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is/Dropbox/DOCTORADO LGGR/MS-IOS/SUPPLEMENTARY FILES/"/>
    </mc:Choice>
  </mc:AlternateContent>
  <xr:revisionPtr revIDLastSave="0" documentId="8_{81DF7E8A-C7B3-CE45-97EF-2A11311E6C80}" xr6:coauthVersionLast="47" xr6:coauthVersionMax="47" xr10:uidLastSave="{00000000-0000-0000-0000-000000000000}"/>
  <bookViews>
    <workbookView xWindow="0" yWindow="500" windowWidth="31160" windowHeight="22480" activeTab="2" xr2:uid="{4EF58FA9-B6ED-45EC-9320-54D0C600199A}"/>
  </bookViews>
  <sheets>
    <sheet name="Equations" sheetId="2" r:id="rId1"/>
    <sheet name="Individual data input" sheetId="3" r:id="rId2"/>
    <sheet name="Multiple data input (1 to 1000)" sheetId="9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40" i="3" l="1"/>
  <c r="R32" i="3" l="1"/>
  <c r="T33" i="3" a="1"/>
  <c r="T33" i="3" s="1"/>
  <c r="S33" i="3" a="1"/>
  <c r="S33" i="3" s="1"/>
  <c r="V33" i="3" s="1"/>
  <c r="T32" i="3"/>
  <c r="L60" i="3"/>
  <c r="F40" i="3"/>
  <c r="F41" i="3"/>
  <c r="F42" i="3" s="1"/>
  <c r="F43" i="3" s="1"/>
  <c r="F46" i="3"/>
  <c r="E40" i="3"/>
  <c r="S32" i="3" a="1"/>
  <c r="S32" i="3" s="1"/>
  <c r="T34" i="3"/>
  <c r="H54" i="3" l="1"/>
  <c r="H57" i="3"/>
  <c r="H55" i="3"/>
  <c r="F47" i="3"/>
  <c r="F48" i="3" s="1"/>
  <c r="I56" i="3"/>
  <c r="I54" i="3"/>
  <c r="H56" i="3"/>
  <c r="I57" i="3"/>
  <c r="I55" i="3"/>
  <c r="E41" i="3"/>
  <c r="E42" i="3" s="1"/>
  <c r="AN16" i="9"/>
  <c r="F49" i="3" l="1"/>
  <c r="I61" i="3"/>
  <c r="E43" i="3"/>
  <c r="E46" i="3" s="1"/>
  <c r="H41" i="3"/>
  <c r="H42" i="3"/>
  <c r="H43" i="3"/>
  <c r="H44" i="3"/>
  <c r="H45" i="3"/>
  <c r="H46" i="3"/>
  <c r="H47" i="3"/>
  <c r="H48" i="3"/>
  <c r="H49" i="3"/>
  <c r="H50" i="3"/>
  <c r="H51" i="3"/>
  <c r="H40" i="3"/>
  <c r="AB41" i="3"/>
  <c r="AB42" i="3"/>
  <c r="AB43" i="3"/>
  <c r="AB44" i="3"/>
  <c r="AB45" i="3"/>
  <c r="AB46" i="3"/>
  <c r="AB47" i="3"/>
  <c r="AB48" i="3"/>
  <c r="AB49" i="3"/>
  <c r="AB50" i="3"/>
  <c r="AB51" i="3"/>
  <c r="S34" i="3" a="1"/>
  <c r="S34" i="3" s="1"/>
  <c r="AN847" i="9"/>
  <c r="AO847" i="9"/>
  <c r="AP847" i="9"/>
  <c r="AQ847" i="9"/>
  <c r="AR847" i="9"/>
  <c r="AS847" i="9"/>
  <c r="AT847" i="9"/>
  <c r="AU847" i="9"/>
  <c r="AV847" i="9"/>
  <c r="AW847" i="9"/>
  <c r="AX847" i="9"/>
  <c r="AY847" i="9"/>
  <c r="AZ847" i="9"/>
  <c r="BA847" i="9"/>
  <c r="BB847" i="9"/>
  <c r="BC847" i="9"/>
  <c r="BD847" i="9"/>
  <c r="BE847" i="9"/>
  <c r="BF847" i="9"/>
  <c r="BG847" i="9"/>
  <c r="BH847" i="9"/>
  <c r="BI847" i="9"/>
  <c r="BJ847" i="9"/>
  <c r="BK847" i="9"/>
  <c r="BL847" i="9"/>
  <c r="BM847" i="9"/>
  <c r="BN847" i="9"/>
  <c r="BO847" i="9"/>
  <c r="BP847" i="9"/>
  <c r="BQ847" i="9"/>
  <c r="BR847" i="9"/>
  <c r="BS847" i="9"/>
  <c r="BT847" i="9"/>
  <c r="BU847" i="9"/>
  <c r="BV847" i="9"/>
  <c r="BW847" i="9"/>
  <c r="BX847" i="9"/>
  <c r="BY847" i="9"/>
  <c r="BZ847" i="9"/>
  <c r="CA847" i="9"/>
  <c r="CB847" i="9"/>
  <c r="CC847" i="9"/>
  <c r="CD847" i="9"/>
  <c r="CE847" i="9"/>
  <c r="CF847" i="9"/>
  <c r="CG847" i="9"/>
  <c r="CH847" i="9"/>
  <c r="CI847" i="9"/>
  <c r="CJ847" i="9"/>
  <c r="CK847" i="9"/>
  <c r="CL847" i="9"/>
  <c r="CM847" i="9"/>
  <c r="CN847" i="9"/>
  <c r="CO847" i="9"/>
  <c r="CP847" i="9"/>
  <c r="CQ847" i="9"/>
  <c r="CR847" i="9"/>
  <c r="CS847" i="9"/>
  <c r="CT847" i="9"/>
  <c r="CU847" i="9"/>
  <c r="AN848" i="9"/>
  <c r="AO848" i="9"/>
  <c r="AP848" i="9"/>
  <c r="AQ848" i="9"/>
  <c r="AR848" i="9"/>
  <c r="AS848" i="9"/>
  <c r="AT848" i="9"/>
  <c r="AU848" i="9"/>
  <c r="AV848" i="9"/>
  <c r="AW848" i="9"/>
  <c r="AX848" i="9"/>
  <c r="AY848" i="9"/>
  <c r="AZ848" i="9"/>
  <c r="BA848" i="9"/>
  <c r="BB848" i="9"/>
  <c r="BC848" i="9"/>
  <c r="BD848" i="9"/>
  <c r="BE848" i="9"/>
  <c r="BF848" i="9"/>
  <c r="BG848" i="9"/>
  <c r="BH848" i="9"/>
  <c r="BI848" i="9"/>
  <c r="BJ848" i="9"/>
  <c r="BK848" i="9"/>
  <c r="BL848" i="9"/>
  <c r="BM848" i="9"/>
  <c r="BN848" i="9"/>
  <c r="BO848" i="9"/>
  <c r="BP848" i="9"/>
  <c r="BQ848" i="9"/>
  <c r="BR848" i="9"/>
  <c r="BS848" i="9"/>
  <c r="BT848" i="9"/>
  <c r="BU848" i="9"/>
  <c r="BV848" i="9"/>
  <c r="BW848" i="9"/>
  <c r="BX848" i="9"/>
  <c r="BY848" i="9"/>
  <c r="BZ848" i="9"/>
  <c r="CA848" i="9"/>
  <c r="CB848" i="9"/>
  <c r="CC848" i="9"/>
  <c r="CD848" i="9"/>
  <c r="CE848" i="9"/>
  <c r="CF848" i="9"/>
  <c r="CG848" i="9"/>
  <c r="CH848" i="9"/>
  <c r="CI848" i="9"/>
  <c r="CJ848" i="9"/>
  <c r="CK848" i="9"/>
  <c r="CL848" i="9"/>
  <c r="CM848" i="9"/>
  <c r="CN848" i="9"/>
  <c r="CO848" i="9"/>
  <c r="CP848" i="9"/>
  <c r="CQ848" i="9"/>
  <c r="CR848" i="9"/>
  <c r="CS848" i="9"/>
  <c r="CT848" i="9"/>
  <c r="CU848" i="9"/>
  <c r="AN849" i="9"/>
  <c r="AO849" i="9"/>
  <c r="AP849" i="9"/>
  <c r="AQ849" i="9"/>
  <c r="AR849" i="9"/>
  <c r="AS849" i="9"/>
  <c r="AT849" i="9"/>
  <c r="AU849" i="9"/>
  <c r="AV849" i="9"/>
  <c r="AW849" i="9"/>
  <c r="AX849" i="9"/>
  <c r="AY849" i="9"/>
  <c r="AZ849" i="9"/>
  <c r="BA849" i="9"/>
  <c r="BB849" i="9"/>
  <c r="BC849" i="9"/>
  <c r="BD849" i="9"/>
  <c r="BE849" i="9"/>
  <c r="BF849" i="9"/>
  <c r="BG849" i="9"/>
  <c r="BH849" i="9"/>
  <c r="BI849" i="9"/>
  <c r="BJ849" i="9"/>
  <c r="BK849" i="9"/>
  <c r="BL849" i="9"/>
  <c r="BM849" i="9"/>
  <c r="BN849" i="9"/>
  <c r="BO849" i="9"/>
  <c r="BP849" i="9"/>
  <c r="BQ849" i="9"/>
  <c r="BR849" i="9"/>
  <c r="BS849" i="9"/>
  <c r="BT849" i="9"/>
  <c r="BU849" i="9"/>
  <c r="BV849" i="9"/>
  <c r="BW849" i="9"/>
  <c r="BX849" i="9"/>
  <c r="BY849" i="9"/>
  <c r="BZ849" i="9"/>
  <c r="CA849" i="9"/>
  <c r="CB849" i="9"/>
  <c r="CC849" i="9"/>
  <c r="CD849" i="9"/>
  <c r="CE849" i="9"/>
  <c r="CF849" i="9"/>
  <c r="CG849" i="9"/>
  <c r="CH849" i="9"/>
  <c r="CI849" i="9"/>
  <c r="CJ849" i="9"/>
  <c r="CK849" i="9"/>
  <c r="CL849" i="9"/>
  <c r="CM849" i="9"/>
  <c r="CN849" i="9"/>
  <c r="CO849" i="9"/>
  <c r="CP849" i="9"/>
  <c r="CQ849" i="9"/>
  <c r="CR849" i="9"/>
  <c r="CS849" i="9"/>
  <c r="CT849" i="9"/>
  <c r="CU849" i="9"/>
  <c r="AN850" i="9"/>
  <c r="AO850" i="9"/>
  <c r="AP850" i="9"/>
  <c r="AQ850" i="9"/>
  <c r="AR850" i="9"/>
  <c r="AS850" i="9"/>
  <c r="AT850" i="9"/>
  <c r="AU850" i="9"/>
  <c r="AV850" i="9"/>
  <c r="AW850" i="9"/>
  <c r="AX850" i="9"/>
  <c r="AY850" i="9"/>
  <c r="AZ850" i="9"/>
  <c r="BA850" i="9"/>
  <c r="BB850" i="9"/>
  <c r="BC850" i="9"/>
  <c r="BD850" i="9"/>
  <c r="BE850" i="9"/>
  <c r="BF850" i="9"/>
  <c r="BG850" i="9"/>
  <c r="BH850" i="9"/>
  <c r="BI850" i="9"/>
  <c r="BJ850" i="9"/>
  <c r="BK850" i="9"/>
  <c r="BL850" i="9"/>
  <c r="BM850" i="9"/>
  <c r="BN850" i="9"/>
  <c r="BO850" i="9"/>
  <c r="BP850" i="9"/>
  <c r="BQ850" i="9"/>
  <c r="BR850" i="9"/>
  <c r="BS850" i="9"/>
  <c r="BT850" i="9"/>
  <c r="BU850" i="9"/>
  <c r="BV850" i="9"/>
  <c r="BW850" i="9"/>
  <c r="BX850" i="9"/>
  <c r="BY850" i="9"/>
  <c r="BZ850" i="9"/>
  <c r="CA850" i="9"/>
  <c r="CB850" i="9"/>
  <c r="CC850" i="9"/>
  <c r="CD850" i="9"/>
  <c r="CE850" i="9"/>
  <c r="CF850" i="9"/>
  <c r="CG850" i="9"/>
  <c r="CH850" i="9"/>
  <c r="CI850" i="9"/>
  <c r="CJ850" i="9"/>
  <c r="CK850" i="9"/>
  <c r="CL850" i="9"/>
  <c r="CM850" i="9"/>
  <c r="CN850" i="9"/>
  <c r="CO850" i="9"/>
  <c r="CP850" i="9"/>
  <c r="CQ850" i="9"/>
  <c r="CR850" i="9"/>
  <c r="CS850" i="9"/>
  <c r="CT850" i="9"/>
  <c r="CU850" i="9"/>
  <c r="AN851" i="9"/>
  <c r="AO851" i="9"/>
  <c r="AP851" i="9"/>
  <c r="AQ851" i="9"/>
  <c r="AR851" i="9"/>
  <c r="AS851" i="9"/>
  <c r="AT851" i="9"/>
  <c r="AU851" i="9"/>
  <c r="AV851" i="9"/>
  <c r="AW851" i="9"/>
  <c r="AX851" i="9"/>
  <c r="AY851" i="9"/>
  <c r="AZ851" i="9"/>
  <c r="BA851" i="9"/>
  <c r="BB851" i="9"/>
  <c r="BC851" i="9"/>
  <c r="BD851" i="9"/>
  <c r="BE851" i="9"/>
  <c r="BF851" i="9"/>
  <c r="BG851" i="9"/>
  <c r="BH851" i="9"/>
  <c r="BI851" i="9"/>
  <c r="BJ851" i="9"/>
  <c r="BK851" i="9"/>
  <c r="BL851" i="9"/>
  <c r="BM851" i="9"/>
  <c r="BN851" i="9"/>
  <c r="BO851" i="9"/>
  <c r="BP851" i="9"/>
  <c r="BQ851" i="9"/>
  <c r="BR851" i="9"/>
  <c r="BS851" i="9"/>
  <c r="BT851" i="9"/>
  <c r="BU851" i="9"/>
  <c r="BV851" i="9"/>
  <c r="BW851" i="9"/>
  <c r="BX851" i="9"/>
  <c r="BY851" i="9"/>
  <c r="BZ851" i="9"/>
  <c r="CA851" i="9"/>
  <c r="CB851" i="9"/>
  <c r="CC851" i="9"/>
  <c r="CD851" i="9"/>
  <c r="CE851" i="9"/>
  <c r="CF851" i="9"/>
  <c r="CG851" i="9"/>
  <c r="CH851" i="9"/>
  <c r="CI851" i="9"/>
  <c r="CJ851" i="9"/>
  <c r="CK851" i="9"/>
  <c r="CL851" i="9"/>
  <c r="CM851" i="9"/>
  <c r="CN851" i="9"/>
  <c r="CO851" i="9"/>
  <c r="CP851" i="9"/>
  <c r="CQ851" i="9"/>
  <c r="CR851" i="9"/>
  <c r="CS851" i="9"/>
  <c r="CT851" i="9"/>
  <c r="CU851" i="9"/>
  <c r="AN852" i="9"/>
  <c r="AO852" i="9"/>
  <c r="AP852" i="9"/>
  <c r="AQ852" i="9"/>
  <c r="AR852" i="9"/>
  <c r="AS852" i="9"/>
  <c r="AT852" i="9"/>
  <c r="AU852" i="9"/>
  <c r="AV852" i="9"/>
  <c r="AW852" i="9"/>
  <c r="AX852" i="9"/>
  <c r="AY852" i="9"/>
  <c r="AZ852" i="9"/>
  <c r="BA852" i="9"/>
  <c r="BB852" i="9"/>
  <c r="BC852" i="9"/>
  <c r="BD852" i="9"/>
  <c r="BE852" i="9"/>
  <c r="BF852" i="9"/>
  <c r="BG852" i="9"/>
  <c r="BH852" i="9"/>
  <c r="BI852" i="9"/>
  <c r="BJ852" i="9"/>
  <c r="BK852" i="9"/>
  <c r="BL852" i="9"/>
  <c r="BM852" i="9"/>
  <c r="BN852" i="9"/>
  <c r="BO852" i="9"/>
  <c r="BP852" i="9"/>
  <c r="BQ852" i="9"/>
  <c r="BR852" i="9"/>
  <c r="BS852" i="9"/>
  <c r="BT852" i="9"/>
  <c r="BU852" i="9"/>
  <c r="BV852" i="9"/>
  <c r="BW852" i="9"/>
  <c r="BX852" i="9"/>
  <c r="BY852" i="9"/>
  <c r="BZ852" i="9"/>
  <c r="CA852" i="9"/>
  <c r="CB852" i="9"/>
  <c r="CC852" i="9"/>
  <c r="CD852" i="9"/>
  <c r="CE852" i="9"/>
  <c r="CF852" i="9"/>
  <c r="CG852" i="9"/>
  <c r="CH852" i="9"/>
  <c r="CI852" i="9"/>
  <c r="CJ852" i="9"/>
  <c r="CK852" i="9"/>
  <c r="CL852" i="9"/>
  <c r="CM852" i="9"/>
  <c r="CN852" i="9"/>
  <c r="CO852" i="9"/>
  <c r="CP852" i="9"/>
  <c r="CQ852" i="9"/>
  <c r="CR852" i="9"/>
  <c r="CS852" i="9"/>
  <c r="CT852" i="9"/>
  <c r="CU852" i="9"/>
  <c r="AN853" i="9"/>
  <c r="AO853" i="9"/>
  <c r="AP853" i="9"/>
  <c r="AQ853" i="9"/>
  <c r="AR853" i="9"/>
  <c r="AS853" i="9"/>
  <c r="AT853" i="9"/>
  <c r="AU853" i="9"/>
  <c r="AV853" i="9"/>
  <c r="AW853" i="9"/>
  <c r="AX853" i="9"/>
  <c r="AY853" i="9"/>
  <c r="AZ853" i="9"/>
  <c r="BA853" i="9"/>
  <c r="BB853" i="9"/>
  <c r="BC853" i="9"/>
  <c r="BD853" i="9"/>
  <c r="BE853" i="9"/>
  <c r="BF853" i="9"/>
  <c r="BG853" i="9"/>
  <c r="BH853" i="9"/>
  <c r="BI853" i="9"/>
  <c r="BJ853" i="9"/>
  <c r="BK853" i="9"/>
  <c r="BL853" i="9"/>
  <c r="BM853" i="9"/>
  <c r="BN853" i="9"/>
  <c r="BO853" i="9"/>
  <c r="BP853" i="9"/>
  <c r="BQ853" i="9"/>
  <c r="BR853" i="9"/>
  <c r="BS853" i="9"/>
  <c r="BT853" i="9"/>
  <c r="BU853" i="9"/>
  <c r="BV853" i="9"/>
  <c r="BW853" i="9"/>
  <c r="BX853" i="9"/>
  <c r="BY853" i="9"/>
  <c r="BZ853" i="9"/>
  <c r="CA853" i="9"/>
  <c r="CB853" i="9"/>
  <c r="CC853" i="9"/>
  <c r="CD853" i="9"/>
  <c r="CE853" i="9"/>
  <c r="CF853" i="9"/>
  <c r="CG853" i="9"/>
  <c r="CH853" i="9"/>
  <c r="CI853" i="9"/>
  <c r="CJ853" i="9"/>
  <c r="CK853" i="9"/>
  <c r="CL853" i="9"/>
  <c r="CM853" i="9"/>
  <c r="CN853" i="9"/>
  <c r="CO853" i="9"/>
  <c r="CP853" i="9"/>
  <c r="CQ853" i="9"/>
  <c r="CR853" i="9"/>
  <c r="CS853" i="9"/>
  <c r="CT853" i="9"/>
  <c r="CU853" i="9"/>
  <c r="AN854" i="9"/>
  <c r="AO854" i="9"/>
  <c r="AP854" i="9"/>
  <c r="AQ854" i="9"/>
  <c r="AR854" i="9"/>
  <c r="AS854" i="9"/>
  <c r="AT854" i="9"/>
  <c r="AU854" i="9"/>
  <c r="AV854" i="9"/>
  <c r="AW854" i="9"/>
  <c r="AX854" i="9"/>
  <c r="AY854" i="9"/>
  <c r="AZ854" i="9"/>
  <c r="BA854" i="9"/>
  <c r="BB854" i="9"/>
  <c r="BC854" i="9"/>
  <c r="BD854" i="9"/>
  <c r="BE854" i="9"/>
  <c r="BF854" i="9"/>
  <c r="BG854" i="9"/>
  <c r="BH854" i="9"/>
  <c r="BI854" i="9"/>
  <c r="BJ854" i="9"/>
  <c r="BK854" i="9"/>
  <c r="BL854" i="9"/>
  <c r="BM854" i="9"/>
  <c r="BN854" i="9"/>
  <c r="BO854" i="9"/>
  <c r="BP854" i="9"/>
  <c r="BQ854" i="9"/>
  <c r="BR854" i="9"/>
  <c r="BS854" i="9"/>
  <c r="BT854" i="9"/>
  <c r="BU854" i="9"/>
  <c r="BV854" i="9"/>
  <c r="BW854" i="9"/>
  <c r="BX854" i="9"/>
  <c r="BY854" i="9"/>
  <c r="BZ854" i="9"/>
  <c r="CA854" i="9"/>
  <c r="CB854" i="9"/>
  <c r="CC854" i="9"/>
  <c r="CD854" i="9"/>
  <c r="CE854" i="9"/>
  <c r="CF854" i="9"/>
  <c r="CG854" i="9"/>
  <c r="CH854" i="9"/>
  <c r="CI854" i="9"/>
  <c r="CJ854" i="9"/>
  <c r="CK854" i="9"/>
  <c r="CL854" i="9"/>
  <c r="CM854" i="9"/>
  <c r="CN854" i="9"/>
  <c r="CO854" i="9"/>
  <c r="CP854" i="9"/>
  <c r="CQ854" i="9"/>
  <c r="CR854" i="9"/>
  <c r="CS854" i="9"/>
  <c r="CT854" i="9"/>
  <c r="CU854" i="9"/>
  <c r="AN855" i="9"/>
  <c r="AO855" i="9"/>
  <c r="AP855" i="9"/>
  <c r="AQ855" i="9"/>
  <c r="AR855" i="9"/>
  <c r="AS855" i="9"/>
  <c r="AT855" i="9"/>
  <c r="AU855" i="9"/>
  <c r="AV855" i="9"/>
  <c r="AW855" i="9"/>
  <c r="AX855" i="9"/>
  <c r="AY855" i="9"/>
  <c r="AZ855" i="9"/>
  <c r="BA855" i="9"/>
  <c r="BB855" i="9"/>
  <c r="BC855" i="9"/>
  <c r="BD855" i="9"/>
  <c r="BE855" i="9"/>
  <c r="BF855" i="9"/>
  <c r="BG855" i="9"/>
  <c r="BH855" i="9"/>
  <c r="BI855" i="9"/>
  <c r="BJ855" i="9"/>
  <c r="BK855" i="9"/>
  <c r="BL855" i="9"/>
  <c r="BM855" i="9"/>
  <c r="BN855" i="9"/>
  <c r="BO855" i="9"/>
  <c r="BP855" i="9"/>
  <c r="BQ855" i="9"/>
  <c r="BR855" i="9"/>
  <c r="BS855" i="9"/>
  <c r="BT855" i="9"/>
  <c r="BU855" i="9"/>
  <c r="BV855" i="9"/>
  <c r="BW855" i="9"/>
  <c r="BX855" i="9"/>
  <c r="BY855" i="9"/>
  <c r="BZ855" i="9"/>
  <c r="CA855" i="9"/>
  <c r="CB855" i="9"/>
  <c r="CC855" i="9"/>
  <c r="CD855" i="9"/>
  <c r="CE855" i="9"/>
  <c r="CF855" i="9"/>
  <c r="CG855" i="9"/>
  <c r="CH855" i="9"/>
  <c r="CI855" i="9"/>
  <c r="CJ855" i="9"/>
  <c r="CK855" i="9"/>
  <c r="CL855" i="9"/>
  <c r="CM855" i="9"/>
  <c r="CN855" i="9"/>
  <c r="CO855" i="9"/>
  <c r="CP855" i="9"/>
  <c r="CQ855" i="9"/>
  <c r="CR855" i="9"/>
  <c r="CS855" i="9"/>
  <c r="CT855" i="9"/>
  <c r="CU855" i="9"/>
  <c r="AN856" i="9"/>
  <c r="AO856" i="9"/>
  <c r="AP856" i="9"/>
  <c r="AQ856" i="9"/>
  <c r="AR856" i="9"/>
  <c r="AS856" i="9"/>
  <c r="AT856" i="9"/>
  <c r="AU856" i="9"/>
  <c r="AV856" i="9"/>
  <c r="AW856" i="9"/>
  <c r="AX856" i="9"/>
  <c r="AY856" i="9"/>
  <c r="AZ856" i="9"/>
  <c r="BA856" i="9"/>
  <c r="BB856" i="9"/>
  <c r="BC856" i="9"/>
  <c r="BD856" i="9"/>
  <c r="BE856" i="9"/>
  <c r="BF856" i="9"/>
  <c r="BG856" i="9"/>
  <c r="BH856" i="9"/>
  <c r="BI856" i="9"/>
  <c r="BJ856" i="9"/>
  <c r="BK856" i="9"/>
  <c r="BL856" i="9"/>
  <c r="BM856" i="9"/>
  <c r="BN856" i="9"/>
  <c r="BO856" i="9"/>
  <c r="BP856" i="9"/>
  <c r="BQ856" i="9"/>
  <c r="BR856" i="9"/>
  <c r="BS856" i="9"/>
  <c r="BT856" i="9"/>
  <c r="BU856" i="9"/>
  <c r="BV856" i="9"/>
  <c r="BW856" i="9"/>
  <c r="BX856" i="9"/>
  <c r="BY856" i="9"/>
  <c r="BZ856" i="9"/>
  <c r="CA856" i="9"/>
  <c r="CB856" i="9"/>
  <c r="CC856" i="9"/>
  <c r="CD856" i="9"/>
  <c r="CE856" i="9"/>
  <c r="CF856" i="9"/>
  <c r="CG856" i="9"/>
  <c r="CH856" i="9"/>
  <c r="CI856" i="9"/>
  <c r="CJ856" i="9"/>
  <c r="CK856" i="9"/>
  <c r="CL856" i="9"/>
  <c r="CM856" i="9"/>
  <c r="CN856" i="9"/>
  <c r="CO856" i="9"/>
  <c r="CP856" i="9"/>
  <c r="CQ856" i="9"/>
  <c r="CR856" i="9"/>
  <c r="CS856" i="9"/>
  <c r="CT856" i="9"/>
  <c r="CU856" i="9"/>
  <c r="AN857" i="9"/>
  <c r="AO857" i="9"/>
  <c r="AP857" i="9"/>
  <c r="AQ857" i="9"/>
  <c r="AR857" i="9"/>
  <c r="AS857" i="9"/>
  <c r="AT857" i="9"/>
  <c r="AU857" i="9"/>
  <c r="AV857" i="9"/>
  <c r="AW857" i="9"/>
  <c r="AX857" i="9"/>
  <c r="AY857" i="9"/>
  <c r="AZ857" i="9"/>
  <c r="BA857" i="9"/>
  <c r="BB857" i="9"/>
  <c r="BC857" i="9"/>
  <c r="BD857" i="9"/>
  <c r="BE857" i="9"/>
  <c r="BF857" i="9"/>
  <c r="BG857" i="9"/>
  <c r="BH857" i="9"/>
  <c r="BI857" i="9"/>
  <c r="BJ857" i="9"/>
  <c r="BK857" i="9"/>
  <c r="BL857" i="9"/>
  <c r="BM857" i="9"/>
  <c r="BN857" i="9"/>
  <c r="BO857" i="9"/>
  <c r="BP857" i="9"/>
  <c r="BQ857" i="9"/>
  <c r="BR857" i="9"/>
  <c r="BS857" i="9"/>
  <c r="BT857" i="9"/>
  <c r="BU857" i="9"/>
  <c r="BV857" i="9"/>
  <c r="BW857" i="9"/>
  <c r="BX857" i="9"/>
  <c r="BY857" i="9"/>
  <c r="BZ857" i="9"/>
  <c r="CA857" i="9"/>
  <c r="CB857" i="9"/>
  <c r="CC857" i="9"/>
  <c r="CD857" i="9"/>
  <c r="CE857" i="9"/>
  <c r="CF857" i="9"/>
  <c r="CG857" i="9"/>
  <c r="CH857" i="9"/>
  <c r="CI857" i="9"/>
  <c r="CJ857" i="9"/>
  <c r="CK857" i="9"/>
  <c r="CL857" i="9"/>
  <c r="CM857" i="9"/>
  <c r="CN857" i="9"/>
  <c r="CO857" i="9"/>
  <c r="CP857" i="9"/>
  <c r="CQ857" i="9"/>
  <c r="CR857" i="9"/>
  <c r="CS857" i="9"/>
  <c r="CT857" i="9"/>
  <c r="CU857" i="9"/>
  <c r="AN858" i="9"/>
  <c r="AO858" i="9"/>
  <c r="AP858" i="9"/>
  <c r="AQ858" i="9"/>
  <c r="AR858" i="9"/>
  <c r="AS858" i="9"/>
  <c r="AT858" i="9"/>
  <c r="AU858" i="9"/>
  <c r="AV858" i="9"/>
  <c r="AW858" i="9"/>
  <c r="AX858" i="9"/>
  <c r="AY858" i="9"/>
  <c r="AZ858" i="9"/>
  <c r="BA858" i="9"/>
  <c r="BB858" i="9"/>
  <c r="BC858" i="9"/>
  <c r="BD858" i="9"/>
  <c r="BE858" i="9"/>
  <c r="BF858" i="9"/>
  <c r="BG858" i="9"/>
  <c r="BH858" i="9"/>
  <c r="BI858" i="9"/>
  <c r="BJ858" i="9"/>
  <c r="BK858" i="9"/>
  <c r="BL858" i="9"/>
  <c r="BM858" i="9"/>
  <c r="BN858" i="9"/>
  <c r="BO858" i="9"/>
  <c r="BP858" i="9"/>
  <c r="BQ858" i="9"/>
  <c r="BR858" i="9"/>
  <c r="BS858" i="9"/>
  <c r="BT858" i="9"/>
  <c r="BU858" i="9"/>
  <c r="BV858" i="9"/>
  <c r="BW858" i="9"/>
  <c r="BX858" i="9"/>
  <c r="BY858" i="9"/>
  <c r="BZ858" i="9"/>
  <c r="CA858" i="9"/>
  <c r="CB858" i="9"/>
  <c r="CC858" i="9"/>
  <c r="CD858" i="9"/>
  <c r="CE858" i="9"/>
  <c r="CF858" i="9"/>
  <c r="CG858" i="9"/>
  <c r="CH858" i="9"/>
  <c r="CI858" i="9"/>
  <c r="CJ858" i="9"/>
  <c r="CK858" i="9"/>
  <c r="CL858" i="9"/>
  <c r="CM858" i="9"/>
  <c r="CN858" i="9"/>
  <c r="CO858" i="9"/>
  <c r="CP858" i="9"/>
  <c r="CQ858" i="9"/>
  <c r="CR858" i="9"/>
  <c r="CS858" i="9"/>
  <c r="CT858" i="9"/>
  <c r="CU858" i="9"/>
  <c r="AN859" i="9"/>
  <c r="AO859" i="9"/>
  <c r="AP859" i="9"/>
  <c r="AQ859" i="9"/>
  <c r="AR859" i="9"/>
  <c r="AS859" i="9"/>
  <c r="AT859" i="9"/>
  <c r="AU859" i="9"/>
  <c r="AV859" i="9"/>
  <c r="AW859" i="9"/>
  <c r="AX859" i="9"/>
  <c r="AY859" i="9"/>
  <c r="AZ859" i="9"/>
  <c r="BA859" i="9"/>
  <c r="BB859" i="9"/>
  <c r="BC859" i="9"/>
  <c r="BD859" i="9"/>
  <c r="BE859" i="9"/>
  <c r="BF859" i="9"/>
  <c r="BG859" i="9"/>
  <c r="BH859" i="9"/>
  <c r="BI859" i="9"/>
  <c r="BJ859" i="9"/>
  <c r="BK859" i="9"/>
  <c r="BL859" i="9"/>
  <c r="BM859" i="9"/>
  <c r="BN859" i="9"/>
  <c r="BO859" i="9"/>
  <c r="BP859" i="9"/>
  <c r="BQ859" i="9"/>
  <c r="BR859" i="9"/>
  <c r="BS859" i="9"/>
  <c r="BT859" i="9"/>
  <c r="BU859" i="9"/>
  <c r="BV859" i="9"/>
  <c r="BW859" i="9"/>
  <c r="BX859" i="9"/>
  <c r="BY859" i="9"/>
  <c r="BZ859" i="9"/>
  <c r="CA859" i="9"/>
  <c r="CB859" i="9"/>
  <c r="CC859" i="9"/>
  <c r="CD859" i="9"/>
  <c r="CE859" i="9"/>
  <c r="CF859" i="9"/>
  <c r="CG859" i="9"/>
  <c r="CH859" i="9"/>
  <c r="CI859" i="9"/>
  <c r="CJ859" i="9"/>
  <c r="CK859" i="9"/>
  <c r="CL859" i="9"/>
  <c r="CM859" i="9"/>
  <c r="CN859" i="9"/>
  <c r="CO859" i="9"/>
  <c r="CP859" i="9"/>
  <c r="CQ859" i="9"/>
  <c r="CR859" i="9"/>
  <c r="CS859" i="9"/>
  <c r="CT859" i="9"/>
  <c r="CU859" i="9"/>
  <c r="AN860" i="9"/>
  <c r="AO860" i="9"/>
  <c r="AP860" i="9"/>
  <c r="AQ860" i="9"/>
  <c r="AR860" i="9"/>
  <c r="AS860" i="9"/>
  <c r="AT860" i="9"/>
  <c r="AU860" i="9"/>
  <c r="AV860" i="9"/>
  <c r="AW860" i="9"/>
  <c r="AX860" i="9"/>
  <c r="AY860" i="9"/>
  <c r="AZ860" i="9"/>
  <c r="BA860" i="9"/>
  <c r="BB860" i="9"/>
  <c r="BC860" i="9"/>
  <c r="BD860" i="9"/>
  <c r="BE860" i="9"/>
  <c r="BF860" i="9"/>
  <c r="BG860" i="9"/>
  <c r="BH860" i="9"/>
  <c r="BI860" i="9"/>
  <c r="BJ860" i="9"/>
  <c r="BK860" i="9"/>
  <c r="BL860" i="9"/>
  <c r="BM860" i="9"/>
  <c r="BN860" i="9"/>
  <c r="BO860" i="9"/>
  <c r="BP860" i="9"/>
  <c r="BQ860" i="9"/>
  <c r="BR860" i="9"/>
  <c r="BS860" i="9"/>
  <c r="BT860" i="9"/>
  <c r="BU860" i="9"/>
  <c r="BV860" i="9"/>
  <c r="BW860" i="9"/>
  <c r="BX860" i="9"/>
  <c r="BY860" i="9"/>
  <c r="BZ860" i="9"/>
  <c r="CA860" i="9"/>
  <c r="CB860" i="9"/>
  <c r="CC860" i="9"/>
  <c r="CD860" i="9"/>
  <c r="CE860" i="9"/>
  <c r="CF860" i="9"/>
  <c r="CG860" i="9"/>
  <c r="CH860" i="9"/>
  <c r="CI860" i="9"/>
  <c r="CJ860" i="9"/>
  <c r="CK860" i="9"/>
  <c r="CL860" i="9"/>
  <c r="CM860" i="9"/>
  <c r="CN860" i="9"/>
  <c r="CO860" i="9"/>
  <c r="CP860" i="9"/>
  <c r="CQ860" i="9"/>
  <c r="CR860" i="9"/>
  <c r="CS860" i="9"/>
  <c r="CT860" i="9"/>
  <c r="CU860" i="9"/>
  <c r="AN861" i="9"/>
  <c r="AO861" i="9"/>
  <c r="AP861" i="9"/>
  <c r="AQ861" i="9"/>
  <c r="AR861" i="9"/>
  <c r="AS861" i="9"/>
  <c r="AT861" i="9"/>
  <c r="AU861" i="9"/>
  <c r="AV861" i="9"/>
  <c r="AW861" i="9"/>
  <c r="AX861" i="9"/>
  <c r="AY861" i="9"/>
  <c r="AZ861" i="9"/>
  <c r="BA861" i="9"/>
  <c r="BB861" i="9"/>
  <c r="BC861" i="9"/>
  <c r="BD861" i="9"/>
  <c r="BE861" i="9"/>
  <c r="BF861" i="9"/>
  <c r="BG861" i="9"/>
  <c r="BH861" i="9"/>
  <c r="BI861" i="9"/>
  <c r="BJ861" i="9"/>
  <c r="BK861" i="9"/>
  <c r="BL861" i="9"/>
  <c r="BM861" i="9"/>
  <c r="BN861" i="9"/>
  <c r="BO861" i="9"/>
  <c r="BP861" i="9"/>
  <c r="BQ861" i="9"/>
  <c r="BR861" i="9"/>
  <c r="BS861" i="9"/>
  <c r="BT861" i="9"/>
  <c r="BU861" i="9"/>
  <c r="BV861" i="9"/>
  <c r="BW861" i="9"/>
  <c r="BX861" i="9"/>
  <c r="BY861" i="9"/>
  <c r="BZ861" i="9"/>
  <c r="CA861" i="9"/>
  <c r="CB861" i="9"/>
  <c r="CC861" i="9"/>
  <c r="CD861" i="9"/>
  <c r="CE861" i="9"/>
  <c r="CF861" i="9"/>
  <c r="CG861" i="9"/>
  <c r="CH861" i="9"/>
  <c r="CI861" i="9"/>
  <c r="CJ861" i="9"/>
  <c r="CK861" i="9"/>
  <c r="CL861" i="9"/>
  <c r="CM861" i="9"/>
  <c r="CN861" i="9"/>
  <c r="CO861" i="9"/>
  <c r="CP861" i="9"/>
  <c r="CQ861" i="9"/>
  <c r="CR861" i="9"/>
  <c r="CS861" i="9"/>
  <c r="CT861" i="9"/>
  <c r="CU861" i="9"/>
  <c r="AN862" i="9"/>
  <c r="AO862" i="9"/>
  <c r="AP862" i="9"/>
  <c r="AQ862" i="9"/>
  <c r="AR862" i="9"/>
  <c r="AS862" i="9"/>
  <c r="AT862" i="9"/>
  <c r="AU862" i="9"/>
  <c r="AV862" i="9"/>
  <c r="AW862" i="9"/>
  <c r="AX862" i="9"/>
  <c r="AY862" i="9"/>
  <c r="AZ862" i="9"/>
  <c r="BA862" i="9"/>
  <c r="BB862" i="9"/>
  <c r="BC862" i="9"/>
  <c r="BD862" i="9"/>
  <c r="BE862" i="9"/>
  <c r="BF862" i="9"/>
  <c r="BG862" i="9"/>
  <c r="BH862" i="9"/>
  <c r="BI862" i="9"/>
  <c r="BJ862" i="9"/>
  <c r="BK862" i="9"/>
  <c r="BL862" i="9"/>
  <c r="BM862" i="9"/>
  <c r="BN862" i="9"/>
  <c r="BO862" i="9"/>
  <c r="BP862" i="9"/>
  <c r="BQ862" i="9"/>
  <c r="BR862" i="9"/>
  <c r="BS862" i="9"/>
  <c r="BT862" i="9"/>
  <c r="BU862" i="9"/>
  <c r="BV862" i="9"/>
  <c r="BW862" i="9"/>
  <c r="BX862" i="9"/>
  <c r="BY862" i="9"/>
  <c r="BZ862" i="9"/>
  <c r="CA862" i="9"/>
  <c r="CB862" i="9"/>
  <c r="CC862" i="9"/>
  <c r="CD862" i="9"/>
  <c r="CE862" i="9"/>
  <c r="CF862" i="9"/>
  <c r="CG862" i="9"/>
  <c r="CH862" i="9"/>
  <c r="CI862" i="9"/>
  <c r="CJ862" i="9"/>
  <c r="CK862" i="9"/>
  <c r="CL862" i="9"/>
  <c r="CM862" i="9"/>
  <c r="CN862" i="9"/>
  <c r="CO862" i="9"/>
  <c r="CP862" i="9"/>
  <c r="CQ862" i="9"/>
  <c r="CR862" i="9"/>
  <c r="CS862" i="9"/>
  <c r="CT862" i="9"/>
  <c r="CU862" i="9"/>
  <c r="AN863" i="9"/>
  <c r="AO863" i="9"/>
  <c r="AP863" i="9"/>
  <c r="AQ863" i="9"/>
  <c r="AR863" i="9"/>
  <c r="AS863" i="9"/>
  <c r="AT863" i="9"/>
  <c r="AU863" i="9"/>
  <c r="AV863" i="9"/>
  <c r="AW863" i="9"/>
  <c r="AX863" i="9"/>
  <c r="AY863" i="9"/>
  <c r="AZ863" i="9"/>
  <c r="BA863" i="9"/>
  <c r="BB863" i="9"/>
  <c r="BC863" i="9"/>
  <c r="BD863" i="9"/>
  <c r="BE863" i="9"/>
  <c r="BF863" i="9"/>
  <c r="BG863" i="9"/>
  <c r="BH863" i="9"/>
  <c r="BI863" i="9"/>
  <c r="BJ863" i="9"/>
  <c r="BK863" i="9"/>
  <c r="BL863" i="9"/>
  <c r="BM863" i="9"/>
  <c r="BN863" i="9"/>
  <c r="BO863" i="9"/>
  <c r="BP863" i="9"/>
  <c r="BQ863" i="9"/>
  <c r="BR863" i="9"/>
  <c r="BS863" i="9"/>
  <c r="BT863" i="9"/>
  <c r="BU863" i="9"/>
  <c r="BV863" i="9"/>
  <c r="BW863" i="9"/>
  <c r="BX863" i="9"/>
  <c r="BY863" i="9"/>
  <c r="BZ863" i="9"/>
  <c r="CA863" i="9"/>
  <c r="CB863" i="9"/>
  <c r="CC863" i="9"/>
  <c r="CD863" i="9"/>
  <c r="CE863" i="9"/>
  <c r="CF863" i="9"/>
  <c r="CG863" i="9"/>
  <c r="CH863" i="9"/>
  <c r="CI863" i="9"/>
  <c r="CJ863" i="9"/>
  <c r="CK863" i="9"/>
  <c r="CL863" i="9"/>
  <c r="CM863" i="9"/>
  <c r="CN863" i="9"/>
  <c r="CO863" i="9"/>
  <c r="CP863" i="9"/>
  <c r="CQ863" i="9"/>
  <c r="CR863" i="9"/>
  <c r="CS863" i="9"/>
  <c r="CT863" i="9"/>
  <c r="CU863" i="9"/>
  <c r="AN864" i="9"/>
  <c r="AO864" i="9"/>
  <c r="AP864" i="9"/>
  <c r="AQ864" i="9"/>
  <c r="AR864" i="9"/>
  <c r="AS864" i="9"/>
  <c r="AT864" i="9"/>
  <c r="AU864" i="9"/>
  <c r="AV864" i="9"/>
  <c r="AW864" i="9"/>
  <c r="AX864" i="9"/>
  <c r="AY864" i="9"/>
  <c r="AZ864" i="9"/>
  <c r="BA864" i="9"/>
  <c r="BB864" i="9"/>
  <c r="BC864" i="9"/>
  <c r="BD864" i="9"/>
  <c r="BE864" i="9"/>
  <c r="BF864" i="9"/>
  <c r="BG864" i="9"/>
  <c r="BH864" i="9"/>
  <c r="BI864" i="9"/>
  <c r="BJ864" i="9"/>
  <c r="BK864" i="9"/>
  <c r="BL864" i="9"/>
  <c r="BM864" i="9"/>
  <c r="BN864" i="9"/>
  <c r="BO864" i="9"/>
  <c r="BP864" i="9"/>
  <c r="BQ864" i="9"/>
  <c r="BR864" i="9"/>
  <c r="BS864" i="9"/>
  <c r="BT864" i="9"/>
  <c r="BU864" i="9"/>
  <c r="BV864" i="9"/>
  <c r="BW864" i="9"/>
  <c r="BX864" i="9"/>
  <c r="BY864" i="9"/>
  <c r="BZ864" i="9"/>
  <c r="CA864" i="9"/>
  <c r="CB864" i="9"/>
  <c r="CC864" i="9"/>
  <c r="CD864" i="9"/>
  <c r="CE864" i="9"/>
  <c r="CF864" i="9"/>
  <c r="CG864" i="9"/>
  <c r="CH864" i="9"/>
  <c r="CI864" i="9"/>
  <c r="CJ864" i="9"/>
  <c r="CK864" i="9"/>
  <c r="CL864" i="9"/>
  <c r="CM864" i="9"/>
  <c r="CN864" i="9"/>
  <c r="CO864" i="9"/>
  <c r="CP864" i="9"/>
  <c r="CQ864" i="9"/>
  <c r="CR864" i="9"/>
  <c r="CS864" i="9"/>
  <c r="CT864" i="9"/>
  <c r="CU864" i="9"/>
  <c r="AN865" i="9"/>
  <c r="AO865" i="9"/>
  <c r="AP865" i="9"/>
  <c r="AQ865" i="9"/>
  <c r="AR865" i="9"/>
  <c r="AS865" i="9"/>
  <c r="AT865" i="9"/>
  <c r="AU865" i="9"/>
  <c r="AV865" i="9"/>
  <c r="AW865" i="9"/>
  <c r="AX865" i="9"/>
  <c r="AY865" i="9"/>
  <c r="AZ865" i="9"/>
  <c r="BA865" i="9"/>
  <c r="BB865" i="9"/>
  <c r="BC865" i="9"/>
  <c r="BD865" i="9"/>
  <c r="BE865" i="9"/>
  <c r="BF865" i="9"/>
  <c r="BG865" i="9"/>
  <c r="BH865" i="9"/>
  <c r="BI865" i="9"/>
  <c r="BJ865" i="9"/>
  <c r="BK865" i="9"/>
  <c r="BL865" i="9"/>
  <c r="BM865" i="9"/>
  <c r="BN865" i="9"/>
  <c r="BO865" i="9"/>
  <c r="BP865" i="9"/>
  <c r="BQ865" i="9"/>
  <c r="BR865" i="9"/>
  <c r="BS865" i="9"/>
  <c r="BT865" i="9"/>
  <c r="BU865" i="9"/>
  <c r="BV865" i="9"/>
  <c r="BW865" i="9"/>
  <c r="BX865" i="9"/>
  <c r="BY865" i="9"/>
  <c r="BZ865" i="9"/>
  <c r="CA865" i="9"/>
  <c r="CB865" i="9"/>
  <c r="CC865" i="9"/>
  <c r="CD865" i="9"/>
  <c r="CE865" i="9"/>
  <c r="CF865" i="9"/>
  <c r="CG865" i="9"/>
  <c r="CH865" i="9"/>
  <c r="CI865" i="9"/>
  <c r="CJ865" i="9"/>
  <c r="CK865" i="9"/>
  <c r="CL865" i="9"/>
  <c r="CM865" i="9"/>
  <c r="CN865" i="9"/>
  <c r="CO865" i="9"/>
  <c r="CP865" i="9"/>
  <c r="CQ865" i="9"/>
  <c r="CR865" i="9"/>
  <c r="CS865" i="9"/>
  <c r="CT865" i="9"/>
  <c r="CU865" i="9"/>
  <c r="AN866" i="9"/>
  <c r="AO866" i="9"/>
  <c r="AP866" i="9"/>
  <c r="AQ866" i="9"/>
  <c r="AR866" i="9"/>
  <c r="AS866" i="9"/>
  <c r="AT866" i="9"/>
  <c r="AU866" i="9"/>
  <c r="AV866" i="9"/>
  <c r="AW866" i="9"/>
  <c r="AX866" i="9"/>
  <c r="AY866" i="9"/>
  <c r="AZ866" i="9"/>
  <c r="BA866" i="9"/>
  <c r="BB866" i="9"/>
  <c r="BC866" i="9"/>
  <c r="BD866" i="9"/>
  <c r="BE866" i="9"/>
  <c r="BF866" i="9"/>
  <c r="BG866" i="9"/>
  <c r="BH866" i="9"/>
  <c r="BI866" i="9"/>
  <c r="BJ866" i="9"/>
  <c r="BK866" i="9"/>
  <c r="BL866" i="9"/>
  <c r="BM866" i="9"/>
  <c r="BN866" i="9"/>
  <c r="BO866" i="9"/>
  <c r="BP866" i="9"/>
  <c r="BQ866" i="9"/>
  <c r="BR866" i="9"/>
  <c r="BS866" i="9"/>
  <c r="BT866" i="9"/>
  <c r="BU866" i="9"/>
  <c r="BV866" i="9"/>
  <c r="BW866" i="9"/>
  <c r="BX866" i="9"/>
  <c r="BY866" i="9"/>
  <c r="BZ866" i="9"/>
  <c r="CA866" i="9"/>
  <c r="CB866" i="9"/>
  <c r="CC866" i="9"/>
  <c r="CD866" i="9"/>
  <c r="CE866" i="9"/>
  <c r="CF866" i="9"/>
  <c r="CG866" i="9"/>
  <c r="CH866" i="9"/>
  <c r="CI866" i="9"/>
  <c r="CJ866" i="9"/>
  <c r="CK866" i="9"/>
  <c r="CL866" i="9"/>
  <c r="CM866" i="9"/>
  <c r="CN866" i="9"/>
  <c r="CO866" i="9"/>
  <c r="CP866" i="9"/>
  <c r="CQ866" i="9"/>
  <c r="CR866" i="9"/>
  <c r="CS866" i="9"/>
  <c r="CT866" i="9"/>
  <c r="CU866" i="9"/>
  <c r="AN867" i="9"/>
  <c r="AO867" i="9"/>
  <c r="AP867" i="9"/>
  <c r="AQ867" i="9"/>
  <c r="AR867" i="9"/>
  <c r="AS867" i="9"/>
  <c r="AT867" i="9"/>
  <c r="AU867" i="9"/>
  <c r="AV867" i="9"/>
  <c r="AW867" i="9"/>
  <c r="AX867" i="9"/>
  <c r="AY867" i="9"/>
  <c r="AZ867" i="9"/>
  <c r="BA867" i="9"/>
  <c r="BB867" i="9"/>
  <c r="BC867" i="9"/>
  <c r="BD867" i="9"/>
  <c r="BE867" i="9"/>
  <c r="BF867" i="9"/>
  <c r="BG867" i="9"/>
  <c r="BH867" i="9"/>
  <c r="BI867" i="9"/>
  <c r="BJ867" i="9"/>
  <c r="BK867" i="9"/>
  <c r="BL867" i="9"/>
  <c r="BM867" i="9"/>
  <c r="BN867" i="9"/>
  <c r="BO867" i="9"/>
  <c r="BP867" i="9"/>
  <c r="BQ867" i="9"/>
  <c r="BR867" i="9"/>
  <c r="BS867" i="9"/>
  <c r="BT867" i="9"/>
  <c r="BU867" i="9"/>
  <c r="BV867" i="9"/>
  <c r="BW867" i="9"/>
  <c r="BX867" i="9"/>
  <c r="BY867" i="9"/>
  <c r="BZ867" i="9"/>
  <c r="CA867" i="9"/>
  <c r="CB867" i="9"/>
  <c r="CC867" i="9"/>
  <c r="CD867" i="9"/>
  <c r="CE867" i="9"/>
  <c r="CF867" i="9"/>
  <c r="CG867" i="9"/>
  <c r="CH867" i="9"/>
  <c r="CI867" i="9"/>
  <c r="CJ867" i="9"/>
  <c r="CK867" i="9"/>
  <c r="CL867" i="9"/>
  <c r="CM867" i="9"/>
  <c r="CN867" i="9"/>
  <c r="CO867" i="9"/>
  <c r="CP867" i="9"/>
  <c r="CQ867" i="9"/>
  <c r="CR867" i="9"/>
  <c r="CS867" i="9"/>
  <c r="CT867" i="9"/>
  <c r="CU867" i="9"/>
  <c r="AN868" i="9"/>
  <c r="AO868" i="9"/>
  <c r="AP868" i="9"/>
  <c r="AQ868" i="9"/>
  <c r="AR868" i="9"/>
  <c r="AS868" i="9"/>
  <c r="AT868" i="9"/>
  <c r="AU868" i="9"/>
  <c r="AV868" i="9"/>
  <c r="AW868" i="9"/>
  <c r="AX868" i="9"/>
  <c r="AY868" i="9"/>
  <c r="AZ868" i="9"/>
  <c r="BA868" i="9"/>
  <c r="BB868" i="9"/>
  <c r="BC868" i="9"/>
  <c r="BD868" i="9"/>
  <c r="BE868" i="9"/>
  <c r="BF868" i="9"/>
  <c r="BG868" i="9"/>
  <c r="BH868" i="9"/>
  <c r="BI868" i="9"/>
  <c r="BJ868" i="9"/>
  <c r="BK868" i="9"/>
  <c r="BL868" i="9"/>
  <c r="BM868" i="9"/>
  <c r="BN868" i="9"/>
  <c r="BO868" i="9"/>
  <c r="BP868" i="9"/>
  <c r="BQ868" i="9"/>
  <c r="BR868" i="9"/>
  <c r="BS868" i="9"/>
  <c r="BT868" i="9"/>
  <c r="BU868" i="9"/>
  <c r="BV868" i="9"/>
  <c r="BW868" i="9"/>
  <c r="BX868" i="9"/>
  <c r="BY868" i="9"/>
  <c r="BZ868" i="9"/>
  <c r="CA868" i="9"/>
  <c r="CB868" i="9"/>
  <c r="CC868" i="9"/>
  <c r="CD868" i="9"/>
  <c r="CE868" i="9"/>
  <c r="CF868" i="9"/>
  <c r="CG868" i="9"/>
  <c r="CH868" i="9"/>
  <c r="CI868" i="9"/>
  <c r="CJ868" i="9"/>
  <c r="CK868" i="9"/>
  <c r="CL868" i="9"/>
  <c r="CM868" i="9"/>
  <c r="CN868" i="9"/>
  <c r="CO868" i="9"/>
  <c r="CP868" i="9"/>
  <c r="CQ868" i="9"/>
  <c r="CR868" i="9"/>
  <c r="CS868" i="9"/>
  <c r="CT868" i="9"/>
  <c r="CU868" i="9"/>
  <c r="AN869" i="9"/>
  <c r="AO869" i="9"/>
  <c r="AP869" i="9"/>
  <c r="AQ869" i="9"/>
  <c r="AR869" i="9"/>
  <c r="AS869" i="9"/>
  <c r="AT869" i="9"/>
  <c r="AU869" i="9"/>
  <c r="AV869" i="9"/>
  <c r="AW869" i="9"/>
  <c r="AX869" i="9"/>
  <c r="AY869" i="9"/>
  <c r="AZ869" i="9"/>
  <c r="BA869" i="9"/>
  <c r="BB869" i="9"/>
  <c r="BC869" i="9"/>
  <c r="BD869" i="9"/>
  <c r="BE869" i="9"/>
  <c r="BF869" i="9"/>
  <c r="BG869" i="9"/>
  <c r="BH869" i="9"/>
  <c r="BI869" i="9"/>
  <c r="BJ869" i="9"/>
  <c r="BK869" i="9"/>
  <c r="BL869" i="9"/>
  <c r="BM869" i="9"/>
  <c r="BN869" i="9"/>
  <c r="BO869" i="9"/>
  <c r="BP869" i="9"/>
  <c r="BQ869" i="9"/>
  <c r="BR869" i="9"/>
  <c r="BS869" i="9"/>
  <c r="BT869" i="9"/>
  <c r="BU869" i="9"/>
  <c r="BV869" i="9"/>
  <c r="BW869" i="9"/>
  <c r="BX869" i="9"/>
  <c r="BY869" i="9"/>
  <c r="BZ869" i="9"/>
  <c r="CA869" i="9"/>
  <c r="CB869" i="9"/>
  <c r="CC869" i="9"/>
  <c r="CD869" i="9"/>
  <c r="CE869" i="9"/>
  <c r="CF869" i="9"/>
  <c r="CG869" i="9"/>
  <c r="CH869" i="9"/>
  <c r="CI869" i="9"/>
  <c r="CJ869" i="9"/>
  <c r="CK869" i="9"/>
  <c r="CL869" i="9"/>
  <c r="CM869" i="9"/>
  <c r="CN869" i="9"/>
  <c r="CO869" i="9"/>
  <c r="CP869" i="9"/>
  <c r="CQ869" i="9"/>
  <c r="CR869" i="9"/>
  <c r="CS869" i="9"/>
  <c r="CT869" i="9"/>
  <c r="CU869" i="9"/>
  <c r="AN870" i="9"/>
  <c r="AO870" i="9"/>
  <c r="AP870" i="9"/>
  <c r="AQ870" i="9"/>
  <c r="AR870" i="9"/>
  <c r="AS870" i="9"/>
  <c r="AT870" i="9"/>
  <c r="AU870" i="9"/>
  <c r="AV870" i="9"/>
  <c r="AW870" i="9"/>
  <c r="AX870" i="9"/>
  <c r="AY870" i="9"/>
  <c r="AZ870" i="9"/>
  <c r="BA870" i="9"/>
  <c r="BB870" i="9"/>
  <c r="BC870" i="9"/>
  <c r="BD870" i="9"/>
  <c r="BE870" i="9"/>
  <c r="BF870" i="9"/>
  <c r="BG870" i="9"/>
  <c r="BH870" i="9"/>
  <c r="BI870" i="9"/>
  <c r="BJ870" i="9"/>
  <c r="BK870" i="9"/>
  <c r="BL870" i="9"/>
  <c r="BM870" i="9"/>
  <c r="BN870" i="9"/>
  <c r="BO870" i="9"/>
  <c r="BP870" i="9"/>
  <c r="BQ870" i="9"/>
  <c r="BR870" i="9"/>
  <c r="BS870" i="9"/>
  <c r="BT870" i="9"/>
  <c r="BU870" i="9"/>
  <c r="BV870" i="9"/>
  <c r="BW870" i="9"/>
  <c r="BX870" i="9"/>
  <c r="BY870" i="9"/>
  <c r="BZ870" i="9"/>
  <c r="CA870" i="9"/>
  <c r="CB870" i="9"/>
  <c r="CC870" i="9"/>
  <c r="CD870" i="9"/>
  <c r="CE870" i="9"/>
  <c r="CF870" i="9"/>
  <c r="CG870" i="9"/>
  <c r="CH870" i="9"/>
  <c r="CI870" i="9"/>
  <c r="CJ870" i="9"/>
  <c r="CK870" i="9"/>
  <c r="CL870" i="9"/>
  <c r="CM870" i="9"/>
  <c r="CN870" i="9"/>
  <c r="CO870" i="9"/>
  <c r="CP870" i="9"/>
  <c r="CQ870" i="9"/>
  <c r="CR870" i="9"/>
  <c r="CS870" i="9"/>
  <c r="CT870" i="9"/>
  <c r="CU870" i="9"/>
  <c r="AN871" i="9"/>
  <c r="AO871" i="9"/>
  <c r="AP871" i="9"/>
  <c r="AQ871" i="9"/>
  <c r="AR871" i="9"/>
  <c r="AS871" i="9"/>
  <c r="AT871" i="9"/>
  <c r="AU871" i="9"/>
  <c r="AV871" i="9"/>
  <c r="AW871" i="9"/>
  <c r="AX871" i="9"/>
  <c r="AY871" i="9"/>
  <c r="AZ871" i="9"/>
  <c r="BA871" i="9"/>
  <c r="BB871" i="9"/>
  <c r="BC871" i="9"/>
  <c r="BD871" i="9"/>
  <c r="BE871" i="9"/>
  <c r="BF871" i="9"/>
  <c r="BG871" i="9"/>
  <c r="BH871" i="9"/>
  <c r="BI871" i="9"/>
  <c r="BJ871" i="9"/>
  <c r="BK871" i="9"/>
  <c r="BL871" i="9"/>
  <c r="BM871" i="9"/>
  <c r="BN871" i="9"/>
  <c r="BO871" i="9"/>
  <c r="BP871" i="9"/>
  <c r="BQ871" i="9"/>
  <c r="BR871" i="9"/>
  <c r="BS871" i="9"/>
  <c r="BT871" i="9"/>
  <c r="BU871" i="9"/>
  <c r="BV871" i="9"/>
  <c r="BW871" i="9"/>
  <c r="BX871" i="9"/>
  <c r="BY871" i="9"/>
  <c r="BZ871" i="9"/>
  <c r="CA871" i="9"/>
  <c r="CB871" i="9"/>
  <c r="CC871" i="9"/>
  <c r="CD871" i="9"/>
  <c r="CE871" i="9"/>
  <c r="CF871" i="9"/>
  <c r="CG871" i="9"/>
  <c r="CH871" i="9"/>
  <c r="CI871" i="9"/>
  <c r="CJ871" i="9"/>
  <c r="CK871" i="9"/>
  <c r="CL871" i="9"/>
  <c r="CM871" i="9"/>
  <c r="CN871" i="9"/>
  <c r="CO871" i="9"/>
  <c r="CP871" i="9"/>
  <c r="CQ871" i="9"/>
  <c r="CR871" i="9"/>
  <c r="CS871" i="9"/>
  <c r="CT871" i="9"/>
  <c r="CU871" i="9"/>
  <c r="AN872" i="9"/>
  <c r="AO872" i="9"/>
  <c r="AP872" i="9"/>
  <c r="AQ872" i="9"/>
  <c r="AR872" i="9"/>
  <c r="AS872" i="9"/>
  <c r="AT872" i="9"/>
  <c r="AU872" i="9"/>
  <c r="AV872" i="9"/>
  <c r="AW872" i="9"/>
  <c r="AX872" i="9"/>
  <c r="AY872" i="9"/>
  <c r="AZ872" i="9"/>
  <c r="BA872" i="9"/>
  <c r="BB872" i="9"/>
  <c r="BC872" i="9"/>
  <c r="BD872" i="9"/>
  <c r="BE872" i="9"/>
  <c r="BF872" i="9"/>
  <c r="BG872" i="9"/>
  <c r="BH872" i="9"/>
  <c r="BI872" i="9"/>
  <c r="BJ872" i="9"/>
  <c r="BK872" i="9"/>
  <c r="BL872" i="9"/>
  <c r="BM872" i="9"/>
  <c r="BN872" i="9"/>
  <c r="BO872" i="9"/>
  <c r="BP872" i="9"/>
  <c r="BQ872" i="9"/>
  <c r="BR872" i="9"/>
  <c r="BS872" i="9"/>
  <c r="BT872" i="9"/>
  <c r="BU872" i="9"/>
  <c r="BV872" i="9"/>
  <c r="BW872" i="9"/>
  <c r="BX872" i="9"/>
  <c r="BY872" i="9"/>
  <c r="BZ872" i="9"/>
  <c r="CA872" i="9"/>
  <c r="CB872" i="9"/>
  <c r="CC872" i="9"/>
  <c r="CD872" i="9"/>
  <c r="CE872" i="9"/>
  <c r="CF872" i="9"/>
  <c r="CG872" i="9"/>
  <c r="CH872" i="9"/>
  <c r="CI872" i="9"/>
  <c r="CJ872" i="9"/>
  <c r="CK872" i="9"/>
  <c r="CL872" i="9"/>
  <c r="CM872" i="9"/>
  <c r="CN872" i="9"/>
  <c r="CO872" i="9"/>
  <c r="CP872" i="9"/>
  <c r="CQ872" i="9"/>
  <c r="CR872" i="9"/>
  <c r="CS872" i="9"/>
  <c r="CT872" i="9"/>
  <c r="CU872" i="9"/>
  <c r="AN873" i="9"/>
  <c r="AO873" i="9"/>
  <c r="AP873" i="9"/>
  <c r="AQ873" i="9"/>
  <c r="AR873" i="9"/>
  <c r="AS873" i="9"/>
  <c r="AT873" i="9"/>
  <c r="AU873" i="9"/>
  <c r="AV873" i="9"/>
  <c r="AW873" i="9"/>
  <c r="AX873" i="9"/>
  <c r="AY873" i="9"/>
  <c r="AZ873" i="9"/>
  <c r="BA873" i="9"/>
  <c r="BB873" i="9"/>
  <c r="BC873" i="9"/>
  <c r="BD873" i="9"/>
  <c r="BE873" i="9"/>
  <c r="BF873" i="9"/>
  <c r="BG873" i="9"/>
  <c r="BH873" i="9"/>
  <c r="BI873" i="9"/>
  <c r="BJ873" i="9"/>
  <c r="BK873" i="9"/>
  <c r="BL873" i="9"/>
  <c r="BM873" i="9"/>
  <c r="BN873" i="9"/>
  <c r="BO873" i="9"/>
  <c r="BP873" i="9"/>
  <c r="BQ873" i="9"/>
  <c r="BR873" i="9"/>
  <c r="BS873" i="9"/>
  <c r="BT873" i="9"/>
  <c r="BU873" i="9"/>
  <c r="BV873" i="9"/>
  <c r="BW873" i="9"/>
  <c r="BX873" i="9"/>
  <c r="BY873" i="9"/>
  <c r="BZ873" i="9"/>
  <c r="CA873" i="9"/>
  <c r="CB873" i="9"/>
  <c r="CC873" i="9"/>
  <c r="CD873" i="9"/>
  <c r="CE873" i="9"/>
  <c r="CF873" i="9"/>
  <c r="CG873" i="9"/>
  <c r="CH873" i="9"/>
  <c r="CI873" i="9"/>
  <c r="CJ873" i="9"/>
  <c r="CK873" i="9"/>
  <c r="CL873" i="9"/>
  <c r="CM873" i="9"/>
  <c r="CN873" i="9"/>
  <c r="CO873" i="9"/>
  <c r="CP873" i="9"/>
  <c r="CQ873" i="9"/>
  <c r="CR873" i="9"/>
  <c r="CS873" i="9"/>
  <c r="CT873" i="9"/>
  <c r="CU873" i="9"/>
  <c r="AN874" i="9"/>
  <c r="AO874" i="9"/>
  <c r="AP874" i="9"/>
  <c r="AQ874" i="9"/>
  <c r="AR874" i="9"/>
  <c r="AS874" i="9"/>
  <c r="AT874" i="9"/>
  <c r="AU874" i="9"/>
  <c r="AV874" i="9"/>
  <c r="AW874" i="9"/>
  <c r="AX874" i="9"/>
  <c r="AY874" i="9"/>
  <c r="AZ874" i="9"/>
  <c r="BA874" i="9"/>
  <c r="BB874" i="9"/>
  <c r="BC874" i="9"/>
  <c r="BD874" i="9"/>
  <c r="BE874" i="9"/>
  <c r="BF874" i="9"/>
  <c r="BG874" i="9"/>
  <c r="BH874" i="9"/>
  <c r="BI874" i="9"/>
  <c r="BJ874" i="9"/>
  <c r="BK874" i="9"/>
  <c r="BL874" i="9"/>
  <c r="BM874" i="9"/>
  <c r="BN874" i="9"/>
  <c r="BO874" i="9"/>
  <c r="BP874" i="9"/>
  <c r="BQ874" i="9"/>
  <c r="BR874" i="9"/>
  <c r="BS874" i="9"/>
  <c r="BT874" i="9"/>
  <c r="BU874" i="9"/>
  <c r="BV874" i="9"/>
  <c r="BW874" i="9"/>
  <c r="BX874" i="9"/>
  <c r="BY874" i="9"/>
  <c r="BZ874" i="9"/>
  <c r="CA874" i="9"/>
  <c r="CB874" i="9"/>
  <c r="CC874" i="9"/>
  <c r="CD874" i="9"/>
  <c r="CE874" i="9"/>
  <c r="CF874" i="9"/>
  <c r="CG874" i="9"/>
  <c r="CH874" i="9"/>
  <c r="CI874" i="9"/>
  <c r="CJ874" i="9"/>
  <c r="CK874" i="9"/>
  <c r="CL874" i="9"/>
  <c r="CM874" i="9"/>
  <c r="CN874" i="9"/>
  <c r="CO874" i="9"/>
  <c r="CP874" i="9"/>
  <c r="CQ874" i="9"/>
  <c r="CR874" i="9"/>
  <c r="CS874" i="9"/>
  <c r="CT874" i="9"/>
  <c r="CU874" i="9"/>
  <c r="AN875" i="9"/>
  <c r="AO875" i="9"/>
  <c r="AP875" i="9"/>
  <c r="AQ875" i="9"/>
  <c r="AR875" i="9"/>
  <c r="AS875" i="9"/>
  <c r="AT875" i="9"/>
  <c r="AU875" i="9"/>
  <c r="AV875" i="9"/>
  <c r="AW875" i="9"/>
  <c r="AX875" i="9"/>
  <c r="AY875" i="9"/>
  <c r="AZ875" i="9"/>
  <c r="BA875" i="9"/>
  <c r="BB875" i="9"/>
  <c r="BC875" i="9"/>
  <c r="BD875" i="9"/>
  <c r="BE875" i="9"/>
  <c r="BF875" i="9"/>
  <c r="BG875" i="9"/>
  <c r="BH875" i="9"/>
  <c r="BI875" i="9"/>
  <c r="BJ875" i="9"/>
  <c r="BK875" i="9"/>
  <c r="BL875" i="9"/>
  <c r="BM875" i="9"/>
  <c r="BN875" i="9"/>
  <c r="BO875" i="9"/>
  <c r="BP875" i="9"/>
  <c r="BQ875" i="9"/>
  <c r="BR875" i="9"/>
  <c r="BS875" i="9"/>
  <c r="BT875" i="9"/>
  <c r="BU875" i="9"/>
  <c r="BV875" i="9"/>
  <c r="BW875" i="9"/>
  <c r="BX875" i="9"/>
  <c r="BY875" i="9"/>
  <c r="BZ875" i="9"/>
  <c r="CA875" i="9"/>
  <c r="CB875" i="9"/>
  <c r="CC875" i="9"/>
  <c r="CD875" i="9"/>
  <c r="CE875" i="9"/>
  <c r="CF875" i="9"/>
  <c r="CG875" i="9"/>
  <c r="CH875" i="9"/>
  <c r="CI875" i="9"/>
  <c r="CJ875" i="9"/>
  <c r="CK875" i="9"/>
  <c r="CL875" i="9"/>
  <c r="CM875" i="9"/>
  <c r="CN875" i="9"/>
  <c r="CO875" i="9"/>
  <c r="CP875" i="9"/>
  <c r="CQ875" i="9"/>
  <c r="CR875" i="9"/>
  <c r="CS875" i="9"/>
  <c r="CT875" i="9"/>
  <c r="CU875" i="9"/>
  <c r="AN876" i="9"/>
  <c r="AO876" i="9"/>
  <c r="AP876" i="9"/>
  <c r="AQ876" i="9"/>
  <c r="AR876" i="9"/>
  <c r="AS876" i="9"/>
  <c r="AT876" i="9"/>
  <c r="AU876" i="9"/>
  <c r="AV876" i="9"/>
  <c r="AW876" i="9"/>
  <c r="AX876" i="9"/>
  <c r="AY876" i="9"/>
  <c r="AZ876" i="9"/>
  <c r="BA876" i="9"/>
  <c r="BB876" i="9"/>
  <c r="BC876" i="9"/>
  <c r="BD876" i="9"/>
  <c r="BE876" i="9"/>
  <c r="BF876" i="9"/>
  <c r="BG876" i="9"/>
  <c r="BH876" i="9"/>
  <c r="BI876" i="9"/>
  <c r="BJ876" i="9"/>
  <c r="BK876" i="9"/>
  <c r="BL876" i="9"/>
  <c r="BM876" i="9"/>
  <c r="BN876" i="9"/>
  <c r="BO876" i="9"/>
  <c r="BP876" i="9"/>
  <c r="BQ876" i="9"/>
  <c r="BR876" i="9"/>
  <c r="BS876" i="9"/>
  <c r="BT876" i="9"/>
  <c r="BU876" i="9"/>
  <c r="BV876" i="9"/>
  <c r="BW876" i="9"/>
  <c r="BX876" i="9"/>
  <c r="BY876" i="9"/>
  <c r="BZ876" i="9"/>
  <c r="CA876" i="9"/>
  <c r="CB876" i="9"/>
  <c r="CC876" i="9"/>
  <c r="CD876" i="9"/>
  <c r="CE876" i="9"/>
  <c r="CF876" i="9"/>
  <c r="CG876" i="9"/>
  <c r="CH876" i="9"/>
  <c r="CI876" i="9"/>
  <c r="CJ876" i="9"/>
  <c r="CK876" i="9"/>
  <c r="CL876" i="9"/>
  <c r="CM876" i="9"/>
  <c r="CN876" i="9"/>
  <c r="CO876" i="9"/>
  <c r="CP876" i="9"/>
  <c r="CQ876" i="9"/>
  <c r="CR876" i="9"/>
  <c r="CS876" i="9"/>
  <c r="CT876" i="9"/>
  <c r="CU876" i="9"/>
  <c r="AN877" i="9"/>
  <c r="AO877" i="9"/>
  <c r="AP877" i="9"/>
  <c r="AQ877" i="9"/>
  <c r="AR877" i="9"/>
  <c r="AS877" i="9"/>
  <c r="AT877" i="9"/>
  <c r="AU877" i="9"/>
  <c r="AV877" i="9"/>
  <c r="AW877" i="9"/>
  <c r="AX877" i="9"/>
  <c r="AY877" i="9"/>
  <c r="AZ877" i="9"/>
  <c r="BA877" i="9"/>
  <c r="BB877" i="9"/>
  <c r="BC877" i="9"/>
  <c r="BD877" i="9"/>
  <c r="BE877" i="9"/>
  <c r="BF877" i="9"/>
  <c r="BG877" i="9"/>
  <c r="BH877" i="9"/>
  <c r="BI877" i="9"/>
  <c r="BJ877" i="9"/>
  <c r="BK877" i="9"/>
  <c r="BL877" i="9"/>
  <c r="BM877" i="9"/>
  <c r="BN877" i="9"/>
  <c r="BO877" i="9"/>
  <c r="BP877" i="9"/>
  <c r="BQ877" i="9"/>
  <c r="BR877" i="9"/>
  <c r="BS877" i="9"/>
  <c r="BT877" i="9"/>
  <c r="BU877" i="9"/>
  <c r="BV877" i="9"/>
  <c r="BW877" i="9"/>
  <c r="BX877" i="9"/>
  <c r="BY877" i="9"/>
  <c r="BZ877" i="9"/>
  <c r="CA877" i="9"/>
  <c r="CB877" i="9"/>
  <c r="CC877" i="9"/>
  <c r="CD877" i="9"/>
  <c r="CE877" i="9"/>
  <c r="CF877" i="9"/>
  <c r="CG877" i="9"/>
  <c r="CH877" i="9"/>
  <c r="CI877" i="9"/>
  <c r="CJ877" i="9"/>
  <c r="CK877" i="9"/>
  <c r="CL877" i="9"/>
  <c r="CM877" i="9"/>
  <c r="CN877" i="9"/>
  <c r="CO877" i="9"/>
  <c r="CP877" i="9"/>
  <c r="CQ877" i="9"/>
  <c r="CR877" i="9"/>
  <c r="CS877" i="9"/>
  <c r="CT877" i="9"/>
  <c r="CU877" i="9"/>
  <c r="AN878" i="9"/>
  <c r="AO878" i="9"/>
  <c r="AP878" i="9"/>
  <c r="AQ878" i="9"/>
  <c r="AR878" i="9"/>
  <c r="AS878" i="9"/>
  <c r="AT878" i="9"/>
  <c r="AU878" i="9"/>
  <c r="AV878" i="9"/>
  <c r="AW878" i="9"/>
  <c r="AX878" i="9"/>
  <c r="AY878" i="9"/>
  <c r="AZ878" i="9"/>
  <c r="BA878" i="9"/>
  <c r="BB878" i="9"/>
  <c r="BC878" i="9"/>
  <c r="BD878" i="9"/>
  <c r="BE878" i="9"/>
  <c r="BF878" i="9"/>
  <c r="BG878" i="9"/>
  <c r="BH878" i="9"/>
  <c r="BI878" i="9"/>
  <c r="BJ878" i="9"/>
  <c r="BK878" i="9"/>
  <c r="BL878" i="9"/>
  <c r="BM878" i="9"/>
  <c r="BN878" i="9"/>
  <c r="BO878" i="9"/>
  <c r="BP878" i="9"/>
  <c r="BQ878" i="9"/>
  <c r="BR878" i="9"/>
  <c r="BS878" i="9"/>
  <c r="BT878" i="9"/>
  <c r="BU878" i="9"/>
  <c r="BV878" i="9"/>
  <c r="BW878" i="9"/>
  <c r="BX878" i="9"/>
  <c r="BY878" i="9"/>
  <c r="BZ878" i="9"/>
  <c r="CA878" i="9"/>
  <c r="CB878" i="9"/>
  <c r="CC878" i="9"/>
  <c r="CD878" i="9"/>
  <c r="CE878" i="9"/>
  <c r="CF878" i="9"/>
  <c r="CG878" i="9"/>
  <c r="CH878" i="9"/>
  <c r="CI878" i="9"/>
  <c r="CJ878" i="9"/>
  <c r="CK878" i="9"/>
  <c r="CL878" i="9"/>
  <c r="CM878" i="9"/>
  <c r="CN878" i="9"/>
  <c r="CO878" i="9"/>
  <c r="CP878" i="9"/>
  <c r="CQ878" i="9"/>
  <c r="CR878" i="9"/>
  <c r="CS878" i="9"/>
  <c r="CT878" i="9"/>
  <c r="CU878" i="9"/>
  <c r="AN879" i="9"/>
  <c r="AO879" i="9"/>
  <c r="AP879" i="9"/>
  <c r="AQ879" i="9"/>
  <c r="AR879" i="9"/>
  <c r="AS879" i="9"/>
  <c r="AT879" i="9"/>
  <c r="AU879" i="9"/>
  <c r="AV879" i="9"/>
  <c r="AW879" i="9"/>
  <c r="AX879" i="9"/>
  <c r="AY879" i="9"/>
  <c r="AZ879" i="9"/>
  <c r="BA879" i="9"/>
  <c r="BB879" i="9"/>
  <c r="BC879" i="9"/>
  <c r="BD879" i="9"/>
  <c r="BE879" i="9"/>
  <c r="BF879" i="9"/>
  <c r="BG879" i="9"/>
  <c r="BH879" i="9"/>
  <c r="BI879" i="9"/>
  <c r="BJ879" i="9"/>
  <c r="BK879" i="9"/>
  <c r="BL879" i="9"/>
  <c r="BM879" i="9"/>
  <c r="BN879" i="9"/>
  <c r="BO879" i="9"/>
  <c r="BP879" i="9"/>
  <c r="BQ879" i="9"/>
  <c r="BR879" i="9"/>
  <c r="BS879" i="9"/>
  <c r="BT879" i="9"/>
  <c r="BU879" i="9"/>
  <c r="BV879" i="9"/>
  <c r="BW879" i="9"/>
  <c r="BX879" i="9"/>
  <c r="BY879" i="9"/>
  <c r="BZ879" i="9"/>
  <c r="CA879" i="9"/>
  <c r="CB879" i="9"/>
  <c r="CC879" i="9"/>
  <c r="CD879" i="9"/>
  <c r="CE879" i="9"/>
  <c r="CF879" i="9"/>
  <c r="CG879" i="9"/>
  <c r="CH879" i="9"/>
  <c r="CI879" i="9"/>
  <c r="CJ879" i="9"/>
  <c r="CK879" i="9"/>
  <c r="CL879" i="9"/>
  <c r="CM879" i="9"/>
  <c r="CN879" i="9"/>
  <c r="CO879" i="9"/>
  <c r="CP879" i="9"/>
  <c r="CQ879" i="9"/>
  <c r="CR879" i="9"/>
  <c r="CS879" i="9"/>
  <c r="CT879" i="9"/>
  <c r="CU879" i="9"/>
  <c r="AN880" i="9"/>
  <c r="AO880" i="9"/>
  <c r="AP880" i="9"/>
  <c r="AQ880" i="9"/>
  <c r="AR880" i="9"/>
  <c r="AS880" i="9"/>
  <c r="AT880" i="9"/>
  <c r="AU880" i="9"/>
  <c r="AV880" i="9"/>
  <c r="AW880" i="9"/>
  <c r="AX880" i="9"/>
  <c r="AY880" i="9"/>
  <c r="AZ880" i="9"/>
  <c r="BA880" i="9"/>
  <c r="BB880" i="9"/>
  <c r="BC880" i="9"/>
  <c r="BD880" i="9"/>
  <c r="BE880" i="9"/>
  <c r="BF880" i="9"/>
  <c r="BG880" i="9"/>
  <c r="BH880" i="9"/>
  <c r="BI880" i="9"/>
  <c r="BJ880" i="9"/>
  <c r="BK880" i="9"/>
  <c r="BL880" i="9"/>
  <c r="BM880" i="9"/>
  <c r="BN880" i="9"/>
  <c r="BO880" i="9"/>
  <c r="BP880" i="9"/>
  <c r="BQ880" i="9"/>
  <c r="BR880" i="9"/>
  <c r="BS880" i="9"/>
  <c r="BT880" i="9"/>
  <c r="BU880" i="9"/>
  <c r="BV880" i="9"/>
  <c r="BW880" i="9"/>
  <c r="BX880" i="9"/>
  <c r="BY880" i="9"/>
  <c r="BZ880" i="9"/>
  <c r="CA880" i="9"/>
  <c r="CB880" i="9"/>
  <c r="CC880" i="9"/>
  <c r="CD880" i="9"/>
  <c r="CE880" i="9"/>
  <c r="CF880" i="9"/>
  <c r="CG880" i="9"/>
  <c r="CH880" i="9"/>
  <c r="CI880" i="9"/>
  <c r="CJ880" i="9"/>
  <c r="CK880" i="9"/>
  <c r="CL880" i="9"/>
  <c r="CM880" i="9"/>
  <c r="CN880" i="9"/>
  <c r="CO880" i="9"/>
  <c r="CP880" i="9"/>
  <c r="CQ880" i="9"/>
  <c r="CR880" i="9"/>
  <c r="CS880" i="9"/>
  <c r="CT880" i="9"/>
  <c r="CU880" i="9"/>
  <c r="AN881" i="9"/>
  <c r="AO881" i="9"/>
  <c r="AP881" i="9"/>
  <c r="AQ881" i="9"/>
  <c r="AR881" i="9"/>
  <c r="AS881" i="9"/>
  <c r="AT881" i="9"/>
  <c r="AU881" i="9"/>
  <c r="AV881" i="9"/>
  <c r="AW881" i="9"/>
  <c r="AX881" i="9"/>
  <c r="AY881" i="9"/>
  <c r="AZ881" i="9"/>
  <c r="BA881" i="9"/>
  <c r="BB881" i="9"/>
  <c r="BC881" i="9"/>
  <c r="BD881" i="9"/>
  <c r="BE881" i="9"/>
  <c r="BF881" i="9"/>
  <c r="BG881" i="9"/>
  <c r="BH881" i="9"/>
  <c r="BI881" i="9"/>
  <c r="BJ881" i="9"/>
  <c r="BK881" i="9"/>
  <c r="BL881" i="9"/>
  <c r="BM881" i="9"/>
  <c r="BN881" i="9"/>
  <c r="BO881" i="9"/>
  <c r="BP881" i="9"/>
  <c r="BQ881" i="9"/>
  <c r="BR881" i="9"/>
  <c r="BS881" i="9"/>
  <c r="BT881" i="9"/>
  <c r="BU881" i="9"/>
  <c r="BV881" i="9"/>
  <c r="BW881" i="9"/>
  <c r="BX881" i="9"/>
  <c r="BY881" i="9"/>
  <c r="BZ881" i="9"/>
  <c r="CA881" i="9"/>
  <c r="CB881" i="9"/>
  <c r="CC881" i="9"/>
  <c r="CD881" i="9"/>
  <c r="CE881" i="9"/>
  <c r="CF881" i="9"/>
  <c r="CG881" i="9"/>
  <c r="CH881" i="9"/>
  <c r="CI881" i="9"/>
  <c r="CJ881" i="9"/>
  <c r="CK881" i="9"/>
  <c r="CL881" i="9"/>
  <c r="CM881" i="9"/>
  <c r="CN881" i="9"/>
  <c r="CO881" i="9"/>
  <c r="CP881" i="9"/>
  <c r="CQ881" i="9"/>
  <c r="CR881" i="9"/>
  <c r="CS881" i="9"/>
  <c r="CT881" i="9"/>
  <c r="CU881" i="9"/>
  <c r="AN882" i="9"/>
  <c r="AO882" i="9"/>
  <c r="AP882" i="9"/>
  <c r="AQ882" i="9"/>
  <c r="AR882" i="9"/>
  <c r="AS882" i="9"/>
  <c r="AT882" i="9"/>
  <c r="AU882" i="9"/>
  <c r="AV882" i="9"/>
  <c r="AW882" i="9"/>
  <c r="AX882" i="9"/>
  <c r="AY882" i="9"/>
  <c r="AZ882" i="9"/>
  <c r="BA882" i="9"/>
  <c r="BB882" i="9"/>
  <c r="BC882" i="9"/>
  <c r="BD882" i="9"/>
  <c r="BE882" i="9"/>
  <c r="BF882" i="9"/>
  <c r="BG882" i="9"/>
  <c r="BH882" i="9"/>
  <c r="BI882" i="9"/>
  <c r="BJ882" i="9"/>
  <c r="BK882" i="9"/>
  <c r="BL882" i="9"/>
  <c r="BM882" i="9"/>
  <c r="BN882" i="9"/>
  <c r="BO882" i="9"/>
  <c r="BP882" i="9"/>
  <c r="BQ882" i="9"/>
  <c r="BR882" i="9"/>
  <c r="BS882" i="9"/>
  <c r="BT882" i="9"/>
  <c r="BU882" i="9"/>
  <c r="BV882" i="9"/>
  <c r="BW882" i="9"/>
  <c r="BX882" i="9"/>
  <c r="BY882" i="9"/>
  <c r="BZ882" i="9"/>
  <c r="CA882" i="9"/>
  <c r="CB882" i="9"/>
  <c r="CC882" i="9"/>
  <c r="CD882" i="9"/>
  <c r="CE882" i="9"/>
  <c r="CF882" i="9"/>
  <c r="CG882" i="9"/>
  <c r="CH882" i="9"/>
  <c r="CI882" i="9"/>
  <c r="CJ882" i="9"/>
  <c r="CK882" i="9"/>
  <c r="CL882" i="9"/>
  <c r="CM882" i="9"/>
  <c r="CN882" i="9"/>
  <c r="CO882" i="9"/>
  <c r="CP882" i="9"/>
  <c r="CQ882" i="9"/>
  <c r="CR882" i="9"/>
  <c r="CS882" i="9"/>
  <c r="CT882" i="9"/>
  <c r="CU882" i="9"/>
  <c r="AN883" i="9"/>
  <c r="AO883" i="9"/>
  <c r="AP883" i="9"/>
  <c r="AQ883" i="9"/>
  <c r="AR883" i="9"/>
  <c r="AS883" i="9"/>
  <c r="AT883" i="9"/>
  <c r="AU883" i="9"/>
  <c r="AV883" i="9"/>
  <c r="AW883" i="9"/>
  <c r="AX883" i="9"/>
  <c r="AY883" i="9"/>
  <c r="AZ883" i="9"/>
  <c r="BA883" i="9"/>
  <c r="BB883" i="9"/>
  <c r="BC883" i="9"/>
  <c r="BD883" i="9"/>
  <c r="BE883" i="9"/>
  <c r="BF883" i="9"/>
  <c r="BG883" i="9"/>
  <c r="BH883" i="9"/>
  <c r="BI883" i="9"/>
  <c r="BJ883" i="9"/>
  <c r="BK883" i="9"/>
  <c r="BL883" i="9"/>
  <c r="BM883" i="9"/>
  <c r="BN883" i="9"/>
  <c r="BO883" i="9"/>
  <c r="BP883" i="9"/>
  <c r="BQ883" i="9"/>
  <c r="BR883" i="9"/>
  <c r="BS883" i="9"/>
  <c r="BT883" i="9"/>
  <c r="BU883" i="9"/>
  <c r="BV883" i="9"/>
  <c r="BW883" i="9"/>
  <c r="BX883" i="9"/>
  <c r="BY883" i="9"/>
  <c r="BZ883" i="9"/>
  <c r="CA883" i="9"/>
  <c r="CB883" i="9"/>
  <c r="CC883" i="9"/>
  <c r="CD883" i="9"/>
  <c r="CE883" i="9"/>
  <c r="CF883" i="9"/>
  <c r="CG883" i="9"/>
  <c r="CH883" i="9"/>
  <c r="CI883" i="9"/>
  <c r="CJ883" i="9"/>
  <c r="CK883" i="9"/>
  <c r="CL883" i="9"/>
  <c r="CM883" i="9"/>
  <c r="CN883" i="9"/>
  <c r="CO883" i="9"/>
  <c r="CP883" i="9"/>
  <c r="CQ883" i="9"/>
  <c r="CR883" i="9"/>
  <c r="CS883" i="9"/>
  <c r="CT883" i="9"/>
  <c r="CU883" i="9"/>
  <c r="AN884" i="9"/>
  <c r="AO884" i="9"/>
  <c r="AP884" i="9"/>
  <c r="AQ884" i="9"/>
  <c r="AR884" i="9"/>
  <c r="AS884" i="9"/>
  <c r="AT884" i="9"/>
  <c r="AU884" i="9"/>
  <c r="AV884" i="9"/>
  <c r="AW884" i="9"/>
  <c r="AX884" i="9"/>
  <c r="AY884" i="9"/>
  <c r="AZ884" i="9"/>
  <c r="BA884" i="9"/>
  <c r="BB884" i="9"/>
  <c r="BC884" i="9"/>
  <c r="BD884" i="9"/>
  <c r="BE884" i="9"/>
  <c r="BF884" i="9"/>
  <c r="BG884" i="9"/>
  <c r="BH884" i="9"/>
  <c r="BI884" i="9"/>
  <c r="BJ884" i="9"/>
  <c r="BK884" i="9"/>
  <c r="BL884" i="9"/>
  <c r="BM884" i="9"/>
  <c r="BN884" i="9"/>
  <c r="BO884" i="9"/>
  <c r="BP884" i="9"/>
  <c r="BQ884" i="9"/>
  <c r="BR884" i="9"/>
  <c r="BS884" i="9"/>
  <c r="BT884" i="9"/>
  <c r="BU884" i="9"/>
  <c r="BV884" i="9"/>
  <c r="BW884" i="9"/>
  <c r="BX884" i="9"/>
  <c r="BY884" i="9"/>
  <c r="BZ884" i="9"/>
  <c r="CA884" i="9"/>
  <c r="CB884" i="9"/>
  <c r="CC884" i="9"/>
  <c r="CD884" i="9"/>
  <c r="CE884" i="9"/>
  <c r="CF884" i="9"/>
  <c r="CG884" i="9"/>
  <c r="CH884" i="9"/>
  <c r="CI884" i="9"/>
  <c r="CJ884" i="9"/>
  <c r="CK884" i="9"/>
  <c r="CL884" i="9"/>
  <c r="CM884" i="9"/>
  <c r="CN884" i="9"/>
  <c r="CO884" i="9"/>
  <c r="CP884" i="9"/>
  <c r="CQ884" i="9"/>
  <c r="CR884" i="9"/>
  <c r="CS884" i="9"/>
  <c r="CT884" i="9"/>
  <c r="CU884" i="9"/>
  <c r="AN885" i="9"/>
  <c r="AO885" i="9"/>
  <c r="AP885" i="9"/>
  <c r="AQ885" i="9"/>
  <c r="AR885" i="9"/>
  <c r="AS885" i="9"/>
  <c r="AT885" i="9"/>
  <c r="AU885" i="9"/>
  <c r="AV885" i="9"/>
  <c r="AW885" i="9"/>
  <c r="AX885" i="9"/>
  <c r="AY885" i="9"/>
  <c r="AZ885" i="9"/>
  <c r="BA885" i="9"/>
  <c r="BB885" i="9"/>
  <c r="BC885" i="9"/>
  <c r="BD885" i="9"/>
  <c r="BE885" i="9"/>
  <c r="BF885" i="9"/>
  <c r="BG885" i="9"/>
  <c r="BH885" i="9"/>
  <c r="BI885" i="9"/>
  <c r="BJ885" i="9"/>
  <c r="BK885" i="9"/>
  <c r="BL885" i="9"/>
  <c r="BM885" i="9"/>
  <c r="BN885" i="9"/>
  <c r="BO885" i="9"/>
  <c r="BP885" i="9"/>
  <c r="BQ885" i="9"/>
  <c r="BR885" i="9"/>
  <c r="BS885" i="9"/>
  <c r="BT885" i="9"/>
  <c r="BU885" i="9"/>
  <c r="BV885" i="9"/>
  <c r="BW885" i="9"/>
  <c r="BX885" i="9"/>
  <c r="BY885" i="9"/>
  <c r="BZ885" i="9"/>
  <c r="CA885" i="9"/>
  <c r="CB885" i="9"/>
  <c r="CC885" i="9"/>
  <c r="CD885" i="9"/>
  <c r="CE885" i="9"/>
  <c r="CF885" i="9"/>
  <c r="CG885" i="9"/>
  <c r="CH885" i="9"/>
  <c r="CI885" i="9"/>
  <c r="CJ885" i="9"/>
  <c r="CK885" i="9"/>
  <c r="CL885" i="9"/>
  <c r="CM885" i="9"/>
  <c r="CN885" i="9"/>
  <c r="CO885" i="9"/>
  <c r="CP885" i="9"/>
  <c r="CQ885" i="9"/>
  <c r="CR885" i="9"/>
  <c r="CS885" i="9"/>
  <c r="CT885" i="9"/>
  <c r="CU885" i="9"/>
  <c r="AN886" i="9"/>
  <c r="AO886" i="9"/>
  <c r="AP886" i="9"/>
  <c r="AQ886" i="9"/>
  <c r="AR886" i="9"/>
  <c r="AS886" i="9"/>
  <c r="AT886" i="9"/>
  <c r="AU886" i="9"/>
  <c r="AV886" i="9"/>
  <c r="AW886" i="9"/>
  <c r="AX886" i="9"/>
  <c r="AY886" i="9"/>
  <c r="AZ886" i="9"/>
  <c r="BA886" i="9"/>
  <c r="BB886" i="9"/>
  <c r="BC886" i="9"/>
  <c r="BD886" i="9"/>
  <c r="BE886" i="9"/>
  <c r="BF886" i="9"/>
  <c r="BG886" i="9"/>
  <c r="BH886" i="9"/>
  <c r="BI886" i="9"/>
  <c r="BJ886" i="9"/>
  <c r="BK886" i="9"/>
  <c r="BL886" i="9"/>
  <c r="BM886" i="9"/>
  <c r="BN886" i="9"/>
  <c r="BO886" i="9"/>
  <c r="BP886" i="9"/>
  <c r="BQ886" i="9"/>
  <c r="BR886" i="9"/>
  <c r="BS886" i="9"/>
  <c r="BT886" i="9"/>
  <c r="BU886" i="9"/>
  <c r="BV886" i="9"/>
  <c r="BW886" i="9"/>
  <c r="BX886" i="9"/>
  <c r="BY886" i="9"/>
  <c r="BZ886" i="9"/>
  <c r="CA886" i="9"/>
  <c r="CB886" i="9"/>
  <c r="CC886" i="9"/>
  <c r="CD886" i="9"/>
  <c r="CE886" i="9"/>
  <c r="CF886" i="9"/>
  <c r="CG886" i="9"/>
  <c r="CH886" i="9"/>
  <c r="CI886" i="9"/>
  <c r="CJ886" i="9"/>
  <c r="CK886" i="9"/>
  <c r="CL886" i="9"/>
  <c r="CM886" i="9"/>
  <c r="CN886" i="9"/>
  <c r="CO886" i="9"/>
  <c r="CP886" i="9"/>
  <c r="CQ886" i="9"/>
  <c r="CR886" i="9"/>
  <c r="CS886" i="9"/>
  <c r="CT886" i="9"/>
  <c r="CU886" i="9"/>
  <c r="AN887" i="9"/>
  <c r="AO887" i="9"/>
  <c r="AP887" i="9"/>
  <c r="AQ887" i="9"/>
  <c r="AR887" i="9"/>
  <c r="AS887" i="9"/>
  <c r="AT887" i="9"/>
  <c r="AU887" i="9"/>
  <c r="AV887" i="9"/>
  <c r="AW887" i="9"/>
  <c r="AX887" i="9"/>
  <c r="AY887" i="9"/>
  <c r="AZ887" i="9"/>
  <c r="BA887" i="9"/>
  <c r="BB887" i="9"/>
  <c r="BC887" i="9"/>
  <c r="BD887" i="9"/>
  <c r="BE887" i="9"/>
  <c r="BF887" i="9"/>
  <c r="BG887" i="9"/>
  <c r="BH887" i="9"/>
  <c r="BI887" i="9"/>
  <c r="BJ887" i="9"/>
  <c r="BK887" i="9"/>
  <c r="BL887" i="9"/>
  <c r="BM887" i="9"/>
  <c r="BN887" i="9"/>
  <c r="BO887" i="9"/>
  <c r="BP887" i="9"/>
  <c r="BQ887" i="9"/>
  <c r="BR887" i="9"/>
  <c r="BS887" i="9"/>
  <c r="BT887" i="9"/>
  <c r="BU887" i="9"/>
  <c r="BV887" i="9"/>
  <c r="BW887" i="9"/>
  <c r="BX887" i="9"/>
  <c r="BY887" i="9"/>
  <c r="BZ887" i="9"/>
  <c r="CA887" i="9"/>
  <c r="CB887" i="9"/>
  <c r="CC887" i="9"/>
  <c r="CD887" i="9"/>
  <c r="CE887" i="9"/>
  <c r="CF887" i="9"/>
  <c r="CG887" i="9"/>
  <c r="CH887" i="9"/>
  <c r="CI887" i="9"/>
  <c r="CJ887" i="9"/>
  <c r="CK887" i="9"/>
  <c r="CL887" i="9"/>
  <c r="CM887" i="9"/>
  <c r="CN887" i="9"/>
  <c r="CO887" i="9"/>
  <c r="CP887" i="9"/>
  <c r="CQ887" i="9"/>
  <c r="CR887" i="9"/>
  <c r="CS887" i="9"/>
  <c r="CT887" i="9"/>
  <c r="CU887" i="9"/>
  <c r="AN888" i="9"/>
  <c r="AO888" i="9"/>
  <c r="AP888" i="9"/>
  <c r="AQ888" i="9"/>
  <c r="AR888" i="9"/>
  <c r="AS888" i="9"/>
  <c r="AT888" i="9"/>
  <c r="AU888" i="9"/>
  <c r="AV888" i="9"/>
  <c r="AW888" i="9"/>
  <c r="AX888" i="9"/>
  <c r="AY888" i="9"/>
  <c r="AZ888" i="9"/>
  <c r="BA888" i="9"/>
  <c r="BB888" i="9"/>
  <c r="BC888" i="9"/>
  <c r="BD888" i="9"/>
  <c r="BE888" i="9"/>
  <c r="BF888" i="9"/>
  <c r="BG888" i="9"/>
  <c r="BH888" i="9"/>
  <c r="BI888" i="9"/>
  <c r="BJ888" i="9"/>
  <c r="BK888" i="9"/>
  <c r="BL888" i="9"/>
  <c r="BM888" i="9"/>
  <c r="BN888" i="9"/>
  <c r="BO888" i="9"/>
  <c r="BP888" i="9"/>
  <c r="BQ888" i="9"/>
  <c r="BR888" i="9"/>
  <c r="BS888" i="9"/>
  <c r="BT888" i="9"/>
  <c r="BU888" i="9"/>
  <c r="BV888" i="9"/>
  <c r="BW888" i="9"/>
  <c r="BX888" i="9"/>
  <c r="BY888" i="9"/>
  <c r="BZ888" i="9"/>
  <c r="CA888" i="9"/>
  <c r="CB888" i="9"/>
  <c r="CC888" i="9"/>
  <c r="CD888" i="9"/>
  <c r="CE888" i="9"/>
  <c r="CF888" i="9"/>
  <c r="CG888" i="9"/>
  <c r="CH888" i="9"/>
  <c r="CI888" i="9"/>
  <c r="CJ888" i="9"/>
  <c r="CK888" i="9"/>
  <c r="CL888" i="9"/>
  <c r="CM888" i="9"/>
  <c r="CN888" i="9"/>
  <c r="CO888" i="9"/>
  <c r="CP888" i="9"/>
  <c r="CQ888" i="9"/>
  <c r="CR888" i="9"/>
  <c r="CS888" i="9"/>
  <c r="CT888" i="9"/>
  <c r="CU888" i="9"/>
  <c r="AN889" i="9"/>
  <c r="AO889" i="9"/>
  <c r="AP889" i="9"/>
  <c r="AQ889" i="9"/>
  <c r="AR889" i="9"/>
  <c r="AS889" i="9"/>
  <c r="AT889" i="9"/>
  <c r="AU889" i="9"/>
  <c r="AV889" i="9"/>
  <c r="AW889" i="9"/>
  <c r="AX889" i="9"/>
  <c r="AY889" i="9"/>
  <c r="AZ889" i="9"/>
  <c r="BA889" i="9"/>
  <c r="BB889" i="9"/>
  <c r="BC889" i="9"/>
  <c r="BD889" i="9"/>
  <c r="BE889" i="9"/>
  <c r="BF889" i="9"/>
  <c r="BG889" i="9"/>
  <c r="BH889" i="9"/>
  <c r="BI889" i="9"/>
  <c r="BJ889" i="9"/>
  <c r="BK889" i="9"/>
  <c r="BL889" i="9"/>
  <c r="BM889" i="9"/>
  <c r="BN889" i="9"/>
  <c r="BO889" i="9"/>
  <c r="BP889" i="9"/>
  <c r="BQ889" i="9"/>
  <c r="BR889" i="9"/>
  <c r="BS889" i="9"/>
  <c r="BT889" i="9"/>
  <c r="BU889" i="9"/>
  <c r="BV889" i="9"/>
  <c r="BW889" i="9"/>
  <c r="BX889" i="9"/>
  <c r="BY889" i="9"/>
  <c r="BZ889" i="9"/>
  <c r="CA889" i="9"/>
  <c r="CB889" i="9"/>
  <c r="CC889" i="9"/>
  <c r="CD889" i="9"/>
  <c r="CE889" i="9"/>
  <c r="CF889" i="9"/>
  <c r="CG889" i="9"/>
  <c r="CH889" i="9"/>
  <c r="CI889" i="9"/>
  <c r="CJ889" i="9"/>
  <c r="CK889" i="9"/>
  <c r="CL889" i="9"/>
  <c r="CM889" i="9"/>
  <c r="CN889" i="9"/>
  <c r="CO889" i="9"/>
  <c r="CP889" i="9"/>
  <c r="CQ889" i="9"/>
  <c r="CR889" i="9"/>
  <c r="CS889" i="9"/>
  <c r="CT889" i="9"/>
  <c r="CU889" i="9"/>
  <c r="AN890" i="9"/>
  <c r="AO890" i="9"/>
  <c r="AP890" i="9"/>
  <c r="AQ890" i="9"/>
  <c r="AR890" i="9"/>
  <c r="AS890" i="9"/>
  <c r="AT890" i="9"/>
  <c r="AU890" i="9"/>
  <c r="AV890" i="9"/>
  <c r="AW890" i="9"/>
  <c r="AX890" i="9"/>
  <c r="AY890" i="9"/>
  <c r="AZ890" i="9"/>
  <c r="BA890" i="9"/>
  <c r="BB890" i="9"/>
  <c r="BC890" i="9"/>
  <c r="BD890" i="9"/>
  <c r="BE890" i="9"/>
  <c r="BF890" i="9"/>
  <c r="BG890" i="9"/>
  <c r="BH890" i="9"/>
  <c r="BI890" i="9"/>
  <c r="BJ890" i="9"/>
  <c r="BK890" i="9"/>
  <c r="BL890" i="9"/>
  <c r="BM890" i="9"/>
  <c r="BN890" i="9"/>
  <c r="BO890" i="9"/>
  <c r="BP890" i="9"/>
  <c r="BQ890" i="9"/>
  <c r="BR890" i="9"/>
  <c r="BS890" i="9"/>
  <c r="BT890" i="9"/>
  <c r="BU890" i="9"/>
  <c r="BV890" i="9"/>
  <c r="BW890" i="9"/>
  <c r="BX890" i="9"/>
  <c r="BY890" i="9"/>
  <c r="BZ890" i="9"/>
  <c r="CA890" i="9"/>
  <c r="CB890" i="9"/>
  <c r="CC890" i="9"/>
  <c r="CD890" i="9"/>
  <c r="CE890" i="9"/>
  <c r="CF890" i="9"/>
  <c r="CG890" i="9"/>
  <c r="CH890" i="9"/>
  <c r="CI890" i="9"/>
  <c r="CJ890" i="9"/>
  <c r="CK890" i="9"/>
  <c r="CL890" i="9"/>
  <c r="CM890" i="9"/>
  <c r="CN890" i="9"/>
  <c r="CO890" i="9"/>
  <c r="CP890" i="9"/>
  <c r="CQ890" i="9"/>
  <c r="CR890" i="9"/>
  <c r="CS890" i="9"/>
  <c r="CT890" i="9"/>
  <c r="CU890" i="9"/>
  <c r="AN891" i="9"/>
  <c r="AO891" i="9"/>
  <c r="AP891" i="9"/>
  <c r="AQ891" i="9"/>
  <c r="AR891" i="9"/>
  <c r="AS891" i="9"/>
  <c r="AT891" i="9"/>
  <c r="AU891" i="9"/>
  <c r="AV891" i="9"/>
  <c r="AW891" i="9"/>
  <c r="AX891" i="9"/>
  <c r="AY891" i="9"/>
  <c r="AZ891" i="9"/>
  <c r="BA891" i="9"/>
  <c r="BB891" i="9"/>
  <c r="BC891" i="9"/>
  <c r="BD891" i="9"/>
  <c r="BE891" i="9"/>
  <c r="BF891" i="9"/>
  <c r="BG891" i="9"/>
  <c r="BH891" i="9"/>
  <c r="BI891" i="9"/>
  <c r="BJ891" i="9"/>
  <c r="BK891" i="9"/>
  <c r="BL891" i="9"/>
  <c r="BM891" i="9"/>
  <c r="BN891" i="9"/>
  <c r="BO891" i="9"/>
  <c r="BP891" i="9"/>
  <c r="BQ891" i="9"/>
  <c r="BR891" i="9"/>
  <c r="BS891" i="9"/>
  <c r="BT891" i="9"/>
  <c r="BU891" i="9"/>
  <c r="BV891" i="9"/>
  <c r="BW891" i="9"/>
  <c r="BX891" i="9"/>
  <c r="BY891" i="9"/>
  <c r="BZ891" i="9"/>
  <c r="CA891" i="9"/>
  <c r="CB891" i="9"/>
  <c r="CC891" i="9"/>
  <c r="CD891" i="9"/>
  <c r="CE891" i="9"/>
  <c r="CF891" i="9"/>
  <c r="CG891" i="9"/>
  <c r="CH891" i="9"/>
  <c r="CI891" i="9"/>
  <c r="CJ891" i="9"/>
  <c r="CK891" i="9"/>
  <c r="CL891" i="9"/>
  <c r="CM891" i="9"/>
  <c r="CN891" i="9"/>
  <c r="CO891" i="9"/>
  <c r="CP891" i="9"/>
  <c r="CQ891" i="9"/>
  <c r="CR891" i="9"/>
  <c r="CS891" i="9"/>
  <c r="CT891" i="9"/>
  <c r="CU891" i="9"/>
  <c r="AN892" i="9"/>
  <c r="AO892" i="9"/>
  <c r="AP892" i="9"/>
  <c r="AQ892" i="9"/>
  <c r="AR892" i="9"/>
  <c r="AS892" i="9"/>
  <c r="AT892" i="9"/>
  <c r="AU892" i="9"/>
  <c r="AV892" i="9"/>
  <c r="AW892" i="9"/>
  <c r="AX892" i="9"/>
  <c r="AY892" i="9"/>
  <c r="AZ892" i="9"/>
  <c r="BA892" i="9"/>
  <c r="BB892" i="9"/>
  <c r="BC892" i="9"/>
  <c r="BD892" i="9"/>
  <c r="BE892" i="9"/>
  <c r="BF892" i="9"/>
  <c r="BG892" i="9"/>
  <c r="BH892" i="9"/>
  <c r="BI892" i="9"/>
  <c r="BJ892" i="9"/>
  <c r="BK892" i="9"/>
  <c r="BL892" i="9"/>
  <c r="BM892" i="9"/>
  <c r="BN892" i="9"/>
  <c r="BO892" i="9"/>
  <c r="BP892" i="9"/>
  <c r="BQ892" i="9"/>
  <c r="BR892" i="9"/>
  <c r="BS892" i="9"/>
  <c r="BT892" i="9"/>
  <c r="BU892" i="9"/>
  <c r="BV892" i="9"/>
  <c r="BW892" i="9"/>
  <c r="BX892" i="9"/>
  <c r="BY892" i="9"/>
  <c r="BZ892" i="9"/>
  <c r="CA892" i="9"/>
  <c r="CB892" i="9"/>
  <c r="CC892" i="9"/>
  <c r="CD892" i="9"/>
  <c r="CE892" i="9"/>
  <c r="CF892" i="9"/>
  <c r="CG892" i="9"/>
  <c r="CH892" i="9"/>
  <c r="CI892" i="9"/>
  <c r="CJ892" i="9"/>
  <c r="CK892" i="9"/>
  <c r="CL892" i="9"/>
  <c r="CM892" i="9"/>
  <c r="CN892" i="9"/>
  <c r="CO892" i="9"/>
  <c r="CP892" i="9"/>
  <c r="CQ892" i="9"/>
  <c r="CR892" i="9"/>
  <c r="CS892" i="9"/>
  <c r="CT892" i="9"/>
  <c r="CU892" i="9"/>
  <c r="AN893" i="9"/>
  <c r="AO893" i="9"/>
  <c r="AP893" i="9"/>
  <c r="AQ893" i="9"/>
  <c r="AR893" i="9"/>
  <c r="AS893" i="9"/>
  <c r="AT893" i="9"/>
  <c r="AU893" i="9"/>
  <c r="AV893" i="9"/>
  <c r="AW893" i="9"/>
  <c r="AX893" i="9"/>
  <c r="AY893" i="9"/>
  <c r="AZ893" i="9"/>
  <c r="BA893" i="9"/>
  <c r="BB893" i="9"/>
  <c r="BC893" i="9"/>
  <c r="BD893" i="9"/>
  <c r="BE893" i="9"/>
  <c r="BF893" i="9"/>
  <c r="BG893" i="9"/>
  <c r="BH893" i="9"/>
  <c r="BI893" i="9"/>
  <c r="BJ893" i="9"/>
  <c r="BK893" i="9"/>
  <c r="BL893" i="9"/>
  <c r="BM893" i="9"/>
  <c r="BN893" i="9"/>
  <c r="BO893" i="9"/>
  <c r="BP893" i="9"/>
  <c r="BQ893" i="9"/>
  <c r="BR893" i="9"/>
  <c r="BS893" i="9"/>
  <c r="BT893" i="9"/>
  <c r="BU893" i="9"/>
  <c r="BV893" i="9"/>
  <c r="BW893" i="9"/>
  <c r="BX893" i="9"/>
  <c r="BY893" i="9"/>
  <c r="BZ893" i="9"/>
  <c r="CA893" i="9"/>
  <c r="CB893" i="9"/>
  <c r="CC893" i="9"/>
  <c r="CD893" i="9"/>
  <c r="CE893" i="9"/>
  <c r="CF893" i="9"/>
  <c r="CG893" i="9"/>
  <c r="CH893" i="9"/>
  <c r="CI893" i="9"/>
  <c r="CJ893" i="9"/>
  <c r="CK893" i="9"/>
  <c r="CL893" i="9"/>
  <c r="CM893" i="9"/>
  <c r="CN893" i="9"/>
  <c r="CO893" i="9"/>
  <c r="CP893" i="9"/>
  <c r="CQ893" i="9"/>
  <c r="CR893" i="9"/>
  <c r="CS893" i="9"/>
  <c r="CT893" i="9"/>
  <c r="CU893" i="9"/>
  <c r="AN894" i="9"/>
  <c r="AO894" i="9"/>
  <c r="AP894" i="9"/>
  <c r="AQ894" i="9"/>
  <c r="AR894" i="9"/>
  <c r="AS894" i="9"/>
  <c r="AT894" i="9"/>
  <c r="AU894" i="9"/>
  <c r="AV894" i="9"/>
  <c r="AW894" i="9"/>
  <c r="AX894" i="9"/>
  <c r="AY894" i="9"/>
  <c r="AZ894" i="9"/>
  <c r="BA894" i="9"/>
  <c r="BB894" i="9"/>
  <c r="BC894" i="9"/>
  <c r="BD894" i="9"/>
  <c r="BE894" i="9"/>
  <c r="BF894" i="9"/>
  <c r="BG894" i="9"/>
  <c r="BH894" i="9"/>
  <c r="BI894" i="9"/>
  <c r="BJ894" i="9"/>
  <c r="BK894" i="9"/>
  <c r="BL894" i="9"/>
  <c r="BM894" i="9"/>
  <c r="BN894" i="9"/>
  <c r="BO894" i="9"/>
  <c r="BP894" i="9"/>
  <c r="BQ894" i="9"/>
  <c r="BR894" i="9"/>
  <c r="BS894" i="9"/>
  <c r="BT894" i="9"/>
  <c r="BU894" i="9"/>
  <c r="BV894" i="9"/>
  <c r="BW894" i="9"/>
  <c r="BX894" i="9"/>
  <c r="BY894" i="9"/>
  <c r="BZ894" i="9"/>
  <c r="CA894" i="9"/>
  <c r="CB894" i="9"/>
  <c r="CC894" i="9"/>
  <c r="CD894" i="9"/>
  <c r="CE894" i="9"/>
  <c r="CF894" i="9"/>
  <c r="CG894" i="9"/>
  <c r="CH894" i="9"/>
  <c r="CI894" i="9"/>
  <c r="CJ894" i="9"/>
  <c r="CK894" i="9"/>
  <c r="CL894" i="9"/>
  <c r="CM894" i="9"/>
  <c r="CN894" i="9"/>
  <c r="CO894" i="9"/>
  <c r="CP894" i="9"/>
  <c r="CQ894" i="9"/>
  <c r="CR894" i="9"/>
  <c r="CS894" i="9"/>
  <c r="CT894" i="9"/>
  <c r="CU894" i="9"/>
  <c r="AN895" i="9"/>
  <c r="AO895" i="9"/>
  <c r="AP895" i="9"/>
  <c r="AQ895" i="9"/>
  <c r="AR895" i="9"/>
  <c r="AS895" i="9"/>
  <c r="AT895" i="9"/>
  <c r="AU895" i="9"/>
  <c r="AV895" i="9"/>
  <c r="AW895" i="9"/>
  <c r="AX895" i="9"/>
  <c r="AY895" i="9"/>
  <c r="AZ895" i="9"/>
  <c r="BA895" i="9"/>
  <c r="BB895" i="9"/>
  <c r="BC895" i="9"/>
  <c r="BD895" i="9"/>
  <c r="BE895" i="9"/>
  <c r="BF895" i="9"/>
  <c r="BG895" i="9"/>
  <c r="BH895" i="9"/>
  <c r="BI895" i="9"/>
  <c r="BJ895" i="9"/>
  <c r="BK895" i="9"/>
  <c r="BL895" i="9"/>
  <c r="BM895" i="9"/>
  <c r="BN895" i="9"/>
  <c r="BO895" i="9"/>
  <c r="BP895" i="9"/>
  <c r="BQ895" i="9"/>
  <c r="BR895" i="9"/>
  <c r="BS895" i="9"/>
  <c r="BT895" i="9"/>
  <c r="BU895" i="9"/>
  <c r="BV895" i="9"/>
  <c r="BW895" i="9"/>
  <c r="BX895" i="9"/>
  <c r="BY895" i="9"/>
  <c r="BZ895" i="9"/>
  <c r="CA895" i="9"/>
  <c r="CB895" i="9"/>
  <c r="CC895" i="9"/>
  <c r="CD895" i="9"/>
  <c r="CE895" i="9"/>
  <c r="CF895" i="9"/>
  <c r="CG895" i="9"/>
  <c r="CH895" i="9"/>
  <c r="CI895" i="9"/>
  <c r="CJ895" i="9"/>
  <c r="CK895" i="9"/>
  <c r="CL895" i="9"/>
  <c r="CM895" i="9"/>
  <c r="CN895" i="9"/>
  <c r="CO895" i="9"/>
  <c r="CP895" i="9"/>
  <c r="CQ895" i="9"/>
  <c r="CR895" i="9"/>
  <c r="CS895" i="9"/>
  <c r="CT895" i="9"/>
  <c r="CU895" i="9"/>
  <c r="AN896" i="9"/>
  <c r="AO896" i="9"/>
  <c r="AP896" i="9"/>
  <c r="AQ896" i="9"/>
  <c r="AR896" i="9"/>
  <c r="AS896" i="9"/>
  <c r="AT896" i="9"/>
  <c r="AU896" i="9"/>
  <c r="AV896" i="9"/>
  <c r="AW896" i="9"/>
  <c r="AX896" i="9"/>
  <c r="AY896" i="9"/>
  <c r="AZ896" i="9"/>
  <c r="BA896" i="9"/>
  <c r="BB896" i="9"/>
  <c r="BC896" i="9"/>
  <c r="BD896" i="9"/>
  <c r="BE896" i="9"/>
  <c r="BF896" i="9"/>
  <c r="BG896" i="9"/>
  <c r="BH896" i="9"/>
  <c r="BI896" i="9"/>
  <c r="BJ896" i="9"/>
  <c r="BK896" i="9"/>
  <c r="BL896" i="9"/>
  <c r="BM896" i="9"/>
  <c r="BN896" i="9"/>
  <c r="BO896" i="9"/>
  <c r="BP896" i="9"/>
  <c r="BQ896" i="9"/>
  <c r="BR896" i="9"/>
  <c r="BS896" i="9"/>
  <c r="BT896" i="9"/>
  <c r="BU896" i="9"/>
  <c r="BV896" i="9"/>
  <c r="BW896" i="9"/>
  <c r="BX896" i="9"/>
  <c r="BY896" i="9"/>
  <c r="BZ896" i="9"/>
  <c r="CA896" i="9"/>
  <c r="CB896" i="9"/>
  <c r="CC896" i="9"/>
  <c r="CD896" i="9"/>
  <c r="CE896" i="9"/>
  <c r="CF896" i="9"/>
  <c r="CG896" i="9"/>
  <c r="CH896" i="9"/>
  <c r="CI896" i="9"/>
  <c r="CJ896" i="9"/>
  <c r="CK896" i="9"/>
  <c r="CL896" i="9"/>
  <c r="CM896" i="9"/>
  <c r="CN896" i="9"/>
  <c r="CO896" i="9"/>
  <c r="CP896" i="9"/>
  <c r="CQ896" i="9"/>
  <c r="CR896" i="9"/>
  <c r="CS896" i="9"/>
  <c r="CT896" i="9"/>
  <c r="CU896" i="9"/>
  <c r="AN897" i="9"/>
  <c r="AO897" i="9"/>
  <c r="AP897" i="9"/>
  <c r="AQ897" i="9"/>
  <c r="AR897" i="9"/>
  <c r="AS897" i="9"/>
  <c r="AT897" i="9"/>
  <c r="AU897" i="9"/>
  <c r="AV897" i="9"/>
  <c r="AW897" i="9"/>
  <c r="AX897" i="9"/>
  <c r="AY897" i="9"/>
  <c r="AZ897" i="9"/>
  <c r="BA897" i="9"/>
  <c r="BB897" i="9"/>
  <c r="BC897" i="9"/>
  <c r="BD897" i="9"/>
  <c r="BE897" i="9"/>
  <c r="BF897" i="9"/>
  <c r="BG897" i="9"/>
  <c r="BH897" i="9"/>
  <c r="BI897" i="9"/>
  <c r="BJ897" i="9"/>
  <c r="BK897" i="9"/>
  <c r="BL897" i="9"/>
  <c r="BM897" i="9"/>
  <c r="BN897" i="9"/>
  <c r="BO897" i="9"/>
  <c r="BP897" i="9"/>
  <c r="BQ897" i="9"/>
  <c r="BR897" i="9"/>
  <c r="BS897" i="9"/>
  <c r="BT897" i="9"/>
  <c r="BU897" i="9"/>
  <c r="BV897" i="9"/>
  <c r="BW897" i="9"/>
  <c r="BX897" i="9"/>
  <c r="BY897" i="9"/>
  <c r="BZ897" i="9"/>
  <c r="CA897" i="9"/>
  <c r="CB897" i="9"/>
  <c r="CC897" i="9"/>
  <c r="CD897" i="9"/>
  <c r="CE897" i="9"/>
  <c r="CF897" i="9"/>
  <c r="CG897" i="9"/>
  <c r="CH897" i="9"/>
  <c r="CI897" i="9"/>
  <c r="CJ897" i="9"/>
  <c r="CK897" i="9"/>
  <c r="CL897" i="9"/>
  <c r="CM897" i="9"/>
  <c r="CN897" i="9"/>
  <c r="CO897" i="9"/>
  <c r="CP897" i="9"/>
  <c r="CQ897" i="9"/>
  <c r="CR897" i="9"/>
  <c r="CS897" i="9"/>
  <c r="CT897" i="9"/>
  <c r="CU897" i="9"/>
  <c r="AN898" i="9"/>
  <c r="AO898" i="9"/>
  <c r="AP898" i="9"/>
  <c r="AQ898" i="9"/>
  <c r="AR898" i="9"/>
  <c r="AS898" i="9"/>
  <c r="AT898" i="9"/>
  <c r="AU898" i="9"/>
  <c r="AV898" i="9"/>
  <c r="AW898" i="9"/>
  <c r="AX898" i="9"/>
  <c r="AY898" i="9"/>
  <c r="AZ898" i="9"/>
  <c r="BA898" i="9"/>
  <c r="BB898" i="9"/>
  <c r="BC898" i="9"/>
  <c r="BD898" i="9"/>
  <c r="BE898" i="9"/>
  <c r="BF898" i="9"/>
  <c r="BG898" i="9"/>
  <c r="BH898" i="9"/>
  <c r="BI898" i="9"/>
  <c r="BJ898" i="9"/>
  <c r="BK898" i="9"/>
  <c r="BL898" i="9"/>
  <c r="BM898" i="9"/>
  <c r="BN898" i="9"/>
  <c r="BO898" i="9"/>
  <c r="BP898" i="9"/>
  <c r="BQ898" i="9"/>
  <c r="BR898" i="9"/>
  <c r="BS898" i="9"/>
  <c r="BT898" i="9"/>
  <c r="BU898" i="9"/>
  <c r="BV898" i="9"/>
  <c r="BW898" i="9"/>
  <c r="BX898" i="9"/>
  <c r="BY898" i="9"/>
  <c r="BZ898" i="9"/>
  <c r="CA898" i="9"/>
  <c r="CB898" i="9"/>
  <c r="CC898" i="9"/>
  <c r="CD898" i="9"/>
  <c r="CE898" i="9"/>
  <c r="CF898" i="9"/>
  <c r="CG898" i="9"/>
  <c r="CH898" i="9"/>
  <c r="CI898" i="9"/>
  <c r="CJ898" i="9"/>
  <c r="CK898" i="9"/>
  <c r="CL898" i="9"/>
  <c r="CM898" i="9"/>
  <c r="CN898" i="9"/>
  <c r="CO898" i="9"/>
  <c r="CP898" i="9"/>
  <c r="CQ898" i="9"/>
  <c r="CR898" i="9"/>
  <c r="CS898" i="9"/>
  <c r="CT898" i="9"/>
  <c r="CU898" i="9"/>
  <c r="AN899" i="9"/>
  <c r="AO899" i="9"/>
  <c r="AP899" i="9"/>
  <c r="AQ899" i="9"/>
  <c r="AR899" i="9"/>
  <c r="AS899" i="9"/>
  <c r="AT899" i="9"/>
  <c r="AU899" i="9"/>
  <c r="AV899" i="9"/>
  <c r="AW899" i="9"/>
  <c r="AX899" i="9"/>
  <c r="AY899" i="9"/>
  <c r="AZ899" i="9"/>
  <c r="BA899" i="9"/>
  <c r="BB899" i="9"/>
  <c r="BC899" i="9"/>
  <c r="BD899" i="9"/>
  <c r="BE899" i="9"/>
  <c r="BF899" i="9"/>
  <c r="BG899" i="9"/>
  <c r="BH899" i="9"/>
  <c r="BI899" i="9"/>
  <c r="BJ899" i="9"/>
  <c r="BK899" i="9"/>
  <c r="BL899" i="9"/>
  <c r="BM899" i="9"/>
  <c r="BN899" i="9"/>
  <c r="BO899" i="9"/>
  <c r="BP899" i="9"/>
  <c r="BQ899" i="9"/>
  <c r="BR899" i="9"/>
  <c r="BS899" i="9"/>
  <c r="BT899" i="9"/>
  <c r="BU899" i="9"/>
  <c r="BV899" i="9"/>
  <c r="BW899" i="9"/>
  <c r="BX899" i="9"/>
  <c r="BY899" i="9"/>
  <c r="BZ899" i="9"/>
  <c r="CA899" i="9"/>
  <c r="CB899" i="9"/>
  <c r="CC899" i="9"/>
  <c r="CD899" i="9"/>
  <c r="CE899" i="9"/>
  <c r="CF899" i="9"/>
  <c r="CG899" i="9"/>
  <c r="CH899" i="9"/>
  <c r="CI899" i="9"/>
  <c r="CJ899" i="9"/>
  <c r="CK899" i="9"/>
  <c r="CL899" i="9"/>
  <c r="CM899" i="9"/>
  <c r="CN899" i="9"/>
  <c r="CO899" i="9"/>
  <c r="CP899" i="9"/>
  <c r="CQ899" i="9"/>
  <c r="CR899" i="9"/>
  <c r="CS899" i="9"/>
  <c r="CT899" i="9"/>
  <c r="CU899" i="9"/>
  <c r="AN900" i="9"/>
  <c r="AO900" i="9"/>
  <c r="AP900" i="9"/>
  <c r="AQ900" i="9"/>
  <c r="AR900" i="9"/>
  <c r="AS900" i="9"/>
  <c r="AT900" i="9"/>
  <c r="AU900" i="9"/>
  <c r="AV900" i="9"/>
  <c r="AW900" i="9"/>
  <c r="AX900" i="9"/>
  <c r="AY900" i="9"/>
  <c r="AZ900" i="9"/>
  <c r="BA900" i="9"/>
  <c r="BB900" i="9"/>
  <c r="BC900" i="9"/>
  <c r="BD900" i="9"/>
  <c r="BE900" i="9"/>
  <c r="BF900" i="9"/>
  <c r="BG900" i="9"/>
  <c r="BH900" i="9"/>
  <c r="BI900" i="9"/>
  <c r="BJ900" i="9"/>
  <c r="BK900" i="9"/>
  <c r="BL900" i="9"/>
  <c r="BM900" i="9"/>
  <c r="BN900" i="9"/>
  <c r="BO900" i="9"/>
  <c r="BP900" i="9"/>
  <c r="BQ900" i="9"/>
  <c r="BR900" i="9"/>
  <c r="BS900" i="9"/>
  <c r="BT900" i="9"/>
  <c r="BU900" i="9"/>
  <c r="BV900" i="9"/>
  <c r="BW900" i="9"/>
  <c r="BX900" i="9"/>
  <c r="BY900" i="9"/>
  <c r="BZ900" i="9"/>
  <c r="CA900" i="9"/>
  <c r="CB900" i="9"/>
  <c r="CC900" i="9"/>
  <c r="CD900" i="9"/>
  <c r="CE900" i="9"/>
  <c r="CF900" i="9"/>
  <c r="CG900" i="9"/>
  <c r="CH900" i="9"/>
  <c r="CI900" i="9"/>
  <c r="CJ900" i="9"/>
  <c r="CK900" i="9"/>
  <c r="CL900" i="9"/>
  <c r="CM900" i="9"/>
  <c r="CN900" i="9"/>
  <c r="CO900" i="9"/>
  <c r="CP900" i="9"/>
  <c r="CQ900" i="9"/>
  <c r="CR900" i="9"/>
  <c r="CS900" i="9"/>
  <c r="CT900" i="9"/>
  <c r="CU900" i="9"/>
  <c r="AN901" i="9"/>
  <c r="AO901" i="9"/>
  <c r="AP901" i="9"/>
  <c r="AQ901" i="9"/>
  <c r="AR901" i="9"/>
  <c r="AS901" i="9"/>
  <c r="AT901" i="9"/>
  <c r="AU901" i="9"/>
  <c r="AV901" i="9"/>
  <c r="AW901" i="9"/>
  <c r="AX901" i="9"/>
  <c r="AY901" i="9"/>
  <c r="AZ901" i="9"/>
  <c r="BA901" i="9"/>
  <c r="BB901" i="9"/>
  <c r="BC901" i="9"/>
  <c r="BD901" i="9"/>
  <c r="BE901" i="9"/>
  <c r="BF901" i="9"/>
  <c r="BG901" i="9"/>
  <c r="BH901" i="9"/>
  <c r="BI901" i="9"/>
  <c r="BJ901" i="9"/>
  <c r="BK901" i="9"/>
  <c r="BL901" i="9"/>
  <c r="BM901" i="9"/>
  <c r="BN901" i="9"/>
  <c r="BO901" i="9"/>
  <c r="BP901" i="9"/>
  <c r="BQ901" i="9"/>
  <c r="BR901" i="9"/>
  <c r="BS901" i="9"/>
  <c r="BT901" i="9"/>
  <c r="BU901" i="9"/>
  <c r="BV901" i="9"/>
  <c r="BW901" i="9"/>
  <c r="BX901" i="9"/>
  <c r="BY901" i="9"/>
  <c r="BZ901" i="9"/>
  <c r="CA901" i="9"/>
  <c r="CB901" i="9"/>
  <c r="CC901" i="9"/>
  <c r="CD901" i="9"/>
  <c r="CE901" i="9"/>
  <c r="CF901" i="9"/>
  <c r="CG901" i="9"/>
  <c r="CH901" i="9"/>
  <c r="CI901" i="9"/>
  <c r="CJ901" i="9"/>
  <c r="CK901" i="9"/>
  <c r="CL901" i="9"/>
  <c r="CM901" i="9"/>
  <c r="CN901" i="9"/>
  <c r="CO901" i="9"/>
  <c r="CP901" i="9"/>
  <c r="CQ901" i="9"/>
  <c r="CR901" i="9"/>
  <c r="CS901" i="9"/>
  <c r="CT901" i="9"/>
  <c r="CU901" i="9"/>
  <c r="AN902" i="9"/>
  <c r="AO902" i="9"/>
  <c r="AP902" i="9"/>
  <c r="AQ902" i="9"/>
  <c r="AR902" i="9"/>
  <c r="AS902" i="9"/>
  <c r="AT902" i="9"/>
  <c r="AU902" i="9"/>
  <c r="AV902" i="9"/>
  <c r="AW902" i="9"/>
  <c r="AX902" i="9"/>
  <c r="AY902" i="9"/>
  <c r="AZ902" i="9"/>
  <c r="BA902" i="9"/>
  <c r="BB902" i="9"/>
  <c r="BC902" i="9"/>
  <c r="BD902" i="9"/>
  <c r="BE902" i="9"/>
  <c r="BF902" i="9"/>
  <c r="BG902" i="9"/>
  <c r="BH902" i="9"/>
  <c r="BI902" i="9"/>
  <c r="BJ902" i="9"/>
  <c r="BK902" i="9"/>
  <c r="BL902" i="9"/>
  <c r="BM902" i="9"/>
  <c r="BN902" i="9"/>
  <c r="BO902" i="9"/>
  <c r="BP902" i="9"/>
  <c r="BQ902" i="9"/>
  <c r="BR902" i="9"/>
  <c r="BS902" i="9"/>
  <c r="BT902" i="9"/>
  <c r="BU902" i="9"/>
  <c r="BV902" i="9"/>
  <c r="BW902" i="9"/>
  <c r="BX902" i="9"/>
  <c r="BY902" i="9"/>
  <c r="BZ902" i="9"/>
  <c r="CA902" i="9"/>
  <c r="CB902" i="9"/>
  <c r="CC902" i="9"/>
  <c r="CD902" i="9"/>
  <c r="CE902" i="9"/>
  <c r="CF902" i="9"/>
  <c r="CG902" i="9"/>
  <c r="CH902" i="9"/>
  <c r="CI902" i="9"/>
  <c r="CJ902" i="9"/>
  <c r="CK902" i="9"/>
  <c r="CL902" i="9"/>
  <c r="CM902" i="9"/>
  <c r="CN902" i="9"/>
  <c r="CO902" i="9"/>
  <c r="CP902" i="9"/>
  <c r="CQ902" i="9"/>
  <c r="CR902" i="9"/>
  <c r="CS902" i="9"/>
  <c r="CT902" i="9"/>
  <c r="CU902" i="9"/>
  <c r="AN903" i="9"/>
  <c r="AO903" i="9"/>
  <c r="AP903" i="9"/>
  <c r="AQ903" i="9"/>
  <c r="AR903" i="9"/>
  <c r="AS903" i="9"/>
  <c r="AT903" i="9"/>
  <c r="AU903" i="9"/>
  <c r="AV903" i="9"/>
  <c r="AW903" i="9"/>
  <c r="AX903" i="9"/>
  <c r="AY903" i="9"/>
  <c r="AZ903" i="9"/>
  <c r="BA903" i="9"/>
  <c r="BB903" i="9"/>
  <c r="BC903" i="9"/>
  <c r="BD903" i="9"/>
  <c r="BE903" i="9"/>
  <c r="BF903" i="9"/>
  <c r="BG903" i="9"/>
  <c r="BH903" i="9"/>
  <c r="BI903" i="9"/>
  <c r="BJ903" i="9"/>
  <c r="BK903" i="9"/>
  <c r="BL903" i="9"/>
  <c r="BM903" i="9"/>
  <c r="BN903" i="9"/>
  <c r="BO903" i="9"/>
  <c r="BP903" i="9"/>
  <c r="BQ903" i="9"/>
  <c r="BR903" i="9"/>
  <c r="BS903" i="9"/>
  <c r="BT903" i="9"/>
  <c r="BU903" i="9"/>
  <c r="BV903" i="9"/>
  <c r="BW903" i="9"/>
  <c r="BX903" i="9"/>
  <c r="BY903" i="9"/>
  <c r="BZ903" i="9"/>
  <c r="CA903" i="9"/>
  <c r="CB903" i="9"/>
  <c r="CC903" i="9"/>
  <c r="CD903" i="9"/>
  <c r="CE903" i="9"/>
  <c r="CF903" i="9"/>
  <c r="CG903" i="9"/>
  <c r="CH903" i="9"/>
  <c r="CI903" i="9"/>
  <c r="CJ903" i="9"/>
  <c r="CK903" i="9"/>
  <c r="CL903" i="9"/>
  <c r="CM903" i="9"/>
  <c r="CN903" i="9"/>
  <c r="CO903" i="9"/>
  <c r="CP903" i="9"/>
  <c r="CQ903" i="9"/>
  <c r="CR903" i="9"/>
  <c r="CS903" i="9"/>
  <c r="CT903" i="9"/>
  <c r="CU903" i="9"/>
  <c r="AN904" i="9"/>
  <c r="AO904" i="9"/>
  <c r="AP904" i="9"/>
  <c r="AQ904" i="9"/>
  <c r="AR904" i="9"/>
  <c r="AS904" i="9"/>
  <c r="AT904" i="9"/>
  <c r="AU904" i="9"/>
  <c r="AV904" i="9"/>
  <c r="AW904" i="9"/>
  <c r="AX904" i="9"/>
  <c r="AY904" i="9"/>
  <c r="AZ904" i="9"/>
  <c r="BA904" i="9"/>
  <c r="BB904" i="9"/>
  <c r="BC904" i="9"/>
  <c r="BD904" i="9"/>
  <c r="BE904" i="9"/>
  <c r="BF904" i="9"/>
  <c r="BG904" i="9"/>
  <c r="BH904" i="9"/>
  <c r="BI904" i="9"/>
  <c r="BJ904" i="9"/>
  <c r="BK904" i="9"/>
  <c r="BL904" i="9"/>
  <c r="BM904" i="9"/>
  <c r="BN904" i="9"/>
  <c r="BO904" i="9"/>
  <c r="BP904" i="9"/>
  <c r="BQ904" i="9"/>
  <c r="BR904" i="9"/>
  <c r="BS904" i="9"/>
  <c r="BT904" i="9"/>
  <c r="BU904" i="9"/>
  <c r="BV904" i="9"/>
  <c r="BW904" i="9"/>
  <c r="BX904" i="9"/>
  <c r="BY904" i="9"/>
  <c r="BZ904" i="9"/>
  <c r="CA904" i="9"/>
  <c r="CB904" i="9"/>
  <c r="CC904" i="9"/>
  <c r="CD904" i="9"/>
  <c r="CE904" i="9"/>
  <c r="CF904" i="9"/>
  <c r="CG904" i="9"/>
  <c r="CH904" i="9"/>
  <c r="CI904" i="9"/>
  <c r="CJ904" i="9"/>
  <c r="CK904" i="9"/>
  <c r="CL904" i="9"/>
  <c r="CM904" i="9"/>
  <c r="CN904" i="9"/>
  <c r="CO904" i="9"/>
  <c r="CP904" i="9"/>
  <c r="CQ904" i="9"/>
  <c r="CR904" i="9"/>
  <c r="CS904" i="9"/>
  <c r="CT904" i="9"/>
  <c r="CU904" i="9"/>
  <c r="AN905" i="9"/>
  <c r="AO905" i="9"/>
  <c r="AP905" i="9"/>
  <c r="AQ905" i="9"/>
  <c r="AR905" i="9"/>
  <c r="AS905" i="9"/>
  <c r="AT905" i="9"/>
  <c r="AU905" i="9"/>
  <c r="AV905" i="9"/>
  <c r="AW905" i="9"/>
  <c r="AX905" i="9"/>
  <c r="AY905" i="9"/>
  <c r="AZ905" i="9"/>
  <c r="BA905" i="9"/>
  <c r="BB905" i="9"/>
  <c r="BC905" i="9"/>
  <c r="BD905" i="9"/>
  <c r="BE905" i="9"/>
  <c r="BF905" i="9"/>
  <c r="BG905" i="9"/>
  <c r="BH905" i="9"/>
  <c r="BI905" i="9"/>
  <c r="BJ905" i="9"/>
  <c r="BK905" i="9"/>
  <c r="BL905" i="9"/>
  <c r="BM905" i="9"/>
  <c r="BN905" i="9"/>
  <c r="BO905" i="9"/>
  <c r="BP905" i="9"/>
  <c r="BQ905" i="9"/>
  <c r="BR905" i="9"/>
  <c r="BS905" i="9"/>
  <c r="BT905" i="9"/>
  <c r="BU905" i="9"/>
  <c r="BV905" i="9"/>
  <c r="BW905" i="9"/>
  <c r="BX905" i="9"/>
  <c r="BY905" i="9"/>
  <c r="BZ905" i="9"/>
  <c r="CA905" i="9"/>
  <c r="CB905" i="9"/>
  <c r="CC905" i="9"/>
  <c r="CD905" i="9"/>
  <c r="CE905" i="9"/>
  <c r="CF905" i="9"/>
  <c r="CG905" i="9"/>
  <c r="CH905" i="9"/>
  <c r="CI905" i="9"/>
  <c r="CJ905" i="9"/>
  <c r="CK905" i="9"/>
  <c r="CL905" i="9"/>
  <c r="CM905" i="9"/>
  <c r="CN905" i="9"/>
  <c r="CO905" i="9"/>
  <c r="CP905" i="9"/>
  <c r="CQ905" i="9"/>
  <c r="CR905" i="9"/>
  <c r="CS905" i="9"/>
  <c r="CT905" i="9"/>
  <c r="CU905" i="9"/>
  <c r="AN906" i="9"/>
  <c r="AO906" i="9"/>
  <c r="AP906" i="9"/>
  <c r="AQ906" i="9"/>
  <c r="AR906" i="9"/>
  <c r="AS906" i="9"/>
  <c r="AT906" i="9"/>
  <c r="AU906" i="9"/>
  <c r="AV906" i="9"/>
  <c r="AW906" i="9"/>
  <c r="AX906" i="9"/>
  <c r="AY906" i="9"/>
  <c r="AZ906" i="9"/>
  <c r="BA906" i="9"/>
  <c r="BB906" i="9"/>
  <c r="BC906" i="9"/>
  <c r="BD906" i="9"/>
  <c r="BE906" i="9"/>
  <c r="BF906" i="9"/>
  <c r="BG906" i="9"/>
  <c r="BH906" i="9"/>
  <c r="BI906" i="9"/>
  <c r="BJ906" i="9"/>
  <c r="BK906" i="9"/>
  <c r="BL906" i="9"/>
  <c r="BM906" i="9"/>
  <c r="BN906" i="9"/>
  <c r="BO906" i="9"/>
  <c r="BP906" i="9"/>
  <c r="BQ906" i="9"/>
  <c r="BR906" i="9"/>
  <c r="BS906" i="9"/>
  <c r="BT906" i="9"/>
  <c r="BU906" i="9"/>
  <c r="BV906" i="9"/>
  <c r="BW906" i="9"/>
  <c r="BX906" i="9"/>
  <c r="BY906" i="9"/>
  <c r="BZ906" i="9"/>
  <c r="CA906" i="9"/>
  <c r="CB906" i="9"/>
  <c r="CC906" i="9"/>
  <c r="CD906" i="9"/>
  <c r="CE906" i="9"/>
  <c r="CF906" i="9"/>
  <c r="CG906" i="9"/>
  <c r="CH906" i="9"/>
  <c r="CI906" i="9"/>
  <c r="CJ906" i="9"/>
  <c r="CK906" i="9"/>
  <c r="CL906" i="9"/>
  <c r="CM906" i="9"/>
  <c r="CN906" i="9"/>
  <c r="CO906" i="9"/>
  <c r="CP906" i="9"/>
  <c r="CQ906" i="9"/>
  <c r="CR906" i="9"/>
  <c r="CS906" i="9"/>
  <c r="CT906" i="9"/>
  <c r="CU906" i="9"/>
  <c r="AN907" i="9"/>
  <c r="AO907" i="9"/>
  <c r="AP907" i="9"/>
  <c r="AQ907" i="9"/>
  <c r="AR907" i="9"/>
  <c r="AS907" i="9"/>
  <c r="AT907" i="9"/>
  <c r="AU907" i="9"/>
  <c r="AV907" i="9"/>
  <c r="AW907" i="9"/>
  <c r="AX907" i="9"/>
  <c r="AY907" i="9"/>
  <c r="AZ907" i="9"/>
  <c r="BA907" i="9"/>
  <c r="BB907" i="9"/>
  <c r="BC907" i="9"/>
  <c r="BD907" i="9"/>
  <c r="BE907" i="9"/>
  <c r="BF907" i="9"/>
  <c r="BG907" i="9"/>
  <c r="BH907" i="9"/>
  <c r="BI907" i="9"/>
  <c r="BJ907" i="9"/>
  <c r="BK907" i="9"/>
  <c r="BL907" i="9"/>
  <c r="BM907" i="9"/>
  <c r="BN907" i="9"/>
  <c r="BO907" i="9"/>
  <c r="BP907" i="9"/>
  <c r="BQ907" i="9"/>
  <c r="BR907" i="9"/>
  <c r="BS907" i="9"/>
  <c r="BT907" i="9"/>
  <c r="BU907" i="9"/>
  <c r="BV907" i="9"/>
  <c r="BW907" i="9"/>
  <c r="BX907" i="9"/>
  <c r="BY907" i="9"/>
  <c r="BZ907" i="9"/>
  <c r="CA907" i="9"/>
  <c r="CB907" i="9"/>
  <c r="CC907" i="9"/>
  <c r="CD907" i="9"/>
  <c r="CE907" i="9"/>
  <c r="CF907" i="9"/>
  <c r="CG907" i="9"/>
  <c r="CH907" i="9"/>
  <c r="CI907" i="9"/>
  <c r="CJ907" i="9"/>
  <c r="CK907" i="9"/>
  <c r="CL907" i="9"/>
  <c r="CM907" i="9"/>
  <c r="CN907" i="9"/>
  <c r="CO907" i="9"/>
  <c r="CP907" i="9"/>
  <c r="CQ907" i="9"/>
  <c r="CR907" i="9"/>
  <c r="CS907" i="9"/>
  <c r="CT907" i="9"/>
  <c r="CU907" i="9"/>
  <c r="AN908" i="9"/>
  <c r="AO908" i="9"/>
  <c r="AP908" i="9"/>
  <c r="AQ908" i="9"/>
  <c r="AR908" i="9"/>
  <c r="AS908" i="9"/>
  <c r="AT908" i="9"/>
  <c r="AU908" i="9"/>
  <c r="AV908" i="9"/>
  <c r="AW908" i="9"/>
  <c r="AX908" i="9"/>
  <c r="AY908" i="9"/>
  <c r="AZ908" i="9"/>
  <c r="BA908" i="9"/>
  <c r="BB908" i="9"/>
  <c r="BC908" i="9"/>
  <c r="BD908" i="9"/>
  <c r="BE908" i="9"/>
  <c r="BF908" i="9"/>
  <c r="BG908" i="9"/>
  <c r="BH908" i="9"/>
  <c r="BI908" i="9"/>
  <c r="BJ908" i="9"/>
  <c r="BK908" i="9"/>
  <c r="BL908" i="9"/>
  <c r="BM908" i="9"/>
  <c r="BN908" i="9"/>
  <c r="BO908" i="9"/>
  <c r="BP908" i="9"/>
  <c r="BQ908" i="9"/>
  <c r="BR908" i="9"/>
  <c r="BS908" i="9"/>
  <c r="BT908" i="9"/>
  <c r="BU908" i="9"/>
  <c r="BV908" i="9"/>
  <c r="BW908" i="9"/>
  <c r="BX908" i="9"/>
  <c r="BY908" i="9"/>
  <c r="BZ908" i="9"/>
  <c r="CA908" i="9"/>
  <c r="CB908" i="9"/>
  <c r="CC908" i="9"/>
  <c r="CD908" i="9"/>
  <c r="CE908" i="9"/>
  <c r="CF908" i="9"/>
  <c r="CG908" i="9"/>
  <c r="CH908" i="9"/>
  <c r="CI908" i="9"/>
  <c r="CJ908" i="9"/>
  <c r="CK908" i="9"/>
  <c r="CL908" i="9"/>
  <c r="CM908" i="9"/>
  <c r="CN908" i="9"/>
  <c r="CO908" i="9"/>
  <c r="CP908" i="9"/>
  <c r="CQ908" i="9"/>
  <c r="CR908" i="9"/>
  <c r="CS908" i="9"/>
  <c r="CT908" i="9"/>
  <c r="CU908" i="9"/>
  <c r="AN909" i="9"/>
  <c r="AO909" i="9"/>
  <c r="AP909" i="9"/>
  <c r="AQ909" i="9"/>
  <c r="AR909" i="9"/>
  <c r="AS909" i="9"/>
  <c r="AT909" i="9"/>
  <c r="AU909" i="9"/>
  <c r="AV909" i="9"/>
  <c r="AW909" i="9"/>
  <c r="AX909" i="9"/>
  <c r="AY909" i="9"/>
  <c r="AZ909" i="9"/>
  <c r="BA909" i="9"/>
  <c r="BB909" i="9"/>
  <c r="BC909" i="9"/>
  <c r="BD909" i="9"/>
  <c r="BE909" i="9"/>
  <c r="BF909" i="9"/>
  <c r="BG909" i="9"/>
  <c r="BH909" i="9"/>
  <c r="BI909" i="9"/>
  <c r="BJ909" i="9"/>
  <c r="BK909" i="9"/>
  <c r="BL909" i="9"/>
  <c r="BM909" i="9"/>
  <c r="BN909" i="9"/>
  <c r="BO909" i="9"/>
  <c r="BP909" i="9"/>
  <c r="BQ909" i="9"/>
  <c r="BR909" i="9"/>
  <c r="BS909" i="9"/>
  <c r="BT909" i="9"/>
  <c r="BU909" i="9"/>
  <c r="BV909" i="9"/>
  <c r="BW909" i="9"/>
  <c r="BX909" i="9"/>
  <c r="BY909" i="9"/>
  <c r="BZ909" i="9"/>
  <c r="CA909" i="9"/>
  <c r="CB909" i="9"/>
  <c r="CC909" i="9"/>
  <c r="CD909" i="9"/>
  <c r="CE909" i="9"/>
  <c r="CF909" i="9"/>
  <c r="CG909" i="9"/>
  <c r="CH909" i="9"/>
  <c r="CI909" i="9"/>
  <c r="CJ909" i="9"/>
  <c r="CK909" i="9"/>
  <c r="CL909" i="9"/>
  <c r="CM909" i="9"/>
  <c r="CN909" i="9"/>
  <c r="CO909" i="9"/>
  <c r="CP909" i="9"/>
  <c r="CQ909" i="9"/>
  <c r="CR909" i="9"/>
  <c r="CS909" i="9"/>
  <c r="CT909" i="9"/>
  <c r="CU909" i="9"/>
  <c r="AN910" i="9"/>
  <c r="AO910" i="9"/>
  <c r="AP910" i="9"/>
  <c r="AQ910" i="9"/>
  <c r="AR910" i="9"/>
  <c r="AS910" i="9"/>
  <c r="AT910" i="9"/>
  <c r="AU910" i="9"/>
  <c r="AV910" i="9"/>
  <c r="AW910" i="9"/>
  <c r="AX910" i="9"/>
  <c r="AY910" i="9"/>
  <c r="AZ910" i="9"/>
  <c r="BA910" i="9"/>
  <c r="BB910" i="9"/>
  <c r="BC910" i="9"/>
  <c r="BD910" i="9"/>
  <c r="BE910" i="9"/>
  <c r="BF910" i="9"/>
  <c r="BG910" i="9"/>
  <c r="BH910" i="9"/>
  <c r="BI910" i="9"/>
  <c r="BJ910" i="9"/>
  <c r="BK910" i="9"/>
  <c r="BL910" i="9"/>
  <c r="BM910" i="9"/>
  <c r="BN910" i="9"/>
  <c r="BO910" i="9"/>
  <c r="BP910" i="9"/>
  <c r="BQ910" i="9"/>
  <c r="BR910" i="9"/>
  <c r="BS910" i="9"/>
  <c r="BT910" i="9"/>
  <c r="BU910" i="9"/>
  <c r="BV910" i="9"/>
  <c r="BW910" i="9"/>
  <c r="BX910" i="9"/>
  <c r="BY910" i="9"/>
  <c r="BZ910" i="9"/>
  <c r="CA910" i="9"/>
  <c r="CB910" i="9"/>
  <c r="CC910" i="9"/>
  <c r="CD910" i="9"/>
  <c r="CE910" i="9"/>
  <c r="CF910" i="9"/>
  <c r="CG910" i="9"/>
  <c r="CH910" i="9"/>
  <c r="CI910" i="9"/>
  <c r="CJ910" i="9"/>
  <c r="CK910" i="9"/>
  <c r="CL910" i="9"/>
  <c r="CM910" i="9"/>
  <c r="CN910" i="9"/>
  <c r="CO910" i="9"/>
  <c r="CP910" i="9"/>
  <c r="CQ910" i="9"/>
  <c r="CR910" i="9"/>
  <c r="CS910" i="9"/>
  <c r="CT910" i="9"/>
  <c r="CU910" i="9"/>
  <c r="AN911" i="9"/>
  <c r="AO911" i="9"/>
  <c r="AP911" i="9"/>
  <c r="AQ911" i="9"/>
  <c r="AR911" i="9"/>
  <c r="AS911" i="9"/>
  <c r="AT911" i="9"/>
  <c r="AU911" i="9"/>
  <c r="AV911" i="9"/>
  <c r="AW911" i="9"/>
  <c r="AX911" i="9"/>
  <c r="AY911" i="9"/>
  <c r="AZ911" i="9"/>
  <c r="BA911" i="9"/>
  <c r="BB911" i="9"/>
  <c r="BC911" i="9"/>
  <c r="BD911" i="9"/>
  <c r="BE911" i="9"/>
  <c r="BF911" i="9"/>
  <c r="BG911" i="9"/>
  <c r="BH911" i="9"/>
  <c r="BI911" i="9"/>
  <c r="BJ911" i="9"/>
  <c r="BK911" i="9"/>
  <c r="BL911" i="9"/>
  <c r="BM911" i="9"/>
  <c r="BN911" i="9"/>
  <c r="BO911" i="9"/>
  <c r="BP911" i="9"/>
  <c r="BQ911" i="9"/>
  <c r="BR911" i="9"/>
  <c r="BS911" i="9"/>
  <c r="BT911" i="9"/>
  <c r="BU911" i="9"/>
  <c r="BV911" i="9"/>
  <c r="BW911" i="9"/>
  <c r="BX911" i="9"/>
  <c r="BY911" i="9"/>
  <c r="BZ911" i="9"/>
  <c r="CA911" i="9"/>
  <c r="CB911" i="9"/>
  <c r="CC911" i="9"/>
  <c r="CD911" i="9"/>
  <c r="CE911" i="9"/>
  <c r="CF911" i="9"/>
  <c r="CG911" i="9"/>
  <c r="CH911" i="9"/>
  <c r="CI911" i="9"/>
  <c r="CJ911" i="9"/>
  <c r="CK911" i="9"/>
  <c r="CL911" i="9"/>
  <c r="CM911" i="9"/>
  <c r="CN911" i="9"/>
  <c r="CO911" i="9"/>
  <c r="CP911" i="9"/>
  <c r="CQ911" i="9"/>
  <c r="CR911" i="9"/>
  <c r="CS911" i="9"/>
  <c r="CT911" i="9"/>
  <c r="CU911" i="9"/>
  <c r="AN912" i="9"/>
  <c r="AO912" i="9"/>
  <c r="AP912" i="9"/>
  <c r="AQ912" i="9"/>
  <c r="AR912" i="9"/>
  <c r="AS912" i="9"/>
  <c r="AT912" i="9"/>
  <c r="AU912" i="9"/>
  <c r="AV912" i="9"/>
  <c r="AW912" i="9"/>
  <c r="AX912" i="9"/>
  <c r="AY912" i="9"/>
  <c r="AZ912" i="9"/>
  <c r="BA912" i="9"/>
  <c r="BB912" i="9"/>
  <c r="BC912" i="9"/>
  <c r="BD912" i="9"/>
  <c r="BE912" i="9"/>
  <c r="BF912" i="9"/>
  <c r="BG912" i="9"/>
  <c r="BH912" i="9"/>
  <c r="BI912" i="9"/>
  <c r="BJ912" i="9"/>
  <c r="BK912" i="9"/>
  <c r="BL912" i="9"/>
  <c r="BM912" i="9"/>
  <c r="BN912" i="9"/>
  <c r="BO912" i="9"/>
  <c r="BP912" i="9"/>
  <c r="BQ912" i="9"/>
  <c r="BR912" i="9"/>
  <c r="BS912" i="9"/>
  <c r="BT912" i="9"/>
  <c r="BU912" i="9"/>
  <c r="BV912" i="9"/>
  <c r="BW912" i="9"/>
  <c r="BX912" i="9"/>
  <c r="BY912" i="9"/>
  <c r="BZ912" i="9"/>
  <c r="CA912" i="9"/>
  <c r="CB912" i="9"/>
  <c r="CC912" i="9"/>
  <c r="CD912" i="9"/>
  <c r="CE912" i="9"/>
  <c r="CF912" i="9"/>
  <c r="CG912" i="9"/>
  <c r="CH912" i="9"/>
  <c r="CI912" i="9"/>
  <c r="CJ912" i="9"/>
  <c r="CK912" i="9"/>
  <c r="CL912" i="9"/>
  <c r="CM912" i="9"/>
  <c r="CN912" i="9"/>
  <c r="CO912" i="9"/>
  <c r="CP912" i="9"/>
  <c r="CQ912" i="9"/>
  <c r="CR912" i="9"/>
  <c r="CS912" i="9"/>
  <c r="CT912" i="9"/>
  <c r="CU912" i="9"/>
  <c r="AN913" i="9"/>
  <c r="AO913" i="9"/>
  <c r="AP913" i="9"/>
  <c r="AQ913" i="9"/>
  <c r="AR913" i="9"/>
  <c r="AS913" i="9"/>
  <c r="AT913" i="9"/>
  <c r="AU913" i="9"/>
  <c r="AV913" i="9"/>
  <c r="AW913" i="9"/>
  <c r="AX913" i="9"/>
  <c r="AY913" i="9"/>
  <c r="AZ913" i="9"/>
  <c r="BA913" i="9"/>
  <c r="BB913" i="9"/>
  <c r="BC913" i="9"/>
  <c r="BD913" i="9"/>
  <c r="BE913" i="9"/>
  <c r="BF913" i="9"/>
  <c r="BG913" i="9"/>
  <c r="BH913" i="9"/>
  <c r="BI913" i="9"/>
  <c r="BJ913" i="9"/>
  <c r="BK913" i="9"/>
  <c r="BL913" i="9"/>
  <c r="BM913" i="9"/>
  <c r="BN913" i="9"/>
  <c r="BO913" i="9"/>
  <c r="BP913" i="9"/>
  <c r="BQ913" i="9"/>
  <c r="BR913" i="9"/>
  <c r="BS913" i="9"/>
  <c r="BT913" i="9"/>
  <c r="BU913" i="9"/>
  <c r="BV913" i="9"/>
  <c r="BW913" i="9"/>
  <c r="BX913" i="9"/>
  <c r="BY913" i="9"/>
  <c r="BZ913" i="9"/>
  <c r="CA913" i="9"/>
  <c r="CB913" i="9"/>
  <c r="CC913" i="9"/>
  <c r="CD913" i="9"/>
  <c r="CE913" i="9"/>
  <c r="CF913" i="9"/>
  <c r="CG913" i="9"/>
  <c r="CH913" i="9"/>
  <c r="CI913" i="9"/>
  <c r="CJ913" i="9"/>
  <c r="CK913" i="9"/>
  <c r="CL913" i="9"/>
  <c r="CM913" i="9"/>
  <c r="CN913" i="9"/>
  <c r="CO913" i="9"/>
  <c r="CP913" i="9"/>
  <c r="CQ913" i="9"/>
  <c r="CR913" i="9"/>
  <c r="CS913" i="9"/>
  <c r="CT913" i="9"/>
  <c r="CU913" i="9"/>
  <c r="AN914" i="9"/>
  <c r="AO914" i="9"/>
  <c r="AP914" i="9"/>
  <c r="AQ914" i="9"/>
  <c r="AR914" i="9"/>
  <c r="AS914" i="9"/>
  <c r="AT914" i="9"/>
  <c r="AU914" i="9"/>
  <c r="AV914" i="9"/>
  <c r="AW914" i="9"/>
  <c r="AX914" i="9"/>
  <c r="AY914" i="9"/>
  <c r="AZ914" i="9"/>
  <c r="BA914" i="9"/>
  <c r="BB914" i="9"/>
  <c r="BC914" i="9"/>
  <c r="BD914" i="9"/>
  <c r="BE914" i="9"/>
  <c r="BF914" i="9"/>
  <c r="BG914" i="9"/>
  <c r="BH914" i="9"/>
  <c r="BI914" i="9"/>
  <c r="BJ914" i="9"/>
  <c r="BK914" i="9"/>
  <c r="BL914" i="9"/>
  <c r="BM914" i="9"/>
  <c r="BN914" i="9"/>
  <c r="BO914" i="9"/>
  <c r="BP914" i="9"/>
  <c r="BQ914" i="9"/>
  <c r="BR914" i="9"/>
  <c r="BS914" i="9"/>
  <c r="BT914" i="9"/>
  <c r="BU914" i="9"/>
  <c r="BV914" i="9"/>
  <c r="BW914" i="9"/>
  <c r="BX914" i="9"/>
  <c r="BY914" i="9"/>
  <c r="BZ914" i="9"/>
  <c r="CA914" i="9"/>
  <c r="CB914" i="9"/>
  <c r="CC914" i="9"/>
  <c r="CD914" i="9"/>
  <c r="CE914" i="9"/>
  <c r="CF914" i="9"/>
  <c r="CG914" i="9"/>
  <c r="CH914" i="9"/>
  <c r="CI914" i="9"/>
  <c r="CJ914" i="9"/>
  <c r="CK914" i="9"/>
  <c r="CL914" i="9"/>
  <c r="CM914" i="9"/>
  <c r="CN914" i="9"/>
  <c r="CO914" i="9"/>
  <c r="CP914" i="9"/>
  <c r="CQ914" i="9"/>
  <c r="CR914" i="9"/>
  <c r="CS914" i="9"/>
  <c r="CT914" i="9"/>
  <c r="CU914" i="9"/>
  <c r="AN915" i="9"/>
  <c r="AO915" i="9"/>
  <c r="AP915" i="9"/>
  <c r="AQ915" i="9"/>
  <c r="AR915" i="9"/>
  <c r="AS915" i="9"/>
  <c r="AT915" i="9"/>
  <c r="AU915" i="9"/>
  <c r="AV915" i="9"/>
  <c r="AW915" i="9"/>
  <c r="AX915" i="9"/>
  <c r="AY915" i="9"/>
  <c r="AZ915" i="9"/>
  <c r="BA915" i="9"/>
  <c r="BB915" i="9"/>
  <c r="BC915" i="9"/>
  <c r="BD915" i="9"/>
  <c r="BE915" i="9"/>
  <c r="BF915" i="9"/>
  <c r="BG915" i="9"/>
  <c r="BH915" i="9"/>
  <c r="BI915" i="9"/>
  <c r="BJ915" i="9"/>
  <c r="BK915" i="9"/>
  <c r="BL915" i="9"/>
  <c r="BM915" i="9"/>
  <c r="BN915" i="9"/>
  <c r="BO915" i="9"/>
  <c r="BP915" i="9"/>
  <c r="BQ915" i="9"/>
  <c r="BR915" i="9"/>
  <c r="BS915" i="9"/>
  <c r="BT915" i="9"/>
  <c r="BU915" i="9"/>
  <c r="BV915" i="9"/>
  <c r="BW915" i="9"/>
  <c r="BX915" i="9"/>
  <c r="BY915" i="9"/>
  <c r="BZ915" i="9"/>
  <c r="CA915" i="9"/>
  <c r="CB915" i="9"/>
  <c r="CC915" i="9"/>
  <c r="CD915" i="9"/>
  <c r="CE915" i="9"/>
  <c r="CF915" i="9"/>
  <c r="CG915" i="9"/>
  <c r="CH915" i="9"/>
  <c r="CI915" i="9"/>
  <c r="CJ915" i="9"/>
  <c r="CK915" i="9"/>
  <c r="CL915" i="9"/>
  <c r="CM915" i="9"/>
  <c r="CN915" i="9"/>
  <c r="CO915" i="9"/>
  <c r="CP915" i="9"/>
  <c r="CQ915" i="9"/>
  <c r="CR915" i="9"/>
  <c r="CS915" i="9"/>
  <c r="CT915" i="9"/>
  <c r="CU915" i="9"/>
  <c r="AN916" i="9"/>
  <c r="AO916" i="9"/>
  <c r="AP916" i="9"/>
  <c r="AQ916" i="9"/>
  <c r="AR916" i="9"/>
  <c r="AS916" i="9"/>
  <c r="AT916" i="9"/>
  <c r="AU916" i="9"/>
  <c r="AV916" i="9"/>
  <c r="AW916" i="9"/>
  <c r="AX916" i="9"/>
  <c r="AY916" i="9"/>
  <c r="AZ916" i="9"/>
  <c r="BA916" i="9"/>
  <c r="BB916" i="9"/>
  <c r="BC916" i="9"/>
  <c r="BD916" i="9"/>
  <c r="BE916" i="9"/>
  <c r="BF916" i="9"/>
  <c r="BG916" i="9"/>
  <c r="BH916" i="9"/>
  <c r="BI916" i="9"/>
  <c r="BJ916" i="9"/>
  <c r="BK916" i="9"/>
  <c r="BL916" i="9"/>
  <c r="BM916" i="9"/>
  <c r="BN916" i="9"/>
  <c r="BO916" i="9"/>
  <c r="BP916" i="9"/>
  <c r="BQ916" i="9"/>
  <c r="BR916" i="9"/>
  <c r="BS916" i="9"/>
  <c r="BT916" i="9"/>
  <c r="BU916" i="9"/>
  <c r="BV916" i="9"/>
  <c r="BW916" i="9"/>
  <c r="BX916" i="9"/>
  <c r="BY916" i="9"/>
  <c r="BZ916" i="9"/>
  <c r="CA916" i="9"/>
  <c r="CB916" i="9"/>
  <c r="CC916" i="9"/>
  <c r="CD916" i="9"/>
  <c r="CE916" i="9"/>
  <c r="CF916" i="9"/>
  <c r="CG916" i="9"/>
  <c r="CH916" i="9"/>
  <c r="CI916" i="9"/>
  <c r="CJ916" i="9"/>
  <c r="CK916" i="9"/>
  <c r="CL916" i="9"/>
  <c r="CM916" i="9"/>
  <c r="CN916" i="9"/>
  <c r="CO916" i="9"/>
  <c r="CP916" i="9"/>
  <c r="CQ916" i="9"/>
  <c r="CR916" i="9"/>
  <c r="CS916" i="9"/>
  <c r="CT916" i="9"/>
  <c r="CU916" i="9"/>
  <c r="AN917" i="9"/>
  <c r="AO917" i="9"/>
  <c r="AP917" i="9"/>
  <c r="AQ917" i="9"/>
  <c r="AR917" i="9"/>
  <c r="AS917" i="9"/>
  <c r="AT917" i="9"/>
  <c r="AU917" i="9"/>
  <c r="AV917" i="9"/>
  <c r="AW917" i="9"/>
  <c r="AX917" i="9"/>
  <c r="AY917" i="9"/>
  <c r="AZ917" i="9"/>
  <c r="BA917" i="9"/>
  <c r="BB917" i="9"/>
  <c r="BC917" i="9"/>
  <c r="BD917" i="9"/>
  <c r="BE917" i="9"/>
  <c r="BF917" i="9"/>
  <c r="BG917" i="9"/>
  <c r="BH917" i="9"/>
  <c r="BI917" i="9"/>
  <c r="BJ917" i="9"/>
  <c r="BK917" i="9"/>
  <c r="BL917" i="9"/>
  <c r="BM917" i="9"/>
  <c r="BN917" i="9"/>
  <c r="BO917" i="9"/>
  <c r="BP917" i="9"/>
  <c r="BQ917" i="9"/>
  <c r="BR917" i="9"/>
  <c r="BS917" i="9"/>
  <c r="BT917" i="9"/>
  <c r="BU917" i="9"/>
  <c r="BV917" i="9"/>
  <c r="BW917" i="9"/>
  <c r="BX917" i="9"/>
  <c r="BY917" i="9"/>
  <c r="BZ917" i="9"/>
  <c r="CA917" i="9"/>
  <c r="CB917" i="9"/>
  <c r="CC917" i="9"/>
  <c r="CD917" i="9"/>
  <c r="CE917" i="9"/>
  <c r="CF917" i="9"/>
  <c r="CG917" i="9"/>
  <c r="CH917" i="9"/>
  <c r="CI917" i="9"/>
  <c r="CJ917" i="9"/>
  <c r="CK917" i="9"/>
  <c r="CL917" i="9"/>
  <c r="CM917" i="9"/>
  <c r="CN917" i="9"/>
  <c r="CO917" i="9"/>
  <c r="CP917" i="9"/>
  <c r="CQ917" i="9"/>
  <c r="CR917" i="9"/>
  <c r="CS917" i="9"/>
  <c r="CT917" i="9"/>
  <c r="CU917" i="9"/>
  <c r="AN918" i="9"/>
  <c r="AO918" i="9"/>
  <c r="AP918" i="9"/>
  <c r="AQ918" i="9"/>
  <c r="AR918" i="9"/>
  <c r="AS918" i="9"/>
  <c r="AT918" i="9"/>
  <c r="AU918" i="9"/>
  <c r="AV918" i="9"/>
  <c r="AW918" i="9"/>
  <c r="AX918" i="9"/>
  <c r="AY918" i="9"/>
  <c r="AZ918" i="9"/>
  <c r="BA918" i="9"/>
  <c r="BB918" i="9"/>
  <c r="BC918" i="9"/>
  <c r="BD918" i="9"/>
  <c r="BE918" i="9"/>
  <c r="BF918" i="9"/>
  <c r="BG918" i="9"/>
  <c r="BH918" i="9"/>
  <c r="BI918" i="9"/>
  <c r="BJ918" i="9"/>
  <c r="BK918" i="9"/>
  <c r="BL918" i="9"/>
  <c r="BM918" i="9"/>
  <c r="BN918" i="9"/>
  <c r="BO918" i="9"/>
  <c r="BP918" i="9"/>
  <c r="BQ918" i="9"/>
  <c r="BR918" i="9"/>
  <c r="BS918" i="9"/>
  <c r="BT918" i="9"/>
  <c r="BU918" i="9"/>
  <c r="BV918" i="9"/>
  <c r="BW918" i="9"/>
  <c r="BX918" i="9"/>
  <c r="BY918" i="9"/>
  <c r="BZ918" i="9"/>
  <c r="CA918" i="9"/>
  <c r="CB918" i="9"/>
  <c r="CC918" i="9"/>
  <c r="CD918" i="9"/>
  <c r="CE918" i="9"/>
  <c r="CF918" i="9"/>
  <c r="CG918" i="9"/>
  <c r="CH918" i="9"/>
  <c r="CI918" i="9"/>
  <c r="CJ918" i="9"/>
  <c r="CK918" i="9"/>
  <c r="CL918" i="9"/>
  <c r="CM918" i="9"/>
  <c r="CN918" i="9"/>
  <c r="CO918" i="9"/>
  <c r="CP918" i="9"/>
  <c r="CQ918" i="9"/>
  <c r="CR918" i="9"/>
  <c r="CS918" i="9"/>
  <c r="CT918" i="9"/>
  <c r="CU918" i="9"/>
  <c r="AN919" i="9"/>
  <c r="AO919" i="9"/>
  <c r="AP919" i="9"/>
  <c r="AQ919" i="9"/>
  <c r="AR919" i="9"/>
  <c r="AS919" i="9"/>
  <c r="AT919" i="9"/>
  <c r="AU919" i="9"/>
  <c r="AV919" i="9"/>
  <c r="AW919" i="9"/>
  <c r="AX919" i="9"/>
  <c r="AY919" i="9"/>
  <c r="AZ919" i="9"/>
  <c r="BA919" i="9"/>
  <c r="BB919" i="9"/>
  <c r="BC919" i="9"/>
  <c r="BD919" i="9"/>
  <c r="BE919" i="9"/>
  <c r="BF919" i="9"/>
  <c r="BG919" i="9"/>
  <c r="BH919" i="9"/>
  <c r="BI919" i="9"/>
  <c r="BJ919" i="9"/>
  <c r="BK919" i="9"/>
  <c r="BL919" i="9"/>
  <c r="BM919" i="9"/>
  <c r="BN919" i="9"/>
  <c r="BO919" i="9"/>
  <c r="BP919" i="9"/>
  <c r="BQ919" i="9"/>
  <c r="BR919" i="9"/>
  <c r="BS919" i="9"/>
  <c r="BT919" i="9"/>
  <c r="BU919" i="9"/>
  <c r="BV919" i="9"/>
  <c r="BW919" i="9"/>
  <c r="BX919" i="9"/>
  <c r="BY919" i="9"/>
  <c r="BZ919" i="9"/>
  <c r="CA919" i="9"/>
  <c r="CB919" i="9"/>
  <c r="CC919" i="9"/>
  <c r="CD919" i="9"/>
  <c r="CE919" i="9"/>
  <c r="CF919" i="9"/>
  <c r="CG919" i="9"/>
  <c r="CH919" i="9"/>
  <c r="CI919" i="9"/>
  <c r="CJ919" i="9"/>
  <c r="CK919" i="9"/>
  <c r="CL919" i="9"/>
  <c r="CM919" i="9"/>
  <c r="CN919" i="9"/>
  <c r="CO919" i="9"/>
  <c r="CP919" i="9"/>
  <c r="CQ919" i="9"/>
  <c r="CR919" i="9"/>
  <c r="CS919" i="9"/>
  <c r="CT919" i="9"/>
  <c r="CU919" i="9"/>
  <c r="AN920" i="9"/>
  <c r="AO920" i="9"/>
  <c r="AP920" i="9"/>
  <c r="AQ920" i="9"/>
  <c r="AR920" i="9"/>
  <c r="AS920" i="9"/>
  <c r="AT920" i="9"/>
  <c r="AU920" i="9"/>
  <c r="AV920" i="9"/>
  <c r="AW920" i="9"/>
  <c r="AX920" i="9"/>
  <c r="AY920" i="9"/>
  <c r="AZ920" i="9"/>
  <c r="BA920" i="9"/>
  <c r="BB920" i="9"/>
  <c r="BC920" i="9"/>
  <c r="BD920" i="9"/>
  <c r="BE920" i="9"/>
  <c r="BF920" i="9"/>
  <c r="BG920" i="9"/>
  <c r="BH920" i="9"/>
  <c r="BI920" i="9"/>
  <c r="BJ920" i="9"/>
  <c r="BK920" i="9"/>
  <c r="BL920" i="9"/>
  <c r="BM920" i="9"/>
  <c r="BN920" i="9"/>
  <c r="BO920" i="9"/>
  <c r="BP920" i="9"/>
  <c r="BQ920" i="9"/>
  <c r="BR920" i="9"/>
  <c r="BS920" i="9"/>
  <c r="BT920" i="9"/>
  <c r="BU920" i="9"/>
  <c r="BV920" i="9"/>
  <c r="BW920" i="9"/>
  <c r="BX920" i="9"/>
  <c r="BY920" i="9"/>
  <c r="BZ920" i="9"/>
  <c r="CA920" i="9"/>
  <c r="CB920" i="9"/>
  <c r="CC920" i="9"/>
  <c r="CD920" i="9"/>
  <c r="CE920" i="9"/>
  <c r="CF920" i="9"/>
  <c r="CG920" i="9"/>
  <c r="CH920" i="9"/>
  <c r="CI920" i="9"/>
  <c r="CJ920" i="9"/>
  <c r="CK920" i="9"/>
  <c r="CL920" i="9"/>
  <c r="CM920" i="9"/>
  <c r="CN920" i="9"/>
  <c r="CO920" i="9"/>
  <c r="CP920" i="9"/>
  <c r="CQ920" i="9"/>
  <c r="CR920" i="9"/>
  <c r="CS920" i="9"/>
  <c r="CT920" i="9"/>
  <c r="CU920" i="9"/>
  <c r="AN921" i="9"/>
  <c r="AO921" i="9"/>
  <c r="AP921" i="9"/>
  <c r="AQ921" i="9"/>
  <c r="AR921" i="9"/>
  <c r="AS921" i="9"/>
  <c r="AT921" i="9"/>
  <c r="AU921" i="9"/>
  <c r="AV921" i="9"/>
  <c r="AW921" i="9"/>
  <c r="AX921" i="9"/>
  <c r="AY921" i="9"/>
  <c r="AZ921" i="9"/>
  <c r="BA921" i="9"/>
  <c r="BB921" i="9"/>
  <c r="BC921" i="9"/>
  <c r="BD921" i="9"/>
  <c r="BE921" i="9"/>
  <c r="BF921" i="9"/>
  <c r="BG921" i="9"/>
  <c r="BH921" i="9"/>
  <c r="BI921" i="9"/>
  <c r="BJ921" i="9"/>
  <c r="BK921" i="9"/>
  <c r="BL921" i="9"/>
  <c r="BM921" i="9"/>
  <c r="BN921" i="9"/>
  <c r="BO921" i="9"/>
  <c r="BP921" i="9"/>
  <c r="BQ921" i="9"/>
  <c r="BR921" i="9"/>
  <c r="BS921" i="9"/>
  <c r="BT921" i="9"/>
  <c r="BU921" i="9"/>
  <c r="BV921" i="9"/>
  <c r="BW921" i="9"/>
  <c r="BX921" i="9"/>
  <c r="BY921" i="9"/>
  <c r="BZ921" i="9"/>
  <c r="CA921" i="9"/>
  <c r="CB921" i="9"/>
  <c r="CC921" i="9"/>
  <c r="CD921" i="9"/>
  <c r="CE921" i="9"/>
  <c r="CF921" i="9"/>
  <c r="CG921" i="9"/>
  <c r="CH921" i="9"/>
  <c r="CI921" i="9"/>
  <c r="CJ921" i="9"/>
  <c r="CK921" i="9"/>
  <c r="CL921" i="9"/>
  <c r="CM921" i="9"/>
  <c r="CN921" i="9"/>
  <c r="CO921" i="9"/>
  <c r="CP921" i="9"/>
  <c r="CQ921" i="9"/>
  <c r="CR921" i="9"/>
  <c r="CS921" i="9"/>
  <c r="CT921" i="9"/>
  <c r="CU921" i="9"/>
  <c r="AN922" i="9"/>
  <c r="AO922" i="9"/>
  <c r="AP922" i="9"/>
  <c r="AQ922" i="9"/>
  <c r="AR922" i="9"/>
  <c r="AS922" i="9"/>
  <c r="AT922" i="9"/>
  <c r="AU922" i="9"/>
  <c r="AV922" i="9"/>
  <c r="AW922" i="9"/>
  <c r="AX922" i="9"/>
  <c r="AY922" i="9"/>
  <c r="AZ922" i="9"/>
  <c r="BA922" i="9"/>
  <c r="BB922" i="9"/>
  <c r="BC922" i="9"/>
  <c r="BD922" i="9"/>
  <c r="BE922" i="9"/>
  <c r="BF922" i="9"/>
  <c r="BG922" i="9"/>
  <c r="BH922" i="9"/>
  <c r="BI922" i="9"/>
  <c r="BJ922" i="9"/>
  <c r="BK922" i="9"/>
  <c r="BL922" i="9"/>
  <c r="BM922" i="9"/>
  <c r="BN922" i="9"/>
  <c r="BO922" i="9"/>
  <c r="BP922" i="9"/>
  <c r="BQ922" i="9"/>
  <c r="BR922" i="9"/>
  <c r="BS922" i="9"/>
  <c r="BT922" i="9"/>
  <c r="BU922" i="9"/>
  <c r="BV922" i="9"/>
  <c r="BW922" i="9"/>
  <c r="BX922" i="9"/>
  <c r="BY922" i="9"/>
  <c r="BZ922" i="9"/>
  <c r="CA922" i="9"/>
  <c r="CB922" i="9"/>
  <c r="CC922" i="9"/>
  <c r="CD922" i="9"/>
  <c r="CE922" i="9"/>
  <c r="CF922" i="9"/>
  <c r="CG922" i="9"/>
  <c r="CH922" i="9"/>
  <c r="CI922" i="9"/>
  <c r="CJ922" i="9"/>
  <c r="CK922" i="9"/>
  <c r="CL922" i="9"/>
  <c r="CM922" i="9"/>
  <c r="CN922" i="9"/>
  <c r="CO922" i="9"/>
  <c r="CP922" i="9"/>
  <c r="CQ922" i="9"/>
  <c r="CR922" i="9"/>
  <c r="CS922" i="9"/>
  <c r="CT922" i="9"/>
  <c r="CU922" i="9"/>
  <c r="AN923" i="9"/>
  <c r="AO923" i="9"/>
  <c r="AP923" i="9"/>
  <c r="AQ923" i="9"/>
  <c r="AR923" i="9"/>
  <c r="AS923" i="9"/>
  <c r="AT923" i="9"/>
  <c r="AU923" i="9"/>
  <c r="AV923" i="9"/>
  <c r="AW923" i="9"/>
  <c r="AX923" i="9"/>
  <c r="AY923" i="9"/>
  <c r="AZ923" i="9"/>
  <c r="BA923" i="9"/>
  <c r="BB923" i="9"/>
  <c r="BC923" i="9"/>
  <c r="BD923" i="9"/>
  <c r="BE923" i="9"/>
  <c r="BF923" i="9"/>
  <c r="BG923" i="9"/>
  <c r="BH923" i="9"/>
  <c r="BI923" i="9"/>
  <c r="BJ923" i="9"/>
  <c r="BK923" i="9"/>
  <c r="BL923" i="9"/>
  <c r="BM923" i="9"/>
  <c r="BN923" i="9"/>
  <c r="BO923" i="9"/>
  <c r="BP923" i="9"/>
  <c r="BQ923" i="9"/>
  <c r="BR923" i="9"/>
  <c r="BS923" i="9"/>
  <c r="BT923" i="9"/>
  <c r="BU923" i="9"/>
  <c r="BV923" i="9"/>
  <c r="BW923" i="9"/>
  <c r="BX923" i="9"/>
  <c r="BY923" i="9"/>
  <c r="BZ923" i="9"/>
  <c r="CA923" i="9"/>
  <c r="CB923" i="9"/>
  <c r="CC923" i="9"/>
  <c r="CD923" i="9"/>
  <c r="CE923" i="9"/>
  <c r="CF923" i="9"/>
  <c r="CG923" i="9"/>
  <c r="CH923" i="9"/>
  <c r="CI923" i="9"/>
  <c r="CJ923" i="9"/>
  <c r="CK923" i="9"/>
  <c r="CL923" i="9"/>
  <c r="CM923" i="9"/>
  <c r="CN923" i="9"/>
  <c r="CO923" i="9"/>
  <c r="CP923" i="9"/>
  <c r="CQ923" i="9"/>
  <c r="CR923" i="9"/>
  <c r="CS923" i="9"/>
  <c r="CT923" i="9"/>
  <c r="CU923" i="9"/>
  <c r="AN924" i="9"/>
  <c r="AO924" i="9"/>
  <c r="AP924" i="9"/>
  <c r="AQ924" i="9"/>
  <c r="AR924" i="9"/>
  <c r="AS924" i="9"/>
  <c r="AT924" i="9"/>
  <c r="AU924" i="9"/>
  <c r="AV924" i="9"/>
  <c r="AW924" i="9"/>
  <c r="AX924" i="9"/>
  <c r="AY924" i="9"/>
  <c r="AZ924" i="9"/>
  <c r="BA924" i="9"/>
  <c r="BB924" i="9"/>
  <c r="BC924" i="9"/>
  <c r="BD924" i="9"/>
  <c r="BE924" i="9"/>
  <c r="BF924" i="9"/>
  <c r="BG924" i="9"/>
  <c r="BH924" i="9"/>
  <c r="BI924" i="9"/>
  <c r="BJ924" i="9"/>
  <c r="BK924" i="9"/>
  <c r="BL924" i="9"/>
  <c r="BM924" i="9"/>
  <c r="BN924" i="9"/>
  <c r="BO924" i="9"/>
  <c r="BP924" i="9"/>
  <c r="BQ924" i="9"/>
  <c r="BR924" i="9"/>
  <c r="BS924" i="9"/>
  <c r="BT924" i="9"/>
  <c r="BU924" i="9"/>
  <c r="BV924" i="9"/>
  <c r="BW924" i="9"/>
  <c r="BX924" i="9"/>
  <c r="BY924" i="9"/>
  <c r="BZ924" i="9"/>
  <c r="CA924" i="9"/>
  <c r="CB924" i="9"/>
  <c r="CC924" i="9"/>
  <c r="CD924" i="9"/>
  <c r="CE924" i="9"/>
  <c r="CF924" i="9"/>
  <c r="CG924" i="9"/>
  <c r="CH924" i="9"/>
  <c r="CI924" i="9"/>
  <c r="CJ924" i="9"/>
  <c r="CK924" i="9"/>
  <c r="CL924" i="9"/>
  <c r="CM924" i="9"/>
  <c r="CN924" i="9"/>
  <c r="CO924" i="9"/>
  <c r="CP924" i="9"/>
  <c r="CQ924" i="9"/>
  <c r="CR924" i="9"/>
  <c r="CS924" i="9"/>
  <c r="CT924" i="9"/>
  <c r="CU924" i="9"/>
  <c r="AN925" i="9"/>
  <c r="AO925" i="9"/>
  <c r="AP925" i="9"/>
  <c r="AQ925" i="9"/>
  <c r="AR925" i="9"/>
  <c r="AS925" i="9"/>
  <c r="AT925" i="9"/>
  <c r="AU925" i="9"/>
  <c r="AV925" i="9"/>
  <c r="AW925" i="9"/>
  <c r="AX925" i="9"/>
  <c r="AY925" i="9"/>
  <c r="AZ925" i="9"/>
  <c r="BA925" i="9"/>
  <c r="BB925" i="9"/>
  <c r="BC925" i="9"/>
  <c r="BD925" i="9"/>
  <c r="BE925" i="9"/>
  <c r="BF925" i="9"/>
  <c r="BG925" i="9"/>
  <c r="BH925" i="9"/>
  <c r="BI925" i="9"/>
  <c r="BJ925" i="9"/>
  <c r="BK925" i="9"/>
  <c r="BL925" i="9"/>
  <c r="BM925" i="9"/>
  <c r="BN925" i="9"/>
  <c r="BO925" i="9"/>
  <c r="BP925" i="9"/>
  <c r="BQ925" i="9"/>
  <c r="BR925" i="9"/>
  <c r="BS925" i="9"/>
  <c r="BT925" i="9"/>
  <c r="BU925" i="9"/>
  <c r="BV925" i="9"/>
  <c r="BW925" i="9"/>
  <c r="BX925" i="9"/>
  <c r="BY925" i="9"/>
  <c r="BZ925" i="9"/>
  <c r="CA925" i="9"/>
  <c r="CB925" i="9"/>
  <c r="CC925" i="9"/>
  <c r="CD925" i="9"/>
  <c r="CE925" i="9"/>
  <c r="CF925" i="9"/>
  <c r="CG925" i="9"/>
  <c r="CH925" i="9"/>
  <c r="CI925" i="9"/>
  <c r="CJ925" i="9"/>
  <c r="CK925" i="9"/>
  <c r="CL925" i="9"/>
  <c r="CM925" i="9"/>
  <c r="CN925" i="9"/>
  <c r="CO925" i="9"/>
  <c r="CP925" i="9"/>
  <c r="CQ925" i="9"/>
  <c r="CR925" i="9"/>
  <c r="CS925" i="9"/>
  <c r="CT925" i="9"/>
  <c r="CU925" i="9"/>
  <c r="AN926" i="9"/>
  <c r="AO926" i="9"/>
  <c r="AP926" i="9"/>
  <c r="AQ926" i="9"/>
  <c r="AR926" i="9"/>
  <c r="AS926" i="9"/>
  <c r="AT926" i="9"/>
  <c r="AU926" i="9"/>
  <c r="AV926" i="9"/>
  <c r="AW926" i="9"/>
  <c r="AX926" i="9"/>
  <c r="AY926" i="9"/>
  <c r="AZ926" i="9"/>
  <c r="BA926" i="9"/>
  <c r="BB926" i="9"/>
  <c r="BC926" i="9"/>
  <c r="BD926" i="9"/>
  <c r="BE926" i="9"/>
  <c r="BF926" i="9"/>
  <c r="BG926" i="9"/>
  <c r="BH926" i="9"/>
  <c r="BI926" i="9"/>
  <c r="BJ926" i="9"/>
  <c r="BK926" i="9"/>
  <c r="BL926" i="9"/>
  <c r="BM926" i="9"/>
  <c r="BN926" i="9"/>
  <c r="BO926" i="9"/>
  <c r="BP926" i="9"/>
  <c r="BQ926" i="9"/>
  <c r="BR926" i="9"/>
  <c r="BS926" i="9"/>
  <c r="BT926" i="9"/>
  <c r="BU926" i="9"/>
  <c r="BV926" i="9"/>
  <c r="BW926" i="9"/>
  <c r="BX926" i="9"/>
  <c r="BY926" i="9"/>
  <c r="BZ926" i="9"/>
  <c r="CA926" i="9"/>
  <c r="CB926" i="9"/>
  <c r="CC926" i="9"/>
  <c r="CD926" i="9"/>
  <c r="CE926" i="9"/>
  <c r="CF926" i="9"/>
  <c r="CG926" i="9"/>
  <c r="CH926" i="9"/>
  <c r="CI926" i="9"/>
  <c r="CJ926" i="9"/>
  <c r="CK926" i="9"/>
  <c r="CL926" i="9"/>
  <c r="CM926" i="9"/>
  <c r="CN926" i="9"/>
  <c r="CO926" i="9"/>
  <c r="CP926" i="9"/>
  <c r="CQ926" i="9"/>
  <c r="CR926" i="9"/>
  <c r="CS926" i="9"/>
  <c r="CT926" i="9"/>
  <c r="CU926" i="9"/>
  <c r="AN927" i="9"/>
  <c r="AO927" i="9"/>
  <c r="AP927" i="9"/>
  <c r="AQ927" i="9"/>
  <c r="AR927" i="9"/>
  <c r="AS927" i="9"/>
  <c r="AT927" i="9"/>
  <c r="AU927" i="9"/>
  <c r="AV927" i="9"/>
  <c r="AW927" i="9"/>
  <c r="AX927" i="9"/>
  <c r="AY927" i="9"/>
  <c r="AZ927" i="9"/>
  <c r="BA927" i="9"/>
  <c r="BB927" i="9"/>
  <c r="BC927" i="9"/>
  <c r="BD927" i="9"/>
  <c r="BE927" i="9"/>
  <c r="BF927" i="9"/>
  <c r="BG927" i="9"/>
  <c r="BH927" i="9"/>
  <c r="BI927" i="9"/>
  <c r="BJ927" i="9"/>
  <c r="BK927" i="9"/>
  <c r="BL927" i="9"/>
  <c r="BM927" i="9"/>
  <c r="BN927" i="9"/>
  <c r="BO927" i="9"/>
  <c r="BP927" i="9"/>
  <c r="BQ927" i="9"/>
  <c r="BR927" i="9"/>
  <c r="BS927" i="9"/>
  <c r="BT927" i="9"/>
  <c r="BU927" i="9"/>
  <c r="BV927" i="9"/>
  <c r="BW927" i="9"/>
  <c r="BX927" i="9"/>
  <c r="BY927" i="9"/>
  <c r="BZ927" i="9"/>
  <c r="CA927" i="9"/>
  <c r="CB927" i="9"/>
  <c r="CC927" i="9"/>
  <c r="CD927" i="9"/>
  <c r="CE927" i="9"/>
  <c r="CF927" i="9"/>
  <c r="CG927" i="9"/>
  <c r="CH927" i="9"/>
  <c r="CI927" i="9"/>
  <c r="CJ927" i="9"/>
  <c r="CK927" i="9"/>
  <c r="CL927" i="9"/>
  <c r="CM927" i="9"/>
  <c r="CN927" i="9"/>
  <c r="CO927" i="9"/>
  <c r="CP927" i="9"/>
  <c r="CQ927" i="9"/>
  <c r="CR927" i="9"/>
  <c r="CS927" i="9"/>
  <c r="CT927" i="9"/>
  <c r="CU927" i="9"/>
  <c r="AN928" i="9"/>
  <c r="AO928" i="9"/>
  <c r="AP928" i="9"/>
  <c r="AQ928" i="9"/>
  <c r="AR928" i="9"/>
  <c r="AS928" i="9"/>
  <c r="AT928" i="9"/>
  <c r="AU928" i="9"/>
  <c r="AV928" i="9"/>
  <c r="AW928" i="9"/>
  <c r="AX928" i="9"/>
  <c r="AY928" i="9"/>
  <c r="AZ928" i="9"/>
  <c r="BA928" i="9"/>
  <c r="BB928" i="9"/>
  <c r="BC928" i="9"/>
  <c r="BD928" i="9"/>
  <c r="BE928" i="9"/>
  <c r="BF928" i="9"/>
  <c r="BG928" i="9"/>
  <c r="BH928" i="9"/>
  <c r="BI928" i="9"/>
  <c r="BJ928" i="9"/>
  <c r="BK928" i="9"/>
  <c r="BL928" i="9"/>
  <c r="BM928" i="9"/>
  <c r="BN928" i="9"/>
  <c r="BO928" i="9"/>
  <c r="BP928" i="9"/>
  <c r="BQ928" i="9"/>
  <c r="BR928" i="9"/>
  <c r="BS928" i="9"/>
  <c r="BT928" i="9"/>
  <c r="BU928" i="9"/>
  <c r="BV928" i="9"/>
  <c r="BW928" i="9"/>
  <c r="BX928" i="9"/>
  <c r="BY928" i="9"/>
  <c r="BZ928" i="9"/>
  <c r="CA928" i="9"/>
  <c r="CB928" i="9"/>
  <c r="CC928" i="9"/>
  <c r="CD928" i="9"/>
  <c r="CE928" i="9"/>
  <c r="CF928" i="9"/>
  <c r="CG928" i="9"/>
  <c r="CH928" i="9"/>
  <c r="CI928" i="9"/>
  <c r="CJ928" i="9"/>
  <c r="CK928" i="9"/>
  <c r="CL928" i="9"/>
  <c r="CM928" i="9"/>
  <c r="CN928" i="9"/>
  <c r="CO928" i="9"/>
  <c r="CP928" i="9"/>
  <c r="CQ928" i="9"/>
  <c r="CR928" i="9"/>
  <c r="CS928" i="9"/>
  <c r="CT928" i="9"/>
  <c r="CU928" i="9"/>
  <c r="AN929" i="9"/>
  <c r="AO929" i="9"/>
  <c r="AP929" i="9"/>
  <c r="AQ929" i="9"/>
  <c r="AR929" i="9"/>
  <c r="AS929" i="9"/>
  <c r="AT929" i="9"/>
  <c r="AU929" i="9"/>
  <c r="AV929" i="9"/>
  <c r="AW929" i="9"/>
  <c r="AX929" i="9"/>
  <c r="AY929" i="9"/>
  <c r="AZ929" i="9"/>
  <c r="BA929" i="9"/>
  <c r="BB929" i="9"/>
  <c r="BC929" i="9"/>
  <c r="BD929" i="9"/>
  <c r="BE929" i="9"/>
  <c r="BF929" i="9"/>
  <c r="BG929" i="9"/>
  <c r="BH929" i="9"/>
  <c r="BI929" i="9"/>
  <c r="BJ929" i="9"/>
  <c r="BK929" i="9"/>
  <c r="BL929" i="9"/>
  <c r="BM929" i="9"/>
  <c r="BN929" i="9"/>
  <c r="BO929" i="9"/>
  <c r="BP929" i="9"/>
  <c r="BQ929" i="9"/>
  <c r="BR929" i="9"/>
  <c r="BS929" i="9"/>
  <c r="BT929" i="9"/>
  <c r="BU929" i="9"/>
  <c r="BV929" i="9"/>
  <c r="BW929" i="9"/>
  <c r="BX929" i="9"/>
  <c r="BY929" i="9"/>
  <c r="BZ929" i="9"/>
  <c r="CA929" i="9"/>
  <c r="CB929" i="9"/>
  <c r="CC929" i="9"/>
  <c r="CD929" i="9"/>
  <c r="CE929" i="9"/>
  <c r="CF929" i="9"/>
  <c r="CG929" i="9"/>
  <c r="CH929" i="9"/>
  <c r="CI929" i="9"/>
  <c r="CJ929" i="9"/>
  <c r="CK929" i="9"/>
  <c r="CL929" i="9"/>
  <c r="CM929" i="9"/>
  <c r="CN929" i="9"/>
  <c r="CO929" i="9"/>
  <c r="CP929" i="9"/>
  <c r="CQ929" i="9"/>
  <c r="CR929" i="9"/>
  <c r="CS929" i="9"/>
  <c r="CT929" i="9"/>
  <c r="CU929" i="9"/>
  <c r="AN930" i="9"/>
  <c r="AO930" i="9"/>
  <c r="AP930" i="9"/>
  <c r="AQ930" i="9"/>
  <c r="AR930" i="9"/>
  <c r="AS930" i="9"/>
  <c r="AT930" i="9"/>
  <c r="AU930" i="9"/>
  <c r="AV930" i="9"/>
  <c r="AW930" i="9"/>
  <c r="AX930" i="9"/>
  <c r="AY930" i="9"/>
  <c r="AZ930" i="9"/>
  <c r="BA930" i="9"/>
  <c r="BB930" i="9"/>
  <c r="BC930" i="9"/>
  <c r="BD930" i="9"/>
  <c r="BE930" i="9"/>
  <c r="BF930" i="9"/>
  <c r="BG930" i="9"/>
  <c r="BH930" i="9"/>
  <c r="BI930" i="9"/>
  <c r="BJ930" i="9"/>
  <c r="BK930" i="9"/>
  <c r="BL930" i="9"/>
  <c r="BM930" i="9"/>
  <c r="BN930" i="9"/>
  <c r="BO930" i="9"/>
  <c r="BP930" i="9"/>
  <c r="BQ930" i="9"/>
  <c r="BR930" i="9"/>
  <c r="BS930" i="9"/>
  <c r="BT930" i="9"/>
  <c r="BU930" i="9"/>
  <c r="BV930" i="9"/>
  <c r="BW930" i="9"/>
  <c r="BX930" i="9"/>
  <c r="BY930" i="9"/>
  <c r="BZ930" i="9"/>
  <c r="CA930" i="9"/>
  <c r="CB930" i="9"/>
  <c r="CC930" i="9"/>
  <c r="CD930" i="9"/>
  <c r="CE930" i="9"/>
  <c r="CF930" i="9"/>
  <c r="CG930" i="9"/>
  <c r="CH930" i="9"/>
  <c r="CI930" i="9"/>
  <c r="CJ930" i="9"/>
  <c r="CK930" i="9"/>
  <c r="CL930" i="9"/>
  <c r="CM930" i="9"/>
  <c r="CN930" i="9"/>
  <c r="CO930" i="9"/>
  <c r="CP930" i="9"/>
  <c r="CQ930" i="9"/>
  <c r="CR930" i="9"/>
  <c r="CS930" i="9"/>
  <c r="CT930" i="9"/>
  <c r="CU930" i="9"/>
  <c r="AN931" i="9"/>
  <c r="AO931" i="9"/>
  <c r="AP931" i="9"/>
  <c r="AQ931" i="9"/>
  <c r="AR931" i="9"/>
  <c r="AS931" i="9"/>
  <c r="AT931" i="9"/>
  <c r="AU931" i="9"/>
  <c r="AV931" i="9"/>
  <c r="AW931" i="9"/>
  <c r="AX931" i="9"/>
  <c r="AY931" i="9"/>
  <c r="AZ931" i="9"/>
  <c r="BA931" i="9"/>
  <c r="BB931" i="9"/>
  <c r="BC931" i="9"/>
  <c r="BD931" i="9"/>
  <c r="BE931" i="9"/>
  <c r="BF931" i="9"/>
  <c r="BG931" i="9"/>
  <c r="BH931" i="9"/>
  <c r="BI931" i="9"/>
  <c r="BJ931" i="9"/>
  <c r="BK931" i="9"/>
  <c r="BL931" i="9"/>
  <c r="BM931" i="9"/>
  <c r="BN931" i="9"/>
  <c r="BO931" i="9"/>
  <c r="BP931" i="9"/>
  <c r="BQ931" i="9"/>
  <c r="BR931" i="9"/>
  <c r="BS931" i="9"/>
  <c r="BT931" i="9"/>
  <c r="BU931" i="9"/>
  <c r="BV931" i="9"/>
  <c r="BW931" i="9"/>
  <c r="BX931" i="9"/>
  <c r="BY931" i="9"/>
  <c r="BZ931" i="9"/>
  <c r="CA931" i="9"/>
  <c r="CB931" i="9"/>
  <c r="CC931" i="9"/>
  <c r="CD931" i="9"/>
  <c r="CE931" i="9"/>
  <c r="CF931" i="9"/>
  <c r="CG931" i="9"/>
  <c r="CH931" i="9"/>
  <c r="CI931" i="9"/>
  <c r="CJ931" i="9"/>
  <c r="CK931" i="9"/>
  <c r="CL931" i="9"/>
  <c r="CM931" i="9"/>
  <c r="CN931" i="9"/>
  <c r="CO931" i="9"/>
  <c r="CP931" i="9"/>
  <c r="CQ931" i="9"/>
  <c r="CR931" i="9"/>
  <c r="CS931" i="9"/>
  <c r="CT931" i="9"/>
  <c r="CU931" i="9"/>
  <c r="AN932" i="9"/>
  <c r="AO932" i="9"/>
  <c r="AP932" i="9"/>
  <c r="AQ932" i="9"/>
  <c r="AR932" i="9"/>
  <c r="AS932" i="9"/>
  <c r="AT932" i="9"/>
  <c r="AU932" i="9"/>
  <c r="AV932" i="9"/>
  <c r="AW932" i="9"/>
  <c r="AX932" i="9"/>
  <c r="AY932" i="9"/>
  <c r="AZ932" i="9"/>
  <c r="BA932" i="9"/>
  <c r="BB932" i="9"/>
  <c r="BC932" i="9"/>
  <c r="BD932" i="9"/>
  <c r="BE932" i="9"/>
  <c r="BF932" i="9"/>
  <c r="BG932" i="9"/>
  <c r="BH932" i="9"/>
  <c r="BI932" i="9"/>
  <c r="BJ932" i="9"/>
  <c r="BK932" i="9"/>
  <c r="BL932" i="9"/>
  <c r="BM932" i="9"/>
  <c r="BN932" i="9"/>
  <c r="BO932" i="9"/>
  <c r="BP932" i="9"/>
  <c r="BQ932" i="9"/>
  <c r="BR932" i="9"/>
  <c r="BS932" i="9"/>
  <c r="BT932" i="9"/>
  <c r="BU932" i="9"/>
  <c r="BV932" i="9"/>
  <c r="BW932" i="9"/>
  <c r="BX932" i="9"/>
  <c r="BY932" i="9"/>
  <c r="BZ932" i="9"/>
  <c r="CA932" i="9"/>
  <c r="CB932" i="9"/>
  <c r="CC932" i="9"/>
  <c r="CD932" i="9"/>
  <c r="CE932" i="9"/>
  <c r="CF932" i="9"/>
  <c r="CG932" i="9"/>
  <c r="CH932" i="9"/>
  <c r="CI932" i="9"/>
  <c r="CJ932" i="9"/>
  <c r="CK932" i="9"/>
  <c r="CL932" i="9"/>
  <c r="CM932" i="9"/>
  <c r="CN932" i="9"/>
  <c r="CO932" i="9"/>
  <c r="CP932" i="9"/>
  <c r="CQ932" i="9"/>
  <c r="CR932" i="9"/>
  <c r="CS932" i="9"/>
  <c r="CT932" i="9"/>
  <c r="CU932" i="9"/>
  <c r="AN933" i="9"/>
  <c r="AO933" i="9"/>
  <c r="AP933" i="9"/>
  <c r="AQ933" i="9"/>
  <c r="AR933" i="9"/>
  <c r="AS933" i="9"/>
  <c r="AT933" i="9"/>
  <c r="AU933" i="9"/>
  <c r="AV933" i="9"/>
  <c r="AW933" i="9"/>
  <c r="AX933" i="9"/>
  <c r="AY933" i="9"/>
  <c r="AZ933" i="9"/>
  <c r="BA933" i="9"/>
  <c r="BB933" i="9"/>
  <c r="BC933" i="9"/>
  <c r="BD933" i="9"/>
  <c r="BE933" i="9"/>
  <c r="BF933" i="9"/>
  <c r="BG933" i="9"/>
  <c r="BH933" i="9"/>
  <c r="BI933" i="9"/>
  <c r="BJ933" i="9"/>
  <c r="BK933" i="9"/>
  <c r="BL933" i="9"/>
  <c r="BM933" i="9"/>
  <c r="BN933" i="9"/>
  <c r="BO933" i="9"/>
  <c r="BP933" i="9"/>
  <c r="BQ933" i="9"/>
  <c r="BR933" i="9"/>
  <c r="BS933" i="9"/>
  <c r="BT933" i="9"/>
  <c r="BU933" i="9"/>
  <c r="BV933" i="9"/>
  <c r="BW933" i="9"/>
  <c r="BX933" i="9"/>
  <c r="BY933" i="9"/>
  <c r="BZ933" i="9"/>
  <c r="CA933" i="9"/>
  <c r="CB933" i="9"/>
  <c r="CC933" i="9"/>
  <c r="CD933" i="9"/>
  <c r="CE933" i="9"/>
  <c r="CF933" i="9"/>
  <c r="CG933" i="9"/>
  <c r="CH933" i="9"/>
  <c r="CI933" i="9"/>
  <c r="CJ933" i="9"/>
  <c r="CK933" i="9"/>
  <c r="CL933" i="9"/>
  <c r="CM933" i="9"/>
  <c r="CN933" i="9"/>
  <c r="CO933" i="9"/>
  <c r="CP933" i="9"/>
  <c r="CQ933" i="9"/>
  <c r="CR933" i="9"/>
  <c r="CS933" i="9"/>
  <c r="CT933" i="9"/>
  <c r="CU933" i="9"/>
  <c r="AN934" i="9"/>
  <c r="AO934" i="9"/>
  <c r="AP934" i="9"/>
  <c r="AQ934" i="9"/>
  <c r="AR934" i="9"/>
  <c r="AS934" i="9"/>
  <c r="AT934" i="9"/>
  <c r="AU934" i="9"/>
  <c r="AV934" i="9"/>
  <c r="AW934" i="9"/>
  <c r="AX934" i="9"/>
  <c r="AY934" i="9"/>
  <c r="AZ934" i="9"/>
  <c r="BA934" i="9"/>
  <c r="BB934" i="9"/>
  <c r="BC934" i="9"/>
  <c r="BD934" i="9"/>
  <c r="BE934" i="9"/>
  <c r="BF934" i="9"/>
  <c r="BG934" i="9"/>
  <c r="BH934" i="9"/>
  <c r="BI934" i="9"/>
  <c r="BJ934" i="9"/>
  <c r="BK934" i="9"/>
  <c r="BL934" i="9"/>
  <c r="BM934" i="9"/>
  <c r="BN934" i="9"/>
  <c r="BO934" i="9"/>
  <c r="BP934" i="9"/>
  <c r="BQ934" i="9"/>
  <c r="BR934" i="9"/>
  <c r="BS934" i="9"/>
  <c r="BT934" i="9"/>
  <c r="BU934" i="9"/>
  <c r="BV934" i="9"/>
  <c r="BW934" i="9"/>
  <c r="BX934" i="9"/>
  <c r="BY934" i="9"/>
  <c r="BZ934" i="9"/>
  <c r="CA934" i="9"/>
  <c r="CB934" i="9"/>
  <c r="CC934" i="9"/>
  <c r="CD934" i="9"/>
  <c r="CE934" i="9"/>
  <c r="CF934" i="9"/>
  <c r="CG934" i="9"/>
  <c r="CH934" i="9"/>
  <c r="CI934" i="9"/>
  <c r="CJ934" i="9"/>
  <c r="CK934" i="9"/>
  <c r="CL934" i="9"/>
  <c r="CM934" i="9"/>
  <c r="CN934" i="9"/>
  <c r="CO934" i="9"/>
  <c r="CP934" i="9"/>
  <c r="CQ934" i="9"/>
  <c r="CR934" i="9"/>
  <c r="CS934" i="9"/>
  <c r="CT934" i="9"/>
  <c r="CU934" i="9"/>
  <c r="AN935" i="9"/>
  <c r="AO935" i="9"/>
  <c r="AP935" i="9"/>
  <c r="AQ935" i="9"/>
  <c r="AR935" i="9"/>
  <c r="AS935" i="9"/>
  <c r="AT935" i="9"/>
  <c r="AU935" i="9"/>
  <c r="AV935" i="9"/>
  <c r="AW935" i="9"/>
  <c r="AX935" i="9"/>
  <c r="AY935" i="9"/>
  <c r="AZ935" i="9"/>
  <c r="BA935" i="9"/>
  <c r="BB935" i="9"/>
  <c r="BC935" i="9"/>
  <c r="BD935" i="9"/>
  <c r="BE935" i="9"/>
  <c r="BF935" i="9"/>
  <c r="BG935" i="9"/>
  <c r="BH935" i="9"/>
  <c r="BI935" i="9"/>
  <c r="BJ935" i="9"/>
  <c r="BK935" i="9"/>
  <c r="BL935" i="9"/>
  <c r="BM935" i="9"/>
  <c r="BN935" i="9"/>
  <c r="BO935" i="9"/>
  <c r="BP935" i="9"/>
  <c r="BQ935" i="9"/>
  <c r="BR935" i="9"/>
  <c r="BS935" i="9"/>
  <c r="BT935" i="9"/>
  <c r="BU935" i="9"/>
  <c r="BV935" i="9"/>
  <c r="BW935" i="9"/>
  <c r="BX935" i="9"/>
  <c r="BY935" i="9"/>
  <c r="BZ935" i="9"/>
  <c r="CA935" i="9"/>
  <c r="CB935" i="9"/>
  <c r="CC935" i="9"/>
  <c r="CD935" i="9"/>
  <c r="CE935" i="9"/>
  <c r="CF935" i="9"/>
  <c r="CG935" i="9"/>
  <c r="CH935" i="9"/>
  <c r="CI935" i="9"/>
  <c r="CJ935" i="9"/>
  <c r="CK935" i="9"/>
  <c r="CL935" i="9"/>
  <c r="CM935" i="9"/>
  <c r="CN935" i="9"/>
  <c r="CO935" i="9"/>
  <c r="CP935" i="9"/>
  <c r="CQ935" i="9"/>
  <c r="CR935" i="9"/>
  <c r="CS935" i="9"/>
  <c r="CT935" i="9"/>
  <c r="CU935" i="9"/>
  <c r="AN936" i="9"/>
  <c r="AO936" i="9"/>
  <c r="AP936" i="9"/>
  <c r="AQ936" i="9"/>
  <c r="AR936" i="9"/>
  <c r="AS936" i="9"/>
  <c r="AT936" i="9"/>
  <c r="AU936" i="9"/>
  <c r="AV936" i="9"/>
  <c r="AW936" i="9"/>
  <c r="AX936" i="9"/>
  <c r="AY936" i="9"/>
  <c r="AZ936" i="9"/>
  <c r="BA936" i="9"/>
  <c r="BB936" i="9"/>
  <c r="BC936" i="9"/>
  <c r="BD936" i="9"/>
  <c r="BE936" i="9"/>
  <c r="BF936" i="9"/>
  <c r="BG936" i="9"/>
  <c r="BH936" i="9"/>
  <c r="BI936" i="9"/>
  <c r="BJ936" i="9"/>
  <c r="BK936" i="9"/>
  <c r="BL936" i="9"/>
  <c r="BM936" i="9"/>
  <c r="BN936" i="9"/>
  <c r="BO936" i="9"/>
  <c r="BP936" i="9"/>
  <c r="BQ936" i="9"/>
  <c r="BR936" i="9"/>
  <c r="BS936" i="9"/>
  <c r="BT936" i="9"/>
  <c r="BU936" i="9"/>
  <c r="BV936" i="9"/>
  <c r="BW936" i="9"/>
  <c r="BX936" i="9"/>
  <c r="BY936" i="9"/>
  <c r="BZ936" i="9"/>
  <c r="CA936" i="9"/>
  <c r="CB936" i="9"/>
  <c r="CC936" i="9"/>
  <c r="CD936" i="9"/>
  <c r="CE936" i="9"/>
  <c r="CF936" i="9"/>
  <c r="CG936" i="9"/>
  <c r="CH936" i="9"/>
  <c r="CI936" i="9"/>
  <c r="CJ936" i="9"/>
  <c r="CK936" i="9"/>
  <c r="CL936" i="9"/>
  <c r="CM936" i="9"/>
  <c r="CN936" i="9"/>
  <c r="CO936" i="9"/>
  <c r="CP936" i="9"/>
  <c r="CQ936" i="9"/>
  <c r="CR936" i="9"/>
  <c r="CS936" i="9"/>
  <c r="CT936" i="9"/>
  <c r="CU936" i="9"/>
  <c r="AN937" i="9"/>
  <c r="AO937" i="9"/>
  <c r="AP937" i="9"/>
  <c r="AQ937" i="9"/>
  <c r="AR937" i="9"/>
  <c r="AS937" i="9"/>
  <c r="AT937" i="9"/>
  <c r="AU937" i="9"/>
  <c r="AV937" i="9"/>
  <c r="AW937" i="9"/>
  <c r="AX937" i="9"/>
  <c r="AY937" i="9"/>
  <c r="AZ937" i="9"/>
  <c r="BA937" i="9"/>
  <c r="BB937" i="9"/>
  <c r="BC937" i="9"/>
  <c r="BD937" i="9"/>
  <c r="BE937" i="9"/>
  <c r="BF937" i="9"/>
  <c r="BG937" i="9"/>
  <c r="BH937" i="9"/>
  <c r="BI937" i="9"/>
  <c r="BJ937" i="9"/>
  <c r="BK937" i="9"/>
  <c r="BL937" i="9"/>
  <c r="BM937" i="9"/>
  <c r="BN937" i="9"/>
  <c r="BO937" i="9"/>
  <c r="BP937" i="9"/>
  <c r="BQ937" i="9"/>
  <c r="BR937" i="9"/>
  <c r="BS937" i="9"/>
  <c r="BT937" i="9"/>
  <c r="BU937" i="9"/>
  <c r="BV937" i="9"/>
  <c r="BW937" i="9"/>
  <c r="BX937" i="9"/>
  <c r="BY937" i="9"/>
  <c r="BZ937" i="9"/>
  <c r="CA937" i="9"/>
  <c r="CB937" i="9"/>
  <c r="CC937" i="9"/>
  <c r="CD937" i="9"/>
  <c r="CE937" i="9"/>
  <c r="CF937" i="9"/>
  <c r="CG937" i="9"/>
  <c r="CH937" i="9"/>
  <c r="CI937" i="9"/>
  <c r="CJ937" i="9"/>
  <c r="CK937" i="9"/>
  <c r="CL937" i="9"/>
  <c r="CM937" i="9"/>
  <c r="CN937" i="9"/>
  <c r="CO937" i="9"/>
  <c r="CP937" i="9"/>
  <c r="CQ937" i="9"/>
  <c r="CR937" i="9"/>
  <c r="CS937" i="9"/>
  <c r="CT937" i="9"/>
  <c r="CU937" i="9"/>
  <c r="AN938" i="9"/>
  <c r="AO938" i="9"/>
  <c r="AP938" i="9"/>
  <c r="AQ938" i="9"/>
  <c r="AR938" i="9"/>
  <c r="AS938" i="9"/>
  <c r="AT938" i="9"/>
  <c r="AU938" i="9"/>
  <c r="AV938" i="9"/>
  <c r="AW938" i="9"/>
  <c r="AX938" i="9"/>
  <c r="AY938" i="9"/>
  <c r="AZ938" i="9"/>
  <c r="BA938" i="9"/>
  <c r="BB938" i="9"/>
  <c r="BC938" i="9"/>
  <c r="BD938" i="9"/>
  <c r="BE938" i="9"/>
  <c r="BF938" i="9"/>
  <c r="BG938" i="9"/>
  <c r="BH938" i="9"/>
  <c r="BI938" i="9"/>
  <c r="BJ938" i="9"/>
  <c r="BK938" i="9"/>
  <c r="BL938" i="9"/>
  <c r="BM938" i="9"/>
  <c r="BN938" i="9"/>
  <c r="BO938" i="9"/>
  <c r="BP938" i="9"/>
  <c r="BQ938" i="9"/>
  <c r="BR938" i="9"/>
  <c r="BS938" i="9"/>
  <c r="BT938" i="9"/>
  <c r="BU938" i="9"/>
  <c r="BV938" i="9"/>
  <c r="BW938" i="9"/>
  <c r="BX938" i="9"/>
  <c r="BY938" i="9"/>
  <c r="BZ938" i="9"/>
  <c r="CA938" i="9"/>
  <c r="CB938" i="9"/>
  <c r="CC938" i="9"/>
  <c r="CD938" i="9"/>
  <c r="CE938" i="9"/>
  <c r="CF938" i="9"/>
  <c r="CG938" i="9"/>
  <c r="CH938" i="9"/>
  <c r="CI938" i="9"/>
  <c r="CJ938" i="9"/>
  <c r="CK938" i="9"/>
  <c r="CL938" i="9"/>
  <c r="CM938" i="9"/>
  <c r="CN938" i="9"/>
  <c r="CO938" i="9"/>
  <c r="CP938" i="9"/>
  <c r="CQ938" i="9"/>
  <c r="CR938" i="9"/>
  <c r="CS938" i="9"/>
  <c r="CT938" i="9"/>
  <c r="CU938" i="9"/>
  <c r="AN939" i="9"/>
  <c r="AO939" i="9"/>
  <c r="AP939" i="9"/>
  <c r="AQ939" i="9"/>
  <c r="AR939" i="9"/>
  <c r="AS939" i="9"/>
  <c r="AT939" i="9"/>
  <c r="AU939" i="9"/>
  <c r="AV939" i="9"/>
  <c r="AW939" i="9"/>
  <c r="AX939" i="9"/>
  <c r="AY939" i="9"/>
  <c r="AZ939" i="9"/>
  <c r="BA939" i="9"/>
  <c r="BB939" i="9"/>
  <c r="BC939" i="9"/>
  <c r="BD939" i="9"/>
  <c r="BE939" i="9"/>
  <c r="BF939" i="9"/>
  <c r="BG939" i="9"/>
  <c r="BH939" i="9"/>
  <c r="BI939" i="9"/>
  <c r="BJ939" i="9"/>
  <c r="BK939" i="9"/>
  <c r="BL939" i="9"/>
  <c r="BM939" i="9"/>
  <c r="BN939" i="9"/>
  <c r="BO939" i="9"/>
  <c r="BP939" i="9"/>
  <c r="BQ939" i="9"/>
  <c r="BR939" i="9"/>
  <c r="BS939" i="9"/>
  <c r="BT939" i="9"/>
  <c r="BU939" i="9"/>
  <c r="BV939" i="9"/>
  <c r="BW939" i="9"/>
  <c r="BX939" i="9"/>
  <c r="BY939" i="9"/>
  <c r="BZ939" i="9"/>
  <c r="CA939" i="9"/>
  <c r="CB939" i="9"/>
  <c r="CC939" i="9"/>
  <c r="CD939" i="9"/>
  <c r="CE939" i="9"/>
  <c r="CF939" i="9"/>
  <c r="CG939" i="9"/>
  <c r="CH939" i="9"/>
  <c r="CI939" i="9"/>
  <c r="CJ939" i="9"/>
  <c r="CK939" i="9"/>
  <c r="CL939" i="9"/>
  <c r="CM939" i="9"/>
  <c r="CN939" i="9"/>
  <c r="CO939" i="9"/>
  <c r="CP939" i="9"/>
  <c r="CQ939" i="9"/>
  <c r="CR939" i="9"/>
  <c r="CS939" i="9"/>
  <c r="CT939" i="9"/>
  <c r="CU939" i="9"/>
  <c r="AN940" i="9"/>
  <c r="AO940" i="9"/>
  <c r="AP940" i="9"/>
  <c r="AQ940" i="9"/>
  <c r="AR940" i="9"/>
  <c r="AS940" i="9"/>
  <c r="AT940" i="9"/>
  <c r="AU940" i="9"/>
  <c r="AV940" i="9"/>
  <c r="AW940" i="9"/>
  <c r="AX940" i="9"/>
  <c r="AY940" i="9"/>
  <c r="AZ940" i="9"/>
  <c r="BA940" i="9"/>
  <c r="BB940" i="9"/>
  <c r="BC940" i="9"/>
  <c r="BD940" i="9"/>
  <c r="BE940" i="9"/>
  <c r="BF940" i="9"/>
  <c r="BG940" i="9"/>
  <c r="BH940" i="9"/>
  <c r="BI940" i="9"/>
  <c r="BJ940" i="9"/>
  <c r="BK940" i="9"/>
  <c r="BL940" i="9"/>
  <c r="BM940" i="9"/>
  <c r="BN940" i="9"/>
  <c r="BO940" i="9"/>
  <c r="BP940" i="9"/>
  <c r="BQ940" i="9"/>
  <c r="BR940" i="9"/>
  <c r="BS940" i="9"/>
  <c r="BT940" i="9"/>
  <c r="BU940" i="9"/>
  <c r="BV940" i="9"/>
  <c r="BW940" i="9"/>
  <c r="BX940" i="9"/>
  <c r="BY940" i="9"/>
  <c r="BZ940" i="9"/>
  <c r="CA940" i="9"/>
  <c r="CB940" i="9"/>
  <c r="CC940" i="9"/>
  <c r="CD940" i="9"/>
  <c r="CE940" i="9"/>
  <c r="CF940" i="9"/>
  <c r="CG940" i="9"/>
  <c r="CH940" i="9"/>
  <c r="CI940" i="9"/>
  <c r="CJ940" i="9"/>
  <c r="CK940" i="9"/>
  <c r="CL940" i="9"/>
  <c r="CM940" i="9"/>
  <c r="CN940" i="9"/>
  <c r="CO940" i="9"/>
  <c r="CP940" i="9"/>
  <c r="CQ940" i="9"/>
  <c r="CR940" i="9"/>
  <c r="CS940" i="9"/>
  <c r="CT940" i="9"/>
  <c r="CU940" i="9"/>
  <c r="AN941" i="9"/>
  <c r="AO941" i="9"/>
  <c r="AP941" i="9"/>
  <c r="AQ941" i="9"/>
  <c r="AR941" i="9"/>
  <c r="AS941" i="9"/>
  <c r="AT941" i="9"/>
  <c r="AU941" i="9"/>
  <c r="AV941" i="9"/>
  <c r="AW941" i="9"/>
  <c r="AX941" i="9"/>
  <c r="AY941" i="9"/>
  <c r="AZ941" i="9"/>
  <c r="BA941" i="9"/>
  <c r="BB941" i="9"/>
  <c r="BC941" i="9"/>
  <c r="BD941" i="9"/>
  <c r="BE941" i="9"/>
  <c r="BF941" i="9"/>
  <c r="BG941" i="9"/>
  <c r="BH941" i="9"/>
  <c r="BI941" i="9"/>
  <c r="BJ941" i="9"/>
  <c r="BK941" i="9"/>
  <c r="BL941" i="9"/>
  <c r="BM941" i="9"/>
  <c r="BN941" i="9"/>
  <c r="BO941" i="9"/>
  <c r="BP941" i="9"/>
  <c r="BQ941" i="9"/>
  <c r="BR941" i="9"/>
  <c r="BS941" i="9"/>
  <c r="BT941" i="9"/>
  <c r="BU941" i="9"/>
  <c r="BV941" i="9"/>
  <c r="BW941" i="9"/>
  <c r="BX941" i="9"/>
  <c r="BY941" i="9"/>
  <c r="BZ941" i="9"/>
  <c r="CA941" i="9"/>
  <c r="CB941" i="9"/>
  <c r="CC941" i="9"/>
  <c r="CD941" i="9"/>
  <c r="CE941" i="9"/>
  <c r="CF941" i="9"/>
  <c r="CG941" i="9"/>
  <c r="CH941" i="9"/>
  <c r="CI941" i="9"/>
  <c r="CJ941" i="9"/>
  <c r="CK941" i="9"/>
  <c r="CL941" i="9"/>
  <c r="CM941" i="9"/>
  <c r="CN941" i="9"/>
  <c r="CO941" i="9"/>
  <c r="CP941" i="9"/>
  <c r="CQ941" i="9"/>
  <c r="CR941" i="9"/>
  <c r="CS941" i="9"/>
  <c r="CT941" i="9"/>
  <c r="CU941" i="9"/>
  <c r="AN942" i="9"/>
  <c r="AO942" i="9"/>
  <c r="AP942" i="9"/>
  <c r="AQ942" i="9"/>
  <c r="AR942" i="9"/>
  <c r="AS942" i="9"/>
  <c r="AT942" i="9"/>
  <c r="AU942" i="9"/>
  <c r="AV942" i="9"/>
  <c r="AW942" i="9"/>
  <c r="AX942" i="9"/>
  <c r="AY942" i="9"/>
  <c r="AZ942" i="9"/>
  <c r="BA942" i="9"/>
  <c r="BB942" i="9"/>
  <c r="BC942" i="9"/>
  <c r="BD942" i="9"/>
  <c r="BE942" i="9"/>
  <c r="BF942" i="9"/>
  <c r="BG942" i="9"/>
  <c r="BH942" i="9"/>
  <c r="BI942" i="9"/>
  <c r="BJ942" i="9"/>
  <c r="BK942" i="9"/>
  <c r="BL942" i="9"/>
  <c r="BM942" i="9"/>
  <c r="BN942" i="9"/>
  <c r="BO942" i="9"/>
  <c r="BP942" i="9"/>
  <c r="BQ942" i="9"/>
  <c r="BR942" i="9"/>
  <c r="BS942" i="9"/>
  <c r="BT942" i="9"/>
  <c r="BU942" i="9"/>
  <c r="BV942" i="9"/>
  <c r="BW942" i="9"/>
  <c r="BX942" i="9"/>
  <c r="BY942" i="9"/>
  <c r="BZ942" i="9"/>
  <c r="CA942" i="9"/>
  <c r="CB942" i="9"/>
  <c r="CC942" i="9"/>
  <c r="CD942" i="9"/>
  <c r="CE942" i="9"/>
  <c r="CF942" i="9"/>
  <c r="CG942" i="9"/>
  <c r="CH942" i="9"/>
  <c r="CI942" i="9"/>
  <c r="CJ942" i="9"/>
  <c r="CK942" i="9"/>
  <c r="CL942" i="9"/>
  <c r="CM942" i="9"/>
  <c r="CN942" i="9"/>
  <c r="CO942" i="9"/>
  <c r="CP942" i="9"/>
  <c r="CQ942" i="9"/>
  <c r="CR942" i="9"/>
  <c r="CS942" i="9"/>
  <c r="CT942" i="9"/>
  <c r="CU942" i="9"/>
  <c r="AN943" i="9"/>
  <c r="AO943" i="9"/>
  <c r="AP943" i="9"/>
  <c r="AQ943" i="9"/>
  <c r="AR943" i="9"/>
  <c r="AS943" i="9"/>
  <c r="AT943" i="9"/>
  <c r="AU943" i="9"/>
  <c r="AV943" i="9"/>
  <c r="AW943" i="9"/>
  <c r="AX943" i="9"/>
  <c r="AY943" i="9"/>
  <c r="AZ943" i="9"/>
  <c r="BA943" i="9"/>
  <c r="BB943" i="9"/>
  <c r="BC943" i="9"/>
  <c r="BD943" i="9"/>
  <c r="BE943" i="9"/>
  <c r="BF943" i="9"/>
  <c r="BG943" i="9"/>
  <c r="BH943" i="9"/>
  <c r="BI943" i="9"/>
  <c r="BJ943" i="9"/>
  <c r="BK943" i="9"/>
  <c r="BL943" i="9"/>
  <c r="BM943" i="9"/>
  <c r="BN943" i="9"/>
  <c r="BO943" i="9"/>
  <c r="BP943" i="9"/>
  <c r="BQ943" i="9"/>
  <c r="BR943" i="9"/>
  <c r="BS943" i="9"/>
  <c r="BT943" i="9"/>
  <c r="BU943" i="9"/>
  <c r="BV943" i="9"/>
  <c r="BW943" i="9"/>
  <c r="BX943" i="9"/>
  <c r="BY943" i="9"/>
  <c r="BZ943" i="9"/>
  <c r="CA943" i="9"/>
  <c r="CB943" i="9"/>
  <c r="CC943" i="9"/>
  <c r="CD943" i="9"/>
  <c r="CE943" i="9"/>
  <c r="CF943" i="9"/>
  <c r="CG943" i="9"/>
  <c r="CH943" i="9"/>
  <c r="CI943" i="9"/>
  <c r="CJ943" i="9"/>
  <c r="CK943" i="9"/>
  <c r="CL943" i="9"/>
  <c r="CM943" i="9"/>
  <c r="CN943" i="9"/>
  <c r="CO943" i="9"/>
  <c r="CP943" i="9"/>
  <c r="CQ943" i="9"/>
  <c r="CR943" i="9"/>
  <c r="CS943" i="9"/>
  <c r="CT943" i="9"/>
  <c r="CU943" i="9"/>
  <c r="AN944" i="9"/>
  <c r="AO944" i="9"/>
  <c r="AP944" i="9"/>
  <c r="AQ944" i="9"/>
  <c r="AR944" i="9"/>
  <c r="AS944" i="9"/>
  <c r="AT944" i="9"/>
  <c r="AU944" i="9"/>
  <c r="AV944" i="9"/>
  <c r="AW944" i="9"/>
  <c r="AX944" i="9"/>
  <c r="AY944" i="9"/>
  <c r="AZ944" i="9"/>
  <c r="BA944" i="9"/>
  <c r="BB944" i="9"/>
  <c r="BC944" i="9"/>
  <c r="BD944" i="9"/>
  <c r="BE944" i="9"/>
  <c r="BF944" i="9"/>
  <c r="BG944" i="9"/>
  <c r="BH944" i="9"/>
  <c r="BI944" i="9"/>
  <c r="BJ944" i="9"/>
  <c r="BK944" i="9"/>
  <c r="BL944" i="9"/>
  <c r="BM944" i="9"/>
  <c r="BN944" i="9"/>
  <c r="BO944" i="9"/>
  <c r="BP944" i="9"/>
  <c r="BQ944" i="9"/>
  <c r="BR944" i="9"/>
  <c r="BS944" i="9"/>
  <c r="BT944" i="9"/>
  <c r="BU944" i="9"/>
  <c r="BV944" i="9"/>
  <c r="BW944" i="9"/>
  <c r="BX944" i="9"/>
  <c r="BY944" i="9"/>
  <c r="BZ944" i="9"/>
  <c r="CA944" i="9"/>
  <c r="CB944" i="9"/>
  <c r="CC944" i="9"/>
  <c r="CD944" i="9"/>
  <c r="CE944" i="9"/>
  <c r="CF944" i="9"/>
  <c r="CG944" i="9"/>
  <c r="CH944" i="9"/>
  <c r="CI944" i="9"/>
  <c r="CJ944" i="9"/>
  <c r="CK944" i="9"/>
  <c r="CL944" i="9"/>
  <c r="CM944" i="9"/>
  <c r="CN944" i="9"/>
  <c r="CO944" i="9"/>
  <c r="CP944" i="9"/>
  <c r="CQ944" i="9"/>
  <c r="CR944" i="9"/>
  <c r="CS944" i="9"/>
  <c r="CT944" i="9"/>
  <c r="CU944" i="9"/>
  <c r="AN945" i="9"/>
  <c r="AO945" i="9"/>
  <c r="AP945" i="9"/>
  <c r="AQ945" i="9"/>
  <c r="AR945" i="9"/>
  <c r="AS945" i="9"/>
  <c r="AT945" i="9"/>
  <c r="AU945" i="9"/>
  <c r="AV945" i="9"/>
  <c r="AW945" i="9"/>
  <c r="AX945" i="9"/>
  <c r="AY945" i="9"/>
  <c r="AZ945" i="9"/>
  <c r="BA945" i="9"/>
  <c r="BB945" i="9"/>
  <c r="BC945" i="9"/>
  <c r="BD945" i="9"/>
  <c r="BE945" i="9"/>
  <c r="BF945" i="9"/>
  <c r="BG945" i="9"/>
  <c r="BH945" i="9"/>
  <c r="BI945" i="9"/>
  <c r="BJ945" i="9"/>
  <c r="BK945" i="9"/>
  <c r="BL945" i="9"/>
  <c r="BM945" i="9"/>
  <c r="BN945" i="9"/>
  <c r="BO945" i="9"/>
  <c r="BP945" i="9"/>
  <c r="BQ945" i="9"/>
  <c r="BR945" i="9"/>
  <c r="BS945" i="9"/>
  <c r="BT945" i="9"/>
  <c r="BU945" i="9"/>
  <c r="BV945" i="9"/>
  <c r="BW945" i="9"/>
  <c r="BX945" i="9"/>
  <c r="BY945" i="9"/>
  <c r="BZ945" i="9"/>
  <c r="CA945" i="9"/>
  <c r="CB945" i="9"/>
  <c r="CC945" i="9"/>
  <c r="CD945" i="9"/>
  <c r="CE945" i="9"/>
  <c r="CF945" i="9"/>
  <c r="CG945" i="9"/>
  <c r="CH945" i="9"/>
  <c r="CI945" i="9"/>
  <c r="CJ945" i="9"/>
  <c r="CK945" i="9"/>
  <c r="CL945" i="9"/>
  <c r="CM945" i="9"/>
  <c r="CN945" i="9"/>
  <c r="CO945" i="9"/>
  <c r="CP945" i="9"/>
  <c r="CQ945" i="9"/>
  <c r="CR945" i="9"/>
  <c r="CS945" i="9"/>
  <c r="CT945" i="9"/>
  <c r="CU945" i="9"/>
  <c r="AN946" i="9"/>
  <c r="AO946" i="9"/>
  <c r="AP946" i="9"/>
  <c r="AQ946" i="9"/>
  <c r="AR946" i="9"/>
  <c r="AS946" i="9"/>
  <c r="AT946" i="9"/>
  <c r="AU946" i="9"/>
  <c r="AV946" i="9"/>
  <c r="AW946" i="9"/>
  <c r="AX946" i="9"/>
  <c r="AY946" i="9"/>
  <c r="AZ946" i="9"/>
  <c r="BA946" i="9"/>
  <c r="BB946" i="9"/>
  <c r="BC946" i="9"/>
  <c r="BD946" i="9"/>
  <c r="BE946" i="9"/>
  <c r="BF946" i="9"/>
  <c r="BG946" i="9"/>
  <c r="BH946" i="9"/>
  <c r="BI946" i="9"/>
  <c r="BJ946" i="9"/>
  <c r="BK946" i="9"/>
  <c r="BL946" i="9"/>
  <c r="BM946" i="9"/>
  <c r="BN946" i="9"/>
  <c r="BO946" i="9"/>
  <c r="BP946" i="9"/>
  <c r="BQ946" i="9"/>
  <c r="BR946" i="9"/>
  <c r="BS946" i="9"/>
  <c r="BT946" i="9"/>
  <c r="BU946" i="9"/>
  <c r="BV946" i="9"/>
  <c r="BW946" i="9"/>
  <c r="BX946" i="9"/>
  <c r="BY946" i="9"/>
  <c r="BZ946" i="9"/>
  <c r="CA946" i="9"/>
  <c r="CB946" i="9"/>
  <c r="CC946" i="9"/>
  <c r="CD946" i="9"/>
  <c r="CE946" i="9"/>
  <c r="CF946" i="9"/>
  <c r="CG946" i="9"/>
  <c r="CH946" i="9"/>
  <c r="CI946" i="9"/>
  <c r="CJ946" i="9"/>
  <c r="CK946" i="9"/>
  <c r="CL946" i="9"/>
  <c r="CM946" i="9"/>
  <c r="CN946" i="9"/>
  <c r="CO946" i="9"/>
  <c r="CP946" i="9"/>
  <c r="CQ946" i="9"/>
  <c r="CR946" i="9"/>
  <c r="CS946" i="9"/>
  <c r="CT946" i="9"/>
  <c r="CU946" i="9"/>
  <c r="AN947" i="9"/>
  <c r="AO947" i="9"/>
  <c r="AP947" i="9"/>
  <c r="AQ947" i="9"/>
  <c r="AR947" i="9"/>
  <c r="AS947" i="9"/>
  <c r="AT947" i="9"/>
  <c r="AU947" i="9"/>
  <c r="AV947" i="9"/>
  <c r="AW947" i="9"/>
  <c r="AX947" i="9"/>
  <c r="AY947" i="9"/>
  <c r="AZ947" i="9"/>
  <c r="BA947" i="9"/>
  <c r="BB947" i="9"/>
  <c r="BC947" i="9"/>
  <c r="BD947" i="9"/>
  <c r="BE947" i="9"/>
  <c r="BF947" i="9"/>
  <c r="BG947" i="9"/>
  <c r="BH947" i="9"/>
  <c r="BI947" i="9"/>
  <c r="BJ947" i="9"/>
  <c r="BK947" i="9"/>
  <c r="BL947" i="9"/>
  <c r="BM947" i="9"/>
  <c r="BN947" i="9"/>
  <c r="BO947" i="9"/>
  <c r="BP947" i="9"/>
  <c r="BQ947" i="9"/>
  <c r="BR947" i="9"/>
  <c r="BS947" i="9"/>
  <c r="BT947" i="9"/>
  <c r="BU947" i="9"/>
  <c r="BV947" i="9"/>
  <c r="BW947" i="9"/>
  <c r="BX947" i="9"/>
  <c r="BY947" i="9"/>
  <c r="BZ947" i="9"/>
  <c r="CA947" i="9"/>
  <c r="CB947" i="9"/>
  <c r="CC947" i="9"/>
  <c r="CD947" i="9"/>
  <c r="CE947" i="9"/>
  <c r="CF947" i="9"/>
  <c r="CG947" i="9"/>
  <c r="CH947" i="9"/>
  <c r="CI947" i="9"/>
  <c r="CJ947" i="9"/>
  <c r="CK947" i="9"/>
  <c r="CL947" i="9"/>
  <c r="CM947" i="9"/>
  <c r="CN947" i="9"/>
  <c r="CO947" i="9"/>
  <c r="CP947" i="9"/>
  <c r="CQ947" i="9"/>
  <c r="CR947" i="9"/>
  <c r="CS947" i="9"/>
  <c r="CT947" i="9"/>
  <c r="CU947" i="9"/>
  <c r="AN948" i="9"/>
  <c r="AO948" i="9"/>
  <c r="AP948" i="9"/>
  <c r="AQ948" i="9"/>
  <c r="AR948" i="9"/>
  <c r="AS948" i="9"/>
  <c r="AT948" i="9"/>
  <c r="AU948" i="9"/>
  <c r="AV948" i="9"/>
  <c r="AW948" i="9"/>
  <c r="AX948" i="9"/>
  <c r="AY948" i="9"/>
  <c r="AZ948" i="9"/>
  <c r="BA948" i="9"/>
  <c r="BB948" i="9"/>
  <c r="BC948" i="9"/>
  <c r="BD948" i="9"/>
  <c r="BE948" i="9"/>
  <c r="BF948" i="9"/>
  <c r="BG948" i="9"/>
  <c r="BH948" i="9"/>
  <c r="BI948" i="9"/>
  <c r="BJ948" i="9"/>
  <c r="BK948" i="9"/>
  <c r="BL948" i="9"/>
  <c r="BM948" i="9"/>
  <c r="BN948" i="9"/>
  <c r="BO948" i="9"/>
  <c r="BP948" i="9"/>
  <c r="BQ948" i="9"/>
  <c r="BR948" i="9"/>
  <c r="BS948" i="9"/>
  <c r="BT948" i="9"/>
  <c r="BU948" i="9"/>
  <c r="BV948" i="9"/>
  <c r="BW948" i="9"/>
  <c r="BX948" i="9"/>
  <c r="BY948" i="9"/>
  <c r="BZ948" i="9"/>
  <c r="CA948" i="9"/>
  <c r="CB948" i="9"/>
  <c r="CC948" i="9"/>
  <c r="CD948" i="9"/>
  <c r="CE948" i="9"/>
  <c r="CF948" i="9"/>
  <c r="CG948" i="9"/>
  <c r="CH948" i="9"/>
  <c r="CI948" i="9"/>
  <c r="CJ948" i="9"/>
  <c r="CK948" i="9"/>
  <c r="CL948" i="9"/>
  <c r="CM948" i="9"/>
  <c r="CN948" i="9"/>
  <c r="CO948" i="9"/>
  <c r="CP948" i="9"/>
  <c r="CQ948" i="9"/>
  <c r="CR948" i="9"/>
  <c r="CS948" i="9"/>
  <c r="CT948" i="9"/>
  <c r="CU948" i="9"/>
  <c r="AN949" i="9"/>
  <c r="AO949" i="9"/>
  <c r="AP949" i="9"/>
  <c r="AQ949" i="9"/>
  <c r="AR949" i="9"/>
  <c r="AS949" i="9"/>
  <c r="AT949" i="9"/>
  <c r="AU949" i="9"/>
  <c r="AV949" i="9"/>
  <c r="AW949" i="9"/>
  <c r="AX949" i="9"/>
  <c r="AY949" i="9"/>
  <c r="AZ949" i="9"/>
  <c r="BA949" i="9"/>
  <c r="BB949" i="9"/>
  <c r="BC949" i="9"/>
  <c r="BD949" i="9"/>
  <c r="BE949" i="9"/>
  <c r="BF949" i="9"/>
  <c r="BG949" i="9"/>
  <c r="BH949" i="9"/>
  <c r="BI949" i="9"/>
  <c r="BJ949" i="9"/>
  <c r="BK949" i="9"/>
  <c r="BL949" i="9"/>
  <c r="BM949" i="9"/>
  <c r="BN949" i="9"/>
  <c r="BO949" i="9"/>
  <c r="BP949" i="9"/>
  <c r="BQ949" i="9"/>
  <c r="BR949" i="9"/>
  <c r="BS949" i="9"/>
  <c r="BT949" i="9"/>
  <c r="BU949" i="9"/>
  <c r="BV949" i="9"/>
  <c r="BW949" i="9"/>
  <c r="BX949" i="9"/>
  <c r="BY949" i="9"/>
  <c r="BZ949" i="9"/>
  <c r="CA949" i="9"/>
  <c r="CB949" i="9"/>
  <c r="CC949" i="9"/>
  <c r="CD949" i="9"/>
  <c r="CE949" i="9"/>
  <c r="CF949" i="9"/>
  <c r="CG949" i="9"/>
  <c r="CH949" i="9"/>
  <c r="CI949" i="9"/>
  <c r="CJ949" i="9"/>
  <c r="CK949" i="9"/>
  <c r="CL949" i="9"/>
  <c r="CM949" i="9"/>
  <c r="CN949" i="9"/>
  <c r="CO949" i="9"/>
  <c r="CP949" i="9"/>
  <c r="CQ949" i="9"/>
  <c r="CR949" i="9"/>
  <c r="CS949" i="9"/>
  <c r="CT949" i="9"/>
  <c r="CU949" i="9"/>
  <c r="AN950" i="9"/>
  <c r="AO950" i="9"/>
  <c r="AP950" i="9"/>
  <c r="AQ950" i="9"/>
  <c r="AR950" i="9"/>
  <c r="AS950" i="9"/>
  <c r="AT950" i="9"/>
  <c r="AU950" i="9"/>
  <c r="AV950" i="9"/>
  <c r="AW950" i="9"/>
  <c r="AX950" i="9"/>
  <c r="AY950" i="9"/>
  <c r="AZ950" i="9"/>
  <c r="BA950" i="9"/>
  <c r="BB950" i="9"/>
  <c r="BC950" i="9"/>
  <c r="BD950" i="9"/>
  <c r="BE950" i="9"/>
  <c r="BF950" i="9"/>
  <c r="BG950" i="9"/>
  <c r="BH950" i="9"/>
  <c r="BI950" i="9"/>
  <c r="BJ950" i="9"/>
  <c r="BK950" i="9"/>
  <c r="BL950" i="9"/>
  <c r="BM950" i="9"/>
  <c r="BN950" i="9"/>
  <c r="BO950" i="9"/>
  <c r="BP950" i="9"/>
  <c r="BQ950" i="9"/>
  <c r="BR950" i="9"/>
  <c r="BS950" i="9"/>
  <c r="BT950" i="9"/>
  <c r="BU950" i="9"/>
  <c r="BV950" i="9"/>
  <c r="BW950" i="9"/>
  <c r="BX950" i="9"/>
  <c r="BY950" i="9"/>
  <c r="BZ950" i="9"/>
  <c r="CA950" i="9"/>
  <c r="CB950" i="9"/>
  <c r="CC950" i="9"/>
  <c r="CD950" i="9"/>
  <c r="CE950" i="9"/>
  <c r="CF950" i="9"/>
  <c r="CG950" i="9"/>
  <c r="CH950" i="9"/>
  <c r="CI950" i="9"/>
  <c r="CJ950" i="9"/>
  <c r="CK950" i="9"/>
  <c r="CL950" i="9"/>
  <c r="CM950" i="9"/>
  <c r="CN950" i="9"/>
  <c r="CO950" i="9"/>
  <c r="CP950" i="9"/>
  <c r="CQ950" i="9"/>
  <c r="CR950" i="9"/>
  <c r="CS950" i="9"/>
  <c r="CT950" i="9"/>
  <c r="CU950" i="9"/>
  <c r="AN951" i="9"/>
  <c r="AO951" i="9"/>
  <c r="AP951" i="9"/>
  <c r="AQ951" i="9"/>
  <c r="AR951" i="9"/>
  <c r="AS951" i="9"/>
  <c r="AT951" i="9"/>
  <c r="AU951" i="9"/>
  <c r="AV951" i="9"/>
  <c r="AW951" i="9"/>
  <c r="AX951" i="9"/>
  <c r="AY951" i="9"/>
  <c r="AZ951" i="9"/>
  <c r="BA951" i="9"/>
  <c r="BB951" i="9"/>
  <c r="BC951" i="9"/>
  <c r="BD951" i="9"/>
  <c r="BE951" i="9"/>
  <c r="BF951" i="9"/>
  <c r="BG951" i="9"/>
  <c r="BH951" i="9"/>
  <c r="BI951" i="9"/>
  <c r="BJ951" i="9"/>
  <c r="BK951" i="9"/>
  <c r="BL951" i="9"/>
  <c r="BM951" i="9"/>
  <c r="BN951" i="9"/>
  <c r="BO951" i="9"/>
  <c r="BP951" i="9"/>
  <c r="BQ951" i="9"/>
  <c r="BR951" i="9"/>
  <c r="BS951" i="9"/>
  <c r="BT951" i="9"/>
  <c r="BU951" i="9"/>
  <c r="BV951" i="9"/>
  <c r="BW951" i="9"/>
  <c r="BX951" i="9"/>
  <c r="BY951" i="9"/>
  <c r="BZ951" i="9"/>
  <c r="CA951" i="9"/>
  <c r="CB951" i="9"/>
  <c r="CC951" i="9"/>
  <c r="CD951" i="9"/>
  <c r="CE951" i="9"/>
  <c r="CF951" i="9"/>
  <c r="CG951" i="9"/>
  <c r="CH951" i="9"/>
  <c r="CI951" i="9"/>
  <c r="CJ951" i="9"/>
  <c r="CK951" i="9"/>
  <c r="CL951" i="9"/>
  <c r="CM951" i="9"/>
  <c r="CN951" i="9"/>
  <c r="CO951" i="9"/>
  <c r="CP951" i="9"/>
  <c r="CQ951" i="9"/>
  <c r="CR951" i="9"/>
  <c r="CS951" i="9"/>
  <c r="CT951" i="9"/>
  <c r="CU951" i="9"/>
  <c r="AN952" i="9"/>
  <c r="AO952" i="9"/>
  <c r="AP952" i="9"/>
  <c r="AQ952" i="9"/>
  <c r="AR952" i="9"/>
  <c r="AS952" i="9"/>
  <c r="AT952" i="9"/>
  <c r="AU952" i="9"/>
  <c r="AV952" i="9"/>
  <c r="AW952" i="9"/>
  <c r="AX952" i="9"/>
  <c r="AY952" i="9"/>
  <c r="AZ952" i="9"/>
  <c r="BA952" i="9"/>
  <c r="BB952" i="9"/>
  <c r="BC952" i="9"/>
  <c r="BD952" i="9"/>
  <c r="BE952" i="9"/>
  <c r="BF952" i="9"/>
  <c r="BG952" i="9"/>
  <c r="BH952" i="9"/>
  <c r="BI952" i="9"/>
  <c r="BJ952" i="9"/>
  <c r="BK952" i="9"/>
  <c r="BL952" i="9"/>
  <c r="BM952" i="9"/>
  <c r="BN952" i="9"/>
  <c r="BO952" i="9"/>
  <c r="BP952" i="9"/>
  <c r="BQ952" i="9"/>
  <c r="BR952" i="9"/>
  <c r="BS952" i="9"/>
  <c r="BT952" i="9"/>
  <c r="BU952" i="9"/>
  <c r="BV952" i="9"/>
  <c r="BW952" i="9"/>
  <c r="BX952" i="9"/>
  <c r="BY952" i="9"/>
  <c r="BZ952" i="9"/>
  <c r="CA952" i="9"/>
  <c r="CB952" i="9"/>
  <c r="CC952" i="9"/>
  <c r="CD952" i="9"/>
  <c r="CE952" i="9"/>
  <c r="CF952" i="9"/>
  <c r="CG952" i="9"/>
  <c r="CH952" i="9"/>
  <c r="CI952" i="9"/>
  <c r="CJ952" i="9"/>
  <c r="CK952" i="9"/>
  <c r="CL952" i="9"/>
  <c r="CM952" i="9"/>
  <c r="CN952" i="9"/>
  <c r="CO952" i="9"/>
  <c r="CP952" i="9"/>
  <c r="CQ952" i="9"/>
  <c r="CR952" i="9"/>
  <c r="CS952" i="9"/>
  <c r="CT952" i="9"/>
  <c r="CU952" i="9"/>
  <c r="AN953" i="9"/>
  <c r="AO953" i="9"/>
  <c r="AP953" i="9"/>
  <c r="AQ953" i="9"/>
  <c r="AR953" i="9"/>
  <c r="AS953" i="9"/>
  <c r="AT953" i="9"/>
  <c r="AU953" i="9"/>
  <c r="AV953" i="9"/>
  <c r="AW953" i="9"/>
  <c r="AX953" i="9"/>
  <c r="AY953" i="9"/>
  <c r="AZ953" i="9"/>
  <c r="BA953" i="9"/>
  <c r="BB953" i="9"/>
  <c r="BC953" i="9"/>
  <c r="BD953" i="9"/>
  <c r="BE953" i="9"/>
  <c r="BF953" i="9"/>
  <c r="BG953" i="9"/>
  <c r="BH953" i="9"/>
  <c r="BI953" i="9"/>
  <c r="BJ953" i="9"/>
  <c r="BK953" i="9"/>
  <c r="BL953" i="9"/>
  <c r="BM953" i="9"/>
  <c r="BN953" i="9"/>
  <c r="BO953" i="9"/>
  <c r="BP953" i="9"/>
  <c r="BQ953" i="9"/>
  <c r="BR953" i="9"/>
  <c r="BS953" i="9"/>
  <c r="BT953" i="9"/>
  <c r="BU953" i="9"/>
  <c r="BV953" i="9"/>
  <c r="BW953" i="9"/>
  <c r="BX953" i="9"/>
  <c r="BY953" i="9"/>
  <c r="BZ953" i="9"/>
  <c r="CA953" i="9"/>
  <c r="CB953" i="9"/>
  <c r="CC953" i="9"/>
  <c r="CD953" i="9"/>
  <c r="CE953" i="9"/>
  <c r="CF953" i="9"/>
  <c r="CG953" i="9"/>
  <c r="CH953" i="9"/>
  <c r="CI953" i="9"/>
  <c r="CJ953" i="9"/>
  <c r="CK953" i="9"/>
  <c r="CL953" i="9"/>
  <c r="CM953" i="9"/>
  <c r="CN953" i="9"/>
  <c r="CO953" i="9"/>
  <c r="CP953" i="9"/>
  <c r="CQ953" i="9"/>
  <c r="CR953" i="9"/>
  <c r="CS953" i="9"/>
  <c r="CT953" i="9"/>
  <c r="CU953" i="9"/>
  <c r="AN954" i="9"/>
  <c r="AO954" i="9"/>
  <c r="AP954" i="9"/>
  <c r="AQ954" i="9"/>
  <c r="AR954" i="9"/>
  <c r="AS954" i="9"/>
  <c r="AT954" i="9"/>
  <c r="AU954" i="9"/>
  <c r="AV954" i="9"/>
  <c r="AW954" i="9"/>
  <c r="AX954" i="9"/>
  <c r="AY954" i="9"/>
  <c r="AZ954" i="9"/>
  <c r="BA954" i="9"/>
  <c r="BB954" i="9"/>
  <c r="BC954" i="9"/>
  <c r="BD954" i="9"/>
  <c r="BE954" i="9"/>
  <c r="BF954" i="9"/>
  <c r="BG954" i="9"/>
  <c r="BH954" i="9"/>
  <c r="BI954" i="9"/>
  <c r="BJ954" i="9"/>
  <c r="BK954" i="9"/>
  <c r="BL954" i="9"/>
  <c r="BM954" i="9"/>
  <c r="BN954" i="9"/>
  <c r="BO954" i="9"/>
  <c r="BP954" i="9"/>
  <c r="BQ954" i="9"/>
  <c r="BR954" i="9"/>
  <c r="BS954" i="9"/>
  <c r="BT954" i="9"/>
  <c r="BU954" i="9"/>
  <c r="BV954" i="9"/>
  <c r="BW954" i="9"/>
  <c r="BX954" i="9"/>
  <c r="BY954" i="9"/>
  <c r="BZ954" i="9"/>
  <c r="CA954" i="9"/>
  <c r="CB954" i="9"/>
  <c r="CC954" i="9"/>
  <c r="CD954" i="9"/>
  <c r="CE954" i="9"/>
  <c r="CF954" i="9"/>
  <c r="CG954" i="9"/>
  <c r="CH954" i="9"/>
  <c r="CI954" i="9"/>
  <c r="CJ954" i="9"/>
  <c r="CK954" i="9"/>
  <c r="CL954" i="9"/>
  <c r="CM954" i="9"/>
  <c r="CN954" i="9"/>
  <c r="CO954" i="9"/>
  <c r="CP954" i="9"/>
  <c r="CQ954" i="9"/>
  <c r="CR954" i="9"/>
  <c r="CS954" i="9"/>
  <c r="CT954" i="9"/>
  <c r="CU954" i="9"/>
  <c r="AN955" i="9"/>
  <c r="AO955" i="9"/>
  <c r="AP955" i="9"/>
  <c r="AQ955" i="9"/>
  <c r="AR955" i="9"/>
  <c r="AS955" i="9"/>
  <c r="AT955" i="9"/>
  <c r="AU955" i="9"/>
  <c r="AV955" i="9"/>
  <c r="AW955" i="9"/>
  <c r="AX955" i="9"/>
  <c r="AY955" i="9"/>
  <c r="AZ955" i="9"/>
  <c r="BA955" i="9"/>
  <c r="BB955" i="9"/>
  <c r="BC955" i="9"/>
  <c r="BD955" i="9"/>
  <c r="BE955" i="9"/>
  <c r="BF955" i="9"/>
  <c r="BG955" i="9"/>
  <c r="BH955" i="9"/>
  <c r="BI955" i="9"/>
  <c r="BJ955" i="9"/>
  <c r="BK955" i="9"/>
  <c r="BL955" i="9"/>
  <c r="BM955" i="9"/>
  <c r="BN955" i="9"/>
  <c r="BO955" i="9"/>
  <c r="BP955" i="9"/>
  <c r="BQ955" i="9"/>
  <c r="BR955" i="9"/>
  <c r="BS955" i="9"/>
  <c r="BT955" i="9"/>
  <c r="BU955" i="9"/>
  <c r="BV955" i="9"/>
  <c r="BW955" i="9"/>
  <c r="BX955" i="9"/>
  <c r="BY955" i="9"/>
  <c r="BZ955" i="9"/>
  <c r="CA955" i="9"/>
  <c r="CB955" i="9"/>
  <c r="CC955" i="9"/>
  <c r="CD955" i="9"/>
  <c r="CE955" i="9"/>
  <c r="CF955" i="9"/>
  <c r="CG955" i="9"/>
  <c r="CH955" i="9"/>
  <c r="CI955" i="9"/>
  <c r="CJ955" i="9"/>
  <c r="CK955" i="9"/>
  <c r="CL955" i="9"/>
  <c r="CM955" i="9"/>
  <c r="CN955" i="9"/>
  <c r="CO955" i="9"/>
  <c r="CP955" i="9"/>
  <c r="CQ955" i="9"/>
  <c r="CR955" i="9"/>
  <c r="CS955" i="9"/>
  <c r="CT955" i="9"/>
  <c r="CU955" i="9"/>
  <c r="AN956" i="9"/>
  <c r="AO956" i="9"/>
  <c r="AP956" i="9"/>
  <c r="AQ956" i="9"/>
  <c r="AR956" i="9"/>
  <c r="AS956" i="9"/>
  <c r="AT956" i="9"/>
  <c r="AU956" i="9"/>
  <c r="AV956" i="9"/>
  <c r="AW956" i="9"/>
  <c r="AX956" i="9"/>
  <c r="AY956" i="9"/>
  <c r="AZ956" i="9"/>
  <c r="BA956" i="9"/>
  <c r="BB956" i="9"/>
  <c r="BC956" i="9"/>
  <c r="BD956" i="9"/>
  <c r="BE956" i="9"/>
  <c r="BF956" i="9"/>
  <c r="BG956" i="9"/>
  <c r="BH956" i="9"/>
  <c r="BI956" i="9"/>
  <c r="BJ956" i="9"/>
  <c r="BK956" i="9"/>
  <c r="BL956" i="9"/>
  <c r="BM956" i="9"/>
  <c r="BN956" i="9"/>
  <c r="BO956" i="9"/>
  <c r="BP956" i="9"/>
  <c r="BQ956" i="9"/>
  <c r="BR956" i="9"/>
  <c r="BS956" i="9"/>
  <c r="BT956" i="9"/>
  <c r="BU956" i="9"/>
  <c r="BV956" i="9"/>
  <c r="BW956" i="9"/>
  <c r="BX956" i="9"/>
  <c r="BY956" i="9"/>
  <c r="BZ956" i="9"/>
  <c r="CA956" i="9"/>
  <c r="CB956" i="9"/>
  <c r="CC956" i="9"/>
  <c r="CD956" i="9"/>
  <c r="CE956" i="9"/>
  <c r="CF956" i="9"/>
  <c r="CG956" i="9"/>
  <c r="CH956" i="9"/>
  <c r="CI956" i="9"/>
  <c r="CJ956" i="9"/>
  <c r="CK956" i="9"/>
  <c r="CL956" i="9"/>
  <c r="CM956" i="9"/>
  <c r="CN956" i="9"/>
  <c r="CO956" i="9"/>
  <c r="CP956" i="9"/>
  <c r="CQ956" i="9"/>
  <c r="CR956" i="9"/>
  <c r="CS956" i="9"/>
  <c r="CT956" i="9"/>
  <c r="CU956" i="9"/>
  <c r="AN957" i="9"/>
  <c r="AO957" i="9"/>
  <c r="AP957" i="9"/>
  <c r="AQ957" i="9"/>
  <c r="AR957" i="9"/>
  <c r="AS957" i="9"/>
  <c r="AT957" i="9"/>
  <c r="AU957" i="9"/>
  <c r="AV957" i="9"/>
  <c r="AW957" i="9"/>
  <c r="AX957" i="9"/>
  <c r="AY957" i="9"/>
  <c r="AZ957" i="9"/>
  <c r="BA957" i="9"/>
  <c r="BB957" i="9"/>
  <c r="BC957" i="9"/>
  <c r="BD957" i="9"/>
  <c r="BE957" i="9"/>
  <c r="BF957" i="9"/>
  <c r="BG957" i="9"/>
  <c r="BH957" i="9"/>
  <c r="BI957" i="9"/>
  <c r="BJ957" i="9"/>
  <c r="BK957" i="9"/>
  <c r="BL957" i="9"/>
  <c r="BM957" i="9"/>
  <c r="BN957" i="9"/>
  <c r="BO957" i="9"/>
  <c r="BP957" i="9"/>
  <c r="BQ957" i="9"/>
  <c r="BR957" i="9"/>
  <c r="BS957" i="9"/>
  <c r="BT957" i="9"/>
  <c r="BU957" i="9"/>
  <c r="BV957" i="9"/>
  <c r="BW957" i="9"/>
  <c r="BX957" i="9"/>
  <c r="BY957" i="9"/>
  <c r="BZ957" i="9"/>
  <c r="CA957" i="9"/>
  <c r="CB957" i="9"/>
  <c r="CC957" i="9"/>
  <c r="CD957" i="9"/>
  <c r="CE957" i="9"/>
  <c r="CF957" i="9"/>
  <c r="CG957" i="9"/>
  <c r="CH957" i="9"/>
  <c r="CI957" i="9"/>
  <c r="CJ957" i="9"/>
  <c r="CK957" i="9"/>
  <c r="CL957" i="9"/>
  <c r="CM957" i="9"/>
  <c r="CN957" i="9"/>
  <c r="CO957" i="9"/>
  <c r="CP957" i="9"/>
  <c r="CQ957" i="9"/>
  <c r="CR957" i="9"/>
  <c r="CS957" i="9"/>
  <c r="CT957" i="9"/>
  <c r="CU957" i="9"/>
  <c r="AN958" i="9"/>
  <c r="AO958" i="9"/>
  <c r="AP958" i="9"/>
  <c r="AQ958" i="9"/>
  <c r="AR958" i="9"/>
  <c r="AS958" i="9"/>
  <c r="AT958" i="9"/>
  <c r="AU958" i="9"/>
  <c r="AV958" i="9"/>
  <c r="AW958" i="9"/>
  <c r="AX958" i="9"/>
  <c r="AY958" i="9"/>
  <c r="AZ958" i="9"/>
  <c r="BA958" i="9"/>
  <c r="BB958" i="9"/>
  <c r="BC958" i="9"/>
  <c r="BD958" i="9"/>
  <c r="BE958" i="9"/>
  <c r="BF958" i="9"/>
  <c r="BG958" i="9"/>
  <c r="BH958" i="9"/>
  <c r="BI958" i="9"/>
  <c r="BJ958" i="9"/>
  <c r="BK958" i="9"/>
  <c r="BL958" i="9"/>
  <c r="BM958" i="9"/>
  <c r="BN958" i="9"/>
  <c r="BO958" i="9"/>
  <c r="BP958" i="9"/>
  <c r="BQ958" i="9"/>
  <c r="BR958" i="9"/>
  <c r="BS958" i="9"/>
  <c r="BT958" i="9"/>
  <c r="BU958" i="9"/>
  <c r="BV958" i="9"/>
  <c r="BW958" i="9"/>
  <c r="BX958" i="9"/>
  <c r="BY958" i="9"/>
  <c r="BZ958" i="9"/>
  <c r="CA958" i="9"/>
  <c r="CB958" i="9"/>
  <c r="CC958" i="9"/>
  <c r="CD958" i="9"/>
  <c r="CE958" i="9"/>
  <c r="CF958" i="9"/>
  <c r="CG958" i="9"/>
  <c r="CH958" i="9"/>
  <c r="CI958" i="9"/>
  <c r="CJ958" i="9"/>
  <c r="CK958" i="9"/>
  <c r="CL958" i="9"/>
  <c r="CM958" i="9"/>
  <c r="CN958" i="9"/>
  <c r="CO958" i="9"/>
  <c r="CP958" i="9"/>
  <c r="CQ958" i="9"/>
  <c r="CR958" i="9"/>
  <c r="CS958" i="9"/>
  <c r="CT958" i="9"/>
  <c r="CU958" i="9"/>
  <c r="AN959" i="9"/>
  <c r="AO959" i="9"/>
  <c r="AP959" i="9"/>
  <c r="AQ959" i="9"/>
  <c r="AR959" i="9"/>
  <c r="AS959" i="9"/>
  <c r="AT959" i="9"/>
  <c r="AU959" i="9"/>
  <c r="AV959" i="9"/>
  <c r="AW959" i="9"/>
  <c r="AX959" i="9"/>
  <c r="AY959" i="9"/>
  <c r="AZ959" i="9"/>
  <c r="BA959" i="9"/>
  <c r="BB959" i="9"/>
  <c r="BC959" i="9"/>
  <c r="BD959" i="9"/>
  <c r="BE959" i="9"/>
  <c r="BF959" i="9"/>
  <c r="BG959" i="9"/>
  <c r="BH959" i="9"/>
  <c r="BI959" i="9"/>
  <c r="BJ959" i="9"/>
  <c r="BK959" i="9"/>
  <c r="BL959" i="9"/>
  <c r="BM959" i="9"/>
  <c r="BN959" i="9"/>
  <c r="BO959" i="9"/>
  <c r="BP959" i="9"/>
  <c r="BQ959" i="9"/>
  <c r="BR959" i="9"/>
  <c r="BS959" i="9"/>
  <c r="BT959" i="9"/>
  <c r="BU959" i="9"/>
  <c r="BV959" i="9"/>
  <c r="BW959" i="9"/>
  <c r="BX959" i="9"/>
  <c r="BY959" i="9"/>
  <c r="BZ959" i="9"/>
  <c r="CA959" i="9"/>
  <c r="CB959" i="9"/>
  <c r="CC959" i="9"/>
  <c r="CD959" i="9"/>
  <c r="CE959" i="9"/>
  <c r="CF959" i="9"/>
  <c r="CG959" i="9"/>
  <c r="CH959" i="9"/>
  <c r="CI959" i="9"/>
  <c r="CJ959" i="9"/>
  <c r="CK959" i="9"/>
  <c r="CL959" i="9"/>
  <c r="CM959" i="9"/>
  <c r="CN959" i="9"/>
  <c r="CO959" i="9"/>
  <c r="CP959" i="9"/>
  <c r="CQ959" i="9"/>
  <c r="CR959" i="9"/>
  <c r="CS959" i="9"/>
  <c r="CT959" i="9"/>
  <c r="CU959" i="9"/>
  <c r="AN960" i="9"/>
  <c r="AO960" i="9"/>
  <c r="AP960" i="9"/>
  <c r="AQ960" i="9"/>
  <c r="AR960" i="9"/>
  <c r="AS960" i="9"/>
  <c r="AT960" i="9"/>
  <c r="AU960" i="9"/>
  <c r="AV960" i="9"/>
  <c r="AW960" i="9"/>
  <c r="AX960" i="9"/>
  <c r="AY960" i="9"/>
  <c r="AZ960" i="9"/>
  <c r="BA960" i="9"/>
  <c r="BB960" i="9"/>
  <c r="BC960" i="9"/>
  <c r="BD960" i="9"/>
  <c r="BE960" i="9"/>
  <c r="BF960" i="9"/>
  <c r="BG960" i="9"/>
  <c r="BH960" i="9"/>
  <c r="BI960" i="9"/>
  <c r="BJ960" i="9"/>
  <c r="BK960" i="9"/>
  <c r="BL960" i="9"/>
  <c r="BM960" i="9"/>
  <c r="BN960" i="9"/>
  <c r="BO960" i="9"/>
  <c r="BP960" i="9"/>
  <c r="BQ960" i="9"/>
  <c r="BR960" i="9"/>
  <c r="BS960" i="9"/>
  <c r="BT960" i="9"/>
  <c r="BU960" i="9"/>
  <c r="BV960" i="9"/>
  <c r="BW960" i="9"/>
  <c r="BX960" i="9"/>
  <c r="BY960" i="9"/>
  <c r="BZ960" i="9"/>
  <c r="CA960" i="9"/>
  <c r="CB960" i="9"/>
  <c r="CC960" i="9"/>
  <c r="CD960" i="9"/>
  <c r="CE960" i="9"/>
  <c r="CF960" i="9"/>
  <c r="CG960" i="9"/>
  <c r="CH960" i="9"/>
  <c r="CI960" i="9"/>
  <c r="CJ960" i="9"/>
  <c r="CK960" i="9"/>
  <c r="CL960" i="9"/>
  <c r="CM960" i="9"/>
  <c r="CN960" i="9"/>
  <c r="CO960" i="9"/>
  <c r="CP960" i="9"/>
  <c r="CQ960" i="9"/>
  <c r="CR960" i="9"/>
  <c r="CS960" i="9"/>
  <c r="CT960" i="9"/>
  <c r="CU960" i="9"/>
  <c r="AN961" i="9"/>
  <c r="AO961" i="9"/>
  <c r="AP961" i="9"/>
  <c r="AQ961" i="9"/>
  <c r="AR961" i="9"/>
  <c r="AS961" i="9"/>
  <c r="AT961" i="9"/>
  <c r="AU961" i="9"/>
  <c r="AV961" i="9"/>
  <c r="AW961" i="9"/>
  <c r="AX961" i="9"/>
  <c r="AY961" i="9"/>
  <c r="AZ961" i="9"/>
  <c r="BA961" i="9"/>
  <c r="BB961" i="9"/>
  <c r="BC961" i="9"/>
  <c r="BD961" i="9"/>
  <c r="BE961" i="9"/>
  <c r="BF961" i="9"/>
  <c r="BG961" i="9"/>
  <c r="BH961" i="9"/>
  <c r="BI961" i="9"/>
  <c r="BJ961" i="9"/>
  <c r="BK961" i="9"/>
  <c r="BL961" i="9"/>
  <c r="BM961" i="9"/>
  <c r="BN961" i="9"/>
  <c r="BO961" i="9"/>
  <c r="BP961" i="9"/>
  <c r="BQ961" i="9"/>
  <c r="BR961" i="9"/>
  <c r="BS961" i="9"/>
  <c r="BT961" i="9"/>
  <c r="BU961" i="9"/>
  <c r="BV961" i="9"/>
  <c r="BW961" i="9"/>
  <c r="BX961" i="9"/>
  <c r="BY961" i="9"/>
  <c r="BZ961" i="9"/>
  <c r="CA961" i="9"/>
  <c r="CB961" i="9"/>
  <c r="CC961" i="9"/>
  <c r="CD961" i="9"/>
  <c r="CE961" i="9"/>
  <c r="CF961" i="9"/>
  <c r="CG961" i="9"/>
  <c r="CH961" i="9"/>
  <c r="CI961" i="9"/>
  <c r="CJ961" i="9"/>
  <c r="CK961" i="9"/>
  <c r="CL961" i="9"/>
  <c r="CM961" i="9"/>
  <c r="CN961" i="9"/>
  <c r="CO961" i="9"/>
  <c r="CP961" i="9"/>
  <c r="CQ961" i="9"/>
  <c r="CR961" i="9"/>
  <c r="CS961" i="9"/>
  <c r="CT961" i="9"/>
  <c r="CU961" i="9"/>
  <c r="AN962" i="9"/>
  <c r="AO962" i="9"/>
  <c r="AP962" i="9"/>
  <c r="AQ962" i="9"/>
  <c r="AR962" i="9"/>
  <c r="AS962" i="9"/>
  <c r="AT962" i="9"/>
  <c r="AU962" i="9"/>
  <c r="AV962" i="9"/>
  <c r="AW962" i="9"/>
  <c r="AX962" i="9"/>
  <c r="AY962" i="9"/>
  <c r="AZ962" i="9"/>
  <c r="BA962" i="9"/>
  <c r="BB962" i="9"/>
  <c r="BC962" i="9"/>
  <c r="BD962" i="9"/>
  <c r="BE962" i="9"/>
  <c r="BF962" i="9"/>
  <c r="BG962" i="9"/>
  <c r="BH962" i="9"/>
  <c r="BI962" i="9"/>
  <c r="BJ962" i="9"/>
  <c r="BK962" i="9"/>
  <c r="BL962" i="9"/>
  <c r="BM962" i="9"/>
  <c r="BN962" i="9"/>
  <c r="BO962" i="9"/>
  <c r="BP962" i="9"/>
  <c r="BQ962" i="9"/>
  <c r="BR962" i="9"/>
  <c r="BS962" i="9"/>
  <c r="BT962" i="9"/>
  <c r="BU962" i="9"/>
  <c r="BV962" i="9"/>
  <c r="BW962" i="9"/>
  <c r="BX962" i="9"/>
  <c r="BY962" i="9"/>
  <c r="BZ962" i="9"/>
  <c r="CA962" i="9"/>
  <c r="CB962" i="9"/>
  <c r="CC962" i="9"/>
  <c r="CD962" i="9"/>
  <c r="CE962" i="9"/>
  <c r="CF962" i="9"/>
  <c r="CG962" i="9"/>
  <c r="CH962" i="9"/>
  <c r="CI962" i="9"/>
  <c r="CJ962" i="9"/>
  <c r="CK962" i="9"/>
  <c r="CL962" i="9"/>
  <c r="CM962" i="9"/>
  <c r="CN962" i="9"/>
  <c r="CO962" i="9"/>
  <c r="CP962" i="9"/>
  <c r="CQ962" i="9"/>
  <c r="CR962" i="9"/>
  <c r="CS962" i="9"/>
  <c r="CT962" i="9"/>
  <c r="CU962" i="9"/>
  <c r="AN963" i="9"/>
  <c r="AO963" i="9"/>
  <c r="AP963" i="9"/>
  <c r="AQ963" i="9"/>
  <c r="AR963" i="9"/>
  <c r="AS963" i="9"/>
  <c r="AT963" i="9"/>
  <c r="AU963" i="9"/>
  <c r="AV963" i="9"/>
  <c r="AW963" i="9"/>
  <c r="AX963" i="9"/>
  <c r="AY963" i="9"/>
  <c r="AZ963" i="9"/>
  <c r="BA963" i="9"/>
  <c r="BB963" i="9"/>
  <c r="BC963" i="9"/>
  <c r="BD963" i="9"/>
  <c r="BE963" i="9"/>
  <c r="BF963" i="9"/>
  <c r="BG963" i="9"/>
  <c r="BH963" i="9"/>
  <c r="BI963" i="9"/>
  <c r="BJ963" i="9"/>
  <c r="BK963" i="9"/>
  <c r="BL963" i="9"/>
  <c r="BM963" i="9"/>
  <c r="BN963" i="9"/>
  <c r="BO963" i="9"/>
  <c r="BP963" i="9"/>
  <c r="BQ963" i="9"/>
  <c r="BR963" i="9"/>
  <c r="BS963" i="9"/>
  <c r="BT963" i="9"/>
  <c r="BU963" i="9"/>
  <c r="BV963" i="9"/>
  <c r="BW963" i="9"/>
  <c r="BX963" i="9"/>
  <c r="BY963" i="9"/>
  <c r="BZ963" i="9"/>
  <c r="CA963" i="9"/>
  <c r="CB963" i="9"/>
  <c r="CC963" i="9"/>
  <c r="CD963" i="9"/>
  <c r="CE963" i="9"/>
  <c r="CF963" i="9"/>
  <c r="CG963" i="9"/>
  <c r="CH963" i="9"/>
  <c r="CI963" i="9"/>
  <c r="CJ963" i="9"/>
  <c r="CK963" i="9"/>
  <c r="CL963" i="9"/>
  <c r="CM963" i="9"/>
  <c r="CN963" i="9"/>
  <c r="CO963" i="9"/>
  <c r="CP963" i="9"/>
  <c r="CQ963" i="9"/>
  <c r="CR963" i="9"/>
  <c r="CS963" i="9"/>
  <c r="CT963" i="9"/>
  <c r="CU963" i="9"/>
  <c r="AN964" i="9"/>
  <c r="AO964" i="9"/>
  <c r="AP964" i="9"/>
  <c r="AQ964" i="9"/>
  <c r="AR964" i="9"/>
  <c r="AS964" i="9"/>
  <c r="AT964" i="9"/>
  <c r="AU964" i="9"/>
  <c r="AV964" i="9"/>
  <c r="AW964" i="9"/>
  <c r="AX964" i="9"/>
  <c r="AY964" i="9"/>
  <c r="AZ964" i="9"/>
  <c r="BA964" i="9"/>
  <c r="BB964" i="9"/>
  <c r="BC964" i="9"/>
  <c r="BD964" i="9"/>
  <c r="BE964" i="9"/>
  <c r="BF964" i="9"/>
  <c r="BG964" i="9"/>
  <c r="BH964" i="9"/>
  <c r="BI964" i="9"/>
  <c r="BJ964" i="9"/>
  <c r="BK964" i="9"/>
  <c r="BL964" i="9"/>
  <c r="BM964" i="9"/>
  <c r="BN964" i="9"/>
  <c r="BO964" i="9"/>
  <c r="BP964" i="9"/>
  <c r="BQ964" i="9"/>
  <c r="BR964" i="9"/>
  <c r="BS964" i="9"/>
  <c r="BT964" i="9"/>
  <c r="BU964" i="9"/>
  <c r="BV964" i="9"/>
  <c r="BW964" i="9"/>
  <c r="BX964" i="9"/>
  <c r="BY964" i="9"/>
  <c r="BZ964" i="9"/>
  <c r="CA964" i="9"/>
  <c r="CB964" i="9"/>
  <c r="CC964" i="9"/>
  <c r="CD964" i="9"/>
  <c r="CE964" i="9"/>
  <c r="CF964" i="9"/>
  <c r="CG964" i="9"/>
  <c r="CH964" i="9"/>
  <c r="CI964" i="9"/>
  <c r="CJ964" i="9"/>
  <c r="CK964" i="9"/>
  <c r="CL964" i="9"/>
  <c r="CM964" i="9"/>
  <c r="CN964" i="9"/>
  <c r="CO964" i="9"/>
  <c r="CP964" i="9"/>
  <c r="CQ964" i="9"/>
  <c r="CR964" i="9"/>
  <c r="CS964" i="9"/>
  <c r="CT964" i="9"/>
  <c r="CU964" i="9"/>
  <c r="AN965" i="9"/>
  <c r="AO965" i="9"/>
  <c r="AP965" i="9"/>
  <c r="AQ965" i="9"/>
  <c r="AR965" i="9"/>
  <c r="AS965" i="9"/>
  <c r="AT965" i="9"/>
  <c r="AU965" i="9"/>
  <c r="AV965" i="9"/>
  <c r="AW965" i="9"/>
  <c r="AX965" i="9"/>
  <c r="AY965" i="9"/>
  <c r="AZ965" i="9"/>
  <c r="BA965" i="9"/>
  <c r="BB965" i="9"/>
  <c r="BC965" i="9"/>
  <c r="BD965" i="9"/>
  <c r="BE965" i="9"/>
  <c r="BF965" i="9"/>
  <c r="BG965" i="9"/>
  <c r="BH965" i="9"/>
  <c r="BI965" i="9"/>
  <c r="BJ965" i="9"/>
  <c r="BK965" i="9"/>
  <c r="BL965" i="9"/>
  <c r="BM965" i="9"/>
  <c r="BN965" i="9"/>
  <c r="BO965" i="9"/>
  <c r="BP965" i="9"/>
  <c r="BQ965" i="9"/>
  <c r="BR965" i="9"/>
  <c r="BS965" i="9"/>
  <c r="BT965" i="9"/>
  <c r="BU965" i="9"/>
  <c r="BV965" i="9"/>
  <c r="BW965" i="9"/>
  <c r="BX965" i="9"/>
  <c r="BY965" i="9"/>
  <c r="BZ965" i="9"/>
  <c r="CA965" i="9"/>
  <c r="CB965" i="9"/>
  <c r="CC965" i="9"/>
  <c r="CD965" i="9"/>
  <c r="CE965" i="9"/>
  <c r="CF965" i="9"/>
  <c r="CG965" i="9"/>
  <c r="CH965" i="9"/>
  <c r="CI965" i="9"/>
  <c r="CJ965" i="9"/>
  <c r="CK965" i="9"/>
  <c r="CL965" i="9"/>
  <c r="CM965" i="9"/>
  <c r="CN965" i="9"/>
  <c r="CO965" i="9"/>
  <c r="CP965" i="9"/>
  <c r="CQ965" i="9"/>
  <c r="CR965" i="9"/>
  <c r="CS965" i="9"/>
  <c r="CT965" i="9"/>
  <c r="CU965" i="9"/>
  <c r="AN966" i="9"/>
  <c r="AO966" i="9"/>
  <c r="AP966" i="9"/>
  <c r="AQ966" i="9"/>
  <c r="AR966" i="9"/>
  <c r="AS966" i="9"/>
  <c r="AT966" i="9"/>
  <c r="AU966" i="9"/>
  <c r="AV966" i="9"/>
  <c r="AW966" i="9"/>
  <c r="AX966" i="9"/>
  <c r="AY966" i="9"/>
  <c r="AZ966" i="9"/>
  <c r="BA966" i="9"/>
  <c r="BB966" i="9"/>
  <c r="BC966" i="9"/>
  <c r="BD966" i="9"/>
  <c r="BE966" i="9"/>
  <c r="BF966" i="9"/>
  <c r="BG966" i="9"/>
  <c r="BH966" i="9"/>
  <c r="BI966" i="9"/>
  <c r="BJ966" i="9"/>
  <c r="BK966" i="9"/>
  <c r="BL966" i="9"/>
  <c r="BM966" i="9"/>
  <c r="BN966" i="9"/>
  <c r="BO966" i="9"/>
  <c r="BP966" i="9"/>
  <c r="BQ966" i="9"/>
  <c r="BR966" i="9"/>
  <c r="BS966" i="9"/>
  <c r="BT966" i="9"/>
  <c r="BU966" i="9"/>
  <c r="BV966" i="9"/>
  <c r="BW966" i="9"/>
  <c r="BX966" i="9"/>
  <c r="BY966" i="9"/>
  <c r="BZ966" i="9"/>
  <c r="CA966" i="9"/>
  <c r="CB966" i="9"/>
  <c r="CC966" i="9"/>
  <c r="CD966" i="9"/>
  <c r="CE966" i="9"/>
  <c r="CF966" i="9"/>
  <c r="CG966" i="9"/>
  <c r="CH966" i="9"/>
  <c r="CI966" i="9"/>
  <c r="CJ966" i="9"/>
  <c r="CK966" i="9"/>
  <c r="CL966" i="9"/>
  <c r="CM966" i="9"/>
  <c r="CN966" i="9"/>
  <c r="CO966" i="9"/>
  <c r="CP966" i="9"/>
  <c r="CQ966" i="9"/>
  <c r="CR966" i="9"/>
  <c r="CS966" i="9"/>
  <c r="CT966" i="9"/>
  <c r="CU966" i="9"/>
  <c r="AN967" i="9"/>
  <c r="AO967" i="9"/>
  <c r="AP967" i="9"/>
  <c r="AQ967" i="9"/>
  <c r="AR967" i="9"/>
  <c r="AS967" i="9"/>
  <c r="AT967" i="9"/>
  <c r="AU967" i="9"/>
  <c r="AV967" i="9"/>
  <c r="AW967" i="9"/>
  <c r="AX967" i="9"/>
  <c r="AY967" i="9"/>
  <c r="AZ967" i="9"/>
  <c r="BA967" i="9"/>
  <c r="BB967" i="9"/>
  <c r="BC967" i="9"/>
  <c r="BD967" i="9"/>
  <c r="BE967" i="9"/>
  <c r="BF967" i="9"/>
  <c r="BG967" i="9"/>
  <c r="BH967" i="9"/>
  <c r="BI967" i="9"/>
  <c r="BJ967" i="9"/>
  <c r="BK967" i="9"/>
  <c r="BL967" i="9"/>
  <c r="BM967" i="9"/>
  <c r="BN967" i="9"/>
  <c r="BO967" i="9"/>
  <c r="BP967" i="9"/>
  <c r="BQ967" i="9"/>
  <c r="BR967" i="9"/>
  <c r="BS967" i="9"/>
  <c r="BT967" i="9"/>
  <c r="BU967" i="9"/>
  <c r="BV967" i="9"/>
  <c r="BW967" i="9"/>
  <c r="BX967" i="9"/>
  <c r="BY967" i="9"/>
  <c r="BZ967" i="9"/>
  <c r="CA967" i="9"/>
  <c r="CB967" i="9"/>
  <c r="CC967" i="9"/>
  <c r="CD967" i="9"/>
  <c r="CE967" i="9"/>
  <c r="CF967" i="9"/>
  <c r="CG967" i="9"/>
  <c r="CH967" i="9"/>
  <c r="CI967" i="9"/>
  <c r="CJ967" i="9"/>
  <c r="CK967" i="9"/>
  <c r="CL967" i="9"/>
  <c r="CM967" i="9"/>
  <c r="CN967" i="9"/>
  <c r="CO967" i="9"/>
  <c r="CP967" i="9"/>
  <c r="CQ967" i="9"/>
  <c r="CR967" i="9"/>
  <c r="CS967" i="9"/>
  <c r="CT967" i="9"/>
  <c r="CU967" i="9"/>
  <c r="AN968" i="9"/>
  <c r="AO968" i="9"/>
  <c r="AP968" i="9"/>
  <c r="AQ968" i="9"/>
  <c r="AR968" i="9"/>
  <c r="AS968" i="9"/>
  <c r="AT968" i="9"/>
  <c r="AU968" i="9"/>
  <c r="AV968" i="9"/>
  <c r="AW968" i="9"/>
  <c r="AX968" i="9"/>
  <c r="AY968" i="9"/>
  <c r="AZ968" i="9"/>
  <c r="BA968" i="9"/>
  <c r="BB968" i="9"/>
  <c r="BC968" i="9"/>
  <c r="BD968" i="9"/>
  <c r="BE968" i="9"/>
  <c r="BF968" i="9"/>
  <c r="BG968" i="9"/>
  <c r="BH968" i="9"/>
  <c r="BI968" i="9"/>
  <c r="BJ968" i="9"/>
  <c r="BK968" i="9"/>
  <c r="BL968" i="9"/>
  <c r="BM968" i="9"/>
  <c r="BN968" i="9"/>
  <c r="BO968" i="9"/>
  <c r="BP968" i="9"/>
  <c r="BQ968" i="9"/>
  <c r="BR968" i="9"/>
  <c r="BS968" i="9"/>
  <c r="BT968" i="9"/>
  <c r="BU968" i="9"/>
  <c r="BV968" i="9"/>
  <c r="BW968" i="9"/>
  <c r="BX968" i="9"/>
  <c r="BY968" i="9"/>
  <c r="BZ968" i="9"/>
  <c r="CA968" i="9"/>
  <c r="CB968" i="9"/>
  <c r="CC968" i="9"/>
  <c r="CD968" i="9"/>
  <c r="CE968" i="9"/>
  <c r="CF968" i="9"/>
  <c r="CG968" i="9"/>
  <c r="CH968" i="9"/>
  <c r="CI968" i="9"/>
  <c r="CJ968" i="9"/>
  <c r="CK968" i="9"/>
  <c r="CL968" i="9"/>
  <c r="CM968" i="9"/>
  <c r="CN968" i="9"/>
  <c r="CO968" i="9"/>
  <c r="CP968" i="9"/>
  <c r="CQ968" i="9"/>
  <c r="CR968" i="9"/>
  <c r="CS968" i="9"/>
  <c r="CT968" i="9"/>
  <c r="CU968" i="9"/>
  <c r="AN969" i="9"/>
  <c r="AO969" i="9"/>
  <c r="AP969" i="9"/>
  <c r="AQ969" i="9"/>
  <c r="AR969" i="9"/>
  <c r="AS969" i="9"/>
  <c r="AT969" i="9"/>
  <c r="AU969" i="9"/>
  <c r="AV969" i="9"/>
  <c r="AW969" i="9"/>
  <c r="AX969" i="9"/>
  <c r="AY969" i="9"/>
  <c r="AZ969" i="9"/>
  <c r="BA969" i="9"/>
  <c r="BB969" i="9"/>
  <c r="BC969" i="9"/>
  <c r="BD969" i="9"/>
  <c r="BE969" i="9"/>
  <c r="BF969" i="9"/>
  <c r="BG969" i="9"/>
  <c r="BH969" i="9"/>
  <c r="BI969" i="9"/>
  <c r="BJ969" i="9"/>
  <c r="BK969" i="9"/>
  <c r="BL969" i="9"/>
  <c r="BM969" i="9"/>
  <c r="BN969" i="9"/>
  <c r="BO969" i="9"/>
  <c r="BP969" i="9"/>
  <c r="BQ969" i="9"/>
  <c r="BR969" i="9"/>
  <c r="BS969" i="9"/>
  <c r="BT969" i="9"/>
  <c r="BU969" i="9"/>
  <c r="BV969" i="9"/>
  <c r="BW969" i="9"/>
  <c r="BX969" i="9"/>
  <c r="BY969" i="9"/>
  <c r="BZ969" i="9"/>
  <c r="CA969" i="9"/>
  <c r="CB969" i="9"/>
  <c r="CC969" i="9"/>
  <c r="CD969" i="9"/>
  <c r="CE969" i="9"/>
  <c r="CF969" i="9"/>
  <c r="CG969" i="9"/>
  <c r="CH969" i="9"/>
  <c r="CI969" i="9"/>
  <c r="CJ969" i="9"/>
  <c r="CK969" i="9"/>
  <c r="CL969" i="9"/>
  <c r="CM969" i="9"/>
  <c r="CN969" i="9"/>
  <c r="CO969" i="9"/>
  <c r="CP969" i="9"/>
  <c r="CQ969" i="9"/>
  <c r="CR969" i="9"/>
  <c r="CS969" i="9"/>
  <c r="CT969" i="9"/>
  <c r="CU969" i="9"/>
  <c r="AN970" i="9"/>
  <c r="AO970" i="9"/>
  <c r="AP970" i="9"/>
  <c r="AQ970" i="9"/>
  <c r="AR970" i="9"/>
  <c r="AS970" i="9"/>
  <c r="AT970" i="9"/>
  <c r="AU970" i="9"/>
  <c r="AV970" i="9"/>
  <c r="AW970" i="9"/>
  <c r="AX970" i="9"/>
  <c r="AY970" i="9"/>
  <c r="AZ970" i="9"/>
  <c r="BA970" i="9"/>
  <c r="BB970" i="9"/>
  <c r="BC970" i="9"/>
  <c r="BD970" i="9"/>
  <c r="BE970" i="9"/>
  <c r="BF970" i="9"/>
  <c r="BG970" i="9"/>
  <c r="BH970" i="9"/>
  <c r="BI970" i="9"/>
  <c r="BJ970" i="9"/>
  <c r="BK970" i="9"/>
  <c r="BL970" i="9"/>
  <c r="BM970" i="9"/>
  <c r="BN970" i="9"/>
  <c r="BO970" i="9"/>
  <c r="BP970" i="9"/>
  <c r="BQ970" i="9"/>
  <c r="BR970" i="9"/>
  <c r="BS970" i="9"/>
  <c r="BT970" i="9"/>
  <c r="BU970" i="9"/>
  <c r="BV970" i="9"/>
  <c r="BW970" i="9"/>
  <c r="BX970" i="9"/>
  <c r="BY970" i="9"/>
  <c r="BZ970" i="9"/>
  <c r="CA970" i="9"/>
  <c r="CB970" i="9"/>
  <c r="CC970" i="9"/>
  <c r="CD970" i="9"/>
  <c r="CE970" i="9"/>
  <c r="CF970" i="9"/>
  <c r="CG970" i="9"/>
  <c r="CH970" i="9"/>
  <c r="CI970" i="9"/>
  <c r="CJ970" i="9"/>
  <c r="CK970" i="9"/>
  <c r="CL970" i="9"/>
  <c r="CM970" i="9"/>
  <c r="CN970" i="9"/>
  <c r="CO970" i="9"/>
  <c r="CP970" i="9"/>
  <c r="CQ970" i="9"/>
  <c r="CR970" i="9"/>
  <c r="CS970" i="9"/>
  <c r="CT970" i="9"/>
  <c r="CU970" i="9"/>
  <c r="AN971" i="9"/>
  <c r="AO971" i="9"/>
  <c r="AP971" i="9"/>
  <c r="AQ971" i="9"/>
  <c r="AR971" i="9"/>
  <c r="AS971" i="9"/>
  <c r="AT971" i="9"/>
  <c r="AU971" i="9"/>
  <c r="AV971" i="9"/>
  <c r="AW971" i="9"/>
  <c r="AX971" i="9"/>
  <c r="AY971" i="9"/>
  <c r="AZ971" i="9"/>
  <c r="BA971" i="9"/>
  <c r="BB971" i="9"/>
  <c r="BC971" i="9"/>
  <c r="BD971" i="9"/>
  <c r="BE971" i="9"/>
  <c r="BF971" i="9"/>
  <c r="BG971" i="9"/>
  <c r="BH971" i="9"/>
  <c r="BI971" i="9"/>
  <c r="BJ971" i="9"/>
  <c r="BK971" i="9"/>
  <c r="BL971" i="9"/>
  <c r="BM971" i="9"/>
  <c r="BN971" i="9"/>
  <c r="BO971" i="9"/>
  <c r="BP971" i="9"/>
  <c r="BQ971" i="9"/>
  <c r="BR971" i="9"/>
  <c r="BS971" i="9"/>
  <c r="BT971" i="9"/>
  <c r="BU971" i="9"/>
  <c r="BV971" i="9"/>
  <c r="BW971" i="9"/>
  <c r="BX971" i="9"/>
  <c r="BY971" i="9"/>
  <c r="BZ971" i="9"/>
  <c r="CA971" i="9"/>
  <c r="CB971" i="9"/>
  <c r="CC971" i="9"/>
  <c r="CD971" i="9"/>
  <c r="CE971" i="9"/>
  <c r="CF971" i="9"/>
  <c r="CG971" i="9"/>
  <c r="CH971" i="9"/>
  <c r="CI971" i="9"/>
  <c r="CJ971" i="9"/>
  <c r="CK971" i="9"/>
  <c r="CL971" i="9"/>
  <c r="CM971" i="9"/>
  <c r="CN971" i="9"/>
  <c r="CO971" i="9"/>
  <c r="CP971" i="9"/>
  <c r="CQ971" i="9"/>
  <c r="CR971" i="9"/>
  <c r="CS971" i="9"/>
  <c r="CT971" i="9"/>
  <c r="CU971" i="9"/>
  <c r="AN972" i="9"/>
  <c r="AO972" i="9"/>
  <c r="AP972" i="9"/>
  <c r="AQ972" i="9"/>
  <c r="AR972" i="9"/>
  <c r="AS972" i="9"/>
  <c r="AT972" i="9"/>
  <c r="AU972" i="9"/>
  <c r="AV972" i="9"/>
  <c r="AW972" i="9"/>
  <c r="AX972" i="9"/>
  <c r="AY972" i="9"/>
  <c r="AZ972" i="9"/>
  <c r="BA972" i="9"/>
  <c r="BB972" i="9"/>
  <c r="BC972" i="9"/>
  <c r="BD972" i="9"/>
  <c r="BE972" i="9"/>
  <c r="BF972" i="9"/>
  <c r="BG972" i="9"/>
  <c r="BH972" i="9"/>
  <c r="BI972" i="9"/>
  <c r="BJ972" i="9"/>
  <c r="BK972" i="9"/>
  <c r="BL972" i="9"/>
  <c r="BM972" i="9"/>
  <c r="BN972" i="9"/>
  <c r="BO972" i="9"/>
  <c r="BP972" i="9"/>
  <c r="BQ972" i="9"/>
  <c r="BR972" i="9"/>
  <c r="BS972" i="9"/>
  <c r="BT972" i="9"/>
  <c r="BU972" i="9"/>
  <c r="BV972" i="9"/>
  <c r="BW972" i="9"/>
  <c r="BX972" i="9"/>
  <c r="BY972" i="9"/>
  <c r="BZ972" i="9"/>
  <c r="CA972" i="9"/>
  <c r="CB972" i="9"/>
  <c r="CC972" i="9"/>
  <c r="CD972" i="9"/>
  <c r="CE972" i="9"/>
  <c r="CF972" i="9"/>
  <c r="CG972" i="9"/>
  <c r="CH972" i="9"/>
  <c r="CI972" i="9"/>
  <c r="CJ972" i="9"/>
  <c r="CK972" i="9"/>
  <c r="CL972" i="9"/>
  <c r="CM972" i="9"/>
  <c r="CN972" i="9"/>
  <c r="CO972" i="9"/>
  <c r="CP972" i="9"/>
  <c r="CQ972" i="9"/>
  <c r="CR972" i="9"/>
  <c r="CS972" i="9"/>
  <c r="CT972" i="9"/>
  <c r="CU972" i="9"/>
  <c r="AN973" i="9"/>
  <c r="AO973" i="9"/>
  <c r="AP973" i="9"/>
  <c r="AQ973" i="9"/>
  <c r="AR973" i="9"/>
  <c r="AS973" i="9"/>
  <c r="AT973" i="9"/>
  <c r="AU973" i="9"/>
  <c r="AV973" i="9"/>
  <c r="AW973" i="9"/>
  <c r="AX973" i="9"/>
  <c r="AY973" i="9"/>
  <c r="AZ973" i="9"/>
  <c r="BA973" i="9"/>
  <c r="BB973" i="9"/>
  <c r="BC973" i="9"/>
  <c r="BD973" i="9"/>
  <c r="BE973" i="9"/>
  <c r="BF973" i="9"/>
  <c r="BG973" i="9"/>
  <c r="BH973" i="9"/>
  <c r="BI973" i="9"/>
  <c r="BJ973" i="9"/>
  <c r="BK973" i="9"/>
  <c r="BL973" i="9"/>
  <c r="BM973" i="9"/>
  <c r="BN973" i="9"/>
  <c r="BO973" i="9"/>
  <c r="BP973" i="9"/>
  <c r="BQ973" i="9"/>
  <c r="BR973" i="9"/>
  <c r="BS973" i="9"/>
  <c r="BT973" i="9"/>
  <c r="BU973" i="9"/>
  <c r="BV973" i="9"/>
  <c r="BW973" i="9"/>
  <c r="BX973" i="9"/>
  <c r="BY973" i="9"/>
  <c r="BZ973" i="9"/>
  <c r="CA973" i="9"/>
  <c r="CB973" i="9"/>
  <c r="CC973" i="9"/>
  <c r="CD973" i="9"/>
  <c r="CE973" i="9"/>
  <c r="CF973" i="9"/>
  <c r="CG973" i="9"/>
  <c r="CH973" i="9"/>
  <c r="CI973" i="9"/>
  <c r="CJ973" i="9"/>
  <c r="CK973" i="9"/>
  <c r="CL973" i="9"/>
  <c r="CM973" i="9"/>
  <c r="CN973" i="9"/>
  <c r="CO973" i="9"/>
  <c r="CP973" i="9"/>
  <c r="CQ973" i="9"/>
  <c r="CR973" i="9"/>
  <c r="CS973" i="9"/>
  <c r="CT973" i="9"/>
  <c r="CU973" i="9"/>
  <c r="AN974" i="9"/>
  <c r="AO974" i="9"/>
  <c r="AP974" i="9"/>
  <c r="AQ974" i="9"/>
  <c r="AR974" i="9"/>
  <c r="AS974" i="9"/>
  <c r="AT974" i="9"/>
  <c r="AU974" i="9"/>
  <c r="AV974" i="9"/>
  <c r="AW974" i="9"/>
  <c r="AX974" i="9"/>
  <c r="AY974" i="9"/>
  <c r="AZ974" i="9"/>
  <c r="BA974" i="9"/>
  <c r="BB974" i="9"/>
  <c r="BC974" i="9"/>
  <c r="BD974" i="9"/>
  <c r="BE974" i="9"/>
  <c r="BF974" i="9"/>
  <c r="BG974" i="9"/>
  <c r="BH974" i="9"/>
  <c r="BI974" i="9"/>
  <c r="BJ974" i="9"/>
  <c r="BK974" i="9"/>
  <c r="BL974" i="9"/>
  <c r="BM974" i="9"/>
  <c r="BN974" i="9"/>
  <c r="BO974" i="9"/>
  <c r="BP974" i="9"/>
  <c r="BQ974" i="9"/>
  <c r="BR974" i="9"/>
  <c r="BS974" i="9"/>
  <c r="BT974" i="9"/>
  <c r="BU974" i="9"/>
  <c r="BV974" i="9"/>
  <c r="BW974" i="9"/>
  <c r="BX974" i="9"/>
  <c r="BY974" i="9"/>
  <c r="BZ974" i="9"/>
  <c r="CA974" i="9"/>
  <c r="CB974" i="9"/>
  <c r="CC974" i="9"/>
  <c r="CD974" i="9"/>
  <c r="CE974" i="9"/>
  <c r="CF974" i="9"/>
  <c r="CG974" i="9"/>
  <c r="CH974" i="9"/>
  <c r="CI974" i="9"/>
  <c r="CJ974" i="9"/>
  <c r="CK974" i="9"/>
  <c r="CL974" i="9"/>
  <c r="CM974" i="9"/>
  <c r="CN974" i="9"/>
  <c r="CO974" i="9"/>
  <c r="CP974" i="9"/>
  <c r="CQ974" i="9"/>
  <c r="CR974" i="9"/>
  <c r="CS974" i="9"/>
  <c r="CT974" i="9"/>
  <c r="CU974" i="9"/>
  <c r="AN975" i="9"/>
  <c r="AO975" i="9"/>
  <c r="AP975" i="9"/>
  <c r="AQ975" i="9"/>
  <c r="AR975" i="9"/>
  <c r="AS975" i="9"/>
  <c r="AT975" i="9"/>
  <c r="AU975" i="9"/>
  <c r="AV975" i="9"/>
  <c r="AW975" i="9"/>
  <c r="AX975" i="9"/>
  <c r="AY975" i="9"/>
  <c r="AZ975" i="9"/>
  <c r="BA975" i="9"/>
  <c r="BB975" i="9"/>
  <c r="BC975" i="9"/>
  <c r="BD975" i="9"/>
  <c r="BE975" i="9"/>
  <c r="BF975" i="9"/>
  <c r="BG975" i="9"/>
  <c r="BH975" i="9"/>
  <c r="BI975" i="9"/>
  <c r="BJ975" i="9"/>
  <c r="BK975" i="9"/>
  <c r="BL975" i="9"/>
  <c r="BM975" i="9"/>
  <c r="BN975" i="9"/>
  <c r="BO975" i="9"/>
  <c r="BP975" i="9"/>
  <c r="BQ975" i="9"/>
  <c r="BR975" i="9"/>
  <c r="BS975" i="9"/>
  <c r="BT975" i="9"/>
  <c r="BU975" i="9"/>
  <c r="BV975" i="9"/>
  <c r="BW975" i="9"/>
  <c r="BX975" i="9"/>
  <c r="BY975" i="9"/>
  <c r="BZ975" i="9"/>
  <c r="CA975" i="9"/>
  <c r="CB975" i="9"/>
  <c r="CC975" i="9"/>
  <c r="CD975" i="9"/>
  <c r="CE975" i="9"/>
  <c r="CF975" i="9"/>
  <c r="CG975" i="9"/>
  <c r="CH975" i="9"/>
  <c r="CI975" i="9"/>
  <c r="CJ975" i="9"/>
  <c r="CK975" i="9"/>
  <c r="CL975" i="9"/>
  <c r="CM975" i="9"/>
  <c r="CN975" i="9"/>
  <c r="CO975" i="9"/>
  <c r="CP975" i="9"/>
  <c r="CQ975" i="9"/>
  <c r="CR975" i="9"/>
  <c r="CS975" i="9"/>
  <c r="CT975" i="9"/>
  <c r="CU975" i="9"/>
  <c r="AN976" i="9"/>
  <c r="AO976" i="9"/>
  <c r="AP976" i="9"/>
  <c r="AQ976" i="9"/>
  <c r="AR976" i="9"/>
  <c r="AS976" i="9"/>
  <c r="AT976" i="9"/>
  <c r="AU976" i="9"/>
  <c r="AV976" i="9"/>
  <c r="AW976" i="9"/>
  <c r="AX976" i="9"/>
  <c r="AY976" i="9"/>
  <c r="AZ976" i="9"/>
  <c r="BA976" i="9"/>
  <c r="BB976" i="9"/>
  <c r="BC976" i="9"/>
  <c r="BD976" i="9"/>
  <c r="BE976" i="9"/>
  <c r="BF976" i="9"/>
  <c r="BG976" i="9"/>
  <c r="BH976" i="9"/>
  <c r="BI976" i="9"/>
  <c r="BJ976" i="9"/>
  <c r="BK976" i="9"/>
  <c r="BL976" i="9"/>
  <c r="BM976" i="9"/>
  <c r="BN976" i="9"/>
  <c r="BO976" i="9"/>
  <c r="BP976" i="9"/>
  <c r="BQ976" i="9"/>
  <c r="BR976" i="9"/>
  <c r="BS976" i="9"/>
  <c r="BT976" i="9"/>
  <c r="BU976" i="9"/>
  <c r="BV976" i="9"/>
  <c r="BW976" i="9"/>
  <c r="BX976" i="9"/>
  <c r="BY976" i="9"/>
  <c r="BZ976" i="9"/>
  <c r="CA976" i="9"/>
  <c r="CB976" i="9"/>
  <c r="CC976" i="9"/>
  <c r="CD976" i="9"/>
  <c r="CE976" i="9"/>
  <c r="CF976" i="9"/>
  <c r="CG976" i="9"/>
  <c r="CH976" i="9"/>
  <c r="CI976" i="9"/>
  <c r="CJ976" i="9"/>
  <c r="CK976" i="9"/>
  <c r="CL976" i="9"/>
  <c r="CM976" i="9"/>
  <c r="CN976" i="9"/>
  <c r="CO976" i="9"/>
  <c r="CP976" i="9"/>
  <c r="CQ976" i="9"/>
  <c r="CR976" i="9"/>
  <c r="CS976" i="9"/>
  <c r="CT976" i="9"/>
  <c r="CU976" i="9"/>
  <c r="AN977" i="9"/>
  <c r="AO977" i="9"/>
  <c r="AP977" i="9"/>
  <c r="AQ977" i="9"/>
  <c r="AR977" i="9"/>
  <c r="AS977" i="9"/>
  <c r="AT977" i="9"/>
  <c r="AU977" i="9"/>
  <c r="AV977" i="9"/>
  <c r="AW977" i="9"/>
  <c r="AX977" i="9"/>
  <c r="AY977" i="9"/>
  <c r="AZ977" i="9"/>
  <c r="BA977" i="9"/>
  <c r="BB977" i="9"/>
  <c r="BC977" i="9"/>
  <c r="BD977" i="9"/>
  <c r="BE977" i="9"/>
  <c r="BF977" i="9"/>
  <c r="BG977" i="9"/>
  <c r="BH977" i="9"/>
  <c r="BI977" i="9"/>
  <c r="BJ977" i="9"/>
  <c r="BK977" i="9"/>
  <c r="BL977" i="9"/>
  <c r="BM977" i="9"/>
  <c r="BN977" i="9"/>
  <c r="BO977" i="9"/>
  <c r="BP977" i="9"/>
  <c r="BQ977" i="9"/>
  <c r="BR977" i="9"/>
  <c r="BS977" i="9"/>
  <c r="BT977" i="9"/>
  <c r="BU977" i="9"/>
  <c r="BV977" i="9"/>
  <c r="BW977" i="9"/>
  <c r="BX977" i="9"/>
  <c r="BY977" i="9"/>
  <c r="BZ977" i="9"/>
  <c r="CA977" i="9"/>
  <c r="CB977" i="9"/>
  <c r="CC977" i="9"/>
  <c r="CD977" i="9"/>
  <c r="CE977" i="9"/>
  <c r="CF977" i="9"/>
  <c r="CG977" i="9"/>
  <c r="CH977" i="9"/>
  <c r="CI977" i="9"/>
  <c r="CJ977" i="9"/>
  <c r="CK977" i="9"/>
  <c r="CL977" i="9"/>
  <c r="CM977" i="9"/>
  <c r="CN977" i="9"/>
  <c r="CO977" i="9"/>
  <c r="CP977" i="9"/>
  <c r="CQ977" i="9"/>
  <c r="CR977" i="9"/>
  <c r="CS977" i="9"/>
  <c r="CT977" i="9"/>
  <c r="CU977" i="9"/>
  <c r="AN978" i="9"/>
  <c r="AO978" i="9"/>
  <c r="AP978" i="9"/>
  <c r="AQ978" i="9"/>
  <c r="AR978" i="9"/>
  <c r="AS978" i="9"/>
  <c r="AT978" i="9"/>
  <c r="AU978" i="9"/>
  <c r="AV978" i="9"/>
  <c r="AW978" i="9"/>
  <c r="AX978" i="9"/>
  <c r="AY978" i="9"/>
  <c r="AZ978" i="9"/>
  <c r="BA978" i="9"/>
  <c r="BB978" i="9"/>
  <c r="BC978" i="9"/>
  <c r="BD978" i="9"/>
  <c r="BE978" i="9"/>
  <c r="BF978" i="9"/>
  <c r="BG978" i="9"/>
  <c r="BH978" i="9"/>
  <c r="BI978" i="9"/>
  <c r="BJ978" i="9"/>
  <c r="BK978" i="9"/>
  <c r="BL978" i="9"/>
  <c r="BM978" i="9"/>
  <c r="BN978" i="9"/>
  <c r="BO978" i="9"/>
  <c r="BP978" i="9"/>
  <c r="BQ978" i="9"/>
  <c r="BR978" i="9"/>
  <c r="BS978" i="9"/>
  <c r="BT978" i="9"/>
  <c r="BU978" i="9"/>
  <c r="BV978" i="9"/>
  <c r="BW978" i="9"/>
  <c r="BX978" i="9"/>
  <c r="BY978" i="9"/>
  <c r="BZ978" i="9"/>
  <c r="CA978" i="9"/>
  <c r="CB978" i="9"/>
  <c r="CC978" i="9"/>
  <c r="CD978" i="9"/>
  <c r="CE978" i="9"/>
  <c r="CF978" i="9"/>
  <c r="CG978" i="9"/>
  <c r="CH978" i="9"/>
  <c r="CI978" i="9"/>
  <c r="CJ978" i="9"/>
  <c r="CK978" i="9"/>
  <c r="CL978" i="9"/>
  <c r="CM978" i="9"/>
  <c r="CN978" i="9"/>
  <c r="CO978" i="9"/>
  <c r="CP978" i="9"/>
  <c r="CQ978" i="9"/>
  <c r="CR978" i="9"/>
  <c r="CS978" i="9"/>
  <c r="CT978" i="9"/>
  <c r="CU978" i="9"/>
  <c r="AN979" i="9"/>
  <c r="AO979" i="9"/>
  <c r="AP979" i="9"/>
  <c r="AQ979" i="9"/>
  <c r="AR979" i="9"/>
  <c r="AS979" i="9"/>
  <c r="AT979" i="9"/>
  <c r="AU979" i="9"/>
  <c r="AV979" i="9"/>
  <c r="AW979" i="9"/>
  <c r="AX979" i="9"/>
  <c r="AY979" i="9"/>
  <c r="AZ979" i="9"/>
  <c r="BA979" i="9"/>
  <c r="BB979" i="9"/>
  <c r="BC979" i="9"/>
  <c r="BD979" i="9"/>
  <c r="BE979" i="9"/>
  <c r="BF979" i="9"/>
  <c r="BG979" i="9"/>
  <c r="BH979" i="9"/>
  <c r="BI979" i="9"/>
  <c r="BJ979" i="9"/>
  <c r="BK979" i="9"/>
  <c r="BL979" i="9"/>
  <c r="BM979" i="9"/>
  <c r="BN979" i="9"/>
  <c r="BO979" i="9"/>
  <c r="BP979" i="9"/>
  <c r="BQ979" i="9"/>
  <c r="BR979" i="9"/>
  <c r="BS979" i="9"/>
  <c r="BT979" i="9"/>
  <c r="BU979" i="9"/>
  <c r="BV979" i="9"/>
  <c r="BW979" i="9"/>
  <c r="BX979" i="9"/>
  <c r="BY979" i="9"/>
  <c r="BZ979" i="9"/>
  <c r="CA979" i="9"/>
  <c r="CB979" i="9"/>
  <c r="CC979" i="9"/>
  <c r="CD979" i="9"/>
  <c r="CE979" i="9"/>
  <c r="CF979" i="9"/>
  <c r="CG979" i="9"/>
  <c r="CH979" i="9"/>
  <c r="CI979" i="9"/>
  <c r="CJ979" i="9"/>
  <c r="CK979" i="9"/>
  <c r="CL979" i="9"/>
  <c r="CM979" i="9"/>
  <c r="CN979" i="9"/>
  <c r="CO979" i="9"/>
  <c r="CP979" i="9"/>
  <c r="CQ979" i="9"/>
  <c r="CR979" i="9"/>
  <c r="CS979" i="9"/>
  <c r="CT979" i="9"/>
  <c r="CU979" i="9"/>
  <c r="AN980" i="9"/>
  <c r="AO980" i="9"/>
  <c r="AP980" i="9"/>
  <c r="AQ980" i="9"/>
  <c r="AR980" i="9"/>
  <c r="AS980" i="9"/>
  <c r="AT980" i="9"/>
  <c r="AU980" i="9"/>
  <c r="AV980" i="9"/>
  <c r="AW980" i="9"/>
  <c r="AX980" i="9"/>
  <c r="AY980" i="9"/>
  <c r="AZ980" i="9"/>
  <c r="BA980" i="9"/>
  <c r="BB980" i="9"/>
  <c r="BC980" i="9"/>
  <c r="BD980" i="9"/>
  <c r="BE980" i="9"/>
  <c r="BF980" i="9"/>
  <c r="BG980" i="9"/>
  <c r="BH980" i="9"/>
  <c r="BI980" i="9"/>
  <c r="BJ980" i="9"/>
  <c r="BK980" i="9"/>
  <c r="BL980" i="9"/>
  <c r="BM980" i="9"/>
  <c r="BN980" i="9"/>
  <c r="BO980" i="9"/>
  <c r="BP980" i="9"/>
  <c r="BQ980" i="9"/>
  <c r="BR980" i="9"/>
  <c r="BS980" i="9"/>
  <c r="BT980" i="9"/>
  <c r="BU980" i="9"/>
  <c r="BV980" i="9"/>
  <c r="BW980" i="9"/>
  <c r="BX980" i="9"/>
  <c r="BY980" i="9"/>
  <c r="BZ980" i="9"/>
  <c r="CA980" i="9"/>
  <c r="CB980" i="9"/>
  <c r="CC980" i="9"/>
  <c r="CD980" i="9"/>
  <c r="CE980" i="9"/>
  <c r="CF980" i="9"/>
  <c r="CG980" i="9"/>
  <c r="CH980" i="9"/>
  <c r="CI980" i="9"/>
  <c r="CJ980" i="9"/>
  <c r="CK980" i="9"/>
  <c r="CL980" i="9"/>
  <c r="CM980" i="9"/>
  <c r="CN980" i="9"/>
  <c r="CO980" i="9"/>
  <c r="CP980" i="9"/>
  <c r="CQ980" i="9"/>
  <c r="CR980" i="9"/>
  <c r="CS980" i="9"/>
  <c r="CT980" i="9"/>
  <c r="CU980" i="9"/>
  <c r="AN981" i="9"/>
  <c r="AO981" i="9"/>
  <c r="AP981" i="9"/>
  <c r="AQ981" i="9"/>
  <c r="AR981" i="9"/>
  <c r="AS981" i="9"/>
  <c r="AT981" i="9"/>
  <c r="AU981" i="9"/>
  <c r="AV981" i="9"/>
  <c r="AW981" i="9"/>
  <c r="AX981" i="9"/>
  <c r="AY981" i="9"/>
  <c r="AZ981" i="9"/>
  <c r="BA981" i="9"/>
  <c r="BB981" i="9"/>
  <c r="BC981" i="9"/>
  <c r="BD981" i="9"/>
  <c r="BE981" i="9"/>
  <c r="BF981" i="9"/>
  <c r="BG981" i="9"/>
  <c r="BH981" i="9"/>
  <c r="BI981" i="9"/>
  <c r="BJ981" i="9"/>
  <c r="BK981" i="9"/>
  <c r="BL981" i="9"/>
  <c r="BM981" i="9"/>
  <c r="BN981" i="9"/>
  <c r="BO981" i="9"/>
  <c r="BP981" i="9"/>
  <c r="BQ981" i="9"/>
  <c r="BR981" i="9"/>
  <c r="BS981" i="9"/>
  <c r="BT981" i="9"/>
  <c r="BU981" i="9"/>
  <c r="BV981" i="9"/>
  <c r="BW981" i="9"/>
  <c r="BX981" i="9"/>
  <c r="BY981" i="9"/>
  <c r="BZ981" i="9"/>
  <c r="CA981" i="9"/>
  <c r="CB981" i="9"/>
  <c r="CC981" i="9"/>
  <c r="CD981" i="9"/>
  <c r="CE981" i="9"/>
  <c r="CF981" i="9"/>
  <c r="CG981" i="9"/>
  <c r="CH981" i="9"/>
  <c r="CI981" i="9"/>
  <c r="CJ981" i="9"/>
  <c r="CK981" i="9"/>
  <c r="CL981" i="9"/>
  <c r="CM981" i="9"/>
  <c r="CN981" i="9"/>
  <c r="CO981" i="9"/>
  <c r="CP981" i="9"/>
  <c r="CQ981" i="9"/>
  <c r="CR981" i="9"/>
  <c r="CS981" i="9"/>
  <c r="CT981" i="9"/>
  <c r="CU981" i="9"/>
  <c r="AN982" i="9"/>
  <c r="AO982" i="9"/>
  <c r="AP982" i="9"/>
  <c r="AQ982" i="9"/>
  <c r="AR982" i="9"/>
  <c r="AS982" i="9"/>
  <c r="AT982" i="9"/>
  <c r="AU982" i="9"/>
  <c r="AV982" i="9"/>
  <c r="AW982" i="9"/>
  <c r="AX982" i="9"/>
  <c r="AY982" i="9"/>
  <c r="AZ982" i="9"/>
  <c r="BA982" i="9"/>
  <c r="BB982" i="9"/>
  <c r="BC982" i="9"/>
  <c r="BD982" i="9"/>
  <c r="BE982" i="9"/>
  <c r="BF982" i="9"/>
  <c r="BG982" i="9"/>
  <c r="BH982" i="9"/>
  <c r="BI982" i="9"/>
  <c r="BJ982" i="9"/>
  <c r="BK982" i="9"/>
  <c r="BL982" i="9"/>
  <c r="BM982" i="9"/>
  <c r="BN982" i="9"/>
  <c r="BO982" i="9"/>
  <c r="BP982" i="9"/>
  <c r="BQ982" i="9"/>
  <c r="BR982" i="9"/>
  <c r="BS982" i="9"/>
  <c r="BT982" i="9"/>
  <c r="BU982" i="9"/>
  <c r="BV982" i="9"/>
  <c r="BW982" i="9"/>
  <c r="BX982" i="9"/>
  <c r="BY982" i="9"/>
  <c r="BZ982" i="9"/>
  <c r="CA982" i="9"/>
  <c r="CB982" i="9"/>
  <c r="CC982" i="9"/>
  <c r="CD982" i="9"/>
  <c r="CE982" i="9"/>
  <c r="CF982" i="9"/>
  <c r="CG982" i="9"/>
  <c r="CH982" i="9"/>
  <c r="CI982" i="9"/>
  <c r="CJ982" i="9"/>
  <c r="CK982" i="9"/>
  <c r="CL982" i="9"/>
  <c r="CM982" i="9"/>
  <c r="CN982" i="9"/>
  <c r="CO982" i="9"/>
  <c r="CP982" i="9"/>
  <c r="CQ982" i="9"/>
  <c r="CR982" i="9"/>
  <c r="CS982" i="9"/>
  <c r="CT982" i="9"/>
  <c r="CU982" i="9"/>
  <c r="AN983" i="9"/>
  <c r="AO983" i="9"/>
  <c r="AP983" i="9"/>
  <c r="AQ983" i="9"/>
  <c r="AR983" i="9"/>
  <c r="AS983" i="9"/>
  <c r="AT983" i="9"/>
  <c r="AU983" i="9"/>
  <c r="AV983" i="9"/>
  <c r="AW983" i="9"/>
  <c r="AX983" i="9"/>
  <c r="AY983" i="9"/>
  <c r="AZ983" i="9"/>
  <c r="BA983" i="9"/>
  <c r="BB983" i="9"/>
  <c r="BC983" i="9"/>
  <c r="BD983" i="9"/>
  <c r="BE983" i="9"/>
  <c r="BF983" i="9"/>
  <c r="BG983" i="9"/>
  <c r="BH983" i="9"/>
  <c r="BI983" i="9"/>
  <c r="BJ983" i="9"/>
  <c r="BK983" i="9"/>
  <c r="BL983" i="9"/>
  <c r="BM983" i="9"/>
  <c r="BN983" i="9"/>
  <c r="BO983" i="9"/>
  <c r="BP983" i="9"/>
  <c r="BQ983" i="9"/>
  <c r="BR983" i="9"/>
  <c r="BS983" i="9"/>
  <c r="BT983" i="9"/>
  <c r="BU983" i="9"/>
  <c r="BV983" i="9"/>
  <c r="BW983" i="9"/>
  <c r="BX983" i="9"/>
  <c r="BY983" i="9"/>
  <c r="BZ983" i="9"/>
  <c r="CA983" i="9"/>
  <c r="CB983" i="9"/>
  <c r="CC983" i="9"/>
  <c r="CD983" i="9"/>
  <c r="CE983" i="9"/>
  <c r="CF983" i="9"/>
  <c r="CG983" i="9"/>
  <c r="CH983" i="9"/>
  <c r="CI983" i="9"/>
  <c r="CJ983" i="9"/>
  <c r="CK983" i="9"/>
  <c r="CL983" i="9"/>
  <c r="CM983" i="9"/>
  <c r="CN983" i="9"/>
  <c r="CO983" i="9"/>
  <c r="CP983" i="9"/>
  <c r="CQ983" i="9"/>
  <c r="CR983" i="9"/>
  <c r="CS983" i="9"/>
  <c r="CT983" i="9"/>
  <c r="CU983" i="9"/>
  <c r="AN984" i="9"/>
  <c r="AO984" i="9"/>
  <c r="AP984" i="9"/>
  <c r="AQ984" i="9"/>
  <c r="AR984" i="9"/>
  <c r="AS984" i="9"/>
  <c r="AT984" i="9"/>
  <c r="AU984" i="9"/>
  <c r="AV984" i="9"/>
  <c r="AW984" i="9"/>
  <c r="AX984" i="9"/>
  <c r="AY984" i="9"/>
  <c r="AZ984" i="9"/>
  <c r="BA984" i="9"/>
  <c r="BB984" i="9"/>
  <c r="BC984" i="9"/>
  <c r="BD984" i="9"/>
  <c r="BE984" i="9"/>
  <c r="BF984" i="9"/>
  <c r="BG984" i="9"/>
  <c r="BH984" i="9"/>
  <c r="BI984" i="9"/>
  <c r="BJ984" i="9"/>
  <c r="BK984" i="9"/>
  <c r="BL984" i="9"/>
  <c r="BM984" i="9"/>
  <c r="BN984" i="9"/>
  <c r="BO984" i="9"/>
  <c r="BP984" i="9"/>
  <c r="BQ984" i="9"/>
  <c r="BR984" i="9"/>
  <c r="BS984" i="9"/>
  <c r="BT984" i="9"/>
  <c r="BU984" i="9"/>
  <c r="BV984" i="9"/>
  <c r="BW984" i="9"/>
  <c r="BX984" i="9"/>
  <c r="BY984" i="9"/>
  <c r="BZ984" i="9"/>
  <c r="CA984" i="9"/>
  <c r="CB984" i="9"/>
  <c r="CC984" i="9"/>
  <c r="CD984" i="9"/>
  <c r="CE984" i="9"/>
  <c r="CF984" i="9"/>
  <c r="CG984" i="9"/>
  <c r="CH984" i="9"/>
  <c r="CI984" i="9"/>
  <c r="CJ984" i="9"/>
  <c r="CK984" i="9"/>
  <c r="CL984" i="9"/>
  <c r="CM984" i="9"/>
  <c r="CN984" i="9"/>
  <c r="CO984" i="9"/>
  <c r="CP984" i="9"/>
  <c r="CQ984" i="9"/>
  <c r="CR984" i="9"/>
  <c r="CS984" i="9"/>
  <c r="CT984" i="9"/>
  <c r="CU984" i="9"/>
  <c r="AN985" i="9"/>
  <c r="AO985" i="9"/>
  <c r="AP985" i="9"/>
  <c r="AQ985" i="9"/>
  <c r="AR985" i="9"/>
  <c r="AS985" i="9"/>
  <c r="AT985" i="9"/>
  <c r="AU985" i="9"/>
  <c r="AV985" i="9"/>
  <c r="AW985" i="9"/>
  <c r="AX985" i="9"/>
  <c r="AY985" i="9"/>
  <c r="AZ985" i="9"/>
  <c r="BA985" i="9"/>
  <c r="BB985" i="9"/>
  <c r="BC985" i="9"/>
  <c r="BD985" i="9"/>
  <c r="BE985" i="9"/>
  <c r="BF985" i="9"/>
  <c r="BG985" i="9"/>
  <c r="BH985" i="9"/>
  <c r="BI985" i="9"/>
  <c r="BJ985" i="9"/>
  <c r="BK985" i="9"/>
  <c r="BL985" i="9"/>
  <c r="BM985" i="9"/>
  <c r="BN985" i="9"/>
  <c r="BO985" i="9"/>
  <c r="BP985" i="9"/>
  <c r="BQ985" i="9"/>
  <c r="BR985" i="9"/>
  <c r="BS985" i="9"/>
  <c r="BT985" i="9"/>
  <c r="BU985" i="9"/>
  <c r="BV985" i="9"/>
  <c r="BW985" i="9"/>
  <c r="BX985" i="9"/>
  <c r="BY985" i="9"/>
  <c r="BZ985" i="9"/>
  <c r="CA985" i="9"/>
  <c r="CB985" i="9"/>
  <c r="CC985" i="9"/>
  <c r="CD985" i="9"/>
  <c r="CE985" i="9"/>
  <c r="CF985" i="9"/>
  <c r="CG985" i="9"/>
  <c r="CH985" i="9"/>
  <c r="CI985" i="9"/>
  <c r="CJ985" i="9"/>
  <c r="CK985" i="9"/>
  <c r="CL985" i="9"/>
  <c r="CM985" i="9"/>
  <c r="CN985" i="9"/>
  <c r="CO985" i="9"/>
  <c r="CP985" i="9"/>
  <c r="CQ985" i="9"/>
  <c r="CR985" i="9"/>
  <c r="CS985" i="9"/>
  <c r="CT985" i="9"/>
  <c r="CU985" i="9"/>
  <c r="AN986" i="9"/>
  <c r="AO986" i="9"/>
  <c r="AP986" i="9"/>
  <c r="AQ986" i="9"/>
  <c r="AR986" i="9"/>
  <c r="AS986" i="9"/>
  <c r="AT986" i="9"/>
  <c r="AU986" i="9"/>
  <c r="AV986" i="9"/>
  <c r="AW986" i="9"/>
  <c r="AX986" i="9"/>
  <c r="AY986" i="9"/>
  <c r="AZ986" i="9"/>
  <c r="BA986" i="9"/>
  <c r="BB986" i="9"/>
  <c r="BC986" i="9"/>
  <c r="BD986" i="9"/>
  <c r="BE986" i="9"/>
  <c r="BF986" i="9"/>
  <c r="BG986" i="9"/>
  <c r="BH986" i="9"/>
  <c r="BI986" i="9"/>
  <c r="BJ986" i="9"/>
  <c r="BK986" i="9"/>
  <c r="BL986" i="9"/>
  <c r="BM986" i="9"/>
  <c r="BN986" i="9"/>
  <c r="BO986" i="9"/>
  <c r="BP986" i="9"/>
  <c r="BQ986" i="9"/>
  <c r="BR986" i="9"/>
  <c r="BS986" i="9"/>
  <c r="BT986" i="9"/>
  <c r="BU986" i="9"/>
  <c r="BV986" i="9"/>
  <c r="BW986" i="9"/>
  <c r="BX986" i="9"/>
  <c r="BY986" i="9"/>
  <c r="BZ986" i="9"/>
  <c r="CA986" i="9"/>
  <c r="CB986" i="9"/>
  <c r="CC986" i="9"/>
  <c r="CD986" i="9"/>
  <c r="CE986" i="9"/>
  <c r="CF986" i="9"/>
  <c r="CG986" i="9"/>
  <c r="CH986" i="9"/>
  <c r="CI986" i="9"/>
  <c r="CJ986" i="9"/>
  <c r="CK986" i="9"/>
  <c r="CL986" i="9"/>
  <c r="CM986" i="9"/>
  <c r="CN986" i="9"/>
  <c r="CO986" i="9"/>
  <c r="CP986" i="9"/>
  <c r="CQ986" i="9"/>
  <c r="CR986" i="9"/>
  <c r="CS986" i="9"/>
  <c r="CT986" i="9"/>
  <c r="CU986" i="9"/>
  <c r="AN987" i="9"/>
  <c r="AO987" i="9"/>
  <c r="AP987" i="9"/>
  <c r="AQ987" i="9"/>
  <c r="AR987" i="9"/>
  <c r="AS987" i="9"/>
  <c r="AT987" i="9"/>
  <c r="AU987" i="9"/>
  <c r="AV987" i="9"/>
  <c r="AW987" i="9"/>
  <c r="AX987" i="9"/>
  <c r="AY987" i="9"/>
  <c r="AZ987" i="9"/>
  <c r="BA987" i="9"/>
  <c r="BB987" i="9"/>
  <c r="BC987" i="9"/>
  <c r="BD987" i="9"/>
  <c r="BE987" i="9"/>
  <c r="BF987" i="9"/>
  <c r="BG987" i="9"/>
  <c r="BH987" i="9"/>
  <c r="BI987" i="9"/>
  <c r="BJ987" i="9"/>
  <c r="BK987" i="9"/>
  <c r="BL987" i="9"/>
  <c r="BM987" i="9"/>
  <c r="BN987" i="9"/>
  <c r="BO987" i="9"/>
  <c r="BP987" i="9"/>
  <c r="BQ987" i="9"/>
  <c r="BR987" i="9"/>
  <c r="BS987" i="9"/>
  <c r="BT987" i="9"/>
  <c r="BU987" i="9"/>
  <c r="BV987" i="9"/>
  <c r="BW987" i="9"/>
  <c r="BX987" i="9"/>
  <c r="BY987" i="9"/>
  <c r="BZ987" i="9"/>
  <c r="CA987" i="9"/>
  <c r="CB987" i="9"/>
  <c r="CC987" i="9"/>
  <c r="CD987" i="9"/>
  <c r="CE987" i="9"/>
  <c r="CF987" i="9"/>
  <c r="CG987" i="9"/>
  <c r="CH987" i="9"/>
  <c r="CI987" i="9"/>
  <c r="CJ987" i="9"/>
  <c r="CK987" i="9"/>
  <c r="CL987" i="9"/>
  <c r="CM987" i="9"/>
  <c r="CN987" i="9"/>
  <c r="CO987" i="9"/>
  <c r="CP987" i="9"/>
  <c r="CQ987" i="9"/>
  <c r="CR987" i="9"/>
  <c r="CS987" i="9"/>
  <c r="CT987" i="9"/>
  <c r="CU987" i="9"/>
  <c r="AN988" i="9"/>
  <c r="AO988" i="9"/>
  <c r="AP988" i="9"/>
  <c r="AQ988" i="9"/>
  <c r="AR988" i="9"/>
  <c r="AS988" i="9"/>
  <c r="AT988" i="9"/>
  <c r="AU988" i="9"/>
  <c r="AV988" i="9"/>
  <c r="AW988" i="9"/>
  <c r="AX988" i="9"/>
  <c r="AY988" i="9"/>
  <c r="AZ988" i="9"/>
  <c r="BA988" i="9"/>
  <c r="BB988" i="9"/>
  <c r="BC988" i="9"/>
  <c r="BD988" i="9"/>
  <c r="BE988" i="9"/>
  <c r="BF988" i="9"/>
  <c r="BG988" i="9"/>
  <c r="BH988" i="9"/>
  <c r="BI988" i="9"/>
  <c r="BJ988" i="9"/>
  <c r="BK988" i="9"/>
  <c r="BL988" i="9"/>
  <c r="BM988" i="9"/>
  <c r="BN988" i="9"/>
  <c r="BO988" i="9"/>
  <c r="BP988" i="9"/>
  <c r="BQ988" i="9"/>
  <c r="BR988" i="9"/>
  <c r="BS988" i="9"/>
  <c r="BT988" i="9"/>
  <c r="BU988" i="9"/>
  <c r="BV988" i="9"/>
  <c r="BW988" i="9"/>
  <c r="BX988" i="9"/>
  <c r="BY988" i="9"/>
  <c r="BZ988" i="9"/>
  <c r="CA988" i="9"/>
  <c r="CB988" i="9"/>
  <c r="CC988" i="9"/>
  <c r="CD988" i="9"/>
  <c r="CE988" i="9"/>
  <c r="CF988" i="9"/>
  <c r="CG988" i="9"/>
  <c r="CH988" i="9"/>
  <c r="CI988" i="9"/>
  <c r="CJ988" i="9"/>
  <c r="CK988" i="9"/>
  <c r="CL988" i="9"/>
  <c r="CM988" i="9"/>
  <c r="CN988" i="9"/>
  <c r="CO988" i="9"/>
  <c r="CP988" i="9"/>
  <c r="CQ988" i="9"/>
  <c r="CR988" i="9"/>
  <c r="CS988" i="9"/>
  <c r="CT988" i="9"/>
  <c r="CU988" i="9"/>
  <c r="AN989" i="9"/>
  <c r="AO989" i="9"/>
  <c r="AP989" i="9"/>
  <c r="AQ989" i="9"/>
  <c r="AR989" i="9"/>
  <c r="AS989" i="9"/>
  <c r="AT989" i="9"/>
  <c r="AU989" i="9"/>
  <c r="AV989" i="9"/>
  <c r="AW989" i="9"/>
  <c r="AX989" i="9"/>
  <c r="AY989" i="9"/>
  <c r="AZ989" i="9"/>
  <c r="BA989" i="9"/>
  <c r="BB989" i="9"/>
  <c r="BC989" i="9"/>
  <c r="BD989" i="9"/>
  <c r="BE989" i="9"/>
  <c r="BF989" i="9"/>
  <c r="BG989" i="9"/>
  <c r="BH989" i="9"/>
  <c r="BI989" i="9"/>
  <c r="BJ989" i="9"/>
  <c r="BK989" i="9"/>
  <c r="BL989" i="9"/>
  <c r="BM989" i="9"/>
  <c r="BN989" i="9"/>
  <c r="BO989" i="9"/>
  <c r="BP989" i="9"/>
  <c r="BQ989" i="9"/>
  <c r="BR989" i="9"/>
  <c r="BS989" i="9"/>
  <c r="BT989" i="9"/>
  <c r="BU989" i="9"/>
  <c r="BV989" i="9"/>
  <c r="BW989" i="9"/>
  <c r="BX989" i="9"/>
  <c r="BY989" i="9"/>
  <c r="BZ989" i="9"/>
  <c r="CA989" i="9"/>
  <c r="CB989" i="9"/>
  <c r="CC989" i="9"/>
  <c r="CD989" i="9"/>
  <c r="CE989" i="9"/>
  <c r="CF989" i="9"/>
  <c r="CG989" i="9"/>
  <c r="CH989" i="9"/>
  <c r="CI989" i="9"/>
  <c r="CJ989" i="9"/>
  <c r="CK989" i="9"/>
  <c r="CL989" i="9"/>
  <c r="CM989" i="9"/>
  <c r="CN989" i="9"/>
  <c r="CO989" i="9"/>
  <c r="CP989" i="9"/>
  <c r="CQ989" i="9"/>
  <c r="CR989" i="9"/>
  <c r="CS989" i="9"/>
  <c r="CT989" i="9"/>
  <c r="CU989" i="9"/>
  <c r="AN990" i="9"/>
  <c r="AO990" i="9"/>
  <c r="AP990" i="9"/>
  <c r="AQ990" i="9"/>
  <c r="AR990" i="9"/>
  <c r="AS990" i="9"/>
  <c r="AT990" i="9"/>
  <c r="AU990" i="9"/>
  <c r="AV990" i="9"/>
  <c r="AW990" i="9"/>
  <c r="AX990" i="9"/>
  <c r="AY990" i="9"/>
  <c r="AZ990" i="9"/>
  <c r="BA990" i="9"/>
  <c r="BB990" i="9"/>
  <c r="BC990" i="9"/>
  <c r="BD990" i="9"/>
  <c r="BE990" i="9"/>
  <c r="BF990" i="9"/>
  <c r="BG990" i="9"/>
  <c r="BH990" i="9"/>
  <c r="BI990" i="9"/>
  <c r="BJ990" i="9"/>
  <c r="BK990" i="9"/>
  <c r="BL990" i="9"/>
  <c r="BM990" i="9"/>
  <c r="BN990" i="9"/>
  <c r="BO990" i="9"/>
  <c r="BP990" i="9"/>
  <c r="BQ990" i="9"/>
  <c r="BR990" i="9"/>
  <c r="BS990" i="9"/>
  <c r="BT990" i="9"/>
  <c r="BU990" i="9"/>
  <c r="BV990" i="9"/>
  <c r="BW990" i="9"/>
  <c r="BX990" i="9"/>
  <c r="BY990" i="9"/>
  <c r="BZ990" i="9"/>
  <c r="CA990" i="9"/>
  <c r="CB990" i="9"/>
  <c r="CC990" i="9"/>
  <c r="CD990" i="9"/>
  <c r="CE990" i="9"/>
  <c r="CF990" i="9"/>
  <c r="CG990" i="9"/>
  <c r="CH990" i="9"/>
  <c r="CI990" i="9"/>
  <c r="CJ990" i="9"/>
  <c r="CK990" i="9"/>
  <c r="CL990" i="9"/>
  <c r="CM990" i="9"/>
  <c r="CN990" i="9"/>
  <c r="CO990" i="9"/>
  <c r="CP990" i="9"/>
  <c r="CQ990" i="9"/>
  <c r="CR990" i="9"/>
  <c r="CS990" i="9"/>
  <c r="CT990" i="9"/>
  <c r="CU990" i="9"/>
  <c r="AN991" i="9"/>
  <c r="AO991" i="9"/>
  <c r="AP991" i="9"/>
  <c r="AQ991" i="9"/>
  <c r="AR991" i="9"/>
  <c r="AS991" i="9"/>
  <c r="AT991" i="9"/>
  <c r="AU991" i="9"/>
  <c r="AV991" i="9"/>
  <c r="AW991" i="9"/>
  <c r="AX991" i="9"/>
  <c r="AY991" i="9"/>
  <c r="AZ991" i="9"/>
  <c r="BA991" i="9"/>
  <c r="BB991" i="9"/>
  <c r="BC991" i="9"/>
  <c r="BD991" i="9"/>
  <c r="BE991" i="9"/>
  <c r="BF991" i="9"/>
  <c r="BG991" i="9"/>
  <c r="BH991" i="9"/>
  <c r="BI991" i="9"/>
  <c r="BJ991" i="9"/>
  <c r="BK991" i="9"/>
  <c r="BL991" i="9"/>
  <c r="BM991" i="9"/>
  <c r="BN991" i="9"/>
  <c r="BO991" i="9"/>
  <c r="BP991" i="9"/>
  <c r="BQ991" i="9"/>
  <c r="BR991" i="9"/>
  <c r="BS991" i="9"/>
  <c r="BT991" i="9"/>
  <c r="BU991" i="9"/>
  <c r="BV991" i="9"/>
  <c r="BW991" i="9"/>
  <c r="BX991" i="9"/>
  <c r="BY991" i="9"/>
  <c r="BZ991" i="9"/>
  <c r="CA991" i="9"/>
  <c r="CB991" i="9"/>
  <c r="CC991" i="9"/>
  <c r="CD991" i="9"/>
  <c r="CE991" i="9"/>
  <c r="CF991" i="9"/>
  <c r="CG991" i="9"/>
  <c r="CH991" i="9"/>
  <c r="CI991" i="9"/>
  <c r="CJ991" i="9"/>
  <c r="CK991" i="9"/>
  <c r="CL991" i="9"/>
  <c r="CM991" i="9"/>
  <c r="CN991" i="9"/>
  <c r="CO991" i="9"/>
  <c r="CP991" i="9"/>
  <c r="CQ991" i="9"/>
  <c r="CR991" i="9"/>
  <c r="CS991" i="9"/>
  <c r="CT991" i="9"/>
  <c r="CU991" i="9"/>
  <c r="AN992" i="9"/>
  <c r="AO992" i="9"/>
  <c r="AP992" i="9"/>
  <c r="AQ992" i="9"/>
  <c r="AR992" i="9"/>
  <c r="AS992" i="9"/>
  <c r="AT992" i="9"/>
  <c r="AU992" i="9"/>
  <c r="AV992" i="9"/>
  <c r="AW992" i="9"/>
  <c r="AX992" i="9"/>
  <c r="AY992" i="9"/>
  <c r="AZ992" i="9"/>
  <c r="BA992" i="9"/>
  <c r="BB992" i="9"/>
  <c r="BC992" i="9"/>
  <c r="BD992" i="9"/>
  <c r="BE992" i="9"/>
  <c r="BF992" i="9"/>
  <c r="BG992" i="9"/>
  <c r="BH992" i="9"/>
  <c r="BI992" i="9"/>
  <c r="BJ992" i="9"/>
  <c r="BK992" i="9"/>
  <c r="BL992" i="9"/>
  <c r="BM992" i="9"/>
  <c r="BN992" i="9"/>
  <c r="BO992" i="9"/>
  <c r="BP992" i="9"/>
  <c r="BQ992" i="9"/>
  <c r="BR992" i="9"/>
  <c r="BS992" i="9"/>
  <c r="BT992" i="9"/>
  <c r="BU992" i="9"/>
  <c r="BV992" i="9"/>
  <c r="BW992" i="9"/>
  <c r="BX992" i="9"/>
  <c r="BY992" i="9"/>
  <c r="BZ992" i="9"/>
  <c r="CA992" i="9"/>
  <c r="CB992" i="9"/>
  <c r="CC992" i="9"/>
  <c r="CD992" i="9"/>
  <c r="CE992" i="9"/>
  <c r="CF992" i="9"/>
  <c r="CG992" i="9"/>
  <c r="CH992" i="9"/>
  <c r="CI992" i="9"/>
  <c r="CJ992" i="9"/>
  <c r="CK992" i="9"/>
  <c r="CL992" i="9"/>
  <c r="CM992" i="9"/>
  <c r="CN992" i="9"/>
  <c r="CO992" i="9"/>
  <c r="CP992" i="9"/>
  <c r="CQ992" i="9"/>
  <c r="CR992" i="9"/>
  <c r="CS992" i="9"/>
  <c r="CT992" i="9"/>
  <c r="CU992" i="9"/>
  <c r="AN993" i="9"/>
  <c r="AO993" i="9"/>
  <c r="AP993" i="9"/>
  <c r="AQ993" i="9"/>
  <c r="AR993" i="9"/>
  <c r="AS993" i="9"/>
  <c r="AT993" i="9"/>
  <c r="AU993" i="9"/>
  <c r="AV993" i="9"/>
  <c r="AW993" i="9"/>
  <c r="AX993" i="9"/>
  <c r="AY993" i="9"/>
  <c r="AZ993" i="9"/>
  <c r="BA993" i="9"/>
  <c r="BB993" i="9"/>
  <c r="BC993" i="9"/>
  <c r="BD993" i="9"/>
  <c r="BE993" i="9"/>
  <c r="BF993" i="9"/>
  <c r="BG993" i="9"/>
  <c r="BH993" i="9"/>
  <c r="BI993" i="9"/>
  <c r="BJ993" i="9"/>
  <c r="BK993" i="9"/>
  <c r="BL993" i="9"/>
  <c r="BM993" i="9"/>
  <c r="BN993" i="9"/>
  <c r="BO993" i="9"/>
  <c r="BP993" i="9"/>
  <c r="BQ993" i="9"/>
  <c r="BR993" i="9"/>
  <c r="BS993" i="9"/>
  <c r="BT993" i="9"/>
  <c r="BU993" i="9"/>
  <c r="BV993" i="9"/>
  <c r="BW993" i="9"/>
  <c r="BX993" i="9"/>
  <c r="BY993" i="9"/>
  <c r="BZ993" i="9"/>
  <c r="CA993" i="9"/>
  <c r="CB993" i="9"/>
  <c r="CC993" i="9"/>
  <c r="CD993" i="9"/>
  <c r="CE993" i="9"/>
  <c r="CF993" i="9"/>
  <c r="CG993" i="9"/>
  <c r="CH993" i="9"/>
  <c r="CI993" i="9"/>
  <c r="CJ993" i="9"/>
  <c r="CK993" i="9"/>
  <c r="CL993" i="9"/>
  <c r="CM993" i="9"/>
  <c r="CN993" i="9"/>
  <c r="CO993" i="9"/>
  <c r="CP993" i="9"/>
  <c r="CQ993" i="9"/>
  <c r="CR993" i="9"/>
  <c r="CS993" i="9"/>
  <c r="CT993" i="9"/>
  <c r="CU993" i="9"/>
  <c r="AN994" i="9"/>
  <c r="AO994" i="9"/>
  <c r="AP994" i="9"/>
  <c r="AQ994" i="9"/>
  <c r="AR994" i="9"/>
  <c r="AS994" i="9"/>
  <c r="AT994" i="9"/>
  <c r="AU994" i="9"/>
  <c r="AV994" i="9"/>
  <c r="AW994" i="9"/>
  <c r="AX994" i="9"/>
  <c r="AY994" i="9"/>
  <c r="AZ994" i="9"/>
  <c r="BA994" i="9"/>
  <c r="BB994" i="9"/>
  <c r="BC994" i="9"/>
  <c r="BD994" i="9"/>
  <c r="BE994" i="9"/>
  <c r="BF994" i="9"/>
  <c r="BG994" i="9"/>
  <c r="BH994" i="9"/>
  <c r="BI994" i="9"/>
  <c r="BJ994" i="9"/>
  <c r="BK994" i="9"/>
  <c r="BL994" i="9"/>
  <c r="BM994" i="9"/>
  <c r="BN994" i="9"/>
  <c r="BO994" i="9"/>
  <c r="BP994" i="9"/>
  <c r="BQ994" i="9"/>
  <c r="BR994" i="9"/>
  <c r="BS994" i="9"/>
  <c r="BT994" i="9"/>
  <c r="BU994" i="9"/>
  <c r="BV994" i="9"/>
  <c r="BW994" i="9"/>
  <c r="BX994" i="9"/>
  <c r="BY994" i="9"/>
  <c r="BZ994" i="9"/>
  <c r="CA994" i="9"/>
  <c r="CB994" i="9"/>
  <c r="CC994" i="9"/>
  <c r="CD994" i="9"/>
  <c r="CE994" i="9"/>
  <c r="CF994" i="9"/>
  <c r="CG994" i="9"/>
  <c r="CH994" i="9"/>
  <c r="CI994" i="9"/>
  <c r="CJ994" i="9"/>
  <c r="CK994" i="9"/>
  <c r="CL994" i="9"/>
  <c r="CM994" i="9"/>
  <c r="CN994" i="9"/>
  <c r="CO994" i="9"/>
  <c r="CP994" i="9"/>
  <c r="CQ994" i="9"/>
  <c r="CR994" i="9"/>
  <c r="CS994" i="9"/>
  <c r="CT994" i="9"/>
  <c r="CU994" i="9"/>
  <c r="AN995" i="9"/>
  <c r="AO995" i="9"/>
  <c r="AP995" i="9"/>
  <c r="AQ995" i="9"/>
  <c r="AR995" i="9"/>
  <c r="AS995" i="9"/>
  <c r="AT995" i="9"/>
  <c r="AU995" i="9"/>
  <c r="AV995" i="9"/>
  <c r="AW995" i="9"/>
  <c r="AX995" i="9"/>
  <c r="AY995" i="9"/>
  <c r="AZ995" i="9"/>
  <c r="BA995" i="9"/>
  <c r="BB995" i="9"/>
  <c r="BC995" i="9"/>
  <c r="BD995" i="9"/>
  <c r="BE995" i="9"/>
  <c r="BF995" i="9"/>
  <c r="BG995" i="9"/>
  <c r="BH995" i="9"/>
  <c r="BI995" i="9"/>
  <c r="BJ995" i="9"/>
  <c r="BK995" i="9"/>
  <c r="BL995" i="9"/>
  <c r="BM995" i="9"/>
  <c r="BN995" i="9"/>
  <c r="BO995" i="9"/>
  <c r="BP995" i="9"/>
  <c r="BQ995" i="9"/>
  <c r="BR995" i="9"/>
  <c r="BS995" i="9"/>
  <c r="BT995" i="9"/>
  <c r="BU995" i="9"/>
  <c r="BV995" i="9"/>
  <c r="BW995" i="9"/>
  <c r="BX995" i="9"/>
  <c r="BY995" i="9"/>
  <c r="BZ995" i="9"/>
  <c r="CA995" i="9"/>
  <c r="CB995" i="9"/>
  <c r="CC995" i="9"/>
  <c r="CD995" i="9"/>
  <c r="CE995" i="9"/>
  <c r="CF995" i="9"/>
  <c r="CG995" i="9"/>
  <c r="CH995" i="9"/>
  <c r="CI995" i="9"/>
  <c r="CJ995" i="9"/>
  <c r="CK995" i="9"/>
  <c r="CL995" i="9"/>
  <c r="CM995" i="9"/>
  <c r="CN995" i="9"/>
  <c r="CO995" i="9"/>
  <c r="CP995" i="9"/>
  <c r="CQ995" i="9"/>
  <c r="CR995" i="9"/>
  <c r="CS995" i="9"/>
  <c r="CT995" i="9"/>
  <c r="CU995" i="9"/>
  <c r="AN996" i="9"/>
  <c r="AO996" i="9"/>
  <c r="AP996" i="9"/>
  <c r="AQ996" i="9"/>
  <c r="AR996" i="9"/>
  <c r="AS996" i="9"/>
  <c r="AT996" i="9"/>
  <c r="AU996" i="9"/>
  <c r="AV996" i="9"/>
  <c r="AW996" i="9"/>
  <c r="AX996" i="9"/>
  <c r="AY996" i="9"/>
  <c r="AZ996" i="9"/>
  <c r="BA996" i="9"/>
  <c r="BB996" i="9"/>
  <c r="BC996" i="9"/>
  <c r="BD996" i="9"/>
  <c r="BE996" i="9"/>
  <c r="BF996" i="9"/>
  <c r="BG996" i="9"/>
  <c r="BH996" i="9"/>
  <c r="BI996" i="9"/>
  <c r="BJ996" i="9"/>
  <c r="BK996" i="9"/>
  <c r="BL996" i="9"/>
  <c r="BM996" i="9"/>
  <c r="BN996" i="9"/>
  <c r="BO996" i="9"/>
  <c r="BP996" i="9"/>
  <c r="BQ996" i="9"/>
  <c r="BR996" i="9"/>
  <c r="BS996" i="9"/>
  <c r="BT996" i="9"/>
  <c r="BU996" i="9"/>
  <c r="BV996" i="9"/>
  <c r="BW996" i="9"/>
  <c r="BX996" i="9"/>
  <c r="BY996" i="9"/>
  <c r="BZ996" i="9"/>
  <c r="CA996" i="9"/>
  <c r="CB996" i="9"/>
  <c r="CC996" i="9"/>
  <c r="CD996" i="9"/>
  <c r="CE996" i="9"/>
  <c r="CF996" i="9"/>
  <c r="CG996" i="9"/>
  <c r="CH996" i="9"/>
  <c r="CI996" i="9"/>
  <c r="CJ996" i="9"/>
  <c r="CK996" i="9"/>
  <c r="CL996" i="9"/>
  <c r="CM996" i="9"/>
  <c r="CN996" i="9"/>
  <c r="CO996" i="9"/>
  <c r="CP996" i="9"/>
  <c r="CQ996" i="9"/>
  <c r="CR996" i="9"/>
  <c r="CS996" i="9"/>
  <c r="CT996" i="9"/>
  <c r="CU996" i="9"/>
  <c r="AN997" i="9"/>
  <c r="AO997" i="9"/>
  <c r="AP997" i="9"/>
  <c r="AQ997" i="9"/>
  <c r="AR997" i="9"/>
  <c r="AS997" i="9"/>
  <c r="AT997" i="9"/>
  <c r="AU997" i="9"/>
  <c r="AV997" i="9"/>
  <c r="AW997" i="9"/>
  <c r="AX997" i="9"/>
  <c r="AY997" i="9"/>
  <c r="AZ997" i="9"/>
  <c r="BA997" i="9"/>
  <c r="BB997" i="9"/>
  <c r="BC997" i="9"/>
  <c r="BD997" i="9"/>
  <c r="BE997" i="9"/>
  <c r="BF997" i="9"/>
  <c r="BG997" i="9"/>
  <c r="BH997" i="9"/>
  <c r="BI997" i="9"/>
  <c r="BJ997" i="9"/>
  <c r="BK997" i="9"/>
  <c r="BL997" i="9"/>
  <c r="BM997" i="9"/>
  <c r="BN997" i="9"/>
  <c r="BO997" i="9"/>
  <c r="BP997" i="9"/>
  <c r="BQ997" i="9"/>
  <c r="BR997" i="9"/>
  <c r="BS997" i="9"/>
  <c r="BT997" i="9"/>
  <c r="BU997" i="9"/>
  <c r="BV997" i="9"/>
  <c r="BW997" i="9"/>
  <c r="BX997" i="9"/>
  <c r="BY997" i="9"/>
  <c r="BZ997" i="9"/>
  <c r="CA997" i="9"/>
  <c r="CB997" i="9"/>
  <c r="CC997" i="9"/>
  <c r="CD997" i="9"/>
  <c r="CE997" i="9"/>
  <c r="CF997" i="9"/>
  <c r="CG997" i="9"/>
  <c r="CH997" i="9"/>
  <c r="CI997" i="9"/>
  <c r="CJ997" i="9"/>
  <c r="CK997" i="9"/>
  <c r="CL997" i="9"/>
  <c r="CM997" i="9"/>
  <c r="CN997" i="9"/>
  <c r="CO997" i="9"/>
  <c r="CP997" i="9"/>
  <c r="CQ997" i="9"/>
  <c r="CR997" i="9"/>
  <c r="CS997" i="9"/>
  <c r="CT997" i="9"/>
  <c r="CU997" i="9"/>
  <c r="AN998" i="9"/>
  <c r="AO998" i="9"/>
  <c r="AP998" i="9"/>
  <c r="AQ998" i="9"/>
  <c r="AR998" i="9"/>
  <c r="AS998" i="9"/>
  <c r="AT998" i="9"/>
  <c r="AU998" i="9"/>
  <c r="AV998" i="9"/>
  <c r="AW998" i="9"/>
  <c r="AX998" i="9"/>
  <c r="AY998" i="9"/>
  <c r="AZ998" i="9"/>
  <c r="BA998" i="9"/>
  <c r="BB998" i="9"/>
  <c r="BC998" i="9"/>
  <c r="BD998" i="9"/>
  <c r="BE998" i="9"/>
  <c r="BF998" i="9"/>
  <c r="BG998" i="9"/>
  <c r="BH998" i="9"/>
  <c r="BI998" i="9"/>
  <c r="BJ998" i="9"/>
  <c r="BK998" i="9"/>
  <c r="BL998" i="9"/>
  <c r="BM998" i="9"/>
  <c r="BN998" i="9"/>
  <c r="BO998" i="9"/>
  <c r="BP998" i="9"/>
  <c r="BQ998" i="9"/>
  <c r="BR998" i="9"/>
  <c r="BS998" i="9"/>
  <c r="BT998" i="9"/>
  <c r="BU998" i="9"/>
  <c r="BV998" i="9"/>
  <c r="BW998" i="9"/>
  <c r="BX998" i="9"/>
  <c r="BY998" i="9"/>
  <c r="BZ998" i="9"/>
  <c r="CA998" i="9"/>
  <c r="CB998" i="9"/>
  <c r="CC998" i="9"/>
  <c r="CD998" i="9"/>
  <c r="CE998" i="9"/>
  <c r="CF998" i="9"/>
  <c r="CG998" i="9"/>
  <c r="CH998" i="9"/>
  <c r="CI998" i="9"/>
  <c r="CJ998" i="9"/>
  <c r="CK998" i="9"/>
  <c r="CL998" i="9"/>
  <c r="CM998" i="9"/>
  <c r="CN998" i="9"/>
  <c r="CO998" i="9"/>
  <c r="CP998" i="9"/>
  <c r="CQ998" i="9"/>
  <c r="CR998" i="9"/>
  <c r="CS998" i="9"/>
  <c r="CT998" i="9"/>
  <c r="CU998" i="9"/>
  <c r="AN999" i="9"/>
  <c r="AO999" i="9"/>
  <c r="AP999" i="9"/>
  <c r="AQ999" i="9"/>
  <c r="AR999" i="9"/>
  <c r="AS999" i="9"/>
  <c r="AT999" i="9"/>
  <c r="AU999" i="9"/>
  <c r="AV999" i="9"/>
  <c r="AW999" i="9"/>
  <c r="AX999" i="9"/>
  <c r="AY999" i="9"/>
  <c r="AZ999" i="9"/>
  <c r="BA999" i="9"/>
  <c r="BB999" i="9"/>
  <c r="BC999" i="9"/>
  <c r="BD999" i="9"/>
  <c r="BE999" i="9"/>
  <c r="BF999" i="9"/>
  <c r="BG999" i="9"/>
  <c r="BH999" i="9"/>
  <c r="BI999" i="9"/>
  <c r="BJ999" i="9"/>
  <c r="BK999" i="9"/>
  <c r="BL999" i="9"/>
  <c r="BM999" i="9"/>
  <c r="BN999" i="9"/>
  <c r="BO999" i="9"/>
  <c r="BP999" i="9"/>
  <c r="BQ999" i="9"/>
  <c r="BR999" i="9"/>
  <c r="BS999" i="9"/>
  <c r="BT999" i="9"/>
  <c r="BU999" i="9"/>
  <c r="BV999" i="9"/>
  <c r="BW999" i="9"/>
  <c r="BX999" i="9"/>
  <c r="BY999" i="9"/>
  <c r="BZ999" i="9"/>
  <c r="CA999" i="9"/>
  <c r="CB999" i="9"/>
  <c r="CC999" i="9"/>
  <c r="CD999" i="9"/>
  <c r="CE999" i="9"/>
  <c r="CF999" i="9"/>
  <c r="CG999" i="9"/>
  <c r="CH999" i="9"/>
  <c r="CI999" i="9"/>
  <c r="CJ999" i="9"/>
  <c r="CK999" i="9"/>
  <c r="CL999" i="9"/>
  <c r="CM999" i="9"/>
  <c r="CN999" i="9"/>
  <c r="CO999" i="9"/>
  <c r="CP999" i="9"/>
  <c r="CQ999" i="9"/>
  <c r="CR999" i="9"/>
  <c r="CS999" i="9"/>
  <c r="CT999" i="9"/>
  <c r="CU999" i="9"/>
  <c r="AN1000" i="9"/>
  <c r="AO1000" i="9"/>
  <c r="AP1000" i="9"/>
  <c r="AQ1000" i="9"/>
  <c r="AR1000" i="9"/>
  <c r="AS1000" i="9"/>
  <c r="AT1000" i="9"/>
  <c r="AU1000" i="9"/>
  <c r="AV1000" i="9"/>
  <c r="AW1000" i="9"/>
  <c r="AX1000" i="9"/>
  <c r="AY1000" i="9"/>
  <c r="AZ1000" i="9"/>
  <c r="BA1000" i="9"/>
  <c r="BB1000" i="9"/>
  <c r="BC1000" i="9"/>
  <c r="BD1000" i="9"/>
  <c r="BE1000" i="9"/>
  <c r="BF1000" i="9"/>
  <c r="BG1000" i="9"/>
  <c r="BH1000" i="9"/>
  <c r="BI1000" i="9"/>
  <c r="BJ1000" i="9"/>
  <c r="BK1000" i="9"/>
  <c r="BL1000" i="9"/>
  <c r="BM1000" i="9"/>
  <c r="BN1000" i="9"/>
  <c r="BO1000" i="9"/>
  <c r="BP1000" i="9"/>
  <c r="BQ1000" i="9"/>
  <c r="BR1000" i="9"/>
  <c r="BS1000" i="9"/>
  <c r="BT1000" i="9"/>
  <c r="BU1000" i="9"/>
  <c r="BV1000" i="9"/>
  <c r="BW1000" i="9"/>
  <c r="BX1000" i="9"/>
  <c r="BY1000" i="9"/>
  <c r="BZ1000" i="9"/>
  <c r="CA1000" i="9"/>
  <c r="CB1000" i="9"/>
  <c r="CC1000" i="9"/>
  <c r="CD1000" i="9"/>
  <c r="CE1000" i="9"/>
  <c r="CF1000" i="9"/>
  <c r="CG1000" i="9"/>
  <c r="CH1000" i="9"/>
  <c r="CI1000" i="9"/>
  <c r="CJ1000" i="9"/>
  <c r="CK1000" i="9"/>
  <c r="CL1000" i="9"/>
  <c r="CM1000" i="9"/>
  <c r="CN1000" i="9"/>
  <c r="CO1000" i="9"/>
  <c r="CP1000" i="9"/>
  <c r="CQ1000" i="9"/>
  <c r="CR1000" i="9"/>
  <c r="CS1000" i="9"/>
  <c r="CT1000" i="9"/>
  <c r="CU1000" i="9"/>
  <c r="AN1001" i="9"/>
  <c r="AO1001" i="9"/>
  <c r="AP1001" i="9"/>
  <c r="AQ1001" i="9"/>
  <c r="AR1001" i="9"/>
  <c r="AS1001" i="9"/>
  <c r="AT1001" i="9"/>
  <c r="AU1001" i="9"/>
  <c r="AV1001" i="9"/>
  <c r="AW1001" i="9"/>
  <c r="AX1001" i="9"/>
  <c r="AY1001" i="9"/>
  <c r="AZ1001" i="9"/>
  <c r="BA1001" i="9"/>
  <c r="BB1001" i="9"/>
  <c r="BC1001" i="9"/>
  <c r="BD1001" i="9"/>
  <c r="BE1001" i="9"/>
  <c r="BF1001" i="9"/>
  <c r="BG1001" i="9"/>
  <c r="BH1001" i="9"/>
  <c r="BI1001" i="9"/>
  <c r="BJ1001" i="9"/>
  <c r="BK1001" i="9"/>
  <c r="BL1001" i="9"/>
  <c r="BM1001" i="9"/>
  <c r="BN1001" i="9"/>
  <c r="BO1001" i="9"/>
  <c r="BP1001" i="9"/>
  <c r="BQ1001" i="9"/>
  <c r="BR1001" i="9"/>
  <c r="BS1001" i="9"/>
  <c r="BT1001" i="9"/>
  <c r="BU1001" i="9"/>
  <c r="BV1001" i="9"/>
  <c r="BW1001" i="9"/>
  <c r="BX1001" i="9"/>
  <c r="BY1001" i="9"/>
  <c r="BZ1001" i="9"/>
  <c r="CA1001" i="9"/>
  <c r="CB1001" i="9"/>
  <c r="CC1001" i="9"/>
  <c r="CD1001" i="9"/>
  <c r="CE1001" i="9"/>
  <c r="CF1001" i="9"/>
  <c r="CG1001" i="9"/>
  <c r="CH1001" i="9"/>
  <c r="CI1001" i="9"/>
  <c r="CJ1001" i="9"/>
  <c r="CK1001" i="9"/>
  <c r="CL1001" i="9"/>
  <c r="CM1001" i="9"/>
  <c r="CN1001" i="9"/>
  <c r="CO1001" i="9"/>
  <c r="CP1001" i="9"/>
  <c r="CQ1001" i="9"/>
  <c r="CR1001" i="9"/>
  <c r="CS1001" i="9"/>
  <c r="CT1001" i="9"/>
  <c r="CU1001" i="9"/>
  <c r="AN1002" i="9"/>
  <c r="AO1002" i="9"/>
  <c r="AP1002" i="9"/>
  <c r="AQ1002" i="9"/>
  <c r="AR1002" i="9"/>
  <c r="AS1002" i="9"/>
  <c r="AT1002" i="9"/>
  <c r="AU1002" i="9"/>
  <c r="AV1002" i="9"/>
  <c r="AW1002" i="9"/>
  <c r="AX1002" i="9"/>
  <c r="AY1002" i="9"/>
  <c r="AZ1002" i="9"/>
  <c r="BA1002" i="9"/>
  <c r="BB1002" i="9"/>
  <c r="BC1002" i="9"/>
  <c r="BD1002" i="9"/>
  <c r="BE1002" i="9"/>
  <c r="BF1002" i="9"/>
  <c r="BG1002" i="9"/>
  <c r="BH1002" i="9"/>
  <c r="BI1002" i="9"/>
  <c r="BJ1002" i="9"/>
  <c r="BK1002" i="9"/>
  <c r="BL1002" i="9"/>
  <c r="BM1002" i="9"/>
  <c r="BN1002" i="9"/>
  <c r="BO1002" i="9"/>
  <c r="BP1002" i="9"/>
  <c r="BQ1002" i="9"/>
  <c r="BR1002" i="9"/>
  <c r="BS1002" i="9"/>
  <c r="BT1002" i="9"/>
  <c r="BU1002" i="9"/>
  <c r="BV1002" i="9"/>
  <c r="BW1002" i="9"/>
  <c r="BX1002" i="9"/>
  <c r="BY1002" i="9"/>
  <c r="BZ1002" i="9"/>
  <c r="CA1002" i="9"/>
  <c r="CB1002" i="9"/>
  <c r="CC1002" i="9"/>
  <c r="CD1002" i="9"/>
  <c r="CE1002" i="9"/>
  <c r="CF1002" i="9"/>
  <c r="CG1002" i="9"/>
  <c r="CH1002" i="9"/>
  <c r="CI1002" i="9"/>
  <c r="CJ1002" i="9"/>
  <c r="CK1002" i="9"/>
  <c r="CL1002" i="9"/>
  <c r="CM1002" i="9"/>
  <c r="CN1002" i="9"/>
  <c r="CO1002" i="9"/>
  <c r="CP1002" i="9"/>
  <c r="CQ1002" i="9"/>
  <c r="CR1002" i="9"/>
  <c r="CS1002" i="9"/>
  <c r="CT1002" i="9"/>
  <c r="CU1002" i="9"/>
  <c r="AN1003" i="9"/>
  <c r="AO1003" i="9"/>
  <c r="AP1003" i="9"/>
  <c r="AQ1003" i="9"/>
  <c r="AR1003" i="9"/>
  <c r="AS1003" i="9"/>
  <c r="AT1003" i="9"/>
  <c r="AU1003" i="9"/>
  <c r="AV1003" i="9"/>
  <c r="AW1003" i="9"/>
  <c r="AX1003" i="9"/>
  <c r="AY1003" i="9"/>
  <c r="AZ1003" i="9"/>
  <c r="BA1003" i="9"/>
  <c r="BB1003" i="9"/>
  <c r="BC1003" i="9"/>
  <c r="BD1003" i="9"/>
  <c r="BE1003" i="9"/>
  <c r="BF1003" i="9"/>
  <c r="BG1003" i="9"/>
  <c r="BH1003" i="9"/>
  <c r="BI1003" i="9"/>
  <c r="BJ1003" i="9"/>
  <c r="BK1003" i="9"/>
  <c r="BL1003" i="9"/>
  <c r="BM1003" i="9"/>
  <c r="BN1003" i="9"/>
  <c r="BO1003" i="9"/>
  <c r="BP1003" i="9"/>
  <c r="BQ1003" i="9"/>
  <c r="BR1003" i="9"/>
  <c r="BS1003" i="9"/>
  <c r="BT1003" i="9"/>
  <c r="BU1003" i="9"/>
  <c r="BV1003" i="9"/>
  <c r="BW1003" i="9"/>
  <c r="BX1003" i="9"/>
  <c r="BY1003" i="9"/>
  <c r="BZ1003" i="9"/>
  <c r="CA1003" i="9"/>
  <c r="CB1003" i="9"/>
  <c r="CC1003" i="9"/>
  <c r="CD1003" i="9"/>
  <c r="CE1003" i="9"/>
  <c r="CF1003" i="9"/>
  <c r="CG1003" i="9"/>
  <c r="CH1003" i="9"/>
  <c r="CI1003" i="9"/>
  <c r="CJ1003" i="9"/>
  <c r="CK1003" i="9"/>
  <c r="CL1003" i="9"/>
  <c r="CM1003" i="9"/>
  <c r="CN1003" i="9"/>
  <c r="CO1003" i="9"/>
  <c r="CP1003" i="9"/>
  <c r="CQ1003" i="9"/>
  <c r="CR1003" i="9"/>
  <c r="CS1003" i="9"/>
  <c r="CT1003" i="9"/>
  <c r="CU1003" i="9"/>
  <c r="AN1004" i="9"/>
  <c r="AO1004" i="9"/>
  <c r="AP1004" i="9"/>
  <c r="AQ1004" i="9"/>
  <c r="AR1004" i="9"/>
  <c r="AS1004" i="9"/>
  <c r="AT1004" i="9"/>
  <c r="AU1004" i="9"/>
  <c r="AV1004" i="9"/>
  <c r="AW1004" i="9"/>
  <c r="AX1004" i="9"/>
  <c r="AY1004" i="9"/>
  <c r="AZ1004" i="9"/>
  <c r="BA1004" i="9"/>
  <c r="BB1004" i="9"/>
  <c r="BC1004" i="9"/>
  <c r="BD1004" i="9"/>
  <c r="BE1004" i="9"/>
  <c r="BF1004" i="9"/>
  <c r="BG1004" i="9"/>
  <c r="BH1004" i="9"/>
  <c r="BI1004" i="9"/>
  <c r="BJ1004" i="9"/>
  <c r="BK1004" i="9"/>
  <c r="BL1004" i="9"/>
  <c r="BM1004" i="9"/>
  <c r="BN1004" i="9"/>
  <c r="BO1004" i="9"/>
  <c r="BP1004" i="9"/>
  <c r="BQ1004" i="9"/>
  <c r="BR1004" i="9"/>
  <c r="BS1004" i="9"/>
  <c r="BT1004" i="9"/>
  <c r="BU1004" i="9"/>
  <c r="BV1004" i="9"/>
  <c r="BW1004" i="9"/>
  <c r="BX1004" i="9"/>
  <c r="BY1004" i="9"/>
  <c r="BZ1004" i="9"/>
  <c r="CA1004" i="9"/>
  <c r="CB1004" i="9"/>
  <c r="CC1004" i="9"/>
  <c r="CD1004" i="9"/>
  <c r="CE1004" i="9"/>
  <c r="CF1004" i="9"/>
  <c r="CG1004" i="9"/>
  <c r="CH1004" i="9"/>
  <c r="CI1004" i="9"/>
  <c r="CJ1004" i="9"/>
  <c r="CK1004" i="9"/>
  <c r="CL1004" i="9"/>
  <c r="CM1004" i="9"/>
  <c r="CN1004" i="9"/>
  <c r="CO1004" i="9"/>
  <c r="CP1004" i="9"/>
  <c r="CQ1004" i="9"/>
  <c r="CR1004" i="9"/>
  <c r="CS1004" i="9"/>
  <c r="CT1004" i="9"/>
  <c r="CU1004" i="9"/>
  <c r="AN1005" i="9"/>
  <c r="AO1005" i="9"/>
  <c r="AP1005" i="9"/>
  <c r="AQ1005" i="9"/>
  <c r="AR1005" i="9"/>
  <c r="AS1005" i="9"/>
  <c r="AT1005" i="9"/>
  <c r="AU1005" i="9"/>
  <c r="AV1005" i="9"/>
  <c r="AW1005" i="9"/>
  <c r="AX1005" i="9"/>
  <c r="AY1005" i="9"/>
  <c r="AZ1005" i="9"/>
  <c r="BA1005" i="9"/>
  <c r="BB1005" i="9"/>
  <c r="BC1005" i="9"/>
  <c r="BD1005" i="9"/>
  <c r="BE1005" i="9"/>
  <c r="BF1005" i="9"/>
  <c r="BG1005" i="9"/>
  <c r="BH1005" i="9"/>
  <c r="BI1005" i="9"/>
  <c r="BJ1005" i="9"/>
  <c r="BK1005" i="9"/>
  <c r="BL1005" i="9"/>
  <c r="BM1005" i="9"/>
  <c r="BN1005" i="9"/>
  <c r="BO1005" i="9"/>
  <c r="BP1005" i="9"/>
  <c r="BQ1005" i="9"/>
  <c r="BR1005" i="9"/>
  <c r="BS1005" i="9"/>
  <c r="BT1005" i="9"/>
  <c r="BU1005" i="9"/>
  <c r="BV1005" i="9"/>
  <c r="BW1005" i="9"/>
  <c r="BX1005" i="9"/>
  <c r="BY1005" i="9"/>
  <c r="BZ1005" i="9"/>
  <c r="CA1005" i="9"/>
  <c r="CB1005" i="9"/>
  <c r="CC1005" i="9"/>
  <c r="CD1005" i="9"/>
  <c r="CE1005" i="9"/>
  <c r="CF1005" i="9"/>
  <c r="CG1005" i="9"/>
  <c r="CH1005" i="9"/>
  <c r="CI1005" i="9"/>
  <c r="CJ1005" i="9"/>
  <c r="CK1005" i="9"/>
  <c r="CL1005" i="9"/>
  <c r="CM1005" i="9"/>
  <c r="CN1005" i="9"/>
  <c r="CO1005" i="9"/>
  <c r="CP1005" i="9"/>
  <c r="CQ1005" i="9"/>
  <c r="CR1005" i="9"/>
  <c r="CS1005" i="9"/>
  <c r="CT1005" i="9"/>
  <c r="CU1005" i="9"/>
  <c r="AN1006" i="9"/>
  <c r="AO1006" i="9"/>
  <c r="AP1006" i="9"/>
  <c r="AQ1006" i="9"/>
  <c r="AR1006" i="9"/>
  <c r="AS1006" i="9"/>
  <c r="AT1006" i="9"/>
  <c r="AU1006" i="9"/>
  <c r="AV1006" i="9"/>
  <c r="AW1006" i="9"/>
  <c r="AX1006" i="9"/>
  <c r="AY1006" i="9"/>
  <c r="AZ1006" i="9"/>
  <c r="BA1006" i="9"/>
  <c r="BB1006" i="9"/>
  <c r="BC1006" i="9"/>
  <c r="BD1006" i="9"/>
  <c r="BE1006" i="9"/>
  <c r="BF1006" i="9"/>
  <c r="BG1006" i="9"/>
  <c r="BH1006" i="9"/>
  <c r="BI1006" i="9"/>
  <c r="BJ1006" i="9"/>
  <c r="BK1006" i="9"/>
  <c r="BL1006" i="9"/>
  <c r="BM1006" i="9"/>
  <c r="BN1006" i="9"/>
  <c r="BO1006" i="9"/>
  <c r="BP1006" i="9"/>
  <c r="BQ1006" i="9"/>
  <c r="BR1006" i="9"/>
  <c r="BS1006" i="9"/>
  <c r="BT1006" i="9"/>
  <c r="BU1006" i="9"/>
  <c r="BV1006" i="9"/>
  <c r="BW1006" i="9"/>
  <c r="BX1006" i="9"/>
  <c r="BY1006" i="9"/>
  <c r="BZ1006" i="9"/>
  <c r="CA1006" i="9"/>
  <c r="CB1006" i="9"/>
  <c r="CC1006" i="9"/>
  <c r="CD1006" i="9"/>
  <c r="CE1006" i="9"/>
  <c r="CF1006" i="9"/>
  <c r="CG1006" i="9"/>
  <c r="CH1006" i="9"/>
  <c r="CI1006" i="9"/>
  <c r="CJ1006" i="9"/>
  <c r="CK1006" i="9"/>
  <c r="CL1006" i="9"/>
  <c r="CM1006" i="9"/>
  <c r="CN1006" i="9"/>
  <c r="CO1006" i="9"/>
  <c r="CP1006" i="9"/>
  <c r="CQ1006" i="9"/>
  <c r="CR1006" i="9"/>
  <c r="CS1006" i="9"/>
  <c r="CT1006" i="9"/>
  <c r="CU1006" i="9"/>
  <c r="AN1007" i="9"/>
  <c r="AO1007" i="9"/>
  <c r="AP1007" i="9"/>
  <c r="AQ1007" i="9"/>
  <c r="AR1007" i="9"/>
  <c r="AS1007" i="9"/>
  <c r="AT1007" i="9"/>
  <c r="AU1007" i="9"/>
  <c r="AV1007" i="9"/>
  <c r="AW1007" i="9"/>
  <c r="AX1007" i="9"/>
  <c r="AY1007" i="9"/>
  <c r="AZ1007" i="9"/>
  <c r="BA1007" i="9"/>
  <c r="BB1007" i="9"/>
  <c r="BC1007" i="9"/>
  <c r="BD1007" i="9"/>
  <c r="BE1007" i="9"/>
  <c r="BF1007" i="9"/>
  <c r="BG1007" i="9"/>
  <c r="BH1007" i="9"/>
  <c r="BI1007" i="9"/>
  <c r="BJ1007" i="9"/>
  <c r="BK1007" i="9"/>
  <c r="BL1007" i="9"/>
  <c r="BM1007" i="9"/>
  <c r="BN1007" i="9"/>
  <c r="BO1007" i="9"/>
  <c r="BP1007" i="9"/>
  <c r="BQ1007" i="9"/>
  <c r="BR1007" i="9"/>
  <c r="BS1007" i="9"/>
  <c r="BT1007" i="9"/>
  <c r="BU1007" i="9"/>
  <c r="BV1007" i="9"/>
  <c r="BW1007" i="9"/>
  <c r="BX1007" i="9"/>
  <c r="BY1007" i="9"/>
  <c r="BZ1007" i="9"/>
  <c r="CA1007" i="9"/>
  <c r="CB1007" i="9"/>
  <c r="CC1007" i="9"/>
  <c r="CD1007" i="9"/>
  <c r="CE1007" i="9"/>
  <c r="CF1007" i="9"/>
  <c r="CG1007" i="9"/>
  <c r="CH1007" i="9"/>
  <c r="CI1007" i="9"/>
  <c r="CJ1007" i="9"/>
  <c r="CK1007" i="9"/>
  <c r="CL1007" i="9"/>
  <c r="CM1007" i="9"/>
  <c r="CN1007" i="9"/>
  <c r="CO1007" i="9"/>
  <c r="CP1007" i="9"/>
  <c r="CQ1007" i="9"/>
  <c r="CR1007" i="9"/>
  <c r="CS1007" i="9"/>
  <c r="CT1007" i="9"/>
  <c r="CU1007" i="9"/>
  <c r="AN1008" i="9"/>
  <c r="AO1008" i="9"/>
  <c r="AP1008" i="9"/>
  <c r="AQ1008" i="9"/>
  <c r="AR1008" i="9"/>
  <c r="AS1008" i="9"/>
  <c r="AT1008" i="9"/>
  <c r="AU1008" i="9"/>
  <c r="AV1008" i="9"/>
  <c r="AW1008" i="9"/>
  <c r="AX1008" i="9"/>
  <c r="AY1008" i="9"/>
  <c r="AZ1008" i="9"/>
  <c r="BA1008" i="9"/>
  <c r="BB1008" i="9"/>
  <c r="BC1008" i="9"/>
  <c r="BD1008" i="9"/>
  <c r="BE1008" i="9"/>
  <c r="BF1008" i="9"/>
  <c r="BG1008" i="9"/>
  <c r="BH1008" i="9"/>
  <c r="BI1008" i="9"/>
  <c r="BJ1008" i="9"/>
  <c r="BK1008" i="9"/>
  <c r="BL1008" i="9"/>
  <c r="BM1008" i="9"/>
  <c r="BN1008" i="9"/>
  <c r="BO1008" i="9"/>
  <c r="BP1008" i="9"/>
  <c r="BQ1008" i="9"/>
  <c r="BR1008" i="9"/>
  <c r="BS1008" i="9"/>
  <c r="BT1008" i="9"/>
  <c r="BU1008" i="9"/>
  <c r="BV1008" i="9"/>
  <c r="BW1008" i="9"/>
  <c r="BX1008" i="9"/>
  <c r="BY1008" i="9"/>
  <c r="BZ1008" i="9"/>
  <c r="CA1008" i="9"/>
  <c r="CB1008" i="9"/>
  <c r="CC1008" i="9"/>
  <c r="CD1008" i="9"/>
  <c r="CE1008" i="9"/>
  <c r="CF1008" i="9"/>
  <c r="CG1008" i="9"/>
  <c r="CH1008" i="9"/>
  <c r="CI1008" i="9"/>
  <c r="CJ1008" i="9"/>
  <c r="CK1008" i="9"/>
  <c r="CL1008" i="9"/>
  <c r="CM1008" i="9"/>
  <c r="CN1008" i="9"/>
  <c r="CO1008" i="9"/>
  <c r="CP1008" i="9"/>
  <c r="CQ1008" i="9"/>
  <c r="CR1008" i="9"/>
  <c r="CS1008" i="9"/>
  <c r="CT1008" i="9"/>
  <c r="CU1008" i="9"/>
  <c r="AN1009" i="9"/>
  <c r="AO1009" i="9"/>
  <c r="AP1009" i="9"/>
  <c r="AQ1009" i="9"/>
  <c r="AR1009" i="9"/>
  <c r="AS1009" i="9"/>
  <c r="AT1009" i="9"/>
  <c r="AU1009" i="9"/>
  <c r="AV1009" i="9"/>
  <c r="AW1009" i="9"/>
  <c r="AX1009" i="9"/>
  <c r="AY1009" i="9"/>
  <c r="AZ1009" i="9"/>
  <c r="BA1009" i="9"/>
  <c r="BB1009" i="9"/>
  <c r="BC1009" i="9"/>
  <c r="BD1009" i="9"/>
  <c r="BE1009" i="9"/>
  <c r="BF1009" i="9"/>
  <c r="BG1009" i="9"/>
  <c r="BH1009" i="9"/>
  <c r="BI1009" i="9"/>
  <c r="BJ1009" i="9"/>
  <c r="BK1009" i="9"/>
  <c r="BL1009" i="9"/>
  <c r="BM1009" i="9"/>
  <c r="BN1009" i="9"/>
  <c r="BO1009" i="9"/>
  <c r="BP1009" i="9"/>
  <c r="BQ1009" i="9"/>
  <c r="BR1009" i="9"/>
  <c r="BS1009" i="9"/>
  <c r="BT1009" i="9"/>
  <c r="BU1009" i="9"/>
  <c r="BV1009" i="9"/>
  <c r="BW1009" i="9"/>
  <c r="BX1009" i="9"/>
  <c r="BY1009" i="9"/>
  <c r="BZ1009" i="9"/>
  <c r="CA1009" i="9"/>
  <c r="CB1009" i="9"/>
  <c r="CC1009" i="9"/>
  <c r="CD1009" i="9"/>
  <c r="CE1009" i="9"/>
  <c r="CF1009" i="9"/>
  <c r="CG1009" i="9"/>
  <c r="CH1009" i="9"/>
  <c r="CI1009" i="9"/>
  <c r="CJ1009" i="9"/>
  <c r="CK1009" i="9"/>
  <c r="CL1009" i="9"/>
  <c r="CM1009" i="9"/>
  <c r="CN1009" i="9"/>
  <c r="CO1009" i="9"/>
  <c r="CP1009" i="9"/>
  <c r="CQ1009" i="9"/>
  <c r="CR1009" i="9"/>
  <c r="CS1009" i="9"/>
  <c r="CT1009" i="9"/>
  <c r="CU1009" i="9"/>
  <c r="AN1010" i="9"/>
  <c r="AO1010" i="9"/>
  <c r="AP1010" i="9"/>
  <c r="AQ1010" i="9"/>
  <c r="AR1010" i="9"/>
  <c r="AS1010" i="9"/>
  <c r="AT1010" i="9"/>
  <c r="AU1010" i="9"/>
  <c r="AV1010" i="9"/>
  <c r="AW1010" i="9"/>
  <c r="AX1010" i="9"/>
  <c r="AY1010" i="9"/>
  <c r="AZ1010" i="9"/>
  <c r="BA1010" i="9"/>
  <c r="BB1010" i="9"/>
  <c r="BC1010" i="9"/>
  <c r="BD1010" i="9"/>
  <c r="BE1010" i="9"/>
  <c r="BF1010" i="9"/>
  <c r="BG1010" i="9"/>
  <c r="BH1010" i="9"/>
  <c r="BI1010" i="9"/>
  <c r="BJ1010" i="9"/>
  <c r="BK1010" i="9"/>
  <c r="BL1010" i="9"/>
  <c r="BM1010" i="9"/>
  <c r="BN1010" i="9"/>
  <c r="BO1010" i="9"/>
  <c r="BP1010" i="9"/>
  <c r="BQ1010" i="9"/>
  <c r="BR1010" i="9"/>
  <c r="BS1010" i="9"/>
  <c r="BT1010" i="9"/>
  <c r="BU1010" i="9"/>
  <c r="BV1010" i="9"/>
  <c r="BW1010" i="9"/>
  <c r="BX1010" i="9"/>
  <c r="BY1010" i="9"/>
  <c r="BZ1010" i="9"/>
  <c r="CA1010" i="9"/>
  <c r="CB1010" i="9"/>
  <c r="CC1010" i="9"/>
  <c r="CD1010" i="9"/>
  <c r="CE1010" i="9"/>
  <c r="CF1010" i="9"/>
  <c r="CG1010" i="9"/>
  <c r="CH1010" i="9"/>
  <c r="CI1010" i="9"/>
  <c r="CJ1010" i="9"/>
  <c r="CK1010" i="9"/>
  <c r="CL1010" i="9"/>
  <c r="CM1010" i="9"/>
  <c r="CN1010" i="9"/>
  <c r="CO1010" i="9"/>
  <c r="CP1010" i="9"/>
  <c r="CQ1010" i="9"/>
  <c r="CR1010" i="9"/>
  <c r="CS1010" i="9"/>
  <c r="CT1010" i="9"/>
  <c r="CU1010" i="9"/>
  <c r="AN1011" i="9"/>
  <c r="AO1011" i="9"/>
  <c r="AP1011" i="9"/>
  <c r="AQ1011" i="9"/>
  <c r="AR1011" i="9"/>
  <c r="AS1011" i="9"/>
  <c r="AT1011" i="9"/>
  <c r="AU1011" i="9"/>
  <c r="AV1011" i="9"/>
  <c r="AW1011" i="9"/>
  <c r="AX1011" i="9"/>
  <c r="AY1011" i="9"/>
  <c r="AZ1011" i="9"/>
  <c r="BA1011" i="9"/>
  <c r="BB1011" i="9"/>
  <c r="BC1011" i="9"/>
  <c r="BD1011" i="9"/>
  <c r="BE1011" i="9"/>
  <c r="BF1011" i="9"/>
  <c r="BG1011" i="9"/>
  <c r="BH1011" i="9"/>
  <c r="BI1011" i="9"/>
  <c r="BJ1011" i="9"/>
  <c r="BK1011" i="9"/>
  <c r="BL1011" i="9"/>
  <c r="BM1011" i="9"/>
  <c r="BN1011" i="9"/>
  <c r="BO1011" i="9"/>
  <c r="BP1011" i="9"/>
  <c r="BQ1011" i="9"/>
  <c r="BR1011" i="9"/>
  <c r="BS1011" i="9"/>
  <c r="BT1011" i="9"/>
  <c r="BU1011" i="9"/>
  <c r="BV1011" i="9"/>
  <c r="BW1011" i="9"/>
  <c r="BX1011" i="9"/>
  <c r="BY1011" i="9"/>
  <c r="BZ1011" i="9"/>
  <c r="CA1011" i="9"/>
  <c r="CB1011" i="9"/>
  <c r="CC1011" i="9"/>
  <c r="CD1011" i="9"/>
  <c r="CE1011" i="9"/>
  <c r="CF1011" i="9"/>
  <c r="CG1011" i="9"/>
  <c r="CH1011" i="9"/>
  <c r="CI1011" i="9"/>
  <c r="CJ1011" i="9"/>
  <c r="CK1011" i="9"/>
  <c r="CL1011" i="9"/>
  <c r="CM1011" i="9"/>
  <c r="CN1011" i="9"/>
  <c r="CO1011" i="9"/>
  <c r="CP1011" i="9"/>
  <c r="CQ1011" i="9"/>
  <c r="CR1011" i="9"/>
  <c r="CS1011" i="9"/>
  <c r="CT1011" i="9"/>
  <c r="CU1011" i="9"/>
  <c r="AN1012" i="9"/>
  <c r="AO1012" i="9"/>
  <c r="AP1012" i="9"/>
  <c r="AQ1012" i="9"/>
  <c r="AR1012" i="9"/>
  <c r="AS1012" i="9"/>
  <c r="AT1012" i="9"/>
  <c r="AU1012" i="9"/>
  <c r="AV1012" i="9"/>
  <c r="AW1012" i="9"/>
  <c r="AX1012" i="9"/>
  <c r="AY1012" i="9"/>
  <c r="AZ1012" i="9"/>
  <c r="BA1012" i="9"/>
  <c r="BB1012" i="9"/>
  <c r="BC1012" i="9"/>
  <c r="BD1012" i="9"/>
  <c r="BE1012" i="9"/>
  <c r="BF1012" i="9"/>
  <c r="BG1012" i="9"/>
  <c r="BH1012" i="9"/>
  <c r="BI1012" i="9"/>
  <c r="BJ1012" i="9"/>
  <c r="BK1012" i="9"/>
  <c r="BL1012" i="9"/>
  <c r="BM1012" i="9"/>
  <c r="BN1012" i="9"/>
  <c r="BO1012" i="9"/>
  <c r="BP1012" i="9"/>
  <c r="BQ1012" i="9"/>
  <c r="BR1012" i="9"/>
  <c r="BS1012" i="9"/>
  <c r="BT1012" i="9"/>
  <c r="BU1012" i="9"/>
  <c r="BV1012" i="9"/>
  <c r="BW1012" i="9"/>
  <c r="BX1012" i="9"/>
  <c r="BY1012" i="9"/>
  <c r="BZ1012" i="9"/>
  <c r="CA1012" i="9"/>
  <c r="CB1012" i="9"/>
  <c r="CC1012" i="9"/>
  <c r="CD1012" i="9"/>
  <c r="CE1012" i="9"/>
  <c r="CF1012" i="9"/>
  <c r="CG1012" i="9"/>
  <c r="CH1012" i="9"/>
  <c r="CI1012" i="9"/>
  <c r="CJ1012" i="9"/>
  <c r="CK1012" i="9"/>
  <c r="CL1012" i="9"/>
  <c r="CM1012" i="9"/>
  <c r="CN1012" i="9"/>
  <c r="CO1012" i="9"/>
  <c r="CP1012" i="9"/>
  <c r="CQ1012" i="9"/>
  <c r="CR1012" i="9"/>
  <c r="CS1012" i="9"/>
  <c r="CT1012" i="9"/>
  <c r="CU1012" i="9"/>
  <c r="AN1013" i="9"/>
  <c r="AO1013" i="9"/>
  <c r="AP1013" i="9"/>
  <c r="AQ1013" i="9"/>
  <c r="AR1013" i="9"/>
  <c r="AS1013" i="9"/>
  <c r="AT1013" i="9"/>
  <c r="AU1013" i="9"/>
  <c r="AV1013" i="9"/>
  <c r="AW1013" i="9"/>
  <c r="AX1013" i="9"/>
  <c r="AY1013" i="9"/>
  <c r="AZ1013" i="9"/>
  <c r="BA1013" i="9"/>
  <c r="BB1013" i="9"/>
  <c r="BC1013" i="9"/>
  <c r="BD1013" i="9"/>
  <c r="BE1013" i="9"/>
  <c r="BF1013" i="9"/>
  <c r="BG1013" i="9"/>
  <c r="BH1013" i="9"/>
  <c r="BI1013" i="9"/>
  <c r="BJ1013" i="9"/>
  <c r="BK1013" i="9"/>
  <c r="BL1013" i="9"/>
  <c r="BM1013" i="9"/>
  <c r="BN1013" i="9"/>
  <c r="BO1013" i="9"/>
  <c r="BP1013" i="9"/>
  <c r="BQ1013" i="9"/>
  <c r="BR1013" i="9"/>
  <c r="BS1013" i="9"/>
  <c r="BT1013" i="9"/>
  <c r="BU1013" i="9"/>
  <c r="BV1013" i="9"/>
  <c r="BW1013" i="9"/>
  <c r="BX1013" i="9"/>
  <c r="BY1013" i="9"/>
  <c r="BZ1013" i="9"/>
  <c r="CA1013" i="9"/>
  <c r="CB1013" i="9"/>
  <c r="CC1013" i="9"/>
  <c r="CD1013" i="9"/>
  <c r="CE1013" i="9"/>
  <c r="CF1013" i="9"/>
  <c r="CG1013" i="9"/>
  <c r="CH1013" i="9"/>
  <c r="CI1013" i="9"/>
  <c r="CJ1013" i="9"/>
  <c r="CK1013" i="9"/>
  <c r="CL1013" i="9"/>
  <c r="CM1013" i="9"/>
  <c r="CN1013" i="9"/>
  <c r="CO1013" i="9"/>
  <c r="CP1013" i="9"/>
  <c r="CQ1013" i="9"/>
  <c r="CR1013" i="9"/>
  <c r="CS1013" i="9"/>
  <c r="CT1013" i="9"/>
  <c r="CU1013" i="9"/>
  <c r="AN1014" i="9"/>
  <c r="AO1014" i="9"/>
  <c r="AP1014" i="9"/>
  <c r="AQ1014" i="9"/>
  <c r="AR1014" i="9"/>
  <c r="AS1014" i="9"/>
  <c r="AT1014" i="9"/>
  <c r="AU1014" i="9"/>
  <c r="AV1014" i="9"/>
  <c r="AW1014" i="9"/>
  <c r="AX1014" i="9"/>
  <c r="AY1014" i="9"/>
  <c r="AZ1014" i="9"/>
  <c r="BA1014" i="9"/>
  <c r="BB1014" i="9"/>
  <c r="BC1014" i="9"/>
  <c r="BD1014" i="9"/>
  <c r="BE1014" i="9"/>
  <c r="BF1014" i="9"/>
  <c r="BG1014" i="9"/>
  <c r="BH1014" i="9"/>
  <c r="BI1014" i="9"/>
  <c r="BJ1014" i="9"/>
  <c r="BK1014" i="9"/>
  <c r="BL1014" i="9"/>
  <c r="BM1014" i="9"/>
  <c r="BN1014" i="9"/>
  <c r="BO1014" i="9"/>
  <c r="BP1014" i="9"/>
  <c r="BQ1014" i="9"/>
  <c r="BR1014" i="9"/>
  <c r="BS1014" i="9"/>
  <c r="BT1014" i="9"/>
  <c r="BU1014" i="9"/>
  <c r="BV1014" i="9"/>
  <c r="BW1014" i="9"/>
  <c r="BX1014" i="9"/>
  <c r="BY1014" i="9"/>
  <c r="BZ1014" i="9"/>
  <c r="CA1014" i="9"/>
  <c r="CB1014" i="9"/>
  <c r="CC1014" i="9"/>
  <c r="CD1014" i="9"/>
  <c r="CE1014" i="9"/>
  <c r="CF1014" i="9"/>
  <c r="CG1014" i="9"/>
  <c r="CH1014" i="9"/>
  <c r="CI1014" i="9"/>
  <c r="CJ1014" i="9"/>
  <c r="CK1014" i="9"/>
  <c r="CL1014" i="9"/>
  <c r="CM1014" i="9"/>
  <c r="CN1014" i="9"/>
  <c r="CO1014" i="9"/>
  <c r="CP1014" i="9"/>
  <c r="CQ1014" i="9"/>
  <c r="CR1014" i="9"/>
  <c r="CS1014" i="9"/>
  <c r="CT1014" i="9"/>
  <c r="CU1014" i="9"/>
  <c r="AN1015" i="9"/>
  <c r="AO1015" i="9"/>
  <c r="AP1015" i="9"/>
  <c r="AQ1015" i="9"/>
  <c r="AR1015" i="9"/>
  <c r="AS1015" i="9"/>
  <c r="AT1015" i="9"/>
  <c r="AU1015" i="9"/>
  <c r="AV1015" i="9"/>
  <c r="AW1015" i="9"/>
  <c r="AX1015" i="9"/>
  <c r="AY1015" i="9"/>
  <c r="AZ1015" i="9"/>
  <c r="BA1015" i="9"/>
  <c r="BB1015" i="9"/>
  <c r="BC1015" i="9"/>
  <c r="BD1015" i="9"/>
  <c r="BE1015" i="9"/>
  <c r="BF1015" i="9"/>
  <c r="BG1015" i="9"/>
  <c r="BH1015" i="9"/>
  <c r="BI1015" i="9"/>
  <c r="BJ1015" i="9"/>
  <c r="BK1015" i="9"/>
  <c r="BL1015" i="9"/>
  <c r="BM1015" i="9"/>
  <c r="BN1015" i="9"/>
  <c r="BO1015" i="9"/>
  <c r="BP1015" i="9"/>
  <c r="BQ1015" i="9"/>
  <c r="BR1015" i="9"/>
  <c r="BS1015" i="9"/>
  <c r="BT1015" i="9"/>
  <c r="BU1015" i="9"/>
  <c r="BV1015" i="9"/>
  <c r="BW1015" i="9"/>
  <c r="BX1015" i="9"/>
  <c r="BY1015" i="9"/>
  <c r="BZ1015" i="9"/>
  <c r="CA1015" i="9"/>
  <c r="CB1015" i="9"/>
  <c r="CC1015" i="9"/>
  <c r="CD1015" i="9"/>
  <c r="CE1015" i="9"/>
  <c r="CF1015" i="9"/>
  <c r="CG1015" i="9"/>
  <c r="CH1015" i="9"/>
  <c r="CI1015" i="9"/>
  <c r="CJ1015" i="9"/>
  <c r="CK1015" i="9"/>
  <c r="CL1015" i="9"/>
  <c r="CM1015" i="9"/>
  <c r="CN1015" i="9"/>
  <c r="CO1015" i="9"/>
  <c r="CP1015" i="9"/>
  <c r="CQ1015" i="9"/>
  <c r="CR1015" i="9"/>
  <c r="CS1015" i="9"/>
  <c r="CT1015" i="9"/>
  <c r="CU1015" i="9"/>
  <c r="AN1016" i="9"/>
  <c r="AO1016" i="9"/>
  <c r="AP1016" i="9"/>
  <c r="AQ1016" i="9"/>
  <c r="AR1016" i="9"/>
  <c r="AS1016" i="9"/>
  <c r="AT1016" i="9"/>
  <c r="AU1016" i="9"/>
  <c r="AV1016" i="9"/>
  <c r="AW1016" i="9"/>
  <c r="AX1016" i="9"/>
  <c r="AY1016" i="9"/>
  <c r="AZ1016" i="9"/>
  <c r="BA1016" i="9"/>
  <c r="BB1016" i="9"/>
  <c r="BC1016" i="9"/>
  <c r="BD1016" i="9"/>
  <c r="BE1016" i="9"/>
  <c r="BF1016" i="9"/>
  <c r="BG1016" i="9"/>
  <c r="BH1016" i="9"/>
  <c r="BI1016" i="9"/>
  <c r="BJ1016" i="9"/>
  <c r="BK1016" i="9"/>
  <c r="BL1016" i="9"/>
  <c r="BM1016" i="9"/>
  <c r="BN1016" i="9"/>
  <c r="BO1016" i="9"/>
  <c r="BP1016" i="9"/>
  <c r="BQ1016" i="9"/>
  <c r="BR1016" i="9"/>
  <c r="BS1016" i="9"/>
  <c r="BT1016" i="9"/>
  <c r="BU1016" i="9"/>
  <c r="BV1016" i="9"/>
  <c r="BW1016" i="9"/>
  <c r="BX1016" i="9"/>
  <c r="BY1016" i="9"/>
  <c r="BZ1016" i="9"/>
  <c r="CA1016" i="9"/>
  <c r="CB1016" i="9"/>
  <c r="CC1016" i="9"/>
  <c r="CD1016" i="9"/>
  <c r="CE1016" i="9"/>
  <c r="CF1016" i="9"/>
  <c r="CG1016" i="9"/>
  <c r="CH1016" i="9"/>
  <c r="CI1016" i="9"/>
  <c r="CJ1016" i="9"/>
  <c r="CK1016" i="9"/>
  <c r="CL1016" i="9"/>
  <c r="CM1016" i="9"/>
  <c r="CN1016" i="9"/>
  <c r="CO1016" i="9"/>
  <c r="CP1016" i="9"/>
  <c r="CQ1016" i="9"/>
  <c r="CR1016" i="9"/>
  <c r="CS1016" i="9"/>
  <c r="CT1016" i="9"/>
  <c r="CU1016" i="9"/>
  <c r="E18" i="9"/>
  <c r="F18" i="9"/>
  <c r="G18" i="9"/>
  <c r="H18" i="9"/>
  <c r="I18" i="9"/>
  <c r="J18" i="9"/>
  <c r="K18" i="9"/>
  <c r="L18" i="9"/>
  <c r="M18" i="9"/>
  <c r="N18" i="9"/>
  <c r="O18" i="9"/>
  <c r="P18" i="9"/>
  <c r="E19" i="9"/>
  <c r="F19" i="9"/>
  <c r="G19" i="9"/>
  <c r="H19" i="9"/>
  <c r="I19" i="9"/>
  <c r="J19" i="9"/>
  <c r="K19" i="9"/>
  <c r="L19" i="9"/>
  <c r="M19" i="9"/>
  <c r="N19" i="9"/>
  <c r="O19" i="9"/>
  <c r="P19" i="9"/>
  <c r="E20" i="9"/>
  <c r="F20" i="9"/>
  <c r="G20" i="9"/>
  <c r="H20" i="9"/>
  <c r="I20" i="9"/>
  <c r="J20" i="9"/>
  <c r="K20" i="9"/>
  <c r="L20" i="9"/>
  <c r="M20" i="9"/>
  <c r="N20" i="9"/>
  <c r="O20" i="9"/>
  <c r="P20" i="9"/>
  <c r="E21" i="9"/>
  <c r="F21" i="9"/>
  <c r="G21" i="9"/>
  <c r="H21" i="9"/>
  <c r="I21" i="9"/>
  <c r="J21" i="9"/>
  <c r="K21" i="9"/>
  <c r="L21" i="9"/>
  <c r="M21" i="9"/>
  <c r="N21" i="9"/>
  <c r="O21" i="9"/>
  <c r="P21" i="9"/>
  <c r="E22" i="9"/>
  <c r="F22" i="9"/>
  <c r="G22" i="9"/>
  <c r="H22" i="9"/>
  <c r="I22" i="9"/>
  <c r="J22" i="9"/>
  <c r="K22" i="9"/>
  <c r="L22" i="9"/>
  <c r="M22" i="9"/>
  <c r="N22" i="9"/>
  <c r="O22" i="9"/>
  <c r="P22" i="9"/>
  <c r="E23" i="9"/>
  <c r="F23" i="9"/>
  <c r="G23" i="9"/>
  <c r="H23" i="9"/>
  <c r="I23" i="9"/>
  <c r="J23" i="9"/>
  <c r="K23" i="9"/>
  <c r="L23" i="9"/>
  <c r="M23" i="9"/>
  <c r="N23" i="9"/>
  <c r="O23" i="9"/>
  <c r="P23" i="9"/>
  <c r="E24" i="9"/>
  <c r="F24" i="9"/>
  <c r="G24" i="9"/>
  <c r="H24" i="9"/>
  <c r="I24" i="9"/>
  <c r="J24" i="9"/>
  <c r="K24" i="9"/>
  <c r="L24" i="9"/>
  <c r="M24" i="9"/>
  <c r="N24" i="9"/>
  <c r="O24" i="9"/>
  <c r="P24" i="9"/>
  <c r="E25" i="9"/>
  <c r="F25" i="9"/>
  <c r="G25" i="9"/>
  <c r="H25" i="9"/>
  <c r="I25" i="9"/>
  <c r="J25" i="9"/>
  <c r="K25" i="9"/>
  <c r="L25" i="9"/>
  <c r="M25" i="9"/>
  <c r="N25" i="9"/>
  <c r="O25" i="9"/>
  <c r="P25" i="9"/>
  <c r="E26" i="9"/>
  <c r="F26" i="9"/>
  <c r="G26" i="9"/>
  <c r="H26" i="9"/>
  <c r="I26" i="9"/>
  <c r="J26" i="9"/>
  <c r="K26" i="9"/>
  <c r="L26" i="9"/>
  <c r="M26" i="9"/>
  <c r="N26" i="9"/>
  <c r="O26" i="9"/>
  <c r="P26" i="9"/>
  <c r="E27" i="9"/>
  <c r="F27" i="9"/>
  <c r="G27" i="9"/>
  <c r="H27" i="9"/>
  <c r="I27" i="9"/>
  <c r="J27" i="9"/>
  <c r="K27" i="9"/>
  <c r="L27" i="9"/>
  <c r="M27" i="9"/>
  <c r="N27" i="9"/>
  <c r="O27" i="9"/>
  <c r="P27" i="9"/>
  <c r="E28" i="9"/>
  <c r="F28" i="9"/>
  <c r="G28" i="9"/>
  <c r="H28" i="9"/>
  <c r="I28" i="9"/>
  <c r="J28" i="9"/>
  <c r="K28" i="9"/>
  <c r="L28" i="9"/>
  <c r="M28" i="9"/>
  <c r="N28" i="9"/>
  <c r="O28" i="9"/>
  <c r="P28" i="9"/>
  <c r="E29" i="9"/>
  <c r="F29" i="9"/>
  <c r="G29" i="9"/>
  <c r="H29" i="9"/>
  <c r="I29" i="9"/>
  <c r="J29" i="9"/>
  <c r="K29" i="9"/>
  <c r="L29" i="9"/>
  <c r="M29" i="9"/>
  <c r="N29" i="9"/>
  <c r="O29" i="9"/>
  <c r="P29" i="9"/>
  <c r="E30" i="9"/>
  <c r="F30" i="9"/>
  <c r="G30" i="9"/>
  <c r="H30" i="9"/>
  <c r="I30" i="9"/>
  <c r="J30" i="9"/>
  <c r="K30" i="9"/>
  <c r="L30" i="9"/>
  <c r="M30" i="9"/>
  <c r="N30" i="9"/>
  <c r="O30" i="9"/>
  <c r="P30" i="9"/>
  <c r="E31" i="9"/>
  <c r="F31" i="9"/>
  <c r="G31" i="9"/>
  <c r="H31" i="9"/>
  <c r="I31" i="9"/>
  <c r="J31" i="9"/>
  <c r="K31" i="9"/>
  <c r="L31" i="9"/>
  <c r="M31" i="9"/>
  <c r="N31" i="9"/>
  <c r="O31" i="9"/>
  <c r="P31" i="9"/>
  <c r="E32" i="9"/>
  <c r="F32" i="9"/>
  <c r="G32" i="9"/>
  <c r="H32" i="9"/>
  <c r="I32" i="9"/>
  <c r="J32" i="9"/>
  <c r="K32" i="9"/>
  <c r="L32" i="9"/>
  <c r="M32" i="9"/>
  <c r="N32" i="9"/>
  <c r="O32" i="9"/>
  <c r="P32" i="9"/>
  <c r="E33" i="9"/>
  <c r="F33" i="9"/>
  <c r="G33" i="9"/>
  <c r="H33" i="9"/>
  <c r="I33" i="9"/>
  <c r="J33" i="9"/>
  <c r="K33" i="9"/>
  <c r="L33" i="9"/>
  <c r="M33" i="9"/>
  <c r="N33" i="9"/>
  <c r="O33" i="9"/>
  <c r="P33" i="9"/>
  <c r="E34" i="9"/>
  <c r="F34" i="9"/>
  <c r="G34" i="9"/>
  <c r="H34" i="9"/>
  <c r="I34" i="9"/>
  <c r="J34" i="9"/>
  <c r="K34" i="9"/>
  <c r="L34" i="9"/>
  <c r="M34" i="9"/>
  <c r="N34" i="9"/>
  <c r="O34" i="9"/>
  <c r="P34" i="9"/>
  <c r="E35" i="9"/>
  <c r="F35" i="9"/>
  <c r="G35" i="9"/>
  <c r="H35" i="9"/>
  <c r="I35" i="9"/>
  <c r="J35" i="9"/>
  <c r="K35" i="9"/>
  <c r="L35" i="9"/>
  <c r="M35" i="9"/>
  <c r="N35" i="9"/>
  <c r="O35" i="9"/>
  <c r="P35" i="9"/>
  <c r="E36" i="9"/>
  <c r="F36" i="9"/>
  <c r="G36" i="9"/>
  <c r="H36" i="9"/>
  <c r="I36" i="9"/>
  <c r="J36" i="9"/>
  <c r="K36" i="9"/>
  <c r="L36" i="9"/>
  <c r="M36" i="9"/>
  <c r="N36" i="9"/>
  <c r="O36" i="9"/>
  <c r="P36" i="9"/>
  <c r="E37" i="9"/>
  <c r="F37" i="9"/>
  <c r="G37" i="9"/>
  <c r="H37" i="9"/>
  <c r="I37" i="9"/>
  <c r="J37" i="9"/>
  <c r="K37" i="9"/>
  <c r="L37" i="9"/>
  <c r="M37" i="9"/>
  <c r="N37" i="9"/>
  <c r="O37" i="9"/>
  <c r="P37" i="9"/>
  <c r="E38" i="9"/>
  <c r="F38" i="9"/>
  <c r="G38" i="9"/>
  <c r="H38" i="9"/>
  <c r="I38" i="9"/>
  <c r="J38" i="9"/>
  <c r="K38" i="9"/>
  <c r="L38" i="9"/>
  <c r="M38" i="9"/>
  <c r="N38" i="9"/>
  <c r="O38" i="9"/>
  <c r="P38" i="9"/>
  <c r="E39" i="9"/>
  <c r="F39" i="9"/>
  <c r="G39" i="9"/>
  <c r="H39" i="9"/>
  <c r="I39" i="9"/>
  <c r="J39" i="9"/>
  <c r="K39" i="9"/>
  <c r="L39" i="9"/>
  <c r="M39" i="9"/>
  <c r="N39" i="9"/>
  <c r="O39" i="9"/>
  <c r="P39" i="9"/>
  <c r="E40" i="9"/>
  <c r="F40" i="9"/>
  <c r="G40" i="9"/>
  <c r="H40" i="9"/>
  <c r="I40" i="9"/>
  <c r="J40" i="9"/>
  <c r="K40" i="9"/>
  <c r="L40" i="9"/>
  <c r="M40" i="9"/>
  <c r="N40" i="9"/>
  <c r="O40" i="9"/>
  <c r="P40" i="9"/>
  <c r="E41" i="9"/>
  <c r="F41" i="9"/>
  <c r="G41" i="9"/>
  <c r="H41" i="9"/>
  <c r="I41" i="9"/>
  <c r="J41" i="9"/>
  <c r="K41" i="9"/>
  <c r="L41" i="9"/>
  <c r="M41" i="9"/>
  <c r="N41" i="9"/>
  <c r="O41" i="9"/>
  <c r="P41" i="9"/>
  <c r="E42" i="9"/>
  <c r="F42" i="9"/>
  <c r="G42" i="9"/>
  <c r="H42" i="9"/>
  <c r="I42" i="9"/>
  <c r="J42" i="9"/>
  <c r="K42" i="9"/>
  <c r="L42" i="9"/>
  <c r="M42" i="9"/>
  <c r="N42" i="9"/>
  <c r="O42" i="9"/>
  <c r="P42" i="9"/>
  <c r="E43" i="9"/>
  <c r="F43" i="9"/>
  <c r="G43" i="9"/>
  <c r="H43" i="9"/>
  <c r="I43" i="9"/>
  <c r="J43" i="9"/>
  <c r="K43" i="9"/>
  <c r="L43" i="9"/>
  <c r="M43" i="9"/>
  <c r="N43" i="9"/>
  <c r="O43" i="9"/>
  <c r="P43" i="9"/>
  <c r="E44" i="9"/>
  <c r="F44" i="9"/>
  <c r="G44" i="9"/>
  <c r="H44" i="9"/>
  <c r="I44" i="9"/>
  <c r="J44" i="9"/>
  <c r="K44" i="9"/>
  <c r="L44" i="9"/>
  <c r="M44" i="9"/>
  <c r="N44" i="9"/>
  <c r="O44" i="9"/>
  <c r="P44" i="9"/>
  <c r="E45" i="9"/>
  <c r="F45" i="9"/>
  <c r="G45" i="9"/>
  <c r="H45" i="9"/>
  <c r="I45" i="9"/>
  <c r="J45" i="9"/>
  <c r="K45" i="9"/>
  <c r="L45" i="9"/>
  <c r="M45" i="9"/>
  <c r="N45" i="9"/>
  <c r="O45" i="9"/>
  <c r="P45" i="9"/>
  <c r="E46" i="9"/>
  <c r="F46" i="9"/>
  <c r="G46" i="9"/>
  <c r="H46" i="9"/>
  <c r="I46" i="9"/>
  <c r="J46" i="9"/>
  <c r="K46" i="9"/>
  <c r="L46" i="9"/>
  <c r="M46" i="9"/>
  <c r="N46" i="9"/>
  <c r="O46" i="9"/>
  <c r="P46" i="9"/>
  <c r="E47" i="9"/>
  <c r="F47" i="9"/>
  <c r="G47" i="9"/>
  <c r="H47" i="9"/>
  <c r="I47" i="9"/>
  <c r="J47" i="9"/>
  <c r="K47" i="9"/>
  <c r="L47" i="9"/>
  <c r="M47" i="9"/>
  <c r="N47" i="9"/>
  <c r="O47" i="9"/>
  <c r="P47" i="9"/>
  <c r="E48" i="9"/>
  <c r="F48" i="9"/>
  <c r="G48" i="9"/>
  <c r="H48" i="9"/>
  <c r="I48" i="9"/>
  <c r="J48" i="9"/>
  <c r="K48" i="9"/>
  <c r="L48" i="9"/>
  <c r="M48" i="9"/>
  <c r="N48" i="9"/>
  <c r="O48" i="9"/>
  <c r="P48" i="9"/>
  <c r="E49" i="9"/>
  <c r="F49" i="9"/>
  <c r="G49" i="9"/>
  <c r="H49" i="9"/>
  <c r="I49" i="9"/>
  <c r="J49" i="9"/>
  <c r="K49" i="9"/>
  <c r="L49" i="9"/>
  <c r="M49" i="9"/>
  <c r="N49" i="9"/>
  <c r="O49" i="9"/>
  <c r="P49" i="9"/>
  <c r="E50" i="9"/>
  <c r="F50" i="9"/>
  <c r="G50" i="9"/>
  <c r="H50" i="9"/>
  <c r="I50" i="9"/>
  <c r="J50" i="9"/>
  <c r="K50" i="9"/>
  <c r="L50" i="9"/>
  <c r="M50" i="9"/>
  <c r="N50" i="9"/>
  <c r="O50" i="9"/>
  <c r="P50" i="9"/>
  <c r="E51" i="9"/>
  <c r="F51" i="9"/>
  <c r="G51" i="9"/>
  <c r="H51" i="9"/>
  <c r="I51" i="9"/>
  <c r="J51" i="9"/>
  <c r="K51" i="9"/>
  <c r="L51" i="9"/>
  <c r="M51" i="9"/>
  <c r="N51" i="9"/>
  <c r="O51" i="9"/>
  <c r="P51" i="9"/>
  <c r="E52" i="9"/>
  <c r="F52" i="9"/>
  <c r="G52" i="9"/>
  <c r="H52" i="9"/>
  <c r="I52" i="9"/>
  <c r="J52" i="9"/>
  <c r="K52" i="9"/>
  <c r="L52" i="9"/>
  <c r="M52" i="9"/>
  <c r="N52" i="9"/>
  <c r="O52" i="9"/>
  <c r="P52" i="9"/>
  <c r="E53" i="9"/>
  <c r="F53" i="9"/>
  <c r="G53" i="9"/>
  <c r="H53" i="9"/>
  <c r="I53" i="9"/>
  <c r="J53" i="9"/>
  <c r="K53" i="9"/>
  <c r="L53" i="9"/>
  <c r="M53" i="9"/>
  <c r="N53" i="9"/>
  <c r="O53" i="9"/>
  <c r="P53" i="9"/>
  <c r="E54" i="9"/>
  <c r="F54" i="9"/>
  <c r="G54" i="9"/>
  <c r="H54" i="9"/>
  <c r="I54" i="9"/>
  <c r="J54" i="9"/>
  <c r="K54" i="9"/>
  <c r="L54" i="9"/>
  <c r="M54" i="9"/>
  <c r="N54" i="9"/>
  <c r="O54" i="9"/>
  <c r="P54" i="9"/>
  <c r="E55" i="9"/>
  <c r="F55" i="9"/>
  <c r="G55" i="9"/>
  <c r="H55" i="9"/>
  <c r="I55" i="9"/>
  <c r="J55" i="9"/>
  <c r="K55" i="9"/>
  <c r="L55" i="9"/>
  <c r="M55" i="9"/>
  <c r="N55" i="9"/>
  <c r="O55" i="9"/>
  <c r="P55" i="9"/>
  <c r="E56" i="9"/>
  <c r="F56" i="9"/>
  <c r="G56" i="9"/>
  <c r="H56" i="9"/>
  <c r="I56" i="9"/>
  <c r="J56" i="9"/>
  <c r="K56" i="9"/>
  <c r="L56" i="9"/>
  <c r="M56" i="9"/>
  <c r="N56" i="9"/>
  <c r="O56" i="9"/>
  <c r="P56" i="9"/>
  <c r="E57" i="9"/>
  <c r="F57" i="9"/>
  <c r="G57" i="9"/>
  <c r="H57" i="9"/>
  <c r="I57" i="9"/>
  <c r="J57" i="9"/>
  <c r="K57" i="9"/>
  <c r="L57" i="9"/>
  <c r="M57" i="9"/>
  <c r="N57" i="9"/>
  <c r="O57" i="9"/>
  <c r="P57" i="9"/>
  <c r="E58" i="9"/>
  <c r="F58" i="9"/>
  <c r="G58" i="9"/>
  <c r="H58" i="9"/>
  <c r="I58" i="9"/>
  <c r="J58" i="9"/>
  <c r="K58" i="9"/>
  <c r="L58" i="9"/>
  <c r="M58" i="9"/>
  <c r="N58" i="9"/>
  <c r="O58" i="9"/>
  <c r="P58" i="9"/>
  <c r="E59" i="9"/>
  <c r="F59" i="9"/>
  <c r="G59" i="9"/>
  <c r="H59" i="9"/>
  <c r="I59" i="9"/>
  <c r="J59" i="9"/>
  <c r="K59" i="9"/>
  <c r="L59" i="9"/>
  <c r="M59" i="9"/>
  <c r="N59" i="9"/>
  <c r="O59" i="9"/>
  <c r="P59" i="9"/>
  <c r="E60" i="9"/>
  <c r="F60" i="9"/>
  <c r="G60" i="9"/>
  <c r="H60" i="9"/>
  <c r="I60" i="9"/>
  <c r="J60" i="9"/>
  <c r="K60" i="9"/>
  <c r="L60" i="9"/>
  <c r="M60" i="9"/>
  <c r="N60" i="9"/>
  <c r="O60" i="9"/>
  <c r="P60" i="9"/>
  <c r="E61" i="9"/>
  <c r="F61" i="9"/>
  <c r="G61" i="9"/>
  <c r="H61" i="9"/>
  <c r="I61" i="9"/>
  <c r="J61" i="9"/>
  <c r="K61" i="9"/>
  <c r="L61" i="9"/>
  <c r="M61" i="9"/>
  <c r="N61" i="9"/>
  <c r="O61" i="9"/>
  <c r="P61" i="9"/>
  <c r="E62" i="9"/>
  <c r="F62" i="9"/>
  <c r="G62" i="9"/>
  <c r="H62" i="9"/>
  <c r="I62" i="9"/>
  <c r="J62" i="9"/>
  <c r="K62" i="9"/>
  <c r="L62" i="9"/>
  <c r="M62" i="9"/>
  <c r="N62" i="9"/>
  <c r="O62" i="9"/>
  <c r="P62" i="9"/>
  <c r="E63" i="9"/>
  <c r="F63" i="9"/>
  <c r="G63" i="9"/>
  <c r="H63" i="9"/>
  <c r="I63" i="9"/>
  <c r="J63" i="9"/>
  <c r="K63" i="9"/>
  <c r="L63" i="9"/>
  <c r="M63" i="9"/>
  <c r="N63" i="9"/>
  <c r="O63" i="9"/>
  <c r="P63" i="9"/>
  <c r="E64" i="9"/>
  <c r="F64" i="9"/>
  <c r="G64" i="9"/>
  <c r="H64" i="9"/>
  <c r="I64" i="9"/>
  <c r="J64" i="9"/>
  <c r="K64" i="9"/>
  <c r="L64" i="9"/>
  <c r="M64" i="9"/>
  <c r="N64" i="9"/>
  <c r="O64" i="9"/>
  <c r="P64" i="9"/>
  <c r="E65" i="9"/>
  <c r="F65" i="9"/>
  <c r="G65" i="9"/>
  <c r="H65" i="9"/>
  <c r="I65" i="9"/>
  <c r="J65" i="9"/>
  <c r="K65" i="9"/>
  <c r="L65" i="9"/>
  <c r="M65" i="9"/>
  <c r="N65" i="9"/>
  <c r="O65" i="9"/>
  <c r="P65" i="9"/>
  <c r="E66" i="9"/>
  <c r="F66" i="9"/>
  <c r="G66" i="9"/>
  <c r="H66" i="9"/>
  <c r="I66" i="9"/>
  <c r="J66" i="9"/>
  <c r="K66" i="9"/>
  <c r="L66" i="9"/>
  <c r="M66" i="9"/>
  <c r="N66" i="9"/>
  <c r="O66" i="9"/>
  <c r="P66" i="9"/>
  <c r="E67" i="9"/>
  <c r="F67" i="9"/>
  <c r="G67" i="9"/>
  <c r="H67" i="9"/>
  <c r="I67" i="9"/>
  <c r="J67" i="9"/>
  <c r="K67" i="9"/>
  <c r="L67" i="9"/>
  <c r="M67" i="9"/>
  <c r="N67" i="9"/>
  <c r="O67" i="9"/>
  <c r="P67" i="9"/>
  <c r="E68" i="9"/>
  <c r="F68" i="9"/>
  <c r="G68" i="9"/>
  <c r="H68" i="9"/>
  <c r="I68" i="9"/>
  <c r="J68" i="9"/>
  <c r="K68" i="9"/>
  <c r="L68" i="9"/>
  <c r="M68" i="9"/>
  <c r="N68" i="9"/>
  <c r="O68" i="9"/>
  <c r="P68" i="9"/>
  <c r="E69" i="9"/>
  <c r="F69" i="9"/>
  <c r="G69" i="9"/>
  <c r="H69" i="9"/>
  <c r="I69" i="9"/>
  <c r="J69" i="9"/>
  <c r="K69" i="9"/>
  <c r="L69" i="9"/>
  <c r="M69" i="9"/>
  <c r="N69" i="9"/>
  <c r="O69" i="9"/>
  <c r="P69" i="9"/>
  <c r="E70" i="9"/>
  <c r="F70" i="9"/>
  <c r="G70" i="9"/>
  <c r="H70" i="9"/>
  <c r="I70" i="9"/>
  <c r="J70" i="9"/>
  <c r="K70" i="9"/>
  <c r="L70" i="9"/>
  <c r="M70" i="9"/>
  <c r="N70" i="9"/>
  <c r="O70" i="9"/>
  <c r="P70" i="9"/>
  <c r="E71" i="9"/>
  <c r="F71" i="9"/>
  <c r="G71" i="9"/>
  <c r="H71" i="9"/>
  <c r="I71" i="9"/>
  <c r="J71" i="9"/>
  <c r="K71" i="9"/>
  <c r="L71" i="9"/>
  <c r="M71" i="9"/>
  <c r="N71" i="9"/>
  <c r="O71" i="9"/>
  <c r="P71" i="9"/>
  <c r="E72" i="9"/>
  <c r="F72" i="9"/>
  <c r="G72" i="9"/>
  <c r="H72" i="9"/>
  <c r="I72" i="9"/>
  <c r="J72" i="9"/>
  <c r="K72" i="9"/>
  <c r="L72" i="9"/>
  <c r="M72" i="9"/>
  <c r="N72" i="9"/>
  <c r="O72" i="9"/>
  <c r="P72" i="9"/>
  <c r="E73" i="9"/>
  <c r="F73" i="9"/>
  <c r="G73" i="9"/>
  <c r="H73" i="9"/>
  <c r="I73" i="9"/>
  <c r="J73" i="9"/>
  <c r="K73" i="9"/>
  <c r="L73" i="9"/>
  <c r="M73" i="9"/>
  <c r="N73" i="9"/>
  <c r="O73" i="9"/>
  <c r="P73" i="9"/>
  <c r="E74" i="9"/>
  <c r="F74" i="9"/>
  <c r="G74" i="9"/>
  <c r="H74" i="9"/>
  <c r="I74" i="9"/>
  <c r="J74" i="9"/>
  <c r="K74" i="9"/>
  <c r="L74" i="9"/>
  <c r="M74" i="9"/>
  <c r="N74" i="9"/>
  <c r="O74" i="9"/>
  <c r="P74" i="9"/>
  <c r="E75" i="9"/>
  <c r="F75" i="9"/>
  <c r="G75" i="9"/>
  <c r="H75" i="9"/>
  <c r="I75" i="9"/>
  <c r="J75" i="9"/>
  <c r="K75" i="9"/>
  <c r="L75" i="9"/>
  <c r="M75" i="9"/>
  <c r="N75" i="9"/>
  <c r="O75" i="9"/>
  <c r="P75" i="9"/>
  <c r="E76" i="9"/>
  <c r="F76" i="9"/>
  <c r="G76" i="9"/>
  <c r="H76" i="9"/>
  <c r="I76" i="9"/>
  <c r="J76" i="9"/>
  <c r="K76" i="9"/>
  <c r="L76" i="9"/>
  <c r="M76" i="9"/>
  <c r="N76" i="9"/>
  <c r="O76" i="9"/>
  <c r="P76" i="9"/>
  <c r="E77" i="9"/>
  <c r="F77" i="9"/>
  <c r="G77" i="9"/>
  <c r="H77" i="9"/>
  <c r="I77" i="9"/>
  <c r="J77" i="9"/>
  <c r="K77" i="9"/>
  <c r="L77" i="9"/>
  <c r="M77" i="9"/>
  <c r="N77" i="9"/>
  <c r="O77" i="9"/>
  <c r="P77" i="9"/>
  <c r="E78" i="9"/>
  <c r="F78" i="9"/>
  <c r="G78" i="9"/>
  <c r="H78" i="9"/>
  <c r="I78" i="9"/>
  <c r="J78" i="9"/>
  <c r="K78" i="9"/>
  <c r="L78" i="9"/>
  <c r="M78" i="9"/>
  <c r="N78" i="9"/>
  <c r="O78" i="9"/>
  <c r="P78" i="9"/>
  <c r="E79" i="9"/>
  <c r="F79" i="9"/>
  <c r="G79" i="9"/>
  <c r="H79" i="9"/>
  <c r="I79" i="9"/>
  <c r="J79" i="9"/>
  <c r="K79" i="9"/>
  <c r="L79" i="9"/>
  <c r="M79" i="9"/>
  <c r="N79" i="9"/>
  <c r="O79" i="9"/>
  <c r="P79" i="9"/>
  <c r="E80" i="9"/>
  <c r="F80" i="9"/>
  <c r="G80" i="9"/>
  <c r="H80" i="9"/>
  <c r="I80" i="9"/>
  <c r="J80" i="9"/>
  <c r="K80" i="9"/>
  <c r="L80" i="9"/>
  <c r="M80" i="9"/>
  <c r="N80" i="9"/>
  <c r="O80" i="9"/>
  <c r="P80" i="9"/>
  <c r="E81" i="9"/>
  <c r="F81" i="9"/>
  <c r="G81" i="9"/>
  <c r="H81" i="9"/>
  <c r="I81" i="9"/>
  <c r="J81" i="9"/>
  <c r="K81" i="9"/>
  <c r="L81" i="9"/>
  <c r="M81" i="9"/>
  <c r="N81" i="9"/>
  <c r="O81" i="9"/>
  <c r="P81" i="9"/>
  <c r="E82" i="9"/>
  <c r="F82" i="9"/>
  <c r="G82" i="9"/>
  <c r="H82" i="9"/>
  <c r="I82" i="9"/>
  <c r="J82" i="9"/>
  <c r="K82" i="9"/>
  <c r="L82" i="9"/>
  <c r="M82" i="9"/>
  <c r="N82" i="9"/>
  <c r="O82" i="9"/>
  <c r="P82" i="9"/>
  <c r="E83" i="9"/>
  <c r="F83" i="9"/>
  <c r="G83" i="9"/>
  <c r="H83" i="9"/>
  <c r="I83" i="9"/>
  <c r="J83" i="9"/>
  <c r="K83" i="9"/>
  <c r="L83" i="9"/>
  <c r="M83" i="9"/>
  <c r="N83" i="9"/>
  <c r="O83" i="9"/>
  <c r="P83" i="9"/>
  <c r="E84" i="9"/>
  <c r="F84" i="9"/>
  <c r="G84" i="9"/>
  <c r="H84" i="9"/>
  <c r="I84" i="9"/>
  <c r="J84" i="9"/>
  <c r="K84" i="9"/>
  <c r="L84" i="9"/>
  <c r="M84" i="9"/>
  <c r="N84" i="9"/>
  <c r="O84" i="9"/>
  <c r="P84" i="9"/>
  <c r="E85" i="9"/>
  <c r="F85" i="9"/>
  <c r="G85" i="9"/>
  <c r="H85" i="9"/>
  <c r="I85" i="9"/>
  <c r="J85" i="9"/>
  <c r="K85" i="9"/>
  <c r="L85" i="9"/>
  <c r="M85" i="9"/>
  <c r="N85" i="9"/>
  <c r="O85" i="9"/>
  <c r="P85" i="9"/>
  <c r="E86" i="9"/>
  <c r="F86" i="9"/>
  <c r="G86" i="9"/>
  <c r="H86" i="9"/>
  <c r="I86" i="9"/>
  <c r="J86" i="9"/>
  <c r="K86" i="9"/>
  <c r="L86" i="9"/>
  <c r="M86" i="9"/>
  <c r="N86" i="9"/>
  <c r="O86" i="9"/>
  <c r="P86" i="9"/>
  <c r="E87" i="9"/>
  <c r="F87" i="9"/>
  <c r="G87" i="9"/>
  <c r="H87" i="9"/>
  <c r="I87" i="9"/>
  <c r="J87" i="9"/>
  <c r="K87" i="9"/>
  <c r="L87" i="9"/>
  <c r="M87" i="9"/>
  <c r="N87" i="9"/>
  <c r="O87" i="9"/>
  <c r="P87" i="9"/>
  <c r="E88" i="9"/>
  <c r="F88" i="9"/>
  <c r="G88" i="9"/>
  <c r="H88" i="9"/>
  <c r="I88" i="9"/>
  <c r="J88" i="9"/>
  <c r="K88" i="9"/>
  <c r="L88" i="9"/>
  <c r="M88" i="9"/>
  <c r="N88" i="9"/>
  <c r="O88" i="9"/>
  <c r="P88" i="9"/>
  <c r="E89" i="9"/>
  <c r="F89" i="9"/>
  <c r="G89" i="9"/>
  <c r="H89" i="9"/>
  <c r="I89" i="9"/>
  <c r="J89" i="9"/>
  <c r="K89" i="9"/>
  <c r="L89" i="9"/>
  <c r="M89" i="9"/>
  <c r="N89" i="9"/>
  <c r="O89" i="9"/>
  <c r="P89" i="9"/>
  <c r="E90" i="9"/>
  <c r="F90" i="9"/>
  <c r="G90" i="9"/>
  <c r="H90" i="9"/>
  <c r="I90" i="9"/>
  <c r="J90" i="9"/>
  <c r="K90" i="9"/>
  <c r="L90" i="9"/>
  <c r="M90" i="9"/>
  <c r="N90" i="9"/>
  <c r="O90" i="9"/>
  <c r="P90" i="9"/>
  <c r="E91" i="9"/>
  <c r="F91" i="9"/>
  <c r="G91" i="9"/>
  <c r="H91" i="9"/>
  <c r="I91" i="9"/>
  <c r="J91" i="9"/>
  <c r="K91" i="9"/>
  <c r="L91" i="9"/>
  <c r="M91" i="9"/>
  <c r="N91" i="9"/>
  <c r="O91" i="9"/>
  <c r="P91" i="9"/>
  <c r="E92" i="9"/>
  <c r="F92" i="9"/>
  <c r="G92" i="9"/>
  <c r="H92" i="9"/>
  <c r="I92" i="9"/>
  <c r="J92" i="9"/>
  <c r="K92" i="9"/>
  <c r="L92" i="9"/>
  <c r="M92" i="9"/>
  <c r="N92" i="9"/>
  <c r="O92" i="9"/>
  <c r="P92" i="9"/>
  <c r="E93" i="9"/>
  <c r="F93" i="9"/>
  <c r="G93" i="9"/>
  <c r="H93" i="9"/>
  <c r="I93" i="9"/>
  <c r="J93" i="9"/>
  <c r="K93" i="9"/>
  <c r="L93" i="9"/>
  <c r="M93" i="9"/>
  <c r="N93" i="9"/>
  <c r="O93" i="9"/>
  <c r="P93" i="9"/>
  <c r="E94" i="9"/>
  <c r="F94" i="9"/>
  <c r="G94" i="9"/>
  <c r="H94" i="9"/>
  <c r="I94" i="9"/>
  <c r="J94" i="9"/>
  <c r="K94" i="9"/>
  <c r="L94" i="9"/>
  <c r="M94" i="9"/>
  <c r="N94" i="9"/>
  <c r="O94" i="9"/>
  <c r="P94" i="9"/>
  <c r="E95" i="9"/>
  <c r="F95" i="9"/>
  <c r="G95" i="9"/>
  <c r="H95" i="9"/>
  <c r="I95" i="9"/>
  <c r="J95" i="9"/>
  <c r="K95" i="9"/>
  <c r="L95" i="9"/>
  <c r="M95" i="9"/>
  <c r="N95" i="9"/>
  <c r="O95" i="9"/>
  <c r="P95" i="9"/>
  <c r="E96" i="9"/>
  <c r="F96" i="9"/>
  <c r="G96" i="9"/>
  <c r="H96" i="9"/>
  <c r="I96" i="9"/>
  <c r="J96" i="9"/>
  <c r="K96" i="9"/>
  <c r="L96" i="9"/>
  <c r="M96" i="9"/>
  <c r="N96" i="9"/>
  <c r="O96" i="9"/>
  <c r="P96" i="9"/>
  <c r="E97" i="9"/>
  <c r="F97" i="9"/>
  <c r="G97" i="9"/>
  <c r="H97" i="9"/>
  <c r="I97" i="9"/>
  <c r="J97" i="9"/>
  <c r="K97" i="9"/>
  <c r="L97" i="9"/>
  <c r="M97" i="9"/>
  <c r="N97" i="9"/>
  <c r="O97" i="9"/>
  <c r="P97" i="9"/>
  <c r="E98" i="9"/>
  <c r="F98" i="9"/>
  <c r="G98" i="9"/>
  <c r="H98" i="9"/>
  <c r="I98" i="9"/>
  <c r="J98" i="9"/>
  <c r="K98" i="9"/>
  <c r="L98" i="9"/>
  <c r="M98" i="9"/>
  <c r="N98" i="9"/>
  <c r="O98" i="9"/>
  <c r="P98" i="9"/>
  <c r="E99" i="9"/>
  <c r="F99" i="9"/>
  <c r="G99" i="9"/>
  <c r="H99" i="9"/>
  <c r="I99" i="9"/>
  <c r="J99" i="9"/>
  <c r="K99" i="9"/>
  <c r="L99" i="9"/>
  <c r="M99" i="9"/>
  <c r="N99" i="9"/>
  <c r="O99" i="9"/>
  <c r="P99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E169" i="9"/>
  <c r="F169" i="9"/>
  <c r="G169" i="9"/>
  <c r="H169" i="9"/>
  <c r="I169" i="9"/>
  <c r="J169" i="9"/>
  <c r="K169" i="9"/>
  <c r="L169" i="9"/>
  <c r="M169" i="9"/>
  <c r="N169" i="9"/>
  <c r="O169" i="9"/>
  <c r="P169" i="9"/>
  <c r="E170" i="9"/>
  <c r="F170" i="9"/>
  <c r="G170" i="9"/>
  <c r="H170" i="9"/>
  <c r="I170" i="9"/>
  <c r="J170" i="9"/>
  <c r="K170" i="9"/>
  <c r="L170" i="9"/>
  <c r="M170" i="9"/>
  <c r="N170" i="9"/>
  <c r="O170" i="9"/>
  <c r="P170" i="9"/>
  <c r="E171" i="9"/>
  <c r="F171" i="9"/>
  <c r="G171" i="9"/>
  <c r="H171" i="9"/>
  <c r="I171" i="9"/>
  <c r="J171" i="9"/>
  <c r="K171" i="9"/>
  <c r="L171" i="9"/>
  <c r="M171" i="9"/>
  <c r="N171" i="9"/>
  <c r="O171" i="9"/>
  <c r="P171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E186" i="9"/>
  <c r="F186" i="9"/>
  <c r="G186" i="9"/>
  <c r="H186" i="9"/>
  <c r="I186" i="9"/>
  <c r="J186" i="9"/>
  <c r="K186" i="9"/>
  <c r="L186" i="9"/>
  <c r="M186" i="9"/>
  <c r="N186" i="9"/>
  <c r="O186" i="9"/>
  <c r="P186" i="9"/>
  <c r="E187" i="9"/>
  <c r="F187" i="9"/>
  <c r="G187" i="9"/>
  <c r="H187" i="9"/>
  <c r="I187" i="9"/>
  <c r="J187" i="9"/>
  <c r="K187" i="9"/>
  <c r="L187" i="9"/>
  <c r="M187" i="9"/>
  <c r="N187" i="9"/>
  <c r="O187" i="9"/>
  <c r="P187" i="9"/>
  <c r="E188" i="9"/>
  <c r="F188" i="9"/>
  <c r="G188" i="9"/>
  <c r="H188" i="9"/>
  <c r="I188" i="9"/>
  <c r="J188" i="9"/>
  <c r="K188" i="9"/>
  <c r="L188" i="9"/>
  <c r="M188" i="9"/>
  <c r="N188" i="9"/>
  <c r="O188" i="9"/>
  <c r="P188" i="9"/>
  <c r="E189" i="9"/>
  <c r="F189" i="9"/>
  <c r="G189" i="9"/>
  <c r="H189" i="9"/>
  <c r="I189" i="9"/>
  <c r="J189" i="9"/>
  <c r="K189" i="9"/>
  <c r="L189" i="9"/>
  <c r="M189" i="9"/>
  <c r="N189" i="9"/>
  <c r="O189" i="9"/>
  <c r="P189" i="9"/>
  <c r="E190" i="9"/>
  <c r="F190" i="9"/>
  <c r="G190" i="9"/>
  <c r="H190" i="9"/>
  <c r="I190" i="9"/>
  <c r="J190" i="9"/>
  <c r="K190" i="9"/>
  <c r="L190" i="9"/>
  <c r="M190" i="9"/>
  <c r="N190" i="9"/>
  <c r="O190" i="9"/>
  <c r="P190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E192" i="9"/>
  <c r="F192" i="9"/>
  <c r="G192" i="9"/>
  <c r="H192" i="9"/>
  <c r="I192" i="9"/>
  <c r="J192" i="9"/>
  <c r="K192" i="9"/>
  <c r="L192" i="9"/>
  <c r="M192" i="9"/>
  <c r="N192" i="9"/>
  <c r="O192" i="9"/>
  <c r="P192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E194" i="9"/>
  <c r="F194" i="9"/>
  <c r="G194" i="9"/>
  <c r="H194" i="9"/>
  <c r="I194" i="9"/>
  <c r="J194" i="9"/>
  <c r="K194" i="9"/>
  <c r="L194" i="9"/>
  <c r="M194" i="9"/>
  <c r="N194" i="9"/>
  <c r="O194" i="9"/>
  <c r="P194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E204" i="9"/>
  <c r="F204" i="9"/>
  <c r="G204" i="9"/>
  <c r="H204" i="9"/>
  <c r="I204" i="9"/>
  <c r="J204" i="9"/>
  <c r="K204" i="9"/>
  <c r="L204" i="9"/>
  <c r="M204" i="9"/>
  <c r="N204" i="9"/>
  <c r="O204" i="9"/>
  <c r="P204" i="9"/>
  <c r="E205" i="9"/>
  <c r="F205" i="9"/>
  <c r="G205" i="9"/>
  <c r="H205" i="9"/>
  <c r="I205" i="9"/>
  <c r="J205" i="9"/>
  <c r="K205" i="9"/>
  <c r="L205" i="9"/>
  <c r="M205" i="9"/>
  <c r="N205" i="9"/>
  <c r="O205" i="9"/>
  <c r="P205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E207" i="9"/>
  <c r="F207" i="9"/>
  <c r="G207" i="9"/>
  <c r="H207" i="9"/>
  <c r="I207" i="9"/>
  <c r="J207" i="9"/>
  <c r="K207" i="9"/>
  <c r="L207" i="9"/>
  <c r="M207" i="9"/>
  <c r="N207" i="9"/>
  <c r="O207" i="9"/>
  <c r="P207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E209" i="9"/>
  <c r="F209" i="9"/>
  <c r="G209" i="9"/>
  <c r="H209" i="9"/>
  <c r="I209" i="9"/>
  <c r="J209" i="9"/>
  <c r="K209" i="9"/>
  <c r="L209" i="9"/>
  <c r="M209" i="9"/>
  <c r="N209" i="9"/>
  <c r="O209" i="9"/>
  <c r="P209" i="9"/>
  <c r="E210" i="9"/>
  <c r="F210" i="9"/>
  <c r="G210" i="9"/>
  <c r="H210" i="9"/>
  <c r="I210" i="9"/>
  <c r="J210" i="9"/>
  <c r="K210" i="9"/>
  <c r="L210" i="9"/>
  <c r="M210" i="9"/>
  <c r="N210" i="9"/>
  <c r="O210" i="9"/>
  <c r="P210" i="9"/>
  <c r="E211" i="9"/>
  <c r="F211" i="9"/>
  <c r="G211" i="9"/>
  <c r="H211" i="9"/>
  <c r="I211" i="9"/>
  <c r="J211" i="9"/>
  <c r="K211" i="9"/>
  <c r="L211" i="9"/>
  <c r="M211" i="9"/>
  <c r="N211" i="9"/>
  <c r="O211" i="9"/>
  <c r="P211" i="9"/>
  <c r="E212" i="9"/>
  <c r="F212" i="9"/>
  <c r="G212" i="9"/>
  <c r="H212" i="9"/>
  <c r="I212" i="9"/>
  <c r="J212" i="9"/>
  <c r="K212" i="9"/>
  <c r="L212" i="9"/>
  <c r="M212" i="9"/>
  <c r="N212" i="9"/>
  <c r="O212" i="9"/>
  <c r="P212" i="9"/>
  <c r="E213" i="9"/>
  <c r="F213" i="9"/>
  <c r="G213" i="9"/>
  <c r="H213" i="9"/>
  <c r="I213" i="9"/>
  <c r="J213" i="9"/>
  <c r="K213" i="9"/>
  <c r="L213" i="9"/>
  <c r="M213" i="9"/>
  <c r="N213" i="9"/>
  <c r="O213" i="9"/>
  <c r="P213" i="9"/>
  <c r="E214" i="9"/>
  <c r="F214" i="9"/>
  <c r="G214" i="9"/>
  <c r="H214" i="9"/>
  <c r="I214" i="9"/>
  <c r="J214" i="9"/>
  <c r="K214" i="9"/>
  <c r="L214" i="9"/>
  <c r="M214" i="9"/>
  <c r="N214" i="9"/>
  <c r="O214" i="9"/>
  <c r="P214" i="9"/>
  <c r="E215" i="9"/>
  <c r="F215" i="9"/>
  <c r="G215" i="9"/>
  <c r="H215" i="9"/>
  <c r="I215" i="9"/>
  <c r="J215" i="9"/>
  <c r="K215" i="9"/>
  <c r="L215" i="9"/>
  <c r="M215" i="9"/>
  <c r="N215" i="9"/>
  <c r="O215" i="9"/>
  <c r="P215" i="9"/>
  <c r="E216" i="9"/>
  <c r="F216" i="9"/>
  <c r="G216" i="9"/>
  <c r="H216" i="9"/>
  <c r="I216" i="9"/>
  <c r="J216" i="9"/>
  <c r="K216" i="9"/>
  <c r="L216" i="9"/>
  <c r="M216" i="9"/>
  <c r="N216" i="9"/>
  <c r="O216" i="9"/>
  <c r="P216" i="9"/>
  <c r="E217" i="9"/>
  <c r="F217" i="9"/>
  <c r="G217" i="9"/>
  <c r="H217" i="9"/>
  <c r="I217" i="9"/>
  <c r="J217" i="9"/>
  <c r="K217" i="9"/>
  <c r="L217" i="9"/>
  <c r="M217" i="9"/>
  <c r="N217" i="9"/>
  <c r="O217" i="9"/>
  <c r="P217" i="9"/>
  <c r="E218" i="9"/>
  <c r="F218" i="9"/>
  <c r="G218" i="9"/>
  <c r="H218" i="9"/>
  <c r="I218" i="9"/>
  <c r="J218" i="9"/>
  <c r="K218" i="9"/>
  <c r="L218" i="9"/>
  <c r="M218" i="9"/>
  <c r="N218" i="9"/>
  <c r="O218" i="9"/>
  <c r="P218" i="9"/>
  <c r="E219" i="9"/>
  <c r="F219" i="9"/>
  <c r="G219" i="9"/>
  <c r="H219" i="9"/>
  <c r="I219" i="9"/>
  <c r="J219" i="9"/>
  <c r="K219" i="9"/>
  <c r="L219" i="9"/>
  <c r="M219" i="9"/>
  <c r="N219" i="9"/>
  <c r="O219" i="9"/>
  <c r="P219" i="9"/>
  <c r="E220" i="9"/>
  <c r="F220" i="9"/>
  <c r="G220" i="9"/>
  <c r="H220" i="9"/>
  <c r="I220" i="9"/>
  <c r="J220" i="9"/>
  <c r="K220" i="9"/>
  <c r="L220" i="9"/>
  <c r="M220" i="9"/>
  <c r="N220" i="9"/>
  <c r="O220" i="9"/>
  <c r="P220" i="9"/>
  <c r="E221" i="9"/>
  <c r="F221" i="9"/>
  <c r="G221" i="9"/>
  <c r="H221" i="9"/>
  <c r="I221" i="9"/>
  <c r="J221" i="9"/>
  <c r="K221" i="9"/>
  <c r="L221" i="9"/>
  <c r="M221" i="9"/>
  <c r="N221" i="9"/>
  <c r="O221" i="9"/>
  <c r="P221" i="9"/>
  <c r="E222" i="9"/>
  <c r="F222" i="9"/>
  <c r="G222" i="9"/>
  <c r="H222" i="9"/>
  <c r="I222" i="9"/>
  <c r="J222" i="9"/>
  <c r="K222" i="9"/>
  <c r="L222" i="9"/>
  <c r="M222" i="9"/>
  <c r="N222" i="9"/>
  <c r="O222" i="9"/>
  <c r="P222" i="9"/>
  <c r="E223" i="9"/>
  <c r="F223" i="9"/>
  <c r="G223" i="9"/>
  <c r="H223" i="9"/>
  <c r="I223" i="9"/>
  <c r="J223" i="9"/>
  <c r="K223" i="9"/>
  <c r="L223" i="9"/>
  <c r="M223" i="9"/>
  <c r="N223" i="9"/>
  <c r="O223" i="9"/>
  <c r="P223" i="9"/>
  <c r="E224" i="9"/>
  <c r="F224" i="9"/>
  <c r="G224" i="9"/>
  <c r="H224" i="9"/>
  <c r="I224" i="9"/>
  <c r="J224" i="9"/>
  <c r="K224" i="9"/>
  <c r="L224" i="9"/>
  <c r="M224" i="9"/>
  <c r="N224" i="9"/>
  <c r="O224" i="9"/>
  <c r="P224" i="9"/>
  <c r="E225" i="9"/>
  <c r="F225" i="9"/>
  <c r="G225" i="9"/>
  <c r="H225" i="9"/>
  <c r="I225" i="9"/>
  <c r="J225" i="9"/>
  <c r="K225" i="9"/>
  <c r="L225" i="9"/>
  <c r="M225" i="9"/>
  <c r="N225" i="9"/>
  <c r="O225" i="9"/>
  <c r="P225" i="9"/>
  <c r="E226" i="9"/>
  <c r="F226" i="9"/>
  <c r="G226" i="9"/>
  <c r="H226" i="9"/>
  <c r="I226" i="9"/>
  <c r="J226" i="9"/>
  <c r="K226" i="9"/>
  <c r="L226" i="9"/>
  <c r="M226" i="9"/>
  <c r="N226" i="9"/>
  <c r="O226" i="9"/>
  <c r="P226" i="9"/>
  <c r="E227" i="9"/>
  <c r="F227" i="9"/>
  <c r="G227" i="9"/>
  <c r="H227" i="9"/>
  <c r="I227" i="9"/>
  <c r="J227" i="9"/>
  <c r="K227" i="9"/>
  <c r="L227" i="9"/>
  <c r="M227" i="9"/>
  <c r="N227" i="9"/>
  <c r="O227" i="9"/>
  <c r="P227" i="9"/>
  <c r="E228" i="9"/>
  <c r="F228" i="9"/>
  <c r="G228" i="9"/>
  <c r="H228" i="9"/>
  <c r="I228" i="9"/>
  <c r="J228" i="9"/>
  <c r="K228" i="9"/>
  <c r="L228" i="9"/>
  <c r="M228" i="9"/>
  <c r="N228" i="9"/>
  <c r="O228" i="9"/>
  <c r="P228" i="9"/>
  <c r="E229" i="9"/>
  <c r="F229" i="9"/>
  <c r="G229" i="9"/>
  <c r="H229" i="9"/>
  <c r="I229" i="9"/>
  <c r="J229" i="9"/>
  <c r="K229" i="9"/>
  <c r="L229" i="9"/>
  <c r="M229" i="9"/>
  <c r="N229" i="9"/>
  <c r="O229" i="9"/>
  <c r="P229" i="9"/>
  <c r="E230" i="9"/>
  <c r="F230" i="9"/>
  <c r="G230" i="9"/>
  <c r="H230" i="9"/>
  <c r="I230" i="9"/>
  <c r="J230" i="9"/>
  <c r="K230" i="9"/>
  <c r="L230" i="9"/>
  <c r="M230" i="9"/>
  <c r="N230" i="9"/>
  <c r="O230" i="9"/>
  <c r="P230" i="9"/>
  <c r="E231" i="9"/>
  <c r="F231" i="9"/>
  <c r="G231" i="9"/>
  <c r="H231" i="9"/>
  <c r="I231" i="9"/>
  <c r="J231" i="9"/>
  <c r="K231" i="9"/>
  <c r="L231" i="9"/>
  <c r="M231" i="9"/>
  <c r="N231" i="9"/>
  <c r="O231" i="9"/>
  <c r="P231" i="9"/>
  <c r="E232" i="9"/>
  <c r="F232" i="9"/>
  <c r="G232" i="9"/>
  <c r="H232" i="9"/>
  <c r="I232" i="9"/>
  <c r="J232" i="9"/>
  <c r="K232" i="9"/>
  <c r="L232" i="9"/>
  <c r="M232" i="9"/>
  <c r="N232" i="9"/>
  <c r="O232" i="9"/>
  <c r="P232" i="9"/>
  <c r="E233" i="9"/>
  <c r="F233" i="9"/>
  <c r="G233" i="9"/>
  <c r="H233" i="9"/>
  <c r="I233" i="9"/>
  <c r="J233" i="9"/>
  <c r="K233" i="9"/>
  <c r="L233" i="9"/>
  <c r="M233" i="9"/>
  <c r="N233" i="9"/>
  <c r="O233" i="9"/>
  <c r="P233" i="9"/>
  <c r="E234" i="9"/>
  <c r="F234" i="9"/>
  <c r="G234" i="9"/>
  <c r="H234" i="9"/>
  <c r="I234" i="9"/>
  <c r="J234" i="9"/>
  <c r="K234" i="9"/>
  <c r="L234" i="9"/>
  <c r="M234" i="9"/>
  <c r="N234" i="9"/>
  <c r="O234" i="9"/>
  <c r="P234" i="9"/>
  <c r="E235" i="9"/>
  <c r="F235" i="9"/>
  <c r="G235" i="9"/>
  <c r="H235" i="9"/>
  <c r="I235" i="9"/>
  <c r="J235" i="9"/>
  <c r="K235" i="9"/>
  <c r="L235" i="9"/>
  <c r="M235" i="9"/>
  <c r="N235" i="9"/>
  <c r="O235" i="9"/>
  <c r="P235" i="9"/>
  <c r="E236" i="9"/>
  <c r="F236" i="9"/>
  <c r="G236" i="9"/>
  <c r="H236" i="9"/>
  <c r="I236" i="9"/>
  <c r="J236" i="9"/>
  <c r="K236" i="9"/>
  <c r="L236" i="9"/>
  <c r="M236" i="9"/>
  <c r="N236" i="9"/>
  <c r="O236" i="9"/>
  <c r="P236" i="9"/>
  <c r="E237" i="9"/>
  <c r="F237" i="9"/>
  <c r="G237" i="9"/>
  <c r="H237" i="9"/>
  <c r="I237" i="9"/>
  <c r="J237" i="9"/>
  <c r="K237" i="9"/>
  <c r="L237" i="9"/>
  <c r="M237" i="9"/>
  <c r="N237" i="9"/>
  <c r="O237" i="9"/>
  <c r="P237" i="9"/>
  <c r="E238" i="9"/>
  <c r="F238" i="9"/>
  <c r="G238" i="9"/>
  <c r="H238" i="9"/>
  <c r="I238" i="9"/>
  <c r="J238" i="9"/>
  <c r="K238" i="9"/>
  <c r="L238" i="9"/>
  <c r="M238" i="9"/>
  <c r="N238" i="9"/>
  <c r="O238" i="9"/>
  <c r="P238" i="9"/>
  <c r="E239" i="9"/>
  <c r="F239" i="9"/>
  <c r="G239" i="9"/>
  <c r="H239" i="9"/>
  <c r="I239" i="9"/>
  <c r="J239" i="9"/>
  <c r="K239" i="9"/>
  <c r="L239" i="9"/>
  <c r="M239" i="9"/>
  <c r="N239" i="9"/>
  <c r="O239" i="9"/>
  <c r="P239" i="9"/>
  <c r="E240" i="9"/>
  <c r="F240" i="9"/>
  <c r="G240" i="9"/>
  <c r="H240" i="9"/>
  <c r="I240" i="9"/>
  <c r="J240" i="9"/>
  <c r="K240" i="9"/>
  <c r="L240" i="9"/>
  <c r="M240" i="9"/>
  <c r="N240" i="9"/>
  <c r="O240" i="9"/>
  <c r="P240" i="9"/>
  <c r="E241" i="9"/>
  <c r="F241" i="9"/>
  <c r="G241" i="9"/>
  <c r="H241" i="9"/>
  <c r="I241" i="9"/>
  <c r="J241" i="9"/>
  <c r="K241" i="9"/>
  <c r="L241" i="9"/>
  <c r="M241" i="9"/>
  <c r="N241" i="9"/>
  <c r="O241" i="9"/>
  <c r="P241" i="9"/>
  <c r="E242" i="9"/>
  <c r="F242" i="9"/>
  <c r="G242" i="9"/>
  <c r="H242" i="9"/>
  <c r="I242" i="9"/>
  <c r="J242" i="9"/>
  <c r="K242" i="9"/>
  <c r="L242" i="9"/>
  <c r="M242" i="9"/>
  <c r="N242" i="9"/>
  <c r="O242" i="9"/>
  <c r="P242" i="9"/>
  <c r="E243" i="9"/>
  <c r="F243" i="9"/>
  <c r="G243" i="9"/>
  <c r="H243" i="9"/>
  <c r="I243" i="9"/>
  <c r="J243" i="9"/>
  <c r="K243" i="9"/>
  <c r="L243" i="9"/>
  <c r="M243" i="9"/>
  <c r="N243" i="9"/>
  <c r="O243" i="9"/>
  <c r="P243" i="9"/>
  <c r="E244" i="9"/>
  <c r="F244" i="9"/>
  <c r="G244" i="9"/>
  <c r="H244" i="9"/>
  <c r="I244" i="9"/>
  <c r="J244" i="9"/>
  <c r="K244" i="9"/>
  <c r="L244" i="9"/>
  <c r="M244" i="9"/>
  <c r="N244" i="9"/>
  <c r="O244" i="9"/>
  <c r="P244" i="9"/>
  <c r="E245" i="9"/>
  <c r="F245" i="9"/>
  <c r="G245" i="9"/>
  <c r="H245" i="9"/>
  <c r="I245" i="9"/>
  <c r="J245" i="9"/>
  <c r="K245" i="9"/>
  <c r="L245" i="9"/>
  <c r="M245" i="9"/>
  <c r="N245" i="9"/>
  <c r="O245" i="9"/>
  <c r="P245" i="9"/>
  <c r="E246" i="9"/>
  <c r="F246" i="9"/>
  <c r="G246" i="9"/>
  <c r="H246" i="9"/>
  <c r="I246" i="9"/>
  <c r="J246" i="9"/>
  <c r="K246" i="9"/>
  <c r="L246" i="9"/>
  <c r="M246" i="9"/>
  <c r="N246" i="9"/>
  <c r="O246" i="9"/>
  <c r="P246" i="9"/>
  <c r="E247" i="9"/>
  <c r="F247" i="9"/>
  <c r="G247" i="9"/>
  <c r="H247" i="9"/>
  <c r="I247" i="9"/>
  <c r="J247" i="9"/>
  <c r="K247" i="9"/>
  <c r="L247" i="9"/>
  <c r="M247" i="9"/>
  <c r="N247" i="9"/>
  <c r="O247" i="9"/>
  <c r="P247" i="9"/>
  <c r="E248" i="9"/>
  <c r="F248" i="9"/>
  <c r="G248" i="9"/>
  <c r="H248" i="9"/>
  <c r="I248" i="9"/>
  <c r="J248" i="9"/>
  <c r="K248" i="9"/>
  <c r="L248" i="9"/>
  <c r="M248" i="9"/>
  <c r="N248" i="9"/>
  <c r="O248" i="9"/>
  <c r="P248" i="9"/>
  <c r="E249" i="9"/>
  <c r="F249" i="9"/>
  <c r="G249" i="9"/>
  <c r="H249" i="9"/>
  <c r="I249" i="9"/>
  <c r="J249" i="9"/>
  <c r="K249" i="9"/>
  <c r="L249" i="9"/>
  <c r="M249" i="9"/>
  <c r="N249" i="9"/>
  <c r="O249" i="9"/>
  <c r="P249" i="9"/>
  <c r="E250" i="9"/>
  <c r="F250" i="9"/>
  <c r="G250" i="9"/>
  <c r="H250" i="9"/>
  <c r="I250" i="9"/>
  <c r="J250" i="9"/>
  <c r="K250" i="9"/>
  <c r="L250" i="9"/>
  <c r="M250" i="9"/>
  <c r="N250" i="9"/>
  <c r="O250" i="9"/>
  <c r="P250" i="9"/>
  <c r="E251" i="9"/>
  <c r="F251" i="9"/>
  <c r="G251" i="9"/>
  <c r="H251" i="9"/>
  <c r="I251" i="9"/>
  <c r="J251" i="9"/>
  <c r="K251" i="9"/>
  <c r="L251" i="9"/>
  <c r="M251" i="9"/>
  <c r="N251" i="9"/>
  <c r="O251" i="9"/>
  <c r="P251" i="9"/>
  <c r="E252" i="9"/>
  <c r="F252" i="9"/>
  <c r="G252" i="9"/>
  <c r="H252" i="9"/>
  <c r="I252" i="9"/>
  <c r="J252" i="9"/>
  <c r="K252" i="9"/>
  <c r="L252" i="9"/>
  <c r="M252" i="9"/>
  <c r="N252" i="9"/>
  <c r="O252" i="9"/>
  <c r="P252" i="9"/>
  <c r="E253" i="9"/>
  <c r="F253" i="9"/>
  <c r="G253" i="9"/>
  <c r="H253" i="9"/>
  <c r="I253" i="9"/>
  <c r="J253" i="9"/>
  <c r="K253" i="9"/>
  <c r="L253" i="9"/>
  <c r="M253" i="9"/>
  <c r="N253" i="9"/>
  <c r="O253" i="9"/>
  <c r="P253" i="9"/>
  <c r="E254" i="9"/>
  <c r="F254" i="9"/>
  <c r="G254" i="9"/>
  <c r="H254" i="9"/>
  <c r="I254" i="9"/>
  <c r="J254" i="9"/>
  <c r="K254" i="9"/>
  <c r="L254" i="9"/>
  <c r="M254" i="9"/>
  <c r="N254" i="9"/>
  <c r="O254" i="9"/>
  <c r="P254" i="9"/>
  <c r="E255" i="9"/>
  <c r="F255" i="9"/>
  <c r="G255" i="9"/>
  <c r="H255" i="9"/>
  <c r="I255" i="9"/>
  <c r="J255" i="9"/>
  <c r="K255" i="9"/>
  <c r="L255" i="9"/>
  <c r="M255" i="9"/>
  <c r="N255" i="9"/>
  <c r="O255" i="9"/>
  <c r="P255" i="9"/>
  <c r="E256" i="9"/>
  <c r="F256" i="9"/>
  <c r="G256" i="9"/>
  <c r="H256" i="9"/>
  <c r="I256" i="9"/>
  <c r="J256" i="9"/>
  <c r="K256" i="9"/>
  <c r="L256" i="9"/>
  <c r="M256" i="9"/>
  <c r="N256" i="9"/>
  <c r="O256" i="9"/>
  <c r="P256" i="9"/>
  <c r="E257" i="9"/>
  <c r="F257" i="9"/>
  <c r="G257" i="9"/>
  <c r="H257" i="9"/>
  <c r="I257" i="9"/>
  <c r="J257" i="9"/>
  <c r="K257" i="9"/>
  <c r="L257" i="9"/>
  <c r="M257" i="9"/>
  <c r="N257" i="9"/>
  <c r="O257" i="9"/>
  <c r="P257" i="9"/>
  <c r="E258" i="9"/>
  <c r="F258" i="9"/>
  <c r="G258" i="9"/>
  <c r="H258" i="9"/>
  <c r="I258" i="9"/>
  <c r="J258" i="9"/>
  <c r="K258" i="9"/>
  <c r="L258" i="9"/>
  <c r="M258" i="9"/>
  <c r="N258" i="9"/>
  <c r="O258" i="9"/>
  <c r="P258" i="9"/>
  <c r="E259" i="9"/>
  <c r="F259" i="9"/>
  <c r="G259" i="9"/>
  <c r="H259" i="9"/>
  <c r="I259" i="9"/>
  <c r="J259" i="9"/>
  <c r="K259" i="9"/>
  <c r="L259" i="9"/>
  <c r="M259" i="9"/>
  <c r="N259" i="9"/>
  <c r="O259" i="9"/>
  <c r="P259" i="9"/>
  <c r="E260" i="9"/>
  <c r="F260" i="9"/>
  <c r="G260" i="9"/>
  <c r="H260" i="9"/>
  <c r="I260" i="9"/>
  <c r="J260" i="9"/>
  <c r="K260" i="9"/>
  <c r="L260" i="9"/>
  <c r="M260" i="9"/>
  <c r="N260" i="9"/>
  <c r="O260" i="9"/>
  <c r="P260" i="9"/>
  <c r="E261" i="9"/>
  <c r="F261" i="9"/>
  <c r="G261" i="9"/>
  <c r="H261" i="9"/>
  <c r="I261" i="9"/>
  <c r="J261" i="9"/>
  <c r="K261" i="9"/>
  <c r="L261" i="9"/>
  <c r="M261" i="9"/>
  <c r="N261" i="9"/>
  <c r="O261" i="9"/>
  <c r="P261" i="9"/>
  <c r="E262" i="9"/>
  <c r="F262" i="9"/>
  <c r="G262" i="9"/>
  <c r="H262" i="9"/>
  <c r="I262" i="9"/>
  <c r="J262" i="9"/>
  <c r="K262" i="9"/>
  <c r="L262" i="9"/>
  <c r="M262" i="9"/>
  <c r="N262" i="9"/>
  <c r="O262" i="9"/>
  <c r="P262" i="9"/>
  <c r="E263" i="9"/>
  <c r="F263" i="9"/>
  <c r="G263" i="9"/>
  <c r="H263" i="9"/>
  <c r="I263" i="9"/>
  <c r="J263" i="9"/>
  <c r="K263" i="9"/>
  <c r="L263" i="9"/>
  <c r="M263" i="9"/>
  <c r="N263" i="9"/>
  <c r="O263" i="9"/>
  <c r="P263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E265" i="9"/>
  <c r="F265" i="9"/>
  <c r="G265" i="9"/>
  <c r="H265" i="9"/>
  <c r="I265" i="9"/>
  <c r="J265" i="9"/>
  <c r="K265" i="9"/>
  <c r="L265" i="9"/>
  <c r="M265" i="9"/>
  <c r="N265" i="9"/>
  <c r="O265" i="9"/>
  <c r="P265" i="9"/>
  <c r="E266" i="9"/>
  <c r="F266" i="9"/>
  <c r="G266" i="9"/>
  <c r="H266" i="9"/>
  <c r="I266" i="9"/>
  <c r="J266" i="9"/>
  <c r="K266" i="9"/>
  <c r="L266" i="9"/>
  <c r="M266" i="9"/>
  <c r="N266" i="9"/>
  <c r="O266" i="9"/>
  <c r="P266" i="9"/>
  <c r="E267" i="9"/>
  <c r="F267" i="9"/>
  <c r="G267" i="9"/>
  <c r="H267" i="9"/>
  <c r="I267" i="9"/>
  <c r="J267" i="9"/>
  <c r="K267" i="9"/>
  <c r="L267" i="9"/>
  <c r="M267" i="9"/>
  <c r="N267" i="9"/>
  <c r="O267" i="9"/>
  <c r="P267" i="9"/>
  <c r="E268" i="9"/>
  <c r="F268" i="9"/>
  <c r="G268" i="9"/>
  <c r="H268" i="9"/>
  <c r="I268" i="9"/>
  <c r="J268" i="9"/>
  <c r="K268" i="9"/>
  <c r="L268" i="9"/>
  <c r="M268" i="9"/>
  <c r="N268" i="9"/>
  <c r="O268" i="9"/>
  <c r="P268" i="9"/>
  <c r="E269" i="9"/>
  <c r="F269" i="9"/>
  <c r="G269" i="9"/>
  <c r="H269" i="9"/>
  <c r="I269" i="9"/>
  <c r="J269" i="9"/>
  <c r="K269" i="9"/>
  <c r="L269" i="9"/>
  <c r="M269" i="9"/>
  <c r="N269" i="9"/>
  <c r="O269" i="9"/>
  <c r="P269" i="9"/>
  <c r="E270" i="9"/>
  <c r="F270" i="9"/>
  <c r="G270" i="9"/>
  <c r="H270" i="9"/>
  <c r="I270" i="9"/>
  <c r="J270" i="9"/>
  <c r="K270" i="9"/>
  <c r="L270" i="9"/>
  <c r="M270" i="9"/>
  <c r="N270" i="9"/>
  <c r="O270" i="9"/>
  <c r="P270" i="9"/>
  <c r="E271" i="9"/>
  <c r="F271" i="9"/>
  <c r="G271" i="9"/>
  <c r="H271" i="9"/>
  <c r="I271" i="9"/>
  <c r="J271" i="9"/>
  <c r="K271" i="9"/>
  <c r="L271" i="9"/>
  <c r="M271" i="9"/>
  <c r="N271" i="9"/>
  <c r="O271" i="9"/>
  <c r="P271" i="9"/>
  <c r="E272" i="9"/>
  <c r="F272" i="9"/>
  <c r="G272" i="9"/>
  <c r="H272" i="9"/>
  <c r="I272" i="9"/>
  <c r="J272" i="9"/>
  <c r="K272" i="9"/>
  <c r="L272" i="9"/>
  <c r="M272" i="9"/>
  <c r="N272" i="9"/>
  <c r="O272" i="9"/>
  <c r="P272" i="9"/>
  <c r="E273" i="9"/>
  <c r="F273" i="9"/>
  <c r="G273" i="9"/>
  <c r="H273" i="9"/>
  <c r="I273" i="9"/>
  <c r="J273" i="9"/>
  <c r="K273" i="9"/>
  <c r="L273" i="9"/>
  <c r="M273" i="9"/>
  <c r="N273" i="9"/>
  <c r="O273" i="9"/>
  <c r="P273" i="9"/>
  <c r="E274" i="9"/>
  <c r="F274" i="9"/>
  <c r="G274" i="9"/>
  <c r="H274" i="9"/>
  <c r="I274" i="9"/>
  <c r="J274" i="9"/>
  <c r="K274" i="9"/>
  <c r="L274" i="9"/>
  <c r="M274" i="9"/>
  <c r="N274" i="9"/>
  <c r="O274" i="9"/>
  <c r="P274" i="9"/>
  <c r="E275" i="9"/>
  <c r="F275" i="9"/>
  <c r="G275" i="9"/>
  <c r="H275" i="9"/>
  <c r="I275" i="9"/>
  <c r="J275" i="9"/>
  <c r="K275" i="9"/>
  <c r="L275" i="9"/>
  <c r="M275" i="9"/>
  <c r="N275" i="9"/>
  <c r="O275" i="9"/>
  <c r="P275" i="9"/>
  <c r="E276" i="9"/>
  <c r="F276" i="9"/>
  <c r="G276" i="9"/>
  <c r="H276" i="9"/>
  <c r="I276" i="9"/>
  <c r="J276" i="9"/>
  <c r="K276" i="9"/>
  <c r="L276" i="9"/>
  <c r="M276" i="9"/>
  <c r="N276" i="9"/>
  <c r="O276" i="9"/>
  <c r="P276" i="9"/>
  <c r="E277" i="9"/>
  <c r="F277" i="9"/>
  <c r="G277" i="9"/>
  <c r="H277" i="9"/>
  <c r="I277" i="9"/>
  <c r="J277" i="9"/>
  <c r="K277" i="9"/>
  <c r="L277" i="9"/>
  <c r="M277" i="9"/>
  <c r="N277" i="9"/>
  <c r="O277" i="9"/>
  <c r="P277" i="9"/>
  <c r="E278" i="9"/>
  <c r="F278" i="9"/>
  <c r="G278" i="9"/>
  <c r="H278" i="9"/>
  <c r="I278" i="9"/>
  <c r="J278" i="9"/>
  <c r="K278" i="9"/>
  <c r="L278" i="9"/>
  <c r="M278" i="9"/>
  <c r="N278" i="9"/>
  <c r="O278" i="9"/>
  <c r="P278" i="9"/>
  <c r="E279" i="9"/>
  <c r="F279" i="9"/>
  <c r="G279" i="9"/>
  <c r="H279" i="9"/>
  <c r="I279" i="9"/>
  <c r="J279" i="9"/>
  <c r="K279" i="9"/>
  <c r="L279" i="9"/>
  <c r="M279" i="9"/>
  <c r="N279" i="9"/>
  <c r="O279" i="9"/>
  <c r="P279" i="9"/>
  <c r="E280" i="9"/>
  <c r="F280" i="9"/>
  <c r="G280" i="9"/>
  <c r="H280" i="9"/>
  <c r="I280" i="9"/>
  <c r="J280" i="9"/>
  <c r="K280" i="9"/>
  <c r="L280" i="9"/>
  <c r="M280" i="9"/>
  <c r="N280" i="9"/>
  <c r="O280" i="9"/>
  <c r="P280" i="9"/>
  <c r="E281" i="9"/>
  <c r="F281" i="9"/>
  <c r="G281" i="9"/>
  <c r="H281" i="9"/>
  <c r="I281" i="9"/>
  <c r="J281" i="9"/>
  <c r="K281" i="9"/>
  <c r="L281" i="9"/>
  <c r="M281" i="9"/>
  <c r="N281" i="9"/>
  <c r="O281" i="9"/>
  <c r="P281" i="9"/>
  <c r="E282" i="9"/>
  <c r="F282" i="9"/>
  <c r="G282" i="9"/>
  <c r="H282" i="9"/>
  <c r="I282" i="9"/>
  <c r="J282" i="9"/>
  <c r="K282" i="9"/>
  <c r="L282" i="9"/>
  <c r="M282" i="9"/>
  <c r="N282" i="9"/>
  <c r="O282" i="9"/>
  <c r="P282" i="9"/>
  <c r="E283" i="9"/>
  <c r="F283" i="9"/>
  <c r="G283" i="9"/>
  <c r="H283" i="9"/>
  <c r="I283" i="9"/>
  <c r="J283" i="9"/>
  <c r="K283" i="9"/>
  <c r="L283" i="9"/>
  <c r="M283" i="9"/>
  <c r="N283" i="9"/>
  <c r="O283" i="9"/>
  <c r="P283" i="9"/>
  <c r="E284" i="9"/>
  <c r="F284" i="9"/>
  <c r="G284" i="9"/>
  <c r="H284" i="9"/>
  <c r="I284" i="9"/>
  <c r="J284" i="9"/>
  <c r="K284" i="9"/>
  <c r="L284" i="9"/>
  <c r="M284" i="9"/>
  <c r="N284" i="9"/>
  <c r="O284" i="9"/>
  <c r="P284" i="9"/>
  <c r="E285" i="9"/>
  <c r="F285" i="9"/>
  <c r="G285" i="9"/>
  <c r="H285" i="9"/>
  <c r="I285" i="9"/>
  <c r="J285" i="9"/>
  <c r="K285" i="9"/>
  <c r="L285" i="9"/>
  <c r="M285" i="9"/>
  <c r="N285" i="9"/>
  <c r="O285" i="9"/>
  <c r="P285" i="9"/>
  <c r="E286" i="9"/>
  <c r="F286" i="9"/>
  <c r="G286" i="9"/>
  <c r="H286" i="9"/>
  <c r="I286" i="9"/>
  <c r="J286" i="9"/>
  <c r="K286" i="9"/>
  <c r="L286" i="9"/>
  <c r="M286" i="9"/>
  <c r="N286" i="9"/>
  <c r="O286" i="9"/>
  <c r="P286" i="9"/>
  <c r="E287" i="9"/>
  <c r="F287" i="9"/>
  <c r="G287" i="9"/>
  <c r="H287" i="9"/>
  <c r="I287" i="9"/>
  <c r="J287" i="9"/>
  <c r="K287" i="9"/>
  <c r="L287" i="9"/>
  <c r="M287" i="9"/>
  <c r="N287" i="9"/>
  <c r="O287" i="9"/>
  <c r="P287" i="9"/>
  <c r="E288" i="9"/>
  <c r="F288" i="9"/>
  <c r="G288" i="9"/>
  <c r="H288" i="9"/>
  <c r="I288" i="9"/>
  <c r="J288" i="9"/>
  <c r="K288" i="9"/>
  <c r="L288" i="9"/>
  <c r="M288" i="9"/>
  <c r="N288" i="9"/>
  <c r="O288" i="9"/>
  <c r="P288" i="9"/>
  <c r="E289" i="9"/>
  <c r="F289" i="9"/>
  <c r="G289" i="9"/>
  <c r="H289" i="9"/>
  <c r="I289" i="9"/>
  <c r="J289" i="9"/>
  <c r="K289" i="9"/>
  <c r="L289" i="9"/>
  <c r="M289" i="9"/>
  <c r="N289" i="9"/>
  <c r="O289" i="9"/>
  <c r="P289" i="9"/>
  <c r="E290" i="9"/>
  <c r="F290" i="9"/>
  <c r="G290" i="9"/>
  <c r="H290" i="9"/>
  <c r="I290" i="9"/>
  <c r="J290" i="9"/>
  <c r="K290" i="9"/>
  <c r="L290" i="9"/>
  <c r="M290" i="9"/>
  <c r="N290" i="9"/>
  <c r="O290" i="9"/>
  <c r="P290" i="9"/>
  <c r="E291" i="9"/>
  <c r="F291" i="9"/>
  <c r="G291" i="9"/>
  <c r="H291" i="9"/>
  <c r="I291" i="9"/>
  <c r="J291" i="9"/>
  <c r="K291" i="9"/>
  <c r="L291" i="9"/>
  <c r="M291" i="9"/>
  <c r="N291" i="9"/>
  <c r="O291" i="9"/>
  <c r="P291" i="9"/>
  <c r="E292" i="9"/>
  <c r="F292" i="9"/>
  <c r="G292" i="9"/>
  <c r="H292" i="9"/>
  <c r="I292" i="9"/>
  <c r="J292" i="9"/>
  <c r="K292" i="9"/>
  <c r="L292" i="9"/>
  <c r="M292" i="9"/>
  <c r="N292" i="9"/>
  <c r="O292" i="9"/>
  <c r="P292" i="9"/>
  <c r="E293" i="9"/>
  <c r="F293" i="9"/>
  <c r="G293" i="9"/>
  <c r="H293" i="9"/>
  <c r="I293" i="9"/>
  <c r="J293" i="9"/>
  <c r="K293" i="9"/>
  <c r="L293" i="9"/>
  <c r="M293" i="9"/>
  <c r="N293" i="9"/>
  <c r="O293" i="9"/>
  <c r="P293" i="9"/>
  <c r="E294" i="9"/>
  <c r="F294" i="9"/>
  <c r="G294" i="9"/>
  <c r="H294" i="9"/>
  <c r="I294" i="9"/>
  <c r="J294" i="9"/>
  <c r="K294" i="9"/>
  <c r="L294" i="9"/>
  <c r="M294" i="9"/>
  <c r="N294" i="9"/>
  <c r="O294" i="9"/>
  <c r="P294" i="9"/>
  <c r="E295" i="9"/>
  <c r="F295" i="9"/>
  <c r="G295" i="9"/>
  <c r="H295" i="9"/>
  <c r="I295" i="9"/>
  <c r="J295" i="9"/>
  <c r="K295" i="9"/>
  <c r="L295" i="9"/>
  <c r="M295" i="9"/>
  <c r="N295" i="9"/>
  <c r="O295" i="9"/>
  <c r="P295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E297" i="9"/>
  <c r="F297" i="9"/>
  <c r="G297" i="9"/>
  <c r="H297" i="9"/>
  <c r="I297" i="9"/>
  <c r="J297" i="9"/>
  <c r="K297" i="9"/>
  <c r="L297" i="9"/>
  <c r="M297" i="9"/>
  <c r="N297" i="9"/>
  <c r="O297" i="9"/>
  <c r="P297" i="9"/>
  <c r="E298" i="9"/>
  <c r="F298" i="9"/>
  <c r="G298" i="9"/>
  <c r="H298" i="9"/>
  <c r="I298" i="9"/>
  <c r="J298" i="9"/>
  <c r="K298" i="9"/>
  <c r="L298" i="9"/>
  <c r="M298" i="9"/>
  <c r="N298" i="9"/>
  <c r="O298" i="9"/>
  <c r="P298" i="9"/>
  <c r="E299" i="9"/>
  <c r="F299" i="9"/>
  <c r="G299" i="9"/>
  <c r="H299" i="9"/>
  <c r="I299" i="9"/>
  <c r="J299" i="9"/>
  <c r="K299" i="9"/>
  <c r="L299" i="9"/>
  <c r="M299" i="9"/>
  <c r="N299" i="9"/>
  <c r="O299" i="9"/>
  <c r="P299" i="9"/>
  <c r="E300" i="9"/>
  <c r="F300" i="9"/>
  <c r="G300" i="9"/>
  <c r="H300" i="9"/>
  <c r="I300" i="9"/>
  <c r="J300" i="9"/>
  <c r="K300" i="9"/>
  <c r="L300" i="9"/>
  <c r="M300" i="9"/>
  <c r="N300" i="9"/>
  <c r="O300" i="9"/>
  <c r="P300" i="9"/>
  <c r="E301" i="9"/>
  <c r="F301" i="9"/>
  <c r="G301" i="9"/>
  <c r="H301" i="9"/>
  <c r="I301" i="9"/>
  <c r="J301" i="9"/>
  <c r="K301" i="9"/>
  <c r="L301" i="9"/>
  <c r="M301" i="9"/>
  <c r="N301" i="9"/>
  <c r="O301" i="9"/>
  <c r="P301" i="9"/>
  <c r="E302" i="9"/>
  <c r="F302" i="9"/>
  <c r="G302" i="9"/>
  <c r="H302" i="9"/>
  <c r="I302" i="9"/>
  <c r="J302" i="9"/>
  <c r="K302" i="9"/>
  <c r="L302" i="9"/>
  <c r="M302" i="9"/>
  <c r="N302" i="9"/>
  <c r="O302" i="9"/>
  <c r="P302" i="9"/>
  <c r="E303" i="9"/>
  <c r="F303" i="9"/>
  <c r="G303" i="9"/>
  <c r="H303" i="9"/>
  <c r="I303" i="9"/>
  <c r="J303" i="9"/>
  <c r="K303" i="9"/>
  <c r="L303" i="9"/>
  <c r="M303" i="9"/>
  <c r="N303" i="9"/>
  <c r="O303" i="9"/>
  <c r="P303" i="9"/>
  <c r="E304" i="9"/>
  <c r="F304" i="9"/>
  <c r="G304" i="9"/>
  <c r="H304" i="9"/>
  <c r="I304" i="9"/>
  <c r="J304" i="9"/>
  <c r="K304" i="9"/>
  <c r="L304" i="9"/>
  <c r="M304" i="9"/>
  <c r="N304" i="9"/>
  <c r="O304" i="9"/>
  <c r="P304" i="9"/>
  <c r="E305" i="9"/>
  <c r="F305" i="9"/>
  <c r="G305" i="9"/>
  <c r="H305" i="9"/>
  <c r="I305" i="9"/>
  <c r="J305" i="9"/>
  <c r="K305" i="9"/>
  <c r="L305" i="9"/>
  <c r="M305" i="9"/>
  <c r="N305" i="9"/>
  <c r="O305" i="9"/>
  <c r="P305" i="9"/>
  <c r="E306" i="9"/>
  <c r="F306" i="9"/>
  <c r="G306" i="9"/>
  <c r="H306" i="9"/>
  <c r="I306" i="9"/>
  <c r="J306" i="9"/>
  <c r="K306" i="9"/>
  <c r="L306" i="9"/>
  <c r="M306" i="9"/>
  <c r="N306" i="9"/>
  <c r="O306" i="9"/>
  <c r="P306" i="9"/>
  <c r="E307" i="9"/>
  <c r="F307" i="9"/>
  <c r="G307" i="9"/>
  <c r="H307" i="9"/>
  <c r="I307" i="9"/>
  <c r="J307" i="9"/>
  <c r="K307" i="9"/>
  <c r="L307" i="9"/>
  <c r="M307" i="9"/>
  <c r="N307" i="9"/>
  <c r="O307" i="9"/>
  <c r="P307" i="9"/>
  <c r="E308" i="9"/>
  <c r="F308" i="9"/>
  <c r="G308" i="9"/>
  <c r="H308" i="9"/>
  <c r="I308" i="9"/>
  <c r="J308" i="9"/>
  <c r="K308" i="9"/>
  <c r="L308" i="9"/>
  <c r="M308" i="9"/>
  <c r="N308" i="9"/>
  <c r="O308" i="9"/>
  <c r="P308" i="9"/>
  <c r="E309" i="9"/>
  <c r="F309" i="9"/>
  <c r="G309" i="9"/>
  <c r="H309" i="9"/>
  <c r="I309" i="9"/>
  <c r="J309" i="9"/>
  <c r="K309" i="9"/>
  <c r="L309" i="9"/>
  <c r="M309" i="9"/>
  <c r="N309" i="9"/>
  <c r="O309" i="9"/>
  <c r="P309" i="9"/>
  <c r="E310" i="9"/>
  <c r="F310" i="9"/>
  <c r="G310" i="9"/>
  <c r="H310" i="9"/>
  <c r="I310" i="9"/>
  <c r="J310" i="9"/>
  <c r="K310" i="9"/>
  <c r="L310" i="9"/>
  <c r="M310" i="9"/>
  <c r="N310" i="9"/>
  <c r="O310" i="9"/>
  <c r="P310" i="9"/>
  <c r="E311" i="9"/>
  <c r="F311" i="9"/>
  <c r="G311" i="9"/>
  <c r="H311" i="9"/>
  <c r="I311" i="9"/>
  <c r="J311" i="9"/>
  <c r="K311" i="9"/>
  <c r="L311" i="9"/>
  <c r="M311" i="9"/>
  <c r="N311" i="9"/>
  <c r="O311" i="9"/>
  <c r="P311" i="9"/>
  <c r="E312" i="9"/>
  <c r="F312" i="9"/>
  <c r="G312" i="9"/>
  <c r="H312" i="9"/>
  <c r="I312" i="9"/>
  <c r="J312" i="9"/>
  <c r="K312" i="9"/>
  <c r="L312" i="9"/>
  <c r="M312" i="9"/>
  <c r="N312" i="9"/>
  <c r="O312" i="9"/>
  <c r="P312" i="9"/>
  <c r="E313" i="9"/>
  <c r="F313" i="9"/>
  <c r="G313" i="9"/>
  <c r="H313" i="9"/>
  <c r="I313" i="9"/>
  <c r="J313" i="9"/>
  <c r="K313" i="9"/>
  <c r="L313" i="9"/>
  <c r="M313" i="9"/>
  <c r="N313" i="9"/>
  <c r="O313" i="9"/>
  <c r="P313" i="9"/>
  <c r="E314" i="9"/>
  <c r="F314" i="9"/>
  <c r="G314" i="9"/>
  <c r="H314" i="9"/>
  <c r="I314" i="9"/>
  <c r="J314" i="9"/>
  <c r="K314" i="9"/>
  <c r="L314" i="9"/>
  <c r="M314" i="9"/>
  <c r="N314" i="9"/>
  <c r="O314" i="9"/>
  <c r="P314" i="9"/>
  <c r="E315" i="9"/>
  <c r="F315" i="9"/>
  <c r="G315" i="9"/>
  <c r="H315" i="9"/>
  <c r="I315" i="9"/>
  <c r="J315" i="9"/>
  <c r="K315" i="9"/>
  <c r="L315" i="9"/>
  <c r="M315" i="9"/>
  <c r="N315" i="9"/>
  <c r="O315" i="9"/>
  <c r="P315" i="9"/>
  <c r="E316" i="9"/>
  <c r="F316" i="9"/>
  <c r="G316" i="9"/>
  <c r="H316" i="9"/>
  <c r="I316" i="9"/>
  <c r="J316" i="9"/>
  <c r="K316" i="9"/>
  <c r="L316" i="9"/>
  <c r="M316" i="9"/>
  <c r="N316" i="9"/>
  <c r="O316" i="9"/>
  <c r="P316" i="9"/>
  <c r="E317" i="9"/>
  <c r="F317" i="9"/>
  <c r="G317" i="9"/>
  <c r="H317" i="9"/>
  <c r="I317" i="9"/>
  <c r="J317" i="9"/>
  <c r="K317" i="9"/>
  <c r="L317" i="9"/>
  <c r="M317" i="9"/>
  <c r="N317" i="9"/>
  <c r="O317" i="9"/>
  <c r="P317" i="9"/>
  <c r="E318" i="9"/>
  <c r="F318" i="9"/>
  <c r="G318" i="9"/>
  <c r="H318" i="9"/>
  <c r="I318" i="9"/>
  <c r="J318" i="9"/>
  <c r="K318" i="9"/>
  <c r="L318" i="9"/>
  <c r="M318" i="9"/>
  <c r="N318" i="9"/>
  <c r="O318" i="9"/>
  <c r="P318" i="9"/>
  <c r="E319" i="9"/>
  <c r="F319" i="9"/>
  <c r="G319" i="9"/>
  <c r="H319" i="9"/>
  <c r="I319" i="9"/>
  <c r="J319" i="9"/>
  <c r="K319" i="9"/>
  <c r="L319" i="9"/>
  <c r="M319" i="9"/>
  <c r="N319" i="9"/>
  <c r="O319" i="9"/>
  <c r="P319" i="9"/>
  <c r="E320" i="9"/>
  <c r="F320" i="9"/>
  <c r="G320" i="9"/>
  <c r="H320" i="9"/>
  <c r="I320" i="9"/>
  <c r="J320" i="9"/>
  <c r="K320" i="9"/>
  <c r="L320" i="9"/>
  <c r="M320" i="9"/>
  <c r="N320" i="9"/>
  <c r="O320" i="9"/>
  <c r="P320" i="9"/>
  <c r="E321" i="9"/>
  <c r="F321" i="9"/>
  <c r="G321" i="9"/>
  <c r="H321" i="9"/>
  <c r="I321" i="9"/>
  <c r="J321" i="9"/>
  <c r="K321" i="9"/>
  <c r="L321" i="9"/>
  <c r="M321" i="9"/>
  <c r="N321" i="9"/>
  <c r="O321" i="9"/>
  <c r="P321" i="9"/>
  <c r="E322" i="9"/>
  <c r="F322" i="9"/>
  <c r="G322" i="9"/>
  <c r="H322" i="9"/>
  <c r="I322" i="9"/>
  <c r="J322" i="9"/>
  <c r="K322" i="9"/>
  <c r="L322" i="9"/>
  <c r="M322" i="9"/>
  <c r="N322" i="9"/>
  <c r="O322" i="9"/>
  <c r="P322" i="9"/>
  <c r="E323" i="9"/>
  <c r="F323" i="9"/>
  <c r="G323" i="9"/>
  <c r="H323" i="9"/>
  <c r="I323" i="9"/>
  <c r="J323" i="9"/>
  <c r="K323" i="9"/>
  <c r="L323" i="9"/>
  <c r="M323" i="9"/>
  <c r="N323" i="9"/>
  <c r="O323" i="9"/>
  <c r="P323" i="9"/>
  <c r="E324" i="9"/>
  <c r="F324" i="9"/>
  <c r="G324" i="9"/>
  <c r="H324" i="9"/>
  <c r="I324" i="9"/>
  <c r="J324" i="9"/>
  <c r="K324" i="9"/>
  <c r="L324" i="9"/>
  <c r="M324" i="9"/>
  <c r="N324" i="9"/>
  <c r="O324" i="9"/>
  <c r="P324" i="9"/>
  <c r="E325" i="9"/>
  <c r="F325" i="9"/>
  <c r="G325" i="9"/>
  <c r="H325" i="9"/>
  <c r="I325" i="9"/>
  <c r="J325" i="9"/>
  <c r="K325" i="9"/>
  <c r="L325" i="9"/>
  <c r="M325" i="9"/>
  <c r="N325" i="9"/>
  <c r="O325" i="9"/>
  <c r="P325" i="9"/>
  <c r="E326" i="9"/>
  <c r="F326" i="9"/>
  <c r="G326" i="9"/>
  <c r="H326" i="9"/>
  <c r="I326" i="9"/>
  <c r="J326" i="9"/>
  <c r="K326" i="9"/>
  <c r="L326" i="9"/>
  <c r="M326" i="9"/>
  <c r="N326" i="9"/>
  <c r="O326" i="9"/>
  <c r="P326" i="9"/>
  <c r="E327" i="9"/>
  <c r="F327" i="9"/>
  <c r="G327" i="9"/>
  <c r="H327" i="9"/>
  <c r="I327" i="9"/>
  <c r="J327" i="9"/>
  <c r="K327" i="9"/>
  <c r="L327" i="9"/>
  <c r="M327" i="9"/>
  <c r="N327" i="9"/>
  <c r="O327" i="9"/>
  <c r="P327" i="9"/>
  <c r="E328" i="9"/>
  <c r="F328" i="9"/>
  <c r="G328" i="9"/>
  <c r="H328" i="9"/>
  <c r="I328" i="9"/>
  <c r="J328" i="9"/>
  <c r="K328" i="9"/>
  <c r="L328" i="9"/>
  <c r="M328" i="9"/>
  <c r="N328" i="9"/>
  <c r="O328" i="9"/>
  <c r="P328" i="9"/>
  <c r="E329" i="9"/>
  <c r="F329" i="9"/>
  <c r="G329" i="9"/>
  <c r="H329" i="9"/>
  <c r="I329" i="9"/>
  <c r="J329" i="9"/>
  <c r="K329" i="9"/>
  <c r="L329" i="9"/>
  <c r="M329" i="9"/>
  <c r="N329" i="9"/>
  <c r="O329" i="9"/>
  <c r="P329" i="9"/>
  <c r="E330" i="9"/>
  <c r="F330" i="9"/>
  <c r="G330" i="9"/>
  <c r="H330" i="9"/>
  <c r="I330" i="9"/>
  <c r="J330" i="9"/>
  <c r="K330" i="9"/>
  <c r="L330" i="9"/>
  <c r="M330" i="9"/>
  <c r="N330" i="9"/>
  <c r="O330" i="9"/>
  <c r="P330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E332" i="9"/>
  <c r="F332" i="9"/>
  <c r="G332" i="9"/>
  <c r="H332" i="9"/>
  <c r="I332" i="9"/>
  <c r="J332" i="9"/>
  <c r="K332" i="9"/>
  <c r="L332" i="9"/>
  <c r="M332" i="9"/>
  <c r="N332" i="9"/>
  <c r="O332" i="9"/>
  <c r="P332" i="9"/>
  <c r="E333" i="9"/>
  <c r="F333" i="9"/>
  <c r="G333" i="9"/>
  <c r="H333" i="9"/>
  <c r="I333" i="9"/>
  <c r="J333" i="9"/>
  <c r="K333" i="9"/>
  <c r="L333" i="9"/>
  <c r="M333" i="9"/>
  <c r="N333" i="9"/>
  <c r="O333" i="9"/>
  <c r="P333" i="9"/>
  <c r="E334" i="9"/>
  <c r="F334" i="9"/>
  <c r="G334" i="9"/>
  <c r="H334" i="9"/>
  <c r="I334" i="9"/>
  <c r="J334" i="9"/>
  <c r="K334" i="9"/>
  <c r="L334" i="9"/>
  <c r="M334" i="9"/>
  <c r="N334" i="9"/>
  <c r="O334" i="9"/>
  <c r="P334" i="9"/>
  <c r="E335" i="9"/>
  <c r="F335" i="9"/>
  <c r="G335" i="9"/>
  <c r="H335" i="9"/>
  <c r="I335" i="9"/>
  <c r="J335" i="9"/>
  <c r="K335" i="9"/>
  <c r="L335" i="9"/>
  <c r="M335" i="9"/>
  <c r="N335" i="9"/>
  <c r="O335" i="9"/>
  <c r="P335" i="9"/>
  <c r="E336" i="9"/>
  <c r="F336" i="9"/>
  <c r="G336" i="9"/>
  <c r="H336" i="9"/>
  <c r="I336" i="9"/>
  <c r="J336" i="9"/>
  <c r="K336" i="9"/>
  <c r="L336" i="9"/>
  <c r="M336" i="9"/>
  <c r="N336" i="9"/>
  <c r="O336" i="9"/>
  <c r="P336" i="9"/>
  <c r="E337" i="9"/>
  <c r="F337" i="9"/>
  <c r="G337" i="9"/>
  <c r="H337" i="9"/>
  <c r="I337" i="9"/>
  <c r="J337" i="9"/>
  <c r="K337" i="9"/>
  <c r="L337" i="9"/>
  <c r="M337" i="9"/>
  <c r="N337" i="9"/>
  <c r="O337" i="9"/>
  <c r="P337" i="9"/>
  <c r="E338" i="9"/>
  <c r="F338" i="9"/>
  <c r="G338" i="9"/>
  <c r="H338" i="9"/>
  <c r="I338" i="9"/>
  <c r="J338" i="9"/>
  <c r="K338" i="9"/>
  <c r="L338" i="9"/>
  <c r="M338" i="9"/>
  <c r="N338" i="9"/>
  <c r="O338" i="9"/>
  <c r="P338" i="9"/>
  <c r="E339" i="9"/>
  <c r="F339" i="9"/>
  <c r="G339" i="9"/>
  <c r="H339" i="9"/>
  <c r="I339" i="9"/>
  <c r="J339" i="9"/>
  <c r="K339" i="9"/>
  <c r="L339" i="9"/>
  <c r="M339" i="9"/>
  <c r="N339" i="9"/>
  <c r="O339" i="9"/>
  <c r="P339" i="9"/>
  <c r="E340" i="9"/>
  <c r="F340" i="9"/>
  <c r="G340" i="9"/>
  <c r="H340" i="9"/>
  <c r="I340" i="9"/>
  <c r="J340" i="9"/>
  <c r="K340" i="9"/>
  <c r="L340" i="9"/>
  <c r="M340" i="9"/>
  <c r="N340" i="9"/>
  <c r="O340" i="9"/>
  <c r="P340" i="9"/>
  <c r="E341" i="9"/>
  <c r="F341" i="9"/>
  <c r="G341" i="9"/>
  <c r="H341" i="9"/>
  <c r="I341" i="9"/>
  <c r="J341" i="9"/>
  <c r="K341" i="9"/>
  <c r="L341" i="9"/>
  <c r="M341" i="9"/>
  <c r="N341" i="9"/>
  <c r="O341" i="9"/>
  <c r="P341" i="9"/>
  <c r="E342" i="9"/>
  <c r="F342" i="9"/>
  <c r="G342" i="9"/>
  <c r="H342" i="9"/>
  <c r="I342" i="9"/>
  <c r="J342" i="9"/>
  <c r="K342" i="9"/>
  <c r="L342" i="9"/>
  <c r="M342" i="9"/>
  <c r="N342" i="9"/>
  <c r="O342" i="9"/>
  <c r="P342" i="9"/>
  <c r="E343" i="9"/>
  <c r="F343" i="9"/>
  <c r="G343" i="9"/>
  <c r="H343" i="9"/>
  <c r="I343" i="9"/>
  <c r="J343" i="9"/>
  <c r="K343" i="9"/>
  <c r="L343" i="9"/>
  <c r="M343" i="9"/>
  <c r="N343" i="9"/>
  <c r="O343" i="9"/>
  <c r="P343" i="9"/>
  <c r="E344" i="9"/>
  <c r="F344" i="9"/>
  <c r="G344" i="9"/>
  <c r="H344" i="9"/>
  <c r="I344" i="9"/>
  <c r="J344" i="9"/>
  <c r="K344" i="9"/>
  <c r="L344" i="9"/>
  <c r="M344" i="9"/>
  <c r="N344" i="9"/>
  <c r="O344" i="9"/>
  <c r="P344" i="9"/>
  <c r="E345" i="9"/>
  <c r="F345" i="9"/>
  <c r="G345" i="9"/>
  <c r="H345" i="9"/>
  <c r="I345" i="9"/>
  <c r="J345" i="9"/>
  <c r="K345" i="9"/>
  <c r="L345" i="9"/>
  <c r="M345" i="9"/>
  <c r="N345" i="9"/>
  <c r="O345" i="9"/>
  <c r="P345" i="9"/>
  <c r="E346" i="9"/>
  <c r="F346" i="9"/>
  <c r="G346" i="9"/>
  <c r="H346" i="9"/>
  <c r="I346" i="9"/>
  <c r="J346" i="9"/>
  <c r="K346" i="9"/>
  <c r="L346" i="9"/>
  <c r="M346" i="9"/>
  <c r="N346" i="9"/>
  <c r="O346" i="9"/>
  <c r="P346" i="9"/>
  <c r="E347" i="9"/>
  <c r="F347" i="9"/>
  <c r="G347" i="9"/>
  <c r="H347" i="9"/>
  <c r="I347" i="9"/>
  <c r="J347" i="9"/>
  <c r="K347" i="9"/>
  <c r="L347" i="9"/>
  <c r="M347" i="9"/>
  <c r="N347" i="9"/>
  <c r="O347" i="9"/>
  <c r="P347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E349" i="9"/>
  <c r="F349" i="9"/>
  <c r="G349" i="9"/>
  <c r="H349" i="9"/>
  <c r="I349" i="9"/>
  <c r="J349" i="9"/>
  <c r="K349" i="9"/>
  <c r="L349" i="9"/>
  <c r="M349" i="9"/>
  <c r="N349" i="9"/>
  <c r="O349" i="9"/>
  <c r="P349" i="9"/>
  <c r="E350" i="9"/>
  <c r="F350" i="9"/>
  <c r="G350" i="9"/>
  <c r="H350" i="9"/>
  <c r="I350" i="9"/>
  <c r="J350" i="9"/>
  <c r="K350" i="9"/>
  <c r="L350" i="9"/>
  <c r="M350" i="9"/>
  <c r="N350" i="9"/>
  <c r="O350" i="9"/>
  <c r="P350" i="9"/>
  <c r="E351" i="9"/>
  <c r="F351" i="9"/>
  <c r="G351" i="9"/>
  <c r="H351" i="9"/>
  <c r="I351" i="9"/>
  <c r="J351" i="9"/>
  <c r="K351" i="9"/>
  <c r="L351" i="9"/>
  <c r="M351" i="9"/>
  <c r="N351" i="9"/>
  <c r="O351" i="9"/>
  <c r="P351" i="9"/>
  <c r="E352" i="9"/>
  <c r="F352" i="9"/>
  <c r="G352" i="9"/>
  <c r="H352" i="9"/>
  <c r="I352" i="9"/>
  <c r="J352" i="9"/>
  <c r="K352" i="9"/>
  <c r="L352" i="9"/>
  <c r="M352" i="9"/>
  <c r="N352" i="9"/>
  <c r="O352" i="9"/>
  <c r="P352" i="9"/>
  <c r="E353" i="9"/>
  <c r="F353" i="9"/>
  <c r="G353" i="9"/>
  <c r="H353" i="9"/>
  <c r="I353" i="9"/>
  <c r="J353" i="9"/>
  <c r="K353" i="9"/>
  <c r="L353" i="9"/>
  <c r="M353" i="9"/>
  <c r="N353" i="9"/>
  <c r="O353" i="9"/>
  <c r="P353" i="9"/>
  <c r="E354" i="9"/>
  <c r="F354" i="9"/>
  <c r="G354" i="9"/>
  <c r="H354" i="9"/>
  <c r="I354" i="9"/>
  <c r="J354" i="9"/>
  <c r="K354" i="9"/>
  <c r="L354" i="9"/>
  <c r="M354" i="9"/>
  <c r="N354" i="9"/>
  <c r="O354" i="9"/>
  <c r="P354" i="9"/>
  <c r="E355" i="9"/>
  <c r="F355" i="9"/>
  <c r="G355" i="9"/>
  <c r="H355" i="9"/>
  <c r="I355" i="9"/>
  <c r="J355" i="9"/>
  <c r="K355" i="9"/>
  <c r="L355" i="9"/>
  <c r="M355" i="9"/>
  <c r="N355" i="9"/>
  <c r="O355" i="9"/>
  <c r="P355" i="9"/>
  <c r="E356" i="9"/>
  <c r="F356" i="9"/>
  <c r="G356" i="9"/>
  <c r="H356" i="9"/>
  <c r="I356" i="9"/>
  <c r="J356" i="9"/>
  <c r="K356" i="9"/>
  <c r="L356" i="9"/>
  <c r="M356" i="9"/>
  <c r="N356" i="9"/>
  <c r="O356" i="9"/>
  <c r="P356" i="9"/>
  <c r="E357" i="9"/>
  <c r="F357" i="9"/>
  <c r="G357" i="9"/>
  <c r="H357" i="9"/>
  <c r="I357" i="9"/>
  <c r="J357" i="9"/>
  <c r="K357" i="9"/>
  <c r="L357" i="9"/>
  <c r="M357" i="9"/>
  <c r="N357" i="9"/>
  <c r="O357" i="9"/>
  <c r="P357" i="9"/>
  <c r="E358" i="9"/>
  <c r="F358" i="9"/>
  <c r="G358" i="9"/>
  <c r="H358" i="9"/>
  <c r="I358" i="9"/>
  <c r="J358" i="9"/>
  <c r="K358" i="9"/>
  <c r="L358" i="9"/>
  <c r="M358" i="9"/>
  <c r="N358" i="9"/>
  <c r="O358" i="9"/>
  <c r="P358" i="9"/>
  <c r="E359" i="9"/>
  <c r="F359" i="9"/>
  <c r="G359" i="9"/>
  <c r="H359" i="9"/>
  <c r="I359" i="9"/>
  <c r="J359" i="9"/>
  <c r="K359" i="9"/>
  <c r="L359" i="9"/>
  <c r="M359" i="9"/>
  <c r="N359" i="9"/>
  <c r="O359" i="9"/>
  <c r="P359" i="9"/>
  <c r="E360" i="9"/>
  <c r="F360" i="9"/>
  <c r="G360" i="9"/>
  <c r="H360" i="9"/>
  <c r="I360" i="9"/>
  <c r="J360" i="9"/>
  <c r="K360" i="9"/>
  <c r="L360" i="9"/>
  <c r="M360" i="9"/>
  <c r="N360" i="9"/>
  <c r="O360" i="9"/>
  <c r="P360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E362" i="9"/>
  <c r="F362" i="9"/>
  <c r="G362" i="9"/>
  <c r="H362" i="9"/>
  <c r="I362" i="9"/>
  <c r="J362" i="9"/>
  <c r="K362" i="9"/>
  <c r="L362" i="9"/>
  <c r="M362" i="9"/>
  <c r="N362" i="9"/>
  <c r="O362" i="9"/>
  <c r="P362" i="9"/>
  <c r="E363" i="9"/>
  <c r="F363" i="9"/>
  <c r="G363" i="9"/>
  <c r="H363" i="9"/>
  <c r="I363" i="9"/>
  <c r="J363" i="9"/>
  <c r="K363" i="9"/>
  <c r="L363" i="9"/>
  <c r="M363" i="9"/>
  <c r="N363" i="9"/>
  <c r="O363" i="9"/>
  <c r="P363" i="9"/>
  <c r="E364" i="9"/>
  <c r="F364" i="9"/>
  <c r="G364" i="9"/>
  <c r="H364" i="9"/>
  <c r="I364" i="9"/>
  <c r="J364" i="9"/>
  <c r="K364" i="9"/>
  <c r="L364" i="9"/>
  <c r="M364" i="9"/>
  <c r="N364" i="9"/>
  <c r="O364" i="9"/>
  <c r="P364" i="9"/>
  <c r="E365" i="9"/>
  <c r="F365" i="9"/>
  <c r="G365" i="9"/>
  <c r="H365" i="9"/>
  <c r="I365" i="9"/>
  <c r="J365" i="9"/>
  <c r="K365" i="9"/>
  <c r="L365" i="9"/>
  <c r="M365" i="9"/>
  <c r="N365" i="9"/>
  <c r="O365" i="9"/>
  <c r="P365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E367" i="9"/>
  <c r="F367" i="9"/>
  <c r="G367" i="9"/>
  <c r="H367" i="9"/>
  <c r="I367" i="9"/>
  <c r="J367" i="9"/>
  <c r="K367" i="9"/>
  <c r="L367" i="9"/>
  <c r="M367" i="9"/>
  <c r="N367" i="9"/>
  <c r="O367" i="9"/>
  <c r="P367" i="9"/>
  <c r="E368" i="9"/>
  <c r="F368" i="9"/>
  <c r="G368" i="9"/>
  <c r="H368" i="9"/>
  <c r="I368" i="9"/>
  <c r="J368" i="9"/>
  <c r="K368" i="9"/>
  <c r="L368" i="9"/>
  <c r="M368" i="9"/>
  <c r="N368" i="9"/>
  <c r="O368" i="9"/>
  <c r="P368" i="9"/>
  <c r="E369" i="9"/>
  <c r="F369" i="9"/>
  <c r="G369" i="9"/>
  <c r="H369" i="9"/>
  <c r="I369" i="9"/>
  <c r="J369" i="9"/>
  <c r="K369" i="9"/>
  <c r="L369" i="9"/>
  <c r="M369" i="9"/>
  <c r="N369" i="9"/>
  <c r="O369" i="9"/>
  <c r="P369" i="9"/>
  <c r="E370" i="9"/>
  <c r="F370" i="9"/>
  <c r="G370" i="9"/>
  <c r="H370" i="9"/>
  <c r="I370" i="9"/>
  <c r="J370" i="9"/>
  <c r="K370" i="9"/>
  <c r="L370" i="9"/>
  <c r="M370" i="9"/>
  <c r="N370" i="9"/>
  <c r="O370" i="9"/>
  <c r="P370" i="9"/>
  <c r="E371" i="9"/>
  <c r="F371" i="9"/>
  <c r="G371" i="9"/>
  <c r="H371" i="9"/>
  <c r="I371" i="9"/>
  <c r="J371" i="9"/>
  <c r="K371" i="9"/>
  <c r="L371" i="9"/>
  <c r="M371" i="9"/>
  <c r="N371" i="9"/>
  <c r="O371" i="9"/>
  <c r="P371" i="9"/>
  <c r="E372" i="9"/>
  <c r="F372" i="9"/>
  <c r="G372" i="9"/>
  <c r="H372" i="9"/>
  <c r="I372" i="9"/>
  <c r="J372" i="9"/>
  <c r="K372" i="9"/>
  <c r="L372" i="9"/>
  <c r="M372" i="9"/>
  <c r="N372" i="9"/>
  <c r="O372" i="9"/>
  <c r="P372" i="9"/>
  <c r="E373" i="9"/>
  <c r="F373" i="9"/>
  <c r="G373" i="9"/>
  <c r="H373" i="9"/>
  <c r="I373" i="9"/>
  <c r="J373" i="9"/>
  <c r="K373" i="9"/>
  <c r="L373" i="9"/>
  <c r="M373" i="9"/>
  <c r="N373" i="9"/>
  <c r="O373" i="9"/>
  <c r="P373" i="9"/>
  <c r="E374" i="9"/>
  <c r="F374" i="9"/>
  <c r="G374" i="9"/>
  <c r="H374" i="9"/>
  <c r="I374" i="9"/>
  <c r="J374" i="9"/>
  <c r="K374" i="9"/>
  <c r="L374" i="9"/>
  <c r="M374" i="9"/>
  <c r="N374" i="9"/>
  <c r="O374" i="9"/>
  <c r="P374" i="9"/>
  <c r="E375" i="9"/>
  <c r="F375" i="9"/>
  <c r="G375" i="9"/>
  <c r="H375" i="9"/>
  <c r="I375" i="9"/>
  <c r="J375" i="9"/>
  <c r="K375" i="9"/>
  <c r="L375" i="9"/>
  <c r="M375" i="9"/>
  <c r="N375" i="9"/>
  <c r="O375" i="9"/>
  <c r="P375" i="9"/>
  <c r="E376" i="9"/>
  <c r="F376" i="9"/>
  <c r="G376" i="9"/>
  <c r="H376" i="9"/>
  <c r="I376" i="9"/>
  <c r="J376" i="9"/>
  <c r="K376" i="9"/>
  <c r="L376" i="9"/>
  <c r="M376" i="9"/>
  <c r="N376" i="9"/>
  <c r="O376" i="9"/>
  <c r="P376" i="9"/>
  <c r="E377" i="9"/>
  <c r="F377" i="9"/>
  <c r="G377" i="9"/>
  <c r="H377" i="9"/>
  <c r="I377" i="9"/>
  <c r="J377" i="9"/>
  <c r="K377" i="9"/>
  <c r="L377" i="9"/>
  <c r="M377" i="9"/>
  <c r="N377" i="9"/>
  <c r="O377" i="9"/>
  <c r="P377" i="9"/>
  <c r="E378" i="9"/>
  <c r="F378" i="9"/>
  <c r="G378" i="9"/>
  <c r="H378" i="9"/>
  <c r="I378" i="9"/>
  <c r="J378" i="9"/>
  <c r="K378" i="9"/>
  <c r="L378" i="9"/>
  <c r="M378" i="9"/>
  <c r="N378" i="9"/>
  <c r="O378" i="9"/>
  <c r="P378" i="9"/>
  <c r="E379" i="9"/>
  <c r="F379" i="9"/>
  <c r="G379" i="9"/>
  <c r="H379" i="9"/>
  <c r="I379" i="9"/>
  <c r="J379" i="9"/>
  <c r="K379" i="9"/>
  <c r="L379" i="9"/>
  <c r="M379" i="9"/>
  <c r="N379" i="9"/>
  <c r="O379" i="9"/>
  <c r="P379" i="9"/>
  <c r="E380" i="9"/>
  <c r="F380" i="9"/>
  <c r="G380" i="9"/>
  <c r="H380" i="9"/>
  <c r="I380" i="9"/>
  <c r="J380" i="9"/>
  <c r="K380" i="9"/>
  <c r="L380" i="9"/>
  <c r="M380" i="9"/>
  <c r="N380" i="9"/>
  <c r="O380" i="9"/>
  <c r="P380" i="9"/>
  <c r="E381" i="9"/>
  <c r="F381" i="9"/>
  <c r="G381" i="9"/>
  <c r="H381" i="9"/>
  <c r="I381" i="9"/>
  <c r="J381" i="9"/>
  <c r="K381" i="9"/>
  <c r="L381" i="9"/>
  <c r="M381" i="9"/>
  <c r="N381" i="9"/>
  <c r="O381" i="9"/>
  <c r="P381" i="9"/>
  <c r="E382" i="9"/>
  <c r="F382" i="9"/>
  <c r="G382" i="9"/>
  <c r="H382" i="9"/>
  <c r="I382" i="9"/>
  <c r="J382" i="9"/>
  <c r="K382" i="9"/>
  <c r="L382" i="9"/>
  <c r="M382" i="9"/>
  <c r="N382" i="9"/>
  <c r="O382" i="9"/>
  <c r="P382" i="9"/>
  <c r="E383" i="9"/>
  <c r="F383" i="9"/>
  <c r="G383" i="9"/>
  <c r="H383" i="9"/>
  <c r="I383" i="9"/>
  <c r="J383" i="9"/>
  <c r="K383" i="9"/>
  <c r="L383" i="9"/>
  <c r="M383" i="9"/>
  <c r="N383" i="9"/>
  <c r="O383" i="9"/>
  <c r="P383" i="9"/>
  <c r="E384" i="9"/>
  <c r="F384" i="9"/>
  <c r="G384" i="9"/>
  <c r="H384" i="9"/>
  <c r="I384" i="9"/>
  <c r="J384" i="9"/>
  <c r="K384" i="9"/>
  <c r="L384" i="9"/>
  <c r="M384" i="9"/>
  <c r="N384" i="9"/>
  <c r="O384" i="9"/>
  <c r="P384" i="9"/>
  <c r="E385" i="9"/>
  <c r="F385" i="9"/>
  <c r="G385" i="9"/>
  <c r="H385" i="9"/>
  <c r="I385" i="9"/>
  <c r="J385" i="9"/>
  <c r="K385" i="9"/>
  <c r="L385" i="9"/>
  <c r="M385" i="9"/>
  <c r="N385" i="9"/>
  <c r="O385" i="9"/>
  <c r="P385" i="9"/>
  <c r="E386" i="9"/>
  <c r="F386" i="9"/>
  <c r="G386" i="9"/>
  <c r="H386" i="9"/>
  <c r="I386" i="9"/>
  <c r="J386" i="9"/>
  <c r="K386" i="9"/>
  <c r="L386" i="9"/>
  <c r="M386" i="9"/>
  <c r="N386" i="9"/>
  <c r="O386" i="9"/>
  <c r="P386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E388" i="9"/>
  <c r="F388" i="9"/>
  <c r="G388" i="9"/>
  <c r="H388" i="9"/>
  <c r="I388" i="9"/>
  <c r="J388" i="9"/>
  <c r="K388" i="9"/>
  <c r="L388" i="9"/>
  <c r="M388" i="9"/>
  <c r="N388" i="9"/>
  <c r="O388" i="9"/>
  <c r="P388" i="9"/>
  <c r="E389" i="9"/>
  <c r="F389" i="9"/>
  <c r="G389" i="9"/>
  <c r="H389" i="9"/>
  <c r="I389" i="9"/>
  <c r="J389" i="9"/>
  <c r="K389" i="9"/>
  <c r="L389" i="9"/>
  <c r="M389" i="9"/>
  <c r="N389" i="9"/>
  <c r="O389" i="9"/>
  <c r="P389" i="9"/>
  <c r="E390" i="9"/>
  <c r="F390" i="9"/>
  <c r="G390" i="9"/>
  <c r="H390" i="9"/>
  <c r="I390" i="9"/>
  <c r="J390" i="9"/>
  <c r="K390" i="9"/>
  <c r="L390" i="9"/>
  <c r="M390" i="9"/>
  <c r="N390" i="9"/>
  <c r="O390" i="9"/>
  <c r="P390" i="9"/>
  <c r="E391" i="9"/>
  <c r="F391" i="9"/>
  <c r="G391" i="9"/>
  <c r="H391" i="9"/>
  <c r="I391" i="9"/>
  <c r="J391" i="9"/>
  <c r="K391" i="9"/>
  <c r="L391" i="9"/>
  <c r="M391" i="9"/>
  <c r="N391" i="9"/>
  <c r="O391" i="9"/>
  <c r="P391" i="9"/>
  <c r="E392" i="9"/>
  <c r="F392" i="9"/>
  <c r="G392" i="9"/>
  <c r="H392" i="9"/>
  <c r="I392" i="9"/>
  <c r="J392" i="9"/>
  <c r="K392" i="9"/>
  <c r="L392" i="9"/>
  <c r="M392" i="9"/>
  <c r="N392" i="9"/>
  <c r="O392" i="9"/>
  <c r="P392" i="9"/>
  <c r="E393" i="9"/>
  <c r="F393" i="9"/>
  <c r="G393" i="9"/>
  <c r="H393" i="9"/>
  <c r="I393" i="9"/>
  <c r="J393" i="9"/>
  <c r="K393" i="9"/>
  <c r="L393" i="9"/>
  <c r="M393" i="9"/>
  <c r="N393" i="9"/>
  <c r="O393" i="9"/>
  <c r="P393" i="9"/>
  <c r="E394" i="9"/>
  <c r="F394" i="9"/>
  <c r="G394" i="9"/>
  <c r="H394" i="9"/>
  <c r="I394" i="9"/>
  <c r="J394" i="9"/>
  <c r="K394" i="9"/>
  <c r="L394" i="9"/>
  <c r="M394" i="9"/>
  <c r="N394" i="9"/>
  <c r="O394" i="9"/>
  <c r="P394" i="9"/>
  <c r="E395" i="9"/>
  <c r="F395" i="9"/>
  <c r="G395" i="9"/>
  <c r="H395" i="9"/>
  <c r="I395" i="9"/>
  <c r="J395" i="9"/>
  <c r="K395" i="9"/>
  <c r="L395" i="9"/>
  <c r="M395" i="9"/>
  <c r="N395" i="9"/>
  <c r="O395" i="9"/>
  <c r="P395" i="9"/>
  <c r="E396" i="9"/>
  <c r="F396" i="9"/>
  <c r="G396" i="9"/>
  <c r="H396" i="9"/>
  <c r="I396" i="9"/>
  <c r="J396" i="9"/>
  <c r="K396" i="9"/>
  <c r="L396" i="9"/>
  <c r="M396" i="9"/>
  <c r="N396" i="9"/>
  <c r="O396" i="9"/>
  <c r="P396" i="9"/>
  <c r="E397" i="9"/>
  <c r="F397" i="9"/>
  <c r="G397" i="9"/>
  <c r="H397" i="9"/>
  <c r="I397" i="9"/>
  <c r="J397" i="9"/>
  <c r="K397" i="9"/>
  <c r="L397" i="9"/>
  <c r="M397" i="9"/>
  <c r="N397" i="9"/>
  <c r="O397" i="9"/>
  <c r="P397" i="9"/>
  <c r="E398" i="9"/>
  <c r="F398" i="9"/>
  <c r="G398" i="9"/>
  <c r="H398" i="9"/>
  <c r="I398" i="9"/>
  <c r="J398" i="9"/>
  <c r="K398" i="9"/>
  <c r="L398" i="9"/>
  <c r="M398" i="9"/>
  <c r="N398" i="9"/>
  <c r="O398" i="9"/>
  <c r="P398" i="9"/>
  <c r="E399" i="9"/>
  <c r="F399" i="9"/>
  <c r="G399" i="9"/>
  <c r="H399" i="9"/>
  <c r="I399" i="9"/>
  <c r="J399" i="9"/>
  <c r="K399" i="9"/>
  <c r="L399" i="9"/>
  <c r="M399" i="9"/>
  <c r="N399" i="9"/>
  <c r="O399" i="9"/>
  <c r="P399" i="9"/>
  <c r="E400" i="9"/>
  <c r="F400" i="9"/>
  <c r="G400" i="9"/>
  <c r="H400" i="9"/>
  <c r="I400" i="9"/>
  <c r="J400" i="9"/>
  <c r="K400" i="9"/>
  <c r="L400" i="9"/>
  <c r="M400" i="9"/>
  <c r="N400" i="9"/>
  <c r="O400" i="9"/>
  <c r="P400" i="9"/>
  <c r="E401" i="9"/>
  <c r="F401" i="9"/>
  <c r="G401" i="9"/>
  <c r="H401" i="9"/>
  <c r="I401" i="9"/>
  <c r="J401" i="9"/>
  <c r="K401" i="9"/>
  <c r="L401" i="9"/>
  <c r="M401" i="9"/>
  <c r="N401" i="9"/>
  <c r="O401" i="9"/>
  <c r="P401" i="9"/>
  <c r="E402" i="9"/>
  <c r="F402" i="9"/>
  <c r="G402" i="9"/>
  <c r="H402" i="9"/>
  <c r="I402" i="9"/>
  <c r="J402" i="9"/>
  <c r="K402" i="9"/>
  <c r="L402" i="9"/>
  <c r="M402" i="9"/>
  <c r="N402" i="9"/>
  <c r="O402" i="9"/>
  <c r="P402" i="9"/>
  <c r="E403" i="9"/>
  <c r="F403" i="9"/>
  <c r="G403" i="9"/>
  <c r="H403" i="9"/>
  <c r="I403" i="9"/>
  <c r="J403" i="9"/>
  <c r="K403" i="9"/>
  <c r="L403" i="9"/>
  <c r="M403" i="9"/>
  <c r="N403" i="9"/>
  <c r="O403" i="9"/>
  <c r="P403" i="9"/>
  <c r="E404" i="9"/>
  <c r="F404" i="9"/>
  <c r="G404" i="9"/>
  <c r="H404" i="9"/>
  <c r="I404" i="9"/>
  <c r="J404" i="9"/>
  <c r="K404" i="9"/>
  <c r="L404" i="9"/>
  <c r="M404" i="9"/>
  <c r="N404" i="9"/>
  <c r="O404" i="9"/>
  <c r="P404" i="9"/>
  <c r="E405" i="9"/>
  <c r="F405" i="9"/>
  <c r="G405" i="9"/>
  <c r="H405" i="9"/>
  <c r="I405" i="9"/>
  <c r="J405" i="9"/>
  <c r="K405" i="9"/>
  <c r="L405" i="9"/>
  <c r="M405" i="9"/>
  <c r="N405" i="9"/>
  <c r="O405" i="9"/>
  <c r="P405" i="9"/>
  <c r="E406" i="9"/>
  <c r="F406" i="9"/>
  <c r="G406" i="9"/>
  <c r="H406" i="9"/>
  <c r="I406" i="9"/>
  <c r="J406" i="9"/>
  <c r="K406" i="9"/>
  <c r="L406" i="9"/>
  <c r="M406" i="9"/>
  <c r="N406" i="9"/>
  <c r="O406" i="9"/>
  <c r="P406" i="9"/>
  <c r="E407" i="9"/>
  <c r="F407" i="9"/>
  <c r="G407" i="9"/>
  <c r="H407" i="9"/>
  <c r="I407" i="9"/>
  <c r="J407" i="9"/>
  <c r="K407" i="9"/>
  <c r="L407" i="9"/>
  <c r="M407" i="9"/>
  <c r="N407" i="9"/>
  <c r="O407" i="9"/>
  <c r="P407" i="9"/>
  <c r="E408" i="9"/>
  <c r="F408" i="9"/>
  <c r="G408" i="9"/>
  <c r="H408" i="9"/>
  <c r="I408" i="9"/>
  <c r="J408" i="9"/>
  <c r="K408" i="9"/>
  <c r="L408" i="9"/>
  <c r="M408" i="9"/>
  <c r="N408" i="9"/>
  <c r="O408" i="9"/>
  <c r="P408" i="9"/>
  <c r="E409" i="9"/>
  <c r="F409" i="9"/>
  <c r="G409" i="9"/>
  <c r="H409" i="9"/>
  <c r="I409" i="9"/>
  <c r="J409" i="9"/>
  <c r="K409" i="9"/>
  <c r="L409" i="9"/>
  <c r="M409" i="9"/>
  <c r="N409" i="9"/>
  <c r="O409" i="9"/>
  <c r="P409" i="9"/>
  <c r="E410" i="9"/>
  <c r="F410" i="9"/>
  <c r="G410" i="9"/>
  <c r="H410" i="9"/>
  <c r="I410" i="9"/>
  <c r="J410" i="9"/>
  <c r="K410" i="9"/>
  <c r="L410" i="9"/>
  <c r="M410" i="9"/>
  <c r="N410" i="9"/>
  <c r="O410" i="9"/>
  <c r="P410" i="9"/>
  <c r="E411" i="9"/>
  <c r="F411" i="9"/>
  <c r="G411" i="9"/>
  <c r="H411" i="9"/>
  <c r="I411" i="9"/>
  <c r="J411" i="9"/>
  <c r="K411" i="9"/>
  <c r="L411" i="9"/>
  <c r="M411" i="9"/>
  <c r="N411" i="9"/>
  <c r="O411" i="9"/>
  <c r="P411" i="9"/>
  <c r="E412" i="9"/>
  <c r="F412" i="9"/>
  <c r="G412" i="9"/>
  <c r="H412" i="9"/>
  <c r="I412" i="9"/>
  <c r="J412" i="9"/>
  <c r="K412" i="9"/>
  <c r="L412" i="9"/>
  <c r="M412" i="9"/>
  <c r="N412" i="9"/>
  <c r="O412" i="9"/>
  <c r="P412" i="9"/>
  <c r="E413" i="9"/>
  <c r="F413" i="9"/>
  <c r="G413" i="9"/>
  <c r="H413" i="9"/>
  <c r="I413" i="9"/>
  <c r="J413" i="9"/>
  <c r="K413" i="9"/>
  <c r="L413" i="9"/>
  <c r="M413" i="9"/>
  <c r="N413" i="9"/>
  <c r="O413" i="9"/>
  <c r="P413" i="9"/>
  <c r="E414" i="9"/>
  <c r="F414" i="9"/>
  <c r="G414" i="9"/>
  <c r="H414" i="9"/>
  <c r="I414" i="9"/>
  <c r="J414" i="9"/>
  <c r="K414" i="9"/>
  <c r="L414" i="9"/>
  <c r="M414" i="9"/>
  <c r="N414" i="9"/>
  <c r="O414" i="9"/>
  <c r="P414" i="9"/>
  <c r="E415" i="9"/>
  <c r="F415" i="9"/>
  <c r="G415" i="9"/>
  <c r="H415" i="9"/>
  <c r="I415" i="9"/>
  <c r="J415" i="9"/>
  <c r="K415" i="9"/>
  <c r="L415" i="9"/>
  <c r="M415" i="9"/>
  <c r="N415" i="9"/>
  <c r="O415" i="9"/>
  <c r="P415" i="9"/>
  <c r="E416" i="9"/>
  <c r="F416" i="9"/>
  <c r="G416" i="9"/>
  <c r="H416" i="9"/>
  <c r="I416" i="9"/>
  <c r="J416" i="9"/>
  <c r="K416" i="9"/>
  <c r="L416" i="9"/>
  <c r="M416" i="9"/>
  <c r="N416" i="9"/>
  <c r="O416" i="9"/>
  <c r="P416" i="9"/>
  <c r="E417" i="9"/>
  <c r="F417" i="9"/>
  <c r="G417" i="9"/>
  <c r="H417" i="9"/>
  <c r="I417" i="9"/>
  <c r="J417" i="9"/>
  <c r="K417" i="9"/>
  <c r="L417" i="9"/>
  <c r="M417" i="9"/>
  <c r="N417" i="9"/>
  <c r="O417" i="9"/>
  <c r="P417" i="9"/>
  <c r="E418" i="9"/>
  <c r="F418" i="9"/>
  <c r="G418" i="9"/>
  <c r="H418" i="9"/>
  <c r="I418" i="9"/>
  <c r="J418" i="9"/>
  <c r="K418" i="9"/>
  <c r="L418" i="9"/>
  <c r="M418" i="9"/>
  <c r="N418" i="9"/>
  <c r="O418" i="9"/>
  <c r="P418" i="9"/>
  <c r="E419" i="9"/>
  <c r="F419" i="9"/>
  <c r="G419" i="9"/>
  <c r="H419" i="9"/>
  <c r="I419" i="9"/>
  <c r="J419" i="9"/>
  <c r="K419" i="9"/>
  <c r="L419" i="9"/>
  <c r="M419" i="9"/>
  <c r="N419" i="9"/>
  <c r="O419" i="9"/>
  <c r="P419" i="9"/>
  <c r="E420" i="9"/>
  <c r="F420" i="9"/>
  <c r="G420" i="9"/>
  <c r="H420" i="9"/>
  <c r="I420" i="9"/>
  <c r="J420" i="9"/>
  <c r="K420" i="9"/>
  <c r="L420" i="9"/>
  <c r="M420" i="9"/>
  <c r="N420" i="9"/>
  <c r="O420" i="9"/>
  <c r="P420" i="9"/>
  <c r="E421" i="9"/>
  <c r="F421" i="9"/>
  <c r="G421" i="9"/>
  <c r="H421" i="9"/>
  <c r="I421" i="9"/>
  <c r="J421" i="9"/>
  <c r="K421" i="9"/>
  <c r="L421" i="9"/>
  <c r="M421" i="9"/>
  <c r="N421" i="9"/>
  <c r="O421" i="9"/>
  <c r="P421" i="9"/>
  <c r="E422" i="9"/>
  <c r="F422" i="9"/>
  <c r="G422" i="9"/>
  <c r="H422" i="9"/>
  <c r="I422" i="9"/>
  <c r="J422" i="9"/>
  <c r="K422" i="9"/>
  <c r="L422" i="9"/>
  <c r="M422" i="9"/>
  <c r="N422" i="9"/>
  <c r="O422" i="9"/>
  <c r="P422" i="9"/>
  <c r="E423" i="9"/>
  <c r="F423" i="9"/>
  <c r="G423" i="9"/>
  <c r="H423" i="9"/>
  <c r="I423" i="9"/>
  <c r="J423" i="9"/>
  <c r="K423" i="9"/>
  <c r="L423" i="9"/>
  <c r="M423" i="9"/>
  <c r="N423" i="9"/>
  <c r="O423" i="9"/>
  <c r="P423" i="9"/>
  <c r="E424" i="9"/>
  <c r="F424" i="9"/>
  <c r="G424" i="9"/>
  <c r="H424" i="9"/>
  <c r="I424" i="9"/>
  <c r="J424" i="9"/>
  <c r="K424" i="9"/>
  <c r="L424" i="9"/>
  <c r="M424" i="9"/>
  <c r="N424" i="9"/>
  <c r="O424" i="9"/>
  <c r="P424" i="9"/>
  <c r="E425" i="9"/>
  <c r="F425" i="9"/>
  <c r="G425" i="9"/>
  <c r="H425" i="9"/>
  <c r="I425" i="9"/>
  <c r="J425" i="9"/>
  <c r="K425" i="9"/>
  <c r="L425" i="9"/>
  <c r="M425" i="9"/>
  <c r="N425" i="9"/>
  <c r="O425" i="9"/>
  <c r="P425" i="9"/>
  <c r="E426" i="9"/>
  <c r="F426" i="9"/>
  <c r="G426" i="9"/>
  <c r="H426" i="9"/>
  <c r="I426" i="9"/>
  <c r="J426" i="9"/>
  <c r="K426" i="9"/>
  <c r="L426" i="9"/>
  <c r="M426" i="9"/>
  <c r="N426" i="9"/>
  <c r="O426" i="9"/>
  <c r="P426" i="9"/>
  <c r="E427" i="9"/>
  <c r="F427" i="9"/>
  <c r="G427" i="9"/>
  <c r="H427" i="9"/>
  <c r="I427" i="9"/>
  <c r="J427" i="9"/>
  <c r="K427" i="9"/>
  <c r="L427" i="9"/>
  <c r="M427" i="9"/>
  <c r="N427" i="9"/>
  <c r="O427" i="9"/>
  <c r="P427" i="9"/>
  <c r="E428" i="9"/>
  <c r="F428" i="9"/>
  <c r="G428" i="9"/>
  <c r="H428" i="9"/>
  <c r="I428" i="9"/>
  <c r="J428" i="9"/>
  <c r="K428" i="9"/>
  <c r="L428" i="9"/>
  <c r="M428" i="9"/>
  <c r="N428" i="9"/>
  <c r="O428" i="9"/>
  <c r="P428" i="9"/>
  <c r="E429" i="9"/>
  <c r="F429" i="9"/>
  <c r="G429" i="9"/>
  <c r="H429" i="9"/>
  <c r="I429" i="9"/>
  <c r="J429" i="9"/>
  <c r="K429" i="9"/>
  <c r="L429" i="9"/>
  <c r="M429" i="9"/>
  <c r="N429" i="9"/>
  <c r="O429" i="9"/>
  <c r="P429" i="9"/>
  <c r="E430" i="9"/>
  <c r="F430" i="9"/>
  <c r="G430" i="9"/>
  <c r="H430" i="9"/>
  <c r="I430" i="9"/>
  <c r="J430" i="9"/>
  <c r="K430" i="9"/>
  <c r="L430" i="9"/>
  <c r="M430" i="9"/>
  <c r="N430" i="9"/>
  <c r="O430" i="9"/>
  <c r="P430" i="9"/>
  <c r="E431" i="9"/>
  <c r="F431" i="9"/>
  <c r="G431" i="9"/>
  <c r="H431" i="9"/>
  <c r="I431" i="9"/>
  <c r="J431" i="9"/>
  <c r="K431" i="9"/>
  <c r="L431" i="9"/>
  <c r="M431" i="9"/>
  <c r="N431" i="9"/>
  <c r="O431" i="9"/>
  <c r="P431" i="9"/>
  <c r="E432" i="9"/>
  <c r="F432" i="9"/>
  <c r="G432" i="9"/>
  <c r="H432" i="9"/>
  <c r="I432" i="9"/>
  <c r="J432" i="9"/>
  <c r="K432" i="9"/>
  <c r="L432" i="9"/>
  <c r="M432" i="9"/>
  <c r="N432" i="9"/>
  <c r="O432" i="9"/>
  <c r="P432" i="9"/>
  <c r="E433" i="9"/>
  <c r="F433" i="9"/>
  <c r="G433" i="9"/>
  <c r="H433" i="9"/>
  <c r="I433" i="9"/>
  <c r="J433" i="9"/>
  <c r="K433" i="9"/>
  <c r="L433" i="9"/>
  <c r="M433" i="9"/>
  <c r="N433" i="9"/>
  <c r="O433" i="9"/>
  <c r="P433" i="9"/>
  <c r="E434" i="9"/>
  <c r="F434" i="9"/>
  <c r="G434" i="9"/>
  <c r="H434" i="9"/>
  <c r="I434" i="9"/>
  <c r="J434" i="9"/>
  <c r="K434" i="9"/>
  <c r="L434" i="9"/>
  <c r="M434" i="9"/>
  <c r="N434" i="9"/>
  <c r="O434" i="9"/>
  <c r="P434" i="9"/>
  <c r="E435" i="9"/>
  <c r="F435" i="9"/>
  <c r="G435" i="9"/>
  <c r="H435" i="9"/>
  <c r="I435" i="9"/>
  <c r="J435" i="9"/>
  <c r="K435" i="9"/>
  <c r="L435" i="9"/>
  <c r="M435" i="9"/>
  <c r="N435" i="9"/>
  <c r="O435" i="9"/>
  <c r="P435" i="9"/>
  <c r="E436" i="9"/>
  <c r="F436" i="9"/>
  <c r="G436" i="9"/>
  <c r="H436" i="9"/>
  <c r="I436" i="9"/>
  <c r="J436" i="9"/>
  <c r="K436" i="9"/>
  <c r="L436" i="9"/>
  <c r="M436" i="9"/>
  <c r="N436" i="9"/>
  <c r="O436" i="9"/>
  <c r="P436" i="9"/>
  <c r="E437" i="9"/>
  <c r="F437" i="9"/>
  <c r="G437" i="9"/>
  <c r="H437" i="9"/>
  <c r="I437" i="9"/>
  <c r="J437" i="9"/>
  <c r="K437" i="9"/>
  <c r="L437" i="9"/>
  <c r="M437" i="9"/>
  <c r="N437" i="9"/>
  <c r="O437" i="9"/>
  <c r="P437" i="9"/>
  <c r="E438" i="9"/>
  <c r="F438" i="9"/>
  <c r="G438" i="9"/>
  <c r="H438" i="9"/>
  <c r="I438" i="9"/>
  <c r="J438" i="9"/>
  <c r="K438" i="9"/>
  <c r="L438" i="9"/>
  <c r="M438" i="9"/>
  <c r="N438" i="9"/>
  <c r="O438" i="9"/>
  <c r="P438" i="9"/>
  <c r="E439" i="9"/>
  <c r="F439" i="9"/>
  <c r="G439" i="9"/>
  <c r="H439" i="9"/>
  <c r="I439" i="9"/>
  <c r="J439" i="9"/>
  <c r="K439" i="9"/>
  <c r="L439" i="9"/>
  <c r="M439" i="9"/>
  <c r="N439" i="9"/>
  <c r="O439" i="9"/>
  <c r="P439" i="9"/>
  <c r="E440" i="9"/>
  <c r="F440" i="9"/>
  <c r="G440" i="9"/>
  <c r="H440" i="9"/>
  <c r="I440" i="9"/>
  <c r="J440" i="9"/>
  <c r="K440" i="9"/>
  <c r="L440" i="9"/>
  <c r="M440" i="9"/>
  <c r="N440" i="9"/>
  <c r="O440" i="9"/>
  <c r="P440" i="9"/>
  <c r="E441" i="9"/>
  <c r="F441" i="9"/>
  <c r="G441" i="9"/>
  <c r="H441" i="9"/>
  <c r="I441" i="9"/>
  <c r="J441" i="9"/>
  <c r="K441" i="9"/>
  <c r="L441" i="9"/>
  <c r="M441" i="9"/>
  <c r="N441" i="9"/>
  <c r="O441" i="9"/>
  <c r="P441" i="9"/>
  <c r="E442" i="9"/>
  <c r="F442" i="9"/>
  <c r="G442" i="9"/>
  <c r="H442" i="9"/>
  <c r="I442" i="9"/>
  <c r="J442" i="9"/>
  <c r="K442" i="9"/>
  <c r="L442" i="9"/>
  <c r="M442" i="9"/>
  <c r="N442" i="9"/>
  <c r="O442" i="9"/>
  <c r="P442" i="9"/>
  <c r="E443" i="9"/>
  <c r="F443" i="9"/>
  <c r="G443" i="9"/>
  <c r="H443" i="9"/>
  <c r="I443" i="9"/>
  <c r="J443" i="9"/>
  <c r="K443" i="9"/>
  <c r="L443" i="9"/>
  <c r="M443" i="9"/>
  <c r="N443" i="9"/>
  <c r="O443" i="9"/>
  <c r="P443" i="9"/>
  <c r="E444" i="9"/>
  <c r="F444" i="9"/>
  <c r="G444" i="9"/>
  <c r="H444" i="9"/>
  <c r="I444" i="9"/>
  <c r="J444" i="9"/>
  <c r="K444" i="9"/>
  <c r="L444" i="9"/>
  <c r="M444" i="9"/>
  <c r="N444" i="9"/>
  <c r="O444" i="9"/>
  <c r="P444" i="9"/>
  <c r="E445" i="9"/>
  <c r="F445" i="9"/>
  <c r="G445" i="9"/>
  <c r="H445" i="9"/>
  <c r="I445" i="9"/>
  <c r="J445" i="9"/>
  <c r="K445" i="9"/>
  <c r="L445" i="9"/>
  <c r="M445" i="9"/>
  <c r="N445" i="9"/>
  <c r="O445" i="9"/>
  <c r="P445" i="9"/>
  <c r="E446" i="9"/>
  <c r="F446" i="9"/>
  <c r="G446" i="9"/>
  <c r="H446" i="9"/>
  <c r="I446" i="9"/>
  <c r="J446" i="9"/>
  <c r="K446" i="9"/>
  <c r="L446" i="9"/>
  <c r="M446" i="9"/>
  <c r="N446" i="9"/>
  <c r="O446" i="9"/>
  <c r="P446" i="9"/>
  <c r="E447" i="9"/>
  <c r="F447" i="9"/>
  <c r="G447" i="9"/>
  <c r="H447" i="9"/>
  <c r="I447" i="9"/>
  <c r="J447" i="9"/>
  <c r="K447" i="9"/>
  <c r="L447" i="9"/>
  <c r="M447" i="9"/>
  <c r="N447" i="9"/>
  <c r="O447" i="9"/>
  <c r="P447" i="9"/>
  <c r="E448" i="9"/>
  <c r="F448" i="9"/>
  <c r="G448" i="9"/>
  <c r="H448" i="9"/>
  <c r="I448" i="9"/>
  <c r="J448" i="9"/>
  <c r="K448" i="9"/>
  <c r="L448" i="9"/>
  <c r="M448" i="9"/>
  <c r="N448" i="9"/>
  <c r="O448" i="9"/>
  <c r="P448" i="9"/>
  <c r="E449" i="9"/>
  <c r="F449" i="9"/>
  <c r="G449" i="9"/>
  <c r="H449" i="9"/>
  <c r="I449" i="9"/>
  <c r="J449" i="9"/>
  <c r="K449" i="9"/>
  <c r="L449" i="9"/>
  <c r="M449" i="9"/>
  <c r="N449" i="9"/>
  <c r="O449" i="9"/>
  <c r="P449" i="9"/>
  <c r="E450" i="9"/>
  <c r="F450" i="9"/>
  <c r="G450" i="9"/>
  <c r="H450" i="9"/>
  <c r="I450" i="9"/>
  <c r="J450" i="9"/>
  <c r="K450" i="9"/>
  <c r="L450" i="9"/>
  <c r="M450" i="9"/>
  <c r="N450" i="9"/>
  <c r="O450" i="9"/>
  <c r="P450" i="9"/>
  <c r="E451" i="9"/>
  <c r="F451" i="9"/>
  <c r="G451" i="9"/>
  <c r="H451" i="9"/>
  <c r="I451" i="9"/>
  <c r="J451" i="9"/>
  <c r="K451" i="9"/>
  <c r="L451" i="9"/>
  <c r="M451" i="9"/>
  <c r="N451" i="9"/>
  <c r="O451" i="9"/>
  <c r="P451" i="9"/>
  <c r="E452" i="9"/>
  <c r="F452" i="9"/>
  <c r="G452" i="9"/>
  <c r="H452" i="9"/>
  <c r="I452" i="9"/>
  <c r="J452" i="9"/>
  <c r="K452" i="9"/>
  <c r="L452" i="9"/>
  <c r="M452" i="9"/>
  <c r="N452" i="9"/>
  <c r="O452" i="9"/>
  <c r="P452" i="9"/>
  <c r="E453" i="9"/>
  <c r="F453" i="9"/>
  <c r="G453" i="9"/>
  <c r="H453" i="9"/>
  <c r="I453" i="9"/>
  <c r="J453" i="9"/>
  <c r="K453" i="9"/>
  <c r="L453" i="9"/>
  <c r="M453" i="9"/>
  <c r="N453" i="9"/>
  <c r="O453" i="9"/>
  <c r="P453" i="9"/>
  <c r="E454" i="9"/>
  <c r="F454" i="9"/>
  <c r="G454" i="9"/>
  <c r="H454" i="9"/>
  <c r="I454" i="9"/>
  <c r="J454" i="9"/>
  <c r="K454" i="9"/>
  <c r="L454" i="9"/>
  <c r="M454" i="9"/>
  <c r="N454" i="9"/>
  <c r="O454" i="9"/>
  <c r="P454" i="9"/>
  <c r="E455" i="9"/>
  <c r="F455" i="9"/>
  <c r="G455" i="9"/>
  <c r="H455" i="9"/>
  <c r="I455" i="9"/>
  <c r="J455" i="9"/>
  <c r="K455" i="9"/>
  <c r="L455" i="9"/>
  <c r="M455" i="9"/>
  <c r="N455" i="9"/>
  <c r="O455" i="9"/>
  <c r="P455" i="9"/>
  <c r="E456" i="9"/>
  <c r="F456" i="9"/>
  <c r="G456" i="9"/>
  <c r="H456" i="9"/>
  <c r="I456" i="9"/>
  <c r="J456" i="9"/>
  <c r="K456" i="9"/>
  <c r="L456" i="9"/>
  <c r="M456" i="9"/>
  <c r="N456" i="9"/>
  <c r="O456" i="9"/>
  <c r="P456" i="9"/>
  <c r="E457" i="9"/>
  <c r="F457" i="9"/>
  <c r="G457" i="9"/>
  <c r="H457" i="9"/>
  <c r="I457" i="9"/>
  <c r="J457" i="9"/>
  <c r="K457" i="9"/>
  <c r="L457" i="9"/>
  <c r="M457" i="9"/>
  <c r="N457" i="9"/>
  <c r="O457" i="9"/>
  <c r="P457" i="9"/>
  <c r="E458" i="9"/>
  <c r="F458" i="9"/>
  <c r="G458" i="9"/>
  <c r="H458" i="9"/>
  <c r="I458" i="9"/>
  <c r="J458" i="9"/>
  <c r="K458" i="9"/>
  <c r="L458" i="9"/>
  <c r="M458" i="9"/>
  <c r="N458" i="9"/>
  <c r="O458" i="9"/>
  <c r="P458" i="9"/>
  <c r="E459" i="9"/>
  <c r="F459" i="9"/>
  <c r="G459" i="9"/>
  <c r="H459" i="9"/>
  <c r="I459" i="9"/>
  <c r="J459" i="9"/>
  <c r="K459" i="9"/>
  <c r="L459" i="9"/>
  <c r="M459" i="9"/>
  <c r="N459" i="9"/>
  <c r="O459" i="9"/>
  <c r="P459" i="9"/>
  <c r="E460" i="9"/>
  <c r="F460" i="9"/>
  <c r="G460" i="9"/>
  <c r="H460" i="9"/>
  <c r="I460" i="9"/>
  <c r="J460" i="9"/>
  <c r="K460" i="9"/>
  <c r="L460" i="9"/>
  <c r="M460" i="9"/>
  <c r="N460" i="9"/>
  <c r="O460" i="9"/>
  <c r="P460" i="9"/>
  <c r="E461" i="9"/>
  <c r="F461" i="9"/>
  <c r="G461" i="9"/>
  <c r="H461" i="9"/>
  <c r="I461" i="9"/>
  <c r="J461" i="9"/>
  <c r="K461" i="9"/>
  <c r="L461" i="9"/>
  <c r="M461" i="9"/>
  <c r="N461" i="9"/>
  <c r="O461" i="9"/>
  <c r="P461" i="9"/>
  <c r="E462" i="9"/>
  <c r="F462" i="9"/>
  <c r="G462" i="9"/>
  <c r="H462" i="9"/>
  <c r="I462" i="9"/>
  <c r="J462" i="9"/>
  <c r="K462" i="9"/>
  <c r="L462" i="9"/>
  <c r="M462" i="9"/>
  <c r="N462" i="9"/>
  <c r="O462" i="9"/>
  <c r="P462" i="9"/>
  <c r="E463" i="9"/>
  <c r="F463" i="9"/>
  <c r="G463" i="9"/>
  <c r="H463" i="9"/>
  <c r="I463" i="9"/>
  <c r="J463" i="9"/>
  <c r="K463" i="9"/>
  <c r="L463" i="9"/>
  <c r="M463" i="9"/>
  <c r="N463" i="9"/>
  <c r="O463" i="9"/>
  <c r="P463" i="9"/>
  <c r="E464" i="9"/>
  <c r="F464" i="9"/>
  <c r="G464" i="9"/>
  <c r="H464" i="9"/>
  <c r="I464" i="9"/>
  <c r="J464" i="9"/>
  <c r="K464" i="9"/>
  <c r="L464" i="9"/>
  <c r="M464" i="9"/>
  <c r="N464" i="9"/>
  <c r="O464" i="9"/>
  <c r="P464" i="9"/>
  <c r="E465" i="9"/>
  <c r="F465" i="9"/>
  <c r="G465" i="9"/>
  <c r="H465" i="9"/>
  <c r="I465" i="9"/>
  <c r="J465" i="9"/>
  <c r="K465" i="9"/>
  <c r="L465" i="9"/>
  <c r="M465" i="9"/>
  <c r="N465" i="9"/>
  <c r="O465" i="9"/>
  <c r="P465" i="9"/>
  <c r="E466" i="9"/>
  <c r="F466" i="9"/>
  <c r="G466" i="9"/>
  <c r="H466" i="9"/>
  <c r="I466" i="9"/>
  <c r="J466" i="9"/>
  <c r="K466" i="9"/>
  <c r="L466" i="9"/>
  <c r="M466" i="9"/>
  <c r="N466" i="9"/>
  <c r="O466" i="9"/>
  <c r="P466" i="9"/>
  <c r="E467" i="9"/>
  <c r="F467" i="9"/>
  <c r="G467" i="9"/>
  <c r="H467" i="9"/>
  <c r="I467" i="9"/>
  <c r="J467" i="9"/>
  <c r="K467" i="9"/>
  <c r="L467" i="9"/>
  <c r="M467" i="9"/>
  <c r="N467" i="9"/>
  <c r="O467" i="9"/>
  <c r="P467" i="9"/>
  <c r="E468" i="9"/>
  <c r="F468" i="9"/>
  <c r="G468" i="9"/>
  <c r="H468" i="9"/>
  <c r="I468" i="9"/>
  <c r="J468" i="9"/>
  <c r="K468" i="9"/>
  <c r="L468" i="9"/>
  <c r="M468" i="9"/>
  <c r="N468" i="9"/>
  <c r="O468" i="9"/>
  <c r="P468" i="9"/>
  <c r="E469" i="9"/>
  <c r="F469" i="9"/>
  <c r="G469" i="9"/>
  <c r="H469" i="9"/>
  <c r="I469" i="9"/>
  <c r="J469" i="9"/>
  <c r="K469" i="9"/>
  <c r="L469" i="9"/>
  <c r="M469" i="9"/>
  <c r="N469" i="9"/>
  <c r="O469" i="9"/>
  <c r="P469" i="9"/>
  <c r="E470" i="9"/>
  <c r="F470" i="9"/>
  <c r="G470" i="9"/>
  <c r="H470" i="9"/>
  <c r="I470" i="9"/>
  <c r="J470" i="9"/>
  <c r="K470" i="9"/>
  <c r="L470" i="9"/>
  <c r="M470" i="9"/>
  <c r="N470" i="9"/>
  <c r="O470" i="9"/>
  <c r="P470" i="9"/>
  <c r="E471" i="9"/>
  <c r="F471" i="9"/>
  <c r="G471" i="9"/>
  <c r="H471" i="9"/>
  <c r="I471" i="9"/>
  <c r="J471" i="9"/>
  <c r="K471" i="9"/>
  <c r="L471" i="9"/>
  <c r="M471" i="9"/>
  <c r="N471" i="9"/>
  <c r="O471" i="9"/>
  <c r="P471" i="9"/>
  <c r="E472" i="9"/>
  <c r="F472" i="9"/>
  <c r="G472" i="9"/>
  <c r="H472" i="9"/>
  <c r="I472" i="9"/>
  <c r="J472" i="9"/>
  <c r="K472" i="9"/>
  <c r="L472" i="9"/>
  <c r="M472" i="9"/>
  <c r="N472" i="9"/>
  <c r="O472" i="9"/>
  <c r="P472" i="9"/>
  <c r="E473" i="9"/>
  <c r="F473" i="9"/>
  <c r="G473" i="9"/>
  <c r="H473" i="9"/>
  <c r="I473" i="9"/>
  <c r="J473" i="9"/>
  <c r="K473" i="9"/>
  <c r="L473" i="9"/>
  <c r="M473" i="9"/>
  <c r="N473" i="9"/>
  <c r="O473" i="9"/>
  <c r="P473" i="9"/>
  <c r="E474" i="9"/>
  <c r="F474" i="9"/>
  <c r="G474" i="9"/>
  <c r="H474" i="9"/>
  <c r="I474" i="9"/>
  <c r="J474" i="9"/>
  <c r="K474" i="9"/>
  <c r="L474" i="9"/>
  <c r="M474" i="9"/>
  <c r="N474" i="9"/>
  <c r="O474" i="9"/>
  <c r="P474" i="9"/>
  <c r="E475" i="9"/>
  <c r="F475" i="9"/>
  <c r="G475" i="9"/>
  <c r="H475" i="9"/>
  <c r="I475" i="9"/>
  <c r="J475" i="9"/>
  <c r="K475" i="9"/>
  <c r="L475" i="9"/>
  <c r="M475" i="9"/>
  <c r="N475" i="9"/>
  <c r="O475" i="9"/>
  <c r="P475" i="9"/>
  <c r="E476" i="9"/>
  <c r="F476" i="9"/>
  <c r="G476" i="9"/>
  <c r="H476" i="9"/>
  <c r="I476" i="9"/>
  <c r="J476" i="9"/>
  <c r="K476" i="9"/>
  <c r="L476" i="9"/>
  <c r="M476" i="9"/>
  <c r="N476" i="9"/>
  <c r="O476" i="9"/>
  <c r="P476" i="9"/>
  <c r="E477" i="9"/>
  <c r="F477" i="9"/>
  <c r="G477" i="9"/>
  <c r="H477" i="9"/>
  <c r="I477" i="9"/>
  <c r="J477" i="9"/>
  <c r="K477" i="9"/>
  <c r="L477" i="9"/>
  <c r="M477" i="9"/>
  <c r="N477" i="9"/>
  <c r="O477" i="9"/>
  <c r="P477" i="9"/>
  <c r="E478" i="9"/>
  <c r="F478" i="9"/>
  <c r="G478" i="9"/>
  <c r="H478" i="9"/>
  <c r="I478" i="9"/>
  <c r="J478" i="9"/>
  <c r="K478" i="9"/>
  <c r="L478" i="9"/>
  <c r="M478" i="9"/>
  <c r="N478" i="9"/>
  <c r="O478" i="9"/>
  <c r="P478" i="9"/>
  <c r="E479" i="9"/>
  <c r="F479" i="9"/>
  <c r="G479" i="9"/>
  <c r="H479" i="9"/>
  <c r="I479" i="9"/>
  <c r="J479" i="9"/>
  <c r="K479" i="9"/>
  <c r="L479" i="9"/>
  <c r="M479" i="9"/>
  <c r="N479" i="9"/>
  <c r="O479" i="9"/>
  <c r="P479" i="9"/>
  <c r="E480" i="9"/>
  <c r="F480" i="9"/>
  <c r="G480" i="9"/>
  <c r="H480" i="9"/>
  <c r="I480" i="9"/>
  <c r="J480" i="9"/>
  <c r="K480" i="9"/>
  <c r="L480" i="9"/>
  <c r="M480" i="9"/>
  <c r="N480" i="9"/>
  <c r="O480" i="9"/>
  <c r="P480" i="9"/>
  <c r="E481" i="9"/>
  <c r="F481" i="9"/>
  <c r="G481" i="9"/>
  <c r="H481" i="9"/>
  <c r="I481" i="9"/>
  <c r="J481" i="9"/>
  <c r="K481" i="9"/>
  <c r="L481" i="9"/>
  <c r="M481" i="9"/>
  <c r="N481" i="9"/>
  <c r="O481" i="9"/>
  <c r="P481" i="9"/>
  <c r="E482" i="9"/>
  <c r="F482" i="9"/>
  <c r="G482" i="9"/>
  <c r="H482" i="9"/>
  <c r="I482" i="9"/>
  <c r="J482" i="9"/>
  <c r="K482" i="9"/>
  <c r="L482" i="9"/>
  <c r="M482" i="9"/>
  <c r="N482" i="9"/>
  <c r="O482" i="9"/>
  <c r="P482" i="9"/>
  <c r="E483" i="9"/>
  <c r="F483" i="9"/>
  <c r="G483" i="9"/>
  <c r="H483" i="9"/>
  <c r="I483" i="9"/>
  <c r="J483" i="9"/>
  <c r="K483" i="9"/>
  <c r="L483" i="9"/>
  <c r="M483" i="9"/>
  <c r="N483" i="9"/>
  <c r="O483" i="9"/>
  <c r="P483" i="9"/>
  <c r="E484" i="9"/>
  <c r="F484" i="9"/>
  <c r="G484" i="9"/>
  <c r="H484" i="9"/>
  <c r="I484" i="9"/>
  <c r="J484" i="9"/>
  <c r="K484" i="9"/>
  <c r="L484" i="9"/>
  <c r="M484" i="9"/>
  <c r="N484" i="9"/>
  <c r="O484" i="9"/>
  <c r="P484" i="9"/>
  <c r="E485" i="9"/>
  <c r="F485" i="9"/>
  <c r="G485" i="9"/>
  <c r="H485" i="9"/>
  <c r="I485" i="9"/>
  <c r="J485" i="9"/>
  <c r="K485" i="9"/>
  <c r="L485" i="9"/>
  <c r="M485" i="9"/>
  <c r="N485" i="9"/>
  <c r="O485" i="9"/>
  <c r="P485" i="9"/>
  <c r="E486" i="9"/>
  <c r="F486" i="9"/>
  <c r="G486" i="9"/>
  <c r="H486" i="9"/>
  <c r="I486" i="9"/>
  <c r="J486" i="9"/>
  <c r="K486" i="9"/>
  <c r="L486" i="9"/>
  <c r="M486" i="9"/>
  <c r="N486" i="9"/>
  <c r="O486" i="9"/>
  <c r="P486" i="9"/>
  <c r="E487" i="9"/>
  <c r="F487" i="9"/>
  <c r="G487" i="9"/>
  <c r="H487" i="9"/>
  <c r="I487" i="9"/>
  <c r="J487" i="9"/>
  <c r="K487" i="9"/>
  <c r="L487" i="9"/>
  <c r="M487" i="9"/>
  <c r="N487" i="9"/>
  <c r="O487" i="9"/>
  <c r="P487" i="9"/>
  <c r="E488" i="9"/>
  <c r="F488" i="9"/>
  <c r="G488" i="9"/>
  <c r="H488" i="9"/>
  <c r="I488" i="9"/>
  <c r="J488" i="9"/>
  <c r="K488" i="9"/>
  <c r="L488" i="9"/>
  <c r="M488" i="9"/>
  <c r="N488" i="9"/>
  <c r="O488" i="9"/>
  <c r="P488" i="9"/>
  <c r="E489" i="9"/>
  <c r="F489" i="9"/>
  <c r="G489" i="9"/>
  <c r="H489" i="9"/>
  <c r="I489" i="9"/>
  <c r="J489" i="9"/>
  <c r="K489" i="9"/>
  <c r="L489" i="9"/>
  <c r="M489" i="9"/>
  <c r="N489" i="9"/>
  <c r="O489" i="9"/>
  <c r="P489" i="9"/>
  <c r="E490" i="9"/>
  <c r="F490" i="9"/>
  <c r="G490" i="9"/>
  <c r="H490" i="9"/>
  <c r="I490" i="9"/>
  <c r="J490" i="9"/>
  <c r="K490" i="9"/>
  <c r="L490" i="9"/>
  <c r="M490" i="9"/>
  <c r="N490" i="9"/>
  <c r="O490" i="9"/>
  <c r="P490" i="9"/>
  <c r="E491" i="9"/>
  <c r="F491" i="9"/>
  <c r="G491" i="9"/>
  <c r="H491" i="9"/>
  <c r="I491" i="9"/>
  <c r="J491" i="9"/>
  <c r="K491" i="9"/>
  <c r="L491" i="9"/>
  <c r="M491" i="9"/>
  <c r="N491" i="9"/>
  <c r="O491" i="9"/>
  <c r="P491" i="9"/>
  <c r="E492" i="9"/>
  <c r="F492" i="9"/>
  <c r="G492" i="9"/>
  <c r="H492" i="9"/>
  <c r="I492" i="9"/>
  <c r="J492" i="9"/>
  <c r="K492" i="9"/>
  <c r="L492" i="9"/>
  <c r="M492" i="9"/>
  <c r="N492" i="9"/>
  <c r="O492" i="9"/>
  <c r="P492" i="9"/>
  <c r="E493" i="9"/>
  <c r="F493" i="9"/>
  <c r="G493" i="9"/>
  <c r="H493" i="9"/>
  <c r="I493" i="9"/>
  <c r="J493" i="9"/>
  <c r="K493" i="9"/>
  <c r="L493" i="9"/>
  <c r="M493" i="9"/>
  <c r="N493" i="9"/>
  <c r="O493" i="9"/>
  <c r="P493" i="9"/>
  <c r="E494" i="9"/>
  <c r="F494" i="9"/>
  <c r="G494" i="9"/>
  <c r="H494" i="9"/>
  <c r="I494" i="9"/>
  <c r="J494" i="9"/>
  <c r="K494" i="9"/>
  <c r="L494" i="9"/>
  <c r="M494" i="9"/>
  <c r="N494" i="9"/>
  <c r="O494" i="9"/>
  <c r="P494" i="9"/>
  <c r="E495" i="9"/>
  <c r="F495" i="9"/>
  <c r="G495" i="9"/>
  <c r="H495" i="9"/>
  <c r="I495" i="9"/>
  <c r="J495" i="9"/>
  <c r="K495" i="9"/>
  <c r="L495" i="9"/>
  <c r="M495" i="9"/>
  <c r="N495" i="9"/>
  <c r="O495" i="9"/>
  <c r="P495" i="9"/>
  <c r="E496" i="9"/>
  <c r="F496" i="9"/>
  <c r="G496" i="9"/>
  <c r="H496" i="9"/>
  <c r="I496" i="9"/>
  <c r="J496" i="9"/>
  <c r="K496" i="9"/>
  <c r="L496" i="9"/>
  <c r="M496" i="9"/>
  <c r="N496" i="9"/>
  <c r="O496" i="9"/>
  <c r="P496" i="9"/>
  <c r="E497" i="9"/>
  <c r="F497" i="9"/>
  <c r="G497" i="9"/>
  <c r="H497" i="9"/>
  <c r="I497" i="9"/>
  <c r="J497" i="9"/>
  <c r="K497" i="9"/>
  <c r="L497" i="9"/>
  <c r="M497" i="9"/>
  <c r="N497" i="9"/>
  <c r="O497" i="9"/>
  <c r="P497" i="9"/>
  <c r="E498" i="9"/>
  <c r="F498" i="9"/>
  <c r="G498" i="9"/>
  <c r="H498" i="9"/>
  <c r="I498" i="9"/>
  <c r="J498" i="9"/>
  <c r="K498" i="9"/>
  <c r="L498" i="9"/>
  <c r="M498" i="9"/>
  <c r="N498" i="9"/>
  <c r="O498" i="9"/>
  <c r="P498" i="9"/>
  <c r="E499" i="9"/>
  <c r="F499" i="9"/>
  <c r="G499" i="9"/>
  <c r="H499" i="9"/>
  <c r="I499" i="9"/>
  <c r="J499" i="9"/>
  <c r="K499" i="9"/>
  <c r="L499" i="9"/>
  <c r="M499" i="9"/>
  <c r="N499" i="9"/>
  <c r="O499" i="9"/>
  <c r="P499" i="9"/>
  <c r="E500" i="9"/>
  <c r="F500" i="9"/>
  <c r="G500" i="9"/>
  <c r="H500" i="9"/>
  <c r="I500" i="9"/>
  <c r="J500" i="9"/>
  <c r="K500" i="9"/>
  <c r="L500" i="9"/>
  <c r="M500" i="9"/>
  <c r="N500" i="9"/>
  <c r="O500" i="9"/>
  <c r="P500" i="9"/>
  <c r="E501" i="9"/>
  <c r="F501" i="9"/>
  <c r="G501" i="9"/>
  <c r="H501" i="9"/>
  <c r="I501" i="9"/>
  <c r="J501" i="9"/>
  <c r="K501" i="9"/>
  <c r="L501" i="9"/>
  <c r="M501" i="9"/>
  <c r="N501" i="9"/>
  <c r="O501" i="9"/>
  <c r="P501" i="9"/>
  <c r="E502" i="9"/>
  <c r="F502" i="9"/>
  <c r="G502" i="9"/>
  <c r="H502" i="9"/>
  <c r="I502" i="9"/>
  <c r="J502" i="9"/>
  <c r="K502" i="9"/>
  <c r="L502" i="9"/>
  <c r="M502" i="9"/>
  <c r="N502" i="9"/>
  <c r="O502" i="9"/>
  <c r="P502" i="9"/>
  <c r="E503" i="9"/>
  <c r="F503" i="9"/>
  <c r="G503" i="9"/>
  <c r="H503" i="9"/>
  <c r="I503" i="9"/>
  <c r="J503" i="9"/>
  <c r="K503" i="9"/>
  <c r="L503" i="9"/>
  <c r="M503" i="9"/>
  <c r="N503" i="9"/>
  <c r="O503" i="9"/>
  <c r="P503" i="9"/>
  <c r="E504" i="9"/>
  <c r="F504" i="9"/>
  <c r="G504" i="9"/>
  <c r="H504" i="9"/>
  <c r="I504" i="9"/>
  <c r="J504" i="9"/>
  <c r="K504" i="9"/>
  <c r="L504" i="9"/>
  <c r="M504" i="9"/>
  <c r="N504" i="9"/>
  <c r="O504" i="9"/>
  <c r="P504" i="9"/>
  <c r="E505" i="9"/>
  <c r="F505" i="9"/>
  <c r="G505" i="9"/>
  <c r="H505" i="9"/>
  <c r="I505" i="9"/>
  <c r="J505" i="9"/>
  <c r="K505" i="9"/>
  <c r="L505" i="9"/>
  <c r="M505" i="9"/>
  <c r="N505" i="9"/>
  <c r="O505" i="9"/>
  <c r="P505" i="9"/>
  <c r="E506" i="9"/>
  <c r="F506" i="9"/>
  <c r="G506" i="9"/>
  <c r="H506" i="9"/>
  <c r="I506" i="9"/>
  <c r="J506" i="9"/>
  <c r="K506" i="9"/>
  <c r="L506" i="9"/>
  <c r="M506" i="9"/>
  <c r="N506" i="9"/>
  <c r="O506" i="9"/>
  <c r="P506" i="9"/>
  <c r="E507" i="9"/>
  <c r="F507" i="9"/>
  <c r="G507" i="9"/>
  <c r="H507" i="9"/>
  <c r="I507" i="9"/>
  <c r="J507" i="9"/>
  <c r="K507" i="9"/>
  <c r="L507" i="9"/>
  <c r="M507" i="9"/>
  <c r="N507" i="9"/>
  <c r="O507" i="9"/>
  <c r="P507" i="9"/>
  <c r="E508" i="9"/>
  <c r="F508" i="9"/>
  <c r="G508" i="9"/>
  <c r="H508" i="9"/>
  <c r="I508" i="9"/>
  <c r="J508" i="9"/>
  <c r="K508" i="9"/>
  <c r="L508" i="9"/>
  <c r="M508" i="9"/>
  <c r="N508" i="9"/>
  <c r="O508" i="9"/>
  <c r="P508" i="9"/>
  <c r="E509" i="9"/>
  <c r="F509" i="9"/>
  <c r="G509" i="9"/>
  <c r="H509" i="9"/>
  <c r="I509" i="9"/>
  <c r="J509" i="9"/>
  <c r="K509" i="9"/>
  <c r="L509" i="9"/>
  <c r="M509" i="9"/>
  <c r="N509" i="9"/>
  <c r="O509" i="9"/>
  <c r="P509" i="9"/>
  <c r="E510" i="9"/>
  <c r="F510" i="9"/>
  <c r="G510" i="9"/>
  <c r="H510" i="9"/>
  <c r="I510" i="9"/>
  <c r="J510" i="9"/>
  <c r="K510" i="9"/>
  <c r="L510" i="9"/>
  <c r="M510" i="9"/>
  <c r="N510" i="9"/>
  <c r="O510" i="9"/>
  <c r="P510" i="9"/>
  <c r="E511" i="9"/>
  <c r="F511" i="9"/>
  <c r="G511" i="9"/>
  <c r="H511" i="9"/>
  <c r="I511" i="9"/>
  <c r="J511" i="9"/>
  <c r="K511" i="9"/>
  <c r="L511" i="9"/>
  <c r="M511" i="9"/>
  <c r="N511" i="9"/>
  <c r="O511" i="9"/>
  <c r="P511" i="9"/>
  <c r="E512" i="9"/>
  <c r="F512" i="9"/>
  <c r="G512" i="9"/>
  <c r="H512" i="9"/>
  <c r="I512" i="9"/>
  <c r="J512" i="9"/>
  <c r="K512" i="9"/>
  <c r="L512" i="9"/>
  <c r="M512" i="9"/>
  <c r="N512" i="9"/>
  <c r="O512" i="9"/>
  <c r="P512" i="9"/>
  <c r="E513" i="9"/>
  <c r="F513" i="9"/>
  <c r="G513" i="9"/>
  <c r="H513" i="9"/>
  <c r="I513" i="9"/>
  <c r="J513" i="9"/>
  <c r="K513" i="9"/>
  <c r="L513" i="9"/>
  <c r="M513" i="9"/>
  <c r="N513" i="9"/>
  <c r="O513" i="9"/>
  <c r="P513" i="9"/>
  <c r="E514" i="9"/>
  <c r="F514" i="9"/>
  <c r="G514" i="9"/>
  <c r="H514" i="9"/>
  <c r="I514" i="9"/>
  <c r="J514" i="9"/>
  <c r="K514" i="9"/>
  <c r="L514" i="9"/>
  <c r="M514" i="9"/>
  <c r="N514" i="9"/>
  <c r="O514" i="9"/>
  <c r="P514" i="9"/>
  <c r="E515" i="9"/>
  <c r="F515" i="9"/>
  <c r="G515" i="9"/>
  <c r="H515" i="9"/>
  <c r="I515" i="9"/>
  <c r="J515" i="9"/>
  <c r="K515" i="9"/>
  <c r="L515" i="9"/>
  <c r="M515" i="9"/>
  <c r="N515" i="9"/>
  <c r="O515" i="9"/>
  <c r="P515" i="9"/>
  <c r="E516" i="9"/>
  <c r="F516" i="9"/>
  <c r="G516" i="9"/>
  <c r="H516" i="9"/>
  <c r="I516" i="9"/>
  <c r="J516" i="9"/>
  <c r="K516" i="9"/>
  <c r="L516" i="9"/>
  <c r="M516" i="9"/>
  <c r="N516" i="9"/>
  <c r="O516" i="9"/>
  <c r="P516" i="9"/>
  <c r="E517" i="9"/>
  <c r="F517" i="9"/>
  <c r="G517" i="9"/>
  <c r="H517" i="9"/>
  <c r="I517" i="9"/>
  <c r="J517" i="9"/>
  <c r="K517" i="9"/>
  <c r="L517" i="9"/>
  <c r="M517" i="9"/>
  <c r="N517" i="9"/>
  <c r="O517" i="9"/>
  <c r="P517" i="9"/>
  <c r="E518" i="9"/>
  <c r="F518" i="9"/>
  <c r="G518" i="9"/>
  <c r="H518" i="9"/>
  <c r="I518" i="9"/>
  <c r="J518" i="9"/>
  <c r="K518" i="9"/>
  <c r="L518" i="9"/>
  <c r="M518" i="9"/>
  <c r="N518" i="9"/>
  <c r="O518" i="9"/>
  <c r="P518" i="9"/>
  <c r="E519" i="9"/>
  <c r="F519" i="9"/>
  <c r="G519" i="9"/>
  <c r="H519" i="9"/>
  <c r="I519" i="9"/>
  <c r="J519" i="9"/>
  <c r="K519" i="9"/>
  <c r="L519" i="9"/>
  <c r="M519" i="9"/>
  <c r="N519" i="9"/>
  <c r="O519" i="9"/>
  <c r="P519" i="9"/>
  <c r="E520" i="9"/>
  <c r="F520" i="9"/>
  <c r="G520" i="9"/>
  <c r="H520" i="9"/>
  <c r="I520" i="9"/>
  <c r="J520" i="9"/>
  <c r="K520" i="9"/>
  <c r="L520" i="9"/>
  <c r="M520" i="9"/>
  <c r="N520" i="9"/>
  <c r="O520" i="9"/>
  <c r="P520" i="9"/>
  <c r="E521" i="9"/>
  <c r="F521" i="9"/>
  <c r="G521" i="9"/>
  <c r="H521" i="9"/>
  <c r="I521" i="9"/>
  <c r="J521" i="9"/>
  <c r="K521" i="9"/>
  <c r="L521" i="9"/>
  <c r="M521" i="9"/>
  <c r="N521" i="9"/>
  <c r="O521" i="9"/>
  <c r="P521" i="9"/>
  <c r="E522" i="9"/>
  <c r="F522" i="9"/>
  <c r="G522" i="9"/>
  <c r="H522" i="9"/>
  <c r="I522" i="9"/>
  <c r="J522" i="9"/>
  <c r="K522" i="9"/>
  <c r="L522" i="9"/>
  <c r="M522" i="9"/>
  <c r="N522" i="9"/>
  <c r="O522" i="9"/>
  <c r="P522" i="9"/>
  <c r="E523" i="9"/>
  <c r="F523" i="9"/>
  <c r="G523" i="9"/>
  <c r="H523" i="9"/>
  <c r="I523" i="9"/>
  <c r="J523" i="9"/>
  <c r="K523" i="9"/>
  <c r="L523" i="9"/>
  <c r="M523" i="9"/>
  <c r="N523" i="9"/>
  <c r="O523" i="9"/>
  <c r="P523" i="9"/>
  <c r="E524" i="9"/>
  <c r="F524" i="9"/>
  <c r="G524" i="9"/>
  <c r="H524" i="9"/>
  <c r="I524" i="9"/>
  <c r="J524" i="9"/>
  <c r="K524" i="9"/>
  <c r="L524" i="9"/>
  <c r="M524" i="9"/>
  <c r="N524" i="9"/>
  <c r="O524" i="9"/>
  <c r="P524" i="9"/>
  <c r="E525" i="9"/>
  <c r="F525" i="9"/>
  <c r="G525" i="9"/>
  <c r="H525" i="9"/>
  <c r="I525" i="9"/>
  <c r="J525" i="9"/>
  <c r="K525" i="9"/>
  <c r="L525" i="9"/>
  <c r="M525" i="9"/>
  <c r="N525" i="9"/>
  <c r="O525" i="9"/>
  <c r="P525" i="9"/>
  <c r="E526" i="9"/>
  <c r="F526" i="9"/>
  <c r="G526" i="9"/>
  <c r="H526" i="9"/>
  <c r="I526" i="9"/>
  <c r="J526" i="9"/>
  <c r="K526" i="9"/>
  <c r="L526" i="9"/>
  <c r="M526" i="9"/>
  <c r="N526" i="9"/>
  <c r="O526" i="9"/>
  <c r="P526" i="9"/>
  <c r="E527" i="9"/>
  <c r="F527" i="9"/>
  <c r="G527" i="9"/>
  <c r="H527" i="9"/>
  <c r="I527" i="9"/>
  <c r="J527" i="9"/>
  <c r="K527" i="9"/>
  <c r="L527" i="9"/>
  <c r="M527" i="9"/>
  <c r="N527" i="9"/>
  <c r="O527" i="9"/>
  <c r="P527" i="9"/>
  <c r="E528" i="9"/>
  <c r="F528" i="9"/>
  <c r="G528" i="9"/>
  <c r="H528" i="9"/>
  <c r="I528" i="9"/>
  <c r="J528" i="9"/>
  <c r="K528" i="9"/>
  <c r="L528" i="9"/>
  <c r="M528" i="9"/>
  <c r="N528" i="9"/>
  <c r="O528" i="9"/>
  <c r="P528" i="9"/>
  <c r="E529" i="9"/>
  <c r="F529" i="9"/>
  <c r="G529" i="9"/>
  <c r="H529" i="9"/>
  <c r="I529" i="9"/>
  <c r="J529" i="9"/>
  <c r="K529" i="9"/>
  <c r="L529" i="9"/>
  <c r="M529" i="9"/>
  <c r="N529" i="9"/>
  <c r="O529" i="9"/>
  <c r="P529" i="9"/>
  <c r="E530" i="9"/>
  <c r="F530" i="9"/>
  <c r="G530" i="9"/>
  <c r="H530" i="9"/>
  <c r="I530" i="9"/>
  <c r="J530" i="9"/>
  <c r="K530" i="9"/>
  <c r="L530" i="9"/>
  <c r="M530" i="9"/>
  <c r="N530" i="9"/>
  <c r="O530" i="9"/>
  <c r="P530" i="9"/>
  <c r="E531" i="9"/>
  <c r="F531" i="9"/>
  <c r="G531" i="9"/>
  <c r="H531" i="9"/>
  <c r="I531" i="9"/>
  <c r="J531" i="9"/>
  <c r="K531" i="9"/>
  <c r="L531" i="9"/>
  <c r="M531" i="9"/>
  <c r="N531" i="9"/>
  <c r="O531" i="9"/>
  <c r="P531" i="9"/>
  <c r="E532" i="9"/>
  <c r="F532" i="9"/>
  <c r="G532" i="9"/>
  <c r="H532" i="9"/>
  <c r="I532" i="9"/>
  <c r="J532" i="9"/>
  <c r="K532" i="9"/>
  <c r="L532" i="9"/>
  <c r="M532" i="9"/>
  <c r="N532" i="9"/>
  <c r="O532" i="9"/>
  <c r="P532" i="9"/>
  <c r="E533" i="9"/>
  <c r="F533" i="9"/>
  <c r="G533" i="9"/>
  <c r="H533" i="9"/>
  <c r="I533" i="9"/>
  <c r="J533" i="9"/>
  <c r="K533" i="9"/>
  <c r="L533" i="9"/>
  <c r="M533" i="9"/>
  <c r="N533" i="9"/>
  <c r="O533" i="9"/>
  <c r="P533" i="9"/>
  <c r="E534" i="9"/>
  <c r="F534" i="9"/>
  <c r="G534" i="9"/>
  <c r="H534" i="9"/>
  <c r="I534" i="9"/>
  <c r="J534" i="9"/>
  <c r="K534" i="9"/>
  <c r="L534" i="9"/>
  <c r="M534" i="9"/>
  <c r="N534" i="9"/>
  <c r="O534" i="9"/>
  <c r="P534" i="9"/>
  <c r="E535" i="9"/>
  <c r="F535" i="9"/>
  <c r="G535" i="9"/>
  <c r="H535" i="9"/>
  <c r="I535" i="9"/>
  <c r="J535" i="9"/>
  <c r="K535" i="9"/>
  <c r="L535" i="9"/>
  <c r="M535" i="9"/>
  <c r="N535" i="9"/>
  <c r="O535" i="9"/>
  <c r="P535" i="9"/>
  <c r="E536" i="9"/>
  <c r="F536" i="9"/>
  <c r="G536" i="9"/>
  <c r="H536" i="9"/>
  <c r="I536" i="9"/>
  <c r="J536" i="9"/>
  <c r="K536" i="9"/>
  <c r="L536" i="9"/>
  <c r="M536" i="9"/>
  <c r="N536" i="9"/>
  <c r="O536" i="9"/>
  <c r="P536" i="9"/>
  <c r="E537" i="9"/>
  <c r="F537" i="9"/>
  <c r="G537" i="9"/>
  <c r="H537" i="9"/>
  <c r="I537" i="9"/>
  <c r="J537" i="9"/>
  <c r="K537" i="9"/>
  <c r="L537" i="9"/>
  <c r="M537" i="9"/>
  <c r="N537" i="9"/>
  <c r="O537" i="9"/>
  <c r="P537" i="9"/>
  <c r="E538" i="9"/>
  <c r="F538" i="9"/>
  <c r="G538" i="9"/>
  <c r="H538" i="9"/>
  <c r="I538" i="9"/>
  <c r="J538" i="9"/>
  <c r="K538" i="9"/>
  <c r="L538" i="9"/>
  <c r="M538" i="9"/>
  <c r="N538" i="9"/>
  <c r="O538" i="9"/>
  <c r="P538" i="9"/>
  <c r="E539" i="9"/>
  <c r="F539" i="9"/>
  <c r="G539" i="9"/>
  <c r="H539" i="9"/>
  <c r="I539" i="9"/>
  <c r="J539" i="9"/>
  <c r="K539" i="9"/>
  <c r="L539" i="9"/>
  <c r="M539" i="9"/>
  <c r="N539" i="9"/>
  <c r="O539" i="9"/>
  <c r="P539" i="9"/>
  <c r="E540" i="9"/>
  <c r="F540" i="9"/>
  <c r="G540" i="9"/>
  <c r="H540" i="9"/>
  <c r="I540" i="9"/>
  <c r="J540" i="9"/>
  <c r="K540" i="9"/>
  <c r="L540" i="9"/>
  <c r="M540" i="9"/>
  <c r="N540" i="9"/>
  <c r="O540" i="9"/>
  <c r="P540" i="9"/>
  <c r="E541" i="9"/>
  <c r="F541" i="9"/>
  <c r="G541" i="9"/>
  <c r="H541" i="9"/>
  <c r="I541" i="9"/>
  <c r="J541" i="9"/>
  <c r="K541" i="9"/>
  <c r="L541" i="9"/>
  <c r="M541" i="9"/>
  <c r="N541" i="9"/>
  <c r="O541" i="9"/>
  <c r="P541" i="9"/>
  <c r="E542" i="9"/>
  <c r="F542" i="9"/>
  <c r="G542" i="9"/>
  <c r="H542" i="9"/>
  <c r="I542" i="9"/>
  <c r="J542" i="9"/>
  <c r="K542" i="9"/>
  <c r="L542" i="9"/>
  <c r="M542" i="9"/>
  <c r="N542" i="9"/>
  <c r="O542" i="9"/>
  <c r="P542" i="9"/>
  <c r="E543" i="9"/>
  <c r="F543" i="9"/>
  <c r="G543" i="9"/>
  <c r="H543" i="9"/>
  <c r="I543" i="9"/>
  <c r="J543" i="9"/>
  <c r="K543" i="9"/>
  <c r="L543" i="9"/>
  <c r="M543" i="9"/>
  <c r="N543" i="9"/>
  <c r="O543" i="9"/>
  <c r="P543" i="9"/>
  <c r="E544" i="9"/>
  <c r="F544" i="9"/>
  <c r="G544" i="9"/>
  <c r="H544" i="9"/>
  <c r="I544" i="9"/>
  <c r="J544" i="9"/>
  <c r="K544" i="9"/>
  <c r="L544" i="9"/>
  <c r="M544" i="9"/>
  <c r="N544" i="9"/>
  <c r="O544" i="9"/>
  <c r="P544" i="9"/>
  <c r="E545" i="9"/>
  <c r="F545" i="9"/>
  <c r="G545" i="9"/>
  <c r="H545" i="9"/>
  <c r="I545" i="9"/>
  <c r="J545" i="9"/>
  <c r="K545" i="9"/>
  <c r="L545" i="9"/>
  <c r="M545" i="9"/>
  <c r="N545" i="9"/>
  <c r="O545" i="9"/>
  <c r="P545" i="9"/>
  <c r="E546" i="9"/>
  <c r="F546" i="9"/>
  <c r="G546" i="9"/>
  <c r="H546" i="9"/>
  <c r="I546" i="9"/>
  <c r="J546" i="9"/>
  <c r="K546" i="9"/>
  <c r="L546" i="9"/>
  <c r="M546" i="9"/>
  <c r="N546" i="9"/>
  <c r="O546" i="9"/>
  <c r="P546" i="9"/>
  <c r="E547" i="9"/>
  <c r="F547" i="9"/>
  <c r="G547" i="9"/>
  <c r="H547" i="9"/>
  <c r="I547" i="9"/>
  <c r="J547" i="9"/>
  <c r="K547" i="9"/>
  <c r="L547" i="9"/>
  <c r="M547" i="9"/>
  <c r="N547" i="9"/>
  <c r="O547" i="9"/>
  <c r="P547" i="9"/>
  <c r="E548" i="9"/>
  <c r="F548" i="9"/>
  <c r="G548" i="9"/>
  <c r="H548" i="9"/>
  <c r="I548" i="9"/>
  <c r="J548" i="9"/>
  <c r="K548" i="9"/>
  <c r="L548" i="9"/>
  <c r="M548" i="9"/>
  <c r="N548" i="9"/>
  <c r="O548" i="9"/>
  <c r="P548" i="9"/>
  <c r="E549" i="9"/>
  <c r="F549" i="9"/>
  <c r="G549" i="9"/>
  <c r="H549" i="9"/>
  <c r="I549" i="9"/>
  <c r="J549" i="9"/>
  <c r="K549" i="9"/>
  <c r="L549" i="9"/>
  <c r="M549" i="9"/>
  <c r="N549" i="9"/>
  <c r="O549" i="9"/>
  <c r="P549" i="9"/>
  <c r="E550" i="9"/>
  <c r="F550" i="9"/>
  <c r="G550" i="9"/>
  <c r="H550" i="9"/>
  <c r="I550" i="9"/>
  <c r="J550" i="9"/>
  <c r="K550" i="9"/>
  <c r="L550" i="9"/>
  <c r="M550" i="9"/>
  <c r="N550" i="9"/>
  <c r="O550" i="9"/>
  <c r="P550" i="9"/>
  <c r="E551" i="9"/>
  <c r="F551" i="9"/>
  <c r="G551" i="9"/>
  <c r="H551" i="9"/>
  <c r="I551" i="9"/>
  <c r="J551" i="9"/>
  <c r="K551" i="9"/>
  <c r="L551" i="9"/>
  <c r="M551" i="9"/>
  <c r="N551" i="9"/>
  <c r="O551" i="9"/>
  <c r="P551" i="9"/>
  <c r="E552" i="9"/>
  <c r="F552" i="9"/>
  <c r="G552" i="9"/>
  <c r="H552" i="9"/>
  <c r="I552" i="9"/>
  <c r="J552" i="9"/>
  <c r="K552" i="9"/>
  <c r="L552" i="9"/>
  <c r="M552" i="9"/>
  <c r="N552" i="9"/>
  <c r="O552" i="9"/>
  <c r="P552" i="9"/>
  <c r="E553" i="9"/>
  <c r="F553" i="9"/>
  <c r="G553" i="9"/>
  <c r="H553" i="9"/>
  <c r="I553" i="9"/>
  <c r="J553" i="9"/>
  <c r="K553" i="9"/>
  <c r="L553" i="9"/>
  <c r="M553" i="9"/>
  <c r="N553" i="9"/>
  <c r="O553" i="9"/>
  <c r="P553" i="9"/>
  <c r="E554" i="9"/>
  <c r="F554" i="9"/>
  <c r="G554" i="9"/>
  <c r="H554" i="9"/>
  <c r="I554" i="9"/>
  <c r="J554" i="9"/>
  <c r="K554" i="9"/>
  <c r="L554" i="9"/>
  <c r="M554" i="9"/>
  <c r="N554" i="9"/>
  <c r="O554" i="9"/>
  <c r="P554" i="9"/>
  <c r="E555" i="9"/>
  <c r="F555" i="9"/>
  <c r="G555" i="9"/>
  <c r="H555" i="9"/>
  <c r="I555" i="9"/>
  <c r="J555" i="9"/>
  <c r="K555" i="9"/>
  <c r="L555" i="9"/>
  <c r="M555" i="9"/>
  <c r="N555" i="9"/>
  <c r="O555" i="9"/>
  <c r="P555" i="9"/>
  <c r="E556" i="9"/>
  <c r="F556" i="9"/>
  <c r="G556" i="9"/>
  <c r="H556" i="9"/>
  <c r="I556" i="9"/>
  <c r="J556" i="9"/>
  <c r="K556" i="9"/>
  <c r="L556" i="9"/>
  <c r="M556" i="9"/>
  <c r="N556" i="9"/>
  <c r="O556" i="9"/>
  <c r="P556" i="9"/>
  <c r="E557" i="9"/>
  <c r="F557" i="9"/>
  <c r="G557" i="9"/>
  <c r="H557" i="9"/>
  <c r="I557" i="9"/>
  <c r="J557" i="9"/>
  <c r="K557" i="9"/>
  <c r="L557" i="9"/>
  <c r="M557" i="9"/>
  <c r="N557" i="9"/>
  <c r="O557" i="9"/>
  <c r="P557" i="9"/>
  <c r="E558" i="9"/>
  <c r="F558" i="9"/>
  <c r="G558" i="9"/>
  <c r="H558" i="9"/>
  <c r="I558" i="9"/>
  <c r="J558" i="9"/>
  <c r="K558" i="9"/>
  <c r="L558" i="9"/>
  <c r="M558" i="9"/>
  <c r="N558" i="9"/>
  <c r="O558" i="9"/>
  <c r="P558" i="9"/>
  <c r="E559" i="9"/>
  <c r="F559" i="9"/>
  <c r="G559" i="9"/>
  <c r="H559" i="9"/>
  <c r="I559" i="9"/>
  <c r="J559" i="9"/>
  <c r="K559" i="9"/>
  <c r="L559" i="9"/>
  <c r="M559" i="9"/>
  <c r="N559" i="9"/>
  <c r="O559" i="9"/>
  <c r="P559" i="9"/>
  <c r="E560" i="9"/>
  <c r="F560" i="9"/>
  <c r="G560" i="9"/>
  <c r="H560" i="9"/>
  <c r="I560" i="9"/>
  <c r="J560" i="9"/>
  <c r="K560" i="9"/>
  <c r="L560" i="9"/>
  <c r="M560" i="9"/>
  <c r="N560" i="9"/>
  <c r="O560" i="9"/>
  <c r="P560" i="9"/>
  <c r="E561" i="9"/>
  <c r="F561" i="9"/>
  <c r="G561" i="9"/>
  <c r="H561" i="9"/>
  <c r="I561" i="9"/>
  <c r="J561" i="9"/>
  <c r="K561" i="9"/>
  <c r="L561" i="9"/>
  <c r="M561" i="9"/>
  <c r="N561" i="9"/>
  <c r="O561" i="9"/>
  <c r="P561" i="9"/>
  <c r="E562" i="9"/>
  <c r="F562" i="9"/>
  <c r="G562" i="9"/>
  <c r="H562" i="9"/>
  <c r="I562" i="9"/>
  <c r="J562" i="9"/>
  <c r="K562" i="9"/>
  <c r="L562" i="9"/>
  <c r="M562" i="9"/>
  <c r="N562" i="9"/>
  <c r="O562" i="9"/>
  <c r="P562" i="9"/>
  <c r="E563" i="9"/>
  <c r="F563" i="9"/>
  <c r="G563" i="9"/>
  <c r="H563" i="9"/>
  <c r="I563" i="9"/>
  <c r="J563" i="9"/>
  <c r="K563" i="9"/>
  <c r="L563" i="9"/>
  <c r="M563" i="9"/>
  <c r="N563" i="9"/>
  <c r="O563" i="9"/>
  <c r="P563" i="9"/>
  <c r="E564" i="9"/>
  <c r="F564" i="9"/>
  <c r="G564" i="9"/>
  <c r="H564" i="9"/>
  <c r="I564" i="9"/>
  <c r="J564" i="9"/>
  <c r="K564" i="9"/>
  <c r="L564" i="9"/>
  <c r="M564" i="9"/>
  <c r="N564" i="9"/>
  <c r="O564" i="9"/>
  <c r="P564" i="9"/>
  <c r="E565" i="9"/>
  <c r="F565" i="9"/>
  <c r="G565" i="9"/>
  <c r="H565" i="9"/>
  <c r="I565" i="9"/>
  <c r="J565" i="9"/>
  <c r="K565" i="9"/>
  <c r="L565" i="9"/>
  <c r="M565" i="9"/>
  <c r="N565" i="9"/>
  <c r="O565" i="9"/>
  <c r="P565" i="9"/>
  <c r="E566" i="9"/>
  <c r="F566" i="9"/>
  <c r="G566" i="9"/>
  <c r="H566" i="9"/>
  <c r="I566" i="9"/>
  <c r="J566" i="9"/>
  <c r="K566" i="9"/>
  <c r="L566" i="9"/>
  <c r="M566" i="9"/>
  <c r="N566" i="9"/>
  <c r="O566" i="9"/>
  <c r="P566" i="9"/>
  <c r="E567" i="9"/>
  <c r="F567" i="9"/>
  <c r="G567" i="9"/>
  <c r="H567" i="9"/>
  <c r="I567" i="9"/>
  <c r="J567" i="9"/>
  <c r="K567" i="9"/>
  <c r="L567" i="9"/>
  <c r="M567" i="9"/>
  <c r="N567" i="9"/>
  <c r="O567" i="9"/>
  <c r="P567" i="9"/>
  <c r="E568" i="9"/>
  <c r="F568" i="9"/>
  <c r="G568" i="9"/>
  <c r="H568" i="9"/>
  <c r="I568" i="9"/>
  <c r="J568" i="9"/>
  <c r="K568" i="9"/>
  <c r="L568" i="9"/>
  <c r="M568" i="9"/>
  <c r="N568" i="9"/>
  <c r="O568" i="9"/>
  <c r="P568" i="9"/>
  <c r="E569" i="9"/>
  <c r="F569" i="9"/>
  <c r="G569" i="9"/>
  <c r="H569" i="9"/>
  <c r="I569" i="9"/>
  <c r="J569" i="9"/>
  <c r="K569" i="9"/>
  <c r="L569" i="9"/>
  <c r="M569" i="9"/>
  <c r="N569" i="9"/>
  <c r="O569" i="9"/>
  <c r="P569" i="9"/>
  <c r="E570" i="9"/>
  <c r="F570" i="9"/>
  <c r="G570" i="9"/>
  <c r="H570" i="9"/>
  <c r="I570" i="9"/>
  <c r="J570" i="9"/>
  <c r="K570" i="9"/>
  <c r="L570" i="9"/>
  <c r="M570" i="9"/>
  <c r="N570" i="9"/>
  <c r="O570" i="9"/>
  <c r="P570" i="9"/>
  <c r="E571" i="9"/>
  <c r="F571" i="9"/>
  <c r="G571" i="9"/>
  <c r="H571" i="9"/>
  <c r="I571" i="9"/>
  <c r="J571" i="9"/>
  <c r="K571" i="9"/>
  <c r="L571" i="9"/>
  <c r="M571" i="9"/>
  <c r="N571" i="9"/>
  <c r="O571" i="9"/>
  <c r="P571" i="9"/>
  <c r="E572" i="9"/>
  <c r="F572" i="9"/>
  <c r="G572" i="9"/>
  <c r="H572" i="9"/>
  <c r="I572" i="9"/>
  <c r="J572" i="9"/>
  <c r="K572" i="9"/>
  <c r="L572" i="9"/>
  <c r="M572" i="9"/>
  <c r="N572" i="9"/>
  <c r="O572" i="9"/>
  <c r="P572" i="9"/>
  <c r="E573" i="9"/>
  <c r="F573" i="9"/>
  <c r="G573" i="9"/>
  <c r="H573" i="9"/>
  <c r="I573" i="9"/>
  <c r="J573" i="9"/>
  <c r="K573" i="9"/>
  <c r="L573" i="9"/>
  <c r="M573" i="9"/>
  <c r="N573" i="9"/>
  <c r="O573" i="9"/>
  <c r="P573" i="9"/>
  <c r="E574" i="9"/>
  <c r="F574" i="9"/>
  <c r="G574" i="9"/>
  <c r="H574" i="9"/>
  <c r="I574" i="9"/>
  <c r="J574" i="9"/>
  <c r="K574" i="9"/>
  <c r="L574" i="9"/>
  <c r="M574" i="9"/>
  <c r="N574" i="9"/>
  <c r="O574" i="9"/>
  <c r="P574" i="9"/>
  <c r="E575" i="9"/>
  <c r="F575" i="9"/>
  <c r="G575" i="9"/>
  <c r="H575" i="9"/>
  <c r="I575" i="9"/>
  <c r="J575" i="9"/>
  <c r="K575" i="9"/>
  <c r="L575" i="9"/>
  <c r="M575" i="9"/>
  <c r="N575" i="9"/>
  <c r="O575" i="9"/>
  <c r="P575" i="9"/>
  <c r="E576" i="9"/>
  <c r="F576" i="9"/>
  <c r="G576" i="9"/>
  <c r="H576" i="9"/>
  <c r="I576" i="9"/>
  <c r="J576" i="9"/>
  <c r="K576" i="9"/>
  <c r="L576" i="9"/>
  <c r="M576" i="9"/>
  <c r="N576" i="9"/>
  <c r="O576" i="9"/>
  <c r="P576" i="9"/>
  <c r="E577" i="9"/>
  <c r="F577" i="9"/>
  <c r="G577" i="9"/>
  <c r="H577" i="9"/>
  <c r="I577" i="9"/>
  <c r="J577" i="9"/>
  <c r="K577" i="9"/>
  <c r="L577" i="9"/>
  <c r="M577" i="9"/>
  <c r="N577" i="9"/>
  <c r="O577" i="9"/>
  <c r="P577" i="9"/>
  <c r="E578" i="9"/>
  <c r="F578" i="9"/>
  <c r="G578" i="9"/>
  <c r="H578" i="9"/>
  <c r="I578" i="9"/>
  <c r="J578" i="9"/>
  <c r="K578" i="9"/>
  <c r="L578" i="9"/>
  <c r="M578" i="9"/>
  <c r="N578" i="9"/>
  <c r="O578" i="9"/>
  <c r="P578" i="9"/>
  <c r="E579" i="9"/>
  <c r="F579" i="9"/>
  <c r="G579" i="9"/>
  <c r="H579" i="9"/>
  <c r="I579" i="9"/>
  <c r="J579" i="9"/>
  <c r="K579" i="9"/>
  <c r="L579" i="9"/>
  <c r="M579" i="9"/>
  <c r="N579" i="9"/>
  <c r="O579" i="9"/>
  <c r="P579" i="9"/>
  <c r="E580" i="9"/>
  <c r="F580" i="9"/>
  <c r="G580" i="9"/>
  <c r="H580" i="9"/>
  <c r="I580" i="9"/>
  <c r="J580" i="9"/>
  <c r="K580" i="9"/>
  <c r="L580" i="9"/>
  <c r="M580" i="9"/>
  <c r="N580" i="9"/>
  <c r="O580" i="9"/>
  <c r="P580" i="9"/>
  <c r="E581" i="9"/>
  <c r="F581" i="9"/>
  <c r="G581" i="9"/>
  <c r="H581" i="9"/>
  <c r="I581" i="9"/>
  <c r="J581" i="9"/>
  <c r="K581" i="9"/>
  <c r="L581" i="9"/>
  <c r="M581" i="9"/>
  <c r="N581" i="9"/>
  <c r="O581" i="9"/>
  <c r="P581" i="9"/>
  <c r="E582" i="9"/>
  <c r="F582" i="9"/>
  <c r="G582" i="9"/>
  <c r="H582" i="9"/>
  <c r="I582" i="9"/>
  <c r="J582" i="9"/>
  <c r="K582" i="9"/>
  <c r="L582" i="9"/>
  <c r="M582" i="9"/>
  <c r="N582" i="9"/>
  <c r="O582" i="9"/>
  <c r="P582" i="9"/>
  <c r="E583" i="9"/>
  <c r="F583" i="9"/>
  <c r="G583" i="9"/>
  <c r="H583" i="9"/>
  <c r="I583" i="9"/>
  <c r="J583" i="9"/>
  <c r="K583" i="9"/>
  <c r="L583" i="9"/>
  <c r="M583" i="9"/>
  <c r="N583" i="9"/>
  <c r="O583" i="9"/>
  <c r="P583" i="9"/>
  <c r="E584" i="9"/>
  <c r="F584" i="9"/>
  <c r="G584" i="9"/>
  <c r="H584" i="9"/>
  <c r="I584" i="9"/>
  <c r="J584" i="9"/>
  <c r="K584" i="9"/>
  <c r="L584" i="9"/>
  <c r="M584" i="9"/>
  <c r="N584" i="9"/>
  <c r="O584" i="9"/>
  <c r="P584" i="9"/>
  <c r="E585" i="9"/>
  <c r="F585" i="9"/>
  <c r="G585" i="9"/>
  <c r="H585" i="9"/>
  <c r="I585" i="9"/>
  <c r="J585" i="9"/>
  <c r="K585" i="9"/>
  <c r="L585" i="9"/>
  <c r="M585" i="9"/>
  <c r="N585" i="9"/>
  <c r="O585" i="9"/>
  <c r="P585" i="9"/>
  <c r="E586" i="9"/>
  <c r="F586" i="9"/>
  <c r="G586" i="9"/>
  <c r="H586" i="9"/>
  <c r="I586" i="9"/>
  <c r="J586" i="9"/>
  <c r="K586" i="9"/>
  <c r="L586" i="9"/>
  <c r="M586" i="9"/>
  <c r="N586" i="9"/>
  <c r="O586" i="9"/>
  <c r="P586" i="9"/>
  <c r="E587" i="9"/>
  <c r="F587" i="9"/>
  <c r="G587" i="9"/>
  <c r="H587" i="9"/>
  <c r="I587" i="9"/>
  <c r="J587" i="9"/>
  <c r="K587" i="9"/>
  <c r="L587" i="9"/>
  <c r="M587" i="9"/>
  <c r="N587" i="9"/>
  <c r="O587" i="9"/>
  <c r="P587" i="9"/>
  <c r="E588" i="9"/>
  <c r="F588" i="9"/>
  <c r="G588" i="9"/>
  <c r="H588" i="9"/>
  <c r="I588" i="9"/>
  <c r="J588" i="9"/>
  <c r="K588" i="9"/>
  <c r="L588" i="9"/>
  <c r="M588" i="9"/>
  <c r="N588" i="9"/>
  <c r="O588" i="9"/>
  <c r="P588" i="9"/>
  <c r="E589" i="9"/>
  <c r="F589" i="9"/>
  <c r="G589" i="9"/>
  <c r="H589" i="9"/>
  <c r="I589" i="9"/>
  <c r="J589" i="9"/>
  <c r="K589" i="9"/>
  <c r="L589" i="9"/>
  <c r="M589" i="9"/>
  <c r="N589" i="9"/>
  <c r="O589" i="9"/>
  <c r="P589" i="9"/>
  <c r="E590" i="9"/>
  <c r="F590" i="9"/>
  <c r="G590" i="9"/>
  <c r="H590" i="9"/>
  <c r="I590" i="9"/>
  <c r="J590" i="9"/>
  <c r="K590" i="9"/>
  <c r="L590" i="9"/>
  <c r="M590" i="9"/>
  <c r="N590" i="9"/>
  <c r="O590" i="9"/>
  <c r="P590" i="9"/>
  <c r="E591" i="9"/>
  <c r="F591" i="9"/>
  <c r="G591" i="9"/>
  <c r="H591" i="9"/>
  <c r="I591" i="9"/>
  <c r="J591" i="9"/>
  <c r="K591" i="9"/>
  <c r="L591" i="9"/>
  <c r="M591" i="9"/>
  <c r="N591" i="9"/>
  <c r="O591" i="9"/>
  <c r="P591" i="9"/>
  <c r="E592" i="9"/>
  <c r="F592" i="9"/>
  <c r="G592" i="9"/>
  <c r="H592" i="9"/>
  <c r="I592" i="9"/>
  <c r="J592" i="9"/>
  <c r="K592" i="9"/>
  <c r="L592" i="9"/>
  <c r="M592" i="9"/>
  <c r="N592" i="9"/>
  <c r="O592" i="9"/>
  <c r="P592" i="9"/>
  <c r="E593" i="9"/>
  <c r="F593" i="9"/>
  <c r="G593" i="9"/>
  <c r="H593" i="9"/>
  <c r="I593" i="9"/>
  <c r="J593" i="9"/>
  <c r="K593" i="9"/>
  <c r="L593" i="9"/>
  <c r="M593" i="9"/>
  <c r="N593" i="9"/>
  <c r="O593" i="9"/>
  <c r="P593" i="9"/>
  <c r="E594" i="9"/>
  <c r="F594" i="9"/>
  <c r="G594" i="9"/>
  <c r="H594" i="9"/>
  <c r="I594" i="9"/>
  <c r="J594" i="9"/>
  <c r="K594" i="9"/>
  <c r="L594" i="9"/>
  <c r="M594" i="9"/>
  <c r="N594" i="9"/>
  <c r="O594" i="9"/>
  <c r="P594" i="9"/>
  <c r="E595" i="9"/>
  <c r="F595" i="9"/>
  <c r="G595" i="9"/>
  <c r="H595" i="9"/>
  <c r="I595" i="9"/>
  <c r="J595" i="9"/>
  <c r="K595" i="9"/>
  <c r="L595" i="9"/>
  <c r="M595" i="9"/>
  <c r="N595" i="9"/>
  <c r="O595" i="9"/>
  <c r="P595" i="9"/>
  <c r="E596" i="9"/>
  <c r="F596" i="9"/>
  <c r="G596" i="9"/>
  <c r="H596" i="9"/>
  <c r="I596" i="9"/>
  <c r="J596" i="9"/>
  <c r="K596" i="9"/>
  <c r="L596" i="9"/>
  <c r="M596" i="9"/>
  <c r="N596" i="9"/>
  <c r="O596" i="9"/>
  <c r="P596" i="9"/>
  <c r="E597" i="9"/>
  <c r="F597" i="9"/>
  <c r="G597" i="9"/>
  <c r="H597" i="9"/>
  <c r="I597" i="9"/>
  <c r="J597" i="9"/>
  <c r="K597" i="9"/>
  <c r="L597" i="9"/>
  <c r="M597" i="9"/>
  <c r="N597" i="9"/>
  <c r="O597" i="9"/>
  <c r="P597" i="9"/>
  <c r="E598" i="9"/>
  <c r="F598" i="9"/>
  <c r="G598" i="9"/>
  <c r="H598" i="9"/>
  <c r="I598" i="9"/>
  <c r="J598" i="9"/>
  <c r="K598" i="9"/>
  <c r="L598" i="9"/>
  <c r="M598" i="9"/>
  <c r="N598" i="9"/>
  <c r="O598" i="9"/>
  <c r="P598" i="9"/>
  <c r="E599" i="9"/>
  <c r="F599" i="9"/>
  <c r="G599" i="9"/>
  <c r="H599" i="9"/>
  <c r="I599" i="9"/>
  <c r="J599" i="9"/>
  <c r="K599" i="9"/>
  <c r="L599" i="9"/>
  <c r="M599" i="9"/>
  <c r="N599" i="9"/>
  <c r="O599" i="9"/>
  <c r="P599" i="9"/>
  <c r="E600" i="9"/>
  <c r="F600" i="9"/>
  <c r="G600" i="9"/>
  <c r="H600" i="9"/>
  <c r="I600" i="9"/>
  <c r="J600" i="9"/>
  <c r="K600" i="9"/>
  <c r="L600" i="9"/>
  <c r="M600" i="9"/>
  <c r="N600" i="9"/>
  <c r="O600" i="9"/>
  <c r="P600" i="9"/>
  <c r="E601" i="9"/>
  <c r="F601" i="9"/>
  <c r="G601" i="9"/>
  <c r="H601" i="9"/>
  <c r="I601" i="9"/>
  <c r="J601" i="9"/>
  <c r="K601" i="9"/>
  <c r="L601" i="9"/>
  <c r="M601" i="9"/>
  <c r="N601" i="9"/>
  <c r="O601" i="9"/>
  <c r="P601" i="9"/>
  <c r="E602" i="9"/>
  <c r="F602" i="9"/>
  <c r="G602" i="9"/>
  <c r="H602" i="9"/>
  <c r="I602" i="9"/>
  <c r="J602" i="9"/>
  <c r="K602" i="9"/>
  <c r="L602" i="9"/>
  <c r="M602" i="9"/>
  <c r="N602" i="9"/>
  <c r="O602" i="9"/>
  <c r="P602" i="9"/>
  <c r="E603" i="9"/>
  <c r="F603" i="9"/>
  <c r="G603" i="9"/>
  <c r="H603" i="9"/>
  <c r="I603" i="9"/>
  <c r="J603" i="9"/>
  <c r="K603" i="9"/>
  <c r="L603" i="9"/>
  <c r="M603" i="9"/>
  <c r="N603" i="9"/>
  <c r="O603" i="9"/>
  <c r="P603" i="9"/>
  <c r="E604" i="9"/>
  <c r="F604" i="9"/>
  <c r="G604" i="9"/>
  <c r="H604" i="9"/>
  <c r="I604" i="9"/>
  <c r="J604" i="9"/>
  <c r="K604" i="9"/>
  <c r="L604" i="9"/>
  <c r="M604" i="9"/>
  <c r="N604" i="9"/>
  <c r="O604" i="9"/>
  <c r="P604" i="9"/>
  <c r="E605" i="9"/>
  <c r="F605" i="9"/>
  <c r="G605" i="9"/>
  <c r="H605" i="9"/>
  <c r="I605" i="9"/>
  <c r="J605" i="9"/>
  <c r="K605" i="9"/>
  <c r="L605" i="9"/>
  <c r="M605" i="9"/>
  <c r="N605" i="9"/>
  <c r="O605" i="9"/>
  <c r="P605" i="9"/>
  <c r="E606" i="9"/>
  <c r="F606" i="9"/>
  <c r="G606" i="9"/>
  <c r="H606" i="9"/>
  <c r="I606" i="9"/>
  <c r="J606" i="9"/>
  <c r="K606" i="9"/>
  <c r="L606" i="9"/>
  <c r="M606" i="9"/>
  <c r="N606" i="9"/>
  <c r="O606" i="9"/>
  <c r="P606" i="9"/>
  <c r="E607" i="9"/>
  <c r="F607" i="9"/>
  <c r="G607" i="9"/>
  <c r="H607" i="9"/>
  <c r="I607" i="9"/>
  <c r="J607" i="9"/>
  <c r="K607" i="9"/>
  <c r="L607" i="9"/>
  <c r="M607" i="9"/>
  <c r="N607" i="9"/>
  <c r="O607" i="9"/>
  <c r="P607" i="9"/>
  <c r="E608" i="9"/>
  <c r="F608" i="9"/>
  <c r="G608" i="9"/>
  <c r="H608" i="9"/>
  <c r="I608" i="9"/>
  <c r="J608" i="9"/>
  <c r="K608" i="9"/>
  <c r="L608" i="9"/>
  <c r="M608" i="9"/>
  <c r="N608" i="9"/>
  <c r="O608" i="9"/>
  <c r="P608" i="9"/>
  <c r="E609" i="9"/>
  <c r="F609" i="9"/>
  <c r="G609" i="9"/>
  <c r="H609" i="9"/>
  <c r="I609" i="9"/>
  <c r="J609" i="9"/>
  <c r="K609" i="9"/>
  <c r="L609" i="9"/>
  <c r="M609" i="9"/>
  <c r="N609" i="9"/>
  <c r="O609" i="9"/>
  <c r="P609" i="9"/>
  <c r="E610" i="9"/>
  <c r="F610" i="9"/>
  <c r="G610" i="9"/>
  <c r="H610" i="9"/>
  <c r="I610" i="9"/>
  <c r="J610" i="9"/>
  <c r="K610" i="9"/>
  <c r="L610" i="9"/>
  <c r="M610" i="9"/>
  <c r="N610" i="9"/>
  <c r="O610" i="9"/>
  <c r="P610" i="9"/>
  <c r="E611" i="9"/>
  <c r="F611" i="9"/>
  <c r="G611" i="9"/>
  <c r="H611" i="9"/>
  <c r="I611" i="9"/>
  <c r="J611" i="9"/>
  <c r="K611" i="9"/>
  <c r="L611" i="9"/>
  <c r="M611" i="9"/>
  <c r="N611" i="9"/>
  <c r="O611" i="9"/>
  <c r="P611" i="9"/>
  <c r="E612" i="9"/>
  <c r="F612" i="9"/>
  <c r="G612" i="9"/>
  <c r="H612" i="9"/>
  <c r="I612" i="9"/>
  <c r="J612" i="9"/>
  <c r="K612" i="9"/>
  <c r="L612" i="9"/>
  <c r="M612" i="9"/>
  <c r="N612" i="9"/>
  <c r="O612" i="9"/>
  <c r="P612" i="9"/>
  <c r="E613" i="9"/>
  <c r="F613" i="9"/>
  <c r="G613" i="9"/>
  <c r="H613" i="9"/>
  <c r="I613" i="9"/>
  <c r="J613" i="9"/>
  <c r="K613" i="9"/>
  <c r="L613" i="9"/>
  <c r="M613" i="9"/>
  <c r="N613" i="9"/>
  <c r="O613" i="9"/>
  <c r="P613" i="9"/>
  <c r="E614" i="9"/>
  <c r="F614" i="9"/>
  <c r="G614" i="9"/>
  <c r="H614" i="9"/>
  <c r="I614" i="9"/>
  <c r="J614" i="9"/>
  <c r="K614" i="9"/>
  <c r="L614" i="9"/>
  <c r="M614" i="9"/>
  <c r="N614" i="9"/>
  <c r="O614" i="9"/>
  <c r="P614" i="9"/>
  <c r="E615" i="9"/>
  <c r="F615" i="9"/>
  <c r="G615" i="9"/>
  <c r="H615" i="9"/>
  <c r="I615" i="9"/>
  <c r="J615" i="9"/>
  <c r="K615" i="9"/>
  <c r="L615" i="9"/>
  <c r="M615" i="9"/>
  <c r="N615" i="9"/>
  <c r="O615" i="9"/>
  <c r="P615" i="9"/>
  <c r="E616" i="9"/>
  <c r="F616" i="9"/>
  <c r="G616" i="9"/>
  <c r="H616" i="9"/>
  <c r="I616" i="9"/>
  <c r="J616" i="9"/>
  <c r="K616" i="9"/>
  <c r="L616" i="9"/>
  <c r="M616" i="9"/>
  <c r="N616" i="9"/>
  <c r="O616" i="9"/>
  <c r="P616" i="9"/>
  <c r="E617" i="9"/>
  <c r="F617" i="9"/>
  <c r="G617" i="9"/>
  <c r="H617" i="9"/>
  <c r="I617" i="9"/>
  <c r="J617" i="9"/>
  <c r="K617" i="9"/>
  <c r="L617" i="9"/>
  <c r="M617" i="9"/>
  <c r="N617" i="9"/>
  <c r="O617" i="9"/>
  <c r="P617" i="9"/>
  <c r="E618" i="9"/>
  <c r="F618" i="9"/>
  <c r="G618" i="9"/>
  <c r="H618" i="9"/>
  <c r="I618" i="9"/>
  <c r="J618" i="9"/>
  <c r="K618" i="9"/>
  <c r="L618" i="9"/>
  <c r="M618" i="9"/>
  <c r="N618" i="9"/>
  <c r="O618" i="9"/>
  <c r="P618" i="9"/>
  <c r="E619" i="9"/>
  <c r="F619" i="9"/>
  <c r="G619" i="9"/>
  <c r="H619" i="9"/>
  <c r="I619" i="9"/>
  <c r="J619" i="9"/>
  <c r="K619" i="9"/>
  <c r="L619" i="9"/>
  <c r="M619" i="9"/>
  <c r="N619" i="9"/>
  <c r="O619" i="9"/>
  <c r="P619" i="9"/>
  <c r="E620" i="9"/>
  <c r="F620" i="9"/>
  <c r="G620" i="9"/>
  <c r="H620" i="9"/>
  <c r="I620" i="9"/>
  <c r="J620" i="9"/>
  <c r="K620" i="9"/>
  <c r="L620" i="9"/>
  <c r="M620" i="9"/>
  <c r="N620" i="9"/>
  <c r="O620" i="9"/>
  <c r="P620" i="9"/>
  <c r="E621" i="9"/>
  <c r="F621" i="9"/>
  <c r="G621" i="9"/>
  <c r="H621" i="9"/>
  <c r="I621" i="9"/>
  <c r="J621" i="9"/>
  <c r="K621" i="9"/>
  <c r="L621" i="9"/>
  <c r="M621" i="9"/>
  <c r="N621" i="9"/>
  <c r="O621" i="9"/>
  <c r="P621" i="9"/>
  <c r="E622" i="9"/>
  <c r="F622" i="9"/>
  <c r="G622" i="9"/>
  <c r="H622" i="9"/>
  <c r="I622" i="9"/>
  <c r="J622" i="9"/>
  <c r="K622" i="9"/>
  <c r="L622" i="9"/>
  <c r="M622" i="9"/>
  <c r="N622" i="9"/>
  <c r="O622" i="9"/>
  <c r="P622" i="9"/>
  <c r="E623" i="9"/>
  <c r="F623" i="9"/>
  <c r="G623" i="9"/>
  <c r="H623" i="9"/>
  <c r="I623" i="9"/>
  <c r="J623" i="9"/>
  <c r="K623" i="9"/>
  <c r="L623" i="9"/>
  <c r="M623" i="9"/>
  <c r="N623" i="9"/>
  <c r="O623" i="9"/>
  <c r="P623" i="9"/>
  <c r="E624" i="9"/>
  <c r="F624" i="9"/>
  <c r="G624" i="9"/>
  <c r="H624" i="9"/>
  <c r="I624" i="9"/>
  <c r="J624" i="9"/>
  <c r="K624" i="9"/>
  <c r="L624" i="9"/>
  <c r="M624" i="9"/>
  <c r="N624" i="9"/>
  <c r="O624" i="9"/>
  <c r="P624" i="9"/>
  <c r="E625" i="9"/>
  <c r="F625" i="9"/>
  <c r="G625" i="9"/>
  <c r="H625" i="9"/>
  <c r="I625" i="9"/>
  <c r="J625" i="9"/>
  <c r="K625" i="9"/>
  <c r="L625" i="9"/>
  <c r="M625" i="9"/>
  <c r="N625" i="9"/>
  <c r="O625" i="9"/>
  <c r="P625" i="9"/>
  <c r="E626" i="9"/>
  <c r="F626" i="9"/>
  <c r="G626" i="9"/>
  <c r="H626" i="9"/>
  <c r="I626" i="9"/>
  <c r="J626" i="9"/>
  <c r="K626" i="9"/>
  <c r="L626" i="9"/>
  <c r="M626" i="9"/>
  <c r="N626" i="9"/>
  <c r="O626" i="9"/>
  <c r="P626" i="9"/>
  <c r="E627" i="9"/>
  <c r="F627" i="9"/>
  <c r="G627" i="9"/>
  <c r="H627" i="9"/>
  <c r="I627" i="9"/>
  <c r="J627" i="9"/>
  <c r="K627" i="9"/>
  <c r="L627" i="9"/>
  <c r="M627" i="9"/>
  <c r="N627" i="9"/>
  <c r="O627" i="9"/>
  <c r="P627" i="9"/>
  <c r="E628" i="9"/>
  <c r="F628" i="9"/>
  <c r="G628" i="9"/>
  <c r="H628" i="9"/>
  <c r="I628" i="9"/>
  <c r="J628" i="9"/>
  <c r="K628" i="9"/>
  <c r="L628" i="9"/>
  <c r="M628" i="9"/>
  <c r="N628" i="9"/>
  <c r="O628" i="9"/>
  <c r="P628" i="9"/>
  <c r="E629" i="9"/>
  <c r="F629" i="9"/>
  <c r="G629" i="9"/>
  <c r="H629" i="9"/>
  <c r="I629" i="9"/>
  <c r="J629" i="9"/>
  <c r="K629" i="9"/>
  <c r="L629" i="9"/>
  <c r="M629" i="9"/>
  <c r="N629" i="9"/>
  <c r="O629" i="9"/>
  <c r="P629" i="9"/>
  <c r="E630" i="9"/>
  <c r="F630" i="9"/>
  <c r="G630" i="9"/>
  <c r="H630" i="9"/>
  <c r="I630" i="9"/>
  <c r="J630" i="9"/>
  <c r="K630" i="9"/>
  <c r="L630" i="9"/>
  <c r="M630" i="9"/>
  <c r="N630" i="9"/>
  <c r="O630" i="9"/>
  <c r="P630" i="9"/>
  <c r="E631" i="9"/>
  <c r="F631" i="9"/>
  <c r="G631" i="9"/>
  <c r="H631" i="9"/>
  <c r="I631" i="9"/>
  <c r="J631" i="9"/>
  <c r="K631" i="9"/>
  <c r="L631" i="9"/>
  <c r="M631" i="9"/>
  <c r="N631" i="9"/>
  <c r="O631" i="9"/>
  <c r="P631" i="9"/>
  <c r="E632" i="9"/>
  <c r="F632" i="9"/>
  <c r="G632" i="9"/>
  <c r="H632" i="9"/>
  <c r="I632" i="9"/>
  <c r="J632" i="9"/>
  <c r="K632" i="9"/>
  <c r="L632" i="9"/>
  <c r="M632" i="9"/>
  <c r="N632" i="9"/>
  <c r="O632" i="9"/>
  <c r="P632" i="9"/>
  <c r="E633" i="9"/>
  <c r="F633" i="9"/>
  <c r="G633" i="9"/>
  <c r="H633" i="9"/>
  <c r="I633" i="9"/>
  <c r="J633" i="9"/>
  <c r="K633" i="9"/>
  <c r="L633" i="9"/>
  <c r="M633" i="9"/>
  <c r="N633" i="9"/>
  <c r="O633" i="9"/>
  <c r="P633" i="9"/>
  <c r="E634" i="9"/>
  <c r="F634" i="9"/>
  <c r="G634" i="9"/>
  <c r="H634" i="9"/>
  <c r="I634" i="9"/>
  <c r="J634" i="9"/>
  <c r="K634" i="9"/>
  <c r="L634" i="9"/>
  <c r="M634" i="9"/>
  <c r="N634" i="9"/>
  <c r="O634" i="9"/>
  <c r="P634" i="9"/>
  <c r="E635" i="9"/>
  <c r="F635" i="9"/>
  <c r="G635" i="9"/>
  <c r="H635" i="9"/>
  <c r="I635" i="9"/>
  <c r="J635" i="9"/>
  <c r="K635" i="9"/>
  <c r="L635" i="9"/>
  <c r="M635" i="9"/>
  <c r="N635" i="9"/>
  <c r="O635" i="9"/>
  <c r="P635" i="9"/>
  <c r="E636" i="9"/>
  <c r="F636" i="9"/>
  <c r="G636" i="9"/>
  <c r="H636" i="9"/>
  <c r="I636" i="9"/>
  <c r="J636" i="9"/>
  <c r="K636" i="9"/>
  <c r="L636" i="9"/>
  <c r="M636" i="9"/>
  <c r="N636" i="9"/>
  <c r="O636" i="9"/>
  <c r="P636" i="9"/>
  <c r="E637" i="9"/>
  <c r="F637" i="9"/>
  <c r="G637" i="9"/>
  <c r="H637" i="9"/>
  <c r="I637" i="9"/>
  <c r="J637" i="9"/>
  <c r="K637" i="9"/>
  <c r="L637" i="9"/>
  <c r="M637" i="9"/>
  <c r="N637" i="9"/>
  <c r="O637" i="9"/>
  <c r="P637" i="9"/>
  <c r="E638" i="9"/>
  <c r="F638" i="9"/>
  <c r="G638" i="9"/>
  <c r="H638" i="9"/>
  <c r="I638" i="9"/>
  <c r="J638" i="9"/>
  <c r="K638" i="9"/>
  <c r="L638" i="9"/>
  <c r="M638" i="9"/>
  <c r="N638" i="9"/>
  <c r="O638" i="9"/>
  <c r="P638" i="9"/>
  <c r="E639" i="9"/>
  <c r="F639" i="9"/>
  <c r="G639" i="9"/>
  <c r="H639" i="9"/>
  <c r="I639" i="9"/>
  <c r="J639" i="9"/>
  <c r="K639" i="9"/>
  <c r="L639" i="9"/>
  <c r="M639" i="9"/>
  <c r="N639" i="9"/>
  <c r="O639" i="9"/>
  <c r="P639" i="9"/>
  <c r="E640" i="9"/>
  <c r="F640" i="9"/>
  <c r="G640" i="9"/>
  <c r="H640" i="9"/>
  <c r="I640" i="9"/>
  <c r="J640" i="9"/>
  <c r="K640" i="9"/>
  <c r="L640" i="9"/>
  <c r="M640" i="9"/>
  <c r="N640" i="9"/>
  <c r="O640" i="9"/>
  <c r="P640" i="9"/>
  <c r="E641" i="9"/>
  <c r="F641" i="9"/>
  <c r="G641" i="9"/>
  <c r="H641" i="9"/>
  <c r="I641" i="9"/>
  <c r="J641" i="9"/>
  <c r="K641" i="9"/>
  <c r="L641" i="9"/>
  <c r="M641" i="9"/>
  <c r="N641" i="9"/>
  <c r="O641" i="9"/>
  <c r="P641" i="9"/>
  <c r="E642" i="9"/>
  <c r="F642" i="9"/>
  <c r="G642" i="9"/>
  <c r="H642" i="9"/>
  <c r="I642" i="9"/>
  <c r="J642" i="9"/>
  <c r="K642" i="9"/>
  <c r="L642" i="9"/>
  <c r="M642" i="9"/>
  <c r="N642" i="9"/>
  <c r="O642" i="9"/>
  <c r="P642" i="9"/>
  <c r="E643" i="9"/>
  <c r="F643" i="9"/>
  <c r="G643" i="9"/>
  <c r="H643" i="9"/>
  <c r="I643" i="9"/>
  <c r="J643" i="9"/>
  <c r="K643" i="9"/>
  <c r="L643" i="9"/>
  <c r="M643" i="9"/>
  <c r="N643" i="9"/>
  <c r="O643" i="9"/>
  <c r="P643" i="9"/>
  <c r="E644" i="9"/>
  <c r="F644" i="9"/>
  <c r="G644" i="9"/>
  <c r="H644" i="9"/>
  <c r="I644" i="9"/>
  <c r="J644" i="9"/>
  <c r="K644" i="9"/>
  <c r="L644" i="9"/>
  <c r="M644" i="9"/>
  <c r="N644" i="9"/>
  <c r="O644" i="9"/>
  <c r="P644" i="9"/>
  <c r="E645" i="9"/>
  <c r="F645" i="9"/>
  <c r="G645" i="9"/>
  <c r="H645" i="9"/>
  <c r="I645" i="9"/>
  <c r="J645" i="9"/>
  <c r="K645" i="9"/>
  <c r="L645" i="9"/>
  <c r="M645" i="9"/>
  <c r="N645" i="9"/>
  <c r="O645" i="9"/>
  <c r="P645" i="9"/>
  <c r="E646" i="9"/>
  <c r="F646" i="9"/>
  <c r="G646" i="9"/>
  <c r="H646" i="9"/>
  <c r="I646" i="9"/>
  <c r="J646" i="9"/>
  <c r="K646" i="9"/>
  <c r="L646" i="9"/>
  <c r="M646" i="9"/>
  <c r="N646" i="9"/>
  <c r="O646" i="9"/>
  <c r="P646" i="9"/>
  <c r="E647" i="9"/>
  <c r="F647" i="9"/>
  <c r="G647" i="9"/>
  <c r="H647" i="9"/>
  <c r="I647" i="9"/>
  <c r="J647" i="9"/>
  <c r="K647" i="9"/>
  <c r="L647" i="9"/>
  <c r="M647" i="9"/>
  <c r="N647" i="9"/>
  <c r="O647" i="9"/>
  <c r="P647" i="9"/>
  <c r="E648" i="9"/>
  <c r="F648" i="9"/>
  <c r="G648" i="9"/>
  <c r="H648" i="9"/>
  <c r="I648" i="9"/>
  <c r="J648" i="9"/>
  <c r="K648" i="9"/>
  <c r="L648" i="9"/>
  <c r="M648" i="9"/>
  <c r="N648" i="9"/>
  <c r="O648" i="9"/>
  <c r="P648" i="9"/>
  <c r="E649" i="9"/>
  <c r="F649" i="9"/>
  <c r="G649" i="9"/>
  <c r="H649" i="9"/>
  <c r="I649" i="9"/>
  <c r="J649" i="9"/>
  <c r="K649" i="9"/>
  <c r="L649" i="9"/>
  <c r="M649" i="9"/>
  <c r="N649" i="9"/>
  <c r="O649" i="9"/>
  <c r="P649" i="9"/>
  <c r="E650" i="9"/>
  <c r="F650" i="9"/>
  <c r="G650" i="9"/>
  <c r="H650" i="9"/>
  <c r="I650" i="9"/>
  <c r="J650" i="9"/>
  <c r="K650" i="9"/>
  <c r="L650" i="9"/>
  <c r="M650" i="9"/>
  <c r="N650" i="9"/>
  <c r="O650" i="9"/>
  <c r="P650" i="9"/>
  <c r="E651" i="9"/>
  <c r="F651" i="9"/>
  <c r="G651" i="9"/>
  <c r="H651" i="9"/>
  <c r="I651" i="9"/>
  <c r="J651" i="9"/>
  <c r="K651" i="9"/>
  <c r="L651" i="9"/>
  <c r="M651" i="9"/>
  <c r="N651" i="9"/>
  <c r="O651" i="9"/>
  <c r="P651" i="9"/>
  <c r="E652" i="9"/>
  <c r="F652" i="9"/>
  <c r="G652" i="9"/>
  <c r="H652" i="9"/>
  <c r="I652" i="9"/>
  <c r="J652" i="9"/>
  <c r="K652" i="9"/>
  <c r="L652" i="9"/>
  <c r="M652" i="9"/>
  <c r="N652" i="9"/>
  <c r="O652" i="9"/>
  <c r="P652" i="9"/>
  <c r="E653" i="9"/>
  <c r="F653" i="9"/>
  <c r="G653" i="9"/>
  <c r="H653" i="9"/>
  <c r="I653" i="9"/>
  <c r="J653" i="9"/>
  <c r="K653" i="9"/>
  <c r="L653" i="9"/>
  <c r="M653" i="9"/>
  <c r="N653" i="9"/>
  <c r="O653" i="9"/>
  <c r="P653" i="9"/>
  <c r="E654" i="9"/>
  <c r="F654" i="9"/>
  <c r="G654" i="9"/>
  <c r="H654" i="9"/>
  <c r="I654" i="9"/>
  <c r="J654" i="9"/>
  <c r="K654" i="9"/>
  <c r="L654" i="9"/>
  <c r="M654" i="9"/>
  <c r="N654" i="9"/>
  <c r="O654" i="9"/>
  <c r="P654" i="9"/>
  <c r="E655" i="9"/>
  <c r="F655" i="9"/>
  <c r="G655" i="9"/>
  <c r="H655" i="9"/>
  <c r="I655" i="9"/>
  <c r="J655" i="9"/>
  <c r="K655" i="9"/>
  <c r="L655" i="9"/>
  <c r="M655" i="9"/>
  <c r="N655" i="9"/>
  <c r="O655" i="9"/>
  <c r="P655" i="9"/>
  <c r="E656" i="9"/>
  <c r="F656" i="9"/>
  <c r="G656" i="9"/>
  <c r="H656" i="9"/>
  <c r="I656" i="9"/>
  <c r="J656" i="9"/>
  <c r="K656" i="9"/>
  <c r="L656" i="9"/>
  <c r="M656" i="9"/>
  <c r="N656" i="9"/>
  <c r="O656" i="9"/>
  <c r="P656" i="9"/>
  <c r="E657" i="9"/>
  <c r="F657" i="9"/>
  <c r="G657" i="9"/>
  <c r="H657" i="9"/>
  <c r="I657" i="9"/>
  <c r="J657" i="9"/>
  <c r="K657" i="9"/>
  <c r="L657" i="9"/>
  <c r="M657" i="9"/>
  <c r="N657" i="9"/>
  <c r="O657" i="9"/>
  <c r="P657" i="9"/>
  <c r="E658" i="9"/>
  <c r="F658" i="9"/>
  <c r="G658" i="9"/>
  <c r="H658" i="9"/>
  <c r="I658" i="9"/>
  <c r="J658" i="9"/>
  <c r="K658" i="9"/>
  <c r="L658" i="9"/>
  <c r="M658" i="9"/>
  <c r="N658" i="9"/>
  <c r="O658" i="9"/>
  <c r="P658" i="9"/>
  <c r="E659" i="9"/>
  <c r="F659" i="9"/>
  <c r="G659" i="9"/>
  <c r="H659" i="9"/>
  <c r="I659" i="9"/>
  <c r="J659" i="9"/>
  <c r="K659" i="9"/>
  <c r="L659" i="9"/>
  <c r="M659" i="9"/>
  <c r="N659" i="9"/>
  <c r="O659" i="9"/>
  <c r="P659" i="9"/>
  <c r="E660" i="9"/>
  <c r="F660" i="9"/>
  <c r="G660" i="9"/>
  <c r="H660" i="9"/>
  <c r="I660" i="9"/>
  <c r="J660" i="9"/>
  <c r="K660" i="9"/>
  <c r="L660" i="9"/>
  <c r="M660" i="9"/>
  <c r="N660" i="9"/>
  <c r="O660" i="9"/>
  <c r="P660" i="9"/>
  <c r="E661" i="9"/>
  <c r="F661" i="9"/>
  <c r="G661" i="9"/>
  <c r="H661" i="9"/>
  <c r="I661" i="9"/>
  <c r="J661" i="9"/>
  <c r="K661" i="9"/>
  <c r="L661" i="9"/>
  <c r="M661" i="9"/>
  <c r="N661" i="9"/>
  <c r="O661" i="9"/>
  <c r="P661" i="9"/>
  <c r="E662" i="9"/>
  <c r="F662" i="9"/>
  <c r="G662" i="9"/>
  <c r="H662" i="9"/>
  <c r="I662" i="9"/>
  <c r="J662" i="9"/>
  <c r="K662" i="9"/>
  <c r="L662" i="9"/>
  <c r="M662" i="9"/>
  <c r="N662" i="9"/>
  <c r="O662" i="9"/>
  <c r="P662" i="9"/>
  <c r="E663" i="9"/>
  <c r="F663" i="9"/>
  <c r="G663" i="9"/>
  <c r="H663" i="9"/>
  <c r="I663" i="9"/>
  <c r="J663" i="9"/>
  <c r="K663" i="9"/>
  <c r="L663" i="9"/>
  <c r="M663" i="9"/>
  <c r="N663" i="9"/>
  <c r="O663" i="9"/>
  <c r="P663" i="9"/>
  <c r="E664" i="9"/>
  <c r="F664" i="9"/>
  <c r="G664" i="9"/>
  <c r="H664" i="9"/>
  <c r="I664" i="9"/>
  <c r="J664" i="9"/>
  <c r="K664" i="9"/>
  <c r="L664" i="9"/>
  <c r="M664" i="9"/>
  <c r="N664" i="9"/>
  <c r="O664" i="9"/>
  <c r="P664" i="9"/>
  <c r="E665" i="9"/>
  <c r="F665" i="9"/>
  <c r="G665" i="9"/>
  <c r="H665" i="9"/>
  <c r="I665" i="9"/>
  <c r="J665" i="9"/>
  <c r="K665" i="9"/>
  <c r="L665" i="9"/>
  <c r="M665" i="9"/>
  <c r="N665" i="9"/>
  <c r="O665" i="9"/>
  <c r="P665" i="9"/>
  <c r="E666" i="9"/>
  <c r="F666" i="9"/>
  <c r="G666" i="9"/>
  <c r="H666" i="9"/>
  <c r="I666" i="9"/>
  <c r="J666" i="9"/>
  <c r="K666" i="9"/>
  <c r="L666" i="9"/>
  <c r="M666" i="9"/>
  <c r="N666" i="9"/>
  <c r="O666" i="9"/>
  <c r="P666" i="9"/>
  <c r="E667" i="9"/>
  <c r="F667" i="9"/>
  <c r="G667" i="9"/>
  <c r="H667" i="9"/>
  <c r="I667" i="9"/>
  <c r="J667" i="9"/>
  <c r="K667" i="9"/>
  <c r="L667" i="9"/>
  <c r="M667" i="9"/>
  <c r="N667" i="9"/>
  <c r="O667" i="9"/>
  <c r="P667" i="9"/>
  <c r="E668" i="9"/>
  <c r="F668" i="9"/>
  <c r="G668" i="9"/>
  <c r="H668" i="9"/>
  <c r="I668" i="9"/>
  <c r="J668" i="9"/>
  <c r="K668" i="9"/>
  <c r="L668" i="9"/>
  <c r="M668" i="9"/>
  <c r="N668" i="9"/>
  <c r="O668" i="9"/>
  <c r="P668" i="9"/>
  <c r="E669" i="9"/>
  <c r="F669" i="9"/>
  <c r="G669" i="9"/>
  <c r="H669" i="9"/>
  <c r="I669" i="9"/>
  <c r="J669" i="9"/>
  <c r="K669" i="9"/>
  <c r="L669" i="9"/>
  <c r="M669" i="9"/>
  <c r="N669" i="9"/>
  <c r="O669" i="9"/>
  <c r="P669" i="9"/>
  <c r="E670" i="9"/>
  <c r="F670" i="9"/>
  <c r="G670" i="9"/>
  <c r="H670" i="9"/>
  <c r="BC670" i="9" s="1"/>
  <c r="I670" i="9"/>
  <c r="J670" i="9"/>
  <c r="K670" i="9"/>
  <c r="L670" i="9"/>
  <c r="BW670" i="9" s="1"/>
  <c r="M670" i="9"/>
  <c r="N670" i="9"/>
  <c r="O670" i="9"/>
  <c r="P670" i="9"/>
  <c r="CQ670" i="9" s="1"/>
  <c r="E671" i="9"/>
  <c r="F671" i="9"/>
  <c r="G671" i="9"/>
  <c r="H671" i="9"/>
  <c r="I671" i="9"/>
  <c r="J671" i="9"/>
  <c r="K671" i="9"/>
  <c r="L671" i="9"/>
  <c r="M671" i="9"/>
  <c r="N671" i="9"/>
  <c r="O671" i="9"/>
  <c r="P671" i="9"/>
  <c r="E672" i="9"/>
  <c r="F672" i="9"/>
  <c r="G672" i="9"/>
  <c r="H672" i="9"/>
  <c r="I672" i="9"/>
  <c r="J672" i="9"/>
  <c r="K672" i="9"/>
  <c r="L672" i="9"/>
  <c r="M672" i="9"/>
  <c r="N672" i="9"/>
  <c r="O672" i="9"/>
  <c r="P672" i="9"/>
  <c r="E673" i="9"/>
  <c r="F673" i="9"/>
  <c r="G673" i="9"/>
  <c r="H673" i="9"/>
  <c r="I673" i="9"/>
  <c r="J673" i="9"/>
  <c r="K673" i="9"/>
  <c r="L673" i="9"/>
  <c r="M673" i="9"/>
  <c r="N673" i="9"/>
  <c r="O673" i="9"/>
  <c r="P673" i="9"/>
  <c r="E674" i="9"/>
  <c r="F674" i="9"/>
  <c r="G674" i="9"/>
  <c r="H674" i="9"/>
  <c r="BC674" i="9" s="1"/>
  <c r="I674" i="9"/>
  <c r="J674" i="9"/>
  <c r="K674" i="9"/>
  <c r="L674" i="9"/>
  <c r="BW674" i="9" s="1"/>
  <c r="M674" i="9"/>
  <c r="N674" i="9"/>
  <c r="O674" i="9"/>
  <c r="P674" i="9"/>
  <c r="CQ674" i="9" s="1"/>
  <c r="E675" i="9"/>
  <c r="F675" i="9"/>
  <c r="G675" i="9"/>
  <c r="H675" i="9"/>
  <c r="I675" i="9"/>
  <c r="J675" i="9"/>
  <c r="K675" i="9"/>
  <c r="L675" i="9"/>
  <c r="M675" i="9"/>
  <c r="N675" i="9"/>
  <c r="O675" i="9"/>
  <c r="P675" i="9"/>
  <c r="E676" i="9"/>
  <c r="F676" i="9"/>
  <c r="G676" i="9"/>
  <c r="H676" i="9"/>
  <c r="I676" i="9"/>
  <c r="J676" i="9"/>
  <c r="K676" i="9"/>
  <c r="L676" i="9"/>
  <c r="M676" i="9"/>
  <c r="N676" i="9"/>
  <c r="O676" i="9"/>
  <c r="P676" i="9"/>
  <c r="E677" i="9"/>
  <c r="F677" i="9"/>
  <c r="G677" i="9"/>
  <c r="H677" i="9"/>
  <c r="I677" i="9"/>
  <c r="J677" i="9"/>
  <c r="K677" i="9"/>
  <c r="L677" i="9"/>
  <c r="M677" i="9"/>
  <c r="N677" i="9"/>
  <c r="O677" i="9"/>
  <c r="P677" i="9"/>
  <c r="E678" i="9"/>
  <c r="F678" i="9"/>
  <c r="G678" i="9"/>
  <c r="H678" i="9"/>
  <c r="BC678" i="9" s="1"/>
  <c r="I678" i="9"/>
  <c r="J678" i="9"/>
  <c r="K678" i="9"/>
  <c r="L678" i="9"/>
  <c r="BW678" i="9" s="1"/>
  <c r="M678" i="9"/>
  <c r="N678" i="9"/>
  <c r="O678" i="9"/>
  <c r="P678" i="9"/>
  <c r="CQ678" i="9" s="1"/>
  <c r="E679" i="9"/>
  <c r="F679" i="9"/>
  <c r="G679" i="9"/>
  <c r="H679" i="9"/>
  <c r="I679" i="9"/>
  <c r="J679" i="9"/>
  <c r="K679" i="9"/>
  <c r="L679" i="9"/>
  <c r="M679" i="9"/>
  <c r="N679" i="9"/>
  <c r="O679" i="9"/>
  <c r="P679" i="9"/>
  <c r="E680" i="9"/>
  <c r="F680" i="9"/>
  <c r="G680" i="9"/>
  <c r="H680" i="9"/>
  <c r="I680" i="9"/>
  <c r="J680" i="9"/>
  <c r="K680" i="9"/>
  <c r="L680" i="9"/>
  <c r="M680" i="9"/>
  <c r="N680" i="9"/>
  <c r="O680" i="9"/>
  <c r="P680" i="9"/>
  <c r="E681" i="9"/>
  <c r="F681" i="9"/>
  <c r="G681" i="9"/>
  <c r="H681" i="9"/>
  <c r="I681" i="9"/>
  <c r="J681" i="9"/>
  <c r="K681" i="9"/>
  <c r="L681" i="9"/>
  <c r="M681" i="9"/>
  <c r="N681" i="9"/>
  <c r="O681" i="9"/>
  <c r="P681" i="9"/>
  <c r="E682" i="9"/>
  <c r="F682" i="9"/>
  <c r="G682" i="9"/>
  <c r="H682" i="9"/>
  <c r="BC682" i="9" s="1"/>
  <c r="I682" i="9"/>
  <c r="J682" i="9"/>
  <c r="K682" i="9"/>
  <c r="L682" i="9"/>
  <c r="BW682" i="9" s="1"/>
  <c r="M682" i="9"/>
  <c r="N682" i="9"/>
  <c r="O682" i="9"/>
  <c r="P682" i="9"/>
  <c r="CQ682" i="9" s="1"/>
  <c r="E683" i="9"/>
  <c r="F683" i="9"/>
  <c r="G683" i="9"/>
  <c r="H683" i="9"/>
  <c r="I683" i="9"/>
  <c r="J683" i="9"/>
  <c r="K683" i="9"/>
  <c r="L683" i="9"/>
  <c r="M683" i="9"/>
  <c r="N683" i="9"/>
  <c r="O683" i="9"/>
  <c r="P683" i="9"/>
  <c r="E684" i="9"/>
  <c r="F684" i="9"/>
  <c r="G684" i="9"/>
  <c r="H684" i="9"/>
  <c r="I684" i="9"/>
  <c r="J684" i="9"/>
  <c r="K684" i="9"/>
  <c r="L684" i="9"/>
  <c r="M684" i="9"/>
  <c r="N684" i="9"/>
  <c r="O684" i="9"/>
  <c r="P684" i="9"/>
  <c r="E685" i="9"/>
  <c r="F685" i="9"/>
  <c r="G685" i="9"/>
  <c r="H685" i="9"/>
  <c r="I685" i="9"/>
  <c r="J685" i="9"/>
  <c r="K685" i="9"/>
  <c r="L685" i="9"/>
  <c r="M685" i="9"/>
  <c r="N685" i="9"/>
  <c r="O685" i="9"/>
  <c r="P685" i="9"/>
  <c r="E686" i="9"/>
  <c r="F686" i="9"/>
  <c r="G686" i="9"/>
  <c r="H686" i="9"/>
  <c r="BC686" i="9" s="1"/>
  <c r="I686" i="9"/>
  <c r="J686" i="9"/>
  <c r="K686" i="9"/>
  <c r="L686" i="9"/>
  <c r="BW686" i="9" s="1"/>
  <c r="M686" i="9"/>
  <c r="N686" i="9"/>
  <c r="O686" i="9"/>
  <c r="P686" i="9"/>
  <c r="CQ686" i="9" s="1"/>
  <c r="E687" i="9"/>
  <c r="F687" i="9"/>
  <c r="G687" i="9"/>
  <c r="H687" i="9"/>
  <c r="BC687" i="9" s="1"/>
  <c r="I687" i="9"/>
  <c r="J687" i="9"/>
  <c r="K687" i="9"/>
  <c r="L687" i="9"/>
  <c r="BW687" i="9" s="1"/>
  <c r="M687" i="9"/>
  <c r="N687" i="9"/>
  <c r="O687" i="9"/>
  <c r="P687" i="9"/>
  <c r="CQ687" i="9" s="1"/>
  <c r="E688" i="9"/>
  <c r="F688" i="9"/>
  <c r="G688" i="9"/>
  <c r="H688" i="9"/>
  <c r="I688" i="9"/>
  <c r="J688" i="9"/>
  <c r="K688" i="9"/>
  <c r="L688" i="9"/>
  <c r="M688" i="9"/>
  <c r="N688" i="9"/>
  <c r="O688" i="9"/>
  <c r="P688" i="9"/>
  <c r="E689" i="9"/>
  <c r="F689" i="9"/>
  <c r="G689" i="9"/>
  <c r="H689" i="9"/>
  <c r="I689" i="9"/>
  <c r="J689" i="9"/>
  <c r="K689" i="9"/>
  <c r="L689" i="9"/>
  <c r="M689" i="9"/>
  <c r="N689" i="9"/>
  <c r="O689" i="9"/>
  <c r="P689" i="9"/>
  <c r="E690" i="9"/>
  <c r="F690" i="9"/>
  <c r="G690" i="9"/>
  <c r="H690" i="9"/>
  <c r="BC690" i="9" s="1"/>
  <c r="I690" i="9"/>
  <c r="J690" i="9"/>
  <c r="K690" i="9"/>
  <c r="L690" i="9"/>
  <c r="BW690" i="9" s="1"/>
  <c r="M690" i="9"/>
  <c r="N690" i="9"/>
  <c r="O690" i="9"/>
  <c r="P690" i="9"/>
  <c r="CQ690" i="9" s="1"/>
  <c r="E691" i="9"/>
  <c r="F691" i="9"/>
  <c r="G691" i="9"/>
  <c r="H691" i="9"/>
  <c r="BC691" i="9" s="1"/>
  <c r="I691" i="9"/>
  <c r="J691" i="9"/>
  <c r="K691" i="9"/>
  <c r="L691" i="9"/>
  <c r="BW691" i="9" s="1"/>
  <c r="M691" i="9"/>
  <c r="N691" i="9"/>
  <c r="O691" i="9"/>
  <c r="P691" i="9"/>
  <c r="CQ691" i="9" s="1"/>
  <c r="E692" i="9"/>
  <c r="F692" i="9"/>
  <c r="G692" i="9"/>
  <c r="H692" i="9"/>
  <c r="I692" i="9"/>
  <c r="J692" i="9"/>
  <c r="K692" i="9"/>
  <c r="L692" i="9"/>
  <c r="M692" i="9"/>
  <c r="N692" i="9"/>
  <c r="O692" i="9"/>
  <c r="P692" i="9"/>
  <c r="E693" i="9"/>
  <c r="F693" i="9"/>
  <c r="G693" i="9"/>
  <c r="H693" i="9"/>
  <c r="I693" i="9"/>
  <c r="J693" i="9"/>
  <c r="K693" i="9"/>
  <c r="L693" i="9"/>
  <c r="M693" i="9"/>
  <c r="N693" i="9"/>
  <c r="O693" i="9"/>
  <c r="P693" i="9"/>
  <c r="E694" i="9"/>
  <c r="F694" i="9"/>
  <c r="G694" i="9"/>
  <c r="H694" i="9"/>
  <c r="BC694" i="9" s="1"/>
  <c r="I694" i="9"/>
  <c r="J694" i="9"/>
  <c r="K694" i="9"/>
  <c r="L694" i="9"/>
  <c r="BW694" i="9" s="1"/>
  <c r="M694" i="9"/>
  <c r="N694" i="9"/>
  <c r="O694" i="9"/>
  <c r="P694" i="9"/>
  <c r="CQ694" i="9" s="1"/>
  <c r="E695" i="9"/>
  <c r="F695" i="9"/>
  <c r="G695" i="9"/>
  <c r="H695" i="9"/>
  <c r="BC695" i="9" s="1"/>
  <c r="I695" i="9"/>
  <c r="J695" i="9"/>
  <c r="K695" i="9"/>
  <c r="L695" i="9"/>
  <c r="BW695" i="9" s="1"/>
  <c r="M695" i="9"/>
  <c r="N695" i="9"/>
  <c r="O695" i="9"/>
  <c r="P695" i="9"/>
  <c r="CQ695" i="9" s="1"/>
  <c r="E696" i="9"/>
  <c r="F696" i="9"/>
  <c r="G696" i="9"/>
  <c r="H696" i="9"/>
  <c r="I696" i="9"/>
  <c r="J696" i="9"/>
  <c r="K696" i="9"/>
  <c r="L696" i="9"/>
  <c r="M696" i="9"/>
  <c r="N696" i="9"/>
  <c r="O696" i="9"/>
  <c r="P696" i="9"/>
  <c r="E697" i="9"/>
  <c r="F697" i="9"/>
  <c r="G697" i="9"/>
  <c r="H697" i="9"/>
  <c r="I697" i="9"/>
  <c r="J697" i="9"/>
  <c r="K697" i="9"/>
  <c r="L697" i="9"/>
  <c r="M697" i="9"/>
  <c r="N697" i="9"/>
  <c r="O697" i="9"/>
  <c r="P697" i="9"/>
  <c r="E698" i="9"/>
  <c r="F698" i="9"/>
  <c r="G698" i="9"/>
  <c r="H698" i="9"/>
  <c r="BC698" i="9" s="1"/>
  <c r="I698" i="9"/>
  <c r="J698" i="9"/>
  <c r="K698" i="9"/>
  <c r="L698" i="9"/>
  <c r="BW698" i="9" s="1"/>
  <c r="M698" i="9"/>
  <c r="N698" i="9"/>
  <c r="O698" i="9"/>
  <c r="P698" i="9"/>
  <c r="CQ698" i="9" s="1"/>
  <c r="E699" i="9"/>
  <c r="F699" i="9"/>
  <c r="G699" i="9"/>
  <c r="H699" i="9"/>
  <c r="BC699" i="9" s="1"/>
  <c r="I699" i="9"/>
  <c r="J699" i="9"/>
  <c r="K699" i="9"/>
  <c r="L699" i="9"/>
  <c r="BW699" i="9" s="1"/>
  <c r="M699" i="9"/>
  <c r="N699" i="9"/>
  <c r="O699" i="9"/>
  <c r="P699" i="9"/>
  <c r="CQ699" i="9" s="1"/>
  <c r="E700" i="9"/>
  <c r="F700" i="9"/>
  <c r="G700" i="9"/>
  <c r="H700" i="9"/>
  <c r="BC700" i="9" s="1"/>
  <c r="I700" i="9"/>
  <c r="J700" i="9"/>
  <c r="K700" i="9"/>
  <c r="L700" i="9"/>
  <c r="BW700" i="9" s="1"/>
  <c r="M700" i="9"/>
  <c r="N700" i="9"/>
  <c r="O700" i="9"/>
  <c r="P700" i="9"/>
  <c r="CQ700" i="9" s="1"/>
  <c r="E701" i="9"/>
  <c r="F701" i="9"/>
  <c r="G701" i="9"/>
  <c r="H701" i="9"/>
  <c r="I701" i="9"/>
  <c r="J701" i="9"/>
  <c r="K701" i="9"/>
  <c r="L701" i="9"/>
  <c r="M701" i="9"/>
  <c r="N701" i="9"/>
  <c r="O701" i="9"/>
  <c r="P701" i="9"/>
  <c r="E702" i="9"/>
  <c r="F702" i="9"/>
  <c r="G702" i="9"/>
  <c r="H702" i="9"/>
  <c r="BC702" i="9" s="1"/>
  <c r="I702" i="9"/>
  <c r="J702" i="9"/>
  <c r="K702" i="9"/>
  <c r="L702" i="9"/>
  <c r="BW702" i="9" s="1"/>
  <c r="M702" i="9"/>
  <c r="N702" i="9"/>
  <c r="O702" i="9"/>
  <c r="P702" i="9"/>
  <c r="CQ702" i="9" s="1"/>
  <c r="E703" i="9"/>
  <c r="F703" i="9"/>
  <c r="G703" i="9"/>
  <c r="H703" i="9"/>
  <c r="BC703" i="9" s="1"/>
  <c r="I703" i="9"/>
  <c r="J703" i="9"/>
  <c r="K703" i="9"/>
  <c r="L703" i="9"/>
  <c r="BW703" i="9" s="1"/>
  <c r="M703" i="9"/>
  <c r="N703" i="9"/>
  <c r="O703" i="9"/>
  <c r="P703" i="9"/>
  <c r="CQ703" i="9" s="1"/>
  <c r="E704" i="9"/>
  <c r="F704" i="9"/>
  <c r="G704" i="9"/>
  <c r="H704" i="9"/>
  <c r="BC704" i="9" s="1"/>
  <c r="I704" i="9"/>
  <c r="J704" i="9"/>
  <c r="K704" i="9"/>
  <c r="L704" i="9"/>
  <c r="BW704" i="9" s="1"/>
  <c r="M704" i="9"/>
  <c r="N704" i="9"/>
  <c r="O704" i="9"/>
  <c r="P704" i="9"/>
  <c r="CQ704" i="9" s="1"/>
  <c r="E705" i="9"/>
  <c r="F705" i="9"/>
  <c r="G705" i="9"/>
  <c r="H705" i="9"/>
  <c r="I705" i="9"/>
  <c r="J705" i="9"/>
  <c r="K705" i="9"/>
  <c r="L705" i="9"/>
  <c r="M705" i="9"/>
  <c r="N705" i="9"/>
  <c r="O705" i="9"/>
  <c r="P705" i="9"/>
  <c r="E706" i="9"/>
  <c r="F706" i="9"/>
  <c r="G706" i="9"/>
  <c r="H706" i="9"/>
  <c r="BC706" i="9" s="1"/>
  <c r="I706" i="9"/>
  <c r="J706" i="9"/>
  <c r="K706" i="9"/>
  <c r="L706" i="9"/>
  <c r="BW706" i="9" s="1"/>
  <c r="M706" i="9"/>
  <c r="N706" i="9"/>
  <c r="O706" i="9"/>
  <c r="P706" i="9"/>
  <c r="CQ706" i="9" s="1"/>
  <c r="E707" i="9"/>
  <c r="F707" i="9"/>
  <c r="G707" i="9"/>
  <c r="H707" i="9"/>
  <c r="BC707" i="9" s="1"/>
  <c r="I707" i="9"/>
  <c r="J707" i="9"/>
  <c r="K707" i="9"/>
  <c r="L707" i="9"/>
  <c r="BW707" i="9" s="1"/>
  <c r="M707" i="9"/>
  <c r="N707" i="9"/>
  <c r="O707" i="9"/>
  <c r="P707" i="9"/>
  <c r="CQ707" i="9" s="1"/>
  <c r="E708" i="9"/>
  <c r="F708" i="9"/>
  <c r="G708" i="9"/>
  <c r="H708" i="9"/>
  <c r="BC708" i="9" s="1"/>
  <c r="I708" i="9"/>
  <c r="J708" i="9"/>
  <c r="K708" i="9"/>
  <c r="L708" i="9"/>
  <c r="BW708" i="9" s="1"/>
  <c r="M708" i="9"/>
  <c r="N708" i="9"/>
  <c r="O708" i="9"/>
  <c r="P708" i="9"/>
  <c r="CQ708" i="9" s="1"/>
  <c r="CU708" i="9" s="1"/>
  <c r="E709" i="9"/>
  <c r="F709" i="9"/>
  <c r="G709" i="9"/>
  <c r="H709" i="9"/>
  <c r="I709" i="9"/>
  <c r="J709" i="9"/>
  <c r="K709" i="9"/>
  <c r="L709" i="9"/>
  <c r="M709" i="9"/>
  <c r="N709" i="9"/>
  <c r="O709" i="9"/>
  <c r="P709" i="9"/>
  <c r="E710" i="9"/>
  <c r="F710" i="9"/>
  <c r="G710" i="9"/>
  <c r="H710" i="9"/>
  <c r="BC710" i="9" s="1"/>
  <c r="BG710" i="9" s="1"/>
  <c r="I710" i="9"/>
  <c r="J710" i="9"/>
  <c r="K710" i="9"/>
  <c r="L710" i="9"/>
  <c r="BW710" i="9" s="1"/>
  <c r="CA710" i="9" s="1"/>
  <c r="M710" i="9"/>
  <c r="N710" i="9"/>
  <c r="O710" i="9"/>
  <c r="P710" i="9"/>
  <c r="CQ710" i="9" s="1"/>
  <c r="CU710" i="9" s="1"/>
  <c r="E711" i="9"/>
  <c r="F711" i="9"/>
  <c r="G711" i="9"/>
  <c r="H711" i="9"/>
  <c r="BC711" i="9" s="1"/>
  <c r="BG711" i="9" s="1"/>
  <c r="I711" i="9"/>
  <c r="J711" i="9"/>
  <c r="K711" i="9"/>
  <c r="L711" i="9"/>
  <c r="BW711" i="9" s="1"/>
  <c r="CA711" i="9" s="1"/>
  <c r="M711" i="9"/>
  <c r="N711" i="9"/>
  <c r="O711" i="9"/>
  <c r="P711" i="9"/>
  <c r="CQ711" i="9" s="1"/>
  <c r="CU711" i="9" s="1"/>
  <c r="E712" i="9"/>
  <c r="F712" i="9"/>
  <c r="G712" i="9"/>
  <c r="H712" i="9"/>
  <c r="BC712" i="9" s="1"/>
  <c r="BG712" i="9" s="1"/>
  <c r="I712" i="9"/>
  <c r="J712" i="9"/>
  <c r="K712" i="9"/>
  <c r="L712" i="9"/>
  <c r="BW712" i="9" s="1"/>
  <c r="CA712" i="9" s="1"/>
  <c r="M712" i="9"/>
  <c r="N712" i="9"/>
  <c r="O712" i="9"/>
  <c r="P712" i="9"/>
  <c r="CQ712" i="9" s="1"/>
  <c r="CU712" i="9" s="1"/>
  <c r="E713" i="9"/>
  <c r="F713" i="9"/>
  <c r="G713" i="9"/>
  <c r="H713" i="9"/>
  <c r="I713" i="9"/>
  <c r="J713" i="9"/>
  <c r="K713" i="9"/>
  <c r="L713" i="9"/>
  <c r="M713" i="9"/>
  <c r="N713" i="9"/>
  <c r="O713" i="9"/>
  <c r="P713" i="9"/>
  <c r="E714" i="9"/>
  <c r="F714" i="9"/>
  <c r="G714" i="9"/>
  <c r="H714" i="9"/>
  <c r="BC714" i="9" s="1"/>
  <c r="BG714" i="9" s="1"/>
  <c r="I714" i="9"/>
  <c r="J714" i="9"/>
  <c r="K714" i="9"/>
  <c r="L714" i="9"/>
  <c r="BW714" i="9" s="1"/>
  <c r="CA714" i="9" s="1"/>
  <c r="M714" i="9"/>
  <c r="N714" i="9"/>
  <c r="O714" i="9"/>
  <c r="P714" i="9"/>
  <c r="CQ714" i="9" s="1"/>
  <c r="CU714" i="9" s="1"/>
  <c r="E715" i="9"/>
  <c r="F715" i="9"/>
  <c r="G715" i="9"/>
  <c r="H715" i="9"/>
  <c r="BC715" i="9" s="1"/>
  <c r="BG715" i="9" s="1"/>
  <c r="I715" i="9"/>
  <c r="J715" i="9"/>
  <c r="K715" i="9"/>
  <c r="L715" i="9"/>
  <c r="BW715" i="9" s="1"/>
  <c r="CA715" i="9" s="1"/>
  <c r="M715" i="9"/>
  <c r="N715" i="9"/>
  <c r="O715" i="9"/>
  <c r="P715" i="9"/>
  <c r="CQ715" i="9" s="1"/>
  <c r="CU715" i="9" s="1"/>
  <c r="E716" i="9"/>
  <c r="F716" i="9"/>
  <c r="G716" i="9"/>
  <c r="H716" i="9"/>
  <c r="BC716" i="9" s="1"/>
  <c r="BG716" i="9" s="1"/>
  <c r="I716" i="9"/>
  <c r="J716" i="9"/>
  <c r="K716" i="9"/>
  <c r="L716" i="9"/>
  <c r="BW716" i="9" s="1"/>
  <c r="CA716" i="9" s="1"/>
  <c r="M716" i="9"/>
  <c r="N716" i="9"/>
  <c r="O716" i="9"/>
  <c r="P716" i="9"/>
  <c r="CQ716" i="9" s="1"/>
  <c r="CU716" i="9" s="1"/>
  <c r="E717" i="9"/>
  <c r="F717" i="9"/>
  <c r="G717" i="9"/>
  <c r="H717" i="9"/>
  <c r="I717" i="9"/>
  <c r="J717" i="9"/>
  <c r="K717" i="9"/>
  <c r="L717" i="9"/>
  <c r="M717" i="9"/>
  <c r="N717" i="9"/>
  <c r="O717" i="9"/>
  <c r="P717" i="9"/>
  <c r="E718" i="9"/>
  <c r="F718" i="9"/>
  <c r="G718" i="9"/>
  <c r="H718" i="9"/>
  <c r="BC718" i="9" s="1"/>
  <c r="BG718" i="9" s="1"/>
  <c r="I718" i="9"/>
  <c r="J718" i="9"/>
  <c r="K718" i="9"/>
  <c r="L718" i="9"/>
  <c r="BW718" i="9" s="1"/>
  <c r="CA718" i="9" s="1"/>
  <c r="M718" i="9"/>
  <c r="N718" i="9"/>
  <c r="O718" i="9"/>
  <c r="P718" i="9"/>
  <c r="CQ718" i="9" s="1"/>
  <c r="CU718" i="9" s="1"/>
  <c r="E719" i="9"/>
  <c r="F719" i="9"/>
  <c r="G719" i="9"/>
  <c r="H719" i="9"/>
  <c r="BC719" i="9" s="1"/>
  <c r="BG719" i="9" s="1"/>
  <c r="I719" i="9"/>
  <c r="J719" i="9"/>
  <c r="K719" i="9"/>
  <c r="L719" i="9"/>
  <c r="BW719" i="9" s="1"/>
  <c r="CA719" i="9" s="1"/>
  <c r="M719" i="9"/>
  <c r="N719" i="9"/>
  <c r="O719" i="9"/>
  <c r="P719" i="9"/>
  <c r="CQ719" i="9" s="1"/>
  <c r="CU719" i="9" s="1"/>
  <c r="E720" i="9"/>
  <c r="F720" i="9"/>
  <c r="G720" i="9"/>
  <c r="H720" i="9"/>
  <c r="BC720" i="9" s="1"/>
  <c r="BG720" i="9" s="1"/>
  <c r="I720" i="9"/>
  <c r="J720" i="9"/>
  <c r="K720" i="9"/>
  <c r="L720" i="9"/>
  <c r="BW720" i="9" s="1"/>
  <c r="CA720" i="9" s="1"/>
  <c r="M720" i="9"/>
  <c r="N720" i="9"/>
  <c r="O720" i="9"/>
  <c r="P720" i="9"/>
  <c r="CQ720" i="9" s="1"/>
  <c r="CU720" i="9" s="1"/>
  <c r="E721" i="9"/>
  <c r="F721" i="9"/>
  <c r="G721" i="9"/>
  <c r="H721" i="9"/>
  <c r="I721" i="9"/>
  <c r="J721" i="9"/>
  <c r="K721" i="9"/>
  <c r="L721" i="9"/>
  <c r="M721" i="9"/>
  <c r="N721" i="9"/>
  <c r="O721" i="9"/>
  <c r="P721" i="9"/>
  <c r="E722" i="9"/>
  <c r="F722" i="9"/>
  <c r="G722" i="9"/>
  <c r="H722" i="9"/>
  <c r="BC722" i="9" s="1"/>
  <c r="BG722" i="9" s="1"/>
  <c r="I722" i="9"/>
  <c r="J722" i="9"/>
  <c r="K722" i="9"/>
  <c r="L722" i="9"/>
  <c r="BW722" i="9" s="1"/>
  <c r="CA722" i="9" s="1"/>
  <c r="M722" i="9"/>
  <c r="N722" i="9"/>
  <c r="O722" i="9"/>
  <c r="P722" i="9"/>
  <c r="CQ722" i="9" s="1"/>
  <c r="CU722" i="9" s="1"/>
  <c r="E723" i="9"/>
  <c r="F723" i="9"/>
  <c r="G723" i="9"/>
  <c r="H723" i="9"/>
  <c r="BC723" i="9" s="1"/>
  <c r="BG723" i="9" s="1"/>
  <c r="I723" i="9"/>
  <c r="J723" i="9"/>
  <c r="K723" i="9"/>
  <c r="L723" i="9"/>
  <c r="BW723" i="9" s="1"/>
  <c r="CA723" i="9" s="1"/>
  <c r="M723" i="9"/>
  <c r="N723" i="9"/>
  <c r="O723" i="9"/>
  <c r="P723" i="9"/>
  <c r="CQ723" i="9" s="1"/>
  <c r="CU723" i="9" s="1"/>
  <c r="E724" i="9"/>
  <c r="F724" i="9"/>
  <c r="G724" i="9"/>
  <c r="H724" i="9"/>
  <c r="BC724" i="9" s="1"/>
  <c r="BG724" i="9" s="1"/>
  <c r="I724" i="9"/>
  <c r="J724" i="9"/>
  <c r="K724" i="9"/>
  <c r="L724" i="9"/>
  <c r="BW724" i="9" s="1"/>
  <c r="CA724" i="9" s="1"/>
  <c r="M724" i="9"/>
  <c r="N724" i="9"/>
  <c r="O724" i="9"/>
  <c r="P724" i="9"/>
  <c r="CQ724" i="9" s="1"/>
  <c r="CU724" i="9" s="1"/>
  <c r="E725" i="9"/>
  <c r="F725" i="9"/>
  <c r="G725" i="9"/>
  <c r="H725" i="9"/>
  <c r="I725" i="9"/>
  <c r="J725" i="9"/>
  <c r="K725" i="9"/>
  <c r="L725" i="9"/>
  <c r="M725" i="9"/>
  <c r="N725" i="9"/>
  <c r="O725" i="9"/>
  <c r="P725" i="9"/>
  <c r="E726" i="9"/>
  <c r="F726" i="9"/>
  <c r="G726" i="9"/>
  <c r="H726" i="9"/>
  <c r="BC726" i="9" s="1"/>
  <c r="BG726" i="9" s="1"/>
  <c r="I726" i="9"/>
  <c r="J726" i="9"/>
  <c r="K726" i="9"/>
  <c r="L726" i="9"/>
  <c r="BW726" i="9" s="1"/>
  <c r="CA726" i="9" s="1"/>
  <c r="M726" i="9"/>
  <c r="N726" i="9"/>
  <c r="O726" i="9"/>
  <c r="P726" i="9"/>
  <c r="CQ726" i="9" s="1"/>
  <c r="CU726" i="9" s="1"/>
  <c r="E727" i="9"/>
  <c r="F727" i="9"/>
  <c r="G727" i="9"/>
  <c r="H727" i="9"/>
  <c r="BC727" i="9" s="1"/>
  <c r="BG727" i="9" s="1"/>
  <c r="I727" i="9"/>
  <c r="J727" i="9"/>
  <c r="K727" i="9"/>
  <c r="L727" i="9"/>
  <c r="BW727" i="9" s="1"/>
  <c r="CA727" i="9" s="1"/>
  <c r="M727" i="9"/>
  <c r="N727" i="9"/>
  <c r="O727" i="9"/>
  <c r="P727" i="9"/>
  <c r="CQ727" i="9" s="1"/>
  <c r="CU727" i="9" s="1"/>
  <c r="E728" i="9"/>
  <c r="F728" i="9"/>
  <c r="G728" i="9"/>
  <c r="H728" i="9"/>
  <c r="BC728" i="9" s="1"/>
  <c r="BG728" i="9" s="1"/>
  <c r="I728" i="9"/>
  <c r="J728" i="9"/>
  <c r="K728" i="9"/>
  <c r="L728" i="9"/>
  <c r="BW728" i="9" s="1"/>
  <c r="CA728" i="9" s="1"/>
  <c r="M728" i="9"/>
  <c r="N728" i="9"/>
  <c r="O728" i="9"/>
  <c r="P728" i="9"/>
  <c r="CQ728" i="9" s="1"/>
  <c r="CU728" i="9" s="1"/>
  <c r="E729" i="9"/>
  <c r="F729" i="9"/>
  <c r="G729" i="9"/>
  <c r="H729" i="9"/>
  <c r="I729" i="9"/>
  <c r="J729" i="9"/>
  <c r="K729" i="9"/>
  <c r="L729" i="9"/>
  <c r="M729" i="9"/>
  <c r="N729" i="9"/>
  <c r="O729" i="9"/>
  <c r="P729" i="9"/>
  <c r="E730" i="9"/>
  <c r="F730" i="9"/>
  <c r="G730" i="9"/>
  <c r="H730" i="9"/>
  <c r="BC730" i="9" s="1"/>
  <c r="BG730" i="9" s="1"/>
  <c r="I730" i="9"/>
  <c r="J730" i="9"/>
  <c r="K730" i="9"/>
  <c r="L730" i="9"/>
  <c r="BW730" i="9" s="1"/>
  <c r="CA730" i="9" s="1"/>
  <c r="M730" i="9"/>
  <c r="N730" i="9"/>
  <c r="O730" i="9"/>
  <c r="P730" i="9"/>
  <c r="CQ730" i="9" s="1"/>
  <c r="CU730" i="9" s="1"/>
  <c r="E731" i="9"/>
  <c r="F731" i="9"/>
  <c r="G731" i="9"/>
  <c r="H731" i="9"/>
  <c r="BC731" i="9" s="1"/>
  <c r="BG731" i="9" s="1"/>
  <c r="I731" i="9"/>
  <c r="J731" i="9"/>
  <c r="K731" i="9"/>
  <c r="L731" i="9"/>
  <c r="BW731" i="9" s="1"/>
  <c r="CA731" i="9" s="1"/>
  <c r="M731" i="9"/>
  <c r="N731" i="9"/>
  <c r="O731" i="9"/>
  <c r="P731" i="9"/>
  <c r="CQ731" i="9" s="1"/>
  <c r="CU731" i="9" s="1"/>
  <c r="E732" i="9"/>
  <c r="F732" i="9"/>
  <c r="G732" i="9"/>
  <c r="H732" i="9"/>
  <c r="BC732" i="9" s="1"/>
  <c r="BG732" i="9" s="1"/>
  <c r="I732" i="9"/>
  <c r="J732" i="9"/>
  <c r="K732" i="9"/>
  <c r="L732" i="9"/>
  <c r="BW732" i="9" s="1"/>
  <c r="BY732" i="9" s="1"/>
  <c r="M732" i="9"/>
  <c r="N732" i="9"/>
  <c r="O732" i="9"/>
  <c r="P732" i="9"/>
  <c r="CQ732" i="9" s="1"/>
  <c r="E733" i="9"/>
  <c r="F733" i="9"/>
  <c r="G733" i="9"/>
  <c r="H733" i="9"/>
  <c r="I733" i="9"/>
  <c r="J733" i="9"/>
  <c r="K733" i="9"/>
  <c r="L733" i="9"/>
  <c r="M733" i="9"/>
  <c r="N733" i="9"/>
  <c r="O733" i="9"/>
  <c r="P733" i="9"/>
  <c r="E734" i="9"/>
  <c r="F734" i="9"/>
  <c r="G734" i="9"/>
  <c r="H734" i="9"/>
  <c r="BC734" i="9" s="1"/>
  <c r="I734" i="9"/>
  <c r="J734" i="9"/>
  <c r="K734" i="9"/>
  <c r="L734" i="9"/>
  <c r="BW734" i="9" s="1"/>
  <c r="M734" i="9"/>
  <c r="N734" i="9"/>
  <c r="O734" i="9"/>
  <c r="P734" i="9"/>
  <c r="CQ734" i="9" s="1"/>
  <c r="CS734" i="9" s="1"/>
  <c r="E735" i="9"/>
  <c r="F735" i="9"/>
  <c r="G735" i="9"/>
  <c r="H735" i="9"/>
  <c r="BC735" i="9" s="1"/>
  <c r="BD735" i="9" s="1"/>
  <c r="I735" i="9"/>
  <c r="J735" i="9"/>
  <c r="K735" i="9"/>
  <c r="L735" i="9"/>
  <c r="BW735" i="9" s="1"/>
  <c r="M735" i="9"/>
  <c r="N735" i="9"/>
  <c r="O735" i="9"/>
  <c r="P735" i="9"/>
  <c r="CQ735" i="9" s="1"/>
  <c r="CR735" i="9" s="1"/>
  <c r="E736" i="9"/>
  <c r="F736" i="9"/>
  <c r="G736" i="9"/>
  <c r="H736" i="9"/>
  <c r="BC736" i="9" s="1"/>
  <c r="I736" i="9"/>
  <c r="J736" i="9"/>
  <c r="K736" i="9"/>
  <c r="L736" i="9"/>
  <c r="BW736" i="9" s="1"/>
  <c r="BX736" i="9" s="1"/>
  <c r="M736" i="9"/>
  <c r="N736" i="9"/>
  <c r="O736" i="9"/>
  <c r="P736" i="9"/>
  <c r="CQ736" i="9" s="1"/>
  <c r="E737" i="9"/>
  <c r="F737" i="9"/>
  <c r="G737" i="9"/>
  <c r="H737" i="9"/>
  <c r="I737" i="9"/>
  <c r="J737" i="9"/>
  <c r="K737" i="9"/>
  <c r="L737" i="9"/>
  <c r="M737" i="9"/>
  <c r="N737" i="9"/>
  <c r="O737" i="9"/>
  <c r="P737" i="9"/>
  <c r="E738" i="9"/>
  <c r="F738" i="9"/>
  <c r="G738" i="9"/>
  <c r="H738" i="9"/>
  <c r="BC738" i="9" s="1"/>
  <c r="I738" i="9"/>
  <c r="J738" i="9"/>
  <c r="K738" i="9"/>
  <c r="L738" i="9"/>
  <c r="BW738" i="9" s="1"/>
  <c r="M738" i="9"/>
  <c r="N738" i="9"/>
  <c r="O738" i="9"/>
  <c r="P738" i="9"/>
  <c r="CQ738" i="9" s="1"/>
  <c r="E739" i="9"/>
  <c r="F739" i="9"/>
  <c r="G739" i="9"/>
  <c r="H739" i="9"/>
  <c r="BC739" i="9" s="1"/>
  <c r="BD739" i="9" s="1"/>
  <c r="I739" i="9"/>
  <c r="J739" i="9"/>
  <c r="K739" i="9"/>
  <c r="L739" i="9"/>
  <c r="BW739" i="9" s="1"/>
  <c r="M739" i="9"/>
  <c r="N739" i="9"/>
  <c r="O739" i="9"/>
  <c r="P739" i="9"/>
  <c r="CQ739" i="9" s="1"/>
  <c r="E740" i="9"/>
  <c r="F740" i="9"/>
  <c r="G740" i="9"/>
  <c r="H740" i="9"/>
  <c r="BC740" i="9" s="1"/>
  <c r="I740" i="9"/>
  <c r="J740" i="9"/>
  <c r="K740" i="9"/>
  <c r="L740" i="9"/>
  <c r="BW740" i="9" s="1"/>
  <c r="BX740" i="9" s="1"/>
  <c r="M740" i="9"/>
  <c r="N740" i="9"/>
  <c r="O740" i="9"/>
  <c r="P740" i="9"/>
  <c r="CQ740" i="9" s="1"/>
  <c r="E741" i="9"/>
  <c r="F741" i="9"/>
  <c r="G741" i="9"/>
  <c r="H741" i="9"/>
  <c r="I741" i="9"/>
  <c r="J741" i="9"/>
  <c r="K741" i="9"/>
  <c r="L741" i="9"/>
  <c r="M741" i="9"/>
  <c r="N741" i="9"/>
  <c r="O741" i="9"/>
  <c r="P741" i="9"/>
  <c r="E742" i="9"/>
  <c r="F742" i="9"/>
  <c r="G742" i="9"/>
  <c r="H742" i="9"/>
  <c r="BC742" i="9" s="1"/>
  <c r="I742" i="9"/>
  <c r="J742" i="9"/>
  <c r="K742" i="9"/>
  <c r="L742" i="9"/>
  <c r="BW742" i="9" s="1"/>
  <c r="M742" i="9"/>
  <c r="N742" i="9"/>
  <c r="O742" i="9"/>
  <c r="P742" i="9"/>
  <c r="CQ742" i="9" s="1"/>
  <c r="E743" i="9"/>
  <c r="F743" i="9"/>
  <c r="G743" i="9"/>
  <c r="H743" i="9"/>
  <c r="BC743" i="9" s="1"/>
  <c r="BD743" i="9" s="1"/>
  <c r="I743" i="9"/>
  <c r="J743" i="9"/>
  <c r="K743" i="9"/>
  <c r="L743" i="9"/>
  <c r="BW743" i="9" s="1"/>
  <c r="M743" i="9"/>
  <c r="N743" i="9"/>
  <c r="O743" i="9"/>
  <c r="P743" i="9"/>
  <c r="CQ743" i="9" s="1"/>
  <c r="E744" i="9"/>
  <c r="F744" i="9"/>
  <c r="G744" i="9"/>
  <c r="H744" i="9"/>
  <c r="BC744" i="9" s="1"/>
  <c r="I744" i="9"/>
  <c r="J744" i="9"/>
  <c r="K744" i="9"/>
  <c r="L744" i="9"/>
  <c r="BW744" i="9" s="1"/>
  <c r="BX744" i="9" s="1"/>
  <c r="M744" i="9"/>
  <c r="N744" i="9"/>
  <c r="O744" i="9"/>
  <c r="P744" i="9"/>
  <c r="CQ744" i="9" s="1"/>
  <c r="E745" i="9"/>
  <c r="F745" i="9"/>
  <c r="G745" i="9"/>
  <c r="H745" i="9"/>
  <c r="I745" i="9"/>
  <c r="J745" i="9"/>
  <c r="K745" i="9"/>
  <c r="L745" i="9"/>
  <c r="M745" i="9"/>
  <c r="N745" i="9"/>
  <c r="O745" i="9"/>
  <c r="P745" i="9"/>
  <c r="E746" i="9"/>
  <c r="F746" i="9"/>
  <c r="G746" i="9"/>
  <c r="H746" i="9"/>
  <c r="BC746" i="9" s="1"/>
  <c r="I746" i="9"/>
  <c r="J746" i="9"/>
  <c r="K746" i="9"/>
  <c r="L746" i="9"/>
  <c r="BW746" i="9" s="1"/>
  <c r="BX746" i="9" s="1"/>
  <c r="M746" i="9"/>
  <c r="N746" i="9"/>
  <c r="O746" i="9"/>
  <c r="P746" i="9"/>
  <c r="CQ746" i="9" s="1"/>
  <c r="E747" i="9"/>
  <c r="F747" i="9"/>
  <c r="G747" i="9"/>
  <c r="H747" i="9"/>
  <c r="BC747" i="9" s="1"/>
  <c r="BD747" i="9" s="1"/>
  <c r="I747" i="9"/>
  <c r="J747" i="9"/>
  <c r="K747" i="9"/>
  <c r="L747" i="9"/>
  <c r="BW747" i="9" s="1"/>
  <c r="M747" i="9"/>
  <c r="N747" i="9"/>
  <c r="O747" i="9"/>
  <c r="P747" i="9"/>
  <c r="CQ747" i="9" s="1"/>
  <c r="CR747" i="9" s="1"/>
  <c r="E748" i="9"/>
  <c r="F748" i="9"/>
  <c r="G748" i="9"/>
  <c r="H748" i="9"/>
  <c r="BC748" i="9" s="1"/>
  <c r="I748" i="9"/>
  <c r="J748" i="9"/>
  <c r="K748" i="9"/>
  <c r="L748" i="9"/>
  <c r="BW748" i="9" s="1"/>
  <c r="BX748" i="9" s="1"/>
  <c r="M748" i="9"/>
  <c r="N748" i="9"/>
  <c r="O748" i="9"/>
  <c r="P748" i="9"/>
  <c r="CQ748" i="9" s="1"/>
  <c r="E749" i="9"/>
  <c r="F749" i="9"/>
  <c r="G749" i="9"/>
  <c r="H749" i="9"/>
  <c r="I749" i="9"/>
  <c r="J749" i="9"/>
  <c r="K749" i="9"/>
  <c r="L749" i="9"/>
  <c r="M749" i="9"/>
  <c r="N749" i="9"/>
  <c r="O749" i="9"/>
  <c r="P749" i="9"/>
  <c r="E750" i="9"/>
  <c r="F750" i="9"/>
  <c r="G750" i="9"/>
  <c r="H750" i="9"/>
  <c r="BC750" i="9" s="1"/>
  <c r="I750" i="9"/>
  <c r="J750" i="9"/>
  <c r="K750" i="9"/>
  <c r="L750" i="9"/>
  <c r="BW750" i="9" s="1"/>
  <c r="BX750" i="9" s="1"/>
  <c r="M750" i="9"/>
  <c r="N750" i="9"/>
  <c r="O750" i="9"/>
  <c r="P750" i="9"/>
  <c r="CQ750" i="9" s="1"/>
  <c r="E751" i="9"/>
  <c r="F751" i="9"/>
  <c r="G751" i="9"/>
  <c r="H751" i="9"/>
  <c r="BC751" i="9" s="1"/>
  <c r="I751" i="9"/>
  <c r="J751" i="9"/>
  <c r="K751" i="9"/>
  <c r="L751" i="9"/>
  <c r="BW751" i="9" s="1"/>
  <c r="M751" i="9"/>
  <c r="N751" i="9"/>
  <c r="O751" i="9"/>
  <c r="P751" i="9"/>
  <c r="CQ751" i="9" s="1"/>
  <c r="CR751" i="9" s="1"/>
  <c r="E752" i="9"/>
  <c r="F752" i="9"/>
  <c r="G752" i="9"/>
  <c r="H752" i="9"/>
  <c r="BC752" i="9" s="1"/>
  <c r="I752" i="9"/>
  <c r="J752" i="9"/>
  <c r="K752" i="9"/>
  <c r="L752" i="9"/>
  <c r="BW752" i="9" s="1"/>
  <c r="M752" i="9"/>
  <c r="N752" i="9"/>
  <c r="O752" i="9"/>
  <c r="P752" i="9"/>
  <c r="CQ752" i="9" s="1"/>
  <c r="E753" i="9"/>
  <c r="F753" i="9"/>
  <c r="G753" i="9"/>
  <c r="H753" i="9"/>
  <c r="I753" i="9"/>
  <c r="J753" i="9"/>
  <c r="K753" i="9"/>
  <c r="L753" i="9"/>
  <c r="M753" i="9"/>
  <c r="N753" i="9"/>
  <c r="O753" i="9"/>
  <c r="P753" i="9"/>
  <c r="E754" i="9"/>
  <c r="F754" i="9"/>
  <c r="G754" i="9"/>
  <c r="H754" i="9"/>
  <c r="BC754" i="9" s="1"/>
  <c r="I754" i="9"/>
  <c r="J754" i="9"/>
  <c r="K754" i="9"/>
  <c r="L754" i="9"/>
  <c r="BW754" i="9" s="1"/>
  <c r="BX754" i="9" s="1"/>
  <c r="M754" i="9"/>
  <c r="N754" i="9"/>
  <c r="O754" i="9"/>
  <c r="P754" i="9"/>
  <c r="CQ754" i="9" s="1"/>
  <c r="E755" i="9"/>
  <c r="F755" i="9"/>
  <c r="G755" i="9"/>
  <c r="H755" i="9"/>
  <c r="BC755" i="9" s="1"/>
  <c r="I755" i="9"/>
  <c r="J755" i="9"/>
  <c r="K755" i="9"/>
  <c r="L755" i="9"/>
  <c r="BW755" i="9" s="1"/>
  <c r="M755" i="9"/>
  <c r="N755" i="9"/>
  <c r="O755" i="9"/>
  <c r="P755" i="9"/>
  <c r="CQ755" i="9" s="1"/>
  <c r="CR755" i="9" s="1"/>
  <c r="E756" i="9"/>
  <c r="F756" i="9"/>
  <c r="G756" i="9"/>
  <c r="H756" i="9"/>
  <c r="BC756" i="9" s="1"/>
  <c r="I756" i="9"/>
  <c r="J756" i="9"/>
  <c r="K756" i="9"/>
  <c r="L756" i="9"/>
  <c r="BW756" i="9" s="1"/>
  <c r="M756" i="9"/>
  <c r="N756" i="9"/>
  <c r="O756" i="9"/>
  <c r="P756" i="9"/>
  <c r="CQ756" i="9" s="1"/>
  <c r="E757" i="9"/>
  <c r="F757" i="9"/>
  <c r="G757" i="9"/>
  <c r="H757" i="9"/>
  <c r="I757" i="9"/>
  <c r="J757" i="9"/>
  <c r="K757" i="9"/>
  <c r="L757" i="9"/>
  <c r="M757" i="9"/>
  <c r="N757" i="9"/>
  <c r="O757" i="9"/>
  <c r="P757" i="9"/>
  <c r="E758" i="9"/>
  <c r="F758" i="9"/>
  <c r="AS758" i="9" s="1"/>
  <c r="G758" i="9"/>
  <c r="H758" i="9"/>
  <c r="BC758" i="9" s="1"/>
  <c r="I758" i="9"/>
  <c r="J758" i="9"/>
  <c r="BM758" i="9" s="1"/>
  <c r="BP758" i="9" s="1"/>
  <c r="K758" i="9"/>
  <c r="L758" i="9"/>
  <c r="BW758" i="9" s="1"/>
  <c r="BX758" i="9" s="1"/>
  <c r="M758" i="9"/>
  <c r="N758" i="9"/>
  <c r="CG758" i="9" s="1"/>
  <c r="O758" i="9"/>
  <c r="P758" i="9"/>
  <c r="CQ758" i="9" s="1"/>
  <c r="E759" i="9"/>
  <c r="F759" i="9"/>
  <c r="G759" i="9"/>
  <c r="H759" i="9"/>
  <c r="BC759" i="9" s="1"/>
  <c r="BD759" i="9" s="1"/>
  <c r="I759" i="9"/>
  <c r="J759" i="9"/>
  <c r="K759" i="9"/>
  <c r="L759" i="9"/>
  <c r="BW759" i="9" s="1"/>
  <c r="M759" i="9"/>
  <c r="N759" i="9"/>
  <c r="O759" i="9"/>
  <c r="P759" i="9"/>
  <c r="CQ759" i="9" s="1"/>
  <c r="CR759" i="9" s="1"/>
  <c r="E760" i="9"/>
  <c r="F760" i="9"/>
  <c r="G760" i="9"/>
  <c r="H760" i="9"/>
  <c r="BC760" i="9" s="1"/>
  <c r="I760" i="9"/>
  <c r="J760" i="9"/>
  <c r="K760" i="9"/>
  <c r="L760" i="9"/>
  <c r="BW760" i="9" s="1"/>
  <c r="M760" i="9"/>
  <c r="N760" i="9"/>
  <c r="O760" i="9"/>
  <c r="P760" i="9"/>
  <c r="CQ760" i="9" s="1"/>
  <c r="E761" i="9"/>
  <c r="F761" i="9"/>
  <c r="G761" i="9"/>
  <c r="H761" i="9"/>
  <c r="I761" i="9"/>
  <c r="J761" i="9"/>
  <c r="K761" i="9"/>
  <c r="L761" i="9"/>
  <c r="M761" i="9"/>
  <c r="N761" i="9"/>
  <c r="O761" i="9"/>
  <c r="P761" i="9"/>
  <c r="E762" i="9"/>
  <c r="F762" i="9"/>
  <c r="AS762" i="9" s="1"/>
  <c r="G762" i="9"/>
  <c r="H762" i="9"/>
  <c r="BC762" i="9" s="1"/>
  <c r="I762" i="9"/>
  <c r="J762" i="9"/>
  <c r="BM762" i="9" s="1"/>
  <c r="K762" i="9"/>
  <c r="L762" i="9"/>
  <c r="BW762" i="9" s="1"/>
  <c r="M762" i="9"/>
  <c r="N762" i="9"/>
  <c r="CG762" i="9" s="1"/>
  <c r="O762" i="9"/>
  <c r="P762" i="9"/>
  <c r="CQ762" i="9" s="1"/>
  <c r="E763" i="9"/>
  <c r="F763" i="9"/>
  <c r="G763" i="9"/>
  <c r="H763" i="9"/>
  <c r="BC763" i="9" s="1"/>
  <c r="I763" i="9"/>
  <c r="J763" i="9"/>
  <c r="K763" i="9"/>
  <c r="L763" i="9"/>
  <c r="BW763" i="9" s="1"/>
  <c r="M763" i="9"/>
  <c r="N763" i="9"/>
  <c r="O763" i="9"/>
  <c r="P763" i="9"/>
  <c r="CQ763" i="9" s="1"/>
  <c r="E764" i="9"/>
  <c r="F764" i="9"/>
  <c r="G764" i="9"/>
  <c r="H764" i="9"/>
  <c r="BC764" i="9" s="1"/>
  <c r="I764" i="9"/>
  <c r="J764" i="9"/>
  <c r="K764" i="9"/>
  <c r="L764" i="9"/>
  <c r="BW764" i="9" s="1"/>
  <c r="M764" i="9"/>
  <c r="N764" i="9"/>
  <c r="O764" i="9"/>
  <c r="P764" i="9"/>
  <c r="CQ764" i="9" s="1"/>
  <c r="E765" i="9"/>
  <c r="F765" i="9"/>
  <c r="G765" i="9"/>
  <c r="H765" i="9"/>
  <c r="I765" i="9"/>
  <c r="J765" i="9"/>
  <c r="K765" i="9"/>
  <c r="L765" i="9"/>
  <c r="M765" i="9"/>
  <c r="N765" i="9"/>
  <c r="O765" i="9"/>
  <c r="P765" i="9"/>
  <c r="E766" i="9"/>
  <c r="F766" i="9"/>
  <c r="AS766" i="9" s="1"/>
  <c r="G766" i="9"/>
  <c r="H766" i="9"/>
  <c r="BC766" i="9" s="1"/>
  <c r="I766" i="9"/>
  <c r="J766" i="9"/>
  <c r="BM766" i="9" s="1"/>
  <c r="K766" i="9"/>
  <c r="L766" i="9"/>
  <c r="BW766" i="9" s="1"/>
  <c r="M766" i="9"/>
  <c r="N766" i="9"/>
  <c r="CG766" i="9" s="1"/>
  <c r="O766" i="9"/>
  <c r="P766" i="9"/>
  <c r="CQ766" i="9" s="1"/>
  <c r="E767" i="9"/>
  <c r="F767" i="9"/>
  <c r="G767" i="9"/>
  <c r="H767" i="9"/>
  <c r="BC767" i="9" s="1"/>
  <c r="I767" i="9"/>
  <c r="J767" i="9"/>
  <c r="K767" i="9"/>
  <c r="L767" i="9"/>
  <c r="BW767" i="9" s="1"/>
  <c r="M767" i="9"/>
  <c r="N767" i="9"/>
  <c r="O767" i="9"/>
  <c r="P767" i="9"/>
  <c r="CQ767" i="9" s="1"/>
  <c r="E768" i="9"/>
  <c r="F768" i="9"/>
  <c r="G768" i="9"/>
  <c r="H768" i="9"/>
  <c r="BC768" i="9" s="1"/>
  <c r="I768" i="9"/>
  <c r="J768" i="9"/>
  <c r="K768" i="9"/>
  <c r="L768" i="9"/>
  <c r="BW768" i="9" s="1"/>
  <c r="M768" i="9"/>
  <c r="N768" i="9"/>
  <c r="O768" i="9"/>
  <c r="P768" i="9"/>
  <c r="CQ768" i="9" s="1"/>
  <c r="E769" i="9"/>
  <c r="F769" i="9"/>
  <c r="G769" i="9"/>
  <c r="H769" i="9"/>
  <c r="I769" i="9"/>
  <c r="J769" i="9"/>
  <c r="K769" i="9"/>
  <c r="L769" i="9"/>
  <c r="M769" i="9"/>
  <c r="N769" i="9"/>
  <c r="O769" i="9"/>
  <c r="P769" i="9"/>
  <c r="E770" i="9"/>
  <c r="F770" i="9"/>
  <c r="AS770" i="9" s="1"/>
  <c r="G770" i="9"/>
  <c r="H770" i="9"/>
  <c r="BC770" i="9" s="1"/>
  <c r="I770" i="9"/>
  <c r="J770" i="9"/>
  <c r="BM770" i="9" s="1"/>
  <c r="K770" i="9"/>
  <c r="L770" i="9"/>
  <c r="BW770" i="9" s="1"/>
  <c r="M770" i="9"/>
  <c r="N770" i="9"/>
  <c r="CG770" i="9" s="1"/>
  <c r="O770" i="9"/>
  <c r="P770" i="9"/>
  <c r="CQ770" i="9" s="1"/>
  <c r="E771" i="9"/>
  <c r="F771" i="9"/>
  <c r="G771" i="9"/>
  <c r="H771" i="9"/>
  <c r="BC771" i="9" s="1"/>
  <c r="I771" i="9"/>
  <c r="J771" i="9"/>
  <c r="K771" i="9"/>
  <c r="L771" i="9"/>
  <c r="BW771" i="9" s="1"/>
  <c r="M771" i="9"/>
  <c r="N771" i="9"/>
  <c r="O771" i="9"/>
  <c r="P771" i="9"/>
  <c r="CQ771" i="9" s="1"/>
  <c r="E772" i="9"/>
  <c r="F772" i="9"/>
  <c r="G772" i="9"/>
  <c r="H772" i="9"/>
  <c r="BC772" i="9" s="1"/>
  <c r="I772" i="9"/>
  <c r="J772" i="9"/>
  <c r="K772" i="9"/>
  <c r="L772" i="9"/>
  <c r="BW772" i="9" s="1"/>
  <c r="M772" i="9"/>
  <c r="N772" i="9"/>
  <c r="O772" i="9"/>
  <c r="P772" i="9"/>
  <c r="CQ772" i="9" s="1"/>
  <c r="E773" i="9"/>
  <c r="F773" i="9"/>
  <c r="G773" i="9"/>
  <c r="H773" i="9"/>
  <c r="I773" i="9"/>
  <c r="J773" i="9"/>
  <c r="K773" i="9"/>
  <c r="L773" i="9"/>
  <c r="M773" i="9"/>
  <c r="N773" i="9"/>
  <c r="O773" i="9"/>
  <c r="P773" i="9"/>
  <c r="E774" i="9"/>
  <c r="F774" i="9"/>
  <c r="AS774" i="9" s="1"/>
  <c r="G774" i="9"/>
  <c r="AX774" i="9" s="1"/>
  <c r="H774" i="9"/>
  <c r="BC774" i="9" s="1"/>
  <c r="I774" i="9"/>
  <c r="J774" i="9"/>
  <c r="BM774" i="9" s="1"/>
  <c r="K774" i="9"/>
  <c r="BR774" i="9" s="1"/>
  <c r="L774" i="9"/>
  <c r="BW774" i="9" s="1"/>
  <c r="M774" i="9"/>
  <c r="N774" i="9"/>
  <c r="CG774" i="9" s="1"/>
  <c r="O774" i="9"/>
  <c r="CL774" i="9" s="1"/>
  <c r="P774" i="9"/>
  <c r="CQ774" i="9" s="1"/>
  <c r="E775" i="9"/>
  <c r="F775" i="9"/>
  <c r="G775" i="9"/>
  <c r="H775" i="9"/>
  <c r="BC775" i="9" s="1"/>
  <c r="I775" i="9"/>
  <c r="J775" i="9"/>
  <c r="K775" i="9"/>
  <c r="L775" i="9"/>
  <c r="BW775" i="9" s="1"/>
  <c r="M775" i="9"/>
  <c r="N775" i="9"/>
  <c r="O775" i="9"/>
  <c r="P775" i="9"/>
  <c r="CQ775" i="9" s="1"/>
  <c r="E776" i="9"/>
  <c r="F776" i="9"/>
  <c r="G776" i="9"/>
  <c r="H776" i="9"/>
  <c r="BC776" i="9" s="1"/>
  <c r="I776" i="9"/>
  <c r="J776" i="9"/>
  <c r="K776" i="9"/>
  <c r="L776" i="9"/>
  <c r="BW776" i="9" s="1"/>
  <c r="M776" i="9"/>
  <c r="N776" i="9"/>
  <c r="O776" i="9"/>
  <c r="P776" i="9"/>
  <c r="CQ776" i="9" s="1"/>
  <c r="E777" i="9"/>
  <c r="F777" i="9"/>
  <c r="G777" i="9"/>
  <c r="H777" i="9"/>
  <c r="I777" i="9"/>
  <c r="J777" i="9"/>
  <c r="K777" i="9"/>
  <c r="L777" i="9"/>
  <c r="M777" i="9"/>
  <c r="N777" i="9"/>
  <c r="O777" i="9"/>
  <c r="P777" i="9"/>
  <c r="E778" i="9"/>
  <c r="F778" i="9"/>
  <c r="AS778" i="9" s="1"/>
  <c r="G778" i="9"/>
  <c r="AX778" i="9" s="1"/>
  <c r="H778" i="9"/>
  <c r="BC778" i="9" s="1"/>
  <c r="I778" i="9"/>
  <c r="J778" i="9"/>
  <c r="BM778" i="9" s="1"/>
  <c r="K778" i="9"/>
  <c r="BR778" i="9" s="1"/>
  <c r="L778" i="9"/>
  <c r="BW778" i="9" s="1"/>
  <c r="M778" i="9"/>
  <c r="N778" i="9"/>
  <c r="CG778" i="9" s="1"/>
  <c r="O778" i="9"/>
  <c r="CL778" i="9" s="1"/>
  <c r="P778" i="9"/>
  <c r="CQ778" i="9" s="1"/>
  <c r="E779" i="9"/>
  <c r="F779" i="9"/>
  <c r="G779" i="9"/>
  <c r="H779" i="9"/>
  <c r="BC779" i="9" s="1"/>
  <c r="I779" i="9"/>
  <c r="J779" i="9"/>
  <c r="K779" i="9"/>
  <c r="L779" i="9"/>
  <c r="BW779" i="9" s="1"/>
  <c r="M779" i="9"/>
  <c r="N779" i="9"/>
  <c r="O779" i="9"/>
  <c r="P779" i="9"/>
  <c r="CQ779" i="9" s="1"/>
  <c r="E780" i="9"/>
  <c r="F780" i="9"/>
  <c r="G780" i="9"/>
  <c r="H780" i="9"/>
  <c r="BC780" i="9" s="1"/>
  <c r="I780" i="9"/>
  <c r="J780" i="9"/>
  <c r="K780" i="9"/>
  <c r="L780" i="9"/>
  <c r="BW780" i="9" s="1"/>
  <c r="M780" i="9"/>
  <c r="N780" i="9"/>
  <c r="O780" i="9"/>
  <c r="P780" i="9"/>
  <c r="CQ780" i="9" s="1"/>
  <c r="E781" i="9"/>
  <c r="F781" i="9"/>
  <c r="G781" i="9"/>
  <c r="H781" i="9"/>
  <c r="I781" i="9"/>
  <c r="J781" i="9"/>
  <c r="K781" i="9"/>
  <c r="L781" i="9"/>
  <c r="M781" i="9"/>
  <c r="N781" i="9"/>
  <c r="O781" i="9"/>
  <c r="P781" i="9"/>
  <c r="E782" i="9"/>
  <c r="F782" i="9"/>
  <c r="AS782" i="9" s="1"/>
  <c r="G782" i="9"/>
  <c r="AX782" i="9" s="1"/>
  <c r="H782" i="9"/>
  <c r="BC782" i="9" s="1"/>
  <c r="I782" i="9"/>
  <c r="J782" i="9"/>
  <c r="BM782" i="9" s="1"/>
  <c r="K782" i="9"/>
  <c r="BR782" i="9" s="1"/>
  <c r="L782" i="9"/>
  <c r="BW782" i="9" s="1"/>
  <c r="M782" i="9"/>
  <c r="N782" i="9"/>
  <c r="CG782" i="9" s="1"/>
  <c r="O782" i="9"/>
  <c r="CL782" i="9" s="1"/>
  <c r="P782" i="9"/>
  <c r="CQ782" i="9" s="1"/>
  <c r="E783" i="9"/>
  <c r="F783" i="9"/>
  <c r="G783" i="9"/>
  <c r="H783" i="9"/>
  <c r="BC783" i="9" s="1"/>
  <c r="I783" i="9"/>
  <c r="J783" i="9"/>
  <c r="K783" i="9"/>
  <c r="L783" i="9"/>
  <c r="BW783" i="9" s="1"/>
  <c r="M783" i="9"/>
  <c r="N783" i="9"/>
  <c r="O783" i="9"/>
  <c r="P783" i="9"/>
  <c r="CQ783" i="9" s="1"/>
  <c r="E784" i="9"/>
  <c r="F784" i="9"/>
  <c r="G784" i="9"/>
  <c r="H784" i="9"/>
  <c r="BC784" i="9" s="1"/>
  <c r="I784" i="9"/>
  <c r="J784" i="9"/>
  <c r="K784" i="9"/>
  <c r="L784" i="9"/>
  <c r="BW784" i="9" s="1"/>
  <c r="M784" i="9"/>
  <c r="N784" i="9"/>
  <c r="O784" i="9"/>
  <c r="P784" i="9"/>
  <c r="CQ784" i="9" s="1"/>
  <c r="E785" i="9"/>
  <c r="F785" i="9"/>
  <c r="G785" i="9"/>
  <c r="H785" i="9"/>
  <c r="I785" i="9"/>
  <c r="J785" i="9"/>
  <c r="K785" i="9"/>
  <c r="L785" i="9"/>
  <c r="M785" i="9"/>
  <c r="N785" i="9"/>
  <c r="O785" i="9"/>
  <c r="P785" i="9"/>
  <c r="E786" i="9"/>
  <c r="F786" i="9"/>
  <c r="AS786" i="9" s="1"/>
  <c r="G786" i="9"/>
  <c r="AX786" i="9" s="1"/>
  <c r="H786" i="9"/>
  <c r="BC786" i="9" s="1"/>
  <c r="I786" i="9"/>
  <c r="J786" i="9"/>
  <c r="BM786" i="9" s="1"/>
  <c r="K786" i="9"/>
  <c r="BR786" i="9" s="1"/>
  <c r="L786" i="9"/>
  <c r="BW786" i="9" s="1"/>
  <c r="M786" i="9"/>
  <c r="N786" i="9"/>
  <c r="CG786" i="9" s="1"/>
  <c r="O786" i="9"/>
  <c r="CL786" i="9" s="1"/>
  <c r="P786" i="9"/>
  <c r="CQ786" i="9" s="1"/>
  <c r="E787" i="9"/>
  <c r="F787" i="9"/>
  <c r="G787" i="9"/>
  <c r="H787" i="9"/>
  <c r="BC787" i="9" s="1"/>
  <c r="I787" i="9"/>
  <c r="J787" i="9"/>
  <c r="K787" i="9"/>
  <c r="L787" i="9"/>
  <c r="BW787" i="9" s="1"/>
  <c r="M787" i="9"/>
  <c r="N787" i="9"/>
  <c r="O787" i="9"/>
  <c r="P787" i="9"/>
  <c r="CQ787" i="9" s="1"/>
  <c r="E788" i="9"/>
  <c r="F788" i="9"/>
  <c r="G788" i="9"/>
  <c r="H788" i="9"/>
  <c r="BC788" i="9" s="1"/>
  <c r="I788" i="9"/>
  <c r="J788" i="9"/>
  <c r="K788" i="9"/>
  <c r="L788" i="9"/>
  <c r="BW788" i="9" s="1"/>
  <c r="M788" i="9"/>
  <c r="N788" i="9"/>
  <c r="O788" i="9"/>
  <c r="P788" i="9"/>
  <c r="CQ788" i="9" s="1"/>
  <c r="E789" i="9"/>
  <c r="F789" i="9"/>
  <c r="G789" i="9"/>
  <c r="H789" i="9"/>
  <c r="I789" i="9"/>
  <c r="J789" i="9"/>
  <c r="K789" i="9"/>
  <c r="L789" i="9"/>
  <c r="M789" i="9"/>
  <c r="N789" i="9"/>
  <c r="O789" i="9"/>
  <c r="P789" i="9"/>
  <c r="E790" i="9"/>
  <c r="F790" i="9"/>
  <c r="AS790" i="9" s="1"/>
  <c r="G790" i="9"/>
  <c r="AX790" i="9" s="1"/>
  <c r="H790" i="9"/>
  <c r="BC790" i="9" s="1"/>
  <c r="I790" i="9"/>
  <c r="J790" i="9"/>
  <c r="BM790" i="9" s="1"/>
  <c r="K790" i="9"/>
  <c r="BR790" i="9" s="1"/>
  <c r="L790" i="9"/>
  <c r="BW790" i="9" s="1"/>
  <c r="M790" i="9"/>
  <c r="N790" i="9"/>
  <c r="CG790" i="9" s="1"/>
  <c r="O790" i="9"/>
  <c r="CL790" i="9" s="1"/>
  <c r="P790" i="9"/>
  <c r="CQ790" i="9" s="1"/>
  <c r="E791" i="9"/>
  <c r="F791" i="9"/>
  <c r="G791" i="9"/>
  <c r="H791" i="9"/>
  <c r="BC791" i="9" s="1"/>
  <c r="I791" i="9"/>
  <c r="J791" i="9"/>
  <c r="K791" i="9"/>
  <c r="L791" i="9"/>
  <c r="BW791" i="9" s="1"/>
  <c r="M791" i="9"/>
  <c r="N791" i="9"/>
  <c r="O791" i="9"/>
  <c r="P791" i="9"/>
  <c r="CQ791" i="9" s="1"/>
  <c r="E792" i="9"/>
  <c r="F792" i="9"/>
  <c r="G792" i="9"/>
  <c r="H792" i="9"/>
  <c r="BC792" i="9" s="1"/>
  <c r="I792" i="9"/>
  <c r="J792" i="9"/>
  <c r="K792" i="9"/>
  <c r="L792" i="9"/>
  <c r="BW792" i="9" s="1"/>
  <c r="M792" i="9"/>
  <c r="N792" i="9"/>
  <c r="O792" i="9"/>
  <c r="P792" i="9"/>
  <c r="CQ792" i="9" s="1"/>
  <c r="E793" i="9"/>
  <c r="F793" i="9"/>
  <c r="G793" i="9"/>
  <c r="H793" i="9"/>
  <c r="I793" i="9"/>
  <c r="J793" i="9"/>
  <c r="K793" i="9"/>
  <c r="L793" i="9"/>
  <c r="M793" i="9"/>
  <c r="N793" i="9"/>
  <c r="O793" i="9"/>
  <c r="P793" i="9"/>
  <c r="E794" i="9"/>
  <c r="F794" i="9"/>
  <c r="AS794" i="9" s="1"/>
  <c r="G794" i="9"/>
  <c r="AX794" i="9" s="1"/>
  <c r="H794" i="9"/>
  <c r="BC794" i="9" s="1"/>
  <c r="I794" i="9"/>
  <c r="J794" i="9"/>
  <c r="BM794" i="9" s="1"/>
  <c r="K794" i="9"/>
  <c r="BR794" i="9" s="1"/>
  <c r="L794" i="9"/>
  <c r="BW794" i="9" s="1"/>
  <c r="M794" i="9"/>
  <c r="N794" i="9"/>
  <c r="CG794" i="9" s="1"/>
  <c r="O794" i="9"/>
  <c r="CL794" i="9" s="1"/>
  <c r="P794" i="9"/>
  <c r="CQ794" i="9" s="1"/>
  <c r="E795" i="9"/>
  <c r="F795" i="9"/>
  <c r="G795" i="9"/>
  <c r="H795" i="9"/>
  <c r="BC795" i="9" s="1"/>
  <c r="I795" i="9"/>
  <c r="J795" i="9"/>
  <c r="K795" i="9"/>
  <c r="L795" i="9"/>
  <c r="BW795" i="9" s="1"/>
  <c r="M795" i="9"/>
  <c r="N795" i="9"/>
  <c r="O795" i="9"/>
  <c r="P795" i="9"/>
  <c r="CQ795" i="9" s="1"/>
  <c r="E796" i="9"/>
  <c r="F796" i="9"/>
  <c r="G796" i="9"/>
  <c r="H796" i="9"/>
  <c r="BC796" i="9" s="1"/>
  <c r="I796" i="9"/>
  <c r="J796" i="9"/>
  <c r="K796" i="9"/>
  <c r="L796" i="9"/>
  <c r="BW796" i="9" s="1"/>
  <c r="M796" i="9"/>
  <c r="N796" i="9"/>
  <c r="O796" i="9"/>
  <c r="P796" i="9"/>
  <c r="CQ796" i="9" s="1"/>
  <c r="E797" i="9"/>
  <c r="F797" i="9"/>
  <c r="G797" i="9"/>
  <c r="H797" i="9"/>
  <c r="I797" i="9"/>
  <c r="J797" i="9"/>
  <c r="K797" i="9"/>
  <c r="L797" i="9"/>
  <c r="M797" i="9"/>
  <c r="N797" i="9"/>
  <c r="O797" i="9"/>
  <c r="P797" i="9"/>
  <c r="E798" i="9"/>
  <c r="F798" i="9"/>
  <c r="AS798" i="9" s="1"/>
  <c r="G798" i="9"/>
  <c r="AX798" i="9" s="1"/>
  <c r="H798" i="9"/>
  <c r="BC798" i="9" s="1"/>
  <c r="I798" i="9"/>
  <c r="J798" i="9"/>
  <c r="BM798" i="9" s="1"/>
  <c r="K798" i="9"/>
  <c r="BR798" i="9" s="1"/>
  <c r="L798" i="9"/>
  <c r="BW798" i="9" s="1"/>
  <c r="M798" i="9"/>
  <c r="N798" i="9"/>
  <c r="CG798" i="9" s="1"/>
  <c r="O798" i="9"/>
  <c r="CL798" i="9" s="1"/>
  <c r="P798" i="9"/>
  <c r="CQ798" i="9" s="1"/>
  <c r="E799" i="9"/>
  <c r="F799" i="9"/>
  <c r="G799" i="9"/>
  <c r="H799" i="9"/>
  <c r="BC799" i="9" s="1"/>
  <c r="I799" i="9"/>
  <c r="J799" i="9"/>
  <c r="K799" i="9"/>
  <c r="L799" i="9"/>
  <c r="BW799" i="9" s="1"/>
  <c r="M799" i="9"/>
  <c r="N799" i="9"/>
  <c r="O799" i="9"/>
  <c r="P799" i="9"/>
  <c r="CQ799" i="9" s="1"/>
  <c r="E800" i="9"/>
  <c r="F800" i="9"/>
  <c r="G800" i="9"/>
  <c r="H800" i="9"/>
  <c r="BC800" i="9" s="1"/>
  <c r="I800" i="9"/>
  <c r="J800" i="9"/>
  <c r="K800" i="9"/>
  <c r="L800" i="9"/>
  <c r="BW800" i="9" s="1"/>
  <c r="M800" i="9"/>
  <c r="N800" i="9"/>
  <c r="O800" i="9"/>
  <c r="P800" i="9"/>
  <c r="CQ800" i="9" s="1"/>
  <c r="E801" i="9"/>
  <c r="F801" i="9"/>
  <c r="G801" i="9"/>
  <c r="H801" i="9"/>
  <c r="I801" i="9"/>
  <c r="J801" i="9"/>
  <c r="K801" i="9"/>
  <c r="L801" i="9"/>
  <c r="M801" i="9"/>
  <c r="N801" i="9"/>
  <c r="O801" i="9"/>
  <c r="P801" i="9"/>
  <c r="E802" i="9"/>
  <c r="F802" i="9"/>
  <c r="AS802" i="9" s="1"/>
  <c r="G802" i="9"/>
  <c r="AX802" i="9" s="1"/>
  <c r="H802" i="9"/>
  <c r="BC802" i="9" s="1"/>
  <c r="I802" i="9"/>
  <c r="J802" i="9"/>
  <c r="BM802" i="9" s="1"/>
  <c r="K802" i="9"/>
  <c r="BR802" i="9" s="1"/>
  <c r="L802" i="9"/>
  <c r="BW802" i="9" s="1"/>
  <c r="M802" i="9"/>
  <c r="N802" i="9"/>
  <c r="CG802" i="9" s="1"/>
  <c r="O802" i="9"/>
  <c r="CL802" i="9" s="1"/>
  <c r="P802" i="9"/>
  <c r="CQ802" i="9" s="1"/>
  <c r="E803" i="9"/>
  <c r="F803" i="9"/>
  <c r="G803" i="9"/>
  <c r="AX803" i="9" s="1"/>
  <c r="H803" i="9"/>
  <c r="BC803" i="9" s="1"/>
  <c r="I803" i="9"/>
  <c r="J803" i="9"/>
  <c r="K803" i="9"/>
  <c r="BR803" i="9" s="1"/>
  <c r="L803" i="9"/>
  <c r="BW803" i="9" s="1"/>
  <c r="M803" i="9"/>
  <c r="N803" i="9"/>
  <c r="O803" i="9"/>
  <c r="CL803" i="9" s="1"/>
  <c r="P803" i="9"/>
  <c r="CQ803" i="9" s="1"/>
  <c r="E804" i="9"/>
  <c r="F804" i="9"/>
  <c r="G804" i="9"/>
  <c r="H804" i="9"/>
  <c r="BC804" i="9" s="1"/>
  <c r="I804" i="9"/>
  <c r="J804" i="9"/>
  <c r="K804" i="9"/>
  <c r="L804" i="9"/>
  <c r="BW804" i="9" s="1"/>
  <c r="M804" i="9"/>
  <c r="N804" i="9"/>
  <c r="O804" i="9"/>
  <c r="P804" i="9"/>
  <c r="CQ804" i="9" s="1"/>
  <c r="E805" i="9"/>
  <c r="F805" i="9"/>
  <c r="G805" i="9"/>
  <c r="H805" i="9"/>
  <c r="I805" i="9"/>
  <c r="J805" i="9"/>
  <c r="K805" i="9"/>
  <c r="L805" i="9"/>
  <c r="M805" i="9"/>
  <c r="N805" i="9"/>
  <c r="O805" i="9"/>
  <c r="P805" i="9"/>
  <c r="E806" i="9"/>
  <c r="F806" i="9"/>
  <c r="AS806" i="9" s="1"/>
  <c r="G806" i="9"/>
  <c r="AX806" i="9" s="1"/>
  <c r="H806" i="9"/>
  <c r="BC806" i="9" s="1"/>
  <c r="I806" i="9"/>
  <c r="J806" i="9"/>
  <c r="BM806" i="9" s="1"/>
  <c r="K806" i="9"/>
  <c r="BR806" i="9" s="1"/>
  <c r="L806" i="9"/>
  <c r="BW806" i="9" s="1"/>
  <c r="M806" i="9"/>
  <c r="N806" i="9"/>
  <c r="CG806" i="9" s="1"/>
  <c r="O806" i="9"/>
  <c r="CL806" i="9" s="1"/>
  <c r="P806" i="9"/>
  <c r="CQ806" i="9" s="1"/>
  <c r="E807" i="9"/>
  <c r="F807" i="9"/>
  <c r="G807" i="9"/>
  <c r="AX807" i="9" s="1"/>
  <c r="H807" i="9"/>
  <c r="BC807" i="9" s="1"/>
  <c r="I807" i="9"/>
  <c r="J807" i="9"/>
  <c r="K807" i="9"/>
  <c r="BR807" i="9" s="1"/>
  <c r="L807" i="9"/>
  <c r="BW807" i="9" s="1"/>
  <c r="M807" i="9"/>
  <c r="N807" i="9"/>
  <c r="O807" i="9"/>
  <c r="CL807" i="9" s="1"/>
  <c r="P807" i="9"/>
  <c r="CQ807" i="9" s="1"/>
  <c r="E808" i="9"/>
  <c r="F808" i="9"/>
  <c r="G808" i="9"/>
  <c r="H808" i="9"/>
  <c r="BC808" i="9" s="1"/>
  <c r="I808" i="9"/>
  <c r="J808" i="9"/>
  <c r="K808" i="9"/>
  <c r="L808" i="9"/>
  <c r="BW808" i="9" s="1"/>
  <c r="M808" i="9"/>
  <c r="N808" i="9"/>
  <c r="O808" i="9"/>
  <c r="P808" i="9"/>
  <c r="CQ808" i="9" s="1"/>
  <c r="E809" i="9"/>
  <c r="F809" i="9"/>
  <c r="G809" i="9"/>
  <c r="H809" i="9"/>
  <c r="I809" i="9"/>
  <c r="J809" i="9"/>
  <c r="K809" i="9"/>
  <c r="L809" i="9"/>
  <c r="M809" i="9"/>
  <c r="N809" i="9"/>
  <c r="O809" i="9"/>
  <c r="P809" i="9"/>
  <c r="E810" i="9"/>
  <c r="F810" i="9"/>
  <c r="AS810" i="9" s="1"/>
  <c r="G810" i="9"/>
  <c r="AX810" i="9" s="1"/>
  <c r="H810" i="9"/>
  <c r="BC810" i="9" s="1"/>
  <c r="I810" i="9"/>
  <c r="J810" i="9"/>
  <c r="BM810" i="9" s="1"/>
  <c r="K810" i="9"/>
  <c r="BR810" i="9" s="1"/>
  <c r="L810" i="9"/>
  <c r="BW810" i="9" s="1"/>
  <c r="M810" i="9"/>
  <c r="N810" i="9"/>
  <c r="CG810" i="9" s="1"/>
  <c r="O810" i="9"/>
  <c r="CL810" i="9" s="1"/>
  <c r="P810" i="9"/>
  <c r="CQ810" i="9" s="1"/>
  <c r="E811" i="9"/>
  <c r="F811" i="9"/>
  <c r="G811" i="9"/>
  <c r="AX811" i="9" s="1"/>
  <c r="H811" i="9"/>
  <c r="BC811" i="9" s="1"/>
  <c r="I811" i="9"/>
  <c r="J811" i="9"/>
  <c r="K811" i="9"/>
  <c r="BR811" i="9" s="1"/>
  <c r="L811" i="9"/>
  <c r="BW811" i="9" s="1"/>
  <c r="M811" i="9"/>
  <c r="N811" i="9"/>
  <c r="O811" i="9"/>
  <c r="CL811" i="9" s="1"/>
  <c r="P811" i="9"/>
  <c r="CQ811" i="9" s="1"/>
  <c r="E812" i="9"/>
  <c r="F812" i="9"/>
  <c r="G812" i="9"/>
  <c r="H812" i="9"/>
  <c r="BC812" i="9" s="1"/>
  <c r="I812" i="9"/>
  <c r="J812" i="9"/>
  <c r="K812" i="9"/>
  <c r="L812" i="9"/>
  <c r="BW812" i="9" s="1"/>
  <c r="M812" i="9"/>
  <c r="N812" i="9"/>
  <c r="O812" i="9"/>
  <c r="P812" i="9"/>
  <c r="CQ812" i="9" s="1"/>
  <c r="E813" i="9"/>
  <c r="F813" i="9"/>
  <c r="G813" i="9"/>
  <c r="H813" i="9"/>
  <c r="I813" i="9"/>
  <c r="J813" i="9"/>
  <c r="K813" i="9"/>
  <c r="L813" i="9"/>
  <c r="M813" i="9"/>
  <c r="N813" i="9"/>
  <c r="O813" i="9"/>
  <c r="P813" i="9"/>
  <c r="E814" i="9"/>
  <c r="F814" i="9"/>
  <c r="AS814" i="9" s="1"/>
  <c r="G814" i="9"/>
  <c r="AX814" i="9" s="1"/>
  <c r="H814" i="9"/>
  <c r="BC814" i="9" s="1"/>
  <c r="I814" i="9"/>
  <c r="J814" i="9"/>
  <c r="BM814" i="9" s="1"/>
  <c r="K814" i="9"/>
  <c r="BR814" i="9" s="1"/>
  <c r="L814" i="9"/>
  <c r="BW814" i="9" s="1"/>
  <c r="M814" i="9"/>
  <c r="N814" i="9"/>
  <c r="CG814" i="9" s="1"/>
  <c r="O814" i="9"/>
  <c r="CL814" i="9" s="1"/>
  <c r="P814" i="9"/>
  <c r="CQ814" i="9" s="1"/>
  <c r="E815" i="9"/>
  <c r="F815" i="9"/>
  <c r="G815" i="9"/>
  <c r="AX815" i="9" s="1"/>
  <c r="H815" i="9"/>
  <c r="BC815" i="9" s="1"/>
  <c r="I815" i="9"/>
  <c r="J815" i="9"/>
  <c r="K815" i="9"/>
  <c r="BR815" i="9" s="1"/>
  <c r="L815" i="9"/>
  <c r="BW815" i="9" s="1"/>
  <c r="M815" i="9"/>
  <c r="N815" i="9"/>
  <c r="O815" i="9"/>
  <c r="CL815" i="9" s="1"/>
  <c r="P815" i="9"/>
  <c r="CQ815" i="9" s="1"/>
  <c r="E816" i="9"/>
  <c r="F816" i="9"/>
  <c r="G816" i="9"/>
  <c r="H816" i="9"/>
  <c r="BC816" i="9" s="1"/>
  <c r="I816" i="9"/>
  <c r="J816" i="9"/>
  <c r="K816" i="9"/>
  <c r="L816" i="9"/>
  <c r="BW816" i="9" s="1"/>
  <c r="M816" i="9"/>
  <c r="N816" i="9"/>
  <c r="O816" i="9"/>
  <c r="P816" i="9"/>
  <c r="CQ816" i="9" s="1"/>
  <c r="E817" i="9"/>
  <c r="F817" i="9"/>
  <c r="G817" i="9"/>
  <c r="H817" i="9"/>
  <c r="I817" i="9"/>
  <c r="J817" i="9"/>
  <c r="K817" i="9"/>
  <c r="L817" i="9"/>
  <c r="M817" i="9"/>
  <c r="N817" i="9"/>
  <c r="O817" i="9"/>
  <c r="P817" i="9"/>
  <c r="E818" i="9"/>
  <c r="F818" i="9"/>
  <c r="AS818" i="9" s="1"/>
  <c r="G818" i="9"/>
  <c r="AX818" i="9" s="1"/>
  <c r="H818" i="9"/>
  <c r="BC818" i="9" s="1"/>
  <c r="I818" i="9"/>
  <c r="J818" i="9"/>
  <c r="BM818" i="9" s="1"/>
  <c r="K818" i="9"/>
  <c r="BR818" i="9" s="1"/>
  <c r="L818" i="9"/>
  <c r="BW818" i="9" s="1"/>
  <c r="M818" i="9"/>
  <c r="N818" i="9"/>
  <c r="CG818" i="9" s="1"/>
  <c r="O818" i="9"/>
  <c r="CL818" i="9" s="1"/>
  <c r="P818" i="9"/>
  <c r="CQ818" i="9" s="1"/>
  <c r="E819" i="9"/>
  <c r="F819" i="9"/>
  <c r="G819" i="9"/>
  <c r="AX819" i="9" s="1"/>
  <c r="H819" i="9"/>
  <c r="BC819" i="9" s="1"/>
  <c r="I819" i="9"/>
  <c r="J819" i="9"/>
  <c r="K819" i="9"/>
  <c r="BR819" i="9" s="1"/>
  <c r="L819" i="9"/>
  <c r="BW819" i="9" s="1"/>
  <c r="M819" i="9"/>
  <c r="N819" i="9"/>
  <c r="O819" i="9"/>
  <c r="CL819" i="9" s="1"/>
  <c r="P819" i="9"/>
  <c r="CQ819" i="9" s="1"/>
  <c r="E820" i="9"/>
  <c r="F820" i="9"/>
  <c r="G820" i="9"/>
  <c r="H820" i="9"/>
  <c r="BC820" i="9" s="1"/>
  <c r="I820" i="9"/>
  <c r="J820" i="9"/>
  <c r="K820" i="9"/>
  <c r="L820" i="9"/>
  <c r="BW820" i="9" s="1"/>
  <c r="M820" i="9"/>
  <c r="N820" i="9"/>
  <c r="O820" i="9"/>
  <c r="P820" i="9"/>
  <c r="CQ820" i="9" s="1"/>
  <c r="E821" i="9"/>
  <c r="F821" i="9"/>
  <c r="G821" i="9"/>
  <c r="H821" i="9"/>
  <c r="I821" i="9"/>
  <c r="J821" i="9"/>
  <c r="K821" i="9"/>
  <c r="L821" i="9"/>
  <c r="M821" i="9"/>
  <c r="N821" i="9"/>
  <c r="O821" i="9"/>
  <c r="P821" i="9"/>
  <c r="E822" i="9"/>
  <c r="F822" i="9"/>
  <c r="AS822" i="9" s="1"/>
  <c r="G822" i="9"/>
  <c r="AX822" i="9" s="1"/>
  <c r="H822" i="9"/>
  <c r="BC822" i="9" s="1"/>
  <c r="I822" i="9"/>
  <c r="J822" i="9"/>
  <c r="BM822" i="9" s="1"/>
  <c r="K822" i="9"/>
  <c r="BR822" i="9" s="1"/>
  <c r="L822" i="9"/>
  <c r="BW822" i="9" s="1"/>
  <c r="M822" i="9"/>
  <c r="N822" i="9"/>
  <c r="CG822" i="9" s="1"/>
  <c r="O822" i="9"/>
  <c r="CL822" i="9" s="1"/>
  <c r="P822" i="9"/>
  <c r="CQ822" i="9" s="1"/>
  <c r="E823" i="9"/>
  <c r="F823" i="9"/>
  <c r="G823" i="9"/>
  <c r="AX823" i="9" s="1"/>
  <c r="H823" i="9"/>
  <c r="BC823" i="9" s="1"/>
  <c r="I823" i="9"/>
  <c r="J823" i="9"/>
  <c r="K823" i="9"/>
  <c r="BR823" i="9" s="1"/>
  <c r="L823" i="9"/>
  <c r="BW823" i="9" s="1"/>
  <c r="M823" i="9"/>
  <c r="N823" i="9"/>
  <c r="O823" i="9"/>
  <c r="CL823" i="9" s="1"/>
  <c r="P823" i="9"/>
  <c r="CQ823" i="9" s="1"/>
  <c r="E824" i="9"/>
  <c r="F824" i="9"/>
  <c r="G824" i="9"/>
  <c r="H824" i="9"/>
  <c r="BC824" i="9" s="1"/>
  <c r="I824" i="9"/>
  <c r="J824" i="9"/>
  <c r="K824" i="9"/>
  <c r="L824" i="9"/>
  <c r="BW824" i="9" s="1"/>
  <c r="M824" i="9"/>
  <c r="N824" i="9"/>
  <c r="O824" i="9"/>
  <c r="P824" i="9"/>
  <c r="CQ824" i="9" s="1"/>
  <c r="E825" i="9"/>
  <c r="F825" i="9"/>
  <c r="G825" i="9"/>
  <c r="H825" i="9"/>
  <c r="I825" i="9"/>
  <c r="J825" i="9"/>
  <c r="K825" i="9"/>
  <c r="L825" i="9"/>
  <c r="M825" i="9"/>
  <c r="N825" i="9"/>
  <c r="O825" i="9"/>
  <c r="P825" i="9"/>
  <c r="E826" i="9"/>
  <c r="F826" i="9"/>
  <c r="AS826" i="9" s="1"/>
  <c r="G826" i="9"/>
  <c r="AX826" i="9" s="1"/>
  <c r="H826" i="9"/>
  <c r="BC826" i="9" s="1"/>
  <c r="I826" i="9"/>
  <c r="J826" i="9"/>
  <c r="BM826" i="9" s="1"/>
  <c r="K826" i="9"/>
  <c r="BR826" i="9" s="1"/>
  <c r="L826" i="9"/>
  <c r="BW826" i="9" s="1"/>
  <c r="M826" i="9"/>
  <c r="N826" i="9"/>
  <c r="CG826" i="9" s="1"/>
  <c r="O826" i="9"/>
  <c r="CL826" i="9" s="1"/>
  <c r="P826" i="9"/>
  <c r="CQ826" i="9" s="1"/>
  <c r="E827" i="9"/>
  <c r="F827" i="9"/>
  <c r="G827" i="9"/>
  <c r="AX827" i="9" s="1"/>
  <c r="H827" i="9"/>
  <c r="BC827" i="9" s="1"/>
  <c r="I827" i="9"/>
  <c r="J827" i="9"/>
  <c r="K827" i="9"/>
  <c r="BR827" i="9" s="1"/>
  <c r="L827" i="9"/>
  <c r="BW827" i="9" s="1"/>
  <c r="M827" i="9"/>
  <c r="N827" i="9"/>
  <c r="O827" i="9"/>
  <c r="CL827" i="9" s="1"/>
  <c r="P827" i="9"/>
  <c r="CQ827" i="9" s="1"/>
  <c r="E828" i="9"/>
  <c r="F828" i="9"/>
  <c r="G828" i="9"/>
  <c r="H828" i="9"/>
  <c r="BC828" i="9" s="1"/>
  <c r="I828" i="9"/>
  <c r="J828" i="9"/>
  <c r="K828" i="9"/>
  <c r="L828" i="9"/>
  <c r="BW828" i="9" s="1"/>
  <c r="M828" i="9"/>
  <c r="N828" i="9"/>
  <c r="O828" i="9"/>
  <c r="P828" i="9"/>
  <c r="CQ828" i="9" s="1"/>
  <c r="E829" i="9"/>
  <c r="F829" i="9"/>
  <c r="G829" i="9"/>
  <c r="H829" i="9"/>
  <c r="I829" i="9"/>
  <c r="J829" i="9"/>
  <c r="K829" i="9"/>
  <c r="L829" i="9"/>
  <c r="M829" i="9"/>
  <c r="N829" i="9"/>
  <c r="O829" i="9"/>
  <c r="P829" i="9"/>
  <c r="E830" i="9"/>
  <c r="F830" i="9"/>
  <c r="AS830" i="9" s="1"/>
  <c r="G830" i="9"/>
  <c r="AX830" i="9" s="1"/>
  <c r="H830" i="9"/>
  <c r="BC830" i="9" s="1"/>
  <c r="I830" i="9"/>
  <c r="J830" i="9"/>
  <c r="BM830" i="9" s="1"/>
  <c r="K830" i="9"/>
  <c r="BR830" i="9" s="1"/>
  <c r="L830" i="9"/>
  <c r="BW830" i="9" s="1"/>
  <c r="M830" i="9"/>
  <c r="N830" i="9"/>
  <c r="CG830" i="9" s="1"/>
  <c r="O830" i="9"/>
  <c r="CL830" i="9" s="1"/>
  <c r="P830" i="9"/>
  <c r="CQ830" i="9" s="1"/>
  <c r="E831" i="9"/>
  <c r="F831" i="9"/>
  <c r="G831" i="9"/>
  <c r="AX831" i="9" s="1"/>
  <c r="H831" i="9"/>
  <c r="BC831" i="9" s="1"/>
  <c r="I831" i="9"/>
  <c r="J831" i="9"/>
  <c r="K831" i="9"/>
  <c r="BR831" i="9" s="1"/>
  <c r="L831" i="9"/>
  <c r="BW831" i="9" s="1"/>
  <c r="M831" i="9"/>
  <c r="N831" i="9"/>
  <c r="O831" i="9"/>
  <c r="CL831" i="9" s="1"/>
  <c r="P831" i="9"/>
  <c r="CQ831" i="9" s="1"/>
  <c r="E832" i="9"/>
  <c r="F832" i="9"/>
  <c r="G832" i="9"/>
  <c r="H832" i="9"/>
  <c r="BC832" i="9" s="1"/>
  <c r="I832" i="9"/>
  <c r="J832" i="9"/>
  <c r="K832" i="9"/>
  <c r="L832" i="9"/>
  <c r="BW832" i="9" s="1"/>
  <c r="M832" i="9"/>
  <c r="N832" i="9"/>
  <c r="O832" i="9"/>
  <c r="P832" i="9"/>
  <c r="CQ832" i="9" s="1"/>
  <c r="E833" i="9"/>
  <c r="F833" i="9"/>
  <c r="G833" i="9"/>
  <c r="H833" i="9"/>
  <c r="I833" i="9"/>
  <c r="J833" i="9"/>
  <c r="K833" i="9"/>
  <c r="L833" i="9"/>
  <c r="M833" i="9"/>
  <c r="N833" i="9"/>
  <c r="O833" i="9"/>
  <c r="P833" i="9"/>
  <c r="E834" i="9"/>
  <c r="F834" i="9"/>
  <c r="AS834" i="9" s="1"/>
  <c r="G834" i="9"/>
  <c r="AX834" i="9" s="1"/>
  <c r="H834" i="9"/>
  <c r="BC834" i="9" s="1"/>
  <c r="I834" i="9"/>
  <c r="J834" i="9"/>
  <c r="BM834" i="9" s="1"/>
  <c r="K834" i="9"/>
  <c r="BR834" i="9" s="1"/>
  <c r="L834" i="9"/>
  <c r="BW834" i="9" s="1"/>
  <c r="M834" i="9"/>
  <c r="N834" i="9"/>
  <c r="CG834" i="9" s="1"/>
  <c r="O834" i="9"/>
  <c r="CL834" i="9" s="1"/>
  <c r="P834" i="9"/>
  <c r="CQ834" i="9" s="1"/>
  <c r="E835" i="9"/>
  <c r="F835" i="9"/>
  <c r="G835" i="9"/>
  <c r="AX835" i="9" s="1"/>
  <c r="H835" i="9"/>
  <c r="BC835" i="9" s="1"/>
  <c r="I835" i="9"/>
  <c r="J835" i="9"/>
  <c r="K835" i="9"/>
  <c r="BR835" i="9" s="1"/>
  <c r="L835" i="9"/>
  <c r="BW835" i="9" s="1"/>
  <c r="M835" i="9"/>
  <c r="N835" i="9"/>
  <c r="O835" i="9"/>
  <c r="CL835" i="9" s="1"/>
  <c r="P835" i="9"/>
  <c r="CQ835" i="9" s="1"/>
  <c r="E836" i="9"/>
  <c r="F836" i="9"/>
  <c r="G836" i="9"/>
  <c r="H836" i="9"/>
  <c r="BC836" i="9" s="1"/>
  <c r="I836" i="9"/>
  <c r="J836" i="9"/>
  <c r="K836" i="9"/>
  <c r="L836" i="9"/>
  <c r="BW836" i="9" s="1"/>
  <c r="M836" i="9"/>
  <c r="N836" i="9"/>
  <c r="O836" i="9"/>
  <c r="P836" i="9"/>
  <c r="CQ836" i="9" s="1"/>
  <c r="E837" i="9"/>
  <c r="F837" i="9"/>
  <c r="G837" i="9"/>
  <c r="H837" i="9"/>
  <c r="I837" i="9"/>
  <c r="J837" i="9"/>
  <c r="K837" i="9"/>
  <c r="L837" i="9"/>
  <c r="M837" i="9"/>
  <c r="N837" i="9"/>
  <c r="O837" i="9"/>
  <c r="P837" i="9"/>
  <c r="E838" i="9"/>
  <c r="F838" i="9"/>
  <c r="AS838" i="9" s="1"/>
  <c r="G838" i="9"/>
  <c r="AX838" i="9" s="1"/>
  <c r="H838" i="9"/>
  <c r="BC838" i="9" s="1"/>
  <c r="I838" i="9"/>
  <c r="J838" i="9"/>
  <c r="BM838" i="9" s="1"/>
  <c r="K838" i="9"/>
  <c r="BR838" i="9" s="1"/>
  <c r="L838" i="9"/>
  <c r="BW838" i="9" s="1"/>
  <c r="M838" i="9"/>
  <c r="N838" i="9"/>
  <c r="CG838" i="9" s="1"/>
  <c r="O838" i="9"/>
  <c r="CL838" i="9" s="1"/>
  <c r="P838" i="9"/>
  <c r="CQ838" i="9" s="1"/>
  <c r="E839" i="9"/>
  <c r="F839" i="9"/>
  <c r="G839" i="9"/>
  <c r="AX839" i="9" s="1"/>
  <c r="H839" i="9"/>
  <c r="BC839" i="9" s="1"/>
  <c r="I839" i="9"/>
  <c r="J839" i="9"/>
  <c r="K839" i="9"/>
  <c r="BR839" i="9" s="1"/>
  <c r="L839" i="9"/>
  <c r="BW839" i="9" s="1"/>
  <c r="M839" i="9"/>
  <c r="N839" i="9"/>
  <c r="O839" i="9"/>
  <c r="CL839" i="9" s="1"/>
  <c r="P839" i="9"/>
  <c r="CQ839" i="9" s="1"/>
  <c r="E840" i="9"/>
  <c r="F840" i="9"/>
  <c r="G840" i="9"/>
  <c r="H840" i="9"/>
  <c r="BC840" i="9" s="1"/>
  <c r="I840" i="9"/>
  <c r="J840" i="9"/>
  <c r="K840" i="9"/>
  <c r="L840" i="9"/>
  <c r="BW840" i="9" s="1"/>
  <c r="M840" i="9"/>
  <c r="N840" i="9"/>
  <c r="O840" i="9"/>
  <c r="P840" i="9"/>
  <c r="CQ840" i="9" s="1"/>
  <c r="E841" i="9"/>
  <c r="F841" i="9"/>
  <c r="G841" i="9"/>
  <c r="H841" i="9"/>
  <c r="I841" i="9"/>
  <c r="J841" i="9"/>
  <c r="K841" i="9"/>
  <c r="L841" i="9"/>
  <c r="M841" i="9"/>
  <c r="N841" i="9"/>
  <c r="O841" i="9"/>
  <c r="P841" i="9"/>
  <c r="E842" i="9"/>
  <c r="F842" i="9"/>
  <c r="AS842" i="9" s="1"/>
  <c r="G842" i="9"/>
  <c r="AX842" i="9" s="1"/>
  <c r="H842" i="9"/>
  <c r="BC842" i="9" s="1"/>
  <c r="I842" i="9"/>
  <c r="J842" i="9"/>
  <c r="BM842" i="9" s="1"/>
  <c r="K842" i="9"/>
  <c r="BR842" i="9" s="1"/>
  <c r="L842" i="9"/>
  <c r="BW842" i="9" s="1"/>
  <c r="M842" i="9"/>
  <c r="N842" i="9"/>
  <c r="CG842" i="9" s="1"/>
  <c r="O842" i="9"/>
  <c r="CL842" i="9" s="1"/>
  <c r="P842" i="9"/>
  <c r="CQ842" i="9" s="1"/>
  <c r="E843" i="9"/>
  <c r="F843" i="9"/>
  <c r="G843" i="9"/>
  <c r="AX843" i="9" s="1"/>
  <c r="H843" i="9"/>
  <c r="BC843" i="9" s="1"/>
  <c r="I843" i="9"/>
  <c r="J843" i="9"/>
  <c r="K843" i="9"/>
  <c r="BR843" i="9" s="1"/>
  <c r="L843" i="9"/>
  <c r="BW843" i="9" s="1"/>
  <c r="M843" i="9"/>
  <c r="N843" i="9"/>
  <c r="O843" i="9"/>
  <c r="CL843" i="9" s="1"/>
  <c r="P843" i="9"/>
  <c r="CQ843" i="9" s="1"/>
  <c r="E844" i="9"/>
  <c r="F844" i="9"/>
  <c r="G844" i="9"/>
  <c r="H844" i="9"/>
  <c r="BC844" i="9" s="1"/>
  <c r="I844" i="9"/>
  <c r="J844" i="9"/>
  <c r="K844" i="9"/>
  <c r="L844" i="9"/>
  <c r="BW844" i="9" s="1"/>
  <c r="M844" i="9"/>
  <c r="N844" i="9"/>
  <c r="O844" i="9"/>
  <c r="P844" i="9"/>
  <c r="CQ844" i="9" s="1"/>
  <c r="E845" i="9"/>
  <c r="F845" i="9"/>
  <c r="G845" i="9"/>
  <c r="H845" i="9"/>
  <c r="I845" i="9"/>
  <c r="J845" i="9"/>
  <c r="K845" i="9"/>
  <c r="L845" i="9"/>
  <c r="M845" i="9"/>
  <c r="N845" i="9"/>
  <c r="O845" i="9"/>
  <c r="P845" i="9"/>
  <c r="E846" i="9"/>
  <c r="F846" i="9"/>
  <c r="AS846" i="9" s="1"/>
  <c r="G846" i="9"/>
  <c r="AX846" i="9" s="1"/>
  <c r="H846" i="9"/>
  <c r="BC846" i="9" s="1"/>
  <c r="I846" i="9"/>
  <c r="J846" i="9"/>
  <c r="BM846" i="9" s="1"/>
  <c r="K846" i="9"/>
  <c r="BR846" i="9" s="1"/>
  <c r="L846" i="9"/>
  <c r="BW846" i="9" s="1"/>
  <c r="M846" i="9"/>
  <c r="N846" i="9"/>
  <c r="CG846" i="9" s="1"/>
  <c r="O846" i="9"/>
  <c r="CL846" i="9" s="1"/>
  <c r="P846" i="9"/>
  <c r="CQ846" i="9" s="1"/>
  <c r="E847" i="9"/>
  <c r="F847" i="9"/>
  <c r="G847" i="9"/>
  <c r="H847" i="9"/>
  <c r="I847" i="9"/>
  <c r="J847" i="9"/>
  <c r="K847" i="9"/>
  <c r="L847" i="9"/>
  <c r="M847" i="9"/>
  <c r="N847" i="9"/>
  <c r="O847" i="9"/>
  <c r="P847" i="9"/>
  <c r="E848" i="9"/>
  <c r="F848" i="9"/>
  <c r="G848" i="9"/>
  <c r="H848" i="9"/>
  <c r="I848" i="9"/>
  <c r="J848" i="9"/>
  <c r="K848" i="9"/>
  <c r="L848" i="9"/>
  <c r="M848" i="9"/>
  <c r="N848" i="9"/>
  <c r="O848" i="9"/>
  <c r="P848" i="9"/>
  <c r="E849" i="9"/>
  <c r="F849" i="9"/>
  <c r="G849" i="9"/>
  <c r="H849" i="9"/>
  <c r="I849" i="9"/>
  <c r="J849" i="9"/>
  <c r="K849" i="9"/>
  <c r="L849" i="9"/>
  <c r="M849" i="9"/>
  <c r="N849" i="9"/>
  <c r="O849" i="9"/>
  <c r="P849" i="9"/>
  <c r="E850" i="9"/>
  <c r="F850" i="9"/>
  <c r="G850" i="9"/>
  <c r="H850" i="9"/>
  <c r="I850" i="9"/>
  <c r="J850" i="9"/>
  <c r="K850" i="9"/>
  <c r="L850" i="9"/>
  <c r="M850" i="9"/>
  <c r="N850" i="9"/>
  <c r="O850" i="9"/>
  <c r="P850" i="9"/>
  <c r="E851" i="9"/>
  <c r="F851" i="9"/>
  <c r="G851" i="9"/>
  <c r="H851" i="9"/>
  <c r="I851" i="9"/>
  <c r="J851" i="9"/>
  <c r="K851" i="9"/>
  <c r="L851" i="9"/>
  <c r="M851" i="9"/>
  <c r="N851" i="9"/>
  <c r="O851" i="9"/>
  <c r="P851" i="9"/>
  <c r="E852" i="9"/>
  <c r="F852" i="9"/>
  <c r="G852" i="9"/>
  <c r="H852" i="9"/>
  <c r="I852" i="9"/>
  <c r="J852" i="9"/>
  <c r="K852" i="9"/>
  <c r="L852" i="9"/>
  <c r="M852" i="9"/>
  <c r="N852" i="9"/>
  <c r="O852" i="9"/>
  <c r="P852" i="9"/>
  <c r="E853" i="9"/>
  <c r="F853" i="9"/>
  <c r="G853" i="9"/>
  <c r="H853" i="9"/>
  <c r="I853" i="9"/>
  <c r="J853" i="9"/>
  <c r="K853" i="9"/>
  <c r="L853" i="9"/>
  <c r="M853" i="9"/>
  <c r="N853" i="9"/>
  <c r="O853" i="9"/>
  <c r="P853" i="9"/>
  <c r="E854" i="9"/>
  <c r="F854" i="9"/>
  <c r="G854" i="9"/>
  <c r="H854" i="9"/>
  <c r="I854" i="9"/>
  <c r="J854" i="9"/>
  <c r="K854" i="9"/>
  <c r="L854" i="9"/>
  <c r="M854" i="9"/>
  <c r="N854" i="9"/>
  <c r="O854" i="9"/>
  <c r="P854" i="9"/>
  <c r="E855" i="9"/>
  <c r="F855" i="9"/>
  <c r="G855" i="9"/>
  <c r="H855" i="9"/>
  <c r="I855" i="9"/>
  <c r="J855" i="9"/>
  <c r="K855" i="9"/>
  <c r="L855" i="9"/>
  <c r="M855" i="9"/>
  <c r="N855" i="9"/>
  <c r="O855" i="9"/>
  <c r="P855" i="9"/>
  <c r="E856" i="9"/>
  <c r="F856" i="9"/>
  <c r="G856" i="9"/>
  <c r="H856" i="9"/>
  <c r="I856" i="9"/>
  <c r="J856" i="9"/>
  <c r="K856" i="9"/>
  <c r="L856" i="9"/>
  <c r="M856" i="9"/>
  <c r="N856" i="9"/>
  <c r="O856" i="9"/>
  <c r="P856" i="9"/>
  <c r="E857" i="9"/>
  <c r="F857" i="9"/>
  <c r="G857" i="9"/>
  <c r="H857" i="9"/>
  <c r="I857" i="9"/>
  <c r="J857" i="9"/>
  <c r="K857" i="9"/>
  <c r="L857" i="9"/>
  <c r="M857" i="9"/>
  <c r="N857" i="9"/>
  <c r="O857" i="9"/>
  <c r="P857" i="9"/>
  <c r="E858" i="9"/>
  <c r="F858" i="9"/>
  <c r="G858" i="9"/>
  <c r="H858" i="9"/>
  <c r="I858" i="9"/>
  <c r="J858" i="9"/>
  <c r="K858" i="9"/>
  <c r="L858" i="9"/>
  <c r="M858" i="9"/>
  <c r="N858" i="9"/>
  <c r="O858" i="9"/>
  <c r="P858" i="9"/>
  <c r="E859" i="9"/>
  <c r="F859" i="9"/>
  <c r="G859" i="9"/>
  <c r="H859" i="9"/>
  <c r="I859" i="9"/>
  <c r="J859" i="9"/>
  <c r="K859" i="9"/>
  <c r="L859" i="9"/>
  <c r="M859" i="9"/>
  <c r="N859" i="9"/>
  <c r="O859" i="9"/>
  <c r="P859" i="9"/>
  <c r="E860" i="9"/>
  <c r="F860" i="9"/>
  <c r="G860" i="9"/>
  <c r="H860" i="9"/>
  <c r="I860" i="9"/>
  <c r="J860" i="9"/>
  <c r="K860" i="9"/>
  <c r="L860" i="9"/>
  <c r="M860" i="9"/>
  <c r="N860" i="9"/>
  <c r="O860" i="9"/>
  <c r="P860" i="9"/>
  <c r="E861" i="9"/>
  <c r="F861" i="9"/>
  <c r="G861" i="9"/>
  <c r="H861" i="9"/>
  <c r="I861" i="9"/>
  <c r="J861" i="9"/>
  <c r="K861" i="9"/>
  <c r="L861" i="9"/>
  <c r="M861" i="9"/>
  <c r="N861" i="9"/>
  <c r="O861" i="9"/>
  <c r="P861" i="9"/>
  <c r="E862" i="9"/>
  <c r="F862" i="9"/>
  <c r="G862" i="9"/>
  <c r="H862" i="9"/>
  <c r="I862" i="9"/>
  <c r="J862" i="9"/>
  <c r="K862" i="9"/>
  <c r="L862" i="9"/>
  <c r="M862" i="9"/>
  <c r="N862" i="9"/>
  <c r="O862" i="9"/>
  <c r="P862" i="9"/>
  <c r="E863" i="9"/>
  <c r="F863" i="9"/>
  <c r="G863" i="9"/>
  <c r="H863" i="9"/>
  <c r="I863" i="9"/>
  <c r="J863" i="9"/>
  <c r="K863" i="9"/>
  <c r="L863" i="9"/>
  <c r="M863" i="9"/>
  <c r="N863" i="9"/>
  <c r="O863" i="9"/>
  <c r="P863" i="9"/>
  <c r="E864" i="9"/>
  <c r="F864" i="9"/>
  <c r="G864" i="9"/>
  <c r="H864" i="9"/>
  <c r="I864" i="9"/>
  <c r="J864" i="9"/>
  <c r="K864" i="9"/>
  <c r="L864" i="9"/>
  <c r="M864" i="9"/>
  <c r="N864" i="9"/>
  <c r="O864" i="9"/>
  <c r="P864" i="9"/>
  <c r="E865" i="9"/>
  <c r="F865" i="9"/>
  <c r="G865" i="9"/>
  <c r="H865" i="9"/>
  <c r="I865" i="9"/>
  <c r="J865" i="9"/>
  <c r="K865" i="9"/>
  <c r="L865" i="9"/>
  <c r="M865" i="9"/>
  <c r="N865" i="9"/>
  <c r="O865" i="9"/>
  <c r="P865" i="9"/>
  <c r="E866" i="9"/>
  <c r="F866" i="9"/>
  <c r="G866" i="9"/>
  <c r="H866" i="9"/>
  <c r="I866" i="9"/>
  <c r="J866" i="9"/>
  <c r="K866" i="9"/>
  <c r="L866" i="9"/>
  <c r="M866" i="9"/>
  <c r="N866" i="9"/>
  <c r="O866" i="9"/>
  <c r="P866" i="9"/>
  <c r="E867" i="9"/>
  <c r="F867" i="9"/>
  <c r="G867" i="9"/>
  <c r="H867" i="9"/>
  <c r="I867" i="9"/>
  <c r="J867" i="9"/>
  <c r="K867" i="9"/>
  <c r="L867" i="9"/>
  <c r="M867" i="9"/>
  <c r="N867" i="9"/>
  <c r="O867" i="9"/>
  <c r="P867" i="9"/>
  <c r="E868" i="9"/>
  <c r="F868" i="9"/>
  <c r="G868" i="9"/>
  <c r="H868" i="9"/>
  <c r="I868" i="9"/>
  <c r="J868" i="9"/>
  <c r="K868" i="9"/>
  <c r="L868" i="9"/>
  <c r="M868" i="9"/>
  <c r="N868" i="9"/>
  <c r="O868" i="9"/>
  <c r="P868" i="9"/>
  <c r="E869" i="9"/>
  <c r="F869" i="9"/>
  <c r="G869" i="9"/>
  <c r="H869" i="9"/>
  <c r="I869" i="9"/>
  <c r="J869" i="9"/>
  <c r="K869" i="9"/>
  <c r="L869" i="9"/>
  <c r="M869" i="9"/>
  <c r="N869" i="9"/>
  <c r="O869" i="9"/>
  <c r="P869" i="9"/>
  <c r="E870" i="9"/>
  <c r="F870" i="9"/>
  <c r="G870" i="9"/>
  <c r="H870" i="9"/>
  <c r="I870" i="9"/>
  <c r="J870" i="9"/>
  <c r="K870" i="9"/>
  <c r="L870" i="9"/>
  <c r="M870" i="9"/>
  <c r="N870" i="9"/>
  <c r="O870" i="9"/>
  <c r="P870" i="9"/>
  <c r="E871" i="9"/>
  <c r="F871" i="9"/>
  <c r="G871" i="9"/>
  <c r="H871" i="9"/>
  <c r="I871" i="9"/>
  <c r="J871" i="9"/>
  <c r="K871" i="9"/>
  <c r="L871" i="9"/>
  <c r="M871" i="9"/>
  <c r="N871" i="9"/>
  <c r="O871" i="9"/>
  <c r="P871" i="9"/>
  <c r="E872" i="9"/>
  <c r="F872" i="9"/>
  <c r="G872" i="9"/>
  <c r="H872" i="9"/>
  <c r="I872" i="9"/>
  <c r="J872" i="9"/>
  <c r="K872" i="9"/>
  <c r="L872" i="9"/>
  <c r="M872" i="9"/>
  <c r="N872" i="9"/>
  <c r="O872" i="9"/>
  <c r="P872" i="9"/>
  <c r="E873" i="9"/>
  <c r="F873" i="9"/>
  <c r="G873" i="9"/>
  <c r="H873" i="9"/>
  <c r="I873" i="9"/>
  <c r="J873" i="9"/>
  <c r="K873" i="9"/>
  <c r="L873" i="9"/>
  <c r="M873" i="9"/>
  <c r="N873" i="9"/>
  <c r="O873" i="9"/>
  <c r="P873" i="9"/>
  <c r="E874" i="9"/>
  <c r="F874" i="9"/>
  <c r="G874" i="9"/>
  <c r="H874" i="9"/>
  <c r="I874" i="9"/>
  <c r="J874" i="9"/>
  <c r="K874" i="9"/>
  <c r="L874" i="9"/>
  <c r="M874" i="9"/>
  <c r="N874" i="9"/>
  <c r="O874" i="9"/>
  <c r="P874" i="9"/>
  <c r="E875" i="9"/>
  <c r="F875" i="9"/>
  <c r="G875" i="9"/>
  <c r="H875" i="9"/>
  <c r="I875" i="9"/>
  <c r="J875" i="9"/>
  <c r="K875" i="9"/>
  <c r="L875" i="9"/>
  <c r="M875" i="9"/>
  <c r="N875" i="9"/>
  <c r="O875" i="9"/>
  <c r="P875" i="9"/>
  <c r="E876" i="9"/>
  <c r="F876" i="9"/>
  <c r="G876" i="9"/>
  <c r="H876" i="9"/>
  <c r="I876" i="9"/>
  <c r="J876" i="9"/>
  <c r="K876" i="9"/>
  <c r="L876" i="9"/>
  <c r="M876" i="9"/>
  <c r="N876" i="9"/>
  <c r="O876" i="9"/>
  <c r="P876" i="9"/>
  <c r="E877" i="9"/>
  <c r="F877" i="9"/>
  <c r="G877" i="9"/>
  <c r="H877" i="9"/>
  <c r="I877" i="9"/>
  <c r="J877" i="9"/>
  <c r="K877" i="9"/>
  <c r="L877" i="9"/>
  <c r="M877" i="9"/>
  <c r="N877" i="9"/>
  <c r="O877" i="9"/>
  <c r="P877" i="9"/>
  <c r="E878" i="9"/>
  <c r="F878" i="9"/>
  <c r="G878" i="9"/>
  <c r="H878" i="9"/>
  <c r="I878" i="9"/>
  <c r="J878" i="9"/>
  <c r="K878" i="9"/>
  <c r="L878" i="9"/>
  <c r="M878" i="9"/>
  <c r="N878" i="9"/>
  <c r="O878" i="9"/>
  <c r="P878" i="9"/>
  <c r="E879" i="9"/>
  <c r="F879" i="9"/>
  <c r="G879" i="9"/>
  <c r="H879" i="9"/>
  <c r="I879" i="9"/>
  <c r="J879" i="9"/>
  <c r="K879" i="9"/>
  <c r="L879" i="9"/>
  <c r="M879" i="9"/>
  <c r="N879" i="9"/>
  <c r="O879" i="9"/>
  <c r="P879" i="9"/>
  <c r="E880" i="9"/>
  <c r="F880" i="9"/>
  <c r="G880" i="9"/>
  <c r="H880" i="9"/>
  <c r="I880" i="9"/>
  <c r="J880" i="9"/>
  <c r="K880" i="9"/>
  <c r="L880" i="9"/>
  <c r="M880" i="9"/>
  <c r="N880" i="9"/>
  <c r="O880" i="9"/>
  <c r="P880" i="9"/>
  <c r="E881" i="9"/>
  <c r="F881" i="9"/>
  <c r="G881" i="9"/>
  <c r="H881" i="9"/>
  <c r="I881" i="9"/>
  <c r="J881" i="9"/>
  <c r="K881" i="9"/>
  <c r="L881" i="9"/>
  <c r="M881" i="9"/>
  <c r="N881" i="9"/>
  <c r="O881" i="9"/>
  <c r="P881" i="9"/>
  <c r="E882" i="9"/>
  <c r="F882" i="9"/>
  <c r="G882" i="9"/>
  <c r="H882" i="9"/>
  <c r="I882" i="9"/>
  <c r="J882" i="9"/>
  <c r="K882" i="9"/>
  <c r="L882" i="9"/>
  <c r="M882" i="9"/>
  <c r="N882" i="9"/>
  <c r="O882" i="9"/>
  <c r="P882" i="9"/>
  <c r="E883" i="9"/>
  <c r="F883" i="9"/>
  <c r="G883" i="9"/>
  <c r="H883" i="9"/>
  <c r="I883" i="9"/>
  <c r="J883" i="9"/>
  <c r="K883" i="9"/>
  <c r="L883" i="9"/>
  <c r="M883" i="9"/>
  <c r="N883" i="9"/>
  <c r="O883" i="9"/>
  <c r="P883" i="9"/>
  <c r="E884" i="9"/>
  <c r="F884" i="9"/>
  <c r="G884" i="9"/>
  <c r="H884" i="9"/>
  <c r="I884" i="9"/>
  <c r="J884" i="9"/>
  <c r="K884" i="9"/>
  <c r="L884" i="9"/>
  <c r="M884" i="9"/>
  <c r="N884" i="9"/>
  <c r="O884" i="9"/>
  <c r="P884" i="9"/>
  <c r="E885" i="9"/>
  <c r="F885" i="9"/>
  <c r="G885" i="9"/>
  <c r="H885" i="9"/>
  <c r="I885" i="9"/>
  <c r="J885" i="9"/>
  <c r="K885" i="9"/>
  <c r="L885" i="9"/>
  <c r="M885" i="9"/>
  <c r="N885" i="9"/>
  <c r="O885" i="9"/>
  <c r="P885" i="9"/>
  <c r="E886" i="9"/>
  <c r="F886" i="9"/>
  <c r="G886" i="9"/>
  <c r="H886" i="9"/>
  <c r="I886" i="9"/>
  <c r="J886" i="9"/>
  <c r="K886" i="9"/>
  <c r="L886" i="9"/>
  <c r="M886" i="9"/>
  <c r="N886" i="9"/>
  <c r="O886" i="9"/>
  <c r="P886" i="9"/>
  <c r="E887" i="9"/>
  <c r="F887" i="9"/>
  <c r="G887" i="9"/>
  <c r="H887" i="9"/>
  <c r="I887" i="9"/>
  <c r="J887" i="9"/>
  <c r="K887" i="9"/>
  <c r="L887" i="9"/>
  <c r="M887" i="9"/>
  <c r="N887" i="9"/>
  <c r="O887" i="9"/>
  <c r="P887" i="9"/>
  <c r="E888" i="9"/>
  <c r="F888" i="9"/>
  <c r="G888" i="9"/>
  <c r="H888" i="9"/>
  <c r="I888" i="9"/>
  <c r="J888" i="9"/>
  <c r="K888" i="9"/>
  <c r="L888" i="9"/>
  <c r="M888" i="9"/>
  <c r="N888" i="9"/>
  <c r="O888" i="9"/>
  <c r="P888" i="9"/>
  <c r="E889" i="9"/>
  <c r="F889" i="9"/>
  <c r="G889" i="9"/>
  <c r="H889" i="9"/>
  <c r="I889" i="9"/>
  <c r="J889" i="9"/>
  <c r="K889" i="9"/>
  <c r="L889" i="9"/>
  <c r="M889" i="9"/>
  <c r="N889" i="9"/>
  <c r="O889" i="9"/>
  <c r="P889" i="9"/>
  <c r="E890" i="9"/>
  <c r="F890" i="9"/>
  <c r="G890" i="9"/>
  <c r="H890" i="9"/>
  <c r="I890" i="9"/>
  <c r="J890" i="9"/>
  <c r="K890" i="9"/>
  <c r="L890" i="9"/>
  <c r="M890" i="9"/>
  <c r="N890" i="9"/>
  <c r="O890" i="9"/>
  <c r="P890" i="9"/>
  <c r="E891" i="9"/>
  <c r="F891" i="9"/>
  <c r="G891" i="9"/>
  <c r="H891" i="9"/>
  <c r="I891" i="9"/>
  <c r="J891" i="9"/>
  <c r="K891" i="9"/>
  <c r="L891" i="9"/>
  <c r="M891" i="9"/>
  <c r="N891" i="9"/>
  <c r="O891" i="9"/>
  <c r="P891" i="9"/>
  <c r="E892" i="9"/>
  <c r="F892" i="9"/>
  <c r="G892" i="9"/>
  <c r="H892" i="9"/>
  <c r="I892" i="9"/>
  <c r="J892" i="9"/>
  <c r="K892" i="9"/>
  <c r="L892" i="9"/>
  <c r="M892" i="9"/>
  <c r="N892" i="9"/>
  <c r="O892" i="9"/>
  <c r="P892" i="9"/>
  <c r="E893" i="9"/>
  <c r="F893" i="9"/>
  <c r="G893" i="9"/>
  <c r="H893" i="9"/>
  <c r="I893" i="9"/>
  <c r="J893" i="9"/>
  <c r="K893" i="9"/>
  <c r="L893" i="9"/>
  <c r="M893" i="9"/>
  <c r="N893" i="9"/>
  <c r="O893" i="9"/>
  <c r="P893" i="9"/>
  <c r="E894" i="9"/>
  <c r="F894" i="9"/>
  <c r="G894" i="9"/>
  <c r="H894" i="9"/>
  <c r="I894" i="9"/>
  <c r="J894" i="9"/>
  <c r="K894" i="9"/>
  <c r="L894" i="9"/>
  <c r="M894" i="9"/>
  <c r="N894" i="9"/>
  <c r="O894" i="9"/>
  <c r="P894" i="9"/>
  <c r="E895" i="9"/>
  <c r="F895" i="9"/>
  <c r="G895" i="9"/>
  <c r="H895" i="9"/>
  <c r="I895" i="9"/>
  <c r="J895" i="9"/>
  <c r="K895" i="9"/>
  <c r="L895" i="9"/>
  <c r="M895" i="9"/>
  <c r="N895" i="9"/>
  <c r="O895" i="9"/>
  <c r="P895" i="9"/>
  <c r="E896" i="9"/>
  <c r="F896" i="9"/>
  <c r="G896" i="9"/>
  <c r="H896" i="9"/>
  <c r="I896" i="9"/>
  <c r="J896" i="9"/>
  <c r="K896" i="9"/>
  <c r="L896" i="9"/>
  <c r="M896" i="9"/>
  <c r="N896" i="9"/>
  <c r="O896" i="9"/>
  <c r="P896" i="9"/>
  <c r="E897" i="9"/>
  <c r="F897" i="9"/>
  <c r="G897" i="9"/>
  <c r="H897" i="9"/>
  <c r="I897" i="9"/>
  <c r="J897" i="9"/>
  <c r="K897" i="9"/>
  <c r="L897" i="9"/>
  <c r="M897" i="9"/>
  <c r="N897" i="9"/>
  <c r="O897" i="9"/>
  <c r="P897" i="9"/>
  <c r="E898" i="9"/>
  <c r="F898" i="9"/>
  <c r="G898" i="9"/>
  <c r="H898" i="9"/>
  <c r="I898" i="9"/>
  <c r="J898" i="9"/>
  <c r="K898" i="9"/>
  <c r="L898" i="9"/>
  <c r="M898" i="9"/>
  <c r="N898" i="9"/>
  <c r="O898" i="9"/>
  <c r="P898" i="9"/>
  <c r="E899" i="9"/>
  <c r="F899" i="9"/>
  <c r="G899" i="9"/>
  <c r="H899" i="9"/>
  <c r="I899" i="9"/>
  <c r="J899" i="9"/>
  <c r="K899" i="9"/>
  <c r="L899" i="9"/>
  <c r="M899" i="9"/>
  <c r="N899" i="9"/>
  <c r="O899" i="9"/>
  <c r="P899" i="9"/>
  <c r="E900" i="9"/>
  <c r="F900" i="9"/>
  <c r="G900" i="9"/>
  <c r="H900" i="9"/>
  <c r="I900" i="9"/>
  <c r="J900" i="9"/>
  <c r="K900" i="9"/>
  <c r="L900" i="9"/>
  <c r="M900" i="9"/>
  <c r="N900" i="9"/>
  <c r="O900" i="9"/>
  <c r="P900" i="9"/>
  <c r="E901" i="9"/>
  <c r="F901" i="9"/>
  <c r="G901" i="9"/>
  <c r="H901" i="9"/>
  <c r="I901" i="9"/>
  <c r="J901" i="9"/>
  <c r="K901" i="9"/>
  <c r="L901" i="9"/>
  <c r="M901" i="9"/>
  <c r="N901" i="9"/>
  <c r="O901" i="9"/>
  <c r="P901" i="9"/>
  <c r="E902" i="9"/>
  <c r="F902" i="9"/>
  <c r="G902" i="9"/>
  <c r="H902" i="9"/>
  <c r="I902" i="9"/>
  <c r="J902" i="9"/>
  <c r="K902" i="9"/>
  <c r="L902" i="9"/>
  <c r="M902" i="9"/>
  <c r="N902" i="9"/>
  <c r="O902" i="9"/>
  <c r="P902" i="9"/>
  <c r="E903" i="9"/>
  <c r="F903" i="9"/>
  <c r="G903" i="9"/>
  <c r="H903" i="9"/>
  <c r="I903" i="9"/>
  <c r="J903" i="9"/>
  <c r="K903" i="9"/>
  <c r="L903" i="9"/>
  <c r="M903" i="9"/>
  <c r="N903" i="9"/>
  <c r="O903" i="9"/>
  <c r="P903" i="9"/>
  <c r="E904" i="9"/>
  <c r="F904" i="9"/>
  <c r="G904" i="9"/>
  <c r="H904" i="9"/>
  <c r="I904" i="9"/>
  <c r="J904" i="9"/>
  <c r="K904" i="9"/>
  <c r="L904" i="9"/>
  <c r="M904" i="9"/>
  <c r="N904" i="9"/>
  <c r="O904" i="9"/>
  <c r="P904" i="9"/>
  <c r="E905" i="9"/>
  <c r="F905" i="9"/>
  <c r="G905" i="9"/>
  <c r="H905" i="9"/>
  <c r="I905" i="9"/>
  <c r="J905" i="9"/>
  <c r="K905" i="9"/>
  <c r="L905" i="9"/>
  <c r="M905" i="9"/>
  <c r="N905" i="9"/>
  <c r="O905" i="9"/>
  <c r="P905" i="9"/>
  <c r="E906" i="9"/>
  <c r="F906" i="9"/>
  <c r="G906" i="9"/>
  <c r="H906" i="9"/>
  <c r="I906" i="9"/>
  <c r="J906" i="9"/>
  <c r="K906" i="9"/>
  <c r="L906" i="9"/>
  <c r="M906" i="9"/>
  <c r="N906" i="9"/>
  <c r="O906" i="9"/>
  <c r="P906" i="9"/>
  <c r="E907" i="9"/>
  <c r="F907" i="9"/>
  <c r="G907" i="9"/>
  <c r="H907" i="9"/>
  <c r="I907" i="9"/>
  <c r="J907" i="9"/>
  <c r="K907" i="9"/>
  <c r="L907" i="9"/>
  <c r="M907" i="9"/>
  <c r="N907" i="9"/>
  <c r="O907" i="9"/>
  <c r="P907" i="9"/>
  <c r="E908" i="9"/>
  <c r="F908" i="9"/>
  <c r="G908" i="9"/>
  <c r="H908" i="9"/>
  <c r="I908" i="9"/>
  <c r="J908" i="9"/>
  <c r="K908" i="9"/>
  <c r="L908" i="9"/>
  <c r="M908" i="9"/>
  <c r="N908" i="9"/>
  <c r="O908" i="9"/>
  <c r="P908" i="9"/>
  <c r="E909" i="9"/>
  <c r="F909" i="9"/>
  <c r="G909" i="9"/>
  <c r="H909" i="9"/>
  <c r="I909" i="9"/>
  <c r="J909" i="9"/>
  <c r="K909" i="9"/>
  <c r="L909" i="9"/>
  <c r="M909" i="9"/>
  <c r="N909" i="9"/>
  <c r="O909" i="9"/>
  <c r="P909" i="9"/>
  <c r="E910" i="9"/>
  <c r="F910" i="9"/>
  <c r="G910" i="9"/>
  <c r="H910" i="9"/>
  <c r="I910" i="9"/>
  <c r="J910" i="9"/>
  <c r="K910" i="9"/>
  <c r="L910" i="9"/>
  <c r="M910" i="9"/>
  <c r="N910" i="9"/>
  <c r="O910" i="9"/>
  <c r="P910" i="9"/>
  <c r="E911" i="9"/>
  <c r="F911" i="9"/>
  <c r="G911" i="9"/>
  <c r="H911" i="9"/>
  <c r="I911" i="9"/>
  <c r="J911" i="9"/>
  <c r="K911" i="9"/>
  <c r="L911" i="9"/>
  <c r="M911" i="9"/>
  <c r="N911" i="9"/>
  <c r="O911" i="9"/>
  <c r="P911" i="9"/>
  <c r="E912" i="9"/>
  <c r="F912" i="9"/>
  <c r="G912" i="9"/>
  <c r="H912" i="9"/>
  <c r="I912" i="9"/>
  <c r="J912" i="9"/>
  <c r="K912" i="9"/>
  <c r="L912" i="9"/>
  <c r="M912" i="9"/>
  <c r="N912" i="9"/>
  <c r="O912" i="9"/>
  <c r="P912" i="9"/>
  <c r="E913" i="9"/>
  <c r="F913" i="9"/>
  <c r="G913" i="9"/>
  <c r="H913" i="9"/>
  <c r="I913" i="9"/>
  <c r="J913" i="9"/>
  <c r="K913" i="9"/>
  <c r="L913" i="9"/>
  <c r="M913" i="9"/>
  <c r="N913" i="9"/>
  <c r="O913" i="9"/>
  <c r="P913" i="9"/>
  <c r="E914" i="9"/>
  <c r="F914" i="9"/>
  <c r="G914" i="9"/>
  <c r="H914" i="9"/>
  <c r="I914" i="9"/>
  <c r="J914" i="9"/>
  <c r="K914" i="9"/>
  <c r="L914" i="9"/>
  <c r="M914" i="9"/>
  <c r="N914" i="9"/>
  <c r="O914" i="9"/>
  <c r="P914" i="9"/>
  <c r="E915" i="9"/>
  <c r="F915" i="9"/>
  <c r="G915" i="9"/>
  <c r="H915" i="9"/>
  <c r="I915" i="9"/>
  <c r="J915" i="9"/>
  <c r="K915" i="9"/>
  <c r="L915" i="9"/>
  <c r="M915" i="9"/>
  <c r="N915" i="9"/>
  <c r="O915" i="9"/>
  <c r="P915" i="9"/>
  <c r="E916" i="9"/>
  <c r="F916" i="9"/>
  <c r="G916" i="9"/>
  <c r="H916" i="9"/>
  <c r="I916" i="9"/>
  <c r="J916" i="9"/>
  <c r="K916" i="9"/>
  <c r="L916" i="9"/>
  <c r="M916" i="9"/>
  <c r="N916" i="9"/>
  <c r="O916" i="9"/>
  <c r="P916" i="9"/>
  <c r="E917" i="9"/>
  <c r="F917" i="9"/>
  <c r="G917" i="9"/>
  <c r="H917" i="9"/>
  <c r="I917" i="9"/>
  <c r="J917" i="9"/>
  <c r="K917" i="9"/>
  <c r="L917" i="9"/>
  <c r="M917" i="9"/>
  <c r="N917" i="9"/>
  <c r="O917" i="9"/>
  <c r="P917" i="9"/>
  <c r="E918" i="9"/>
  <c r="F918" i="9"/>
  <c r="G918" i="9"/>
  <c r="H918" i="9"/>
  <c r="I918" i="9"/>
  <c r="J918" i="9"/>
  <c r="K918" i="9"/>
  <c r="L918" i="9"/>
  <c r="M918" i="9"/>
  <c r="N918" i="9"/>
  <c r="O918" i="9"/>
  <c r="P918" i="9"/>
  <c r="E919" i="9"/>
  <c r="F919" i="9"/>
  <c r="G919" i="9"/>
  <c r="H919" i="9"/>
  <c r="I919" i="9"/>
  <c r="J919" i="9"/>
  <c r="K919" i="9"/>
  <c r="L919" i="9"/>
  <c r="M919" i="9"/>
  <c r="N919" i="9"/>
  <c r="O919" i="9"/>
  <c r="P919" i="9"/>
  <c r="E920" i="9"/>
  <c r="F920" i="9"/>
  <c r="G920" i="9"/>
  <c r="H920" i="9"/>
  <c r="I920" i="9"/>
  <c r="J920" i="9"/>
  <c r="K920" i="9"/>
  <c r="L920" i="9"/>
  <c r="M920" i="9"/>
  <c r="N920" i="9"/>
  <c r="O920" i="9"/>
  <c r="P920" i="9"/>
  <c r="E921" i="9"/>
  <c r="F921" i="9"/>
  <c r="G921" i="9"/>
  <c r="H921" i="9"/>
  <c r="I921" i="9"/>
  <c r="J921" i="9"/>
  <c r="K921" i="9"/>
  <c r="L921" i="9"/>
  <c r="M921" i="9"/>
  <c r="N921" i="9"/>
  <c r="O921" i="9"/>
  <c r="P921" i="9"/>
  <c r="E922" i="9"/>
  <c r="F922" i="9"/>
  <c r="G922" i="9"/>
  <c r="H922" i="9"/>
  <c r="I922" i="9"/>
  <c r="J922" i="9"/>
  <c r="K922" i="9"/>
  <c r="L922" i="9"/>
  <c r="M922" i="9"/>
  <c r="N922" i="9"/>
  <c r="O922" i="9"/>
  <c r="P922" i="9"/>
  <c r="E923" i="9"/>
  <c r="F923" i="9"/>
  <c r="G923" i="9"/>
  <c r="H923" i="9"/>
  <c r="I923" i="9"/>
  <c r="J923" i="9"/>
  <c r="K923" i="9"/>
  <c r="L923" i="9"/>
  <c r="M923" i="9"/>
  <c r="N923" i="9"/>
  <c r="O923" i="9"/>
  <c r="P923" i="9"/>
  <c r="E924" i="9"/>
  <c r="F924" i="9"/>
  <c r="G924" i="9"/>
  <c r="H924" i="9"/>
  <c r="I924" i="9"/>
  <c r="J924" i="9"/>
  <c r="K924" i="9"/>
  <c r="L924" i="9"/>
  <c r="M924" i="9"/>
  <c r="N924" i="9"/>
  <c r="O924" i="9"/>
  <c r="P924" i="9"/>
  <c r="E925" i="9"/>
  <c r="F925" i="9"/>
  <c r="G925" i="9"/>
  <c r="H925" i="9"/>
  <c r="I925" i="9"/>
  <c r="J925" i="9"/>
  <c r="K925" i="9"/>
  <c r="L925" i="9"/>
  <c r="M925" i="9"/>
  <c r="N925" i="9"/>
  <c r="O925" i="9"/>
  <c r="P925" i="9"/>
  <c r="E926" i="9"/>
  <c r="F926" i="9"/>
  <c r="G926" i="9"/>
  <c r="H926" i="9"/>
  <c r="I926" i="9"/>
  <c r="J926" i="9"/>
  <c r="K926" i="9"/>
  <c r="L926" i="9"/>
  <c r="M926" i="9"/>
  <c r="N926" i="9"/>
  <c r="O926" i="9"/>
  <c r="P926" i="9"/>
  <c r="E927" i="9"/>
  <c r="F927" i="9"/>
  <c r="G927" i="9"/>
  <c r="H927" i="9"/>
  <c r="I927" i="9"/>
  <c r="J927" i="9"/>
  <c r="K927" i="9"/>
  <c r="L927" i="9"/>
  <c r="M927" i="9"/>
  <c r="N927" i="9"/>
  <c r="O927" i="9"/>
  <c r="P927" i="9"/>
  <c r="E928" i="9"/>
  <c r="F928" i="9"/>
  <c r="G928" i="9"/>
  <c r="H928" i="9"/>
  <c r="I928" i="9"/>
  <c r="J928" i="9"/>
  <c r="K928" i="9"/>
  <c r="L928" i="9"/>
  <c r="M928" i="9"/>
  <c r="N928" i="9"/>
  <c r="O928" i="9"/>
  <c r="P928" i="9"/>
  <c r="E929" i="9"/>
  <c r="F929" i="9"/>
  <c r="G929" i="9"/>
  <c r="H929" i="9"/>
  <c r="I929" i="9"/>
  <c r="J929" i="9"/>
  <c r="K929" i="9"/>
  <c r="L929" i="9"/>
  <c r="M929" i="9"/>
  <c r="N929" i="9"/>
  <c r="O929" i="9"/>
  <c r="P929" i="9"/>
  <c r="E930" i="9"/>
  <c r="F930" i="9"/>
  <c r="G930" i="9"/>
  <c r="H930" i="9"/>
  <c r="I930" i="9"/>
  <c r="J930" i="9"/>
  <c r="K930" i="9"/>
  <c r="L930" i="9"/>
  <c r="M930" i="9"/>
  <c r="N930" i="9"/>
  <c r="O930" i="9"/>
  <c r="P930" i="9"/>
  <c r="E931" i="9"/>
  <c r="F931" i="9"/>
  <c r="G931" i="9"/>
  <c r="H931" i="9"/>
  <c r="I931" i="9"/>
  <c r="J931" i="9"/>
  <c r="K931" i="9"/>
  <c r="L931" i="9"/>
  <c r="M931" i="9"/>
  <c r="N931" i="9"/>
  <c r="O931" i="9"/>
  <c r="P931" i="9"/>
  <c r="E932" i="9"/>
  <c r="F932" i="9"/>
  <c r="G932" i="9"/>
  <c r="H932" i="9"/>
  <c r="I932" i="9"/>
  <c r="J932" i="9"/>
  <c r="K932" i="9"/>
  <c r="L932" i="9"/>
  <c r="M932" i="9"/>
  <c r="N932" i="9"/>
  <c r="O932" i="9"/>
  <c r="P932" i="9"/>
  <c r="E933" i="9"/>
  <c r="F933" i="9"/>
  <c r="G933" i="9"/>
  <c r="H933" i="9"/>
  <c r="I933" i="9"/>
  <c r="J933" i="9"/>
  <c r="K933" i="9"/>
  <c r="L933" i="9"/>
  <c r="M933" i="9"/>
  <c r="N933" i="9"/>
  <c r="O933" i="9"/>
  <c r="P933" i="9"/>
  <c r="E934" i="9"/>
  <c r="F934" i="9"/>
  <c r="G934" i="9"/>
  <c r="H934" i="9"/>
  <c r="I934" i="9"/>
  <c r="J934" i="9"/>
  <c r="K934" i="9"/>
  <c r="L934" i="9"/>
  <c r="M934" i="9"/>
  <c r="N934" i="9"/>
  <c r="O934" i="9"/>
  <c r="P934" i="9"/>
  <c r="E935" i="9"/>
  <c r="F935" i="9"/>
  <c r="G935" i="9"/>
  <c r="H935" i="9"/>
  <c r="I935" i="9"/>
  <c r="J935" i="9"/>
  <c r="K935" i="9"/>
  <c r="L935" i="9"/>
  <c r="M935" i="9"/>
  <c r="N935" i="9"/>
  <c r="O935" i="9"/>
  <c r="P935" i="9"/>
  <c r="E936" i="9"/>
  <c r="F936" i="9"/>
  <c r="G936" i="9"/>
  <c r="H936" i="9"/>
  <c r="I936" i="9"/>
  <c r="J936" i="9"/>
  <c r="K936" i="9"/>
  <c r="L936" i="9"/>
  <c r="M936" i="9"/>
  <c r="N936" i="9"/>
  <c r="O936" i="9"/>
  <c r="P936" i="9"/>
  <c r="E937" i="9"/>
  <c r="F937" i="9"/>
  <c r="G937" i="9"/>
  <c r="H937" i="9"/>
  <c r="I937" i="9"/>
  <c r="J937" i="9"/>
  <c r="K937" i="9"/>
  <c r="L937" i="9"/>
  <c r="M937" i="9"/>
  <c r="N937" i="9"/>
  <c r="O937" i="9"/>
  <c r="P937" i="9"/>
  <c r="E938" i="9"/>
  <c r="F938" i="9"/>
  <c r="G938" i="9"/>
  <c r="H938" i="9"/>
  <c r="I938" i="9"/>
  <c r="J938" i="9"/>
  <c r="K938" i="9"/>
  <c r="L938" i="9"/>
  <c r="M938" i="9"/>
  <c r="N938" i="9"/>
  <c r="O938" i="9"/>
  <c r="P938" i="9"/>
  <c r="E939" i="9"/>
  <c r="F939" i="9"/>
  <c r="G939" i="9"/>
  <c r="H939" i="9"/>
  <c r="I939" i="9"/>
  <c r="J939" i="9"/>
  <c r="K939" i="9"/>
  <c r="L939" i="9"/>
  <c r="M939" i="9"/>
  <c r="N939" i="9"/>
  <c r="O939" i="9"/>
  <c r="P939" i="9"/>
  <c r="E940" i="9"/>
  <c r="F940" i="9"/>
  <c r="G940" i="9"/>
  <c r="H940" i="9"/>
  <c r="I940" i="9"/>
  <c r="J940" i="9"/>
  <c r="K940" i="9"/>
  <c r="L940" i="9"/>
  <c r="M940" i="9"/>
  <c r="N940" i="9"/>
  <c r="O940" i="9"/>
  <c r="P940" i="9"/>
  <c r="E941" i="9"/>
  <c r="F941" i="9"/>
  <c r="G941" i="9"/>
  <c r="H941" i="9"/>
  <c r="I941" i="9"/>
  <c r="J941" i="9"/>
  <c r="K941" i="9"/>
  <c r="L941" i="9"/>
  <c r="M941" i="9"/>
  <c r="N941" i="9"/>
  <c r="O941" i="9"/>
  <c r="P941" i="9"/>
  <c r="E942" i="9"/>
  <c r="F942" i="9"/>
  <c r="G942" i="9"/>
  <c r="H942" i="9"/>
  <c r="I942" i="9"/>
  <c r="J942" i="9"/>
  <c r="K942" i="9"/>
  <c r="L942" i="9"/>
  <c r="M942" i="9"/>
  <c r="N942" i="9"/>
  <c r="O942" i="9"/>
  <c r="P942" i="9"/>
  <c r="E943" i="9"/>
  <c r="F943" i="9"/>
  <c r="G943" i="9"/>
  <c r="H943" i="9"/>
  <c r="I943" i="9"/>
  <c r="J943" i="9"/>
  <c r="K943" i="9"/>
  <c r="L943" i="9"/>
  <c r="M943" i="9"/>
  <c r="N943" i="9"/>
  <c r="O943" i="9"/>
  <c r="P943" i="9"/>
  <c r="E944" i="9"/>
  <c r="F944" i="9"/>
  <c r="G944" i="9"/>
  <c r="H944" i="9"/>
  <c r="I944" i="9"/>
  <c r="J944" i="9"/>
  <c r="K944" i="9"/>
  <c r="L944" i="9"/>
  <c r="M944" i="9"/>
  <c r="N944" i="9"/>
  <c r="O944" i="9"/>
  <c r="P944" i="9"/>
  <c r="E945" i="9"/>
  <c r="F945" i="9"/>
  <c r="G945" i="9"/>
  <c r="H945" i="9"/>
  <c r="I945" i="9"/>
  <c r="J945" i="9"/>
  <c r="K945" i="9"/>
  <c r="L945" i="9"/>
  <c r="M945" i="9"/>
  <c r="N945" i="9"/>
  <c r="O945" i="9"/>
  <c r="P945" i="9"/>
  <c r="E946" i="9"/>
  <c r="F946" i="9"/>
  <c r="G946" i="9"/>
  <c r="H946" i="9"/>
  <c r="I946" i="9"/>
  <c r="J946" i="9"/>
  <c r="K946" i="9"/>
  <c r="L946" i="9"/>
  <c r="M946" i="9"/>
  <c r="N946" i="9"/>
  <c r="O946" i="9"/>
  <c r="P946" i="9"/>
  <c r="E947" i="9"/>
  <c r="F947" i="9"/>
  <c r="G947" i="9"/>
  <c r="H947" i="9"/>
  <c r="I947" i="9"/>
  <c r="J947" i="9"/>
  <c r="K947" i="9"/>
  <c r="L947" i="9"/>
  <c r="M947" i="9"/>
  <c r="N947" i="9"/>
  <c r="O947" i="9"/>
  <c r="P947" i="9"/>
  <c r="E948" i="9"/>
  <c r="F948" i="9"/>
  <c r="G948" i="9"/>
  <c r="H948" i="9"/>
  <c r="I948" i="9"/>
  <c r="J948" i="9"/>
  <c r="K948" i="9"/>
  <c r="L948" i="9"/>
  <c r="M948" i="9"/>
  <c r="N948" i="9"/>
  <c r="O948" i="9"/>
  <c r="P948" i="9"/>
  <c r="E949" i="9"/>
  <c r="F949" i="9"/>
  <c r="G949" i="9"/>
  <c r="H949" i="9"/>
  <c r="I949" i="9"/>
  <c r="J949" i="9"/>
  <c r="K949" i="9"/>
  <c r="L949" i="9"/>
  <c r="M949" i="9"/>
  <c r="N949" i="9"/>
  <c r="O949" i="9"/>
  <c r="P949" i="9"/>
  <c r="E950" i="9"/>
  <c r="F950" i="9"/>
  <c r="G950" i="9"/>
  <c r="H950" i="9"/>
  <c r="I950" i="9"/>
  <c r="J950" i="9"/>
  <c r="K950" i="9"/>
  <c r="L950" i="9"/>
  <c r="M950" i="9"/>
  <c r="N950" i="9"/>
  <c r="O950" i="9"/>
  <c r="P950" i="9"/>
  <c r="E951" i="9"/>
  <c r="F951" i="9"/>
  <c r="G951" i="9"/>
  <c r="H951" i="9"/>
  <c r="I951" i="9"/>
  <c r="J951" i="9"/>
  <c r="K951" i="9"/>
  <c r="L951" i="9"/>
  <c r="M951" i="9"/>
  <c r="N951" i="9"/>
  <c r="O951" i="9"/>
  <c r="P951" i="9"/>
  <c r="E952" i="9"/>
  <c r="F952" i="9"/>
  <c r="G952" i="9"/>
  <c r="H952" i="9"/>
  <c r="I952" i="9"/>
  <c r="J952" i="9"/>
  <c r="K952" i="9"/>
  <c r="L952" i="9"/>
  <c r="M952" i="9"/>
  <c r="N952" i="9"/>
  <c r="O952" i="9"/>
  <c r="P952" i="9"/>
  <c r="E953" i="9"/>
  <c r="F953" i="9"/>
  <c r="G953" i="9"/>
  <c r="H953" i="9"/>
  <c r="I953" i="9"/>
  <c r="J953" i="9"/>
  <c r="K953" i="9"/>
  <c r="L953" i="9"/>
  <c r="M953" i="9"/>
  <c r="N953" i="9"/>
  <c r="O953" i="9"/>
  <c r="P953" i="9"/>
  <c r="E954" i="9"/>
  <c r="F954" i="9"/>
  <c r="G954" i="9"/>
  <c r="H954" i="9"/>
  <c r="I954" i="9"/>
  <c r="J954" i="9"/>
  <c r="K954" i="9"/>
  <c r="L954" i="9"/>
  <c r="M954" i="9"/>
  <c r="N954" i="9"/>
  <c r="O954" i="9"/>
  <c r="P954" i="9"/>
  <c r="E955" i="9"/>
  <c r="F955" i="9"/>
  <c r="G955" i="9"/>
  <c r="H955" i="9"/>
  <c r="I955" i="9"/>
  <c r="J955" i="9"/>
  <c r="K955" i="9"/>
  <c r="L955" i="9"/>
  <c r="M955" i="9"/>
  <c r="N955" i="9"/>
  <c r="O955" i="9"/>
  <c r="P955" i="9"/>
  <c r="E956" i="9"/>
  <c r="F956" i="9"/>
  <c r="G956" i="9"/>
  <c r="H956" i="9"/>
  <c r="I956" i="9"/>
  <c r="J956" i="9"/>
  <c r="K956" i="9"/>
  <c r="L956" i="9"/>
  <c r="M956" i="9"/>
  <c r="N956" i="9"/>
  <c r="O956" i="9"/>
  <c r="P956" i="9"/>
  <c r="E957" i="9"/>
  <c r="F957" i="9"/>
  <c r="G957" i="9"/>
  <c r="H957" i="9"/>
  <c r="I957" i="9"/>
  <c r="J957" i="9"/>
  <c r="K957" i="9"/>
  <c r="L957" i="9"/>
  <c r="M957" i="9"/>
  <c r="N957" i="9"/>
  <c r="O957" i="9"/>
  <c r="P957" i="9"/>
  <c r="E958" i="9"/>
  <c r="F958" i="9"/>
  <c r="G958" i="9"/>
  <c r="H958" i="9"/>
  <c r="I958" i="9"/>
  <c r="J958" i="9"/>
  <c r="K958" i="9"/>
  <c r="L958" i="9"/>
  <c r="M958" i="9"/>
  <c r="N958" i="9"/>
  <c r="O958" i="9"/>
  <c r="P958" i="9"/>
  <c r="E959" i="9"/>
  <c r="F959" i="9"/>
  <c r="G959" i="9"/>
  <c r="H959" i="9"/>
  <c r="I959" i="9"/>
  <c r="J959" i="9"/>
  <c r="K959" i="9"/>
  <c r="L959" i="9"/>
  <c r="M959" i="9"/>
  <c r="N959" i="9"/>
  <c r="O959" i="9"/>
  <c r="P959" i="9"/>
  <c r="E960" i="9"/>
  <c r="F960" i="9"/>
  <c r="G960" i="9"/>
  <c r="H960" i="9"/>
  <c r="I960" i="9"/>
  <c r="J960" i="9"/>
  <c r="K960" i="9"/>
  <c r="L960" i="9"/>
  <c r="M960" i="9"/>
  <c r="N960" i="9"/>
  <c r="O960" i="9"/>
  <c r="P960" i="9"/>
  <c r="E961" i="9"/>
  <c r="F961" i="9"/>
  <c r="G961" i="9"/>
  <c r="H961" i="9"/>
  <c r="I961" i="9"/>
  <c r="J961" i="9"/>
  <c r="K961" i="9"/>
  <c r="L961" i="9"/>
  <c r="M961" i="9"/>
  <c r="N961" i="9"/>
  <c r="O961" i="9"/>
  <c r="P961" i="9"/>
  <c r="E962" i="9"/>
  <c r="F962" i="9"/>
  <c r="G962" i="9"/>
  <c r="H962" i="9"/>
  <c r="I962" i="9"/>
  <c r="J962" i="9"/>
  <c r="K962" i="9"/>
  <c r="L962" i="9"/>
  <c r="M962" i="9"/>
  <c r="N962" i="9"/>
  <c r="O962" i="9"/>
  <c r="P962" i="9"/>
  <c r="E963" i="9"/>
  <c r="F963" i="9"/>
  <c r="G963" i="9"/>
  <c r="H963" i="9"/>
  <c r="I963" i="9"/>
  <c r="J963" i="9"/>
  <c r="K963" i="9"/>
  <c r="L963" i="9"/>
  <c r="M963" i="9"/>
  <c r="N963" i="9"/>
  <c r="O963" i="9"/>
  <c r="P963" i="9"/>
  <c r="E964" i="9"/>
  <c r="F964" i="9"/>
  <c r="G964" i="9"/>
  <c r="H964" i="9"/>
  <c r="I964" i="9"/>
  <c r="J964" i="9"/>
  <c r="K964" i="9"/>
  <c r="L964" i="9"/>
  <c r="M964" i="9"/>
  <c r="N964" i="9"/>
  <c r="O964" i="9"/>
  <c r="P964" i="9"/>
  <c r="E965" i="9"/>
  <c r="F965" i="9"/>
  <c r="G965" i="9"/>
  <c r="H965" i="9"/>
  <c r="I965" i="9"/>
  <c r="J965" i="9"/>
  <c r="K965" i="9"/>
  <c r="L965" i="9"/>
  <c r="M965" i="9"/>
  <c r="N965" i="9"/>
  <c r="O965" i="9"/>
  <c r="P965" i="9"/>
  <c r="E966" i="9"/>
  <c r="F966" i="9"/>
  <c r="G966" i="9"/>
  <c r="H966" i="9"/>
  <c r="I966" i="9"/>
  <c r="J966" i="9"/>
  <c r="K966" i="9"/>
  <c r="L966" i="9"/>
  <c r="M966" i="9"/>
  <c r="N966" i="9"/>
  <c r="O966" i="9"/>
  <c r="P966" i="9"/>
  <c r="E967" i="9"/>
  <c r="F967" i="9"/>
  <c r="G967" i="9"/>
  <c r="H967" i="9"/>
  <c r="I967" i="9"/>
  <c r="J967" i="9"/>
  <c r="K967" i="9"/>
  <c r="L967" i="9"/>
  <c r="M967" i="9"/>
  <c r="N967" i="9"/>
  <c r="O967" i="9"/>
  <c r="P967" i="9"/>
  <c r="E968" i="9"/>
  <c r="F968" i="9"/>
  <c r="G968" i="9"/>
  <c r="H968" i="9"/>
  <c r="I968" i="9"/>
  <c r="J968" i="9"/>
  <c r="K968" i="9"/>
  <c r="L968" i="9"/>
  <c r="M968" i="9"/>
  <c r="N968" i="9"/>
  <c r="O968" i="9"/>
  <c r="P968" i="9"/>
  <c r="E969" i="9"/>
  <c r="F969" i="9"/>
  <c r="G969" i="9"/>
  <c r="H969" i="9"/>
  <c r="I969" i="9"/>
  <c r="J969" i="9"/>
  <c r="K969" i="9"/>
  <c r="L969" i="9"/>
  <c r="M969" i="9"/>
  <c r="N969" i="9"/>
  <c r="O969" i="9"/>
  <c r="P969" i="9"/>
  <c r="E970" i="9"/>
  <c r="F970" i="9"/>
  <c r="G970" i="9"/>
  <c r="H970" i="9"/>
  <c r="I970" i="9"/>
  <c r="J970" i="9"/>
  <c r="K970" i="9"/>
  <c r="L970" i="9"/>
  <c r="M970" i="9"/>
  <c r="N970" i="9"/>
  <c r="O970" i="9"/>
  <c r="P970" i="9"/>
  <c r="E971" i="9"/>
  <c r="F971" i="9"/>
  <c r="G971" i="9"/>
  <c r="H971" i="9"/>
  <c r="I971" i="9"/>
  <c r="J971" i="9"/>
  <c r="K971" i="9"/>
  <c r="L971" i="9"/>
  <c r="M971" i="9"/>
  <c r="N971" i="9"/>
  <c r="O971" i="9"/>
  <c r="P971" i="9"/>
  <c r="E972" i="9"/>
  <c r="F972" i="9"/>
  <c r="G972" i="9"/>
  <c r="H972" i="9"/>
  <c r="I972" i="9"/>
  <c r="J972" i="9"/>
  <c r="K972" i="9"/>
  <c r="L972" i="9"/>
  <c r="M972" i="9"/>
  <c r="N972" i="9"/>
  <c r="O972" i="9"/>
  <c r="P972" i="9"/>
  <c r="E973" i="9"/>
  <c r="F973" i="9"/>
  <c r="G973" i="9"/>
  <c r="H973" i="9"/>
  <c r="I973" i="9"/>
  <c r="J973" i="9"/>
  <c r="K973" i="9"/>
  <c r="L973" i="9"/>
  <c r="M973" i="9"/>
  <c r="N973" i="9"/>
  <c r="O973" i="9"/>
  <c r="P973" i="9"/>
  <c r="E974" i="9"/>
  <c r="F974" i="9"/>
  <c r="G974" i="9"/>
  <c r="H974" i="9"/>
  <c r="I974" i="9"/>
  <c r="J974" i="9"/>
  <c r="K974" i="9"/>
  <c r="L974" i="9"/>
  <c r="M974" i="9"/>
  <c r="N974" i="9"/>
  <c r="O974" i="9"/>
  <c r="P974" i="9"/>
  <c r="E975" i="9"/>
  <c r="F975" i="9"/>
  <c r="G975" i="9"/>
  <c r="H975" i="9"/>
  <c r="I975" i="9"/>
  <c r="J975" i="9"/>
  <c r="K975" i="9"/>
  <c r="L975" i="9"/>
  <c r="M975" i="9"/>
  <c r="N975" i="9"/>
  <c r="O975" i="9"/>
  <c r="P975" i="9"/>
  <c r="E976" i="9"/>
  <c r="F976" i="9"/>
  <c r="G976" i="9"/>
  <c r="H976" i="9"/>
  <c r="I976" i="9"/>
  <c r="J976" i="9"/>
  <c r="K976" i="9"/>
  <c r="L976" i="9"/>
  <c r="M976" i="9"/>
  <c r="N976" i="9"/>
  <c r="O976" i="9"/>
  <c r="P976" i="9"/>
  <c r="E977" i="9"/>
  <c r="F977" i="9"/>
  <c r="G977" i="9"/>
  <c r="H977" i="9"/>
  <c r="I977" i="9"/>
  <c r="J977" i="9"/>
  <c r="K977" i="9"/>
  <c r="L977" i="9"/>
  <c r="M977" i="9"/>
  <c r="N977" i="9"/>
  <c r="O977" i="9"/>
  <c r="P977" i="9"/>
  <c r="E978" i="9"/>
  <c r="F978" i="9"/>
  <c r="G978" i="9"/>
  <c r="H978" i="9"/>
  <c r="I978" i="9"/>
  <c r="J978" i="9"/>
  <c r="K978" i="9"/>
  <c r="L978" i="9"/>
  <c r="M978" i="9"/>
  <c r="N978" i="9"/>
  <c r="O978" i="9"/>
  <c r="P978" i="9"/>
  <c r="E979" i="9"/>
  <c r="F979" i="9"/>
  <c r="G979" i="9"/>
  <c r="H979" i="9"/>
  <c r="I979" i="9"/>
  <c r="J979" i="9"/>
  <c r="K979" i="9"/>
  <c r="L979" i="9"/>
  <c r="M979" i="9"/>
  <c r="N979" i="9"/>
  <c r="O979" i="9"/>
  <c r="P979" i="9"/>
  <c r="E980" i="9"/>
  <c r="F980" i="9"/>
  <c r="G980" i="9"/>
  <c r="H980" i="9"/>
  <c r="I980" i="9"/>
  <c r="J980" i="9"/>
  <c r="K980" i="9"/>
  <c r="L980" i="9"/>
  <c r="M980" i="9"/>
  <c r="N980" i="9"/>
  <c r="O980" i="9"/>
  <c r="P980" i="9"/>
  <c r="E981" i="9"/>
  <c r="F981" i="9"/>
  <c r="G981" i="9"/>
  <c r="H981" i="9"/>
  <c r="I981" i="9"/>
  <c r="J981" i="9"/>
  <c r="K981" i="9"/>
  <c r="L981" i="9"/>
  <c r="M981" i="9"/>
  <c r="N981" i="9"/>
  <c r="O981" i="9"/>
  <c r="P981" i="9"/>
  <c r="E982" i="9"/>
  <c r="F982" i="9"/>
  <c r="G982" i="9"/>
  <c r="H982" i="9"/>
  <c r="I982" i="9"/>
  <c r="J982" i="9"/>
  <c r="K982" i="9"/>
  <c r="L982" i="9"/>
  <c r="M982" i="9"/>
  <c r="N982" i="9"/>
  <c r="O982" i="9"/>
  <c r="P982" i="9"/>
  <c r="E983" i="9"/>
  <c r="F983" i="9"/>
  <c r="G983" i="9"/>
  <c r="H983" i="9"/>
  <c r="I983" i="9"/>
  <c r="J983" i="9"/>
  <c r="K983" i="9"/>
  <c r="L983" i="9"/>
  <c r="M983" i="9"/>
  <c r="N983" i="9"/>
  <c r="O983" i="9"/>
  <c r="P983" i="9"/>
  <c r="E984" i="9"/>
  <c r="F984" i="9"/>
  <c r="G984" i="9"/>
  <c r="H984" i="9"/>
  <c r="I984" i="9"/>
  <c r="J984" i="9"/>
  <c r="K984" i="9"/>
  <c r="L984" i="9"/>
  <c r="M984" i="9"/>
  <c r="N984" i="9"/>
  <c r="O984" i="9"/>
  <c r="P984" i="9"/>
  <c r="E985" i="9"/>
  <c r="F985" i="9"/>
  <c r="G985" i="9"/>
  <c r="H985" i="9"/>
  <c r="I985" i="9"/>
  <c r="J985" i="9"/>
  <c r="K985" i="9"/>
  <c r="L985" i="9"/>
  <c r="M985" i="9"/>
  <c r="N985" i="9"/>
  <c r="O985" i="9"/>
  <c r="P985" i="9"/>
  <c r="E986" i="9"/>
  <c r="F986" i="9"/>
  <c r="G986" i="9"/>
  <c r="H986" i="9"/>
  <c r="I986" i="9"/>
  <c r="J986" i="9"/>
  <c r="K986" i="9"/>
  <c r="L986" i="9"/>
  <c r="M986" i="9"/>
  <c r="N986" i="9"/>
  <c r="O986" i="9"/>
  <c r="P986" i="9"/>
  <c r="E987" i="9"/>
  <c r="F987" i="9"/>
  <c r="G987" i="9"/>
  <c r="H987" i="9"/>
  <c r="I987" i="9"/>
  <c r="J987" i="9"/>
  <c r="K987" i="9"/>
  <c r="L987" i="9"/>
  <c r="M987" i="9"/>
  <c r="N987" i="9"/>
  <c r="O987" i="9"/>
  <c r="P987" i="9"/>
  <c r="E988" i="9"/>
  <c r="F988" i="9"/>
  <c r="G988" i="9"/>
  <c r="H988" i="9"/>
  <c r="I988" i="9"/>
  <c r="J988" i="9"/>
  <c r="K988" i="9"/>
  <c r="L988" i="9"/>
  <c r="M988" i="9"/>
  <c r="N988" i="9"/>
  <c r="O988" i="9"/>
  <c r="P988" i="9"/>
  <c r="E989" i="9"/>
  <c r="F989" i="9"/>
  <c r="G989" i="9"/>
  <c r="H989" i="9"/>
  <c r="I989" i="9"/>
  <c r="J989" i="9"/>
  <c r="K989" i="9"/>
  <c r="L989" i="9"/>
  <c r="M989" i="9"/>
  <c r="N989" i="9"/>
  <c r="O989" i="9"/>
  <c r="P989" i="9"/>
  <c r="E990" i="9"/>
  <c r="F990" i="9"/>
  <c r="G990" i="9"/>
  <c r="H990" i="9"/>
  <c r="I990" i="9"/>
  <c r="J990" i="9"/>
  <c r="K990" i="9"/>
  <c r="L990" i="9"/>
  <c r="M990" i="9"/>
  <c r="N990" i="9"/>
  <c r="O990" i="9"/>
  <c r="P990" i="9"/>
  <c r="E991" i="9"/>
  <c r="F991" i="9"/>
  <c r="G991" i="9"/>
  <c r="H991" i="9"/>
  <c r="I991" i="9"/>
  <c r="J991" i="9"/>
  <c r="K991" i="9"/>
  <c r="L991" i="9"/>
  <c r="M991" i="9"/>
  <c r="N991" i="9"/>
  <c r="O991" i="9"/>
  <c r="P991" i="9"/>
  <c r="E992" i="9"/>
  <c r="F992" i="9"/>
  <c r="G992" i="9"/>
  <c r="H992" i="9"/>
  <c r="I992" i="9"/>
  <c r="J992" i="9"/>
  <c r="K992" i="9"/>
  <c r="L992" i="9"/>
  <c r="M992" i="9"/>
  <c r="N992" i="9"/>
  <c r="O992" i="9"/>
  <c r="P992" i="9"/>
  <c r="E993" i="9"/>
  <c r="F993" i="9"/>
  <c r="G993" i="9"/>
  <c r="H993" i="9"/>
  <c r="I993" i="9"/>
  <c r="J993" i="9"/>
  <c r="K993" i="9"/>
  <c r="L993" i="9"/>
  <c r="M993" i="9"/>
  <c r="N993" i="9"/>
  <c r="O993" i="9"/>
  <c r="P993" i="9"/>
  <c r="E994" i="9"/>
  <c r="F994" i="9"/>
  <c r="G994" i="9"/>
  <c r="H994" i="9"/>
  <c r="I994" i="9"/>
  <c r="J994" i="9"/>
  <c r="K994" i="9"/>
  <c r="L994" i="9"/>
  <c r="M994" i="9"/>
  <c r="N994" i="9"/>
  <c r="O994" i="9"/>
  <c r="P994" i="9"/>
  <c r="E995" i="9"/>
  <c r="F995" i="9"/>
  <c r="G995" i="9"/>
  <c r="H995" i="9"/>
  <c r="I995" i="9"/>
  <c r="J995" i="9"/>
  <c r="K995" i="9"/>
  <c r="L995" i="9"/>
  <c r="M995" i="9"/>
  <c r="N995" i="9"/>
  <c r="O995" i="9"/>
  <c r="P995" i="9"/>
  <c r="E996" i="9"/>
  <c r="F996" i="9"/>
  <c r="G996" i="9"/>
  <c r="H996" i="9"/>
  <c r="I996" i="9"/>
  <c r="J996" i="9"/>
  <c r="K996" i="9"/>
  <c r="L996" i="9"/>
  <c r="M996" i="9"/>
  <c r="N996" i="9"/>
  <c r="O996" i="9"/>
  <c r="P996" i="9"/>
  <c r="E997" i="9"/>
  <c r="F997" i="9"/>
  <c r="G997" i="9"/>
  <c r="H997" i="9"/>
  <c r="I997" i="9"/>
  <c r="J997" i="9"/>
  <c r="K997" i="9"/>
  <c r="L997" i="9"/>
  <c r="M997" i="9"/>
  <c r="N997" i="9"/>
  <c r="O997" i="9"/>
  <c r="P997" i="9"/>
  <c r="E998" i="9"/>
  <c r="F998" i="9"/>
  <c r="G998" i="9"/>
  <c r="H998" i="9"/>
  <c r="I998" i="9"/>
  <c r="J998" i="9"/>
  <c r="K998" i="9"/>
  <c r="L998" i="9"/>
  <c r="M998" i="9"/>
  <c r="N998" i="9"/>
  <c r="O998" i="9"/>
  <c r="P998" i="9"/>
  <c r="E999" i="9"/>
  <c r="F999" i="9"/>
  <c r="G999" i="9"/>
  <c r="H999" i="9"/>
  <c r="I999" i="9"/>
  <c r="J999" i="9"/>
  <c r="K999" i="9"/>
  <c r="L999" i="9"/>
  <c r="M999" i="9"/>
  <c r="N999" i="9"/>
  <c r="O999" i="9"/>
  <c r="P999" i="9"/>
  <c r="E1000" i="9"/>
  <c r="F1000" i="9"/>
  <c r="G1000" i="9"/>
  <c r="H1000" i="9"/>
  <c r="I1000" i="9"/>
  <c r="J1000" i="9"/>
  <c r="K1000" i="9"/>
  <c r="L1000" i="9"/>
  <c r="M1000" i="9"/>
  <c r="N1000" i="9"/>
  <c r="O1000" i="9"/>
  <c r="P1000" i="9"/>
  <c r="E1001" i="9"/>
  <c r="F1001" i="9"/>
  <c r="G1001" i="9"/>
  <c r="H1001" i="9"/>
  <c r="I1001" i="9"/>
  <c r="J1001" i="9"/>
  <c r="K1001" i="9"/>
  <c r="L1001" i="9"/>
  <c r="M1001" i="9"/>
  <c r="N1001" i="9"/>
  <c r="O1001" i="9"/>
  <c r="P1001" i="9"/>
  <c r="E1002" i="9"/>
  <c r="F1002" i="9"/>
  <c r="G1002" i="9"/>
  <c r="H1002" i="9"/>
  <c r="I1002" i="9"/>
  <c r="J1002" i="9"/>
  <c r="K1002" i="9"/>
  <c r="L1002" i="9"/>
  <c r="M1002" i="9"/>
  <c r="N1002" i="9"/>
  <c r="O1002" i="9"/>
  <c r="P1002" i="9"/>
  <c r="E1003" i="9"/>
  <c r="F1003" i="9"/>
  <c r="G1003" i="9"/>
  <c r="H1003" i="9"/>
  <c r="I1003" i="9"/>
  <c r="J1003" i="9"/>
  <c r="K1003" i="9"/>
  <c r="L1003" i="9"/>
  <c r="M1003" i="9"/>
  <c r="N1003" i="9"/>
  <c r="O1003" i="9"/>
  <c r="P1003" i="9"/>
  <c r="E1004" i="9"/>
  <c r="F1004" i="9"/>
  <c r="G1004" i="9"/>
  <c r="H1004" i="9"/>
  <c r="I1004" i="9"/>
  <c r="J1004" i="9"/>
  <c r="K1004" i="9"/>
  <c r="L1004" i="9"/>
  <c r="M1004" i="9"/>
  <c r="N1004" i="9"/>
  <c r="O1004" i="9"/>
  <c r="P1004" i="9"/>
  <c r="E1005" i="9"/>
  <c r="F1005" i="9"/>
  <c r="G1005" i="9"/>
  <c r="H1005" i="9"/>
  <c r="I1005" i="9"/>
  <c r="J1005" i="9"/>
  <c r="K1005" i="9"/>
  <c r="L1005" i="9"/>
  <c r="M1005" i="9"/>
  <c r="N1005" i="9"/>
  <c r="O1005" i="9"/>
  <c r="P1005" i="9"/>
  <c r="E1006" i="9"/>
  <c r="F1006" i="9"/>
  <c r="G1006" i="9"/>
  <c r="H1006" i="9"/>
  <c r="I1006" i="9"/>
  <c r="J1006" i="9"/>
  <c r="K1006" i="9"/>
  <c r="L1006" i="9"/>
  <c r="M1006" i="9"/>
  <c r="N1006" i="9"/>
  <c r="O1006" i="9"/>
  <c r="P1006" i="9"/>
  <c r="E1007" i="9"/>
  <c r="F1007" i="9"/>
  <c r="G1007" i="9"/>
  <c r="H1007" i="9"/>
  <c r="I1007" i="9"/>
  <c r="J1007" i="9"/>
  <c r="K1007" i="9"/>
  <c r="L1007" i="9"/>
  <c r="M1007" i="9"/>
  <c r="N1007" i="9"/>
  <c r="O1007" i="9"/>
  <c r="P1007" i="9"/>
  <c r="E1008" i="9"/>
  <c r="F1008" i="9"/>
  <c r="G1008" i="9"/>
  <c r="H1008" i="9"/>
  <c r="I1008" i="9"/>
  <c r="J1008" i="9"/>
  <c r="K1008" i="9"/>
  <c r="L1008" i="9"/>
  <c r="M1008" i="9"/>
  <c r="N1008" i="9"/>
  <c r="O1008" i="9"/>
  <c r="P1008" i="9"/>
  <c r="E1009" i="9"/>
  <c r="F1009" i="9"/>
  <c r="G1009" i="9"/>
  <c r="H1009" i="9"/>
  <c r="I1009" i="9"/>
  <c r="J1009" i="9"/>
  <c r="K1009" i="9"/>
  <c r="L1009" i="9"/>
  <c r="M1009" i="9"/>
  <c r="N1009" i="9"/>
  <c r="O1009" i="9"/>
  <c r="P1009" i="9"/>
  <c r="E1010" i="9"/>
  <c r="F1010" i="9"/>
  <c r="G1010" i="9"/>
  <c r="H1010" i="9"/>
  <c r="I1010" i="9"/>
  <c r="J1010" i="9"/>
  <c r="K1010" i="9"/>
  <c r="L1010" i="9"/>
  <c r="M1010" i="9"/>
  <c r="N1010" i="9"/>
  <c r="O1010" i="9"/>
  <c r="P1010" i="9"/>
  <c r="E1011" i="9"/>
  <c r="F1011" i="9"/>
  <c r="G1011" i="9"/>
  <c r="H1011" i="9"/>
  <c r="I1011" i="9"/>
  <c r="J1011" i="9"/>
  <c r="K1011" i="9"/>
  <c r="L1011" i="9"/>
  <c r="M1011" i="9"/>
  <c r="N1011" i="9"/>
  <c r="O1011" i="9"/>
  <c r="P1011" i="9"/>
  <c r="E1012" i="9"/>
  <c r="F1012" i="9"/>
  <c r="G1012" i="9"/>
  <c r="H1012" i="9"/>
  <c r="I1012" i="9"/>
  <c r="J1012" i="9"/>
  <c r="K1012" i="9"/>
  <c r="L1012" i="9"/>
  <c r="M1012" i="9"/>
  <c r="N1012" i="9"/>
  <c r="O1012" i="9"/>
  <c r="P1012" i="9"/>
  <c r="E1013" i="9"/>
  <c r="F1013" i="9"/>
  <c r="G1013" i="9"/>
  <c r="H1013" i="9"/>
  <c r="I1013" i="9"/>
  <c r="J1013" i="9"/>
  <c r="K1013" i="9"/>
  <c r="L1013" i="9"/>
  <c r="M1013" i="9"/>
  <c r="N1013" i="9"/>
  <c r="O1013" i="9"/>
  <c r="P1013" i="9"/>
  <c r="E1014" i="9"/>
  <c r="F1014" i="9"/>
  <c r="G1014" i="9"/>
  <c r="H1014" i="9"/>
  <c r="I1014" i="9"/>
  <c r="J1014" i="9"/>
  <c r="K1014" i="9"/>
  <c r="L1014" i="9"/>
  <c r="M1014" i="9"/>
  <c r="N1014" i="9"/>
  <c r="O1014" i="9"/>
  <c r="P1014" i="9"/>
  <c r="E1015" i="9"/>
  <c r="F1015" i="9"/>
  <c r="G1015" i="9"/>
  <c r="H1015" i="9"/>
  <c r="I1015" i="9"/>
  <c r="J1015" i="9"/>
  <c r="K1015" i="9"/>
  <c r="L1015" i="9"/>
  <c r="M1015" i="9"/>
  <c r="N1015" i="9"/>
  <c r="O1015" i="9"/>
  <c r="P1015" i="9"/>
  <c r="E1016" i="9"/>
  <c r="F1016" i="9"/>
  <c r="G1016" i="9"/>
  <c r="H1016" i="9"/>
  <c r="I1016" i="9"/>
  <c r="J1016" i="9"/>
  <c r="K1016" i="9"/>
  <c r="L1016" i="9"/>
  <c r="M1016" i="9"/>
  <c r="N1016" i="9"/>
  <c r="O1016" i="9"/>
  <c r="P1016" i="9"/>
  <c r="M17" i="9"/>
  <c r="P17" i="9"/>
  <c r="O17" i="9"/>
  <c r="N17" i="9"/>
  <c r="L17" i="9"/>
  <c r="K17" i="9"/>
  <c r="J17" i="9"/>
  <c r="I17" i="9"/>
  <c r="H17" i="9"/>
  <c r="G17" i="9"/>
  <c r="F17" i="9"/>
  <c r="E17" i="9"/>
  <c r="Q18" i="9"/>
  <c r="Q19" i="9"/>
  <c r="Q20" i="9"/>
  <c r="CG20" i="9" s="1"/>
  <c r="CJ20" i="9" s="1"/>
  <c r="Q21" i="9"/>
  <c r="Q22" i="9"/>
  <c r="AS22" i="9" s="1"/>
  <c r="AV22" i="9" s="1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7" i="9"/>
  <c r="V34" i="3" l="1"/>
  <c r="CS846" i="9"/>
  <c r="CR846" i="9"/>
  <c r="BC845" i="9"/>
  <c r="BY843" i="9"/>
  <c r="BX843" i="9"/>
  <c r="BE842" i="9"/>
  <c r="BD842" i="9"/>
  <c r="BC841" i="9"/>
  <c r="CS839" i="9"/>
  <c r="CR839" i="9"/>
  <c r="BY838" i="9"/>
  <c r="BX838" i="9"/>
  <c r="BC837" i="9"/>
  <c r="CS835" i="9"/>
  <c r="CR835" i="9"/>
  <c r="BY834" i="9"/>
  <c r="BX834" i="9"/>
  <c r="BC833" i="9"/>
  <c r="BE832" i="9"/>
  <c r="BD832" i="9"/>
  <c r="CS830" i="9"/>
  <c r="CR830" i="9"/>
  <c r="BW829" i="9"/>
  <c r="CS826" i="9"/>
  <c r="CR826" i="9"/>
  <c r="BE826" i="9"/>
  <c r="BD826" i="9"/>
  <c r="BW825" i="9"/>
  <c r="BY824" i="9"/>
  <c r="BX824" i="9"/>
  <c r="CA824" i="9"/>
  <c r="CS822" i="9"/>
  <c r="CR822" i="9"/>
  <c r="CU822" i="9"/>
  <c r="BE822" i="9"/>
  <c r="BG822" i="9"/>
  <c r="BD822" i="9"/>
  <c r="BW821" i="9"/>
  <c r="CS819" i="9"/>
  <c r="CR819" i="9"/>
  <c r="CU819" i="9"/>
  <c r="BE819" i="9"/>
  <c r="BD819" i="9"/>
  <c r="BG819" i="9"/>
  <c r="BY818" i="9"/>
  <c r="BX818" i="9"/>
  <c r="CA818" i="9"/>
  <c r="BW817" i="9"/>
  <c r="BY816" i="9"/>
  <c r="BX816" i="9"/>
  <c r="CA816" i="9"/>
  <c r="BY815" i="9"/>
  <c r="CA815" i="9"/>
  <c r="BX815" i="9"/>
  <c r="BY814" i="9"/>
  <c r="BX814" i="9"/>
  <c r="CA814" i="9"/>
  <c r="BW813" i="9"/>
  <c r="CS811" i="9"/>
  <c r="CR811" i="9"/>
  <c r="CT811" i="9"/>
  <c r="CU811" i="9"/>
  <c r="BE811" i="9"/>
  <c r="BF811" i="9"/>
  <c r="BG811" i="9"/>
  <c r="BD811" i="9"/>
  <c r="BE810" i="9"/>
  <c r="BF810" i="9"/>
  <c r="BG810" i="9"/>
  <c r="BD810" i="9"/>
  <c r="CS808" i="9"/>
  <c r="CU808" i="9"/>
  <c r="CR808" i="9"/>
  <c r="CT808" i="9"/>
  <c r="BY807" i="9"/>
  <c r="CA807" i="9"/>
  <c r="BX807" i="9"/>
  <c r="BZ807" i="9"/>
  <c r="BE806" i="9"/>
  <c r="BG806" i="9"/>
  <c r="BD806" i="9"/>
  <c r="BF806" i="9"/>
  <c r="CS804" i="9"/>
  <c r="CU804" i="9"/>
  <c r="CR804" i="9"/>
  <c r="CT804" i="9"/>
  <c r="BY803" i="9"/>
  <c r="CA803" i="9"/>
  <c r="BX803" i="9"/>
  <c r="BZ803" i="9"/>
  <c r="BE802" i="9"/>
  <c r="BG802" i="9"/>
  <c r="BD802" i="9"/>
  <c r="BF802" i="9"/>
  <c r="CS800" i="9"/>
  <c r="CT800" i="9"/>
  <c r="CU800" i="9"/>
  <c r="CR800" i="9"/>
  <c r="BY799" i="9"/>
  <c r="BZ799" i="9"/>
  <c r="CA799" i="9"/>
  <c r="BX799" i="9"/>
  <c r="CQ797" i="9"/>
  <c r="BY796" i="9"/>
  <c r="BX796" i="9"/>
  <c r="BZ796" i="9"/>
  <c r="CA796" i="9"/>
  <c r="BE795" i="9"/>
  <c r="BD795" i="9"/>
  <c r="BF795" i="9"/>
  <c r="BG795" i="9"/>
  <c r="CQ793" i="9"/>
  <c r="BY792" i="9"/>
  <c r="BX792" i="9"/>
  <c r="BZ792" i="9"/>
  <c r="CA792" i="9"/>
  <c r="BE791" i="9"/>
  <c r="BD791" i="9"/>
  <c r="BF791" i="9"/>
  <c r="BG791" i="9"/>
  <c r="CQ789" i="9"/>
  <c r="BY788" i="9"/>
  <c r="BX788" i="9"/>
  <c r="BZ788" i="9"/>
  <c r="CA788" i="9"/>
  <c r="BE787" i="9"/>
  <c r="BD787" i="9"/>
  <c r="BF787" i="9"/>
  <c r="BG787" i="9"/>
  <c r="CQ785" i="9"/>
  <c r="BY784" i="9"/>
  <c r="BX784" i="9"/>
  <c r="BZ784" i="9"/>
  <c r="CA784" i="9"/>
  <c r="BE783" i="9"/>
  <c r="BD783" i="9"/>
  <c r="BF783" i="9"/>
  <c r="BG783" i="9"/>
  <c r="BE782" i="9"/>
  <c r="BF782" i="9"/>
  <c r="BG782" i="9"/>
  <c r="BD782" i="9"/>
  <c r="BC781" i="9"/>
  <c r="BE780" i="9"/>
  <c r="BF780" i="9"/>
  <c r="BG780" i="9"/>
  <c r="BD780" i="9"/>
  <c r="CS778" i="9"/>
  <c r="CT778" i="9"/>
  <c r="CU778" i="9"/>
  <c r="CR778" i="9"/>
  <c r="BW777" i="9"/>
  <c r="CS775" i="9"/>
  <c r="CR775" i="9"/>
  <c r="CT775" i="9"/>
  <c r="CU775" i="9"/>
  <c r="BY774" i="9"/>
  <c r="BX774" i="9"/>
  <c r="BZ774" i="9"/>
  <c r="CA774" i="9"/>
  <c r="CS772" i="9"/>
  <c r="CT772" i="9"/>
  <c r="CU772" i="9"/>
  <c r="CR772" i="9"/>
  <c r="BY771" i="9"/>
  <c r="BZ771" i="9"/>
  <c r="CA771" i="9"/>
  <c r="BX771" i="9"/>
  <c r="BE770" i="9"/>
  <c r="BF770" i="9"/>
  <c r="BG770" i="9"/>
  <c r="BD770" i="9"/>
  <c r="CS768" i="9"/>
  <c r="CT768" i="9"/>
  <c r="CU768" i="9"/>
  <c r="CR768" i="9"/>
  <c r="BY767" i="9"/>
  <c r="BZ767" i="9"/>
  <c r="CA767" i="9"/>
  <c r="BX767" i="9"/>
  <c r="BE766" i="9"/>
  <c r="BF766" i="9"/>
  <c r="BG766" i="9"/>
  <c r="BD766" i="9"/>
  <c r="CS764" i="9"/>
  <c r="CT764" i="9"/>
  <c r="CU764" i="9"/>
  <c r="CR764" i="9"/>
  <c r="BY763" i="9"/>
  <c r="BZ763" i="9"/>
  <c r="CA763" i="9"/>
  <c r="BX763" i="9"/>
  <c r="CQ761" i="9"/>
  <c r="BC757" i="9"/>
  <c r="BD757" i="9" s="1"/>
  <c r="BD756" i="9"/>
  <c r="BG756" i="9"/>
  <c r="BE756" i="9"/>
  <c r="BF756" i="9"/>
  <c r="BD755" i="9"/>
  <c r="BF755" i="9"/>
  <c r="BD754" i="9"/>
  <c r="BE754" i="9"/>
  <c r="BG754" i="9"/>
  <c r="BC753" i="9"/>
  <c r="BD753" i="9" s="1"/>
  <c r="BX751" i="9"/>
  <c r="BY751" i="9"/>
  <c r="CA751" i="9"/>
  <c r="CR744" i="9"/>
  <c r="CU744" i="9"/>
  <c r="CS744" i="9"/>
  <c r="BX743" i="9"/>
  <c r="BY743" i="9"/>
  <c r="CA743" i="9"/>
  <c r="BX742" i="9"/>
  <c r="BZ742" i="9"/>
  <c r="CR740" i="9"/>
  <c r="CS740" i="9"/>
  <c r="CU740" i="9"/>
  <c r="BX739" i="9"/>
  <c r="CA739" i="9"/>
  <c r="BY739" i="9"/>
  <c r="CQ737" i="9"/>
  <c r="CR737" i="9" s="1"/>
  <c r="CQ733" i="9"/>
  <c r="CS733" i="9" s="1"/>
  <c r="BW729" i="9"/>
  <c r="CA729" i="9" s="1"/>
  <c r="BC721" i="9"/>
  <c r="BG721" i="9" s="1"/>
  <c r="CQ717" i="9"/>
  <c r="CU717" i="9" s="1"/>
  <c r="BW713" i="9"/>
  <c r="CA713" i="9" s="1"/>
  <c r="BW709" i="9"/>
  <c r="CA709" i="9" s="1"/>
  <c r="CS707" i="9"/>
  <c r="CU707" i="9"/>
  <c r="BY706" i="9"/>
  <c r="CA706" i="9"/>
  <c r="CS704" i="9"/>
  <c r="CU704" i="9"/>
  <c r="BY703" i="9"/>
  <c r="CA703" i="9"/>
  <c r="BY702" i="9"/>
  <c r="CA702" i="9"/>
  <c r="CS700" i="9"/>
  <c r="CU700" i="9"/>
  <c r="BY699" i="9"/>
  <c r="CA699" i="9"/>
  <c r="BE699" i="9"/>
  <c r="BG699" i="9"/>
  <c r="CQ697" i="9"/>
  <c r="BW697" i="9"/>
  <c r="BC697" i="9"/>
  <c r="CQ696" i="9"/>
  <c r="BW696" i="9"/>
  <c r="BC696" i="9"/>
  <c r="CS695" i="9"/>
  <c r="CU695" i="9"/>
  <c r="BY695" i="9"/>
  <c r="CA695" i="9"/>
  <c r="BE695" i="9"/>
  <c r="BG695" i="9"/>
  <c r="CS694" i="9"/>
  <c r="CU694" i="9"/>
  <c r="BY694" i="9"/>
  <c r="CA694" i="9"/>
  <c r="BE694" i="9"/>
  <c r="BG694" i="9"/>
  <c r="CQ693" i="9"/>
  <c r="BW693" i="9"/>
  <c r="BC693" i="9"/>
  <c r="CQ692" i="9"/>
  <c r="BW692" i="9"/>
  <c r="BC692" i="9"/>
  <c r="CS691" i="9"/>
  <c r="CU691" i="9"/>
  <c r="BY691" i="9"/>
  <c r="CA691" i="9"/>
  <c r="BE691" i="9"/>
  <c r="BG691" i="9"/>
  <c r="CS690" i="9"/>
  <c r="CU690" i="9"/>
  <c r="BY690" i="9"/>
  <c r="CA690" i="9"/>
  <c r="BE690" i="9"/>
  <c r="BG690" i="9"/>
  <c r="CQ689" i="9"/>
  <c r="BW689" i="9"/>
  <c r="BC689" i="9"/>
  <c r="CQ688" i="9"/>
  <c r="BW688" i="9"/>
  <c r="BC688" i="9"/>
  <c r="CS687" i="9"/>
  <c r="CU687" i="9"/>
  <c r="BY687" i="9"/>
  <c r="CA687" i="9"/>
  <c r="BE687" i="9"/>
  <c r="BG687" i="9"/>
  <c r="CS686" i="9"/>
  <c r="CU686" i="9"/>
  <c r="BY686" i="9"/>
  <c r="CA686" i="9"/>
  <c r="BE686" i="9"/>
  <c r="BG686" i="9"/>
  <c r="CQ685" i="9"/>
  <c r="BW685" i="9"/>
  <c r="BC685" i="9"/>
  <c r="CQ684" i="9"/>
  <c r="BW684" i="9"/>
  <c r="BC684" i="9"/>
  <c r="CQ683" i="9"/>
  <c r="BW683" i="9"/>
  <c r="BC683" i="9"/>
  <c r="CS682" i="9"/>
  <c r="CU682" i="9"/>
  <c r="BY682" i="9"/>
  <c r="CA682" i="9"/>
  <c r="BE682" i="9"/>
  <c r="BG682" i="9"/>
  <c r="CQ681" i="9"/>
  <c r="BW681" i="9"/>
  <c r="BC681" i="9"/>
  <c r="CQ680" i="9"/>
  <c r="BW680" i="9"/>
  <c r="BC680" i="9"/>
  <c r="CQ679" i="9"/>
  <c r="BW679" i="9"/>
  <c r="BC679" i="9"/>
  <c r="CS678" i="9"/>
  <c r="CU678" i="9"/>
  <c r="BY678" i="9"/>
  <c r="CA678" i="9"/>
  <c r="BE678" i="9"/>
  <c r="BG678" i="9"/>
  <c r="CQ677" i="9"/>
  <c r="BW677" i="9"/>
  <c r="BC677" i="9"/>
  <c r="CQ676" i="9"/>
  <c r="BW676" i="9"/>
  <c r="BC676" i="9"/>
  <c r="CQ675" i="9"/>
  <c r="BW675" i="9"/>
  <c r="BC675" i="9"/>
  <c r="CS674" i="9"/>
  <c r="CU674" i="9"/>
  <c r="BY674" i="9"/>
  <c r="CA674" i="9"/>
  <c r="BE674" i="9"/>
  <c r="BG674" i="9"/>
  <c r="CQ673" i="9"/>
  <c r="BW673" i="9"/>
  <c r="BC673" i="9"/>
  <c r="CQ672" i="9"/>
  <c r="BW672" i="9"/>
  <c r="BC672" i="9"/>
  <c r="CQ671" i="9"/>
  <c r="BW671" i="9"/>
  <c r="BC671" i="9"/>
  <c r="CS670" i="9"/>
  <c r="CU670" i="9"/>
  <c r="BY670" i="9"/>
  <c r="CA670" i="9"/>
  <c r="BE670" i="9"/>
  <c r="BG670" i="9"/>
  <c r="CQ669" i="9"/>
  <c r="BW669" i="9"/>
  <c r="BC669" i="9"/>
  <c r="CQ668" i="9"/>
  <c r="BW668" i="9"/>
  <c r="BC668" i="9"/>
  <c r="CQ667" i="9"/>
  <c r="BW667" i="9"/>
  <c r="BC667" i="9"/>
  <c r="CQ666" i="9"/>
  <c r="BW666" i="9"/>
  <c r="BC666" i="9"/>
  <c r="CQ665" i="9"/>
  <c r="BW665" i="9"/>
  <c r="BC665" i="9"/>
  <c r="CQ664" i="9"/>
  <c r="BW664" i="9"/>
  <c r="BC664" i="9"/>
  <c r="CQ663" i="9"/>
  <c r="BW663" i="9"/>
  <c r="BC663" i="9"/>
  <c r="CQ662" i="9"/>
  <c r="BW662" i="9"/>
  <c r="BC662" i="9"/>
  <c r="CQ661" i="9"/>
  <c r="BW661" i="9"/>
  <c r="BC661" i="9"/>
  <c r="CQ660" i="9"/>
  <c r="BW660" i="9"/>
  <c r="BC660" i="9"/>
  <c r="CQ659" i="9"/>
  <c r="BW659" i="9"/>
  <c r="BC659" i="9"/>
  <c r="CQ658" i="9"/>
  <c r="BW658" i="9"/>
  <c r="BC658" i="9"/>
  <c r="CQ657" i="9"/>
  <c r="BW657" i="9"/>
  <c r="BC657" i="9"/>
  <c r="CQ656" i="9"/>
  <c r="BW656" i="9"/>
  <c r="BC656" i="9"/>
  <c r="CQ655" i="9"/>
  <c r="CR655" i="9" s="1"/>
  <c r="BW655" i="9"/>
  <c r="BC655" i="9"/>
  <c r="CQ654" i="9"/>
  <c r="BW654" i="9"/>
  <c r="BX654" i="9" s="1"/>
  <c r="BC654" i="9"/>
  <c r="CQ653" i="9"/>
  <c r="BW653" i="9"/>
  <c r="BC653" i="9"/>
  <c r="BD653" i="9" s="1"/>
  <c r="CQ652" i="9"/>
  <c r="BW652" i="9"/>
  <c r="BC652" i="9"/>
  <c r="CQ651" i="9"/>
  <c r="CR651" i="9" s="1"/>
  <c r="BW651" i="9"/>
  <c r="BC651" i="9"/>
  <c r="CQ650" i="9"/>
  <c r="BW650" i="9"/>
  <c r="BX650" i="9" s="1"/>
  <c r="BC650" i="9"/>
  <c r="CQ649" i="9"/>
  <c r="BW649" i="9"/>
  <c r="BC649" i="9"/>
  <c r="BD649" i="9" s="1"/>
  <c r="CQ648" i="9"/>
  <c r="BW648" i="9"/>
  <c r="BC648" i="9"/>
  <c r="CQ647" i="9"/>
  <c r="CR647" i="9" s="1"/>
  <c r="BW647" i="9"/>
  <c r="BC647" i="9"/>
  <c r="CQ646" i="9"/>
  <c r="BW646" i="9"/>
  <c r="BX646" i="9" s="1"/>
  <c r="BC646" i="9"/>
  <c r="CQ645" i="9"/>
  <c r="BW645" i="9"/>
  <c r="BC645" i="9"/>
  <c r="BD645" i="9" s="1"/>
  <c r="CQ644" i="9"/>
  <c r="BW644" i="9"/>
  <c r="BC644" i="9"/>
  <c r="CQ643" i="9"/>
  <c r="CR643" i="9" s="1"/>
  <c r="BW643" i="9"/>
  <c r="BC643" i="9"/>
  <c r="CQ642" i="9"/>
  <c r="BW642" i="9"/>
  <c r="BX642" i="9" s="1"/>
  <c r="BC642" i="9"/>
  <c r="CQ641" i="9"/>
  <c r="BW641" i="9"/>
  <c r="BC641" i="9"/>
  <c r="BD641" i="9" s="1"/>
  <c r="CQ640" i="9"/>
  <c r="BW640" i="9"/>
  <c r="BC640" i="9"/>
  <c r="CQ639" i="9"/>
  <c r="CR639" i="9" s="1"/>
  <c r="BW639" i="9"/>
  <c r="BC639" i="9"/>
  <c r="CQ638" i="9"/>
  <c r="BW638" i="9"/>
  <c r="BX638" i="9" s="1"/>
  <c r="BC638" i="9"/>
  <c r="CQ637" i="9"/>
  <c r="BW637" i="9"/>
  <c r="BC637" i="9"/>
  <c r="BD637" i="9" s="1"/>
  <c r="CQ636" i="9"/>
  <c r="BW636" i="9"/>
  <c r="BC636" i="9"/>
  <c r="CQ635" i="9"/>
  <c r="CR635" i="9" s="1"/>
  <c r="BW635" i="9"/>
  <c r="BC635" i="9"/>
  <c r="CQ634" i="9"/>
  <c r="BW634" i="9"/>
  <c r="BX634" i="9" s="1"/>
  <c r="BC634" i="9"/>
  <c r="CQ633" i="9"/>
  <c r="BW633" i="9"/>
  <c r="BC633" i="9"/>
  <c r="BD633" i="9" s="1"/>
  <c r="CQ632" i="9"/>
  <c r="BW632" i="9"/>
  <c r="BC632" i="9"/>
  <c r="CQ631" i="9"/>
  <c r="CR631" i="9" s="1"/>
  <c r="BW631" i="9"/>
  <c r="BC631" i="9"/>
  <c r="CQ630" i="9"/>
  <c r="BW630" i="9"/>
  <c r="BX630" i="9" s="1"/>
  <c r="BC630" i="9"/>
  <c r="CQ629" i="9"/>
  <c r="BW629" i="9"/>
  <c r="BC629" i="9"/>
  <c r="BD629" i="9" s="1"/>
  <c r="CQ628" i="9"/>
  <c r="BW628" i="9"/>
  <c r="BC628" i="9"/>
  <c r="CQ627" i="9"/>
  <c r="CR627" i="9" s="1"/>
  <c r="BW627" i="9"/>
  <c r="BC627" i="9"/>
  <c r="CQ626" i="9"/>
  <c r="BW626" i="9"/>
  <c r="BX626" i="9" s="1"/>
  <c r="BC626" i="9"/>
  <c r="CQ625" i="9"/>
  <c r="BW625" i="9"/>
  <c r="BC625" i="9"/>
  <c r="BD625" i="9" s="1"/>
  <c r="CQ624" i="9"/>
  <c r="BW624" i="9"/>
  <c r="BC624" i="9"/>
  <c r="CQ623" i="9"/>
  <c r="BW623" i="9"/>
  <c r="BZ623" i="9" s="1"/>
  <c r="BC623" i="9"/>
  <c r="CQ622" i="9"/>
  <c r="BW622" i="9"/>
  <c r="BC622" i="9"/>
  <c r="BF622" i="9" s="1"/>
  <c r="CQ621" i="9"/>
  <c r="CT621" i="9" s="1"/>
  <c r="BW621" i="9"/>
  <c r="BC621" i="9"/>
  <c r="CQ620" i="9"/>
  <c r="CT620" i="9" s="1"/>
  <c r="BW620" i="9"/>
  <c r="BZ620" i="9" s="1"/>
  <c r="BC620" i="9"/>
  <c r="CQ619" i="9"/>
  <c r="BW619" i="9"/>
  <c r="BZ619" i="9" s="1"/>
  <c r="BC619" i="9"/>
  <c r="BF619" i="9" s="1"/>
  <c r="CQ618" i="9"/>
  <c r="BW618" i="9"/>
  <c r="BC618" i="9"/>
  <c r="BF618" i="9" s="1"/>
  <c r="CQ617" i="9"/>
  <c r="CT617" i="9" s="1"/>
  <c r="BW617" i="9"/>
  <c r="BC617" i="9"/>
  <c r="CQ616" i="9"/>
  <c r="CT616" i="9" s="1"/>
  <c r="BW616" i="9"/>
  <c r="BZ616" i="9" s="1"/>
  <c r="BC616" i="9"/>
  <c r="CQ615" i="9"/>
  <c r="BW615" i="9"/>
  <c r="BZ615" i="9" s="1"/>
  <c r="BC615" i="9"/>
  <c r="BF615" i="9" s="1"/>
  <c r="CQ614" i="9"/>
  <c r="BW614" i="9"/>
  <c r="BC614" i="9"/>
  <c r="BF614" i="9" s="1"/>
  <c r="CQ613" i="9"/>
  <c r="CT613" i="9" s="1"/>
  <c r="BW613" i="9"/>
  <c r="BC613" i="9"/>
  <c r="CQ612" i="9"/>
  <c r="CT612" i="9" s="1"/>
  <c r="BW612" i="9"/>
  <c r="BZ612" i="9" s="1"/>
  <c r="BC612" i="9"/>
  <c r="CQ611" i="9"/>
  <c r="CU611" i="9" s="1"/>
  <c r="BW611" i="9"/>
  <c r="CA611" i="9" s="1"/>
  <c r="BC611" i="9"/>
  <c r="BG611" i="9" s="1"/>
  <c r="CQ610" i="9"/>
  <c r="CU610" i="9" s="1"/>
  <c r="BW610" i="9"/>
  <c r="CA610" i="9" s="1"/>
  <c r="BC610" i="9"/>
  <c r="BG610" i="9" s="1"/>
  <c r="CQ609" i="9"/>
  <c r="CU609" i="9" s="1"/>
  <c r="BW609" i="9"/>
  <c r="CA609" i="9" s="1"/>
  <c r="BC609" i="9"/>
  <c r="BG609" i="9" s="1"/>
  <c r="CQ608" i="9"/>
  <c r="CU608" i="9" s="1"/>
  <c r="BW608" i="9"/>
  <c r="CA608" i="9" s="1"/>
  <c r="BC608" i="9"/>
  <c r="BG608" i="9" s="1"/>
  <c r="CQ607" i="9"/>
  <c r="CU607" i="9" s="1"/>
  <c r="BW607" i="9"/>
  <c r="CA607" i="9" s="1"/>
  <c r="BC607" i="9"/>
  <c r="BG607" i="9" s="1"/>
  <c r="CQ606" i="9"/>
  <c r="CU606" i="9" s="1"/>
  <c r="BW606" i="9"/>
  <c r="CA606" i="9" s="1"/>
  <c r="BC606" i="9"/>
  <c r="BG606" i="9" s="1"/>
  <c r="CQ605" i="9"/>
  <c r="CU605" i="9" s="1"/>
  <c r="BW605" i="9"/>
  <c r="CA605" i="9" s="1"/>
  <c r="BC605" i="9"/>
  <c r="BG605" i="9" s="1"/>
  <c r="CQ604" i="9"/>
  <c r="CU604" i="9" s="1"/>
  <c r="BY846" i="9"/>
  <c r="BX846" i="9"/>
  <c r="BW845" i="9"/>
  <c r="BE844" i="9"/>
  <c r="BD844" i="9"/>
  <c r="BY842" i="9"/>
  <c r="BX842" i="9"/>
  <c r="CS840" i="9"/>
  <c r="CR840" i="9"/>
  <c r="CS838" i="9"/>
  <c r="CR838" i="9"/>
  <c r="BE838" i="9"/>
  <c r="BD838" i="9"/>
  <c r="CS836" i="9"/>
  <c r="CR836" i="9"/>
  <c r="BY835" i="9"/>
  <c r="BX835" i="9"/>
  <c r="BW833" i="9"/>
  <c r="CS831" i="9"/>
  <c r="CR831" i="9"/>
  <c r="BY830" i="9"/>
  <c r="BX830" i="9"/>
  <c r="CS828" i="9"/>
  <c r="CR828" i="9"/>
  <c r="CS827" i="9"/>
  <c r="CR827" i="9"/>
  <c r="CQ825" i="9"/>
  <c r="BC825" i="9"/>
  <c r="CS823" i="9"/>
  <c r="CR823" i="9"/>
  <c r="CU823" i="9"/>
  <c r="BE823" i="9"/>
  <c r="BD823" i="9"/>
  <c r="BG823" i="9"/>
  <c r="BY822" i="9"/>
  <c r="BX822" i="9"/>
  <c r="CA822" i="9"/>
  <c r="CS820" i="9"/>
  <c r="CU820" i="9"/>
  <c r="CR820" i="9"/>
  <c r="BE820" i="9"/>
  <c r="BD820" i="9"/>
  <c r="BG820" i="9"/>
  <c r="BY819" i="9"/>
  <c r="CA819" i="9"/>
  <c r="BX819" i="9"/>
  <c r="CQ817" i="9"/>
  <c r="BC817" i="9"/>
  <c r="CS815" i="9"/>
  <c r="CR815" i="9"/>
  <c r="CU815" i="9"/>
  <c r="CS814" i="9"/>
  <c r="CR814" i="9"/>
  <c r="CU814" i="9"/>
  <c r="BE814" i="9"/>
  <c r="BG814" i="9"/>
  <c r="BD814" i="9"/>
  <c r="BC813" i="9"/>
  <c r="BY812" i="9"/>
  <c r="BZ812" i="9"/>
  <c r="CA812" i="9"/>
  <c r="BX812" i="9"/>
  <c r="BY811" i="9"/>
  <c r="BX811" i="9"/>
  <c r="BZ811" i="9"/>
  <c r="CA811" i="9"/>
  <c r="BY810" i="9"/>
  <c r="BX810" i="9"/>
  <c r="BZ810" i="9"/>
  <c r="CA810" i="9"/>
  <c r="BC809" i="9"/>
  <c r="CS807" i="9"/>
  <c r="CT807" i="9"/>
  <c r="CU807" i="9"/>
  <c r="CR807" i="9"/>
  <c r="BY806" i="9"/>
  <c r="BZ806" i="9"/>
  <c r="CA806" i="9"/>
  <c r="BX806" i="9"/>
  <c r="BC805" i="9"/>
  <c r="CS803" i="9"/>
  <c r="CT803" i="9"/>
  <c r="CU803" i="9"/>
  <c r="CR803" i="9"/>
  <c r="BY802" i="9"/>
  <c r="BZ802" i="9"/>
  <c r="CA802" i="9"/>
  <c r="BX802" i="9"/>
  <c r="BC801" i="9"/>
  <c r="CS799" i="9"/>
  <c r="CR799" i="9"/>
  <c r="CT799" i="9"/>
  <c r="CU799" i="9"/>
  <c r="BY798" i="9"/>
  <c r="BX798" i="9"/>
  <c r="BZ798" i="9"/>
  <c r="CA798" i="9"/>
  <c r="BC797" i="9"/>
  <c r="CS795" i="9"/>
  <c r="CR795" i="9"/>
  <c r="CT795" i="9"/>
  <c r="CU795" i="9"/>
  <c r="BY794" i="9"/>
  <c r="BX794" i="9"/>
  <c r="BZ794" i="9"/>
  <c r="CA794" i="9"/>
  <c r="BC793" i="9"/>
  <c r="CS791" i="9"/>
  <c r="CR791" i="9"/>
  <c r="CT791" i="9"/>
  <c r="CU791" i="9"/>
  <c r="BY790" i="9"/>
  <c r="BX790" i="9"/>
  <c r="BZ790" i="9"/>
  <c r="CA790" i="9"/>
  <c r="BC789" i="9"/>
  <c r="CS787" i="9"/>
  <c r="CR787" i="9"/>
  <c r="CT787" i="9"/>
  <c r="CU787" i="9"/>
  <c r="BY786" i="9"/>
  <c r="BX786" i="9"/>
  <c r="BZ786" i="9"/>
  <c r="CA786" i="9"/>
  <c r="CS784" i="9"/>
  <c r="CT784" i="9"/>
  <c r="CU784" i="9"/>
  <c r="CR784" i="9"/>
  <c r="BY783" i="9"/>
  <c r="BZ783" i="9"/>
  <c r="CA783" i="9"/>
  <c r="BX783" i="9"/>
  <c r="CQ781" i="9"/>
  <c r="CS780" i="9"/>
  <c r="CT780" i="9"/>
  <c r="CU780" i="9"/>
  <c r="CR780" i="9"/>
  <c r="BY779" i="9"/>
  <c r="BZ779" i="9"/>
  <c r="CA779" i="9"/>
  <c r="BX779" i="9"/>
  <c r="BE778" i="9"/>
  <c r="BF778" i="9"/>
  <c r="BG778" i="9"/>
  <c r="BD778" i="9"/>
  <c r="CS776" i="9"/>
  <c r="CT776" i="9"/>
  <c r="CU776" i="9"/>
  <c r="CR776" i="9"/>
  <c r="BY775" i="9"/>
  <c r="BZ775" i="9"/>
  <c r="CA775" i="9"/>
  <c r="BX775" i="9"/>
  <c r="BE774" i="9"/>
  <c r="BF774" i="9"/>
  <c r="BG774" i="9"/>
  <c r="BD774" i="9"/>
  <c r="BC773" i="9"/>
  <c r="CS771" i="9"/>
  <c r="CR771" i="9"/>
  <c r="CT771" i="9"/>
  <c r="CU771" i="9"/>
  <c r="BY770" i="9"/>
  <c r="BX770" i="9"/>
  <c r="BZ770" i="9"/>
  <c r="CA770" i="9"/>
  <c r="BC769" i="9"/>
  <c r="CS767" i="9"/>
  <c r="CR767" i="9"/>
  <c r="CT767" i="9"/>
  <c r="CU767" i="9"/>
  <c r="BY766" i="9"/>
  <c r="BX766" i="9"/>
  <c r="BZ766" i="9"/>
  <c r="CA766" i="9"/>
  <c r="BC765" i="9"/>
  <c r="CS763" i="9"/>
  <c r="CR763" i="9"/>
  <c r="CT763" i="9"/>
  <c r="CU763" i="9"/>
  <c r="BY762" i="9"/>
  <c r="BX762" i="9"/>
  <c r="BZ762" i="9"/>
  <c r="CA762" i="9"/>
  <c r="BC761" i="9"/>
  <c r="BE760" i="9"/>
  <c r="BF760" i="9"/>
  <c r="BG760" i="9"/>
  <c r="BD760" i="9"/>
  <c r="CR758" i="9"/>
  <c r="CU758" i="9"/>
  <c r="CS758" i="9"/>
  <c r="CT758" i="9"/>
  <c r="BW757" i="9"/>
  <c r="BX756" i="9"/>
  <c r="BZ756" i="9"/>
  <c r="CR754" i="9"/>
  <c r="CS754" i="9"/>
  <c r="CT754" i="9"/>
  <c r="CU754" i="9"/>
  <c r="BW753" i="9"/>
  <c r="BD751" i="9"/>
  <c r="BF751" i="9"/>
  <c r="CQ749" i="9"/>
  <c r="CR749" i="9" s="1"/>
  <c r="BC749" i="9"/>
  <c r="BD749" i="9" s="1"/>
  <c r="CR746" i="9"/>
  <c r="CT746" i="9"/>
  <c r="CU746" i="9"/>
  <c r="CS746" i="9"/>
  <c r="BD746" i="9"/>
  <c r="BE746" i="9"/>
  <c r="BG746" i="9"/>
  <c r="BC745" i="9"/>
  <c r="CR743" i="9"/>
  <c r="CT743" i="9"/>
  <c r="CQ741" i="9"/>
  <c r="CR741" i="9" s="1"/>
  <c r="BD738" i="9"/>
  <c r="BE738" i="9"/>
  <c r="BG738" i="9"/>
  <c r="CR736" i="9"/>
  <c r="CU736" i="9"/>
  <c r="CS736" i="9"/>
  <c r="BX735" i="9"/>
  <c r="BY735" i="9"/>
  <c r="CA735" i="9"/>
  <c r="BE734" i="9"/>
  <c r="BG734" i="9"/>
  <c r="CS732" i="9"/>
  <c r="CU732" i="9"/>
  <c r="BC725" i="9"/>
  <c r="BG725" i="9" s="1"/>
  <c r="CQ721" i="9"/>
  <c r="CU721" i="9" s="1"/>
  <c r="BC713" i="9"/>
  <c r="BG713" i="9" s="1"/>
  <c r="BY707" i="9"/>
  <c r="CA707" i="9"/>
  <c r="BE706" i="9"/>
  <c r="BG706" i="9"/>
  <c r="BC705" i="9"/>
  <c r="CS703" i="9"/>
  <c r="CU703" i="9"/>
  <c r="CQ701" i="9"/>
  <c r="BC701" i="9"/>
  <c r="BE700" i="9"/>
  <c r="BG700" i="9"/>
  <c r="BY698" i="9"/>
  <c r="CA698" i="9"/>
  <c r="BA846" i="9"/>
  <c r="AZ846" i="9"/>
  <c r="AY846" i="9"/>
  <c r="AX845" i="9"/>
  <c r="AX844" i="9"/>
  <c r="BA843" i="9"/>
  <c r="AY843" i="9"/>
  <c r="AZ843" i="9"/>
  <c r="BA842" i="9"/>
  <c r="AY842" i="9"/>
  <c r="AZ842" i="9"/>
  <c r="BR841" i="9"/>
  <c r="CL840" i="9"/>
  <c r="AX840" i="9"/>
  <c r="BU839" i="9"/>
  <c r="BS839" i="9"/>
  <c r="BT839" i="9"/>
  <c r="CO838" i="9"/>
  <c r="CM838" i="9"/>
  <c r="CN838" i="9"/>
  <c r="BA838" i="9"/>
  <c r="AZ838" i="9"/>
  <c r="BB838" i="9"/>
  <c r="AY838" i="9"/>
  <c r="BR837" i="9"/>
  <c r="CL836" i="9"/>
  <c r="AX836" i="9"/>
  <c r="CO835" i="9"/>
  <c r="CM835" i="9"/>
  <c r="CN835" i="9"/>
  <c r="CO834" i="9"/>
  <c r="CN834" i="9"/>
  <c r="CM834" i="9"/>
  <c r="BA834" i="9"/>
  <c r="AY834" i="9"/>
  <c r="AZ834" i="9"/>
  <c r="AX833" i="9"/>
  <c r="BU831" i="9"/>
  <c r="BS831" i="9"/>
  <c r="BT831" i="9"/>
  <c r="CO830" i="9"/>
  <c r="CN830" i="9"/>
  <c r="CM830" i="9"/>
  <c r="CL829" i="9"/>
  <c r="BR828" i="9"/>
  <c r="BU827" i="9"/>
  <c r="BV827" i="9"/>
  <c r="BS827" i="9"/>
  <c r="BT827" i="9"/>
  <c r="BA827" i="9"/>
  <c r="AZ827" i="9"/>
  <c r="AY827" i="9"/>
  <c r="BR825" i="9"/>
  <c r="CL824" i="9"/>
  <c r="AX824" i="9"/>
  <c r="BU822" i="9"/>
  <c r="BS822" i="9"/>
  <c r="BT822" i="9"/>
  <c r="CL821" i="9"/>
  <c r="AX821" i="9"/>
  <c r="BU819" i="9"/>
  <c r="BS819" i="9"/>
  <c r="BT819" i="9"/>
  <c r="CO818" i="9"/>
  <c r="CM818" i="9"/>
  <c r="CN818" i="9"/>
  <c r="BA818" i="9"/>
  <c r="AY818" i="9"/>
  <c r="AZ818" i="9"/>
  <c r="BR816" i="9"/>
  <c r="CO815" i="9"/>
  <c r="CM815" i="9"/>
  <c r="CN815" i="9"/>
  <c r="BU814" i="9"/>
  <c r="BS814" i="9"/>
  <c r="BT814" i="9"/>
  <c r="CL813" i="9"/>
  <c r="AX813" i="9"/>
  <c r="BU811" i="9"/>
  <c r="BT811" i="9"/>
  <c r="CO810" i="9"/>
  <c r="CN810" i="9"/>
  <c r="BA810" i="9"/>
  <c r="AZ810" i="9"/>
  <c r="BB810" i="9"/>
  <c r="BR808" i="9"/>
  <c r="CO807" i="9"/>
  <c r="CN807" i="9"/>
  <c r="BA807" i="9"/>
  <c r="AZ807" i="9"/>
  <c r="BR805" i="9"/>
  <c r="CL804" i="9"/>
  <c r="AX804" i="9"/>
  <c r="BA803" i="9"/>
  <c r="AZ803" i="9"/>
  <c r="CO802" i="9"/>
  <c r="CN802" i="9"/>
  <c r="BU802" i="9"/>
  <c r="BT802" i="9"/>
  <c r="BA802" i="9"/>
  <c r="BB802" i="9"/>
  <c r="AZ802" i="9"/>
  <c r="CL801" i="9"/>
  <c r="BR801" i="9"/>
  <c r="AX801" i="9"/>
  <c r="CL800" i="9"/>
  <c r="BR800" i="9"/>
  <c r="AX800" i="9"/>
  <c r="CL799" i="9"/>
  <c r="BR799" i="9"/>
  <c r="AX799" i="9"/>
  <c r="CO798" i="9"/>
  <c r="CN798" i="9"/>
  <c r="CP798" i="9"/>
  <c r="BU798" i="9"/>
  <c r="BT798" i="9"/>
  <c r="BV798" i="9"/>
  <c r="BA798" i="9"/>
  <c r="AZ798" i="9"/>
  <c r="BB798" i="9"/>
  <c r="CL797" i="9"/>
  <c r="BR797" i="9"/>
  <c r="AX797" i="9"/>
  <c r="CL796" i="9"/>
  <c r="BR796" i="9"/>
  <c r="AX796" i="9"/>
  <c r="CL795" i="9"/>
  <c r="BR795" i="9"/>
  <c r="AX795" i="9"/>
  <c r="CO794" i="9"/>
  <c r="CN794" i="9"/>
  <c r="CP794" i="9"/>
  <c r="BU794" i="9"/>
  <c r="BT794" i="9"/>
  <c r="BV794" i="9"/>
  <c r="BA794" i="9"/>
  <c r="AZ794" i="9"/>
  <c r="BB794" i="9"/>
  <c r="CL793" i="9"/>
  <c r="BR793" i="9"/>
  <c r="AX793" i="9"/>
  <c r="CL792" i="9"/>
  <c r="BR792" i="9"/>
  <c r="AX792" i="9"/>
  <c r="CL791" i="9"/>
  <c r="BR791" i="9"/>
  <c r="AX791" i="9"/>
  <c r="CO790" i="9"/>
  <c r="CN790" i="9"/>
  <c r="CP790" i="9"/>
  <c r="BT790" i="9"/>
  <c r="BV790" i="9"/>
  <c r="AZ790" i="9"/>
  <c r="BB790" i="9"/>
  <c r="CL789" i="9"/>
  <c r="BR789" i="9"/>
  <c r="AX789" i="9"/>
  <c r="CL788" i="9"/>
  <c r="BR788" i="9"/>
  <c r="AX788" i="9"/>
  <c r="CL787" i="9"/>
  <c r="BR787" i="9"/>
  <c r="AX787" i="9"/>
  <c r="CO786" i="9"/>
  <c r="CN786" i="9"/>
  <c r="CP786" i="9"/>
  <c r="BU786" i="9"/>
  <c r="BT786" i="9"/>
  <c r="BV786" i="9"/>
  <c r="BA786" i="9"/>
  <c r="AZ786" i="9"/>
  <c r="BB786" i="9"/>
  <c r="CL785" i="9"/>
  <c r="BR785" i="9"/>
  <c r="AX785" i="9"/>
  <c r="CL784" i="9"/>
  <c r="BR784" i="9"/>
  <c r="AX784" i="9"/>
  <c r="CL783" i="9"/>
  <c r="BR783" i="9"/>
  <c r="AX783" i="9"/>
  <c r="CO782" i="9"/>
  <c r="CN782" i="9"/>
  <c r="CP782" i="9"/>
  <c r="BU782" i="9"/>
  <c r="BT782" i="9"/>
  <c r="BV782" i="9"/>
  <c r="BA782" i="9"/>
  <c r="AZ782" i="9"/>
  <c r="BB782" i="9"/>
  <c r="CL781" i="9"/>
  <c r="BR781" i="9"/>
  <c r="AX781" i="9"/>
  <c r="CL780" i="9"/>
  <c r="BR780" i="9"/>
  <c r="AX780" i="9"/>
  <c r="CL779" i="9"/>
  <c r="BR779" i="9"/>
  <c r="AX779" i="9"/>
  <c r="CO778" i="9"/>
  <c r="CN778" i="9"/>
  <c r="CP778" i="9"/>
  <c r="BU778" i="9"/>
  <c r="BT778" i="9"/>
  <c r="BV778" i="9"/>
  <c r="BA778" i="9"/>
  <c r="AZ778" i="9"/>
  <c r="BB778" i="9"/>
  <c r="CL777" i="9"/>
  <c r="BR777" i="9"/>
  <c r="AX777" i="9"/>
  <c r="CL776" i="9"/>
  <c r="BR776" i="9"/>
  <c r="AX776" i="9"/>
  <c r="CL775" i="9"/>
  <c r="BR775" i="9"/>
  <c r="AX775" i="9"/>
  <c r="CO774" i="9"/>
  <c r="CN774" i="9"/>
  <c r="CP774" i="9"/>
  <c r="BU774" i="9"/>
  <c r="BT774" i="9"/>
  <c r="BV774" i="9"/>
  <c r="BA774" i="9"/>
  <c r="AZ774" i="9"/>
  <c r="BB774" i="9"/>
  <c r="CL773" i="9"/>
  <c r="BR773" i="9"/>
  <c r="AX773" i="9"/>
  <c r="CL772" i="9"/>
  <c r="BR772" i="9"/>
  <c r="AX772" i="9"/>
  <c r="CL771" i="9"/>
  <c r="BR771" i="9"/>
  <c r="AX771" i="9"/>
  <c r="CL770" i="9"/>
  <c r="BR770" i="9"/>
  <c r="AX770" i="9"/>
  <c r="CL769" i="9"/>
  <c r="BR769" i="9"/>
  <c r="AX769" i="9"/>
  <c r="CL768" i="9"/>
  <c r="BR768" i="9"/>
  <c r="AX768" i="9"/>
  <c r="CL767" i="9"/>
  <c r="BR767" i="9"/>
  <c r="AX767" i="9"/>
  <c r="CL766" i="9"/>
  <c r="BR766" i="9"/>
  <c r="AX766" i="9"/>
  <c r="CL765" i="9"/>
  <c r="BR765" i="9"/>
  <c r="AX765" i="9"/>
  <c r="CL764" i="9"/>
  <c r="BR764" i="9"/>
  <c r="AX764" i="9"/>
  <c r="CL763" i="9"/>
  <c r="BR763" i="9"/>
  <c r="AX763" i="9"/>
  <c r="CL762" i="9"/>
  <c r="BR762" i="9"/>
  <c r="AX762" i="9"/>
  <c r="CL761" i="9"/>
  <c r="BR761" i="9"/>
  <c r="AX761" i="9"/>
  <c r="CL760" i="9"/>
  <c r="BR760" i="9"/>
  <c r="AX760" i="9"/>
  <c r="CL759" i="9"/>
  <c r="CN759" i="9" s="1"/>
  <c r="BR759" i="9"/>
  <c r="AX759" i="9"/>
  <c r="CL758" i="9"/>
  <c r="BR758" i="9"/>
  <c r="BT758" i="9" s="1"/>
  <c r="AX758" i="9"/>
  <c r="CL757" i="9"/>
  <c r="BR757" i="9"/>
  <c r="AX757" i="9"/>
  <c r="AZ757" i="9" s="1"/>
  <c r="CL756" i="9"/>
  <c r="BR756" i="9"/>
  <c r="AX756" i="9"/>
  <c r="CL755" i="9"/>
  <c r="CN755" i="9" s="1"/>
  <c r="BR755" i="9"/>
  <c r="AX755" i="9"/>
  <c r="CL754" i="9"/>
  <c r="BR754" i="9"/>
  <c r="BT754" i="9" s="1"/>
  <c r="AX754" i="9"/>
  <c r="CL753" i="9"/>
  <c r="BR753" i="9"/>
  <c r="AX753" i="9"/>
  <c r="AZ753" i="9" s="1"/>
  <c r="CL752" i="9"/>
  <c r="BR752" i="9"/>
  <c r="AX752" i="9"/>
  <c r="CL751" i="9"/>
  <c r="CN751" i="9" s="1"/>
  <c r="BR751" i="9"/>
  <c r="AX751" i="9"/>
  <c r="CL750" i="9"/>
  <c r="BR750" i="9"/>
  <c r="BT750" i="9" s="1"/>
  <c r="AX750" i="9"/>
  <c r="CL749" i="9"/>
  <c r="BR749" i="9"/>
  <c r="AX749" i="9"/>
  <c r="AZ749" i="9" s="1"/>
  <c r="CL748" i="9"/>
  <c r="BR748" i="9"/>
  <c r="AX748" i="9"/>
  <c r="CL747" i="9"/>
  <c r="CN747" i="9" s="1"/>
  <c r="BR747" i="9"/>
  <c r="AX747" i="9"/>
  <c r="AZ747" i="9" s="1"/>
  <c r="CL746" i="9"/>
  <c r="BR746" i="9"/>
  <c r="BT746" i="9" s="1"/>
  <c r="AX746" i="9"/>
  <c r="CL745" i="9"/>
  <c r="CN745" i="9" s="1"/>
  <c r="BR745" i="9"/>
  <c r="AX745" i="9"/>
  <c r="CL744" i="9"/>
  <c r="BR744" i="9"/>
  <c r="BT744" i="9" s="1"/>
  <c r="AX744" i="9"/>
  <c r="CL743" i="9"/>
  <c r="BR743" i="9"/>
  <c r="AX743" i="9"/>
  <c r="AZ743" i="9" s="1"/>
  <c r="CL742" i="9"/>
  <c r="BR742" i="9"/>
  <c r="AX742" i="9"/>
  <c r="CL741" i="9"/>
  <c r="CN741" i="9" s="1"/>
  <c r="BR741" i="9"/>
  <c r="AX741" i="9"/>
  <c r="CL740" i="9"/>
  <c r="BR740" i="9"/>
  <c r="BT740" i="9" s="1"/>
  <c r="AX740" i="9"/>
  <c r="CL739" i="9"/>
  <c r="BR739" i="9"/>
  <c r="AX739" i="9"/>
  <c r="AZ739" i="9" s="1"/>
  <c r="CL738" i="9"/>
  <c r="BR738" i="9"/>
  <c r="AX738" i="9"/>
  <c r="CL737" i="9"/>
  <c r="CN737" i="9" s="1"/>
  <c r="BR737" i="9"/>
  <c r="AX737" i="9"/>
  <c r="CL736" i="9"/>
  <c r="BR736" i="9"/>
  <c r="BT736" i="9" s="1"/>
  <c r="AX736" i="9"/>
  <c r="CL735" i="9"/>
  <c r="BR735" i="9"/>
  <c r="AX735" i="9"/>
  <c r="AZ735" i="9" s="1"/>
  <c r="CL734" i="9"/>
  <c r="BR734" i="9"/>
  <c r="AX734" i="9"/>
  <c r="CL733" i="9"/>
  <c r="BR733" i="9"/>
  <c r="AX733" i="9"/>
  <c r="CL732" i="9"/>
  <c r="BR732" i="9"/>
  <c r="AX732" i="9"/>
  <c r="CL731" i="9"/>
  <c r="BR731" i="9"/>
  <c r="AX731" i="9"/>
  <c r="CL730" i="9"/>
  <c r="BR730" i="9"/>
  <c r="AX730" i="9"/>
  <c r="CL729" i="9"/>
  <c r="BR729" i="9"/>
  <c r="AX729" i="9"/>
  <c r="CL728" i="9"/>
  <c r="BR728" i="9"/>
  <c r="AX728" i="9"/>
  <c r="CL727" i="9"/>
  <c r="BR727" i="9"/>
  <c r="AX727" i="9"/>
  <c r="CL726" i="9"/>
  <c r="BR726" i="9"/>
  <c r="AX726" i="9"/>
  <c r="CL725" i="9"/>
  <c r="BR725" i="9"/>
  <c r="AX725" i="9"/>
  <c r="CL724" i="9"/>
  <c r="BR724" i="9"/>
  <c r="AX724" i="9"/>
  <c r="CL723" i="9"/>
  <c r="BR723" i="9"/>
  <c r="AX723" i="9"/>
  <c r="CL722" i="9"/>
  <c r="BR722" i="9"/>
  <c r="AX722" i="9"/>
  <c r="CL721" i="9"/>
  <c r="BR721" i="9"/>
  <c r="AX721" i="9"/>
  <c r="CL720" i="9"/>
  <c r="BR720" i="9"/>
  <c r="AX720" i="9"/>
  <c r="CL719" i="9"/>
  <c r="BR719" i="9"/>
  <c r="AX719" i="9"/>
  <c r="CL718" i="9"/>
  <c r="BR718" i="9"/>
  <c r="AX718" i="9"/>
  <c r="CL717" i="9"/>
  <c r="BR717" i="9"/>
  <c r="AX717" i="9"/>
  <c r="CL716" i="9"/>
  <c r="BR716" i="9"/>
  <c r="AX716" i="9"/>
  <c r="CL715" i="9"/>
  <c r="BR715" i="9"/>
  <c r="AX715" i="9"/>
  <c r="CL714" i="9"/>
  <c r="BR714" i="9"/>
  <c r="AX714" i="9"/>
  <c r="CL713" i="9"/>
  <c r="BR713" i="9"/>
  <c r="AX713" i="9"/>
  <c r="CL712" i="9"/>
  <c r="BR712" i="9"/>
  <c r="AX712" i="9"/>
  <c r="CL711" i="9"/>
  <c r="BR711" i="9"/>
  <c r="AX711" i="9"/>
  <c r="CL710" i="9"/>
  <c r="BR710" i="9"/>
  <c r="AX710" i="9"/>
  <c r="CL709" i="9"/>
  <c r="BR709" i="9"/>
  <c r="AX709" i="9"/>
  <c r="CL708" i="9"/>
  <c r="BR708" i="9"/>
  <c r="AX708" i="9"/>
  <c r="CL707" i="9"/>
  <c r="BR707" i="9"/>
  <c r="AX707" i="9"/>
  <c r="CL706" i="9"/>
  <c r="BR706" i="9"/>
  <c r="AX706" i="9"/>
  <c r="CL705" i="9"/>
  <c r="BR705" i="9"/>
  <c r="AX705" i="9"/>
  <c r="CL704" i="9"/>
  <c r="BR704" i="9"/>
  <c r="AX704" i="9"/>
  <c r="CL703" i="9"/>
  <c r="BR703" i="9"/>
  <c r="AX703" i="9"/>
  <c r="CL702" i="9"/>
  <c r="BR702" i="9"/>
  <c r="AX702" i="9"/>
  <c r="CL701" i="9"/>
  <c r="BR701" i="9"/>
  <c r="AX701" i="9"/>
  <c r="CL700" i="9"/>
  <c r="BR700" i="9"/>
  <c r="AX700" i="9"/>
  <c r="CL699" i="9"/>
  <c r="BE846" i="9"/>
  <c r="BD846" i="9"/>
  <c r="CS844" i="9"/>
  <c r="CR844" i="9"/>
  <c r="CS843" i="9"/>
  <c r="CR843" i="9"/>
  <c r="CS842" i="9"/>
  <c r="CR842" i="9"/>
  <c r="BW841" i="9"/>
  <c r="BE840" i="9"/>
  <c r="BD840" i="9"/>
  <c r="BE839" i="9"/>
  <c r="BD839" i="9"/>
  <c r="CQ837" i="9"/>
  <c r="BY836" i="9"/>
  <c r="BX836" i="9"/>
  <c r="BE835" i="9"/>
  <c r="BD835" i="9"/>
  <c r="BE834" i="9"/>
  <c r="BD834" i="9"/>
  <c r="CS832" i="9"/>
  <c r="CR832" i="9"/>
  <c r="BY831" i="9"/>
  <c r="BX831" i="9"/>
  <c r="BE830" i="9"/>
  <c r="BG830" i="9"/>
  <c r="BD830" i="9"/>
  <c r="BC829" i="9"/>
  <c r="BE828" i="9"/>
  <c r="BD828" i="9"/>
  <c r="BE827" i="9"/>
  <c r="BD827" i="9"/>
  <c r="CS812" i="9"/>
  <c r="CR812" i="9"/>
  <c r="CT812" i="9"/>
  <c r="CU812" i="9"/>
  <c r="BE812" i="9"/>
  <c r="BG812" i="9"/>
  <c r="BD812" i="9"/>
  <c r="BF812" i="9"/>
  <c r="CS810" i="9"/>
  <c r="CU810" i="9"/>
  <c r="CR810" i="9"/>
  <c r="CT810" i="9"/>
  <c r="CQ809" i="9"/>
  <c r="BY808" i="9"/>
  <c r="BX808" i="9"/>
  <c r="BZ808" i="9"/>
  <c r="CA808" i="9"/>
  <c r="BE807" i="9"/>
  <c r="BD807" i="9"/>
  <c r="BF807" i="9"/>
  <c r="BG807" i="9"/>
  <c r="CQ805" i="9"/>
  <c r="BY804" i="9"/>
  <c r="BX804" i="9"/>
  <c r="BZ804" i="9"/>
  <c r="CA804" i="9"/>
  <c r="BE803" i="9"/>
  <c r="BD803" i="9"/>
  <c r="BF803" i="9"/>
  <c r="BG803" i="9"/>
  <c r="CQ801" i="9"/>
  <c r="BY800" i="9"/>
  <c r="BX800" i="9"/>
  <c r="BZ800" i="9"/>
  <c r="CA800" i="9"/>
  <c r="BE799" i="9"/>
  <c r="BD799" i="9"/>
  <c r="BF799" i="9"/>
  <c r="BG799" i="9"/>
  <c r="BE798" i="9"/>
  <c r="BF798" i="9"/>
  <c r="BG798" i="9"/>
  <c r="BD798" i="9"/>
  <c r="CS796" i="9"/>
  <c r="CT796" i="9"/>
  <c r="CU796" i="9"/>
  <c r="CR796" i="9"/>
  <c r="BY795" i="9"/>
  <c r="BZ795" i="9"/>
  <c r="CA795" i="9"/>
  <c r="BX795" i="9"/>
  <c r="BE794" i="9"/>
  <c r="BF794" i="9"/>
  <c r="BG794" i="9"/>
  <c r="BD794" i="9"/>
  <c r="CS792" i="9"/>
  <c r="CT792" i="9"/>
  <c r="CU792" i="9"/>
  <c r="CR792" i="9"/>
  <c r="BY791" i="9"/>
  <c r="BZ791" i="9"/>
  <c r="CA791" i="9"/>
  <c r="BX791" i="9"/>
  <c r="BE790" i="9"/>
  <c r="BD790" i="9"/>
  <c r="BF790" i="9"/>
  <c r="BG790" i="9"/>
  <c r="CS788" i="9"/>
  <c r="CT788" i="9"/>
  <c r="CU788" i="9"/>
  <c r="CR788" i="9"/>
  <c r="BY787" i="9"/>
  <c r="BZ787" i="9"/>
  <c r="CA787" i="9"/>
  <c r="BX787" i="9"/>
  <c r="BE786" i="9"/>
  <c r="BF786" i="9"/>
  <c r="BG786" i="9"/>
  <c r="BD786" i="9"/>
  <c r="BC785" i="9"/>
  <c r="CS783" i="9"/>
  <c r="CR783" i="9"/>
  <c r="CT783" i="9"/>
  <c r="CU783" i="9"/>
  <c r="BY782" i="9"/>
  <c r="BX782" i="9"/>
  <c r="BZ782" i="9"/>
  <c r="CA782" i="9"/>
  <c r="BW781" i="9"/>
  <c r="CS779" i="9"/>
  <c r="CR779" i="9"/>
  <c r="CT779" i="9"/>
  <c r="CU779" i="9"/>
  <c r="BY778" i="9"/>
  <c r="BX778" i="9"/>
  <c r="BZ778" i="9"/>
  <c r="CA778" i="9"/>
  <c r="BC777" i="9"/>
  <c r="BE776" i="9"/>
  <c r="BF776" i="9"/>
  <c r="BG776" i="9"/>
  <c r="BD776" i="9"/>
  <c r="CS774" i="9"/>
  <c r="CT774" i="9"/>
  <c r="CU774" i="9"/>
  <c r="CR774" i="9"/>
  <c r="BW773" i="9"/>
  <c r="BE772" i="9"/>
  <c r="BF772" i="9"/>
  <c r="BG772" i="9"/>
  <c r="BD772" i="9"/>
  <c r="CS770" i="9"/>
  <c r="CT770" i="9"/>
  <c r="CU770" i="9"/>
  <c r="CR770" i="9"/>
  <c r="BW769" i="9"/>
  <c r="BE768" i="9"/>
  <c r="BF768" i="9"/>
  <c r="BG768" i="9"/>
  <c r="BD768" i="9"/>
  <c r="CS766" i="9"/>
  <c r="CT766" i="9"/>
  <c r="CU766" i="9"/>
  <c r="CR766" i="9"/>
  <c r="BW765" i="9"/>
  <c r="BE764" i="9"/>
  <c r="BF764" i="9"/>
  <c r="BG764" i="9"/>
  <c r="BD764" i="9"/>
  <c r="BE763" i="9"/>
  <c r="BD763" i="9"/>
  <c r="BF763" i="9"/>
  <c r="BG763" i="9"/>
  <c r="BE762" i="9"/>
  <c r="BF762" i="9"/>
  <c r="BG762" i="9"/>
  <c r="BD762" i="9"/>
  <c r="CS760" i="9"/>
  <c r="CT760" i="9"/>
  <c r="CU760" i="9"/>
  <c r="CR760" i="9"/>
  <c r="BX759" i="9"/>
  <c r="CA759" i="9"/>
  <c r="BY759" i="9"/>
  <c r="CQ757" i="9"/>
  <c r="CR752" i="9"/>
  <c r="CS752" i="9"/>
  <c r="CU752" i="9"/>
  <c r="BD752" i="9"/>
  <c r="BE752" i="9"/>
  <c r="BF752" i="9"/>
  <c r="BG752" i="9"/>
  <c r="BD750" i="9"/>
  <c r="BE750" i="9"/>
  <c r="BG750" i="9"/>
  <c r="CR748" i="9"/>
  <c r="CS748" i="9"/>
  <c r="CU748" i="9"/>
  <c r="BD748" i="9"/>
  <c r="BE748" i="9"/>
  <c r="BF748" i="9"/>
  <c r="BG748" i="9"/>
  <c r="CQ745" i="9"/>
  <c r="CR745" i="9" s="1"/>
  <c r="BD742" i="9"/>
  <c r="BG742" i="9"/>
  <c r="BE742" i="9"/>
  <c r="BC741" i="9"/>
  <c r="CR739" i="9"/>
  <c r="CT739" i="9"/>
  <c r="BX738" i="9"/>
  <c r="BZ738" i="9"/>
  <c r="BC737" i="9"/>
  <c r="BY734" i="9"/>
  <c r="CA734" i="9"/>
  <c r="BC733" i="9"/>
  <c r="CQ729" i="9"/>
  <c r="CU729" i="9" s="1"/>
  <c r="CQ725" i="9"/>
  <c r="CU725" i="9" s="1"/>
  <c r="BC717" i="9"/>
  <c r="BG717" i="9" s="1"/>
  <c r="BC709" i="9"/>
  <c r="BG709" i="9" s="1"/>
  <c r="BE708" i="9"/>
  <c r="BG708" i="9"/>
  <c r="CS706" i="9"/>
  <c r="CU706" i="9"/>
  <c r="BW705" i="9"/>
  <c r="BE704" i="9"/>
  <c r="BG704" i="9"/>
  <c r="CS702" i="9"/>
  <c r="CU702" i="9"/>
  <c r="BW701" i="9"/>
  <c r="BY700" i="9"/>
  <c r="CA700" i="9"/>
  <c r="CS698" i="9"/>
  <c r="CU698" i="9"/>
  <c r="CO846" i="9"/>
  <c r="CM846" i="9"/>
  <c r="CN846" i="9"/>
  <c r="BR845" i="9"/>
  <c r="CL844" i="9"/>
  <c r="BU843" i="9"/>
  <c r="BS843" i="9"/>
  <c r="BT843" i="9"/>
  <c r="BU842" i="9"/>
  <c r="BT842" i="9"/>
  <c r="BS842" i="9"/>
  <c r="CL841" i="9"/>
  <c r="AX841" i="9"/>
  <c r="BR840" i="9"/>
  <c r="CO839" i="9"/>
  <c r="CN839" i="9"/>
  <c r="CM839" i="9"/>
  <c r="BA839" i="9"/>
  <c r="AY839" i="9"/>
  <c r="AZ839" i="9"/>
  <c r="BU838" i="9"/>
  <c r="BT838" i="9"/>
  <c r="BS838" i="9"/>
  <c r="CL837" i="9"/>
  <c r="AX837" i="9"/>
  <c r="BR836" i="9"/>
  <c r="BA835" i="9"/>
  <c r="AY835" i="9"/>
  <c r="AZ835" i="9"/>
  <c r="BR833" i="9"/>
  <c r="CL832" i="9"/>
  <c r="AX832" i="9"/>
  <c r="BU830" i="9"/>
  <c r="BS830" i="9"/>
  <c r="BT830" i="9"/>
  <c r="BA830" i="9"/>
  <c r="AY830" i="9"/>
  <c r="AZ830" i="9"/>
  <c r="AX829" i="9"/>
  <c r="AX828" i="9"/>
  <c r="BU826" i="9"/>
  <c r="BS826" i="9"/>
  <c r="BT826" i="9"/>
  <c r="CL825" i="9"/>
  <c r="AX825" i="9"/>
  <c r="BU823" i="9"/>
  <c r="BS823" i="9"/>
  <c r="BT823" i="9"/>
  <c r="CO822" i="9"/>
  <c r="CM822" i="9"/>
  <c r="CN822" i="9"/>
  <c r="BA822" i="9"/>
  <c r="AY822" i="9"/>
  <c r="AZ822" i="9"/>
  <c r="BR820" i="9"/>
  <c r="CO819" i="9"/>
  <c r="CM819" i="9"/>
  <c r="CN819" i="9"/>
  <c r="BU818" i="9"/>
  <c r="BS818" i="9"/>
  <c r="BT818" i="9"/>
  <c r="CL817" i="9"/>
  <c r="AX817" i="9"/>
  <c r="BU815" i="9"/>
  <c r="BS815" i="9"/>
  <c r="BT815" i="9"/>
  <c r="CO814" i="9"/>
  <c r="CM814" i="9"/>
  <c r="CN814" i="9"/>
  <c r="BA814" i="9"/>
  <c r="AY814" i="9"/>
  <c r="AZ814" i="9"/>
  <c r="BR812" i="9"/>
  <c r="CO811" i="9"/>
  <c r="CN811" i="9"/>
  <c r="BA811" i="9"/>
  <c r="AZ811" i="9"/>
  <c r="BR809" i="9"/>
  <c r="CL808" i="9"/>
  <c r="AX808" i="9"/>
  <c r="BU806" i="9"/>
  <c r="BT806" i="9"/>
  <c r="CL805" i="9"/>
  <c r="BR804" i="9"/>
  <c r="CO803" i="9"/>
  <c r="CN803" i="9"/>
  <c r="CK846" i="9"/>
  <c r="CH846" i="9"/>
  <c r="CI846" i="9"/>
  <c r="CJ846" i="9"/>
  <c r="BP846" i="9"/>
  <c r="BQ846" i="9"/>
  <c r="BN846" i="9"/>
  <c r="BO846" i="9"/>
  <c r="CG845" i="9"/>
  <c r="AS845" i="9"/>
  <c r="BM844" i="9"/>
  <c r="CG843" i="9"/>
  <c r="AS843" i="9"/>
  <c r="AU842" i="9"/>
  <c r="AV842" i="9"/>
  <c r="AW842" i="9"/>
  <c r="AT842" i="9"/>
  <c r="BM841" i="9"/>
  <c r="CG840" i="9"/>
  <c r="CG839" i="9"/>
  <c r="BM839" i="9"/>
  <c r="AS839" i="9"/>
  <c r="BP838" i="9"/>
  <c r="BQ838" i="9"/>
  <c r="BN838" i="9"/>
  <c r="BO838" i="9"/>
  <c r="CG837" i="9"/>
  <c r="CG836" i="9"/>
  <c r="CG835" i="9"/>
  <c r="AS835" i="9"/>
  <c r="BO834" i="9"/>
  <c r="BP834" i="9"/>
  <c r="BQ834" i="9"/>
  <c r="BN834" i="9"/>
  <c r="AT834" i="9"/>
  <c r="AU834" i="9"/>
  <c r="AV834" i="9"/>
  <c r="AW834" i="9"/>
  <c r="AS833" i="9"/>
  <c r="BM832" i="9"/>
  <c r="AS832" i="9"/>
  <c r="BM831" i="9"/>
  <c r="CJ830" i="9"/>
  <c r="CK830" i="9"/>
  <c r="CH830" i="9"/>
  <c r="CI830" i="9"/>
  <c r="BO830" i="9"/>
  <c r="BP830" i="9"/>
  <c r="BQ830" i="9"/>
  <c r="BN830" i="9"/>
  <c r="AU830" i="9"/>
  <c r="AV830" i="9"/>
  <c r="AW830" i="9"/>
  <c r="AT830" i="9"/>
  <c r="CG829" i="9"/>
  <c r="BM829" i="9"/>
  <c r="AS829" i="9"/>
  <c r="CG828" i="9"/>
  <c r="BM828" i="9"/>
  <c r="AS828" i="9"/>
  <c r="CG827" i="9"/>
  <c r="BM827" i="9"/>
  <c r="AS827" i="9"/>
  <c r="CI826" i="9"/>
  <c r="CJ826" i="9"/>
  <c r="CK826" i="9"/>
  <c r="CH826" i="9"/>
  <c r="AW826" i="9"/>
  <c r="AT826" i="9"/>
  <c r="AU826" i="9"/>
  <c r="AV826" i="9"/>
  <c r="BM825" i="9"/>
  <c r="CG824" i="9"/>
  <c r="AS824" i="9"/>
  <c r="BM823" i="9"/>
  <c r="CK822" i="9"/>
  <c r="CH822" i="9"/>
  <c r="CI822" i="9"/>
  <c r="CJ822" i="9"/>
  <c r="AU822" i="9"/>
  <c r="AV822" i="9"/>
  <c r="AW822" i="9"/>
  <c r="AT822" i="9"/>
  <c r="BM821" i="9"/>
  <c r="CG820" i="9"/>
  <c r="AS820" i="9"/>
  <c r="BM819" i="9"/>
  <c r="CK818" i="9"/>
  <c r="CH818" i="9"/>
  <c r="CI818" i="9"/>
  <c r="CJ818" i="9"/>
  <c r="AU818" i="9"/>
  <c r="AV818" i="9"/>
  <c r="AW818" i="9"/>
  <c r="AT818" i="9"/>
  <c r="BM817" i="9"/>
  <c r="CG816" i="9"/>
  <c r="AS816" i="9"/>
  <c r="BM815" i="9"/>
  <c r="CK814" i="9"/>
  <c r="CH814" i="9"/>
  <c r="CI814" i="9"/>
  <c r="CJ814" i="9"/>
  <c r="AU814" i="9"/>
  <c r="AV814" i="9"/>
  <c r="AW814" i="9"/>
  <c r="AT814" i="9"/>
  <c r="BM813" i="9"/>
  <c r="CG812" i="9"/>
  <c r="AS812" i="9"/>
  <c r="BM811" i="9"/>
  <c r="CI810" i="9"/>
  <c r="CJ810" i="9"/>
  <c r="CK810" i="9"/>
  <c r="CH810" i="9"/>
  <c r="AU810" i="9"/>
  <c r="AV810" i="9"/>
  <c r="AW810" i="9"/>
  <c r="AT810" i="9"/>
  <c r="BM809" i="9"/>
  <c r="CG808" i="9"/>
  <c r="AS808" i="9"/>
  <c r="BM807" i="9"/>
  <c r="CK806" i="9"/>
  <c r="CH806" i="9"/>
  <c r="CI806" i="9"/>
  <c r="CJ806" i="9"/>
  <c r="AU806" i="9"/>
  <c r="AV806" i="9"/>
  <c r="AW806" i="9"/>
  <c r="AT806" i="9"/>
  <c r="BM805" i="9"/>
  <c r="CG804" i="9"/>
  <c r="AS804" i="9"/>
  <c r="BM803" i="9"/>
  <c r="CK802" i="9"/>
  <c r="CH802" i="9"/>
  <c r="CI802" i="9"/>
  <c r="CJ802" i="9"/>
  <c r="AV802" i="9"/>
  <c r="AW802" i="9"/>
  <c r="AT802" i="9"/>
  <c r="AU802" i="9"/>
  <c r="BM801" i="9"/>
  <c r="CG800" i="9"/>
  <c r="AS800" i="9"/>
  <c r="BM799" i="9"/>
  <c r="CI798" i="9"/>
  <c r="CJ798" i="9"/>
  <c r="CK798" i="9"/>
  <c r="CH798" i="9"/>
  <c r="AU798" i="9"/>
  <c r="AV798" i="9"/>
  <c r="AW798" i="9"/>
  <c r="AT798" i="9"/>
  <c r="BM797" i="9"/>
  <c r="CG796" i="9"/>
  <c r="AS796" i="9"/>
  <c r="BM795" i="9"/>
  <c r="CI794" i="9"/>
  <c r="CJ794" i="9"/>
  <c r="CK794" i="9"/>
  <c r="CH794" i="9"/>
  <c r="AU794" i="9"/>
  <c r="AV794" i="9"/>
  <c r="AW794" i="9"/>
  <c r="AT794" i="9"/>
  <c r="BM793" i="9"/>
  <c r="AS793" i="9"/>
  <c r="BM792" i="9"/>
  <c r="CG791" i="9"/>
  <c r="AS791" i="9"/>
  <c r="BP790" i="9"/>
  <c r="BQ790" i="9"/>
  <c r="BN790" i="9"/>
  <c r="BO790" i="9"/>
  <c r="CG789" i="9"/>
  <c r="AS789" i="9"/>
  <c r="BM788" i="9"/>
  <c r="CG787" i="9"/>
  <c r="AS787" i="9"/>
  <c r="BQ786" i="9"/>
  <c r="BN786" i="9"/>
  <c r="BO786" i="9"/>
  <c r="BP786" i="9"/>
  <c r="CG785" i="9"/>
  <c r="AS785" i="9"/>
  <c r="BM784" i="9"/>
  <c r="CG783" i="9"/>
  <c r="CI782" i="9"/>
  <c r="CJ782" i="9"/>
  <c r="CK782" i="9"/>
  <c r="CH782" i="9"/>
  <c r="AU782" i="9"/>
  <c r="AV782" i="9"/>
  <c r="AW782" i="9"/>
  <c r="AT782" i="9"/>
  <c r="CG780" i="9"/>
  <c r="BM780" i="9"/>
  <c r="CG779" i="9"/>
  <c r="AS779" i="9"/>
  <c r="BQ778" i="9"/>
  <c r="BN778" i="9"/>
  <c r="BO778" i="9"/>
  <c r="BP778" i="9"/>
  <c r="CG777" i="9"/>
  <c r="AS777" i="9"/>
  <c r="BM776" i="9"/>
  <c r="CG775" i="9"/>
  <c r="AS775" i="9"/>
  <c r="BQ774" i="9"/>
  <c r="BN774" i="9"/>
  <c r="BO774" i="9"/>
  <c r="BP774" i="9"/>
  <c r="CG773" i="9"/>
  <c r="AS773" i="9"/>
  <c r="BM772" i="9"/>
  <c r="CG771" i="9"/>
  <c r="AS771" i="9"/>
  <c r="BQ770" i="9"/>
  <c r="BN770" i="9"/>
  <c r="BO770" i="9"/>
  <c r="BP770" i="9"/>
  <c r="CG769" i="9"/>
  <c r="AS769" i="9"/>
  <c r="BM768" i="9"/>
  <c r="CG767" i="9"/>
  <c r="AS767" i="9"/>
  <c r="BQ766" i="9"/>
  <c r="BN766" i="9"/>
  <c r="BO766" i="9"/>
  <c r="BP766" i="9"/>
  <c r="CG765" i="9"/>
  <c r="AS765" i="9"/>
  <c r="BM764" i="9"/>
  <c r="AS764" i="9"/>
  <c r="BM763" i="9"/>
  <c r="CI762" i="9"/>
  <c r="CJ762" i="9"/>
  <c r="CK762" i="9"/>
  <c r="CH762" i="9"/>
  <c r="AU762" i="9"/>
  <c r="AV762" i="9"/>
  <c r="AW762" i="9"/>
  <c r="AT762" i="9"/>
  <c r="BM761" i="9"/>
  <c r="CG760" i="9"/>
  <c r="AS760" i="9"/>
  <c r="BM759" i="9"/>
  <c r="CJ758" i="9"/>
  <c r="CK758" i="9"/>
  <c r="CH758" i="9"/>
  <c r="CI758" i="9"/>
  <c r="AV758" i="9"/>
  <c r="AT758" i="9"/>
  <c r="AW758" i="9"/>
  <c r="CG757" i="9"/>
  <c r="BM757" i="9"/>
  <c r="AS757" i="9"/>
  <c r="AV757" i="9" s="1"/>
  <c r="CG756" i="9"/>
  <c r="BM756" i="9"/>
  <c r="AS756" i="9"/>
  <c r="CG755" i="9"/>
  <c r="CJ755" i="9" s="1"/>
  <c r="BM755" i="9"/>
  <c r="AS755" i="9"/>
  <c r="CG754" i="9"/>
  <c r="BM754" i="9"/>
  <c r="BP754" i="9" s="1"/>
  <c r="AS754" i="9"/>
  <c r="CG753" i="9"/>
  <c r="BM753" i="9"/>
  <c r="AS753" i="9"/>
  <c r="AV753" i="9" s="1"/>
  <c r="CG752" i="9"/>
  <c r="BM752" i="9"/>
  <c r="AS752" i="9"/>
  <c r="CG751" i="9"/>
  <c r="CJ751" i="9" s="1"/>
  <c r="BM751" i="9"/>
  <c r="AS751" i="9"/>
  <c r="CG750" i="9"/>
  <c r="BM750" i="9"/>
  <c r="BP750" i="9" s="1"/>
  <c r="AS750" i="9"/>
  <c r="CG749" i="9"/>
  <c r="BM749" i="9"/>
  <c r="AS749" i="9"/>
  <c r="AV749" i="9" s="1"/>
  <c r="CG748" i="9"/>
  <c r="BM748" i="9"/>
  <c r="AS748" i="9"/>
  <c r="CG747" i="9"/>
  <c r="BM747" i="9"/>
  <c r="AS747" i="9"/>
  <c r="CG746" i="9"/>
  <c r="BM746" i="9"/>
  <c r="AS746" i="9"/>
  <c r="CG745" i="9"/>
  <c r="BM745" i="9"/>
  <c r="AS745" i="9"/>
  <c r="CG744" i="9"/>
  <c r="BM744" i="9"/>
  <c r="BP744" i="9" s="1"/>
  <c r="AS744" i="9"/>
  <c r="CG743" i="9"/>
  <c r="BM743" i="9"/>
  <c r="AS743" i="9"/>
  <c r="AV743" i="9" s="1"/>
  <c r="CG742" i="9"/>
  <c r="BM742" i="9"/>
  <c r="AS742" i="9"/>
  <c r="CG741" i="9"/>
  <c r="CJ741" i="9" s="1"/>
  <c r="BM741" i="9"/>
  <c r="AS741" i="9"/>
  <c r="CG740" i="9"/>
  <c r="BM740" i="9"/>
  <c r="BP740" i="9" s="1"/>
  <c r="AS740" i="9"/>
  <c r="CG739" i="9"/>
  <c r="BM739" i="9"/>
  <c r="AS739" i="9"/>
  <c r="AV739" i="9" s="1"/>
  <c r="CG738" i="9"/>
  <c r="BM738" i="9"/>
  <c r="AS738" i="9"/>
  <c r="CG737" i="9"/>
  <c r="CJ737" i="9" s="1"/>
  <c r="BM737" i="9"/>
  <c r="AS737" i="9"/>
  <c r="CG736" i="9"/>
  <c r="BM736" i="9"/>
  <c r="BP736" i="9" s="1"/>
  <c r="AS736" i="9"/>
  <c r="CG735" i="9"/>
  <c r="BM735" i="9"/>
  <c r="AS735" i="9"/>
  <c r="AU735" i="9" s="1"/>
  <c r="CG734" i="9"/>
  <c r="BM734" i="9"/>
  <c r="AS734" i="9"/>
  <c r="AU734" i="9" s="1"/>
  <c r="CG733" i="9"/>
  <c r="CI733" i="9" s="1"/>
  <c r="BM733" i="9"/>
  <c r="AS733" i="9"/>
  <c r="CG732" i="9"/>
  <c r="CI732" i="9" s="1"/>
  <c r="BM732" i="9"/>
  <c r="AS732" i="9"/>
  <c r="CG731" i="9"/>
  <c r="BM731" i="9"/>
  <c r="AS731" i="9"/>
  <c r="CG730" i="9"/>
  <c r="BM730" i="9"/>
  <c r="AS730" i="9"/>
  <c r="CG729" i="9"/>
  <c r="BM729" i="9"/>
  <c r="AS729" i="9"/>
  <c r="CG728" i="9"/>
  <c r="BM728" i="9"/>
  <c r="AS728" i="9"/>
  <c r="CG727" i="9"/>
  <c r="BM727" i="9"/>
  <c r="AS727" i="9"/>
  <c r="CG726" i="9"/>
  <c r="BM726" i="9"/>
  <c r="AS726" i="9"/>
  <c r="CG725" i="9"/>
  <c r="BM725" i="9"/>
  <c r="AS725" i="9"/>
  <c r="CG724" i="9"/>
  <c r="BM724" i="9"/>
  <c r="AS724" i="9"/>
  <c r="CG723" i="9"/>
  <c r="BM723" i="9"/>
  <c r="AS723" i="9"/>
  <c r="CG722" i="9"/>
  <c r="BM722" i="9"/>
  <c r="AS722" i="9"/>
  <c r="CG721" i="9"/>
  <c r="BM721" i="9"/>
  <c r="AS721" i="9"/>
  <c r="CG720" i="9"/>
  <c r="BM720" i="9"/>
  <c r="AS720" i="9"/>
  <c r="CG719" i="9"/>
  <c r="BM719" i="9"/>
  <c r="AS719" i="9"/>
  <c r="CG718" i="9"/>
  <c r="BM718" i="9"/>
  <c r="AS718" i="9"/>
  <c r="CG717" i="9"/>
  <c r="BM717" i="9"/>
  <c r="AS717" i="9"/>
  <c r="CG716" i="9"/>
  <c r="BM716" i="9"/>
  <c r="AS716" i="9"/>
  <c r="CG715" i="9"/>
  <c r="BM715" i="9"/>
  <c r="AS715" i="9"/>
  <c r="CG714" i="9"/>
  <c r="BM714" i="9"/>
  <c r="AS714" i="9"/>
  <c r="CG713" i="9"/>
  <c r="BM713" i="9"/>
  <c r="AS713" i="9"/>
  <c r="CG712" i="9"/>
  <c r="BM712" i="9"/>
  <c r="AS712" i="9"/>
  <c r="CG711" i="9"/>
  <c r="BM711" i="9"/>
  <c r="AS711" i="9"/>
  <c r="CG710" i="9"/>
  <c r="BM710" i="9"/>
  <c r="AS710" i="9"/>
  <c r="CG709" i="9"/>
  <c r="BM709" i="9"/>
  <c r="AS709" i="9"/>
  <c r="CG708" i="9"/>
  <c r="BM708" i="9"/>
  <c r="AS708" i="9"/>
  <c r="CG707" i="9"/>
  <c r="BM707" i="9"/>
  <c r="AS707" i="9"/>
  <c r="CG706" i="9"/>
  <c r="BM706" i="9"/>
  <c r="AS706" i="9"/>
  <c r="CG705" i="9"/>
  <c r="BM705" i="9"/>
  <c r="AS705" i="9"/>
  <c r="CG704" i="9"/>
  <c r="BM704" i="9"/>
  <c r="AS704" i="9"/>
  <c r="CG703" i="9"/>
  <c r="BM703" i="9"/>
  <c r="AS703" i="9"/>
  <c r="CG702" i="9"/>
  <c r="BM702" i="9"/>
  <c r="AS702" i="9"/>
  <c r="CG701" i="9"/>
  <c r="BM701" i="9"/>
  <c r="AS701" i="9"/>
  <c r="CG700" i="9"/>
  <c r="BM700" i="9"/>
  <c r="AS700" i="9"/>
  <c r="CG699" i="9"/>
  <c r="BM699" i="9"/>
  <c r="CQ845" i="9"/>
  <c r="BY844" i="9"/>
  <c r="BX844" i="9"/>
  <c r="BE843" i="9"/>
  <c r="BD843" i="9"/>
  <c r="CQ841" i="9"/>
  <c r="BY840" i="9"/>
  <c r="BX840" i="9"/>
  <c r="BY839" i="9"/>
  <c r="BX839" i="9"/>
  <c r="BW837" i="9"/>
  <c r="BE836" i="9"/>
  <c r="BD836" i="9"/>
  <c r="CS834" i="9"/>
  <c r="CR834" i="9"/>
  <c r="CQ833" i="9"/>
  <c r="BY832" i="9"/>
  <c r="BX832" i="9"/>
  <c r="BE831" i="9"/>
  <c r="BD831" i="9"/>
  <c r="CQ829" i="9"/>
  <c r="BY828" i="9"/>
  <c r="BX828" i="9"/>
  <c r="BY827" i="9"/>
  <c r="BX827" i="9"/>
  <c r="BY826" i="9"/>
  <c r="BX826" i="9"/>
  <c r="CS824" i="9"/>
  <c r="CU824" i="9"/>
  <c r="CR824" i="9"/>
  <c r="BE824" i="9"/>
  <c r="BD824" i="9"/>
  <c r="BG824" i="9"/>
  <c r="BY823" i="9"/>
  <c r="CA823" i="9"/>
  <c r="BX823" i="9"/>
  <c r="CQ821" i="9"/>
  <c r="BC821" i="9"/>
  <c r="BY820" i="9"/>
  <c r="BX820" i="9"/>
  <c r="CA820" i="9"/>
  <c r="CS818" i="9"/>
  <c r="CR818" i="9"/>
  <c r="CU818" i="9"/>
  <c r="BE818" i="9"/>
  <c r="BG818" i="9"/>
  <c r="BD818" i="9"/>
  <c r="CS816" i="9"/>
  <c r="CU816" i="9"/>
  <c r="CR816" i="9"/>
  <c r="BE816" i="9"/>
  <c r="BD816" i="9"/>
  <c r="BG816" i="9"/>
  <c r="BE815" i="9"/>
  <c r="BD815" i="9"/>
  <c r="BG815" i="9"/>
  <c r="CQ813" i="9"/>
  <c r="BW809" i="9"/>
  <c r="BE808" i="9"/>
  <c r="BD808" i="9"/>
  <c r="BF808" i="9"/>
  <c r="BG808" i="9"/>
  <c r="CS806" i="9"/>
  <c r="CR806" i="9"/>
  <c r="CT806" i="9"/>
  <c r="CU806" i="9"/>
  <c r="BW805" i="9"/>
  <c r="BE804" i="9"/>
  <c r="BD804" i="9"/>
  <c r="BF804" i="9"/>
  <c r="BG804" i="9"/>
  <c r="CS802" i="9"/>
  <c r="CR802" i="9"/>
  <c r="CT802" i="9"/>
  <c r="CU802" i="9"/>
  <c r="BW801" i="9"/>
  <c r="BE800" i="9"/>
  <c r="BF800" i="9"/>
  <c r="BG800" i="9"/>
  <c r="BD800" i="9"/>
  <c r="CS798" i="9"/>
  <c r="CT798" i="9"/>
  <c r="CU798" i="9"/>
  <c r="CR798" i="9"/>
  <c r="BW797" i="9"/>
  <c r="BE796" i="9"/>
  <c r="BF796" i="9"/>
  <c r="BG796" i="9"/>
  <c r="BD796" i="9"/>
  <c r="CS794" i="9"/>
  <c r="CT794" i="9"/>
  <c r="CU794" i="9"/>
  <c r="CR794" i="9"/>
  <c r="BW793" i="9"/>
  <c r="BE792" i="9"/>
  <c r="BF792" i="9"/>
  <c r="BG792" i="9"/>
  <c r="BD792" i="9"/>
  <c r="CS790" i="9"/>
  <c r="CT790" i="9"/>
  <c r="CU790" i="9"/>
  <c r="CR790" i="9"/>
  <c r="BW789" i="9"/>
  <c r="BE788" i="9"/>
  <c r="BF788" i="9"/>
  <c r="BG788" i="9"/>
  <c r="BD788" i="9"/>
  <c r="CS786" i="9"/>
  <c r="CT786" i="9"/>
  <c r="CU786" i="9"/>
  <c r="CR786" i="9"/>
  <c r="BW785" i="9"/>
  <c r="BE784" i="9"/>
  <c r="BF784" i="9"/>
  <c r="BG784" i="9"/>
  <c r="BD784" i="9"/>
  <c r="CS782" i="9"/>
  <c r="CT782" i="9"/>
  <c r="CU782" i="9"/>
  <c r="CR782" i="9"/>
  <c r="BY780" i="9"/>
  <c r="BX780" i="9"/>
  <c r="BZ780" i="9"/>
  <c r="CA780" i="9"/>
  <c r="BE779" i="9"/>
  <c r="BD779" i="9"/>
  <c r="BF779" i="9"/>
  <c r="BG779" i="9"/>
  <c r="CQ777" i="9"/>
  <c r="BY776" i="9"/>
  <c r="BX776" i="9"/>
  <c r="BZ776" i="9"/>
  <c r="CA776" i="9"/>
  <c r="BE775" i="9"/>
  <c r="BD775" i="9"/>
  <c r="BF775" i="9"/>
  <c r="BG775" i="9"/>
  <c r="CQ773" i="9"/>
  <c r="BY772" i="9"/>
  <c r="BX772" i="9"/>
  <c r="BZ772" i="9"/>
  <c r="CA772" i="9"/>
  <c r="BE771" i="9"/>
  <c r="BD771" i="9"/>
  <c r="BF771" i="9"/>
  <c r="BG771" i="9"/>
  <c r="CQ769" i="9"/>
  <c r="BY768" i="9"/>
  <c r="BX768" i="9"/>
  <c r="BZ768" i="9"/>
  <c r="CA768" i="9"/>
  <c r="BE767" i="9"/>
  <c r="BD767" i="9"/>
  <c r="BF767" i="9"/>
  <c r="BG767" i="9"/>
  <c r="CQ765" i="9"/>
  <c r="BY764" i="9"/>
  <c r="BX764" i="9"/>
  <c r="BZ764" i="9"/>
  <c r="CA764" i="9"/>
  <c r="CS762" i="9"/>
  <c r="CT762" i="9"/>
  <c r="CU762" i="9"/>
  <c r="CR762" i="9"/>
  <c r="BW761" i="9"/>
  <c r="BY760" i="9"/>
  <c r="BX760" i="9"/>
  <c r="BZ760" i="9"/>
  <c r="CA760" i="9"/>
  <c r="BD758" i="9"/>
  <c r="BE758" i="9"/>
  <c r="BG758" i="9"/>
  <c r="CR756" i="9"/>
  <c r="CS756" i="9"/>
  <c r="CU756" i="9"/>
  <c r="BX755" i="9"/>
  <c r="BY755" i="9"/>
  <c r="CA755" i="9"/>
  <c r="CQ753" i="9"/>
  <c r="BX752" i="9"/>
  <c r="BZ752" i="9"/>
  <c r="CR750" i="9"/>
  <c r="CU750" i="9"/>
  <c r="CS750" i="9"/>
  <c r="CT750" i="9"/>
  <c r="BW749" i="9"/>
  <c r="BX747" i="9"/>
  <c r="CA747" i="9"/>
  <c r="BY747" i="9"/>
  <c r="BW745" i="9"/>
  <c r="BD744" i="9"/>
  <c r="BE744" i="9"/>
  <c r="BF744" i="9"/>
  <c r="BG744" i="9"/>
  <c r="CR742" i="9"/>
  <c r="CU742" i="9"/>
  <c r="CS742" i="9"/>
  <c r="CT742" i="9"/>
  <c r="BW741" i="9"/>
  <c r="BD740" i="9"/>
  <c r="BG740" i="9"/>
  <c r="BE740" i="9"/>
  <c r="BF740" i="9"/>
  <c r="CR738" i="9"/>
  <c r="CS738" i="9"/>
  <c r="CT738" i="9"/>
  <c r="CU738" i="9"/>
  <c r="BW737" i="9"/>
  <c r="BD736" i="9"/>
  <c r="BE736" i="9"/>
  <c r="BF736" i="9"/>
  <c r="BG736" i="9"/>
  <c r="BW733" i="9"/>
  <c r="BY733" i="9" s="1"/>
  <c r="BC729" i="9"/>
  <c r="BG729" i="9" s="1"/>
  <c r="BW725" i="9"/>
  <c r="CA725" i="9" s="1"/>
  <c r="BW721" i="9"/>
  <c r="CA721" i="9" s="1"/>
  <c r="BW717" i="9"/>
  <c r="CA717" i="9" s="1"/>
  <c r="CQ713" i="9"/>
  <c r="CU713" i="9" s="1"/>
  <c r="CQ709" i="9"/>
  <c r="CU709" i="9" s="1"/>
  <c r="BY708" i="9"/>
  <c r="CA708" i="9"/>
  <c r="BE707" i="9"/>
  <c r="BG707" i="9"/>
  <c r="CQ705" i="9"/>
  <c r="BY704" i="9"/>
  <c r="CA704" i="9"/>
  <c r="BE703" i="9"/>
  <c r="BG703" i="9"/>
  <c r="BE702" i="9"/>
  <c r="BG702" i="9"/>
  <c r="CS699" i="9"/>
  <c r="CU699" i="9"/>
  <c r="BE698" i="9"/>
  <c r="BG698" i="9"/>
  <c r="BU846" i="9"/>
  <c r="BT846" i="9"/>
  <c r="BS846" i="9"/>
  <c r="CL845" i="9"/>
  <c r="BR844" i="9"/>
  <c r="CO843" i="9"/>
  <c r="CM843" i="9"/>
  <c r="CN843" i="9"/>
  <c r="CO842" i="9"/>
  <c r="CM842" i="9"/>
  <c r="CN842" i="9"/>
  <c r="BU835" i="9"/>
  <c r="BS835" i="9"/>
  <c r="BT835" i="9"/>
  <c r="BU834" i="9"/>
  <c r="BS834" i="9"/>
  <c r="BT834" i="9"/>
  <c r="CL833" i="9"/>
  <c r="BR832" i="9"/>
  <c r="CO831" i="9"/>
  <c r="CM831" i="9"/>
  <c r="CN831" i="9"/>
  <c r="BA831" i="9"/>
  <c r="AY831" i="9"/>
  <c r="AZ831" i="9"/>
  <c r="BR829" i="9"/>
  <c r="CL828" i="9"/>
  <c r="CO827" i="9"/>
  <c r="CP827" i="9"/>
  <c r="CM827" i="9"/>
  <c r="CN827" i="9"/>
  <c r="CO826" i="9"/>
  <c r="CM826" i="9"/>
  <c r="CN826" i="9"/>
  <c r="BA826" i="9"/>
  <c r="AY826" i="9"/>
  <c r="AZ826" i="9"/>
  <c r="BR824" i="9"/>
  <c r="CO823" i="9"/>
  <c r="CM823" i="9"/>
  <c r="CN823" i="9"/>
  <c r="BA823" i="9"/>
  <c r="AZ823" i="9"/>
  <c r="AY823" i="9"/>
  <c r="BR821" i="9"/>
  <c r="CL820" i="9"/>
  <c r="AX820" i="9"/>
  <c r="BA819" i="9"/>
  <c r="AZ819" i="9"/>
  <c r="AY819" i="9"/>
  <c r="BR817" i="9"/>
  <c r="CL816" i="9"/>
  <c r="AX816" i="9"/>
  <c r="BA815" i="9"/>
  <c r="AZ815" i="9"/>
  <c r="AY815" i="9"/>
  <c r="BR813" i="9"/>
  <c r="CL812" i="9"/>
  <c r="AX812" i="9"/>
  <c r="BU810" i="9"/>
  <c r="BT810" i="9"/>
  <c r="BV810" i="9"/>
  <c r="CL809" i="9"/>
  <c r="AX809" i="9"/>
  <c r="BU807" i="9"/>
  <c r="BT807" i="9"/>
  <c r="CO806" i="9"/>
  <c r="CN806" i="9"/>
  <c r="BA806" i="9"/>
  <c r="AZ806" i="9"/>
  <c r="AX805" i="9"/>
  <c r="BU803" i="9"/>
  <c r="BT803" i="9"/>
  <c r="AV846" i="9"/>
  <c r="AW846" i="9"/>
  <c r="AT846" i="9"/>
  <c r="AU846" i="9"/>
  <c r="BM845" i="9"/>
  <c r="CG844" i="9"/>
  <c r="AS844" i="9"/>
  <c r="BM843" i="9"/>
  <c r="CK842" i="9"/>
  <c r="CH842" i="9"/>
  <c r="CI842" i="9"/>
  <c r="CJ842" i="9"/>
  <c r="BP842" i="9"/>
  <c r="BQ842" i="9"/>
  <c r="BN842" i="9"/>
  <c r="BO842" i="9"/>
  <c r="CG841" i="9"/>
  <c r="AS841" i="9"/>
  <c r="BM840" i="9"/>
  <c r="AS840" i="9"/>
  <c r="CK838" i="9"/>
  <c r="CH838" i="9"/>
  <c r="CI838" i="9"/>
  <c r="CJ838" i="9"/>
  <c r="AV838" i="9"/>
  <c r="AW838" i="9"/>
  <c r="AT838" i="9"/>
  <c r="AU838" i="9"/>
  <c r="BM837" i="9"/>
  <c r="AS837" i="9"/>
  <c r="BM836" i="9"/>
  <c r="AS836" i="9"/>
  <c r="BM835" i="9"/>
  <c r="CJ834" i="9"/>
  <c r="CK834" i="9"/>
  <c r="CH834" i="9"/>
  <c r="CI834" i="9"/>
  <c r="CG833" i="9"/>
  <c r="BM833" i="9"/>
  <c r="CG832" i="9"/>
  <c r="CG831" i="9"/>
  <c r="AS831" i="9"/>
  <c r="BN826" i="9"/>
  <c r="BO826" i="9"/>
  <c r="BP826" i="9"/>
  <c r="BQ826" i="9"/>
  <c r="CG825" i="9"/>
  <c r="AS825" i="9"/>
  <c r="BM824" i="9"/>
  <c r="CG823" i="9"/>
  <c r="AS823" i="9"/>
  <c r="BN822" i="9"/>
  <c r="BO822" i="9"/>
  <c r="BP822" i="9"/>
  <c r="BQ822" i="9"/>
  <c r="CG821" i="9"/>
  <c r="AS821" i="9"/>
  <c r="BM820" i="9"/>
  <c r="CG819" i="9"/>
  <c r="AS819" i="9"/>
  <c r="BN818" i="9"/>
  <c r="BO818" i="9"/>
  <c r="BP818" i="9"/>
  <c r="BQ818" i="9"/>
  <c r="CG817" i="9"/>
  <c r="AS817" i="9"/>
  <c r="BM816" i="9"/>
  <c r="CG815" i="9"/>
  <c r="AS815" i="9"/>
  <c r="BN814" i="9"/>
  <c r="BO814" i="9"/>
  <c r="BP814" i="9"/>
  <c r="BQ814" i="9"/>
  <c r="CG813" i="9"/>
  <c r="AS813" i="9"/>
  <c r="BM812" i="9"/>
  <c r="CG811" i="9"/>
  <c r="AS811" i="9"/>
  <c r="BQ810" i="9"/>
  <c r="BN810" i="9"/>
  <c r="BO810" i="9"/>
  <c r="BP810" i="9"/>
  <c r="CG809" i="9"/>
  <c r="AS809" i="9"/>
  <c r="BM808" i="9"/>
  <c r="CG807" i="9"/>
  <c r="AS807" i="9"/>
  <c r="BN806" i="9"/>
  <c r="BO806" i="9"/>
  <c r="BP806" i="9"/>
  <c r="BQ806" i="9"/>
  <c r="CG805" i="9"/>
  <c r="AS805" i="9"/>
  <c r="BM804" i="9"/>
  <c r="CG803" i="9"/>
  <c r="AS803" i="9"/>
  <c r="BN802" i="9"/>
  <c r="BO802" i="9"/>
  <c r="BP802" i="9"/>
  <c r="BQ802" i="9"/>
  <c r="CG801" i="9"/>
  <c r="AS801" i="9"/>
  <c r="BM800" i="9"/>
  <c r="CG799" i="9"/>
  <c r="AS799" i="9"/>
  <c r="BQ798" i="9"/>
  <c r="BN798" i="9"/>
  <c r="BO798" i="9"/>
  <c r="BP798" i="9"/>
  <c r="CG797" i="9"/>
  <c r="AS797" i="9"/>
  <c r="BM796" i="9"/>
  <c r="CG795" i="9"/>
  <c r="AS795" i="9"/>
  <c r="BQ794" i="9"/>
  <c r="BN794" i="9"/>
  <c r="BO794" i="9"/>
  <c r="BP794" i="9"/>
  <c r="CG793" i="9"/>
  <c r="CG792" i="9"/>
  <c r="AS792" i="9"/>
  <c r="BM791" i="9"/>
  <c r="CI790" i="9"/>
  <c r="CJ790" i="9"/>
  <c r="CK790" i="9"/>
  <c r="CH790" i="9"/>
  <c r="AW790" i="9"/>
  <c r="AT790" i="9"/>
  <c r="AU790" i="9"/>
  <c r="AV790" i="9"/>
  <c r="BM789" i="9"/>
  <c r="CG788" i="9"/>
  <c r="AS788" i="9"/>
  <c r="BM787" i="9"/>
  <c r="CI786" i="9"/>
  <c r="CJ786" i="9"/>
  <c r="CK786" i="9"/>
  <c r="CH786" i="9"/>
  <c r="AU786" i="9"/>
  <c r="AV786" i="9"/>
  <c r="AW786" i="9"/>
  <c r="AT786" i="9"/>
  <c r="BM785" i="9"/>
  <c r="CG784" i="9"/>
  <c r="AS784" i="9"/>
  <c r="BM783" i="9"/>
  <c r="AS783" i="9"/>
  <c r="BQ782" i="9"/>
  <c r="BN782" i="9"/>
  <c r="BO782" i="9"/>
  <c r="BP782" i="9"/>
  <c r="CG781" i="9"/>
  <c r="BM781" i="9"/>
  <c r="AS781" i="9"/>
  <c r="AS780" i="9"/>
  <c r="BM779" i="9"/>
  <c r="CI778" i="9"/>
  <c r="CJ778" i="9"/>
  <c r="CK778" i="9"/>
  <c r="CH778" i="9"/>
  <c r="AU778" i="9"/>
  <c r="AV778" i="9"/>
  <c r="AW778" i="9"/>
  <c r="AT778" i="9"/>
  <c r="BM777" i="9"/>
  <c r="CG776" i="9"/>
  <c r="AS776" i="9"/>
  <c r="BM775" i="9"/>
  <c r="CI774" i="9"/>
  <c r="CJ774" i="9"/>
  <c r="CK774" i="9"/>
  <c r="CH774" i="9"/>
  <c r="AU774" i="9"/>
  <c r="AV774" i="9"/>
  <c r="AW774" i="9"/>
  <c r="AT774" i="9"/>
  <c r="BM773" i="9"/>
  <c r="CG772" i="9"/>
  <c r="AS772" i="9"/>
  <c r="BM771" i="9"/>
  <c r="CI770" i="9"/>
  <c r="CJ770" i="9"/>
  <c r="CK770" i="9"/>
  <c r="CH770" i="9"/>
  <c r="AU770" i="9"/>
  <c r="AV770" i="9"/>
  <c r="AW770" i="9"/>
  <c r="AT770" i="9"/>
  <c r="BM769" i="9"/>
  <c r="CG768" i="9"/>
  <c r="AS768" i="9"/>
  <c r="BM767" i="9"/>
  <c r="CI766" i="9"/>
  <c r="CJ766" i="9"/>
  <c r="CK766" i="9"/>
  <c r="CH766" i="9"/>
  <c r="AU766" i="9"/>
  <c r="AV766" i="9"/>
  <c r="AW766" i="9"/>
  <c r="AT766" i="9"/>
  <c r="BM765" i="9"/>
  <c r="CG764" i="9"/>
  <c r="CG763" i="9"/>
  <c r="AS763" i="9"/>
  <c r="BQ762" i="9"/>
  <c r="BN762" i="9"/>
  <c r="BO762" i="9"/>
  <c r="BP762" i="9"/>
  <c r="CG761" i="9"/>
  <c r="AS761" i="9"/>
  <c r="BM760" i="9"/>
  <c r="CG759" i="9"/>
  <c r="CJ759" i="9" s="1"/>
  <c r="AS759" i="9"/>
  <c r="CB846" i="9"/>
  <c r="CF846" i="9" s="1"/>
  <c r="BH846" i="9"/>
  <c r="AN846" i="9"/>
  <c r="AO846" i="9" s="1"/>
  <c r="CB845" i="9"/>
  <c r="CC845" i="9" s="1"/>
  <c r="BH845" i="9"/>
  <c r="BL845" i="9" s="1"/>
  <c r="AN845" i="9"/>
  <c r="AO845" i="9" s="1"/>
  <c r="CB844" i="9"/>
  <c r="CC844" i="9" s="1"/>
  <c r="BH844" i="9"/>
  <c r="AN844" i="9"/>
  <c r="AR844" i="9" s="1"/>
  <c r="CB843" i="9"/>
  <c r="CC843" i="9" s="1"/>
  <c r="BH843" i="9"/>
  <c r="AN843" i="9"/>
  <c r="AO843" i="9" s="1"/>
  <c r="CB842" i="9"/>
  <c r="CF842" i="9" s="1"/>
  <c r="BH842" i="9"/>
  <c r="BL842" i="9" s="1"/>
  <c r="AN842" i="9"/>
  <c r="AO842" i="9" s="1"/>
  <c r="CB841" i="9"/>
  <c r="CF841" i="9" s="1"/>
  <c r="BH841" i="9"/>
  <c r="BL841" i="9" s="1"/>
  <c r="AN841" i="9"/>
  <c r="AO841" i="9" s="1"/>
  <c r="CB840" i="9"/>
  <c r="CC840" i="9" s="1"/>
  <c r="BH840" i="9"/>
  <c r="BI840" i="9" s="1"/>
  <c r="AN840" i="9"/>
  <c r="AR840" i="9" s="1"/>
  <c r="CB839" i="9"/>
  <c r="CC839" i="9" s="1"/>
  <c r="BH839" i="9"/>
  <c r="BI839" i="9" s="1"/>
  <c r="AN839" i="9"/>
  <c r="AR839" i="9" s="1"/>
  <c r="CB838" i="9"/>
  <c r="CC838" i="9" s="1"/>
  <c r="BH838" i="9"/>
  <c r="BI838" i="9" s="1"/>
  <c r="AN838" i="9"/>
  <c r="AO838" i="9" s="1"/>
  <c r="CB837" i="9"/>
  <c r="CF837" i="9" s="1"/>
  <c r="BH837" i="9"/>
  <c r="BL837" i="9" s="1"/>
  <c r="AN837" i="9"/>
  <c r="AO837" i="9" s="1"/>
  <c r="CB836" i="9"/>
  <c r="CC836" i="9" s="1"/>
  <c r="BH836" i="9"/>
  <c r="AN836" i="9"/>
  <c r="AO836" i="9" s="1"/>
  <c r="CB835" i="9"/>
  <c r="CC835" i="9" s="1"/>
  <c r="BH835" i="9"/>
  <c r="BL835" i="9" s="1"/>
  <c r="AN835" i="9"/>
  <c r="AR835" i="9" s="1"/>
  <c r="CB834" i="9"/>
  <c r="CC834" i="9" s="1"/>
  <c r="BH834" i="9"/>
  <c r="BI834" i="9" s="1"/>
  <c r="AN834" i="9"/>
  <c r="AO834" i="9" s="1"/>
  <c r="CB833" i="9"/>
  <c r="CC833" i="9" s="1"/>
  <c r="BH833" i="9"/>
  <c r="BL833" i="9" s="1"/>
  <c r="AN833" i="9"/>
  <c r="AR833" i="9" s="1"/>
  <c r="CB832" i="9"/>
  <c r="CC832" i="9" s="1"/>
  <c r="BH832" i="9"/>
  <c r="BI832" i="9" s="1"/>
  <c r="AN832" i="9"/>
  <c r="AR832" i="9" s="1"/>
  <c r="CB831" i="9"/>
  <c r="CC831" i="9" s="1"/>
  <c r="BH831" i="9"/>
  <c r="BI831" i="9" s="1"/>
  <c r="AN831" i="9"/>
  <c r="AR831" i="9" s="1"/>
  <c r="CB830" i="9"/>
  <c r="CC830" i="9" s="1"/>
  <c r="BH830" i="9"/>
  <c r="BI830" i="9" s="1"/>
  <c r="AN830" i="9"/>
  <c r="AR830" i="9" s="1"/>
  <c r="CB829" i="9"/>
  <c r="CC829" i="9" s="1"/>
  <c r="BH829" i="9"/>
  <c r="BI829" i="9" s="1"/>
  <c r="AN829" i="9"/>
  <c r="AR829" i="9" s="1"/>
  <c r="CB828" i="9"/>
  <c r="CC828" i="9" s="1"/>
  <c r="BH828" i="9"/>
  <c r="BI828" i="9" s="1"/>
  <c r="AN828" i="9"/>
  <c r="AR828" i="9" s="1"/>
  <c r="CB827" i="9"/>
  <c r="CC827" i="9" s="1"/>
  <c r="BH827" i="9"/>
  <c r="BI827" i="9" s="1"/>
  <c r="AN827" i="9"/>
  <c r="AR827" i="9" s="1"/>
  <c r="CB826" i="9"/>
  <c r="CC826" i="9" s="1"/>
  <c r="BH826" i="9"/>
  <c r="BL826" i="9" s="1"/>
  <c r="AN826" i="9"/>
  <c r="AO826" i="9" s="1"/>
  <c r="CB825" i="9"/>
  <c r="BH825" i="9"/>
  <c r="AN825" i="9"/>
  <c r="CB824" i="9"/>
  <c r="BH824" i="9"/>
  <c r="AN824" i="9"/>
  <c r="CB823" i="9"/>
  <c r="BH823" i="9"/>
  <c r="AN823" i="9"/>
  <c r="CB822" i="9"/>
  <c r="BH822" i="9"/>
  <c r="AN822" i="9"/>
  <c r="CB821" i="9"/>
  <c r="BH821" i="9"/>
  <c r="AN821" i="9"/>
  <c r="CB820" i="9"/>
  <c r="BH820" i="9"/>
  <c r="AN820" i="9"/>
  <c r="CB819" i="9"/>
  <c r="BH819" i="9"/>
  <c r="AN819" i="9"/>
  <c r="CB818" i="9"/>
  <c r="BH818" i="9"/>
  <c r="AN818" i="9"/>
  <c r="CB817" i="9"/>
  <c r="BH817" i="9"/>
  <c r="AN817" i="9"/>
  <c r="CB816" i="9"/>
  <c r="BH816" i="9"/>
  <c r="AN816" i="9"/>
  <c r="CB815" i="9"/>
  <c r="BH815" i="9"/>
  <c r="AN815" i="9"/>
  <c r="CB814" i="9"/>
  <c r="BH814" i="9"/>
  <c r="AN814" i="9"/>
  <c r="CB813" i="9"/>
  <c r="BH813" i="9"/>
  <c r="AN813" i="9"/>
  <c r="CB812" i="9"/>
  <c r="BH812" i="9"/>
  <c r="AN812" i="9"/>
  <c r="CB811" i="9"/>
  <c r="BH811" i="9"/>
  <c r="AN811" i="9"/>
  <c r="CB810" i="9"/>
  <c r="BH810" i="9"/>
  <c r="AN810" i="9"/>
  <c r="CB809" i="9"/>
  <c r="BH809" i="9"/>
  <c r="AN809" i="9"/>
  <c r="CB808" i="9"/>
  <c r="BH808" i="9"/>
  <c r="AN808" i="9"/>
  <c r="CB807" i="9"/>
  <c r="BH807" i="9"/>
  <c r="AN807" i="9"/>
  <c r="CB806" i="9"/>
  <c r="BH806" i="9"/>
  <c r="AN806" i="9"/>
  <c r="CB805" i="9"/>
  <c r="BH805" i="9"/>
  <c r="AN805" i="9"/>
  <c r="CB804" i="9"/>
  <c r="BH804" i="9"/>
  <c r="AN804" i="9"/>
  <c r="CB803" i="9"/>
  <c r="BH803" i="9"/>
  <c r="AN803" i="9"/>
  <c r="CB802" i="9"/>
  <c r="BH802" i="9"/>
  <c r="AN802" i="9"/>
  <c r="CB801" i="9"/>
  <c r="BH801" i="9"/>
  <c r="AN801" i="9"/>
  <c r="CB800" i="9"/>
  <c r="BH800" i="9"/>
  <c r="AN800" i="9"/>
  <c r="CB799" i="9"/>
  <c r="BH799" i="9"/>
  <c r="AN799" i="9"/>
  <c r="CB798" i="9"/>
  <c r="BH798" i="9"/>
  <c r="AN798" i="9"/>
  <c r="CB797" i="9"/>
  <c r="BH797" i="9"/>
  <c r="AN797" i="9"/>
  <c r="CB796" i="9"/>
  <c r="BH796" i="9"/>
  <c r="AN796" i="9"/>
  <c r="CB795" i="9"/>
  <c r="BH795" i="9"/>
  <c r="AN795" i="9"/>
  <c r="CB794" i="9"/>
  <c r="BH794" i="9"/>
  <c r="AN794" i="9"/>
  <c r="CB793" i="9"/>
  <c r="BH793" i="9"/>
  <c r="AN793" i="9"/>
  <c r="CB792" i="9"/>
  <c r="BH792" i="9"/>
  <c r="AN792" i="9"/>
  <c r="CB791" i="9"/>
  <c r="BH791" i="9"/>
  <c r="AN791" i="9"/>
  <c r="CB790" i="9"/>
  <c r="BH790" i="9"/>
  <c r="AN790" i="9"/>
  <c r="CB789" i="9"/>
  <c r="BH789" i="9"/>
  <c r="AN789" i="9"/>
  <c r="CB788" i="9"/>
  <c r="BH788" i="9"/>
  <c r="AN788" i="9"/>
  <c r="CB787" i="9"/>
  <c r="BH787" i="9"/>
  <c r="AN787" i="9"/>
  <c r="CB786" i="9"/>
  <c r="BH786" i="9"/>
  <c r="AN786" i="9"/>
  <c r="CB785" i="9"/>
  <c r="BH785" i="9"/>
  <c r="AN785" i="9"/>
  <c r="CB784" i="9"/>
  <c r="BH784" i="9"/>
  <c r="AN784" i="9"/>
  <c r="CB783" i="9"/>
  <c r="BH783" i="9"/>
  <c r="AN783" i="9"/>
  <c r="CB782" i="9"/>
  <c r="BH782" i="9"/>
  <c r="AN782" i="9"/>
  <c r="CB781" i="9"/>
  <c r="BH781" i="9"/>
  <c r="AN781" i="9"/>
  <c r="CB780" i="9"/>
  <c r="BH780" i="9"/>
  <c r="AN780" i="9"/>
  <c r="CB779" i="9"/>
  <c r="BH779" i="9"/>
  <c r="AN779" i="9"/>
  <c r="CB778" i="9"/>
  <c r="BH778" i="9"/>
  <c r="AN778" i="9"/>
  <c r="CB777" i="9"/>
  <c r="BH777" i="9"/>
  <c r="AN777" i="9"/>
  <c r="CB776" i="9"/>
  <c r="BH776" i="9"/>
  <c r="AN776" i="9"/>
  <c r="CB775" i="9"/>
  <c r="BH775" i="9"/>
  <c r="AN775" i="9"/>
  <c r="CB774" i="9"/>
  <c r="BH774" i="9"/>
  <c r="AN774" i="9"/>
  <c r="CB773" i="9"/>
  <c r="BH773" i="9"/>
  <c r="AN773" i="9"/>
  <c r="CB772" i="9"/>
  <c r="BH772" i="9"/>
  <c r="AN772" i="9"/>
  <c r="CB771" i="9"/>
  <c r="BH771" i="9"/>
  <c r="AN771" i="9"/>
  <c r="CB770" i="9"/>
  <c r="BH770" i="9"/>
  <c r="AN770" i="9"/>
  <c r="CB769" i="9"/>
  <c r="BH769" i="9"/>
  <c r="AN769" i="9"/>
  <c r="CB768" i="9"/>
  <c r="BH768" i="9"/>
  <c r="AN768" i="9"/>
  <c r="CB767" i="9"/>
  <c r="BH767" i="9"/>
  <c r="AN767" i="9"/>
  <c r="CB766" i="9"/>
  <c r="BH766" i="9"/>
  <c r="AN766" i="9"/>
  <c r="CB765" i="9"/>
  <c r="BH765" i="9"/>
  <c r="AN765" i="9"/>
  <c r="CB764" i="9"/>
  <c r="BH764" i="9"/>
  <c r="AN764" i="9"/>
  <c r="CB763" i="9"/>
  <c r="BH763" i="9"/>
  <c r="AN763" i="9"/>
  <c r="CB762" i="9"/>
  <c r="BH762" i="9"/>
  <c r="AN762" i="9"/>
  <c r="CB761" i="9"/>
  <c r="BH761" i="9"/>
  <c r="AN761" i="9"/>
  <c r="CB760" i="9"/>
  <c r="BH760" i="9"/>
  <c r="AN760" i="9"/>
  <c r="CB759" i="9"/>
  <c r="BH759" i="9"/>
  <c r="AN759" i="9"/>
  <c r="CB758" i="9"/>
  <c r="BH758" i="9"/>
  <c r="AN758" i="9"/>
  <c r="CB757" i="9"/>
  <c r="BH757" i="9"/>
  <c r="AN757" i="9"/>
  <c r="CB756" i="9"/>
  <c r="BH756" i="9"/>
  <c r="BW604" i="9"/>
  <c r="CA604" i="9" s="1"/>
  <c r="BC604" i="9"/>
  <c r="BG604" i="9" s="1"/>
  <c r="CQ603" i="9"/>
  <c r="CU603" i="9" s="1"/>
  <c r="BW603" i="9"/>
  <c r="CA603" i="9" s="1"/>
  <c r="BC603" i="9"/>
  <c r="BG603" i="9" s="1"/>
  <c r="CQ602" i="9"/>
  <c r="CU602" i="9" s="1"/>
  <c r="BW602" i="9"/>
  <c r="CA602" i="9" s="1"/>
  <c r="BC602" i="9"/>
  <c r="BG602" i="9" s="1"/>
  <c r="CQ601" i="9"/>
  <c r="CU601" i="9" s="1"/>
  <c r="BW601" i="9"/>
  <c r="CA601" i="9" s="1"/>
  <c r="BC601" i="9"/>
  <c r="BG601" i="9" s="1"/>
  <c r="CQ600" i="9"/>
  <c r="CU600" i="9" s="1"/>
  <c r="BW600" i="9"/>
  <c r="CA600" i="9" s="1"/>
  <c r="BC600" i="9"/>
  <c r="BG600" i="9" s="1"/>
  <c r="CQ599" i="9"/>
  <c r="CU599" i="9" s="1"/>
  <c r="BW599" i="9"/>
  <c r="CA599" i="9" s="1"/>
  <c r="BC599" i="9"/>
  <c r="BG599" i="9" s="1"/>
  <c r="CQ598" i="9"/>
  <c r="CU598" i="9" s="1"/>
  <c r="BW598" i="9"/>
  <c r="CA598" i="9" s="1"/>
  <c r="BC598" i="9"/>
  <c r="BG598" i="9" s="1"/>
  <c r="CQ597" i="9"/>
  <c r="CU597" i="9" s="1"/>
  <c r="BW597" i="9"/>
  <c r="CA597" i="9" s="1"/>
  <c r="BC597" i="9"/>
  <c r="BG597" i="9" s="1"/>
  <c r="CQ596" i="9"/>
  <c r="CU596" i="9" s="1"/>
  <c r="BW596" i="9"/>
  <c r="CA596" i="9" s="1"/>
  <c r="BC596" i="9"/>
  <c r="BG596" i="9" s="1"/>
  <c r="CQ595" i="9"/>
  <c r="BW595" i="9"/>
  <c r="BC595" i="9"/>
  <c r="CQ594" i="9"/>
  <c r="BW594" i="9"/>
  <c r="BC594" i="9"/>
  <c r="CQ593" i="9"/>
  <c r="BW593" i="9"/>
  <c r="BC593" i="9"/>
  <c r="CQ592" i="9"/>
  <c r="BW592" i="9"/>
  <c r="BC592" i="9"/>
  <c r="CQ591" i="9"/>
  <c r="BW591" i="9"/>
  <c r="BC591" i="9"/>
  <c r="CQ590" i="9"/>
  <c r="BW590" i="9"/>
  <c r="BC590" i="9"/>
  <c r="CQ589" i="9"/>
  <c r="BW589" i="9"/>
  <c r="BC589" i="9"/>
  <c r="CQ588" i="9"/>
  <c r="BW588" i="9"/>
  <c r="BC588" i="9"/>
  <c r="CQ587" i="9"/>
  <c r="BW587" i="9"/>
  <c r="BC587" i="9"/>
  <c r="CQ586" i="9"/>
  <c r="BW586" i="9"/>
  <c r="BC586" i="9"/>
  <c r="CQ585" i="9"/>
  <c r="BW585" i="9"/>
  <c r="BC585" i="9"/>
  <c r="CQ584" i="9"/>
  <c r="BW584" i="9"/>
  <c r="BC584" i="9"/>
  <c r="CQ583" i="9"/>
  <c r="BW583" i="9"/>
  <c r="BC583" i="9"/>
  <c r="CQ582" i="9"/>
  <c r="BW582" i="9"/>
  <c r="BC582" i="9"/>
  <c r="CQ581" i="9"/>
  <c r="BW581" i="9"/>
  <c r="BC581" i="9"/>
  <c r="CQ580" i="9"/>
  <c r="BW580" i="9"/>
  <c r="BC580" i="9"/>
  <c r="CQ579" i="9"/>
  <c r="BW579" i="9"/>
  <c r="BC579" i="9"/>
  <c r="CQ578" i="9"/>
  <c r="BW578" i="9"/>
  <c r="BC578" i="9"/>
  <c r="CQ577" i="9"/>
  <c r="BW577" i="9"/>
  <c r="BC577" i="9"/>
  <c r="CQ576" i="9"/>
  <c r="BW576" i="9"/>
  <c r="BC576" i="9"/>
  <c r="CQ575" i="9"/>
  <c r="BW575" i="9"/>
  <c r="BC575" i="9"/>
  <c r="CQ574" i="9"/>
  <c r="BW574" i="9"/>
  <c r="BC574" i="9"/>
  <c r="CQ573" i="9"/>
  <c r="BW573" i="9"/>
  <c r="BC573" i="9"/>
  <c r="CQ572" i="9"/>
  <c r="BW572" i="9"/>
  <c r="BC572" i="9"/>
  <c r="CQ571" i="9"/>
  <c r="BW571" i="9"/>
  <c r="BC571" i="9"/>
  <c r="CQ570" i="9"/>
  <c r="BW570" i="9"/>
  <c r="BC570" i="9"/>
  <c r="CQ569" i="9"/>
  <c r="BW569" i="9"/>
  <c r="BC569" i="9"/>
  <c r="CQ568" i="9"/>
  <c r="BW568" i="9"/>
  <c r="BC568" i="9"/>
  <c r="CQ567" i="9"/>
  <c r="BW567" i="9"/>
  <c r="BC567" i="9"/>
  <c r="CQ566" i="9"/>
  <c r="BW566" i="9"/>
  <c r="BC566" i="9"/>
  <c r="CQ565" i="9"/>
  <c r="BW565" i="9"/>
  <c r="BC565" i="9"/>
  <c r="CQ564" i="9"/>
  <c r="BW564" i="9"/>
  <c r="BC564" i="9"/>
  <c r="CQ563" i="9"/>
  <c r="BW563" i="9"/>
  <c r="BC563" i="9"/>
  <c r="CQ562" i="9"/>
  <c r="BW562" i="9"/>
  <c r="BC562" i="9"/>
  <c r="CQ561" i="9"/>
  <c r="BW561" i="9"/>
  <c r="BC561" i="9"/>
  <c r="CQ560" i="9"/>
  <c r="BW560" i="9"/>
  <c r="BC560" i="9"/>
  <c r="CQ559" i="9"/>
  <c r="BW559" i="9"/>
  <c r="BC559" i="9"/>
  <c r="CQ558" i="9"/>
  <c r="BW558" i="9"/>
  <c r="BC558" i="9"/>
  <c r="CQ557" i="9"/>
  <c r="BW557" i="9"/>
  <c r="BC557" i="9"/>
  <c r="CQ556" i="9"/>
  <c r="BW556" i="9"/>
  <c r="BC556" i="9"/>
  <c r="CQ555" i="9"/>
  <c r="BW555" i="9"/>
  <c r="BC555" i="9"/>
  <c r="CQ554" i="9"/>
  <c r="BW554" i="9"/>
  <c r="BC554" i="9"/>
  <c r="CQ553" i="9"/>
  <c r="BW553" i="9"/>
  <c r="BC553" i="9"/>
  <c r="CQ552" i="9"/>
  <c r="BW552" i="9"/>
  <c r="BC552" i="9"/>
  <c r="CQ551" i="9"/>
  <c r="BW551" i="9"/>
  <c r="BC551" i="9"/>
  <c r="CQ550" i="9"/>
  <c r="BW550" i="9"/>
  <c r="BC550" i="9"/>
  <c r="CQ549" i="9"/>
  <c r="BW549" i="9"/>
  <c r="BC549" i="9"/>
  <c r="CQ548" i="9"/>
  <c r="BW548" i="9"/>
  <c r="BC548" i="9"/>
  <c r="CQ547" i="9"/>
  <c r="BW547" i="9"/>
  <c r="BC547" i="9"/>
  <c r="CQ546" i="9"/>
  <c r="BW546" i="9"/>
  <c r="BC546" i="9"/>
  <c r="CQ545" i="9"/>
  <c r="BW545" i="9"/>
  <c r="BC545" i="9"/>
  <c r="CQ544" i="9"/>
  <c r="BW544" i="9"/>
  <c r="BC544" i="9"/>
  <c r="CQ543" i="9"/>
  <c r="BW543" i="9"/>
  <c r="BC543" i="9"/>
  <c r="CQ542" i="9"/>
  <c r="BW542" i="9"/>
  <c r="BC542" i="9"/>
  <c r="CQ541" i="9"/>
  <c r="BW541" i="9"/>
  <c r="BC541" i="9"/>
  <c r="CQ540" i="9"/>
  <c r="BW540" i="9"/>
  <c r="BC540" i="9"/>
  <c r="CQ539" i="9"/>
  <c r="BW539" i="9"/>
  <c r="BC539" i="9"/>
  <c r="CQ538" i="9"/>
  <c r="BW538" i="9"/>
  <c r="BC538" i="9"/>
  <c r="CQ537" i="9"/>
  <c r="BW537" i="9"/>
  <c r="BC537" i="9"/>
  <c r="CQ536" i="9"/>
  <c r="BW536" i="9"/>
  <c r="BC536" i="9"/>
  <c r="CQ535" i="9"/>
  <c r="BW535" i="9"/>
  <c r="BC535" i="9"/>
  <c r="CQ534" i="9"/>
  <c r="BW534" i="9"/>
  <c r="BC534" i="9"/>
  <c r="CQ533" i="9"/>
  <c r="BW533" i="9"/>
  <c r="BC533" i="9"/>
  <c r="CQ532" i="9"/>
  <c r="BW532" i="9"/>
  <c r="BC532" i="9"/>
  <c r="CQ531" i="9"/>
  <c r="BW531" i="9"/>
  <c r="BC531" i="9"/>
  <c r="CQ530" i="9"/>
  <c r="BW530" i="9"/>
  <c r="BC530" i="9"/>
  <c r="CQ529" i="9"/>
  <c r="BW529" i="9"/>
  <c r="BC529" i="9"/>
  <c r="CQ528" i="9"/>
  <c r="BW528" i="9"/>
  <c r="BC528" i="9"/>
  <c r="CQ527" i="9"/>
  <c r="BW527" i="9"/>
  <c r="BC527" i="9"/>
  <c r="CQ526" i="9"/>
  <c r="BW526" i="9"/>
  <c r="BC526" i="9"/>
  <c r="CQ525" i="9"/>
  <c r="BW525" i="9"/>
  <c r="BC525" i="9"/>
  <c r="CQ524" i="9"/>
  <c r="BW524" i="9"/>
  <c r="BC524" i="9"/>
  <c r="CQ523" i="9"/>
  <c r="BW523" i="9"/>
  <c r="BC523" i="9"/>
  <c r="CQ522" i="9"/>
  <c r="BW522" i="9"/>
  <c r="BC522" i="9"/>
  <c r="CQ521" i="9"/>
  <c r="CR521" i="9" s="1"/>
  <c r="BW521" i="9"/>
  <c r="BC521" i="9"/>
  <c r="CQ520" i="9"/>
  <c r="BW520" i="9"/>
  <c r="BX520" i="9" s="1"/>
  <c r="BC520" i="9"/>
  <c r="CQ519" i="9"/>
  <c r="BW519" i="9"/>
  <c r="BC519" i="9"/>
  <c r="BD519" i="9" s="1"/>
  <c r="CQ518" i="9"/>
  <c r="BW518" i="9"/>
  <c r="BC518" i="9"/>
  <c r="CQ517" i="9"/>
  <c r="CR517" i="9" s="1"/>
  <c r="BW517" i="9"/>
  <c r="BC517" i="9"/>
  <c r="CQ516" i="9"/>
  <c r="BW516" i="9"/>
  <c r="BX516" i="9" s="1"/>
  <c r="BC516" i="9"/>
  <c r="CQ515" i="9"/>
  <c r="BW515" i="9"/>
  <c r="BC515" i="9"/>
  <c r="BD515" i="9" s="1"/>
  <c r="CQ514" i="9"/>
  <c r="BW514" i="9"/>
  <c r="BC514" i="9"/>
  <c r="CQ513" i="9"/>
  <c r="CR513" i="9" s="1"/>
  <c r="BW513" i="9"/>
  <c r="BC513" i="9"/>
  <c r="CQ512" i="9"/>
  <c r="BW512" i="9"/>
  <c r="BX512" i="9" s="1"/>
  <c r="BC512" i="9"/>
  <c r="CQ511" i="9"/>
  <c r="BW511" i="9"/>
  <c r="BC511" i="9"/>
  <c r="BD511" i="9" s="1"/>
  <c r="CQ510" i="9"/>
  <c r="BW510" i="9"/>
  <c r="BC510" i="9"/>
  <c r="CQ509" i="9"/>
  <c r="CR509" i="9" s="1"/>
  <c r="BW509" i="9"/>
  <c r="BC509" i="9"/>
  <c r="CQ508" i="9"/>
  <c r="BW508" i="9"/>
  <c r="BX508" i="9" s="1"/>
  <c r="BC508" i="9"/>
  <c r="CQ507" i="9"/>
  <c r="BW507" i="9"/>
  <c r="BC507" i="9"/>
  <c r="BD507" i="9" s="1"/>
  <c r="CQ506" i="9"/>
  <c r="BW506" i="9"/>
  <c r="BX506" i="9" s="1"/>
  <c r="BC506" i="9"/>
  <c r="CQ505" i="9"/>
  <c r="CR505" i="9" s="1"/>
  <c r="BW505" i="9"/>
  <c r="BC505" i="9"/>
  <c r="CQ504" i="9"/>
  <c r="BW504" i="9"/>
  <c r="BX504" i="9" s="1"/>
  <c r="BC504" i="9"/>
  <c r="CQ503" i="9"/>
  <c r="BW503" i="9"/>
  <c r="BC503" i="9"/>
  <c r="BD503" i="9" s="1"/>
  <c r="CQ502" i="9"/>
  <c r="BW502" i="9"/>
  <c r="BC502" i="9"/>
  <c r="CQ501" i="9"/>
  <c r="CR501" i="9" s="1"/>
  <c r="BW501" i="9"/>
  <c r="BC501" i="9"/>
  <c r="CQ500" i="9"/>
  <c r="BW500" i="9"/>
  <c r="BX500" i="9" s="1"/>
  <c r="BC500" i="9"/>
  <c r="CQ499" i="9"/>
  <c r="BW499" i="9"/>
  <c r="BC499" i="9"/>
  <c r="BD499" i="9" s="1"/>
  <c r="CQ498" i="9"/>
  <c r="BW498" i="9"/>
  <c r="BC498" i="9"/>
  <c r="CQ497" i="9"/>
  <c r="CR497" i="9" s="1"/>
  <c r="BW497" i="9"/>
  <c r="BC497" i="9"/>
  <c r="BD497" i="9" s="1"/>
  <c r="CQ496" i="9"/>
  <c r="BW496" i="9"/>
  <c r="BZ496" i="9" s="1"/>
  <c r="BC496" i="9"/>
  <c r="CQ495" i="9"/>
  <c r="BW495" i="9"/>
  <c r="BZ495" i="9" s="1"/>
  <c r="BC495" i="9"/>
  <c r="BF495" i="9" s="1"/>
  <c r="CQ494" i="9"/>
  <c r="BW494" i="9"/>
  <c r="BC494" i="9"/>
  <c r="BF494" i="9" s="1"/>
  <c r="CQ493" i="9"/>
  <c r="CT493" i="9" s="1"/>
  <c r="BW493" i="9"/>
  <c r="BC493" i="9"/>
  <c r="CQ492" i="9"/>
  <c r="CT492" i="9" s="1"/>
  <c r="BW492" i="9"/>
  <c r="BZ492" i="9" s="1"/>
  <c r="BC492" i="9"/>
  <c r="CQ491" i="9"/>
  <c r="BW491" i="9"/>
  <c r="BZ491" i="9" s="1"/>
  <c r="BC491" i="9"/>
  <c r="BF491" i="9" s="1"/>
  <c r="CQ490" i="9"/>
  <c r="BW490" i="9"/>
  <c r="BC490" i="9"/>
  <c r="BF490" i="9" s="1"/>
  <c r="CQ489" i="9"/>
  <c r="CT489" i="9" s="1"/>
  <c r="BW489" i="9"/>
  <c r="BC489" i="9"/>
  <c r="CQ488" i="9"/>
  <c r="BW488" i="9"/>
  <c r="BC488" i="9"/>
  <c r="CQ487" i="9"/>
  <c r="BW487" i="9"/>
  <c r="BC487" i="9"/>
  <c r="CQ486" i="9"/>
  <c r="BW486" i="9"/>
  <c r="BC486" i="9"/>
  <c r="CQ485" i="9"/>
  <c r="BW485" i="9"/>
  <c r="BC485" i="9"/>
  <c r="CQ484" i="9"/>
  <c r="BW484" i="9"/>
  <c r="BC484" i="9"/>
  <c r="CQ483" i="9"/>
  <c r="BW483" i="9"/>
  <c r="BC483" i="9"/>
  <c r="CQ482" i="9"/>
  <c r="BW482" i="9"/>
  <c r="BC482" i="9"/>
  <c r="CQ481" i="9"/>
  <c r="BW481" i="9"/>
  <c r="BC481" i="9"/>
  <c r="CQ480" i="9"/>
  <c r="BW480" i="9"/>
  <c r="BC480" i="9"/>
  <c r="CQ479" i="9"/>
  <c r="BW479" i="9"/>
  <c r="BC479" i="9"/>
  <c r="CQ478" i="9"/>
  <c r="BW478" i="9"/>
  <c r="BC478" i="9"/>
  <c r="CQ477" i="9"/>
  <c r="BW477" i="9"/>
  <c r="BC477" i="9"/>
  <c r="CQ476" i="9"/>
  <c r="BW476" i="9"/>
  <c r="BC476" i="9"/>
  <c r="CQ475" i="9"/>
  <c r="BW475" i="9"/>
  <c r="BC475" i="9"/>
  <c r="CQ474" i="9"/>
  <c r="BW474" i="9"/>
  <c r="BC474" i="9"/>
  <c r="CQ473" i="9"/>
  <c r="BW473" i="9"/>
  <c r="BC473" i="9"/>
  <c r="CQ472" i="9"/>
  <c r="BW472" i="9"/>
  <c r="BC472" i="9"/>
  <c r="CQ471" i="9"/>
  <c r="BW471" i="9"/>
  <c r="BC471" i="9"/>
  <c r="CQ470" i="9"/>
  <c r="BW470" i="9"/>
  <c r="BC470" i="9"/>
  <c r="CQ469" i="9"/>
  <c r="BW469" i="9"/>
  <c r="BC469" i="9"/>
  <c r="CQ468" i="9"/>
  <c r="BW468" i="9"/>
  <c r="BC468" i="9"/>
  <c r="CQ467" i="9"/>
  <c r="BW467" i="9"/>
  <c r="BC467" i="9"/>
  <c r="CQ466" i="9"/>
  <c r="BW466" i="9"/>
  <c r="BC466" i="9"/>
  <c r="CQ465" i="9"/>
  <c r="BW465" i="9"/>
  <c r="BC465" i="9"/>
  <c r="CQ464" i="9"/>
  <c r="BW464" i="9"/>
  <c r="BC464" i="9"/>
  <c r="CQ463" i="9"/>
  <c r="BW463" i="9"/>
  <c r="BC463" i="9"/>
  <c r="CQ462" i="9"/>
  <c r="BW462" i="9"/>
  <c r="BC462" i="9"/>
  <c r="CQ461" i="9"/>
  <c r="BW461" i="9"/>
  <c r="BC461" i="9"/>
  <c r="CQ460" i="9"/>
  <c r="BW460" i="9"/>
  <c r="BC460" i="9"/>
  <c r="CQ459" i="9"/>
  <c r="BW459" i="9"/>
  <c r="BC459" i="9"/>
  <c r="CQ458" i="9"/>
  <c r="BW458" i="9"/>
  <c r="BC458" i="9"/>
  <c r="BF458" i="9" s="1"/>
  <c r="CQ457" i="9"/>
  <c r="BW457" i="9"/>
  <c r="BC457" i="9"/>
  <c r="CQ456" i="9"/>
  <c r="CT456" i="9" s="1"/>
  <c r="BW456" i="9"/>
  <c r="BC456" i="9"/>
  <c r="CQ455" i="9"/>
  <c r="BW455" i="9"/>
  <c r="BZ455" i="9" s="1"/>
  <c r="BC455" i="9"/>
  <c r="CQ454" i="9"/>
  <c r="BW454" i="9"/>
  <c r="BC454" i="9"/>
  <c r="BF454" i="9" s="1"/>
  <c r="CQ453" i="9"/>
  <c r="BW453" i="9"/>
  <c r="BC453" i="9"/>
  <c r="CQ452" i="9"/>
  <c r="CT452" i="9" s="1"/>
  <c r="BW452" i="9"/>
  <c r="BC452" i="9"/>
  <c r="CQ451" i="9"/>
  <c r="BW451" i="9"/>
  <c r="BZ451" i="9" s="1"/>
  <c r="BC451" i="9"/>
  <c r="CQ450" i="9"/>
  <c r="BW450" i="9"/>
  <c r="BC450" i="9"/>
  <c r="BF450" i="9" s="1"/>
  <c r="CQ449" i="9"/>
  <c r="BW449" i="9"/>
  <c r="BC449" i="9"/>
  <c r="CQ448" i="9"/>
  <c r="CU448" i="9" s="1"/>
  <c r="BW448" i="9"/>
  <c r="BC448" i="9"/>
  <c r="BD448" i="9" s="1"/>
  <c r="CQ447" i="9"/>
  <c r="CR447" i="9" s="1"/>
  <c r="BW447" i="9"/>
  <c r="CA447" i="9" s="1"/>
  <c r="BC447" i="9"/>
  <c r="CQ446" i="9"/>
  <c r="CR446" i="9" s="1"/>
  <c r="BW446" i="9"/>
  <c r="BX446" i="9" s="1"/>
  <c r="BC446" i="9"/>
  <c r="BG446" i="9" s="1"/>
  <c r="CQ445" i="9"/>
  <c r="BW445" i="9"/>
  <c r="BX445" i="9" s="1"/>
  <c r="BC445" i="9"/>
  <c r="BD445" i="9" s="1"/>
  <c r="CQ444" i="9"/>
  <c r="CU444" i="9" s="1"/>
  <c r="BW444" i="9"/>
  <c r="BC444" i="9"/>
  <c r="BD444" i="9" s="1"/>
  <c r="CQ443" i="9"/>
  <c r="CR443" i="9" s="1"/>
  <c r="BW443" i="9"/>
  <c r="CA443" i="9" s="1"/>
  <c r="BC443" i="9"/>
  <c r="CQ442" i="9"/>
  <c r="CR442" i="9" s="1"/>
  <c r="BW442" i="9"/>
  <c r="BC442" i="9"/>
  <c r="BG442" i="9" s="1"/>
  <c r="CQ441" i="9"/>
  <c r="BW441" i="9"/>
  <c r="CA441" i="9" s="1"/>
  <c r="BC441" i="9"/>
  <c r="CQ440" i="9"/>
  <c r="CU440" i="9" s="1"/>
  <c r="BW440" i="9"/>
  <c r="BC440" i="9"/>
  <c r="BG440" i="9" s="1"/>
  <c r="CQ439" i="9"/>
  <c r="BW439" i="9"/>
  <c r="CA439" i="9" s="1"/>
  <c r="BC439" i="9"/>
  <c r="CQ438" i="9"/>
  <c r="CU438" i="9" s="1"/>
  <c r="BW438" i="9"/>
  <c r="BC438" i="9"/>
  <c r="BG438" i="9" s="1"/>
  <c r="CQ437" i="9"/>
  <c r="BW437" i="9"/>
  <c r="CA437" i="9" s="1"/>
  <c r="BC437" i="9"/>
  <c r="CQ436" i="9"/>
  <c r="CU436" i="9" s="1"/>
  <c r="BW436" i="9"/>
  <c r="BC436" i="9"/>
  <c r="BG436" i="9" s="1"/>
  <c r="CQ435" i="9"/>
  <c r="BW435" i="9"/>
  <c r="CA435" i="9" s="1"/>
  <c r="BC435" i="9"/>
  <c r="CQ434" i="9"/>
  <c r="CU434" i="9" s="1"/>
  <c r="BW434" i="9"/>
  <c r="BC434" i="9"/>
  <c r="BG434" i="9" s="1"/>
  <c r="CQ433" i="9"/>
  <c r="BW433" i="9"/>
  <c r="CA433" i="9" s="1"/>
  <c r="BC433" i="9"/>
  <c r="CQ432" i="9"/>
  <c r="CU432" i="9" s="1"/>
  <c r="BW432" i="9"/>
  <c r="BC432" i="9"/>
  <c r="BG432" i="9" s="1"/>
  <c r="CQ431" i="9"/>
  <c r="BW431" i="9"/>
  <c r="CA431" i="9" s="1"/>
  <c r="BC431" i="9"/>
  <c r="CQ430" i="9"/>
  <c r="CU430" i="9" s="1"/>
  <c r="BW430" i="9"/>
  <c r="BC430" i="9"/>
  <c r="BG430" i="9" s="1"/>
  <c r="CQ429" i="9"/>
  <c r="BW429" i="9"/>
  <c r="CA429" i="9" s="1"/>
  <c r="BC429" i="9"/>
  <c r="CQ428" i="9"/>
  <c r="CU428" i="9" s="1"/>
  <c r="BW428" i="9"/>
  <c r="BC428" i="9"/>
  <c r="CQ427" i="9"/>
  <c r="BW427" i="9"/>
  <c r="BC427" i="9"/>
  <c r="CQ426" i="9"/>
  <c r="BW426" i="9"/>
  <c r="BC426" i="9"/>
  <c r="CQ425" i="9"/>
  <c r="BW425" i="9"/>
  <c r="BC425" i="9"/>
  <c r="CQ424" i="9"/>
  <c r="BW424" i="9"/>
  <c r="BC424" i="9"/>
  <c r="CQ423" i="9"/>
  <c r="BW423" i="9"/>
  <c r="BC423" i="9"/>
  <c r="CQ422" i="9"/>
  <c r="BW422" i="9"/>
  <c r="BC422" i="9"/>
  <c r="CQ421" i="9"/>
  <c r="BW421" i="9"/>
  <c r="BC421" i="9"/>
  <c r="CQ420" i="9"/>
  <c r="BW420" i="9"/>
  <c r="BC420" i="9"/>
  <c r="CQ419" i="9"/>
  <c r="BW419" i="9"/>
  <c r="BC419" i="9"/>
  <c r="CQ418" i="9"/>
  <c r="BW418" i="9"/>
  <c r="BC418" i="9"/>
  <c r="CQ417" i="9"/>
  <c r="BW417" i="9"/>
  <c r="BC417" i="9"/>
  <c r="CQ416" i="9"/>
  <c r="BW416" i="9"/>
  <c r="BC416" i="9"/>
  <c r="CQ415" i="9"/>
  <c r="BW415" i="9"/>
  <c r="BC415" i="9"/>
  <c r="CQ414" i="9"/>
  <c r="BW414" i="9"/>
  <c r="BC414" i="9"/>
  <c r="CQ413" i="9"/>
  <c r="BW413" i="9"/>
  <c r="BC413" i="9"/>
  <c r="CQ412" i="9"/>
  <c r="BW412" i="9"/>
  <c r="BC412" i="9"/>
  <c r="CQ411" i="9"/>
  <c r="BW411" i="9"/>
  <c r="BC411" i="9"/>
  <c r="CQ410" i="9"/>
  <c r="BW410" i="9"/>
  <c r="BC410" i="9"/>
  <c r="CQ409" i="9"/>
  <c r="BW409" i="9"/>
  <c r="BC409" i="9"/>
  <c r="BD409" i="9" s="1"/>
  <c r="CQ408" i="9"/>
  <c r="BW408" i="9"/>
  <c r="BC408" i="9"/>
  <c r="CQ407" i="9"/>
  <c r="CR407" i="9" s="1"/>
  <c r="BW407" i="9"/>
  <c r="BC407" i="9"/>
  <c r="CQ406" i="9"/>
  <c r="BW406" i="9"/>
  <c r="BX406" i="9" s="1"/>
  <c r="BC406" i="9"/>
  <c r="CQ405" i="9"/>
  <c r="BW405" i="9"/>
  <c r="BC405" i="9"/>
  <c r="BD405" i="9" s="1"/>
  <c r="CQ404" i="9"/>
  <c r="BW404" i="9"/>
  <c r="BC404" i="9"/>
  <c r="CQ403" i="9"/>
  <c r="CR403" i="9" s="1"/>
  <c r="BW403" i="9"/>
  <c r="BC403" i="9"/>
  <c r="CQ402" i="9"/>
  <c r="BW402" i="9"/>
  <c r="BX402" i="9" s="1"/>
  <c r="BC402" i="9"/>
  <c r="CQ401" i="9"/>
  <c r="BW401" i="9"/>
  <c r="BC401" i="9"/>
  <c r="BD401" i="9" s="1"/>
  <c r="CQ400" i="9"/>
  <c r="BW400" i="9"/>
  <c r="BC400" i="9"/>
  <c r="CQ399" i="9"/>
  <c r="CR399" i="9" s="1"/>
  <c r="BW399" i="9"/>
  <c r="BC399" i="9"/>
  <c r="CQ398" i="9"/>
  <c r="BW398" i="9"/>
  <c r="BX398" i="9" s="1"/>
  <c r="BC398" i="9"/>
  <c r="CQ397" i="9"/>
  <c r="BW397" i="9"/>
  <c r="BC397" i="9"/>
  <c r="BD397" i="9" s="1"/>
  <c r="CQ396" i="9"/>
  <c r="BW396" i="9"/>
  <c r="BC396" i="9"/>
  <c r="CQ395" i="9"/>
  <c r="CR395" i="9" s="1"/>
  <c r="BW395" i="9"/>
  <c r="BC395" i="9"/>
  <c r="CQ394" i="9"/>
  <c r="BW394" i="9"/>
  <c r="BX394" i="9" s="1"/>
  <c r="BC394" i="9"/>
  <c r="CQ393" i="9"/>
  <c r="BW393" i="9"/>
  <c r="BC393" i="9"/>
  <c r="BD393" i="9" s="1"/>
  <c r="CQ392" i="9"/>
  <c r="BW392" i="9"/>
  <c r="BC392" i="9"/>
  <c r="CQ391" i="9"/>
  <c r="CR391" i="9" s="1"/>
  <c r="BW391" i="9"/>
  <c r="BC391" i="9"/>
  <c r="CQ390" i="9"/>
  <c r="BW390" i="9"/>
  <c r="BX390" i="9" s="1"/>
  <c r="BC390" i="9"/>
  <c r="CQ389" i="9"/>
  <c r="BW389" i="9"/>
  <c r="BC389" i="9"/>
  <c r="BD389" i="9" s="1"/>
  <c r="CQ388" i="9"/>
  <c r="BW388" i="9"/>
  <c r="BC388" i="9"/>
  <c r="CQ387" i="9"/>
  <c r="CR387" i="9" s="1"/>
  <c r="BW387" i="9"/>
  <c r="BC387" i="9"/>
  <c r="CQ386" i="9"/>
  <c r="BW386" i="9"/>
  <c r="BZ386" i="9" s="1"/>
  <c r="BC386" i="9"/>
  <c r="CQ385" i="9"/>
  <c r="BW385" i="9"/>
  <c r="BC385" i="9"/>
  <c r="BF385" i="9" s="1"/>
  <c r="CQ384" i="9"/>
  <c r="BW384" i="9"/>
  <c r="BC384" i="9"/>
  <c r="CQ383" i="9"/>
  <c r="CT383" i="9" s="1"/>
  <c r="BW383" i="9"/>
  <c r="BC383" i="9"/>
  <c r="CQ382" i="9"/>
  <c r="BW382" i="9"/>
  <c r="BZ382" i="9" s="1"/>
  <c r="BC382" i="9"/>
  <c r="CQ381" i="9"/>
  <c r="BW381" i="9"/>
  <c r="BC381" i="9"/>
  <c r="CQ380" i="9"/>
  <c r="BW380" i="9"/>
  <c r="BC380" i="9"/>
  <c r="CQ379" i="9"/>
  <c r="BW379" i="9"/>
  <c r="BC379" i="9"/>
  <c r="CQ378" i="9"/>
  <c r="BW378" i="9"/>
  <c r="BC378" i="9"/>
  <c r="CQ377" i="9"/>
  <c r="BW377" i="9"/>
  <c r="BC377" i="9"/>
  <c r="CQ376" i="9"/>
  <c r="BW376" i="9"/>
  <c r="BC376" i="9"/>
  <c r="CQ375" i="9"/>
  <c r="BW375" i="9"/>
  <c r="BC375" i="9"/>
  <c r="CQ374" i="9"/>
  <c r="BW374" i="9"/>
  <c r="BC374" i="9"/>
  <c r="CQ373" i="9"/>
  <c r="BW373" i="9"/>
  <c r="BC373" i="9"/>
  <c r="CQ372" i="9"/>
  <c r="BW372" i="9"/>
  <c r="BC372" i="9"/>
  <c r="CQ371" i="9"/>
  <c r="BW371" i="9"/>
  <c r="BC371" i="9"/>
  <c r="CQ370" i="9"/>
  <c r="BW370" i="9"/>
  <c r="BC370" i="9"/>
  <c r="CQ369" i="9"/>
  <c r="BW369" i="9"/>
  <c r="BC369" i="9"/>
  <c r="CQ368" i="9"/>
  <c r="BW368" i="9"/>
  <c r="BC368" i="9"/>
  <c r="CQ367" i="9"/>
  <c r="BW367" i="9"/>
  <c r="BC367" i="9"/>
  <c r="CQ366" i="9"/>
  <c r="CU366" i="9" s="1"/>
  <c r="BW366" i="9"/>
  <c r="BC366" i="9"/>
  <c r="BG366" i="9" s="1"/>
  <c r="CQ365" i="9"/>
  <c r="BW365" i="9"/>
  <c r="CA365" i="9" s="1"/>
  <c r="BC365" i="9"/>
  <c r="CQ364" i="9"/>
  <c r="CU364" i="9" s="1"/>
  <c r="BW364" i="9"/>
  <c r="BC364" i="9"/>
  <c r="BG364" i="9" s="1"/>
  <c r="CQ363" i="9"/>
  <c r="BW363" i="9"/>
  <c r="CA363" i="9" s="1"/>
  <c r="BC363" i="9"/>
  <c r="CQ362" i="9"/>
  <c r="CU362" i="9" s="1"/>
  <c r="BW362" i="9"/>
  <c r="BC362" i="9"/>
  <c r="BG362" i="9" s="1"/>
  <c r="CQ361" i="9"/>
  <c r="BW361" i="9"/>
  <c r="CA361" i="9" s="1"/>
  <c r="BC361" i="9"/>
  <c r="CQ360" i="9"/>
  <c r="CU360" i="9" s="1"/>
  <c r="BW360" i="9"/>
  <c r="BC360" i="9"/>
  <c r="BG360" i="9" s="1"/>
  <c r="CQ359" i="9"/>
  <c r="BW359" i="9"/>
  <c r="CA359" i="9" s="1"/>
  <c r="BC359" i="9"/>
  <c r="CQ358" i="9"/>
  <c r="CU358" i="9" s="1"/>
  <c r="BW358" i="9"/>
  <c r="BC358" i="9"/>
  <c r="BG358" i="9" s="1"/>
  <c r="CQ357" i="9"/>
  <c r="BW357" i="9"/>
  <c r="CA357" i="9" s="1"/>
  <c r="BC357" i="9"/>
  <c r="BG357" i="9" s="1"/>
  <c r="CQ356" i="9"/>
  <c r="CU356" i="9" s="1"/>
  <c r="BW356" i="9"/>
  <c r="CA356" i="9" s="1"/>
  <c r="BC356" i="9"/>
  <c r="BG356" i="9" s="1"/>
  <c r="CQ355" i="9"/>
  <c r="CU355" i="9" s="1"/>
  <c r="BW355" i="9"/>
  <c r="CA355" i="9" s="1"/>
  <c r="BC355" i="9"/>
  <c r="BG355" i="9" s="1"/>
  <c r="CQ354" i="9"/>
  <c r="CU354" i="9" s="1"/>
  <c r="BW354" i="9"/>
  <c r="CA354" i="9" s="1"/>
  <c r="BC354" i="9"/>
  <c r="BG354" i="9" s="1"/>
  <c r="CQ353" i="9"/>
  <c r="CU353" i="9" s="1"/>
  <c r="BW353" i="9"/>
  <c r="BC353" i="9"/>
  <c r="CQ352" i="9"/>
  <c r="BW352" i="9"/>
  <c r="BC352" i="9"/>
  <c r="CQ351" i="9"/>
  <c r="BW351" i="9"/>
  <c r="BC351" i="9"/>
  <c r="CQ350" i="9"/>
  <c r="BW350" i="9"/>
  <c r="BC350" i="9"/>
  <c r="CQ349" i="9"/>
  <c r="BW349" i="9"/>
  <c r="BC349" i="9"/>
  <c r="CQ348" i="9"/>
  <c r="BW348" i="9"/>
  <c r="BC348" i="9"/>
  <c r="CQ347" i="9"/>
  <c r="BW347" i="9"/>
  <c r="BC347" i="9"/>
  <c r="CQ346" i="9"/>
  <c r="BW346" i="9"/>
  <c r="BC346" i="9"/>
  <c r="CQ345" i="9"/>
  <c r="BW345" i="9"/>
  <c r="BC345" i="9"/>
  <c r="CQ344" i="9"/>
  <c r="BW344" i="9"/>
  <c r="BC344" i="9"/>
  <c r="CQ343" i="9"/>
  <c r="BW343" i="9"/>
  <c r="BC343" i="9"/>
  <c r="CQ342" i="9"/>
  <c r="BW342" i="9"/>
  <c r="BC342" i="9"/>
  <c r="CQ341" i="9"/>
  <c r="BW341" i="9"/>
  <c r="BC341" i="9"/>
  <c r="CQ340" i="9"/>
  <c r="BW340" i="9"/>
  <c r="BC340" i="9"/>
  <c r="CQ339" i="9"/>
  <c r="BW339" i="9"/>
  <c r="BC339" i="9"/>
  <c r="CQ338" i="9"/>
  <c r="BW338" i="9"/>
  <c r="BC338" i="9"/>
  <c r="CQ337" i="9"/>
  <c r="BW337" i="9"/>
  <c r="BC337" i="9"/>
  <c r="CQ336" i="9"/>
  <c r="BW336" i="9"/>
  <c r="BC336" i="9"/>
  <c r="CQ335" i="9"/>
  <c r="BW335" i="9"/>
  <c r="BC335" i="9"/>
  <c r="CQ334" i="9"/>
  <c r="BW334" i="9"/>
  <c r="BC334" i="9"/>
  <c r="CQ333" i="9"/>
  <c r="BW333" i="9"/>
  <c r="BC333" i="9"/>
  <c r="CQ332" i="9"/>
  <c r="BW332" i="9"/>
  <c r="BC332" i="9"/>
  <c r="CQ331" i="9"/>
  <c r="BW331" i="9"/>
  <c r="BC331" i="9"/>
  <c r="CQ330" i="9"/>
  <c r="BW330" i="9"/>
  <c r="BC330" i="9"/>
  <c r="CQ329" i="9"/>
  <c r="BW329" i="9"/>
  <c r="BC329" i="9"/>
  <c r="CQ328" i="9"/>
  <c r="BW328" i="9"/>
  <c r="BC328" i="9"/>
  <c r="CQ327" i="9"/>
  <c r="BW327" i="9"/>
  <c r="BC327" i="9"/>
  <c r="CQ326" i="9"/>
  <c r="BW326" i="9"/>
  <c r="BC326" i="9"/>
  <c r="CQ325" i="9"/>
  <c r="BW325" i="9"/>
  <c r="BC325" i="9"/>
  <c r="CQ324" i="9"/>
  <c r="BW324" i="9"/>
  <c r="BC324" i="9"/>
  <c r="CQ323" i="9"/>
  <c r="BW323" i="9"/>
  <c r="BC323" i="9"/>
  <c r="CQ322" i="9"/>
  <c r="BW322" i="9"/>
  <c r="BC322" i="9"/>
  <c r="CQ321" i="9"/>
  <c r="BW321" i="9"/>
  <c r="BC321" i="9"/>
  <c r="CQ320" i="9"/>
  <c r="BW320" i="9"/>
  <c r="BC320" i="9"/>
  <c r="CQ319" i="9"/>
  <c r="BW319" i="9"/>
  <c r="BC319" i="9"/>
  <c r="CQ318" i="9"/>
  <c r="BW318" i="9"/>
  <c r="BC318" i="9"/>
  <c r="CQ317" i="9"/>
  <c r="BW317" i="9"/>
  <c r="BC317" i="9"/>
  <c r="CQ316" i="9"/>
  <c r="BW316" i="9"/>
  <c r="BC316" i="9"/>
  <c r="CQ315" i="9"/>
  <c r="BW315" i="9"/>
  <c r="BC315" i="9"/>
  <c r="CQ314" i="9"/>
  <c r="BW314" i="9"/>
  <c r="BC314" i="9"/>
  <c r="CQ313" i="9"/>
  <c r="BW313" i="9"/>
  <c r="BC313" i="9"/>
  <c r="CQ312" i="9"/>
  <c r="BW312" i="9"/>
  <c r="BX312" i="9" s="1"/>
  <c r="BC312" i="9"/>
  <c r="CQ311" i="9"/>
  <c r="BW311" i="9"/>
  <c r="BC311" i="9"/>
  <c r="BD311" i="9" s="1"/>
  <c r="CQ310" i="9"/>
  <c r="BW310" i="9"/>
  <c r="BC310" i="9"/>
  <c r="CQ309" i="9"/>
  <c r="CR309" i="9" s="1"/>
  <c r="BW309" i="9"/>
  <c r="BC309" i="9"/>
  <c r="CQ308" i="9"/>
  <c r="BW308" i="9"/>
  <c r="BX308" i="9" s="1"/>
  <c r="BC308" i="9"/>
  <c r="CQ307" i="9"/>
  <c r="BW307" i="9"/>
  <c r="BC307" i="9"/>
  <c r="BD307" i="9" s="1"/>
  <c r="CQ306" i="9"/>
  <c r="BW306" i="9"/>
  <c r="BC306" i="9"/>
  <c r="CQ305" i="9"/>
  <c r="CR305" i="9" s="1"/>
  <c r="BW305" i="9"/>
  <c r="BC305" i="9"/>
  <c r="BD305" i="9" s="1"/>
  <c r="CQ304" i="9"/>
  <c r="BW304" i="9"/>
  <c r="BX304" i="9" s="1"/>
  <c r="BC304" i="9"/>
  <c r="CQ303" i="9"/>
  <c r="BW303" i="9"/>
  <c r="BC303" i="9"/>
  <c r="CQ302" i="9"/>
  <c r="BW302" i="9"/>
  <c r="BC302" i="9"/>
  <c r="CQ301" i="9"/>
  <c r="BW301" i="9"/>
  <c r="BC301" i="9"/>
  <c r="CQ300" i="9"/>
  <c r="BW300" i="9"/>
  <c r="BC300" i="9"/>
  <c r="CQ299" i="9"/>
  <c r="BW299" i="9"/>
  <c r="BC299" i="9"/>
  <c r="CQ298" i="9"/>
  <c r="BW298" i="9"/>
  <c r="BC298" i="9"/>
  <c r="CQ297" i="9"/>
  <c r="BW297" i="9"/>
  <c r="BC297" i="9"/>
  <c r="CQ296" i="9"/>
  <c r="BW296" i="9"/>
  <c r="BC296" i="9"/>
  <c r="CQ295" i="9"/>
  <c r="BW295" i="9"/>
  <c r="BC295" i="9"/>
  <c r="CQ294" i="9"/>
  <c r="BW294" i="9"/>
  <c r="BC294" i="9"/>
  <c r="CQ293" i="9"/>
  <c r="BW293" i="9"/>
  <c r="BC293" i="9"/>
  <c r="CQ292" i="9"/>
  <c r="BW292" i="9"/>
  <c r="BC292" i="9"/>
  <c r="CQ291" i="9"/>
  <c r="BW291" i="9"/>
  <c r="BC291" i="9"/>
  <c r="CQ290" i="9"/>
  <c r="BW290" i="9"/>
  <c r="BC290" i="9"/>
  <c r="CQ289" i="9"/>
  <c r="BW289" i="9"/>
  <c r="BC289" i="9"/>
  <c r="CQ288" i="9"/>
  <c r="BW288" i="9"/>
  <c r="BC288" i="9"/>
  <c r="CQ287" i="9"/>
  <c r="BW287" i="9"/>
  <c r="BC287" i="9"/>
  <c r="CQ286" i="9"/>
  <c r="BW286" i="9"/>
  <c r="BC286" i="9"/>
  <c r="BE286" i="9" s="1"/>
  <c r="CQ285" i="9"/>
  <c r="BW285" i="9"/>
  <c r="BC285" i="9"/>
  <c r="CQ284" i="9"/>
  <c r="CS284" i="9" s="1"/>
  <c r="BW284" i="9"/>
  <c r="BC284" i="9"/>
  <c r="CQ283" i="9"/>
  <c r="BW283" i="9"/>
  <c r="BY283" i="9" s="1"/>
  <c r="BC283" i="9"/>
  <c r="CQ282" i="9"/>
  <c r="BW282" i="9"/>
  <c r="BC282" i="9"/>
  <c r="BE282" i="9" s="1"/>
  <c r="CQ281" i="9"/>
  <c r="BW281" i="9"/>
  <c r="BC281" i="9"/>
  <c r="CQ280" i="9"/>
  <c r="CS280" i="9" s="1"/>
  <c r="BW280" i="9"/>
  <c r="BC280" i="9"/>
  <c r="CQ279" i="9"/>
  <c r="BW279" i="9"/>
  <c r="BY279" i="9" s="1"/>
  <c r="BC279" i="9"/>
  <c r="CQ278" i="9"/>
  <c r="BW278" i="9"/>
  <c r="BC278" i="9"/>
  <c r="BE278" i="9" s="1"/>
  <c r="CQ277" i="9"/>
  <c r="BW277" i="9"/>
  <c r="BC277" i="9"/>
  <c r="CQ276" i="9"/>
  <c r="CS276" i="9" s="1"/>
  <c r="BW276" i="9"/>
  <c r="BC276" i="9"/>
  <c r="CQ275" i="9"/>
  <c r="BW275" i="9"/>
  <c r="BY275" i="9" s="1"/>
  <c r="BC275" i="9"/>
  <c r="CQ274" i="9"/>
  <c r="BW274" i="9"/>
  <c r="BC274" i="9"/>
  <c r="BE274" i="9" s="1"/>
  <c r="CQ273" i="9"/>
  <c r="CT273" i="9" s="1"/>
  <c r="BW273" i="9"/>
  <c r="BZ273" i="9" s="1"/>
  <c r="BC273" i="9"/>
  <c r="CQ272" i="9"/>
  <c r="BW272" i="9"/>
  <c r="BZ272" i="9" s="1"/>
  <c r="BC272" i="9"/>
  <c r="BF272" i="9" s="1"/>
  <c r="CQ271" i="9"/>
  <c r="BW271" i="9"/>
  <c r="BC271" i="9"/>
  <c r="BF271" i="9" s="1"/>
  <c r="CQ270" i="9"/>
  <c r="CT270" i="9" s="1"/>
  <c r="BW270" i="9"/>
  <c r="BC270" i="9"/>
  <c r="CQ269" i="9"/>
  <c r="CT269" i="9" s="1"/>
  <c r="BW269" i="9"/>
  <c r="BZ269" i="9" s="1"/>
  <c r="BC269" i="9"/>
  <c r="BG269" i="9" s="1"/>
  <c r="CQ268" i="9"/>
  <c r="CU268" i="9" s="1"/>
  <c r="BW268" i="9"/>
  <c r="CA268" i="9" s="1"/>
  <c r="BC268" i="9"/>
  <c r="BG268" i="9" s="1"/>
  <c r="CQ267" i="9"/>
  <c r="CU267" i="9" s="1"/>
  <c r="BW267" i="9"/>
  <c r="CA267" i="9" s="1"/>
  <c r="BC267" i="9"/>
  <c r="BG267" i="9" s="1"/>
  <c r="CQ266" i="9"/>
  <c r="BW266" i="9"/>
  <c r="BC266" i="9"/>
  <c r="CQ265" i="9"/>
  <c r="BW265" i="9"/>
  <c r="BC265" i="9"/>
  <c r="CQ264" i="9"/>
  <c r="BW264" i="9"/>
  <c r="BC264" i="9"/>
  <c r="CQ263" i="9"/>
  <c r="BW263" i="9"/>
  <c r="BC263" i="9"/>
  <c r="CQ262" i="9"/>
  <c r="BW262" i="9"/>
  <c r="BC262" i="9"/>
  <c r="CQ261" i="9"/>
  <c r="BW261" i="9"/>
  <c r="BC261" i="9"/>
  <c r="CQ260" i="9"/>
  <c r="BW260" i="9"/>
  <c r="BC260" i="9"/>
  <c r="CQ259" i="9"/>
  <c r="BW259" i="9"/>
  <c r="BC259" i="9"/>
  <c r="CQ258" i="9"/>
  <c r="BW258" i="9"/>
  <c r="BC258" i="9"/>
  <c r="CQ257" i="9"/>
  <c r="BW257" i="9"/>
  <c r="BC257" i="9"/>
  <c r="CQ256" i="9"/>
  <c r="BW256" i="9"/>
  <c r="BC256" i="9"/>
  <c r="CQ255" i="9"/>
  <c r="BW255" i="9"/>
  <c r="BC255" i="9"/>
  <c r="CQ254" i="9"/>
  <c r="BW254" i="9"/>
  <c r="BC254" i="9"/>
  <c r="CQ253" i="9"/>
  <c r="BW253" i="9"/>
  <c r="BC253" i="9"/>
  <c r="CQ252" i="9"/>
  <c r="BW252" i="9"/>
  <c r="BC252" i="9"/>
  <c r="CQ251" i="9"/>
  <c r="BW251" i="9"/>
  <c r="BC251" i="9"/>
  <c r="CQ250" i="9"/>
  <c r="BW250" i="9"/>
  <c r="BC250" i="9"/>
  <c r="CQ249" i="9"/>
  <c r="BW249" i="9"/>
  <c r="BC249" i="9"/>
  <c r="CQ248" i="9"/>
  <c r="BW248" i="9"/>
  <c r="BC248" i="9"/>
  <c r="CQ247" i="9"/>
  <c r="BW247" i="9"/>
  <c r="BC247" i="9"/>
  <c r="CQ246" i="9"/>
  <c r="BW246" i="9"/>
  <c r="BC246" i="9"/>
  <c r="CQ245" i="9"/>
  <c r="BW245" i="9"/>
  <c r="BC245" i="9"/>
  <c r="CQ244" i="9"/>
  <c r="BW244" i="9"/>
  <c r="BC244" i="9"/>
  <c r="CQ243" i="9"/>
  <c r="BW243" i="9"/>
  <c r="BC243" i="9"/>
  <c r="CQ242" i="9"/>
  <c r="BW242" i="9"/>
  <c r="BC242" i="9"/>
  <c r="CQ241" i="9"/>
  <c r="BW241" i="9"/>
  <c r="BC241" i="9"/>
  <c r="CQ240" i="9"/>
  <c r="BW240" i="9"/>
  <c r="BC240" i="9"/>
  <c r="CQ239" i="9"/>
  <c r="BW239" i="9"/>
  <c r="BC239" i="9"/>
  <c r="CQ238" i="9"/>
  <c r="BW238" i="9"/>
  <c r="BC238" i="9"/>
  <c r="CQ237" i="9"/>
  <c r="BW237" i="9"/>
  <c r="BC237" i="9"/>
  <c r="CQ236" i="9"/>
  <c r="BW236" i="9"/>
  <c r="BC236" i="9"/>
  <c r="CQ235" i="9"/>
  <c r="BW235" i="9"/>
  <c r="BC235" i="9"/>
  <c r="CQ234" i="9"/>
  <c r="BW234" i="9"/>
  <c r="BC234" i="9"/>
  <c r="CQ233" i="9"/>
  <c r="BW233" i="9"/>
  <c r="BC233" i="9"/>
  <c r="CQ232" i="9"/>
  <c r="BW232" i="9"/>
  <c r="BC232" i="9"/>
  <c r="CQ231" i="9"/>
  <c r="BW231" i="9"/>
  <c r="BC231" i="9"/>
  <c r="CQ230" i="9"/>
  <c r="BW230" i="9"/>
  <c r="BC230" i="9"/>
  <c r="CQ229" i="9"/>
  <c r="BW229" i="9"/>
  <c r="BC229" i="9"/>
  <c r="CQ228" i="9"/>
  <c r="BW228" i="9"/>
  <c r="BC228" i="9"/>
  <c r="CQ227" i="9"/>
  <c r="BW227" i="9"/>
  <c r="BC227" i="9"/>
  <c r="CQ226" i="9"/>
  <c r="BW226" i="9"/>
  <c r="BC226" i="9"/>
  <c r="CQ225" i="9"/>
  <c r="BW225" i="9"/>
  <c r="BC225" i="9"/>
  <c r="CQ224" i="9"/>
  <c r="BW224" i="9"/>
  <c r="BC224" i="9"/>
  <c r="CQ223" i="9"/>
  <c r="BW223" i="9"/>
  <c r="BC223" i="9"/>
  <c r="CQ222" i="9"/>
  <c r="BW222" i="9"/>
  <c r="BC222" i="9"/>
  <c r="CQ221" i="9"/>
  <c r="BW221" i="9"/>
  <c r="BC221" i="9"/>
  <c r="BE221" i="9" s="1"/>
  <c r="CQ220" i="9"/>
  <c r="BW220" i="9"/>
  <c r="BC220" i="9"/>
  <c r="CQ219" i="9"/>
  <c r="CS219" i="9" s="1"/>
  <c r="BW219" i="9"/>
  <c r="BC219" i="9"/>
  <c r="CQ218" i="9"/>
  <c r="BW218" i="9"/>
  <c r="BY218" i="9" s="1"/>
  <c r="BC218" i="9"/>
  <c r="CQ217" i="9"/>
  <c r="BW217" i="9"/>
  <c r="BC217" i="9"/>
  <c r="BE217" i="9" s="1"/>
  <c r="CQ216" i="9"/>
  <c r="BW216" i="9"/>
  <c r="BC216" i="9"/>
  <c r="CQ215" i="9"/>
  <c r="CS215" i="9" s="1"/>
  <c r="BW215" i="9"/>
  <c r="BC215" i="9"/>
  <c r="CQ214" i="9"/>
  <c r="BW214" i="9"/>
  <c r="BY214" i="9" s="1"/>
  <c r="BC214" i="9"/>
  <c r="CQ213" i="9"/>
  <c r="CS213" i="9" s="1"/>
  <c r="BW213" i="9"/>
  <c r="BC213" i="9"/>
  <c r="BE213" i="9" s="1"/>
  <c r="CQ212" i="9"/>
  <c r="BW212" i="9"/>
  <c r="BC212" i="9"/>
  <c r="CQ211" i="9"/>
  <c r="CS211" i="9" s="1"/>
  <c r="BW211" i="9"/>
  <c r="BC211" i="9"/>
  <c r="CQ210" i="9"/>
  <c r="BW210" i="9"/>
  <c r="BY210" i="9" s="1"/>
  <c r="BC210" i="9"/>
  <c r="CQ209" i="9"/>
  <c r="CS209" i="9" s="1"/>
  <c r="BW209" i="9"/>
  <c r="BC209" i="9"/>
  <c r="BD209" i="9" s="1"/>
  <c r="CQ208" i="9"/>
  <c r="CU208" i="9" s="1"/>
  <c r="BW208" i="9"/>
  <c r="CA208" i="9" s="1"/>
  <c r="BC208" i="9"/>
  <c r="BG208" i="9" s="1"/>
  <c r="CQ207" i="9"/>
  <c r="CU207" i="9" s="1"/>
  <c r="BW207" i="9"/>
  <c r="CA207" i="9" s="1"/>
  <c r="BC207" i="9"/>
  <c r="BG207" i="9" s="1"/>
  <c r="CQ206" i="9"/>
  <c r="CU206" i="9" s="1"/>
  <c r="BW206" i="9"/>
  <c r="CA206" i="9" s="1"/>
  <c r="BC206" i="9"/>
  <c r="BG206" i="9" s="1"/>
  <c r="CQ205" i="9"/>
  <c r="CU205" i="9" s="1"/>
  <c r="BW205" i="9"/>
  <c r="CA205" i="9" s="1"/>
  <c r="BC205" i="9"/>
  <c r="BG205" i="9" s="1"/>
  <c r="CQ204" i="9"/>
  <c r="CU204" i="9" s="1"/>
  <c r="BW204" i="9"/>
  <c r="CA204" i="9" s="1"/>
  <c r="BC204" i="9"/>
  <c r="BG204" i="9" s="1"/>
  <c r="CQ203" i="9"/>
  <c r="CU203" i="9" s="1"/>
  <c r="BW203" i="9"/>
  <c r="BC203" i="9"/>
  <c r="CQ202" i="9"/>
  <c r="BW202" i="9"/>
  <c r="BC202" i="9"/>
  <c r="CQ201" i="9"/>
  <c r="BW201" i="9"/>
  <c r="BC201" i="9"/>
  <c r="CQ200" i="9"/>
  <c r="BW200" i="9"/>
  <c r="BC200" i="9"/>
  <c r="CQ199" i="9"/>
  <c r="BW199" i="9"/>
  <c r="BC199" i="9"/>
  <c r="CQ198" i="9"/>
  <c r="BW198" i="9"/>
  <c r="BC198" i="9"/>
  <c r="CQ197" i="9"/>
  <c r="BW197" i="9"/>
  <c r="BC197" i="9"/>
  <c r="CQ196" i="9"/>
  <c r="BW196" i="9"/>
  <c r="BC196" i="9"/>
  <c r="CQ195" i="9"/>
  <c r="BW195" i="9"/>
  <c r="BC195" i="9"/>
  <c r="CQ194" i="9"/>
  <c r="BW194" i="9"/>
  <c r="BC194" i="9"/>
  <c r="CQ193" i="9"/>
  <c r="BW193" i="9"/>
  <c r="BC193" i="9"/>
  <c r="CQ192" i="9"/>
  <c r="BW192" i="9"/>
  <c r="BC192" i="9"/>
  <c r="CQ191" i="9"/>
  <c r="BW191" i="9"/>
  <c r="BC191" i="9"/>
  <c r="CQ190" i="9"/>
  <c r="BW190" i="9"/>
  <c r="BC190" i="9"/>
  <c r="CQ189" i="9"/>
  <c r="BW189" i="9"/>
  <c r="BC189" i="9"/>
  <c r="CQ188" i="9"/>
  <c r="BW188" i="9"/>
  <c r="BY188" i="9" s="1"/>
  <c r="BC188" i="9"/>
  <c r="CQ187" i="9"/>
  <c r="BW187" i="9"/>
  <c r="BC187" i="9"/>
  <c r="BE187" i="9" s="1"/>
  <c r="CQ186" i="9"/>
  <c r="BW186" i="9"/>
  <c r="BC186" i="9"/>
  <c r="CQ185" i="9"/>
  <c r="BW185" i="9"/>
  <c r="BZ185" i="9" s="1"/>
  <c r="BC185" i="9"/>
  <c r="CQ184" i="9"/>
  <c r="BW184" i="9"/>
  <c r="BC184" i="9"/>
  <c r="BF184" i="9" s="1"/>
  <c r="CQ183" i="9"/>
  <c r="BW183" i="9"/>
  <c r="BC183" i="9"/>
  <c r="CQ182" i="9"/>
  <c r="CT182" i="9" s="1"/>
  <c r="BW182" i="9"/>
  <c r="BC182" i="9"/>
  <c r="CQ181" i="9"/>
  <c r="BW181" i="9"/>
  <c r="BZ181" i="9" s="1"/>
  <c r="BC181" i="9"/>
  <c r="CQ180" i="9"/>
  <c r="BW180" i="9"/>
  <c r="BC180" i="9"/>
  <c r="BF180" i="9" s="1"/>
  <c r="CQ179" i="9"/>
  <c r="BW179" i="9"/>
  <c r="BC179" i="9"/>
  <c r="CQ178" i="9"/>
  <c r="BW178" i="9"/>
  <c r="BC178" i="9"/>
  <c r="CQ177" i="9"/>
  <c r="BW177" i="9"/>
  <c r="BC177" i="9"/>
  <c r="CQ176" i="9"/>
  <c r="BW176" i="9"/>
  <c r="BC176" i="9"/>
  <c r="CQ175" i="9"/>
  <c r="BW175" i="9"/>
  <c r="BC175" i="9"/>
  <c r="CQ174" i="9"/>
  <c r="BW174" i="9"/>
  <c r="BC174" i="9"/>
  <c r="CQ173" i="9"/>
  <c r="BW173" i="9"/>
  <c r="BC173" i="9"/>
  <c r="CQ172" i="9"/>
  <c r="BW172" i="9"/>
  <c r="BC172" i="9"/>
  <c r="CQ171" i="9"/>
  <c r="BW171" i="9"/>
  <c r="BC171" i="9"/>
  <c r="CQ170" i="9"/>
  <c r="BW170" i="9"/>
  <c r="BC170" i="9"/>
  <c r="CQ169" i="9"/>
  <c r="BW169" i="9"/>
  <c r="BC169" i="9"/>
  <c r="CQ168" i="9"/>
  <c r="BW168" i="9"/>
  <c r="BC168" i="9"/>
  <c r="CQ167" i="9"/>
  <c r="BW167" i="9"/>
  <c r="BC167" i="9"/>
  <c r="CQ166" i="9"/>
  <c r="BW166" i="9"/>
  <c r="BC166" i="9"/>
  <c r="CQ165" i="9"/>
  <c r="BW165" i="9"/>
  <c r="BC165" i="9"/>
  <c r="CQ164" i="9"/>
  <c r="BW164" i="9"/>
  <c r="BC164" i="9"/>
  <c r="CQ163" i="9"/>
  <c r="BW163" i="9"/>
  <c r="BC163" i="9"/>
  <c r="CQ162" i="9"/>
  <c r="BW162" i="9"/>
  <c r="BC162" i="9"/>
  <c r="CQ161" i="9"/>
  <c r="BW161" i="9"/>
  <c r="BC161" i="9"/>
  <c r="CQ160" i="9"/>
  <c r="BW160" i="9"/>
  <c r="BC160" i="9"/>
  <c r="CQ159" i="9"/>
  <c r="BW159" i="9"/>
  <c r="BC159" i="9"/>
  <c r="CQ158" i="9"/>
  <c r="BW158" i="9"/>
  <c r="BC158" i="9"/>
  <c r="CQ157" i="9"/>
  <c r="BW157" i="9"/>
  <c r="BC157" i="9"/>
  <c r="CQ156" i="9"/>
  <c r="BW156" i="9"/>
  <c r="BC156" i="9"/>
  <c r="CQ155" i="9"/>
  <c r="BW155" i="9"/>
  <c r="BC155" i="9"/>
  <c r="CQ154" i="9"/>
  <c r="BW154" i="9"/>
  <c r="BC154" i="9"/>
  <c r="CQ153" i="9"/>
  <c r="BW153" i="9"/>
  <c r="BC153" i="9"/>
  <c r="CQ152" i="9"/>
  <c r="BW152" i="9"/>
  <c r="BC152" i="9"/>
  <c r="CQ151" i="9"/>
  <c r="BW151" i="9"/>
  <c r="BC151" i="9"/>
  <c r="CQ150" i="9"/>
  <c r="BW150" i="9"/>
  <c r="BC150" i="9"/>
  <c r="CQ149" i="9"/>
  <c r="BR699" i="9"/>
  <c r="AX699" i="9"/>
  <c r="CL698" i="9"/>
  <c r="BR698" i="9"/>
  <c r="AX698" i="9"/>
  <c r="CL697" i="9"/>
  <c r="BR697" i="9"/>
  <c r="AX697" i="9"/>
  <c r="CL696" i="9"/>
  <c r="BR696" i="9"/>
  <c r="AX696" i="9"/>
  <c r="CL695" i="9"/>
  <c r="BR695" i="9"/>
  <c r="AX695" i="9"/>
  <c r="CL694" i="9"/>
  <c r="BR694" i="9"/>
  <c r="AX694" i="9"/>
  <c r="CL693" i="9"/>
  <c r="BR693" i="9"/>
  <c r="AX693" i="9"/>
  <c r="CL692" i="9"/>
  <c r="BR692" i="9"/>
  <c r="AX692" i="9"/>
  <c r="CL691" i="9"/>
  <c r="BR691" i="9"/>
  <c r="AX691" i="9"/>
  <c r="CL690" i="9"/>
  <c r="BR690" i="9"/>
  <c r="AX690" i="9"/>
  <c r="CL689" i="9"/>
  <c r="BR689" i="9"/>
  <c r="AX689" i="9"/>
  <c r="CL688" i="9"/>
  <c r="BR688" i="9"/>
  <c r="AX688" i="9"/>
  <c r="CL687" i="9"/>
  <c r="BR687" i="9"/>
  <c r="AX687" i="9"/>
  <c r="CL686" i="9"/>
  <c r="BR686" i="9"/>
  <c r="AX686" i="9"/>
  <c r="CL685" i="9"/>
  <c r="BR685" i="9"/>
  <c r="AX685" i="9"/>
  <c r="CL684" i="9"/>
  <c r="BR684" i="9"/>
  <c r="AX684" i="9"/>
  <c r="CL683" i="9"/>
  <c r="BR683" i="9"/>
  <c r="AX683" i="9"/>
  <c r="CL682" i="9"/>
  <c r="BR682" i="9"/>
  <c r="AX682" i="9"/>
  <c r="CL681" i="9"/>
  <c r="BR681" i="9"/>
  <c r="AX681" i="9"/>
  <c r="CL680" i="9"/>
  <c r="BR680" i="9"/>
  <c r="AX680" i="9"/>
  <c r="CL679" i="9"/>
  <c r="BR679" i="9"/>
  <c r="AX679" i="9"/>
  <c r="CL678" i="9"/>
  <c r="BR678" i="9"/>
  <c r="AX678" i="9"/>
  <c r="CL677" i="9"/>
  <c r="BR677" i="9"/>
  <c r="AX677" i="9"/>
  <c r="CL676" i="9"/>
  <c r="BR676" i="9"/>
  <c r="AX676" i="9"/>
  <c r="CL675" i="9"/>
  <c r="BR675" i="9"/>
  <c r="AX675" i="9"/>
  <c r="CL674" i="9"/>
  <c r="BR674" i="9"/>
  <c r="AX674" i="9"/>
  <c r="CL673" i="9"/>
  <c r="BR673" i="9"/>
  <c r="AX673" i="9"/>
  <c r="CL672" i="9"/>
  <c r="BR672" i="9"/>
  <c r="AX672" i="9"/>
  <c r="CL671" i="9"/>
  <c r="BR671" i="9"/>
  <c r="AX671" i="9"/>
  <c r="CL670" i="9"/>
  <c r="BR670" i="9"/>
  <c r="AX670" i="9"/>
  <c r="CL669" i="9"/>
  <c r="BR669" i="9"/>
  <c r="AX669" i="9"/>
  <c r="CL668" i="9"/>
  <c r="BR668" i="9"/>
  <c r="AX668" i="9"/>
  <c r="CL667" i="9"/>
  <c r="BR667" i="9"/>
  <c r="AX667" i="9"/>
  <c r="CL666" i="9"/>
  <c r="BR666" i="9"/>
  <c r="AX666" i="9"/>
  <c r="CL665" i="9"/>
  <c r="BR665" i="9"/>
  <c r="AX665" i="9"/>
  <c r="CL664" i="9"/>
  <c r="BR664" i="9"/>
  <c r="AX664" i="9"/>
  <c r="CL663" i="9"/>
  <c r="BR663" i="9"/>
  <c r="AX663" i="9"/>
  <c r="CL662" i="9"/>
  <c r="BR662" i="9"/>
  <c r="AX662" i="9"/>
  <c r="CL661" i="9"/>
  <c r="BR661" i="9"/>
  <c r="AX661" i="9"/>
  <c r="CL660" i="9"/>
  <c r="BR660" i="9"/>
  <c r="AX660" i="9"/>
  <c r="CL659" i="9"/>
  <c r="BR659" i="9"/>
  <c r="AX659" i="9"/>
  <c r="CL658" i="9"/>
  <c r="BR658" i="9"/>
  <c r="AX658" i="9"/>
  <c r="CL657" i="9"/>
  <c r="BR657" i="9"/>
  <c r="AX657" i="9"/>
  <c r="CL656" i="9"/>
  <c r="BR656" i="9"/>
  <c r="AX656" i="9"/>
  <c r="CL655" i="9"/>
  <c r="CN655" i="9" s="1"/>
  <c r="BR655" i="9"/>
  <c r="AX655" i="9"/>
  <c r="CL654" i="9"/>
  <c r="BR654" i="9"/>
  <c r="BT654" i="9" s="1"/>
  <c r="AX654" i="9"/>
  <c r="CL653" i="9"/>
  <c r="BR653" i="9"/>
  <c r="AX653" i="9"/>
  <c r="AZ653" i="9" s="1"/>
  <c r="CL652" i="9"/>
  <c r="BR652" i="9"/>
  <c r="AX652" i="9"/>
  <c r="CL651" i="9"/>
  <c r="CN651" i="9" s="1"/>
  <c r="BR651" i="9"/>
  <c r="AX651" i="9"/>
  <c r="CL650" i="9"/>
  <c r="BR650" i="9"/>
  <c r="BT650" i="9" s="1"/>
  <c r="AX650" i="9"/>
  <c r="CL649" i="9"/>
  <c r="BR649" i="9"/>
  <c r="AX649" i="9"/>
  <c r="AZ649" i="9" s="1"/>
  <c r="CL648" i="9"/>
  <c r="BR648" i="9"/>
  <c r="AX648" i="9"/>
  <c r="CL647" i="9"/>
  <c r="CN647" i="9" s="1"/>
  <c r="BR647" i="9"/>
  <c r="AX647" i="9"/>
  <c r="CL646" i="9"/>
  <c r="BR646" i="9"/>
  <c r="BT646" i="9" s="1"/>
  <c r="AX646" i="9"/>
  <c r="CL645" i="9"/>
  <c r="BR645" i="9"/>
  <c r="AX645" i="9"/>
  <c r="AZ645" i="9" s="1"/>
  <c r="CL644" i="9"/>
  <c r="BR644" i="9"/>
  <c r="AX644" i="9"/>
  <c r="CL643" i="9"/>
  <c r="CN643" i="9" s="1"/>
  <c r="BR643" i="9"/>
  <c r="AX643" i="9"/>
  <c r="CL642" i="9"/>
  <c r="BR642" i="9"/>
  <c r="BT642" i="9" s="1"/>
  <c r="AX642" i="9"/>
  <c r="CL641" i="9"/>
  <c r="BR641" i="9"/>
  <c r="AX641" i="9"/>
  <c r="AZ641" i="9" s="1"/>
  <c r="CL640" i="9"/>
  <c r="BR640" i="9"/>
  <c r="AX640" i="9"/>
  <c r="CL639" i="9"/>
  <c r="CN639" i="9" s="1"/>
  <c r="BR639" i="9"/>
  <c r="AX639" i="9"/>
  <c r="CL638" i="9"/>
  <c r="BR638" i="9"/>
  <c r="BT638" i="9" s="1"/>
  <c r="AX638" i="9"/>
  <c r="CL637" i="9"/>
  <c r="BR637" i="9"/>
  <c r="AX637" i="9"/>
  <c r="AZ637" i="9" s="1"/>
  <c r="CL636" i="9"/>
  <c r="BR636" i="9"/>
  <c r="AX636" i="9"/>
  <c r="CL635" i="9"/>
  <c r="CN635" i="9" s="1"/>
  <c r="BR635" i="9"/>
  <c r="AX635" i="9"/>
  <c r="CL634" i="9"/>
  <c r="BR634" i="9"/>
  <c r="BT634" i="9" s="1"/>
  <c r="AX634" i="9"/>
  <c r="CL633" i="9"/>
  <c r="BR633" i="9"/>
  <c r="AX633" i="9"/>
  <c r="AZ633" i="9" s="1"/>
  <c r="CL632" i="9"/>
  <c r="BR632" i="9"/>
  <c r="AX632" i="9"/>
  <c r="CL631" i="9"/>
  <c r="CN631" i="9" s="1"/>
  <c r="BR631" i="9"/>
  <c r="AX631" i="9"/>
  <c r="CL630" i="9"/>
  <c r="BR630" i="9"/>
  <c r="BT630" i="9" s="1"/>
  <c r="AX630" i="9"/>
  <c r="CL629" i="9"/>
  <c r="BR629" i="9"/>
  <c r="AX629" i="9"/>
  <c r="AZ629" i="9" s="1"/>
  <c r="CL628" i="9"/>
  <c r="BR628" i="9"/>
  <c r="AX628" i="9"/>
  <c r="CL627" i="9"/>
  <c r="CN627" i="9" s="1"/>
  <c r="BR627" i="9"/>
  <c r="AX627" i="9"/>
  <c r="CL626" i="9"/>
  <c r="BR626" i="9"/>
  <c r="BT626" i="9" s="1"/>
  <c r="AX626" i="9"/>
  <c r="CL625" i="9"/>
  <c r="BR625" i="9"/>
  <c r="AX625" i="9"/>
  <c r="AZ625" i="9" s="1"/>
  <c r="CL624" i="9"/>
  <c r="BR624" i="9"/>
  <c r="AX624" i="9"/>
  <c r="CL623" i="9"/>
  <c r="CM623" i="9" s="1"/>
  <c r="BR623" i="9"/>
  <c r="BS623" i="9" s="1"/>
  <c r="AX623" i="9"/>
  <c r="CL622" i="9"/>
  <c r="BR622" i="9"/>
  <c r="BS622" i="9" s="1"/>
  <c r="AX622" i="9"/>
  <c r="AY622" i="9" s="1"/>
  <c r="CL621" i="9"/>
  <c r="BR621" i="9"/>
  <c r="AX621" i="9"/>
  <c r="AY621" i="9" s="1"/>
  <c r="CL620" i="9"/>
  <c r="CM620" i="9" s="1"/>
  <c r="BR620" i="9"/>
  <c r="AX620" i="9"/>
  <c r="CL619" i="9"/>
  <c r="CM619" i="9" s="1"/>
  <c r="BR619" i="9"/>
  <c r="BS619" i="9" s="1"/>
  <c r="AX619" i="9"/>
  <c r="CL618" i="9"/>
  <c r="BR618" i="9"/>
  <c r="BS618" i="9" s="1"/>
  <c r="AX618" i="9"/>
  <c r="AY618" i="9" s="1"/>
  <c r="CL617" i="9"/>
  <c r="BR617" i="9"/>
  <c r="AX617" i="9"/>
  <c r="AY617" i="9" s="1"/>
  <c r="CL616" i="9"/>
  <c r="CM616" i="9" s="1"/>
  <c r="BR616" i="9"/>
  <c r="AX616" i="9"/>
  <c r="CL615" i="9"/>
  <c r="CM615" i="9" s="1"/>
  <c r="BR615" i="9"/>
  <c r="BS615" i="9" s="1"/>
  <c r="AX615" i="9"/>
  <c r="CL614" i="9"/>
  <c r="BR614" i="9"/>
  <c r="BS614" i="9" s="1"/>
  <c r="AX614" i="9"/>
  <c r="AY614" i="9" s="1"/>
  <c r="CL613" i="9"/>
  <c r="BR613" i="9"/>
  <c r="AX613" i="9"/>
  <c r="AY613" i="9" s="1"/>
  <c r="CL612" i="9"/>
  <c r="CM612" i="9" s="1"/>
  <c r="BR612" i="9"/>
  <c r="AX612" i="9"/>
  <c r="CL611" i="9"/>
  <c r="BR611" i="9"/>
  <c r="AX611" i="9"/>
  <c r="CL610" i="9"/>
  <c r="BR610" i="9"/>
  <c r="AX610" i="9"/>
  <c r="CL609" i="9"/>
  <c r="BR609" i="9"/>
  <c r="AX609" i="9"/>
  <c r="CL608" i="9"/>
  <c r="BR608" i="9"/>
  <c r="AX608" i="9"/>
  <c r="CL607" i="9"/>
  <c r="BR607" i="9"/>
  <c r="AX607" i="9"/>
  <c r="CL606" i="9"/>
  <c r="BR606" i="9"/>
  <c r="AX606" i="9"/>
  <c r="CL605" i="9"/>
  <c r="BR605" i="9"/>
  <c r="AX605" i="9"/>
  <c r="CL604" i="9"/>
  <c r="BR604" i="9"/>
  <c r="AX604" i="9"/>
  <c r="CL603" i="9"/>
  <c r="BR603" i="9"/>
  <c r="AX603" i="9"/>
  <c r="CL602" i="9"/>
  <c r="BR602" i="9"/>
  <c r="AX602" i="9"/>
  <c r="CL601" i="9"/>
  <c r="BR601" i="9"/>
  <c r="AX601" i="9"/>
  <c r="CL600" i="9"/>
  <c r="BR600" i="9"/>
  <c r="AX600" i="9"/>
  <c r="CL599" i="9"/>
  <c r="BR599" i="9"/>
  <c r="AX599" i="9"/>
  <c r="CL598" i="9"/>
  <c r="BR598" i="9"/>
  <c r="AX598" i="9"/>
  <c r="CL597" i="9"/>
  <c r="BR597" i="9"/>
  <c r="AX597" i="9"/>
  <c r="CL596" i="9"/>
  <c r="BR596" i="9"/>
  <c r="AX596" i="9"/>
  <c r="CL595" i="9"/>
  <c r="BR595" i="9"/>
  <c r="AX595" i="9"/>
  <c r="CL594" i="9"/>
  <c r="BR594" i="9"/>
  <c r="AX594" i="9"/>
  <c r="CL593" i="9"/>
  <c r="BR593" i="9"/>
  <c r="AX593" i="9"/>
  <c r="CL592" i="9"/>
  <c r="BR592" i="9"/>
  <c r="AX592" i="9"/>
  <c r="CL591" i="9"/>
  <c r="BR591" i="9"/>
  <c r="AX591" i="9"/>
  <c r="CL590" i="9"/>
  <c r="BR590" i="9"/>
  <c r="AX590" i="9"/>
  <c r="CL589" i="9"/>
  <c r="BR589" i="9"/>
  <c r="AX589" i="9"/>
  <c r="CL588" i="9"/>
  <c r="BR588" i="9"/>
  <c r="AX588" i="9"/>
  <c r="CL587" i="9"/>
  <c r="BR587" i="9"/>
  <c r="AX587" i="9"/>
  <c r="CL586" i="9"/>
  <c r="BR586" i="9"/>
  <c r="AX586" i="9"/>
  <c r="CL585" i="9"/>
  <c r="BR585" i="9"/>
  <c r="AX585" i="9"/>
  <c r="CL584" i="9"/>
  <c r="BR584" i="9"/>
  <c r="AX584" i="9"/>
  <c r="CL583" i="9"/>
  <c r="BR583" i="9"/>
  <c r="AX583" i="9"/>
  <c r="CL582" i="9"/>
  <c r="BR582" i="9"/>
  <c r="AX582" i="9"/>
  <c r="CL581" i="9"/>
  <c r="BR581" i="9"/>
  <c r="AX581" i="9"/>
  <c r="CL580" i="9"/>
  <c r="BR580" i="9"/>
  <c r="AX580" i="9"/>
  <c r="CL579" i="9"/>
  <c r="BR579" i="9"/>
  <c r="AX579" i="9"/>
  <c r="CL578" i="9"/>
  <c r="BR578" i="9"/>
  <c r="AX578" i="9"/>
  <c r="CL577" i="9"/>
  <c r="BR577" i="9"/>
  <c r="AX577" i="9"/>
  <c r="CL576" i="9"/>
  <c r="BR576" i="9"/>
  <c r="AX576" i="9"/>
  <c r="CL575" i="9"/>
  <c r="BR575" i="9"/>
  <c r="AX575" i="9"/>
  <c r="CL574" i="9"/>
  <c r="BR574" i="9"/>
  <c r="AX574" i="9"/>
  <c r="CL573" i="9"/>
  <c r="BR573" i="9"/>
  <c r="AX573" i="9"/>
  <c r="CL572" i="9"/>
  <c r="BR572" i="9"/>
  <c r="AX572" i="9"/>
  <c r="CL571" i="9"/>
  <c r="BR571" i="9"/>
  <c r="AX571" i="9"/>
  <c r="CL570" i="9"/>
  <c r="BR570" i="9"/>
  <c r="AX570" i="9"/>
  <c r="CL569" i="9"/>
  <c r="BR569" i="9"/>
  <c r="AX569" i="9"/>
  <c r="CL568" i="9"/>
  <c r="BR568" i="9"/>
  <c r="AX568" i="9"/>
  <c r="CL567" i="9"/>
  <c r="BR567" i="9"/>
  <c r="AX567" i="9"/>
  <c r="CL566" i="9"/>
  <c r="BR566" i="9"/>
  <c r="AX566" i="9"/>
  <c r="CL565" i="9"/>
  <c r="BR565" i="9"/>
  <c r="AX565" i="9"/>
  <c r="CL564" i="9"/>
  <c r="BR564" i="9"/>
  <c r="AX564" i="9"/>
  <c r="CL563" i="9"/>
  <c r="BR563" i="9"/>
  <c r="AX563" i="9"/>
  <c r="CL562" i="9"/>
  <c r="BR562" i="9"/>
  <c r="AX562" i="9"/>
  <c r="CL561" i="9"/>
  <c r="BR561" i="9"/>
  <c r="AX561" i="9"/>
  <c r="CL560" i="9"/>
  <c r="BR560" i="9"/>
  <c r="AX560" i="9"/>
  <c r="CL559" i="9"/>
  <c r="BR559" i="9"/>
  <c r="AX559" i="9"/>
  <c r="CL558" i="9"/>
  <c r="BR558" i="9"/>
  <c r="AX558" i="9"/>
  <c r="CL557" i="9"/>
  <c r="BR557" i="9"/>
  <c r="AX557" i="9"/>
  <c r="CL556" i="9"/>
  <c r="BR556" i="9"/>
  <c r="AX556" i="9"/>
  <c r="CL555" i="9"/>
  <c r="BR555" i="9"/>
  <c r="AX555" i="9"/>
  <c r="CL554" i="9"/>
  <c r="BR554" i="9"/>
  <c r="AX554" i="9"/>
  <c r="CL553" i="9"/>
  <c r="BR553" i="9"/>
  <c r="AX553" i="9"/>
  <c r="CL552" i="9"/>
  <c r="BR552" i="9"/>
  <c r="AX552" i="9"/>
  <c r="CL551" i="9"/>
  <c r="BR551" i="9"/>
  <c r="AX551" i="9"/>
  <c r="CL550" i="9"/>
  <c r="BR550" i="9"/>
  <c r="AX550" i="9"/>
  <c r="CL549" i="9"/>
  <c r="BR549" i="9"/>
  <c r="AX549" i="9"/>
  <c r="CL548" i="9"/>
  <c r="BR548" i="9"/>
  <c r="AX548" i="9"/>
  <c r="CL547" i="9"/>
  <c r="BR547" i="9"/>
  <c r="AX547" i="9"/>
  <c r="CL546" i="9"/>
  <c r="BR546" i="9"/>
  <c r="AX546" i="9"/>
  <c r="CL545" i="9"/>
  <c r="BR545" i="9"/>
  <c r="AX545" i="9"/>
  <c r="CL544" i="9"/>
  <c r="BR544" i="9"/>
  <c r="AX544" i="9"/>
  <c r="CL543" i="9"/>
  <c r="BR543" i="9"/>
  <c r="AX543" i="9"/>
  <c r="CL542" i="9"/>
  <c r="BR542" i="9"/>
  <c r="AX542" i="9"/>
  <c r="CL541" i="9"/>
  <c r="BR541" i="9"/>
  <c r="AX541" i="9"/>
  <c r="CL540" i="9"/>
  <c r="BR540" i="9"/>
  <c r="AX540" i="9"/>
  <c r="CL539" i="9"/>
  <c r="BR539" i="9"/>
  <c r="AX539" i="9"/>
  <c r="CL538" i="9"/>
  <c r="BR538" i="9"/>
  <c r="AX538" i="9"/>
  <c r="CL537" i="9"/>
  <c r="BR537" i="9"/>
  <c r="AX537" i="9"/>
  <c r="CL536" i="9"/>
  <c r="BR536" i="9"/>
  <c r="AX536" i="9"/>
  <c r="CL535" i="9"/>
  <c r="BR535" i="9"/>
  <c r="AX535" i="9"/>
  <c r="CL534" i="9"/>
  <c r="BR534" i="9"/>
  <c r="AX534" i="9"/>
  <c r="CL533" i="9"/>
  <c r="BR533" i="9"/>
  <c r="AX533" i="9"/>
  <c r="CL532" i="9"/>
  <c r="BR532" i="9"/>
  <c r="AX532" i="9"/>
  <c r="CL531" i="9"/>
  <c r="BR531" i="9"/>
  <c r="AX531" i="9"/>
  <c r="CL530" i="9"/>
  <c r="BR530" i="9"/>
  <c r="AX530" i="9"/>
  <c r="CL529" i="9"/>
  <c r="BR529" i="9"/>
  <c r="AX529" i="9"/>
  <c r="CL528" i="9"/>
  <c r="BR528" i="9"/>
  <c r="AX528" i="9"/>
  <c r="CL527" i="9"/>
  <c r="BR527" i="9"/>
  <c r="AX527" i="9"/>
  <c r="CL526" i="9"/>
  <c r="BR526" i="9"/>
  <c r="AX526" i="9"/>
  <c r="CL525" i="9"/>
  <c r="BR525" i="9"/>
  <c r="AX525" i="9"/>
  <c r="CL524" i="9"/>
  <c r="BR524" i="9"/>
  <c r="AX524" i="9"/>
  <c r="CL523" i="9"/>
  <c r="BR523" i="9"/>
  <c r="AX523" i="9"/>
  <c r="CL522" i="9"/>
  <c r="BR522" i="9"/>
  <c r="AX522" i="9"/>
  <c r="CL521" i="9"/>
  <c r="CN521" i="9" s="1"/>
  <c r="BR521" i="9"/>
  <c r="AX521" i="9"/>
  <c r="CL520" i="9"/>
  <c r="BR520" i="9"/>
  <c r="BT520" i="9" s="1"/>
  <c r="AX520" i="9"/>
  <c r="CL519" i="9"/>
  <c r="BR519" i="9"/>
  <c r="AX519" i="9"/>
  <c r="AZ519" i="9" s="1"/>
  <c r="CL518" i="9"/>
  <c r="BR518" i="9"/>
  <c r="AX518" i="9"/>
  <c r="CL517" i="9"/>
  <c r="CN517" i="9" s="1"/>
  <c r="BR517" i="9"/>
  <c r="AX517" i="9"/>
  <c r="CL516" i="9"/>
  <c r="BR516" i="9"/>
  <c r="BT516" i="9" s="1"/>
  <c r="AX516" i="9"/>
  <c r="CL515" i="9"/>
  <c r="BR515" i="9"/>
  <c r="AX515" i="9"/>
  <c r="AZ515" i="9" s="1"/>
  <c r="CL514" i="9"/>
  <c r="BR514" i="9"/>
  <c r="AX514" i="9"/>
  <c r="CL513" i="9"/>
  <c r="CN513" i="9" s="1"/>
  <c r="BR513" i="9"/>
  <c r="AX513" i="9"/>
  <c r="CL512" i="9"/>
  <c r="BR512" i="9"/>
  <c r="BT512" i="9" s="1"/>
  <c r="AX512" i="9"/>
  <c r="CL511" i="9"/>
  <c r="BR511" i="9"/>
  <c r="AX511" i="9"/>
  <c r="AZ511" i="9" s="1"/>
  <c r="CL510" i="9"/>
  <c r="BR510" i="9"/>
  <c r="AX510" i="9"/>
  <c r="CL509" i="9"/>
  <c r="CN509" i="9" s="1"/>
  <c r="BR509" i="9"/>
  <c r="AX509" i="9"/>
  <c r="CL508" i="9"/>
  <c r="BR508" i="9"/>
  <c r="BT508" i="9" s="1"/>
  <c r="AX508" i="9"/>
  <c r="CL507" i="9"/>
  <c r="BR507" i="9"/>
  <c r="AX507" i="9"/>
  <c r="AZ507" i="9" s="1"/>
  <c r="CL506" i="9"/>
  <c r="BR506" i="9"/>
  <c r="AX506" i="9"/>
  <c r="CL505" i="9"/>
  <c r="CN505" i="9" s="1"/>
  <c r="BR505" i="9"/>
  <c r="AX505" i="9"/>
  <c r="CL504" i="9"/>
  <c r="BR504" i="9"/>
  <c r="BT504" i="9" s="1"/>
  <c r="AX504" i="9"/>
  <c r="CL503" i="9"/>
  <c r="BR503" i="9"/>
  <c r="AX503" i="9"/>
  <c r="AZ503" i="9" s="1"/>
  <c r="CL502" i="9"/>
  <c r="BR502" i="9"/>
  <c r="AX502" i="9"/>
  <c r="CL501" i="9"/>
  <c r="CN501" i="9" s="1"/>
  <c r="BR501" i="9"/>
  <c r="AX501" i="9"/>
  <c r="CL500" i="9"/>
  <c r="BR500" i="9"/>
  <c r="BT500" i="9" s="1"/>
  <c r="AX500" i="9"/>
  <c r="CL499" i="9"/>
  <c r="BR499" i="9"/>
  <c r="AX499" i="9"/>
  <c r="AZ499" i="9" s="1"/>
  <c r="CL498" i="9"/>
  <c r="BR498" i="9"/>
  <c r="AX498" i="9"/>
  <c r="CL497" i="9"/>
  <c r="CN497" i="9" s="1"/>
  <c r="BR497" i="9"/>
  <c r="AX497" i="9"/>
  <c r="CL496" i="9"/>
  <c r="BR496" i="9"/>
  <c r="AX496" i="9"/>
  <c r="CL495" i="9"/>
  <c r="CM495" i="9" s="1"/>
  <c r="BR495" i="9"/>
  <c r="BS495" i="9" s="1"/>
  <c r="AX495" i="9"/>
  <c r="CL494" i="9"/>
  <c r="BR494" i="9"/>
  <c r="BS494" i="9" s="1"/>
  <c r="AX494" i="9"/>
  <c r="AY494" i="9" s="1"/>
  <c r="CL493" i="9"/>
  <c r="BR493" i="9"/>
  <c r="AX493" i="9"/>
  <c r="AY493" i="9" s="1"/>
  <c r="CL492" i="9"/>
  <c r="CM492" i="9" s="1"/>
  <c r="BR492" i="9"/>
  <c r="AX492" i="9"/>
  <c r="CL491" i="9"/>
  <c r="CM491" i="9" s="1"/>
  <c r="BR491" i="9"/>
  <c r="BS491" i="9" s="1"/>
  <c r="AX491" i="9"/>
  <c r="CL490" i="9"/>
  <c r="BR490" i="9"/>
  <c r="BS490" i="9" s="1"/>
  <c r="AX490" i="9"/>
  <c r="AY490" i="9" s="1"/>
  <c r="CL489" i="9"/>
  <c r="BR489" i="9"/>
  <c r="BV489" i="9" s="1"/>
  <c r="AX489" i="9"/>
  <c r="BB489" i="9" s="1"/>
  <c r="CL488" i="9"/>
  <c r="CP488" i="9" s="1"/>
  <c r="BR488" i="9"/>
  <c r="BV488" i="9" s="1"/>
  <c r="AX488" i="9"/>
  <c r="BB488" i="9" s="1"/>
  <c r="CL487" i="9"/>
  <c r="BR487" i="9"/>
  <c r="AX487" i="9"/>
  <c r="CL486" i="9"/>
  <c r="BR486" i="9"/>
  <c r="AX486" i="9"/>
  <c r="CL485" i="9"/>
  <c r="BR485" i="9"/>
  <c r="AX485" i="9"/>
  <c r="CL484" i="9"/>
  <c r="BR484" i="9"/>
  <c r="AX484" i="9"/>
  <c r="CL483" i="9"/>
  <c r="BR483" i="9"/>
  <c r="AX483" i="9"/>
  <c r="CL482" i="9"/>
  <c r="BR482" i="9"/>
  <c r="AX482" i="9"/>
  <c r="CL481" i="9"/>
  <c r="BR481" i="9"/>
  <c r="AX481" i="9"/>
  <c r="CL480" i="9"/>
  <c r="BR480" i="9"/>
  <c r="AX480" i="9"/>
  <c r="CL479" i="9"/>
  <c r="BR479" i="9"/>
  <c r="AX479" i="9"/>
  <c r="CL478" i="9"/>
  <c r="BR478" i="9"/>
  <c r="AX478" i="9"/>
  <c r="CL477" i="9"/>
  <c r="BR477" i="9"/>
  <c r="AX477" i="9"/>
  <c r="CL476" i="9"/>
  <c r="BR476" i="9"/>
  <c r="AX476" i="9"/>
  <c r="CL475" i="9"/>
  <c r="BR475" i="9"/>
  <c r="AX475" i="9"/>
  <c r="CL474" i="9"/>
  <c r="BR474" i="9"/>
  <c r="AX474" i="9"/>
  <c r="CL473" i="9"/>
  <c r="BR473" i="9"/>
  <c r="AX473" i="9"/>
  <c r="CL472" i="9"/>
  <c r="BR472" i="9"/>
  <c r="AX472" i="9"/>
  <c r="CL471" i="9"/>
  <c r="BR471" i="9"/>
  <c r="AX471" i="9"/>
  <c r="CL470" i="9"/>
  <c r="BR470" i="9"/>
  <c r="AX470" i="9"/>
  <c r="CL469" i="9"/>
  <c r="BR469" i="9"/>
  <c r="AX469" i="9"/>
  <c r="CL468" i="9"/>
  <c r="BR468" i="9"/>
  <c r="AX468" i="9"/>
  <c r="CL467" i="9"/>
  <c r="BR467" i="9"/>
  <c r="AX467" i="9"/>
  <c r="CL466" i="9"/>
  <c r="BR466" i="9"/>
  <c r="AX466" i="9"/>
  <c r="CL465" i="9"/>
  <c r="BR465" i="9"/>
  <c r="AX465" i="9"/>
  <c r="CL464" i="9"/>
  <c r="BR464" i="9"/>
  <c r="AX464" i="9"/>
  <c r="CL463" i="9"/>
  <c r="BR463" i="9"/>
  <c r="AX463" i="9"/>
  <c r="CL462" i="9"/>
  <c r="BR462" i="9"/>
  <c r="AX462" i="9"/>
  <c r="CL461" i="9"/>
  <c r="BR461" i="9"/>
  <c r="AX461" i="9"/>
  <c r="CL460" i="9"/>
  <c r="BR460" i="9"/>
  <c r="AX460" i="9"/>
  <c r="CL459" i="9"/>
  <c r="BR459" i="9"/>
  <c r="AX459" i="9"/>
  <c r="CL458" i="9"/>
  <c r="BR458" i="9"/>
  <c r="AX458" i="9"/>
  <c r="CL457" i="9"/>
  <c r="BR457" i="9"/>
  <c r="AX457" i="9"/>
  <c r="CL456" i="9"/>
  <c r="BR456" i="9"/>
  <c r="AX456" i="9"/>
  <c r="CL455" i="9"/>
  <c r="BR455" i="9"/>
  <c r="AX455" i="9"/>
  <c r="CL454" i="9"/>
  <c r="BR454" i="9"/>
  <c r="AX454" i="9"/>
  <c r="CL453" i="9"/>
  <c r="BR453" i="9"/>
  <c r="AX453" i="9"/>
  <c r="CL452" i="9"/>
  <c r="BR452" i="9"/>
  <c r="AX452" i="9"/>
  <c r="CL451" i="9"/>
  <c r="BR451" i="9"/>
  <c r="AX451" i="9"/>
  <c r="CL450" i="9"/>
  <c r="BR450" i="9"/>
  <c r="AX450" i="9"/>
  <c r="CL449" i="9"/>
  <c r="BR449" i="9"/>
  <c r="AX449" i="9"/>
  <c r="CL448" i="9"/>
  <c r="BR448" i="9"/>
  <c r="AX448" i="9"/>
  <c r="CL447" i="9"/>
  <c r="BR447" i="9"/>
  <c r="AX447" i="9"/>
  <c r="CL446" i="9"/>
  <c r="BR446" i="9"/>
  <c r="AX446" i="9"/>
  <c r="CL445" i="9"/>
  <c r="BR445" i="9"/>
  <c r="AX445" i="9"/>
  <c r="CL444" i="9"/>
  <c r="BR444" i="9"/>
  <c r="AX444" i="9"/>
  <c r="CL443" i="9"/>
  <c r="BR443" i="9"/>
  <c r="AX443" i="9"/>
  <c r="CL442" i="9"/>
  <c r="BR442" i="9"/>
  <c r="AX442" i="9"/>
  <c r="CL441" i="9"/>
  <c r="BR441" i="9"/>
  <c r="AX441" i="9"/>
  <c r="CL440" i="9"/>
  <c r="BR440" i="9"/>
  <c r="AX440" i="9"/>
  <c r="CL439" i="9"/>
  <c r="BR439" i="9"/>
  <c r="AX439" i="9"/>
  <c r="CL438" i="9"/>
  <c r="BR438" i="9"/>
  <c r="AX438" i="9"/>
  <c r="CL437" i="9"/>
  <c r="BR437" i="9"/>
  <c r="AX437" i="9"/>
  <c r="CL436" i="9"/>
  <c r="BR436" i="9"/>
  <c r="AX436" i="9"/>
  <c r="CL435" i="9"/>
  <c r="BR435" i="9"/>
  <c r="AX435" i="9"/>
  <c r="CL434" i="9"/>
  <c r="BR434" i="9"/>
  <c r="AX434" i="9"/>
  <c r="CL433" i="9"/>
  <c r="BR433" i="9"/>
  <c r="AX433" i="9"/>
  <c r="CL432" i="9"/>
  <c r="BR432" i="9"/>
  <c r="AX432" i="9"/>
  <c r="CL431" i="9"/>
  <c r="BR431" i="9"/>
  <c r="AX431" i="9"/>
  <c r="CL430" i="9"/>
  <c r="BR430" i="9"/>
  <c r="AX430" i="9"/>
  <c r="CL429" i="9"/>
  <c r="BR429" i="9"/>
  <c r="AX429" i="9"/>
  <c r="CL428" i="9"/>
  <c r="BR428" i="9"/>
  <c r="AX428" i="9"/>
  <c r="CL427" i="9"/>
  <c r="BR427" i="9"/>
  <c r="AX427" i="9"/>
  <c r="CL426" i="9"/>
  <c r="BR426" i="9"/>
  <c r="AX426" i="9"/>
  <c r="CL425" i="9"/>
  <c r="BR425" i="9"/>
  <c r="AX425" i="9"/>
  <c r="CL424" i="9"/>
  <c r="BR424" i="9"/>
  <c r="AX424" i="9"/>
  <c r="CL423" i="9"/>
  <c r="BR423" i="9"/>
  <c r="AX423" i="9"/>
  <c r="CL422" i="9"/>
  <c r="BR422" i="9"/>
  <c r="AX422" i="9"/>
  <c r="CL421" i="9"/>
  <c r="BR421" i="9"/>
  <c r="AX421" i="9"/>
  <c r="CL420" i="9"/>
  <c r="BR420" i="9"/>
  <c r="AX420" i="9"/>
  <c r="CL419" i="9"/>
  <c r="BR419" i="9"/>
  <c r="AX419" i="9"/>
  <c r="CL418" i="9"/>
  <c r="BR418" i="9"/>
  <c r="AX418" i="9"/>
  <c r="CL417" i="9"/>
  <c r="BR417" i="9"/>
  <c r="AX417" i="9"/>
  <c r="CL416" i="9"/>
  <c r="BR416" i="9"/>
  <c r="AX416" i="9"/>
  <c r="CL415" i="9"/>
  <c r="BR415" i="9"/>
  <c r="AX415" i="9"/>
  <c r="CL414" i="9"/>
  <c r="BR414" i="9"/>
  <c r="AX414" i="9"/>
  <c r="CL413" i="9"/>
  <c r="BR413" i="9"/>
  <c r="AX413" i="9"/>
  <c r="CL412" i="9"/>
  <c r="BR412" i="9"/>
  <c r="AX412" i="9"/>
  <c r="CL411" i="9"/>
  <c r="BR411" i="9"/>
  <c r="AX411" i="9"/>
  <c r="CL410" i="9"/>
  <c r="BR410" i="9"/>
  <c r="AX410" i="9"/>
  <c r="CL409" i="9"/>
  <c r="BR409" i="9"/>
  <c r="AX409" i="9"/>
  <c r="AZ409" i="9" s="1"/>
  <c r="CL408" i="9"/>
  <c r="BR408" i="9"/>
  <c r="AX408" i="9"/>
  <c r="CL407" i="9"/>
  <c r="CN407" i="9" s="1"/>
  <c r="BR407" i="9"/>
  <c r="AX407" i="9"/>
  <c r="CL406" i="9"/>
  <c r="BR406" i="9"/>
  <c r="BT406" i="9" s="1"/>
  <c r="AX406" i="9"/>
  <c r="CL405" i="9"/>
  <c r="BR405" i="9"/>
  <c r="AX405" i="9"/>
  <c r="AZ405" i="9" s="1"/>
  <c r="CL404" i="9"/>
  <c r="BR404" i="9"/>
  <c r="AX404" i="9"/>
  <c r="CL403" i="9"/>
  <c r="CN403" i="9" s="1"/>
  <c r="BR403" i="9"/>
  <c r="AX403" i="9"/>
  <c r="CL402" i="9"/>
  <c r="BR402" i="9"/>
  <c r="BT402" i="9" s="1"/>
  <c r="AX402" i="9"/>
  <c r="CL401" i="9"/>
  <c r="BR401" i="9"/>
  <c r="AX401" i="9"/>
  <c r="AZ401" i="9" s="1"/>
  <c r="CL400" i="9"/>
  <c r="BR400" i="9"/>
  <c r="AX400" i="9"/>
  <c r="CL399" i="9"/>
  <c r="CN399" i="9" s="1"/>
  <c r="BR399" i="9"/>
  <c r="AX399" i="9"/>
  <c r="CL398" i="9"/>
  <c r="BR398" i="9"/>
  <c r="BT398" i="9" s="1"/>
  <c r="AX398" i="9"/>
  <c r="CL397" i="9"/>
  <c r="BR397" i="9"/>
  <c r="AX397" i="9"/>
  <c r="AZ397" i="9" s="1"/>
  <c r="CL396" i="9"/>
  <c r="BR396" i="9"/>
  <c r="AX396" i="9"/>
  <c r="CL395" i="9"/>
  <c r="CN395" i="9" s="1"/>
  <c r="BR395" i="9"/>
  <c r="AX395" i="9"/>
  <c r="CL394" i="9"/>
  <c r="BR394" i="9"/>
  <c r="BT394" i="9" s="1"/>
  <c r="AX394" i="9"/>
  <c r="CL393" i="9"/>
  <c r="BR393" i="9"/>
  <c r="AX393" i="9"/>
  <c r="AZ393" i="9" s="1"/>
  <c r="CL392" i="9"/>
  <c r="BR392" i="9"/>
  <c r="AX392" i="9"/>
  <c r="CL391" i="9"/>
  <c r="CN391" i="9" s="1"/>
  <c r="BR391" i="9"/>
  <c r="AX391" i="9"/>
  <c r="CL390" i="9"/>
  <c r="BR390" i="9"/>
  <c r="BT390" i="9" s="1"/>
  <c r="AX390" i="9"/>
  <c r="CL389" i="9"/>
  <c r="BR389" i="9"/>
  <c r="AX389" i="9"/>
  <c r="AZ389" i="9" s="1"/>
  <c r="CL388" i="9"/>
  <c r="BR388" i="9"/>
  <c r="AX388" i="9"/>
  <c r="CL387" i="9"/>
  <c r="CN387" i="9" s="1"/>
  <c r="BR387" i="9"/>
  <c r="AX387" i="9"/>
  <c r="CL386" i="9"/>
  <c r="BR386" i="9"/>
  <c r="AX386" i="9"/>
  <c r="CL385" i="9"/>
  <c r="BR385" i="9"/>
  <c r="BS385" i="9" s="1"/>
  <c r="AX385" i="9"/>
  <c r="CL384" i="9"/>
  <c r="BR384" i="9"/>
  <c r="AX384" i="9"/>
  <c r="AY384" i="9" s="1"/>
  <c r="CL383" i="9"/>
  <c r="BR383" i="9"/>
  <c r="AX383" i="9"/>
  <c r="CL382" i="9"/>
  <c r="CM382" i="9" s="1"/>
  <c r="BR382" i="9"/>
  <c r="AX382" i="9"/>
  <c r="CL381" i="9"/>
  <c r="BR381" i="9"/>
  <c r="BS381" i="9" s="1"/>
  <c r="AX381" i="9"/>
  <c r="CL380" i="9"/>
  <c r="BR380" i="9"/>
  <c r="AX380" i="9"/>
  <c r="AY380" i="9" s="1"/>
  <c r="CL379" i="9"/>
  <c r="BR379" i="9"/>
  <c r="AX379" i="9"/>
  <c r="CL378" i="9"/>
  <c r="BR378" i="9"/>
  <c r="AX378" i="9"/>
  <c r="CL377" i="9"/>
  <c r="BR377" i="9"/>
  <c r="AX377" i="9"/>
  <c r="CL376" i="9"/>
  <c r="BR376" i="9"/>
  <c r="AX376" i="9"/>
  <c r="CL375" i="9"/>
  <c r="BR375" i="9"/>
  <c r="AX375" i="9"/>
  <c r="CL374" i="9"/>
  <c r="BR374" i="9"/>
  <c r="AX374" i="9"/>
  <c r="CL373" i="9"/>
  <c r="BR373" i="9"/>
  <c r="AX373" i="9"/>
  <c r="CL372" i="9"/>
  <c r="BR372" i="9"/>
  <c r="AX372" i="9"/>
  <c r="CL371" i="9"/>
  <c r="BR371" i="9"/>
  <c r="AX371" i="9"/>
  <c r="CL370" i="9"/>
  <c r="BR370" i="9"/>
  <c r="AX370" i="9"/>
  <c r="CL369" i="9"/>
  <c r="BR369" i="9"/>
  <c r="AX369" i="9"/>
  <c r="CL368" i="9"/>
  <c r="BR368" i="9"/>
  <c r="AX368" i="9"/>
  <c r="CL367" i="9"/>
  <c r="BR367" i="9"/>
  <c r="AX367" i="9"/>
  <c r="CL366" i="9"/>
  <c r="BR366" i="9"/>
  <c r="AX366" i="9"/>
  <c r="CL365" i="9"/>
  <c r="BR365" i="9"/>
  <c r="AX365" i="9"/>
  <c r="CL364" i="9"/>
  <c r="BR364" i="9"/>
  <c r="AX364" i="9"/>
  <c r="CL363" i="9"/>
  <c r="BR363" i="9"/>
  <c r="AX363" i="9"/>
  <c r="CL362" i="9"/>
  <c r="BR362" i="9"/>
  <c r="AX362" i="9"/>
  <c r="CL361" i="9"/>
  <c r="BR361" i="9"/>
  <c r="AX361" i="9"/>
  <c r="CL360" i="9"/>
  <c r="BR360" i="9"/>
  <c r="AX360" i="9"/>
  <c r="CL359" i="9"/>
  <c r="BR359" i="9"/>
  <c r="AX359" i="9"/>
  <c r="CL358" i="9"/>
  <c r="BR358" i="9"/>
  <c r="AX358" i="9"/>
  <c r="CL357" i="9"/>
  <c r="BR357" i="9"/>
  <c r="AX357" i="9"/>
  <c r="CL356" i="9"/>
  <c r="BR356" i="9"/>
  <c r="AX356" i="9"/>
  <c r="CL355" i="9"/>
  <c r="BR355" i="9"/>
  <c r="AX355" i="9"/>
  <c r="CL354" i="9"/>
  <c r="BR354" i="9"/>
  <c r="AX354" i="9"/>
  <c r="CL353" i="9"/>
  <c r="BR353" i="9"/>
  <c r="AX353" i="9"/>
  <c r="CL352" i="9"/>
  <c r="BR352" i="9"/>
  <c r="AX352" i="9"/>
  <c r="CL351" i="9"/>
  <c r="BR351" i="9"/>
  <c r="AX351" i="9"/>
  <c r="CL350" i="9"/>
  <c r="BR350" i="9"/>
  <c r="AX350" i="9"/>
  <c r="CL349" i="9"/>
  <c r="BR349" i="9"/>
  <c r="AX349" i="9"/>
  <c r="CL348" i="9"/>
  <c r="BR348" i="9"/>
  <c r="AX348" i="9"/>
  <c r="CL347" i="9"/>
  <c r="BR347" i="9"/>
  <c r="AX347" i="9"/>
  <c r="CL346" i="9"/>
  <c r="BR346" i="9"/>
  <c r="AX346" i="9"/>
  <c r="CL345" i="9"/>
  <c r="BR345" i="9"/>
  <c r="AX345" i="9"/>
  <c r="CL344" i="9"/>
  <c r="BR344" i="9"/>
  <c r="AX344" i="9"/>
  <c r="CL343" i="9"/>
  <c r="BR343" i="9"/>
  <c r="AX343" i="9"/>
  <c r="CL342" i="9"/>
  <c r="BR342" i="9"/>
  <c r="AX342" i="9"/>
  <c r="CL341" i="9"/>
  <c r="BR341" i="9"/>
  <c r="AX341" i="9"/>
  <c r="CL340" i="9"/>
  <c r="BR340" i="9"/>
  <c r="AX340" i="9"/>
  <c r="CL339" i="9"/>
  <c r="BR339" i="9"/>
  <c r="AX339" i="9"/>
  <c r="CL338" i="9"/>
  <c r="BR338" i="9"/>
  <c r="AX338" i="9"/>
  <c r="CL337" i="9"/>
  <c r="BR337" i="9"/>
  <c r="AX337" i="9"/>
  <c r="CL336" i="9"/>
  <c r="BR336" i="9"/>
  <c r="AX336" i="9"/>
  <c r="CL335" i="9"/>
  <c r="BR335" i="9"/>
  <c r="AX335" i="9"/>
  <c r="CL334" i="9"/>
  <c r="BR334" i="9"/>
  <c r="AX334" i="9"/>
  <c r="CL333" i="9"/>
  <c r="BR333" i="9"/>
  <c r="AX333" i="9"/>
  <c r="CL332" i="9"/>
  <c r="BR332" i="9"/>
  <c r="AX332" i="9"/>
  <c r="CL331" i="9"/>
  <c r="BR331" i="9"/>
  <c r="AX331" i="9"/>
  <c r="CL330" i="9"/>
  <c r="BR330" i="9"/>
  <c r="AX330" i="9"/>
  <c r="CL329" i="9"/>
  <c r="BR329" i="9"/>
  <c r="AX329" i="9"/>
  <c r="CL328" i="9"/>
  <c r="BR328" i="9"/>
  <c r="AX328" i="9"/>
  <c r="CL327" i="9"/>
  <c r="BR327" i="9"/>
  <c r="AX327" i="9"/>
  <c r="CL326" i="9"/>
  <c r="BR326" i="9"/>
  <c r="AX326" i="9"/>
  <c r="CL325" i="9"/>
  <c r="BR325" i="9"/>
  <c r="AX325" i="9"/>
  <c r="CL324" i="9"/>
  <c r="BR324" i="9"/>
  <c r="AX324" i="9"/>
  <c r="CL323" i="9"/>
  <c r="BR323" i="9"/>
  <c r="AX323" i="9"/>
  <c r="CL322" i="9"/>
  <c r="BR322" i="9"/>
  <c r="AX322" i="9"/>
  <c r="CL321" i="9"/>
  <c r="BR321" i="9"/>
  <c r="AX321" i="9"/>
  <c r="CL320" i="9"/>
  <c r="BR320" i="9"/>
  <c r="AX320" i="9"/>
  <c r="CL319" i="9"/>
  <c r="BR319" i="9"/>
  <c r="AX319" i="9"/>
  <c r="CL318" i="9"/>
  <c r="BR318" i="9"/>
  <c r="AX318" i="9"/>
  <c r="CL317" i="9"/>
  <c r="BR317" i="9"/>
  <c r="AX317" i="9"/>
  <c r="CL316" i="9"/>
  <c r="BR316" i="9"/>
  <c r="AX316" i="9"/>
  <c r="CL315" i="9"/>
  <c r="BR315" i="9"/>
  <c r="AX315" i="9"/>
  <c r="CL314" i="9"/>
  <c r="BR314" i="9"/>
  <c r="AX314" i="9"/>
  <c r="CL313" i="9"/>
  <c r="BR313" i="9"/>
  <c r="AX313" i="9"/>
  <c r="CL312" i="9"/>
  <c r="BR312" i="9"/>
  <c r="BT312" i="9" s="1"/>
  <c r="AX312" i="9"/>
  <c r="CL311" i="9"/>
  <c r="BR311" i="9"/>
  <c r="AX311" i="9"/>
  <c r="AZ311" i="9" s="1"/>
  <c r="CL310" i="9"/>
  <c r="BR310" i="9"/>
  <c r="AX310" i="9"/>
  <c r="CL309" i="9"/>
  <c r="CN309" i="9" s="1"/>
  <c r="BR309" i="9"/>
  <c r="AX309" i="9"/>
  <c r="CL308" i="9"/>
  <c r="BR308" i="9"/>
  <c r="BT308" i="9" s="1"/>
  <c r="AX308" i="9"/>
  <c r="CL307" i="9"/>
  <c r="BR307" i="9"/>
  <c r="AX307" i="9"/>
  <c r="AZ307" i="9" s="1"/>
  <c r="CL306" i="9"/>
  <c r="BR306" i="9"/>
  <c r="AX306" i="9"/>
  <c r="CL305" i="9"/>
  <c r="CN305" i="9" s="1"/>
  <c r="BR305" i="9"/>
  <c r="AX305" i="9"/>
  <c r="CL304" i="9"/>
  <c r="BR304" i="9"/>
  <c r="BT304" i="9" s="1"/>
  <c r="AX304" i="9"/>
  <c r="CL303" i="9"/>
  <c r="BR303" i="9"/>
  <c r="AX303" i="9"/>
  <c r="CL302" i="9"/>
  <c r="BR302" i="9"/>
  <c r="AX302" i="9"/>
  <c r="CL301" i="9"/>
  <c r="BR301" i="9"/>
  <c r="AX301" i="9"/>
  <c r="CL300" i="9"/>
  <c r="BR300" i="9"/>
  <c r="AX300" i="9"/>
  <c r="CL299" i="9"/>
  <c r="BR299" i="9"/>
  <c r="AX299" i="9"/>
  <c r="CL298" i="9"/>
  <c r="BR298" i="9"/>
  <c r="AX298" i="9"/>
  <c r="CL297" i="9"/>
  <c r="BR297" i="9"/>
  <c r="AX297" i="9"/>
  <c r="CL296" i="9"/>
  <c r="BR296" i="9"/>
  <c r="AX296" i="9"/>
  <c r="CL295" i="9"/>
  <c r="BR295" i="9"/>
  <c r="AX295" i="9"/>
  <c r="CL294" i="9"/>
  <c r="BR294" i="9"/>
  <c r="AX294" i="9"/>
  <c r="CL293" i="9"/>
  <c r="BR293" i="9"/>
  <c r="AX293" i="9"/>
  <c r="CL292" i="9"/>
  <c r="BR292" i="9"/>
  <c r="AX292" i="9"/>
  <c r="CL291" i="9"/>
  <c r="BR291" i="9"/>
  <c r="AX291" i="9"/>
  <c r="CL290" i="9"/>
  <c r="BR290" i="9"/>
  <c r="AX290" i="9"/>
  <c r="CL289" i="9"/>
  <c r="BR289" i="9"/>
  <c r="AX289" i="9"/>
  <c r="CL288" i="9"/>
  <c r="BR288" i="9"/>
  <c r="AX288" i="9"/>
  <c r="CL287" i="9"/>
  <c r="BR287" i="9"/>
  <c r="AX287" i="9"/>
  <c r="CL286" i="9"/>
  <c r="BR286" i="9"/>
  <c r="AX286" i="9"/>
  <c r="BA286" i="9" s="1"/>
  <c r="CL285" i="9"/>
  <c r="BR285" i="9"/>
  <c r="AX285" i="9"/>
  <c r="CL284" i="9"/>
  <c r="CO284" i="9" s="1"/>
  <c r="BR284" i="9"/>
  <c r="AX284" i="9"/>
  <c r="CL283" i="9"/>
  <c r="BR283" i="9"/>
  <c r="BU283" i="9" s="1"/>
  <c r="AX283" i="9"/>
  <c r="CL282" i="9"/>
  <c r="BR282" i="9"/>
  <c r="AX282" i="9"/>
  <c r="BA282" i="9" s="1"/>
  <c r="CL281" i="9"/>
  <c r="BR281" i="9"/>
  <c r="AX281" i="9"/>
  <c r="CL280" i="9"/>
  <c r="CO280" i="9" s="1"/>
  <c r="BR280" i="9"/>
  <c r="AX280" i="9"/>
  <c r="CL279" i="9"/>
  <c r="BR279" i="9"/>
  <c r="BU279" i="9" s="1"/>
  <c r="AX279" i="9"/>
  <c r="CL278" i="9"/>
  <c r="BR278" i="9"/>
  <c r="AX278" i="9"/>
  <c r="BA278" i="9" s="1"/>
  <c r="CL277" i="9"/>
  <c r="BR277" i="9"/>
  <c r="AX277" i="9"/>
  <c r="CL276" i="9"/>
  <c r="CO276" i="9" s="1"/>
  <c r="BR276" i="9"/>
  <c r="AX276" i="9"/>
  <c r="CL275" i="9"/>
  <c r="BR275" i="9"/>
  <c r="BU275" i="9" s="1"/>
  <c r="AX275" i="9"/>
  <c r="CL274" i="9"/>
  <c r="BR274" i="9"/>
  <c r="AX274" i="9"/>
  <c r="BA274" i="9" s="1"/>
  <c r="CL273" i="9"/>
  <c r="BR273" i="9"/>
  <c r="AX273" i="9"/>
  <c r="CL272" i="9"/>
  <c r="CM272" i="9" s="1"/>
  <c r="BR272" i="9"/>
  <c r="AX272" i="9"/>
  <c r="CL271" i="9"/>
  <c r="BR271" i="9"/>
  <c r="BS271" i="9" s="1"/>
  <c r="AX271" i="9"/>
  <c r="CL270" i="9"/>
  <c r="BR270" i="9"/>
  <c r="AX270" i="9"/>
  <c r="AY270" i="9" s="1"/>
  <c r="CL269" i="9"/>
  <c r="CM269" i="9" s="1"/>
  <c r="BR269" i="9"/>
  <c r="AX269" i="9"/>
  <c r="CL268" i="9"/>
  <c r="BR268" i="9"/>
  <c r="AX268" i="9"/>
  <c r="CL267" i="9"/>
  <c r="BR267" i="9"/>
  <c r="AX267" i="9"/>
  <c r="CL266" i="9"/>
  <c r="BR266" i="9"/>
  <c r="AX266" i="9"/>
  <c r="CL265" i="9"/>
  <c r="BR265" i="9"/>
  <c r="AX265" i="9"/>
  <c r="CL264" i="9"/>
  <c r="BR264" i="9"/>
  <c r="AX264" i="9"/>
  <c r="CL263" i="9"/>
  <c r="BR263" i="9"/>
  <c r="AX263" i="9"/>
  <c r="CL262" i="9"/>
  <c r="BR262" i="9"/>
  <c r="AX262" i="9"/>
  <c r="CL261" i="9"/>
  <c r="BR261" i="9"/>
  <c r="AX261" i="9"/>
  <c r="CL260" i="9"/>
  <c r="BR260" i="9"/>
  <c r="AX260" i="9"/>
  <c r="CL259" i="9"/>
  <c r="BR259" i="9"/>
  <c r="AX259" i="9"/>
  <c r="CL258" i="9"/>
  <c r="BR258" i="9"/>
  <c r="AX258" i="9"/>
  <c r="CL257" i="9"/>
  <c r="BR257" i="9"/>
  <c r="AX257" i="9"/>
  <c r="CL256" i="9"/>
  <c r="BR256" i="9"/>
  <c r="AX256" i="9"/>
  <c r="CL255" i="9"/>
  <c r="BR255" i="9"/>
  <c r="AX255" i="9"/>
  <c r="CL254" i="9"/>
  <c r="BR254" i="9"/>
  <c r="AX254" i="9"/>
  <c r="CL253" i="9"/>
  <c r="BR253" i="9"/>
  <c r="AX253" i="9"/>
  <c r="CL252" i="9"/>
  <c r="BR252" i="9"/>
  <c r="AX252" i="9"/>
  <c r="CL251" i="9"/>
  <c r="BR251" i="9"/>
  <c r="AX251" i="9"/>
  <c r="CL250" i="9"/>
  <c r="BR250" i="9"/>
  <c r="AX250" i="9"/>
  <c r="CL249" i="9"/>
  <c r="BR249" i="9"/>
  <c r="AX249" i="9"/>
  <c r="CL248" i="9"/>
  <c r="BR248" i="9"/>
  <c r="AX248" i="9"/>
  <c r="CL247" i="9"/>
  <c r="BR247" i="9"/>
  <c r="AX247" i="9"/>
  <c r="CL246" i="9"/>
  <c r="BR246" i="9"/>
  <c r="AX246" i="9"/>
  <c r="CL245" i="9"/>
  <c r="BR245" i="9"/>
  <c r="AX245" i="9"/>
  <c r="CL244" i="9"/>
  <c r="BR244" i="9"/>
  <c r="AX244" i="9"/>
  <c r="CL243" i="9"/>
  <c r="BR243" i="9"/>
  <c r="AX243" i="9"/>
  <c r="CL242" i="9"/>
  <c r="BR242" i="9"/>
  <c r="AX242" i="9"/>
  <c r="CL241" i="9"/>
  <c r="BR241" i="9"/>
  <c r="AX241" i="9"/>
  <c r="CL240" i="9"/>
  <c r="BR240" i="9"/>
  <c r="AX240" i="9"/>
  <c r="CL239" i="9"/>
  <c r="BR239" i="9"/>
  <c r="AX239" i="9"/>
  <c r="CL238" i="9"/>
  <c r="BR238" i="9"/>
  <c r="AX238" i="9"/>
  <c r="CL237" i="9"/>
  <c r="BR237" i="9"/>
  <c r="AX237" i="9"/>
  <c r="CL236" i="9"/>
  <c r="BR236" i="9"/>
  <c r="AX236" i="9"/>
  <c r="CL235" i="9"/>
  <c r="BR235" i="9"/>
  <c r="AX235" i="9"/>
  <c r="CL234" i="9"/>
  <c r="BR234" i="9"/>
  <c r="AX234" i="9"/>
  <c r="CL233" i="9"/>
  <c r="BR233" i="9"/>
  <c r="AX233" i="9"/>
  <c r="CL232" i="9"/>
  <c r="BR232" i="9"/>
  <c r="AX232" i="9"/>
  <c r="CL231" i="9"/>
  <c r="BR231" i="9"/>
  <c r="AX231" i="9"/>
  <c r="CL230" i="9"/>
  <c r="BR230" i="9"/>
  <c r="AX230" i="9"/>
  <c r="CL229" i="9"/>
  <c r="BR229" i="9"/>
  <c r="AX229" i="9"/>
  <c r="CL228" i="9"/>
  <c r="BR228" i="9"/>
  <c r="AX228" i="9"/>
  <c r="CL227" i="9"/>
  <c r="BR227" i="9"/>
  <c r="AX227" i="9"/>
  <c r="CL226" i="9"/>
  <c r="BR226" i="9"/>
  <c r="AX226" i="9"/>
  <c r="CL225" i="9"/>
  <c r="BR225" i="9"/>
  <c r="AX225" i="9"/>
  <c r="CL224" i="9"/>
  <c r="BR224" i="9"/>
  <c r="AX224" i="9"/>
  <c r="CL223" i="9"/>
  <c r="BR223" i="9"/>
  <c r="AX223" i="9"/>
  <c r="CL222" i="9"/>
  <c r="BR222" i="9"/>
  <c r="AX222" i="9"/>
  <c r="CL221" i="9"/>
  <c r="BR221" i="9"/>
  <c r="AX221" i="9"/>
  <c r="BA221" i="9" s="1"/>
  <c r="CL220" i="9"/>
  <c r="BR220" i="9"/>
  <c r="AX220" i="9"/>
  <c r="CL219" i="9"/>
  <c r="CO219" i="9" s="1"/>
  <c r="BR219" i="9"/>
  <c r="AX219" i="9"/>
  <c r="CL218" i="9"/>
  <c r="BR218" i="9"/>
  <c r="BU218" i="9" s="1"/>
  <c r="AX218" i="9"/>
  <c r="CL217" i="9"/>
  <c r="BR217" i="9"/>
  <c r="AX217" i="9"/>
  <c r="BA217" i="9" s="1"/>
  <c r="CL216" i="9"/>
  <c r="BR216" i="9"/>
  <c r="AX216" i="9"/>
  <c r="CL215" i="9"/>
  <c r="CO215" i="9" s="1"/>
  <c r="BR215" i="9"/>
  <c r="AX215" i="9"/>
  <c r="CL214" i="9"/>
  <c r="BR214" i="9"/>
  <c r="AX214" i="9"/>
  <c r="CL213" i="9"/>
  <c r="BR213" i="9"/>
  <c r="AX213" i="9"/>
  <c r="BA213" i="9" s="1"/>
  <c r="CL212" i="9"/>
  <c r="BR212" i="9"/>
  <c r="AX212" i="9"/>
  <c r="CL211" i="9"/>
  <c r="CO211" i="9" s="1"/>
  <c r="BR211" i="9"/>
  <c r="AX211" i="9"/>
  <c r="CL210" i="9"/>
  <c r="BR210" i="9"/>
  <c r="AX210" i="9"/>
  <c r="CL209" i="9"/>
  <c r="BR209" i="9"/>
  <c r="AX209" i="9"/>
  <c r="CL208" i="9"/>
  <c r="BR208" i="9"/>
  <c r="AX208" i="9"/>
  <c r="CL207" i="9"/>
  <c r="BR207" i="9"/>
  <c r="AX207" i="9"/>
  <c r="CL206" i="9"/>
  <c r="BR206" i="9"/>
  <c r="AX206" i="9"/>
  <c r="CL205" i="9"/>
  <c r="BR205" i="9"/>
  <c r="AX205" i="9"/>
  <c r="CL204" i="9"/>
  <c r="BR204" i="9"/>
  <c r="AX204" i="9"/>
  <c r="CL203" i="9"/>
  <c r="BR203" i="9"/>
  <c r="AX203" i="9"/>
  <c r="CL202" i="9"/>
  <c r="BR202" i="9"/>
  <c r="AX202" i="9"/>
  <c r="CL201" i="9"/>
  <c r="BR201" i="9"/>
  <c r="AX201" i="9"/>
  <c r="CL200" i="9"/>
  <c r="BR200" i="9"/>
  <c r="AX200" i="9"/>
  <c r="CL199" i="9"/>
  <c r="BR199" i="9"/>
  <c r="AX199" i="9"/>
  <c r="CL198" i="9"/>
  <c r="BR198" i="9"/>
  <c r="AX198" i="9"/>
  <c r="CL197" i="9"/>
  <c r="BR197" i="9"/>
  <c r="AX197" i="9"/>
  <c r="CL196" i="9"/>
  <c r="BR196" i="9"/>
  <c r="AX196" i="9"/>
  <c r="CL195" i="9"/>
  <c r="BR195" i="9"/>
  <c r="AX195" i="9"/>
  <c r="CL194" i="9"/>
  <c r="BR194" i="9"/>
  <c r="AX194" i="9"/>
  <c r="CL193" i="9"/>
  <c r="BR193" i="9"/>
  <c r="AX193" i="9"/>
  <c r="CL192" i="9"/>
  <c r="BR192" i="9"/>
  <c r="AX192" i="9"/>
  <c r="CL191" i="9"/>
  <c r="BR191" i="9"/>
  <c r="AX191" i="9"/>
  <c r="CL190" i="9"/>
  <c r="BR190" i="9"/>
  <c r="AX190" i="9"/>
  <c r="CL189" i="9"/>
  <c r="BR189" i="9"/>
  <c r="AX189" i="9"/>
  <c r="CL188" i="9"/>
  <c r="BR188" i="9"/>
  <c r="BU188" i="9" s="1"/>
  <c r="AX188" i="9"/>
  <c r="CL187" i="9"/>
  <c r="BR187" i="9"/>
  <c r="AX187" i="9"/>
  <c r="BA187" i="9" s="1"/>
  <c r="CL186" i="9"/>
  <c r="BR186" i="9"/>
  <c r="AX186" i="9"/>
  <c r="CL185" i="9"/>
  <c r="CM185" i="9" s="1"/>
  <c r="BR185" i="9"/>
  <c r="AX185" i="9"/>
  <c r="CL184" i="9"/>
  <c r="BR184" i="9"/>
  <c r="BS184" i="9" s="1"/>
  <c r="AX184" i="9"/>
  <c r="CL183" i="9"/>
  <c r="BR183" i="9"/>
  <c r="AX183" i="9"/>
  <c r="AY183" i="9" s="1"/>
  <c r="CL182" i="9"/>
  <c r="BR182" i="9"/>
  <c r="AX182" i="9"/>
  <c r="CL181" i="9"/>
  <c r="CM181" i="9" s="1"/>
  <c r="BR181" i="9"/>
  <c r="AX181" i="9"/>
  <c r="CL180" i="9"/>
  <c r="BR180" i="9"/>
  <c r="BS180" i="9" s="1"/>
  <c r="AX180" i="9"/>
  <c r="CL179" i="9"/>
  <c r="BR179" i="9"/>
  <c r="AX179" i="9"/>
  <c r="AY179" i="9" s="1"/>
  <c r="CL178" i="9"/>
  <c r="CP178" i="9" s="1"/>
  <c r="BR178" i="9"/>
  <c r="BV178" i="9" s="1"/>
  <c r="AX178" i="9"/>
  <c r="BB178" i="9" s="1"/>
  <c r="CL177" i="9"/>
  <c r="CP177" i="9" s="1"/>
  <c r="BR177" i="9"/>
  <c r="BV177" i="9" s="1"/>
  <c r="AX177" i="9"/>
  <c r="BB177" i="9" s="1"/>
  <c r="CL176" i="9"/>
  <c r="CP176" i="9" s="1"/>
  <c r="BR176" i="9"/>
  <c r="AX176" i="9"/>
  <c r="CL175" i="9"/>
  <c r="BR175" i="9"/>
  <c r="AX175" i="9"/>
  <c r="CL174" i="9"/>
  <c r="BR174" i="9"/>
  <c r="AX174" i="9"/>
  <c r="AS699" i="9"/>
  <c r="CG698" i="9"/>
  <c r="BM698" i="9"/>
  <c r="AS698" i="9"/>
  <c r="CG697" i="9"/>
  <c r="BM697" i="9"/>
  <c r="AS697" i="9"/>
  <c r="CG696" i="9"/>
  <c r="BM696" i="9"/>
  <c r="AS696" i="9"/>
  <c r="CG695" i="9"/>
  <c r="BM695" i="9"/>
  <c r="AS695" i="9"/>
  <c r="CG694" i="9"/>
  <c r="BM694" i="9"/>
  <c r="AS694" i="9"/>
  <c r="CG693" i="9"/>
  <c r="BM693" i="9"/>
  <c r="AS693" i="9"/>
  <c r="CG692" i="9"/>
  <c r="BM692" i="9"/>
  <c r="AS692" i="9"/>
  <c r="CG691" i="9"/>
  <c r="BM691" i="9"/>
  <c r="AS691" i="9"/>
  <c r="CG690" i="9"/>
  <c r="BM690" i="9"/>
  <c r="AS690" i="9"/>
  <c r="CG689" i="9"/>
  <c r="BM689" i="9"/>
  <c r="AS689" i="9"/>
  <c r="CG688" i="9"/>
  <c r="BM688" i="9"/>
  <c r="AS688" i="9"/>
  <c r="CG687" i="9"/>
  <c r="BM687" i="9"/>
  <c r="AS687" i="9"/>
  <c r="CG686" i="9"/>
  <c r="BM686" i="9"/>
  <c r="AS686" i="9"/>
  <c r="CG685" i="9"/>
  <c r="BM685" i="9"/>
  <c r="AS685" i="9"/>
  <c r="CG684" i="9"/>
  <c r="BM684" i="9"/>
  <c r="AS684" i="9"/>
  <c r="CG683" i="9"/>
  <c r="BM683" i="9"/>
  <c r="AS683" i="9"/>
  <c r="CG682" i="9"/>
  <c r="BM682" i="9"/>
  <c r="AS682" i="9"/>
  <c r="CG681" i="9"/>
  <c r="BM681" i="9"/>
  <c r="AS681" i="9"/>
  <c r="CG680" i="9"/>
  <c r="BM680" i="9"/>
  <c r="AS680" i="9"/>
  <c r="CG679" i="9"/>
  <c r="BM679" i="9"/>
  <c r="AS679" i="9"/>
  <c r="CG678" i="9"/>
  <c r="BM678" i="9"/>
  <c r="AS678" i="9"/>
  <c r="CG677" i="9"/>
  <c r="BM677" i="9"/>
  <c r="AS677" i="9"/>
  <c r="CG676" i="9"/>
  <c r="BM676" i="9"/>
  <c r="AS676" i="9"/>
  <c r="CG675" i="9"/>
  <c r="BM675" i="9"/>
  <c r="AS675" i="9"/>
  <c r="CG674" i="9"/>
  <c r="BM674" i="9"/>
  <c r="AS674" i="9"/>
  <c r="CG673" i="9"/>
  <c r="BM673" i="9"/>
  <c r="AS673" i="9"/>
  <c r="CG672" i="9"/>
  <c r="BM672" i="9"/>
  <c r="AS672" i="9"/>
  <c r="CG671" i="9"/>
  <c r="BM671" i="9"/>
  <c r="AS671" i="9"/>
  <c r="CG670" i="9"/>
  <c r="BM670" i="9"/>
  <c r="AS670" i="9"/>
  <c r="CG669" i="9"/>
  <c r="BM669" i="9"/>
  <c r="AS669" i="9"/>
  <c r="CG668" i="9"/>
  <c r="BM668" i="9"/>
  <c r="AS668" i="9"/>
  <c r="CG667" i="9"/>
  <c r="BM667" i="9"/>
  <c r="AS667" i="9"/>
  <c r="CG666" i="9"/>
  <c r="BM666" i="9"/>
  <c r="AS666" i="9"/>
  <c r="CG665" i="9"/>
  <c r="BM665" i="9"/>
  <c r="AS665" i="9"/>
  <c r="CG664" i="9"/>
  <c r="BM664" i="9"/>
  <c r="AS664" i="9"/>
  <c r="CG663" i="9"/>
  <c r="BM663" i="9"/>
  <c r="AS663" i="9"/>
  <c r="CG662" i="9"/>
  <c r="BM662" i="9"/>
  <c r="AS662" i="9"/>
  <c r="CG661" i="9"/>
  <c r="BM661" i="9"/>
  <c r="AS661" i="9"/>
  <c r="CG660" i="9"/>
  <c r="BM660" i="9"/>
  <c r="AS660" i="9"/>
  <c r="CG659" i="9"/>
  <c r="BM659" i="9"/>
  <c r="AS659" i="9"/>
  <c r="CG658" i="9"/>
  <c r="BM658" i="9"/>
  <c r="AS658" i="9"/>
  <c r="CG657" i="9"/>
  <c r="BM657" i="9"/>
  <c r="AS657" i="9"/>
  <c r="CG656" i="9"/>
  <c r="BM656" i="9"/>
  <c r="AS656" i="9"/>
  <c r="CG655" i="9"/>
  <c r="CJ655" i="9" s="1"/>
  <c r="BM655" i="9"/>
  <c r="AS655" i="9"/>
  <c r="CG654" i="9"/>
  <c r="BM654" i="9"/>
  <c r="BP654" i="9" s="1"/>
  <c r="AS654" i="9"/>
  <c r="CG653" i="9"/>
  <c r="BM653" i="9"/>
  <c r="AS653" i="9"/>
  <c r="AV653" i="9" s="1"/>
  <c r="CG652" i="9"/>
  <c r="BM652" i="9"/>
  <c r="AS652" i="9"/>
  <c r="CG651" i="9"/>
  <c r="CJ651" i="9" s="1"/>
  <c r="BM651" i="9"/>
  <c r="AS651" i="9"/>
  <c r="CG650" i="9"/>
  <c r="BM650" i="9"/>
  <c r="BP650" i="9" s="1"/>
  <c r="AS650" i="9"/>
  <c r="CG649" i="9"/>
  <c r="BM649" i="9"/>
  <c r="AS649" i="9"/>
  <c r="AV649" i="9" s="1"/>
  <c r="CG648" i="9"/>
  <c r="BM648" i="9"/>
  <c r="AS648" i="9"/>
  <c r="CG647" i="9"/>
  <c r="CJ647" i="9" s="1"/>
  <c r="BM647" i="9"/>
  <c r="AS647" i="9"/>
  <c r="CG646" i="9"/>
  <c r="BM646" i="9"/>
  <c r="BP646" i="9" s="1"/>
  <c r="AS646" i="9"/>
  <c r="CG645" i="9"/>
  <c r="BM645" i="9"/>
  <c r="AS645" i="9"/>
  <c r="AV645" i="9" s="1"/>
  <c r="CG644" i="9"/>
  <c r="BM644" i="9"/>
  <c r="AS644" i="9"/>
  <c r="CG643" i="9"/>
  <c r="CJ643" i="9" s="1"/>
  <c r="BM643" i="9"/>
  <c r="AS643" i="9"/>
  <c r="CG642" i="9"/>
  <c r="BM642" i="9"/>
  <c r="BP642" i="9" s="1"/>
  <c r="AS642" i="9"/>
  <c r="CG641" i="9"/>
  <c r="BM641" i="9"/>
  <c r="AS641" i="9"/>
  <c r="AV641" i="9" s="1"/>
  <c r="CG640" i="9"/>
  <c r="BM640" i="9"/>
  <c r="AS640" i="9"/>
  <c r="CG639" i="9"/>
  <c r="CJ639" i="9" s="1"/>
  <c r="BM639" i="9"/>
  <c r="AS639" i="9"/>
  <c r="CG638" i="9"/>
  <c r="BM638" i="9"/>
  <c r="BP638" i="9" s="1"/>
  <c r="AS638" i="9"/>
  <c r="CG637" i="9"/>
  <c r="BM637" i="9"/>
  <c r="AS637" i="9"/>
  <c r="AV637" i="9" s="1"/>
  <c r="CG636" i="9"/>
  <c r="BM636" i="9"/>
  <c r="AS636" i="9"/>
  <c r="CG635" i="9"/>
  <c r="CJ635" i="9" s="1"/>
  <c r="BM635" i="9"/>
  <c r="AS635" i="9"/>
  <c r="CG634" i="9"/>
  <c r="BM634" i="9"/>
  <c r="BP634" i="9" s="1"/>
  <c r="AS634" i="9"/>
  <c r="CG633" i="9"/>
  <c r="BM633" i="9"/>
  <c r="AS633" i="9"/>
  <c r="AV633" i="9" s="1"/>
  <c r="CG632" i="9"/>
  <c r="BM632" i="9"/>
  <c r="AS632" i="9"/>
  <c r="CG631" i="9"/>
  <c r="CJ631" i="9" s="1"/>
  <c r="BM631" i="9"/>
  <c r="AS631" i="9"/>
  <c r="CG630" i="9"/>
  <c r="BM630" i="9"/>
  <c r="BP630" i="9" s="1"/>
  <c r="AS630" i="9"/>
  <c r="CG629" i="9"/>
  <c r="BM629" i="9"/>
  <c r="AS629" i="9"/>
  <c r="AV629" i="9" s="1"/>
  <c r="CG628" i="9"/>
  <c r="BM628" i="9"/>
  <c r="AS628" i="9"/>
  <c r="CG627" i="9"/>
  <c r="CJ627" i="9" s="1"/>
  <c r="BM627" i="9"/>
  <c r="AS627" i="9"/>
  <c r="CG626" i="9"/>
  <c r="BM626" i="9"/>
  <c r="BP626" i="9" s="1"/>
  <c r="AS626" i="9"/>
  <c r="CG625" i="9"/>
  <c r="BM625" i="9"/>
  <c r="AS625" i="9"/>
  <c r="AV625" i="9" s="1"/>
  <c r="CG624" i="9"/>
  <c r="BM624" i="9"/>
  <c r="AS624" i="9"/>
  <c r="CG623" i="9"/>
  <c r="BM623" i="9"/>
  <c r="AS623" i="9"/>
  <c r="CG622" i="9"/>
  <c r="BM622" i="9"/>
  <c r="AS622" i="9"/>
  <c r="CG621" i="9"/>
  <c r="BM621" i="9"/>
  <c r="AS621" i="9"/>
  <c r="CG620" i="9"/>
  <c r="BM620" i="9"/>
  <c r="AS620" i="9"/>
  <c r="CG619" i="9"/>
  <c r="BM619" i="9"/>
  <c r="AS619" i="9"/>
  <c r="CG618" i="9"/>
  <c r="BM618" i="9"/>
  <c r="AS618" i="9"/>
  <c r="CG617" i="9"/>
  <c r="BM617" i="9"/>
  <c r="AS617" i="9"/>
  <c r="CG616" i="9"/>
  <c r="BM616" i="9"/>
  <c r="AS616" i="9"/>
  <c r="CG615" i="9"/>
  <c r="BM615" i="9"/>
  <c r="AS615" i="9"/>
  <c r="CG614" i="9"/>
  <c r="BM614" i="9"/>
  <c r="AS614" i="9"/>
  <c r="CG613" i="9"/>
  <c r="BM613" i="9"/>
  <c r="AS613" i="9"/>
  <c r="CG612" i="9"/>
  <c r="BM612" i="9"/>
  <c r="AS612" i="9"/>
  <c r="CG611" i="9"/>
  <c r="BM611" i="9"/>
  <c r="AS611" i="9"/>
  <c r="CG610" i="9"/>
  <c r="BM610" i="9"/>
  <c r="AS610" i="9"/>
  <c r="CG609" i="9"/>
  <c r="BM609" i="9"/>
  <c r="AS609" i="9"/>
  <c r="CG608" i="9"/>
  <c r="BM608" i="9"/>
  <c r="AS608" i="9"/>
  <c r="CG607" i="9"/>
  <c r="BM607" i="9"/>
  <c r="AS607" i="9"/>
  <c r="CG606" i="9"/>
  <c r="BM606" i="9"/>
  <c r="AS606" i="9"/>
  <c r="CG605" i="9"/>
  <c r="BM605" i="9"/>
  <c r="AS605" i="9"/>
  <c r="CG604" i="9"/>
  <c r="BM604" i="9"/>
  <c r="AS604" i="9"/>
  <c r="CG603" i="9"/>
  <c r="BM603" i="9"/>
  <c r="AS603" i="9"/>
  <c r="CG602" i="9"/>
  <c r="BM602" i="9"/>
  <c r="AS602" i="9"/>
  <c r="CG601" i="9"/>
  <c r="BM601" i="9"/>
  <c r="AS601" i="9"/>
  <c r="CG600" i="9"/>
  <c r="BM600" i="9"/>
  <c r="AS600" i="9"/>
  <c r="CG599" i="9"/>
  <c r="BM599" i="9"/>
  <c r="AS599" i="9"/>
  <c r="CG598" i="9"/>
  <c r="BM598" i="9"/>
  <c r="AS598" i="9"/>
  <c r="CG597" i="9"/>
  <c r="BM597" i="9"/>
  <c r="AS597" i="9"/>
  <c r="CG596" i="9"/>
  <c r="BM596" i="9"/>
  <c r="AS596" i="9"/>
  <c r="CG595" i="9"/>
  <c r="BM595" i="9"/>
  <c r="AS595" i="9"/>
  <c r="CG594" i="9"/>
  <c r="BM594" i="9"/>
  <c r="AS594" i="9"/>
  <c r="CG593" i="9"/>
  <c r="BM593" i="9"/>
  <c r="AS593" i="9"/>
  <c r="CG592" i="9"/>
  <c r="BM592" i="9"/>
  <c r="AS592" i="9"/>
  <c r="CG591" i="9"/>
  <c r="BM591" i="9"/>
  <c r="AS591" i="9"/>
  <c r="CG590" i="9"/>
  <c r="BM590" i="9"/>
  <c r="AS590" i="9"/>
  <c r="CG589" i="9"/>
  <c r="BM589" i="9"/>
  <c r="AS589" i="9"/>
  <c r="CG588" i="9"/>
  <c r="BM588" i="9"/>
  <c r="AS588" i="9"/>
  <c r="CG587" i="9"/>
  <c r="BM587" i="9"/>
  <c r="AS587" i="9"/>
  <c r="CG586" i="9"/>
  <c r="BM586" i="9"/>
  <c r="AS586" i="9"/>
  <c r="CG585" i="9"/>
  <c r="BM585" i="9"/>
  <c r="AS585" i="9"/>
  <c r="CG584" i="9"/>
  <c r="BM584" i="9"/>
  <c r="AS584" i="9"/>
  <c r="CG583" i="9"/>
  <c r="BM583" i="9"/>
  <c r="AS583" i="9"/>
  <c r="CG582" i="9"/>
  <c r="BM582" i="9"/>
  <c r="AS582" i="9"/>
  <c r="CG581" i="9"/>
  <c r="BM581" i="9"/>
  <c r="AS581" i="9"/>
  <c r="CG580" i="9"/>
  <c r="BM580" i="9"/>
  <c r="AS580" i="9"/>
  <c r="CG579" i="9"/>
  <c r="BM579" i="9"/>
  <c r="AS579" i="9"/>
  <c r="CG578" i="9"/>
  <c r="BM578" i="9"/>
  <c r="AS578" i="9"/>
  <c r="CG577" i="9"/>
  <c r="BM577" i="9"/>
  <c r="AS577" i="9"/>
  <c r="CG576" i="9"/>
  <c r="BM576" i="9"/>
  <c r="AS576" i="9"/>
  <c r="CG575" i="9"/>
  <c r="BM575" i="9"/>
  <c r="AS575" i="9"/>
  <c r="CG574" i="9"/>
  <c r="BM574" i="9"/>
  <c r="AS574" i="9"/>
  <c r="CG573" i="9"/>
  <c r="BM573" i="9"/>
  <c r="AS573" i="9"/>
  <c r="CG572" i="9"/>
  <c r="BM572" i="9"/>
  <c r="AS572" i="9"/>
  <c r="CG571" i="9"/>
  <c r="BM571" i="9"/>
  <c r="AS571" i="9"/>
  <c r="CG570" i="9"/>
  <c r="BM570" i="9"/>
  <c r="AS570" i="9"/>
  <c r="CG569" i="9"/>
  <c r="BM569" i="9"/>
  <c r="AS569" i="9"/>
  <c r="CG568" i="9"/>
  <c r="BM568" i="9"/>
  <c r="AS568" i="9"/>
  <c r="CG567" i="9"/>
  <c r="BM567" i="9"/>
  <c r="AS567" i="9"/>
  <c r="CG566" i="9"/>
  <c r="BM566" i="9"/>
  <c r="AS566" i="9"/>
  <c r="CG565" i="9"/>
  <c r="BM565" i="9"/>
  <c r="AS565" i="9"/>
  <c r="CG564" i="9"/>
  <c r="BM564" i="9"/>
  <c r="AS564" i="9"/>
  <c r="CG563" i="9"/>
  <c r="BM563" i="9"/>
  <c r="AS563" i="9"/>
  <c r="CG562" i="9"/>
  <c r="BM562" i="9"/>
  <c r="AS562" i="9"/>
  <c r="CG561" i="9"/>
  <c r="BM561" i="9"/>
  <c r="AS561" i="9"/>
  <c r="CG560" i="9"/>
  <c r="BM560" i="9"/>
  <c r="AS560" i="9"/>
  <c r="CG559" i="9"/>
  <c r="BM559" i="9"/>
  <c r="AS559" i="9"/>
  <c r="CG558" i="9"/>
  <c r="BM558" i="9"/>
  <c r="AS558" i="9"/>
  <c r="CG557" i="9"/>
  <c r="BM557" i="9"/>
  <c r="AS557" i="9"/>
  <c r="CG556" i="9"/>
  <c r="BM556" i="9"/>
  <c r="AS556" i="9"/>
  <c r="CG555" i="9"/>
  <c r="BM555" i="9"/>
  <c r="AS555" i="9"/>
  <c r="CG554" i="9"/>
  <c r="BM554" i="9"/>
  <c r="AS554" i="9"/>
  <c r="CG553" i="9"/>
  <c r="BM553" i="9"/>
  <c r="AS553" i="9"/>
  <c r="CG552" i="9"/>
  <c r="BM552" i="9"/>
  <c r="AS552" i="9"/>
  <c r="CG551" i="9"/>
  <c r="BM551" i="9"/>
  <c r="AS551" i="9"/>
  <c r="CG550" i="9"/>
  <c r="BM550" i="9"/>
  <c r="AS550" i="9"/>
  <c r="CG549" i="9"/>
  <c r="BM549" i="9"/>
  <c r="AS549" i="9"/>
  <c r="CG548" i="9"/>
  <c r="BM548" i="9"/>
  <c r="AS548" i="9"/>
  <c r="CG547" i="9"/>
  <c r="BM547" i="9"/>
  <c r="AS547" i="9"/>
  <c r="CG546" i="9"/>
  <c r="BM546" i="9"/>
  <c r="AS546" i="9"/>
  <c r="CG545" i="9"/>
  <c r="BM545" i="9"/>
  <c r="AS545" i="9"/>
  <c r="CG544" i="9"/>
  <c r="BM544" i="9"/>
  <c r="AS544" i="9"/>
  <c r="CG543" i="9"/>
  <c r="BM543" i="9"/>
  <c r="AS543" i="9"/>
  <c r="CG542" i="9"/>
  <c r="BM542" i="9"/>
  <c r="AS542" i="9"/>
  <c r="CG541" i="9"/>
  <c r="BM541" i="9"/>
  <c r="AS541" i="9"/>
  <c r="CG540" i="9"/>
  <c r="BM540" i="9"/>
  <c r="AS540" i="9"/>
  <c r="CG539" i="9"/>
  <c r="BM539" i="9"/>
  <c r="AS539" i="9"/>
  <c r="CG538" i="9"/>
  <c r="BM538" i="9"/>
  <c r="AS538" i="9"/>
  <c r="CG537" i="9"/>
  <c r="BM537" i="9"/>
  <c r="AS537" i="9"/>
  <c r="CG536" i="9"/>
  <c r="BM536" i="9"/>
  <c r="AS536" i="9"/>
  <c r="CG535" i="9"/>
  <c r="BM535" i="9"/>
  <c r="AS535" i="9"/>
  <c r="CG534" i="9"/>
  <c r="BM534" i="9"/>
  <c r="AS534" i="9"/>
  <c r="CG533" i="9"/>
  <c r="BM533" i="9"/>
  <c r="AS533" i="9"/>
  <c r="CG532" i="9"/>
  <c r="BM532" i="9"/>
  <c r="AS532" i="9"/>
  <c r="CG531" i="9"/>
  <c r="BM531" i="9"/>
  <c r="AS531" i="9"/>
  <c r="CG530" i="9"/>
  <c r="BM530" i="9"/>
  <c r="AS530" i="9"/>
  <c r="CG529" i="9"/>
  <c r="BM529" i="9"/>
  <c r="AS529" i="9"/>
  <c r="CG528" i="9"/>
  <c r="BM528" i="9"/>
  <c r="AS528" i="9"/>
  <c r="CG527" i="9"/>
  <c r="BM527" i="9"/>
  <c r="AS527" i="9"/>
  <c r="CG526" i="9"/>
  <c r="BM526" i="9"/>
  <c r="AS526" i="9"/>
  <c r="CG525" i="9"/>
  <c r="BM525" i="9"/>
  <c r="AS525" i="9"/>
  <c r="CG524" i="9"/>
  <c r="BM524" i="9"/>
  <c r="AS524" i="9"/>
  <c r="CG523" i="9"/>
  <c r="BM523" i="9"/>
  <c r="AS523" i="9"/>
  <c r="CG522" i="9"/>
  <c r="BM522" i="9"/>
  <c r="AS522" i="9"/>
  <c r="CG521" i="9"/>
  <c r="CJ521" i="9" s="1"/>
  <c r="BM521" i="9"/>
  <c r="AS521" i="9"/>
  <c r="CG520" i="9"/>
  <c r="BM520" i="9"/>
  <c r="BP520" i="9" s="1"/>
  <c r="AS520" i="9"/>
  <c r="CG519" i="9"/>
  <c r="BM519" i="9"/>
  <c r="AS519" i="9"/>
  <c r="AV519" i="9" s="1"/>
  <c r="CG518" i="9"/>
  <c r="BM518" i="9"/>
  <c r="AS518" i="9"/>
  <c r="CG517" i="9"/>
  <c r="CJ517" i="9" s="1"/>
  <c r="BM517" i="9"/>
  <c r="AS517" i="9"/>
  <c r="CG516" i="9"/>
  <c r="BM516" i="9"/>
  <c r="BP516" i="9" s="1"/>
  <c r="AS516" i="9"/>
  <c r="CG515" i="9"/>
  <c r="BM515" i="9"/>
  <c r="AS515" i="9"/>
  <c r="AV515" i="9" s="1"/>
  <c r="CG514" i="9"/>
  <c r="BM514" i="9"/>
  <c r="AS514" i="9"/>
  <c r="CG513" i="9"/>
  <c r="CJ513" i="9" s="1"/>
  <c r="BM513" i="9"/>
  <c r="AS513" i="9"/>
  <c r="CG512" i="9"/>
  <c r="BM512" i="9"/>
  <c r="BP512" i="9" s="1"/>
  <c r="AS512" i="9"/>
  <c r="CG511" i="9"/>
  <c r="BM511" i="9"/>
  <c r="AS511" i="9"/>
  <c r="AV511" i="9" s="1"/>
  <c r="CG510" i="9"/>
  <c r="BM510" i="9"/>
  <c r="AS510" i="9"/>
  <c r="CG509" i="9"/>
  <c r="CJ509" i="9" s="1"/>
  <c r="BM509" i="9"/>
  <c r="AS509" i="9"/>
  <c r="CG508" i="9"/>
  <c r="BM508" i="9"/>
  <c r="BP508" i="9" s="1"/>
  <c r="AS508" i="9"/>
  <c r="CG507" i="9"/>
  <c r="BM507" i="9"/>
  <c r="AS507" i="9"/>
  <c r="AV507" i="9" s="1"/>
  <c r="CG506" i="9"/>
  <c r="BM506" i="9"/>
  <c r="AS506" i="9"/>
  <c r="CG505" i="9"/>
  <c r="CJ505" i="9" s="1"/>
  <c r="BM505" i="9"/>
  <c r="AS505" i="9"/>
  <c r="CG504" i="9"/>
  <c r="BM504" i="9"/>
  <c r="BP504" i="9" s="1"/>
  <c r="AS504" i="9"/>
  <c r="CG503" i="9"/>
  <c r="BM503" i="9"/>
  <c r="AS503" i="9"/>
  <c r="AV503" i="9" s="1"/>
  <c r="CG502" i="9"/>
  <c r="BM502" i="9"/>
  <c r="AS502" i="9"/>
  <c r="CG501" i="9"/>
  <c r="CJ501" i="9" s="1"/>
  <c r="BM501" i="9"/>
  <c r="AS501" i="9"/>
  <c r="CG500" i="9"/>
  <c r="BM500" i="9"/>
  <c r="BP500" i="9" s="1"/>
  <c r="AS500" i="9"/>
  <c r="CG499" i="9"/>
  <c r="BM499" i="9"/>
  <c r="AS499" i="9"/>
  <c r="AV499" i="9" s="1"/>
  <c r="CG498" i="9"/>
  <c r="BM498" i="9"/>
  <c r="AS498" i="9"/>
  <c r="CG497" i="9"/>
  <c r="CJ497" i="9" s="1"/>
  <c r="BM497" i="9"/>
  <c r="AS497" i="9"/>
  <c r="CG496" i="9"/>
  <c r="BM496" i="9"/>
  <c r="AS496" i="9"/>
  <c r="CG495" i="9"/>
  <c r="BM495" i="9"/>
  <c r="AS495" i="9"/>
  <c r="CG494" i="9"/>
  <c r="BM494" i="9"/>
  <c r="AS494" i="9"/>
  <c r="CG493" i="9"/>
  <c r="BM493" i="9"/>
  <c r="AS493" i="9"/>
  <c r="CG492" i="9"/>
  <c r="BM492" i="9"/>
  <c r="AS492" i="9"/>
  <c r="CG491" i="9"/>
  <c r="BM491" i="9"/>
  <c r="AS491" i="9"/>
  <c r="CG490" i="9"/>
  <c r="BM490" i="9"/>
  <c r="AS490" i="9"/>
  <c r="CG489" i="9"/>
  <c r="BM489" i="9"/>
  <c r="AS489" i="9"/>
  <c r="CG488" i="9"/>
  <c r="BM488" i="9"/>
  <c r="AS488" i="9"/>
  <c r="CG487" i="9"/>
  <c r="BM487" i="9"/>
  <c r="AS487" i="9"/>
  <c r="CG486" i="9"/>
  <c r="BM486" i="9"/>
  <c r="AS486" i="9"/>
  <c r="CG485" i="9"/>
  <c r="BM485" i="9"/>
  <c r="AS485" i="9"/>
  <c r="CG484" i="9"/>
  <c r="BM484" i="9"/>
  <c r="AS484" i="9"/>
  <c r="CG483" i="9"/>
  <c r="BM483" i="9"/>
  <c r="AS483" i="9"/>
  <c r="CG482" i="9"/>
  <c r="BM482" i="9"/>
  <c r="AS482" i="9"/>
  <c r="CG481" i="9"/>
  <c r="BM481" i="9"/>
  <c r="AS481" i="9"/>
  <c r="CG480" i="9"/>
  <c r="BM480" i="9"/>
  <c r="AS480" i="9"/>
  <c r="CG479" i="9"/>
  <c r="BM479" i="9"/>
  <c r="AS479" i="9"/>
  <c r="CG478" i="9"/>
  <c r="BM478" i="9"/>
  <c r="AS478" i="9"/>
  <c r="CG477" i="9"/>
  <c r="BM477" i="9"/>
  <c r="AS477" i="9"/>
  <c r="CG476" i="9"/>
  <c r="BM476" i="9"/>
  <c r="AS476" i="9"/>
  <c r="CG475" i="9"/>
  <c r="BM475" i="9"/>
  <c r="AS475" i="9"/>
  <c r="CG474" i="9"/>
  <c r="BM474" i="9"/>
  <c r="AS474" i="9"/>
  <c r="CG473" i="9"/>
  <c r="BM473" i="9"/>
  <c r="AS473" i="9"/>
  <c r="CG472" i="9"/>
  <c r="BM472" i="9"/>
  <c r="AS472" i="9"/>
  <c r="CG471" i="9"/>
  <c r="BM471" i="9"/>
  <c r="AS471" i="9"/>
  <c r="CG470" i="9"/>
  <c r="BM470" i="9"/>
  <c r="AS470" i="9"/>
  <c r="CG469" i="9"/>
  <c r="BM469" i="9"/>
  <c r="AS469" i="9"/>
  <c r="CG468" i="9"/>
  <c r="BM468" i="9"/>
  <c r="AS468" i="9"/>
  <c r="CG467" i="9"/>
  <c r="BM467" i="9"/>
  <c r="AS467" i="9"/>
  <c r="CG466" i="9"/>
  <c r="BM466" i="9"/>
  <c r="AS466" i="9"/>
  <c r="CG465" i="9"/>
  <c r="BM465" i="9"/>
  <c r="AS465" i="9"/>
  <c r="CG464" i="9"/>
  <c r="BM464" i="9"/>
  <c r="AS464" i="9"/>
  <c r="CG463" i="9"/>
  <c r="BM463" i="9"/>
  <c r="AS463" i="9"/>
  <c r="CG462" i="9"/>
  <c r="BM462" i="9"/>
  <c r="AS462" i="9"/>
  <c r="CG461" i="9"/>
  <c r="BM461" i="9"/>
  <c r="AS461" i="9"/>
  <c r="CG460" i="9"/>
  <c r="BM460" i="9"/>
  <c r="AS460" i="9"/>
  <c r="CG459" i="9"/>
  <c r="BM459" i="9"/>
  <c r="AS459" i="9"/>
  <c r="CG458" i="9"/>
  <c r="BM458" i="9"/>
  <c r="AS458" i="9"/>
  <c r="CG457" i="9"/>
  <c r="BM457" i="9"/>
  <c r="AS457" i="9"/>
  <c r="AT457" i="9" s="1"/>
  <c r="CG456" i="9"/>
  <c r="BM456" i="9"/>
  <c r="AS456" i="9"/>
  <c r="CG455" i="9"/>
  <c r="CH455" i="9" s="1"/>
  <c r="BM455" i="9"/>
  <c r="AS455" i="9"/>
  <c r="CG454" i="9"/>
  <c r="BM454" i="9"/>
  <c r="BN454" i="9" s="1"/>
  <c r="AS454" i="9"/>
  <c r="CG453" i="9"/>
  <c r="BM453" i="9"/>
  <c r="AS453" i="9"/>
  <c r="AT453" i="9" s="1"/>
  <c r="CG452" i="9"/>
  <c r="BM452" i="9"/>
  <c r="AS452" i="9"/>
  <c r="CG451" i="9"/>
  <c r="CH451" i="9" s="1"/>
  <c r="BM451" i="9"/>
  <c r="AS451" i="9"/>
  <c r="AT451" i="9" s="1"/>
  <c r="CG450" i="9"/>
  <c r="BM450" i="9"/>
  <c r="BN450" i="9" s="1"/>
  <c r="AS450" i="9"/>
  <c r="CG449" i="9"/>
  <c r="BM449" i="9"/>
  <c r="AS449" i="9"/>
  <c r="CG448" i="9"/>
  <c r="BM448" i="9"/>
  <c r="AS448" i="9"/>
  <c r="CG447" i="9"/>
  <c r="BM447" i="9"/>
  <c r="AS447" i="9"/>
  <c r="CG446" i="9"/>
  <c r="BM446" i="9"/>
  <c r="AS446" i="9"/>
  <c r="CG445" i="9"/>
  <c r="BM445" i="9"/>
  <c r="AS445" i="9"/>
  <c r="CG444" i="9"/>
  <c r="BM444" i="9"/>
  <c r="AS444" i="9"/>
  <c r="CG443" i="9"/>
  <c r="BM443" i="9"/>
  <c r="AS443" i="9"/>
  <c r="CG442" i="9"/>
  <c r="BM442" i="9"/>
  <c r="AS442" i="9"/>
  <c r="CG441" i="9"/>
  <c r="BM441" i="9"/>
  <c r="AS441" i="9"/>
  <c r="CG440" i="9"/>
  <c r="BM440" i="9"/>
  <c r="AS440" i="9"/>
  <c r="CG439" i="9"/>
  <c r="BM439" i="9"/>
  <c r="AS439" i="9"/>
  <c r="CG438" i="9"/>
  <c r="BM438" i="9"/>
  <c r="AS438" i="9"/>
  <c r="CG437" i="9"/>
  <c r="BM437" i="9"/>
  <c r="AS437" i="9"/>
  <c r="CG436" i="9"/>
  <c r="BM436" i="9"/>
  <c r="AS436" i="9"/>
  <c r="CG435" i="9"/>
  <c r="BM435" i="9"/>
  <c r="AS435" i="9"/>
  <c r="CG434" i="9"/>
  <c r="BM434" i="9"/>
  <c r="AS434" i="9"/>
  <c r="CG433" i="9"/>
  <c r="BM433" i="9"/>
  <c r="AS433" i="9"/>
  <c r="CG432" i="9"/>
  <c r="BM432" i="9"/>
  <c r="AS432" i="9"/>
  <c r="CG431" i="9"/>
  <c r="BM431" i="9"/>
  <c r="AS431" i="9"/>
  <c r="CG430" i="9"/>
  <c r="BM430" i="9"/>
  <c r="AS430" i="9"/>
  <c r="CG429" i="9"/>
  <c r="BM429" i="9"/>
  <c r="AS429" i="9"/>
  <c r="CG428" i="9"/>
  <c r="BM428" i="9"/>
  <c r="AS428" i="9"/>
  <c r="CG427" i="9"/>
  <c r="BM427" i="9"/>
  <c r="AS427" i="9"/>
  <c r="CG426" i="9"/>
  <c r="BM426" i="9"/>
  <c r="AS426" i="9"/>
  <c r="CG425" i="9"/>
  <c r="BM425" i="9"/>
  <c r="AS425" i="9"/>
  <c r="CG424" i="9"/>
  <c r="BM424" i="9"/>
  <c r="AS424" i="9"/>
  <c r="CG423" i="9"/>
  <c r="BM423" i="9"/>
  <c r="AS423" i="9"/>
  <c r="CG422" i="9"/>
  <c r="BM422" i="9"/>
  <c r="AS422" i="9"/>
  <c r="CG421" i="9"/>
  <c r="BM421" i="9"/>
  <c r="AS421" i="9"/>
  <c r="CG420" i="9"/>
  <c r="BM420" i="9"/>
  <c r="AS420" i="9"/>
  <c r="CG419" i="9"/>
  <c r="BM419" i="9"/>
  <c r="AS419" i="9"/>
  <c r="CG418" i="9"/>
  <c r="BM418" i="9"/>
  <c r="AS418" i="9"/>
  <c r="CG417" i="9"/>
  <c r="BM417" i="9"/>
  <c r="AS417" i="9"/>
  <c r="CG416" i="9"/>
  <c r="BM416" i="9"/>
  <c r="AS416" i="9"/>
  <c r="CG415" i="9"/>
  <c r="BM415" i="9"/>
  <c r="AS415" i="9"/>
  <c r="CG414" i="9"/>
  <c r="BM414" i="9"/>
  <c r="AS414" i="9"/>
  <c r="CG413" i="9"/>
  <c r="BM413" i="9"/>
  <c r="AS413" i="9"/>
  <c r="CG412" i="9"/>
  <c r="BM412" i="9"/>
  <c r="AS412" i="9"/>
  <c r="CG411" i="9"/>
  <c r="BM411" i="9"/>
  <c r="AS411" i="9"/>
  <c r="CG410" i="9"/>
  <c r="BM410" i="9"/>
  <c r="AS410" i="9"/>
  <c r="CG409" i="9"/>
  <c r="BM409" i="9"/>
  <c r="AS409" i="9"/>
  <c r="AV409" i="9" s="1"/>
  <c r="CG408" i="9"/>
  <c r="BM408" i="9"/>
  <c r="AS408" i="9"/>
  <c r="CG407" i="9"/>
  <c r="CJ407" i="9" s="1"/>
  <c r="BM407" i="9"/>
  <c r="AS407" i="9"/>
  <c r="CG406" i="9"/>
  <c r="BM406" i="9"/>
  <c r="BP406" i="9" s="1"/>
  <c r="AS406" i="9"/>
  <c r="CG405" i="9"/>
  <c r="BM405" i="9"/>
  <c r="AS405" i="9"/>
  <c r="AV405" i="9" s="1"/>
  <c r="CG404" i="9"/>
  <c r="BM404" i="9"/>
  <c r="AS404" i="9"/>
  <c r="CG403" i="9"/>
  <c r="CJ403" i="9" s="1"/>
  <c r="BM403" i="9"/>
  <c r="AS403" i="9"/>
  <c r="CG402" i="9"/>
  <c r="BM402" i="9"/>
  <c r="BP402" i="9" s="1"/>
  <c r="AS402" i="9"/>
  <c r="CG401" i="9"/>
  <c r="BM401" i="9"/>
  <c r="AS401" i="9"/>
  <c r="AV401" i="9" s="1"/>
  <c r="CG400" i="9"/>
  <c r="BM400" i="9"/>
  <c r="AS400" i="9"/>
  <c r="CG399" i="9"/>
  <c r="CJ399" i="9" s="1"/>
  <c r="BM399" i="9"/>
  <c r="AS399" i="9"/>
  <c r="CG398" i="9"/>
  <c r="BM398" i="9"/>
  <c r="BP398" i="9" s="1"/>
  <c r="AS398" i="9"/>
  <c r="CG397" i="9"/>
  <c r="BM397" i="9"/>
  <c r="AS397" i="9"/>
  <c r="AV397" i="9" s="1"/>
  <c r="CG396" i="9"/>
  <c r="BM396" i="9"/>
  <c r="AS396" i="9"/>
  <c r="CG395" i="9"/>
  <c r="CJ395" i="9" s="1"/>
  <c r="BM395" i="9"/>
  <c r="AS395" i="9"/>
  <c r="CG394" i="9"/>
  <c r="BM394" i="9"/>
  <c r="BP394" i="9" s="1"/>
  <c r="AS394" i="9"/>
  <c r="CG393" i="9"/>
  <c r="BM393" i="9"/>
  <c r="AS393" i="9"/>
  <c r="AV393" i="9" s="1"/>
  <c r="CG392" i="9"/>
  <c r="BM392" i="9"/>
  <c r="AS392" i="9"/>
  <c r="CG391" i="9"/>
  <c r="CJ391" i="9" s="1"/>
  <c r="BM391" i="9"/>
  <c r="AS391" i="9"/>
  <c r="CG390" i="9"/>
  <c r="BM390" i="9"/>
  <c r="BP390" i="9" s="1"/>
  <c r="AS390" i="9"/>
  <c r="CG389" i="9"/>
  <c r="BM389" i="9"/>
  <c r="AS389" i="9"/>
  <c r="AV389" i="9" s="1"/>
  <c r="CG388" i="9"/>
  <c r="BM388" i="9"/>
  <c r="AS388" i="9"/>
  <c r="CG387" i="9"/>
  <c r="CJ387" i="9" s="1"/>
  <c r="BM387" i="9"/>
  <c r="AS387" i="9"/>
  <c r="CG386" i="9"/>
  <c r="BM386" i="9"/>
  <c r="AS386" i="9"/>
  <c r="CG385" i="9"/>
  <c r="BM385" i="9"/>
  <c r="AS385" i="9"/>
  <c r="CG384" i="9"/>
  <c r="BM384" i="9"/>
  <c r="AS384" i="9"/>
  <c r="CG383" i="9"/>
  <c r="BM383" i="9"/>
  <c r="AS383" i="9"/>
  <c r="CG382" i="9"/>
  <c r="BM382" i="9"/>
  <c r="AS382" i="9"/>
  <c r="CG381" i="9"/>
  <c r="BM381" i="9"/>
  <c r="AS381" i="9"/>
  <c r="CG380" i="9"/>
  <c r="BM380" i="9"/>
  <c r="AS380" i="9"/>
  <c r="CG379" i="9"/>
  <c r="BM379" i="9"/>
  <c r="AS379" i="9"/>
  <c r="CG378" i="9"/>
  <c r="BM378" i="9"/>
  <c r="AS378" i="9"/>
  <c r="CG377" i="9"/>
  <c r="BM377" i="9"/>
  <c r="AS377" i="9"/>
  <c r="CG376" i="9"/>
  <c r="BM376" i="9"/>
  <c r="AS376" i="9"/>
  <c r="CG375" i="9"/>
  <c r="BM375" i="9"/>
  <c r="AS375" i="9"/>
  <c r="CG374" i="9"/>
  <c r="BM374" i="9"/>
  <c r="AS374" i="9"/>
  <c r="CG373" i="9"/>
  <c r="BM373" i="9"/>
  <c r="AS373" i="9"/>
  <c r="CG372" i="9"/>
  <c r="BM372" i="9"/>
  <c r="AS372" i="9"/>
  <c r="CG371" i="9"/>
  <c r="BM371" i="9"/>
  <c r="AS371" i="9"/>
  <c r="CG370" i="9"/>
  <c r="BM370" i="9"/>
  <c r="AS370" i="9"/>
  <c r="CG369" i="9"/>
  <c r="BM369" i="9"/>
  <c r="AS369" i="9"/>
  <c r="CG368" i="9"/>
  <c r="BM368" i="9"/>
  <c r="AS368" i="9"/>
  <c r="CG367" i="9"/>
  <c r="BM367" i="9"/>
  <c r="AS367" i="9"/>
  <c r="CG366" i="9"/>
  <c r="BM366" i="9"/>
  <c r="AS366" i="9"/>
  <c r="CG365" i="9"/>
  <c r="BM365" i="9"/>
  <c r="AS365" i="9"/>
  <c r="CG364" i="9"/>
  <c r="BM364" i="9"/>
  <c r="AS364" i="9"/>
  <c r="CG363" i="9"/>
  <c r="BM363" i="9"/>
  <c r="AS363" i="9"/>
  <c r="CG362" i="9"/>
  <c r="BM362" i="9"/>
  <c r="AS362" i="9"/>
  <c r="CG361" i="9"/>
  <c r="BM361" i="9"/>
  <c r="AS361" i="9"/>
  <c r="CG360" i="9"/>
  <c r="BM360" i="9"/>
  <c r="AS360" i="9"/>
  <c r="CG359" i="9"/>
  <c r="BM359" i="9"/>
  <c r="AS359" i="9"/>
  <c r="CG358" i="9"/>
  <c r="BM358" i="9"/>
  <c r="AS358" i="9"/>
  <c r="CG357" i="9"/>
  <c r="BM357" i="9"/>
  <c r="AS357" i="9"/>
  <c r="CG356" i="9"/>
  <c r="BM356" i="9"/>
  <c r="AS356" i="9"/>
  <c r="CG355" i="9"/>
  <c r="BM355" i="9"/>
  <c r="AS355" i="9"/>
  <c r="CG354" i="9"/>
  <c r="BM354" i="9"/>
  <c r="AS354" i="9"/>
  <c r="CG353" i="9"/>
  <c r="BM353" i="9"/>
  <c r="AS353" i="9"/>
  <c r="CG352" i="9"/>
  <c r="BM352" i="9"/>
  <c r="AS352" i="9"/>
  <c r="CG351" i="9"/>
  <c r="BM351" i="9"/>
  <c r="AS351" i="9"/>
  <c r="CG350" i="9"/>
  <c r="BM350" i="9"/>
  <c r="AS350" i="9"/>
  <c r="CG349" i="9"/>
  <c r="BM349" i="9"/>
  <c r="AS349" i="9"/>
  <c r="CG348" i="9"/>
  <c r="BM348" i="9"/>
  <c r="AS348" i="9"/>
  <c r="CG347" i="9"/>
  <c r="BM347" i="9"/>
  <c r="AS347" i="9"/>
  <c r="CG346" i="9"/>
  <c r="BM346" i="9"/>
  <c r="AS346" i="9"/>
  <c r="CG345" i="9"/>
  <c r="BM345" i="9"/>
  <c r="AS345" i="9"/>
  <c r="CG344" i="9"/>
  <c r="BM344" i="9"/>
  <c r="AS344" i="9"/>
  <c r="CG343" i="9"/>
  <c r="BM343" i="9"/>
  <c r="AS343" i="9"/>
  <c r="CG342" i="9"/>
  <c r="BM342" i="9"/>
  <c r="AS342" i="9"/>
  <c r="CG341" i="9"/>
  <c r="BM341" i="9"/>
  <c r="AS341" i="9"/>
  <c r="CG340" i="9"/>
  <c r="BM340" i="9"/>
  <c r="AS340" i="9"/>
  <c r="CG339" i="9"/>
  <c r="BM339" i="9"/>
  <c r="AS339" i="9"/>
  <c r="CG338" i="9"/>
  <c r="BM338" i="9"/>
  <c r="AS338" i="9"/>
  <c r="CG337" i="9"/>
  <c r="BM337" i="9"/>
  <c r="AS337" i="9"/>
  <c r="CG336" i="9"/>
  <c r="BM336" i="9"/>
  <c r="AS336" i="9"/>
  <c r="CG335" i="9"/>
  <c r="BM335" i="9"/>
  <c r="AS335" i="9"/>
  <c r="CG334" i="9"/>
  <c r="BM334" i="9"/>
  <c r="AS334" i="9"/>
  <c r="CG333" i="9"/>
  <c r="BM333" i="9"/>
  <c r="AS333" i="9"/>
  <c r="CG332" i="9"/>
  <c r="BM332" i="9"/>
  <c r="AS332" i="9"/>
  <c r="CG331" i="9"/>
  <c r="BM331" i="9"/>
  <c r="AS331" i="9"/>
  <c r="CG330" i="9"/>
  <c r="BM330" i="9"/>
  <c r="AS330" i="9"/>
  <c r="CG329" i="9"/>
  <c r="BM329" i="9"/>
  <c r="AS329" i="9"/>
  <c r="CG328" i="9"/>
  <c r="BM328" i="9"/>
  <c r="AS328" i="9"/>
  <c r="CG327" i="9"/>
  <c r="BM327" i="9"/>
  <c r="AS327" i="9"/>
  <c r="CG326" i="9"/>
  <c r="BM326" i="9"/>
  <c r="AS326" i="9"/>
  <c r="CG325" i="9"/>
  <c r="BM325" i="9"/>
  <c r="AS325" i="9"/>
  <c r="CG324" i="9"/>
  <c r="BM324" i="9"/>
  <c r="AS324" i="9"/>
  <c r="CG323" i="9"/>
  <c r="BM323" i="9"/>
  <c r="AS323" i="9"/>
  <c r="CG322" i="9"/>
  <c r="BM322" i="9"/>
  <c r="AS322" i="9"/>
  <c r="CG321" i="9"/>
  <c r="BM321" i="9"/>
  <c r="AS321" i="9"/>
  <c r="CG320" i="9"/>
  <c r="BM320" i="9"/>
  <c r="AS320" i="9"/>
  <c r="CG319" i="9"/>
  <c r="BM319" i="9"/>
  <c r="AS319" i="9"/>
  <c r="CG318" i="9"/>
  <c r="BM318" i="9"/>
  <c r="AS318" i="9"/>
  <c r="CG317" i="9"/>
  <c r="BM317" i="9"/>
  <c r="AS317" i="9"/>
  <c r="CG316" i="9"/>
  <c r="BM316" i="9"/>
  <c r="AS316" i="9"/>
  <c r="CG315" i="9"/>
  <c r="BM315" i="9"/>
  <c r="AS315" i="9"/>
  <c r="CG314" i="9"/>
  <c r="BM314" i="9"/>
  <c r="AS314" i="9"/>
  <c r="CG313" i="9"/>
  <c r="BM313" i="9"/>
  <c r="AS313" i="9"/>
  <c r="CG312" i="9"/>
  <c r="BM312" i="9"/>
  <c r="BP312" i="9" s="1"/>
  <c r="AS312" i="9"/>
  <c r="CG311" i="9"/>
  <c r="BM311" i="9"/>
  <c r="AS311" i="9"/>
  <c r="AV311" i="9" s="1"/>
  <c r="CG310" i="9"/>
  <c r="BM310" i="9"/>
  <c r="AS310" i="9"/>
  <c r="CG309" i="9"/>
  <c r="CJ309" i="9" s="1"/>
  <c r="BM309" i="9"/>
  <c r="AS309" i="9"/>
  <c r="CG308" i="9"/>
  <c r="BM308" i="9"/>
  <c r="BP308" i="9" s="1"/>
  <c r="AS308" i="9"/>
  <c r="CG307" i="9"/>
  <c r="BM307" i="9"/>
  <c r="AS307" i="9"/>
  <c r="AV307" i="9" s="1"/>
  <c r="CG306" i="9"/>
  <c r="BM306" i="9"/>
  <c r="AS306" i="9"/>
  <c r="CG305" i="9"/>
  <c r="CJ305" i="9" s="1"/>
  <c r="BM305" i="9"/>
  <c r="AS305" i="9"/>
  <c r="CG304" i="9"/>
  <c r="BM304" i="9"/>
  <c r="BP304" i="9" s="1"/>
  <c r="AS304" i="9"/>
  <c r="CG303" i="9"/>
  <c r="BM303" i="9"/>
  <c r="AS303" i="9"/>
  <c r="AU303" i="9" s="1"/>
  <c r="CG302" i="9"/>
  <c r="CK302" i="9" s="1"/>
  <c r="BM302" i="9"/>
  <c r="BQ302" i="9" s="1"/>
  <c r="AS302" i="9"/>
  <c r="AW302" i="9" s="1"/>
  <c r="CG301" i="9"/>
  <c r="CK301" i="9" s="1"/>
  <c r="BM301" i="9"/>
  <c r="BQ301" i="9" s="1"/>
  <c r="AS301" i="9"/>
  <c r="AW301" i="9" s="1"/>
  <c r="CG300" i="9"/>
  <c r="CK300" i="9" s="1"/>
  <c r="BM300" i="9"/>
  <c r="BQ300" i="9" s="1"/>
  <c r="AS300" i="9"/>
  <c r="AW300" i="9" s="1"/>
  <c r="CG299" i="9"/>
  <c r="CK299" i="9" s="1"/>
  <c r="BM299" i="9"/>
  <c r="AS299" i="9"/>
  <c r="CG298" i="9"/>
  <c r="BM298" i="9"/>
  <c r="AS298" i="9"/>
  <c r="CG297" i="9"/>
  <c r="BM297" i="9"/>
  <c r="AS297" i="9"/>
  <c r="CG296" i="9"/>
  <c r="BM296" i="9"/>
  <c r="AS296" i="9"/>
  <c r="CG295" i="9"/>
  <c r="BM295" i="9"/>
  <c r="AS295" i="9"/>
  <c r="CG294" i="9"/>
  <c r="BM294" i="9"/>
  <c r="AS294" i="9"/>
  <c r="CG293" i="9"/>
  <c r="BM293" i="9"/>
  <c r="AS293" i="9"/>
  <c r="CG292" i="9"/>
  <c r="BM292" i="9"/>
  <c r="AS292" i="9"/>
  <c r="CG291" i="9"/>
  <c r="BM291" i="9"/>
  <c r="AS291" i="9"/>
  <c r="CG290" i="9"/>
  <c r="BM290" i="9"/>
  <c r="AS290" i="9"/>
  <c r="CG289" i="9"/>
  <c r="BM289" i="9"/>
  <c r="AS289" i="9"/>
  <c r="CG288" i="9"/>
  <c r="BM288" i="9"/>
  <c r="AS288" i="9"/>
  <c r="CG287" i="9"/>
  <c r="BM287" i="9"/>
  <c r="AS287" i="9"/>
  <c r="CG286" i="9"/>
  <c r="BM286" i="9"/>
  <c r="AS286" i="9"/>
  <c r="CG285" i="9"/>
  <c r="BM285" i="9"/>
  <c r="AS285" i="9"/>
  <c r="CG284" i="9"/>
  <c r="BM284" i="9"/>
  <c r="AS284" i="9"/>
  <c r="CG283" i="9"/>
  <c r="BM283" i="9"/>
  <c r="AS283" i="9"/>
  <c r="CG282" i="9"/>
  <c r="BM282" i="9"/>
  <c r="AS282" i="9"/>
  <c r="CG281" i="9"/>
  <c r="BM281" i="9"/>
  <c r="AS281" i="9"/>
  <c r="CG280" i="9"/>
  <c r="BM280" i="9"/>
  <c r="AS280" i="9"/>
  <c r="CG279" i="9"/>
  <c r="BM279" i="9"/>
  <c r="AS279" i="9"/>
  <c r="CG278" i="9"/>
  <c r="BM278" i="9"/>
  <c r="AS278" i="9"/>
  <c r="CG277" i="9"/>
  <c r="BM277" i="9"/>
  <c r="AS277" i="9"/>
  <c r="CG276" i="9"/>
  <c r="BM276" i="9"/>
  <c r="AS276" i="9"/>
  <c r="CG275" i="9"/>
  <c r="BM275" i="9"/>
  <c r="AS275" i="9"/>
  <c r="CG274" i="9"/>
  <c r="BM274" i="9"/>
  <c r="AS274" i="9"/>
  <c r="CG273" i="9"/>
  <c r="BM273" i="9"/>
  <c r="AS273" i="9"/>
  <c r="CG272" i="9"/>
  <c r="BM272" i="9"/>
  <c r="AS272" i="9"/>
  <c r="CG271" i="9"/>
  <c r="BM271" i="9"/>
  <c r="AS271" i="9"/>
  <c r="CG270" i="9"/>
  <c r="BM270" i="9"/>
  <c r="AS270" i="9"/>
  <c r="CG269" i="9"/>
  <c r="BM269" i="9"/>
  <c r="AS269" i="9"/>
  <c r="CG268" i="9"/>
  <c r="BM268" i="9"/>
  <c r="AS268" i="9"/>
  <c r="CG267" i="9"/>
  <c r="BM267" i="9"/>
  <c r="AS267" i="9"/>
  <c r="CG266" i="9"/>
  <c r="BM266" i="9"/>
  <c r="AS266" i="9"/>
  <c r="CG265" i="9"/>
  <c r="BM265" i="9"/>
  <c r="AS265" i="9"/>
  <c r="CG264" i="9"/>
  <c r="BM264" i="9"/>
  <c r="AS264" i="9"/>
  <c r="CG263" i="9"/>
  <c r="BM263" i="9"/>
  <c r="AS263" i="9"/>
  <c r="CG262" i="9"/>
  <c r="BM262" i="9"/>
  <c r="AS262" i="9"/>
  <c r="CG261" i="9"/>
  <c r="BM261" i="9"/>
  <c r="AS261" i="9"/>
  <c r="CG260" i="9"/>
  <c r="BM260" i="9"/>
  <c r="AS260" i="9"/>
  <c r="CG259" i="9"/>
  <c r="BM259" i="9"/>
  <c r="AS259" i="9"/>
  <c r="CG258" i="9"/>
  <c r="BM258" i="9"/>
  <c r="AS258" i="9"/>
  <c r="CG257" i="9"/>
  <c r="BM257" i="9"/>
  <c r="AS257" i="9"/>
  <c r="CG256" i="9"/>
  <c r="BM256" i="9"/>
  <c r="AS256" i="9"/>
  <c r="CG255" i="9"/>
  <c r="BM255" i="9"/>
  <c r="AS255" i="9"/>
  <c r="CG254" i="9"/>
  <c r="BM254" i="9"/>
  <c r="AS254" i="9"/>
  <c r="CG253" i="9"/>
  <c r="BM253" i="9"/>
  <c r="AS253" i="9"/>
  <c r="CG252" i="9"/>
  <c r="BM252" i="9"/>
  <c r="AS252" i="9"/>
  <c r="CG251" i="9"/>
  <c r="BM251" i="9"/>
  <c r="AS251" i="9"/>
  <c r="CG250" i="9"/>
  <c r="BM250" i="9"/>
  <c r="AS250" i="9"/>
  <c r="CG249" i="9"/>
  <c r="BM249" i="9"/>
  <c r="AS249" i="9"/>
  <c r="CG248" i="9"/>
  <c r="BM248" i="9"/>
  <c r="AS248" i="9"/>
  <c r="CG247" i="9"/>
  <c r="BM247" i="9"/>
  <c r="AS247" i="9"/>
  <c r="CG246" i="9"/>
  <c r="BM246" i="9"/>
  <c r="AS246" i="9"/>
  <c r="CG245" i="9"/>
  <c r="BM245" i="9"/>
  <c r="AS245" i="9"/>
  <c r="CG244" i="9"/>
  <c r="BM244" i="9"/>
  <c r="AS244" i="9"/>
  <c r="CG243" i="9"/>
  <c r="BM243" i="9"/>
  <c r="AS243" i="9"/>
  <c r="CG242" i="9"/>
  <c r="BM242" i="9"/>
  <c r="AS242" i="9"/>
  <c r="CG241" i="9"/>
  <c r="BM241" i="9"/>
  <c r="AS241" i="9"/>
  <c r="CG240" i="9"/>
  <c r="BM240" i="9"/>
  <c r="AS240" i="9"/>
  <c r="CG239" i="9"/>
  <c r="BM239" i="9"/>
  <c r="AS239" i="9"/>
  <c r="CG238" i="9"/>
  <c r="BM238" i="9"/>
  <c r="AS238" i="9"/>
  <c r="CG237" i="9"/>
  <c r="BM237" i="9"/>
  <c r="AS237" i="9"/>
  <c r="CG236" i="9"/>
  <c r="BM236" i="9"/>
  <c r="AS236" i="9"/>
  <c r="CG235" i="9"/>
  <c r="BM235" i="9"/>
  <c r="AS235" i="9"/>
  <c r="CG234" i="9"/>
  <c r="BM234" i="9"/>
  <c r="AS234" i="9"/>
  <c r="CG233" i="9"/>
  <c r="BM233" i="9"/>
  <c r="AS233" i="9"/>
  <c r="CG232" i="9"/>
  <c r="BM232" i="9"/>
  <c r="AS232" i="9"/>
  <c r="CG231" i="9"/>
  <c r="BM231" i="9"/>
  <c r="AS231" i="9"/>
  <c r="CG230" i="9"/>
  <c r="BM230" i="9"/>
  <c r="AS230" i="9"/>
  <c r="CG229" i="9"/>
  <c r="BM229" i="9"/>
  <c r="AS229" i="9"/>
  <c r="CG228" i="9"/>
  <c r="BM228" i="9"/>
  <c r="AS228" i="9"/>
  <c r="CG227" i="9"/>
  <c r="BM227" i="9"/>
  <c r="AS227" i="9"/>
  <c r="CG226" i="9"/>
  <c r="BM226" i="9"/>
  <c r="AS226" i="9"/>
  <c r="CG225" i="9"/>
  <c r="BM225" i="9"/>
  <c r="AS225" i="9"/>
  <c r="CG224" i="9"/>
  <c r="BM224" i="9"/>
  <c r="AS224" i="9"/>
  <c r="CG223" i="9"/>
  <c r="BM223" i="9"/>
  <c r="AS223" i="9"/>
  <c r="CG222" i="9"/>
  <c r="BM222" i="9"/>
  <c r="AS222" i="9"/>
  <c r="CG221" i="9"/>
  <c r="BM221" i="9"/>
  <c r="AS221" i="9"/>
  <c r="CG220" i="9"/>
  <c r="BM220" i="9"/>
  <c r="AS220" i="9"/>
  <c r="CG219" i="9"/>
  <c r="BM219" i="9"/>
  <c r="AS219" i="9"/>
  <c r="CG218" i="9"/>
  <c r="BM218" i="9"/>
  <c r="AS218" i="9"/>
  <c r="CG217" i="9"/>
  <c r="BM217" i="9"/>
  <c r="AS217" i="9"/>
  <c r="CG216" i="9"/>
  <c r="BM216" i="9"/>
  <c r="AS216" i="9"/>
  <c r="CG215" i="9"/>
  <c r="BM215" i="9"/>
  <c r="AS215" i="9"/>
  <c r="CG214" i="9"/>
  <c r="BM214" i="9"/>
  <c r="AS214" i="9"/>
  <c r="CG213" i="9"/>
  <c r="BM213" i="9"/>
  <c r="AS213" i="9"/>
  <c r="CG212" i="9"/>
  <c r="BM212" i="9"/>
  <c r="AS212" i="9"/>
  <c r="CG211" i="9"/>
  <c r="BM211" i="9"/>
  <c r="AS211" i="9"/>
  <c r="CG210" i="9"/>
  <c r="BM210" i="9"/>
  <c r="AS210" i="9"/>
  <c r="CG209" i="9"/>
  <c r="BM209" i="9"/>
  <c r="AS209" i="9"/>
  <c r="CG208" i="9"/>
  <c r="BM208" i="9"/>
  <c r="AS208" i="9"/>
  <c r="CG207" i="9"/>
  <c r="BM207" i="9"/>
  <c r="AS207" i="9"/>
  <c r="CG206" i="9"/>
  <c r="BM206" i="9"/>
  <c r="AS206" i="9"/>
  <c r="CG205" i="9"/>
  <c r="BM205" i="9"/>
  <c r="AS205" i="9"/>
  <c r="CG204" i="9"/>
  <c r="BM204" i="9"/>
  <c r="AS204" i="9"/>
  <c r="CG203" i="9"/>
  <c r="BM203" i="9"/>
  <c r="AS203" i="9"/>
  <c r="CG202" i="9"/>
  <c r="BM202" i="9"/>
  <c r="AS202" i="9"/>
  <c r="CG201" i="9"/>
  <c r="BM201" i="9"/>
  <c r="AS201" i="9"/>
  <c r="CG200" i="9"/>
  <c r="BM200" i="9"/>
  <c r="AS200" i="9"/>
  <c r="CG199" i="9"/>
  <c r="BM199" i="9"/>
  <c r="AS199" i="9"/>
  <c r="CG198" i="9"/>
  <c r="BM198" i="9"/>
  <c r="AS198" i="9"/>
  <c r="CG197" i="9"/>
  <c r="BM197" i="9"/>
  <c r="AS197" i="9"/>
  <c r="CG196" i="9"/>
  <c r="BM196" i="9"/>
  <c r="AS196" i="9"/>
  <c r="CG195" i="9"/>
  <c r="BM195" i="9"/>
  <c r="AS195" i="9"/>
  <c r="CG194" i="9"/>
  <c r="BM194" i="9"/>
  <c r="AS194" i="9"/>
  <c r="CG193" i="9"/>
  <c r="BM193" i="9"/>
  <c r="AS193" i="9"/>
  <c r="CG192" i="9"/>
  <c r="BM192" i="9"/>
  <c r="AS192" i="9"/>
  <c r="CG191" i="9"/>
  <c r="BM191" i="9"/>
  <c r="AS191" i="9"/>
  <c r="CG190" i="9"/>
  <c r="BM190" i="9"/>
  <c r="AS190" i="9"/>
  <c r="CG189" i="9"/>
  <c r="BM189" i="9"/>
  <c r="AS189" i="9"/>
  <c r="CG188" i="9"/>
  <c r="BM188" i="9"/>
  <c r="AS188" i="9"/>
  <c r="CG187" i="9"/>
  <c r="BM187" i="9"/>
  <c r="AS187" i="9"/>
  <c r="CG186" i="9"/>
  <c r="BM186" i="9"/>
  <c r="AS186" i="9"/>
  <c r="CG185" i="9"/>
  <c r="BM185" i="9"/>
  <c r="AS185" i="9"/>
  <c r="CG184" i="9"/>
  <c r="BM184" i="9"/>
  <c r="AS184" i="9"/>
  <c r="CG183" i="9"/>
  <c r="BM183" i="9"/>
  <c r="AS183" i="9"/>
  <c r="CG182" i="9"/>
  <c r="BM182" i="9"/>
  <c r="AS182" i="9"/>
  <c r="CG181" i="9"/>
  <c r="BM181" i="9"/>
  <c r="AS181" i="9"/>
  <c r="CG180" i="9"/>
  <c r="BM180" i="9"/>
  <c r="AS180" i="9"/>
  <c r="CG179" i="9"/>
  <c r="BM179" i="9"/>
  <c r="AS179" i="9"/>
  <c r="CG178" i="9"/>
  <c r="BM178" i="9"/>
  <c r="AS178" i="9"/>
  <c r="CG177" i="9"/>
  <c r="BM177" i="9"/>
  <c r="AS177" i="9"/>
  <c r="CG176" i="9"/>
  <c r="BM176" i="9"/>
  <c r="AS176" i="9"/>
  <c r="CG175" i="9"/>
  <c r="BM175" i="9"/>
  <c r="AS175" i="9"/>
  <c r="CG174" i="9"/>
  <c r="BM174" i="9"/>
  <c r="AS174" i="9"/>
  <c r="CG173" i="9"/>
  <c r="BM173" i="9"/>
  <c r="AS173" i="9"/>
  <c r="CG172" i="9"/>
  <c r="BM172" i="9"/>
  <c r="AS172" i="9"/>
  <c r="CG171" i="9"/>
  <c r="BM171" i="9"/>
  <c r="AS171" i="9"/>
  <c r="CG170" i="9"/>
  <c r="BM170" i="9"/>
  <c r="AS170" i="9"/>
  <c r="CG169" i="9"/>
  <c r="BM169" i="9"/>
  <c r="AS169" i="9"/>
  <c r="CG168" i="9"/>
  <c r="BM168" i="9"/>
  <c r="AS168" i="9"/>
  <c r="CG167" i="9"/>
  <c r="BM167" i="9"/>
  <c r="AS167" i="9"/>
  <c r="CG166" i="9"/>
  <c r="BM166" i="9"/>
  <c r="AS166" i="9"/>
  <c r="CG165" i="9"/>
  <c r="BM165" i="9"/>
  <c r="AS165" i="9"/>
  <c r="CG164" i="9"/>
  <c r="BM164" i="9"/>
  <c r="AS164" i="9"/>
  <c r="CG163" i="9"/>
  <c r="BM163" i="9"/>
  <c r="AS163" i="9"/>
  <c r="CG162" i="9"/>
  <c r="BM162" i="9"/>
  <c r="AS162" i="9"/>
  <c r="CG161" i="9"/>
  <c r="BM161" i="9"/>
  <c r="AS161" i="9"/>
  <c r="CG160" i="9"/>
  <c r="BM160" i="9"/>
  <c r="AS160" i="9"/>
  <c r="AN756" i="9"/>
  <c r="CB755" i="9"/>
  <c r="BH755" i="9"/>
  <c r="AN755" i="9"/>
  <c r="CB754" i="9"/>
  <c r="BH754" i="9"/>
  <c r="AN754" i="9"/>
  <c r="CB753" i="9"/>
  <c r="BH753" i="9"/>
  <c r="AN753" i="9"/>
  <c r="CB752" i="9"/>
  <c r="BH752" i="9"/>
  <c r="AN752" i="9"/>
  <c r="CB751" i="9"/>
  <c r="BH751" i="9"/>
  <c r="AN751" i="9"/>
  <c r="CB750" i="9"/>
  <c r="BH750" i="9"/>
  <c r="AN750" i="9"/>
  <c r="CB749" i="9"/>
  <c r="BH749" i="9"/>
  <c r="AN749" i="9"/>
  <c r="CB748" i="9"/>
  <c r="BH748" i="9"/>
  <c r="AN748" i="9"/>
  <c r="CB747" i="9"/>
  <c r="BH747" i="9"/>
  <c r="AN747" i="9"/>
  <c r="CB746" i="9"/>
  <c r="BH746" i="9"/>
  <c r="AN746" i="9"/>
  <c r="CB745" i="9"/>
  <c r="BH745" i="9"/>
  <c r="AN745" i="9"/>
  <c r="CB744" i="9"/>
  <c r="BH744" i="9"/>
  <c r="AN744" i="9"/>
  <c r="CB743" i="9"/>
  <c r="BH743" i="9"/>
  <c r="AN743" i="9"/>
  <c r="CB742" i="9"/>
  <c r="BH742" i="9"/>
  <c r="AN742" i="9"/>
  <c r="CB741" i="9"/>
  <c r="BH741" i="9"/>
  <c r="AN741" i="9"/>
  <c r="CB740" i="9"/>
  <c r="BH740" i="9"/>
  <c r="AN740" i="9"/>
  <c r="CB739" i="9"/>
  <c r="BH739" i="9"/>
  <c r="AN739" i="9"/>
  <c r="CB738" i="9"/>
  <c r="BH738" i="9"/>
  <c r="AN738" i="9"/>
  <c r="CB737" i="9"/>
  <c r="BH737" i="9"/>
  <c r="AN737" i="9"/>
  <c r="CB736" i="9"/>
  <c r="BH736" i="9"/>
  <c r="AN736" i="9"/>
  <c r="CB735" i="9"/>
  <c r="BH735" i="9"/>
  <c r="AN735" i="9"/>
  <c r="CB734" i="9"/>
  <c r="BH734" i="9"/>
  <c r="AN734" i="9"/>
  <c r="CB733" i="9"/>
  <c r="BH733" i="9"/>
  <c r="AN733" i="9"/>
  <c r="CB732" i="9"/>
  <c r="BH732" i="9"/>
  <c r="AN732" i="9"/>
  <c r="CB731" i="9"/>
  <c r="BH731" i="9"/>
  <c r="AN731" i="9"/>
  <c r="CB730" i="9"/>
  <c r="BH730" i="9"/>
  <c r="AN730" i="9"/>
  <c r="CB729" i="9"/>
  <c r="BH729" i="9"/>
  <c r="AN729" i="9"/>
  <c r="CB728" i="9"/>
  <c r="BH728" i="9"/>
  <c r="AN728" i="9"/>
  <c r="CB727" i="9"/>
  <c r="BH727" i="9"/>
  <c r="AN727" i="9"/>
  <c r="CB726" i="9"/>
  <c r="BH726" i="9"/>
  <c r="AN726" i="9"/>
  <c r="CB725" i="9"/>
  <c r="BH725" i="9"/>
  <c r="AN725" i="9"/>
  <c r="CB724" i="9"/>
  <c r="BH724" i="9"/>
  <c r="AN724" i="9"/>
  <c r="CB723" i="9"/>
  <c r="BH723" i="9"/>
  <c r="AN723" i="9"/>
  <c r="CB722" i="9"/>
  <c r="BH722" i="9"/>
  <c r="AN722" i="9"/>
  <c r="CB721" i="9"/>
  <c r="BH721" i="9"/>
  <c r="AN721" i="9"/>
  <c r="CB720" i="9"/>
  <c r="BH720" i="9"/>
  <c r="AN720" i="9"/>
  <c r="CB719" i="9"/>
  <c r="BH719" i="9"/>
  <c r="AN719" i="9"/>
  <c r="CB718" i="9"/>
  <c r="BH718" i="9"/>
  <c r="AN718" i="9"/>
  <c r="CB717" i="9"/>
  <c r="BH717" i="9"/>
  <c r="AN717" i="9"/>
  <c r="CB716" i="9"/>
  <c r="BH716" i="9"/>
  <c r="AN716" i="9"/>
  <c r="CB715" i="9"/>
  <c r="BH715" i="9"/>
  <c r="AN715" i="9"/>
  <c r="CB714" i="9"/>
  <c r="BH714" i="9"/>
  <c r="AN714" i="9"/>
  <c r="CB713" i="9"/>
  <c r="BH713" i="9"/>
  <c r="AN713" i="9"/>
  <c r="CB712" i="9"/>
  <c r="BH712" i="9"/>
  <c r="AN712" i="9"/>
  <c r="CB711" i="9"/>
  <c r="BH711" i="9"/>
  <c r="AN711" i="9"/>
  <c r="CB710" i="9"/>
  <c r="BH710" i="9"/>
  <c r="AN710" i="9"/>
  <c r="CB709" i="9"/>
  <c r="BH709" i="9"/>
  <c r="AN709" i="9"/>
  <c r="CB708" i="9"/>
  <c r="BH708" i="9"/>
  <c r="AN708" i="9"/>
  <c r="CB707" i="9"/>
  <c r="BH707" i="9"/>
  <c r="AN707" i="9"/>
  <c r="CB706" i="9"/>
  <c r="BH706" i="9"/>
  <c r="AN706" i="9"/>
  <c r="CB705" i="9"/>
  <c r="BH705" i="9"/>
  <c r="AN705" i="9"/>
  <c r="CB704" i="9"/>
  <c r="BH704" i="9"/>
  <c r="AN704" i="9"/>
  <c r="CB703" i="9"/>
  <c r="BH703" i="9"/>
  <c r="AN703" i="9"/>
  <c r="CB702" i="9"/>
  <c r="BH702" i="9"/>
  <c r="AN702" i="9"/>
  <c r="CB701" i="9"/>
  <c r="BH701" i="9"/>
  <c r="AN701" i="9"/>
  <c r="CB700" i="9"/>
  <c r="BH700" i="9"/>
  <c r="AN700" i="9"/>
  <c r="CB699" i="9"/>
  <c r="BH699" i="9"/>
  <c r="AN699" i="9"/>
  <c r="CB698" i="9"/>
  <c r="BH698" i="9"/>
  <c r="AN698" i="9"/>
  <c r="CB697" i="9"/>
  <c r="BH697" i="9"/>
  <c r="AN697" i="9"/>
  <c r="CB696" i="9"/>
  <c r="BH696" i="9"/>
  <c r="AN696" i="9"/>
  <c r="CB695" i="9"/>
  <c r="BH695" i="9"/>
  <c r="AN695" i="9"/>
  <c r="CB694" i="9"/>
  <c r="BH694" i="9"/>
  <c r="AN694" i="9"/>
  <c r="CB693" i="9"/>
  <c r="BH693" i="9"/>
  <c r="AN693" i="9"/>
  <c r="CB692" i="9"/>
  <c r="BH692" i="9"/>
  <c r="AN692" i="9"/>
  <c r="CB691" i="9"/>
  <c r="BH691" i="9"/>
  <c r="AN691" i="9"/>
  <c r="CB690" i="9"/>
  <c r="BH690" i="9"/>
  <c r="AN690" i="9"/>
  <c r="CB689" i="9"/>
  <c r="BH689" i="9"/>
  <c r="AN689" i="9"/>
  <c r="CB688" i="9"/>
  <c r="BH688" i="9"/>
  <c r="AN688" i="9"/>
  <c r="CB687" i="9"/>
  <c r="BH687" i="9"/>
  <c r="AN687" i="9"/>
  <c r="CB686" i="9"/>
  <c r="BH686" i="9"/>
  <c r="AN686" i="9"/>
  <c r="CB685" i="9"/>
  <c r="BH685" i="9"/>
  <c r="AN685" i="9"/>
  <c r="CB684" i="9"/>
  <c r="BH684" i="9"/>
  <c r="AN684" i="9"/>
  <c r="CB683" i="9"/>
  <c r="BH683" i="9"/>
  <c r="AN683" i="9"/>
  <c r="CB682" i="9"/>
  <c r="BH682" i="9"/>
  <c r="AN682" i="9"/>
  <c r="CB681" i="9"/>
  <c r="BH681" i="9"/>
  <c r="AN681" i="9"/>
  <c r="CB680" i="9"/>
  <c r="BH680" i="9"/>
  <c r="AN680" i="9"/>
  <c r="CB679" i="9"/>
  <c r="BH679" i="9"/>
  <c r="AN679" i="9"/>
  <c r="CB678" i="9"/>
  <c r="BH678" i="9"/>
  <c r="AN678" i="9"/>
  <c r="CB677" i="9"/>
  <c r="BH677" i="9"/>
  <c r="AN677" i="9"/>
  <c r="CB676" i="9"/>
  <c r="BH676" i="9"/>
  <c r="AN676" i="9"/>
  <c r="CB675" i="9"/>
  <c r="BH675" i="9"/>
  <c r="AN675" i="9"/>
  <c r="CB674" i="9"/>
  <c r="BH674" i="9"/>
  <c r="AN674" i="9"/>
  <c r="CB673" i="9"/>
  <c r="BH673" i="9"/>
  <c r="AN673" i="9"/>
  <c r="CB672" i="9"/>
  <c r="BH672" i="9"/>
  <c r="AN672" i="9"/>
  <c r="CB671" i="9"/>
  <c r="BH671" i="9"/>
  <c r="AN671" i="9"/>
  <c r="CB670" i="9"/>
  <c r="BH670" i="9"/>
  <c r="AN670" i="9"/>
  <c r="CB669" i="9"/>
  <c r="BH669" i="9"/>
  <c r="AN669" i="9"/>
  <c r="CB668" i="9"/>
  <c r="BH668" i="9"/>
  <c r="AN668" i="9"/>
  <c r="CB667" i="9"/>
  <c r="BH667" i="9"/>
  <c r="AN667" i="9"/>
  <c r="CB666" i="9"/>
  <c r="BH666" i="9"/>
  <c r="AN666" i="9"/>
  <c r="CB665" i="9"/>
  <c r="BH665" i="9"/>
  <c r="AN665" i="9"/>
  <c r="CB664" i="9"/>
  <c r="BH664" i="9"/>
  <c r="AN664" i="9"/>
  <c r="CB663" i="9"/>
  <c r="BH663" i="9"/>
  <c r="AN663" i="9"/>
  <c r="CB662" i="9"/>
  <c r="BH662" i="9"/>
  <c r="AN662" i="9"/>
  <c r="CB661" i="9"/>
  <c r="BH661" i="9"/>
  <c r="AN661" i="9"/>
  <c r="CB660" i="9"/>
  <c r="BH660" i="9"/>
  <c r="AN660" i="9"/>
  <c r="CB659" i="9"/>
  <c r="BH659" i="9"/>
  <c r="AN659" i="9"/>
  <c r="CB658" i="9"/>
  <c r="BH658" i="9"/>
  <c r="AN658" i="9"/>
  <c r="CB657" i="9"/>
  <c r="BH657" i="9"/>
  <c r="AN657" i="9"/>
  <c r="CB656" i="9"/>
  <c r="BH656" i="9"/>
  <c r="AN656" i="9"/>
  <c r="CB655" i="9"/>
  <c r="BH655" i="9"/>
  <c r="AN655" i="9"/>
  <c r="CB654" i="9"/>
  <c r="BH654" i="9"/>
  <c r="AN654" i="9"/>
  <c r="CB653" i="9"/>
  <c r="BH653" i="9"/>
  <c r="AN653" i="9"/>
  <c r="CB652" i="9"/>
  <c r="BH652" i="9"/>
  <c r="AN652" i="9"/>
  <c r="CB651" i="9"/>
  <c r="BH651" i="9"/>
  <c r="AN651" i="9"/>
  <c r="CB650" i="9"/>
  <c r="BH650" i="9"/>
  <c r="AN650" i="9"/>
  <c r="CB649" i="9"/>
  <c r="BH649" i="9"/>
  <c r="AN649" i="9"/>
  <c r="CB648" i="9"/>
  <c r="BH648" i="9"/>
  <c r="AN648" i="9"/>
  <c r="CB647" i="9"/>
  <c r="BH647" i="9"/>
  <c r="AN647" i="9"/>
  <c r="CB646" i="9"/>
  <c r="BH646" i="9"/>
  <c r="AN646" i="9"/>
  <c r="CB645" i="9"/>
  <c r="BH645" i="9"/>
  <c r="AN645" i="9"/>
  <c r="CB644" i="9"/>
  <c r="BH644" i="9"/>
  <c r="AN644" i="9"/>
  <c r="CB643" i="9"/>
  <c r="BH643" i="9"/>
  <c r="AN643" i="9"/>
  <c r="CB642" i="9"/>
  <c r="BH642" i="9"/>
  <c r="AN642" i="9"/>
  <c r="CB641" i="9"/>
  <c r="BH641" i="9"/>
  <c r="AN641" i="9"/>
  <c r="CB640" i="9"/>
  <c r="BH640" i="9"/>
  <c r="AN640" i="9"/>
  <c r="CB639" i="9"/>
  <c r="BH639" i="9"/>
  <c r="AN639" i="9"/>
  <c r="CB638" i="9"/>
  <c r="BH638" i="9"/>
  <c r="AN638" i="9"/>
  <c r="CB637" i="9"/>
  <c r="BH637" i="9"/>
  <c r="AN637" i="9"/>
  <c r="CB636" i="9"/>
  <c r="BH636" i="9"/>
  <c r="AN636" i="9"/>
  <c r="CB635" i="9"/>
  <c r="BH635" i="9"/>
  <c r="AN635" i="9"/>
  <c r="CB634" i="9"/>
  <c r="BH634" i="9"/>
  <c r="AN634" i="9"/>
  <c r="CB633" i="9"/>
  <c r="BH633" i="9"/>
  <c r="AN633" i="9"/>
  <c r="CB632" i="9"/>
  <c r="BH632" i="9"/>
  <c r="AN632" i="9"/>
  <c r="CB631" i="9"/>
  <c r="BH631" i="9"/>
  <c r="AN631" i="9"/>
  <c r="CB630" i="9"/>
  <c r="BH630" i="9"/>
  <c r="AN630" i="9"/>
  <c r="CB629" i="9"/>
  <c r="BH629" i="9"/>
  <c r="AN629" i="9"/>
  <c r="CB628" i="9"/>
  <c r="BH628" i="9"/>
  <c r="AN628" i="9"/>
  <c r="CB627" i="9"/>
  <c r="BH627" i="9"/>
  <c r="AN627" i="9"/>
  <c r="CB626" i="9"/>
  <c r="BH626" i="9"/>
  <c r="AN626" i="9"/>
  <c r="CB625" i="9"/>
  <c r="BH625" i="9"/>
  <c r="AN625" i="9"/>
  <c r="CB624" i="9"/>
  <c r="BH624" i="9"/>
  <c r="AN624" i="9"/>
  <c r="CB623" i="9"/>
  <c r="BH623" i="9"/>
  <c r="AN623" i="9"/>
  <c r="CB622" i="9"/>
  <c r="BH622" i="9"/>
  <c r="AN622" i="9"/>
  <c r="CB621" i="9"/>
  <c r="BH621" i="9"/>
  <c r="AN621" i="9"/>
  <c r="CB620" i="9"/>
  <c r="BH620" i="9"/>
  <c r="AN620" i="9"/>
  <c r="CB619" i="9"/>
  <c r="BH619" i="9"/>
  <c r="AN619" i="9"/>
  <c r="CB618" i="9"/>
  <c r="BH618" i="9"/>
  <c r="AN618" i="9"/>
  <c r="CB617" i="9"/>
  <c r="BH617" i="9"/>
  <c r="AN617" i="9"/>
  <c r="CB616" i="9"/>
  <c r="BH616" i="9"/>
  <c r="AN616" i="9"/>
  <c r="CB615" i="9"/>
  <c r="BH615" i="9"/>
  <c r="AN615" i="9"/>
  <c r="CB614" i="9"/>
  <c r="BH614" i="9"/>
  <c r="AN614" i="9"/>
  <c r="CB613" i="9"/>
  <c r="BH613" i="9"/>
  <c r="AN613" i="9"/>
  <c r="CB612" i="9"/>
  <c r="BH612" i="9"/>
  <c r="AN612" i="9"/>
  <c r="CB611" i="9"/>
  <c r="BH611" i="9"/>
  <c r="AN611" i="9"/>
  <c r="CB610" i="9"/>
  <c r="BH610" i="9"/>
  <c r="AN610" i="9"/>
  <c r="CB609" i="9"/>
  <c r="BH609" i="9"/>
  <c r="AN609" i="9"/>
  <c r="CB608" i="9"/>
  <c r="BH608" i="9"/>
  <c r="AN608" i="9"/>
  <c r="CB607" i="9"/>
  <c r="BH607" i="9"/>
  <c r="AN607" i="9"/>
  <c r="CB606" i="9"/>
  <c r="BH606" i="9"/>
  <c r="AN606" i="9"/>
  <c r="CB605" i="9"/>
  <c r="BH605" i="9"/>
  <c r="AN605" i="9"/>
  <c r="CB604" i="9"/>
  <c r="BH604" i="9"/>
  <c r="AN604" i="9"/>
  <c r="CB603" i="9"/>
  <c r="BH603" i="9"/>
  <c r="AN603" i="9"/>
  <c r="CB602" i="9"/>
  <c r="BH602" i="9"/>
  <c r="AN602" i="9"/>
  <c r="CB601" i="9"/>
  <c r="BH601" i="9"/>
  <c r="AN601" i="9"/>
  <c r="CB600" i="9"/>
  <c r="BH600" i="9"/>
  <c r="AN600" i="9"/>
  <c r="CB599" i="9"/>
  <c r="BH599" i="9"/>
  <c r="AN599" i="9"/>
  <c r="CB598" i="9"/>
  <c r="BH598" i="9"/>
  <c r="AN598" i="9"/>
  <c r="CB597" i="9"/>
  <c r="BH597" i="9"/>
  <c r="AN597" i="9"/>
  <c r="CB596" i="9"/>
  <c r="BH596" i="9"/>
  <c r="AN596" i="9"/>
  <c r="CB595" i="9"/>
  <c r="BH595" i="9"/>
  <c r="AN595" i="9"/>
  <c r="CB594" i="9"/>
  <c r="BH594" i="9"/>
  <c r="AN594" i="9"/>
  <c r="CB593" i="9"/>
  <c r="BH593" i="9"/>
  <c r="AN593" i="9"/>
  <c r="CB592" i="9"/>
  <c r="BH592" i="9"/>
  <c r="AN592" i="9"/>
  <c r="CB591" i="9"/>
  <c r="BH591" i="9"/>
  <c r="AN591" i="9"/>
  <c r="CB590" i="9"/>
  <c r="BH590" i="9"/>
  <c r="AN590" i="9"/>
  <c r="CB589" i="9"/>
  <c r="BH589" i="9"/>
  <c r="AN589" i="9"/>
  <c r="CB588" i="9"/>
  <c r="BH588" i="9"/>
  <c r="AN588" i="9"/>
  <c r="CB587" i="9"/>
  <c r="BH587" i="9"/>
  <c r="AN587" i="9"/>
  <c r="CB586" i="9"/>
  <c r="BH586" i="9"/>
  <c r="AN586" i="9"/>
  <c r="CB585" i="9"/>
  <c r="BH585" i="9"/>
  <c r="AN585" i="9"/>
  <c r="CB584" i="9"/>
  <c r="BH584" i="9"/>
  <c r="AN584" i="9"/>
  <c r="CB583" i="9"/>
  <c r="BH583" i="9"/>
  <c r="AN583" i="9"/>
  <c r="CB582" i="9"/>
  <c r="BH582" i="9"/>
  <c r="AN582" i="9"/>
  <c r="CB581" i="9"/>
  <c r="BH581" i="9"/>
  <c r="AN581" i="9"/>
  <c r="CB580" i="9"/>
  <c r="BH580" i="9"/>
  <c r="AN580" i="9"/>
  <c r="CB579" i="9"/>
  <c r="BH579" i="9"/>
  <c r="AN579" i="9"/>
  <c r="CB578" i="9"/>
  <c r="BH578" i="9"/>
  <c r="AN578" i="9"/>
  <c r="CB577" i="9"/>
  <c r="BH577" i="9"/>
  <c r="AN577" i="9"/>
  <c r="CB576" i="9"/>
  <c r="BH576" i="9"/>
  <c r="AN576" i="9"/>
  <c r="CB575" i="9"/>
  <c r="BH575" i="9"/>
  <c r="AN575" i="9"/>
  <c r="CB574" i="9"/>
  <c r="BH574" i="9"/>
  <c r="AN574" i="9"/>
  <c r="CB573" i="9"/>
  <c r="BH573" i="9"/>
  <c r="AN573" i="9"/>
  <c r="CB572" i="9"/>
  <c r="BH572" i="9"/>
  <c r="AN572" i="9"/>
  <c r="CB571" i="9"/>
  <c r="BH571" i="9"/>
  <c r="AN571" i="9"/>
  <c r="CB570" i="9"/>
  <c r="BH570" i="9"/>
  <c r="AN570" i="9"/>
  <c r="CB569" i="9"/>
  <c r="BH569" i="9"/>
  <c r="AN569" i="9"/>
  <c r="CB568" i="9"/>
  <c r="BH568" i="9"/>
  <c r="AN568" i="9"/>
  <c r="CB567" i="9"/>
  <c r="BH567" i="9"/>
  <c r="AN567" i="9"/>
  <c r="CB566" i="9"/>
  <c r="BH566" i="9"/>
  <c r="AN566" i="9"/>
  <c r="CB565" i="9"/>
  <c r="BH565" i="9"/>
  <c r="AN565" i="9"/>
  <c r="CB564" i="9"/>
  <c r="BH564" i="9"/>
  <c r="AN564" i="9"/>
  <c r="CB563" i="9"/>
  <c r="BH563" i="9"/>
  <c r="AN563" i="9"/>
  <c r="CB562" i="9"/>
  <c r="BH562" i="9"/>
  <c r="AN562" i="9"/>
  <c r="CB561" i="9"/>
  <c r="BH561" i="9"/>
  <c r="AN561" i="9"/>
  <c r="CB560" i="9"/>
  <c r="BH560" i="9"/>
  <c r="AN560" i="9"/>
  <c r="CB559" i="9"/>
  <c r="BH559" i="9"/>
  <c r="AN559" i="9"/>
  <c r="CB558" i="9"/>
  <c r="BH558" i="9"/>
  <c r="AN558" i="9"/>
  <c r="CB557" i="9"/>
  <c r="BH557" i="9"/>
  <c r="AN557" i="9"/>
  <c r="CB556" i="9"/>
  <c r="BH556" i="9"/>
  <c r="AN556" i="9"/>
  <c r="CB555" i="9"/>
  <c r="BH555" i="9"/>
  <c r="AN555" i="9"/>
  <c r="CB554" i="9"/>
  <c r="BH554" i="9"/>
  <c r="AN554" i="9"/>
  <c r="CB553" i="9"/>
  <c r="BH553" i="9"/>
  <c r="AN553" i="9"/>
  <c r="CB552" i="9"/>
  <c r="BH552" i="9"/>
  <c r="AN552" i="9"/>
  <c r="CB551" i="9"/>
  <c r="BH551" i="9"/>
  <c r="AN551" i="9"/>
  <c r="CB550" i="9"/>
  <c r="BH550" i="9"/>
  <c r="AN550" i="9"/>
  <c r="CB549" i="9"/>
  <c r="BH549" i="9"/>
  <c r="AN549" i="9"/>
  <c r="CB548" i="9"/>
  <c r="BH548" i="9"/>
  <c r="AN548" i="9"/>
  <c r="CB547" i="9"/>
  <c r="BH547" i="9"/>
  <c r="AN547" i="9"/>
  <c r="CB546" i="9"/>
  <c r="BH546" i="9"/>
  <c r="AN546" i="9"/>
  <c r="CB545" i="9"/>
  <c r="BH545" i="9"/>
  <c r="AN545" i="9"/>
  <c r="CB544" i="9"/>
  <c r="BH544" i="9"/>
  <c r="AN544" i="9"/>
  <c r="CB543" i="9"/>
  <c r="BH543" i="9"/>
  <c r="AN543" i="9"/>
  <c r="CB542" i="9"/>
  <c r="BH542" i="9"/>
  <c r="AN542" i="9"/>
  <c r="CB541" i="9"/>
  <c r="BH541" i="9"/>
  <c r="AN541" i="9"/>
  <c r="CB540" i="9"/>
  <c r="BH540" i="9"/>
  <c r="AN540" i="9"/>
  <c r="CB539" i="9"/>
  <c r="BH539" i="9"/>
  <c r="AN539" i="9"/>
  <c r="CB538" i="9"/>
  <c r="BH538" i="9"/>
  <c r="AN538" i="9"/>
  <c r="CB537" i="9"/>
  <c r="BH537" i="9"/>
  <c r="AN537" i="9"/>
  <c r="CB536" i="9"/>
  <c r="BH536" i="9"/>
  <c r="AN536" i="9"/>
  <c r="CB535" i="9"/>
  <c r="BH535" i="9"/>
  <c r="AN535" i="9"/>
  <c r="CB534" i="9"/>
  <c r="BH534" i="9"/>
  <c r="AN534" i="9"/>
  <c r="CB533" i="9"/>
  <c r="BH533" i="9"/>
  <c r="AN533" i="9"/>
  <c r="CB532" i="9"/>
  <c r="BH532" i="9"/>
  <c r="AN532" i="9"/>
  <c r="CB531" i="9"/>
  <c r="BH531" i="9"/>
  <c r="AN531" i="9"/>
  <c r="CB530" i="9"/>
  <c r="BH530" i="9"/>
  <c r="AN530" i="9"/>
  <c r="CB529" i="9"/>
  <c r="BH529" i="9"/>
  <c r="AN529" i="9"/>
  <c r="CB528" i="9"/>
  <c r="BH528" i="9"/>
  <c r="AN528" i="9"/>
  <c r="CB527" i="9"/>
  <c r="BH527" i="9"/>
  <c r="AN527" i="9"/>
  <c r="CB526" i="9"/>
  <c r="BH526" i="9"/>
  <c r="AN526" i="9"/>
  <c r="CB525" i="9"/>
  <c r="BH525" i="9"/>
  <c r="AN525" i="9"/>
  <c r="CB524" i="9"/>
  <c r="BH524" i="9"/>
  <c r="AN524" i="9"/>
  <c r="CB523" i="9"/>
  <c r="BH523" i="9"/>
  <c r="AN523" i="9"/>
  <c r="CB522" i="9"/>
  <c r="BH522" i="9"/>
  <c r="AN522" i="9"/>
  <c r="CB521" i="9"/>
  <c r="BH521" i="9"/>
  <c r="AN521" i="9"/>
  <c r="CB520" i="9"/>
  <c r="BH520" i="9"/>
  <c r="AN520" i="9"/>
  <c r="CB519" i="9"/>
  <c r="BH519" i="9"/>
  <c r="AN519" i="9"/>
  <c r="CB518" i="9"/>
  <c r="BH518" i="9"/>
  <c r="AN518" i="9"/>
  <c r="CB517" i="9"/>
  <c r="BH517" i="9"/>
  <c r="AN517" i="9"/>
  <c r="CB516" i="9"/>
  <c r="BH516" i="9"/>
  <c r="AN516" i="9"/>
  <c r="CB515" i="9"/>
  <c r="BH515" i="9"/>
  <c r="AN515" i="9"/>
  <c r="CB514" i="9"/>
  <c r="BH514" i="9"/>
  <c r="AN514" i="9"/>
  <c r="CB513" i="9"/>
  <c r="BH513" i="9"/>
  <c r="AN513" i="9"/>
  <c r="CB512" i="9"/>
  <c r="BH512" i="9"/>
  <c r="AN512" i="9"/>
  <c r="CB511" i="9"/>
  <c r="BH511" i="9"/>
  <c r="AN511" i="9"/>
  <c r="CB510" i="9"/>
  <c r="BH510" i="9"/>
  <c r="AN510" i="9"/>
  <c r="CB509" i="9"/>
  <c r="BH509" i="9"/>
  <c r="AN509" i="9"/>
  <c r="CB508" i="9"/>
  <c r="BH508" i="9"/>
  <c r="AN508" i="9"/>
  <c r="CB507" i="9"/>
  <c r="BH507" i="9"/>
  <c r="AN507" i="9"/>
  <c r="CB506" i="9"/>
  <c r="BH506" i="9"/>
  <c r="AN506" i="9"/>
  <c r="CB505" i="9"/>
  <c r="BH505" i="9"/>
  <c r="AN505" i="9"/>
  <c r="CB504" i="9"/>
  <c r="BH504" i="9"/>
  <c r="AN504" i="9"/>
  <c r="CB503" i="9"/>
  <c r="BH503" i="9"/>
  <c r="AN503" i="9"/>
  <c r="CB502" i="9"/>
  <c r="BH502" i="9"/>
  <c r="AN502" i="9"/>
  <c r="CB501" i="9"/>
  <c r="BH501" i="9"/>
  <c r="AN501" i="9"/>
  <c r="CB500" i="9"/>
  <c r="BH500" i="9"/>
  <c r="AN500" i="9"/>
  <c r="CB499" i="9"/>
  <c r="BH499" i="9"/>
  <c r="AN499" i="9"/>
  <c r="CB498" i="9"/>
  <c r="BH498" i="9"/>
  <c r="AN498" i="9"/>
  <c r="CB497" i="9"/>
  <c r="BH497" i="9"/>
  <c r="AN497" i="9"/>
  <c r="CB496" i="9"/>
  <c r="BH496" i="9"/>
  <c r="AN496" i="9"/>
  <c r="CB495" i="9"/>
  <c r="BH495" i="9"/>
  <c r="AN495" i="9"/>
  <c r="CB494" i="9"/>
  <c r="BH494" i="9"/>
  <c r="AN494" i="9"/>
  <c r="CB493" i="9"/>
  <c r="BH493" i="9"/>
  <c r="AN493" i="9"/>
  <c r="CB492" i="9"/>
  <c r="BH492" i="9"/>
  <c r="AN492" i="9"/>
  <c r="CB491" i="9"/>
  <c r="BH491" i="9"/>
  <c r="AN491" i="9"/>
  <c r="CB490" i="9"/>
  <c r="BH490" i="9"/>
  <c r="AN490" i="9"/>
  <c r="CB489" i="9"/>
  <c r="BH489" i="9"/>
  <c r="AN489" i="9"/>
  <c r="CB488" i="9"/>
  <c r="BH488" i="9"/>
  <c r="AN488" i="9"/>
  <c r="CB487" i="9"/>
  <c r="BH487" i="9"/>
  <c r="AN487" i="9"/>
  <c r="CB486" i="9"/>
  <c r="BH486" i="9"/>
  <c r="AN486" i="9"/>
  <c r="CB485" i="9"/>
  <c r="BH485" i="9"/>
  <c r="AN485" i="9"/>
  <c r="CB484" i="9"/>
  <c r="BH484" i="9"/>
  <c r="AN484" i="9"/>
  <c r="CB483" i="9"/>
  <c r="BH483" i="9"/>
  <c r="AN483" i="9"/>
  <c r="CB482" i="9"/>
  <c r="BH482" i="9"/>
  <c r="AN482" i="9"/>
  <c r="CB481" i="9"/>
  <c r="BH481" i="9"/>
  <c r="AN481" i="9"/>
  <c r="CB480" i="9"/>
  <c r="BH480" i="9"/>
  <c r="AN480" i="9"/>
  <c r="CB479" i="9"/>
  <c r="BH479" i="9"/>
  <c r="AN479" i="9"/>
  <c r="CB478" i="9"/>
  <c r="BH478" i="9"/>
  <c r="AN478" i="9"/>
  <c r="CB477" i="9"/>
  <c r="BH477" i="9"/>
  <c r="AN477" i="9"/>
  <c r="CB476" i="9"/>
  <c r="BH476" i="9"/>
  <c r="AN476" i="9"/>
  <c r="CB475" i="9"/>
  <c r="BH475" i="9"/>
  <c r="AN475" i="9"/>
  <c r="CB474" i="9"/>
  <c r="BH474" i="9"/>
  <c r="AN474" i="9"/>
  <c r="CB473" i="9"/>
  <c r="BH473" i="9"/>
  <c r="AN473" i="9"/>
  <c r="CB472" i="9"/>
  <c r="BH472" i="9"/>
  <c r="AN472" i="9"/>
  <c r="CB471" i="9"/>
  <c r="BH471" i="9"/>
  <c r="AN471" i="9"/>
  <c r="CB470" i="9"/>
  <c r="BH470" i="9"/>
  <c r="AN470" i="9"/>
  <c r="CB469" i="9"/>
  <c r="BH469" i="9"/>
  <c r="AN469" i="9"/>
  <c r="CB468" i="9"/>
  <c r="BH468" i="9"/>
  <c r="AN468" i="9"/>
  <c r="CB467" i="9"/>
  <c r="BH467" i="9"/>
  <c r="AN467" i="9"/>
  <c r="CB466" i="9"/>
  <c r="BH466" i="9"/>
  <c r="AN466" i="9"/>
  <c r="CB465" i="9"/>
  <c r="BH465" i="9"/>
  <c r="AN465" i="9"/>
  <c r="CB464" i="9"/>
  <c r="BH464" i="9"/>
  <c r="AN464" i="9"/>
  <c r="CB463" i="9"/>
  <c r="BH463" i="9"/>
  <c r="AN463" i="9"/>
  <c r="CB462" i="9"/>
  <c r="BH462" i="9"/>
  <c r="AN462" i="9"/>
  <c r="CB461" i="9"/>
  <c r="BH461" i="9"/>
  <c r="AN461" i="9"/>
  <c r="CB460" i="9"/>
  <c r="BH460" i="9"/>
  <c r="AN460" i="9"/>
  <c r="CB459" i="9"/>
  <c r="BH459" i="9"/>
  <c r="AN459" i="9"/>
  <c r="CB458" i="9"/>
  <c r="BH458" i="9"/>
  <c r="BJ458" i="9" s="1"/>
  <c r="AN458" i="9"/>
  <c r="CB457" i="9"/>
  <c r="BH457" i="9"/>
  <c r="AN457" i="9"/>
  <c r="AP457" i="9" s="1"/>
  <c r="CB456" i="9"/>
  <c r="BH456" i="9"/>
  <c r="AN456" i="9"/>
  <c r="CB455" i="9"/>
  <c r="CD455" i="9" s="1"/>
  <c r="BH455" i="9"/>
  <c r="AN455" i="9"/>
  <c r="CB454" i="9"/>
  <c r="BH454" i="9"/>
  <c r="BJ454" i="9" s="1"/>
  <c r="AN454" i="9"/>
  <c r="CB453" i="9"/>
  <c r="BH453" i="9"/>
  <c r="AN453" i="9"/>
  <c r="AP453" i="9" s="1"/>
  <c r="CB452" i="9"/>
  <c r="BH452" i="9"/>
  <c r="AN452" i="9"/>
  <c r="CB451" i="9"/>
  <c r="CD451" i="9" s="1"/>
  <c r="BH451" i="9"/>
  <c r="AN451" i="9"/>
  <c r="CB450" i="9"/>
  <c r="BH450" i="9"/>
  <c r="BJ450" i="9" s="1"/>
  <c r="AN450" i="9"/>
  <c r="CB449" i="9"/>
  <c r="BH449" i="9"/>
  <c r="AN449" i="9"/>
  <c r="AQ449" i="9" s="1"/>
  <c r="CB448" i="9"/>
  <c r="CF448" i="9" s="1"/>
  <c r="BH448" i="9"/>
  <c r="AN448" i="9"/>
  <c r="AQ448" i="9" s="1"/>
  <c r="CB447" i="9"/>
  <c r="CE447" i="9" s="1"/>
  <c r="BH447" i="9"/>
  <c r="BL447" i="9" s="1"/>
  <c r="AN447" i="9"/>
  <c r="CB446" i="9"/>
  <c r="CE446" i="9" s="1"/>
  <c r="BH446" i="9"/>
  <c r="BK446" i="9" s="1"/>
  <c r="AN446" i="9"/>
  <c r="AR446" i="9" s="1"/>
  <c r="CB445" i="9"/>
  <c r="BH445" i="9"/>
  <c r="BK445" i="9" s="1"/>
  <c r="AN445" i="9"/>
  <c r="AQ445" i="9" s="1"/>
  <c r="CB444" i="9"/>
  <c r="CF444" i="9" s="1"/>
  <c r="BH444" i="9"/>
  <c r="AN444" i="9"/>
  <c r="AQ444" i="9" s="1"/>
  <c r="CB443" i="9"/>
  <c r="CE443" i="9" s="1"/>
  <c r="BH443" i="9"/>
  <c r="BL443" i="9" s="1"/>
  <c r="AN443" i="9"/>
  <c r="CB442" i="9"/>
  <c r="BH442" i="9"/>
  <c r="AN442" i="9"/>
  <c r="CB441" i="9"/>
  <c r="BH441" i="9"/>
  <c r="AN441" i="9"/>
  <c r="CB440" i="9"/>
  <c r="BH440" i="9"/>
  <c r="AN440" i="9"/>
  <c r="CB439" i="9"/>
  <c r="BH439" i="9"/>
  <c r="AN439" i="9"/>
  <c r="CB438" i="9"/>
  <c r="BH438" i="9"/>
  <c r="AN438" i="9"/>
  <c r="CB437" i="9"/>
  <c r="BH437" i="9"/>
  <c r="AN437" i="9"/>
  <c r="CB436" i="9"/>
  <c r="BH436" i="9"/>
  <c r="AN436" i="9"/>
  <c r="CB435" i="9"/>
  <c r="BH435" i="9"/>
  <c r="AN435" i="9"/>
  <c r="CB434" i="9"/>
  <c r="BH434" i="9"/>
  <c r="AN434" i="9"/>
  <c r="CB433" i="9"/>
  <c r="BH433" i="9"/>
  <c r="AN433" i="9"/>
  <c r="CB432" i="9"/>
  <c r="BH432" i="9"/>
  <c r="AN432" i="9"/>
  <c r="CB431" i="9"/>
  <c r="BH431" i="9"/>
  <c r="AN431" i="9"/>
  <c r="CB430" i="9"/>
  <c r="BH430" i="9"/>
  <c r="AN430" i="9"/>
  <c r="CB429" i="9"/>
  <c r="BH429" i="9"/>
  <c r="AN429" i="9"/>
  <c r="CB428" i="9"/>
  <c r="BH428" i="9"/>
  <c r="AN428" i="9"/>
  <c r="CB427" i="9"/>
  <c r="BH427" i="9"/>
  <c r="AN427" i="9"/>
  <c r="CB426" i="9"/>
  <c r="BH426" i="9"/>
  <c r="AN426" i="9"/>
  <c r="CB425" i="9"/>
  <c r="BH425" i="9"/>
  <c r="AN425" i="9"/>
  <c r="CB424" i="9"/>
  <c r="BH424" i="9"/>
  <c r="AN424" i="9"/>
  <c r="CB423" i="9"/>
  <c r="BH423" i="9"/>
  <c r="AN423" i="9"/>
  <c r="CB422" i="9"/>
  <c r="BH422" i="9"/>
  <c r="AN422" i="9"/>
  <c r="CB421" i="9"/>
  <c r="BH421" i="9"/>
  <c r="AN421" i="9"/>
  <c r="CB420" i="9"/>
  <c r="BH420" i="9"/>
  <c r="AN420" i="9"/>
  <c r="CB419" i="9"/>
  <c r="BH419" i="9"/>
  <c r="AN419" i="9"/>
  <c r="CB418" i="9"/>
  <c r="BH418" i="9"/>
  <c r="AN418" i="9"/>
  <c r="CB417" i="9"/>
  <c r="BH417" i="9"/>
  <c r="AN417" i="9"/>
  <c r="CB416" i="9"/>
  <c r="BH416" i="9"/>
  <c r="AN416" i="9"/>
  <c r="CB415" i="9"/>
  <c r="BH415" i="9"/>
  <c r="AN415" i="9"/>
  <c r="CB414" i="9"/>
  <c r="BH414" i="9"/>
  <c r="AN414" i="9"/>
  <c r="CB413" i="9"/>
  <c r="BH413" i="9"/>
  <c r="AN413" i="9"/>
  <c r="CB412" i="9"/>
  <c r="BH412" i="9"/>
  <c r="AN412" i="9"/>
  <c r="CB411" i="9"/>
  <c r="BH411" i="9"/>
  <c r="AN411" i="9"/>
  <c r="CB410" i="9"/>
  <c r="BH410" i="9"/>
  <c r="AN410" i="9"/>
  <c r="CB409" i="9"/>
  <c r="BH409" i="9"/>
  <c r="AN409" i="9"/>
  <c r="CB408" i="9"/>
  <c r="BH408" i="9"/>
  <c r="AN408" i="9"/>
  <c r="CB407" i="9"/>
  <c r="BH407" i="9"/>
  <c r="AN407" i="9"/>
  <c r="CB406" i="9"/>
  <c r="BH406" i="9"/>
  <c r="AN406" i="9"/>
  <c r="CB405" i="9"/>
  <c r="BH405" i="9"/>
  <c r="AN405" i="9"/>
  <c r="CB404" i="9"/>
  <c r="BH404" i="9"/>
  <c r="AN404" i="9"/>
  <c r="CB403" i="9"/>
  <c r="BH403" i="9"/>
  <c r="AN403" i="9"/>
  <c r="CB402" i="9"/>
  <c r="BH402" i="9"/>
  <c r="AN402" i="9"/>
  <c r="CB401" i="9"/>
  <c r="BH401" i="9"/>
  <c r="AN401" i="9"/>
  <c r="CB400" i="9"/>
  <c r="BH400" i="9"/>
  <c r="AN400" i="9"/>
  <c r="CB399" i="9"/>
  <c r="BH399" i="9"/>
  <c r="AN399" i="9"/>
  <c r="CB398" i="9"/>
  <c r="BH398" i="9"/>
  <c r="AN398" i="9"/>
  <c r="CB397" i="9"/>
  <c r="BH397" i="9"/>
  <c r="AN397" i="9"/>
  <c r="CB396" i="9"/>
  <c r="BH396" i="9"/>
  <c r="AN396" i="9"/>
  <c r="CB395" i="9"/>
  <c r="BH395" i="9"/>
  <c r="AN395" i="9"/>
  <c r="CB394" i="9"/>
  <c r="BH394" i="9"/>
  <c r="AN394" i="9"/>
  <c r="CB393" i="9"/>
  <c r="BH393" i="9"/>
  <c r="AN393" i="9"/>
  <c r="CB392" i="9"/>
  <c r="BH392" i="9"/>
  <c r="AN392" i="9"/>
  <c r="CB391" i="9"/>
  <c r="BH391" i="9"/>
  <c r="AN391" i="9"/>
  <c r="CB390" i="9"/>
  <c r="BH390" i="9"/>
  <c r="AN390" i="9"/>
  <c r="CB389" i="9"/>
  <c r="BH389" i="9"/>
  <c r="AN389" i="9"/>
  <c r="CB388" i="9"/>
  <c r="BH388" i="9"/>
  <c r="AN388" i="9"/>
  <c r="CB387" i="9"/>
  <c r="BH387" i="9"/>
  <c r="AN387" i="9"/>
  <c r="CB386" i="9"/>
  <c r="BH386" i="9"/>
  <c r="AN386" i="9"/>
  <c r="CB385" i="9"/>
  <c r="BH385" i="9"/>
  <c r="AN385" i="9"/>
  <c r="CB384" i="9"/>
  <c r="BH384" i="9"/>
  <c r="AN384" i="9"/>
  <c r="CB383" i="9"/>
  <c r="BH383" i="9"/>
  <c r="AN383" i="9"/>
  <c r="CB382" i="9"/>
  <c r="BH382" i="9"/>
  <c r="AN382" i="9"/>
  <c r="CB381" i="9"/>
  <c r="BH381" i="9"/>
  <c r="AN381" i="9"/>
  <c r="CB380" i="9"/>
  <c r="BH380" i="9"/>
  <c r="AN380" i="9"/>
  <c r="CB379" i="9"/>
  <c r="BH379" i="9"/>
  <c r="AN379" i="9"/>
  <c r="CB378" i="9"/>
  <c r="BH378" i="9"/>
  <c r="AN378" i="9"/>
  <c r="CB377" i="9"/>
  <c r="BH377" i="9"/>
  <c r="AN377" i="9"/>
  <c r="CB376" i="9"/>
  <c r="BH376" i="9"/>
  <c r="AN376" i="9"/>
  <c r="CB375" i="9"/>
  <c r="BH375" i="9"/>
  <c r="AN375" i="9"/>
  <c r="CB374" i="9"/>
  <c r="BH374" i="9"/>
  <c r="AN374" i="9"/>
  <c r="CB373" i="9"/>
  <c r="BH373" i="9"/>
  <c r="AN373" i="9"/>
  <c r="CB372" i="9"/>
  <c r="BH372" i="9"/>
  <c r="AN372" i="9"/>
  <c r="CB371" i="9"/>
  <c r="BH371" i="9"/>
  <c r="AN371" i="9"/>
  <c r="CB370" i="9"/>
  <c r="BH370" i="9"/>
  <c r="AN370" i="9"/>
  <c r="CB369" i="9"/>
  <c r="BH369" i="9"/>
  <c r="AN369" i="9"/>
  <c r="CB368" i="9"/>
  <c r="BH368" i="9"/>
  <c r="AN368" i="9"/>
  <c r="CB367" i="9"/>
  <c r="BH367" i="9"/>
  <c r="AN367" i="9"/>
  <c r="CB366" i="9"/>
  <c r="BH366" i="9"/>
  <c r="AN366" i="9"/>
  <c r="CB365" i="9"/>
  <c r="BH365" i="9"/>
  <c r="AN365" i="9"/>
  <c r="CB364" i="9"/>
  <c r="BH364" i="9"/>
  <c r="AN364" i="9"/>
  <c r="CB363" i="9"/>
  <c r="BH363" i="9"/>
  <c r="AN363" i="9"/>
  <c r="CB362" i="9"/>
  <c r="BH362" i="9"/>
  <c r="AN362" i="9"/>
  <c r="CB361" i="9"/>
  <c r="BH361" i="9"/>
  <c r="AN361" i="9"/>
  <c r="CB360" i="9"/>
  <c r="BH360" i="9"/>
  <c r="AN360" i="9"/>
  <c r="CB359" i="9"/>
  <c r="BH359" i="9"/>
  <c r="AN359" i="9"/>
  <c r="CB358" i="9"/>
  <c r="BH358" i="9"/>
  <c r="AN358" i="9"/>
  <c r="CB357" i="9"/>
  <c r="BH357" i="9"/>
  <c r="AN357" i="9"/>
  <c r="CB356" i="9"/>
  <c r="BH356" i="9"/>
  <c r="AN356" i="9"/>
  <c r="CB355" i="9"/>
  <c r="BH355" i="9"/>
  <c r="AN355" i="9"/>
  <c r="CB354" i="9"/>
  <c r="BH354" i="9"/>
  <c r="AN354" i="9"/>
  <c r="CB353" i="9"/>
  <c r="BH353" i="9"/>
  <c r="AN353" i="9"/>
  <c r="CB352" i="9"/>
  <c r="BH352" i="9"/>
  <c r="AN352" i="9"/>
  <c r="CB351" i="9"/>
  <c r="BH351" i="9"/>
  <c r="AN351" i="9"/>
  <c r="CB350" i="9"/>
  <c r="BH350" i="9"/>
  <c r="AN350" i="9"/>
  <c r="CB349" i="9"/>
  <c r="BH349" i="9"/>
  <c r="AN349" i="9"/>
  <c r="CB348" i="9"/>
  <c r="BH348" i="9"/>
  <c r="AN348" i="9"/>
  <c r="CB347" i="9"/>
  <c r="BH347" i="9"/>
  <c r="AN347" i="9"/>
  <c r="CB346" i="9"/>
  <c r="BH346" i="9"/>
  <c r="AN346" i="9"/>
  <c r="CB345" i="9"/>
  <c r="BH345" i="9"/>
  <c r="AN345" i="9"/>
  <c r="CB344" i="9"/>
  <c r="BH344" i="9"/>
  <c r="AN344" i="9"/>
  <c r="CB343" i="9"/>
  <c r="BH343" i="9"/>
  <c r="AN343" i="9"/>
  <c r="CB342" i="9"/>
  <c r="BH342" i="9"/>
  <c r="AN342" i="9"/>
  <c r="CB341" i="9"/>
  <c r="BH341" i="9"/>
  <c r="AN341" i="9"/>
  <c r="CB340" i="9"/>
  <c r="BH340" i="9"/>
  <c r="AN340" i="9"/>
  <c r="CB339" i="9"/>
  <c r="BH339" i="9"/>
  <c r="AN339" i="9"/>
  <c r="CB338" i="9"/>
  <c r="BH338" i="9"/>
  <c r="AN338" i="9"/>
  <c r="CB337" i="9"/>
  <c r="BH337" i="9"/>
  <c r="AN337" i="9"/>
  <c r="CB336" i="9"/>
  <c r="BH336" i="9"/>
  <c r="AN336" i="9"/>
  <c r="CB335" i="9"/>
  <c r="BH335" i="9"/>
  <c r="AN335" i="9"/>
  <c r="CB334" i="9"/>
  <c r="BH334" i="9"/>
  <c r="AN334" i="9"/>
  <c r="CB333" i="9"/>
  <c r="BH333" i="9"/>
  <c r="AN333" i="9"/>
  <c r="CB332" i="9"/>
  <c r="BH332" i="9"/>
  <c r="AN332" i="9"/>
  <c r="CB331" i="9"/>
  <c r="BH331" i="9"/>
  <c r="AN331" i="9"/>
  <c r="CB330" i="9"/>
  <c r="BH330" i="9"/>
  <c r="AN330" i="9"/>
  <c r="CB329" i="9"/>
  <c r="BH329" i="9"/>
  <c r="AN329" i="9"/>
  <c r="CB328" i="9"/>
  <c r="BH328" i="9"/>
  <c r="AN328" i="9"/>
  <c r="CB327" i="9"/>
  <c r="BH327" i="9"/>
  <c r="AN327" i="9"/>
  <c r="CB326" i="9"/>
  <c r="BH326" i="9"/>
  <c r="AN326" i="9"/>
  <c r="CB325" i="9"/>
  <c r="BH325" i="9"/>
  <c r="AN325" i="9"/>
  <c r="CB324" i="9"/>
  <c r="BH324" i="9"/>
  <c r="AN324" i="9"/>
  <c r="CB323" i="9"/>
  <c r="BH323" i="9"/>
  <c r="AN323" i="9"/>
  <c r="CB322" i="9"/>
  <c r="BH322" i="9"/>
  <c r="AN322" i="9"/>
  <c r="CB321" i="9"/>
  <c r="BH321" i="9"/>
  <c r="AN321" i="9"/>
  <c r="CB320" i="9"/>
  <c r="BH320" i="9"/>
  <c r="AN320" i="9"/>
  <c r="CB319" i="9"/>
  <c r="BH319" i="9"/>
  <c r="AN319" i="9"/>
  <c r="CB318" i="9"/>
  <c r="BH318" i="9"/>
  <c r="AN318" i="9"/>
  <c r="CB317" i="9"/>
  <c r="BH317" i="9"/>
  <c r="AN317" i="9"/>
  <c r="CB316" i="9"/>
  <c r="BH316" i="9"/>
  <c r="AN316" i="9"/>
  <c r="CB315" i="9"/>
  <c r="BH315" i="9"/>
  <c r="AN315" i="9"/>
  <c r="CB314" i="9"/>
  <c r="BH314" i="9"/>
  <c r="AN314" i="9"/>
  <c r="CB313" i="9"/>
  <c r="BH313" i="9"/>
  <c r="AN313" i="9"/>
  <c r="CB312" i="9"/>
  <c r="BH312" i="9"/>
  <c r="AN312" i="9"/>
  <c r="CB311" i="9"/>
  <c r="BH311" i="9"/>
  <c r="AN311" i="9"/>
  <c r="CB310" i="9"/>
  <c r="BH310" i="9"/>
  <c r="AN310" i="9"/>
  <c r="CB309" i="9"/>
  <c r="BH309" i="9"/>
  <c r="AN309" i="9"/>
  <c r="CB308" i="9"/>
  <c r="BH308" i="9"/>
  <c r="AN308" i="9"/>
  <c r="CB307" i="9"/>
  <c r="BH307" i="9"/>
  <c r="AN307" i="9"/>
  <c r="CB306" i="9"/>
  <c r="BH306" i="9"/>
  <c r="AN306" i="9"/>
  <c r="CB305" i="9"/>
  <c r="BH305" i="9"/>
  <c r="AN305" i="9"/>
  <c r="CB304" i="9"/>
  <c r="BH304" i="9"/>
  <c r="AN304" i="9"/>
  <c r="CB303" i="9"/>
  <c r="BH303" i="9"/>
  <c r="AN303" i="9"/>
  <c r="CB302" i="9"/>
  <c r="BH302" i="9"/>
  <c r="AN302" i="9"/>
  <c r="CB301" i="9"/>
  <c r="BH301" i="9"/>
  <c r="AN301" i="9"/>
  <c r="CB300" i="9"/>
  <c r="BH300" i="9"/>
  <c r="AN300" i="9"/>
  <c r="CB299" i="9"/>
  <c r="BH299" i="9"/>
  <c r="AN299" i="9"/>
  <c r="CB298" i="9"/>
  <c r="BH298" i="9"/>
  <c r="AN298" i="9"/>
  <c r="CB297" i="9"/>
  <c r="BH297" i="9"/>
  <c r="AN297" i="9"/>
  <c r="CB296" i="9"/>
  <c r="BH296" i="9"/>
  <c r="AN296" i="9"/>
  <c r="CB295" i="9"/>
  <c r="BH295" i="9"/>
  <c r="AN295" i="9"/>
  <c r="CB294" i="9"/>
  <c r="BH294" i="9"/>
  <c r="AN294" i="9"/>
  <c r="CB293" i="9"/>
  <c r="BH293" i="9"/>
  <c r="AN293" i="9"/>
  <c r="CB292" i="9"/>
  <c r="BH292" i="9"/>
  <c r="AN292" i="9"/>
  <c r="CB291" i="9"/>
  <c r="BH291" i="9"/>
  <c r="AN291" i="9"/>
  <c r="CB290" i="9"/>
  <c r="BH290" i="9"/>
  <c r="AN290" i="9"/>
  <c r="CB289" i="9"/>
  <c r="BH289" i="9"/>
  <c r="AN289" i="9"/>
  <c r="CB288" i="9"/>
  <c r="BH288" i="9"/>
  <c r="AN288" i="9"/>
  <c r="CB287" i="9"/>
  <c r="BH287" i="9"/>
  <c r="AN287" i="9"/>
  <c r="CB286" i="9"/>
  <c r="BH286" i="9"/>
  <c r="BI286" i="9" s="1"/>
  <c r="AN286" i="9"/>
  <c r="CB285" i="9"/>
  <c r="BH285" i="9"/>
  <c r="AN285" i="9"/>
  <c r="AO285" i="9" s="1"/>
  <c r="CB284" i="9"/>
  <c r="BH284" i="9"/>
  <c r="AN284" i="9"/>
  <c r="CB283" i="9"/>
  <c r="CC283" i="9" s="1"/>
  <c r="BH283" i="9"/>
  <c r="AN283" i="9"/>
  <c r="CB282" i="9"/>
  <c r="BH282" i="9"/>
  <c r="BI282" i="9" s="1"/>
  <c r="AN282" i="9"/>
  <c r="CB281" i="9"/>
  <c r="BH281" i="9"/>
  <c r="AN281" i="9"/>
  <c r="AO281" i="9" s="1"/>
  <c r="CB280" i="9"/>
  <c r="BH280" i="9"/>
  <c r="AN280" i="9"/>
  <c r="CB279" i="9"/>
  <c r="CC279" i="9" s="1"/>
  <c r="BH279" i="9"/>
  <c r="AN279" i="9"/>
  <c r="CB278" i="9"/>
  <c r="BH278" i="9"/>
  <c r="BI278" i="9" s="1"/>
  <c r="AN278" i="9"/>
  <c r="CB277" i="9"/>
  <c r="BH277" i="9"/>
  <c r="AN277" i="9"/>
  <c r="AO277" i="9" s="1"/>
  <c r="CB276" i="9"/>
  <c r="BH276" i="9"/>
  <c r="AN276" i="9"/>
  <c r="CB275" i="9"/>
  <c r="CC275" i="9" s="1"/>
  <c r="BH275" i="9"/>
  <c r="AN275" i="9"/>
  <c r="CB274" i="9"/>
  <c r="BH274" i="9"/>
  <c r="BI274" i="9" s="1"/>
  <c r="AN274" i="9"/>
  <c r="CB273" i="9"/>
  <c r="BH273" i="9"/>
  <c r="AN273" i="9"/>
  <c r="CB272" i="9"/>
  <c r="BH272" i="9"/>
  <c r="AN272" i="9"/>
  <c r="CB271" i="9"/>
  <c r="BH271" i="9"/>
  <c r="AN271" i="9"/>
  <c r="CB270" i="9"/>
  <c r="BH270" i="9"/>
  <c r="AN270" i="9"/>
  <c r="CB269" i="9"/>
  <c r="BH269" i="9"/>
  <c r="AN269" i="9"/>
  <c r="CB268" i="9"/>
  <c r="BH268" i="9"/>
  <c r="AN268" i="9"/>
  <c r="CB267" i="9"/>
  <c r="BH267" i="9"/>
  <c r="AN267" i="9"/>
  <c r="CB266" i="9"/>
  <c r="BH266" i="9"/>
  <c r="AN266" i="9"/>
  <c r="CB265" i="9"/>
  <c r="BH265" i="9"/>
  <c r="AN265" i="9"/>
  <c r="CB264" i="9"/>
  <c r="BH264" i="9"/>
  <c r="AN264" i="9"/>
  <c r="CB263" i="9"/>
  <c r="BH263" i="9"/>
  <c r="AN263" i="9"/>
  <c r="CB262" i="9"/>
  <c r="BH262" i="9"/>
  <c r="AN262" i="9"/>
  <c r="CB261" i="9"/>
  <c r="BH261" i="9"/>
  <c r="AN261" i="9"/>
  <c r="CB260" i="9"/>
  <c r="BH260" i="9"/>
  <c r="AN260" i="9"/>
  <c r="CB259" i="9"/>
  <c r="BH259" i="9"/>
  <c r="AN259" i="9"/>
  <c r="CB258" i="9"/>
  <c r="BH258" i="9"/>
  <c r="AN258" i="9"/>
  <c r="CB257" i="9"/>
  <c r="BH257" i="9"/>
  <c r="AN257" i="9"/>
  <c r="CB256" i="9"/>
  <c r="BH256" i="9"/>
  <c r="AN256" i="9"/>
  <c r="CB255" i="9"/>
  <c r="BH255" i="9"/>
  <c r="AN255" i="9"/>
  <c r="CB254" i="9"/>
  <c r="BH254" i="9"/>
  <c r="AN254" i="9"/>
  <c r="CB253" i="9"/>
  <c r="BH253" i="9"/>
  <c r="AN253" i="9"/>
  <c r="CB252" i="9"/>
  <c r="BH252" i="9"/>
  <c r="AN252" i="9"/>
  <c r="CB251" i="9"/>
  <c r="BH251" i="9"/>
  <c r="AN251" i="9"/>
  <c r="CB250" i="9"/>
  <c r="BH250" i="9"/>
  <c r="AN250" i="9"/>
  <c r="CB249" i="9"/>
  <c r="BH249" i="9"/>
  <c r="AN249" i="9"/>
  <c r="CB248" i="9"/>
  <c r="BH248" i="9"/>
  <c r="AN248" i="9"/>
  <c r="CB247" i="9"/>
  <c r="BH247" i="9"/>
  <c r="AN247" i="9"/>
  <c r="CB246" i="9"/>
  <c r="BH246" i="9"/>
  <c r="AN246" i="9"/>
  <c r="CB245" i="9"/>
  <c r="BH245" i="9"/>
  <c r="AN245" i="9"/>
  <c r="CB244" i="9"/>
  <c r="BH244" i="9"/>
  <c r="AN244" i="9"/>
  <c r="CB243" i="9"/>
  <c r="BH243" i="9"/>
  <c r="AN243" i="9"/>
  <c r="CB242" i="9"/>
  <c r="BH242" i="9"/>
  <c r="AN242" i="9"/>
  <c r="CB241" i="9"/>
  <c r="BH241" i="9"/>
  <c r="AN241" i="9"/>
  <c r="CB240" i="9"/>
  <c r="BH240" i="9"/>
  <c r="AN240" i="9"/>
  <c r="CB239" i="9"/>
  <c r="BH239" i="9"/>
  <c r="AN239" i="9"/>
  <c r="CB238" i="9"/>
  <c r="BH238" i="9"/>
  <c r="AN238" i="9"/>
  <c r="CB237" i="9"/>
  <c r="BH237" i="9"/>
  <c r="AN237" i="9"/>
  <c r="CB236" i="9"/>
  <c r="BH236" i="9"/>
  <c r="AN236" i="9"/>
  <c r="CB235" i="9"/>
  <c r="BH235" i="9"/>
  <c r="AN235" i="9"/>
  <c r="CB234" i="9"/>
  <c r="BH234" i="9"/>
  <c r="AN234" i="9"/>
  <c r="CB233" i="9"/>
  <c r="BH233" i="9"/>
  <c r="AN233" i="9"/>
  <c r="CB232" i="9"/>
  <c r="BH232" i="9"/>
  <c r="AN232" i="9"/>
  <c r="CB231" i="9"/>
  <c r="BH231" i="9"/>
  <c r="AN231" i="9"/>
  <c r="CB230" i="9"/>
  <c r="BH230" i="9"/>
  <c r="AN230" i="9"/>
  <c r="CB229" i="9"/>
  <c r="BH229" i="9"/>
  <c r="AN229" i="9"/>
  <c r="CB228" i="9"/>
  <c r="BH228" i="9"/>
  <c r="AN228" i="9"/>
  <c r="CB227" i="9"/>
  <c r="BH227" i="9"/>
  <c r="AN227" i="9"/>
  <c r="CB226" i="9"/>
  <c r="BH226" i="9"/>
  <c r="AN226" i="9"/>
  <c r="CB225" i="9"/>
  <c r="BH225" i="9"/>
  <c r="AN225" i="9"/>
  <c r="CB224" i="9"/>
  <c r="BH224" i="9"/>
  <c r="AN224" i="9"/>
  <c r="CB223" i="9"/>
  <c r="BH223" i="9"/>
  <c r="AN223" i="9"/>
  <c r="CB222" i="9"/>
  <c r="BH222" i="9"/>
  <c r="AN222" i="9"/>
  <c r="CB221" i="9"/>
  <c r="BH221" i="9"/>
  <c r="BI221" i="9" s="1"/>
  <c r="AN221" i="9"/>
  <c r="CB220" i="9"/>
  <c r="BH220" i="9"/>
  <c r="AN220" i="9"/>
  <c r="AO220" i="9" s="1"/>
  <c r="CB219" i="9"/>
  <c r="BH219" i="9"/>
  <c r="AN219" i="9"/>
  <c r="CB218" i="9"/>
  <c r="CC218" i="9" s="1"/>
  <c r="BH218" i="9"/>
  <c r="AN218" i="9"/>
  <c r="AO218" i="9" s="1"/>
  <c r="CB217" i="9"/>
  <c r="BH217" i="9"/>
  <c r="BI217" i="9" s="1"/>
  <c r="AN217" i="9"/>
  <c r="CB216" i="9"/>
  <c r="BH216" i="9"/>
  <c r="AN216" i="9"/>
  <c r="AO216" i="9" s="1"/>
  <c r="CB215" i="9"/>
  <c r="BH215" i="9"/>
  <c r="AN215" i="9"/>
  <c r="CB214" i="9"/>
  <c r="CC214" i="9" s="1"/>
  <c r="BH214" i="9"/>
  <c r="AN214" i="9"/>
  <c r="AO214" i="9" s="1"/>
  <c r="CB213" i="9"/>
  <c r="BH213" i="9"/>
  <c r="BI213" i="9" s="1"/>
  <c r="AN213" i="9"/>
  <c r="CB212" i="9"/>
  <c r="BH212" i="9"/>
  <c r="AN212" i="9"/>
  <c r="AO212" i="9" s="1"/>
  <c r="CB211" i="9"/>
  <c r="BH211" i="9"/>
  <c r="AN211" i="9"/>
  <c r="CB210" i="9"/>
  <c r="CC210" i="9" s="1"/>
  <c r="BH210" i="9"/>
  <c r="AN210" i="9"/>
  <c r="AO210" i="9" s="1"/>
  <c r="CB209" i="9"/>
  <c r="BH209" i="9"/>
  <c r="AN209" i="9"/>
  <c r="CB208" i="9"/>
  <c r="BH208" i="9"/>
  <c r="AN208" i="9"/>
  <c r="CB207" i="9"/>
  <c r="BH207" i="9"/>
  <c r="AN207" i="9"/>
  <c r="CB206" i="9"/>
  <c r="BH206" i="9"/>
  <c r="AN206" i="9"/>
  <c r="CB205" i="9"/>
  <c r="BH205" i="9"/>
  <c r="AN205" i="9"/>
  <c r="CB204" i="9"/>
  <c r="BH204" i="9"/>
  <c r="AN204" i="9"/>
  <c r="CB203" i="9"/>
  <c r="BH203" i="9"/>
  <c r="AN203" i="9"/>
  <c r="CB202" i="9"/>
  <c r="BH202" i="9"/>
  <c r="AN202" i="9"/>
  <c r="CB201" i="9"/>
  <c r="BH201" i="9"/>
  <c r="AN201" i="9"/>
  <c r="CB200" i="9"/>
  <c r="BH200" i="9"/>
  <c r="AN200" i="9"/>
  <c r="CB199" i="9"/>
  <c r="BH199" i="9"/>
  <c r="AN199" i="9"/>
  <c r="CB198" i="9"/>
  <c r="BH198" i="9"/>
  <c r="AN198" i="9"/>
  <c r="CB197" i="9"/>
  <c r="BH197" i="9"/>
  <c r="AN197" i="9"/>
  <c r="CB196" i="9"/>
  <c r="BH196" i="9"/>
  <c r="AN196" i="9"/>
  <c r="CB195" i="9"/>
  <c r="BH195" i="9"/>
  <c r="AN195" i="9"/>
  <c r="CB194" i="9"/>
  <c r="BH194" i="9"/>
  <c r="AN194" i="9"/>
  <c r="CB193" i="9"/>
  <c r="BH193" i="9"/>
  <c r="AN193" i="9"/>
  <c r="CB192" i="9"/>
  <c r="BH192" i="9"/>
  <c r="AN192" i="9"/>
  <c r="CB191" i="9"/>
  <c r="BH191" i="9"/>
  <c r="AN191" i="9"/>
  <c r="CB190" i="9"/>
  <c r="BH190" i="9"/>
  <c r="AN190" i="9"/>
  <c r="CB189" i="9"/>
  <c r="BH189" i="9"/>
  <c r="AN189" i="9"/>
  <c r="CB188" i="9"/>
  <c r="CC188" i="9" s="1"/>
  <c r="BH188" i="9"/>
  <c r="AN188" i="9"/>
  <c r="CB187" i="9"/>
  <c r="BH187" i="9"/>
  <c r="BI187" i="9" s="1"/>
  <c r="AN187" i="9"/>
  <c r="CB186" i="9"/>
  <c r="BH186" i="9"/>
  <c r="AN186" i="9"/>
  <c r="CB185" i="9"/>
  <c r="BH185" i="9"/>
  <c r="AN185" i="9"/>
  <c r="CB184" i="9"/>
  <c r="BH184" i="9"/>
  <c r="AN184" i="9"/>
  <c r="CB183" i="9"/>
  <c r="BH183" i="9"/>
  <c r="AN183" i="9"/>
  <c r="CB182" i="9"/>
  <c r="BH182" i="9"/>
  <c r="AN182" i="9"/>
  <c r="CB181" i="9"/>
  <c r="BH181" i="9"/>
  <c r="AN181" i="9"/>
  <c r="CB180" i="9"/>
  <c r="BH180" i="9"/>
  <c r="AN180" i="9"/>
  <c r="CB179" i="9"/>
  <c r="BH179" i="9"/>
  <c r="AN179" i="9"/>
  <c r="CB178" i="9"/>
  <c r="BH178" i="9"/>
  <c r="AN178" i="9"/>
  <c r="CB177" i="9"/>
  <c r="BH177" i="9"/>
  <c r="AN177" i="9"/>
  <c r="CB176" i="9"/>
  <c r="BH176" i="9"/>
  <c r="AN176" i="9"/>
  <c r="CB175" i="9"/>
  <c r="BH175" i="9"/>
  <c r="AN175" i="9"/>
  <c r="CB174" i="9"/>
  <c r="BH174" i="9"/>
  <c r="AN174" i="9"/>
  <c r="CB173" i="9"/>
  <c r="BH173" i="9"/>
  <c r="AN173" i="9"/>
  <c r="CB172" i="9"/>
  <c r="BH172" i="9"/>
  <c r="AN172" i="9"/>
  <c r="CB171" i="9"/>
  <c r="BH171" i="9"/>
  <c r="AN171" i="9"/>
  <c r="CB170" i="9"/>
  <c r="BH170" i="9"/>
  <c r="AN170" i="9"/>
  <c r="CB169" i="9"/>
  <c r="BH169" i="9"/>
  <c r="AN169" i="9"/>
  <c r="CB168" i="9"/>
  <c r="BH168" i="9"/>
  <c r="AN168" i="9"/>
  <c r="CB167" i="9"/>
  <c r="BH167" i="9"/>
  <c r="AN167" i="9"/>
  <c r="CB166" i="9"/>
  <c r="BH166" i="9"/>
  <c r="AN166" i="9"/>
  <c r="CB165" i="9"/>
  <c r="BH165" i="9"/>
  <c r="AN165" i="9"/>
  <c r="CB164" i="9"/>
  <c r="BH164" i="9"/>
  <c r="AN164" i="9"/>
  <c r="CB163" i="9"/>
  <c r="BH163" i="9"/>
  <c r="AN163" i="9"/>
  <c r="CB162" i="9"/>
  <c r="BH162" i="9"/>
  <c r="AN162" i="9"/>
  <c r="CB161" i="9"/>
  <c r="BH161" i="9"/>
  <c r="AN161" i="9"/>
  <c r="CB160" i="9"/>
  <c r="BH160" i="9"/>
  <c r="AN160" i="9"/>
  <c r="CB159" i="9"/>
  <c r="BH159" i="9"/>
  <c r="AN159" i="9"/>
  <c r="CB158" i="9"/>
  <c r="BH158" i="9"/>
  <c r="AN158" i="9"/>
  <c r="CB157" i="9"/>
  <c r="BH157" i="9"/>
  <c r="AN157" i="9"/>
  <c r="CB156" i="9"/>
  <c r="BH156" i="9"/>
  <c r="AN156" i="9"/>
  <c r="CB155" i="9"/>
  <c r="BH155" i="9"/>
  <c r="AN155" i="9"/>
  <c r="CB154" i="9"/>
  <c r="BH154" i="9"/>
  <c r="AN154" i="9"/>
  <c r="CB153" i="9"/>
  <c r="BH153" i="9"/>
  <c r="AN153" i="9"/>
  <c r="CB152" i="9"/>
  <c r="BH152" i="9"/>
  <c r="AN152" i="9"/>
  <c r="CB151" i="9"/>
  <c r="BH151" i="9"/>
  <c r="AN151" i="9"/>
  <c r="CB150" i="9"/>
  <c r="BH150" i="9"/>
  <c r="AN150" i="9"/>
  <c r="CB149" i="9"/>
  <c r="BH149" i="9"/>
  <c r="AN149" i="9"/>
  <c r="CB148" i="9"/>
  <c r="BH148" i="9"/>
  <c r="AN148" i="9"/>
  <c r="CB147" i="9"/>
  <c r="BH147" i="9"/>
  <c r="AN147" i="9"/>
  <c r="CB146" i="9"/>
  <c r="BH146" i="9"/>
  <c r="AN146" i="9"/>
  <c r="CB145" i="9"/>
  <c r="BH145" i="9"/>
  <c r="AN145" i="9"/>
  <c r="CB144" i="9"/>
  <c r="BH144" i="9"/>
  <c r="AN144" i="9"/>
  <c r="CB143" i="9"/>
  <c r="BH143" i="9"/>
  <c r="AN143" i="9"/>
  <c r="CB142" i="9"/>
  <c r="BH142" i="9"/>
  <c r="AN142" i="9"/>
  <c r="CB141" i="9"/>
  <c r="BH141" i="9"/>
  <c r="AN141" i="9"/>
  <c r="CB140" i="9"/>
  <c r="BH140" i="9"/>
  <c r="AN140" i="9"/>
  <c r="CB139" i="9"/>
  <c r="BH139" i="9"/>
  <c r="AN139" i="9"/>
  <c r="CB138" i="9"/>
  <c r="BH138" i="9"/>
  <c r="AN138" i="9"/>
  <c r="CB137" i="9"/>
  <c r="BH137" i="9"/>
  <c r="AN137" i="9"/>
  <c r="CB136" i="9"/>
  <c r="BH136" i="9"/>
  <c r="AN136" i="9"/>
  <c r="CB135" i="9"/>
  <c r="BH135" i="9"/>
  <c r="AN135" i="9"/>
  <c r="CB134" i="9"/>
  <c r="BH134" i="9"/>
  <c r="AN134" i="9"/>
  <c r="CB133" i="9"/>
  <c r="BH133" i="9"/>
  <c r="AN133" i="9"/>
  <c r="CB132" i="9"/>
  <c r="BH132" i="9"/>
  <c r="AN132" i="9"/>
  <c r="CB131" i="9"/>
  <c r="BH131" i="9"/>
  <c r="AN131" i="9"/>
  <c r="CB130" i="9"/>
  <c r="BH130" i="9"/>
  <c r="AN130" i="9"/>
  <c r="CB129" i="9"/>
  <c r="BH129" i="9"/>
  <c r="AN129" i="9"/>
  <c r="CB128" i="9"/>
  <c r="BH128" i="9"/>
  <c r="AN128" i="9"/>
  <c r="CB127" i="9"/>
  <c r="BH127" i="9"/>
  <c r="AN127" i="9"/>
  <c r="CB126" i="9"/>
  <c r="BH126" i="9"/>
  <c r="AN126" i="9"/>
  <c r="CB125" i="9"/>
  <c r="BH125" i="9"/>
  <c r="AN125" i="9"/>
  <c r="CB124" i="9"/>
  <c r="BH124" i="9"/>
  <c r="AN124" i="9"/>
  <c r="CB123" i="9"/>
  <c r="BH123" i="9"/>
  <c r="AN123" i="9"/>
  <c r="CB122" i="9"/>
  <c r="BH122" i="9"/>
  <c r="AN122" i="9"/>
  <c r="CB121" i="9"/>
  <c r="BH121" i="9"/>
  <c r="AN121" i="9"/>
  <c r="CB120" i="9"/>
  <c r="BH120" i="9"/>
  <c r="AN120" i="9"/>
  <c r="CB119" i="9"/>
  <c r="BH119" i="9"/>
  <c r="AN119" i="9"/>
  <c r="CB118" i="9"/>
  <c r="BH118" i="9"/>
  <c r="AN118" i="9"/>
  <c r="CB117" i="9"/>
  <c r="BH117" i="9"/>
  <c r="AN117" i="9"/>
  <c r="CB116" i="9"/>
  <c r="BH116" i="9"/>
  <c r="AN116" i="9"/>
  <c r="CB115" i="9"/>
  <c r="BH115" i="9"/>
  <c r="AN115" i="9"/>
  <c r="CB114" i="9"/>
  <c r="BH114" i="9"/>
  <c r="AN114" i="9"/>
  <c r="CB113" i="9"/>
  <c r="BH113" i="9"/>
  <c r="AN113" i="9"/>
  <c r="CB112" i="9"/>
  <c r="BH112" i="9"/>
  <c r="AN112" i="9"/>
  <c r="CB111" i="9"/>
  <c r="BH111" i="9"/>
  <c r="AN111" i="9"/>
  <c r="CB110" i="9"/>
  <c r="BH110" i="9"/>
  <c r="AN110" i="9"/>
  <c r="CB109" i="9"/>
  <c r="BH109" i="9"/>
  <c r="AN109" i="9"/>
  <c r="CB108" i="9"/>
  <c r="BH108" i="9"/>
  <c r="AN108" i="9"/>
  <c r="CB107" i="9"/>
  <c r="BH107" i="9"/>
  <c r="AN107" i="9"/>
  <c r="CB106" i="9"/>
  <c r="BH106" i="9"/>
  <c r="AN106" i="9"/>
  <c r="CB105" i="9"/>
  <c r="BH105" i="9"/>
  <c r="AN105" i="9"/>
  <c r="CB104" i="9"/>
  <c r="BH104" i="9"/>
  <c r="AN104" i="9"/>
  <c r="CB103" i="9"/>
  <c r="BH103" i="9"/>
  <c r="AN103" i="9"/>
  <c r="CB102" i="9"/>
  <c r="CD102" i="9" s="1"/>
  <c r="BH102" i="9"/>
  <c r="AN102" i="9"/>
  <c r="AP102" i="9" s="1"/>
  <c r="CB101" i="9"/>
  <c r="BH101" i="9"/>
  <c r="AN101" i="9"/>
  <c r="CB100" i="9"/>
  <c r="BH100" i="9"/>
  <c r="AN100" i="9"/>
  <c r="CB99" i="9"/>
  <c r="BH99" i="9"/>
  <c r="BL99" i="9" s="1"/>
  <c r="AN99" i="9"/>
  <c r="CB98" i="9"/>
  <c r="BH98" i="9"/>
  <c r="AN98" i="9"/>
  <c r="CB97" i="9"/>
  <c r="BH97" i="9"/>
  <c r="AN97" i="9"/>
  <c r="CB96" i="9"/>
  <c r="BH96" i="9"/>
  <c r="AN96" i="9"/>
  <c r="CB95" i="9"/>
  <c r="BH95" i="9"/>
  <c r="AN95" i="9"/>
  <c r="CB94" i="9"/>
  <c r="BH94" i="9"/>
  <c r="AN94" i="9"/>
  <c r="CB93" i="9"/>
  <c r="BH93" i="9"/>
  <c r="AN93" i="9"/>
  <c r="CB92" i="9"/>
  <c r="BH92" i="9"/>
  <c r="AN92" i="9"/>
  <c r="CB91" i="9"/>
  <c r="BH91" i="9"/>
  <c r="AN91" i="9"/>
  <c r="CB90" i="9"/>
  <c r="BH90" i="9"/>
  <c r="AN90" i="9"/>
  <c r="CB89" i="9"/>
  <c r="BH89" i="9"/>
  <c r="AN89" i="9"/>
  <c r="CB88" i="9"/>
  <c r="BH88" i="9"/>
  <c r="AN88" i="9"/>
  <c r="CB87" i="9"/>
  <c r="BH87" i="9"/>
  <c r="AN87" i="9"/>
  <c r="CB86" i="9"/>
  <c r="BH86" i="9"/>
  <c r="AN86" i="9"/>
  <c r="CB85" i="9"/>
  <c r="BH85" i="9"/>
  <c r="AN85" i="9"/>
  <c r="CB84" i="9"/>
  <c r="BH84" i="9"/>
  <c r="AN84" i="9"/>
  <c r="CB83" i="9"/>
  <c r="BH83" i="9"/>
  <c r="AN83" i="9"/>
  <c r="CB82" i="9"/>
  <c r="BH82" i="9"/>
  <c r="AN82" i="9"/>
  <c r="CB81" i="9"/>
  <c r="BH81" i="9"/>
  <c r="AN81" i="9"/>
  <c r="CB80" i="9"/>
  <c r="BH80" i="9"/>
  <c r="AN80" i="9"/>
  <c r="CB79" i="9"/>
  <c r="BH79" i="9"/>
  <c r="AN79" i="9"/>
  <c r="BW149" i="9"/>
  <c r="BC149" i="9"/>
  <c r="CQ148" i="9"/>
  <c r="BW148" i="9"/>
  <c r="BC148" i="9"/>
  <c r="CQ147" i="9"/>
  <c r="BW147" i="9"/>
  <c r="BC147" i="9"/>
  <c r="CQ146" i="9"/>
  <c r="BW146" i="9"/>
  <c r="BC146" i="9"/>
  <c r="CQ145" i="9"/>
  <c r="BW145" i="9"/>
  <c r="BC145" i="9"/>
  <c r="CQ144" i="9"/>
  <c r="BW144" i="9"/>
  <c r="BC144" i="9"/>
  <c r="CQ143" i="9"/>
  <c r="BW143" i="9"/>
  <c r="BC143" i="9"/>
  <c r="CQ142" i="9"/>
  <c r="BW142" i="9"/>
  <c r="BC142" i="9"/>
  <c r="CQ141" i="9"/>
  <c r="BW141" i="9"/>
  <c r="BC141" i="9"/>
  <c r="CQ140" i="9"/>
  <c r="BW140" i="9"/>
  <c r="BC140" i="9"/>
  <c r="CQ139" i="9"/>
  <c r="BW139" i="9"/>
  <c r="BC139" i="9"/>
  <c r="CQ138" i="9"/>
  <c r="BW138" i="9"/>
  <c r="BC138" i="9"/>
  <c r="CQ137" i="9"/>
  <c r="BW137" i="9"/>
  <c r="BC137" i="9"/>
  <c r="CQ136" i="9"/>
  <c r="BW136" i="9"/>
  <c r="BC136" i="9"/>
  <c r="CQ135" i="9"/>
  <c r="BW135" i="9"/>
  <c r="BC135" i="9"/>
  <c r="CQ134" i="9"/>
  <c r="BW134" i="9"/>
  <c r="BC134" i="9"/>
  <c r="CQ133" i="9"/>
  <c r="BW133" i="9"/>
  <c r="BC133" i="9"/>
  <c r="CQ132" i="9"/>
  <c r="BW132" i="9"/>
  <c r="BC132" i="9"/>
  <c r="CQ131" i="9"/>
  <c r="BW131" i="9"/>
  <c r="BC131" i="9"/>
  <c r="CQ130" i="9"/>
  <c r="CR130" i="9" s="1"/>
  <c r="BW130" i="9"/>
  <c r="BZ130" i="9" s="1"/>
  <c r="BC130" i="9"/>
  <c r="BF130" i="9" s="1"/>
  <c r="CQ129" i="9"/>
  <c r="BW129" i="9"/>
  <c r="BC129" i="9"/>
  <c r="BF129" i="9" s="1"/>
  <c r="CQ128" i="9"/>
  <c r="CT128" i="9" s="1"/>
  <c r="BW128" i="9"/>
  <c r="BC128" i="9"/>
  <c r="CQ127" i="9"/>
  <c r="CU127" i="9" s="1"/>
  <c r="BW127" i="9"/>
  <c r="CA127" i="9" s="1"/>
  <c r="BC127" i="9"/>
  <c r="BG127" i="9" s="1"/>
  <c r="CQ126" i="9"/>
  <c r="CU126" i="9" s="1"/>
  <c r="BW126" i="9"/>
  <c r="CA126" i="9" s="1"/>
  <c r="BC126" i="9"/>
  <c r="BG126" i="9" s="1"/>
  <c r="CQ125" i="9"/>
  <c r="CU125" i="9" s="1"/>
  <c r="BW125" i="9"/>
  <c r="CA125" i="9" s="1"/>
  <c r="BC125" i="9"/>
  <c r="BG125" i="9" s="1"/>
  <c r="CQ124" i="9"/>
  <c r="CU124" i="9" s="1"/>
  <c r="BW124" i="9"/>
  <c r="CA124" i="9" s="1"/>
  <c r="BC124" i="9"/>
  <c r="BG124" i="9" s="1"/>
  <c r="CQ123" i="9"/>
  <c r="CU123" i="9" s="1"/>
  <c r="BW123" i="9"/>
  <c r="CA123" i="9" s="1"/>
  <c r="BC123" i="9"/>
  <c r="BG123" i="9" s="1"/>
  <c r="CQ122" i="9"/>
  <c r="CU122" i="9" s="1"/>
  <c r="BW122" i="9"/>
  <c r="CA122" i="9" s="1"/>
  <c r="BC122" i="9"/>
  <c r="BG122" i="9" s="1"/>
  <c r="CQ121" i="9"/>
  <c r="CU121" i="9" s="1"/>
  <c r="BW121" i="9"/>
  <c r="BC121" i="9"/>
  <c r="CQ120" i="9"/>
  <c r="BW120" i="9"/>
  <c r="BC120" i="9"/>
  <c r="CQ119" i="9"/>
  <c r="BW119" i="9"/>
  <c r="BC119" i="9"/>
  <c r="CQ118" i="9"/>
  <c r="BW118" i="9"/>
  <c r="BC118" i="9"/>
  <c r="CQ117" i="9"/>
  <c r="BW117" i="9"/>
  <c r="BC117" i="9"/>
  <c r="CQ116" i="9"/>
  <c r="BW116" i="9"/>
  <c r="BC116" i="9"/>
  <c r="CQ115" i="9"/>
  <c r="BW115" i="9"/>
  <c r="BC115" i="9"/>
  <c r="CQ114" i="9"/>
  <c r="BW114" i="9"/>
  <c r="BC114" i="9"/>
  <c r="CQ113" i="9"/>
  <c r="BW113" i="9"/>
  <c r="BC113" i="9"/>
  <c r="CQ112" i="9"/>
  <c r="BW112" i="9"/>
  <c r="BC112" i="9"/>
  <c r="CQ111" i="9"/>
  <c r="BW111" i="9"/>
  <c r="BC111" i="9"/>
  <c r="CQ110" i="9"/>
  <c r="BW110" i="9"/>
  <c r="BC110" i="9"/>
  <c r="CQ109" i="9"/>
  <c r="BW109" i="9"/>
  <c r="BC109" i="9"/>
  <c r="CQ108" i="9"/>
  <c r="BW108" i="9"/>
  <c r="BC108" i="9"/>
  <c r="CQ107" i="9"/>
  <c r="BW107" i="9"/>
  <c r="BC107" i="9"/>
  <c r="CQ106" i="9"/>
  <c r="BW106" i="9"/>
  <c r="BC106" i="9"/>
  <c r="CQ105" i="9"/>
  <c r="BW105" i="9"/>
  <c r="BC105" i="9"/>
  <c r="CQ104" i="9"/>
  <c r="BW104" i="9"/>
  <c r="BC104" i="9"/>
  <c r="CQ103" i="9"/>
  <c r="BW103" i="9"/>
  <c r="BC103" i="9"/>
  <c r="CQ102" i="9"/>
  <c r="BW102" i="9"/>
  <c r="BC102" i="9"/>
  <c r="CQ101" i="9"/>
  <c r="BW101" i="9"/>
  <c r="BC101" i="9"/>
  <c r="CQ100" i="9"/>
  <c r="BW100" i="9"/>
  <c r="BC100" i="9"/>
  <c r="CQ99" i="9"/>
  <c r="CR99" i="9" s="1"/>
  <c r="BW99" i="9"/>
  <c r="BC99" i="9"/>
  <c r="CQ98" i="9"/>
  <c r="CR98" i="9" s="1"/>
  <c r="BW98" i="9"/>
  <c r="BC98" i="9"/>
  <c r="CQ97" i="9"/>
  <c r="BW97" i="9"/>
  <c r="BC97" i="9"/>
  <c r="BD97" i="9" s="1"/>
  <c r="CQ96" i="9"/>
  <c r="BW96" i="9"/>
  <c r="CA96" i="9" s="1"/>
  <c r="BC96" i="9"/>
  <c r="CQ95" i="9"/>
  <c r="CU95" i="9" s="1"/>
  <c r="BW95" i="9"/>
  <c r="BC95" i="9"/>
  <c r="BG95" i="9" s="1"/>
  <c r="CQ94" i="9"/>
  <c r="BW94" i="9"/>
  <c r="CA94" i="9" s="1"/>
  <c r="BC94" i="9"/>
  <c r="CQ93" i="9"/>
  <c r="BW93" i="9"/>
  <c r="BC93" i="9"/>
  <c r="CQ92" i="9"/>
  <c r="BW92" i="9"/>
  <c r="BC92" i="9"/>
  <c r="CQ91" i="9"/>
  <c r="BW91" i="9"/>
  <c r="BC91" i="9"/>
  <c r="CQ90" i="9"/>
  <c r="BW90" i="9"/>
  <c r="BC90" i="9"/>
  <c r="CQ89" i="9"/>
  <c r="BW89" i="9"/>
  <c r="BC89" i="9"/>
  <c r="CQ88" i="9"/>
  <c r="CR88" i="9" s="1"/>
  <c r="BW88" i="9"/>
  <c r="BC88" i="9"/>
  <c r="CQ87" i="9"/>
  <c r="BW87" i="9"/>
  <c r="BX87" i="9" s="1"/>
  <c r="BC87" i="9"/>
  <c r="CQ86" i="9"/>
  <c r="BW86" i="9"/>
  <c r="BY86" i="9" s="1"/>
  <c r="BC86" i="9"/>
  <c r="CQ85" i="9"/>
  <c r="BW85" i="9"/>
  <c r="BC85" i="9"/>
  <c r="BE85" i="9" s="1"/>
  <c r="CQ84" i="9"/>
  <c r="BW84" i="9"/>
  <c r="BC84" i="9"/>
  <c r="CQ83" i="9"/>
  <c r="CS83" i="9" s="1"/>
  <c r="BW83" i="9"/>
  <c r="BC83" i="9"/>
  <c r="CQ82" i="9"/>
  <c r="BW82" i="9"/>
  <c r="BY82" i="9" s="1"/>
  <c r="BC82" i="9"/>
  <c r="CQ81" i="9"/>
  <c r="BW81" i="9"/>
  <c r="CA81" i="9" s="1"/>
  <c r="BC81" i="9"/>
  <c r="BG81" i="9" s="1"/>
  <c r="CQ80" i="9"/>
  <c r="CU80" i="9" s="1"/>
  <c r="BW80" i="9"/>
  <c r="BC80" i="9"/>
  <c r="CQ79" i="9"/>
  <c r="BW79" i="9"/>
  <c r="BC79" i="9"/>
  <c r="CQ78" i="9"/>
  <c r="BW78" i="9"/>
  <c r="BC78" i="9"/>
  <c r="CQ77" i="9"/>
  <c r="BW77" i="9"/>
  <c r="BC77" i="9"/>
  <c r="CQ76" i="9"/>
  <c r="BW76" i="9"/>
  <c r="BC76" i="9"/>
  <c r="CQ75" i="9"/>
  <c r="BW75" i="9"/>
  <c r="BC75" i="9"/>
  <c r="CQ74" i="9"/>
  <c r="BW74" i="9"/>
  <c r="BC74" i="9"/>
  <c r="CQ73" i="9"/>
  <c r="BW73" i="9"/>
  <c r="BC73" i="9"/>
  <c r="CQ72" i="9"/>
  <c r="BW72" i="9"/>
  <c r="BC72" i="9"/>
  <c r="CQ71" i="9"/>
  <c r="BW71" i="9"/>
  <c r="BC71" i="9"/>
  <c r="CQ70" i="9"/>
  <c r="BW70" i="9"/>
  <c r="BC70" i="9"/>
  <c r="CQ69" i="9"/>
  <c r="BW69" i="9"/>
  <c r="BC69" i="9"/>
  <c r="CQ68" i="9"/>
  <c r="BW68" i="9"/>
  <c r="BC68" i="9"/>
  <c r="CQ67" i="9"/>
  <c r="BW67" i="9"/>
  <c r="BC67" i="9"/>
  <c r="CQ66" i="9"/>
  <c r="BW66" i="9"/>
  <c r="BC66" i="9"/>
  <c r="CQ65" i="9"/>
  <c r="BW65" i="9"/>
  <c r="BX65" i="9" s="1"/>
  <c r="BC65" i="9"/>
  <c r="CQ64" i="9"/>
  <c r="BW64" i="9"/>
  <c r="CL173" i="9"/>
  <c r="BR173" i="9"/>
  <c r="AX173" i="9"/>
  <c r="CL172" i="9"/>
  <c r="BR172" i="9"/>
  <c r="AX172" i="9"/>
  <c r="CL171" i="9"/>
  <c r="BR171" i="9"/>
  <c r="AX171" i="9"/>
  <c r="CL170" i="9"/>
  <c r="BR170" i="9"/>
  <c r="AX170" i="9"/>
  <c r="CL169" i="9"/>
  <c r="BR169" i="9"/>
  <c r="AX169" i="9"/>
  <c r="CL168" i="9"/>
  <c r="BR168" i="9"/>
  <c r="AX168" i="9"/>
  <c r="CL167" i="9"/>
  <c r="BR167" i="9"/>
  <c r="AX167" i="9"/>
  <c r="CL166" i="9"/>
  <c r="BR166" i="9"/>
  <c r="AX166" i="9"/>
  <c r="CL165" i="9"/>
  <c r="BR165" i="9"/>
  <c r="AX165" i="9"/>
  <c r="CL164" i="9"/>
  <c r="BR164" i="9"/>
  <c r="AX164" i="9"/>
  <c r="CL163" i="9"/>
  <c r="BR163" i="9"/>
  <c r="AX163" i="9"/>
  <c r="CL162" i="9"/>
  <c r="BR162" i="9"/>
  <c r="AX162" i="9"/>
  <c r="CL161" i="9"/>
  <c r="BR161" i="9"/>
  <c r="AX161" i="9"/>
  <c r="CL160" i="9"/>
  <c r="BR160" i="9"/>
  <c r="AX160" i="9"/>
  <c r="CL159" i="9"/>
  <c r="BR159" i="9"/>
  <c r="BS159" i="9" s="1"/>
  <c r="AX159" i="9"/>
  <c r="BB159" i="9" s="1"/>
  <c r="CL158" i="9"/>
  <c r="BR158" i="9"/>
  <c r="BU158" i="9" s="1"/>
  <c r="AX158" i="9"/>
  <c r="CL157" i="9"/>
  <c r="BR157" i="9"/>
  <c r="AX157" i="9"/>
  <c r="CL156" i="9"/>
  <c r="CO156" i="9" s="1"/>
  <c r="BR156" i="9"/>
  <c r="AX156" i="9"/>
  <c r="CL155" i="9"/>
  <c r="CO155" i="9" s="1"/>
  <c r="BR155" i="9"/>
  <c r="AX155" i="9"/>
  <c r="BB155" i="9" s="1"/>
  <c r="CL154" i="9"/>
  <c r="BR154" i="9"/>
  <c r="BU154" i="9" s="1"/>
  <c r="AX154" i="9"/>
  <c r="CL153" i="9"/>
  <c r="BR153" i="9"/>
  <c r="AX153" i="9"/>
  <c r="CL152" i="9"/>
  <c r="CO152" i="9" s="1"/>
  <c r="BR152" i="9"/>
  <c r="AX152" i="9"/>
  <c r="CL151" i="9"/>
  <c r="CO151" i="9" s="1"/>
  <c r="BR151" i="9"/>
  <c r="AX151" i="9"/>
  <c r="BB151" i="9" s="1"/>
  <c r="CL150" i="9"/>
  <c r="BR150" i="9"/>
  <c r="BU150" i="9" s="1"/>
  <c r="AX150" i="9"/>
  <c r="CL149" i="9"/>
  <c r="BR149" i="9"/>
  <c r="AX149" i="9"/>
  <c r="CL148" i="9"/>
  <c r="CO148" i="9" s="1"/>
  <c r="BR148" i="9"/>
  <c r="AX148" i="9"/>
  <c r="CL147" i="9"/>
  <c r="CO147" i="9" s="1"/>
  <c r="BR147" i="9"/>
  <c r="BU147" i="9" s="1"/>
  <c r="AX147" i="9"/>
  <c r="BB147" i="9" s="1"/>
  <c r="CL146" i="9"/>
  <c r="BR146" i="9"/>
  <c r="AX146" i="9"/>
  <c r="CL145" i="9"/>
  <c r="BR145" i="9"/>
  <c r="AX145" i="9"/>
  <c r="CL144" i="9"/>
  <c r="BR144" i="9"/>
  <c r="AX144" i="9"/>
  <c r="CL143" i="9"/>
  <c r="BR143" i="9"/>
  <c r="AX143" i="9"/>
  <c r="CL142" i="9"/>
  <c r="BR142" i="9"/>
  <c r="AX142" i="9"/>
  <c r="CL141" i="9"/>
  <c r="BR141" i="9"/>
  <c r="AX141" i="9"/>
  <c r="CL140" i="9"/>
  <c r="BR140" i="9"/>
  <c r="AX140" i="9"/>
  <c r="CL139" i="9"/>
  <c r="BR139" i="9"/>
  <c r="AX139" i="9"/>
  <c r="CL138" i="9"/>
  <c r="BR138" i="9"/>
  <c r="AX138" i="9"/>
  <c r="CL137" i="9"/>
  <c r="BR137" i="9"/>
  <c r="AX137" i="9"/>
  <c r="CL136" i="9"/>
  <c r="BR136" i="9"/>
  <c r="AX136" i="9"/>
  <c r="CL135" i="9"/>
  <c r="BR135" i="9"/>
  <c r="AX135" i="9"/>
  <c r="CL134" i="9"/>
  <c r="BR134" i="9"/>
  <c r="AX134" i="9"/>
  <c r="CL133" i="9"/>
  <c r="BR133" i="9"/>
  <c r="AX133" i="9"/>
  <c r="CL132" i="9"/>
  <c r="BR132" i="9"/>
  <c r="AX132" i="9"/>
  <c r="CL131" i="9"/>
  <c r="BR131" i="9"/>
  <c r="AX131" i="9"/>
  <c r="CL130" i="9"/>
  <c r="CN130" i="9" s="1"/>
  <c r="BR130" i="9"/>
  <c r="BS130" i="9" s="1"/>
  <c r="AX130" i="9"/>
  <c r="CL129" i="9"/>
  <c r="BR129" i="9"/>
  <c r="BS129" i="9" s="1"/>
  <c r="AX129" i="9"/>
  <c r="AY129" i="9" s="1"/>
  <c r="CL128" i="9"/>
  <c r="BR128" i="9"/>
  <c r="AX128" i="9"/>
  <c r="AY128" i="9" s="1"/>
  <c r="CL127" i="9"/>
  <c r="BR127" i="9"/>
  <c r="AX127" i="9"/>
  <c r="CL126" i="9"/>
  <c r="BR126" i="9"/>
  <c r="AX126" i="9"/>
  <c r="CL125" i="9"/>
  <c r="BR125" i="9"/>
  <c r="AX125" i="9"/>
  <c r="CL124" i="9"/>
  <c r="BR124" i="9"/>
  <c r="AX124" i="9"/>
  <c r="CL123" i="9"/>
  <c r="BR123" i="9"/>
  <c r="AX123" i="9"/>
  <c r="CL122" i="9"/>
  <c r="BR122" i="9"/>
  <c r="AX122" i="9"/>
  <c r="CL121" i="9"/>
  <c r="BR121" i="9"/>
  <c r="AX121" i="9"/>
  <c r="CL120" i="9"/>
  <c r="BR120" i="9"/>
  <c r="AX120" i="9"/>
  <c r="CL119" i="9"/>
  <c r="BR119" i="9"/>
  <c r="AX119" i="9"/>
  <c r="CL118" i="9"/>
  <c r="BR118" i="9"/>
  <c r="AX118" i="9"/>
  <c r="CL117" i="9"/>
  <c r="BR117" i="9"/>
  <c r="AX117" i="9"/>
  <c r="CL116" i="9"/>
  <c r="BR116" i="9"/>
  <c r="AX116" i="9"/>
  <c r="CL115" i="9"/>
  <c r="BR115" i="9"/>
  <c r="AX115" i="9"/>
  <c r="CL114" i="9"/>
  <c r="BR114" i="9"/>
  <c r="AX114" i="9"/>
  <c r="CL113" i="9"/>
  <c r="BR113" i="9"/>
  <c r="AX113" i="9"/>
  <c r="CL112" i="9"/>
  <c r="BR112" i="9"/>
  <c r="AX112" i="9"/>
  <c r="CL111" i="9"/>
  <c r="BR111" i="9"/>
  <c r="AX111" i="9"/>
  <c r="CL110" i="9"/>
  <c r="BR110" i="9"/>
  <c r="AX110" i="9"/>
  <c r="CL109" i="9"/>
  <c r="BR109" i="9"/>
  <c r="AX109" i="9"/>
  <c r="CL108" i="9"/>
  <c r="BR108" i="9"/>
  <c r="AX108" i="9"/>
  <c r="CL107" i="9"/>
  <c r="BR107" i="9"/>
  <c r="AX107" i="9"/>
  <c r="CL106" i="9"/>
  <c r="BR106" i="9"/>
  <c r="AX106" i="9"/>
  <c r="CL105" i="9"/>
  <c r="BR105" i="9"/>
  <c r="AX105" i="9"/>
  <c r="CL104" i="9"/>
  <c r="BR104" i="9"/>
  <c r="AX104" i="9"/>
  <c r="CL103" i="9"/>
  <c r="BR103" i="9"/>
  <c r="AX103" i="9"/>
  <c r="CL102" i="9"/>
  <c r="BR102" i="9"/>
  <c r="AX102" i="9"/>
  <c r="CL101" i="9"/>
  <c r="BR101" i="9"/>
  <c r="AX101" i="9"/>
  <c r="CL100" i="9"/>
  <c r="BR100" i="9"/>
  <c r="AX100" i="9"/>
  <c r="CL99" i="9"/>
  <c r="BR99" i="9"/>
  <c r="AX99" i="9"/>
  <c r="CL98" i="9"/>
  <c r="BR98" i="9"/>
  <c r="AX98" i="9"/>
  <c r="CL97" i="9"/>
  <c r="BR97" i="9"/>
  <c r="AX97" i="9"/>
  <c r="CL96" i="9"/>
  <c r="BR96" i="9"/>
  <c r="AX96" i="9"/>
  <c r="CL95" i="9"/>
  <c r="BR95" i="9"/>
  <c r="AX95" i="9"/>
  <c r="CL94" i="9"/>
  <c r="BR94" i="9"/>
  <c r="AX94" i="9"/>
  <c r="CL93" i="9"/>
  <c r="BR93" i="9"/>
  <c r="AX93" i="9"/>
  <c r="CL92" i="9"/>
  <c r="BR92" i="9"/>
  <c r="AX92" i="9"/>
  <c r="CL91" i="9"/>
  <c r="BR91" i="9"/>
  <c r="AX91" i="9"/>
  <c r="CL90" i="9"/>
  <c r="BR90" i="9"/>
  <c r="AX90" i="9"/>
  <c r="CL89" i="9"/>
  <c r="BR89" i="9"/>
  <c r="AX89" i="9"/>
  <c r="CL88" i="9"/>
  <c r="CN88" i="9" s="1"/>
  <c r="BR88" i="9"/>
  <c r="AX88" i="9"/>
  <c r="CL87" i="9"/>
  <c r="BR87" i="9"/>
  <c r="AX87" i="9"/>
  <c r="CL86" i="9"/>
  <c r="BR86" i="9"/>
  <c r="AX86" i="9"/>
  <c r="CL85" i="9"/>
  <c r="BR85" i="9"/>
  <c r="AX85" i="9"/>
  <c r="CL84" i="9"/>
  <c r="BR84" i="9"/>
  <c r="AX84" i="9"/>
  <c r="CL83" i="9"/>
  <c r="BR83" i="9"/>
  <c r="AX83" i="9"/>
  <c r="CL82" i="9"/>
  <c r="BR82" i="9"/>
  <c r="AX82" i="9"/>
  <c r="CL81" i="9"/>
  <c r="BR81" i="9"/>
  <c r="AX81" i="9"/>
  <c r="CL80" i="9"/>
  <c r="BR80" i="9"/>
  <c r="AX80" i="9"/>
  <c r="CL79" i="9"/>
  <c r="BR79" i="9"/>
  <c r="AX79" i="9"/>
  <c r="CL78" i="9"/>
  <c r="BR78" i="9"/>
  <c r="AX78" i="9"/>
  <c r="CL77" i="9"/>
  <c r="BR77" i="9"/>
  <c r="AX77" i="9"/>
  <c r="CL76" i="9"/>
  <c r="BR76" i="9"/>
  <c r="AX76" i="9"/>
  <c r="CL75" i="9"/>
  <c r="BR75" i="9"/>
  <c r="AX75" i="9"/>
  <c r="CL74" i="9"/>
  <c r="BR74" i="9"/>
  <c r="AX74" i="9"/>
  <c r="CL73" i="9"/>
  <c r="BR73" i="9"/>
  <c r="AX73" i="9"/>
  <c r="CL72" i="9"/>
  <c r="BR72" i="9"/>
  <c r="AX72" i="9"/>
  <c r="CG159" i="9"/>
  <c r="BM159" i="9"/>
  <c r="AS159" i="9"/>
  <c r="CG158" i="9"/>
  <c r="CH158" i="9" s="1"/>
  <c r="BM158" i="9"/>
  <c r="AS158" i="9"/>
  <c r="CG157" i="9"/>
  <c r="BM157" i="9"/>
  <c r="AS157" i="9"/>
  <c r="AT157" i="9" s="1"/>
  <c r="CG156" i="9"/>
  <c r="BM156" i="9"/>
  <c r="AS156" i="9"/>
  <c r="AT156" i="9" s="1"/>
  <c r="CG155" i="9"/>
  <c r="CH155" i="9" s="1"/>
  <c r="BM155" i="9"/>
  <c r="BQ155" i="9" s="1"/>
  <c r="AS155" i="9"/>
  <c r="CG154" i="9"/>
  <c r="CH154" i="9" s="1"/>
  <c r="BM154" i="9"/>
  <c r="AS154" i="9"/>
  <c r="CG153" i="9"/>
  <c r="BM153" i="9"/>
  <c r="AS153" i="9"/>
  <c r="AT153" i="9" s="1"/>
  <c r="CG152" i="9"/>
  <c r="BM152" i="9"/>
  <c r="AS152" i="9"/>
  <c r="AT152" i="9" s="1"/>
  <c r="CG151" i="9"/>
  <c r="CH151" i="9" s="1"/>
  <c r="BM151" i="9"/>
  <c r="BQ151" i="9" s="1"/>
  <c r="AS151" i="9"/>
  <c r="CG150" i="9"/>
  <c r="CH150" i="9" s="1"/>
  <c r="BM150" i="9"/>
  <c r="AS150" i="9"/>
  <c r="CG149" i="9"/>
  <c r="BM149" i="9"/>
  <c r="AS149" i="9"/>
  <c r="AT149" i="9" s="1"/>
  <c r="CG148" i="9"/>
  <c r="BM148" i="9"/>
  <c r="AS148" i="9"/>
  <c r="AT148" i="9" s="1"/>
  <c r="CG147" i="9"/>
  <c r="CH147" i="9" s="1"/>
  <c r="BM147" i="9"/>
  <c r="BQ147" i="9" s="1"/>
  <c r="AS147" i="9"/>
  <c r="CG146" i="9"/>
  <c r="CH146" i="9" s="1"/>
  <c r="BM146" i="9"/>
  <c r="AS146" i="9"/>
  <c r="AW146" i="9" s="1"/>
  <c r="CG145" i="9"/>
  <c r="BM145" i="9"/>
  <c r="BQ145" i="9" s="1"/>
  <c r="AS145" i="9"/>
  <c r="CG144" i="9"/>
  <c r="CK144" i="9" s="1"/>
  <c r="BM144" i="9"/>
  <c r="AS144" i="9"/>
  <c r="AW144" i="9" s="1"/>
  <c r="CG143" i="9"/>
  <c r="BM143" i="9"/>
  <c r="BQ143" i="9" s="1"/>
  <c r="AS143" i="9"/>
  <c r="CG142" i="9"/>
  <c r="CK142" i="9" s="1"/>
  <c r="BM142" i="9"/>
  <c r="AS142" i="9"/>
  <c r="AW142" i="9" s="1"/>
  <c r="CG141" i="9"/>
  <c r="BM141" i="9"/>
  <c r="BQ141" i="9" s="1"/>
  <c r="AS141" i="9"/>
  <c r="CG140" i="9"/>
  <c r="CK140" i="9" s="1"/>
  <c r="BM140" i="9"/>
  <c r="AS140" i="9"/>
  <c r="AW140" i="9" s="1"/>
  <c r="CG139" i="9"/>
  <c r="BM139" i="9"/>
  <c r="BQ139" i="9" s="1"/>
  <c r="AS139" i="9"/>
  <c r="AW139" i="9" s="1"/>
  <c r="CG138" i="9"/>
  <c r="CK138" i="9" s="1"/>
  <c r="BM138" i="9"/>
  <c r="BQ138" i="9" s="1"/>
  <c r="AS138" i="9"/>
  <c r="AW138" i="9" s="1"/>
  <c r="CG137" i="9"/>
  <c r="BM137" i="9"/>
  <c r="AS137" i="9"/>
  <c r="CG136" i="9"/>
  <c r="BM136" i="9"/>
  <c r="AS136" i="9"/>
  <c r="CG135" i="9"/>
  <c r="BM135" i="9"/>
  <c r="AS135" i="9"/>
  <c r="CG134" i="9"/>
  <c r="BM134" i="9"/>
  <c r="AS134" i="9"/>
  <c r="CG133" i="9"/>
  <c r="BM133" i="9"/>
  <c r="AS133" i="9"/>
  <c r="CG132" i="9"/>
  <c r="BM132" i="9"/>
  <c r="AS132" i="9"/>
  <c r="CG131" i="9"/>
  <c r="BM131" i="9"/>
  <c r="AS131" i="9"/>
  <c r="CG130" i="9"/>
  <c r="BM130" i="9"/>
  <c r="AS130" i="9"/>
  <c r="CG129" i="9"/>
  <c r="BM129" i="9"/>
  <c r="AS129" i="9"/>
  <c r="CG128" i="9"/>
  <c r="BM128" i="9"/>
  <c r="AS128" i="9"/>
  <c r="CG127" i="9"/>
  <c r="BM127" i="9"/>
  <c r="AS127" i="9"/>
  <c r="CG126" i="9"/>
  <c r="BM126" i="9"/>
  <c r="AS126" i="9"/>
  <c r="CG125" i="9"/>
  <c r="BM125" i="9"/>
  <c r="AS125" i="9"/>
  <c r="CG124" i="9"/>
  <c r="BM124" i="9"/>
  <c r="AS124" i="9"/>
  <c r="CG123" i="9"/>
  <c r="BM123" i="9"/>
  <c r="AS123" i="9"/>
  <c r="CG122" i="9"/>
  <c r="BM122" i="9"/>
  <c r="AS122" i="9"/>
  <c r="CG121" i="9"/>
  <c r="BM121" i="9"/>
  <c r="AS121" i="9"/>
  <c r="CG120" i="9"/>
  <c r="BM120" i="9"/>
  <c r="AS120" i="9"/>
  <c r="CG119" i="9"/>
  <c r="BM119" i="9"/>
  <c r="AS119" i="9"/>
  <c r="CG118" i="9"/>
  <c r="BM118" i="9"/>
  <c r="AS118" i="9"/>
  <c r="CG117" i="9"/>
  <c r="BM117" i="9"/>
  <c r="AS117" i="9"/>
  <c r="CG116" i="9"/>
  <c r="BM116" i="9"/>
  <c r="AS116" i="9"/>
  <c r="CG115" i="9"/>
  <c r="BM115" i="9"/>
  <c r="AS115" i="9"/>
  <c r="CG114" i="9"/>
  <c r="BM114" i="9"/>
  <c r="AS114" i="9"/>
  <c r="CG113" i="9"/>
  <c r="BM113" i="9"/>
  <c r="AS113" i="9"/>
  <c r="CG112" i="9"/>
  <c r="BM112" i="9"/>
  <c r="AS112" i="9"/>
  <c r="CG111" i="9"/>
  <c r="BM111" i="9"/>
  <c r="AS111" i="9"/>
  <c r="CG110" i="9"/>
  <c r="BM110" i="9"/>
  <c r="AS110" i="9"/>
  <c r="CG109" i="9"/>
  <c r="BM109" i="9"/>
  <c r="AS109" i="9"/>
  <c r="CG108" i="9"/>
  <c r="BM108" i="9"/>
  <c r="AS108" i="9"/>
  <c r="CG107" i="9"/>
  <c r="BM107" i="9"/>
  <c r="AS107" i="9"/>
  <c r="CG106" i="9"/>
  <c r="BM106" i="9"/>
  <c r="AS106" i="9"/>
  <c r="CG105" i="9"/>
  <c r="BM105" i="9"/>
  <c r="AS105" i="9"/>
  <c r="CG104" i="9"/>
  <c r="BM104" i="9"/>
  <c r="AS104" i="9"/>
  <c r="CG103" i="9"/>
  <c r="BM103" i="9"/>
  <c r="AS103" i="9"/>
  <c r="CG102" i="9"/>
  <c r="CH102" i="9" s="1"/>
  <c r="BM102" i="9"/>
  <c r="AS102" i="9"/>
  <c r="AT102" i="9" s="1"/>
  <c r="CG101" i="9"/>
  <c r="BM101" i="9"/>
  <c r="AS101" i="9"/>
  <c r="CG100" i="9"/>
  <c r="BM100" i="9"/>
  <c r="AS100" i="9"/>
  <c r="CG99" i="9"/>
  <c r="BM99" i="9"/>
  <c r="AS99" i="9"/>
  <c r="CG98" i="9"/>
  <c r="BM98" i="9"/>
  <c r="AS98" i="9"/>
  <c r="CG97" i="9"/>
  <c r="BM97" i="9"/>
  <c r="AS97" i="9"/>
  <c r="CG96" i="9"/>
  <c r="BM96" i="9"/>
  <c r="AS96" i="9"/>
  <c r="CG95" i="9"/>
  <c r="BM95" i="9"/>
  <c r="AS95" i="9"/>
  <c r="CG94" i="9"/>
  <c r="BM94" i="9"/>
  <c r="AS94" i="9"/>
  <c r="CG93" i="9"/>
  <c r="BM93" i="9"/>
  <c r="AS93" i="9"/>
  <c r="CG92" i="9"/>
  <c r="BM92" i="9"/>
  <c r="AS92" i="9"/>
  <c r="CG91" i="9"/>
  <c r="BM91" i="9"/>
  <c r="AS91" i="9"/>
  <c r="CG90" i="9"/>
  <c r="BM90" i="9"/>
  <c r="AS90" i="9"/>
  <c r="CG89" i="9"/>
  <c r="BM89" i="9"/>
  <c r="AS89" i="9"/>
  <c r="CG88" i="9"/>
  <c r="CJ88" i="9" s="1"/>
  <c r="BM88" i="9"/>
  <c r="AS88" i="9"/>
  <c r="CG87" i="9"/>
  <c r="BM87" i="9"/>
  <c r="AS87" i="9"/>
  <c r="CG86" i="9"/>
  <c r="CI86" i="9" s="1"/>
  <c r="BM86" i="9"/>
  <c r="AS86" i="9"/>
  <c r="CG85" i="9"/>
  <c r="BM85" i="9"/>
  <c r="BO85" i="9" s="1"/>
  <c r="AS85" i="9"/>
  <c r="CG84" i="9"/>
  <c r="BM84" i="9"/>
  <c r="AS84" i="9"/>
  <c r="AU84" i="9" s="1"/>
  <c r="CG83" i="9"/>
  <c r="BM83" i="9"/>
  <c r="AS83" i="9"/>
  <c r="CG82" i="9"/>
  <c r="CI82" i="9" s="1"/>
  <c r="BM82" i="9"/>
  <c r="AS82" i="9"/>
  <c r="CG81" i="9"/>
  <c r="BM81" i="9"/>
  <c r="AS81" i="9"/>
  <c r="CG80" i="9"/>
  <c r="BM80" i="9"/>
  <c r="AS80" i="9"/>
  <c r="CG79" i="9"/>
  <c r="BM79" i="9"/>
  <c r="AS79" i="9"/>
  <c r="CG78" i="9"/>
  <c r="BM78" i="9"/>
  <c r="AS78" i="9"/>
  <c r="CG77" i="9"/>
  <c r="BM77" i="9"/>
  <c r="AS77" i="9"/>
  <c r="CG76" i="9"/>
  <c r="BM76" i="9"/>
  <c r="AS76" i="9"/>
  <c r="CG75" i="9"/>
  <c r="BM75" i="9"/>
  <c r="AS75" i="9"/>
  <c r="CG74" i="9"/>
  <c r="BM74" i="9"/>
  <c r="AS74" i="9"/>
  <c r="CG73" i="9"/>
  <c r="BM73" i="9"/>
  <c r="AS73" i="9"/>
  <c r="CG72" i="9"/>
  <c r="BM72" i="9"/>
  <c r="AS72" i="9"/>
  <c r="CG71" i="9"/>
  <c r="BM71" i="9"/>
  <c r="AS71" i="9"/>
  <c r="CG70" i="9"/>
  <c r="BM70" i="9"/>
  <c r="AS70" i="9"/>
  <c r="CG69" i="9"/>
  <c r="BM69" i="9"/>
  <c r="AS69" i="9"/>
  <c r="CG68" i="9"/>
  <c r="BM68" i="9"/>
  <c r="AS68" i="9"/>
  <c r="CG67" i="9"/>
  <c r="BM67" i="9"/>
  <c r="AS67" i="9"/>
  <c r="CG66" i="9"/>
  <c r="BM66" i="9"/>
  <c r="AS66" i="9"/>
  <c r="CG65" i="9"/>
  <c r="BM65" i="9"/>
  <c r="BP65" i="9" s="1"/>
  <c r="AS65" i="9"/>
  <c r="CG64" i="9"/>
  <c r="BM64" i="9"/>
  <c r="AS64" i="9"/>
  <c r="AV64" i="9" s="1"/>
  <c r="CG63" i="9"/>
  <c r="BM63" i="9"/>
  <c r="AS63" i="9"/>
  <c r="CG62" i="9"/>
  <c r="CJ62" i="9" s="1"/>
  <c r="BM62" i="9"/>
  <c r="AS62" i="9"/>
  <c r="CG61" i="9"/>
  <c r="BM61" i="9"/>
  <c r="BP61" i="9" s="1"/>
  <c r="AS61" i="9"/>
  <c r="CG60" i="9"/>
  <c r="BM60" i="9"/>
  <c r="AS60" i="9"/>
  <c r="CG59" i="9"/>
  <c r="BM59" i="9"/>
  <c r="AS59" i="9"/>
  <c r="AU59" i="9" s="1"/>
  <c r="CG58" i="9"/>
  <c r="BM58" i="9"/>
  <c r="AS58" i="9"/>
  <c r="CG57" i="9"/>
  <c r="BM57" i="9"/>
  <c r="BQ57" i="9" s="1"/>
  <c r="AS57" i="9"/>
  <c r="CG56" i="9"/>
  <c r="BM56" i="9"/>
  <c r="AS56" i="9"/>
  <c r="CG55" i="9"/>
  <c r="BM55" i="9"/>
  <c r="AS55" i="9"/>
  <c r="CG54" i="9"/>
  <c r="BM54" i="9"/>
  <c r="AS54" i="9"/>
  <c r="CG53" i="9"/>
  <c r="BM53" i="9"/>
  <c r="AS53" i="9"/>
  <c r="CG52" i="9"/>
  <c r="BM52" i="9"/>
  <c r="AS52" i="9"/>
  <c r="CG51" i="9"/>
  <c r="BM51" i="9"/>
  <c r="AS51" i="9"/>
  <c r="CG50" i="9"/>
  <c r="BM50" i="9"/>
  <c r="AS50" i="9"/>
  <c r="CG49" i="9"/>
  <c r="BM49" i="9"/>
  <c r="AS49" i="9"/>
  <c r="CG48" i="9"/>
  <c r="BM48" i="9"/>
  <c r="AS48" i="9"/>
  <c r="CG47" i="9"/>
  <c r="BM47" i="9"/>
  <c r="AS47" i="9"/>
  <c r="AT47" i="9" s="1"/>
  <c r="CG46" i="9"/>
  <c r="BM46" i="9"/>
  <c r="AS46" i="9"/>
  <c r="CG45" i="9"/>
  <c r="BM45" i="9"/>
  <c r="AS45" i="9"/>
  <c r="CG44" i="9"/>
  <c r="BM44" i="9"/>
  <c r="AS44" i="9"/>
  <c r="CG43" i="9"/>
  <c r="BM43" i="9"/>
  <c r="AS43" i="9"/>
  <c r="CG42" i="9"/>
  <c r="BM42" i="9"/>
  <c r="AS42" i="9"/>
  <c r="CG41" i="9"/>
  <c r="BM41" i="9"/>
  <c r="AS41" i="9"/>
  <c r="CG40" i="9"/>
  <c r="BM40" i="9"/>
  <c r="AS40" i="9"/>
  <c r="CG39" i="9"/>
  <c r="BM39" i="9"/>
  <c r="AS39" i="9"/>
  <c r="CG38" i="9"/>
  <c r="BM38" i="9"/>
  <c r="AS38" i="9"/>
  <c r="CG37" i="9"/>
  <c r="BM37" i="9"/>
  <c r="AS37" i="9"/>
  <c r="CG36" i="9"/>
  <c r="BM36" i="9"/>
  <c r="AS36" i="9"/>
  <c r="CG35" i="9"/>
  <c r="BM35" i="9"/>
  <c r="AS35" i="9"/>
  <c r="CG34" i="9"/>
  <c r="BM34" i="9"/>
  <c r="AS34" i="9"/>
  <c r="CG33" i="9"/>
  <c r="BM33" i="9"/>
  <c r="AS33" i="9"/>
  <c r="CG32" i="9"/>
  <c r="BM32" i="9"/>
  <c r="AS32" i="9"/>
  <c r="CB78" i="9"/>
  <c r="BH78" i="9"/>
  <c r="AN78" i="9"/>
  <c r="CB77" i="9"/>
  <c r="BH77" i="9"/>
  <c r="AN77" i="9"/>
  <c r="CB76" i="9"/>
  <c r="BH76" i="9"/>
  <c r="AN76" i="9"/>
  <c r="CB75" i="9"/>
  <c r="BH75" i="9"/>
  <c r="AN75" i="9"/>
  <c r="CB74" i="9"/>
  <c r="BH74" i="9"/>
  <c r="AN74" i="9"/>
  <c r="CB73" i="9"/>
  <c r="BH73" i="9"/>
  <c r="AN73" i="9"/>
  <c r="CB72" i="9"/>
  <c r="BH72" i="9"/>
  <c r="AN72" i="9"/>
  <c r="CB71" i="9"/>
  <c r="BH71" i="9"/>
  <c r="AN71" i="9"/>
  <c r="CB70" i="9"/>
  <c r="BH70" i="9"/>
  <c r="AN70" i="9"/>
  <c r="CB69" i="9"/>
  <c r="BH69" i="9"/>
  <c r="AN69" i="9"/>
  <c r="CB68" i="9"/>
  <c r="BH68" i="9"/>
  <c r="AN68" i="9"/>
  <c r="CB67" i="9"/>
  <c r="BH67" i="9"/>
  <c r="AN67" i="9"/>
  <c r="CB66" i="9"/>
  <c r="BH66" i="9"/>
  <c r="AN66" i="9"/>
  <c r="CB65" i="9"/>
  <c r="BH65" i="9"/>
  <c r="AN65" i="9"/>
  <c r="CB64" i="9"/>
  <c r="BH64" i="9"/>
  <c r="AN64" i="9"/>
  <c r="CB63" i="9"/>
  <c r="BH63" i="9"/>
  <c r="AN63" i="9"/>
  <c r="CB62" i="9"/>
  <c r="BH62" i="9"/>
  <c r="AN62" i="9"/>
  <c r="CB61" i="9"/>
  <c r="BH61" i="9"/>
  <c r="AN61" i="9"/>
  <c r="CB60" i="9"/>
  <c r="BH60" i="9"/>
  <c r="AN60" i="9"/>
  <c r="CB59" i="9"/>
  <c r="BH59" i="9"/>
  <c r="AN59" i="9"/>
  <c r="CB58" i="9"/>
  <c r="BH58" i="9"/>
  <c r="AN58" i="9"/>
  <c r="CB57" i="9"/>
  <c r="BH57" i="9"/>
  <c r="AN57" i="9"/>
  <c r="CB56" i="9"/>
  <c r="BH56" i="9"/>
  <c r="AN56" i="9"/>
  <c r="CB55" i="9"/>
  <c r="BH55" i="9"/>
  <c r="AN55" i="9"/>
  <c r="CB54" i="9"/>
  <c r="BH54" i="9"/>
  <c r="AN54" i="9"/>
  <c r="CB53" i="9"/>
  <c r="BH53" i="9"/>
  <c r="AN53" i="9"/>
  <c r="CB52" i="9"/>
  <c r="BH52" i="9"/>
  <c r="AN52" i="9"/>
  <c r="CB51" i="9"/>
  <c r="BH51" i="9"/>
  <c r="AN51" i="9"/>
  <c r="CB50" i="9"/>
  <c r="BH50" i="9"/>
  <c r="AN50" i="9"/>
  <c r="CB49" i="9"/>
  <c r="BH49" i="9"/>
  <c r="AN49" i="9"/>
  <c r="CB48" i="9"/>
  <c r="BH48" i="9"/>
  <c r="AN48" i="9"/>
  <c r="CB47" i="9"/>
  <c r="BH47" i="9"/>
  <c r="AN47" i="9"/>
  <c r="CB46" i="9"/>
  <c r="BH46" i="9"/>
  <c r="AN46" i="9"/>
  <c r="CB45" i="9"/>
  <c r="BH45" i="9"/>
  <c r="AN45" i="9"/>
  <c r="CB44" i="9"/>
  <c r="BH44" i="9"/>
  <c r="AN44" i="9"/>
  <c r="CB43" i="9"/>
  <c r="BH43" i="9"/>
  <c r="AN43" i="9"/>
  <c r="CB42" i="9"/>
  <c r="BH42" i="9"/>
  <c r="AN42" i="9"/>
  <c r="CB41" i="9"/>
  <c r="BH41" i="9"/>
  <c r="AN41" i="9"/>
  <c r="CB40" i="9"/>
  <c r="BH40" i="9"/>
  <c r="AN40" i="9"/>
  <c r="CB39" i="9"/>
  <c r="BH39" i="9"/>
  <c r="AN39" i="9"/>
  <c r="CB38" i="9"/>
  <c r="BH38" i="9"/>
  <c r="AN38" i="9"/>
  <c r="CB37" i="9"/>
  <c r="BH37" i="9"/>
  <c r="AN37" i="9"/>
  <c r="CB36" i="9"/>
  <c r="BH36" i="9"/>
  <c r="AN36" i="9"/>
  <c r="CB35" i="9"/>
  <c r="BH35" i="9"/>
  <c r="AN35" i="9"/>
  <c r="CB34" i="9"/>
  <c r="BH34" i="9"/>
  <c r="AN34" i="9"/>
  <c r="CB33" i="9"/>
  <c r="BH33" i="9"/>
  <c r="AN33" i="9"/>
  <c r="CB32" i="9"/>
  <c r="BH32" i="9"/>
  <c r="AN32" i="9"/>
  <c r="CB31" i="9"/>
  <c r="BC64" i="9"/>
  <c r="BD64" i="9" s="1"/>
  <c r="CQ63" i="9"/>
  <c r="BW63" i="9"/>
  <c r="BC63" i="9"/>
  <c r="CQ62" i="9"/>
  <c r="CR62" i="9" s="1"/>
  <c r="BW62" i="9"/>
  <c r="BC62" i="9"/>
  <c r="CQ61" i="9"/>
  <c r="BW61" i="9"/>
  <c r="BX61" i="9" s="1"/>
  <c r="BC61" i="9"/>
  <c r="CQ60" i="9"/>
  <c r="BW60" i="9"/>
  <c r="BC60" i="9"/>
  <c r="CQ59" i="9"/>
  <c r="BW59" i="9"/>
  <c r="BC59" i="9"/>
  <c r="CQ58" i="9"/>
  <c r="CS58" i="9" s="1"/>
  <c r="BW58" i="9"/>
  <c r="BC58" i="9"/>
  <c r="CQ57" i="9"/>
  <c r="BW57" i="9"/>
  <c r="BC57" i="9"/>
  <c r="CQ56" i="9"/>
  <c r="BW56" i="9"/>
  <c r="BC56" i="9"/>
  <c r="CQ55" i="9"/>
  <c r="BW55" i="9"/>
  <c r="BC55" i="9"/>
  <c r="CQ54" i="9"/>
  <c r="BW54" i="9"/>
  <c r="BC54" i="9"/>
  <c r="CQ53" i="9"/>
  <c r="BW53" i="9"/>
  <c r="BC53" i="9"/>
  <c r="CQ52" i="9"/>
  <c r="BW52" i="9"/>
  <c r="BC52" i="9"/>
  <c r="CQ51" i="9"/>
  <c r="BW51" i="9"/>
  <c r="BC51" i="9"/>
  <c r="CQ50" i="9"/>
  <c r="BW50" i="9"/>
  <c r="BC50" i="9"/>
  <c r="CQ49" i="9"/>
  <c r="BW49" i="9"/>
  <c r="BC49" i="9"/>
  <c r="CQ48" i="9"/>
  <c r="BW48" i="9"/>
  <c r="BC48" i="9"/>
  <c r="CQ47" i="9"/>
  <c r="BW47" i="9"/>
  <c r="BC47" i="9"/>
  <c r="CQ46" i="9"/>
  <c r="BW46" i="9"/>
  <c r="BC46" i="9"/>
  <c r="CQ45" i="9"/>
  <c r="BW45" i="9"/>
  <c r="BC45" i="9"/>
  <c r="CQ44" i="9"/>
  <c r="BW44" i="9"/>
  <c r="BC44" i="9"/>
  <c r="CQ43" i="9"/>
  <c r="BW43" i="9"/>
  <c r="BC43" i="9"/>
  <c r="CQ42" i="9"/>
  <c r="BW42" i="9"/>
  <c r="BC42" i="9"/>
  <c r="CQ41" i="9"/>
  <c r="BW41" i="9"/>
  <c r="BC41" i="9"/>
  <c r="CQ40" i="9"/>
  <c r="BW40" i="9"/>
  <c r="BC40" i="9"/>
  <c r="CQ39" i="9"/>
  <c r="BW39" i="9"/>
  <c r="BC39" i="9"/>
  <c r="CQ38" i="9"/>
  <c r="BW38" i="9"/>
  <c r="BC38" i="9"/>
  <c r="CQ37" i="9"/>
  <c r="BW37" i="9"/>
  <c r="BC37" i="9"/>
  <c r="CQ36" i="9"/>
  <c r="BW36" i="9"/>
  <c r="BC36" i="9"/>
  <c r="CQ35" i="9"/>
  <c r="BW35" i="9"/>
  <c r="BC35" i="9"/>
  <c r="CQ34" i="9"/>
  <c r="BW34" i="9"/>
  <c r="BC34" i="9"/>
  <c r="CQ33" i="9"/>
  <c r="BW33" i="9"/>
  <c r="BC33" i="9"/>
  <c r="BF33" i="9" s="1"/>
  <c r="CQ32" i="9"/>
  <c r="CT32" i="9" s="1"/>
  <c r="BW32" i="9"/>
  <c r="BC32" i="9"/>
  <c r="CL71" i="9"/>
  <c r="BR71" i="9"/>
  <c r="AX71" i="9"/>
  <c r="CL70" i="9"/>
  <c r="BR70" i="9"/>
  <c r="AX70" i="9"/>
  <c r="CL69" i="9"/>
  <c r="BR69" i="9"/>
  <c r="AX69" i="9"/>
  <c r="CL68" i="9"/>
  <c r="BR68" i="9"/>
  <c r="AX68" i="9"/>
  <c r="CL67" i="9"/>
  <c r="BR67" i="9"/>
  <c r="AX67" i="9"/>
  <c r="CL66" i="9"/>
  <c r="BR66" i="9"/>
  <c r="AX66" i="9"/>
  <c r="CL65" i="9"/>
  <c r="BR65" i="9"/>
  <c r="BT65" i="9" s="1"/>
  <c r="AX65" i="9"/>
  <c r="CL64" i="9"/>
  <c r="BR64" i="9"/>
  <c r="AX64" i="9"/>
  <c r="AZ64" i="9" s="1"/>
  <c r="CL63" i="9"/>
  <c r="BR63" i="9"/>
  <c r="AX63" i="9"/>
  <c r="CL62" i="9"/>
  <c r="CN62" i="9" s="1"/>
  <c r="BR62" i="9"/>
  <c r="AX62" i="9"/>
  <c r="CL61" i="9"/>
  <c r="BR61" i="9"/>
  <c r="BT61" i="9" s="1"/>
  <c r="AX61" i="9"/>
  <c r="CL60" i="9"/>
  <c r="BR60" i="9"/>
  <c r="AX60" i="9"/>
  <c r="CL59" i="9"/>
  <c r="BR59" i="9"/>
  <c r="AX59" i="9"/>
  <c r="CL58" i="9"/>
  <c r="BR58" i="9"/>
  <c r="AX58" i="9"/>
  <c r="CL57" i="9"/>
  <c r="BR57" i="9"/>
  <c r="AX57" i="9"/>
  <c r="CL56" i="9"/>
  <c r="BR56" i="9"/>
  <c r="AX56" i="9"/>
  <c r="CL55" i="9"/>
  <c r="BR55" i="9"/>
  <c r="AX55" i="9"/>
  <c r="CL54" i="9"/>
  <c r="BR54" i="9"/>
  <c r="AX54" i="9"/>
  <c r="CL53" i="9"/>
  <c r="BR53" i="9"/>
  <c r="AX53" i="9"/>
  <c r="CL52" i="9"/>
  <c r="BR52" i="9"/>
  <c r="AX52" i="9"/>
  <c r="CL51" i="9"/>
  <c r="BR51" i="9"/>
  <c r="AX51" i="9"/>
  <c r="CL50" i="9"/>
  <c r="BR50" i="9"/>
  <c r="AX50" i="9"/>
  <c r="CL49" i="9"/>
  <c r="BR49" i="9"/>
  <c r="AX49" i="9"/>
  <c r="CL48" i="9"/>
  <c r="BR48" i="9"/>
  <c r="AX48" i="9"/>
  <c r="CL47" i="9"/>
  <c r="BR47" i="9"/>
  <c r="AX47" i="9"/>
  <c r="CL46" i="9"/>
  <c r="CO46" i="9" s="1"/>
  <c r="BR46" i="9"/>
  <c r="AX46" i="9"/>
  <c r="BB46" i="9" s="1"/>
  <c r="CL45" i="9"/>
  <c r="BR45" i="9"/>
  <c r="BV45" i="9" s="1"/>
  <c r="AX45" i="9"/>
  <c r="CL44" i="9"/>
  <c r="CP44" i="9" s="1"/>
  <c r="BR44" i="9"/>
  <c r="AX44" i="9"/>
  <c r="CL43" i="9"/>
  <c r="BR43" i="9"/>
  <c r="AX43" i="9"/>
  <c r="CL42" i="9"/>
  <c r="BR42" i="9"/>
  <c r="AX42" i="9"/>
  <c r="CL41" i="9"/>
  <c r="BR41" i="9"/>
  <c r="AX41" i="9"/>
  <c r="CL40" i="9"/>
  <c r="BR40" i="9"/>
  <c r="AX40" i="9"/>
  <c r="CL39" i="9"/>
  <c r="BR39" i="9"/>
  <c r="AX39" i="9"/>
  <c r="CL38" i="9"/>
  <c r="BR38" i="9"/>
  <c r="AX38" i="9"/>
  <c r="CL37" i="9"/>
  <c r="BR37" i="9"/>
  <c r="AX37" i="9"/>
  <c r="CL36" i="9"/>
  <c r="BR36" i="9"/>
  <c r="AX36" i="9"/>
  <c r="CL35" i="9"/>
  <c r="BR35" i="9"/>
  <c r="AX35" i="9"/>
  <c r="CL34" i="9"/>
  <c r="BR34" i="9"/>
  <c r="AX34" i="9"/>
  <c r="CL33" i="9"/>
  <c r="BR33" i="9"/>
  <c r="BS33" i="9" s="1"/>
  <c r="AX33" i="9"/>
  <c r="AY33" i="9" s="1"/>
  <c r="CL32" i="9"/>
  <c r="BR32" i="9"/>
  <c r="AX32" i="9"/>
  <c r="AY32" i="9" s="1"/>
  <c r="H63" i="3"/>
  <c r="I60" i="3"/>
  <c r="H61" i="3"/>
  <c r="H60" i="3"/>
  <c r="G55" i="3"/>
  <c r="F57" i="3"/>
  <c r="F54" i="3"/>
  <c r="F55" i="3"/>
  <c r="G57" i="3"/>
  <c r="F56" i="3"/>
  <c r="G54" i="3"/>
  <c r="G56" i="3"/>
  <c r="E47" i="3"/>
  <c r="I63" i="3"/>
  <c r="I62" i="3"/>
  <c r="H62" i="3"/>
  <c r="D51" i="3"/>
  <c r="CG17" i="9"/>
  <c r="CK17" i="9" s="1"/>
  <c r="CQ31" i="9"/>
  <c r="CT31" i="9" s="1"/>
  <c r="BW31" i="9"/>
  <c r="BZ31" i="9" s="1"/>
  <c r="BC31" i="9"/>
  <c r="BG31" i="9" s="1"/>
  <c r="CL31" i="9"/>
  <c r="CM31" i="9" s="1"/>
  <c r="CQ30" i="9"/>
  <c r="CQ28" i="9"/>
  <c r="CU28" i="9" s="1"/>
  <c r="CQ27" i="9"/>
  <c r="CU27" i="9" s="1"/>
  <c r="CQ26" i="9"/>
  <c r="CL30" i="9"/>
  <c r="BW30" i="9"/>
  <c r="CA30" i="9" s="1"/>
  <c r="BC30" i="9"/>
  <c r="BG30" i="9" s="1"/>
  <c r="BW28" i="9"/>
  <c r="CA28" i="9" s="1"/>
  <c r="BC28" i="9"/>
  <c r="BG28" i="9" s="1"/>
  <c r="BW27" i="9"/>
  <c r="BY27" i="9" s="1"/>
  <c r="BC27" i="9"/>
  <c r="BW26" i="9"/>
  <c r="BX26" i="9" s="1"/>
  <c r="AN17" i="9"/>
  <c r="BR31" i="9"/>
  <c r="BS31" i="9" s="1"/>
  <c r="AX31" i="9"/>
  <c r="AY31" i="9" s="1"/>
  <c r="BR30" i="9"/>
  <c r="BT30" i="9" s="1"/>
  <c r="BR29" i="9"/>
  <c r="BR28" i="9"/>
  <c r="BS28" i="9" s="1"/>
  <c r="CG31" i="9"/>
  <c r="CK31" i="9" s="1"/>
  <c r="BM31" i="9"/>
  <c r="BN31" i="9" s="1"/>
  <c r="CG30" i="9"/>
  <c r="BM30" i="9"/>
  <c r="BQ30" i="9" s="1"/>
  <c r="CG28" i="9"/>
  <c r="CK28" i="9" s="1"/>
  <c r="BH31" i="9"/>
  <c r="BL31" i="9" s="1"/>
  <c r="AN31" i="9"/>
  <c r="AQ31" i="9" s="1"/>
  <c r="CB30" i="9"/>
  <c r="CD30" i="9" s="1"/>
  <c r="BH30" i="9"/>
  <c r="BL30" i="9" s="1"/>
  <c r="AN30" i="9"/>
  <c r="AQ30" i="9" s="1"/>
  <c r="AN29" i="9"/>
  <c r="AQ29" i="9" s="1"/>
  <c r="CB28" i="9"/>
  <c r="CF28" i="9" s="1"/>
  <c r="AN28" i="9"/>
  <c r="AQ28" i="9" s="1"/>
  <c r="AN27" i="9"/>
  <c r="AQ27" i="9" s="1"/>
  <c r="AN26" i="9"/>
  <c r="AQ26" i="9" s="1"/>
  <c r="AN25" i="9"/>
  <c r="AQ25" i="9" s="1"/>
  <c r="AN24" i="9"/>
  <c r="AQ24" i="9" s="1"/>
  <c r="AN23" i="9"/>
  <c r="AQ23" i="9" s="1"/>
  <c r="AN22" i="9"/>
  <c r="AN21" i="9"/>
  <c r="AP21" i="9" s="1"/>
  <c r="AN20" i="9"/>
  <c r="AR20" i="9" s="1"/>
  <c r="AN19" i="9"/>
  <c r="AP19" i="9" s="1"/>
  <c r="AN18" i="9"/>
  <c r="BF31" i="9"/>
  <c r="CT30" i="9"/>
  <c r="CU30" i="9"/>
  <c r="CN30" i="9"/>
  <c r="CM30" i="9"/>
  <c r="CP30" i="9"/>
  <c r="BT29" i="9"/>
  <c r="BV29" i="9"/>
  <c r="BS29" i="9"/>
  <c r="BV28" i="9"/>
  <c r="BO31" i="9"/>
  <c r="BQ31" i="9"/>
  <c r="CI30" i="9"/>
  <c r="CK30" i="9"/>
  <c r="CH30" i="9"/>
  <c r="CJ30" i="9"/>
  <c r="BO30" i="9"/>
  <c r="CH28" i="9"/>
  <c r="CC31" i="9"/>
  <c r="CD31" i="9"/>
  <c r="CE31" i="9"/>
  <c r="CF31" i="9"/>
  <c r="BI31" i="9"/>
  <c r="BJ31" i="9"/>
  <c r="BW29" i="9"/>
  <c r="CA29" i="9" s="1"/>
  <c r="BX27" i="9"/>
  <c r="AO30" i="9"/>
  <c r="AR30" i="9"/>
  <c r="CB29" i="9"/>
  <c r="BH29" i="9"/>
  <c r="AO29" i="9"/>
  <c r="AP29" i="9"/>
  <c r="AR29" i="9"/>
  <c r="BH28" i="9"/>
  <c r="CB27" i="9"/>
  <c r="BH27" i="9"/>
  <c r="AO27" i="9"/>
  <c r="CB26" i="9"/>
  <c r="BH26" i="9"/>
  <c r="AR26" i="9"/>
  <c r="AO26" i="9"/>
  <c r="AP26" i="9"/>
  <c r="CB25" i="9"/>
  <c r="BH25" i="9"/>
  <c r="CB24" i="9"/>
  <c r="BH24" i="9"/>
  <c r="CB23" i="9"/>
  <c r="BH23" i="9"/>
  <c r="AR23" i="9"/>
  <c r="AR31" i="9"/>
  <c r="CQ29" i="9"/>
  <c r="CU29" i="9" s="1"/>
  <c r="BC26" i="9"/>
  <c r="CQ25" i="9"/>
  <c r="BW25" i="9"/>
  <c r="BC25" i="9"/>
  <c r="CQ24" i="9"/>
  <c r="CT24" i="9" s="1"/>
  <c r="BW24" i="9"/>
  <c r="BC24" i="9"/>
  <c r="CQ23" i="9"/>
  <c r="BW23" i="9"/>
  <c r="BZ23" i="9" s="1"/>
  <c r="BC23" i="9"/>
  <c r="BG23" i="9" s="1"/>
  <c r="CQ22" i="9"/>
  <c r="CU22" i="9" s="1"/>
  <c r="BW22" i="9"/>
  <c r="CA22" i="9" s="1"/>
  <c r="BC22" i="9"/>
  <c r="BG22" i="9" s="1"/>
  <c r="CQ20" i="9"/>
  <c r="CU20" i="9" s="1"/>
  <c r="BW20" i="9"/>
  <c r="CA20" i="9" s="1"/>
  <c r="BC20" i="9"/>
  <c r="CQ19" i="9"/>
  <c r="CU19" i="9" s="1"/>
  <c r="BW19" i="9"/>
  <c r="CA19" i="9" s="1"/>
  <c r="BC19" i="9"/>
  <c r="CQ18" i="9"/>
  <c r="CU18" i="9" s="1"/>
  <c r="BW18" i="9"/>
  <c r="CA18" i="9" s="1"/>
  <c r="BC18" i="9"/>
  <c r="BG18" i="9" s="1"/>
  <c r="BD27" i="9"/>
  <c r="BF27" i="9"/>
  <c r="BG27" i="9"/>
  <c r="AX30" i="9"/>
  <c r="CL29" i="9"/>
  <c r="AX29" i="9"/>
  <c r="CL28" i="9"/>
  <c r="AX28" i="9"/>
  <c r="CL27" i="9"/>
  <c r="CO27" i="9" s="1"/>
  <c r="BR27" i="9"/>
  <c r="AX27" i="9"/>
  <c r="CL26" i="9"/>
  <c r="BR26" i="9"/>
  <c r="AX26" i="9"/>
  <c r="CL25" i="9"/>
  <c r="BR25" i="9"/>
  <c r="AX25" i="9"/>
  <c r="AY25" i="9" s="1"/>
  <c r="CL24" i="9"/>
  <c r="BR24" i="9"/>
  <c r="AX24" i="9"/>
  <c r="CL23" i="9"/>
  <c r="CM23" i="9" s="1"/>
  <c r="BR23" i="9"/>
  <c r="AX23" i="9"/>
  <c r="CL22" i="9"/>
  <c r="CN22" i="9" s="1"/>
  <c r="BR22" i="9"/>
  <c r="BT22" i="9" s="1"/>
  <c r="AP31" i="9"/>
  <c r="BC29" i="9"/>
  <c r="BG29" i="9" s="1"/>
  <c r="BY26" i="9"/>
  <c r="AS31" i="9"/>
  <c r="AS30" i="9"/>
  <c r="CG29" i="9"/>
  <c r="BM29" i="9"/>
  <c r="AS29" i="9"/>
  <c r="BM28" i="9"/>
  <c r="AS28" i="9"/>
  <c r="CG27" i="9"/>
  <c r="BM27" i="9"/>
  <c r="AS27" i="9"/>
  <c r="CG26" i="9"/>
  <c r="BM26" i="9"/>
  <c r="AS26" i="9"/>
  <c r="CG25" i="9"/>
  <c r="BM25" i="9"/>
  <c r="AS25" i="9"/>
  <c r="CG24" i="9"/>
  <c r="BM24" i="9"/>
  <c r="AS24" i="9"/>
  <c r="CG23" i="9"/>
  <c r="BM23" i="9"/>
  <c r="AS23" i="9"/>
  <c r="CR16" i="9"/>
  <c r="CN16" i="9"/>
  <c r="CJ16" i="9"/>
  <c r="CF16" i="9"/>
  <c r="CB16" i="9"/>
  <c r="BX16" i="9"/>
  <c r="BT16" i="9"/>
  <c r="BP16" i="9"/>
  <c r="BL16" i="9"/>
  <c r="BH16" i="9"/>
  <c r="BD16" i="9"/>
  <c r="AZ16" i="9"/>
  <c r="AV16" i="9"/>
  <c r="AR16" i="9"/>
  <c r="CO16" i="9"/>
  <c r="CK16" i="9"/>
  <c r="CC16" i="9"/>
  <c r="BU16" i="9"/>
  <c r="BM16" i="9"/>
  <c r="BE16" i="9"/>
  <c r="AS16" i="9"/>
  <c r="CU16" i="9"/>
  <c r="CQ16" i="9"/>
  <c r="CM16" i="9"/>
  <c r="CI16" i="9"/>
  <c r="CE16" i="9"/>
  <c r="CA16" i="9"/>
  <c r="BW16" i="9"/>
  <c r="BS16" i="9"/>
  <c r="BO16" i="9"/>
  <c r="BK16" i="9"/>
  <c r="BG16" i="9"/>
  <c r="BC16" i="9"/>
  <c r="AY16" i="9"/>
  <c r="AU16" i="9"/>
  <c r="AQ16" i="9"/>
  <c r="CS16" i="9"/>
  <c r="CG16" i="9"/>
  <c r="BY16" i="9"/>
  <c r="BQ16" i="9"/>
  <c r="BI16" i="9"/>
  <c r="BA16" i="9"/>
  <c r="AW16" i="9"/>
  <c r="AO16" i="9"/>
  <c r="CT16" i="9"/>
  <c r="CP16" i="9"/>
  <c r="CL16" i="9"/>
  <c r="CH16" i="9"/>
  <c r="CD16" i="9"/>
  <c r="BZ16" i="9"/>
  <c r="BV16" i="9"/>
  <c r="BR16" i="9"/>
  <c r="BN16" i="9"/>
  <c r="BJ16" i="9"/>
  <c r="BF16" i="9"/>
  <c r="BB16" i="9"/>
  <c r="AX16" i="9"/>
  <c r="AT16" i="9"/>
  <c r="AP16" i="9"/>
  <c r="D40" i="3"/>
  <c r="D44" i="3"/>
  <c r="D48" i="3"/>
  <c r="D41" i="3"/>
  <c r="D45" i="3"/>
  <c r="D49" i="3"/>
  <c r="D42" i="3"/>
  <c r="D46" i="3"/>
  <c r="D50" i="3"/>
  <c r="D43" i="3"/>
  <c r="D47" i="3"/>
  <c r="BW21" i="9"/>
  <c r="CA21" i="9" s="1"/>
  <c r="AS21" i="9"/>
  <c r="AV21" i="9" s="1"/>
  <c r="CL20" i="9"/>
  <c r="CN20" i="9" s="1"/>
  <c r="BR21" i="9"/>
  <c r="BT21" i="9" s="1"/>
  <c r="BR20" i="9"/>
  <c r="BT20" i="9" s="1"/>
  <c r="AX20" i="9"/>
  <c r="CL19" i="9"/>
  <c r="CN19" i="9" s="1"/>
  <c r="BR19" i="9"/>
  <c r="BT19" i="9" s="1"/>
  <c r="AX19" i="9"/>
  <c r="AY19" i="9" s="1"/>
  <c r="CL18" i="9"/>
  <c r="CP18" i="9" s="1"/>
  <c r="BR18" i="9"/>
  <c r="BV18" i="9" s="1"/>
  <c r="AX18" i="9"/>
  <c r="BB18" i="9" s="1"/>
  <c r="CL21" i="9"/>
  <c r="CN21" i="9" s="1"/>
  <c r="AX21" i="9"/>
  <c r="AY21" i="9" s="1"/>
  <c r="CG22" i="9"/>
  <c r="CJ22" i="9" s="1"/>
  <c r="BM22" i="9"/>
  <c r="BQ22" i="9" s="1"/>
  <c r="CG21" i="9"/>
  <c r="CJ21" i="9" s="1"/>
  <c r="BM21" i="9"/>
  <c r="BO21" i="9" s="1"/>
  <c r="BM20" i="9"/>
  <c r="BP20" i="9" s="1"/>
  <c r="AS20" i="9"/>
  <c r="AT20" i="9" s="1"/>
  <c r="CG19" i="9"/>
  <c r="CH19" i="9" s="1"/>
  <c r="BM19" i="9"/>
  <c r="BN19" i="9" s="1"/>
  <c r="AS19" i="9"/>
  <c r="AU19" i="9" s="1"/>
  <c r="CG18" i="9"/>
  <c r="CJ18" i="9" s="1"/>
  <c r="BM18" i="9"/>
  <c r="BN18" i="9" s="1"/>
  <c r="AS18" i="9"/>
  <c r="AT18" i="9" s="1"/>
  <c r="AX22" i="9"/>
  <c r="AZ22" i="9" s="1"/>
  <c r="BH21" i="9"/>
  <c r="BK21" i="9" s="1"/>
  <c r="CQ21" i="9"/>
  <c r="CU21" i="9" s="1"/>
  <c r="BC17" i="9"/>
  <c r="BD17" i="9" s="1"/>
  <c r="BW17" i="9"/>
  <c r="BZ17" i="9" s="1"/>
  <c r="CB17" i="9"/>
  <c r="CC17" i="9" s="1"/>
  <c r="CB22" i="9"/>
  <c r="CD22" i="9" s="1"/>
  <c r="BH22" i="9"/>
  <c r="BJ22" i="9" s="1"/>
  <c r="CB21" i="9"/>
  <c r="CD21" i="9" s="1"/>
  <c r="CB20" i="9"/>
  <c r="CE20" i="9" s="1"/>
  <c r="BH20" i="9"/>
  <c r="BL20" i="9" s="1"/>
  <c r="CB19" i="9"/>
  <c r="CC19" i="9" s="1"/>
  <c r="BH19" i="9"/>
  <c r="BJ19" i="9" s="1"/>
  <c r="CB18" i="9"/>
  <c r="CD18" i="9" s="1"/>
  <c r="BH18" i="9"/>
  <c r="BK18" i="9" s="1"/>
  <c r="AO18" i="9"/>
  <c r="BC21" i="9"/>
  <c r="BG21" i="9" s="1"/>
  <c r="BP22" i="9"/>
  <c r="AP22" i="9"/>
  <c r="AQ22" i="9"/>
  <c r="AR22" i="9"/>
  <c r="AO22" i="9"/>
  <c r="CM22" i="9"/>
  <c r="AW22" i="9"/>
  <c r="AU22" i="9"/>
  <c r="AT22" i="9"/>
  <c r="AZ21" i="9"/>
  <c r="BB21" i="9"/>
  <c r="BV21" i="9"/>
  <c r="BS21" i="9"/>
  <c r="BP21" i="9"/>
  <c r="BN21" i="9"/>
  <c r="AW21" i="9"/>
  <c r="AU21" i="9"/>
  <c r="AZ20" i="9"/>
  <c r="AY20" i="9"/>
  <c r="BB20" i="9"/>
  <c r="AW20" i="9"/>
  <c r="CD20" i="9"/>
  <c r="AO20" i="9"/>
  <c r="AQ20" i="9"/>
  <c r="AP20" i="9"/>
  <c r="CK20" i="9"/>
  <c r="CI20" i="9"/>
  <c r="CH20" i="9"/>
  <c r="AO19" i="9"/>
  <c r="AQ19" i="9"/>
  <c r="CF19" i="9"/>
  <c r="BV19" i="9"/>
  <c r="BP19" i="9"/>
  <c r="BO19" i="9"/>
  <c r="BQ19" i="9"/>
  <c r="AY18" i="9"/>
  <c r="CM18" i="9"/>
  <c r="BI18" i="9"/>
  <c r="AQ18" i="9"/>
  <c r="AR18" i="9"/>
  <c r="AQ17" i="9"/>
  <c r="AS17" i="9"/>
  <c r="AT17" i="9" s="1"/>
  <c r="BM17" i="9"/>
  <c r="CL17" i="9"/>
  <c r="CN17" i="9" s="1"/>
  <c r="BH17" i="9"/>
  <c r="BI17" i="9" s="1"/>
  <c r="AX17" i="9"/>
  <c r="BB17" i="9" s="1"/>
  <c r="BR17" i="9"/>
  <c r="CQ17" i="9"/>
  <c r="CT17" i="9" s="1"/>
  <c r="CF845" i="9"/>
  <c r="AR845" i="9"/>
  <c r="CF843" i="9"/>
  <c r="CF840" i="9"/>
  <c r="BL840" i="9"/>
  <c r="CF838" i="9"/>
  <c r="BL838" i="9"/>
  <c r="AR836" i="9"/>
  <c r="CF834" i="9"/>
  <c r="AR834" i="9"/>
  <c r="CF833" i="9"/>
  <c r="CF831" i="9"/>
  <c r="BL831" i="9"/>
  <c r="CF829" i="9"/>
  <c r="BL829" i="9"/>
  <c r="CF827" i="9"/>
  <c r="CU846" i="9"/>
  <c r="CE845" i="9"/>
  <c r="CA845" i="9"/>
  <c r="BK845" i="9"/>
  <c r="BG845" i="9"/>
  <c r="AQ843" i="9"/>
  <c r="CU842" i="9"/>
  <c r="CE842" i="9"/>
  <c r="CA842" i="9"/>
  <c r="CE840" i="9"/>
  <c r="BK835" i="9"/>
  <c r="BG835" i="9"/>
  <c r="AQ835" i="9"/>
  <c r="CU834" i="9"/>
  <c r="BK834" i="9"/>
  <c r="BG834" i="9"/>
  <c r="BK833" i="9"/>
  <c r="BG833" i="9"/>
  <c r="AQ833" i="9"/>
  <c r="CU832" i="9"/>
  <c r="CE832" i="9"/>
  <c r="CA832" i="9"/>
  <c r="AQ832" i="9"/>
  <c r="CU831" i="9"/>
  <c r="CE831" i="9"/>
  <c r="CA831" i="9"/>
  <c r="CE830" i="9"/>
  <c r="CA830" i="9"/>
  <c r="BK830" i="9"/>
  <c r="CE829" i="9"/>
  <c r="BK828" i="9"/>
  <c r="BG828" i="9"/>
  <c r="AQ828" i="9"/>
  <c r="CU827" i="9"/>
  <c r="AQ825" i="9"/>
  <c r="CE824" i="9"/>
  <c r="BK824" i="9"/>
  <c r="AQ824" i="9"/>
  <c r="CE823" i="9"/>
  <c r="BK823" i="9"/>
  <c r="AQ823" i="9"/>
  <c r="CE822" i="9"/>
  <c r="BK822" i="9"/>
  <c r="AQ822" i="9"/>
  <c r="CE821" i="9"/>
  <c r="BK821" i="9"/>
  <c r="AQ821" i="9"/>
  <c r="CE820" i="9"/>
  <c r="BK820" i="9"/>
  <c r="AQ820" i="9"/>
  <c r="CE819" i="9"/>
  <c r="BK819" i="9"/>
  <c r="AQ819" i="9"/>
  <c r="CE818" i="9"/>
  <c r="BK818" i="9"/>
  <c r="AQ818" i="9"/>
  <c r="CE817" i="9"/>
  <c r="BK817" i="9"/>
  <c r="AQ817" i="9"/>
  <c r="CE816" i="9"/>
  <c r="BK816" i="9"/>
  <c r="AQ816" i="9"/>
  <c r="CE815" i="9"/>
  <c r="BK815" i="9"/>
  <c r="AQ815" i="9"/>
  <c r="CE814" i="9"/>
  <c r="BK814" i="9"/>
  <c r="AQ814" i="9"/>
  <c r="CM813" i="9"/>
  <c r="CE813" i="9"/>
  <c r="BS813" i="9"/>
  <c r="BK813" i="9"/>
  <c r="AY813" i="9"/>
  <c r="AQ813" i="9"/>
  <c r="CM812" i="9"/>
  <c r="CE812" i="9"/>
  <c r="BS812" i="9"/>
  <c r="BK812" i="9"/>
  <c r="AY812" i="9"/>
  <c r="AQ812" i="9"/>
  <c r="CM811" i="9"/>
  <c r="CE811" i="9"/>
  <c r="BS811" i="9"/>
  <c r="BK811" i="9"/>
  <c r="AY811" i="9"/>
  <c r="AQ811" i="9"/>
  <c r="CM810" i="9"/>
  <c r="CE810" i="9"/>
  <c r="BS810" i="9"/>
  <c r="BK810" i="9"/>
  <c r="AY810" i="9"/>
  <c r="AQ810" i="9"/>
  <c r="CM809" i="9"/>
  <c r="CE809" i="9"/>
  <c r="BS809" i="9"/>
  <c r="BK809" i="9"/>
  <c r="AY809" i="9"/>
  <c r="AQ809" i="9"/>
  <c r="CM808" i="9"/>
  <c r="CE808" i="9"/>
  <c r="BS808" i="9"/>
  <c r="BK808" i="9"/>
  <c r="AY808" i="9"/>
  <c r="AQ808" i="9"/>
  <c r="CM807" i="9"/>
  <c r="CE807" i="9"/>
  <c r="BS807" i="9"/>
  <c r="BK807" i="9"/>
  <c r="AY807" i="9"/>
  <c r="AQ807" i="9"/>
  <c r="CM806" i="9"/>
  <c r="CE806" i="9"/>
  <c r="BS806" i="9"/>
  <c r="BK806" i="9"/>
  <c r="AY806" i="9"/>
  <c r="AQ806" i="9"/>
  <c r="CM805" i="9"/>
  <c r="CE805" i="9"/>
  <c r="BS805" i="9"/>
  <c r="BK805" i="9"/>
  <c r="AY805" i="9"/>
  <c r="AQ805" i="9"/>
  <c r="CM804" i="9"/>
  <c r="CE804" i="9"/>
  <c r="BS804" i="9"/>
  <c r="BK804" i="9"/>
  <c r="AY804" i="9"/>
  <c r="AQ804" i="9"/>
  <c r="CM803" i="9"/>
  <c r="CE803" i="9"/>
  <c r="BS803" i="9"/>
  <c r="BK803" i="9"/>
  <c r="AY803" i="9"/>
  <c r="AQ803" i="9"/>
  <c r="CM802" i="9"/>
  <c r="CE802" i="9"/>
  <c r="BS802" i="9"/>
  <c r="BK802" i="9"/>
  <c r="AY802" i="9"/>
  <c r="AQ802" i="9"/>
  <c r="CM801" i="9"/>
  <c r="CE801" i="9"/>
  <c r="BS801" i="9"/>
  <c r="BK801" i="9"/>
  <c r="AY801" i="9"/>
  <c r="AQ801" i="9"/>
  <c r="CM800" i="9"/>
  <c r="CE800" i="9"/>
  <c r="BS800" i="9"/>
  <c r="BK800" i="9"/>
  <c r="AY800" i="9"/>
  <c r="AQ800" i="9"/>
  <c r="CM799" i="9"/>
  <c r="CE799" i="9"/>
  <c r="BS799" i="9"/>
  <c r="BK799" i="9"/>
  <c r="AY799" i="9"/>
  <c r="AQ799" i="9"/>
  <c r="CM798" i="9"/>
  <c r="CE798" i="9"/>
  <c r="BS798" i="9"/>
  <c r="BK798" i="9"/>
  <c r="AY798" i="9"/>
  <c r="AQ798" i="9"/>
  <c r="CM797" i="9"/>
  <c r="CE797" i="9"/>
  <c r="BS797" i="9"/>
  <c r="BK797" i="9"/>
  <c r="AY797" i="9"/>
  <c r="AQ797" i="9"/>
  <c r="CM796" i="9"/>
  <c r="CE796" i="9"/>
  <c r="BS796" i="9"/>
  <c r="BK796" i="9"/>
  <c r="AY796" i="9"/>
  <c r="AQ796" i="9"/>
  <c r="CM795" i="9"/>
  <c r="CE795" i="9"/>
  <c r="BS795" i="9"/>
  <c r="BK795" i="9"/>
  <c r="AY795" i="9"/>
  <c r="AQ795" i="9"/>
  <c r="CM794" i="9"/>
  <c r="CE794" i="9"/>
  <c r="BS794" i="9"/>
  <c r="BK794" i="9"/>
  <c r="AY794" i="9"/>
  <c r="AQ794" i="9"/>
  <c r="CM793" i="9"/>
  <c r="CE793" i="9"/>
  <c r="BS793" i="9"/>
  <c r="BK793" i="9"/>
  <c r="AY793" i="9"/>
  <c r="AQ793" i="9"/>
  <c r="CM792" i="9"/>
  <c r="CE792" i="9"/>
  <c r="BS792" i="9"/>
  <c r="BK792" i="9"/>
  <c r="AY792" i="9"/>
  <c r="AQ792" i="9"/>
  <c r="CM791" i="9"/>
  <c r="CE791" i="9"/>
  <c r="BS791" i="9"/>
  <c r="BK791" i="9"/>
  <c r="AY791" i="9"/>
  <c r="AQ791" i="9"/>
  <c r="CM790" i="9"/>
  <c r="CE790" i="9"/>
  <c r="BS790" i="9"/>
  <c r="BK790" i="9"/>
  <c r="AY790" i="9"/>
  <c r="AQ790" i="9"/>
  <c r="CM789" i="9"/>
  <c r="CE789" i="9"/>
  <c r="BS789" i="9"/>
  <c r="BK789" i="9"/>
  <c r="AY789" i="9"/>
  <c r="AQ789" i="9"/>
  <c r="CM788" i="9"/>
  <c r="CE788" i="9"/>
  <c r="BS788" i="9"/>
  <c r="BK788" i="9"/>
  <c r="AY788" i="9"/>
  <c r="AQ788" i="9"/>
  <c r="CM787" i="9"/>
  <c r="CE787" i="9"/>
  <c r="BS787" i="9"/>
  <c r="BK787" i="9"/>
  <c r="AY787" i="9"/>
  <c r="AQ787" i="9"/>
  <c r="CM786" i="9"/>
  <c r="CE786" i="9"/>
  <c r="BS786" i="9"/>
  <c r="BK786" i="9"/>
  <c r="AY786" i="9"/>
  <c r="AQ786" i="9"/>
  <c r="CM785" i="9"/>
  <c r="CE785" i="9"/>
  <c r="BS785" i="9"/>
  <c r="BK785" i="9"/>
  <c r="AY785" i="9"/>
  <c r="AQ785" i="9"/>
  <c r="CM784" i="9"/>
  <c r="CE784" i="9"/>
  <c r="BS784" i="9"/>
  <c r="BK784" i="9"/>
  <c r="AY784" i="9"/>
  <c r="AQ784" i="9"/>
  <c r="CM783" i="9"/>
  <c r="CE783" i="9"/>
  <c r="BS783" i="9"/>
  <c r="BK783" i="9"/>
  <c r="AY783" i="9"/>
  <c r="AQ783" i="9"/>
  <c r="CM782" i="9"/>
  <c r="CE782" i="9"/>
  <c r="BS782" i="9"/>
  <c r="BK782" i="9"/>
  <c r="AY782" i="9"/>
  <c r="AQ782" i="9"/>
  <c r="CM781" i="9"/>
  <c r="CE781" i="9"/>
  <c r="BS781" i="9"/>
  <c r="BK781" i="9"/>
  <c r="AY781" i="9"/>
  <c r="AQ781" i="9"/>
  <c r="CM780" i="9"/>
  <c r="CE780" i="9"/>
  <c r="BS780" i="9"/>
  <c r="BK780" i="9"/>
  <c r="AY780" i="9"/>
  <c r="AQ780" i="9"/>
  <c r="CM779" i="9"/>
  <c r="CE779" i="9"/>
  <c r="BS779" i="9"/>
  <c r="BK779" i="9"/>
  <c r="AY779" i="9"/>
  <c r="AQ779" i="9"/>
  <c r="CM778" i="9"/>
  <c r="CE778" i="9"/>
  <c r="BS778" i="9"/>
  <c r="BK778" i="9"/>
  <c r="AY778" i="9"/>
  <c r="AQ778" i="9"/>
  <c r="CM777" i="9"/>
  <c r="CE777" i="9"/>
  <c r="BS777" i="9"/>
  <c r="BK777" i="9"/>
  <c r="AY777" i="9"/>
  <c r="AQ777" i="9"/>
  <c r="CM776" i="9"/>
  <c r="CE776" i="9"/>
  <c r="BS776" i="9"/>
  <c r="BK776" i="9"/>
  <c r="AY776" i="9"/>
  <c r="AQ776" i="9"/>
  <c r="CM775" i="9"/>
  <c r="CE775" i="9"/>
  <c r="BS775" i="9"/>
  <c r="BK775" i="9"/>
  <c r="AY775" i="9"/>
  <c r="AQ775" i="9"/>
  <c r="CM774" i="9"/>
  <c r="CE774" i="9"/>
  <c r="BS774" i="9"/>
  <c r="BK774" i="9"/>
  <c r="AY774" i="9"/>
  <c r="AQ774" i="9"/>
  <c r="CM773" i="9"/>
  <c r="CE773" i="9"/>
  <c r="BS773" i="9"/>
  <c r="BK773" i="9"/>
  <c r="AY773" i="9"/>
  <c r="AQ773" i="9"/>
  <c r="CM772" i="9"/>
  <c r="CE772" i="9"/>
  <c r="BS772" i="9"/>
  <c r="BK772" i="9"/>
  <c r="AY772" i="9"/>
  <c r="AQ772" i="9"/>
  <c r="CM771" i="9"/>
  <c r="CE771" i="9"/>
  <c r="BS771" i="9"/>
  <c r="BK771" i="9"/>
  <c r="AY771" i="9"/>
  <c r="AQ771" i="9"/>
  <c r="CM770" i="9"/>
  <c r="CE770" i="9"/>
  <c r="BS770" i="9"/>
  <c r="BK770" i="9"/>
  <c r="AY770" i="9"/>
  <c r="AQ770" i="9"/>
  <c r="CM769" i="9"/>
  <c r="CE769" i="9"/>
  <c r="BS769" i="9"/>
  <c r="BK769" i="9"/>
  <c r="AY769" i="9"/>
  <c r="AQ769" i="9"/>
  <c r="CM768" i="9"/>
  <c r="CE768" i="9"/>
  <c r="BS768" i="9"/>
  <c r="BK768" i="9"/>
  <c r="AY768" i="9"/>
  <c r="AQ768" i="9"/>
  <c r="CM767" i="9"/>
  <c r="CE767" i="9"/>
  <c r="BS767" i="9"/>
  <c r="BK767" i="9"/>
  <c r="AY767" i="9"/>
  <c r="AQ767" i="9"/>
  <c r="CM766" i="9"/>
  <c r="CE766" i="9"/>
  <c r="BS766" i="9"/>
  <c r="BK766" i="9"/>
  <c r="AY766" i="9"/>
  <c r="AQ766" i="9"/>
  <c r="CM765" i="9"/>
  <c r="CE765" i="9"/>
  <c r="BS765" i="9"/>
  <c r="BK765" i="9"/>
  <c r="AY765" i="9"/>
  <c r="AQ765" i="9"/>
  <c r="CM764" i="9"/>
  <c r="CE764" i="9"/>
  <c r="BS764" i="9"/>
  <c r="BK764" i="9"/>
  <c r="AY764" i="9"/>
  <c r="AQ764" i="9"/>
  <c r="CM763" i="9"/>
  <c r="CE763" i="9"/>
  <c r="BS763" i="9"/>
  <c r="BK763" i="9"/>
  <c r="AY763" i="9"/>
  <c r="AQ763" i="9"/>
  <c r="CM762" i="9"/>
  <c r="CE762" i="9"/>
  <c r="BS762" i="9"/>
  <c r="BK762" i="9"/>
  <c r="AY762" i="9"/>
  <c r="AQ762" i="9"/>
  <c r="CM761" i="9"/>
  <c r="CE761" i="9"/>
  <c r="BS761" i="9"/>
  <c r="BK761" i="9"/>
  <c r="AY761" i="9"/>
  <c r="AQ761" i="9"/>
  <c r="CM760" i="9"/>
  <c r="CE760" i="9"/>
  <c r="BS760" i="9"/>
  <c r="BK760" i="9"/>
  <c r="AY760" i="9"/>
  <c r="CU759" i="9"/>
  <c r="CP759" i="9"/>
  <c r="CK759" i="9"/>
  <c r="BE759" i="9"/>
  <c r="AY759" i="9"/>
  <c r="AT759" i="9"/>
  <c r="CA758" i="9"/>
  <c r="BV758" i="9"/>
  <c r="BQ758" i="9"/>
  <c r="CS757" i="9"/>
  <c r="CM757" i="9"/>
  <c r="CH757" i="9"/>
  <c r="BG757" i="9"/>
  <c r="BB757" i="9"/>
  <c r="AW757" i="9"/>
  <c r="BY756" i="9"/>
  <c r="BS756" i="9"/>
  <c r="BN756" i="9"/>
  <c r="CU755" i="9"/>
  <c r="CP755" i="9"/>
  <c r="CK755" i="9"/>
  <c r="BE755" i="9"/>
  <c r="AY755" i="9"/>
  <c r="AT755" i="9"/>
  <c r="CA754" i="9"/>
  <c r="BV754" i="9"/>
  <c r="BQ754" i="9"/>
  <c r="CS753" i="9"/>
  <c r="CM753" i="9"/>
  <c r="CH753" i="9"/>
  <c r="BG753" i="9"/>
  <c r="BB753" i="9"/>
  <c r="AW753" i="9"/>
  <c r="BY752" i="9"/>
  <c r="BS752" i="9"/>
  <c r="BN752" i="9"/>
  <c r="CU751" i="9"/>
  <c r="CP751" i="9"/>
  <c r="CK751" i="9"/>
  <c r="BE751" i="9"/>
  <c r="AY751" i="9"/>
  <c r="AT751" i="9"/>
  <c r="CA750" i="9"/>
  <c r="BV750" i="9"/>
  <c r="BQ750" i="9"/>
  <c r="CS749" i="9"/>
  <c r="CM749" i="9"/>
  <c r="CH749" i="9"/>
  <c r="BG749" i="9"/>
  <c r="BB749" i="9"/>
  <c r="AW749" i="9"/>
  <c r="BY748" i="9"/>
  <c r="BS748" i="9"/>
  <c r="BN748" i="9"/>
  <c r="CU747" i="9"/>
  <c r="CP747" i="9"/>
  <c r="CK747" i="9"/>
  <c r="BE747" i="9"/>
  <c r="AY747" i="9"/>
  <c r="AT747" i="9"/>
  <c r="CA746" i="9"/>
  <c r="BV746" i="9"/>
  <c r="BQ746" i="9"/>
  <c r="CS745" i="9"/>
  <c r="CM745" i="9"/>
  <c r="CH745" i="9"/>
  <c r="BG745" i="9"/>
  <c r="BB745" i="9"/>
  <c r="AW745" i="9"/>
  <c r="BY744" i="9"/>
  <c r="BS744" i="9"/>
  <c r="BN744" i="9"/>
  <c r="CU743" i="9"/>
  <c r="CP743" i="9"/>
  <c r="CK743" i="9"/>
  <c r="BE743" i="9"/>
  <c r="AY743" i="9"/>
  <c r="AT743" i="9"/>
  <c r="CA742" i="9"/>
  <c r="BV742" i="9"/>
  <c r="BQ742" i="9"/>
  <c r="CS741" i="9"/>
  <c r="CM741" i="9"/>
  <c r="CH741" i="9"/>
  <c r="BG741" i="9"/>
  <c r="BB741" i="9"/>
  <c r="AW741" i="9"/>
  <c r="BY740" i="9"/>
  <c r="BS740" i="9"/>
  <c r="BN740" i="9"/>
  <c r="CU739" i="9"/>
  <c r="CP739" i="9"/>
  <c r="CK739" i="9"/>
  <c r="BE739" i="9"/>
  <c r="AY739" i="9"/>
  <c r="AT739" i="9"/>
  <c r="CA738" i="9"/>
  <c r="BV738" i="9"/>
  <c r="BQ738" i="9"/>
  <c r="CS737" i="9"/>
  <c r="CM737" i="9"/>
  <c r="CH737" i="9"/>
  <c r="BG737" i="9"/>
  <c r="BB737" i="9"/>
  <c r="AW737" i="9"/>
  <c r="BY736" i="9"/>
  <c r="BS736" i="9"/>
  <c r="BN736" i="9"/>
  <c r="CU735" i="9"/>
  <c r="CP735" i="9"/>
  <c r="CK735" i="9"/>
  <c r="BE735" i="9"/>
  <c r="AY735" i="9"/>
  <c r="AT735" i="9"/>
  <c r="AV735" i="9"/>
  <c r="CT734" i="9"/>
  <c r="CR734" i="9"/>
  <c r="CH733" i="9"/>
  <c r="CJ733" i="9"/>
  <c r="BZ733" i="9"/>
  <c r="BX733" i="9"/>
  <c r="AR846" i="9"/>
  <c r="CF844" i="9"/>
  <c r="AR843" i="9"/>
  <c r="AR842" i="9"/>
  <c r="AR841" i="9"/>
  <c r="CF839" i="9"/>
  <c r="BL839" i="9"/>
  <c r="AR838" i="9"/>
  <c r="AR837" i="9"/>
  <c r="CF836" i="9"/>
  <c r="CF835" i="9"/>
  <c r="BL834" i="9"/>
  <c r="CF832" i="9"/>
  <c r="BL832" i="9"/>
  <c r="CF830" i="9"/>
  <c r="BL830" i="9"/>
  <c r="CF828" i="9"/>
  <c r="BL828" i="9"/>
  <c r="BL827" i="9"/>
  <c r="CF826" i="9"/>
  <c r="AR826" i="9"/>
  <c r="CE846" i="9"/>
  <c r="CA846" i="9"/>
  <c r="CE844" i="9"/>
  <c r="CA844" i="9"/>
  <c r="BK844" i="9"/>
  <c r="BG844" i="9"/>
  <c r="BK841" i="9"/>
  <c r="BG841" i="9"/>
  <c r="AQ840" i="9"/>
  <c r="CU839" i="9"/>
  <c r="AQ839" i="9"/>
  <c r="CU838" i="9"/>
  <c r="AQ838" i="9"/>
  <c r="CU837" i="9"/>
  <c r="AQ837" i="9"/>
  <c r="CU836" i="9"/>
  <c r="BK836" i="9"/>
  <c r="BG836" i="9"/>
  <c r="AQ836" i="9"/>
  <c r="CU835" i="9"/>
  <c r="CE834" i="9"/>
  <c r="CA834" i="9"/>
  <c r="AQ834" i="9"/>
  <c r="CU833" i="9"/>
  <c r="CE833" i="9"/>
  <c r="CA833" i="9"/>
  <c r="AQ831" i="9"/>
  <c r="CU830" i="9"/>
  <c r="AQ830" i="9"/>
  <c r="CU829" i="9"/>
  <c r="CA829" i="9"/>
  <c r="CE828" i="9"/>
  <c r="CA828" i="9"/>
  <c r="BK827" i="9"/>
  <c r="BG827" i="9"/>
  <c r="BK826" i="9"/>
  <c r="BG826" i="9"/>
  <c r="AQ826" i="9"/>
  <c r="CU825" i="9"/>
  <c r="CD846" i="9"/>
  <c r="BZ846" i="9"/>
  <c r="BV846" i="9"/>
  <c r="AP846" i="9"/>
  <c r="CT845" i="9"/>
  <c r="CP845" i="9"/>
  <c r="BJ845" i="9"/>
  <c r="BF845" i="9"/>
  <c r="BB845" i="9"/>
  <c r="BJ844" i="9"/>
  <c r="BF844" i="9"/>
  <c r="BB844" i="9"/>
  <c r="CD843" i="9"/>
  <c r="BZ843" i="9"/>
  <c r="BV843" i="9"/>
  <c r="AP843" i="9"/>
  <c r="CT842" i="9"/>
  <c r="CP842" i="9"/>
  <c r="BJ842" i="9"/>
  <c r="BF842" i="9"/>
  <c r="BB842" i="9"/>
  <c r="AP842" i="9"/>
  <c r="CT841" i="9"/>
  <c r="CP841" i="9"/>
  <c r="BJ841" i="9"/>
  <c r="BF841" i="9"/>
  <c r="BB841" i="9"/>
  <c r="CD840" i="9"/>
  <c r="BZ840" i="9"/>
  <c r="BV840" i="9"/>
  <c r="CD839" i="9"/>
  <c r="BZ839" i="9"/>
  <c r="BV839" i="9"/>
  <c r="AP839" i="9"/>
  <c r="CT838" i="9"/>
  <c r="CP838" i="9"/>
  <c r="CD838" i="9"/>
  <c r="BZ838" i="9"/>
  <c r="BV838" i="9"/>
  <c r="BJ837" i="9"/>
  <c r="BF837" i="9"/>
  <c r="BB837" i="9"/>
  <c r="CD836" i="9"/>
  <c r="BZ836" i="9"/>
  <c r="BV836" i="9"/>
  <c r="AP836" i="9"/>
  <c r="CT835" i="9"/>
  <c r="CP835" i="9"/>
  <c r="BJ835" i="9"/>
  <c r="BF835" i="9"/>
  <c r="BB835" i="9"/>
  <c r="CD834" i="9"/>
  <c r="BZ834" i="9"/>
  <c r="BV834" i="9"/>
  <c r="AP834" i="9"/>
  <c r="CT833" i="9"/>
  <c r="CP833" i="9"/>
  <c r="BJ833" i="9"/>
  <c r="BF833" i="9"/>
  <c r="BB833" i="9"/>
  <c r="CD832" i="9"/>
  <c r="BZ832" i="9"/>
  <c r="BV832" i="9"/>
  <c r="AP832" i="9"/>
  <c r="CT831" i="9"/>
  <c r="CP831" i="9"/>
  <c r="BJ831" i="9"/>
  <c r="BF831" i="9"/>
  <c r="BB831" i="9"/>
  <c r="CD830" i="9"/>
  <c r="BZ830" i="9"/>
  <c r="BV830" i="9"/>
  <c r="AP830" i="9"/>
  <c r="CT829" i="9"/>
  <c r="CP829" i="9"/>
  <c r="BJ829" i="9"/>
  <c r="BF829" i="9"/>
  <c r="BB829" i="9"/>
  <c r="CD828" i="9"/>
  <c r="BZ828" i="9"/>
  <c r="BV828" i="9"/>
  <c r="CD827" i="9"/>
  <c r="BZ827" i="9"/>
  <c r="BJ827" i="9"/>
  <c r="BF827" i="9"/>
  <c r="BB827" i="9"/>
  <c r="CD826" i="9"/>
  <c r="BZ826" i="9"/>
  <c r="BV826" i="9"/>
  <c r="CD825" i="9"/>
  <c r="BZ825" i="9"/>
  <c r="BV825" i="9"/>
  <c r="AP825" i="9"/>
  <c r="CT824" i="9"/>
  <c r="CP824" i="9"/>
  <c r="BJ824" i="9"/>
  <c r="BF824" i="9"/>
  <c r="BB824" i="9"/>
  <c r="CD823" i="9"/>
  <c r="BZ823" i="9"/>
  <c r="BV823" i="9"/>
  <c r="AP823" i="9"/>
  <c r="CT822" i="9"/>
  <c r="CP822" i="9"/>
  <c r="BJ822" i="9"/>
  <c r="BF822" i="9"/>
  <c r="BB822" i="9"/>
  <c r="CD821" i="9"/>
  <c r="BZ821" i="9"/>
  <c r="BV821" i="9"/>
  <c r="AP821" i="9"/>
  <c r="CT820" i="9"/>
  <c r="CP820" i="9"/>
  <c r="BJ820" i="9"/>
  <c r="BF820" i="9"/>
  <c r="BB820" i="9"/>
  <c r="CD819" i="9"/>
  <c r="BZ819" i="9"/>
  <c r="BV819" i="9"/>
  <c r="AP819" i="9"/>
  <c r="CT818" i="9"/>
  <c r="CP818" i="9"/>
  <c r="BJ818" i="9"/>
  <c r="BF818" i="9"/>
  <c r="BB818" i="9"/>
  <c r="CD817" i="9"/>
  <c r="BZ817" i="9"/>
  <c r="BV817" i="9"/>
  <c r="AP817" i="9"/>
  <c r="CT816" i="9"/>
  <c r="CP816" i="9"/>
  <c r="BJ816" i="9"/>
  <c r="BF816" i="9"/>
  <c r="BB816" i="9"/>
  <c r="CD815" i="9"/>
  <c r="BZ815" i="9"/>
  <c r="BV815" i="9"/>
  <c r="AP815" i="9"/>
  <c r="CT814" i="9"/>
  <c r="CP814" i="9"/>
  <c r="BJ814" i="9"/>
  <c r="BF814" i="9"/>
  <c r="BB814" i="9"/>
  <c r="CD813" i="9"/>
  <c r="BZ813" i="9"/>
  <c r="BV813" i="9"/>
  <c r="AP813" i="9"/>
  <c r="CP812" i="9"/>
  <c r="BJ812" i="9"/>
  <c r="BB812" i="9"/>
  <c r="AP812" i="9"/>
  <c r="CP811" i="9"/>
  <c r="BJ811" i="9"/>
  <c r="BB811" i="9"/>
  <c r="BJ810" i="9"/>
  <c r="CD809" i="9"/>
  <c r="BV809" i="9"/>
  <c r="AP809" i="9"/>
  <c r="CP808" i="9"/>
  <c r="BJ808" i="9"/>
  <c r="BB808" i="9"/>
  <c r="CD807" i="9"/>
  <c r="BV807" i="9"/>
  <c r="AP807" i="9"/>
  <c r="CP806" i="9"/>
  <c r="BJ806" i="9"/>
  <c r="BB806" i="9"/>
  <c r="CD805" i="9"/>
  <c r="BV805" i="9"/>
  <c r="AP805" i="9"/>
  <c r="CP804" i="9"/>
  <c r="BJ804" i="9"/>
  <c r="BB804" i="9"/>
  <c r="CD803" i="9"/>
  <c r="BV803" i="9"/>
  <c r="AP803" i="9"/>
  <c r="CP802" i="9"/>
  <c r="BJ802" i="9"/>
  <c r="AP802" i="9"/>
  <c r="CP801" i="9"/>
  <c r="CD801" i="9"/>
  <c r="BJ801" i="9"/>
  <c r="AP801" i="9"/>
  <c r="CD800" i="9"/>
  <c r="BJ800" i="9"/>
  <c r="AP800" i="9"/>
  <c r="CD799" i="9"/>
  <c r="BJ799" i="9"/>
  <c r="AP799" i="9"/>
  <c r="CD798" i="9"/>
  <c r="BJ798" i="9"/>
  <c r="AP798" i="9"/>
  <c r="CD797" i="9"/>
  <c r="BJ797" i="9"/>
  <c r="AP797" i="9"/>
  <c r="CD796" i="9"/>
  <c r="BJ796" i="9"/>
  <c r="AP796" i="9"/>
  <c r="CD795" i="9"/>
  <c r="BJ795" i="9"/>
  <c r="AP795" i="9"/>
  <c r="CD794" i="9"/>
  <c r="BJ794" i="9"/>
  <c r="AP794" i="9"/>
  <c r="CD793" i="9"/>
  <c r="BJ793" i="9"/>
  <c r="AP793" i="9"/>
  <c r="CD792" i="9"/>
  <c r="BJ792" i="9"/>
  <c r="AP792" i="9"/>
  <c r="CD791" i="9"/>
  <c r="BJ791" i="9"/>
  <c r="AP791" i="9"/>
  <c r="CD790" i="9"/>
  <c r="BJ790" i="9"/>
  <c r="AP790" i="9"/>
  <c r="CD789" i="9"/>
  <c r="BJ789" i="9"/>
  <c r="AP789" i="9"/>
  <c r="CD788" i="9"/>
  <c r="BJ788" i="9"/>
  <c r="AP788" i="9"/>
  <c r="CD787" i="9"/>
  <c r="BJ787" i="9"/>
  <c r="AP787" i="9"/>
  <c r="CD786" i="9"/>
  <c r="BJ786" i="9"/>
  <c r="AP786" i="9"/>
  <c r="CD785" i="9"/>
  <c r="BJ785" i="9"/>
  <c r="AP785" i="9"/>
  <c r="CD784" i="9"/>
  <c r="BJ784" i="9"/>
  <c r="AP784" i="9"/>
  <c r="CD783" i="9"/>
  <c r="BJ783" i="9"/>
  <c r="AP783" i="9"/>
  <c r="CD782" i="9"/>
  <c r="BJ782" i="9"/>
  <c r="AP782" i="9"/>
  <c r="CD781" i="9"/>
  <c r="BJ781" i="9"/>
  <c r="AP781" i="9"/>
  <c r="CD780" i="9"/>
  <c r="BJ780" i="9"/>
  <c r="AP780" i="9"/>
  <c r="CD779" i="9"/>
  <c r="BJ779" i="9"/>
  <c r="AP779" i="9"/>
  <c r="CD778" i="9"/>
  <c r="BJ778" i="9"/>
  <c r="AP778" i="9"/>
  <c r="CD777" i="9"/>
  <c r="BJ777" i="9"/>
  <c r="AP777" i="9"/>
  <c r="CD776" i="9"/>
  <c r="BJ776" i="9"/>
  <c r="AP776" i="9"/>
  <c r="CD775" i="9"/>
  <c r="BJ775" i="9"/>
  <c r="AP775" i="9"/>
  <c r="CD774" i="9"/>
  <c r="BJ774" i="9"/>
  <c r="AP774" i="9"/>
  <c r="CD773" i="9"/>
  <c r="BJ773" i="9"/>
  <c r="AP773" i="9"/>
  <c r="CD772" i="9"/>
  <c r="BJ772" i="9"/>
  <c r="AP772" i="9"/>
  <c r="CD771" i="9"/>
  <c r="BJ771" i="9"/>
  <c r="AP771" i="9"/>
  <c r="CD770" i="9"/>
  <c r="BJ770" i="9"/>
  <c r="AP770" i="9"/>
  <c r="CD769" i="9"/>
  <c r="BJ769" i="9"/>
  <c r="AP769" i="9"/>
  <c r="CD768" i="9"/>
  <c r="BJ768" i="9"/>
  <c r="AP768" i="9"/>
  <c r="CD767" i="9"/>
  <c r="BJ767" i="9"/>
  <c r="AP767" i="9"/>
  <c r="CD766" i="9"/>
  <c r="BJ766" i="9"/>
  <c r="AP766" i="9"/>
  <c r="CD765" i="9"/>
  <c r="BJ765" i="9"/>
  <c r="AP765" i="9"/>
  <c r="CD764" i="9"/>
  <c r="BJ764" i="9"/>
  <c r="AP764" i="9"/>
  <c r="CD763" i="9"/>
  <c r="BJ763" i="9"/>
  <c r="AP763" i="9"/>
  <c r="CD762" i="9"/>
  <c r="BJ762" i="9"/>
  <c r="AP762" i="9"/>
  <c r="CD761" i="9"/>
  <c r="BJ761" i="9"/>
  <c r="AP761" i="9"/>
  <c r="CD760" i="9"/>
  <c r="BJ760" i="9"/>
  <c r="CT759" i="9"/>
  <c r="CO759" i="9"/>
  <c r="CI759" i="9"/>
  <c r="BZ758" i="9"/>
  <c r="BU758" i="9"/>
  <c r="BO758" i="9"/>
  <c r="BF757" i="9"/>
  <c r="BA757" i="9"/>
  <c r="AU757" i="9"/>
  <c r="CT755" i="9"/>
  <c r="CO755" i="9"/>
  <c r="CI755" i="9"/>
  <c r="BZ754" i="9"/>
  <c r="BU754" i="9"/>
  <c r="BO754" i="9"/>
  <c r="BF753" i="9"/>
  <c r="BA753" i="9"/>
  <c r="AU753" i="9"/>
  <c r="CT751" i="9"/>
  <c r="CO751" i="9"/>
  <c r="CI751" i="9"/>
  <c r="BZ750" i="9"/>
  <c r="BU750" i="9"/>
  <c r="BO750" i="9"/>
  <c r="BF749" i="9"/>
  <c r="BA749" i="9"/>
  <c r="AU749" i="9"/>
  <c r="CT747" i="9"/>
  <c r="CO747" i="9"/>
  <c r="BZ746" i="9"/>
  <c r="BU746" i="9"/>
  <c r="CT735" i="9"/>
  <c r="AT734" i="9"/>
  <c r="AV734" i="9"/>
  <c r="CT733" i="9"/>
  <c r="CR733" i="9"/>
  <c r="CH732" i="9"/>
  <c r="CJ732" i="9"/>
  <c r="BZ732" i="9"/>
  <c r="BX732" i="9"/>
  <c r="CS731" i="9"/>
  <c r="CT731" i="9"/>
  <c r="CR731" i="9"/>
  <c r="BE731" i="9"/>
  <c r="BF731" i="9"/>
  <c r="BD731" i="9"/>
  <c r="BY730" i="9"/>
  <c r="BZ730" i="9"/>
  <c r="BX730" i="9"/>
  <c r="CS729" i="9"/>
  <c r="CT729" i="9"/>
  <c r="CR729" i="9"/>
  <c r="BE729" i="9"/>
  <c r="BF729" i="9"/>
  <c r="BD729" i="9"/>
  <c r="BY728" i="9"/>
  <c r="BZ728" i="9"/>
  <c r="BX728" i="9"/>
  <c r="CS727" i="9"/>
  <c r="CT727" i="9"/>
  <c r="CR727" i="9"/>
  <c r="BE727" i="9"/>
  <c r="BF727" i="9"/>
  <c r="BD727" i="9"/>
  <c r="BY726" i="9"/>
  <c r="BZ726" i="9"/>
  <c r="BX726" i="9"/>
  <c r="CS725" i="9"/>
  <c r="CT725" i="9"/>
  <c r="CR725" i="9"/>
  <c r="BE725" i="9"/>
  <c r="BF725" i="9"/>
  <c r="BD725" i="9"/>
  <c r="BY724" i="9"/>
  <c r="BZ724" i="9"/>
  <c r="BX724" i="9"/>
  <c r="CS723" i="9"/>
  <c r="CT723" i="9"/>
  <c r="CR723" i="9"/>
  <c r="BE723" i="9"/>
  <c r="BF723" i="9"/>
  <c r="BD723" i="9"/>
  <c r="BY722" i="9"/>
  <c r="BZ722" i="9"/>
  <c r="BX722" i="9"/>
  <c r="CS721" i="9"/>
  <c r="CT721" i="9"/>
  <c r="CR721" i="9"/>
  <c r="BE721" i="9"/>
  <c r="BF721" i="9"/>
  <c r="BD721" i="9"/>
  <c r="BY720" i="9"/>
  <c r="BZ720" i="9"/>
  <c r="BX720" i="9"/>
  <c r="CS719" i="9"/>
  <c r="CT719" i="9"/>
  <c r="CR719" i="9"/>
  <c r="BE719" i="9"/>
  <c r="BF719" i="9"/>
  <c r="BD719" i="9"/>
  <c r="BY718" i="9"/>
  <c r="BZ718" i="9"/>
  <c r="BX718" i="9"/>
  <c r="CS717" i="9"/>
  <c r="CT717" i="9"/>
  <c r="CR717" i="9"/>
  <c r="BE717" i="9"/>
  <c r="BF717" i="9"/>
  <c r="BD717" i="9"/>
  <c r="BY716" i="9"/>
  <c r="BZ716" i="9"/>
  <c r="BX716" i="9"/>
  <c r="CS715" i="9"/>
  <c r="CT715" i="9"/>
  <c r="CR715" i="9"/>
  <c r="BE715" i="9"/>
  <c r="BF715" i="9"/>
  <c r="BD715" i="9"/>
  <c r="BY714" i="9"/>
  <c r="BZ714" i="9"/>
  <c r="BX714" i="9"/>
  <c r="CS713" i="9"/>
  <c r="CT713" i="9"/>
  <c r="CR713" i="9"/>
  <c r="BE713" i="9"/>
  <c r="BF713" i="9"/>
  <c r="BD713" i="9"/>
  <c r="BY712" i="9"/>
  <c r="BZ712" i="9"/>
  <c r="BX712" i="9"/>
  <c r="CS711" i="9"/>
  <c r="CT711" i="9"/>
  <c r="CR711" i="9"/>
  <c r="BE711" i="9"/>
  <c r="BF711" i="9"/>
  <c r="BD711" i="9"/>
  <c r="BY710" i="9"/>
  <c r="BZ710" i="9"/>
  <c r="BX710" i="9"/>
  <c r="CS709" i="9"/>
  <c r="CT709" i="9"/>
  <c r="CR709" i="9"/>
  <c r="BE709" i="9"/>
  <c r="BF709" i="9"/>
  <c r="BD709" i="9"/>
  <c r="BK846" i="9"/>
  <c r="BG846" i="9"/>
  <c r="AQ846" i="9"/>
  <c r="CU845" i="9"/>
  <c r="AQ845" i="9"/>
  <c r="CU844" i="9"/>
  <c r="AQ844" i="9"/>
  <c r="CU843" i="9"/>
  <c r="CE843" i="9"/>
  <c r="CA843" i="9"/>
  <c r="BK843" i="9"/>
  <c r="BG843" i="9"/>
  <c r="BK842" i="9"/>
  <c r="BG842" i="9"/>
  <c r="AQ842" i="9"/>
  <c r="CU841" i="9"/>
  <c r="CE841" i="9"/>
  <c r="CA841" i="9"/>
  <c r="AQ841" i="9"/>
  <c r="CU840" i="9"/>
  <c r="CA840" i="9"/>
  <c r="BK840" i="9"/>
  <c r="BG840" i="9"/>
  <c r="CE839" i="9"/>
  <c r="CA839" i="9"/>
  <c r="BK839" i="9"/>
  <c r="BG839" i="9"/>
  <c r="CE838" i="9"/>
  <c r="CA838" i="9"/>
  <c r="BK838" i="9"/>
  <c r="BG838" i="9"/>
  <c r="CE837" i="9"/>
  <c r="CA837" i="9"/>
  <c r="BK837" i="9"/>
  <c r="BG837" i="9"/>
  <c r="CE836" i="9"/>
  <c r="CA836" i="9"/>
  <c r="CE835" i="9"/>
  <c r="CA835" i="9"/>
  <c r="BK832" i="9"/>
  <c r="BG832" i="9"/>
  <c r="BK831" i="9"/>
  <c r="BG831" i="9"/>
  <c r="BK829" i="9"/>
  <c r="BG829" i="9"/>
  <c r="AQ829" i="9"/>
  <c r="CU828" i="9"/>
  <c r="CE827" i="9"/>
  <c r="CA827" i="9"/>
  <c r="AQ827" i="9"/>
  <c r="CU826" i="9"/>
  <c r="CE826" i="9"/>
  <c r="CA826" i="9"/>
  <c r="CE825" i="9"/>
  <c r="CA825" i="9"/>
  <c r="BK825" i="9"/>
  <c r="CT846" i="9"/>
  <c r="CP846" i="9"/>
  <c r="BJ846" i="9"/>
  <c r="BF846" i="9"/>
  <c r="BB846" i="9"/>
  <c r="CD845" i="9"/>
  <c r="BZ845" i="9"/>
  <c r="BV845" i="9"/>
  <c r="AP845" i="9"/>
  <c r="CT844" i="9"/>
  <c r="CD844" i="9"/>
  <c r="BZ844" i="9"/>
  <c r="BV844" i="9"/>
  <c r="AP844" i="9"/>
  <c r="CT843" i="9"/>
  <c r="CP843" i="9"/>
  <c r="BJ843" i="9"/>
  <c r="BF843" i="9"/>
  <c r="BB843" i="9"/>
  <c r="CD842" i="9"/>
  <c r="BZ842" i="9"/>
  <c r="BV842" i="9"/>
  <c r="CD841" i="9"/>
  <c r="BZ841" i="9"/>
  <c r="BV841" i="9"/>
  <c r="AP841" i="9"/>
  <c r="CT840" i="9"/>
  <c r="CP840" i="9"/>
  <c r="BJ840" i="9"/>
  <c r="BF840" i="9"/>
  <c r="BB840" i="9"/>
  <c r="AP840" i="9"/>
  <c r="CT839" i="9"/>
  <c r="CP839" i="9"/>
  <c r="BJ839" i="9"/>
  <c r="BF839" i="9"/>
  <c r="BB839" i="9"/>
  <c r="BJ838" i="9"/>
  <c r="BF838" i="9"/>
  <c r="AP838" i="9"/>
  <c r="CT837" i="9"/>
  <c r="CD837" i="9"/>
  <c r="BZ837" i="9"/>
  <c r="BV837" i="9"/>
  <c r="AP837" i="9"/>
  <c r="CT836" i="9"/>
  <c r="CP836" i="9"/>
  <c r="BJ836" i="9"/>
  <c r="BF836" i="9"/>
  <c r="BB836" i="9"/>
  <c r="CD835" i="9"/>
  <c r="BZ835" i="9"/>
  <c r="BV835" i="9"/>
  <c r="AP835" i="9"/>
  <c r="CT834" i="9"/>
  <c r="CP834" i="9"/>
  <c r="BJ834" i="9"/>
  <c r="BF834" i="9"/>
  <c r="BB834" i="9"/>
  <c r="CD833" i="9"/>
  <c r="BZ833" i="9"/>
  <c r="BV833" i="9"/>
  <c r="AP833" i="9"/>
  <c r="CT832" i="9"/>
  <c r="CP832" i="9"/>
  <c r="BJ832" i="9"/>
  <c r="BF832" i="9"/>
  <c r="BB832" i="9"/>
  <c r="CD831" i="9"/>
  <c r="BZ831" i="9"/>
  <c r="BV831" i="9"/>
  <c r="AP831" i="9"/>
  <c r="CT830" i="9"/>
  <c r="CP830" i="9"/>
  <c r="BJ830" i="9"/>
  <c r="BF830" i="9"/>
  <c r="BB830" i="9"/>
  <c r="CD829" i="9"/>
  <c r="BZ829" i="9"/>
  <c r="BV829" i="9"/>
  <c r="AP829" i="9"/>
  <c r="CT828" i="9"/>
  <c r="CP828" i="9"/>
  <c r="BJ828" i="9"/>
  <c r="BF828" i="9"/>
  <c r="BB828" i="9"/>
  <c r="AP828" i="9"/>
  <c r="CT827" i="9"/>
  <c r="AP827" i="9"/>
  <c r="CT826" i="9"/>
  <c r="CP826" i="9"/>
  <c r="BJ826" i="9"/>
  <c r="BF826" i="9"/>
  <c r="BB826" i="9"/>
  <c r="AP826" i="9"/>
  <c r="CT825" i="9"/>
  <c r="BJ825" i="9"/>
  <c r="BF825" i="9"/>
  <c r="BB825" i="9"/>
  <c r="CD824" i="9"/>
  <c r="BZ824" i="9"/>
  <c r="BV824" i="9"/>
  <c r="AP824" i="9"/>
  <c r="CT823" i="9"/>
  <c r="CP823" i="9"/>
  <c r="BJ823" i="9"/>
  <c r="BF823" i="9"/>
  <c r="BB823" i="9"/>
  <c r="CD822" i="9"/>
  <c r="BZ822" i="9"/>
  <c r="BV822" i="9"/>
  <c r="AP822" i="9"/>
  <c r="CT821" i="9"/>
  <c r="CP821" i="9"/>
  <c r="BJ821" i="9"/>
  <c r="BF821" i="9"/>
  <c r="BB821" i="9"/>
  <c r="CD820" i="9"/>
  <c r="BZ820" i="9"/>
  <c r="BV820" i="9"/>
  <c r="AP820" i="9"/>
  <c r="CT819" i="9"/>
  <c r="CP819" i="9"/>
  <c r="BJ819" i="9"/>
  <c r="BF819" i="9"/>
  <c r="BB819" i="9"/>
  <c r="CD818" i="9"/>
  <c r="BZ818" i="9"/>
  <c r="BV818" i="9"/>
  <c r="AP818" i="9"/>
  <c r="CT817" i="9"/>
  <c r="CP817" i="9"/>
  <c r="BJ817" i="9"/>
  <c r="BF817" i="9"/>
  <c r="BB817" i="9"/>
  <c r="CD816" i="9"/>
  <c r="BZ816" i="9"/>
  <c r="BV816" i="9"/>
  <c r="AP816" i="9"/>
  <c r="CT815" i="9"/>
  <c r="CP815" i="9"/>
  <c r="BJ815" i="9"/>
  <c r="BF815" i="9"/>
  <c r="BB815" i="9"/>
  <c r="CD814" i="9"/>
  <c r="BZ814" i="9"/>
  <c r="BV814" i="9"/>
  <c r="AP814" i="9"/>
  <c r="CT813" i="9"/>
  <c r="CP813" i="9"/>
  <c r="BJ813" i="9"/>
  <c r="BB813" i="9"/>
  <c r="CD812" i="9"/>
  <c r="BV812" i="9"/>
  <c r="CD811" i="9"/>
  <c r="BV811" i="9"/>
  <c r="AP811" i="9"/>
  <c r="CP810" i="9"/>
  <c r="CD810" i="9"/>
  <c r="AP810" i="9"/>
  <c r="CP809" i="9"/>
  <c r="BJ809" i="9"/>
  <c r="BB809" i="9"/>
  <c r="CD808" i="9"/>
  <c r="BV808" i="9"/>
  <c r="AP808" i="9"/>
  <c r="CP807" i="9"/>
  <c r="BJ807" i="9"/>
  <c r="BB807" i="9"/>
  <c r="CD806" i="9"/>
  <c r="BV806" i="9"/>
  <c r="AP806" i="9"/>
  <c r="CP805" i="9"/>
  <c r="BJ805" i="9"/>
  <c r="BB805" i="9"/>
  <c r="CD804" i="9"/>
  <c r="BV804" i="9"/>
  <c r="AP804" i="9"/>
  <c r="CP803" i="9"/>
  <c r="BJ803" i="9"/>
  <c r="BB803" i="9"/>
  <c r="CD802" i="9"/>
  <c r="BV802" i="9"/>
  <c r="CC846" i="9"/>
  <c r="BI845" i="9"/>
  <c r="AO844" i="9"/>
  <c r="CC842" i="9"/>
  <c r="BI842" i="9"/>
  <c r="CC841" i="9"/>
  <c r="BI841" i="9"/>
  <c r="AO840" i="9"/>
  <c r="AO839" i="9"/>
  <c r="CC837" i="9"/>
  <c r="BI837" i="9"/>
  <c r="BI835" i="9"/>
  <c r="AO835" i="9"/>
  <c r="BI833" i="9"/>
  <c r="AO833" i="9"/>
  <c r="AO832" i="9"/>
  <c r="AO831" i="9"/>
  <c r="AO830" i="9"/>
  <c r="AO829" i="9"/>
  <c r="AO828" i="9"/>
  <c r="AO827" i="9"/>
  <c r="BI826" i="9"/>
  <c r="BU790" i="9"/>
  <c r="BA790" i="9"/>
  <c r="CO789" i="9"/>
  <c r="BU789" i="9"/>
  <c r="CS759" i="9"/>
  <c r="CM759" i="9"/>
  <c r="CH759" i="9"/>
  <c r="BZ759" i="9"/>
  <c r="BU759" i="9"/>
  <c r="BO759" i="9"/>
  <c r="BG759" i="9"/>
  <c r="BB759" i="9"/>
  <c r="AW759" i="9"/>
  <c r="BY758" i="9"/>
  <c r="BS758" i="9"/>
  <c r="BN758" i="9"/>
  <c r="BF758" i="9"/>
  <c r="BA758" i="9"/>
  <c r="AU758" i="9"/>
  <c r="CU757" i="9"/>
  <c r="CP757" i="9"/>
  <c r="CK757" i="9"/>
  <c r="BE757" i="9"/>
  <c r="AY757" i="9"/>
  <c r="AT757" i="9"/>
  <c r="CT756" i="9"/>
  <c r="CO756" i="9"/>
  <c r="CI756" i="9"/>
  <c r="CA756" i="9"/>
  <c r="BV756" i="9"/>
  <c r="BQ756" i="9"/>
  <c r="CS755" i="9"/>
  <c r="CM755" i="9"/>
  <c r="CH755" i="9"/>
  <c r="BZ755" i="9"/>
  <c r="BU755" i="9"/>
  <c r="BO755" i="9"/>
  <c r="BG755" i="9"/>
  <c r="BB755" i="9"/>
  <c r="AW755" i="9"/>
  <c r="BY754" i="9"/>
  <c r="BS754" i="9"/>
  <c r="BN754" i="9"/>
  <c r="BF754" i="9"/>
  <c r="BA754" i="9"/>
  <c r="AU754" i="9"/>
  <c r="CU753" i="9"/>
  <c r="CP753" i="9"/>
  <c r="CK753" i="9"/>
  <c r="BE753" i="9"/>
  <c r="AY753" i="9"/>
  <c r="AT753" i="9"/>
  <c r="CT752" i="9"/>
  <c r="CO752" i="9"/>
  <c r="CI752" i="9"/>
  <c r="CA752" i="9"/>
  <c r="BV752" i="9"/>
  <c r="BQ752" i="9"/>
  <c r="CS751" i="9"/>
  <c r="CM751" i="9"/>
  <c r="CH751" i="9"/>
  <c r="BZ751" i="9"/>
  <c r="BU751" i="9"/>
  <c r="BO751" i="9"/>
  <c r="BG751" i="9"/>
  <c r="BB751" i="9"/>
  <c r="AW751" i="9"/>
  <c r="BY750" i="9"/>
  <c r="BS750" i="9"/>
  <c r="BN750" i="9"/>
  <c r="BF750" i="9"/>
  <c r="BA750" i="9"/>
  <c r="AU750" i="9"/>
  <c r="CU749" i="9"/>
  <c r="CP749" i="9"/>
  <c r="CK749" i="9"/>
  <c r="BE749" i="9"/>
  <c r="AY749" i="9"/>
  <c r="AT749" i="9"/>
  <c r="CT748" i="9"/>
  <c r="CO748" i="9"/>
  <c r="CI748" i="9"/>
  <c r="CA748" i="9"/>
  <c r="BV748" i="9"/>
  <c r="BQ748" i="9"/>
  <c r="CS747" i="9"/>
  <c r="CM747" i="9"/>
  <c r="CH747" i="9"/>
  <c r="BZ747" i="9"/>
  <c r="BU747" i="9"/>
  <c r="BO747" i="9"/>
  <c r="BG747" i="9"/>
  <c r="BB747" i="9"/>
  <c r="AW747" i="9"/>
  <c r="BY746" i="9"/>
  <c r="BS746" i="9"/>
  <c r="BN746" i="9"/>
  <c r="BF746" i="9"/>
  <c r="BA746" i="9"/>
  <c r="AU746" i="9"/>
  <c r="CU745" i="9"/>
  <c r="CP745" i="9"/>
  <c r="CK745" i="9"/>
  <c r="BE745" i="9"/>
  <c r="AY745" i="9"/>
  <c r="AT745" i="9"/>
  <c r="CT744" i="9"/>
  <c r="CO744" i="9"/>
  <c r="CI744" i="9"/>
  <c r="CA744" i="9"/>
  <c r="BV744" i="9"/>
  <c r="BQ744" i="9"/>
  <c r="CS743" i="9"/>
  <c r="CM743" i="9"/>
  <c r="CH743" i="9"/>
  <c r="BZ743" i="9"/>
  <c r="BU743" i="9"/>
  <c r="BO743" i="9"/>
  <c r="BG743" i="9"/>
  <c r="BB743" i="9"/>
  <c r="AW743" i="9"/>
  <c r="BY742" i="9"/>
  <c r="BS742" i="9"/>
  <c r="BN742" i="9"/>
  <c r="BF742" i="9"/>
  <c r="BA742" i="9"/>
  <c r="AU742" i="9"/>
  <c r="CU741" i="9"/>
  <c r="CP741" i="9"/>
  <c r="CK741" i="9"/>
  <c r="BE741" i="9"/>
  <c r="AY741" i="9"/>
  <c r="AT741" i="9"/>
  <c r="CT740" i="9"/>
  <c r="CO740" i="9"/>
  <c r="CI740" i="9"/>
  <c r="CA740" i="9"/>
  <c r="BV740" i="9"/>
  <c r="BQ740" i="9"/>
  <c r="CS739" i="9"/>
  <c r="CM739" i="9"/>
  <c r="CH739" i="9"/>
  <c r="BZ739" i="9"/>
  <c r="BU739" i="9"/>
  <c r="BO739" i="9"/>
  <c r="BG739" i="9"/>
  <c r="BB739" i="9"/>
  <c r="AW739" i="9"/>
  <c r="BY738" i="9"/>
  <c r="BS738" i="9"/>
  <c r="BN738" i="9"/>
  <c r="BF738" i="9"/>
  <c r="BA738" i="9"/>
  <c r="AU738" i="9"/>
  <c r="CU737" i="9"/>
  <c r="CP737" i="9"/>
  <c r="CK737" i="9"/>
  <c r="BE737" i="9"/>
  <c r="AY737" i="9"/>
  <c r="AT737" i="9"/>
  <c r="CT736" i="9"/>
  <c r="CO736" i="9"/>
  <c r="CI736" i="9"/>
  <c r="CA736" i="9"/>
  <c r="BV736" i="9"/>
  <c r="BQ736" i="9"/>
  <c r="CS735" i="9"/>
  <c r="CM735" i="9"/>
  <c r="CH735" i="9"/>
  <c r="BZ735" i="9"/>
  <c r="BU735" i="9"/>
  <c r="BO735" i="9"/>
  <c r="BG735" i="9"/>
  <c r="BB735" i="9"/>
  <c r="AW735" i="9"/>
  <c r="CU734" i="9"/>
  <c r="BN734" i="9"/>
  <c r="BP734" i="9"/>
  <c r="BF734" i="9"/>
  <c r="BD734" i="9"/>
  <c r="CK733" i="9"/>
  <c r="CA733" i="9"/>
  <c r="AT733" i="9"/>
  <c r="AV733" i="9"/>
  <c r="CT732" i="9"/>
  <c r="CR732" i="9"/>
  <c r="BF759" i="9"/>
  <c r="CT749" i="9"/>
  <c r="BZ748" i="9"/>
  <c r="BF747" i="9"/>
  <c r="BA747" i="9"/>
  <c r="CT745" i="9"/>
  <c r="CO745" i="9"/>
  <c r="BZ744" i="9"/>
  <c r="BU744" i="9"/>
  <c r="BO744" i="9"/>
  <c r="BF743" i="9"/>
  <c r="BA743" i="9"/>
  <c r="AU743" i="9"/>
  <c r="CT741" i="9"/>
  <c r="CO741" i="9"/>
  <c r="CI741" i="9"/>
  <c r="BZ740" i="9"/>
  <c r="BU740" i="9"/>
  <c r="BO740" i="9"/>
  <c r="BF739" i="9"/>
  <c r="BA739" i="9"/>
  <c r="AU739" i="9"/>
  <c r="CT737" i="9"/>
  <c r="CO737" i="9"/>
  <c r="CI737" i="9"/>
  <c r="BZ736" i="9"/>
  <c r="BU736" i="9"/>
  <c r="BO736" i="9"/>
  <c r="BF735" i="9"/>
  <c r="BA735" i="9"/>
  <c r="CH734" i="9"/>
  <c r="CJ734" i="9"/>
  <c r="BZ734" i="9"/>
  <c r="BX734" i="9"/>
  <c r="AW734" i="9"/>
  <c r="CU733" i="9"/>
  <c r="BN733" i="9"/>
  <c r="BP733" i="9"/>
  <c r="BF733" i="9"/>
  <c r="BD733" i="9"/>
  <c r="CK732" i="9"/>
  <c r="CA732" i="9"/>
  <c r="BE732" i="9"/>
  <c r="BF732" i="9"/>
  <c r="BD732" i="9"/>
  <c r="BY731" i="9"/>
  <c r="BZ731" i="9"/>
  <c r="BX731" i="9"/>
  <c r="CS730" i="9"/>
  <c r="CT730" i="9"/>
  <c r="CR730" i="9"/>
  <c r="BE730" i="9"/>
  <c r="BF730" i="9"/>
  <c r="BD730" i="9"/>
  <c r="BY729" i="9"/>
  <c r="BZ729" i="9"/>
  <c r="BX729" i="9"/>
  <c r="CS728" i="9"/>
  <c r="CT728" i="9"/>
  <c r="CR728" i="9"/>
  <c r="BE728" i="9"/>
  <c r="BF728" i="9"/>
  <c r="BD728" i="9"/>
  <c r="BY727" i="9"/>
  <c r="BZ727" i="9"/>
  <c r="BX727" i="9"/>
  <c r="CS726" i="9"/>
  <c r="CT726" i="9"/>
  <c r="CR726" i="9"/>
  <c r="BE726" i="9"/>
  <c r="BF726" i="9"/>
  <c r="BD726" i="9"/>
  <c r="BY725" i="9"/>
  <c r="BZ725" i="9"/>
  <c r="BX725" i="9"/>
  <c r="CS724" i="9"/>
  <c r="CT724" i="9"/>
  <c r="CR724" i="9"/>
  <c r="BE724" i="9"/>
  <c r="BF724" i="9"/>
  <c r="BD724" i="9"/>
  <c r="BY723" i="9"/>
  <c r="BZ723" i="9"/>
  <c r="BX723" i="9"/>
  <c r="CS722" i="9"/>
  <c r="CT722" i="9"/>
  <c r="CR722" i="9"/>
  <c r="BE722" i="9"/>
  <c r="BF722" i="9"/>
  <c r="BD722" i="9"/>
  <c r="BY721" i="9"/>
  <c r="BZ721" i="9"/>
  <c r="BX721" i="9"/>
  <c r="CS720" i="9"/>
  <c r="CT720" i="9"/>
  <c r="CR720" i="9"/>
  <c r="BE720" i="9"/>
  <c r="BF720" i="9"/>
  <c r="BD720" i="9"/>
  <c r="BY719" i="9"/>
  <c r="BZ719" i="9"/>
  <c r="BX719" i="9"/>
  <c r="CS718" i="9"/>
  <c r="CT718" i="9"/>
  <c r="CR718" i="9"/>
  <c r="BE718" i="9"/>
  <c r="BF718" i="9"/>
  <c r="BD718" i="9"/>
  <c r="BY717" i="9"/>
  <c r="BZ717" i="9"/>
  <c r="BX717" i="9"/>
  <c r="CS716" i="9"/>
  <c r="CT716" i="9"/>
  <c r="CR716" i="9"/>
  <c r="BE716" i="9"/>
  <c r="BF716" i="9"/>
  <c r="BD716" i="9"/>
  <c r="BY715" i="9"/>
  <c r="BZ715" i="9"/>
  <c r="BX715" i="9"/>
  <c r="CS714" i="9"/>
  <c r="CT714" i="9"/>
  <c r="CR714" i="9"/>
  <c r="BE714" i="9"/>
  <c r="BF714" i="9"/>
  <c r="BD714" i="9"/>
  <c r="BY713" i="9"/>
  <c r="BZ713" i="9"/>
  <c r="BX713" i="9"/>
  <c r="CS712" i="9"/>
  <c r="CT712" i="9"/>
  <c r="CR712" i="9"/>
  <c r="BE712" i="9"/>
  <c r="BF712" i="9"/>
  <c r="BD712" i="9"/>
  <c r="BY711" i="9"/>
  <c r="BZ711" i="9"/>
  <c r="BX711" i="9"/>
  <c r="CS710" i="9"/>
  <c r="CT710" i="9"/>
  <c r="CR710" i="9"/>
  <c r="BE710" i="9"/>
  <c r="BF710" i="9"/>
  <c r="BD710" i="9"/>
  <c r="BY709" i="9"/>
  <c r="BZ709" i="9"/>
  <c r="BX709" i="9"/>
  <c r="CS708" i="9"/>
  <c r="CT708" i="9"/>
  <c r="CR708" i="9"/>
  <c r="BP732" i="9"/>
  <c r="AV732" i="9"/>
  <c r="CJ731" i="9"/>
  <c r="BP731" i="9"/>
  <c r="AV731" i="9"/>
  <c r="CJ730" i="9"/>
  <c r="BP730" i="9"/>
  <c r="AV730" i="9"/>
  <c r="CJ729" i="9"/>
  <c r="BP729" i="9"/>
  <c r="AV729" i="9"/>
  <c r="CJ728" i="9"/>
  <c r="BP728" i="9"/>
  <c r="AV728" i="9"/>
  <c r="CJ727" i="9"/>
  <c r="BP727" i="9"/>
  <c r="AV727" i="9"/>
  <c r="CJ726" i="9"/>
  <c r="BP726" i="9"/>
  <c r="AV726" i="9"/>
  <c r="CJ725" i="9"/>
  <c r="BP725" i="9"/>
  <c r="AV725" i="9"/>
  <c r="CJ724" i="9"/>
  <c r="BP724" i="9"/>
  <c r="AV724" i="9"/>
  <c r="CJ723" i="9"/>
  <c r="BP723" i="9"/>
  <c r="AV723" i="9"/>
  <c r="CJ722" i="9"/>
  <c r="BP722" i="9"/>
  <c r="AV722" i="9"/>
  <c r="CJ721" i="9"/>
  <c r="BP721" i="9"/>
  <c r="AV721" i="9"/>
  <c r="CJ720" i="9"/>
  <c r="BP720" i="9"/>
  <c r="AV720" i="9"/>
  <c r="CJ719" i="9"/>
  <c r="BP719" i="9"/>
  <c r="AV719" i="9"/>
  <c r="CJ718" i="9"/>
  <c r="BP718" i="9"/>
  <c r="AV718" i="9"/>
  <c r="CJ717" i="9"/>
  <c r="BP717" i="9"/>
  <c r="AV717" i="9"/>
  <c r="CJ716" i="9"/>
  <c r="BP716" i="9"/>
  <c r="AV716" i="9"/>
  <c r="CJ715" i="9"/>
  <c r="BP715" i="9"/>
  <c r="AV715" i="9"/>
  <c r="CJ714" i="9"/>
  <c r="BP714" i="9"/>
  <c r="AV714" i="9"/>
  <c r="CJ713" i="9"/>
  <c r="BP713" i="9"/>
  <c r="AV713" i="9"/>
  <c r="CJ712" i="9"/>
  <c r="BP712" i="9"/>
  <c r="AV712" i="9"/>
  <c r="CJ711" i="9"/>
  <c r="BP711" i="9"/>
  <c r="AV711" i="9"/>
  <c r="CJ710" i="9"/>
  <c r="BP710" i="9"/>
  <c r="AV710" i="9"/>
  <c r="CJ709" i="9"/>
  <c r="BP709" i="9"/>
  <c r="AV709" i="9"/>
  <c r="CJ708" i="9"/>
  <c r="BX708" i="9"/>
  <c r="BP708" i="9"/>
  <c r="BD708" i="9"/>
  <c r="AV708" i="9"/>
  <c r="CR707" i="9"/>
  <c r="CJ707" i="9"/>
  <c r="BX707" i="9"/>
  <c r="BP707" i="9"/>
  <c r="BD707" i="9"/>
  <c r="AV707" i="9"/>
  <c r="CR706" i="9"/>
  <c r="CJ706" i="9"/>
  <c r="BX706" i="9"/>
  <c r="BP706" i="9"/>
  <c r="BD706" i="9"/>
  <c r="AV706" i="9"/>
  <c r="CR705" i="9"/>
  <c r="CJ705" i="9"/>
  <c r="BX705" i="9"/>
  <c r="BP705" i="9"/>
  <c r="BD705" i="9"/>
  <c r="AV705" i="9"/>
  <c r="CR704" i="9"/>
  <c r="CJ704" i="9"/>
  <c r="BX704" i="9"/>
  <c r="BP704" i="9"/>
  <c r="BD704" i="9"/>
  <c r="AV704" i="9"/>
  <c r="CR703" i="9"/>
  <c r="CJ703" i="9"/>
  <c r="BX703" i="9"/>
  <c r="BP703" i="9"/>
  <c r="BD703" i="9"/>
  <c r="AV703" i="9"/>
  <c r="CR702" i="9"/>
  <c r="CJ702" i="9"/>
  <c r="BX702" i="9"/>
  <c r="BP702" i="9"/>
  <c r="BD702" i="9"/>
  <c r="AV702" i="9"/>
  <c r="CR701" i="9"/>
  <c r="CJ701" i="9"/>
  <c r="BX701" i="9"/>
  <c r="BP701" i="9"/>
  <c r="BD701" i="9"/>
  <c r="AV701" i="9"/>
  <c r="CR700" i="9"/>
  <c r="CJ700" i="9"/>
  <c r="BX700" i="9"/>
  <c r="BP700" i="9"/>
  <c r="BD700" i="9"/>
  <c r="AV700" i="9"/>
  <c r="CR699" i="9"/>
  <c r="CJ699" i="9"/>
  <c r="BX699" i="9"/>
  <c r="BP699" i="9"/>
  <c r="BD699" i="9"/>
  <c r="AV699" i="9"/>
  <c r="CR698" i="9"/>
  <c r="CJ698" i="9"/>
  <c r="BX698" i="9"/>
  <c r="BP698" i="9"/>
  <c r="BD698" i="9"/>
  <c r="AV698" i="9"/>
  <c r="CR697" i="9"/>
  <c r="CJ697" i="9"/>
  <c r="BX697" i="9"/>
  <c r="BP697" i="9"/>
  <c r="BD697" i="9"/>
  <c r="AV697" i="9"/>
  <c r="CR696" i="9"/>
  <c r="CJ696" i="9"/>
  <c r="BX696" i="9"/>
  <c r="BP696" i="9"/>
  <c r="BD696" i="9"/>
  <c r="AV696" i="9"/>
  <c r="CR695" i="9"/>
  <c r="CJ695" i="9"/>
  <c r="BX695" i="9"/>
  <c r="BP695" i="9"/>
  <c r="BD695" i="9"/>
  <c r="AV695" i="9"/>
  <c r="CR694" i="9"/>
  <c r="CJ694" i="9"/>
  <c r="BX694" i="9"/>
  <c r="BP694" i="9"/>
  <c r="BD694" i="9"/>
  <c r="AV694" i="9"/>
  <c r="CR693" i="9"/>
  <c r="CJ693" i="9"/>
  <c r="BX693" i="9"/>
  <c r="BP693" i="9"/>
  <c r="BD693" i="9"/>
  <c r="AV693" i="9"/>
  <c r="CR692" i="9"/>
  <c r="CJ692" i="9"/>
  <c r="BX692" i="9"/>
  <c r="BP692" i="9"/>
  <c r="BD692" i="9"/>
  <c r="AV692" i="9"/>
  <c r="CR691" i="9"/>
  <c r="CJ691" i="9"/>
  <c r="BX691" i="9"/>
  <c r="BP691" i="9"/>
  <c r="BD691" i="9"/>
  <c r="AV691" i="9"/>
  <c r="CR690" i="9"/>
  <c r="CJ690" i="9"/>
  <c r="BX690" i="9"/>
  <c r="BP690" i="9"/>
  <c r="BD690" i="9"/>
  <c r="AV690" i="9"/>
  <c r="CR689" i="9"/>
  <c r="CJ689" i="9"/>
  <c r="BX689" i="9"/>
  <c r="BP689" i="9"/>
  <c r="BD689" i="9"/>
  <c r="AV689" i="9"/>
  <c r="CR688" i="9"/>
  <c r="CJ688" i="9"/>
  <c r="BX688" i="9"/>
  <c r="BP688" i="9"/>
  <c r="BD688" i="9"/>
  <c r="AV688" i="9"/>
  <c r="CR687" i="9"/>
  <c r="CJ687" i="9"/>
  <c r="BX687" i="9"/>
  <c r="BP687" i="9"/>
  <c r="BD687" i="9"/>
  <c r="AV687" i="9"/>
  <c r="CR686" i="9"/>
  <c r="CJ686" i="9"/>
  <c r="BX686" i="9"/>
  <c r="BP686" i="9"/>
  <c r="BD686" i="9"/>
  <c r="AV686" i="9"/>
  <c r="CR685" i="9"/>
  <c r="CJ685" i="9"/>
  <c r="BX685" i="9"/>
  <c r="BP685" i="9"/>
  <c r="BD685" i="9"/>
  <c r="AV685" i="9"/>
  <c r="CR684" i="9"/>
  <c r="CJ684" i="9"/>
  <c r="BX684" i="9"/>
  <c r="BP684" i="9"/>
  <c r="BD684" i="9"/>
  <c r="AV684" i="9"/>
  <c r="CR683" i="9"/>
  <c r="CJ683" i="9"/>
  <c r="BX683" i="9"/>
  <c r="BP683" i="9"/>
  <c r="BD683" i="9"/>
  <c r="AV683" i="9"/>
  <c r="CR682" i="9"/>
  <c r="CJ682" i="9"/>
  <c r="BX682" i="9"/>
  <c r="BP682" i="9"/>
  <c r="BD682" i="9"/>
  <c r="AV682" i="9"/>
  <c r="CR681" i="9"/>
  <c r="CJ681" i="9"/>
  <c r="BX681" i="9"/>
  <c r="BP681" i="9"/>
  <c r="BD681" i="9"/>
  <c r="AV681" i="9"/>
  <c r="CR680" i="9"/>
  <c r="CJ680" i="9"/>
  <c r="BX680" i="9"/>
  <c r="BP680" i="9"/>
  <c r="BD680" i="9"/>
  <c r="AV680" i="9"/>
  <c r="CR679" i="9"/>
  <c r="CJ679" i="9"/>
  <c r="BX679" i="9"/>
  <c r="BP679" i="9"/>
  <c r="BD679" i="9"/>
  <c r="AV679" i="9"/>
  <c r="CR678" i="9"/>
  <c r="CJ678" i="9"/>
  <c r="BX678" i="9"/>
  <c r="BP678" i="9"/>
  <c r="BD678" i="9"/>
  <c r="AV678" i="9"/>
  <c r="CR677" i="9"/>
  <c r="CJ677" i="9"/>
  <c r="BX677" i="9"/>
  <c r="BP677" i="9"/>
  <c r="BD677" i="9"/>
  <c r="AV677" i="9"/>
  <c r="CR676" i="9"/>
  <c r="CJ676" i="9"/>
  <c r="BX676" i="9"/>
  <c r="BP676" i="9"/>
  <c r="BD676" i="9"/>
  <c r="AV676" i="9"/>
  <c r="CR675" i="9"/>
  <c r="CJ675" i="9"/>
  <c r="BX675" i="9"/>
  <c r="BP675" i="9"/>
  <c r="BD675" i="9"/>
  <c r="AV675" i="9"/>
  <c r="CR674" i="9"/>
  <c r="CJ674" i="9"/>
  <c r="BX674" i="9"/>
  <c r="BP674" i="9"/>
  <c r="BD674" i="9"/>
  <c r="AV674" i="9"/>
  <c r="CR673" i="9"/>
  <c r="CJ673" i="9"/>
  <c r="BX673" i="9"/>
  <c r="BP673" i="9"/>
  <c r="BD673" i="9"/>
  <c r="AV673" i="9"/>
  <c r="CR672" i="9"/>
  <c r="CJ672" i="9"/>
  <c r="BX672" i="9"/>
  <c r="BP672" i="9"/>
  <c r="BD672" i="9"/>
  <c r="AV672" i="9"/>
  <c r="CR671" i="9"/>
  <c r="CJ671" i="9"/>
  <c r="BX671" i="9"/>
  <c r="BP671" i="9"/>
  <c r="BD671" i="9"/>
  <c r="AV671" i="9"/>
  <c r="CR670" i="9"/>
  <c r="CJ670" i="9"/>
  <c r="BX670" i="9"/>
  <c r="BP670" i="9"/>
  <c r="BD670" i="9"/>
  <c r="AV670" i="9"/>
  <c r="CR669" i="9"/>
  <c r="CJ669" i="9"/>
  <c r="BX669" i="9"/>
  <c r="BP669" i="9"/>
  <c r="BD669" i="9"/>
  <c r="AV669" i="9"/>
  <c r="CR668" i="9"/>
  <c r="CJ668" i="9"/>
  <c r="BX668" i="9"/>
  <c r="BP668" i="9"/>
  <c r="BD668" i="9"/>
  <c r="AV668" i="9"/>
  <c r="CR667" i="9"/>
  <c r="CJ667" i="9"/>
  <c r="BX667" i="9"/>
  <c r="BP667" i="9"/>
  <c r="BD667" i="9"/>
  <c r="AV667" i="9"/>
  <c r="CR666" i="9"/>
  <c r="CJ666" i="9"/>
  <c r="BX666" i="9"/>
  <c r="BP666" i="9"/>
  <c r="BD666" i="9"/>
  <c r="AV666" i="9"/>
  <c r="CR665" i="9"/>
  <c r="CJ665" i="9"/>
  <c r="BX665" i="9"/>
  <c r="BP665" i="9"/>
  <c r="BD665" i="9"/>
  <c r="AV665" i="9"/>
  <c r="CR664" i="9"/>
  <c r="CJ664" i="9"/>
  <c r="BX664" i="9"/>
  <c r="BP664" i="9"/>
  <c r="BD664" i="9"/>
  <c r="AV664" i="9"/>
  <c r="CR663" i="9"/>
  <c r="CJ663" i="9"/>
  <c r="BX663" i="9"/>
  <c r="BP663" i="9"/>
  <c r="BD663" i="9"/>
  <c r="AV663" i="9"/>
  <c r="CR662" i="9"/>
  <c r="CJ662" i="9"/>
  <c r="BX662" i="9"/>
  <c r="BP662" i="9"/>
  <c r="BD662" i="9"/>
  <c r="AV662" i="9"/>
  <c r="CR661" i="9"/>
  <c r="CJ661" i="9"/>
  <c r="BX661" i="9"/>
  <c r="BP661" i="9"/>
  <c r="BD661" i="9"/>
  <c r="AV661" i="9"/>
  <c r="CR660" i="9"/>
  <c r="CJ660" i="9"/>
  <c r="BX660" i="9"/>
  <c r="BP660" i="9"/>
  <c r="BD660" i="9"/>
  <c r="AV660" i="9"/>
  <c r="CR659" i="9"/>
  <c r="CJ659" i="9"/>
  <c r="BX659" i="9"/>
  <c r="BP659" i="9"/>
  <c r="BD659" i="9"/>
  <c r="AV659" i="9"/>
  <c r="CR658" i="9"/>
  <c r="CJ658" i="9"/>
  <c r="BX658" i="9"/>
  <c r="BP658" i="9"/>
  <c r="BD658" i="9"/>
  <c r="AV658" i="9"/>
  <c r="CR657" i="9"/>
  <c r="CJ657" i="9"/>
  <c r="BX657" i="9"/>
  <c r="BP657" i="9"/>
  <c r="BD657" i="9"/>
  <c r="AV657" i="9"/>
  <c r="CR656" i="9"/>
  <c r="CI656" i="9"/>
  <c r="CA656" i="9"/>
  <c r="BV656" i="9"/>
  <c r="BQ656" i="9"/>
  <c r="CS655" i="9"/>
  <c r="CM655" i="9"/>
  <c r="CH655" i="9"/>
  <c r="BZ655" i="9"/>
  <c r="BU655" i="9"/>
  <c r="BO655" i="9"/>
  <c r="BG655" i="9"/>
  <c r="BB655" i="9"/>
  <c r="AW655" i="9"/>
  <c r="BY654" i="9"/>
  <c r="BS654" i="9"/>
  <c r="BN654" i="9"/>
  <c r="BF654" i="9"/>
  <c r="BA654" i="9"/>
  <c r="AU654" i="9"/>
  <c r="CU653" i="9"/>
  <c r="CP653" i="9"/>
  <c r="CK653" i="9"/>
  <c r="BE653" i="9"/>
  <c r="AY653" i="9"/>
  <c r="AT653" i="9"/>
  <c r="CT652" i="9"/>
  <c r="CO652" i="9"/>
  <c r="CI652" i="9"/>
  <c r="CA652" i="9"/>
  <c r="BV652" i="9"/>
  <c r="BQ652" i="9"/>
  <c r="CS651" i="9"/>
  <c r="CM651" i="9"/>
  <c r="CH651" i="9"/>
  <c r="BZ651" i="9"/>
  <c r="BU651" i="9"/>
  <c r="BO651" i="9"/>
  <c r="BG651" i="9"/>
  <c r="BB651" i="9"/>
  <c r="AW651" i="9"/>
  <c r="BY650" i="9"/>
  <c r="BS650" i="9"/>
  <c r="BN650" i="9"/>
  <c r="BF650" i="9"/>
  <c r="BA650" i="9"/>
  <c r="AU650" i="9"/>
  <c r="CU649" i="9"/>
  <c r="CP649" i="9"/>
  <c r="CK649" i="9"/>
  <c r="BE649" i="9"/>
  <c r="AY649" i="9"/>
  <c r="AT649" i="9"/>
  <c r="CT648" i="9"/>
  <c r="CO648" i="9"/>
  <c r="CI648" i="9"/>
  <c r="CA648" i="9"/>
  <c r="BV648" i="9"/>
  <c r="BQ648" i="9"/>
  <c r="CS647" i="9"/>
  <c r="CM647" i="9"/>
  <c r="CH647" i="9"/>
  <c r="BZ647" i="9"/>
  <c r="BU647" i="9"/>
  <c r="BO647" i="9"/>
  <c r="BG647" i="9"/>
  <c r="BB647" i="9"/>
  <c r="AW647" i="9"/>
  <c r="BY646" i="9"/>
  <c r="BS646" i="9"/>
  <c r="BN646" i="9"/>
  <c r="BF646" i="9"/>
  <c r="BA646" i="9"/>
  <c r="AU646" i="9"/>
  <c r="CU645" i="9"/>
  <c r="CP645" i="9"/>
  <c r="CK645" i="9"/>
  <c r="BE645" i="9"/>
  <c r="AY645" i="9"/>
  <c r="AT645" i="9"/>
  <c r="CT644" i="9"/>
  <c r="CO644" i="9"/>
  <c r="CI644" i="9"/>
  <c r="CA644" i="9"/>
  <c r="BV644" i="9"/>
  <c r="BQ644" i="9"/>
  <c r="CS643" i="9"/>
  <c r="CM643" i="9"/>
  <c r="CH643" i="9"/>
  <c r="BZ643" i="9"/>
  <c r="BU643" i="9"/>
  <c r="BO643" i="9"/>
  <c r="BG643" i="9"/>
  <c r="BB643" i="9"/>
  <c r="AW643" i="9"/>
  <c r="BY642" i="9"/>
  <c r="BS642" i="9"/>
  <c r="BN642" i="9"/>
  <c r="BF642" i="9"/>
  <c r="BA642" i="9"/>
  <c r="AU642" i="9"/>
  <c r="CU641" i="9"/>
  <c r="CP641" i="9"/>
  <c r="CK641" i="9"/>
  <c r="BE641" i="9"/>
  <c r="AY641" i="9"/>
  <c r="AT641" i="9"/>
  <c r="CT640" i="9"/>
  <c r="CO640" i="9"/>
  <c r="CI640" i="9"/>
  <c r="CA640" i="9"/>
  <c r="BV640" i="9"/>
  <c r="BQ640" i="9"/>
  <c r="CS639" i="9"/>
  <c r="CM639" i="9"/>
  <c r="CH639" i="9"/>
  <c r="BZ639" i="9"/>
  <c r="BU639" i="9"/>
  <c r="BO639" i="9"/>
  <c r="BG639" i="9"/>
  <c r="BB639" i="9"/>
  <c r="AW639" i="9"/>
  <c r="BY638" i="9"/>
  <c r="BS638" i="9"/>
  <c r="BN638" i="9"/>
  <c r="BF638" i="9"/>
  <c r="BA638" i="9"/>
  <c r="AU638" i="9"/>
  <c r="CU637" i="9"/>
  <c r="CP637" i="9"/>
  <c r="CK637" i="9"/>
  <c r="BE637" i="9"/>
  <c r="AY637" i="9"/>
  <c r="AT637" i="9"/>
  <c r="CT636" i="9"/>
  <c r="CO636" i="9"/>
  <c r="CI636" i="9"/>
  <c r="CA636" i="9"/>
  <c r="BV636" i="9"/>
  <c r="BQ636" i="9"/>
  <c r="CS635" i="9"/>
  <c r="CM635" i="9"/>
  <c r="CH635" i="9"/>
  <c r="BZ635" i="9"/>
  <c r="BU635" i="9"/>
  <c r="BO635" i="9"/>
  <c r="BG635" i="9"/>
  <c r="BB635" i="9"/>
  <c r="AW635" i="9"/>
  <c r="BY634" i="9"/>
  <c r="BS634" i="9"/>
  <c r="BN634" i="9"/>
  <c r="BF634" i="9"/>
  <c r="BA634" i="9"/>
  <c r="AU634" i="9"/>
  <c r="CU633" i="9"/>
  <c r="CP633" i="9"/>
  <c r="CK633" i="9"/>
  <c r="BE633" i="9"/>
  <c r="AY633" i="9"/>
  <c r="AT633" i="9"/>
  <c r="CT632" i="9"/>
  <c r="CO632" i="9"/>
  <c r="CI632" i="9"/>
  <c r="CA632" i="9"/>
  <c r="BV632" i="9"/>
  <c r="BQ632" i="9"/>
  <c r="CS631" i="9"/>
  <c r="CM631" i="9"/>
  <c r="CH631" i="9"/>
  <c r="BZ631" i="9"/>
  <c r="BU631" i="9"/>
  <c r="BO631" i="9"/>
  <c r="BG631" i="9"/>
  <c r="BB631" i="9"/>
  <c r="AW631" i="9"/>
  <c r="BY630" i="9"/>
  <c r="BS630" i="9"/>
  <c r="BN630" i="9"/>
  <c r="BF630" i="9"/>
  <c r="BA630" i="9"/>
  <c r="AU630" i="9"/>
  <c r="CU629" i="9"/>
  <c r="CP629" i="9"/>
  <c r="CK629" i="9"/>
  <c r="BE629" i="9"/>
  <c r="AY629" i="9"/>
  <c r="AT629" i="9"/>
  <c r="CT628" i="9"/>
  <c r="CO628" i="9"/>
  <c r="CI628" i="9"/>
  <c r="CA628" i="9"/>
  <c r="BV628" i="9"/>
  <c r="BQ628" i="9"/>
  <c r="CS627" i="9"/>
  <c r="CM627" i="9"/>
  <c r="CH627" i="9"/>
  <c r="BZ627" i="9"/>
  <c r="BU627" i="9"/>
  <c r="BO627" i="9"/>
  <c r="BG627" i="9"/>
  <c r="BB627" i="9"/>
  <c r="AW627" i="9"/>
  <c r="BY626" i="9"/>
  <c r="BS626" i="9"/>
  <c r="BN626" i="9"/>
  <c r="BF626" i="9"/>
  <c r="BA626" i="9"/>
  <c r="AU626" i="9"/>
  <c r="CU625" i="9"/>
  <c r="CP625" i="9"/>
  <c r="CK625" i="9"/>
  <c r="BE625" i="9"/>
  <c r="AY625" i="9"/>
  <c r="AT625" i="9"/>
  <c r="CT624" i="9"/>
  <c r="CO624" i="9"/>
  <c r="CI624" i="9"/>
  <c r="CA624" i="9"/>
  <c r="BV624" i="9"/>
  <c r="BU623" i="9"/>
  <c r="BT623" i="9"/>
  <c r="BE623" i="9"/>
  <c r="BD623" i="9"/>
  <c r="BA622" i="9"/>
  <c r="AZ622" i="9"/>
  <c r="CS621" i="9"/>
  <c r="CR621" i="9"/>
  <c r="CO620" i="9"/>
  <c r="CN620" i="9"/>
  <c r="BY620" i="9"/>
  <c r="BX620" i="9"/>
  <c r="BU619" i="9"/>
  <c r="BT619" i="9"/>
  <c r="BE619" i="9"/>
  <c r="BD619" i="9"/>
  <c r="BA618" i="9"/>
  <c r="AZ618" i="9"/>
  <c r="CS617" i="9"/>
  <c r="CR617" i="9"/>
  <c r="CO616" i="9"/>
  <c r="CN616" i="9"/>
  <c r="BY616" i="9"/>
  <c r="BX616" i="9"/>
  <c r="BU615" i="9"/>
  <c r="BT615" i="9"/>
  <c r="BE615" i="9"/>
  <c r="BD615" i="9"/>
  <c r="BA614" i="9"/>
  <c r="AZ614" i="9"/>
  <c r="CS613" i="9"/>
  <c r="CR613" i="9"/>
  <c r="CO612" i="9"/>
  <c r="CN612" i="9"/>
  <c r="BY612" i="9"/>
  <c r="BX612" i="9"/>
  <c r="CO623" i="9"/>
  <c r="CN623" i="9"/>
  <c r="BY623" i="9"/>
  <c r="BX623" i="9"/>
  <c r="BU622" i="9"/>
  <c r="BT622" i="9"/>
  <c r="BE622" i="9"/>
  <c r="BD622" i="9"/>
  <c r="BA621" i="9"/>
  <c r="AZ621" i="9"/>
  <c r="CS620" i="9"/>
  <c r="CR620" i="9"/>
  <c r="CO619" i="9"/>
  <c r="CN619" i="9"/>
  <c r="BY619" i="9"/>
  <c r="BX619" i="9"/>
  <c r="BU618" i="9"/>
  <c r="BT618" i="9"/>
  <c r="BE618" i="9"/>
  <c r="BD618" i="9"/>
  <c r="BA617" i="9"/>
  <c r="AZ617" i="9"/>
  <c r="CS616" i="9"/>
  <c r="CR616" i="9"/>
  <c r="CO615" i="9"/>
  <c r="CN615" i="9"/>
  <c r="BY615" i="9"/>
  <c r="BX615" i="9"/>
  <c r="BU614" i="9"/>
  <c r="BT614" i="9"/>
  <c r="BE614" i="9"/>
  <c r="BD614" i="9"/>
  <c r="BA613" i="9"/>
  <c r="AZ613" i="9"/>
  <c r="CS612" i="9"/>
  <c r="CR612" i="9"/>
  <c r="CS611" i="9"/>
  <c r="CT611" i="9"/>
  <c r="CR611" i="9"/>
  <c r="BE611" i="9"/>
  <c r="BF611" i="9"/>
  <c r="BD611" i="9"/>
  <c r="BY610" i="9"/>
  <c r="BZ610" i="9"/>
  <c r="BX610" i="9"/>
  <c r="CS609" i="9"/>
  <c r="CT609" i="9"/>
  <c r="CR609" i="9"/>
  <c r="BE609" i="9"/>
  <c r="BF609" i="9"/>
  <c r="BD609" i="9"/>
  <c r="BY608" i="9"/>
  <c r="BZ608" i="9"/>
  <c r="BX608" i="9"/>
  <c r="CS607" i="9"/>
  <c r="CT607" i="9"/>
  <c r="CR607" i="9"/>
  <c r="BE607" i="9"/>
  <c r="BF607" i="9"/>
  <c r="BD607" i="9"/>
  <c r="BY606" i="9"/>
  <c r="BZ606" i="9"/>
  <c r="BX606" i="9"/>
  <c r="CS605" i="9"/>
  <c r="CT605" i="9"/>
  <c r="CR605" i="9"/>
  <c r="BE605" i="9"/>
  <c r="BF605" i="9"/>
  <c r="BD605" i="9"/>
  <c r="BY604" i="9"/>
  <c r="BZ604" i="9"/>
  <c r="BX604" i="9"/>
  <c r="CS603" i="9"/>
  <c r="CT603" i="9"/>
  <c r="CR603" i="9"/>
  <c r="BE603" i="9"/>
  <c r="BF603" i="9"/>
  <c r="BD603" i="9"/>
  <c r="BY602" i="9"/>
  <c r="BZ602" i="9"/>
  <c r="BX602" i="9"/>
  <c r="CS601" i="9"/>
  <c r="CT601" i="9"/>
  <c r="CR601" i="9"/>
  <c r="BE601" i="9"/>
  <c r="BF601" i="9"/>
  <c r="BD601" i="9"/>
  <c r="BY600" i="9"/>
  <c r="BZ600" i="9"/>
  <c r="BX600" i="9"/>
  <c r="CS599" i="9"/>
  <c r="CT599" i="9"/>
  <c r="CR599" i="9"/>
  <c r="BE599" i="9"/>
  <c r="BF599" i="9"/>
  <c r="BD599" i="9"/>
  <c r="BY598" i="9"/>
  <c r="BZ598" i="9"/>
  <c r="BX598" i="9"/>
  <c r="CS597" i="9"/>
  <c r="CT597" i="9"/>
  <c r="CR597" i="9"/>
  <c r="BE597" i="9"/>
  <c r="BF597" i="9"/>
  <c r="BD597" i="9"/>
  <c r="BY596" i="9"/>
  <c r="BZ596" i="9"/>
  <c r="BX596" i="9"/>
  <c r="BZ708" i="9"/>
  <c r="BF708" i="9"/>
  <c r="CT707" i="9"/>
  <c r="BZ707" i="9"/>
  <c r="BF707" i="9"/>
  <c r="CT706" i="9"/>
  <c r="BZ706" i="9"/>
  <c r="BF706" i="9"/>
  <c r="CT705" i="9"/>
  <c r="BZ705" i="9"/>
  <c r="BF705" i="9"/>
  <c r="CT704" i="9"/>
  <c r="BZ704" i="9"/>
  <c r="BF704" i="9"/>
  <c r="CT703" i="9"/>
  <c r="BZ703" i="9"/>
  <c r="BF703" i="9"/>
  <c r="CT702" i="9"/>
  <c r="BZ702" i="9"/>
  <c r="BF702" i="9"/>
  <c r="CT701" i="9"/>
  <c r="BZ701" i="9"/>
  <c r="BF701" i="9"/>
  <c r="CT700" i="9"/>
  <c r="BZ700" i="9"/>
  <c r="BF700" i="9"/>
  <c r="CT699" i="9"/>
  <c r="BZ699" i="9"/>
  <c r="BF699" i="9"/>
  <c r="CT698" i="9"/>
  <c r="BZ698" i="9"/>
  <c r="BF698" i="9"/>
  <c r="CT697" i="9"/>
  <c r="BZ697" i="9"/>
  <c r="BF697" i="9"/>
  <c r="CT696" i="9"/>
  <c r="BZ696" i="9"/>
  <c r="BF696" i="9"/>
  <c r="CT695" i="9"/>
  <c r="BZ695" i="9"/>
  <c r="BF695" i="9"/>
  <c r="CT694" i="9"/>
  <c r="BZ694" i="9"/>
  <c r="BF694" i="9"/>
  <c r="CT693" i="9"/>
  <c r="BZ693" i="9"/>
  <c r="BF693" i="9"/>
  <c r="CT692" i="9"/>
  <c r="BZ692" i="9"/>
  <c r="BF692" i="9"/>
  <c r="CT691" i="9"/>
  <c r="BZ691" i="9"/>
  <c r="BF691" i="9"/>
  <c r="CT690" i="9"/>
  <c r="BZ690" i="9"/>
  <c r="BF690" i="9"/>
  <c r="CT689" i="9"/>
  <c r="BZ689" i="9"/>
  <c r="BF689" i="9"/>
  <c r="CT688" i="9"/>
  <c r="BZ688" i="9"/>
  <c r="BF688" i="9"/>
  <c r="CT687" i="9"/>
  <c r="BZ687" i="9"/>
  <c r="BF687" i="9"/>
  <c r="CT686" i="9"/>
  <c r="BZ686" i="9"/>
  <c r="BF686" i="9"/>
  <c r="CT685" i="9"/>
  <c r="BZ685" i="9"/>
  <c r="BF685" i="9"/>
  <c r="CT684" i="9"/>
  <c r="BZ684" i="9"/>
  <c r="BF684" i="9"/>
  <c r="CT683" i="9"/>
  <c r="BZ683" i="9"/>
  <c r="BF683" i="9"/>
  <c r="CT682" i="9"/>
  <c r="BZ682" i="9"/>
  <c r="BF682" i="9"/>
  <c r="CT681" i="9"/>
  <c r="BZ681" i="9"/>
  <c r="BF681" i="9"/>
  <c r="CT680" i="9"/>
  <c r="BZ680" i="9"/>
  <c r="BF680" i="9"/>
  <c r="CT679" i="9"/>
  <c r="BZ679" i="9"/>
  <c r="BF679" i="9"/>
  <c r="CT678" i="9"/>
  <c r="BZ678" i="9"/>
  <c r="BF678" i="9"/>
  <c r="CT677" i="9"/>
  <c r="BZ677" i="9"/>
  <c r="BF677" i="9"/>
  <c r="CT676" i="9"/>
  <c r="BZ676" i="9"/>
  <c r="BF676" i="9"/>
  <c r="CT675" i="9"/>
  <c r="BZ675" i="9"/>
  <c r="BF675" i="9"/>
  <c r="CT674" i="9"/>
  <c r="BZ674" i="9"/>
  <c r="BF674" i="9"/>
  <c r="CT673" i="9"/>
  <c r="BZ673" i="9"/>
  <c r="BF673" i="9"/>
  <c r="CT672" i="9"/>
  <c r="BZ672" i="9"/>
  <c r="BF672" i="9"/>
  <c r="CT671" i="9"/>
  <c r="BZ671" i="9"/>
  <c r="BF671" i="9"/>
  <c r="CT670" i="9"/>
  <c r="BZ670" i="9"/>
  <c r="BF670" i="9"/>
  <c r="CT669" i="9"/>
  <c r="BZ669" i="9"/>
  <c r="BF669" i="9"/>
  <c r="CT668" i="9"/>
  <c r="BZ668" i="9"/>
  <c r="BF668" i="9"/>
  <c r="CT667" i="9"/>
  <c r="BZ667" i="9"/>
  <c r="BF667" i="9"/>
  <c r="CT666" i="9"/>
  <c r="BZ666" i="9"/>
  <c r="BF666" i="9"/>
  <c r="CT665" i="9"/>
  <c r="BZ665" i="9"/>
  <c r="BF665" i="9"/>
  <c r="CT664" i="9"/>
  <c r="BZ664" i="9"/>
  <c r="BF664" i="9"/>
  <c r="CT663" i="9"/>
  <c r="BZ663" i="9"/>
  <c r="BF663" i="9"/>
  <c r="CT662" i="9"/>
  <c r="BZ662" i="9"/>
  <c r="BF662" i="9"/>
  <c r="CT661" i="9"/>
  <c r="BZ661" i="9"/>
  <c r="BF661" i="9"/>
  <c r="CT660" i="9"/>
  <c r="BZ660" i="9"/>
  <c r="BF660" i="9"/>
  <c r="CT659" i="9"/>
  <c r="BZ659" i="9"/>
  <c r="BF659" i="9"/>
  <c r="CT658" i="9"/>
  <c r="BZ658" i="9"/>
  <c r="BF658" i="9"/>
  <c r="CT657" i="9"/>
  <c r="BZ657" i="9"/>
  <c r="BF657" i="9"/>
  <c r="CT656" i="9"/>
  <c r="BY656" i="9"/>
  <c r="BS656" i="9"/>
  <c r="BN656" i="9"/>
  <c r="CU655" i="9"/>
  <c r="CP655" i="9"/>
  <c r="CK655" i="9"/>
  <c r="BE655" i="9"/>
  <c r="AY655" i="9"/>
  <c r="AT655" i="9"/>
  <c r="CA654" i="9"/>
  <c r="BV654" i="9"/>
  <c r="BQ654" i="9"/>
  <c r="CS653" i="9"/>
  <c r="CM653" i="9"/>
  <c r="CH653" i="9"/>
  <c r="BG653" i="9"/>
  <c r="BB653" i="9"/>
  <c r="AW653" i="9"/>
  <c r="BY652" i="9"/>
  <c r="BS652" i="9"/>
  <c r="BN652" i="9"/>
  <c r="CU651" i="9"/>
  <c r="CP651" i="9"/>
  <c r="CK651" i="9"/>
  <c r="BE651" i="9"/>
  <c r="AY651" i="9"/>
  <c r="AT651" i="9"/>
  <c r="CA650" i="9"/>
  <c r="BV650" i="9"/>
  <c r="BQ650" i="9"/>
  <c r="CS649" i="9"/>
  <c r="CM649" i="9"/>
  <c r="CH649" i="9"/>
  <c r="BG649" i="9"/>
  <c r="BB649" i="9"/>
  <c r="AW649" i="9"/>
  <c r="BY648" i="9"/>
  <c r="BS648" i="9"/>
  <c r="BN648" i="9"/>
  <c r="CU647" i="9"/>
  <c r="CP647" i="9"/>
  <c r="CK647" i="9"/>
  <c r="BE647" i="9"/>
  <c r="AY647" i="9"/>
  <c r="AT647" i="9"/>
  <c r="CA646" i="9"/>
  <c r="BV646" i="9"/>
  <c r="BQ646" i="9"/>
  <c r="CS645" i="9"/>
  <c r="CM645" i="9"/>
  <c r="CH645" i="9"/>
  <c r="BG645" i="9"/>
  <c r="BB645" i="9"/>
  <c r="AW645" i="9"/>
  <c r="BY644" i="9"/>
  <c r="BS644" i="9"/>
  <c r="BN644" i="9"/>
  <c r="CU643" i="9"/>
  <c r="CP643" i="9"/>
  <c r="CK643" i="9"/>
  <c r="BE643" i="9"/>
  <c r="AY643" i="9"/>
  <c r="AT643" i="9"/>
  <c r="CA642" i="9"/>
  <c r="BV642" i="9"/>
  <c r="BQ642" i="9"/>
  <c r="CS641" i="9"/>
  <c r="CM641" i="9"/>
  <c r="CH641" i="9"/>
  <c r="BG641" i="9"/>
  <c r="BB641" i="9"/>
  <c r="AW641" i="9"/>
  <c r="BY640" i="9"/>
  <c r="BS640" i="9"/>
  <c r="BN640" i="9"/>
  <c r="CU639" i="9"/>
  <c r="CP639" i="9"/>
  <c r="CK639" i="9"/>
  <c r="BE639" i="9"/>
  <c r="AY639" i="9"/>
  <c r="AT639" i="9"/>
  <c r="CA638" i="9"/>
  <c r="BV638" i="9"/>
  <c r="BQ638" i="9"/>
  <c r="CS637" i="9"/>
  <c r="CM637" i="9"/>
  <c r="CH637" i="9"/>
  <c r="BG637" i="9"/>
  <c r="BB637" i="9"/>
  <c r="AW637" i="9"/>
  <c r="BY636" i="9"/>
  <c r="BS636" i="9"/>
  <c r="BN636" i="9"/>
  <c r="CU635" i="9"/>
  <c r="CP635" i="9"/>
  <c r="CK635" i="9"/>
  <c r="BE635" i="9"/>
  <c r="AY635" i="9"/>
  <c r="AT635" i="9"/>
  <c r="CA634" i="9"/>
  <c r="BV634" i="9"/>
  <c r="BQ634" i="9"/>
  <c r="CS633" i="9"/>
  <c r="CM633" i="9"/>
  <c r="CH633" i="9"/>
  <c r="BG633" i="9"/>
  <c r="BB633" i="9"/>
  <c r="AW633" i="9"/>
  <c r="BY632" i="9"/>
  <c r="BS632" i="9"/>
  <c r="BN632" i="9"/>
  <c r="CU631" i="9"/>
  <c r="CP631" i="9"/>
  <c r="CK631" i="9"/>
  <c r="BE631" i="9"/>
  <c r="AY631" i="9"/>
  <c r="AT631" i="9"/>
  <c r="CA630" i="9"/>
  <c r="BV630" i="9"/>
  <c r="BQ630" i="9"/>
  <c r="CS629" i="9"/>
  <c r="CM629" i="9"/>
  <c r="CH629" i="9"/>
  <c r="BG629" i="9"/>
  <c r="BB629" i="9"/>
  <c r="AW629" i="9"/>
  <c r="BY628" i="9"/>
  <c r="BS628" i="9"/>
  <c r="BN628" i="9"/>
  <c r="CU627" i="9"/>
  <c r="CP627" i="9"/>
  <c r="CK627" i="9"/>
  <c r="BE627" i="9"/>
  <c r="AY627" i="9"/>
  <c r="AT627" i="9"/>
  <c r="CA626" i="9"/>
  <c r="BV626" i="9"/>
  <c r="BQ626" i="9"/>
  <c r="CS625" i="9"/>
  <c r="CM625" i="9"/>
  <c r="CH625" i="9"/>
  <c r="BG625" i="9"/>
  <c r="BB625" i="9"/>
  <c r="AW625" i="9"/>
  <c r="BY624" i="9"/>
  <c r="BS624" i="9"/>
  <c r="BA624" i="9"/>
  <c r="AZ624" i="9"/>
  <c r="CS623" i="9"/>
  <c r="CR623" i="9"/>
  <c r="BV623" i="9"/>
  <c r="CO622" i="9"/>
  <c r="CN622" i="9"/>
  <c r="BY622" i="9"/>
  <c r="BX622" i="9"/>
  <c r="BB622" i="9"/>
  <c r="CU621" i="9"/>
  <c r="BU621" i="9"/>
  <c r="BT621" i="9"/>
  <c r="BE621" i="9"/>
  <c r="BD621" i="9"/>
  <c r="CP620" i="9"/>
  <c r="CA620" i="9"/>
  <c r="BA620" i="9"/>
  <c r="AZ620" i="9"/>
  <c r="CS619" i="9"/>
  <c r="CR619" i="9"/>
  <c r="BV619" i="9"/>
  <c r="BG619" i="9"/>
  <c r="CO618" i="9"/>
  <c r="CN618" i="9"/>
  <c r="BY618" i="9"/>
  <c r="BX618" i="9"/>
  <c r="BB618" i="9"/>
  <c r="CU617" i="9"/>
  <c r="BU617" i="9"/>
  <c r="BT617" i="9"/>
  <c r="BE617" i="9"/>
  <c r="BD617" i="9"/>
  <c r="CP616" i="9"/>
  <c r="CA616" i="9"/>
  <c r="BA616" i="9"/>
  <c r="AZ616" i="9"/>
  <c r="CS615" i="9"/>
  <c r="CR615" i="9"/>
  <c r="BV615" i="9"/>
  <c r="BG615" i="9"/>
  <c r="CO614" i="9"/>
  <c r="CN614" i="9"/>
  <c r="BY614" i="9"/>
  <c r="BX614" i="9"/>
  <c r="BB614" i="9"/>
  <c r="CU613" i="9"/>
  <c r="BU613" i="9"/>
  <c r="BT613" i="9"/>
  <c r="BE613" i="9"/>
  <c r="BD613" i="9"/>
  <c r="CP612" i="9"/>
  <c r="CA612" i="9"/>
  <c r="BA612" i="9"/>
  <c r="AZ612" i="9"/>
  <c r="CT655" i="9"/>
  <c r="CO655" i="9"/>
  <c r="CI655" i="9"/>
  <c r="BZ654" i="9"/>
  <c r="BU654" i="9"/>
  <c r="BO654" i="9"/>
  <c r="BF653" i="9"/>
  <c r="BA653" i="9"/>
  <c r="AU653" i="9"/>
  <c r="CT651" i="9"/>
  <c r="CO651" i="9"/>
  <c r="CI651" i="9"/>
  <c r="BZ650" i="9"/>
  <c r="BU650" i="9"/>
  <c r="BO650" i="9"/>
  <c r="BF649" i="9"/>
  <c r="BA649" i="9"/>
  <c r="AU649" i="9"/>
  <c r="CT647" i="9"/>
  <c r="CO647" i="9"/>
  <c r="CI647" i="9"/>
  <c r="BZ646" i="9"/>
  <c r="BU646" i="9"/>
  <c r="BO646" i="9"/>
  <c r="BF645" i="9"/>
  <c r="BA645" i="9"/>
  <c r="AU645" i="9"/>
  <c r="CT643" i="9"/>
  <c r="CO643" i="9"/>
  <c r="CI643" i="9"/>
  <c r="BZ642" i="9"/>
  <c r="BU642" i="9"/>
  <c r="BO642" i="9"/>
  <c r="BF641" i="9"/>
  <c r="BA641" i="9"/>
  <c r="AU641" i="9"/>
  <c r="CT639" i="9"/>
  <c r="CO639" i="9"/>
  <c r="CI639" i="9"/>
  <c r="BZ638" i="9"/>
  <c r="BU638" i="9"/>
  <c r="BO638" i="9"/>
  <c r="BF637" i="9"/>
  <c r="BA637" i="9"/>
  <c r="AU637" i="9"/>
  <c r="CT635" i="9"/>
  <c r="CO635" i="9"/>
  <c r="CI635" i="9"/>
  <c r="BZ634" i="9"/>
  <c r="BU634" i="9"/>
  <c r="BO634" i="9"/>
  <c r="BF633" i="9"/>
  <c r="BA633" i="9"/>
  <c r="AU633" i="9"/>
  <c r="CT631" i="9"/>
  <c r="CO631" i="9"/>
  <c r="CI631" i="9"/>
  <c r="BZ630" i="9"/>
  <c r="BU630" i="9"/>
  <c r="BO630" i="9"/>
  <c r="BF629" i="9"/>
  <c r="BA629" i="9"/>
  <c r="AU629" i="9"/>
  <c r="CT627" i="9"/>
  <c r="CO627" i="9"/>
  <c r="CI627" i="9"/>
  <c r="BZ626" i="9"/>
  <c r="BU626" i="9"/>
  <c r="BO626" i="9"/>
  <c r="BF625" i="9"/>
  <c r="BA625" i="9"/>
  <c r="AU625" i="9"/>
  <c r="BE624" i="9"/>
  <c r="BD624" i="9"/>
  <c r="CP623" i="9"/>
  <c r="CA623" i="9"/>
  <c r="BA623" i="9"/>
  <c r="AZ623" i="9"/>
  <c r="CS622" i="9"/>
  <c r="CR622" i="9"/>
  <c r="BV622" i="9"/>
  <c r="BG622" i="9"/>
  <c r="CO621" i="9"/>
  <c r="CN621" i="9"/>
  <c r="BY621" i="9"/>
  <c r="BX621" i="9"/>
  <c r="BB621" i="9"/>
  <c r="CU620" i="9"/>
  <c r="BU620" i="9"/>
  <c r="BT620" i="9"/>
  <c r="BE620" i="9"/>
  <c r="BD620" i="9"/>
  <c r="CP619" i="9"/>
  <c r="CA619" i="9"/>
  <c r="BA619" i="9"/>
  <c r="AZ619" i="9"/>
  <c r="CS618" i="9"/>
  <c r="CR618" i="9"/>
  <c r="BV618" i="9"/>
  <c r="BG618" i="9"/>
  <c r="CO617" i="9"/>
  <c r="CN617" i="9"/>
  <c r="BY617" i="9"/>
  <c r="BX617" i="9"/>
  <c r="BB617" i="9"/>
  <c r="CU616" i="9"/>
  <c r="BU616" i="9"/>
  <c r="BT616" i="9"/>
  <c r="BE616" i="9"/>
  <c r="BD616" i="9"/>
  <c r="CP615" i="9"/>
  <c r="CA615" i="9"/>
  <c r="BA615" i="9"/>
  <c r="AZ615" i="9"/>
  <c r="CS614" i="9"/>
  <c r="CR614" i="9"/>
  <c r="BV614" i="9"/>
  <c r="BG614" i="9"/>
  <c r="CO613" i="9"/>
  <c r="CN613" i="9"/>
  <c r="BY613" i="9"/>
  <c r="BX613" i="9"/>
  <c r="BB613" i="9"/>
  <c r="CU612" i="9"/>
  <c r="BU612" i="9"/>
  <c r="BT612" i="9"/>
  <c r="BE612" i="9"/>
  <c r="BD612" i="9"/>
  <c r="BY611" i="9"/>
  <c r="BZ611" i="9"/>
  <c r="BX611" i="9"/>
  <c r="CS610" i="9"/>
  <c r="CT610" i="9"/>
  <c r="CR610" i="9"/>
  <c r="BE610" i="9"/>
  <c r="BF610" i="9"/>
  <c r="BD610" i="9"/>
  <c r="BY609" i="9"/>
  <c r="BZ609" i="9"/>
  <c r="BX609" i="9"/>
  <c r="CS608" i="9"/>
  <c r="CT608" i="9"/>
  <c r="CR608" i="9"/>
  <c r="BE608" i="9"/>
  <c r="BF608" i="9"/>
  <c r="BD608" i="9"/>
  <c r="BY607" i="9"/>
  <c r="BZ607" i="9"/>
  <c r="BX607" i="9"/>
  <c r="CS606" i="9"/>
  <c r="CT606" i="9"/>
  <c r="CR606" i="9"/>
  <c r="BE606" i="9"/>
  <c r="BF606" i="9"/>
  <c r="BD606" i="9"/>
  <c r="BY605" i="9"/>
  <c r="BZ605" i="9"/>
  <c r="BX605" i="9"/>
  <c r="CS604" i="9"/>
  <c r="CT604" i="9"/>
  <c r="CR604" i="9"/>
  <c r="BE604" i="9"/>
  <c r="BF604" i="9"/>
  <c r="BD604" i="9"/>
  <c r="BY603" i="9"/>
  <c r="BZ603" i="9"/>
  <c r="BX603" i="9"/>
  <c r="CS602" i="9"/>
  <c r="CT602" i="9"/>
  <c r="CR602" i="9"/>
  <c r="BE602" i="9"/>
  <c r="BF602" i="9"/>
  <c r="BD602" i="9"/>
  <c r="BY601" i="9"/>
  <c r="BZ601" i="9"/>
  <c r="BX601" i="9"/>
  <c r="CS600" i="9"/>
  <c r="CT600" i="9"/>
  <c r="CR600" i="9"/>
  <c r="BE600" i="9"/>
  <c r="BF600" i="9"/>
  <c r="BD600" i="9"/>
  <c r="BY599" i="9"/>
  <c r="BZ599" i="9"/>
  <c r="BX599" i="9"/>
  <c r="CS598" i="9"/>
  <c r="CT598" i="9"/>
  <c r="CR598" i="9"/>
  <c r="BE598" i="9"/>
  <c r="BF598" i="9"/>
  <c r="BD598" i="9"/>
  <c r="BY597" i="9"/>
  <c r="BZ597" i="9"/>
  <c r="BX597" i="9"/>
  <c r="CS596" i="9"/>
  <c r="CT596" i="9"/>
  <c r="CR596" i="9"/>
  <c r="BE596" i="9"/>
  <c r="BF596" i="9"/>
  <c r="BD596" i="9"/>
  <c r="CN611" i="9"/>
  <c r="BT611" i="9"/>
  <c r="AZ611" i="9"/>
  <c r="CN610" i="9"/>
  <c r="BT610" i="9"/>
  <c r="AZ610" i="9"/>
  <c r="CN609" i="9"/>
  <c r="BT609" i="9"/>
  <c r="AZ609" i="9"/>
  <c r="CN608" i="9"/>
  <c r="BT608" i="9"/>
  <c r="AZ608" i="9"/>
  <c r="CN607" i="9"/>
  <c r="BT607" i="9"/>
  <c r="AZ607" i="9"/>
  <c r="CN606" i="9"/>
  <c r="BT606" i="9"/>
  <c r="AZ606" i="9"/>
  <c r="CN605" i="9"/>
  <c r="BT605" i="9"/>
  <c r="AZ605" i="9"/>
  <c r="CN604" i="9"/>
  <c r="BT604" i="9"/>
  <c r="AZ604" i="9"/>
  <c r="CN603" i="9"/>
  <c r="BT603" i="9"/>
  <c r="AZ603" i="9"/>
  <c r="CN602" i="9"/>
  <c r="BT602" i="9"/>
  <c r="AZ602" i="9"/>
  <c r="CN601" i="9"/>
  <c r="BT601" i="9"/>
  <c r="AZ601" i="9"/>
  <c r="CN600" i="9"/>
  <c r="BT600" i="9"/>
  <c r="AZ600" i="9"/>
  <c r="CN599" i="9"/>
  <c r="BT599" i="9"/>
  <c r="AZ599" i="9"/>
  <c r="CN598" i="9"/>
  <c r="BT598" i="9"/>
  <c r="AZ598" i="9"/>
  <c r="CN597" i="9"/>
  <c r="BT597" i="9"/>
  <c r="AZ597" i="9"/>
  <c r="CN596" i="9"/>
  <c r="BT596" i="9"/>
  <c r="AZ596" i="9"/>
  <c r="CR595" i="9"/>
  <c r="CN595" i="9"/>
  <c r="BX595" i="9"/>
  <c r="BT595" i="9"/>
  <c r="BD595" i="9"/>
  <c r="AZ595" i="9"/>
  <c r="CR594" i="9"/>
  <c r="CN594" i="9"/>
  <c r="BX594" i="9"/>
  <c r="BT594" i="9"/>
  <c r="BD594" i="9"/>
  <c r="AZ594" i="9"/>
  <c r="CR593" i="9"/>
  <c r="CN593" i="9"/>
  <c r="BX593" i="9"/>
  <c r="BT593" i="9"/>
  <c r="BD593" i="9"/>
  <c r="AZ593" i="9"/>
  <c r="CR592" i="9"/>
  <c r="CN592" i="9"/>
  <c r="BX592" i="9"/>
  <c r="BT592" i="9"/>
  <c r="BD592" i="9"/>
  <c r="AZ592" i="9"/>
  <c r="CR591" i="9"/>
  <c r="CN591" i="9"/>
  <c r="BX591" i="9"/>
  <c r="BT591" i="9"/>
  <c r="BD591" i="9"/>
  <c r="AZ591" i="9"/>
  <c r="CR590" i="9"/>
  <c r="CN590" i="9"/>
  <c r="BX590" i="9"/>
  <c r="BT590" i="9"/>
  <c r="BD590" i="9"/>
  <c r="AZ590" i="9"/>
  <c r="CR589" i="9"/>
  <c r="CN589" i="9"/>
  <c r="BX589" i="9"/>
  <c r="BT589" i="9"/>
  <c r="BD589" i="9"/>
  <c r="AZ589" i="9"/>
  <c r="CR588" i="9"/>
  <c r="CN588" i="9"/>
  <c r="BX588" i="9"/>
  <c r="BT588" i="9"/>
  <c r="BD588" i="9"/>
  <c r="AZ588" i="9"/>
  <c r="CR587" i="9"/>
  <c r="CN587" i="9"/>
  <c r="BX587" i="9"/>
  <c r="BT587" i="9"/>
  <c r="BD587" i="9"/>
  <c r="AZ587" i="9"/>
  <c r="CR586" i="9"/>
  <c r="CN586" i="9"/>
  <c r="BX586" i="9"/>
  <c r="BT586" i="9"/>
  <c r="BD586" i="9"/>
  <c r="AZ586" i="9"/>
  <c r="CR585" i="9"/>
  <c r="CN585" i="9"/>
  <c r="BX585" i="9"/>
  <c r="BT585" i="9"/>
  <c r="BD585" i="9"/>
  <c r="AZ585" i="9"/>
  <c r="CR584" i="9"/>
  <c r="CN584" i="9"/>
  <c r="BX584" i="9"/>
  <c r="BT584" i="9"/>
  <c r="BD584" i="9"/>
  <c r="AZ584" i="9"/>
  <c r="CR583" i="9"/>
  <c r="CN583" i="9"/>
  <c r="BX583" i="9"/>
  <c r="BT583" i="9"/>
  <c r="BD583" i="9"/>
  <c r="AZ583" i="9"/>
  <c r="CR582" i="9"/>
  <c r="CN582" i="9"/>
  <c r="BX582" i="9"/>
  <c r="BT582" i="9"/>
  <c r="BD582" i="9"/>
  <c r="AZ582" i="9"/>
  <c r="CR581" i="9"/>
  <c r="CN581" i="9"/>
  <c r="BX581" i="9"/>
  <c r="BT581" i="9"/>
  <c r="BD581" i="9"/>
  <c r="AZ581" i="9"/>
  <c r="CR580" i="9"/>
  <c r="CN580" i="9"/>
  <c r="BX580" i="9"/>
  <c r="BT580" i="9"/>
  <c r="BD580" i="9"/>
  <c r="AZ580" i="9"/>
  <c r="CR579" i="9"/>
  <c r="CN579" i="9"/>
  <c r="BX579" i="9"/>
  <c r="BT579" i="9"/>
  <c r="BD579" i="9"/>
  <c r="AZ579" i="9"/>
  <c r="CR578" i="9"/>
  <c r="CN578" i="9"/>
  <c r="BX578" i="9"/>
  <c r="BT578" i="9"/>
  <c r="BD578" i="9"/>
  <c r="AZ578" i="9"/>
  <c r="CR577" i="9"/>
  <c r="CN577" i="9"/>
  <c r="BX577" i="9"/>
  <c r="BT577" i="9"/>
  <c r="BD577" i="9"/>
  <c r="AZ577" i="9"/>
  <c r="CR576" i="9"/>
  <c r="CN576" i="9"/>
  <c r="BX576" i="9"/>
  <c r="BT576" i="9"/>
  <c r="BD576" i="9"/>
  <c r="AZ576" i="9"/>
  <c r="CR575" i="9"/>
  <c r="CN575" i="9"/>
  <c r="BX575" i="9"/>
  <c r="BT575" i="9"/>
  <c r="BD575" i="9"/>
  <c r="AZ575" i="9"/>
  <c r="CR574" i="9"/>
  <c r="CN574" i="9"/>
  <c r="BX574" i="9"/>
  <c r="BT574" i="9"/>
  <c r="BD574" i="9"/>
  <c r="AZ574" i="9"/>
  <c r="CR573" i="9"/>
  <c r="CN573" i="9"/>
  <c r="BX573" i="9"/>
  <c r="BT573" i="9"/>
  <c r="BD573" i="9"/>
  <c r="AZ573" i="9"/>
  <c r="CR572" i="9"/>
  <c r="CN572" i="9"/>
  <c r="BX572" i="9"/>
  <c r="BT572" i="9"/>
  <c r="BD572" i="9"/>
  <c r="AZ572" i="9"/>
  <c r="CR571" i="9"/>
  <c r="CN571" i="9"/>
  <c r="BX571" i="9"/>
  <c r="BT571" i="9"/>
  <c r="BD571" i="9"/>
  <c r="AZ571" i="9"/>
  <c r="CR570" i="9"/>
  <c r="CN570" i="9"/>
  <c r="BX570" i="9"/>
  <c r="BT570" i="9"/>
  <c r="BD570" i="9"/>
  <c r="AZ570" i="9"/>
  <c r="CR569" i="9"/>
  <c r="CN569" i="9"/>
  <c r="BX569" i="9"/>
  <c r="BT569" i="9"/>
  <c r="BD569" i="9"/>
  <c r="AZ569" i="9"/>
  <c r="CR568" i="9"/>
  <c r="CN568" i="9"/>
  <c r="BX568" i="9"/>
  <c r="BT568" i="9"/>
  <c r="BD568" i="9"/>
  <c r="AZ568" i="9"/>
  <c r="CR567" i="9"/>
  <c r="CN567" i="9"/>
  <c r="BX567" i="9"/>
  <c r="BT567" i="9"/>
  <c r="BD567" i="9"/>
  <c r="AZ567" i="9"/>
  <c r="CR566" i="9"/>
  <c r="CN566" i="9"/>
  <c r="BX566" i="9"/>
  <c r="BT566" i="9"/>
  <c r="BD566" i="9"/>
  <c r="AZ566" i="9"/>
  <c r="CR565" i="9"/>
  <c r="CN565" i="9"/>
  <c r="BX565" i="9"/>
  <c r="BT565" i="9"/>
  <c r="BD565" i="9"/>
  <c r="AZ565" i="9"/>
  <c r="CR564" i="9"/>
  <c r="CN564" i="9"/>
  <c r="BX564" i="9"/>
  <c r="BT564" i="9"/>
  <c r="BD564" i="9"/>
  <c r="AZ564" i="9"/>
  <c r="CR563" i="9"/>
  <c r="CN563" i="9"/>
  <c r="BX563" i="9"/>
  <c r="BT563" i="9"/>
  <c r="BD563" i="9"/>
  <c r="AZ563" i="9"/>
  <c r="CR562" i="9"/>
  <c r="CN562" i="9"/>
  <c r="BX562" i="9"/>
  <c r="BT562" i="9"/>
  <c r="BD562" i="9"/>
  <c r="AZ562" i="9"/>
  <c r="CR561" i="9"/>
  <c r="CN561" i="9"/>
  <c r="BX561" i="9"/>
  <c r="BT561" i="9"/>
  <c r="BD561" i="9"/>
  <c r="AZ561" i="9"/>
  <c r="CR560" i="9"/>
  <c r="CN560" i="9"/>
  <c r="BX560" i="9"/>
  <c r="BT560" i="9"/>
  <c r="BD560" i="9"/>
  <c r="AZ560" i="9"/>
  <c r="CR559" i="9"/>
  <c r="CN559" i="9"/>
  <c r="BX559" i="9"/>
  <c r="BT559" i="9"/>
  <c r="BD559" i="9"/>
  <c r="AZ559" i="9"/>
  <c r="CR558" i="9"/>
  <c r="CN558" i="9"/>
  <c r="BX558" i="9"/>
  <c r="BT558" i="9"/>
  <c r="BD558" i="9"/>
  <c r="AZ558" i="9"/>
  <c r="CR557" i="9"/>
  <c r="CN557" i="9"/>
  <c r="BX557" i="9"/>
  <c r="BT557" i="9"/>
  <c r="BD557" i="9"/>
  <c r="AZ557" i="9"/>
  <c r="CR556" i="9"/>
  <c r="CN556" i="9"/>
  <c r="BX556" i="9"/>
  <c r="BT556" i="9"/>
  <c r="BD556" i="9"/>
  <c r="AZ556" i="9"/>
  <c r="CR555" i="9"/>
  <c r="CN555" i="9"/>
  <c r="BX555" i="9"/>
  <c r="BT555" i="9"/>
  <c r="BP555" i="9"/>
  <c r="BD555" i="9"/>
  <c r="AV555" i="9"/>
  <c r="CR554" i="9"/>
  <c r="CJ554" i="9"/>
  <c r="BX554" i="9"/>
  <c r="BP554" i="9"/>
  <c r="BD554" i="9"/>
  <c r="AV554" i="9"/>
  <c r="CR553" i="9"/>
  <c r="CJ553" i="9"/>
  <c r="BX553" i="9"/>
  <c r="BP553" i="9"/>
  <c r="BD553" i="9"/>
  <c r="AV553" i="9"/>
  <c r="CR552" i="9"/>
  <c r="CJ552" i="9"/>
  <c r="BX552" i="9"/>
  <c r="BP552" i="9"/>
  <c r="BD552" i="9"/>
  <c r="AV552" i="9"/>
  <c r="CR551" i="9"/>
  <c r="CJ551" i="9"/>
  <c r="BX551" i="9"/>
  <c r="BP551" i="9"/>
  <c r="BD551" i="9"/>
  <c r="AV551" i="9"/>
  <c r="CR550" i="9"/>
  <c r="CJ550" i="9"/>
  <c r="BX550" i="9"/>
  <c r="BP550" i="9"/>
  <c r="BD550" i="9"/>
  <c r="AV550" i="9"/>
  <c r="CR549" i="9"/>
  <c r="CJ549" i="9"/>
  <c r="BX549" i="9"/>
  <c r="BP549" i="9"/>
  <c r="BD549" i="9"/>
  <c r="AV549" i="9"/>
  <c r="CR548" i="9"/>
  <c r="CJ548" i="9"/>
  <c r="BX548" i="9"/>
  <c r="BP548" i="9"/>
  <c r="BD548" i="9"/>
  <c r="AV548" i="9"/>
  <c r="CR547" i="9"/>
  <c r="CJ547" i="9"/>
  <c r="BX547" i="9"/>
  <c r="BP547" i="9"/>
  <c r="BD547" i="9"/>
  <c r="AV547" i="9"/>
  <c r="CR546" i="9"/>
  <c r="CJ546" i="9"/>
  <c r="BX546" i="9"/>
  <c r="BP546" i="9"/>
  <c r="BD546" i="9"/>
  <c r="AV546" i="9"/>
  <c r="CR545" i="9"/>
  <c r="CJ545" i="9"/>
  <c r="BX545" i="9"/>
  <c r="BP545" i="9"/>
  <c r="BD545" i="9"/>
  <c r="AV545" i="9"/>
  <c r="CR544" i="9"/>
  <c r="CJ544" i="9"/>
  <c r="BX544" i="9"/>
  <c r="BP544" i="9"/>
  <c r="BD544" i="9"/>
  <c r="AV544" i="9"/>
  <c r="CR543" i="9"/>
  <c r="CJ543" i="9"/>
  <c r="BX543" i="9"/>
  <c r="BP543" i="9"/>
  <c r="BD543" i="9"/>
  <c r="AV543" i="9"/>
  <c r="CR542" i="9"/>
  <c r="CJ542" i="9"/>
  <c r="BX542" i="9"/>
  <c r="BP542" i="9"/>
  <c r="BD542" i="9"/>
  <c r="AV542" i="9"/>
  <c r="CR541" i="9"/>
  <c r="CJ541" i="9"/>
  <c r="BX541" i="9"/>
  <c r="BP541" i="9"/>
  <c r="BD541" i="9"/>
  <c r="AV541" i="9"/>
  <c r="CR540" i="9"/>
  <c r="CJ540" i="9"/>
  <c r="BX540" i="9"/>
  <c r="BP540" i="9"/>
  <c r="BD540" i="9"/>
  <c r="AV540" i="9"/>
  <c r="CR539" i="9"/>
  <c r="CJ539" i="9"/>
  <c r="BX539" i="9"/>
  <c r="BP539" i="9"/>
  <c r="BD539" i="9"/>
  <c r="AV539" i="9"/>
  <c r="CR538" i="9"/>
  <c r="CJ538" i="9"/>
  <c r="BX538" i="9"/>
  <c r="BP538" i="9"/>
  <c r="BD538" i="9"/>
  <c r="AV538" i="9"/>
  <c r="CR537" i="9"/>
  <c r="CJ537" i="9"/>
  <c r="BX537" i="9"/>
  <c r="BP537" i="9"/>
  <c r="BD537" i="9"/>
  <c r="AV537" i="9"/>
  <c r="CR536" i="9"/>
  <c r="CJ536" i="9"/>
  <c r="BX536" i="9"/>
  <c r="BP536" i="9"/>
  <c r="BD536" i="9"/>
  <c r="AV536" i="9"/>
  <c r="CR535" i="9"/>
  <c r="CJ535" i="9"/>
  <c r="BX535" i="9"/>
  <c r="BP535" i="9"/>
  <c r="BD535" i="9"/>
  <c r="AV535" i="9"/>
  <c r="CR534" i="9"/>
  <c r="CJ534" i="9"/>
  <c r="BX534" i="9"/>
  <c r="BP534" i="9"/>
  <c r="BD534" i="9"/>
  <c r="AV534" i="9"/>
  <c r="CR533" i="9"/>
  <c r="CJ533" i="9"/>
  <c r="BX533" i="9"/>
  <c r="BP533" i="9"/>
  <c r="BD533" i="9"/>
  <c r="AV533" i="9"/>
  <c r="CR532" i="9"/>
  <c r="CJ532" i="9"/>
  <c r="BX532" i="9"/>
  <c r="BP532" i="9"/>
  <c r="BD532" i="9"/>
  <c r="AV532" i="9"/>
  <c r="CR531" i="9"/>
  <c r="CJ531" i="9"/>
  <c r="BX531" i="9"/>
  <c r="BP531" i="9"/>
  <c r="BD531" i="9"/>
  <c r="AV531" i="9"/>
  <c r="CR530" i="9"/>
  <c r="CJ530" i="9"/>
  <c r="BX530" i="9"/>
  <c r="BP530" i="9"/>
  <c r="BD530" i="9"/>
  <c r="AV530" i="9"/>
  <c r="CR529" i="9"/>
  <c r="CJ529" i="9"/>
  <c r="BX529" i="9"/>
  <c r="BP529" i="9"/>
  <c r="BD529" i="9"/>
  <c r="AV529" i="9"/>
  <c r="CR528" i="9"/>
  <c r="CJ528" i="9"/>
  <c r="BX528" i="9"/>
  <c r="BP528" i="9"/>
  <c r="BD528" i="9"/>
  <c r="AV528" i="9"/>
  <c r="CR527" i="9"/>
  <c r="CJ527" i="9"/>
  <c r="BX527" i="9"/>
  <c r="BP527" i="9"/>
  <c r="BD527" i="9"/>
  <c r="AV527" i="9"/>
  <c r="CR526" i="9"/>
  <c r="CJ526" i="9"/>
  <c r="BX526" i="9"/>
  <c r="BP526" i="9"/>
  <c r="BD526" i="9"/>
  <c r="AV526" i="9"/>
  <c r="CR525" i="9"/>
  <c r="CJ525" i="9"/>
  <c r="BX525" i="9"/>
  <c r="BP525" i="9"/>
  <c r="BD525" i="9"/>
  <c r="AV525" i="9"/>
  <c r="CR524" i="9"/>
  <c r="CJ524" i="9"/>
  <c r="BX524" i="9"/>
  <c r="BP524" i="9"/>
  <c r="BD524" i="9"/>
  <c r="AV524" i="9"/>
  <c r="CR523" i="9"/>
  <c r="CJ523" i="9"/>
  <c r="BX523" i="9"/>
  <c r="BP523" i="9"/>
  <c r="BD523" i="9"/>
  <c r="AV523" i="9"/>
  <c r="CR522" i="9"/>
  <c r="CJ522" i="9"/>
  <c r="BX522" i="9"/>
  <c r="BP522" i="9"/>
  <c r="CS521" i="9"/>
  <c r="CM521" i="9"/>
  <c r="CH521" i="9"/>
  <c r="BZ521" i="9"/>
  <c r="BU521" i="9"/>
  <c r="BO521" i="9"/>
  <c r="BG521" i="9"/>
  <c r="BB521" i="9"/>
  <c r="AW521" i="9"/>
  <c r="BY520" i="9"/>
  <c r="BS520" i="9"/>
  <c r="BN520" i="9"/>
  <c r="BF520" i="9"/>
  <c r="BA520" i="9"/>
  <c r="AU520" i="9"/>
  <c r="CU519" i="9"/>
  <c r="CP519" i="9"/>
  <c r="CK519" i="9"/>
  <c r="BE519" i="9"/>
  <c r="AY519" i="9"/>
  <c r="AT519" i="9"/>
  <c r="CT518" i="9"/>
  <c r="CO518" i="9"/>
  <c r="CI518" i="9"/>
  <c r="CA518" i="9"/>
  <c r="BV518" i="9"/>
  <c r="BQ518" i="9"/>
  <c r="CS517" i="9"/>
  <c r="CM517" i="9"/>
  <c r="CH517" i="9"/>
  <c r="BZ517" i="9"/>
  <c r="BU517" i="9"/>
  <c r="BG517" i="9"/>
  <c r="BB517" i="9"/>
  <c r="AW517" i="9"/>
  <c r="BY516" i="9"/>
  <c r="BS516" i="9"/>
  <c r="BN516" i="9"/>
  <c r="BF516" i="9"/>
  <c r="BA516" i="9"/>
  <c r="CU515" i="9"/>
  <c r="CP515" i="9"/>
  <c r="CK515" i="9"/>
  <c r="BE515" i="9"/>
  <c r="AY515" i="9"/>
  <c r="AT515" i="9"/>
  <c r="CT514" i="9"/>
  <c r="CO514" i="9"/>
  <c r="CA514" i="9"/>
  <c r="BV514" i="9"/>
  <c r="BQ514" i="9"/>
  <c r="CS513" i="9"/>
  <c r="CM513" i="9"/>
  <c r="CH513" i="9"/>
  <c r="BZ513" i="9"/>
  <c r="BU513" i="9"/>
  <c r="BG513" i="9"/>
  <c r="BB513" i="9"/>
  <c r="AW513" i="9"/>
  <c r="BY512" i="9"/>
  <c r="BS512" i="9"/>
  <c r="BN512" i="9"/>
  <c r="BF512" i="9"/>
  <c r="BA512" i="9"/>
  <c r="CU511" i="9"/>
  <c r="CP511" i="9"/>
  <c r="CK511" i="9"/>
  <c r="BE511" i="9"/>
  <c r="AY511" i="9"/>
  <c r="AT511" i="9"/>
  <c r="CT510" i="9"/>
  <c r="CA510" i="9"/>
  <c r="BV510" i="9"/>
  <c r="BQ510" i="9"/>
  <c r="CS509" i="9"/>
  <c r="CM509" i="9"/>
  <c r="CH509" i="9"/>
  <c r="BZ509" i="9"/>
  <c r="BG509" i="9"/>
  <c r="BB509" i="9"/>
  <c r="AW509" i="9"/>
  <c r="BY508" i="9"/>
  <c r="BS508" i="9"/>
  <c r="BN508" i="9"/>
  <c r="BF508" i="9"/>
  <c r="CU507" i="9"/>
  <c r="CP507" i="9"/>
  <c r="CK507" i="9"/>
  <c r="BE507" i="9"/>
  <c r="AY507" i="9"/>
  <c r="AT507" i="9"/>
  <c r="CT506" i="9"/>
  <c r="CA506" i="9"/>
  <c r="BV506" i="9"/>
  <c r="BQ506" i="9"/>
  <c r="CS505" i="9"/>
  <c r="CM505" i="9"/>
  <c r="CH505" i="9"/>
  <c r="BG505" i="9"/>
  <c r="BB505" i="9"/>
  <c r="AW505" i="9"/>
  <c r="BY504" i="9"/>
  <c r="BS504" i="9"/>
  <c r="BN504" i="9"/>
  <c r="CU503" i="9"/>
  <c r="CP503" i="9"/>
  <c r="CK503" i="9"/>
  <c r="BE503" i="9"/>
  <c r="AY503" i="9"/>
  <c r="AT503" i="9"/>
  <c r="CA502" i="9"/>
  <c r="BV502" i="9"/>
  <c r="BQ502" i="9"/>
  <c r="CS501" i="9"/>
  <c r="CM501" i="9"/>
  <c r="CH501" i="9"/>
  <c r="BG501" i="9"/>
  <c r="BB501" i="9"/>
  <c r="AW501" i="9"/>
  <c r="BY500" i="9"/>
  <c r="BS500" i="9"/>
  <c r="BN500" i="9"/>
  <c r="CU499" i="9"/>
  <c r="CP499" i="9"/>
  <c r="CK499" i="9"/>
  <c r="BE499" i="9"/>
  <c r="AY499" i="9"/>
  <c r="AT499" i="9"/>
  <c r="CA498" i="9"/>
  <c r="BV498" i="9"/>
  <c r="BQ498" i="9"/>
  <c r="CS497" i="9"/>
  <c r="CM497" i="9"/>
  <c r="CH497" i="9"/>
  <c r="BG497" i="9"/>
  <c r="BB497" i="9"/>
  <c r="AW497" i="9"/>
  <c r="BX496" i="9"/>
  <c r="BY496" i="9"/>
  <c r="BT495" i="9"/>
  <c r="BU495" i="9"/>
  <c r="BD495" i="9"/>
  <c r="BE495" i="9"/>
  <c r="AZ494" i="9"/>
  <c r="BA494" i="9"/>
  <c r="CR493" i="9"/>
  <c r="CS493" i="9"/>
  <c r="CN492" i="9"/>
  <c r="CO492" i="9"/>
  <c r="BX492" i="9"/>
  <c r="BY492" i="9"/>
  <c r="BT491" i="9"/>
  <c r="BU491" i="9"/>
  <c r="BD491" i="9"/>
  <c r="BE491" i="9"/>
  <c r="AZ490" i="9"/>
  <c r="BA490" i="9"/>
  <c r="CR489" i="9"/>
  <c r="CS489" i="9"/>
  <c r="BZ506" i="9"/>
  <c r="BF497" i="9"/>
  <c r="CN495" i="9"/>
  <c r="CO495" i="9"/>
  <c r="BX495" i="9"/>
  <c r="BY495" i="9"/>
  <c r="BT494" i="9"/>
  <c r="BU494" i="9"/>
  <c r="BD494" i="9"/>
  <c r="BE494" i="9"/>
  <c r="AZ493" i="9"/>
  <c r="BA493" i="9"/>
  <c r="CR492" i="9"/>
  <c r="CS492" i="9"/>
  <c r="CN491" i="9"/>
  <c r="CO491" i="9"/>
  <c r="BX491" i="9"/>
  <c r="BY491" i="9"/>
  <c r="BT490" i="9"/>
  <c r="BU490" i="9"/>
  <c r="BD490" i="9"/>
  <c r="BE490" i="9"/>
  <c r="BT489" i="9"/>
  <c r="BU489" i="9"/>
  <c r="BS489" i="9"/>
  <c r="CN488" i="9"/>
  <c r="CO488" i="9"/>
  <c r="CM488" i="9"/>
  <c r="AZ488" i="9"/>
  <c r="BA488" i="9"/>
  <c r="AY488" i="9"/>
  <c r="CT595" i="9"/>
  <c r="BZ595" i="9"/>
  <c r="BF595" i="9"/>
  <c r="CT594" i="9"/>
  <c r="BZ594" i="9"/>
  <c r="BF594" i="9"/>
  <c r="CT593" i="9"/>
  <c r="BZ593" i="9"/>
  <c r="BF593" i="9"/>
  <c r="CT592" i="9"/>
  <c r="BZ592" i="9"/>
  <c r="BF592" i="9"/>
  <c r="CT591" i="9"/>
  <c r="BZ591" i="9"/>
  <c r="BF591" i="9"/>
  <c r="CT590" i="9"/>
  <c r="BZ590" i="9"/>
  <c r="BF590" i="9"/>
  <c r="CT589" i="9"/>
  <c r="BZ589" i="9"/>
  <c r="BF589" i="9"/>
  <c r="CT588" i="9"/>
  <c r="BZ588" i="9"/>
  <c r="BF588" i="9"/>
  <c r="CT587" i="9"/>
  <c r="BZ587" i="9"/>
  <c r="BF587" i="9"/>
  <c r="CT586" i="9"/>
  <c r="BZ586" i="9"/>
  <c r="BF586" i="9"/>
  <c r="CT585" i="9"/>
  <c r="BZ585" i="9"/>
  <c r="BF585" i="9"/>
  <c r="CT584" i="9"/>
  <c r="BZ584" i="9"/>
  <c r="BF584" i="9"/>
  <c r="CT583" i="9"/>
  <c r="BZ583" i="9"/>
  <c r="BF583" i="9"/>
  <c r="CT582" i="9"/>
  <c r="BZ582" i="9"/>
  <c r="BF582" i="9"/>
  <c r="CT581" i="9"/>
  <c r="BZ581" i="9"/>
  <c r="BF581" i="9"/>
  <c r="CT580" i="9"/>
  <c r="BZ580" i="9"/>
  <c r="BF580" i="9"/>
  <c r="CT579" i="9"/>
  <c r="BZ579" i="9"/>
  <c r="BF579" i="9"/>
  <c r="CT578" i="9"/>
  <c r="BZ578" i="9"/>
  <c r="BF578" i="9"/>
  <c r="CT577" i="9"/>
  <c r="BZ577" i="9"/>
  <c r="BF577" i="9"/>
  <c r="CT576" i="9"/>
  <c r="BZ576" i="9"/>
  <c r="BF576" i="9"/>
  <c r="CT575" i="9"/>
  <c r="BZ575" i="9"/>
  <c r="BF575" i="9"/>
  <c r="CT574" i="9"/>
  <c r="BZ574" i="9"/>
  <c r="BF574" i="9"/>
  <c r="CT573" i="9"/>
  <c r="BZ573" i="9"/>
  <c r="BF573" i="9"/>
  <c r="CT572" i="9"/>
  <c r="BZ572" i="9"/>
  <c r="BF572" i="9"/>
  <c r="CT571" i="9"/>
  <c r="BZ571" i="9"/>
  <c r="BF571" i="9"/>
  <c r="CT570" i="9"/>
  <c r="BZ570" i="9"/>
  <c r="BF570" i="9"/>
  <c r="CT569" i="9"/>
  <c r="BZ569" i="9"/>
  <c r="BF569" i="9"/>
  <c r="CT568" i="9"/>
  <c r="BZ568" i="9"/>
  <c r="BF568" i="9"/>
  <c r="CT567" i="9"/>
  <c r="BZ567" i="9"/>
  <c r="BF567" i="9"/>
  <c r="CT566" i="9"/>
  <c r="BZ566" i="9"/>
  <c r="BF566" i="9"/>
  <c r="CT565" i="9"/>
  <c r="BZ565" i="9"/>
  <c r="BF565" i="9"/>
  <c r="CT564" i="9"/>
  <c r="BZ564" i="9"/>
  <c r="BF564" i="9"/>
  <c r="CT563" i="9"/>
  <c r="BZ563" i="9"/>
  <c r="BF563" i="9"/>
  <c r="CT562" i="9"/>
  <c r="BZ562" i="9"/>
  <c r="BF562" i="9"/>
  <c r="CT561" i="9"/>
  <c r="BZ561" i="9"/>
  <c r="BF561" i="9"/>
  <c r="CT560" i="9"/>
  <c r="BZ560" i="9"/>
  <c r="BF560" i="9"/>
  <c r="CT559" i="9"/>
  <c r="BZ559" i="9"/>
  <c r="BF559" i="9"/>
  <c r="CT558" i="9"/>
  <c r="BZ558" i="9"/>
  <c r="BF558" i="9"/>
  <c r="CT557" i="9"/>
  <c r="BZ557" i="9"/>
  <c r="BF557" i="9"/>
  <c r="CT556" i="9"/>
  <c r="BZ556" i="9"/>
  <c r="BF556" i="9"/>
  <c r="CT555" i="9"/>
  <c r="BZ555" i="9"/>
  <c r="BF555" i="9"/>
  <c r="CT554" i="9"/>
  <c r="BZ554" i="9"/>
  <c r="BF554" i="9"/>
  <c r="CT553" i="9"/>
  <c r="BZ553" i="9"/>
  <c r="BF553" i="9"/>
  <c r="CT552" i="9"/>
  <c r="BZ552" i="9"/>
  <c r="BF552" i="9"/>
  <c r="CT551" i="9"/>
  <c r="BZ551" i="9"/>
  <c r="BF551" i="9"/>
  <c r="CT550" i="9"/>
  <c r="BZ550" i="9"/>
  <c r="BF550" i="9"/>
  <c r="CT549" i="9"/>
  <c r="BZ549" i="9"/>
  <c r="BF549" i="9"/>
  <c r="CT548" i="9"/>
  <c r="BZ548" i="9"/>
  <c r="BF548" i="9"/>
  <c r="CT547" i="9"/>
  <c r="BZ547" i="9"/>
  <c r="BF547" i="9"/>
  <c r="CT546" i="9"/>
  <c r="BZ546" i="9"/>
  <c r="BF546" i="9"/>
  <c r="CT545" i="9"/>
  <c r="BZ545" i="9"/>
  <c r="BF545" i="9"/>
  <c r="CT544" i="9"/>
  <c r="BZ544" i="9"/>
  <c r="BF544" i="9"/>
  <c r="CT543" i="9"/>
  <c r="BZ543" i="9"/>
  <c r="BF543" i="9"/>
  <c r="CT542" i="9"/>
  <c r="BZ542" i="9"/>
  <c r="BF542" i="9"/>
  <c r="CT541" i="9"/>
  <c r="BZ541" i="9"/>
  <c r="BF541" i="9"/>
  <c r="CT540" i="9"/>
  <c r="BZ540" i="9"/>
  <c r="BF540" i="9"/>
  <c r="CT539" i="9"/>
  <c r="BZ539" i="9"/>
  <c r="BF539" i="9"/>
  <c r="CT538" i="9"/>
  <c r="BZ538" i="9"/>
  <c r="BF538" i="9"/>
  <c r="CT537" i="9"/>
  <c r="BZ537" i="9"/>
  <c r="BF537" i="9"/>
  <c r="CT536" i="9"/>
  <c r="BZ536" i="9"/>
  <c r="BF536" i="9"/>
  <c r="CT535" i="9"/>
  <c r="BZ535" i="9"/>
  <c r="BF535" i="9"/>
  <c r="CT534" i="9"/>
  <c r="BZ534" i="9"/>
  <c r="BF534" i="9"/>
  <c r="CT533" i="9"/>
  <c r="BZ533" i="9"/>
  <c r="BF533" i="9"/>
  <c r="CT532" i="9"/>
  <c r="BZ532" i="9"/>
  <c r="BF532" i="9"/>
  <c r="CT531" i="9"/>
  <c r="BZ531" i="9"/>
  <c r="BF531" i="9"/>
  <c r="CT530" i="9"/>
  <c r="BZ530" i="9"/>
  <c r="BF530" i="9"/>
  <c r="CT529" i="9"/>
  <c r="BZ529" i="9"/>
  <c r="BF529" i="9"/>
  <c r="CT528" i="9"/>
  <c r="BZ528" i="9"/>
  <c r="BF528" i="9"/>
  <c r="CT527" i="9"/>
  <c r="BZ527" i="9"/>
  <c r="BF527" i="9"/>
  <c r="CT526" i="9"/>
  <c r="BZ526" i="9"/>
  <c r="BF526" i="9"/>
  <c r="CT525" i="9"/>
  <c r="BZ525" i="9"/>
  <c r="BF525" i="9"/>
  <c r="CT524" i="9"/>
  <c r="BZ524" i="9"/>
  <c r="BF524" i="9"/>
  <c r="CT523" i="9"/>
  <c r="BZ523" i="9"/>
  <c r="BF523" i="9"/>
  <c r="CT522" i="9"/>
  <c r="BZ522" i="9"/>
  <c r="CU521" i="9"/>
  <c r="CP521" i="9"/>
  <c r="CK521" i="9"/>
  <c r="BE521" i="9"/>
  <c r="AY521" i="9"/>
  <c r="AT521" i="9"/>
  <c r="CT520" i="9"/>
  <c r="CA520" i="9"/>
  <c r="BV520" i="9"/>
  <c r="BQ520" i="9"/>
  <c r="CS519" i="9"/>
  <c r="CM519" i="9"/>
  <c r="CH519" i="9"/>
  <c r="BZ519" i="9"/>
  <c r="BG519" i="9"/>
  <c r="BB519" i="9"/>
  <c r="AW519" i="9"/>
  <c r="BY518" i="9"/>
  <c r="BS518" i="9"/>
  <c r="BN518" i="9"/>
  <c r="BF518" i="9"/>
  <c r="CU517" i="9"/>
  <c r="CP517" i="9"/>
  <c r="CK517" i="9"/>
  <c r="BE517" i="9"/>
  <c r="AY517" i="9"/>
  <c r="AT517" i="9"/>
  <c r="CT516" i="9"/>
  <c r="CA516" i="9"/>
  <c r="BV516" i="9"/>
  <c r="BQ516" i="9"/>
  <c r="CS515" i="9"/>
  <c r="CM515" i="9"/>
  <c r="CH515" i="9"/>
  <c r="BZ515" i="9"/>
  <c r="BG515" i="9"/>
  <c r="BB515" i="9"/>
  <c r="AW515" i="9"/>
  <c r="BY514" i="9"/>
  <c r="BS514" i="9"/>
  <c r="BN514" i="9"/>
  <c r="BF514" i="9"/>
  <c r="BA514" i="9"/>
  <c r="CU513" i="9"/>
  <c r="CP513" i="9"/>
  <c r="CK513" i="9"/>
  <c r="BE513" i="9"/>
  <c r="AY513" i="9"/>
  <c r="AT513" i="9"/>
  <c r="CT512" i="9"/>
  <c r="CO512" i="9"/>
  <c r="CA512" i="9"/>
  <c r="BV512" i="9"/>
  <c r="BQ512" i="9"/>
  <c r="CS511" i="9"/>
  <c r="CM511" i="9"/>
  <c r="CH511" i="9"/>
  <c r="BZ511" i="9"/>
  <c r="BU511" i="9"/>
  <c r="BG511" i="9"/>
  <c r="BB511" i="9"/>
  <c r="AW511" i="9"/>
  <c r="BY510" i="9"/>
  <c r="BS510" i="9"/>
  <c r="BN510" i="9"/>
  <c r="BF510" i="9"/>
  <c r="BA510" i="9"/>
  <c r="CU509" i="9"/>
  <c r="CP509" i="9"/>
  <c r="CK509" i="9"/>
  <c r="BE509" i="9"/>
  <c r="AY509" i="9"/>
  <c r="AT509" i="9"/>
  <c r="CT508" i="9"/>
  <c r="CO508" i="9"/>
  <c r="CI508" i="9"/>
  <c r="CA508" i="9"/>
  <c r="BV508" i="9"/>
  <c r="BQ508" i="9"/>
  <c r="CS507" i="9"/>
  <c r="CM507" i="9"/>
  <c r="CH507" i="9"/>
  <c r="BZ507" i="9"/>
  <c r="BU507" i="9"/>
  <c r="BG507" i="9"/>
  <c r="BB507" i="9"/>
  <c r="AW507" i="9"/>
  <c r="BY506" i="9"/>
  <c r="BS506" i="9"/>
  <c r="BN506" i="9"/>
  <c r="BF506" i="9"/>
  <c r="BA506" i="9"/>
  <c r="AU506" i="9"/>
  <c r="CU505" i="9"/>
  <c r="CP505" i="9"/>
  <c r="CK505" i="9"/>
  <c r="BE505" i="9"/>
  <c r="AY505" i="9"/>
  <c r="AT505" i="9"/>
  <c r="CT504" i="9"/>
  <c r="CO504" i="9"/>
  <c r="CI504" i="9"/>
  <c r="CA504" i="9"/>
  <c r="BV504" i="9"/>
  <c r="BQ504" i="9"/>
  <c r="CS503" i="9"/>
  <c r="CM503" i="9"/>
  <c r="CH503" i="9"/>
  <c r="BZ503" i="9"/>
  <c r="BU503" i="9"/>
  <c r="BO503" i="9"/>
  <c r="BG503" i="9"/>
  <c r="BB503" i="9"/>
  <c r="AW503" i="9"/>
  <c r="BY502" i="9"/>
  <c r="BS502" i="9"/>
  <c r="BN502" i="9"/>
  <c r="BF502" i="9"/>
  <c r="BA502" i="9"/>
  <c r="AU502" i="9"/>
  <c r="CU501" i="9"/>
  <c r="CP501" i="9"/>
  <c r="CK501" i="9"/>
  <c r="BE501" i="9"/>
  <c r="AY501" i="9"/>
  <c r="AT501" i="9"/>
  <c r="CT500" i="9"/>
  <c r="CO500" i="9"/>
  <c r="CI500" i="9"/>
  <c r="CA500" i="9"/>
  <c r="BV500" i="9"/>
  <c r="BQ500" i="9"/>
  <c r="CS499" i="9"/>
  <c r="CM499" i="9"/>
  <c r="CH499" i="9"/>
  <c r="BZ499" i="9"/>
  <c r="BU499" i="9"/>
  <c r="BO499" i="9"/>
  <c r="BG499" i="9"/>
  <c r="BB499" i="9"/>
  <c r="AW499" i="9"/>
  <c r="BY498" i="9"/>
  <c r="BS498" i="9"/>
  <c r="BN498" i="9"/>
  <c r="BF498" i="9"/>
  <c r="BA498" i="9"/>
  <c r="AU498" i="9"/>
  <c r="CU497" i="9"/>
  <c r="CP497" i="9"/>
  <c r="CK497" i="9"/>
  <c r="BE497" i="9"/>
  <c r="AY497" i="9"/>
  <c r="AT497" i="9"/>
  <c r="CT496" i="9"/>
  <c r="CO496" i="9"/>
  <c r="CA496" i="9"/>
  <c r="AZ496" i="9"/>
  <c r="BA496" i="9"/>
  <c r="CR495" i="9"/>
  <c r="CS495" i="9"/>
  <c r="BV495" i="9"/>
  <c r="BG495" i="9"/>
  <c r="CN494" i="9"/>
  <c r="CO494" i="9"/>
  <c r="BX494" i="9"/>
  <c r="BY494" i="9"/>
  <c r="BB494" i="9"/>
  <c r="CU493" i="9"/>
  <c r="BT493" i="9"/>
  <c r="BU493" i="9"/>
  <c r="BD493" i="9"/>
  <c r="BE493" i="9"/>
  <c r="CP492" i="9"/>
  <c r="CA492" i="9"/>
  <c r="AZ492" i="9"/>
  <c r="BA492" i="9"/>
  <c r="CR491" i="9"/>
  <c r="CS491" i="9"/>
  <c r="BV491" i="9"/>
  <c r="BG491" i="9"/>
  <c r="CN490" i="9"/>
  <c r="CO490" i="9"/>
  <c r="BX490" i="9"/>
  <c r="BY490" i="9"/>
  <c r="BB490" i="9"/>
  <c r="CU489" i="9"/>
  <c r="CT521" i="9"/>
  <c r="CO521" i="9"/>
  <c r="CI521" i="9"/>
  <c r="BZ520" i="9"/>
  <c r="BU520" i="9"/>
  <c r="BO520" i="9"/>
  <c r="BF519" i="9"/>
  <c r="BA519" i="9"/>
  <c r="AU519" i="9"/>
  <c r="CT517" i="9"/>
  <c r="CO517" i="9"/>
  <c r="CI517" i="9"/>
  <c r="BZ516" i="9"/>
  <c r="BU516" i="9"/>
  <c r="BO516" i="9"/>
  <c r="BF515" i="9"/>
  <c r="BA515" i="9"/>
  <c r="AU515" i="9"/>
  <c r="CT513" i="9"/>
  <c r="CO513" i="9"/>
  <c r="CI513" i="9"/>
  <c r="BZ512" i="9"/>
  <c r="BU512" i="9"/>
  <c r="BO512" i="9"/>
  <c r="BF511" i="9"/>
  <c r="BA511" i="9"/>
  <c r="AU511" i="9"/>
  <c r="CT509" i="9"/>
  <c r="CO509" i="9"/>
  <c r="CI509" i="9"/>
  <c r="BZ508" i="9"/>
  <c r="BU508" i="9"/>
  <c r="BO508" i="9"/>
  <c r="BF507" i="9"/>
  <c r="BA507" i="9"/>
  <c r="AU507" i="9"/>
  <c r="CT505" i="9"/>
  <c r="CO505" i="9"/>
  <c r="CI505" i="9"/>
  <c r="BZ504" i="9"/>
  <c r="BU504" i="9"/>
  <c r="BO504" i="9"/>
  <c r="BF503" i="9"/>
  <c r="BA503" i="9"/>
  <c r="AU503" i="9"/>
  <c r="CT501" i="9"/>
  <c r="CO501" i="9"/>
  <c r="CI501" i="9"/>
  <c r="BZ500" i="9"/>
  <c r="BU500" i="9"/>
  <c r="BO500" i="9"/>
  <c r="BF499" i="9"/>
  <c r="BA499" i="9"/>
  <c r="AU499" i="9"/>
  <c r="CT497" i="9"/>
  <c r="CO497" i="9"/>
  <c r="CI497" i="9"/>
  <c r="BT496" i="9"/>
  <c r="BU496" i="9"/>
  <c r="BD496" i="9"/>
  <c r="BE496" i="9"/>
  <c r="CP495" i="9"/>
  <c r="CA495" i="9"/>
  <c r="AZ495" i="9"/>
  <c r="BA495" i="9"/>
  <c r="CR494" i="9"/>
  <c r="CS494" i="9"/>
  <c r="BV494" i="9"/>
  <c r="BG494" i="9"/>
  <c r="CN493" i="9"/>
  <c r="CO493" i="9"/>
  <c r="BX493" i="9"/>
  <c r="BY493" i="9"/>
  <c r="BB493" i="9"/>
  <c r="CU492" i="9"/>
  <c r="BT492" i="9"/>
  <c r="BU492" i="9"/>
  <c r="BD492" i="9"/>
  <c r="BE492" i="9"/>
  <c r="CP491" i="9"/>
  <c r="CA491" i="9"/>
  <c r="AZ491" i="9"/>
  <c r="BA491" i="9"/>
  <c r="CR490" i="9"/>
  <c r="CS490" i="9"/>
  <c r="BV490" i="9"/>
  <c r="BG490" i="9"/>
  <c r="CN489" i="9"/>
  <c r="CO489" i="9"/>
  <c r="AZ489" i="9"/>
  <c r="BA489" i="9"/>
  <c r="AY489" i="9"/>
  <c r="BT488" i="9"/>
  <c r="BU488" i="9"/>
  <c r="BS488" i="9"/>
  <c r="CM487" i="9"/>
  <c r="BS487" i="9"/>
  <c r="AY487" i="9"/>
  <c r="CM486" i="9"/>
  <c r="BS486" i="9"/>
  <c r="AY486" i="9"/>
  <c r="CM485" i="9"/>
  <c r="BS485" i="9"/>
  <c r="AY485" i="9"/>
  <c r="CM484" i="9"/>
  <c r="BS484" i="9"/>
  <c r="AY484" i="9"/>
  <c r="CM483" i="9"/>
  <c r="BS483" i="9"/>
  <c r="AY483" i="9"/>
  <c r="CM482" i="9"/>
  <c r="BS482" i="9"/>
  <c r="AY482" i="9"/>
  <c r="CM481" i="9"/>
  <c r="BS481" i="9"/>
  <c r="AY481" i="9"/>
  <c r="CM480" i="9"/>
  <c r="BS480" i="9"/>
  <c r="AY480" i="9"/>
  <c r="CM479" i="9"/>
  <c r="BS479" i="9"/>
  <c r="AY479" i="9"/>
  <c r="CM478" i="9"/>
  <c r="BS478" i="9"/>
  <c r="AY478" i="9"/>
  <c r="CM477" i="9"/>
  <c r="BS477" i="9"/>
  <c r="AY477" i="9"/>
  <c r="CM476" i="9"/>
  <c r="BS476" i="9"/>
  <c r="AY476" i="9"/>
  <c r="CM475" i="9"/>
  <c r="BS475" i="9"/>
  <c r="AY475" i="9"/>
  <c r="CM474" i="9"/>
  <c r="BS474" i="9"/>
  <c r="BO474" i="9"/>
  <c r="AY474" i="9"/>
  <c r="AU474" i="9"/>
  <c r="CM473" i="9"/>
  <c r="CI473" i="9"/>
  <c r="BS473" i="9"/>
  <c r="BO473" i="9"/>
  <c r="AY473" i="9"/>
  <c r="AU473" i="9"/>
  <c r="CM472" i="9"/>
  <c r="CI472" i="9"/>
  <c r="BS472" i="9"/>
  <c r="BO472" i="9"/>
  <c r="AY472" i="9"/>
  <c r="AU472" i="9"/>
  <c r="CM471" i="9"/>
  <c r="CI471" i="9"/>
  <c r="BS471" i="9"/>
  <c r="BO471" i="9"/>
  <c r="AY471" i="9"/>
  <c r="AU471" i="9"/>
  <c r="CM470" i="9"/>
  <c r="CI470" i="9"/>
  <c r="BS470" i="9"/>
  <c r="BO470" i="9"/>
  <c r="AY470" i="9"/>
  <c r="AU470" i="9"/>
  <c r="CM469" i="9"/>
  <c r="CI469" i="9"/>
  <c r="BS469" i="9"/>
  <c r="BO469" i="9"/>
  <c r="AY469" i="9"/>
  <c r="AU469" i="9"/>
  <c r="CM468" i="9"/>
  <c r="CI468" i="9"/>
  <c r="BS468" i="9"/>
  <c r="BO468" i="9"/>
  <c r="AY468" i="9"/>
  <c r="AU468" i="9"/>
  <c r="CM467" i="9"/>
  <c r="CI467" i="9"/>
  <c r="BO467" i="9"/>
  <c r="AU467" i="9"/>
  <c r="CI466" i="9"/>
  <c r="BO466" i="9"/>
  <c r="AU466" i="9"/>
  <c r="CI465" i="9"/>
  <c r="BO465" i="9"/>
  <c r="AU465" i="9"/>
  <c r="CI464" i="9"/>
  <c r="BO464" i="9"/>
  <c r="AU464" i="9"/>
  <c r="CI463" i="9"/>
  <c r="BO463" i="9"/>
  <c r="AU463" i="9"/>
  <c r="CI462" i="9"/>
  <c r="BO462" i="9"/>
  <c r="AU462" i="9"/>
  <c r="CI461" i="9"/>
  <c r="BO461" i="9"/>
  <c r="AU461" i="9"/>
  <c r="CI460" i="9"/>
  <c r="BO460" i="9"/>
  <c r="AU460" i="9"/>
  <c r="CI459" i="9"/>
  <c r="BO459" i="9"/>
  <c r="AU459" i="9"/>
  <c r="CI458" i="9"/>
  <c r="BO458" i="9"/>
  <c r="BK458" i="9"/>
  <c r="BE458" i="9"/>
  <c r="AV457" i="9"/>
  <c r="AQ457" i="9"/>
  <c r="CS456" i="9"/>
  <c r="CJ455" i="9"/>
  <c r="CE455" i="9"/>
  <c r="BY455" i="9"/>
  <c r="BP454" i="9"/>
  <c r="BK454" i="9"/>
  <c r="BE454" i="9"/>
  <c r="AV453" i="9"/>
  <c r="AQ453" i="9"/>
  <c r="CS452" i="9"/>
  <c r="CJ451" i="9"/>
  <c r="CE451" i="9"/>
  <c r="BY451" i="9"/>
  <c r="BP450" i="9"/>
  <c r="BK450" i="9"/>
  <c r="BE450" i="9"/>
  <c r="CS448" i="9"/>
  <c r="CT448" i="9"/>
  <c r="CC448" i="9"/>
  <c r="CD448" i="9"/>
  <c r="BG448" i="9"/>
  <c r="AR448" i="9"/>
  <c r="BY447" i="9"/>
  <c r="BZ447" i="9"/>
  <c r="BI447" i="9"/>
  <c r="BJ447" i="9"/>
  <c r="CU446" i="9"/>
  <c r="CF446" i="9"/>
  <c r="BE446" i="9"/>
  <c r="BF446" i="9"/>
  <c r="AO446" i="9"/>
  <c r="AP446" i="9"/>
  <c r="CA445" i="9"/>
  <c r="BL445" i="9"/>
  <c r="CS444" i="9"/>
  <c r="CT444" i="9"/>
  <c r="CC444" i="9"/>
  <c r="CD444" i="9"/>
  <c r="BG444" i="9"/>
  <c r="AR444" i="9"/>
  <c r="BY443" i="9"/>
  <c r="BZ443" i="9"/>
  <c r="BI443" i="9"/>
  <c r="BJ443" i="9"/>
  <c r="CU442" i="9"/>
  <c r="BX442" i="9"/>
  <c r="BY442" i="9"/>
  <c r="BZ442" i="9"/>
  <c r="CR441" i="9"/>
  <c r="CS441" i="9"/>
  <c r="CT441" i="9"/>
  <c r="BD441" i="9"/>
  <c r="BE441" i="9"/>
  <c r="BF441" i="9"/>
  <c r="BX440" i="9"/>
  <c r="BY440" i="9"/>
  <c r="BZ440" i="9"/>
  <c r="CR439" i="9"/>
  <c r="CS439" i="9"/>
  <c r="CT439" i="9"/>
  <c r="BD439" i="9"/>
  <c r="BE439" i="9"/>
  <c r="BF439" i="9"/>
  <c r="BX438" i="9"/>
  <c r="BY438" i="9"/>
  <c r="BZ438" i="9"/>
  <c r="CR437" i="9"/>
  <c r="CS437" i="9"/>
  <c r="CT437" i="9"/>
  <c r="BD437" i="9"/>
  <c r="BE437" i="9"/>
  <c r="BF437" i="9"/>
  <c r="BX436" i="9"/>
  <c r="BY436" i="9"/>
  <c r="BZ436" i="9"/>
  <c r="CR435" i="9"/>
  <c r="CS435" i="9"/>
  <c r="CT435" i="9"/>
  <c r="BD435" i="9"/>
  <c r="BE435" i="9"/>
  <c r="BF435" i="9"/>
  <c r="BX434" i="9"/>
  <c r="BY434" i="9"/>
  <c r="BZ434" i="9"/>
  <c r="CR433" i="9"/>
  <c r="CS433" i="9"/>
  <c r="CT433" i="9"/>
  <c r="BD433" i="9"/>
  <c r="BE433" i="9"/>
  <c r="BF433" i="9"/>
  <c r="BX432" i="9"/>
  <c r="BY432" i="9"/>
  <c r="BZ432" i="9"/>
  <c r="CR431" i="9"/>
  <c r="CS431" i="9"/>
  <c r="CT431" i="9"/>
  <c r="BD431" i="9"/>
  <c r="BE431" i="9"/>
  <c r="BF431" i="9"/>
  <c r="BX430" i="9"/>
  <c r="BY430" i="9"/>
  <c r="BZ430" i="9"/>
  <c r="CR429" i="9"/>
  <c r="CS429" i="9"/>
  <c r="CT429" i="9"/>
  <c r="BD429" i="9"/>
  <c r="BE429" i="9"/>
  <c r="BF429" i="9"/>
  <c r="BX428" i="9"/>
  <c r="BY428" i="9"/>
  <c r="BZ428" i="9"/>
  <c r="BZ467" i="9"/>
  <c r="BN467" i="9"/>
  <c r="BF467" i="9"/>
  <c r="AT467" i="9"/>
  <c r="CT466" i="9"/>
  <c r="CH466" i="9"/>
  <c r="BZ466" i="9"/>
  <c r="BN466" i="9"/>
  <c r="BF466" i="9"/>
  <c r="AT466" i="9"/>
  <c r="CT465" i="9"/>
  <c r="CH465" i="9"/>
  <c r="BZ465" i="9"/>
  <c r="BN465" i="9"/>
  <c r="BF465" i="9"/>
  <c r="AT465" i="9"/>
  <c r="CT464" i="9"/>
  <c r="CH464" i="9"/>
  <c r="BZ464" i="9"/>
  <c r="BN464" i="9"/>
  <c r="BF464" i="9"/>
  <c r="AT464" i="9"/>
  <c r="CT463" i="9"/>
  <c r="CH463" i="9"/>
  <c r="BZ463" i="9"/>
  <c r="BN463" i="9"/>
  <c r="BF463" i="9"/>
  <c r="AT463" i="9"/>
  <c r="CT462" i="9"/>
  <c r="CH462" i="9"/>
  <c r="BZ462" i="9"/>
  <c r="BN462" i="9"/>
  <c r="BF462" i="9"/>
  <c r="AT462" i="9"/>
  <c r="CT461" i="9"/>
  <c r="CH461" i="9"/>
  <c r="BZ461" i="9"/>
  <c r="BN461" i="9"/>
  <c r="BF461" i="9"/>
  <c r="AT461" i="9"/>
  <c r="CT460" i="9"/>
  <c r="CH460" i="9"/>
  <c r="BZ460" i="9"/>
  <c r="BN460" i="9"/>
  <c r="BF460" i="9"/>
  <c r="AT460" i="9"/>
  <c r="CT459" i="9"/>
  <c r="CH459" i="9"/>
  <c r="BZ459" i="9"/>
  <c r="BN459" i="9"/>
  <c r="BF459" i="9"/>
  <c r="AT459" i="9"/>
  <c r="CT458" i="9"/>
  <c r="CH458" i="9"/>
  <c r="BZ458" i="9"/>
  <c r="BN458" i="9"/>
  <c r="BI458" i="9"/>
  <c r="BD458" i="9"/>
  <c r="CK457" i="9"/>
  <c r="CF457" i="9"/>
  <c r="CA457" i="9"/>
  <c r="AU457" i="9"/>
  <c r="AO457" i="9"/>
  <c r="CR456" i="9"/>
  <c r="BQ456" i="9"/>
  <c r="BL456" i="9"/>
  <c r="BG456" i="9"/>
  <c r="CI455" i="9"/>
  <c r="CC455" i="9"/>
  <c r="BX455" i="9"/>
  <c r="AW455" i="9"/>
  <c r="AR455" i="9"/>
  <c r="CU454" i="9"/>
  <c r="BO454" i="9"/>
  <c r="BI454" i="9"/>
  <c r="BD454" i="9"/>
  <c r="CK453" i="9"/>
  <c r="CF453" i="9"/>
  <c r="CA453" i="9"/>
  <c r="AU453" i="9"/>
  <c r="AO453" i="9"/>
  <c r="CR452" i="9"/>
  <c r="BQ452" i="9"/>
  <c r="BL452" i="9"/>
  <c r="BG452" i="9"/>
  <c r="CI451" i="9"/>
  <c r="CC451" i="9"/>
  <c r="BX451" i="9"/>
  <c r="AW451" i="9"/>
  <c r="AR451" i="9"/>
  <c r="CU450" i="9"/>
  <c r="BO450" i="9"/>
  <c r="BI450" i="9"/>
  <c r="BD450" i="9"/>
  <c r="CK449" i="9"/>
  <c r="CF449" i="9"/>
  <c r="CA449" i="9"/>
  <c r="AO449" i="9"/>
  <c r="AP449" i="9"/>
  <c r="CS447" i="9"/>
  <c r="CT447" i="9"/>
  <c r="CC447" i="9"/>
  <c r="CD447" i="9"/>
  <c r="BY446" i="9"/>
  <c r="BZ446" i="9"/>
  <c r="BI446" i="9"/>
  <c r="BJ446" i="9"/>
  <c r="BE445" i="9"/>
  <c r="BF445" i="9"/>
  <c r="AO445" i="9"/>
  <c r="AP445" i="9"/>
  <c r="CS443" i="9"/>
  <c r="CT443" i="9"/>
  <c r="CC443" i="9"/>
  <c r="CD443" i="9"/>
  <c r="BY489" i="9"/>
  <c r="BE489" i="9"/>
  <c r="CS488" i="9"/>
  <c r="BY488" i="9"/>
  <c r="BE488" i="9"/>
  <c r="CS487" i="9"/>
  <c r="CO487" i="9"/>
  <c r="BY487" i="9"/>
  <c r="BU487" i="9"/>
  <c r="BE487" i="9"/>
  <c r="BA487" i="9"/>
  <c r="CS486" i="9"/>
  <c r="CO486" i="9"/>
  <c r="BY486" i="9"/>
  <c r="BU486" i="9"/>
  <c r="BE486" i="9"/>
  <c r="BA486" i="9"/>
  <c r="CS485" i="9"/>
  <c r="CO485" i="9"/>
  <c r="BY485" i="9"/>
  <c r="BU485" i="9"/>
  <c r="BE485" i="9"/>
  <c r="BA485" i="9"/>
  <c r="CS484" i="9"/>
  <c r="CO484" i="9"/>
  <c r="BY484" i="9"/>
  <c r="BU484" i="9"/>
  <c r="BE484" i="9"/>
  <c r="BA484" i="9"/>
  <c r="CS483" i="9"/>
  <c r="CO483" i="9"/>
  <c r="BY483" i="9"/>
  <c r="BU483" i="9"/>
  <c r="BE483" i="9"/>
  <c r="BA483" i="9"/>
  <c r="CS482" i="9"/>
  <c r="CO482" i="9"/>
  <c r="BY482" i="9"/>
  <c r="BU482" i="9"/>
  <c r="BE482" i="9"/>
  <c r="BA482" i="9"/>
  <c r="CS481" i="9"/>
  <c r="CO481" i="9"/>
  <c r="BY481" i="9"/>
  <c r="BU481" i="9"/>
  <c r="BE481" i="9"/>
  <c r="BA481" i="9"/>
  <c r="CS480" i="9"/>
  <c r="CO480" i="9"/>
  <c r="BY480" i="9"/>
  <c r="BU480" i="9"/>
  <c r="BE480" i="9"/>
  <c r="BA480" i="9"/>
  <c r="CS479" i="9"/>
  <c r="CO479" i="9"/>
  <c r="BY479" i="9"/>
  <c r="BU479" i="9"/>
  <c r="BE479" i="9"/>
  <c r="BA479" i="9"/>
  <c r="CS478" i="9"/>
  <c r="CO478" i="9"/>
  <c r="BY478" i="9"/>
  <c r="BU478" i="9"/>
  <c r="BE478" i="9"/>
  <c r="BA478" i="9"/>
  <c r="CS477" i="9"/>
  <c r="CO477" i="9"/>
  <c r="BY477" i="9"/>
  <c r="BU477" i="9"/>
  <c r="BE477" i="9"/>
  <c r="BA477" i="9"/>
  <c r="CS476" i="9"/>
  <c r="CO476" i="9"/>
  <c r="BY476" i="9"/>
  <c r="BU476" i="9"/>
  <c r="BE476" i="9"/>
  <c r="BA476" i="9"/>
  <c r="CS475" i="9"/>
  <c r="CO475" i="9"/>
  <c r="BY475" i="9"/>
  <c r="BU475" i="9"/>
  <c r="BE475" i="9"/>
  <c r="BA475" i="9"/>
  <c r="CS474" i="9"/>
  <c r="CO474" i="9"/>
  <c r="BU474" i="9"/>
  <c r="BA474" i="9"/>
  <c r="CO473" i="9"/>
  <c r="BU473" i="9"/>
  <c r="BA473" i="9"/>
  <c r="CO472" i="9"/>
  <c r="BU472" i="9"/>
  <c r="BA472" i="9"/>
  <c r="CO471" i="9"/>
  <c r="BU471" i="9"/>
  <c r="BA471" i="9"/>
  <c r="CO470" i="9"/>
  <c r="BU470" i="9"/>
  <c r="BA470" i="9"/>
  <c r="CO469" i="9"/>
  <c r="BU469" i="9"/>
  <c r="BA469" i="9"/>
  <c r="CO468" i="9"/>
  <c r="BU468" i="9"/>
  <c r="BA468" i="9"/>
  <c r="CO467" i="9"/>
  <c r="AV451" i="9"/>
  <c r="BE448" i="9"/>
  <c r="BF448" i="9"/>
  <c r="AO448" i="9"/>
  <c r="AP448" i="9"/>
  <c r="CS446" i="9"/>
  <c r="CT446" i="9"/>
  <c r="CC446" i="9"/>
  <c r="CD446" i="9"/>
  <c r="BY445" i="9"/>
  <c r="BZ445" i="9"/>
  <c r="BI445" i="9"/>
  <c r="BJ445" i="9"/>
  <c r="BE444" i="9"/>
  <c r="BF444" i="9"/>
  <c r="AO444" i="9"/>
  <c r="AP444" i="9"/>
  <c r="CS442" i="9"/>
  <c r="CT442" i="9"/>
  <c r="BD442" i="9"/>
  <c r="BE442" i="9"/>
  <c r="BF442" i="9"/>
  <c r="BX441" i="9"/>
  <c r="BY441" i="9"/>
  <c r="BZ441" i="9"/>
  <c r="CR440" i="9"/>
  <c r="CS440" i="9"/>
  <c r="CT440" i="9"/>
  <c r="BD440" i="9"/>
  <c r="BE440" i="9"/>
  <c r="BF440" i="9"/>
  <c r="BX439" i="9"/>
  <c r="BY439" i="9"/>
  <c r="BZ439" i="9"/>
  <c r="CR438" i="9"/>
  <c r="CS438" i="9"/>
  <c r="CT438" i="9"/>
  <c r="BD438" i="9"/>
  <c r="BE438" i="9"/>
  <c r="BF438" i="9"/>
  <c r="BX437" i="9"/>
  <c r="BY437" i="9"/>
  <c r="BZ437" i="9"/>
  <c r="CR436" i="9"/>
  <c r="CS436" i="9"/>
  <c r="CT436" i="9"/>
  <c r="BD436" i="9"/>
  <c r="BE436" i="9"/>
  <c r="BF436" i="9"/>
  <c r="BX435" i="9"/>
  <c r="BY435" i="9"/>
  <c r="BZ435" i="9"/>
  <c r="CR434" i="9"/>
  <c r="CS434" i="9"/>
  <c r="CT434" i="9"/>
  <c r="BD434" i="9"/>
  <c r="BE434" i="9"/>
  <c r="BF434" i="9"/>
  <c r="BX433" i="9"/>
  <c r="BY433" i="9"/>
  <c r="BZ433" i="9"/>
  <c r="CR432" i="9"/>
  <c r="CS432" i="9"/>
  <c r="CT432" i="9"/>
  <c r="BD432" i="9"/>
  <c r="BE432" i="9"/>
  <c r="BF432" i="9"/>
  <c r="BX431" i="9"/>
  <c r="BY431" i="9"/>
  <c r="BZ431" i="9"/>
  <c r="CR430" i="9"/>
  <c r="CS430" i="9"/>
  <c r="CT430" i="9"/>
  <c r="BD430" i="9"/>
  <c r="BE430" i="9"/>
  <c r="BF430" i="9"/>
  <c r="BX429" i="9"/>
  <c r="BY429" i="9"/>
  <c r="BZ429" i="9"/>
  <c r="CR428" i="9"/>
  <c r="CS428" i="9"/>
  <c r="CT428" i="9"/>
  <c r="BL458" i="9"/>
  <c r="BG458" i="9"/>
  <c r="CI457" i="9"/>
  <c r="CC457" i="9"/>
  <c r="BX457" i="9"/>
  <c r="BP457" i="9"/>
  <c r="BK457" i="9"/>
  <c r="BE457" i="9"/>
  <c r="AW457" i="9"/>
  <c r="AR457" i="9"/>
  <c r="CU456" i="9"/>
  <c r="BO456" i="9"/>
  <c r="BI456" i="9"/>
  <c r="BD456" i="9"/>
  <c r="AV456" i="9"/>
  <c r="AQ456" i="9"/>
  <c r="CS455" i="9"/>
  <c r="CK455" i="9"/>
  <c r="CF455" i="9"/>
  <c r="CA455" i="9"/>
  <c r="AU455" i="9"/>
  <c r="AO455" i="9"/>
  <c r="CR454" i="9"/>
  <c r="CJ454" i="9"/>
  <c r="CE454" i="9"/>
  <c r="BY454" i="9"/>
  <c r="BQ454" i="9"/>
  <c r="BL454" i="9"/>
  <c r="BG454" i="9"/>
  <c r="CI453" i="9"/>
  <c r="CC453" i="9"/>
  <c r="BX453" i="9"/>
  <c r="BP453" i="9"/>
  <c r="BK453" i="9"/>
  <c r="BE453" i="9"/>
  <c r="AW453" i="9"/>
  <c r="AR453" i="9"/>
  <c r="CU452" i="9"/>
  <c r="BO452" i="9"/>
  <c r="BI452" i="9"/>
  <c r="BD452" i="9"/>
  <c r="AV452" i="9"/>
  <c r="AQ452" i="9"/>
  <c r="CS451" i="9"/>
  <c r="CK451" i="9"/>
  <c r="CF451" i="9"/>
  <c r="CA451" i="9"/>
  <c r="AU451" i="9"/>
  <c r="AO451" i="9"/>
  <c r="CR450" i="9"/>
  <c r="CJ450" i="9"/>
  <c r="CE450" i="9"/>
  <c r="BY450" i="9"/>
  <c r="BQ450" i="9"/>
  <c r="BL450" i="9"/>
  <c r="BG450" i="9"/>
  <c r="CI449" i="9"/>
  <c r="CC449" i="9"/>
  <c r="BX449" i="9"/>
  <c r="BP449" i="9"/>
  <c r="BK449" i="9"/>
  <c r="BE449" i="9"/>
  <c r="AR449" i="9"/>
  <c r="CR448" i="9"/>
  <c r="CE448" i="9"/>
  <c r="BY448" i="9"/>
  <c r="BZ448" i="9"/>
  <c r="BI448" i="9"/>
  <c r="BJ448" i="9"/>
  <c r="CU447" i="9"/>
  <c r="CF447" i="9"/>
  <c r="BX447" i="9"/>
  <c r="BK447" i="9"/>
  <c r="BE447" i="9"/>
  <c r="BF447" i="9"/>
  <c r="AO447" i="9"/>
  <c r="AP447" i="9"/>
  <c r="CA446" i="9"/>
  <c r="BL446" i="9"/>
  <c r="BD446" i="9"/>
  <c r="AQ446" i="9"/>
  <c r="CS445" i="9"/>
  <c r="CT445" i="9"/>
  <c r="CC445" i="9"/>
  <c r="CD445" i="9"/>
  <c r="BG445" i="9"/>
  <c r="AR445" i="9"/>
  <c r="CR444" i="9"/>
  <c r="CE444" i="9"/>
  <c r="BY444" i="9"/>
  <c r="BZ444" i="9"/>
  <c r="BI444" i="9"/>
  <c r="BJ444" i="9"/>
  <c r="CU443" i="9"/>
  <c r="CF443" i="9"/>
  <c r="BX443" i="9"/>
  <c r="BK443" i="9"/>
  <c r="BE443" i="9"/>
  <c r="BF443" i="9"/>
  <c r="AO443" i="9"/>
  <c r="AP443" i="9"/>
  <c r="CA442" i="9"/>
  <c r="CU441" i="9"/>
  <c r="BG441" i="9"/>
  <c r="CA440" i="9"/>
  <c r="CU439" i="9"/>
  <c r="BG439" i="9"/>
  <c r="CA438" i="9"/>
  <c r="CU437" i="9"/>
  <c r="BG437" i="9"/>
  <c r="CA436" i="9"/>
  <c r="CU435" i="9"/>
  <c r="BG435" i="9"/>
  <c r="CA434" i="9"/>
  <c r="CU433" i="9"/>
  <c r="BG433" i="9"/>
  <c r="CA432" i="9"/>
  <c r="CU431" i="9"/>
  <c r="BG431" i="9"/>
  <c r="CA430" i="9"/>
  <c r="CU429" i="9"/>
  <c r="BG429" i="9"/>
  <c r="CA428" i="9"/>
  <c r="CO385" i="9"/>
  <c r="CN385" i="9"/>
  <c r="BY385" i="9"/>
  <c r="BX385" i="9"/>
  <c r="BU384" i="9"/>
  <c r="BT384" i="9"/>
  <c r="BE384" i="9"/>
  <c r="BD384" i="9"/>
  <c r="BA383" i="9"/>
  <c r="AZ383" i="9"/>
  <c r="CS382" i="9"/>
  <c r="CR382" i="9"/>
  <c r="CO381" i="9"/>
  <c r="CN381" i="9"/>
  <c r="BY381" i="9"/>
  <c r="BX381" i="9"/>
  <c r="BU380" i="9"/>
  <c r="BT380" i="9"/>
  <c r="BE380" i="9"/>
  <c r="BD380" i="9"/>
  <c r="BA379" i="9"/>
  <c r="AZ379" i="9"/>
  <c r="CS378" i="9"/>
  <c r="CR378" i="9"/>
  <c r="CO377" i="9"/>
  <c r="CN377" i="9"/>
  <c r="BY377" i="9"/>
  <c r="BX377" i="9"/>
  <c r="BU376" i="9"/>
  <c r="BT376" i="9"/>
  <c r="BE376" i="9"/>
  <c r="BD376" i="9"/>
  <c r="BA375" i="9"/>
  <c r="AZ375" i="9"/>
  <c r="CS374" i="9"/>
  <c r="CR374" i="9"/>
  <c r="CO373" i="9"/>
  <c r="CN373" i="9"/>
  <c r="BY373" i="9"/>
  <c r="BX373" i="9"/>
  <c r="BU372" i="9"/>
  <c r="BT372" i="9"/>
  <c r="BE372" i="9"/>
  <c r="BD372" i="9"/>
  <c r="BA371" i="9"/>
  <c r="AZ371" i="9"/>
  <c r="CS370" i="9"/>
  <c r="CR370" i="9"/>
  <c r="CO369" i="9"/>
  <c r="CN369" i="9"/>
  <c r="BY369" i="9"/>
  <c r="BX369" i="9"/>
  <c r="BU368" i="9"/>
  <c r="BT368" i="9"/>
  <c r="BE368" i="9"/>
  <c r="BD368" i="9"/>
  <c r="BE367" i="9"/>
  <c r="BF367" i="9"/>
  <c r="BD367" i="9"/>
  <c r="BY366" i="9"/>
  <c r="BZ366" i="9"/>
  <c r="BX366" i="9"/>
  <c r="CS365" i="9"/>
  <c r="CT365" i="9"/>
  <c r="CR365" i="9"/>
  <c r="BE365" i="9"/>
  <c r="BF365" i="9"/>
  <c r="BD365" i="9"/>
  <c r="BY364" i="9"/>
  <c r="BZ364" i="9"/>
  <c r="BX364" i="9"/>
  <c r="CS363" i="9"/>
  <c r="CT363" i="9"/>
  <c r="CR363" i="9"/>
  <c r="BE363" i="9"/>
  <c r="BF363" i="9"/>
  <c r="BD363" i="9"/>
  <c r="BY362" i="9"/>
  <c r="BZ362" i="9"/>
  <c r="BX362" i="9"/>
  <c r="CS361" i="9"/>
  <c r="CT361" i="9"/>
  <c r="CR361" i="9"/>
  <c r="BE361" i="9"/>
  <c r="BF361" i="9"/>
  <c r="BD361" i="9"/>
  <c r="BY360" i="9"/>
  <c r="BZ360" i="9"/>
  <c r="BX360" i="9"/>
  <c r="CS359" i="9"/>
  <c r="CT359" i="9"/>
  <c r="CR359" i="9"/>
  <c r="BE359" i="9"/>
  <c r="BF359" i="9"/>
  <c r="BD359" i="9"/>
  <c r="BY358" i="9"/>
  <c r="BZ358" i="9"/>
  <c r="BX358" i="9"/>
  <c r="CS357" i="9"/>
  <c r="CT357" i="9"/>
  <c r="CR357" i="9"/>
  <c r="BE357" i="9"/>
  <c r="BF357" i="9"/>
  <c r="BD357" i="9"/>
  <c r="BY356" i="9"/>
  <c r="BZ356" i="9"/>
  <c r="BX356" i="9"/>
  <c r="CS355" i="9"/>
  <c r="CT355" i="9"/>
  <c r="CR355" i="9"/>
  <c r="BE355" i="9"/>
  <c r="BF355" i="9"/>
  <c r="BD355" i="9"/>
  <c r="BY354" i="9"/>
  <c r="BZ354" i="9"/>
  <c r="BX354" i="9"/>
  <c r="CS353" i="9"/>
  <c r="CT353" i="9"/>
  <c r="CR353" i="9"/>
  <c r="CD442" i="9"/>
  <c r="BJ442" i="9"/>
  <c r="AP442" i="9"/>
  <c r="CD441" i="9"/>
  <c r="BJ441" i="9"/>
  <c r="AP441" i="9"/>
  <c r="CD440" i="9"/>
  <c r="BJ440" i="9"/>
  <c r="AP440" i="9"/>
  <c r="CD439" i="9"/>
  <c r="BJ439" i="9"/>
  <c r="AP439" i="9"/>
  <c r="CD438" i="9"/>
  <c r="BJ438" i="9"/>
  <c r="AP438" i="9"/>
  <c r="CD437" i="9"/>
  <c r="BJ437" i="9"/>
  <c r="AP437" i="9"/>
  <c r="CD436" i="9"/>
  <c r="BJ436" i="9"/>
  <c r="AP436" i="9"/>
  <c r="CD435" i="9"/>
  <c r="BJ435" i="9"/>
  <c r="AP435" i="9"/>
  <c r="CD434" i="9"/>
  <c r="BJ434" i="9"/>
  <c r="AP434" i="9"/>
  <c r="CD433" i="9"/>
  <c r="BJ433" i="9"/>
  <c r="AP433" i="9"/>
  <c r="CD432" i="9"/>
  <c r="BJ432" i="9"/>
  <c r="AP432" i="9"/>
  <c r="CD431" i="9"/>
  <c r="BJ431" i="9"/>
  <c r="AP431" i="9"/>
  <c r="CD430" i="9"/>
  <c r="BJ430" i="9"/>
  <c r="AP430" i="9"/>
  <c r="CD429" i="9"/>
  <c r="BJ429" i="9"/>
  <c r="AP429" i="9"/>
  <c r="CD428" i="9"/>
  <c r="BJ428" i="9"/>
  <c r="BF428" i="9"/>
  <c r="AP428" i="9"/>
  <c r="CT427" i="9"/>
  <c r="CD427" i="9"/>
  <c r="BZ427" i="9"/>
  <c r="BJ427" i="9"/>
  <c r="BF427" i="9"/>
  <c r="AP427" i="9"/>
  <c r="CT426" i="9"/>
  <c r="CD426" i="9"/>
  <c r="BZ426" i="9"/>
  <c r="BJ426" i="9"/>
  <c r="BF426" i="9"/>
  <c r="AP426" i="9"/>
  <c r="CT425" i="9"/>
  <c r="CD425" i="9"/>
  <c r="BZ425" i="9"/>
  <c r="BJ425" i="9"/>
  <c r="BF425" i="9"/>
  <c r="AP425" i="9"/>
  <c r="CT424" i="9"/>
  <c r="CD424" i="9"/>
  <c r="BZ424" i="9"/>
  <c r="BJ424" i="9"/>
  <c r="BF424" i="9"/>
  <c r="AP424" i="9"/>
  <c r="CT423" i="9"/>
  <c r="CD423" i="9"/>
  <c r="BZ423" i="9"/>
  <c r="BJ423" i="9"/>
  <c r="BF423" i="9"/>
  <c r="AP423" i="9"/>
  <c r="CT422" i="9"/>
  <c r="CD422" i="9"/>
  <c r="BZ422" i="9"/>
  <c r="BJ422" i="9"/>
  <c r="BF422" i="9"/>
  <c r="AP422" i="9"/>
  <c r="CT421" i="9"/>
  <c r="CD421" i="9"/>
  <c r="BZ421" i="9"/>
  <c r="BJ421" i="9"/>
  <c r="BF421" i="9"/>
  <c r="AP421" i="9"/>
  <c r="CT420" i="9"/>
  <c r="CD420" i="9"/>
  <c r="BZ420" i="9"/>
  <c r="BJ420" i="9"/>
  <c r="BF420" i="9"/>
  <c r="AP420" i="9"/>
  <c r="CT419" i="9"/>
  <c r="CD419" i="9"/>
  <c r="BZ419" i="9"/>
  <c r="BJ419" i="9"/>
  <c r="BF419" i="9"/>
  <c r="AP419" i="9"/>
  <c r="CT418" i="9"/>
  <c r="CD418" i="9"/>
  <c r="BZ418" i="9"/>
  <c r="BJ418" i="9"/>
  <c r="BF418" i="9"/>
  <c r="AP418" i="9"/>
  <c r="CT417" i="9"/>
  <c r="CD417" i="9"/>
  <c r="BZ417" i="9"/>
  <c r="BJ417" i="9"/>
  <c r="BF417" i="9"/>
  <c r="AP417" i="9"/>
  <c r="CT416" i="9"/>
  <c r="CD416" i="9"/>
  <c r="BZ416" i="9"/>
  <c r="BJ416" i="9"/>
  <c r="BF416" i="9"/>
  <c r="AP416" i="9"/>
  <c r="CT415" i="9"/>
  <c r="CD415" i="9"/>
  <c r="BZ415" i="9"/>
  <c r="BJ415" i="9"/>
  <c r="BF415" i="9"/>
  <c r="AP415" i="9"/>
  <c r="CT414" i="9"/>
  <c r="CD414" i="9"/>
  <c r="BZ414" i="9"/>
  <c r="BJ414" i="9"/>
  <c r="BF414" i="9"/>
  <c r="AP414" i="9"/>
  <c r="CT413" i="9"/>
  <c r="CD413" i="9"/>
  <c r="BZ413" i="9"/>
  <c r="BJ413" i="9"/>
  <c r="BF413" i="9"/>
  <c r="AP413" i="9"/>
  <c r="CT412" i="9"/>
  <c r="CD412" i="9"/>
  <c r="BZ412" i="9"/>
  <c r="BJ412" i="9"/>
  <c r="BF412" i="9"/>
  <c r="AP412" i="9"/>
  <c r="CT411" i="9"/>
  <c r="CD411" i="9"/>
  <c r="BZ411" i="9"/>
  <c r="BJ411" i="9"/>
  <c r="BF411" i="9"/>
  <c r="AP411" i="9"/>
  <c r="CT410" i="9"/>
  <c r="CD410" i="9"/>
  <c r="BZ410" i="9"/>
  <c r="BJ410" i="9"/>
  <c r="BF410" i="9"/>
  <c r="AP410" i="9"/>
  <c r="CT409" i="9"/>
  <c r="BZ409" i="9"/>
  <c r="BU409" i="9"/>
  <c r="BO409" i="9"/>
  <c r="BG409" i="9"/>
  <c r="BB409" i="9"/>
  <c r="AW409" i="9"/>
  <c r="BY408" i="9"/>
  <c r="BS408" i="9"/>
  <c r="BN408" i="9"/>
  <c r="BF408" i="9"/>
  <c r="BA408" i="9"/>
  <c r="AU408" i="9"/>
  <c r="CU407" i="9"/>
  <c r="CP407" i="9"/>
  <c r="CK407" i="9"/>
  <c r="BE407" i="9"/>
  <c r="AY407" i="9"/>
  <c r="AT407" i="9"/>
  <c r="CT406" i="9"/>
  <c r="CO406" i="9"/>
  <c r="CI406" i="9"/>
  <c r="CA406" i="9"/>
  <c r="BV406" i="9"/>
  <c r="BQ406" i="9"/>
  <c r="CS405" i="9"/>
  <c r="CM405" i="9"/>
  <c r="CH405" i="9"/>
  <c r="BZ405" i="9"/>
  <c r="BU405" i="9"/>
  <c r="BO405" i="9"/>
  <c r="BG405" i="9"/>
  <c r="BB405" i="9"/>
  <c r="AW405" i="9"/>
  <c r="BY404" i="9"/>
  <c r="BS404" i="9"/>
  <c r="BN404" i="9"/>
  <c r="BF404" i="9"/>
  <c r="BA404" i="9"/>
  <c r="AU404" i="9"/>
  <c r="CU403" i="9"/>
  <c r="CP403" i="9"/>
  <c r="CK403" i="9"/>
  <c r="BE403" i="9"/>
  <c r="AY403" i="9"/>
  <c r="AT403" i="9"/>
  <c r="CT402" i="9"/>
  <c r="CO402" i="9"/>
  <c r="CI402" i="9"/>
  <c r="CA402" i="9"/>
  <c r="BV402" i="9"/>
  <c r="BQ402" i="9"/>
  <c r="CS401" i="9"/>
  <c r="CM401" i="9"/>
  <c r="CH401" i="9"/>
  <c r="BZ401" i="9"/>
  <c r="BU401" i="9"/>
  <c r="BO401" i="9"/>
  <c r="BG401" i="9"/>
  <c r="BB401" i="9"/>
  <c r="AW401" i="9"/>
  <c r="BY400" i="9"/>
  <c r="BS400" i="9"/>
  <c r="BN400" i="9"/>
  <c r="BF400" i="9"/>
  <c r="BA400" i="9"/>
  <c r="AU400" i="9"/>
  <c r="CU399" i="9"/>
  <c r="CP399" i="9"/>
  <c r="CK399" i="9"/>
  <c r="BE399" i="9"/>
  <c r="AY399" i="9"/>
  <c r="AT399" i="9"/>
  <c r="CT398" i="9"/>
  <c r="CO398" i="9"/>
  <c r="CI398" i="9"/>
  <c r="CA398" i="9"/>
  <c r="BV398" i="9"/>
  <c r="BQ398" i="9"/>
  <c r="CS397" i="9"/>
  <c r="CM397" i="9"/>
  <c r="CH397" i="9"/>
  <c r="BZ397" i="9"/>
  <c r="BU397" i="9"/>
  <c r="BO397" i="9"/>
  <c r="BG397" i="9"/>
  <c r="BB397" i="9"/>
  <c r="AW397" i="9"/>
  <c r="BY396" i="9"/>
  <c r="BS396" i="9"/>
  <c r="BN396" i="9"/>
  <c r="BF396" i="9"/>
  <c r="BA396" i="9"/>
  <c r="AU396" i="9"/>
  <c r="CU395" i="9"/>
  <c r="CP395" i="9"/>
  <c r="CK395" i="9"/>
  <c r="BE395" i="9"/>
  <c r="AY395" i="9"/>
  <c r="AT395" i="9"/>
  <c r="CT394" i="9"/>
  <c r="CO394" i="9"/>
  <c r="CI394" i="9"/>
  <c r="CA394" i="9"/>
  <c r="BV394" i="9"/>
  <c r="BQ394" i="9"/>
  <c r="CS393" i="9"/>
  <c r="CM393" i="9"/>
  <c r="CH393" i="9"/>
  <c r="BZ393" i="9"/>
  <c r="BU393" i="9"/>
  <c r="BO393" i="9"/>
  <c r="BG393" i="9"/>
  <c r="BB393" i="9"/>
  <c r="AW393" i="9"/>
  <c r="BY392" i="9"/>
  <c r="BS392" i="9"/>
  <c r="BN392" i="9"/>
  <c r="BF392" i="9"/>
  <c r="BA392" i="9"/>
  <c r="AU392" i="9"/>
  <c r="CU391" i="9"/>
  <c r="CP391" i="9"/>
  <c r="CK391" i="9"/>
  <c r="BE391" i="9"/>
  <c r="AY391" i="9"/>
  <c r="AT391" i="9"/>
  <c r="CT390" i="9"/>
  <c r="CO390" i="9"/>
  <c r="CI390" i="9"/>
  <c r="CA390" i="9"/>
  <c r="BV390" i="9"/>
  <c r="BQ390" i="9"/>
  <c r="CS389" i="9"/>
  <c r="CM389" i="9"/>
  <c r="CH389" i="9"/>
  <c r="BZ389" i="9"/>
  <c r="BU389" i="9"/>
  <c r="BO389" i="9"/>
  <c r="BG389" i="9"/>
  <c r="BB389" i="9"/>
  <c r="AW389" i="9"/>
  <c r="BY388" i="9"/>
  <c r="BS388" i="9"/>
  <c r="BN388" i="9"/>
  <c r="BF388" i="9"/>
  <c r="BA388" i="9"/>
  <c r="AU388" i="9"/>
  <c r="CU387" i="9"/>
  <c r="CP387" i="9"/>
  <c r="CK387" i="9"/>
  <c r="BE387" i="9"/>
  <c r="AY387" i="9"/>
  <c r="AT387" i="9"/>
  <c r="CT386" i="9"/>
  <c r="CO386" i="9"/>
  <c r="CI386" i="9"/>
  <c r="CA386" i="9"/>
  <c r="BA386" i="9"/>
  <c r="AZ386" i="9"/>
  <c r="CS385" i="9"/>
  <c r="CR385" i="9"/>
  <c r="BV385" i="9"/>
  <c r="BG385" i="9"/>
  <c r="CO384" i="9"/>
  <c r="CN384" i="9"/>
  <c r="BY384" i="9"/>
  <c r="BX384" i="9"/>
  <c r="BB384" i="9"/>
  <c r="CU383" i="9"/>
  <c r="BU383" i="9"/>
  <c r="BT383" i="9"/>
  <c r="BE383" i="9"/>
  <c r="BD383" i="9"/>
  <c r="CP382" i="9"/>
  <c r="CA382" i="9"/>
  <c r="BA382" i="9"/>
  <c r="AZ382" i="9"/>
  <c r="CS381" i="9"/>
  <c r="CR381" i="9"/>
  <c r="BV381" i="9"/>
  <c r="CO380" i="9"/>
  <c r="CN380" i="9"/>
  <c r="BY380" i="9"/>
  <c r="BX380" i="9"/>
  <c r="BB380" i="9"/>
  <c r="BU379" i="9"/>
  <c r="BT379" i="9"/>
  <c r="BE379" i="9"/>
  <c r="BD379" i="9"/>
  <c r="BA378" i="9"/>
  <c r="AZ378" i="9"/>
  <c r="CS377" i="9"/>
  <c r="CR377" i="9"/>
  <c r="CO376" i="9"/>
  <c r="CN376" i="9"/>
  <c r="BY376" i="9"/>
  <c r="BX376" i="9"/>
  <c r="BU375" i="9"/>
  <c r="BT375" i="9"/>
  <c r="BE375" i="9"/>
  <c r="BD375" i="9"/>
  <c r="BA374" i="9"/>
  <c r="AZ374" i="9"/>
  <c r="CS373" i="9"/>
  <c r="CR373" i="9"/>
  <c r="CO372" i="9"/>
  <c r="CN372" i="9"/>
  <c r="BY372" i="9"/>
  <c r="BX372" i="9"/>
  <c r="BU371" i="9"/>
  <c r="BT371" i="9"/>
  <c r="BE371" i="9"/>
  <c r="BD371" i="9"/>
  <c r="BA370" i="9"/>
  <c r="AZ370" i="9"/>
  <c r="CS369" i="9"/>
  <c r="CR369" i="9"/>
  <c r="CO368" i="9"/>
  <c r="CN368" i="9"/>
  <c r="BY368" i="9"/>
  <c r="BX368" i="9"/>
  <c r="BE428" i="9"/>
  <c r="CS427" i="9"/>
  <c r="BY427" i="9"/>
  <c r="BE427" i="9"/>
  <c r="CS426" i="9"/>
  <c r="BY426" i="9"/>
  <c r="BE426" i="9"/>
  <c r="CS425" i="9"/>
  <c r="BY425" i="9"/>
  <c r="BE425" i="9"/>
  <c r="CS424" i="9"/>
  <c r="BY424" i="9"/>
  <c r="BE424" i="9"/>
  <c r="CS423" i="9"/>
  <c r="BY423" i="9"/>
  <c r="BE423" i="9"/>
  <c r="CS422" i="9"/>
  <c r="BY422" i="9"/>
  <c r="BE422" i="9"/>
  <c r="CS421" i="9"/>
  <c r="BY421" i="9"/>
  <c r="BE421" i="9"/>
  <c r="CS420" i="9"/>
  <c r="BY420" i="9"/>
  <c r="BE420" i="9"/>
  <c r="CS419" i="9"/>
  <c r="BY419" i="9"/>
  <c r="BE419" i="9"/>
  <c r="CS418" i="9"/>
  <c r="BY418" i="9"/>
  <c r="BE418" i="9"/>
  <c r="CS417" i="9"/>
  <c r="BY417" i="9"/>
  <c r="BE417" i="9"/>
  <c r="CS416" i="9"/>
  <c r="BY416" i="9"/>
  <c r="BE416" i="9"/>
  <c r="CS415" i="9"/>
  <c r="BY415" i="9"/>
  <c r="BE415" i="9"/>
  <c r="CS414" i="9"/>
  <c r="BY414" i="9"/>
  <c r="BE414" i="9"/>
  <c r="CS413" i="9"/>
  <c r="BY413" i="9"/>
  <c r="BE413" i="9"/>
  <c r="CS412" i="9"/>
  <c r="BY412" i="9"/>
  <c r="BE412" i="9"/>
  <c r="CS411" i="9"/>
  <c r="BY411" i="9"/>
  <c r="BE411" i="9"/>
  <c r="CS410" i="9"/>
  <c r="BY410" i="9"/>
  <c r="BE410" i="9"/>
  <c r="CS409" i="9"/>
  <c r="BY409" i="9"/>
  <c r="BS409" i="9"/>
  <c r="BN409" i="9"/>
  <c r="BF409" i="9"/>
  <c r="BA409" i="9"/>
  <c r="AU409" i="9"/>
  <c r="BE408" i="9"/>
  <c r="AY408" i="9"/>
  <c r="AT408" i="9"/>
  <c r="CT407" i="9"/>
  <c r="CO407" i="9"/>
  <c r="CI407" i="9"/>
  <c r="CS406" i="9"/>
  <c r="CM406" i="9"/>
  <c r="CH406" i="9"/>
  <c r="BZ406" i="9"/>
  <c r="BU406" i="9"/>
  <c r="BO406" i="9"/>
  <c r="BY405" i="9"/>
  <c r="BS405" i="9"/>
  <c r="BN405" i="9"/>
  <c r="BF405" i="9"/>
  <c r="BA405" i="9"/>
  <c r="AU405" i="9"/>
  <c r="BE404" i="9"/>
  <c r="AY404" i="9"/>
  <c r="AT404" i="9"/>
  <c r="CT403" i="9"/>
  <c r="CO403" i="9"/>
  <c r="CI403" i="9"/>
  <c r="CS402" i="9"/>
  <c r="CM402" i="9"/>
  <c r="CH402" i="9"/>
  <c r="BZ402" i="9"/>
  <c r="BU402" i="9"/>
  <c r="BO402" i="9"/>
  <c r="BY401" i="9"/>
  <c r="BS401" i="9"/>
  <c r="BN401" i="9"/>
  <c r="BF401" i="9"/>
  <c r="BA401" i="9"/>
  <c r="AU401" i="9"/>
  <c r="BE400" i="9"/>
  <c r="AY400" i="9"/>
  <c r="AT400" i="9"/>
  <c r="CT399" i="9"/>
  <c r="CO399" i="9"/>
  <c r="CI399" i="9"/>
  <c r="CS398" i="9"/>
  <c r="CM398" i="9"/>
  <c r="CH398" i="9"/>
  <c r="BZ398" i="9"/>
  <c r="BU398" i="9"/>
  <c r="BO398" i="9"/>
  <c r="BY397" i="9"/>
  <c r="BS397" i="9"/>
  <c r="BN397" i="9"/>
  <c r="BF397" i="9"/>
  <c r="BA397" i="9"/>
  <c r="AU397" i="9"/>
  <c r="BE396" i="9"/>
  <c r="AY396" i="9"/>
  <c r="AT396" i="9"/>
  <c r="CT395" i="9"/>
  <c r="CO395" i="9"/>
  <c r="CI395" i="9"/>
  <c r="CS394" i="9"/>
  <c r="CM394" i="9"/>
  <c r="CH394" i="9"/>
  <c r="BZ394" i="9"/>
  <c r="BU394" i="9"/>
  <c r="BO394" i="9"/>
  <c r="BY393" i="9"/>
  <c r="BS393" i="9"/>
  <c r="BN393" i="9"/>
  <c r="BF393" i="9"/>
  <c r="BA393" i="9"/>
  <c r="AU393" i="9"/>
  <c r="BE392" i="9"/>
  <c r="AY392" i="9"/>
  <c r="AT392" i="9"/>
  <c r="CT391" i="9"/>
  <c r="CO391" i="9"/>
  <c r="CI391" i="9"/>
  <c r="CS390" i="9"/>
  <c r="CM390" i="9"/>
  <c r="CH390" i="9"/>
  <c r="BZ390" i="9"/>
  <c r="BU390" i="9"/>
  <c r="BO390" i="9"/>
  <c r="BY389" i="9"/>
  <c r="BS389" i="9"/>
  <c r="BN389" i="9"/>
  <c r="BF389" i="9"/>
  <c r="BA389" i="9"/>
  <c r="AU389" i="9"/>
  <c r="BE388" i="9"/>
  <c r="AY388" i="9"/>
  <c r="AT388" i="9"/>
  <c r="CT387" i="9"/>
  <c r="CO387" i="9"/>
  <c r="CI387" i="9"/>
  <c r="CS386" i="9"/>
  <c r="CM386" i="9"/>
  <c r="CH386" i="9"/>
  <c r="BU386" i="9"/>
  <c r="BT386" i="9"/>
  <c r="BE386" i="9"/>
  <c r="BD386" i="9"/>
  <c r="CP385" i="9"/>
  <c r="CA385" i="9"/>
  <c r="BA385" i="9"/>
  <c r="AZ385" i="9"/>
  <c r="CS384" i="9"/>
  <c r="CR384" i="9"/>
  <c r="BV384" i="9"/>
  <c r="BG384" i="9"/>
  <c r="CO383" i="9"/>
  <c r="CN383" i="9"/>
  <c r="BY383" i="9"/>
  <c r="BX383" i="9"/>
  <c r="BB383" i="9"/>
  <c r="CU382" i="9"/>
  <c r="BU382" i="9"/>
  <c r="BT382" i="9"/>
  <c r="BE382" i="9"/>
  <c r="BD382" i="9"/>
  <c r="CP381" i="9"/>
  <c r="CA381" i="9"/>
  <c r="BA381" i="9"/>
  <c r="AZ381" i="9"/>
  <c r="CS380" i="9"/>
  <c r="CR380" i="9"/>
  <c r="BV380" i="9"/>
  <c r="BG380" i="9"/>
  <c r="CO379" i="9"/>
  <c r="CN379" i="9"/>
  <c r="BY379" i="9"/>
  <c r="BX379" i="9"/>
  <c r="BB379" i="9"/>
  <c r="CU378" i="9"/>
  <c r="BU378" i="9"/>
  <c r="BT378" i="9"/>
  <c r="BE378" i="9"/>
  <c r="BD378" i="9"/>
  <c r="CP377" i="9"/>
  <c r="CA377" i="9"/>
  <c r="BA377" i="9"/>
  <c r="AZ377" i="9"/>
  <c r="CS376" i="9"/>
  <c r="CR376" i="9"/>
  <c r="BV376" i="9"/>
  <c r="BG376" i="9"/>
  <c r="CO375" i="9"/>
  <c r="CN375" i="9"/>
  <c r="BY375" i="9"/>
  <c r="BX375" i="9"/>
  <c r="BB375" i="9"/>
  <c r="CU374" i="9"/>
  <c r="BU374" i="9"/>
  <c r="BT374" i="9"/>
  <c r="BE374" i="9"/>
  <c r="BD374" i="9"/>
  <c r="CP373" i="9"/>
  <c r="CA373" i="9"/>
  <c r="BA373" i="9"/>
  <c r="AZ373" i="9"/>
  <c r="CS372" i="9"/>
  <c r="CR372" i="9"/>
  <c r="BV372" i="9"/>
  <c r="BG372" i="9"/>
  <c r="CO371" i="9"/>
  <c r="CN371" i="9"/>
  <c r="BY371" i="9"/>
  <c r="BX371" i="9"/>
  <c r="BB371" i="9"/>
  <c r="CU370" i="9"/>
  <c r="BU370" i="9"/>
  <c r="BT370" i="9"/>
  <c r="BE370" i="9"/>
  <c r="BD370" i="9"/>
  <c r="CP369" i="9"/>
  <c r="CA369" i="9"/>
  <c r="BA369" i="9"/>
  <c r="AZ369" i="9"/>
  <c r="CS368" i="9"/>
  <c r="CR368" i="9"/>
  <c r="BV368" i="9"/>
  <c r="BG368" i="9"/>
  <c r="CO367" i="9"/>
  <c r="CN367" i="9"/>
  <c r="BY367" i="9"/>
  <c r="BX367" i="9"/>
  <c r="CS366" i="9"/>
  <c r="CT366" i="9"/>
  <c r="CR366" i="9"/>
  <c r="BE366" i="9"/>
  <c r="BF366" i="9"/>
  <c r="BD366" i="9"/>
  <c r="BY365" i="9"/>
  <c r="BZ365" i="9"/>
  <c r="BX365" i="9"/>
  <c r="CS364" i="9"/>
  <c r="CT364" i="9"/>
  <c r="CR364" i="9"/>
  <c r="BE364" i="9"/>
  <c r="BF364" i="9"/>
  <c r="BD364" i="9"/>
  <c r="BY363" i="9"/>
  <c r="BZ363" i="9"/>
  <c r="BX363" i="9"/>
  <c r="CS362" i="9"/>
  <c r="CT362" i="9"/>
  <c r="CR362" i="9"/>
  <c r="BE362" i="9"/>
  <c r="BF362" i="9"/>
  <c r="BD362" i="9"/>
  <c r="BY361" i="9"/>
  <c r="BZ361" i="9"/>
  <c r="BX361" i="9"/>
  <c r="CS360" i="9"/>
  <c r="CT360" i="9"/>
  <c r="CR360" i="9"/>
  <c r="BE360" i="9"/>
  <c r="BF360" i="9"/>
  <c r="BD360" i="9"/>
  <c r="BY359" i="9"/>
  <c r="BZ359" i="9"/>
  <c r="BX359" i="9"/>
  <c r="CS358" i="9"/>
  <c r="CT358" i="9"/>
  <c r="CR358" i="9"/>
  <c r="BE358" i="9"/>
  <c r="BF358" i="9"/>
  <c r="BD358" i="9"/>
  <c r="BY357" i="9"/>
  <c r="BZ357" i="9"/>
  <c r="BX357" i="9"/>
  <c r="CS356" i="9"/>
  <c r="CT356" i="9"/>
  <c r="CR356" i="9"/>
  <c r="BE356" i="9"/>
  <c r="BF356" i="9"/>
  <c r="BD356" i="9"/>
  <c r="BY355" i="9"/>
  <c r="BZ355" i="9"/>
  <c r="BX355" i="9"/>
  <c r="CS354" i="9"/>
  <c r="CT354" i="9"/>
  <c r="CR354" i="9"/>
  <c r="BE354" i="9"/>
  <c r="BF354" i="9"/>
  <c r="BD354" i="9"/>
  <c r="BE409" i="9"/>
  <c r="AY409" i="9"/>
  <c r="AT409" i="9"/>
  <c r="CS407" i="9"/>
  <c r="CM407" i="9"/>
  <c r="CH407" i="9"/>
  <c r="BY406" i="9"/>
  <c r="BS406" i="9"/>
  <c r="BN406" i="9"/>
  <c r="BE405" i="9"/>
  <c r="AY405" i="9"/>
  <c r="AT405" i="9"/>
  <c r="CS403" i="9"/>
  <c r="CM403" i="9"/>
  <c r="CH403" i="9"/>
  <c r="BY402" i="9"/>
  <c r="BS402" i="9"/>
  <c r="BN402" i="9"/>
  <c r="BE401" i="9"/>
  <c r="AY401" i="9"/>
  <c r="AT401" i="9"/>
  <c r="CS399" i="9"/>
  <c r="CM399" i="9"/>
  <c r="CH399" i="9"/>
  <c r="BY398" i="9"/>
  <c r="BS398" i="9"/>
  <c r="BN398" i="9"/>
  <c r="BE397" i="9"/>
  <c r="AY397" i="9"/>
  <c r="AT397" i="9"/>
  <c r="CS395" i="9"/>
  <c r="CM395" i="9"/>
  <c r="CH395" i="9"/>
  <c r="BY394" i="9"/>
  <c r="BS394" i="9"/>
  <c r="BN394" i="9"/>
  <c r="BE393" i="9"/>
  <c r="AY393" i="9"/>
  <c r="AT393" i="9"/>
  <c r="CS391" i="9"/>
  <c r="CM391" i="9"/>
  <c r="CH391" i="9"/>
  <c r="BY390" i="9"/>
  <c r="BS390" i="9"/>
  <c r="BN390" i="9"/>
  <c r="BE389" i="9"/>
  <c r="AY389" i="9"/>
  <c r="AT389" i="9"/>
  <c r="CS387" i="9"/>
  <c r="CM387" i="9"/>
  <c r="CH387" i="9"/>
  <c r="BY386" i="9"/>
  <c r="BX386" i="9"/>
  <c r="CM385" i="9"/>
  <c r="BZ385" i="9"/>
  <c r="BU385" i="9"/>
  <c r="BT385" i="9"/>
  <c r="BE385" i="9"/>
  <c r="BD385" i="9"/>
  <c r="BS384" i="9"/>
  <c r="BF384" i="9"/>
  <c r="BA384" i="9"/>
  <c r="AZ384" i="9"/>
  <c r="CS383" i="9"/>
  <c r="CR383" i="9"/>
  <c r="AY383" i="9"/>
  <c r="CT382" i="9"/>
  <c r="CO382" i="9"/>
  <c r="CN382" i="9"/>
  <c r="BY382" i="9"/>
  <c r="BX382" i="9"/>
  <c r="CM381" i="9"/>
  <c r="BZ381" i="9"/>
  <c r="BU381" i="9"/>
  <c r="BT381" i="9"/>
  <c r="BE381" i="9"/>
  <c r="BD381" i="9"/>
  <c r="BS380" i="9"/>
  <c r="BF380" i="9"/>
  <c r="BA380" i="9"/>
  <c r="AZ380" i="9"/>
  <c r="CS379" i="9"/>
  <c r="CR379" i="9"/>
  <c r="AY379" i="9"/>
  <c r="CT378" i="9"/>
  <c r="CO378" i="9"/>
  <c r="CN378" i="9"/>
  <c r="BY378" i="9"/>
  <c r="BX378" i="9"/>
  <c r="CM377" i="9"/>
  <c r="BZ377" i="9"/>
  <c r="BU377" i="9"/>
  <c r="BT377" i="9"/>
  <c r="BE377" i="9"/>
  <c r="BD377" i="9"/>
  <c r="BS376" i="9"/>
  <c r="BF376" i="9"/>
  <c r="BA376" i="9"/>
  <c r="AZ376" i="9"/>
  <c r="CS375" i="9"/>
  <c r="CR375" i="9"/>
  <c r="AY375" i="9"/>
  <c r="CT374" i="9"/>
  <c r="CO374" i="9"/>
  <c r="CN374" i="9"/>
  <c r="BY374" i="9"/>
  <c r="BX374" i="9"/>
  <c r="CM373" i="9"/>
  <c r="BZ373" i="9"/>
  <c r="BU373" i="9"/>
  <c r="BT373" i="9"/>
  <c r="BE373" i="9"/>
  <c r="BD373" i="9"/>
  <c r="BS372" i="9"/>
  <c r="BF372" i="9"/>
  <c r="BA372" i="9"/>
  <c r="AZ372" i="9"/>
  <c r="CS371" i="9"/>
  <c r="CR371" i="9"/>
  <c r="AY371" i="9"/>
  <c r="CT370" i="9"/>
  <c r="CO370" i="9"/>
  <c r="CN370" i="9"/>
  <c r="BY370" i="9"/>
  <c r="BX370" i="9"/>
  <c r="CM369" i="9"/>
  <c r="BZ369" i="9"/>
  <c r="BU369" i="9"/>
  <c r="BT369" i="9"/>
  <c r="BE369" i="9"/>
  <c r="BD369" i="9"/>
  <c r="BS368" i="9"/>
  <c r="BF368" i="9"/>
  <c r="BA368" i="9"/>
  <c r="AZ368" i="9"/>
  <c r="CS367" i="9"/>
  <c r="CR367" i="9"/>
  <c r="BG367" i="9"/>
  <c r="CA366" i="9"/>
  <c r="CU365" i="9"/>
  <c r="BG365" i="9"/>
  <c r="CA364" i="9"/>
  <c r="CU363" i="9"/>
  <c r="BG363" i="9"/>
  <c r="CA362" i="9"/>
  <c r="CU361" i="9"/>
  <c r="BG361" i="9"/>
  <c r="CA360" i="9"/>
  <c r="CU359" i="9"/>
  <c r="BG359" i="9"/>
  <c r="CA358" i="9"/>
  <c r="CU357" i="9"/>
  <c r="BT367" i="9"/>
  <c r="AZ367" i="9"/>
  <c r="CN366" i="9"/>
  <c r="BT366" i="9"/>
  <c r="AZ366" i="9"/>
  <c r="CN365" i="9"/>
  <c r="BT365" i="9"/>
  <c r="AZ365" i="9"/>
  <c r="CN364" i="9"/>
  <c r="BT364" i="9"/>
  <c r="AZ364" i="9"/>
  <c r="CN363" i="9"/>
  <c r="BT363" i="9"/>
  <c r="AZ363" i="9"/>
  <c r="CN362" i="9"/>
  <c r="BT362" i="9"/>
  <c r="AZ362" i="9"/>
  <c r="CN361" i="9"/>
  <c r="BT361" i="9"/>
  <c r="AZ361" i="9"/>
  <c r="CN360" i="9"/>
  <c r="BT360" i="9"/>
  <c r="AZ360" i="9"/>
  <c r="CN359" i="9"/>
  <c r="BT359" i="9"/>
  <c r="AZ359" i="9"/>
  <c r="CN358" i="9"/>
  <c r="BT358" i="9"/>
  <c r="AZ358" i="9"/>
  <c r="CN357" i="9"/>
  <c r="BT357" i="9"/>
  <c r="AZ357" i="9"/>
  <c r="CN356" i="9"/>
  <c r="BT356" i="9"/>
  <c r="AZ356" i="9"/>
  <c r="CN355" i="9"/>
  <c r="BT355" i="9"/>
  <c r="AZ355" i="9"/>
  <c r="CN354" i="9"/>
  <c r="BT354" i="9"/>
  <c r="AZ354" i="9"/>
  <c r="CN353" i="9"/>
  <c r="BX353" i="9"/>
  <c r="BT353" i="9"/>
  <c r="BD353" i="9"/>
  <c r="AZ353" i="9"/>
  <c r="CR352" i="9"/>
  <c r="CN352" i="9"/>
  <c r="BX352" i="9"/>
  <c r="BT352" i="9"/>
  <c r="BD352" i="9"/>
  <c r="AZ352" i="9"/>
  <c r="CR351" i="9"/>
  <c r="CN351" i="9"/>
  <c r="BX351" i="9"/>
  <c r="BT351" i="9"/>
  <c r="BD351" i="9"/>
  <c r="AZ351" i="9"/>
  <c r="CR350" i="9"/>
  <c r="CN350" i="9"/>
  <c r="BX350" i="9"/>
  <c r="BT350" i="9"/>
  <c r="BD350" i="9"/>
  <c r="AZ350" i="9"/>
  <c r="CR349" i="9"/>
  <c r="CN349" i="9"/>
  <c r="BX349" i="9"/>
  <c r="BT349" i="9"/>
  <c r="BD349" i="9"/>
  <c r="AZ349" i="9"/>
  <c r="CR348" i="9"/>
  <c r="CN348" i="9"/>
  <c r="BX348" i="9"/>
  <c r="BT348" i="9"/>
  <c r="BD348" i="9"/>
  <c r="AZ348" i="9"/>
  <c r="CR347" i="9"/>
  <c r="CN347" i="9"/>
  <c r="BX347" i="9"/>
  <c r="BT347" i="9"/>
  <c r="BD347" i="9"/>
  <c r="AV347" i="9"/>
  <c r="CR346" i="9"/>
  <c r="CJ346" i="9"/>
  <c r="BX346" i="9"/>
  <c r="BP346" i="9"/>
  <c r="BD346" i="9"/>
  <c r="AV346" i="9"/>
  <c r="CR345" i="9"/>
  <c r="CJ345" i="9"/>
  <c r="BX345" i="9"/>
  <c r="BP345" i="9"/>
  <c r="BD345" i="9"/>
  <c r="AV345" i="9"/>
  <c r="CR344" i="9"/>
  <c r="CJ344" i="9"/>
  <c r="BX344" i="9"/>
  <c r="BP344" i="9"/>
  <c r="BD344" i="9"/>
  <c r="AV344" i="9"/>
  <c r="CR343" i="9"/>
  <c r="CJ343" i="9"/>
  <c r="BX343" i="9"/>
  <c r="BP343" i="9"/>
  <c r="BD343" i="9"/>
  <c r="AV343" i="9"/>
  <c r="CR342" i="9"/>
  <c r="CJ342" i="9"/>
  <c r="BX342" i="9"/>
  <c r="BP342" i="9"/>
  <c r="BD342" i="9"/>
  <c r="AV342" i="9"/>
  <c r="CR341" i="9"/>
  <c r="CJ341" i="9"/>
  <c r="BX341" i="9"/>
  <c r="BP341" i="9"/>
  <c r="BD341" i="9"/>
  <c r="AV341" i="9"/>
  <c r="CR340" i="9"/>
  <c r="CJ340" i="9"/>
  <c r="BX340" i="9"/>
  <c r="BP340" i="9"/>
  <c r="BD340" i="9"/>
  <c r="AV340" i="9"/>
  <c r="CR339" i="9"/>
  <c r="CJ339" i="9"/>
  <c r="BX339" i="9"/>
  <c r="BP339" i="9"/>
  <c r="BD339" i="9"/>
  <c r="AV339" i="9"/>
  <c r="CR338" i="9"/>
  <c r="CJ338" i="9"/>
  <c r="BX338" i="9"/>
  <c r="BP338" i="9"/>
  <c r="BD338" i="9"/>
  <c r="AV338" i="9"/>
  <c r="CR337" i="9"/>
  <c r="CJ337" i="9"/>
  <c r="BX337" i="9"/>
  <c r="BP337" i="9"/>
  <c r="BD337" i="9"/>
  <c r="AV337" i="9"/>
  <c r="CR336" i="9"/>
  <c r="CJ336" i="9"/>
  <c r="BX336" i="9"/>
  <c r="BP336" i="9"/>
  <c r="BD336" i="9"/>
  <c r="AV336" i="9"/>
  <c r="CR335" i="9"/>
  <c r="CJ335" i="9"/>
  <c r="BX335" i="9"/>
  <c r="BP335" i="9"/>
  <c r="BD335" i="9"/>
  <c r="AV335" i="9"/>
  <c r="CR334" i="9"/>
  <c r="CJ334" i="9"/>
  <c r="BX334" i="9"/>
  <c r="BP334" i="9"/>
  <c r="BD334" i="9"/>
  <c r="AV334" i="9"/>
  <c r="CR333" i="9"/>
  <c r="CJ333" i="9"/>
  <c r="BX333" i="9"/>
  <c r="BP333" i="9"/>
  <c r="BD333" i="9"/>
  <c r="AV333" i="9"/>
  <c r="CR332" i="9"/>
  <c r="CJ332" i="9"/>
  <c r="BX332" i="9"/>
  <c r="BP332" i="9"/>
  <c r="BD332" i="9"/>
  <c r="AV332" i="9"/>
  <c r="CR331" i="9"/>
  <c r="CJ331" i="9"/>
  <c r="BX331" i="9"/>
  <c r="BP331" i="9"/>
  <c r="BD331" i="9"/>
  <c r="AV331" i="9"/>
  <c r="CR330" i="9"/>
  <c r="CJ330" i="9"/>
  <c r="BX330" i="9"/>
  <c r="BP330" i="9"/>
  <c r="BD330" i="9"/>
  <c r="AV330" i="9"/>
  <c r="CR329" i="9"/>
  <c r="CJ329" i="9"/>
  <c r="BX329" i="9"/>
  <c r="BP329" i="9"/>
  <c r="BD329" i="9"/>
  <c r="AV329" i="9"/>
  <c r="CR328" i="9"/>
  <c r="CJ328" i="9"/>
  <c r="BX328" i="9"/>
  <c r="BP328" i="9"/>
  <c r="BD328" i="9"/>
  <c r="AV328" i="9"/>
  <c r="CR327" i="9"/>
  <c r="CJ327" i="9"/>
  <c r="BX327" i="9"/>
  <c r="BP327" i="9"/>
  <c r="BD327" i="9"/>
  <c r="AV327" i="9"/>
  <c r="CR326" i="9"/>
  <c r="CJ326" i="9"/>
  <c r="BX326" i="9"/>
  <c r="BP326" i="9"/>
  <c r="BD326" i="9"/>
  <c r="AV326" i="9"/>
  <c r="CR325" i="9"/>
  <c r="CJ325" i="9"/>
  <c r="BX325" i="9"/>
  <c r="BP325" i="9"/>
  <c r="BD325" i="9"/>
  <c r="AV325" i="9"/>
  <c r="CR324" i="9"/>
  <c r="CJ324" i="9"/>
  <c r="BX324" i="9"/>
  <c r="BP324" i="9"/>
  <c r="BD324" i="9"/>
  <c r="AV324" i="9"/>
  <c r="CR323" i="9"/>
  <c r="CJ323" i="9"/>
  <c r="BX323" i="9"/>
  <c r="BP323" i="9"/>
  <c r="BD323" i="9"/>
  <c r="AV323" i="9"/>
  <c r="CR322" i="9"/>
  <c r="CJ322" i="9"/>
  <c r="BX322" i="9"/>
  <c r="BP322" i="9"/>
  <c r="BD322" i="9"/>
  <c r="AV322" i="9"/>
  <c r="CR321" i="9"/>
  <c r="CJ321" i="9"/>
  <c r="BX321" i="9"/>
  <c r="BP321" i="9"/>
  <c r="BD321" i="9"/>
  <c r="AV321" i="9"/>
  <c r="CR320" i="9"/>
  <c r="CJ320" i="9"/>
  <c r="BX320" i="9"/>
  <c r="BP320" i="9"/>
  <c r="BD320" i="9"/>
  <c r="AV320" i="9"/>
  <c r="CR319" i="9"/>
  <c r="CJ319" i="9"/>
  <c r="BX319" i="9"/>
  <c r="BP319" i="9"/>
  <c r="BD319" i="9"/>
  <c r="AV319" i="9"/>
  <c r="CR318" i="9"/>
  <c r="CJ318" i="9"/>
  <c r="BX318" i="9"/>
  <c r="BP318" i="9"/>
  <c r="BD318" i="9"/>
  <c r="AV318" i="9"/>
  <c r="CR317" i="9"/>
  <c r="CJ317" i="9"/>
  <c r="BX317" i="9"/>
  <c r="BP317" i="9"/>
  <c r="BD317" i="9"/>
  <c r="AV317" i="9"/>
  <c r="CR316" i="9"/>
  <c r="CJ316" i="9"/>
  <c r="BX316" i="9"/>
  <c r="BP316" i="9"/>
  <c r="BD316" i="9"/>
  <c r="AV316" i="9"/>
  <c r="CR315" i="9"/>
  <c r="CJ315" i="9"/>
  <c r="BX315" i="9"/>
  <c r="BP315" i="9"/>
  <c r="BD315" i="9"/>
  <c r="AV315" i="9"/>
  <c r="CR314" i="9"/>
  <c r="CJ314" i="9"/>
  <c r="BX314" i="9"/>
  <c r="BP314" i="9"/>
  <c r="BD314" i="9"/>
  <c r="AV314" i="9"/>
  <c r="CR313" i="9"/>
  <c r="CJ313" i="9"/>
  <c r="BX313" i="9"/>
  <c r="BP313" i="9"/>
  <c r="BD313" i="9"/>
  <c r="AY313" i="9"/>
  <c r="AT313" i="9"/>
  <c r="CT312" i="9"/>
  <c r="CO312" i="9"/>
  <c r="CI312" i="9"/>
  <c r="CA312" i="9"/>
  <c r="BV312" i="9"/>
  <c r="BQ312" i="9"/>
  <c r="CS311" i="9"/>
  <c r="CM311" i="9"/>
  <c r="CH311" i="9"/>
  <c r="BZ311" i="9"/>
  <c r="BU311" i="9"/>
  <c r="BG311" i="9"/>
  <c r="BB311" i="9"/>
  <c r="AW311" i="9"/>
  <c r="BY310" i="9"/>
  <c r="BS310" i="9"/>
  <c r="BN310" i="9"/>
  <c r="BF310" i="9"/>
  <c r="BA310" i="9"/>
  <c r="AU310" i="9"/>
  <c r="CU309" i="9"/>
  <c r="CP309" i="9"/>
  <c r="CK309" i="9"/>
  <c r="BE309" i="9"/>
  <c r="AY309" i="9"/>
  <c r="AT309" i="9"/>
  <c r="CT308" i="9"/>
  <c r="CO308" i="9"/>
  <c r="CI308" i="9"/>
  <c r="CA308" i="9"/>
  <c r="BV308" i="9"/>
  <c r="BQ308" i="9"/>
  <c r="CS307" i="9"/>
  <c r="CM307" i="9"/>
  <c r="CH307" i="9"/>
  <c r="BZ307" i="9"/>
  <c r="BU307" i="9"/>
  <c r="BG307" i="9"/>
  <c r="BB307" i="9"/>
  <c r="AW307" i="9"/>
  <c r="BY306" i="9"/>
  <c r="BS306" i="9"/>
  <c r="BN306" i="9"/>
  <c r="BF306" i="9"/>
  <c r="BA306" i="9"/>
  <c r="CU305" i="9"/>
  <c r="CP305" i="9"/>
  <c r="CK305" i="9"/>
  <c r="BE305" i="9"/>
  <c r="AY305" i="9"/>
  <c r="AT305" i="9"/>
  <c r="CT304" i="9"/>
  <c r="CO304" i="9"/>
  <c r="CA304" i="9"/>
  <c r="BV304" i="9"/>
  <c r="BQ304" i="9"/>
  <c r="CR303" i="9"/>
  <c r="CT303" i="9"/>
  <c r="AU314" i="9"/>
  <c r="CI313" i="9"/>
  <c r="BO313" i="9"/>
  <c r="BZ312" i="9"/>
  <c r="BU312" i="9"/>
  <c r="BO312" i="9"/>
  <c r="BF311" i="9"/>
  <c r="BA311" i="9"/>
  <c r="AU311" i="9"/>
  <c r="CT309" i="9"/>
  <c r="CO309" i="9"/>
  <c r="CI309" i="9"/>
  <c r="BZ308" i="9"/>
  <c r="BU308" i="9"/>
  <c r="BO308" i="9"/>
  <c r="BF307" i="9"/>
  <c r="BA307" i="9"/>
  <c r="AU307" i="9"/>
  <c r="CT305" i="9"/>
  <c r="CO305" i="9"/>
  <c r="CI305" i="9"/>
  <c r="BZ304" i="9"/>
  <c r="BU304" i="9"/>
  <c r="BO304" i="9"/>
  <c r="AV303" i="9"/>
  <c r="AT303" i="9"/>
  <c r="BO302" i="9"/>
  <c r="BP302" i="9"/>
  <c r="BN302" i="9"/>
  <c r="CI301" i="9"/>
  <c r="CJ301" i="9"/>
  <c r="CH301" i="9"/>
  <c r="AU301" i="9"/>
  <c r="AV301" i="9"/>
  <c r="AT301" i="9"/>
  <c r="BO300" i="9"/>
  <c r="BP300" i="9"/>
  <c r="BN300" i="9"/>
  <c r="CI299" i="9"/>
  <c r="CJ299" i="9"/>
  <c r="CH299" i="9"/>
  <c r="BZ353" i="9"/>
  <c r="BF353" i="9"/>
  <c r="CT352" i="9"/>
  <c r="BZ352" i="9"/>
  <c r="BF352" i="9"/>
  <c r="CT351" i="9"/>
  <c r="BZ351" i="9"/>
  <c r="BF351" i="9"/>
  <c r="CT350" i="9"/>
  <c r="BZ350" i="9"/>
  <c r="BF350" i="9"/>
  <c r="CT349" i="9"/>
  <c r="BZ349" i="9"/>
  <c r="BF349" i="9"/>
  <c r="CT348" i="9"/>
  <c r="BZ348" i="9"/>
  <c r="BF348" i="9"/>
  <c r="CT347" i="9"/>
  <c r="BZ347" i="9"/>
  <c r="BF347" i="9"/>
  <c r="CT346" i="9"/>
  <c r="BZ346" i="9"/>
  <c r="BF346" i="9"/>
  <c r="CT345" i="9"/>
  <c r="BZ345" i="9"/>
  <c r="BF345" i="9"/>
  <c r="CT344" i="9"/>
  <c r="BZ344" i="9"/>
  <c r="BF344" i="9"/>
  <c r="CT343" i="9"/>
  <c r="BZ343" i="9"/>
  <c r="BF343" i="9"/>
  <c r="CT342" i="9"/>
  <c r="BZ342" i="9"/>
  <c r="BF342" i="9"/>
  <c r="CT341" i="9"/>
  <c r="BZ341" i="9"/>
  <c r="BF341" i="9"/>
  <c r="CT340" i="9"/>
  <c r="BZ340" i="9"/>
  <c r="BF340" i="9"/>
  <c r="CT339" i="9"/>
  <c r="BZ339" i="9"/>
  <c r="BF339" i="9"/>
  <c r="CT338" i="9"/>
  <c r="BZ338" i="9"/>
  <c r="BF338" i="9"/>
  <c r="CT337" i="9"/>
  <c r="BZ337" i="9"/>
  <c r="BF337" i="9"/>
  <c r="CT336" i="9"/>
  <c r="BZ336" i="9"/>
  <c r="BF336" i="9"/>
  <c r="CT335" i="9"/>
  <c r="BZ335" i="9"/>
  <c r="BF335" i="9"/>
  <c r="CT334" i="9"/>
  <c r="BZ334" i="9"/>
  <c r="BF334" i="9"/>
  <c r="CT333" i="9"/>
  <c r="BZ333" i="9"/>
  <c r="BF333" i="9"/>
  <c r="CT332" i="9"/>
  <c r="BZ332" i="9"/>
  <c r="BF332" i="9"/>
  <c r="CT331" i="9"/>
  <c r="BZ331" i="9"/>
  <c r="BF331" i="9"/>
  <c r="CT330" i="9"/>
  <c r="BZ330" i="9"/>
  <c r="BF330" i="9"/>
  <c r="CT329" i="9"/>
  <c r="BZ329" i="9"/>
  <c r="BF329" i="9"/>
  <c r="CT328" i="9"/>
  <c r="BZ328" i="9"/>
  <c r="BF328" i="9"/>
  <c r="CT327" i="9"/>
  <c r="BZ327" i="9"/>
  <c r="BF327" i="9"/>
  <c r="CT326" i="9"/>
  <c r="BZ326" i="9"/>
  <c r="BF326" i="9"/>
  <c r="CT325" i="9"/>
  <c r="BZ325" i="9"/>
  <c r="BF325" i="9"/>
  <c r="CT324" i="9"/>
  <c r="BZ324" i="9"/>
  <c r="BF324" i="9"/>
  <c r="CT323" i="9"/>
  <c r="BZ323" i="9"/>
  <c r="BF323" i="9"/>
  <c r="CT322" i="9"/>
  <c r="BZ322" i="9"/>
  <c r="BF322" i="9"/>
  <c r="CT321" i="9"/>
  <c r="BZ321" i="9"/>
  <c r="BF321" i="9"/>
  <c r="CT320" i="9"/>
  <c r="BZ320" i="9"/>
  <c r="BF320" i="9"/>
  <c r="CT319" i="9"/>
  <c r="BZ319" i="9"/>
  <c r="BF319" i="9"/>
  <c r="CT318" i="9"/>
  <c r="BZ318" i="9"/>
  <c r="BF318" i="9"/>
  <c r="CT317" i="9"/>
  <c r="BZ317" i="9"/>
  <c r="BF317" i="9"/>
  <c r="CT316" i="9"/>
  <c r="BZ316" i="9"/>
  <c r="BF316" i="9"/>
  <c r="CT315" i="9"/>
  <c r="BZ315" i="9"/>
  <c r="BF315" i="9"/>
  <c r="CT314" i="9"/>
  <c r="BZ314" i="9"/>
  <c r="BF314" i="9"/>
  <c r="CT313" i="9"/>
  <c r="BB313" i="9"/>
  <c r="AW313" i="9"/>
  <c r="BY312" i="9"/>
  <c r="BS312" i="9"/>
  <c r="BN312" i="9"/>
  <c r="BF312" i="9"/>
  <c r="CU311" i="9"/>
  <c r="CP311" i="9"/>
  <c r="CK311" i="9"/>
  <c r="BE311" i="9"/>
  <c r="AY311" i="9"/>
  <c r="AT311" i="9"/>
  <c r="CT310" i="9"/>
  <c r="CA310" i="9"/>
  <c r="BV310" i="9"/>
  <c r="BQ310" i="9"/>
  <c r="CS309" i="9"/>
  <c r="CM309" i="9"/>
  <c r="CH309" i="9"/>
  <c r="BZ309" i="9"/>
  <c r="BG309" i="9"/>
  <c r="BB309" i="9"/>
  <c r="AW309" i="9"/>
  <c r="BY308" i="9"/>
  <c r="BS308" i="9"/>
  <c r="BN308" i="9"/>
  <c r="BF308" i="9"/>
  <c r="BA308" i="9"/>
  <c r="CU307" i="9"/>
  <c r="CP307" i="9"/>
  <c r="CK307" i="9"/>
  <c r="BE307" i="9"/>
  <c r="AY307" i="9"/>
  <c r="AT307" i="9"/>
  <c r="CT306" i="9"/>
  <c r="CA306" i="9"/>
  <c r="BV306" i="9"/>
  <c r="BQ306" i="9"/>
  <c r="CS305" i="9"/>
  <c r="CM305" i="9"/>
  <c r="CH305" i="9"/>
  <c r="BZ305" i="9"/>
  <c r="BG305" i="9"/>
  <c r="BB305" i="9"/>
  <c r="AW305" i="9"/>
  <c r="BY304" i="9"/>
  <c r="BS304" i="9"/>
  <c r="BN304" i="9"/>
  <c r="BF304" i="9"/>
  <c r="BA304" i="9"/>
  <c r="BP303" i="9"/>
  <c r="BN303" i="9"/>
  <c r="BD303" i="9"/>
  <c r="BF303" i="9"/>
  <c r="BF305" i="9"/>
  <c r="CJ303" i="9"/>
  <c r="CH303" i="9"/>
  <c r="BX303" i="9"/>
  <c r="BZ303" i="9"/>
  <c r="AW303" i="9"/>
  <c r="CI302" i="9"/>
  <c r="CJ302" i="9"/>
  <c r="CH302" i="9"/>
  <c r="AU302" i="9"/>
  <c r="AV302" i="9"/>
  <c r="AT302" i="9"/>
  <c r="BO301" i="9"/>
  <c r="BP301" i="9"/>
  <c r="BN301" i="9"/>
  <c r="CI300" i="9"/>
  <c r="CJ300" i="9"/>
  <c r="CH300" i="9"/>
  <c r="AU300" i="9"/>
  <c r="AV300" i="9"/>
  <c r="AT300" i="9"/>
  <c r="CT302" i="9"/>
  <c r="BZ302" i="9"/>
  <c r="BF302" i="9"/>
  <c r="CT301" i="9"/>
  <c r="BZ301" i="9"/>
  <c r="BF301" i="9"/>
  <c r="CT300" i="9"/>
  <c r="BZ300" i="9"/>
  <c r="BF300" i="9"/>
  <c r="CT299" i="9"/>
  <c r="BZ299" i="9"/>
  <c r="BN299" i="9"/>
  <c r="BF299" i="9"/>
  <c r="AT299" i="9"/>
  <c r="CT298" i="9"/>
  <c r="CH298" i="9"/>
  <c r="BZ298" i="9"/>
  <c r="BN298" i="9"/>
  <c r="BF298" i="9"/>
  <c r="AT298" i="9"/>
  <c r="CT297" i="9"/>
  <c r="CH297" i="9"/>
  <c r="BN297" i="9"/>
  <c r="BF297" i="9"/>
  <c r="AT297" i="9"/>
  <c r="CT296" i="9"/>
  <c r="CH296" i="9"/>
  <c r="BN296" i="9"/>
  <c r="AT296" i="9"/>
  <c r="CH295" i="9"/>
  <c r="BN295" i="9"/>
  <c r="AT295" i="9"/>
  <c r="CH294" i="9"/>
  <c r="BN294" i="9"/>
  <c r="AT294" i="9"/>
  <c r="CH293" i="9"/>
  <c r="BN293" i="9"/>
  <c r="AT293" i="9"/>
  <c r="CH292" i="9"/>
  <c r="BN292" i="9"/>
  <c r="AT292" i="9"/>
  <c r="CH291" i="9"/>
  <c r="BN291" i="9"/>
  <c r="AT291" i="9"/>
  <c r="CH290" i="9"/>
  <c r="BN290" i="9"/>
  <c r="AT290" i="9"/>
  <c r="CH289" i="9"/>
  <c r="BN289" i="9"/>
  <c r="AT289" i="9"/>
  <c r="CH288" i="9"/>
  <c r="BN288" i="9"/>
  <c r="AT288" i="9"/>
  <c r="CH287" i="9"/>
  <c r="BN287" i="9"/>
  <c r="BJ286" i="9"/>
  <c r="BD286" i="9"/>
  <c r="AY286" i="9"/>
  <c r="AP285" i="9"/>
  <c r="CR284" i="9"/>
  <c r="CM284" i="9"/>
  <c r="CD283" i="9"/>
  <c r="BX283" i="9"/>
  <c r="BS283" i="9"/>
  <c r="BJ282" i="9"/>
  <c r="BD282" i="9"/>
  <c r="AY282" i="9"/>
  <c r="AP281" i="9"/>
  <c r="CR280" i="9"/>
  <c r="CM280" i="9"/>
  <c r="CD279" i="9"/>
  <c r="BX279" i="9"/>
  <c r="BS279" i="9"/>
  <c r="BJ278" i="9"/>
  <c r="BD278" i="9"/>
  <c r="AY278" i="9"/>
  <c r="AP277" i="9"/>
  <c r="CR276" i="9"/>
  <c r="CM276" i="9"/>
  <c r="CD275" i="9"/>
  <c r="BX275" i="9"/>
  <c r="BS275" i="9"/>
  <c r="BJ274" i="9"/>
  <c r="BD274" i="9"/>
  <c r="AY274" i="9"/>
  <c r="CN273" i="9"/>
  <c r="CO273" i="9"/>
  <c r="BX273" i="9"/>
  <c r="BY273" i="9"/>
  <c r="BT272" i="9"/>
  <c r="BU272" i="9"/>
  <c r="BD272" i="9"/>
  <c r="BE272" i="9"/>
  <c r="AZ271" i="9"/>
  <c r="BA271" i="9"/>
  <c r="CR270" i="9"/>
  <c r="CS270" i="9"/>
  <c r="CN269" i="9"/>
  <c r="CO269" i="9"/>
  <c r="BX269" i="9"/>
  <c r="BY269" i="9"/>
  <c r="CT268" i="9"/>
  <c r="CR268" i="9"/>
  <c r="CS268" i="9"/>
  <c r="BF268" i="9"/>
  <c r="BD268" i="9"/>
  <c r="BE268" i="9"/>
  <c r="CR273" i="9"/>
  <c r="CS273" i="9"/>
  <c r="CN272" i="9"/>
  <c r="CO272" i="9"/>
  <c r="BX272" i="9"/>
  <c r="BY272" i="9"/>
  <c r="BT271" i="9"/>
  <c r="BU271" i="9"/>
  <c r="BD271" i="9"/>
  <c r="BE271" i="9"/>
  <c r="AZ270" i="9"/>
  <c r="BA270" i="9"/>
  <c r="CR269" i="9"/>
  <c r="CS269" i="9"/>
  <c r="BF267" i="9"/>
  <c r="BD267" i="9"/>
  <c r="BE267" i="9"/>
  <c r="BP299" i="9"/>
  <c r="AV299" i="9"/>
  <c r="CJ298" i="9"/>
  <c r="BT298" i="9"/>
  <c r="BP298" i="9"/>
  <c r="AV298" i="9"/>
  <c r="CN297" i="9"/>
  <c r="CJ297" i="9"/>
  <c r="BT297" i="9"/>
  <c r="BP297" i="9"/>
  <c r="AZ297" i="9"/>
  <c r="AV297" i="9"/>
  <c r="CN296" i="9"/>
  <c r="CJ296" i="9"/>
  <c r="BT296" i="9"/>
  <c r="BP296" i="9"/>
  <c r="AZ296" i="9"/>
  <c r="AV296" i="9"/>
  <c r="CN295" i="9"/>
  <c r="CJ295" i="9"/>
  <c r="BT295" i="9"/>
  <c r="BP295" i="9"/>
  <c r="AZ295" i="9"/>
  <c r="AV295" i="9"/>
  <c r="CN294" i="9"/>
  <c r="CJ294" i="9"/>
  <c r="BT294" i="9"/>
  <c r="BP294" i="9"/>
  <c r="AZ294" i="9"/>
  <c r="AV294" i="9"/>
  <c r="CN293" i="9"/>
  <c r="CJ293" i="9"/>
  <c r="BT293" i="9"/>
  <c r="BP293" i="9"/>
  <c r="AZ293" i="9"/>
  <c r="AV293" i="9"/>
  <c r="CN292" i="9"/>
  <c r="CJ292" i="9"/>
  <c r="BT292" i="9"/>
  <c r="BP292" i="9"/>
  <c r="AZ292" i="9"/>
  <c r="AV292" i="9"/>
  <c r="CN291" i="9"/>
  <c r="CJ291" i="9"/>
  <c r="BT291" i="9"/>
  <c r="BP291" i="9"/>
  <c r="AZ291" i="9"/>
  <c r="AV291" i="9"/>
  <c r="CN290" i="9"/>
  <c r="CJ290" i="9"/>
  <c r="BT290" i="9"/>
  <c r="BP290" i="9"/>
  <c r="AZ290" i="9"/>
  <c r="AV290" i="9"/>
  <c r="CN289" i="9"/>
  <c r="CJ289" i="9"/>
  <c r="BT289" i="9"/>
  <c r="BP289" i="9"/>
  <c r="AZ289" i="9"/>
  <c r="AV289" i="9"/>
  <c r="CN288" i="9"/>
  <c r="CJ288" i="9"/>
  <c r="BT288" i="9"/>
  <c r="BP288" i="9"/>
  <c r="AZ288" i="9"/>
  <c r="AV288" i="9"/>
  <c r="CN287" i="9"/>
  <c r="CJ287" i="9"/>
  <c r="BT287" i="9"/>
  <c r="BP287" i="9"/>
  <c r="AP287" i="9"/>
  <c r="CR286" i="9"/>
  <c r="CM286" i="9"/>
  <c r="CE286" i="9"/>
  <c r="BZ286" i="9"/>
  <c r="BT286" i="9"/>
  <c r="BL286" i="9"/>
  <c r="BG286" i="9"/>
  <c r="BB286" i="9"/>
  <c r="CD285" i="9"/>
  <c r="BX285" i="9"/>
  <c r="BS285" i="9"/>
  <c r="BK285" i="9"/>
  <c r="BF285" i="9"/>
  <c r="AZ285" i="9"/>
  <c r="AR285" i="9"/>
  <c r="CU284" i="9"/>
  <c r="CP284" i="9"/>
  <c r="BJ284" i="9"/>
  <c r="BD284" i="9"/>
  <c r="AY284" i="9"/>
  <c r="AQ284" i="9"/>
  <c r="CT283" i="9"/>
  <c r="CN283" i="9"/>
  <c r="CF283" i="9"/>
  <c r="CA283" i="9"/>
  <c r="BV283" i="9"/>
  <c r="AP283" i="9"/>
  <c r="CR282" i="9"/>
  <c r="CM282" i="9"/>
  <c r="CE282" i="9"/>
  <c r="BZ282" i="9"/>
  <c r="BT282" i="9"/>
  <c r="BL282" i="9"/>
  <c r="BG282" i="9"/>
  <c r="BB282" i="9"/>
  <c r="CD281" i="9"/>
  <c r="BX281" i="9"/>
  <c r="BS281" i="9"/>
  <c r="BK281" i="9"/>
  <c r="BF281" i="9"/>
  <c r="AZ281" i="9"/>
  <c r="AR281" i="9"/>
  <c r="CU280" i="9"/>
  <c r="CP280" i="9"/>
  <c r="BJ280" i="9"/>
  <c r="BD280" i="9"/>
  <c r="AY280" i="9"/>
  <c r="AQ280" i="9"/>
  <c r="CT279" i="9"/>
  <c r="CN279" i="9"/>
  <c r="CF279" i="9"/>
  <c r="CA279" i="9"/>
  <c r="BV279" i="9"/>
  <c r="AP279" i="9"/>
  <c r="CR278" i="9"/>
  <c r="CM278" i="9"/>
  <c r="CE278" i="9"/>
  <c r="BZ278" i="9"/>
  <c r="BT278" i="9"/>
  <c r="BL278" i="9"/>
  <c r="BG278" i="9"/>
  <c r="BB278" i="9"/>
  <c r="CD277" i="9"/>
  <c r="BX277" i="9"/>
  <c r="BS277" i="9"/>
  <c r="BK277" i="9"/>
  <c r="BF277" i="9"/>
  <c r="AZ277" i="9"/>
  <c r="AR277" i="9"/>
  <c r="CU276" i="9"/>
  <c r="CP276" i="9"/>
  <c r="BJ276" i="9"/>
  <c r="BD276" i="9"/>
  <c r="AY276" i="9"/>
  <c r="AQ276" i="9"/>
  <c r="CT275" i="9"/>
  <c r="CN275" i="9"/>
  <c r="CF275" i="9"/>
  <c r="CA275" i="9"/>
  <c r="BV275" i="9"/>
  <c r="AP275" i="9"/>
  <c r="CR274" i="9"/>
  <c r="CM274" i="9"/>
  <c r="CE274" i="9"/>
  <c r="BZ274" i="9"/>
  <c r="BT274" i="9"/>
  <c r="BL274" i="9"/>
  <c r="BG274" i="9"/>
  <c r="BB274" i="9"/>
  <c r="CP273" i="9"/>
  <c r="CA273" i="9"/>
  <c r="AZ273" i="9"/>
  <c r="BA273" i="9"/>
  <c r="CR272" i="9"/>
  <c r="CS272" i="9"/>
  <c r="BV272" i="9"/>
  <c r="BG272" i="9"/>
  <c r="CN271" i="9"/>
  <c r="CO271" i="9"/>
  <c r="BX271" i="9"/>
  <c r="BY271" i="9"/>
  <c r="BB271" i="9"/>
  <c r="CU270" i="9"/>
  <c r="BT270" i="9"/>
  <c r="BU270" i="9"/>
  <c r="BD270" i="9"/>
  <c r="BE270" i="9"/>
  <c r="CP269" i="9"/>
  <c r="CA269" i="9"/>
  <c r="BF269" i="9"/>
  <c r="BD269" i="9"/>
  <c r="BE269" i="9"/>
  <c r="BZ268" i="9"/>
  <c r="BX268" i="9"/>
  <c r="BY268" i="9"/>
  <c r="CT267" i="9"/>
  <c r="CR267" i="9"/>
  <c r="CS267" i="9"/>
  <c r="CD286" i="9"/>
  <c r="BX286" i="9"/>
  <c r="BS286" i="9"/>
  <c r="BK286" i="9"/>
  <c r="BF286" i="9"/>
  <c r="AZ286" i="9"/>
  <c r="BJ285" i="9"/>
  <c r="BD285" i="9"/>
  <c r="AY285" i="9"/>
  <c r="AQ285" i="9"/>
  <c r="CT284" i="9"/>
  <c r="CN284" i="9"/>
  <c r="AP284" i="9"/>
  <c r="CR283" i="9"/>
  <c r="CM283" i="9"/>
  <c r="CE283" i="9"/>
  <c r="BZ283" i="9"/>
  <c r="BT283" i="9"/>
  <c r="CD282" i="9"/>
  <c r="BX282" i="9"/>
  <c r="BS282" i="9"/>
  <c r="BK282" i="9"/>
  <c r="BF282" i="9"/>
  <c r="AZ282" i="9"/>
  <c r="BJ281" i="9"/>
  <c r="BD281" i="9"/>
  <c r="AY281" i="9"/>
  <c r="AQ281" i="9"/>
  <c r="CT280" i="9"/>
  <c r="CN280" i="9"/>
  <c r="AP280" i="9"/>
  <c r="CR279" i="9"/>
  <c r="CM279" i="9"/>
  <c r="CE279" i="9"/>
  <c r="BZ279" i="9"/>
  <c r="BT279" i="9"/>
  <c r="CD278" i="9"/>
  <c r="BX278" i="9"/>
  <c r="BS278" i="9"/>
  <c r="BK278" i="9"/>
  <c r="BF278" i="9"/>
  <c r="AZ278" i="9"/>
  <c r="BJ277" i="9"/>
  <c r="BD277" i="9"/>
  <c r="AY277" i="9"/>
  <c r="AQ277" i="9"/>
  <c r="CT276" i="9"/>
  <c r="CN276" i="9"/>
  <c r="AP276" i="9"/>
  <c r="CR275" i="9"/>
  <c r="CM275" i="9"/>
  <c r="CE275" i="9"/>
  <c r="BZ275" i="9"/>
  <c r="BT275" i="9"/>
  <c r="CD274" i="9"/>
  <c r="BX274" i="9"/>
  <c r="BS274" i="9"/>
  <c r="BK274" i="9"/>
  <c r="BF274" i="9"/>
  <c r="AZ274" i="9"/>
  <c r="CU273" i="9"/>
  <c r="CM273" i="9"/>
  <c r="BT273" i="9"/>
  <c r="BU273" i="9"/>
  <c r="BD273" i="9"/>
  <c r="BE273" i="9"/>
  <c r="CP272" i="9"/>
  <c r="CA272" i="9"/>
  <c r="BS272" i="9"/>
  <c r="AZ272" i="9"/>
  <c r="BA272" i="9"/>
  <c r="CR271" i="9"/>
  <c r="CS271" i="9"/>
  <c r="BV271" i="9"/>
  <c r="BG271" i="9"/>
  <c r="AY271" i="9"/>
  <c r="CN270" i="9"/>
  <c r="CO270" i="9"/>
  <c r="BX270" i="9"/>
  <c r="BY270" i="9"/>
  <c r="BB270" i="9"/>
  <c r="CU269" i="9"/>
  <c r="BZ267" i="9"/>
  <c r="BX267" i="9"/>
  <c r="BY267" i="9"/>
  <c r="BU269" i="9"/>
  <c r="BA269" i="9"/>
  <c r="CO268" i="9"/>
  <c r="BU268" i="9"/>
  <c r="BA268" i="9"/>
  <c r="CO267" i="9"/>
  <c r="CC267" i="9"/>
  <c r="BI267" i="9"/>
  <c r="AO267" i="9"/>
  <c r="CS266" i="9"/>
  <c r="CC266" i="9"/>
  <c r="BY266" i="9"/>
  <c r="BI266" i="9"/>
  <c r="BE266" i="9"/>
  <c r="AO266" i="9"/>
  <c r="CS265" i="9"/>
  <c r="CC265" i="9"/>
  <c r="BY265" i="9"/>
  <c r="BI265" i="9"/>
  <c r="BE265" i="9"/>
  <c r="AO265" i="9"/>
  <c r="CS264" i="9"/>
  <c r="CC264" i="9"/>
  <c r="BY264" i="9"/>
  <c r="BI264" i="9"/>
  <c r="BE264" i="9"/>
  <c r="AO264" i="9"/>
  <c r="CS263" i="9"/>
  <c r="CC263" i="9"/>
  <c r="BY263" i="9"/>
  <c r="BI263" i="9"/>
  <c r="BE263" i="9"/>
  <c r="AO263" i="9"/>
  <c r="CS262" i="9"/>
  <c r="CC262" i="9"/>
  <c r="BY262" i="9"/>
  <c r="BI262" i="9"/>
  <c r="BE262" i="9"/>
  <c r="AO262" i="9"/>
  <c r="CS261" i="9"/>
  <c r="CC261" i="9"/>
  <c r="BY261" i="9"/>
  <c r="BI261" i="9"/>
  <c r="BE261" i="9"/>
  <c r="AO261" i="9"/>
  <c r="CS260" i="9"/>
  <c r="CC260" i="9"/>
  <c r="BY260" i="9"/>
  <c r="BI260" i="9"/>
  <c r="BE260" i="9"/>
  <c r="AO260" i="9"/>
  <c r="CS259" i="9"/>
  <c r="CC259" i="9"/>
  <c r="BY259" i="9"/>
  <c r="BI259" i="9"/>
  <c r="BE259" i="9"/>
  <c r="AO259" i="9"/>
  <c r="CS258" i="9"/>
  <c r="CC258" i="9"/>
  <c r="BY258" i="9"/>
  <c r="BI258" i="9"/>
  <c r="BE258" i="9"/>
  <c r="AO258" i="9"/>
  <c r="CS257" i="9"/>
  <c r="CC257" i="9"/>
  <c r="BY257" i="9"/>
  <c r="BI257" i="9"/>
  <c r="BE257" i="9"/>
  <c r="AO257" i="9"/>
  <c r="CS256" i="9"/>
  <c r="CC256" i="9"/>
  <c r="BY256" i="9"/>
  <c r="BI256" i="9"/>
  <c r="BE256" i="9"/>
  <c r="AO256" i="9"/>
  <c r="CS255" i="9"/>
  <c r="CC255" i="9"/>
  <c r="BY255" i="9"/>
  <c r="BI255" i="9"/>
  <c r="BE255" i="9"/>
  <c r="AO255" i="9"/>
  <c r="CS254" i="9"/>
  <c r="CC254" i="9"/>
  <c r="BY254" i="9"/>
  <c r="BI254" i="9"/>
  <c r="BE254" i="9"/>
  <c r="AO254" i="9"/>
  <c r="CS253" i="9"/>
  <c r="CC253" i="9"/>
  <c r="BY253" i="9"/>
  <c r="BI253" i="9"/>
  <c r="BE253" i="9"/>
  <c r="AO253" i="9"/>
  <c r="CS252" i="9"/>
  <c r="CC252" i="9"/>
  <c r="BY252" i="9"/>
  <c r="BI252" i="9"/>
  <c r="BE252" i="9"/>
  <c r="AO252" i="9"/>
  <c r="CS251" i="9"/>
  <c r="CC251" i="9"/>
  <c r="BY251" i="9"/>
  <c r="BI251" i="9"/>
  <c r="BE251" i="9"/>
  <c r="AO251" i="9"/>
  <c r="CS250" i="9"/>
  <c r="CC250" i="9"/>
  <c r="BY250" i="9"/>
  <c r="BI250" i="9"/>
  <c r="BE250" i="9"/>
  <c r="AO250" i="9"/>
  <c r="CS249" i="9"/>
  <c r="CC249" i="9"/>
  <c r="BY249" i="9"/>
  <c r="BI249" i="9"/>
  <c r="BE249" i="9"/>
  <c r="AO249" i="9"/>
  <c r="CS248" i="9"/>
  <c r="CC248" i="9"/>
  <c r="BY248" i="9"/>
  <c r="BI248" i="9"/>
  <c r="BE248" i="9"/>
  <c r="AO248" i="9"/>
  <c r="CS247" i="9"/>
  <c r="CC247" i="9"/>
  <c r="BY247" i="9"/>
  <c r="BI247" i="9"/>
  <c r="BE247" i="9"/>
  <c r="AO247" i="9"/>
  <c r="CS246" i="9"/>
  <c r="CC246" i="9"/>
  <c r="BY246" i="9"/>
  <c r="BI246" i="9"/>
  <c r="BE246" i="9"/>
  <c r="AO246" i="9"/>
  <c r="CS245" i="9"/>
  <c r="CC245" i="9"/>
  <c r="BY245" i="9"/>
  <c r="BI245" i="9"/>
  <c r="BE245" i="9"/>
  <c r="AO245" i="9"/>
  <c r="CS244" i="9"/>
  <c r="CC244" i="9"/>
  <c r="BY244" i="9"/>
  <c r="BI244" i="9"/>
  <c r="BE244" i="9"/>
  <c r="AO244" i="9"/>
  <c r="CS243" i="9"/>
  <c r="CC243" i="9"/>
  <c r="BY243" i="9"/>
  <c r="BI243" i="9"/>
  <c r="BE243" i="9"/>
  <c r="AO243" i="9"/>
  <c r="CS242" i="9"/>
  <c r="CC242" i="9"/>
  <c r="BY242" i="9"/>
  <c r="BI242" i="9"/>
  <c r="BE242" i="9"/>
  <c r="AO242" i="9"/>
  <c r="CS241" i="9"/>
  <c r="CC241" i="9"/>
  <c r="BY241" i="9"/>
  <c r="BI241" i="9"/>
  <c r="BE241" i="9"/>
  <c r="AO241" i="9"/>
  <c r="CS240" i="9"/>
  <c r="CC240" i="9"/>
  <c r="BY240" i="9"/>
  <c r="BI240" i="9"/>
  <c r="BE240" i="9"/>
  <c r="AO240" i="9"/>
  <c r="CS239" i="9"/>
  <c r="CC239" i="9"/>
  <c r="BY239" i="9"/>
  <c r="BI239" i="9"/>
  <c r="BE239" i="9"/>
  <c r="AO239" i="9"/>
  <c r="CS238" i="9"/>
  <c r="CC238" i="9"/>
  <c r="BY238" i="9"/>
  <c r="BI238" i="9"/>
  <c r="BE238" i="9"/>
  <c r="AO238" i="9"/>
  <c r="CS237" i="9"/>
  <c r="CC237" i="9"/>
  <c r="BY237" i="9"/>
  <c r="BI237" i="9"/>
  <c r="BE237" i="9"/>
  <c r="AO237" i="9"/>
  <c r="CS236" i="9"/>
  <c r="CC236" i="9"/>
  <c r="BY236" i="9"/>
  <c r="BI236" i="9"/>
  <c r="BE236" i="9"/>
  <c r="AO236" i="9"/>
  <c r="CS235" i="9"/>
  <c r="CC235" i="9"/>
  <c r="BY235" i="9"/>
  <c r="BI235" i="9"/>
  <c r="BE235" i="9"/>
  <c r="AO235" i="9"/>
  <c r="CS234" i="9"/>
  <c r="CC234" i="9"/>
  <c r="BY234" i="9"/>
  <c r="BI234" i="9"/>
  <c r="BE234" i="9"/>
  <c r="AO234" i="9"/>
  <c r="CS233" i="9"/>
  <c r="CC233" i="9"/>
  <c r="BY233" i="9"/>
  <c r="BI233" i="9"/>
  <c r="BE233" i="9"/>
  <c r="AO233" i="9"/>
  <c r="CS232" i="9"/>
  <c r="CO232" i="9"/>
  <c r="CC232" i="9"/>
  <c r="BU232" i="9"/>
  <c r="BI232" i="9"/>
  <c r="BA232" i="9"/>
  <c r="AO232" i="9"/>
  <c r="CO231" i="9"/>
  <c r="CC231" i="9"/>
  <c r="BU231" i="9"/>
  <c r="BI231" i="9"/>
  <c r="BA231" i="9"/>
  <c r="AO231" i="9"/>
  <c r="CO230" i="9"/>
  <c r="CC230" i="9"/>
  <c r="BU230" i="9"/>
  <c r="BI230" i="9"/>
  <c r="BA230" i="9"/>
  <c r="AO230" i="9"/>
  <c r="CO229" i="9"/>
  <c r="CC229" i="9"/>
  <c r="BU229" i="9"/>
  <c r="BI229" i="9"/>
  <c r="BA229" i="9"/>
  <c r="AO229" i="9"/>
  <c r="CO228" i="9"/>
  <c r="CC228" i="9"/>
  <c r="BU228" i="9"/>
  <c r="BI228" i="9"/>
  <c r="BA228" i="9"/>
  <c r="AO228" i="9"/>
  <c r="CO227" i="9"/>
  <c r="CC227" i="9"/>
  <c r="BU227" i="9"/>
  <c r="BI227" i="9"/>
  <c r="BA227" i="9"/>
  <c r="AO227" i="9"/>
  <c r="CO226" i="9"/>
  <c r="CC226" i="9"/>
  <c r="BU226" i="9"/>
  <c r="BI226" i="9"/>
  <c r="BA226" i="9"/>
  <c r="AO226" i="9"/>
  <c r="CO225" i="9"/>
  <c r="CC225" i="9"/>
  <c r="BU225" i="9"/>
  <c r="BI225" i="9"/>
  <c r="BA225" i="9"/>
  <c r="AO225" i="9"/>
  <c r="CO224" i="9"/>
  <c r="CC224" i="9"/>
  <c r="BU224" i="9"/>
  <c r="BI224" i="9"/>
  <c r="BA224" i="9"/>
  <c r="AO224" i="9"/>
  <c r="CO223" i="9"/>
  <c r="CC223" i="9"/>
  <c r="BU223" i="9"/>
  <c r="BI223" i="9"/>
  <c r="BA223" i="9"/>
  <c r="AO223" i="9"/>
  <c r="CO222" i="9"/>
  <c r="CC222" i="9"/>
  <c r="BU222" i="9"/>
  <c r="BI222" i="9"/>
  <c r="BA222" i="9"/>
  <c r="AO222" i="9"/>
  <c r="CO221" i="9"/>
  <c r="BJ221" i="9"/>
  <c r="BD221" i="9"/>
  <c r="AY221" i="9"/>
  <c r="AQ221" i="9"/>
  <c r="CT220" i="9"/>
  <c r="CN220" i="9"/>
  <c r="CF220" i="9"/>
  <c r="CA220" i="9"/>
  <c r="BV220" i="9"/>
  <c r="AP220" i="9"/>
  <c r="CR219" i="9"/>
  <c r="CM219" i="9"/>
  <c r="CE219" i="9"/>
  <c r="BZ219" i="9"/>
  <c r="BT219" i="9"/>
  <c r="BL219" i="9"/>
  <c r="BG219" i="9"/>
  <c r="BB219" i="9"/>
  <c r="CD218" i="9"/>
  <c r="BX218" i="9"/>
  <c r="BS218" i="9"/>
  <c r="BK218" i="9"/>
  <c r="BF218" i="9"/>
  <c r="AZ218" i="9"/>
  <c r="AR218" i="9"/>
  <c r="CU217" i="9"/>
  <c r="CP217" i="9"/>
  <c r="BJ217" i="9"/>
  <c r="BD217" i="9"/>
  <c r="AY217" i="9"/>
  <c r="AQ217" i="9"/>
  <c r="CT216" i="9"/>
  <c r="CN216" i="9"/>
  <c r="CF216" i="9"/>
  <c r="CA216" i="9"/>
  <c r="BV216" i="9"/>
  <c r="AP216" i="9"/>
  <c r="CR215" i="9"/>
  <c r="CM215" i="9"/>
  <c r="CE215" i="9"/>
  <c r="BZ215" i="9"/>
  <c r="BT215" i="9"/>
  <c r="BL215" i="9"/>
  <c r="BG215" i="9"/>
  <c r="BB215" i="9"/>
  <c r="CD214" i="9"/>
  <c r="BX214" i="9"/>
  <c r="BS214" i="9"/>
  <c r="BK214" i="9"/>
  <c r="BF214" i="9"/>
  <c r="AZ214" i="9"/>
  <c r="AR214" i="9"/>
  <c r="CU213" i="9"/>
  <c r="CP213" i="9"/>
  <c r="BJ213" i="9"/>
  <c r="BD213" i="9"/>
  <c r="AY213" i="9"/>
  <c r="AQ213" i="9"/>
  <c r="CT212" i="9"/>
  <c r="CN212" i="9"/>
  <c r="CF212" i="9"/>
  <c r="CA212" i="9"/>
  <c r="BV212" i="9"/>
  <c r="AP212" i="9"/>
  <c r="CR211" i="9"/>
  <c r="CM211" i="9"/>
  <c r="CE211" i="9"/>
  <c r="BZ211" i="9"/>
  <c r="BT211" i="9"/>
  <c r="BL211" i="9"/>
  <c r="BG211" i="9"/>
  <c r="BB211" i="9"/>
  <c r="CD210" i="9"/>
  <c r="BX210" i="9"/>
  <c r="BS210" i="9"/>
  <c r="BK210" i="9"/>
  <c r="BF210" i="9"/>
  <c r="AZ210" i="9"/>
  <c r="AR210" i="9"/>
  <c r="CU209" i="9"/>
  <c r="CP209" i="9"/>
  <c r="CR266" i="9"/>
  <c r="BX266" i="9"/>
  <c r="BD266" i="9"/>
  <c r="CR265" i="9"/>
  <c r="BX265" i="9"/>
  <c r="BD265" i="9"/>
  <c r="CR264" i="9"/>
  <c r="BX264" i="9"/>
  <c r="BD264" i="9"/>
  <c r="CR263" i="9"/>
  <c r="BX263" i="9"/>
  <c r="BD263" i="9"/>
  <c r="CR262" i="9"/>
  <c r="BX262" i="9"/>
  <c r="BD262" i="9"/>
  <c r="CR261" i="9"/>
  <c r="BX261" i="9"/>
  <c r="BD261" i="9"/>
  <c r="CR260" i="9"/>
  <c r="BX260" i="9"/>
  <c r="BD260" i="9"/>
  <c r="CR259" i="9"/>
  <c r="BX259" i="9"/>
  <c r="BD259" i="9"/>
  <c r="CR258" i="9"/>
  <c r="BX258" i="9"/>
  <c r="BD258" i="9"/>
  <c r="CR257" i="9"/>
  <c r="BX257" i="9"/>
  <c r="BD257" i="9"/>
  <c r="CR256" i="9"/>
  <c r="BX256" i="9"/>
  <c r="BD256" i="9"/>
  <c r="CR255" i="9"/>
  <c r="AQ218" i="9"/>
  <c r="AQ214" i="9"/>
  <c r="CT213" i="9"/>
  <c r="AQ210" i="9"/>
  <c r="CT209" i="9"/>
  <c r="BF209" i="9"/>
  <c r="BE209" i="9"/>
  <c r="BZ208" i="9"/>
  <c r="BX208" i="9"/>
  <c r="BY208" i="9"/>
  <c r="CT207" i="9"/>
  <c r="CR207" i="9"/>
  <c r="CS207" i="9"/>
  <c r="BF207" i="9"/>
  <c r="BD207" i="9"/>
  <c r="BE207" i="9"/>
  <c r="BZ206" i="9"/>
  <c r="BX206" i="9"/>
  <c r="BY206" i="9"/>
  <c r="CT205" i="9"/>
  <c r="CR205" i="9"/>
  <c r="CS205" i="9"/>
  <c r="BF205" i="9"/>
  <c r="BD205" i="9"/>
  <c r="BE205" i="9"/>
  <c r="BZ204" i="9"/>
  <c r="BX204" i="9"/>
  <c r="BY204" i="9"/>
  <c r="CT203" i="9"/>
  <c r="CR203" i="9"/>
  <c r="CS203" i="9"/>
  <c r="AQ256" i="9"/>
  <c r="CE255" i="9"/>
  <c r="BK255" i="9"/>
  <c r="AQ255" i="9"/>
  <c r="CE254" i="9"/>
  <c r="BK254" i="9"/>
  <c r="AQ254" i="9"/>
  <c r="CE253" i="9"/>
  <c r="BK253" i="9"/>
  <c r="AQ253" i="9"/>
  <c r="CE252" i="9"/>
  <c r="BK252" i="9"/>
  <c r="AQ252" i="9"/>
  <c r="CE251" i="9"/>
  <c r="BK251" i="9"/>
  <c r="AQ251" i="9"/>
  <c r="CE250" i="9"/>
  <c r="BK250" i="9"/>
  <c r="AQ250" i="9"/>
  <c r="CE249" i="9"/>
  <c r="BK249" i="9"/>
  <c r="AQ249" i="9"/>
  <c r="CE248" i="9"/>
  <c r="BK248" i="9"/>
  <c r="AQ248" i="9"/>
  <c r="CE247" i="9"/>
  <c r="BK247" i="9"/>
  <c r="AQ247" i="9"/>
  <c r="CE246" i="9"/>
  <c r="BK246" i="9"/>
  <c r="AQ246" i="9"/>
  <c r="CE245" i="9"/>
  <c r="BK245" i="9"/>
  <c r="AQ245" i="9"/>
  <c r="CE244" i="9"/>
  <c r="BK244" i="9"/>
  <c r="AQ244" i="9"/>
  <c r="CE243" i="9"/>
  <c r="BK243" i="9"/>
  <c r="AQ243" i="9"/>
  <c r="CE242" i="9"/>
  <c r="BK242" i="9"/>
  <c r="AQ242" i="9"/>
  <c r="CE241" i="9"/>
  <c r="BK241" i="9"/>
  <c r="AQ241" i="9"/>
  <c r="CE240" i="9"/>
  <c r="BK240" i="9"/>
  <c r="AQ240" i="9"/>
  <c r="CE239" i="9"/>
  <c r="BK239" i="9"/>
  <c r="AQ239" i="9"/>
  <c r="CE238" i="9"/>
  <c r="BK238" i="9"/>
  <c r="AQ238" i="9"/>
  <c r="CE237" i="9"/>
  <c r="BK237" i="9"/>
  <c r="AQ237" i="9"/>
  <c r="CE236" i="9"/>
  <c r="BK236" i="9"/>
  <c r="AQ236" i="9"/>
  <c r="CE235" i="9"/>
  <c r="BK235" i="9"/>
  <c r="AQ235" i="9"/>
  <c r="CE234" i="9"/>
  <c r="BK234" i="9"/>
  <c r="AQ234" i="9"/>
  <c r="CE233" i="9"/>
  <c r="BK233" i="9"/>
  <c r="AQ233" i="9"/>
  <c r="CE232" i="9"/>
  <c r="BK232" i="9"/>
  <c r="AQ232" i="9"/>
  <c r="CE231" i="9"/>
  <c r="BK231" i="9"/>
  <c r="AQ231" i="9"/>
  <c r="CE230" i="9"/>
  <c r="BK230" i="9"/>
  <c r="AQ230" i="9"/>
  <c r="CE229" i="9"/>
  <c r="BK229" i="9"/>
  <c r="AQ229" i="9"/>
  <c r="CE228" i="9"/>
  <c r="BK228" i="9"/>
  <c r="AQ228" i="9"/>
  <c r="CE227" i="9"/>
  <c r="BK227" i="9"/>
  <c r="AQ227" i="9"/>
  <c r="CE226" i="9"/>
  <c r="BK226" i="9"/>
  <c r="AQ226" i="9"/>
  <c r="CE225" i="9"/>
  <c r="BK225" i="9"/>
  <c r="AQ225" i="9"/>
  <c r="CE224" i="9"/>
  <c r="BK224" i="9"/>
  <c r="AQ224" i="9"/>
  <c r="CE223" i="9"/>
  <c r="BK223" i="9"/>
  <c r="AQ223" i="9"/>
  <c r="CE222" i="9"/>
  <c r="BK222" i="9"/>
  <c r="AQ222" i="9"/>
  <c r="BL221" i="9"/>
  <c r="BG221" i="9"/>
  <c r="BB221" i="9"/>
  <c r="CD220" i="9"/>
  <c r="BX220" i="9"/>
  <c r="BS220" i="9"/>
  <c r="AR220" i="9"/>
  <c r="CU219" i="9"/>
  <c r="CP219" i="9"/>
  <c r="BJ219" i="9"/>
  <c r="BD219" i="9"/>
  <c r="AY219" i="9"/>
  <c r="CF218" i="9"/>
  <c r="CA218" i="9"/>
  <c r="BV218" i="9"/>
  <c r="AP218" i="9"/>
  <c r="CR217" i="9"/>
  <c r="CM217" i="9"/>
  <c r="BL217" i="9"/>
  <c r="BG217" i="9"/>
  <c r="BB217" i="9"/>
  <c r="CD216" i="9"/>
  <c r="BX216" i="9"/>
  <c r="BS216" i="9"/>
  <c r="AR216" i="9"/>
  <c r="CU215" i="9"/>
  <c r="CP215" i="9"/>
  <c r="BJ215" i="9"/>
  <c r="BD215" i="9"/>
  <c r="AY215" i="9"/>
  <c r="AQ215" i="9"/>
  <c r="CF214" i="9"/>
  <c r="CA214" i="9"/>
  <c r="BV214" i="9"/>
  <c r="AP214" i="9"/>
  <c r="CR213" i="9"/>
  <c r="CM213" i="9"/>
  <c r="BL213" i="9"/>
  <c r="BG213" i="9"/>
  <c r="BB213" i="9"/>
  <c r="CD212" i="9"/>
  <c r="BX212" i="9"/>
  <c r="BS212" i="9"/>
  <c r="AR212" i="9"/>
  <c r="CU211" i="9"/>
  <c r="CP211" i="9"/>
  <c r="BJ211" i="9"/>
  <c r="BD211" i="9"/>
  <c r="AY211" i="9"/>
  <c r="AQ211" i="9"/>
  <c r="CF210" i="9"/>
  <c r="CA210" i="9"/>
  <c r="BV210" i="9"/>
  <c r="AP210" i="9"/>
  <c r="CR209" i="9"/>
  <c r="CM209" i="9"/>
  <c r="BZ209" i="9"/>
  <c r="BY209" i="9"/>
  <c r="BJ209" i="9"/>
  <c r="BI209" i="9"/>
  <c r="BK221" i="9"/>
  <c r="BF221" i="9"/>
  <c r="AZ221" i="9"/>
  <c r="AQ220" i="9"/>
  <c r="CT219" i="9"/>
  <c r="CN219" i="9"/>
  <c r="CE218" i="9"/>
  <c r="BZ218" i="9"/>
  <c r="BT218" i="9"/>
  <c r="BK217" i="9"/>
  <c r="BF217" i="9"/>
  <c r="AZ217" i="9"/>
  <c r="AQ216" i="9"/>
  <c r="CT215" i="9"/>
  <c r="CN215" i="9"/>
  <c r="CE214" i="9"/>
  <c r="BZ214" i="9"/>
  <c r="BK213" i="9"/>
  <c r="BF213" i="9"/>
  <c r="AZ213" i="9"/>
  <c r="AQ212" i="9"/>
  <c r="CT211" i="9"/>
  <c r="CN211" i="9"/>
  <c r="CE210" i="9"/>
  <c r="BZ210" i="9"/>
  <c r="CD209" i="9"/>
  <c r="CC209" i="9"/>
  <c r="BG209" i="9"/>
  <c r="CT208" i="9"/>
  <c r="CR208" i="9"/>
  <c r="CS208" i="9"/>
  <c r="BF208" i="9"/>
  <c r="BD208" i="9"/>
  <c r="BE208" i="9"/>
  <c r="BZ207" i="9"/>
  <c r="BX207" i="9"/>
  <c r="BY207" i="9"/>
  <c r="CT206" i="9"/>
  <c r="CR206" i="9"/>
  <c r="CS206" i="9"/>
  <c r="BF206" i="9"/>
  <c r="BD206" i="9"/>
  <c r="BE206" i="9"/>
  <c r="BZ205" i="9"/>
  <c r="BX205" i="9"/>
  <c r="BY205" i="9"/>
  <c r="CT204" i="9"/>
  <c r="CR204" i="9"/>
  <c r="CS204" i="9"/>
  <c r="BF204" i="9"/>
  <c r="BD204" i="9"/>
  <c r="BE204" i="9"/>
  <c r="AO209" i="9"/>
  <c r="CC208" i="9"/>
  <c r="BI208" i="9"/>
  <c r="AO208" i="9"/>
  <c r="CC207" i="9"/>
  <c r="BI207" i="9"/>
  <c r="AO207" i="9"/>
  <c r="CC206" i="9"/>
  <c r="BI206" i="9"/>
  <c r="AO206" i="9"/>
  <c r="CC205" i="9"/>
  <c r="BI205" i="9"/>
  <c r="AO205" i="9"/>
  <c r="CC204" i="9"/>
  <c r="BI204" i="9"/>
  <c r="AO204" i="9"/>
  <c r="CC203" i="9"/>
  <c r="BY203" i="9"/>
  <c r="BI203" i="9"/>
  <c r="BE203" i="9"/>
  <c r="AO203" i="9"/>
  <c r="CS202" i="9"/>
  <c r="CC202" i="9"/>
  <c r="BY202" i="9"/>
  <c r="BI202" i="9"/>
  <c r="BE202" i="9"/>
  <c r="AO202" i="9"/>
  <c r="CS201" i="9"/>
  <c r="CC201" i="9"/>
  <c r="BY201" i="9"/>
  <c r="BI201" i="9"/>
  <c r="BE201" i="9"/>
  <c r="AO201" i="9"/>
  <c r="CS200" i="9"/>
  <c r="CC200" i="9"/>
  <c r="BY200" i="9"/>
  <c r="BI200" i="9"/>
  <c r="BE200" i="9"/>
  <c r="AO200" i="9"/>
  <c r="CS199" i="9"/>
  <c r="CC199" i="9"/>
  <c r="BY199" i="9"/>
  <c r="BI199" i="9"/>
  <c r="BE199" i="9"/>
  <c r="AO199" i="9"/>
  <c r="CS198" i="9"/>
  <c r="CC198" i="9"/>
  <c r="BY198" i="9"/>
  <c r="BI198" i="9"/>
  <c r="BE198" i="9"/>
  <c r="AO198" i="9"/>
  <c r="CS197" i="9"/>
  <c r="CC197" i="9"/>
  <c r="BY197" i="9"/>
  <c r="BI197" i="9"/>
  <c r="BE197" i="9"/>
  <c r="AO197" i="9"/>
  <c r="CS196" i="9"/>
  <c r="CC196" i="9"/>
  <c r="BY196" i="9"/>
  <c r="BI196" i="9"/>
  <c r="BE196" i="9"/>
  <c r="AO196" i="9"/>
  <c r="CS195" i="9"/>
  <c r="CC195" i="9"/>
  <c r="BY195" i="9"/>
  <c r="BI195" i="9"/>
  <c r="BE195" i="9"/>
  <c r="AO195" i="9"/>
  <c r="CS194" i="9"/>
  <c r="CC194" i="9"/>
  <c r="BY194" i="9"/>
  <c r="BI194" i="9"/>
  <c r="BE194" i="9"/>
  <c r="AO194" i="9"/>
  <c r="CS193" i="9"/>
  <c r="CC193" i="9"/>
  <c r="BY193" i="9"/>
  <c r="BI193" i="9"/>
  <c r="BE193" i="9"/>
  <c r="AO193" i="9"/>
  <c r="CS192" i="9"/>
  <c r="CC192" i="9"/>
  <c r="BY192" i="9"/>
  <c r="BI192" i="9"/>
  <c r="BE192" i="9"/>
  <c r="AO192" i="9"/>
  <c r="CS191" i="9"/>
  <c r="CC191" i="9"/>
  <c r="BY191" i="9"/>
  <c r="BI191" i="9"/>
  <c r="BE191" i="9"/>
  <c r="AO191" i="9"/>
  <c r="CS190" i="9"/>
  <c r="CC190" i="9"/>
  <c r="BY190" i="9"/>
  <c r="BI190" i="9"/>
  <c r="BE190" i="9"/>
  <c r="AO190" i="9"/>
  <c r="CS189" i="9"/>
  <c r="CC189" i="9"/>
  <c r="BY189" i="9"/>
  <c r="BI189" i="9"/>
  <c r="BE189" i="9"/>
  <c r="CD188" i="9"/>
  <c r="BX188" i="9"/>
  <c r="BS188" i="9"/>
  <c r="BK188" i="9"/>
  <c r="BF188" i="9"/>
  <c r="AZ188" i="9"/>
  <c r="AR188" i="9"/>
  <c r="CU187" i="9"/>
  <c r="CP187" i="9"/>
  <c r="BJ187" i="9"/>
  <c r="BD187" i="9"/>
  <c r="AY187" i="9"/>
  <c r="AQ187" i="9"/>
  <c r="CT186" i="9"/>
  <c r="CN186" i="9"/>
  <c r="CF186" i="9"/>
  <c r="CA186" i="9"/>
  <c r="BV186" i="9"/>
  <c r="BT185" i="9"/>
  <c r="BU185" i="9"/>
  <c r="BD185" i="9"/>
  <c r="BE185" i="9"/>
  <c r="AZ184" i="9"/>
  <c r="BA184" i="9"/>
  <c r="CR183" i="9"/>
  <c r="CS183" i="9"/>
  <c r="CN182" i="9"/>
  <c r="CO182" i="9"/>
  <c r="BX182" i="9"/>
  <c r="BY182" i="9"/>
  <c r="BT181" i="9"/>
  <c r="BU181" i="9"/>
  <c r="BD181" i="9"/>
  <c r="BE181" i="9"/>
  <c r="AZ180" i="9"/>
  <c r="BA180" i="9"/>
  <c r="CR179" i="9"/>
  <c r="CS179" i="9"/>
  <c r="BX203" i="9"/>
  <c r="BD203" i="9"/>
  <c r="CR202" i="9"/>
  <c r="BX202" i="9"/>
  <c r="BD202" i="9"/>
  <c r="CR201" i="9"/>
  <c r="BX201" i="9"/>
  <c r="BD201" i="9"/>
  <c r="CR200" i="9"/>
  <c r="BX200" i="9"/>
  <c r="BD200" i="9"/>
  <c r="CR199" i="9"/>
  <c r="BX199" i="9"/>
  <c r="BD199" i="9"/>
  <c r="CR198" i="9"/>
  <c r="BX198" i="9"/>
  <c r="BD198" i="9"/>
  <c r="CR197" i="9"/>
  <c r="BX197" i="9"/>
  <c r="BD197" i="9"/>
  <c r="CR196" i="9"/>
  <c r="BX196" i="9"/>
  <c r="BD196" i="9"/>
  <c r="CR195" i="9"/>
  <c r="BX195" i="9"/>
  <c r="BD195" i="9"/>
  <c r="CR194" i="9"/>
  <c r="BX194" i="9"/>
  <c r="CN185" i="9"/>
  <c r="CO185" i="9"/>
  <c r="BX185" i="9"/>
  <c r="BY185" i="9"/>
  <c r="BT184" i="9"/>
  <c r="BU184" i="9"/>
  <c r="BD184" i="9"/>
  <c r="BE184" i="9"/>
  <c r="AZ183" i="9"/>
  <c r="BA183" i="9"/>
  <c r="CR182" i="9"/>
  <c r="CS182" i="9"/>
  <c r="CN181" i="9"/>
  <c r="CO181" i="9"/>
  <c r="BX181" i="9"/>
  <c r="BY181" i="9"/>
  <c r="BT180" i="9"/>
  <c r="BU180" i="9"/>
  <c r="BD180" i="9"/>
  <c r="BE180" i="9"/>
  <c r="AZ179" i="9"/>
  <c r="BA179" i="9"/>
  <c r="BS178" i="9"/>
  <c r="BT178" i="9"/>
  <c r="BU178" i="9"/>
  <c r="CM177" i="9"/>
  <c r="CN177" i="9"/>
  <c r="CO177" i="9"/>
  <c r="AY177" i="9"/>
  <c r="AZ177" i="9"/>
  <c r="BA177" i="9"/>
  <c r="CE194" i="9"/>
  <c r="BK194" i="9"/>
  <c r="AQ194" i="9"/>
  <c r="CE193" i="9"/>
  <c r="BK193" i="9"/>
  <c r="AQ193" i="9"/>
  <c r="CE192" i="9"/>
  <c r="BK192" i="9"/>
  <c r="AQ192" i="9"/>
  <c r="CE191" i="9"/>
  <c r="BK191" i="9"/>
  <c r="AQ191" i="9"/>
  <c r="CE190" i="9"/>
  <c r="BK190" i="9"/>
  <c r="AQ190" i="9"/>
  <c r="CE189" i="9"/>
  <c r="BK189" i="9"/>
  <c r="CF188" i="9"/>
  <c r="CA188" i="9"/>
  <c r="BV188" i="9"/>
  <c r="BL187" i="9"/>
  <c r="BG187" i="9"/>
  <c r="BB187" i="9"/>
  <c r="AZ186" i="9"/>
  <c r="BA186" i="9"/>
  <c r="CR185" i="9"/>
  <c r="CS185" i="9"/>
  <c r="CN184" i="9"/>
  <c r="CO184" i="9"/>
  <c r="BX184" i="9"/>
  <c r="BY184" i="9"/>
  <c r="BT183" i="9"/>
  <c r="BU183" i="9"/>
  <c r="BD183" i="9"/>
  <c r="BE183" i="9"/>
  <c r="AZ182" i="9"/>
  <c r="BA182" i="9"/>
  <c r="CR181" i="9"/>
  <c r="CS181" i="9"/>
  <c r="CN180" i="9"/>
  <c r="CO180" i="9"/>
  <c r="BX180" i="9"/>
  <c r="BY180" i="9"/>
  <c r="BT179" i="9"/>
  <c r="BU179" i="9"/>
  <c r="BD179" i="9"/>
  <c r="BE179" i="9"/>
  <c r="CE188" i="9"/>
  <c r="BZ188" i="9"/>
  <c r="BT188" i="9"/>
  <c r="BL188" i="9"/>
  <c r="BG188" i="9"/>
  <c r="BB188" i="9"/>
  <c r="BK187" i="9"/>
  <c r="BF187" i="9"/>
  <c r="AZ187" i="9"/>
  <c r="AR187" i="9"/>
  <c r="CU186" i="9"/>
  <c r="CP186" i="9"/>
  <c r="BD186" i="9"/>
  <c r="BE186" i="9"/>
  <c r="CP185" i="9"/>
  <c r="CA185" i="9"/>
  <c r="AZ185" i="9"/>
  <c r="BA185" i="9"/>
  <c r="CR184" i="9"/>
  <c r="CS184" i="9"/>
  <c r="BV184" i="9"/>
  <c r="BG184" i="9"/>
  <c r="CN183" i="9"/>
  <c r="CO183" i="9"/>
  <c r="BX183" i="9"/>
  <c r="BY183" i="9"/>
  <c r="BB183" i="9"/>
  <c r="CU182" i="9"/>
  <c r="BT182" i="9"/>
  <c r="BU182" i="9"/>
  <c r="BD182" i="9"/>
  <c r="BE182" i="9"/>
  <c r="CP181" i="9"/>
  <c r="CA181" i="9"/>
  <c r="AZ181" i="9"/>
  <c r="BA181" i="9"/>
  <c r="CR180" i="9"/>
  <c r="CS180" i="9"/>
  <c r="BV180" i="9"/>
  <c r="BG180" i="9"/>
  <c r="CN179" i="9"/>
  <c r="CO179" i="9"/>
  <c r="BX179" i="9"/>
  <c r="BY179" i="9"/>
  <c r="BB179" i="9"/>
  <c r="CM178" i="9"/>
  <c r="CN178" i="9"/>
  <c r="CO178" i="9"/>
  <c r="AY178" i="9"/>
  <c r="AZ178" i="9"/>
  <c r="BA178" i="9"/>
  <c r="BS177" i="9"/>
  <c r="BT177" i="9"/>
  <c r="BU177" i="9"/>
  <c r="CM176" i="9"/>
  <c r="CN176" i="9"/>
  <c r="CO176" i="9"/>
  <c r="AY159" i="9"/>
  <c r="AZ159" i="9"/>
  <c r="CK158" i="9"/>
  <c r="BV158" i="9"/>
  <c r="AU158" i="9"/>
  <c r="AV158" i="9"/>
  <c r="CM157" i="9"/>
  <c r="CN157" i="9"/>
  <c r="CI156" i="9"/>
  <c r="CJ156" i="9"/>
  <c r="BS156" i="9"/>
  <c r="BT156" i="9"/>
  <c r="AW156" i="9"/>
  <c r="CP155" i="9"/>
  <c r="BO155" i="9"/>
  <c r="BP155" i="9"/>
  <c r="AY155" i="9"/>
  <c r="AZ155" i="9"/>
  <c r="CK154" i="9"/>
  <c r="BV154" i="9"/>
  <c r="AU154" i="9"/>
  <c r="AV154" i="9"/>
  <c r="CM153" i="9"/>
  <c r="CN153" i="9"/>
  <c r="CI152" i="9"/>
  <c r="CJ152" i="9"/>
  <c r="BS152" i="9"/>
  <c r="BT152" i="9"/>
  <c r="AW152" i="9"/>
  <c r="CP151" i="9"/>
  <c r="BO151" i="9"/>
  <c r="BP151" i="9"/>
  <c r="AY151" i="9"/>
  <c r="AZ151" i="9"/>
  <c r="CK150" i="9"/>
  <c r="BV150" i="9"/>
  <c r="AU150" i="9"/>
  <c r="AV150" i="9"/>
  <c r="CM149" i="9"/>
  <c r="CN149" i="9"/>
  <c r="CI148" i="9"/>
  <c r="CJ148" i="9"/>
  <c r="BS148" i="9"/>
  <c r="BT148" i="9"/>
  <c r="AW148" i="9"/>
  <c r="CP147" i="9"/>
  <c r="BO147" i="9"/>
  <c r="BP147" i="9"/>
  <c r="AY147" i="9"/>
  <c r="AZ147" i="9"/>
  <c r="CK146" i="9"/>
  <c r="BN146" i="9"/>
  <c r="BO146" i="9"/>
  <c r="BP146" i="9"/>
  <c r="CH145" i="9"/>
  <c r="CI145" i="9"/>
  <c r="CJ145" i="9"/>
  <c r="AT145" i="9"/>
  <c r="AU145" i="9"/>
  <c r="AV145" i="9"/>
  <c r="BN144" i="9"/>
  <c r="BO144" i="9"/>
  <c r="BP144" i="9"/>
  <c r="CH143" i="9"/>
  <c r="CI143" i="9"/>
  <c r="CJ143" i="9"/>
  <c r="AT143" i="9"/>
  <c r="AU143" i="9"/>
  <c r="AV143" i="9"/>
  <c r="BN142" i="9"/>
  <c r="BO142" i="9"/>
  <c r="BP142" i="9"/>
  <c r="CH141" i="9"/>
  <c r="CI141" i="9"/>
  <c r="CJ141" i="9"/>
  <c r="AT141" i="9"/>
  <c r="AU141" i="9"/>
  <c r="AV141" i="9"/>
  <c r="BN140" i="9"/>
  <c r="BO140" i="9"/>
  <c r="BP140" i="9"/>
  <c r="CH139" i="9"/>
  <c r="CI139" i="9"/>
  <c r="CJ139" i="9"/>
  <c r="AT139" i="9"/>
  <c r="AU139" i="9"/>
  <c r="AV139" i="9"/>
  <c r="BN138" i="9"/>
  <c r="BO138" i="9"/>
  <c r="BP138" i="9"/>
  <c r="BP137" i="9"/>
  <c r="BN137" i="9"/>
  <c r="BO137" i="9"/>
  <c r="BQ137" i="9"/>
  <c r="BD136" i="9"/>
  <c r="BE136" i="9"/>
  <c r="BF136" i="9"/>
  <c r="BG136" i="9"/>
  <c r="CJ134" i="9"/>
  <c r="CH134" i="9"/>
  <c r="CI134" i="9"/>
  <c r="CK134" i="9"/>
  <c r="BX133" i="9"/>
  <c r="BY133" i="9"/>
  <c r="BZ133" i="9"/>
  <c r="CA133" i="9"/>
  <c r="AV132" i="9"/>
  <c r="AT132" i="9"/>
  <c r="AU132" i="9"/>
  <c r="AW132" i="9"/>
  <c r="CS178" i="9"/>
  <c r="BY178" i="9"/>
  <c r="BE178" i="9"/>
  <c r="CS177" i="9"/>
  <c r="BY177" i="9"/>
  <c r="BE177" i="9"/>
  <c r="CS176" i="9"/>
  <c r="BY176" i="9"/>
  <c r="BU176" i="9"/>
  <c r="BE176" i="9"/>
  <c r="BA176" i="9"/>
  <c r="CS175" i="9"/>
  <c r="CO175" i="9"/>
  <c r="BY175" i="9"/>
  <c r="BU175" i="9"/>
  <c r="BE175" i="9"/>
  <c r="BA175" i="9"/>
  <c r="CS174" i="9"/>
  <c r="CO174" i="9"/>
  <c r="BY174" i="9"/>
  <c r="BU174" i="9"/>
  <c r="BE174" i="9"/>
  <c r="BA174" i="9"/>
  <c r="CS173" i="9"/>
  <c r="CO173" i="9"/>
  <c r="BY173" i="9"/>
  <c r="BU173" i="9"/>
  <c r="BE173" i="9"/>
  <c r="BA173" i="9"/>
  <c r="CS172" i="9"/>
  <c r="CO172" i="9"/>
  <c r="BY172" i="9"/>
  <c r="BU172" i="9"/>
  <c r="BE172" i="9"/>
  <c r="BA172" i="9"/>
  <c r="CS171" i="9"/>
  <c r="CO171" i="9"/>
  <c r="BY171" i="9"/>
  <c r="BU171" i="9"/>
  <c r="BE171" i="9"/>
  <c r="BA171" i="9"/>
  <c r="CS170" i="9"/>
  <c r="CO170" i="9"/>
  <c r="BY170" i="9"/>
  <c r="BU170" i="9"/>
  <c r="BE170" i="9"/>
  <c r="BA170" i="9"/>
  <c r="CS169" i="9"/>
  <c r="CO169" i="9"/>
  <c r="BY169" i="9"/>
  <c r="BU169" i="9"/>
  <c r="BE169" i="9"/>
  <c r="BA169" i="9"/>
  <c r="CS168" i="9"/>
  <c r="CO168" i="9"/>
  <c r="BY168" i="9"/>
  <c r="BU168" i="9"/>
  <c r="BE168" i="9"/>
  <c r="BA168" i="9"/>
  <c r="CS167" i="9"/>
  <c r="CO167" i="9"/>
  <c r="BY167" i="9"/>
  <c r="BU167" i="9"/>
  <c r="BE167" i="9"/>
  <c r="BA167" i="9"/>
  <c r="CS166" i="9"/>
  <c r="CO166" i="9"/>
  <c r="BY166" i="9"/>
  <c r="BU166" i="9"/>
  <c r="BE166" i="9"/>
  <c r="BA166" i="9"/>
  <c r="CS165" i="9"/>
  <c r="CO165" i="9"/>
  <c r="BY165" i="9"/>
  <c r="BU165" i="9"/>
  <c r="BE165" i="9"/>
  <c r="BA165" i="9"/>
  <c r="CS164" i="9"/>
  <c r="CO164" i="9"/>
  <c r="CC164" i="9"/>
  <c r="BY164" i="9"/>
  <c r="BU164" i="9"/>
  <c r="BI164" i="9"/>
  <c r="BA164" i="9"/>
  <c r="AO164" i="9"/>
  <c r="CO163" i="9"/>
  <c r="CC163" i="9"/>
  <c r="BU163" i="9"/>
  <c r="BI163" i="9"/>
  <c r="BA163" i="9"/>
  <c r="AO163" i="9"/>
  <c r="CO162" i="9"/>
  <c r="CC162" i="9"/>
  <c r="BU162" i="9"/>
  <c r="BI162" i="9"/>
  <c r="BA162" i="9"/>
  <c r="AO162" i="9"/>
  <c r="CO161" i="9"/>
  <c r="CC161" i="9"/>
  <c r="BU161" i="9"/>
  <c r="BI161" i="9"/>
  <c r="BA161" i="9"/>
  <c r="AO161" i="9"/>
  <c r="CO160" i="9"/>
  <c r="CC160" i="9"/>
  <c r="BU160" i="9"/>
  <c r="BI160" i="9"/>
  <c r="BA160" i="9"/>
  <c r="AO160" i="9"/>
  <c r="CO159" i="9"/>
  <c r="CJ159" i="9"/>
  <c r="CD159" i="9"/>
  <c r="BV159" i="9"/>
  <c r="BQ159" i="9"/>
  <c r="BL159" i="9"/>
  <c r="BO158" i="9"/>
  <c r="BP158" i="9"/>
  <c r="AY158" i="9"/>
  <c r="AZ158" i="9"/>
  <c r="AU157" i="9"/>
  <c r="AV157" i="9"/>
  <c r="CM156" i="9"/>
  <c r="CN156" i="9"/>
  <c r="CI155" i="9"/>
  <c r="CJ155" i="9"/>
  <c r="BS155" i="9"/>
  <c r="BT155" i="9"/>
  <c r="BO154" i="9"/>
  <c r="BP154" i="9"/>
  <c r="AY154" i="9"/>
  <c r="AZ154" i="9"/>
  <c r="AU153" i="9"/>
  <c r="AV153" i="9"/>
  <c r="CM152" i="9"/>
  <c r="CN152" i="9"/>
  <c r="CI151" i="9"/>
  <c r="CJ151" i="9"/>
  <c r="BS151" i="9"/>
  <c r="BT151" i="9"/>
  <c r="BO150" i="9"/>
  <c r="BP150" i="9"/>
  <c r="AY150" i="9"/>
  <c r="AZ150" i="9"/>
  <c r="AU149" i="9"/>
  <c r="AV149" i="9"/>
  <c r="CM148" i="9"/>
  <c r="CN148" i="9"/>
  <c r="CI147" i="9"/>
  <c r="CJ147" i="9"/>
  <c r="BS147" i="9"/>
  <c r="BT147" i="9"/>
  <c r="AZ136" i="9"/>
  <c r="AY136" i="9"/>
  <c r="BA136" i="9"/>
  <c r="BB136" i="9"/>
  <c r="BT133" i="9"/>
  <c r="BS133" i="9"/>
  <c r="BU133" i="9"/>
  <c r="BV133" i="9"/>
  <c r="BT176" i="9"/>
  <c r="AZ176" i="9"/>
  <c r="CN175" i="9"/>
  <c r="BT175" i="9"/>
  <c r="AZ175" i="9"/>
  <c r="CN174" i="9"/>
  <c r="BT174" i="9"/>
  <c r="AZ174" i="9"/>
  <c r="CN173" i="9"/>
  <c r="BT173" i="9"/>
  <c r="AZ173" i="9"/>
  <c r="CN172" i="9"/>
  <c r="BT172" i="9"/>
  <c r="AZ172" i="9"/>
  <c r="CN171" i="9"/>
  <c r="BT171" i="9"/>
  <c r="AZ171" i="9"/>
  <c r="CN170" i="9"/>
  <c r="BT170" i="9"/>
  <c r="AZ170" i="9"/>
  <c r="CN169" i="9"/>
  <c r="BT169" i="9"/>
  <c r="AZ169" i="9"/>
  <c r="CN168" i="9"/>
  <c r="BT168" i="9"/>
  <c r="AZ168" i="9"/>
  <c r="CN167" i="9"/>
  <c r="BT167" i="9"/>
  <c r="AZ167" i="9"/>
  <c r="CN166" i="9"/>
  <c r="BT166" i="9"/>
  <c r="AZ166" i="9"/>
  <c r="CN165" i="9"/>
  <c r="BT165" i="9"/>
  <c r="AZ165" i="9"/>
  <c r="CN164" i="9"/>
  <c r="BT164" i="9"/>
  <c r="AZ164" i="9"/>
  <c r="CN163" i="9"/>
  <c r="BT163" i="9"/>
  <c r="AZ163" i="9"/>
  <c r="CN162" i="9"/>
  <c r="BT162" i="9"/>
  <c r="AZ162" i="9"/>
  <c r="CN161" i="9"/>
  <c r="BT161" i="9"/>
  <c r="AZ161" i="9"/>
  <c r="CN160" i="9"/>
  <c r="BT160" i="9"/>
  <c r="AZ160" i="9"/>
  <c r="BU159" i="9"/>
  <c r="CI158" i="9"/>
  <c r="CJ158" i="9"/>
  <c r="BS158" i="9"/>
  <c r="BT158" i="9"/>
  <c r="AW158" i="9"/>
  <c r="CP157" i="9"/>
  <c r="BO157" i="9"/>
  <c r="BP157" i="9"/>
  <c r="AY157" i="9"/>
  <c r="AZ157" i="9"/>
  <c r="CK156" i="9"/>
  <c r="BV156" i="9"/>
  <c r="AU156" i="9"/>
  <c r="AV156" i="9"/>
  <c r="CM155" i="9"/>
  <c r="CN155" i="9"/>
  <c r="CI154" i="9"/>
  <c r="CJ154" i="9"/>
  <c r="BS154" i="9"/>
  <c r="BT154" i="9"/>
  <c r="AW154" i="9"/>
  <c r="CP153" i="9"/>
  <c r="BO153" i="9"/>
  <c r="BP153" i="9"/>
  <c r="AY153" i="9"/>
  <c r="AZ153" i="9"/>
  <c r="CK152" i="9"/>
  <c r="BV152" i="9"/>
  <c r="AU152" i="9"/>
  <c r="AV152" i="9"/>
  <c r="CM151" i="9"/>
  <c r="CN151" i="9"/>
  <c r="CI150" i="9"/>
  <c r="CJ150" i="9"/>
  <c r="BS150" i="9"/>
  <c r="BT150" i="9"/>
  <c r="AW150" i="9"/>
  <c r="CP149" i="9"/>
  <c r="BO149" i="9"/>
  <c r="BP149" i="9"/>
  <c r="AY149" i="9"/>
  <c r="AZ149" i="9"/>
  <c r="CK148" i="9"/>
  <c r="BV148" i="9"/>
  <c r="AU148" i="9"/>
  <c r="AV148" i="9"/>
  <c r="CM147" i="9"/>
  <c r="CN147" i="9"/>
  <c r="CI146" i="9"/>
  <c r="CJ146" i="9"/>
  <c r="AT146" i="9"/>
  <c r="AU146" i="9"/>
  <c r="AV146" i="9"/>
  <c r="BN145" i="9"/>
  <c r="BO145" i="9"/>
  <c r="BP145" i="9"/>
  <c r="CH144" i="9"/>
  <c r="CI144" i="9"/>
  <c r="CJ144" i="9"/>
  <c r="AT144" i="9"/>
  <c r="AU144" i="9"/>
  <c r="AV144" i="9"/>
  <c r="BN143" i="9"/>
  <c r="BO143" i="9"/>
  <c r="BP143" i="9"/>
  <c r="CH142" i="9"/>
  <c r="CI142" i="9"/>
  <c r="CJ142" i="9"/>
  <c r="AT142" i="9"/>
  <c r="AU142" i="9"/>
  <c r="AV142" i="9"/>
  <c r="BN141" i="9"/>
  <c r="BO141" i="9"/>
  <c r="BP141" i="9"/>
  <c r="CH140" i="9"/>
  <c r="CI140" i="9"/>
  <c r="CJ140" i="9"/>
  <c r="AT140" i="9"/>
  <c r="AU140" i="9"/>
  <c r="AV140" i="9"/>
  <c r="BN139" i="9"/>
  <c r="BO139" i="9"/>
  <c r="BP139" i="9"/>
  <c r="CH138" i="9"/>
  <c r="CI138" i="9"/>
  <c r="CJ138" i="9"/>
  <c r="AT138" i="9"/>
  <c r="AU138" i="9"/>
  <c r="AV138" i="9"/>
  <c r="BX137" i="9"/>
  <c r="BY137" i="9"/>
  <c r="BZ137" i="9"/>
  <c r="CA137" i="9"/>
  <c r="AV136" i="9"/>
  <c r="AT136" i="9"/>
  <c r="AU136" i="9"/>
  <c r="AW136" i="9"/>
  <c r="CR134" i="9"/>
  <c r="CS134" i="9"/>
  <c r="CT134" i="9"/>
  <c r="CU134" i="9"/>
  <c r="BP133" i="9"/>
  <c r="BN133" i="9"/>
  <c r="BO133" i="9"/>
  <c r="BQ133" i="9"/>
  <c r="BD132" i="9"/>
  <c r="BE132" i="9"/>
  <c r="BF132" i="9"/>
  <c r="BG132" i="9"/>
  <c r="BT159" i="9"/>
  <c r="BN159" i="9"/>
  <c r="BI159" i="9"/>
  <c r="BA159" i="9"/>
  <c r="AU159" i="9"/>
  <c r="AV159" i="9"/>
  <c r="CM158" i="9"/>
  <c r="CN158" i="9"/>
  <c r="AT158" i="9"/>
  <c r="CO157" i="9"/>
  <c r="CI157" i="9"/>
  <c r="CJ157" i="9"/>
  <c r="BS157" i="9"/>
  <c r="BT157" i="9"/>
  <c r="AW157" i="9"/>
  <c r="CP156" i="9"/>
  <c r="CH156" i="9"/>
  <c r="BU156" i="9"/>
  <c r="BO156" i="9"/>
  <c r="BP156" i="9"/>
  <c r="AY156" i="9"/>
  <c r="AZ156" i="9"/>
  <c r="CK155" i="9"/>
  <c r="BN155" i="9"/>
  <c r="BA155" i="9"/>
  <c r="AU155" i="9"/>
  <c r="AV155" i="9"/>
  <c r="CM154" i="9"/>
  <c r="CN154" i="9"/>
  <c r="AT154" i="9"/>
  <c r="CO153" i="9"/>
  <c r="CI153" i="9"/>
  <c r="CJ153" i="9"/>
  <c r="BS153" i="9"/>
  <c r="BT153" i="9"/>
  <c r="AW153" i="9"/>
  <c r="CP152" i="9"/>
  <c r="CH152" i="9"/>
  <c r="BU152" i="9"/>
  <c r="BO152" i="9"/>
  <c r="BP152" i="9"/>
  <c r="AY152" i="9"/>
  <c r="AZ152" i="9"/>
  <c r="CK151" i="9"/>
  <c r="BN151" i="9"/>
  <c r="BA151" i="9"/>
  <c r="AU151" i="9"/>
  <c r="AV151" i="9"/>
  <c r="CM150" i="9"/>
  <c r="CN150" i="9"/>
  <c r="AT150" i="9"/>
  <c r="CO149" i="9"/>
  <c r="CI149" i="9"/>
  <c r="CJ149" i="9"/>
  <c r="BS149" i="9"/>
  <c r="BT149" i="9"/>
  <c r="AW149" i="9"/>
  <c r="CP148" i="9"/>
  <c r="CH148" i="9"/>
  <c r="BU148" i="9"/>
  <c r="BO148" i="9"/>
  <c r="BP148" i="9"/>
  <c r="AY148" i="9"/>
  <c r="AZ148" i="9"/>
  <c r="CK147" i="9"/>
  <c r="BV147" i="9"/>
  <c r="BN147" i="9"/>
  <c r="BA147" i="9"/>
  <c r="AU147" i="9"/>
  <c r="AV147" i="9"/>
  <c r="CM146" i="9"/>
  <c r="CN146" i="9"/>
  <c r="BQ146" i="9"/>
  <c r="CK145" i="9"/>
  <c r="AW145" i="9"/>
  <c r="BQ144" i="9"/>
  <c r="CK143" i="9"/>
  <c r="AW143" i="9"/>
  <c r="BQ142" i="9"/>
  <c r="CK141" i="9"/>
  <c r="AW141" i="9"/>
  <c r="BQ140" i="9"/>
  <c r="CK139" i="9"/>
  <c r="BT137" i="9"/>
  <c r="BS137" i="9"/>
  <c r="BU137" i="9"/>
  <c r="BV137" i="9"/>
  <c r="CN134" i="9"/>
  <c r="CM134" i="9"/>
  <c r="CO134" i="9"/>
  <c r="CP134" i="9"/>
  <c r="AZ132" i="9"/>
  <c r="AY132" i="9"/>
  <c r="BA132" i="9"/>
  <c r="BB132" i="9"/>
  <c r="BT146" i="9"/>
  <c r="AZ146" i="9"/>
  <c r="CN145" i="9"/>
  <c r="BT145" i="9"/>
  <c r="AZ145" i="9"/>
  <c r="CN144" i="9"/>
  <c r="BT144" i="9"/>
  <c r="AZ144" i="9"/>
  <c r="CN143" i="9"/>
  <c r="BT143" i="9"/>
  <c r="AZ143" i="9"/>
  <c r="CN142" i="9"/>
  <c r="BT142" i="9"/>
  <c r="AZ142" i="9"/>
  <c r="CN141" i="9"/>
  <c r="BT141" i="9"/>
  <c r="AZ141" i="9"/>
  <c r="CN140" i="9"/>
  <c r="BT140" i="9"/>
  <c r="AZ140" i="9"/>
  <c r="CN139" i="9"/>
  <c r="BT139" i="9"/>
  <c r="AZ139" i="9"/>
  <c r="CN138" i="9"/>
  <c r="BT138" i="9"/>
  <c r="AZ138" i="9"/>
  <c r="CN137" i="9"/>
  <c r="CI137" i="9"/>
  <c r="BZ136" i="9"/>
  <c r="BU136" i="9"/>
  <c r="BO136" i="9"/>
  <c r="BF135" i="9"/>
  <c r="BA135" i="9"/>
  <c r="AU135" i="9"/>
  <c r="CT133" i="9"/>
  <c r="CO133" i="9"/>
  <c r="CI133" i="9"/>
  <c r="BZ132" i="9"/>
  <c r="BU132" i="9"/>
  <c r="BO132" i="9"/>
  <c r="BF131" i="9"/>
  <c r="BA131" i="9"/>
  <c r="AU131" i="9"/>
  <c r="CU130" i="9"/>
  <c r="CP130" i="9"/>
  <c r="BV130" i="9"/>
  <c r="BG130" i="9"/>
  <c r="CN129" i="9"/>
  <c r="CO129" i="9"/>
  <c r="BX129" i="9"/>
  <c r="BY129" i="9"/>
  <c r="BB129" i="9"/>
  <c r="CU128" i="9"/>
  <c r="BT128" i="9"/>
  <c r="BU128" i="9"/>
  <c r="BD128" i="9"/>
  <c r="BE128" i="9"/>
  <c r="BZ127" i="9"/>
  <c r="BX127" i="9"/>
  <c r="BY127" i="9"/>
  <c r="CT126" i="9"/>
  <c r="CR126" i="9"/>
  <c r="CS126" i="9"/>
  <c r="BF126" i="9"/>
  <c r="BD126" i="9"/>
  <c r="BE126" i="9"/>
  <c r="BZ125" i="9"/>
  <c r="BX125" i="9"/>
  <c r="BY125" i="9"/>
  <c r="CT124" i="9"/>
  <c r="CR124" i="9"/>
  <c r="CS124" i="9"/>
  <c r="BF124" i="9"/>
  <c r="BD124" i="9"/>
  <c r="BE124" i="9"/>
  <c r="BZ123" i="9"/>
  <c r="BX123" i="9"/>
  <c r="BY123" i="9"/>
  <c r="CT122" i="9"/>
  <c r="CR122" i="9"/>
  <c r="CS122" i="9"/>
  <c r="BF122" i="9"/>
  <c r="BD122" i="9"/>
  <c r="BE122" i="9"/>
  <c r="CH137" i="9"/>
  <c r="BG137" i="9"/>
  <c r="BB137" i="9"/>
  <c r="AW137" i="9"/>
  <c r="BY136" i="9"/>
  <c r="BS136" i="9"/>
  <c r="BN136" i="9"/>
  <c r="CU135" i="9"/>
  <c r="CP135" i="9"/>
  <c r="CK135" i="9"/>
  <c r="BE135" i="9"/>
  <c r="AY135" i="9"/>
  <c r="AT135" i="9"/>
  <c r="CA134" i="9"/>
  <c r="BV134" i="9"/>
  <c r="BQ134" i="9"/>
  <c r="CS133" i="9"/>
  <c r="CM133" i="9"/>
  <c r="CH133" i="9"/>
  <c r="BG133" i="9"/>
  <c r="BB133" i="9"/>
  <c r="AW133" i="9"/>
  <c r="BY132" i="9"/>
  <c r="BS132" i="9"/>
  <c r="BN132" i="9"/>
  <c r="CU131" i="9"/>
  <c r="CP131" i="9"/>
  <c r="CK131" i="9"/>
  <c r="BE131" i="9"/>
  <c r="AY131" i="9"/>
  <c r="AT131" i="9"/>
  <c r="CT130" i="9"/>
  <c r="CO130" i="9"/>
  <c r="CA130" i="9"/>
  <c r="AZ130" i="9"/>
  <c r="BA130" i="9"/>
  <c r="CR129" i="9"/>
  <c r="CS129" i="9"/>
  <c r="BV129" i="9"/>
  <c r="BG129" i="9"/>
  <c r="CN128" i="9"/>
  <c r="CO128" i="9"/>
  <c r="BX128" i="9"/>
  <c r="BY128" i="9"/>
  <c r="BB128" i="9"/>
  <c r="CS130" i="9"/>
  <c r="CM130" i="9"/>
  <c r="BT130" i="9"/>
  <c r="BU130" i="9"/>
  <c r="BD130" i="9"/>
  <c r="BE130" i="9"/>
  <c r="AZ129" i="9"/>
  <c r="BA129" i="9"/>
  <c r="CR128" i="9"/>
  <c r="CS128" i="9"/>
  <c r="CT127" i="9"/>
  <c r="CR127" i="9"/>
  <c r="CS127" i="9"/>
  <c r="BF127" i="9"/>
  <c r="BD127" i="9"/>
  <c r="BE127" i="9"/>
  <c r="BZ126" i="9"/>
  <c r="BX126" i="9"/>
  <c r="BY126" i="9"/>
  <c r="CT125" i="9"/>
  <c r="CR125" i="9"/>
  <c r="CS125" i="9"/>
  <c r="BF125" i="9"/>
  <c r="BD125" i="9"/>
  <c r="BE125" i="9"/>
  <c r="BZ124" i="9"/>
  <c r="BX124" i="9"/>
  <c r="BY124" i="9"/>
  <c r="CT123" i="9"/>
  <c r="CR123" i="9"/>
  <c r="CS123" i="9"/>
  <c r="BF123" i="9"/>
  <c r="BD123" i="9"/>
  <c r="BE123" i="9"/>
  <c r="BZ122" i="9"/>
  <c r="BX122" i="9"/>
  <c r="BY122" i="9"/>
  <c r="CT121" i="9"/>
  <c r="CR121" i="9"/>
  <c r="CS121" i="9"/>
  <c r="BX130" i="9"/>
  <c r="BY130" i="9"/>
  <c r="BT129" i="9"/>
  <c r="BU129" i="9"/>
  <c r="BD129" i="9"/>
  <c r="BE129" i="9"/>
  <c r="AZ128" i="9"/>
  <c r="BA128" i="9"/>
  <c r="CO127" i="9"/>
  <c r="BU127" i="9"/>
  <c r="BA127" i="9"/>
  <c r="CO126" i="9"/>
  <c r="BU126" i="9"/>
  <c r="BA126" i="9"/>
  <c r="CO125" i="9"/>
  <c r="BU125" i="9"/>
  <c r="BA125" i="9"/>
  <c r="CO124" i="9"/>
  <c r="BU124" i="9"/>
  <c r="BA124" i="9"/>
  <c r="CO123" i="9"/>
  <c r="BU123" i="9"/>
  <c r="BA123" i="9"/>
  <c r="CO122" i="9"/>
  <c r="BU122" i="9"/>
  <c r="BA122" i="9"/>
  <c r="CO121" i="9"/>
  <c r="BY121" i="9"/>
  <c r="BU121" i="9"/>
  <c r="BE121" i="9"/>
  <c r="BA121" i="9"/>
  <c r="CS120" i="9"/>
  <c r="CO120" i="9"/>
  <c r="BY120" i="9"/>
  <c r="BU120" i="9"/>
  <c r="BE120" i="9"/>
  <c r="BA120" i="9"/>
  <c r="CS119" i="9"/>
  <c r="CO119" i="9"/>
  <c r="BY119" i="9"/>
  <c r="BU119" i="9"/>
  <c r="BE119" i="9"/>
  <c r="BA119" i="9"/>
  <c r="CS118" i="9"/>
  <c r="CO118" i="9"/>
  <c r="BY118" i="9"/>
  <c r="BU118" i="9"/>
  <c r="BE118" i="9"/>
  <c r="CS117" i="9"/>
  <c r="BY117" i="9"/>
  <c r="BU117" i="9"/>
  <c r="BE117" i="9"/>
  <c r="CS116" i="9"/>
  <c r="BY116" i="9"/>
  <c r="BU116" i="9"/>
  <c r="BE116" i="9"/>
  <c r="CS115" i="9"/>
  <c r="BY115" i="9"/>
  <c r="BE115" i="9"/>
  <c r="CS114" i="9"/>
  <c r="BY114" i="9"/>
  <c r="BE114" i="9"/>
  <c r="CS113" i="9"/>
  <c r="BY113" i="9"/>
  <c r="BE113" i="9"/>
  <c r="CS112" i="9"/>
  <c r="BY112" i="9"/>
  <c r="BE112" i="9"/>
  <c r="CS111" i="9"/>
  <c r="BY111" i="9"/>
  <c r="BE111" i="9"/>
  <c r="CS110" i="9"/>
  <c r="BY110" i="9"/>
  <c r="BE110" i="9"/>
  <c r="CS109" i="9"/>
  <c r="BY109" i="9"/>
  <c r="BE109" i="9"/>
  <c r="CS108" i="9"/>
  <c r="BY108" i="9"/>
  <c r="BE108" i="9"/>
  <c r="CS107" i="9"/>
  <c r="BY107" i="9"/>
  <c r="BE107" i="9"/>
  <c r="CS106" i="9"/>
  <c r="BY106" i="9"/>
  <c r="BE106" i="9"/>
  <c r="CS105" i="9"/>
  <c r="BY105" i="9"/>
  <c r="BE105" i="9"/>
  <c r="CS104" i="9"/>
  <c r="BY104" i="9"/>
  <c r="BE104" i="9"/>
  <c r="CS103" i="9"/>
  <c r="CJ102" i="9"/>
  <c r="CE102" i="9"/>
  <c r="CT100" i="9"/>
  <c r="CS100" i="9"/>
  <c r="CD100" i="9"/>
  <c r="CC100" i="9"/>
  <c r="BZ99" i="9"/>
  <c r="BY99" i="9"/>
  <c r="BJ99" i="9"/>
  <c r="BI99" i="9"/>
  <c r="CU98" i="9"/>
  <c r="BF98" i="9"/>
  <c r="BE98" i="9"/>
  <c r="AP98" i="9"/>
  <c r="AO98" i="9"/>
  <c r="CT96" i="9"/>
  <c r="CS96" i="9"/>
  <c r="BF96" i="9"/>
  <c r="BD96" i="9"/>
  <c r="BE96" i="9"/>
  <c r="BZ95" i="9"/>
  <c r="BX95" i="9"/>
  <c r="BY95" i="9"/>
  <c r="CT94" i="9"/>
  <c r="CR94" i="9"/>
  <c r="CS94" i="9"/>
  <c r="BX121" i="9"/>
  <c r="BD121" i="9"/>
  <c r="CR120" i="9"/>
  <c r="BX120" i="9"/>
  <c r="BD120" i="9"/>
  <c r="CR119" i="9"/>
  <c r="BX119" i="9"/>
  <c r="BD119" i="9"/>
  <c r="CR118" i="9"/>
  <c r="CJ118" i="9"/>
  <c r="BX118" i="9"/>
  <c r="BP118" i="9"/>
  <c r="BD118" i="9"/>
  <c r="AV118" i="9"/>
  <c r="CR117" i="9"/>
  <c r="CJ117" i="9"/>
  <c r="BX117" i="9"/>
  <c r="BP117" i="9"/>
  <c r="BD117" i="9"/>
  <c r="AV117" i="9"/>
  <c r="CR116" i="9"/>
  <c r="CJ116" i="9"/>
  <c r="BX116" i="9"/>
  <c r="BP116" i="9"/>
  <c r="BD116" i="9"/>
  <c r="AV116" i="9"/>
  <c r="CR115" i="9"/>
  <c r="CJ115" i="9"/>
  <c r="BX115" i="9"/>
  <c r="BP115" i="9"/>
  <c r="BD115" i="9"/>
  <c r="AV115" i="9"/>
  <c r="CR114" i="9"/>
  <c r="CJ114" i="9"/>
  <c r="BX114" i="9"/>
  <c r="BP114" i="9"/>
  <c r="BD114" i="9"/>
  <c r="AV114" i="9"/>
  <c r="CR113" i="9"/>
  <c r="CJ113" i="9"/>
  <c r="BX113" i="9"/>
  <c r="BP113" i="9"/>
  <c r="BD113" i="9"/>
  <c r="AV113" i="9"/>
  <c r="CR112" i="9"/>
  <c r="CJ112" i="9"/>
  <c r="BX112" i="9"/>
  <c r="BP112" i="9"/>
  <c r="BD112" i="9"/>
  <c r="AV112" i="9"/>
  <c r="CR111" i="9"/>
  <c r="CJ111" i="9"/>
  <c r="BX111" i="9"/>
  <c r="BP111" i="9"/>
  <c r="BD111" i="9"/>
  <c r="AV111" i="9"/>
  <c r="CR110" i="9"/>
  <c r="CJ110" i="9"/>
  <c r="BX110" i="9"/>
  <c r="BP110" i="9"/>
  <c r="BD110" i="9"/>
  <c r="AV110" i="9"/>
  <c r="CR109" i="9"/>
  <c r="CJ109" i="9"/>
  <c r="BX109" i="9"/>
  <c r="BP109" i="9"/>
  <c r="BD109" i="9"/>
  <c r="AV109" i="9"/>
  <c r="CR108" i="9"/>
  <c r="CJ108" i="9"/>
  <c r="BX108" i="9"/>
  <c r="BP108" i="9"/>
  <c r="BD108" i="9"/>
  <c r="AV108" i="9"/>
  <c r="CR107" i="9"/>
  <c r="CJ107" i="9"/>
  <c r="BX107" i="9"/>
  <c r="BP107" i="9"/>
  <c r="BD107" i="9"/>
  <c r="AV107" i="9"/>
  <c r="CR106" i="9"/>
  <c r="CJ106" i="9"/>
  <c r="BX106" i="9"/>
  <c r="BP106" i="9"/>
  <c r="BD106" i="9"/>
  <c r="AV106" i="9"/>
  <c r="CR105" i="9"/>
  <c r="CJ105" i="9"/>
  <c r="BX105" i="9"/>
  <c r="BP105" i="9"/>
  <c r="BD105" i="9"/>
  <c r="AV105" i="9"/>
  <c r="CR104" i="9"/>
  <c r="CJ104" i="9"/>
  <c r="BX104" i="9"/>
  <c r="BP104" i="9"/>
  <c r="BD104" i="9"/>
  <c r="AV104" i="9"/>
  <c r="CR103" i="9"/>
  <c r="CJ103" i="9"/>
  <c r="CE103" i="9"/>
  <c r="BY103" i="9"/>
  <c r="BQ103" i="9"/>
  <c r="BL103" i="9"/>
  <c r="BG103" i="9"/>
  <c r="CI102" i="9"/>
  <c r="CC102" i="9"/>
  <c r="BX102" i="9"/>
  <c r="BP102" i="9"/>
  <c r="BK102" i="9"/>
  <c r="BE102" i="9"/>
  <c r="AW102" i="9"/>
  <c r="AR102" i="9"/>
  <c r="BF101" i="9"/>
  <c r="BE101" i="9"/>
  <c r="AP101" i="9"/>
  <c r="AO101" i="9"/>
  <c r="CT99" i="9"/>
  <c r="CS99" i="9"/>
  <c r="CD99" i="9"/>
  <c r="CC99" i="9"/>
  <c r="BZ98" i="9"/>
  <c r="BY98" i="9"/>
  <c r="BJ98" i="9"/>
  <c r="BI98" i="9"/>
  <c r="BF97" i="9"/>
  <c r="BE97" i="9"/>
  <c r="AP97" i="9"/>
  <c r="AO97" i="9"/>
  <c r="AV102" i="9"/>
  <c r="AQ102" i="9"/>
  <c r="BZ101" i="9"/>
  <c r="BY101" i="9"/>
  <c r="BJ101" i="9"/>
  <c r="BI101" i="9"/>
  <c r="CU100" i="9"/>
  <c r="CF100" i="9"/>
  <c r="BF100" i="9"/>
  <c r="BE100" i="9"/>
  <c r="AP100" i="9"/>
  <c r="AO100" i="9"/>
  <c r="CA99" i="9"/>
  <c r="CT98" i="9"/>
  <c r="CS98" i="9"/>
  <c r="CD98" i="9"/>
  <c r="CC98" i="9"/>
  <c r="BG98" i="9"/>
  <c r="AR98" i="9"/>
  <c r="BZ97" i="9"/>
  <c r="BY97" i="9"/>
  <c r="BJ97" i="9"/>
  <c r="BI97" i="9"/>
  <c r="CU96" i="9"/>
  <c r="BZ96" i="9"/>
  <c r="BX96" i="9"/>
  <c r="BY96" i="9"/>
  <c r="CT95" i="9"/>
  <c r="CR95" i="9"/>
  <c r="CS95" i="9"/>
  <c r="BF95" i="9"/>
  <c r="BD95" i="9"/>
  <c r="BE95" i="9"/>
  <c r="BZ94" i="9"/>
  <c r="BX94" i="9"/>
  <c r="BY94" i="9"/>
  <c r="BO103" i="9"/>
  <c r="BI103" i="9"/>
  <c r="BD103" i="9"/>
  <c r="CK102" i="9"/>
  <c r="CF102" i="9"/>
  <c r="CA102" i="9"/>
  <c r="AU102" i="9"/>
  <c r="AO102" i="9"/>
  <c r="CT101" i="9"/>
  <c r="CS101" i="9"/>
  <c r="CD101" i="9"/>
  <c r="CC101" i="9"/>
  <c r="CR100" i="9"/>
  <c r="CE100" i="9"/>
  <c r="BZ100" i="9"/>
  <c r="BY100" i="9"/>
  <c r="BJ100" i="9"/>
  <c r="BI100" i="9"/>
  <c r="CU99" i="9"/>
  <c r="BX99" i="9"/>
  <c r="BK99" i="9"/>
  <c r="BF99" i="9"/>
  <c r="BE99" i="9"/>
  <c r="AP99" i="9"/>
  <c r="AO99" i="9"/>
  <c r="BD98" i="9"/>
  <c r="AQ98" i="9"/>
  <c r="CT97" i="9"/>
  <c r="CS97" i="9"/>
  <c r="CD97" i="9"/>
  <c r="CC97" i="9"/>
  <c r="BG97" i="9"/>
  <c r="CR96" i="9"/>
  <c r="BG96" i="9"/>
  <c r="CA95" i="9"/>
  <c r="CU94" i="9"/>
  <c r="CC96" i="9"/>
  <c r="BI96" i="9"/>
  <c r="AO96" i="9"/>
  <c r="CC95" i="9"/>
  <c r="BI95" i="9"/>
  <c r="AO95" i="9"/>
  <c r="CC94" i="9"/>
  <c r="BI94" i="9"/>
  <c r="BE94" i="9"/>
  <c r="AO94" i="9"/>
  <c r="CS93" i="9"/>
  <c r="CC93" i="9"/>
  <c r="BY93" i="9"/>
  <c r="BI93" i="9"/>
  <c r="BE93" i="9"/>
  <c r="AO93" i="9"/>
  <c r="CS92" i="9"/>
  <c r="CC92" i="9"/>
  <c r="BY92" i="9"/>
  <c r="BI92" i="9"/>
  <c r="BE92" i="9"/>
  <c r="AO92" i="9"/>
  <c r="CS91" i="9"/>
  <c r="CC91" i="9"/>
  <c r="BY91" i="9"/>
  <c r="BI91" i="9"/>
  <c r="BE91" i="9"/>
  <c r="AO91" i="9"/>
  <c r="CS90" i="9"/>
  <c r="CC90" i="9"/>
  <c r="BY90" i="9"/>
  <c r="BI90" i="9"/>
  <c r="BE90" i="9"/>
  <c r="AO90" i="9"/>
  <c r="CS89" i="9"/>
  <c r="CC89" i="9"/>
  <c r="BY89" i="9"/>
  <c r="BE89" i="9"/>
  <c r="AY89" i="9"/>
  <c r="CT88" i="9"/>
  <c r="CO88" i="9"/>
  <c r="CI88" i="9"/>
  <c r="CS87" i="9"/>
  <c r="BZ87" i="9"/>
  <c r="BN86" i="9"/>
  <c r="BP86" i="9"/>
  <c r="BF86" i="9"/>
  <c r="BD86" i="9"/>
  <c r="AT85" i="9"/>
  <c r="AV85" i="9"/>
  <c r="CT84" i="9"/>
  <c r="CR84" i="9"/>
  <c r="CH83" i="9"/>
  <c r="CJ83" i="9"/>
  <c r="BZ83" i="9"/>
  <c r="BX83" i="9"/>
  <c r="BN82" i="9"/>
  <c r="BP82" i="9"/>
  <c r="BF82" i="9"/>
  <c r="BD82" i="9"/>
  <c r="BD94" i="9"/>
  <c r="CR93" i="9"/>
  <c r="BX93" i="9"/>
  <c r="BD93" i="9"/>
  <c r="CR92" i="9"/>
  <c r="BX92" i="9"/>
  <c r="BD92" i="9"/>
  <c r="CR91" i="9"/>
  <c r="BX91" i="9"/>
  <c r="BD91" i="9"/>
  <c r="CR90" i="9"/>
  <c r="BX90" i="9"/>
  <c r="BD90" i="9"/>
  <c r="CR89" i="9"/>
  <c r="BX89" i="9"/>
  <c r="CS88" i="9"/>
  <c r="CM88" i="9"/>
  <c r="CH88" i="9"/>
  <c r="BG88" i="9"/>
  <c r="BY87" i="9"/>
  <c r="BS87" i="9"/>
  <c r="BN87" i="9"/>
  <c r="CH86" i="9"/>
  <c r="CJ86" i="9"/>
  <c r="BZ86" i="9"/>
  <c r="BX86" i="9"/>
  <c r="BN85" i="9"/>
  <c r="BP85" i="9"/>
  <c r="BF85" i="9"/>
  <c r="BD85" i="9"/>
  <c r="AT84" i="9"/>
  <c r="AV84" i="9"/>
  <c r="CT83" i="9"/>
  <c r="CR83" i="9"/>
  <c r="CH82" i="9"/>
  <c r="CJ82" i="9"/>
  <c r="BZ82" i="9"/>
  <c r="BX82" i="9"/>
  <c r="BZ81" i="9"/>
  <c r="BX81" i="9"/>
  <c r="BY81" i="9"/>
  <c r="CT80" i="9"/>
  <c r="CR80" i="9"/>
  <c r="CS80" i="9"/>
  <c r="AT87" i="9"/>
  <c r="AV87" i="9"/>
  <c r="CT86" i="9"/>
  <c r="CR86" i="9"/>
  <c r="BQ86" i="9"/>
  <c r="BG86" i="9"/>
  <c r="CH85" i="9"/>
  <c r="CJ85" i="9"/>
  <c r="BZ85" i="9"/>
  <c r="BX85" i="9"/>
  <c r="AW85" i="9"/>
  <c r="CU84" i="9"/>
  <c r="BN84" i="9"/>
  <c r="BP84" i="9"/>
  <c r="BF84" i="9"/>
  <c r="BD84" i="9"/>
  <c r="CK83" i="9"/>
  <c r="CA83" i="9"/>
  <c r="AT83" i="9"/>
  <c r="AV83" i="9"/>
  <c r="CT82" i="9"/>
  <c r="CR82" i="9"/>
  <c r="BQ82" i="9"/>
  <c r="BG82" i="9"/>
  <c r="BF89" i="9"/>
  <c r="BA89" i="9"/>
  <c r="AU89" i="9"/>
  <c r="CU88" i="9"/>
  <c r="CP88" i="9"/>
  <c r="CK88" i="9"/>
  <c r="BE88" i="9"/>
  <c r="AY88" i="9"/>
  <c r="AT88" i="9"/>
  <c r="CT87" i="9"/>
  <c r="CO87" i="9"/>
  <c r="CI87" i="9"/>
  <c r="CA87" i="9"/>
  <c r="BV87" i="9"/>
  <c r="BQ87" i="9"/>
  <c r="CK86" i="9"/>
  <c r="CA86" i="9"/>
  <c r="BO86" i="9"/>
  <c r="BE86" i="9"/>
  <c r="AT86" i="9"/>
  <c r="AV86" i="9"/>
  <c r="CT85" i="9"/>
  <c r="CR85" i="9"/>
  <c r="BQ85" i="9"/>
  <c r="BG85" i="9"/>
  <c r="AU85" i="9"/>
  <c r="CS84" i="9"/>
  <c r="CH84" i="9"/>
  <c r="CJ84" i="9"/>
  <c r="BZ84" i="9"/>
  <c r="BX84" i="9"/>
  <c r="AW84" i="9"/>
  <c r="CU83" i="9"/>
  <c r="CI83" i="9"/>
  <c r="BY83" i="9"/>
  <c r="BN83" i="9"/>
  <c r="BP83" i="9"/>
  <c r="BF83" i="9"/>
  <c r="BD83" i="9"/>
  <c r="CK82" i="9"/>
  <c r="CA82" i="9"/>
  <c r="BO82" i="9"/>
  <c r="BE82" i="9"/>
  <c r="AT82" i="9"/>
  <c r="AV82" i="9"/>
  <c r="CT81" i="9"/>
  <c r="CR81" i="9"/>
  <c r="BF81" i="9"/>
  <c r="BD81" i="9"/>
  <c r="BE81" i="9"/>
  <c r="BY80" i="9"/>
  <c r="BE80" i="9"/>
  <c r="CS79" i="9"/>
  <c r="BY79" i="9"/>
  <c r="BE79" i="9"/>
  <c r="CS78" i="9"/>
  <c r="BY78" i="9"/>
  <c r="AT60" i="9"/>
  <c r="AV60" i="9"/>
  <c r="CT59" i="9"/>
  <c r="CR59" i="9"/>
  <c r="CH58" i="9"/>
  <c r="CJ58" i="9"/>
  <c r="BZ58" i="9"/>
  <c r="BX58" i="9"/>
  <c r="CH57" i="9"/>
  <c r="CI57" i="9"/>
  <c r="CJ57" i="9"/>
  <c r="AT57" i="9"/>
  <c r="AU57" i="9"/>
  <c r="AV57" i="9"/>
  <c r="CJ81" i="9"/>
  <c r="BP81" i="9"/>
  <c r="AV81" i="9"/>
  <c r="CJ80" i="9"/>
  <c r="BX80" i="9"/>
  <c r="BP80" i="9"/>
  <c r="BD80" i="9"/>
  <c r="AV80" i="9"/>
  <c r="CR79" i="9"/>
  <c r="CJ79" i="9"/>
  <c r="BX79" i="9"/>
  <c r="BP79" i="9"/>
  <c r="BD79" i="9"/>
  <c r="AV79" i="9"/>
  <c r="CR78" i="9"/>
  <c r="CJ78" i="9"/>
  <c r="BX78" i="9"/>
  <c r="BP78" i="9"/>
  <c r="BD78" i="9"/>
  <c r="AV78" i="9"/>
  <c r="CR77" i="9"/>
  <c r="CJ77" i="9"/>
  <c r="BX77" i="9"/>
  <c r="BP77" i="9"/>
  <c r="BD77" i="9"/>
  <c r="AV77" i="9"/>
  <c r="CR76" i="9"/>
  <c r="CJ76" i="9"/>
  <c r="BX76" i="9"/>
  <c r="BP76" i="9"/>
  <c r="BD76" i="9"/>
  <c r="AV76" i="9"/>
  <c r="CR75" i="9"/>
  <c r="CJ75" i="9"/>
  <c r="BX75" i="9"/>
  <c r="BP75" i="9"/>
  <c r="BD75" i="9"/>
  <c r="AV75" i="9"/>
  <c r="CR74" i="9"/>
  <c r="CJ74" i="9"/>
  <c r="BX74" i="9"/>
  <c r="BP74" i="9"/>
  <c r="BD74" i="9"/>
  <c r="AV74" i="9"/>
  <c r="CR73" i="9"/>
  <c r="CJ73" i="9"/>
  <c r="BX73" i="9"/>
  <c r="BP73" i="9"/>
  <c r="BD73" i="9"/>
  <c r="AV73" i="9"/>
  <c r="CR72" i="9"/>
  <c r="CJ72" i="9"/>
  <c r="BX72" i="9"/>
  <c r="BP72" i="9"/>
  <c r="BD72" i="9"/>
  <c r="AV72" i="9"/>
  <c r="CR71" i="9"/>
  <c r="CJ71" i="9"/>
  <c r="BX71" i="9"/>
  <c r="BP71" i="9"/>
  <c r="BD71" i="9"/>
  <c r="AV71" i="9"/>
  <c r="CR70" i="9"/>
  <c r="CJ70" i="9"/>
  <c r="BX70" i="9"/>
  <c r="BP70" i="9"/>
  <c r="BD70" i="9"/>
  <c r="AV70" i="9"/>
  <c r="CR69" i="9"/>
  <c r="CJ69" i="9"/>
  <c r="BX69" i="9"/>
  <c r="BP69" i="9"/>
  <c r="BD69" i="9"/>
  <c r="AV69" i="9"/>
  <c r="CR68" i="9"/>
  <c r="CJ68" i="9"/>
  <c r="BX68" i="9"/>
  <c r="BP68" i="9"/>
  <c r="BD68" i="9"/>
  <c r="AV68" i="9"/>
  <c r="CR67" i="9"/>
  <c r="CJ67" i="9"/>
  <c r="BX67" i="9"/>
  <c r="BP67" i="9"/>
  <c r="BD67" i="9"/>
  <c r="AV67" i="9"/>
  <c r="CR66" i="9"/>
  <c r="CJ66" i="9"/>
  <c r="BX66" i="9"/>
  <c r="BP66" i="9"/>
  <c r="BD66" i="9"/>
  <c r="AY66" i="9"/>
  <c r="AT66" i="9"/>
  <c r="CT65" i="9"/>
  <c r="CO65" i="9"/>
  <c r="CA65" i="9"/>
  <c r="BV65" i="9"/>
  <c r="BQ65" i="9"/>
  <c r="CS64" i="9"/>
  <c r="CM64" i="9"/>
  <c r="CH64" i="9"/>
  <c r="BZ64" i="9"/>
  <c r="BG64" i="9"/>
  <c r="BB64" i="9"/>
  <c r="AW64" i="9"/>
  <c r="BY63" i="9"/>
  <c r="BS63" i="9"/>
  <c r="BN63" i="9"/>
  <c r="BF63" i="9"/>
  <c r="BA63" i="9"/>
  <c r="AU63" i="9"/>
  <c r="CU62" i="9"/>
  <c r="CP62" i="9"/>
  <c r="CK62" i="9"/>
  <c r="BE62" i="9"/>
  <c r="AY62" i="9"/>
  <c r="AT62" i="9"/>
  <c r="CT61" i="9"/>
  <c r="CO61" i="9"/>
  <c r="CA61" i="9"/>
  <c r="BV61" i="9"/>
  <c r="BQ61" i="9"/>
  <c r="CS60" i="9"/>
  <c r="CM60" i="9"/>
  <c r="CH60" i="9"/>
  <c r="BN60" i="9"/>
  <c r="BP60" i="9"/>
  <c r="BF60" i="9"/>
  <c r="BD60" i="9"/>
  <c r="AT59" i="9"/>
  <c r="AV59" i="9"/>
  <c r="CT58" i="9"/>
  <c r="CR58" i="9"/>
  <c r="CI78" i="9"/>
  <c r="BO78" i="9"/>
  <c r="AU78" i="9"/>
  <c r="CI77" i="9"/>
  <c r="BO77" i="9"/>
  <c r="AU77" i="9"/>
  <c r="CI76" i="9"/>
  <c r="BO76" i="9"/>
  <c r="AU76" i="9"/>
  <c r="CI75" i="9"/>
  <c r="BO75" i="9"/>
  <c r="AU75" i="9"/>
  <c r="CI74" i="9"/>
  <c r="BO74" i="9"/>
  <c r="AU74" i="9"/>
  <c r="CI73" i="9"/>
  <c r="BO73" i="9"/>
  <c r="AU73" i="9"/>
  <c r="CI72" i="9"/>
  <c r="BO72" i="9"/>
  <c r="AU72" i="9"/>
  <c r="CI71" i="9"/>
  <c r="BO71" i="9"/>
  <c r="AU71" i="9"/>
  <c r="CI70" i="9"/>
  <c r="BO70" i="9"/>
  <c r="AU70" i="9"/>
  <c r="CI69" i="9"/>
  <c r="BO69" i="9"/>
  <c r="AU69" i="9"/>
  <c r="CI68" i="9"/>
  <c r="BO68" i="9"/>
  <c r="AU68" i="9"/>
  <c r="CI67" i="9"/>
  <c r="BO67" i="9"/>
  <c r="AU67" i="9"/>
  <c r="CI66" i="9"/>
  <c r="BO66" i="9"/>
  <c r="BZ65" i="9"/>
  <c r="BU65" i="9"/>
  <c r="BO65" i="9"/>
  <c r="BF64" i="9"/>
  <c r="BA64" i="9"/>
  <c r="AU64" i="9"/>
  <c r="CT62" i="9"/>
  <c r="CO62" i="9"/>
  <c r="CI62" i="9"/>
  <c r="BZ61" i="9"/>
  <c r="BU61" i="9"/>
  <c r="BO61" i="9"/>
  <c r="BZ60" i="9"/>
  <c r="BX60" i="9"/>
  <c r="AW60" i="9"/>
  <c r="CU59" i="9"/>
  <c r="BN59" i="9"/>
  <c r="BP59" i="9"/>
  <c r="BF59" i="9"/>
  <c r="BD59" i="9"/>
  <c r="CK58" i="9"/>
  <c r="CA58" i="9"/>
  <c r="AT58" i="9"/>
  <c r="AV58" i="9"/>
  <c r="BN57" i="9"/>
  <c r="BO57" i="9"/>
  <c r="BP57" i="9"/>
  <c r="BB66" i="9"/>
  <c r="AW66" i="9"/>
  <c r="BY65" i="9"/>
  <c r="BS65" i="9"/>
  <c r="BN65" i="9"/>
  <c r="BF65" i="9"/>
  <c r="BA65" i="9"/>
  <c r="AU65" i="9"/>
  <c r="CU64" i="9"/>
  <c r="CP64" i="9"/>
  <c r="CK64" i="9"/>
  <c r="BE64" i="9"/>
  <c r="AY64" i="9"/>
  <c r="AT64" i="9"/>
  <c r="CT63" i="9"/>
  <c r="CO63" i="9"/>
  <c r="CA63" i="9"/>
  <c r="BV63" i="9"/>
  <c r="BQ63" i="9"/>
  <c r="CS62" i="9"/>
  <c r="CM62" i="9"/>
  <c r="CH62" i="9"/>
  <c r="BZ62" i="9"/>
  <c r="BG62" i="9"/>
  <c r="BB62" i="9"/>
  <c r="AW62" i="9"/>
  <c r="BY61" i="9"/>
  <c r="BS61" i="9"/>
  <c r="BN61" i="9"/>
  <c r="BF61" i="9"/>
  <c r="BA61" i="9"/>
  <c r="AU61" i="9"/>
  <c r="CU60" i="9"/>
  <c r="CP60" i="9"/>
  <c r="CK60" i="9"/>
  <c r="AU60" i="9"/>
  <c r="CS59" i="9"/>
  <c r="CH59" i="9"/>
  <c r="CJ59" i="9"/>
  <c r="BZ59" i="9"/>
  <c r="BX59" i="9"/>
  <c r="AW59" i="9"/>
  <c r="CU58" i="9"/>
  <c r="CI58" i="9"/>
  <c r="BY58" i="9"/>
  <c r="BN58" i="9"/>
  <c r="BP58" i="9"/>
  <c r="BF58" i="9"/>
  <c r="BD58" i="9"/>
  <c r="CK57" i="9"/>
  <c r="AW57" i="9"/>
  <c r="CI46" i="9"/>
  <c r="CJ46" i="9"/>
  <c r="BS46" i="9"/>
  <c r="BT46" i="9"/>
  <c r="CM45" i="9"/>
  <c r="CN45" i="9"/>
  <c r="CO45" i="9"/>
  <c r="AY45" i="9"/>
  <c r="AZ45" i="9"/>
  <c r="BA45" i="9"/>
  <c r="CR57" i="9"/>
  <c r="BX57" i="9"/>
  <c r="BD57" i="9"/>
  <c r="CR56" i="9"/>
  <c r="CJ56" i="9"/>
  <c r="BX56" i="9"/>
  <c r="BP56" i="9"/>
  <c r="BD56" i="9"/>
  <c r="AV56" i="9"/>
  <c r="CR55" i="9"/>
  <c r="CJ55" i="9"/>
  <c r="BX55" i="9"/>
  <c r="BP55" i="9"/>
  <c r="BD55" i="9"/>
  <c r="AV55" i="9"/>
  <c r="CR54" i="9"/>
  <c r="CJ54" i="9"/>
  <c r="BX54" i="9"/>
  <c r="BP54" i="9"/>
  <c r="BD54" i="9"/>
  <c r="AV54" i="9"/>
  <c r="CR53" i="9"/>
  <c r="CJ53" i="9"/>
  <c r="BX53" i="9"/>
  <c r="BP53" i="9"/>
  <c r="BD53" i="9"/>
  <c r="AV53" i="9"/>
  <c r="CR52" i="9"/>
  <c r="CJ52" i="9"/>
  <c r="BX52" i="9"/>
  <c r="BP52" i="9"/>
  <c r="BD52" i="9"/>
  <c r="AV52" i="9"/>
  <c r="CR51" i="9"/>
  <c r="CJ51" i="9"/>
  <c r="BX51" i="9"/>
  <c r="BP51" i="9"/>
  <c r="BD51" i="9"/>
  <c r="AV51" i="9"/>
  <c r="CR50" i="9"/>
  <c r="CJ50" i="9"/>
  <c r="BX50" i="9"/>
  <c r="BP50" i="9"/>
  <c r="BD50" i="9"/>
  <c r="AV50" i="9"/>
  <c r="CR49" i="9"/>
  <c r="CJ49" i="9"/>
  <c r="BX49" i="9"/>
  <c r="BP49" i="9"/>
  <c r="BD49" i="9"/>
  <c r="AV49" i="9"/>
  <c r="CR48" i="9"/>
  <c r="CJ48" i="9"/>
  <c r="BX48" i="9"/>
  <c r="BP48" i="9"/>
  <c r="BD48" i="9"/>
  <c r="AY48" i="9"/>
  <c r="AT48" i="9"/>
  <c r="CT47" i="9"/>
  <c r="AU47" i="9"/>
  <c r="AV47" i="9"/>
  <c r="CM46" i="9"/>
  <c r="CN46" i="9"/>
  <c r="CI56" i="9"/>
  <c r="BO56" i="9"/>
  <c r="AU56" i="9"/>
  <c r="CI55" i="9"/>
  <c r="BO55" i="9"/>
  <c r="AU55" i="9"/>
  <c r="CI54" i="9"/>
  <c r="BO54" i="9"/>
  <c r="AU54" i="9"/>
  <c r="CI53" i="9"/>
  <c r="BO53" i="9"/>
  <c r="AU53" i="9"/>
  <c r="CI52" i="9"/>
  <c r="BO52" i="9"/>
  <c r="AU52" i="9"/>
  <c r="CI51" i="9"/>
  <c r="BO51" i="9"/>
  <c r="AU51" i="9"/>
  <c r="CI50" i="9"/>
  <c r="BO50" i="9"/>
  <c r="AU50" i="9"/>
  <c r="CI49" i="9"/>
  <c r="BO49" i="9"/>
  <c r="AU49" i="9"/>
  <c r="CI48" i="9"/>
  <c r="BO48" i="9"/>
  <c r="BO47" i="9"/>
  <c r="BP47" i="9"/>
  <c r="AY47" i="9"/>
  <c r="AZ47" i="9"/>
  <c r="CK46" i="9"/>
  <c r="BV46" i="9"/>
  <c r="AY46" i="9"/>
  <c r="AZ46" i="9"/>
  <c r="BA46" i="9"/>
  <c r="BS45" i="9"/>
  <c r="BT45" i="9"/>
  <c r="BU45" i="9"/>
  <c r="CM44" i="9"/>
  <c r="CN44" i="9"/>
  <c r="CO44" i="9"/>
  <c r="BB48" i="9"/>
  <c r="AW48" i="9"/>
  <c r="BS47" i="9"/>
  <c r="BT47" i="9"/>
  <c r="AW47" i="9"/>
  <c r="CP46" i="9"/>
  <c r="CH46" i="9"/>
  <c r="BU46" i="9"/>
  <c r="BO46" i="9"/>
  <c r="BP46" i="9"/>
  <c r="CP45" i="9"/>
  <c r="BB45" i="9"/>
  <c r="BU44" i="9"/>
  <c r="BA44" i="9"/>
  <c r="CO43" i="9"/>
  <c r="BU43" i="9"/>
  <c r="BA43" i="9"/>
  <c r="CO42" i="9"/>
  <c r="BU42" i="9"/>
  <c r="BA42" i="9"/>
  <c r="CO41" i="9"/>
  <c r="BU41" i="9"/>
  <c r="BA41" i="9"/>
  <c r="CO40" i="9"/>
  <c r="CC40" i="9"/>
  <c r="BU40" i="9"/>
  <c r="BA40" i="9"/>
  <c r="CO39" i="9"/>
  <c r="CC39" i="9"/>
  <c r="BU39" i="9"/>
  <c r="BI39" i="9"/>
  <c r="BA39" i="9"/>
  <c r="AO39" i="9"/>
  <c r="CO38" i="9"/>
  <c r="CC38" i="9"/>
  <c r="BU38" i="9"/>
  <c r="BI38" i="9"/>
  <c r="BA38" i="9"/>
  <c r="AO38" i="9"/>
  <c r="CO37" i="9"/>
  <c r="CC37" i="9"/>
  <c r="BU37" i="9"/>
  <c r="BI37" i="9"/>
  <c r="BA37" i="9"/>
  <c r="AO37" i="9"/>
  <c r="CO36" i="9"/>
  <c r="CC36" i="9"/>
  <c r="BU36" i="9"/>
  <c r="BI36" i="9"/>
  <c r="BA36" i="9"/>
  <c r="AO36" i="9"/>
  <c r="CO35" i="9"/>
  <c r="CC35" i="9"/>
  <c r="BU35" i="9"/>
  <c r="BI35" i="9"/>
  <c r="BA35" i="9"/>
  <c r="AO35" i="9"/>
  <c r="CO34" i="9"/>
  <c r="CC34" i="9"/>
  <c r="BU34" i="9"/>
  <c r="AP34" i="9"/>
  <c r="CR33" i="9"/>
  <c r="CM33" i="9"/>
  <c r="BT33" i="9"/>
  <c r="BU33" i="9"/>
  <c r="BD33" i="9"/>
  <c r="BE33" i="9"/>
  <c r="AZ32" i="9"/>
  <c r="BA32" i="9"/>
  <c r="CR31" i="9"/>
  <c r="CS31" i="9"/>
  <c r="BX24" i="9"/>
  <c r="BY24" i="9"/>
  <c r="BZ24" i="9"/>
  <c r="CA24" i="9"/>
  <c r="AV46" i="9"/>
  <c r="CJ45" i="9"/>
  <c r="BP45" i="9"/>
  <c r="AV45" i="9"/>
  <c r="CJ44" i="9"/>
  <c r="BT44" i="9"/>
  <c r="BP44" i="9"/>
  <c r="AZ44" i="9"/>
  <c r="AV44" i="9"/>
  <c r="CN43" i="9"/>
  <c r="CJ43" i="9"/>
  <c r="BT43" i="9"/>
  <c r="BP43" i="9"/>
  <c r="AZ43" i="9"/>
  <c r="AV43" i="9"/>
  <c r="CN42" i="9"/>
  <c r="CJ42" i="9"/>
  <c r="BT42" i="9"/>
  <c r="BP42" i="9"/>
  <c r="AZ42" i="9"/>
  <c r="AV42" i="9"/>
  <c r="CN41" i="9"/>
  <c r="CJ41" i="9"/>
  <c r="BT41" i="9"/>
  <c r="BP41" i="9"/>
  <c r="AZ41" i="9"/>
  <c r="AV41" i="9"/>
  <c r="CN40" i="9"/>
  <c r="CJ40" i="9"/>
  <c r="BT40" i="9"/>
  <c r="BP40" i="9"/>
  <c r="AZ40" i="9"/>
  <c r="AV40" i="9"/>
  <c r="CN39" i="9"/>
  <c r="CJ39" i="9"/>
  <c r="BT39" i="9"/>
  <c r="BP39" i="9"/>
  <c r="AZ39" i="9"/>
  <c r="AV39" i="9"/>
  <c r="CN38" i="9"/>
  <c r="BT38" i="9"/>
  <c r="AZ38" i="9"/>
  <c r="CN37" i="9"/>
  <c r="BT37" i="9"/>
  <c r="AZ37" i="9"/>
  <c r="CN36" i="9"/>
  <c r="BT36" i="9"/>
  <c r="AZ36" i="9"/>
  <c r="CN35" i="9"/>
  <c r="BT35" i="9"/>
  <c r="AZ35" i="9"/>
  <c r="CN34" i="9"/>
  <c r="BT34" i="9"/>
  <c r="BX33" i="9"/>
  <c r="BY33" i="9"/>
  <c r="BB33" i="9"/>
  <c r="CU32" i="9"/>
  <c r="BT32" i="9"/>
  <c r="BU32" i="9"/>
  <c r="BD32" i="9"/>
  <c r="BE32" i="9"/>
  <c r="CP31" i="9"/>
  <c r="CA31" i="9"/>
  <c r="AZ31" i="9"/>
  <c r="BA31" i="9"/>
  <c r="CR30" i="9"/>
  <c r="CS30" i="9"/>
  <c r="BD30" i="9"/>
  <c r="BE30" i="9"/>
  <c r="BF30" i="9"/>
  <c r="BX29" i="9"/>
  <c r="BY29" i="9"/>
  <c r="BZ29" i="9"/>
  <c r="CR28" i="9"/>
  <c r="CS28" i="9"/>
  <c r="CT28" i="9"/>
  <c r="BD28" i="9"/>
  <c r="BE28" i="9"/>
  <c r="BF28" i="9"/>
  <c r="CR26" i="9"/>
  <c r="CS26" i="9"/>
  <c r="CT26" i="9"/>
  <c r="CU26" i="9"/>
  <c r="BD19" i="9"/>
  <c r="BE19" i="9"/>
  <c r="BF19" i="9"/>
  <c r="BG19" i="9"/>
  <c r="BK34" i="9"/>
  <c r="BF34" i="9"/>
  <c r="AZ34" i="9"/>
  <c r="AR34" i="9"/>
  <c r="CU33" i="9"/>
  <c r="CP33" i="9"/>
  <c r="BV33" i="9"/>
  <c r="BG33" i="9"/>
  <c r="CN32" i="9"/>
  <c r="CO32" i="9"/>
  <c r="BX32" i="9"/>
  <c r="BY32" i="9"/>
  <c r="BB32" i="9"/>
  <c r="CU31" i="9"/>
  <c r="BT31" i="9"/>
  <c r="BU31" i="9"/>
  <c r="BD31" i="9"/>
  <c r="BE31" i="9"/>
  <c r="CN26" i="9"/>
  <c r="CM26" i="9"/>
  <c r="CO26" i="9"/>
  <c r="CP26" i="9"/>
  <c r="CN24" i="9"/>
  <c r="CO24" i="9"/>
  <c r="CM24" i="9"/>
  <c r="CP24" i="9"/>
  <c r="AZ33" i="9"/>
  <c r="BA33" i="9"/>
  <c r="CR32" i="9"/>
  <c r="CS32" i="9"/>
  <c r="CN31" i="9"/>
  <c r="CO31" i="9"/>
  <c r="BX31" i="9"/>
  <c r="BY31" i="9"/>
  <c r="BX30" i="9"/>
  <c r="BY30" i="9"/>
  <c r="BZ30" i="9"/>
  <c r="CR29" i="9"/>
  <c r="CS29" i="9"/>
  <c r="CT29" i="9"/>
  <c r="BD29" i="9"/>
  <c r="BE29" i="9"/>
  <c r="BF29" i="9"/>
  <c r="BX28" i="9"/>
  <c r="BY28" i="9"/>
  <c r="BZ28" i="9"/>
  <c r="CR27" i="9"/>
  <c r="CS27" i="9"/>
  <c r="CT27" i="9"/>
  <c r="CJ26" i="9"/>
  <c r="CH26" i="9"/>
  <c r="CI26" i="9"/>
  <c r="CK26" i="9"/>
  <c r="BD20" i="9"/>
  <c r="BE20" i="9"/>
  <c r="BF20" i="9"/>
  <c r="BG20" i="9"/>
  <c r="AZ25" i="9"/>
  <c r="BA25" i="9"/>
  <c r="CR24" i="9"/>
  <c r="CS24" i="9"/>
  <c r="CO23" i="9"/>
  <c r="BX23" i="9"/>
  <c r="BY23" i="9"/>
  <c r="CR22" i="9"/>
  <c r="CS22" i="9"/>
  <c r="CT22" i="9"/>
  <c r="BD22" i="9"/>
  <c r="BE22" i="9"/>
  <c r="BF22" i="9"/>
  <c r="BX21" i="9"/>
  <c r="BY21" i="9"/>
  <c r="BZ21" i="9"/>
  <c r="CR20" i="9"/>
  <c r="CS20" i="9"/>
  <c r="CT20" i="9"/>
  <c r="CR18" i="9"/>
  <c r="CS18" i="9"/>
  <c r="CT18" i="9"/>
  <c r="CO30" i="9"/>
  <c r="BU30" i="9"/>
  <c r="BA30" i="9"/>
  <c r="CO29" i="9"/>
  <c r="BU29" i="9"/>
  <c r="BA29" i="9"/>
  <c r="CO28" i="9"/>
  <c r="BU28" i="9"/>
  <c r="BA28" i="9"/>
  <c r="CK27" i="9"/>
  <c r="BE27" i="9"/>
  <c r="AY27" i="9"/>
  <c r="AT27" i="9"/>
  <c r="CA26" i="9"/>
  <c r="BV26" i="9"/>
  <c r="BQ26" i="9"/>
  <c r="CS25" i="9"/>
  <c r="CM25" i="9"/>
  <c r="BT25" i="9"/>
  <c r="BU25" i="9"/>
  <c r="BD25" i="9"/>
  <c r="BE25" i="9"/>
  <c r="AZ24" i="9"/>
  <c r="BA24" i="9"/>
  <c r="CR23" i="9"/>
  <c r="CS23" i="9"/>
  <c r="BX20" i="9"/>
  <c r="BY20" i="9"/>
  <c r="BZ20" i="9"/>
  <c r="CR19" i="9"/>
  <c r="CS19" i="9"/>
  <c r="CT19" i="9"/>
  <c r="CI27" i="9"/>
  <c r="BZ26" i="9"/>
  <c r="BU26" i="9"/>
  <c r="BO26" i="9"/>
  <c r="BX25" i="9"/>
  <c r="BY25" i="9"/>
  <c r="BB25" i="9"/>
  <c r="CU24" i="9"/>
  <c r="BT24" i="9"/>
  <c r="BU24" i="9"/>
  <c r="BD24" i="9"/>
  <c r="BE24" i="9"/>
  <c r="CA23" i="9"/>
  <c r="BD23" i="9"/>
  <c r="BE23" i="9"/>
  <c r="BF23" i="9"/>
  <c r="BX22" i="9"/>
  <c r="BY22" i="9"/>
  <c r="BZ22" i="9"/>
  <c r="CR21" i="9"/>
  <c r="CS21" i="9"/>
  <c r="CT21" i="9"/>
  <c r="BF21" i="9"/>
  <c r="BX19" i="9"/>
  <c r="BY19" i="9"/>
  <c r="BZ19" i="9"/>
  <c r="BX18" i="9"/>
  <c r="BY18" i="9"/>
  <c r="BZ18" i="9"/>
  <c r="AP18" i="9"/>
  <c r="BU23" i="9"/>
  <c r="BA23" i="9"/>
  <c r="CO22" i="9"/>
  <c r="BU22" i="9"/>
  <c r="BA22" i="9"/>
  <c r="CO21" i="9"/>
  <c r="BU21" i="9"/>
  <c r="BA21" i="9"/>
  <c r="CO20" i="9"/>
  <c r="BU20" i="9"/>
  <c r="BA20" i="9"/>
  <c r="CO19" i="9"/>
  <c r="BU19" i="9"/>
  <c r="BA19" i="9"/>
  <c r="CO18" i="9"/>
  <c r="BU18" i="9"/>
  <c r="BV17" i="9"/>
  <c r="BS17" i="9"/>
  <c r="BU17" i="9"/>
  <c r="BT17" i="9"/>
  <c r="BF17" i="9"/>
  <c r="BX17" i="9"/>
  <c r="AU17" i="9"/>
  <c r="BN17" i="9"/>
  <c r="BO17" i="9"/>
  <c r="BQ17" i="9"/>
  <c r="BP17" i="9"/>
  <c r="AP17" i="9"/>
  <c r="AO17" i="9"/>
  <c r="AR17" i="9"/>
  <c r="BJ17" i="9"/>
  <c r="BL17" i="9"/>
  <c r="BK17" i="9"/>
  <c r="CH17" i="9"/>
  <c r="CI17" i="9"/>
  <c r="CR17" i="9"/>
  <c r="AV18" i="9" l="1"/>
  <c r="BF18" i="9"/>
  <c r="CF18" i="9"/>
  <c r="CH18" i="9"/>
  <c r="AZ18" i="9"/>
  <c r="CC18" i="9"/>
  <c r="BA18" i="9"/>
  <c r="BE18" i="9"/>
  <c r="BD18" i="9"/>
  <c r="AW18" i="9"/>
  <c r="CN18" i="9"/>
  <c r="CJ17" i="9"/>
  <c r="BE17" i="9"/>
  <c r="CO17" i="9"/>
  <c r="CU17" i="9"/>
  <c r="BG17" i="9"/>
  <c r="CP17" i="9"/>
  <c r="CM17" i="9"/>
  <c r="CD17" i="9"/>
  <c r="CE17" i="9"/>
  <c r="CF17" i="9"/>
  <c r="AZ17" i="9"/>
  <c r="CM34" i="9"/>
  <c r="CP34" i="9"/>
  <c r="AY36" i="9"/>
  <c r="BB36" i="9"/>
  <c r="BS37" i="9"/>
  <c r="BV37" i="9"/>
  <c r="CM38" i="9"/>
  <c r="CP38" i="9"/>
  <c r="AY40" i="9"/>
  <c r="BB40" i="9"/>
  <c r="BS41" i="9"/>
  <c r="BV41" i="9"/>
  <c r="CM42" i="9"/>
  <c r="CP42" i="9"/>
  <c r="AY44" i="9"/>
  <c r="BB44" i="9"/>
  <c r="AZ48" i="9"/>
  <c r="BA48" i="9"/>
  <c r="BT49" i="9"/>
  <c r="BS49" i="9"/>
  <c r="BU49" i="9"/>
  <c r="BV49" i="9"/>
  <c r="CN50" i="9"/>
  <c r="CM50" i="9"/>
  <c r="CO50" i="9"/>
  <c r="CP50" i="9"/>
  <c r="AZ52" i="9"/>
  <c r="AY52" i="9"/>
  <c r="BA52" i="9"/>
  <c r="BB52" i="9"/>
  <c r="BT53" i="9"/>
  <c r="BS53" i="9"/>
  <c r="BV53" i="9"/>
  <c r="BU53" i="9"/>
  <c r="CN54" i="9"/>
  <c r="CM54" i="9"/>
  <c r="CO54" i="9"/>
  <c r="CP54" i="9"/>
  <c r="AZ56" i="9"/>
  <c r="AY56" i="9"/>
  <c r="BA56" i="9"/>
  <c r="BB56" i="9"/>
  <c r="BT57" i="9"/>
  <c r="BV57" i="9"/>
  <c r="BS57" i="9"/>
  <c r="BU57" i="9"/>
  <c r="CN58" i="9"/>
  <c r="CM58" i="9"/>
  <c r="CO58" i="9"/>
  <c r="CP58" i="9"/>
  <c r="AZ60" i="9"/>
  <c r="BA60" i="9"/>
  <c r="BB60" i="9"/>
  <c r="AY60" i="9"/>
  <c r="CN66" i="9"/>
  <c r="CM66" i="9"/>
  <c r="CO66" i="9"/>
  <c r="CP66" i="9"/>
  <c r="AZ68" i="9"/>
  <c r="AY68" i="9"/>
  <c r="BA68" i="9"/>
  <c r="BB68" i="9"/>
  <c r="BT69" i="9"/>
  <c r="BS69" i="9"/>
  <c r="BU69" i="9"/>
  <c r="BV69" i="9"/>
  <c r="CN70" i="9"/>
  <c r="CM70" i="9"/>
  <c r="CO70" i="9"/>
  <c r="CP70" i="9"/>
  <c r="BF32" i="9"/>
  <c r="BG32" i="9"/>
  <c r="BZ33" i="9"/>
  <c r="CA33" i="9"/>
  <c r="CU34" i="9"/>
  <c r="CR34" i="9"/>
  <c r="CS34" i="9"/>
  <c r="CT34" i="9"/>
  <c r="BG36" i="9"/>
  <c r="BD36" i="9"/>
  <c r="BE36" i="9"/>
  <c r="BF36" i="9"/>
  <c r="CA37" i="9"/>
  <c r="BX37" i="9"/>
  <c r="BY37" i="9"/>
  <c r="BZ37" i="9"/>
  <c r="CU38" i="9"/>
  <c r="CR38" i="9"/>
  <c r="CS38" i="9"/>
  <c r="CT38" i="9"/>
  <c r="BG40" i="9"/>
  <c r="BD40" i="9"/>
  <c r="BE40" i="9"/>
  <c r="BF40" i="9"/>
  <c r="BX41" i="9"/>
  <c r="BY41" i="9"/>
  <c r="BZ41" i="9"/>
  <c r="CA41" i="9"/>
  <c r="CR42" i="9"/>
  <c r="CS42" i="9"/>
  <c r="CT42" i="9"/>
  <c r="CU42" i="9"/>
  <c r="BD44" i="9"/>
  <c r="BE44" i="9"/>
  <c r="BF44" i="9"/>
  <c r="BG44" i="9"/>
  <c r="CA45" i="9"/>
  <c r="BX45" i="9"/>
  <c r="BY45" i="9"/>
  <c r="BZ45" i="9"/>
  <c r="CR46" i="9"/>
  <c r="CT46" i="9"/>
  <c r="CU46" i="9"/>
  <c r="CS46" i="9"/>
  <c r="BF48" i="9"/>
  <c r="BE48" i="9"/>
  <c r="BG48" i="9"/>
  <c r="BZ49" i="9"/>
  <c r="BY49" i="9"/>
  <c r="CA49" i="9"/>
  <c r="CT50" i="9"/>
  <c r="CS50" i="9"/>
  <c r="CU50" i="9"/>
  <c r="BF52" i="9"/>
  <c r="BE52" i="9"/>
  <c r="BG52" i="9"/>
  <c r="BZ53" i="9"/>
  <c r="BY53" i="9"/>
  <c r="CA53" i="9"/>
  <c r="CT54" i="9"/>
  <c r="CS54" i="9"/>
  <c r="CU54" i="9"/>
  <c r="BF56" i="9"/>
  <c r="BE56" i="9"/>
  <c r="BG56" i="9"/>
  <c r="BZ57" i="9"/>
  <c r="BY57" i="9"/>
  <c r="CA57" i="9"/>
  <c r="BG60" i="9"/>
  <c r="BE60" i="9"/>
  <c r="CC32" i="9"/>
  <c r="CD32" i="9"/>
  <c r="CE32" i="9"/>
  <c r="CF32" i="9"/>
  <c r="AO34" i="9"/>
  <c r="AQ34" i="9"/>
  <c r="BK35" i="9"/>
  <c r="BJ35" i="9"/>
  <c r="BL35" i="9"/>
  <c r="CE36" i="9"/>
  <c r="CD36" i="9"/>
  <c r="CF36" i="9"/>
  <c r="AQ38" i="9"/>
  <c r="AP38" i="9"/>
  <c r="AR38" i="9"/>
  <c r="BK39" i="9"/>
  <c r="BL39" i="9"/>
  <c r="BJ39" i="9"/>
  <c r="CE40" i="9"/>
  <c r="CD40" i="9"/>
  <c r="CF40" i="9"/>
  <c r="AQ42" i="9"/>
  <c r="AP42" i="9"/>
  <c r="AR42" i="9"/>
  <c r="AO42" i="9"/>
  <c r="BK43" i="9"/>
  <c r="BJ43" i="9"/>
  <c r="BL43" i="9"/>
  <c r="BI43" i="9"/>
  <c r="CE44" i="9"/>
  <c r="CD44" i="9"/>
  <c r="CF44" i="9"/>
  <c r="CC44" i="9"/>
  <c r="AQ46" i="9"/>
  <c r="AR46" i="9"/>
  <c r="AO46" i="9"/>
  <c r="AP46" i="9"/>
  <c r="BI47" i="9"/>
  <c r="BJ47" i="9"/>
  <c r="BK47" i="9"/>
  <c r="BL47" i="9"/>
  <c r="CF48" i="9"/>
  <c r="CC48" i="9"/>
  <c r="CD48" i="9"/>
  <c r="CE48" i="9"/>
  <c r="AR50" i="9"/>
  <c r="AO50" i="9"/>
  <c r="AP50" i="9"/>
  <c r="AQ50" i="9"/>
  <c r="BL51" i="9"/>
  <c r="BI51" i="9"/>
  <c r="BJ51" i="9"/>
  <c r="BK51" i="9"/>
  <c r="CF52" i="9"/>
  <c r="CC52" i="9"/>
  <c r="CD52" i="9"/>
  <c r="CE52" i="9"/>
  <c r="AR54" i="9"/>
  <c r="AO54" i="9"/>
  <c r="AP54" i="9"/>
  <c r="AQ54" i="9"/>
  <c r="BL55" i="9"/>
  <c r="BI55" i="9"/>
  <c r="BJ55" i="9"/>
  <c r="BK55" i="9"/>
  <c r="CF56" i="9"/>
  <c r="CC56" i="9"/>
  <c r="CD56" i="9"/>
  <c r="CE56" i="9"/>
  <c r="AQ58" i="9"/>
  <c r="AR58" i="9"/>
  <c r="AO58" i="9"/>
  <c r="AP58" i="9"/>
  <c r="BI59" i="9"/>
  <c r="BJ59" i="9"/>
  <c r="BK59" i="9"/>
  <c r="BL59" i="9"/>
  <c r="CC60" i="9"/>
  <c r="CD60" i="9"/>
  <c r="CE60" i="9"/>
  <c r="CF60" i="9"/>
  <c r="AO62" i="9"/>
  <c r="AP62" i="9"/>
  <c r="AQ62" i="9"/>
  <c r="AR62" i="9"/>
  <c r="BL63" i="9"/>
  <c r="BI63" i="9"/>
  <c r="BJ63" i="9"/>
  <c r="BK63" i="9"/>
  <c r="CD64" i="9"/>
  <c r="CE64" i="9"/>
  <c r="CF64" i="9"/>
  <c r="CC64" i="9"/>
  <c r="AO66" i="9"/>
  <c r="AP66" i="9"/>
  <c r="AQ66" i="9"/>
  <c r="AR66" i="9"/>
  <c r="BK67" i="9"/>
  <c r="BL67" i="9"/>
  <c r="BI67" i="9"/>
  <c r="BJ67" i="9"/>
  <c r="CE68" i="9"/>
  <c r="CF68" i="9"/>
  <c r="CC68" i="9"/>
  <c r="CD68" i="9"/>
  <c r="AQ70" i="9"/>
  <c r="AR70" i="9"/>
  <c r="AO70" i="9"/>
  <c r="AP70" i="9"/>
  <c r="BK71" i="9"/>
  <c r="BL71" i="9"/>
  <c r="BI71" i="9"/>
  <c r="BJ71" i="9"/>
  <c r="CE72" i="9"/>
  <c r="CF72" i="9"/>
  <c r="CC72" i="9"/>
  <c r="CD72" i="9"/>
  <c r="AQ74" i="9"/>
  <c r="AR74" i="9"/>
  <c r="AP74" i="9"/>
  <c r="AO74" i="9"/>
  <c r="BK75" i="9"/>
  <c r="BL75" i="9"/>
  <c r="BI75" i="9"/>
  <c r="BJ75" i="9"/>
  <c r="CE76" i="9"/>
  <c r="CF76" i="9"/>
  <c r="CC76" i="9"/>
  <c r="CD76" i="9"/>
  <c r="AQ78" i="9"/>
  <c r="AR78" i="9"/>
  <c r="AO78" i="9"/>
  <c r="AP78" i="9"/>
  <c r="BO32" i="9"/>
  <c r="BP32" i="9"/>
  <c r="BQ32" i="9"/>
  <c r="BN32" i="9"/>
  <c r="CH33" i="9"/>
  <c r="CI33" i="9"/>
  <c r="CJ33" i="9"/>
  <c r="CK33" i="9"/>
  <c r="AU35" i="9"/>
  <c r="AT35" i="9"/>
  <c r="AV35" i="9"/>
  <c r="AW35" i="9"/>
  <c r="BO36" i="9"/>
  <c r="BN36" i="9"/>
  <c r="BP36" i="9"/>
  <c r="BQ36" i="9"/>
  <c r="CI37" i="9"/>
  <c r="CH37" i="9"/>
  <c r="CJ37" i="9"/>
  <c r="CK37" i="9"/>
  <c r="AU39" i="9"/>
  <c r="AT39" i="9"/>
  <c r="AW39" i="9"/>
  <c r="BO40" i="9"/>
  <c r="BN40" i="9"/>
  <c r="BQ40" i="9"/>
  <c r="CI41" i="9"/>
  <c r="CH41" i="9"/>
  <c r="CK41" i="9"/>
  <c r="AU43" i="9"/>
  <c r="AT43" i="9"/>
  <c r="AW43" i="9"/>
  <c r="BO44" i="9"/>
  <c r="BN44" i="9"/>
  <c r="BQ44" i="9"/>
  <c r="CI45" i="9"/>
  <c r="CH45" i="9"/>
  <c r="CK45" i="9"/>
  <c r="BN48" i="9"/>
  <c r="BQ48" i="9"/>
  <c r="CH49" i="9"/>
  <c r="CK49" i="9"/>
  <c r="AT51" i="9"/>
  <c r="AW51" i="9"/>
  <c r="BN52" i="9"/>
  <c r="BQ52" i="9"/>
  <c r="CH53" i="9"/>
  <c r="CK53" i="9"/>
  <c r="AT55" i="9"/>
  <c r="AW55" i="9"/>
  <c r="BN56" i="9"/>
  <c r="BQ56" i="9"/>
  <c r="BQ60" i="9"/>
  <c r="BO60" i="9"/>
  <c r="CJ61" i="9"/>
  <c r="CK61" i="9"/>
  <c r="CH61" i="9"/>
  <c r="CI61" i="9"/>
  <c r="AV63" i="9"/>
  <c r="AT63" i="9"/>
  <c r="AW63" i="9"/>
  <c r="BP64" i="9"/>
  <c r="BN64" i="9"/>
  <c r="BO64" i="9"/>
  <c r="BQ64" i="9"/>
  <c r="CJ65" i="9"/>
  <c r="CK65" i="9"/>
  <c r="CH65" i="9"/>
  <c r="CI65" i="9"/>
  <c r="AT67" i="9"/>
  <c r="AW67" i="9"/>
  <c r="BN68" i="9"/>
  <c r="BQ68" i="9"/>
  <c r="CH69" i="9"/>
  <c r="CK69" i="9"/>
  <c r="AT71" i="9"/>
  <c r="AW71" i="9"/>
  <c r="BN72" i="9"/>
  <c r="BQ72" i="9"/>
  <c r="CH73" i="9"/>
  <c r="CK73" i="9"/>
  <c r="AT75" i="9"/>
  <c r="AW75" i="9"/>
  <c r="BN76" i="9"/>
  <c r="BQ76" i="9"/>
  <c r="CH77" i="9"/>
  <c r="CK77" i="9"/>
  <c r="AT79" i="9"/>
  <c r="AW79" i="9"/>
  <c r="AU79" i="9"/>
  <c r="BN80" i="9"/>
  <c r="BQ80" i="9"/>
  <c r="BO80" i="9"/>
  <c r="CH81" i="9"/>
  <c r="CI81" i="9"/>
  <c r="CK81" i="9"/>
  <c r="AU83" i="9"/>
  <c r="AW83" i="9"/>
  <c r="BO84" i="9"/>
  <c r="BQ84" i="9"/>
  <c r="CI85" i="9"/>
  <c r="CK85" i="9"/>
  <c r="AU87" i="9"/>
  <c r="AW87" i="9"/>
  <c r="BP88" i="9"/>
  <c r="BQ88" i="9"/>
  <c r="BN88" i="9"/>
  <c r="BO88" i="9"/>
  <c r="CH89" i="9"/>
  <c r="CI89" i="9"/>
  <c r="CJ89" i="9"/>
  <c r="CK89" i="9"/>
  <c r="AT91" i="9"/>
  <c r="AU91" i="9"/>
  <c r="AV91" i="9"/>
  <c r="AW91" i="9"/>
  <c r="BN92" i="9"/>
  <c r="BO92" i="9"/>
  <c r="BP92" i="9"/>
  <c r="BQ92" i="9"/>
  <c r="CH93" i="9"/>
  <c r="CI93" i="9"/>
  <c r="CJ93" i="9"/>
  <c r="CK93" i="9"/>
  <c r="AT95" i="9"/>
  <c r="AW95" i="9"/>
  <c r="AU95" i="9"/>
  <c r="AV95" i="9"/>
  <c r="BN96" i="9"/>
  <c r="BQ96" i="9"/>
  <c r="BO96" i="9"/>
  <c r="BP96" i="9"/>
  <c r="CH97" i="9"/>
  <c r="CK97" i="9"/>
  <c r="CI97" i="9"/>
  <c r="CJ97" i="9"/>
  <c r="AT99" i="9"/>
  <c r="AU99" i="9"/>
  <c r="AV99" i="9"/>
  <c r="AW99" i="9"/>
  <c r="BN100" i="9"/>
  <c r="BQ100" i="9"/>
  <c r="BO100" i="9"/>
  <c r="BP100" i="9"/>
  <c r="CH101" i="9"/>
  <c r="CK101" i="9"/>
  <c r="CI101" i="9"/>
  <c r="CJ101" i="9"/>
  <c r="AT103" i="9"/>
  <c r="AV103" i="9"/>
  <c r="AW103" i="9"/>
  <c r="AU103" i="9"/>
  <c r="BN104" i="9"/>
  <c r="BO104" i="9"/>
  <c r="BQ104" i="9"/>
  <c r="CH105" i="9"/>
  <c r="CI105" i="9"/>
  <c r="CK105" i="9"/>
  <c r="AT107" i="9"/>
  <c r="AU107" i="9"/>
  <c r="AW107" i="9"/>
  <c r="BN108" i="9"/>
  <c r="BO108" i="9"/>
  <c r="BQ108" i="9"/>
  <c r="CH109" i="9"/>
  <c r="CI109" i="9"/>
  <c r="CK109" i="9"/>
  <c r="AT111" i="9"/>
  <c r="AU111" i="9"/>
  <c r="AW111" i="9"/>
  <c r="BN112" i="9"/>
  <c r="BQ112" i="9"/>
  <c r="BO112" i="9"/>
  <c r="CH113" i="9"/>
  <c r="CI113" i="9"/>
  <c r="CK113" i="9"/>
  <c r="AT115" i="9"/>
  <c r="AW115" i="9"/>
  <c r="AU115" i="9"/>
  <c r="BN116" i="9"/>
  <c r="BO116" i="9"/>
  <c r="BQ116" i="9"/>
  <c r="CH117" i="9"/>
  <c r="CI117" i="9"/>
  <c r="CK117" i="9"/>
  <c r="AV119" i="9"/>
  <c r="AW119" i="9"/>
  <c r="AT119" i="9"/>
  <c r="AU119" i="9"/>
  <c r="BP120" i="9"/>
  <c r="BQ120" i="9"/>
  <c r="BN120" i="9"/>
  <c r="BO120" i="9"/>
  <c r="CJ121" i="9"/>
  <c r="CK121" i="9"/>
  <c r="CH121" i="9"/>
  <c r="CI121" i="9"/>
  <c r="AV123" i="9"/>
  <c r="AT123" i="9"/>
  <c r="AW123" i="9"/>
  <c r="AU123" i="9"/>
  <c r="BP124" i="9"/>
  <c r="BQ124" i="9"/>
  <c r="BO124" i="9"/>
  <c r="BN124" i="9"/>
  <c r="CJ125" i="9"/>
  <c r="CH125" i="9"/>
  <c r="CI125" i="9"/>
  <c r="CK125" i="9"/>
  <c r="AV127" i="9"/>
  <c r="AT127" i="9"/>
  <c r="AU127" i="9"/>
  <c r="AW127" i="9"/>
  <c r="BP128" i="9"/>
  <c r="BQ128" i="9"/>
  <c r="BN128" i="9"/>
  <c r="BO128" i="9"/>
  <c r="CJ129" i="9"/>
  <c r="CK129" i="9"/>
  <c r="CH129" i="9"/>
  <c r="CI129" i="9"/>
  <c r="AV131" i="9"/>
  <c r="AW131" i="9"/>
  <c r="BP132" i="9"/>
  <c r="BQ132" i="9"/>
  <c r="CJ133" i="9"/>
  <c r="CK133" i="9"/>
  <c r="AV135" i="9"/>
  <c r="AW135" i="9"/>
  <c r="BP136" i="9"/>
  <c r="BQ136" i="9"/>
  <c r="CJ137" i="9"/>
  <c r="CK137" i="9"/>
  <c r="AW147" i="9"/>
  <c r="AT147" i="9"/>
  <c r="BN148" i="9"/>
  <c r="BQ148" i="9"/>
  <c r="CK149" i="9"/>
  <c r="CH149" i="9"/>
  <c r="AW151" i="9"/>
  <c r="AT151" i="9"/>
  <c r="BQ152" i="9"/>
  <c r="BN152" i="9"/>
  <c r="CK153" i="9"/>
  <c r="CH153" i="9"/>
  <c r="AW155" i="9"/>
  <c r="AT155" i="9"/>
  <c r="BN156" i="9"/>
  <c r="BQ156" i="9"/>
  <c r="CK157" i="9"/>
  <c r="CH157" i="9"/>
  <c r="AW159" i="9"/>
  <c r="AT159" i="9"/>
  <c r="BT72" i="9"/>
  <c r="BU72" i="9"/>
  <c r="BV72" i="9"/>
  <c r="BS72" i="9"/>
  <c r="CN73" i="9"/>
  <c r="CO73" i="9"/>
  <c r="CP73" i="9"/>
  <c r="CM73" i="9"/>
  <c r="AZ75" i="9"/>
  <c r="BA75" i="9"/>
  <c r="BB75" i="9"/>
  <c r="AY75" i="9"/>
  <c r="BT76" i="9"/>
  <c r="BU76" i="9"/>
  <c r="BV76" i="9"/>
  <c r="BS76" i="9"/>
  <c r="CN77" i="9"/>
  <c r="CO77" i="9"/>
  <c r="CP77" i="9"/>
  <c r="CM77" i="9"/>
  <c r="AZ79" i="9"/>
  <c r="BB79" i="9"/>
  <c r="AY79" i="9"/>
  <c r="BA79" i="9"/>
  <c r="BT80" i="9"/>
  <c r="BV80" i="9"/>
  <c r="BS80" i="9"/>
  <c r="BU80" i="9"/>
  <c r="CN81" i="9"/>
  <c r="CM81" i="9"/>
  <c r="CO81" i="9"/>
  <c r="CP81" i="9"/>
  <c r="AZ83" i="9"/>
  <c r="AY83" i="9"/>
  <c r="BA83" i="9"/>
  <c r="BB83" i="9"/>
  <c r="BT84" i="9"/>
  <c r="BU84" i="9"/>
  <c r="BV84" i="9"/>
  <c r="BS84" i="9"/>
  <c r="CN85" i="9"/>
  <c r="CO85" i="9"/>
  <c r="CP85" i="9"/>
  <c r="CM85" i="9"/>
  <c r="AZ87" i="9"/>
  <c r="AY87" i="9"/>
  <c r="BA87" i="9"/>
  <c r="BB87" i="9"/>
  <c r="BT88" i="9"/>
  <c r="BV88" i="9"/>
  <c r="BS88" i="9"/>
  <c r="BU88" i="9"/>
  <c r="CP89" i="9"/>
  <c r="CM89" i="9"/>
  <c r="CN89" i="9"/>
  <c r="CO89" i="9"/>
  <c r="BB91" i="9"/>
  <c r="AY91" i="9"/>
  <c r="AZ91" i="9"/>
  <c r="BA91" i="9"/>
  <c r="BV92" i="9"/>
  <c r="BS92" i="9"/>
  <c r="BT92" i="9"/>
  <c r="BU92" i="9"/>
  <c r="CP93" i="9"/>
  <c r="CM93" i="9"/>
  <c r="CN93" i="9"/>
  <c r="CO93" i="9"/>
  <c r="BA95" i="9"/>
  <c r="BB95" i="9"/>
  <c r="AY95" i="9"/>
  <c r="AZ95" i="9"/>
  <c r="BU96" i="9"/>
  <c r="BV96" i="9"/>
  <c r="BS96" i="9"/>
  <c r="BT96" i="9"/>
  <c r="CO97" i="9"/>
  <c r="CP97" i="9"/>
  <c r="CM97" i="9"/>
  <c r="CN97" i="9"/>
  <c r="BB99" i="9"/>
  <c r="AY99" i="9"/>
  <c r="AZ99" i="9"/>
  <c r="BA99" i="9"/>
  <c r="BU100" i="9"/>
  <c r="BV100" i="9"/>
  <c r="BS100" i="9"/>
  <c r="BT100" i="9"/>
  <c r="CO101" i="9"/>
  <c r="CP101" i="9"/>
  <c r="CM101" i="9"/>
  <c r="CN101" i="9"/>
  <c r="AZ103" i="9"/>
  <c r="BA103" i="9"/>
  <c r="BB103" i="9"/>
  <c r="AY103" i="9"/>
  <c r="BT104" i="9"/>
  <c r="BS104" i="9"/>
  <c r="BU104" i="9"/>
  <c r="BV104" i="9"/>
  <c r="CN105" i="9"/>
  <c r="CM105" i="9"/>
  <c r="CO105" i="9"/>
  <c r="CP105" i="9"/>
  <c r="AZ107" i="9"/>
  <c r="AY107" i="9"/>
  <c r="BA107" i="9"/>
  <c r="BB107" i="9"/>
  <c r="BT108" i="9"/>
  <c r="BS108" i="9"/>
  <c r="BU108" i="9"/>
  <c r="BV108" i="9"/>
  <c r="CN109" i="9"/>
  <c r="CM109" i="9"/>
  <c r="CO109" i="9"/>
  <c r="CP109" i="9"/>
  <c r="AZ111" i="9"/>
  <c r="AY111" i="9"/>
  <c r="BA111" i="9"/>
  <c r="BB111" i="9"/>
  <c r="BT112" i="9"/>
  <c r="BS112" i="9"/>
  <c r="BU112" i="9"/>
  <c r="BV112" i="9"/>
  <c r="CN113" i="9"/>
  <c r="CO113" i="9"/>
  <c r="CP113" i="9"/>
  <c r="CM113" i="9"/>
  <c r="AZ115" i="9"/>
  <c r="AY115" i="9"/>
  <c r="BA115" i="9"/>
  <c r="BB115" i="9"/>
  <c r="BT116" i="9"/>
  <c r="BV116" i="9"/>
  <c r="BS116" i="9"/>
  <c r="CN117" i="9"/>
  <c r="CO117" i="9"/>
  <c r="CM117" i="9"/>
  <c r="CP117" i="9"/>
  <c r="AZ119" i="9"/>
  <c r="AY119" i="9"/>
  <c r="BB119" i="9"/>
  <c r="BT120" i="9"/>
  <c r="BV120" i="9"/>
  <c r="BS120" i="9"/>
  <c r="CN121" i="9"/>
  <c r="CM121" i="9"/>
  <c r="CP121" i="9"/>
  <c r="AZ123" i="9"/>
  <c r="AY123" i="9"/>
  <c r="BB123" i="9"/>
  <c r="BT124" i="9"/>
  <c r="BS124" i="9"/>
  <c r="BV124" i="9"/>
  <c r="CN125" i="9"/>
  <c r="CP125" i="9"/>
  <c r="CM125" i="9"/>
  <c r="AZ127" i="9"/>
  <c r="AY127" i="9"/>
  <c r="BB127" i="9"/>
  <c r="BS128" i="9"/>
  <c r="BV128" i="9"/>
  <c r="CM129" i="9"/>
  <c r="CP129" i="9"/>
  <c r="AZ131" i="9"/>
  <c r="BB131" i="9"/>
  <c r="BT132" i="9"/>
  <c r="BV132" i="9"/>
  <c r="CN133" i="9"/>
  <c r="CP133" i="9"/>
  <c r="AZ135" i="9"/>
  <c r="BB135" i="9"/>
  <c r="BT136" i="9"/>
  <c r="BV136" i="9"/>
  <c r="CM137" i="9"/>
  <c r="CP137" i="9"/>
  <c r="CO137" i="9"/>
  <c r="AY139" i="9"/>
  <c r="BA139" i="9"/>
  <c r="BB139" i="9"/>
  <c r="BS140" i="9"/>
  <c r="BU140" i="9"/>
  <c r="BV140" i="9"/>
  <c r="CM141" i="9"/>
  <c r="CO141" i="9"/>
  <c r="CP141" i="9"/>
  <c r="AY143" i="9"/>
  <c r="BA143" i="9"/>
  <c r="BB143" i="9"/>
  <c r="BS144" i="9"/>
  <c r="BV144" i="9"/>
  <c r="BU144" i="9"/>
  <c r="CM145" i="9"/>
  <c r="CP145" i="9"/>
  <c r="CO145" i="9"/>
  <c r="BS160" i="9"/>
  <c r="BV160" i="9"/>
  <c r="CM161" i="9"/>
  <c r="CP161" i="9"/>
  <c r="AY163" i="9"/>
  <c r="BB163" i="9"/>
  <c r="BS164" i="9"/>
  <c r="BV164" i="9"/>
  <c r="CM165" i="9"/>
  <c r="CP165" i="9"/>
  <c r="AY167" i="9"/>
  <c r="BB167" i="9"/>
  <c r="BS168" i="9"/>
  <c r="BV168" i="9"/>
  <c r="CM169" i="9"/>
  <c r="CP169" i="9"/>
  <c r="AY171" i="9"/>
  <c r="BB171" i="9"/>
  <c r="BS172" i="9"/>
  <c r="BV172" i="9"/>
  <c r="CM173" i="9"/>
  <c r="CP173" i="9"/>
  <c r="CT66" i="9"/>
  <c r="CS66" i="9"/>
  <c r="CU66" i="9"/>
  <c r="BF68" i="9"/>
  <c r="BE68" i="9"/>
  <c r="BG68" i="9"/>
  <c r="BZ69" i="9"/>
  <c r="BY69" i="9"/>
  <c r="CA69" i="9"/>
  <c r="CT70" i="9"/>
  <c r="CS70" i="9"/>
  <c r="CU70" i="9"/>
  <c r="BF72" i="9"/>
  <c r="BE72" i="9"/>
  <c r="BG72" i="9"/>
  <c r="BZ73" i="9"/>
  <c r="BY73" i="9"/>
  <c r="CA73" i="9"/>
  <c r="CT74" i="9"/>
  <c r="CS74" i="9"/>
  <c r="CU74" i="9"/>
  <c r="BF76" i="9"/>
  <c r="BE76" i="9"/>
  <c r="BG76" i="9"/>
  <c r="BZ77" i="9"/>
  <c r="BY77" i="9"/>
  <c r="CA77" i="9"/>
  <c r="CT78" i="9"/>
  <c r="CU78" i="9"/>
  <c r="BF80" i="9"/>
  <c r="BG80" i="9"/>
  <c r="CS82" i="9"/>
  <c r="CU82" i="9"/>
  <c r="BE84" i="9"/>
  <c r="BG84" i="9"/>
  <c r="BY85" i="9"/>
  <c r="CA85" i="9"/>
  <c r="CS86" i="9"/>
  <c r="CU86" i="9"/>
  <c r="BD88" i="9"/>
  <c r="BF88" i="9"/>
  <c r="BZ89" i="9"/>
  <c r="CA89" i="9"/>
  <c r="CT90" i="9"/>
  <c r="CU90" i="9"/>
  <c r="BF92" i="9"/>
  <c r="BG92" i="9"/>
  <c r="BZ93" i="9"/>
  <c r="CA93" i="9"/>
  <c r="BX97" i="9"/>
  <c r="CA97" i="9"/>
  <c r="BD100" i="9"/>
  <c r="BG100" i="9"/>
  <c r="BX101" i="9"/>
  <c r="CA101" i="9"/>
  <c r="CT102" i="9"/>
  <c r="CS102" i="9"/>
  <c r="CU102" i="9"/>
  <c r="CR102" i="9"/>
  <c r="BF104" i="9"/>
  <c r="BG104" i="9"/>
  <c r="BZ105" i="9"/>
  <c r="CA105" i="9"/>
  <c r="CT106" i="9"/>
  <c r="CU106" i="9"/>
  <c r="BF108" i="9"/>
  <c r="BG108" i="9"/>
  <c r="BZ109" i="9"/>
  <c r="CA109" i="9"/>
  <c r="CT110" i="9"/>
  <c r="CU110" i="9"/>
  <c r="BF112" i="9"/>
  <c r="BG112" i="9"/>
  <c r="BZ113" i="9"/>
  <c r="CA113" i="9"/>
  <c r="CT114" i="9"/>
  <c r="CU114" i="9"/>
  <c r="BF116" i="9"/>
  <c r="BG116" i="9"/>
  <c r="BZ117" i="9"/>
  <c r="CA117" i="9"/>
  <c r="CT118" i="9"/>
  <c r="CU118" i="9"/>
  <c r="BF120" i="9"/>
  <c r="BG120" i="9"/>
  <c r="BZ121" i="9"/>
  <c r="CA121" i="9"/>
  <c r="BF128" i="9"/>
  <c r="BG128" i="9"/>
  <c r="BZ129" i="9"/>
  <c r="CA129" i="9"/>
  <c r="CS138" i="9"/>
  <c r="CT138" i="9"/>
  <c r="CR138" i="9"/>
  <c r="CU138" i="9"/>
  <c r="BD140" i="9"/>
  <c r="BF140" i="9"/>
  <c r="BG140" i="9"/>
  <c r="BE140" i="9"/>
  <c r="BX141" i="9"/>
  <c r="CA141" i="9"/>
  <c r="BY141" i="9"/>
  <c r="BZ141" i="9"/>
  <c r="CR142" i="9"/>
  <c r="CS142" i="9"/>
  <c r="CT142" i="9"/>
  <c r="CU142" i="9"/>
  <c r="BD144" i="9"/>
  <c r="BE144" i="9"/>
  <c r="BF144" i="9"/>
  <c r="BG144" i="9"/>
  <c r="CA145" i="9"/>
  <c r="BX145" i="9"/>
  <c r="BY145" i="9"/>
  <c r="BZ145" i="9"/>
  <c r="CR146" i="9"/>
  <c r="CS146" i="9"/>
  <c r="CT146" i="9"/>
  <c r="CU146" i="9"/>
  <c r="BE148" i="9"/>
  <c r="BF148" i="9"/>
  <c r="BG148" i="9"/>
  <c r="BD148" i="9"/>
  <c r="BZ149" i="9"/>
  <c r="CA149" i="9"/>
  <c r="BX149" i="9"/>
  <c r="BY149" i="9"/>
  <c r="AO80" i="9"/>
  <c r="AP80" i="9"/>
  <c r="AR80" i="9"/>
  <c r="AQ80" i="9"/>
  <c r="BJ81" i="9"/>
  <c r="BK81" i="9"/>
  <c r="BL81" i="9"/>
  <c r="BI81" i="9"/>
  <c r="CF82" i="9"/>
  <c r="CC82" i="9"/>
  <c r="CD82" i="9"/>
  <c r="CE82" i="9"/>
  <c r="AR84" i="9"/>
  <c r="AO84" i="9"/>
  <c r="AP84" i="9"/>
  <c r="AQ84" i="9"/>
  <c r="BJ85" i="9"/>
  <c r="BK85" i="9"/>
  <c r="BL85" i="9"/>
  <c r="BI85" i="9"/>
  <c r="CD86" i="9"/>
  <c r="CE86" i="9"/>
  <c r="CF86" i="9"/>
  <c r="CC86" i="9"/>
  <c r="AO88" i="9"/>
  <c r="AP88" i="9"/>
  <c r="AQ88" i="9"/>
  <c r="AR88" i="9"/>
  <c r="BK89" i="9"/>
  <c r="BL89" i="9"/>
  <c r="BI89" i="9"/>
  <c r="BJ89" i="9"/>
  <c r="CD90" i="9"/>
  <c r="CE90" i="9"/>
  <c r="CF90" i="9"/>
  <c r="AP92" i="9"/>
  <c r="AQ92" i="9"/>
  <c r="AR92" i="9"/>
  <c r="BJ93" i="9"/>
  <c r="BK93" i="9"/>
  <c r="BL93" i="9"/>
  <c r="CD94" i="9"/>
  <c r="CE94" i="9"/>
  <c r="CF94" i="9"/>
  <c r="AP96" i="9"/>
  <c r="AQ96" i="9"/>
  <c r="AR96" i="9"/>
  <c r="BK97" i="9"/>
  <c r="BL97" i="9"/>
  <c r="CE98" i="9"/>
  <c r="CF98" i="9"/>
  <c r="AQ100" i="9"/>
  <c r="AR100" i="9"/>
  <c r="BK101" i="9"/>
  <c r="BL101" i="9"/>
  <c r="AP104" i="9"/>
  <c r="AQ104" i="9"/>
  <c r="AR104" i="9"/>
  <c r="AO104" i="9"/>
  <c r="BJ105" i="9"/>
  <c r="BK105" i="9"/>
  <c r="BL105" i="9"/>
  <c r="BI105" i="9"/>
  <c r="CD106" i="9"/>
  <c r="CE106" i="9"/>
  <c r="CF106" i="9"/>
  <c r="CC106" i="9"/>
  <c r="AP108" i="9"/>
  <c r="AQ108" i="9"/>
  <c r="AR108" i="9"/>
  <c r="AO108" i="9"/>
  <c r="BJ109" i="9"/>
  <c r="BK109" i="9"/>
  <c r="BL109" i="9"/>
  <c r="BI109" i="9"/>
  <c r="CD110" i="9"/>
  <c r="CE110" i="9"/>
  <c r="CC110" i="9"/>
  <c r="CF110" i="9"/>
  <c r="AP112" i="9"/>
  <c r="AQ112" i="9"/>
  <c r="AO112" i="9"/>
  <c r="AR112" i="9"/>
  <c r="BJ113" i="9"/>
  <c r="BK113" i="9"/>
  <c r="BL113" i="9"/>
  <c r="BI113" i="9"/>
  <c r="CD114" i="9"/>
  <c r="CC114" i="9"/>
  <c r="CE114" i="9"/>
  <c r="CF114" i="9"/>
  <c r="AP116" i="9"/>
  <c r="AQ116" i="9"/>
  <c r="AR116" i="9"/>
  <c r="AO116" i="9"/>
  <c r="BK117" i="9"/>
  <c r="BI117" i="9"/>
  <c r="BJ117" i="9"/>
  <c r="BL117" i="9"/>
  <c r="CC118" i="9"/>
  <c r="CD118" i="9"/>
  <c r="CE118" i="9"/>
  <c r="CF118" i="9"/>
  <c r="AP120" i="9"/>
  <c r="AR120" i="9"/>
  <c r="AO120" i="9"/>
  <c r="AQ120" i="9"/>
  <c r="BJ121" i="9"/>
  <c r="BI121" i="9"/>
  <c r="BK121" i="9"/>
  <c r="BL121" i="9"/>
  <c r="CF122" i="9"/>
  <c r="CC122" i="9"/>
  <c r="CD122" i="9"/>
  <c r="CE122" i="9"/>
  <c r="AP124" i="9"/>
  <c r="AO124" i="9"/>
  <c r="AQ124" i="9"/>
  <c r="AR124" i="9"/>
  <c r="BL125" i="9"/>
  <c r="BI125" i="9"/>
  <c r="BJ125" i="9"/>
  <c r="BK125" i="9"/>
  <c r="CE126" i="9"/>
  <c r="CF126" i="9"/>
  <c r="CC126" i="9"/>
  <c r="CD126" i="9"/>
  <c r="AO128" i="9"/>
  <c r="AP128" i="9"/>
  <c r="AQ128" i="9"/>
  <c r="AR128" i="9"/>
  <c r="BI129" i="9"/>
  <c r="BJ129" i="9"/>
  <c r="BK129" i="9"/>
  <c r="BL129" i="9"/>
  <c r="CD130" i="9"/>
  <c r="CE130" i="9"/>
  <c r="CC130" i="9"/>
  <c r="CF130" i="9"/>
  <c r="AO132" i="9"/>
  <c r="AP132" i="9"/>
  <c r="AR132" i="9"/>
  <c r="AQ132" i="9"/>
  <c r="BK133" i="9"/>
  <c r="BL133" i="9"/>
  <c r="BJ133" i="9"/>
  <c r="BI133" i="9"/>
  <c r="CC134" i="9"/>
  <c r="CD134" i="9"/>
  <c r="CE134" i="9"/>
  <c r="CF134" i="9"/>
  <c r="AQ136" i="9"/>
  <c r="AR136" i="9"/>
  <c r="AO136" i="9"/>
  <c r="AP136" i="9"/>
  <c r="BI137" i="9"/>
  <c r="BJ137" i="9"/>
  <c r="BL137" i="9"/>
  <c r="BK137" i="9"/>
  <c r="CE138" i="9"/>
  <c r="CD138" i="9"/>
  <c r="CF138" i="9"/>
  <c r="CC138" i="9"/>
  <c r="AQ140" i="9"/>
  <c r="AO140" i="9"/>
  <c r="AP140" i="9"/>
  <c r="AR140" i="9"/>
  <c r="BK141" i="9"/>
  <c r="BI141" i="9"/>
  <c r="BJ141" i="9"/>
  <c r="BL141" i="9"/>
  <c r="CE142" i="9"/>
  <c r="CC142" i="9"/>
  <c r="CF142" i="9"/>
  <c r="CD142" i="9"/>
  <c r="AQ144" i="9"/>
  <c r="AO144" i="9"/>
  <c r="AP144" i="9"/>
  <c r="AR144" i="9"/>
  <c r="BK145" i="9"/>
  <c r="BI145" i="9"/>
  <c r="BJ145" i="9"/>
  <c r="BL145" i="9"/>
  <c r="CE146" i="9"/>
  <c r="CC146" i="9"/>
  <c r="CD146" i="9"/>
  <c r="CF146" i="9"/>
  <c r="AQ148" i="9"/>
  <c r="AP148" i="9"/>
  <c r="AR148" i="9"/>
  <c r="AO148" i="9"/>
  <c r="BK149" i="9"/>
  <c r="BL149" i="9"/>
  <c r="BI149" i="9"/>
  <c r="BJ149" i="9"/>
  <c r="CE150" i="9"/>
  <c r="CC150" i="9"/>
  <c r="CD150" i="9"/>
  <c r="CF150" i="9"/>
  <c r="AQ152" i="9"/>
  <c r="AO152" i="9"/>
  <c r="AR152" i="9"/>
  <c r="AP152" i="9"/>
  <c r="BK153" i="9"/>
  <c r="BJ153" i="9"/>
  <c r="BL153" i="9"/>
  <c r="BI153" i="9"/>
  <c r="CE154" i="9"/>
  <c r="CF154" i="9"/>
  <c r="CC154" i="9"/>
  <c r="CD154" i="9"/>
  <c r="AQ156" i="9"/>
  <c r="AP156" i="9"/>
  <c r="AO156" i="9"/>
  <c r="AR156" i="9"/>
  <c r="BK157" i="9"/>
  <c r="BI157" i="9"/>
  <c r="BL157" i="9"/>
  <c r="BJ157" i="9"/>
  <c r="CE158" i="9"/>
  <c r="CD158" i="9"/>
  <c r="CC158" i="9"/>
  <c r="CF158" i="9"/>
  <c r="AQ160" i="9"/>
  <c r="AP160" i="9"/>
  <c r="AR160" i="9"/>
  <c r="BK161" i="9"/>
  <c r="BJ161" i="9"/>
  <c r="BL161" i="9"/>
  <c r="CE162" i="9"/>
  <c r="CD162" i="9"/>
  <c r="CF162" i="9"/>
  <c r="AQ164" i="9"/>
  <c r="AP164" i="9"/>
  <c r="AR164" i="9"/>
  <c r="BI165" i="9"/>
  <c r="BL165" i="9"/>
  <c r="BK165" i="9"/>
  <c r="BJ165" i="9"/>
  <c r="CC166" i="9"/>
  <c r="CE166" i="9"/>
  <c r="CF166" i="9"/>
  <c r="CD166" i="9"/>
  <c r="AO168" i="9"/>
  <c r="AQ168" i="9"/>
  <c r="AR168" i="9"/>
  <c r="AP168" i="9"/>
  <c r="BI169" i="9"/>
  <c r="BK169" i="9"/>
  <c r="BL169" i="9"/>
  <c r="BJ169" i="9"/>
  <c r="CC170" i="9"/>
  <c r="CE170" i="9"/>
  <c r="CF170" i="9"/>
  <c r="CD170" i="9"/>
  <c r="AO172" i="9"/>
  <c r="AQ172" i="9"/>
  <c r="AR172" i="9"/>
  <c r="AP172" i="9"/>
  <c r="BI173" i="9"/>
  <c r="BK173" i="9"/>
  <c r="BL173" i="9"/>
  <c r="BJ173" i="9"/>
  <c r="CC174" i="9"/>
  <c r="CE174" i="9"/>
  <c r="CF174" i="9"/>
  <c r="CD174" i="9"/>
  <c r="AO176" i="9"/>
  <c r="AQ176" i="9"/>
  <c r="AR176" i="9"/>
  <c r="AP176" i="9"/>
  <c r="BI177" i="9"/>
  <c r="BL177" i="9"/>
  <c r="BJ177" i="9"/>
  <c r="BK177" i="9"/>
  <c r="CC178" i="9"/>
  <c r="CD178" i="9"/>
  <c r="CE178" i="9"/>
  <c r="CF178" i="9"/>
  <c r="AO180" i="9"/>
  <c r="AQ180" i="9"/>
  <c r="AR180" i="9"/>
  <c r="AP180" i="9"/>
  <c r="BI181" i="9"/>
  <c r="BJ181" i="9"/>
  <c r="BL181" i="9"/>
  <c r="BK181" i="9"/>
  <c r="CC182" i="9"/>
  <c r="CE182" i="9"/>
  <c r="CF182" i="9"/>
  <c r="CD182" i="9"/>
  <c r="AO184" i="9"/>
  <c r="AP184" i="9"/>
  <c r="AQ184" i="9"/>
  <c r="AR184" i="9"/>
  <c r="BI185" i="9"/>
  <c r="BK185" i="9"/>
  <c r="BL185" i="9"/>
  <c r="BJ185" i="9"/>
  <c r="CC186" i="9"/>
  <c r="CD186" i="9"/>
  <c r="CE186" i="9"/>
  <c r="AO188" i="9"/>
  <c r="AQ188" i="9"/>
  <c r="AP188" i="9"/>
  <c r="BJ189" i="9"/>
  <c r="BL189" i="9"/>
  <c r="CD190" i="9"/>
  <c r="CF190" i="9"/>
  <c r="AP192" i="9"/>
  <c r="AR192" i="9"/>
  <c r="BJ193" i="9"/>
  <c r="BL193" i="9"/>
  <c r="CD194" i="9"/>
  <c r="CF194" i="9"/>
  <c r="AP196" i="9"/>
  <c r="AQ196" i="9"/>
  <c r="AR196" i="9"/>
  <c r="BJ197" i="9"/>
  <c r="BK197" i="9"/>
  <c r="BL197" i="9"/>
  <c r="CD198" i="9"/>
  <c r="CE198" i="9"/>
  <c r="CF198" i="9"/>
  <c r="AP200" i="9"/>
  <c r="AQ200" i="9"/>
  <c r="AR200" i="9"/>
  <c r="BJ201" i="9"/>
  <c r="BK201" i="9"/>
  <c r="BL201" i="9"/>
  <c r="CD202" i="9"/>
  <c r="CE202" i="9"/>
  <c r="CF202" i="9"/>
  <c r="AP204" i="9"/>
  <c r="AQ204" i="9"/>
  <c r="AR204" i="9"/>
  <c r="BJ205" i="9"/>
  <c r="BK205" i="9"/>
  <c r="BL205" i="9"/>
  <c r="CD206" i="9"/>
  <c r="CE206" i="9"/>
  <c r="CF206" i="9"/>
  <c r="AP208" i="9"/>
  <c r="AQ208" i="9"/>
  <c r="AR208" i="9"/>
  <c r="BL209" i="9"/>
  <c r="BK209" i="9"/>
  <c r="CD222" i="9"/>
  <c r="CF222" i="9"/>
  <c r="AP224" i="9"/>
  <c r="AR224" i="9"/>
  <c r="BJ225" i="9"/>
  <c r="BL225" i="9"/>
  <c r="CD226" i="9"/>
  <c r="CF226" i="9"/>
  <c r="AP228" i="9"/>
  <c r="AR228" i="9"/>
  <c r="BJ229" i="9"/>
  <c r="BL229" i="9"/>
  <c r="CD230" i="9"/>
  <c r="CF230" i="9"/>
  <c r="AP232" i="9"/>
  <c r="AR232" i="9"/>
  <c r="BJ233" i="9"/>
  <c r="BL233" i="9"/>
  <c r="CD234" i="9"/>
  <c r="CF234" i="9"/>
  <c r="AP236" i="9"/>
  <c r="AR236" i="9"/>
  <c r="BJ237" i="9"/>
  <c r="BL237" i="9"/>
  <c r="CD238" i="9"/>
  <c r="CF238" i="9"/>
  <c r="AP240" i="9"/>
  <c r="AR240" i="9"/>
  <c r="BJ241" i="9"/>
  <c r="BL241" i="9"/>
  <c r="CD242" i="9"/>
  <c r="CF242" i="9"/>
  <c r="AP244" i="9"/>
  <c r="AR244" i="9"/>
  <c r="BJ245" i="9"/>
  <c r="BL245" i="9"/>
  <c r="CD246" i="9"/>
  <c r="CF246" i="9"/>
  <c r="AP248" i="9"/>
  <c r="AR248" i="9"/>
  <c r="BJ249" i="9"/>
  <c r="BL249" i="9"/>
  <c r="CD250" i="9"/>
  <c r="CF250" i="9"/>
  <c r="AP252" i="9"/>
  <c r="AR252" i="9"/>
  <c r="BJ253" i="9"/>
  <c r="BL253" i="9"/>
  <c r="CD254" i="9"/>
  <c r="CF254" i="9"/>
  <c r="AP256" i="9"/>
  <c r="AR256" i="9"/>
  <c r="BJ257" i="9"/>
  <c r="BK257" i="9"/>
  <c r="BL257" i="9"/>
  <c r="CD258" i="9"/>
  <c r="CE258" i="9"/>
  <c r="CF258" i="9"/>
  <c r="AP260" i="9"/>
  <c r="AQ260" i="9"/>
  <c r="AR260" i="9"/>
  <c r="BJ261" i="9"/>
  <c r="BK261" i="9"/>
  <c r="BL261" i="9"/>
  <c r="CD262" i="9"/>
  <c r="CE262" i="9"/>
  <c r="CF262" i="9"/>
  <c r="AP264" i="9"/>
  <c r="AQ264" i="9"/>
  <c r="AR264" i="9"/>
  <c r="BJ265" i="9"/>
  <c r="BK265" i="9"/>
  <c r="BL265" i="9"/>
  <c r="CD266" i="9"/>
  <c r="CE266" i="9"/>
  <c r="CF266" i="9"/>
  <c r="AO268" i="9"/>
  <c r="AQ268" i="9"/>
  <c r="AP268" i="9"/>
  <c r="AR268" i="9"/>
  <c r="BI269" i="9"/>
  <c r="BK269" i="9"/>
  <c r="BJ269" i="9"/>
  <c r="BL269" i="9"/>
  <c r="CC270" i="9"/>
  <c r="CE270" i="9"/>
  <c r="CD270" i="9"/>
  <c r="CF270" i="9"/>
  <c r="AO272" i="9"/>
  <c r="AP272" i="9"/>
  <c r="AR272" i="9"/>
  <c r="AQ272" i="9"/>
  <c r="BI273" i="9"/>
  <c r="BK273" i="9"/>
  <c r="BJ273" i="9"/>
  <c r="BL273" i="9"/>
  <c r="CC274" i="9"/>
  <c r="CF274" i="9"/>
  <c r="AO276" i="9"/>
  <c r="AR276" i="9"/>
  <c r="BI277" i="9"/>
  <c r="BL277" i="9"/>
  <c r="CC278" i="9"/>
  <c r="CF278" i="9"/>
  <c r="AO280" i="9"/>
  <c r="AR280" i="9"/>
  <c r="BI281" i="9"/>
  <c r="BL281" i="9"/>
  <c r="CC282" i="9"/>
  <c r="CF282" i="9"/>
  <c r="AO284" i="9"/>
  <c r="AR284" i="9"/>
  <c r="BI285" i="9"/>
  <c r="BL285" i="9"/>
  <c r="CC286" i="9"/>
  <c r="CF286" i="9"/>
  <c r="AQ288" i="9"/>
  <c r="AR288" i="9"/>
  <c r="AO288" i="9"/>
  <c r="AP288" i="9"/>
  <c r="BK289" i="9"/>
  <c r="BL289" i="9"/>
  <c r="BI289" i="9"/>
  <c r="BJ289" i="9"/>
  <c r="CE290" i="9"/>
  <c r="CF290" i="9"/>
  <c r="CC290" i="9"/>
  <c r="CD290" i="9"/>
  <c r="AQ292" i="9"/>
  <c r="AR292" i="9"/>
  <c r="AO292" i="9"/>
  <c r="AP292" i="9"/>
  <c r="BK293" i="9"/>
  <c r="BL293" i="9"/>
  <c r="BI293" i="9"/>
  <c r="BJ293" i="9"/>
  <c r="CE294" i="9"/>
  <c r="CF294" i="9"/>
  <c r="CC294" i="9"/>
  <c r="CD294" i="9"/>
  <c r="AQ296" i="9"/>
  <c r="AR296" i="9"/>
  <c r="AO296" i="9"/>
  <c r="AP296" i="9"/>
  <c r="BI297" i="9"/>
  <c r="BJ297" i="9"/>
  <c r="BK297" i="9"/>
  <c r="BL297" i="9"/>
  <c r="CE298" i="9"/>
  <c r="CF298" i="9"/>
  <c r="CC298" i="9"/>
  <c r="CD298" i="9"/>
  <c r="AR300" i="9"/>
  <c r="AO300" i="9"/>
  <c r="AP300" i="9"/>
  <c r="AQ300" i="9"/>
  <c r="BL301" i="9"/>
  <c r="BI301" i="9"/>
  <c r="BJ301" i="9"/>
  <c r="BK301" i="9"/>
  <c r="CF302" i="9"/>
  <c r="CC302" i="9"/>
  <c r="CD302" i="9"/>
  <c r="CE302" i="9"/>
  <c r="AR304" i="9"/>
  <c r="AO304" i="9"/>
  <c r="AP304" i="9"/>
  <c r="AQ304" i="9"/>
  <c r="BL305" i="9"/>
  <c r="BI305" i="9"/>
  <c r="BJ305" i="9"/>
  <c r="BK305" i="9"/>
  <c r="CD306" i="9"/>
  <c r="CE306" i="9"/>
  <c r="CF306" i="9"/>
  <c r="CC306" i="9"/>
  <c r="AR308" i="9"/>
  <c r="AO308" i="9"/>
  <c r="AP308" i="9"/>
  <c r="AQ308" i="9"/>
  <c r="BL309" i="9"/>
  <c r="BI309" i="9"/>
  <c r="BJ309" i="9"/>
  <c r="BK309" i="9"/>
  <c r="CE310" i="9"/>
  <c r="CF310" i="9"/>
  <c r="CC310" i="9"/>
  <c r="CD310" i="9"/>
  <c r="AO312" i="9"/>
  <c r="AQ312" i="9"/>
  <c r="AP312" i="9"/>
  <c r="AR312" i="9"/>
  <c r="BK313" i="9"/>
  <c r="BI313" i="9"/>
  <c r="BJ313" i="9"/>
  <c r="BL313" i="9"/>
  <c r="CC314" i="9"/>
  <c r="CE314" i="9"/>
  <c r="CD314" i="9"/>
  <c r="CF314" i="9"/>
  <c r="AO316" i="9"/>
  <c r="AQ316" i="9"/>
  <c r="AP316" i="9"/>
  <c r="AR316" i="9"/>
  <c r="BI317" i="9"/>
  <c r="BK317" i="9"/>
  <c r="BJ317" i="9"/>
  <c r="BL317" i="9"/>
  <c r="CC318" i="9"/>
  <c r="CE318" i="9"/>
  <c r="CD318" i="9"/>
  <c r="CF318" i="9"/>
  <c r="AO320" i="9"/>
  <c r="AQ320" i="9"/>
  <c r="AP320" i="9"/>
  <c r="AR320" i="9"/>
  <c r="BI321" i="9"/>
  <c r="BK321" i="9"/>
  <c r="BJ321" i="9"/>
  <c r="BL321" i="9"/>
  <c r="CC322" i="9"/>
  <c r="CE322" i="9"/>
  <c r="CD322" i="9"/>
  <c r="CF322" i="9"/>
  <c r="AO324" i="9"/>
  <c r="AQ324" i="9"/>
  <c r="AP324" i="9"/>
  <c r="AR324" i="9"/>
  <c r="BI325" i="9"/>
  <c r="BK325" i="9"/>
  <c r="BJ325" i="9"/>
  <c r="BL325" i="9"/>
  <c r="CC326" i="9"/>
  <c r="CE326" i="9"/>
  <c r="CD326" i="9"/>
  <c r="CF326" i="9"/>
  <c r="AO328" i="9"/>
  <c r="AQ328" i="9"/>
  <c r="AP328" i="9"/>
  <c r="AR328" i="9"/>
  <c r="BI329" i="9"/>
  <c r="BK329" i="9"/>
  <c r="BJ329" i="9"/>
  <c r="BL329" i="9"/>
  <c r="CF330" i="9"/>
  <c r="CC330" i="9"/>
  <c r="CD330" i="9"/>
  <c r="CE330" i="9"/>
  <c r="AR332" i="9"/>
  <c r="AO332" i="9"/>
  <c r="AP332" i="9"/>
  <c r="AQ332" i="9"/>
  <c r="BL333" i="9"/>
  <c r="BI333" i="9"/>
  <c r="BJ333" i="9"/>
  <c r="BK333" i="9"/>
  <c r="CF334" i="9"/>
  <c r="CC334" i="9"/>
  <c r="CD334" i="9"/>
  <c r="CE334" i="9"/>
  <c r="AR336" i="9"/>
  <c r="AO336" i="9"/>
  <c r="AP336" i="9"/>
  <c r="AQ336" i="9"/>
  <c r="BL337" i="9"/>
  <c r="BI337" i="9"/>
  <c r="BJ337" i="9"/>
  <c r="BK337" i="9"/>
  <c r="CF338" i="9"/>
  <c r="CC338" i="9"/>
  <c r="CD338" i="9"/>
  <c r="CE338" i="9"/>
  <c r="AR340" i="9"/>
  <c r="AO340" i="9"/>
  <c r="AP340" i="9"/>
  <c r="AQ340" i="9"/>
  <c r="BL341" i="9"/>
  <c r="BI341" i="9"/>
  <c r="BJ341" i="9"/>
  <c r="BK341" i="9"/>
  <c r="CF342" i="9"/>
  <c r="CC342" i="9"/>
  <c r="CD342" i="9"/>
  <c r="CE342" i="9"/>
  <c r="AR344" i="9"/>
  <c r="AO344" i="9"/>
  <c r="AP344" i="9"/>
  <c r="AQ344" i="9"/>
  <c r="BL345" i="9"/>
  <c r="BI345" i="9"/>
  <c r="BJ345" i="9"/>
  <c r="BK345" i="9"/>
  <c r="CF346" i="9"/>
  <c r="CC346" i="9"/>
  <c r="CD346" i="9"/>
  <c r="CE346" i="9"/>
  <c r="AR348" i="9"/>
  <c r="AO348" i="9"/>
  <c r="AP348" i="9"/>
  <c r="AQ348" i="9"/>
  <c r="BI349" i="9"/>
  <c r="BJ349" i="9"/>
  <c r="BK349" i="9"/>
  <c r="BL349" i="9"/>
  <c r="CC350" i="9"/>
  <c r="CD350" i="9"/>
  <c r="CE350" i="9"/>
  <c r="CF350" i="9"/>
  <c r="AO352" i="9"/>
  <c r="AP352" i="9"/>
  <c r="AQ352" i="9"/>
  <c r="AR352" i="9"/>
  <c r="BI353" i="9"/>
  <c r="BJ353" i="9"/>
  <c r="BK353" i="9"/>
  <c r="BL353" i="9"/>
  <c r="CD354" i="9"/>
  <c r="CE354" i="9"/>
  <c r="CF354" i="9"/>
  <c r="CC354" i="9"/>
  <c r="AR356" i="9"/>
  <c r="AO356" i="9"/>
  <c r="AP356" i="9"/>
  <c r="AQ356" i="9"/>
  <c r="BJ357" i="9"/>
  <c r="BK357" i="9"/>
  <c r="BI357" i="9"/>
  <c r="BL357" i="9"/>
  <c r="CD358" i="9"/>
  <c r="CE358" i="9"/>
  <c r="CF358" i="9"/>
  <c r="CC358" i="9"/>
  <c r="AP360" i="9"/>
  <c r="AQ360" i="9"/>
  <c r="AO360" i="9"/>
  <c r="AR360" i="9"/>
  <c r="BJ361" i="9"/>
  <c r="BK361" i="9"/>
  <c r="BL361" i="9"/>
  <c r="BI361" i="9"/>
  <c r="CD362" i="9"/>
  <c r="CE362" i="9"/>
  <c r="CC362" i="9"/>
  <c r="CF362" i="9"/>
  <c r="AP364" i="9"/>
  <c r="AQ364" i="9"/>
  <c r="AR364" i="9"/>
  <c r="AO364" i="9"/>
  <c r="BJ365" i="9"/>
  <c r="BK365" i="9"/>
  <c r="BI365" i="9"/>
  <c r="BL365" i="9"/>
  <c r="CD366" i="9"/>
  <c r="CE366" i="9"/>
  <c r="CF366" i="9"/>
  <c r="CC366" i="9"/>
  <c r="AO368" i="9"/>
  <c r="AP368" i="9"/>
  <c r="AQ368" i="9"/>
  <c r="AR368" i="9"/>
  <c r="BI369" i="9"/>
  <c r="BJ369" i="9"/>
  <c r="BK369" i="9"/>
  <c r="BL369" i="9"/>
  <c r="CC370" i="9"/>
  <c r="CD370" i="9"/>
  <c r="CE370" i="9"/>
  <c r="CF370" i="9"/>
  <c r="AO372" i="9"/>
  <c r="AP372" i="9"/>
  <c r="AQ372" i="9"/>
  <c r="AR372" i="9"/>
  <c r="BI373" i="9"/>
  <c r="BJ373" i="9"/>
  <c r="BK373" i="9"/>
  <c r="BL373" i="9"/>
  <c r="CC374" i="9"/>
  <c r="CD374" i="9"/>
  <c r="CE374" i="9"/>
  <c r="CF374" i="9"/>
  <c r="AQ376" i="9"/>
  <c r="AR376" i="9"/>
  <c r="AO376" i="9"/>
  <c r="AP376" i="9"/>
  <c r="BK377" i="9"/>
  <c r="BL377" i="9"/>
  <c r="BI377" i="9"/>
  <c r="BJ377" i="9"/>
  <c r="CE378" i="9"/>
  <c r="CF378" i="9"/>
  <c r="CC378" i="9"/>
  <c r="CD378" i="9"/>
  <c r="AQ380" i="9"/>
  <c r="AR380" i="9"/>
  <c r="AO380" i="9"/>
  <c r="AP380" i="9"/>
  <c r="BL381" i="9"/>
  <c r="BI381" i="9"/>
  <c r="BJ381" i="9"/>
  <c r="BK381" i="9"/>
  <c r="CD382" i="9"/>
  <c r="CE382" i="9"/>
  <c r="CF382" i="9"/>
  <c r="CC382" i="9"/>
  <c r="AR384" i="9"/>
  <c r="AO384" i="9"/>
  <c r="AP384" i="9"/>
  <c r="AQ384" i="9"/>
  <c r="BJ385" i="9"/>
  <c r="BK385" i="9"/>
  <c r="BL385" i="9"/>
  <c r="BI385" i="9"/>
  <c r="CF386" i="9"/>
  <c r="CC386" i="9"/>
  <c r="CD386" i="9"/>
  <c r="CE386" i="9"/>
  <c r="AP388" i="9"/>
  <c r="AQ388" i="9"/>
  <c r="AR388" i="9"/>
  <c r="AO388" i="9"/>
  <c r="BL389" i="9"/>
  <c r="BI389" i="9"/>
  <c r="BJ389" i="9"/>
  <c r="BK389" i="9"/>
  <c r="CD390" i="9"/>
  <c r="CE390" i="9"/>
  <c r="CF390" i="9"/>
  <c r="CC390" i="9"/>
  <c r="AR392" i="9"/>
  <c r="AO392" i="9"/>
  <c r="AP392" i="9"/>
  <c r="AQ392" i="9"/>
  <c r="BJ393" i="9"/>
  <c r="BK393" i="9"/>
  <c r="BL393" i="9"/>
  <c r="BI393" i="9"/>
  <c r="CF394" i="9"/>
  <c r="CC394" i="9"/>
  <c r="CD394" i="9"/>
  <c r="CE394" i="9"/>
  <c r="AP396" i="9"/>
  <c r="AQ396" i="9"/>
  <c r="AR396" i="9"/>
  <c r="AO396" i="9"/>
  <c r="BL397" i="9"/>
  <c r="BI397" i="9"/>
  <c r="BJ397" i="9"/>
  <c r="BK397" i="9"/>
  <c r="CD398" i="9"/>
  <c r="CE398" i="9"/>
  <c r="CF398" i="9"/>
  <c r="CC398" i="9"/>
  <c r="AR400" i="9"/>
  <c r="AO400" i="9"/>
  <c r="AP400" i="9"/>
  <c r="AQ400" i="9"/>
  <c r="BJ401" i="9"/>
  <c r="BK401" i="9"/>
  <c r="BL401" i="9"/>
  <c r="BI401" i="9"/>
  <c r="CF402" i="9"/>
  <c r="CC402" i="9"/>
  <c r="CD402" i="9"/>
  <c r="CE402" i="9"/>
  <c r="AP404" i="9"/>
  <c r="AQ404" i="9"/>
  <c r="AR404" i="9"/>
  <c r="AO404" i="9"/>
  <c r="BL405" i="9"/>
  <c r="BI405" i="9"/>
  <c r="BJ405" i="9"/>
  <c r="BK405" i="9"/>
  <c r="CD406" i="9"/>
  <c r="CE406" i="9"/>
  <c r="CF406" i="9"/>
  <c r="CC406" i="9"/>
  <c r="AR408" i="9"/>
  <c r="AO408" i="9"/>
  <c r="AP408" i="9"/>
  <c r="AQ408" i="9"/>
  <c r="BJ409" i="9"/>
  <c r="BK409" i="9"/>
  <c r="BL409" i="9"/>
  <c r="BI409" i="9"/>
  <c r="CC410" i="9"/>
  <c r="CE410" i="9"/>
  <c r="CF410" i="9"/>
  <c r="AO412" i="9"/>
  <c r="AQ412" i="9"/>
  <c r="AR412" i="9"/>
  <c r="BI413" i="9"/>
  <c r="BK413" i="9"/>
  <c r="BL413" i="9"/>
  <c r="CC414" i="9"/>
  <c r="CE414" i="9"/>
  <c r="CF414" i="9"/>
  <c r="AO416" i="9"/>
  <c r="AQ416" i="9"/>
  <c r="AR416" i="9"/>
  <c r="BI417" i="9"/>
  <c r="BK417" i="9"/>
  <c r="BL417" i="9"/>
  <c r="CC418" i="9"/>
  <c r="CE418" i="9"/>
  <c r="CF418" i="9"/>
  <c r="AO420" i="9"/>
  <c r="AQ420" i="9"/>
  <c r="AR420" i="9"/>
  <c r="BI421" i="9"/>
  <c r="BK421" i="9"/>
  <c r="BL421" i="9"/>
  <c r="CC422" i="9"/>
  <c r="CE422" i="9"/>
  <c r="CF422" i="9"/>
  <c r="AO424" i="9"/>
  <c r="AQ424" i="9"/>
  <c r="AR424" i="9"/>
  <c r="BI425" i="9"/>
  <c r="BK425" i="9"/>
  <c r="BL425" i="9"/>
  <c r="CC426" i="9"/>
  <c r="CE426" i="9"/>
  <c r="CF426" i="9"/>
  <c r="AO428" i="9"/>
  <c r="AQ428" i="9"/>
  <c r="AR428" i="9"/>
  <c r="BI429" i="9"/>
  <c r="BL429" i="9"/>
  <c r="BK429" i="9"/>
  <c r="CC430" i="9"/>
  <c r="CF430" i="9"/>
  <c r="CE430" i="9"/>
  <c r="AO432" i="9"/>
  <c r="AR432" i="9"/>
  <c r="AQ432" i="9"/>
  <c r="BI433" i="9"/>
  <c r="BL433" i="9"/>
  <c r="BK433" i="9"/>
  <c r="CC434" i="9"/>
  <c r="CF434" i="9"/>
  <c r="CE434" i="9"/>
  <c r="AO436" i="9"/>
  <c r="AR436" i="9"/>
  <c r="AQ436" i="9"/>
  <c r="BI437" i="9"/>
  <c r="BL437" i="9"/>
  <c r="BK437" i="9"/>
  <c r="CC438" i="9"/>
  <c r="CF438" i="9"/>
  <c r="CE438" i="9"/>
  <c r="AO440" i="9"/>
  <c r="AR440" i="9"/>
  <c r="AQ440" i="9"/>
  <c r="BI441" i="9"/>
  <c r="BL441" i="9"/>
  <c r="BK441" i="9"/>
  <c r="CC442" i="9"/>
  <c r="CF442" i="9"/>
  <c r="CE442" i="9"/>
  <c r="BJ449" i="9"/>
  <c r="BI449" i="9"/>
  <c r="BL449" i="9"/>
  <c r="CD450" i="9"/>
  <c r="CF450" i="9"/>
  <c r="CC450" i="9"/>
  <c r="AP452" i="9"/>
  <c r="AO452" i="9"/>
  <c r="AR452" i="9"/>
  <c r="BJ453" i="9"/>
  <c r="BI453" i="9"/>
  <c r="BL453" i="9"/>
  <c r="CD454" i="9"/>
  <c r="CC454" i="9"/>
  <c r="CF454" i="9"/>
  <c r="AP456" i="9"/>
  <c r="AO456" i="9"/>
  <c r="AR456" i="9"/>
  <c r="BJ457" i="9"/>
  <c r="BI457" i="9"/>
  <c r="BL457" i="9"/>
  <c r="CE458" i="9"/>
  <c r="CF458" i="9"/>
  <c r="CC458" i="9"/>
  <c r="CD458" i="9"/>
  <c r="AQ460" i="9"/>
  <c r="AR460" i="9"/>
  <c r="AO460" i="9"/>
  <c r="AP460" i="9"/>
  <c r="BK461" i="9"/>
  <c r="BL461" i="9"/>
  <c r="BI461" i="9"/>
  <c r="BJ461" i="9"/>
  <c r="CE462" i="9"/>
  <c r="CF462" i="9"/>
  <c r="CC462" i="9"/>
  <c r="CD462" i="9"/>
  <c r="AQ464" i="9"/>
  <c r="AR464" i="9"/>
  <c r="AO464" i="9"/>
  <c r="AP464" i="9"/>
  <c r="BK465" i="9"/>
  <c r="BL465" i="9"/>
  <c r="BI465" i="9"/>
  <c r="BJ465" i="9"/>
  <c r="CE466" i="9"/>
  <c r="CF466" i="9"/>
  <c r="CC466" i="9"/>
  <c r="CD466" i="9"/>
  <c r="AQ468" i="9"/>
  <c r="AR468" i="9"/>
  <c r="AO468" i="9"/>
  <c r="AP468" i="9"/>
  <c r="BK469" i="9"/>
  <c r="BL469" i="9"/>
  <c r="BI469" i="9"/>
  <c r="BJ469" i="9"/>
  <c r="CE470" i="9"/>
  <c r="CF470" i="9"/>
  <c r="CC470" i="9"/>
  <c r="CD470" i="9"/>
  <c r="AQ472" i="9"/>
  <c r="AR472" i="9"/>
  <c r="AO472" i="9"/>
  <c r="AP472" i="9"/>
  <c r="BK473" i="9"/>
  <c r="BL473" i="9"/>
  <c r="BI473" i="9"/>
  <c r="BJ473" i="9"/>
  <c r="CE474" i="9"/>
  <c r="CF474" i="9"/>
  <c r="CC474" i="9"/>
  <c r="CD474" i="9"/>
  <c r="AQ476" i="9"/>
  <c r="AR476" i="9"/>
  <c r="AO476" i="9"/>
  <c r="AP476" i="9"/>
  <c r="BK477" i="9"/>
  <c r="BL477" i="9"/>
  <c r="BI477" i="9"/>
  <c r="BJ477" i="9"/>
  <c r="CE478" i="9"/>
  <c r="CF478" i="9"/>
  <c r="CC478" i="9"/>
  <c r="CD478" i="9"/>
  <c r="AQ480" i="9"/>
  <c r="AR480" i="9"/>
  <c r="AO480" i="9"/>
  <c r="AP480" i="9"/>
  <c r="BK481" i="9"/>
  <c r="BL481" i="9"/>
  <c r="BI481" i="9"/>
  <c r="BJ481" i="9"/>
  <c r="CE482" i="9"/>
  <c r="CF482" i="9"/>
  <c r="CD482" i="9"/>
  <c r="CC482" i="9"/>
  <c r="AQ484" i="9"/>
  <c r="AR484" i="9"/>
  <c r="AP484" i="9"/>
  <c r="AO484" i="9"/>
  <c r="BK485" i="9"/>
  <c r="BL485" i="9"/>
  <c r="BJ485" i="9"/>
  <c r="BI485" i="9"/>
  <c r="CE486" i="9"/>
  <c r="CF486" i="9"/>
  <c r="CD486" i="9"/>
  <c r="CC486" i="9"/>
  <c r="AQ488" i="9"/>
  <c r="AR488" i="9"/>
  <c r="AP488" i="9"/>
  <c r="AO488" i="9"/>
  <c r="BK489" i="9"/>
  <c r="BL489" i="9"/>
  <c r="BI489" i="9"/>
  <c r="BJ489" i="9"/>
  <c r="CF490" i="9"/>
  <c r="CC490" i="9"/>
  <c r="CD490" i="9"/>
  <c r="CE490" i="9"/>
  <c r="AO492" i="9"/>
  <c r="AP492" i="9"/>
  <c r="AQ492" i="9"/>
  <c r="AR492" i="9"/>
  <c r="BI493" i="9"/>
  <c r="BJ493" i="9"/>
  <c r="BK493" i="9"/>
  <c r="BL493" i="9"/>
  <c r="CC494" i="9"/>
  <c r="CD494" i="9"/>
  <c r="CE494" i="9"/>
  <c r="CF494" i="9"/>
  <c r="AO496" i="9"/>
  <c r="AP496" i="9"/>
  <c r="AQ496" i="9"/>
  <c r="AR496" i="9"/>
  <c r="BI497" i="9"/>
  <c r="BJ497" i="9"/>
  <c r="BK497" i="9"/>
  <c r="BL497" i="9"/>
  <c r="CE498" i="9"/>
  <c r="CF498" i="9"/>
  <c r="CC498" i="9"/>
  <c r="CD498" i="9"/>
  <c r="AO500" i="9"/>
  <c r="AP500" i="9"/>
  <c r="AQ500" i="9"/>
  <c r="AR500" i="9"/>
  <c r="BK501" i="9"/>
  <c r="BL501" i="9"/>
  <c r="BI501" i="9"/>
  <c r="BJ501" i="9"/>
  <c r="CC502" i="9"/>
  <c r="CD502" i="9"/>
  <c r="CE502" i="9"/>
  <c r="CF502" i="9"/>
  <c r="AQ504" i="9"/>
  <c r="AR504" i="9"/>
  <c r="AO504" i="9"/>
  <c r="AP504" i="9"/>
  <c r="BI505" i="9"/>
  <c r="BJ505" i="9"/>
  <c r="BK505" i="9"/>
  <c r="BL505" i="9"/>
  <c r="CF506" i="9"/>
  <c r="CC506" i="9"/>
  <c r="CD506" i="9"/>
  <c r="CE506" i="9"/>
  <c r="AP508" i="9"/>
  <c r="AQ508" i="9"/>
  <c r="AR508" i="9"/>
  <c r="AO508" i="9"/>
  <c r="BI509" i="9"/>
  <c r="BJ509" i="9"/>
  <c r="BK509" i="9"/>
  <c r="BL509" i="9"/>
  <c r="CE510" i="9"/>
  <c r="CF510" i="9"/>
  <c r="CC510" i="9"/>
  <c r="CD510" i="9"/>
  <c r="AO512" i="9"/>
  <c r="AP512" i="9"/>
  <c r="AQ512" i="9"/>
  <c r="AR512" i="9"/>
  <c r="BL513" i="9"/>
  <c r="BI513" i="9"/>
  <c r="BJ513" i="9"/>
  <c r="BK513" i="9"/>
  <c r="CE514" i="9"/>
  <c r="CF514" i="9"/>
  <c r="CC514" i="9"/>
  <c r="CD514" i="9"/>
  <c r="AO516" i="9"/>
  <c r="AP516" i="9"/>
  <c r="AQ516" i="9"/>
  <c r="AR516" i="9"/>
  <c r="BK517" i="9"/>
  <c r="BL517" i="9"/>
  <c r="BI517" i="9"/>
  <c r="BJ517" i="9"/>
  <c r="CC518" i="9"/>
  <c r="CD518" i="9"/>
  <c r="CE518" i="9"/>
  <c r="CF518" i="9"/>
  <c r="AR520" i="9"/>
  <c r="AO520" i="9"/>
  <c r="AP520" i="9"/>
  <c r="AQ520" i="9"/>
  <c r="BK521" i="9"/>
  <c r="BL521" i="9"/>
  <c r="BI521" i="9"/>
  <c r="BJ521" i="9"/>
  <c r="CE522" i="9"/>
  <c r="CF522" i="9"/>
  <c r="CC522" i="9"/>
  <c r="CD522" i="9"/>
  <c r="AQ524" i="9"/>
  <c r="AR524" i="9"/>
  <c r="AO524" i="9"/>
  <c r="AP524" i="9"/>
  <c r="BK525" i="9"/>
  <c r="BL525" i="9"/>
  <c r="BI525" i="9"/>
  <c r="BJ525" i="9"/>
  <c r="CE526" i="9"/>
  <c r="CF526" i="9"/>
  <c r="CC526" i="9"/>
  <c r="CD526" i="9"/>
  <c r="AQ528" i="9"/>
  <c r="AR528" i="9"/>
  <c r="AO528" i="9"/>
  <c r="AP528" i="9"/>
  <c r="BK529" i="9"/>
  <c r="BL529" i="9"/>
  <c r="BI529" i="9"/>
  <c r="BJ529" i="9"/>
  <c r="CE530" i="9"/>
  <c r="CF530" i="9"/>
  <c r="CC530" i="9"/>
  <c r="CD530" i="9"/>
  <c r="AQ532" i="9"/>
  <c r="AR532" i="9"/>
  <c r="AO532" i="9"/>
  <c r="AP532" i="9"/>
  <c r="BK533" i="9"/>
  <c r="BL533" i="9"/>
  <c r="BI533" i="9"/>
  <c r="BJ533" i="9"/>
  <c r="CE534" i="9"/>
  <c r="CF534" i="9"/>
  <c r="CC534" i="9"/>
  <c r="CD534" i="9"/>
  <c r="AQ536" i="9"/>
  <c r="AR536" i="9"/>
  <c r="AO536" i="9"/>
  <c r="AP536" i="9"/>
  <c r="BK537" i="9"/>
  <c r="BL537" i="9"/>
  <c r="BI537" i="9"/>
  <c r="BJ537" i="9"/>
  <c r="CE538" i="9"/>
  <c r="CF538" i="9"/>
  <c r="CC538" i="9"/>
  <c r="CD538" i="9"/>
  <c r="AQ540" i="9"/>
  <c r="AR540" i="9"/>
  <c r="AO540" i="9"/>
  <c r="AP540" i="9"/>
  <c r="BK541" i="9"/>
  <c r="BL541" i="9"/>
  <c r="BI541" i="9"/>
  <c r="BJ541" i="9"/>
  <c r="CE542" i="9"/>
  <c r="CF542" i="9"/>
  <c r="CC542" i="9"/>
  <c r="CD542" i="9"/>
  <c r="AQ544" i="9"/>
  <c r="AR544" i="9"/>
  <c r="AO544" i="9"/>
  <c r="AP544" i="9"/>
  <c r="BK545" i="9"/>
  <c r="BL545" i="9"/>
  <c r="BI545" i="9"/>
  <c r="BJ545" i="9"/>
  <c r="CE546" i="9"/>
  <c r="CF546" i="9"/>
  <c r="CC546" i="9"/>
  <c r="CD546" i="9"/>
  <c r="AQ548" i="9"/>
  <c r="AR548" i="9"/>
  <c r="AO548" i="9"/>
  <c r="AP548" i="9"/>
  <c r="BK549" i="9"/>
  <c r="BL549" i="9"/>
  <c r="BI549" i="9"/>
  <c r="BJ549" i="9"/>
  <c r="CE550" i="9"/>
  <c r="CF550" i="9"/>
  <c r="CC550" i="9"/>
  <c r="CD550" i="9"/>
  <c r="AQ552" i="9"/>
  <c r="AR552" i="9"/>
  <c r="AO552" i="9"/>
  <c r="AP552" i="9"/>
  <c r="BK553" i="9"/>
  <c r="BL553" i="9"/>
  <c r="BI553" i="9"/>
  <c r="BJ553" i="9"/>
  <c r="CE554" i="9"/>
  <c r="CF554" i="9"/>
  <c r="CC554" i="9"/>
  <c r="CD554" i="9"/>
  <c r="AR556" i="9"/>
  <c r="AO556" i="9"/>
  <c r="AP556" i="9"/>
  <c r="AQ556" i="9"/>
  <c r="BL557" i="9"/>
  <c r="BI557" i="9"/>
  <c r="BJ557" i="9"/>
  <c r="BK557" i="9"/>
  <c r="CF558" i="9"/>
  <c r="CC558" i="9"/>
  <c r="CD558" i="9"/>
  <c r="CE558" i="9"/>
  <c r="AR560" i="9"/>
  <c r="AO560" i="9"/>
  <c r="AP560" i="9"/>
  <c r="AQ560" i="9"/>
  <c r="BL561" i="9"/>
  <c r="BI561" i="9"/>
  <c r="BJ561" i="9"/>
  <c r="BK561" i="9"/>
  <c r="CF562" i="9"/>
  <c r="CC562" i="9"/>
  <c r="CD562" i="9"/>
  <c r="CE562" i="9"/>
  <c r="AR564" i="9"/>
  <c r="AO564" i="9"/>
  <c r="AP564" i="9"/>
  <c r="AQ564" i="9"/>
  <c r="BL565" i="9"/>
  <c r="BI565" i="9"/>
  <c r="BJ565" i="9"/>
  <c r="BK565" i="9"/>
  <c r="CF566" i="9"/>
  <c r="CC566" i="9"/>
  <c r="CD566" i="9"/>
  <c r="CE566" i="9"/>
  <c r="AR568" i="9"/>
  <c r="AO568" i="9"/>
  <c r="AP568" i="9"/>
  <c r="AQ568" i="9"/>
  <c r="BL569" i="9"/>
  <c r="BI569" i="9"/>
  <c r="BJ569" i="9"/>
  <c r="BK569" i="9"/>
  <c r="CF570" i="9"/>
  <c r="CC570" i="9"/>
  <c r="CD570" i="9"/>
  <c r="CE570" i="9"/>
  <c r="AR572" i="9"/>
  <c r="AO572" i="9"/>
  <c r="AP572" i="9"/>
  <c r="AQ572" i="9"/>
  <c r="BL573" i="9"/>
  <c r="BI573" i="9"/>
  <c r="BJ573" i="9"/>
  <c r="BK573" i="9"/>
  <c r="CF574" i="9"/>
  <c r="CC574" i="9"/>
  <c r="CD574" i="9"/>
  <c r="CE574" i="9"/>
  <c r="AR576" i="9"/>
  <c r="AO576" i="9"/>
  <c r="AP576" i="9"/>
  <c r="AQ576" i="9"/>
  <c r="BL577" i="9"/>
  <c r="BI577" i="9"/>
  <c r="BJ577" i="9"/>
  <c r="BK577" i="9"/>
  <c r="CF578" i="9"/>
  <c r="CC578" i="9"/>
  <c r="CD578" i="9"/>
  <c r="CE578" i="9"/>
  <c r="AR580" i="9"/>
  <c r="AO580" i="9"/>
  <c r="AP580" i="9"/>
  <c r="AQ580" i="9"/>
  <c r="BL581" i="9"/>
  <c r="BI581" i="9"/>
  <c r="BJ581" i="9"/>
  <c r="BK581" i="9"/>
  <c r="CF582" i="9"/>
  <c r="CC582" i="9"/>
  <c r="CD582" i="9"/>
  <c r="CE582" i="9"/>
  <c r="AR584" i="9"/>
  <c r="AO584" i="9"/>
  <c r="AP584" i="9"/>
  <c r="AQ584" i="9"/>
  <c r="BL585" i="9"/>
  <c r="BI585" i="9"/>
  <c r="BJ585" i="9"/>
  <c r="BK585" i="9"/>
  <c r="CF586" i="9"/>
  <c r="CC586" i="9"/>
  <c r="CD586" i="9"/>
  <c r="CE586" i="9"/>
  <c r="AP588" i="9"/>
  <c r="AQ588" i="9"/>
  <c r="AR588" i="9"/>
  <c r="AO588" i="9"/>
  <c r="BJ589" i="9"/>
  <c r="BK589" i="9"/>
  <c r="BL589" i="9"/>
  <c r="BI589" i="9"/>
  <c r="CD590" i="9"/>
  <c r="CE590" i="9"/>
  <c r="CF590" i="9"/>
  <c r="CC590" i="9"/>
  <c r="AP592" i="9"/>
  <c r="AQ592" i="9"/>
  <c r="AR592" i="9"/>
  <c r="AO592" i="9"/>
  <c r="BJ593" i="9"/>
  <c r="BK593" i="9"/>
  <c r="BL593" i="9"/>
  <c r="BI593" i="9"/>
  <c r="CD594" i="9"/>
  <c r="CE594" i="9"/>
  <c r="CF594" i="9"/>
  <c r="CC594" i="9"/>
  <c r="AP596" i="9"/>
  <c r="AQ596" i="9"/>
  <c r="AR596" i="9"/>
  <c r="AO596" i="9"/>
  <c r="BL597" i="9"/>
  <c r="BI597" i="9"/>
  <c r="BJ597" i="9"/>
  <c r="BK597" i="9"/>
  <c r="CD598" i="9"/>
  <c r="CE598" i="9"/>
  <c r="CF598" i="9"/>
  <c r="CC598" i="9"/>
  <c r="AP600" i="9"/>
  <c r="AQ600" i="9"/>
  <c r="AR600" i="9"/>
  <c r="AO600" i="9"/>
  <c r="BJ601" i="9"/>
  <c r="BK601" i="9"/>
  <c r="BL601" i="9"/>
  <c r="BI601" i="9"/>
  <c r="CD602" i="9"/>
  <c r="CE602" i="9"/>
  <c r="CF602" i="9"/>
  <c r="CC602" i="9"/>
  <c r="AP604" i="9"/>
  <c r="AQ604" i="9"/>
  <c r="AR604" i="9"/>
  <c r="AO604" i="9"/>
  <c r="BJ605" i="9"/>
  <c r="BK605" i="9"/>
  <c r="BL605" i="9"/>
  <c r="BI605" i="9"/>
  <c r="CD606" i="9"/>
  <c r="CE606" i="9"/>
  <c r="CF606" i="9"/>
  <c r="CC606" i="9"/>
  <c r="AP608" i="9"/>
  <c r="AQ608" i="9"/>
  <c r="AR608" i="9"/>
  <c r="AO608" i="9"/>
  <c r="BJ609" i="9"/>
  <c r="BK609" i="9"/>
  <c r="BL609" i="9"/>
  <c r="BI609" i="9"/>
  <c r="CD610" i="9"/>
  <c r="CE610" i="9"/>
  <c r="CF610" i="9"/>
  <c r="CC610" i="9"/>
  <c r="AP612" i="9"/>
  <c r="AQ612" i="9"/>
  <c r="AR612" i="9"/>
  <c r="AO612" i="9"/>
  <c r="BJ613" i="9"/>
  <c r="BK613" i="9"/>
  <c r="BL613" i="9"/>
  <c r="BI613" i="9"/>
  <c r="CD614" i="9"/>
  <c r="CE614" i="9"/>
  <c r="CF614" i="9"/>
  <c r="CC614" i="9"/>
  <c r="AP616" i="9"/>
  <c r="AQ616" i="9"/>
  <c r="AR616" i="9"/>
  <c r="AO616" i="9"/>
  <c r="BJ617" i="9"/>
  <c r="BK617" i="9"/>
  <c r="BL617" i="9"/>
  <c r="BI617" i="9"/>
  <c r="CD618" i="9"/>
  <c r="CE618" i="9"/>
  <c r="CF618" i="9"/>
  <c r="CC618" i="9"/>
  <c r="AP620" i="9"/>
  <c r="AQ620" i="9"/>
  <c r="AR620" i="9"/>
  <c r="AO620" i="9"/>
  <c r="BJ621" i="9"/>
  <c r="BK621" i="9"/>
  <c r="BL621" i="9"/>
  <c r="BI621" i="9"/>
  <c r="CE622" i="9"/>
  <c r="CF622" i="9"/>
  <c r="CC622" i="9"/>
  <c r="CD622" i="9"/>
  <c r="AR624" i="9"/>
  <c r="AO624" i="9"/>
  <c r="AP624" i="9"/>
  <c r="AQ624" i="9"/>
  <c r="BL625" i="9"/>
  <c r="BI625" i="9"/>
  <c r="BJ625" i="9"/>
  <c r="BK625" i="9"/>
  <c r="CD626" i="9"/>
  <c r="CE626" i="9"/>
  <c r="CF626" i="9"/>
  <c r="CC626" i="9"/>
  <c r="AR628" i="9"/>
  <c r="AO628" i="9"/>
  <c r="AP628" i="9"/>
  <c r="AQ628" i="9"/>
  <c r="BJ629" i="9"/>
  <c r="BK629" i="9"/>
  <c r="BL629" i="9"/>
  <c r="BI629" i="9"/>
  <c r="CF630" i="9"/>
  <c r="CC630" i="9"/>
  <c r="CD630" i="9"/>
  <c r="CE630" i="9"/>
  <c r="AP632" i="9"/>
  <c r="AQ632" i="9"/>
  <c r="AR632" i="9"/>
  <c r="AO632" i="9"/>
  <c r="BL633" i="9"/>
  <c r="BI633" i="9"/>
  <c r="BJ633" i="9"/>
  <c r="BK633" i="9"/>
  <c r="CD634" i="9"/>
  <c r="CE634" i="9"/>
  <c r="CF634" i="9"/>
  <c r="CC634" i="9"/>
  <c r="AR636" i="9"/>
  <c r="AO636" i="9"/>
  <c r="AP636" i="9"/>
  <c r="AQ636" i="9"/>
  <c r="BJ637" i="9"/>
  <c r="BK637" i="9"/>
  <c r="BL637" i="9"/>
  <c r="BI637" i="9"/>
  <c r="CF638" i="9"/>
  <c r="CC638" i="9"/>
  <c r="CD638" i="9"/>
  <c r="CE638" i="9"/>
  <c r="AP640" i="9"/>
  <c r="AQ640" i="9"/>
  <c r="AR640" i="9"/>
  <c r="AO640" i="9"/>
  <c r="BL641" i="9"/>
  <c r="BI641" i="9"/>
  <c r="BJ641" i="9"/>
  <c r="BK641" i="9"/>
  <c r="CD642" i="9"/>
  <c r="CE642" i="9"/>
  <c r="CF642" i="9"/>
  <c r="CC642" i="9"/>
  <c r="AR644" i="9"/>
  <c r="AO644" i="9"/>
  <c r="AP644" i="9"/>
  <c r="AQ644" i="9"/>
  <c r="BJ645" i="9"/>
  <c r="BK645" i="9"/>
  <c r="BL645" i="9"/>
  <c r="BI645" i="9"/>
  <c r="CF646" i="9"/>
  <c r="CC646" i="9"/>
  <c r="CD646" i="9"/>
  <c r="CE646" i="9"/>
  <c r="AP648" i="9"/>
  <c r="AQ648" i="9"/>
  <c r="AR648" i="9"/>
  <c r="AO648" i="9"/>
  <c r="BL649" i="9"/>
  <c r="BI649" i="9"/>
  <c r="BJ649" i="9"/>
  <c r="BK649" i="9"/>
  <c r="CD650" i="9"/>
  <c r="CE650" i="9"/>
  <c r="CF650" i="9"/>
  <c r="CC650" i="9"/>
  <c r="AR652" i="9"/>
  <c r="AO652" i="9"/>
  <c r="AP652" i="9"/>
  <c r="AQ652" i="9"/>
  <c r="BJ653" i="9"/>
  <c r="BK653" i="9"/>
  <c r="BL653" i="9"/>
  <c r="BI653" i="9"/>
  <c r="CF654" i="9"/>
  <c r="CC654" i="9"/>
  <c r="CD654" i="9"/>
  <c r="CE654" i="9"/>
  <c r="AP656" i="9"/>
  <c r="AQ656" i="9"/>
  <c r="AR656" i="9"/>
  <c r="AO656" i="9"/>
  <c r="BJ657" i="9"/>
  <c r="BK657" i="9"/>
  <c r="BL657" i="9"/>
  <c r="BI657" i="9"/>
  <c r="CD658" i="9"/>
  <c r="CE658" i="9"/>
  <c r="CF658" i="9"/>
  <c r="CC658" i="9"/>
  <c r="AP660" i="9"/>
  <c r="AQ660" i="9"/>
  <c r="AR660" i="9"/>
  <c r="AO660" i="9"/>
  <c r="BJ661" i="9"/>
  <c r="BK661" i="9"/>
  <c r="BL661" i="9"/>
  <c r="BI661" i="9"/>
  <c r="CD662" i="9"/>
  <c r="CE662" i="9"/>
  <c r="CF662" i="9"/>
  <c r="CC662" i="9"/>
  <c r="AP664" i="9"/>
  <c r="AQ664" i="9"/>
  <c r="AR664" i="9"/>
  <c r="AO664" i="9"/>
  <c r="BJ665" i="9"/>
  <c r="BK665" i="9"/>
  <c r="BL665" i="9"/>
  <c r="BI665" i="9"/>
  <c r="CD666" i="9"/>
  <c r="CE666" i="9"/>
  <c r="CF666" i="9"/>
  <c r="CC666" i="9"/>
  <c r="AP668" i="9"/>
  <c r="AQ668" i="9"/>
  <c r="AR668" i="9"/>
  <c r="AO668" i="9"/>
  <c r="BJ669" i="9"/>
  <c r="BK669" i="9"/>
  <c r="BL669" i="9"/>
  <c r="BI669" i="9"/>
  <c r="CD670" i="9"/>
  <c r="CE670" i="9"/>
  <c r="CF670" i="9"/>
  <c r="CC670" i="9"/>
  <c r="AP672" i="9"/>
  <c r="AQ672" i="9"/>
  <c r="AR672" i="9"/>
  <c r="AO672" i="9"/>
  <c r="BJ673" i="9"/>
  <c r="BK673" i="9"/>
  <c r="BL673" i="9"/>
  <c r="BI673" i="9"/>
  <c r="CD674" i="9"/>
  <c r="CE674" i="9"/>
  <c r="CF674" i="9"/>
  <c r="CC674" i="9"/>
  <c r="AP676" i="9"/>
  <c r="AQ676" i="9"/>
  <c r="AR676" i="9"/>
  <c r="AO676" i="9"/>
  <c r="BJ677" i="9"/>
  <c r="BK677" i="9"/>
  <c r="BL677" i="9"/>
  <c r="BI677" i="9"/>
  <c r="CD678" i="9"/>
  <c r="CE678" i="9"/>
  <c r="CF678" i="9"/>
  <c r="CC678" i="9"/>
  <c r="AP680" i="9"/>
  <c r="AQ680" i="9"/>
  <c r="AR680" i="9"/>
  <c r="AO680" i="9"/>
  <c r="BJ681" i="9"/>
  <c r="BK681" i="9"/>
  <c r="BL681" i="9"/>
  <c r="BI681" i="9"/>
  <c r="CD682" i="9"/>
  <c r="CE682" i="9"/>
  <c r="CF682" i="9"/>
  <c r="CC682" i="9"/>
  <c r="AP684" i="9"/>
  <c r="AQ684" i="9"/>
  <c r="AR684" i="9"/>
  <c r="AO684" i="9"/>
  <c r="BJ685" i="9"/>
  <c r="BK685" i="9"/>
  <c r="BL685" i="9"/>
  <c r="BI685" i="9"/>
  <c r="CD686" i="9"/>
  <c r="CE686" i="9"/>
  <c r="CF686" i="9"/>
  <c r="CC686" i="9"/>
  <c r="AP688" i="9"/>
  <c r="AQ688" i="9"/>
  <c r="AR688" i="9"/>
  <c r="AO688" i="9"/>
  <c r="BJ689" i="9"/>
  <c r="BK689" i="9"/>
  <c r="BL689" i="9"/>
  <c r="BI689" i="9"/>
  <c r="CD690" i="9"/>
  <c r="CE690" i="9"/>
  <c r="CF690" i="9"/>
  <c r="CC690" i="9"/>
  <c r="AO692" i="9"/>
  <c r="AP692" i="9"/>
  <c r="AQ692" i="9"/>
  <c r="AR692" i="9"/>
  <c r="BI693" i="9"/>
  <c r="BJ693" i="9"/>
  <c r="BK693" i="9"/>
  <c r="BL693" i="9"/>
  <c r="CC694" i="9"/>
  <c r="CD694" i="9"/>
  <c r="CE694" i="9"/>
  <c r="CF694" i="9"/>
  <c r="AO696" i="9"/>
  <c r="AP696" i="9"/>
  <c r="AQ696" i="9"/>
  <c r="AR696" i="9"/>
  <c r="BI697" i="9"/>
  <c r="BJ697" i="9"/>
  <c r="BK697" i="9"/>
  <c r="BL697" i="9"/>
  <c r="CC698" i="9"/>
  <c r="CD698" i="9"/>
  <c r="CE698" i="9"/>
  <c r="CF698" i="9"/>
  <c r="AO700" i="9"/>
  <c r="AP700" i="9"/>
  <c r="AQ700" i="9"/>
  <c r="AR700" i="9"/>
  <c r="BI701" i="9"/>
  <c r="BJ701" i="9"/>
  <c r="BK701" i="9"/>
  <c r="BL701" i="9"/>
  <c r="CC702" i="9"/>
  <c r="CD702" i="9"/>
  <c r="CE702" i="9"/>
  <c r="CF702" i="9"/>
  <c r="AO704" i="9"/>
  <c r="AP704" i="9"/>
  <c r="AQ704" i="9"/>
  <c r="AR704" i="9"/>
  <c r="BI705" i="9"/>
  <c r="BJ705" i="9"/>
  <c r="BK705" i="9"/>
  <c r="BL705" i="9"/>
  <c r="CC706" i="9"/>
  <c r="CD706" i="9"/>
  <c r="CE706" i="9"/>
  <c r="CF706" i="9"/>
  <c r="AO708" i="9"/>
  <c r="AP708" i="9"/>
  <c r="AQ708" i="9"/>
  <c r="AR708" i="9"/>
  <c r="BJ709" i="9"/>
  <c r="BK709" i="9"/>
  <c r="BL709" i="9"/>
  <c r="BI709" i="9"/>
  <c r="CF710" i="9"/>
  <c r="CC710" i="9"/>
  <c r="CD710" i="9"/>
  <c r="CE710" i="9"/>
  <c r="AP712" i="9"/>
  <c r="AQ712" i="9"/>
  <c r="AR712" i="9"/>
  <c r="AO712" i="9"/>
  <c r="BL713" i="9"/>
  <c r="BI713" i="9"/>
  <c r="BJ713" i="9"/>
  <c r="BK713" i="9"/>
  <c r="CD714" i="9"/>
  <c r="CE714" i="9"/>
  <c r="CF714" i="9"/>
  <c r="CC714" i="9"/>
  <c r="AR716" i="9"/>
  <c r="AO716" i="9"/>
  <c r="AP716" i="9"/>
  <c r="AQ716" i="9"/>
  <c r="BJ717" i="9"/>
  <c r="BK717" i="9"/>
  <c r="BL717" i="9"/>
  <c r="BI717" i="9"/>
  <c r="CC718" i="9"/>
  <c r="CD718" i="9"/>
  <c r="CE718" i="9"/>
  <c r="CF718" i="9"/>
  <c r="AO720" i="9"/>
  <c r="AP720" i="9"/>
  <c r="AQ720" i="9"/>
  <c r="AR720" i="9"/>
  <c r="BI721" i="9"/>
  <c r="BJ721" i="9"/>
  <c r="BK721" i="9"/>
  <c r="BL721" i="9"/>
  <c r="CC722" i="9"/>
  <c r="CD722" i="9"/>
  <c r="CE722" i="9"/>
  <c r="CF722" i="9"/>
  <c r="AO724" i="9"/>
  <c r="AP724" i="9"/>
  <c r="AQ724" i="9"/>
  <c r="AR724" i="9"/>
  <c r="BI725" i="9"/>
  <c r="BJ725" i="9"/>
  <c r="BK725" i="9"/>
  <c r="BL725" i="9"/>
  <c r="CC726" i="9"/>
  <c r="CD726" i="9"/>
  <c r="CE726" i="9"/>
  <c r="CF726" i="9"/>
  <c r="AO728" i="9"/>
  <c r="AP728" i="9"/>
  <c r="AQ728" i="9"/>
  <c r="AR728" i="9"/>
  <c r="BI729" i="9"/>
  <c r="BJ729" i="9"/>
  <c r="BK729" i="9"/>
  <c r="BL729" i="9"/>
  <c r="CC730" i="9"/>
  <c r="CD730" i="9"/>
  <c r="CE730" i="9"/>
  <c r="CF730" i="9"/>
  <c r="AO732" i="9"/>
  <c r="AP732" i="9"/>
  <c r="AQ732" i="9"/>
  <c r="AR732" i="9"/>
  <c r="BL733" i="9"/>
  <c r="BI733" i="9"/>
  <c r="BJ733" i="9"/>
  <c r="BK733" i="9"/>
  <c r="CF734" i="9"/>
  <c r="CC734" i="9"/>
  <c r="CD734" i="9"/>
  <c r="CE734" i="9"/>
  <c r="AP736" i="9"/>
  <c r="AQ736" i="9"/>
  <c r="AR736" i="9"/>
  <c r="AO736" i="9"/>
  <c r="BL737" i="9"/>
  <c r="BI737" i="9"/>
  <c r="BJ737" i="9"/>
  <c r="BK737" i="9"/>
  <c r="CD738" i="9"/>
  <c r="CE738" i="9"/>
  <c r="CF738" i="9"/>
  <c r="CC738" i="9"/>
  <c r="AR740" i="9"/>
  <c r="AO740" i="9"/>
  <c r="AP740" i="9"/>
  <c r="AQ740" i="9"/>
  <c r="BJ741" i="9"/>
  <c r="BK741" i="9"/>
  <c r="BL741" i="9"/>
  <c r="BI741" i="9"/>
  <c r="CF742" i="9"/>
  <c r="CC742" i="9"/>
  <c r="CD742" i="9"/>
  <c r="CE742" i="9"/>
  <c r="AP744" i="9"/>
  <c r="AQ744" i="9"/>
  <c r="AR744" i="9"/>
  <c r="AO744" i="9"/>
  <c r="BL745" i="9"/>
  <c r="BI745" i="9"/>
  <c r="BJ745" i="9"/>
  <c r="BK745" i="9"/>
  <c r="CE746" i="9"/>
  <c r="CF746" i="9"/>
  <c r="CC746" i="9"/>
  <c r="CD746" i="9"/>
  <c r="AP748" i="9"/>
  <c r="AQ748" i="9"/>
  <c r="AR748" i="9"/>
  <c r="AO748" i="9"/>
  <c r="BI749" i="9"/>
  <c r="BJ749" i="9"/>
  <c r="BK749" i="9"/>
  <c r="BL749" i="9"/>
  <c r="CF750" i="9"/>
  <c r="CC750" i="9"/>
  <c r="CD750" i="9"/>
  <c r="CE750" i="9"/>
  <c r="AP752" i="9"/>
  <c r="AQ752" i="9"/>
  <c r="AR752" i="9"/>
  <c r="AO752" i="9"/>
  <c r="BL753" i="9"/>
  <c r="BI753" i="9"/>
  <c r="BJ753" i="9"/>
  <c r="BK753" i="9"/>
  <c r="CD754" i="9"/>
  <c r="CE754" i="9"/>
  <c r="CF754" i="9"/>
  <c r="CC754" i="9"/>
  <c r="AR756" i="9"/>
  <c r="AO756" i="9"/>
  <c r="AP756" i="9"/>
  <c r="AQ756" i="9"/>
  <c r="AW161" i="9"/>
  <c r="AU161" i="9"/>
  <c r="AT161" i="9"/>
  <c r="AV161" i="9"/>
  <c r="BQ162" i="9"/>
  <c r="BN162" i="9"/>
  <c r="BO162" i="9"/>
  <c r="BP162" i="9"/>
  <c r="CK163" i="9"/>
  <c r="CJ163" i="9"/>
  <c r="CH163" i="9"/>
  <c r="CI163" i="9"/>
  <c r="AT165" i="9"/>
  <c r="AU165" i="9"/>
  <c r="AV165" i="9"/>
  <c r="AW165" i="9"/>
  <c r="BQ166" i="9"/>
  <c r="BN166" i="9"/>
  <c r="BO166" i="9"/>
  <c r="BP166" i="9"/>
  <c r="CK167" i="9"/>
  <c r="CH167" i="9"/>
  <c r="CI167" i="9"/>
  <c r="CJ167" i="9"/>
  <c r="AW169" i="9"/>
  <c r="AT169" i="9"/>
  <c r="AU169" i="9"/>
  <c r="AV169" i="9"/>
  <c r="BQ170" i="9"/>
  <c r="BN170" i="9"/>
  <c r="BO170" i="9"/>
  <c r="BP170" i="9"/>
  <c r="CK171" i="9"/>
  <c r="CH171" i="9"/>
  <c r="CI171" i="9"/>
  <c r="CJ171" i="9"/>
  <c r="AW173" i="9"/>
  <c r="AT173" i="9"/>
  <c r="AU173" i="9"/>
  <c r="AV173" i="9"/>
  <c r="BQ174" i="9"/>
  <c r="BN174" i="9"/>
  <c r="BO174" i="9"/>
  <c r="BP174" i="9"/>
  <c r="CK175" i="9"/>
  <c r="CH175" i="9"/>
  <c r="CI175" i="9"/>
  <c r="CJ175" i="9"/>
  <c r="AW177" i="9"/>
  <c r="AT177" i="9"/>
  <c r="AU177" i="9"/>
  <c r="AV177" i="9"/>
  <c r="BO178" i="9"/>
  <c r="BP178" i="9"/>
  <c r="BQ178" i="9"/>
  <c r="BN178" i="9"/>
  <c r="CH179" i="9"/>
  <c r="CI179" i="9"/>
  <c r="CK179" i="9"/>
  <c r="CJ179" i="9"/>
  <c r="AV181" i="9"/>
  <c r="AW181" i="9"/>
  <c r="AT181" i="9"/>
  <c r="AU181" i="9"/>
  <c r="BN182" i="9"/>
  <c r="BO182" i="9"/>
  <c r="BP182" i="9"/>
  <c r="BQ182" i="9"/>
  <c r="CJ183" i="9"/>
  <c r="CK183" i="9"/>
  <c r="CI183" i="9"/>
  <c r="CH183" i="9"/>
  <c r="AT185" i="9"/>
  <c r="AU185" i="9"/>
  <c r="AW185" i="9"/>
  <c r="AV185" i="9"/>
  <c r="BP186" i="9"/>
  <c r="BQ186" i="9"/>
  <c r="BN186" i="9"/>
  <c r="BO186" i="9"/>
  <c r="CH187" i="9"/>
  <c r="CI187" i="9"/>
  <c r="CK187" i="9"/>
  <c r="CJ187" i="9"/>
  <c r="AV189" i="9"/>
  <c r="AW189" i="9"/>
  <c r="AU189" i="9"/>
  <c r="AT189" i="9"/>
  <c r="BP190" i="9"/>
  <c r="BQ190" i="9"/>
  <c r="BO190" i="9"/>
  <c r="BN190" i="9"/>
  <c r="CJ191" i="9"/>
  <c r="CK191" i="9"/>
  <c r="CI191" i="9"/>
  <c r="CH191" i="9"/>
  <c r="AV193" i="9"/>
  <c r="AW193" i="9"/>
  <c r="AU193" i="9"/>
  <c r="AT193" i="9"/>
  <c r="BP194" i="9"/>
  <c r="BQ194" i="9"/>
  <c r="BO194" i="9"/>
  <c r="BN194" i="9"/>
  <c r="CK195" i="9"/>
  <c r="CH195" i="9"/>
  <c r="CJ195" i="9"/>
  <c r="CI195" i="9"/>
  <c r="AU197" i="9"/>
  <c r="AV197" i="9"/>
  <c r="AW197" i="9"/>
  <c r="AT197" i="9"/>
  <c r="BO198" i="9"/>
  <c r="BP198" i="9"/>
  <c r="BQ198" i="9"/>
  <c r="BN198" i="9"/>
  <c r="CI199" i="9"/>
  <c r="CJ199" i="9"/>
  <c r="CK199" i="9"/>
  <c r="CH199" i="9"/>
  <c r="AU201" i="9"/>
  <c r="AV201" i="9"/>
  <c r="AW201" i="9"/>
  <c r="AT201" i="9"/>
  <c r="BO202" i="9"/>
  <c r="BP202" i="9"/>
  <c r="BQ202" i="9"/>
  <c r="BN202" i="9"/>
  <c r="CI203" i="9"/>
  <c r="CJ203" i="9"/>
  <c r="CK203" i="9"/>
  <c r="CH203" i="9"/>
  <c r="AU205" i="9"/>
  <c r="AV205" i="9"/>
  <c r="AW205" i="9"/>
  <c r="AT205" i="9"/>
  <c r="BO206" i="9"/>
  <c r="BP206" i="9"/>
  <c r="BQ206" i="9"/>
  <c r="BN206" i="9"/>
  <c r="CI207" i="9"/>
  <c r="CJ207" i="9"/>
  <c r="CK207" i="9"/>
  <c r="CH207" i="9"/>
  <c r="AU209" i="9"/>
  <c r="AV209" i="9"/>
  <c r="AW209" i="9"/>
  <c r="AT209" i="9"/>
  <c r="BO210" i="9"/>
  <c r="BP210" i="9"/>
  <c r="BQ210" i="9"/>
  <c r="BN210" i="9"/>
  <c r="CK211" i="9"/>
  <c r="CH211" i="9"/>
  <c r="CI211" i="9"/>
  <c r="CJ211" i="9"/>
  <c r="AU213" i="9"/>
  <c r="AV213" i="9"/>
  <c r="AW213" i="9"/>
  <c r="AT213" i="9"/>
  <c r="BO214" i="9"/>
  <c r="BP214" i="9"/>
  <c r="BQ214" i="9"/>
  <c r="BN214" i="9"/>
  <c r="CK215" i="9"/>
  <c r="CH215" i="9"/>
  <c r="CI215" i="9"/>
  <c r="CJ215" i="9"/>
  <c r="AU217" i="9"/>
  <c r="AV217" i="9"/>
  <c r="AW217" i="9"/>
  <c r="AT217" i="9"/>
  <c r="BN218" i="9"/>
  <c r="BO218" i="9"/>
  <c r="BP218" i="9"/>
  <c r="BQ218" i="9"/>
  <c r="CJ219" i="9"/>
  <c r="CK219" i="9"/>
  <c r="CH219" i="9"/>
  <c r="CI219" i="9"/>
  <c r="AV221" i="9"/>
  <c r="AW221" i="9"/>
  <c r="AT221" i="9"/>
  <c r="AU221" i="9"/>
  <c r="BO222" i="9"/>
  <c r="BP222" i="9"/>
  <c r="BQ222" i="9"/>
  <c r="BN222" i="9"/>
  <c r="CI223" i="9"/>
  <c r="CJ223" i="9"/>
  <c r="CK223" i="9"/>
  <c r="CH223" i="9"/>
  <c r="AU225" i="9"/>
  <c r="AV225" i="9"/>
  <c r="AW225" i="9"/>
  <c r="AT225" i="9"/>
  <c r="BO226" i="9"/>
  <c r="BP226" i="9"/>
  <c r="BQ226" i="9"/>
  <c r="BN226" i="9"/>
  <c r="CI227" i="9"/>
  <c r="CJ227" i="9"/>
  <c r="CK227" i="9"/>
  <c r="CH227" i="9"/>
  <c r="AU229" i="9"/>
  <c r="AV229" i="9"/>
  <c r="AW229" i="9"/>
  <c r="AT229" i="9"/>
  <c r="BO230" i="9"/>
  <c r="BP230" i="9"/>
  <c r="BQ230" i="9"/>
  <c r="BN230" i="9"/>
  <c r="CI231" i="9"/>
  <c r="CJ231" i="9"/>
  <c r="CK231" i="9"/>
  <c r="CH231" i="9"/>
  <c r="AV233" i="9"/>
  <c r="AW233" i="9"/>
  <c r="AT233" i="9"/>
  <c r="AU233" i="9"/>
  <c r="BP234" i="9"/>
  <c r="BQ234" i="9"/>
  <c r="BN234" i="9"/>
  <c r="BO234" i="9"/>
  <c r="CJ235" i="9"/>
  <c r="CK235" i="9"/>
  <c r="CH235" i="9"/>
  <c r="CI235" i="9"/>
  <c r="AV237" i="9"/>
  <c r="AW237" i="9"/>
  <c r="AT237" i="9"/>
  <c r="AU237" i="9"/>
  <c r="BP238" i="9"/>
  <c r="BQ238" i="9"/>
  <c r="BN238" i="9"/>
  <c r="BO238" i="9"/>
  <c r="CJ239" i="9"/>
  <c r="CK239" i="9"/>
  <c r="CH239" i="9"/>
  <c r="CI239" i="9"/>
  <c r="AV241" i="9"/>
  <c r="AW241" i="9"/>
  <c r="AT241" i="9"/>
  <c r="AU241" i="9"/>
  <c r="BP242" i="9"/>
  <c r="BQ242" i="9"/>
  <c r="BN242" i="9"/>
  <c r="BO242" i="9"/>
  <c r="CJ243" i="9"/>
  <c r="CK243" i="9"/>
  <c r="CH243" i="9"/>
  <c r="CI243" i="9"/>
  <c r="AV245" i="9"/>
  <c r="AW245" i="9"/>
  <c r="AT245" i="9"/>
  <c r="AU245" i="9"/>
  <c r="BP246" i="9"/>
  <c r="BQ246" i="9"/>
  <c r="BN246" i="9"/>
  <c r="BO246" i="9"/>
  <c r="CJ247" i="9"/>
  <c r="CK247" i="9"/>
  <c r="CH247" i="9"/>
  <c r="CI247" i="9"/>
  <c r="AV249" i="9"/>
  <c r="AW249" i="9"/>
  <c r="AT249" i="9"/>
  <c r="AU249" i="9"/>
  <c r="BP250" i="9"/>
  <c r="BQ250" i="9"/>
  <c r="BN250" i="9"/>
  <c r="BO250" i="9"/>
  <c r="CJ251" i="9"/>
  <c r="CK251" i="9"/>
  <c r="CH251" i="9"/>
  <c r="CI251" i="9"/>
  <c r="AV253" i="9"/>
  <c r="AW253" i="9"/>
  <c r="AT253" i="9"/>
  <c r="AU253" i="9"/>
  <c r="BP254" i="9"/>
  <c r="BQ254" i="9"/>
  <c r="BN254" i="9"/>
  <c r="BO254" i="9"/>
  <c r="CJ255" i="9"/>
  <c r="CK255" i="9"/>
  <c r="CH255" i="9"/>
  <c r="CI255" i="9"/>
  <c r="AW257" i="9"/>
  <c r="AT257" i="9"/>
  <c r="AU257" i="9"/>
  <c r="AV257" i="9"/>
  <c r="BQ258" i="9"/>
  <c r="BN258" i="9"/>
  <c r="BO258" i="9"/>
  <c r="BP258" i="9"/>
  <c r="CK259" i="9"/>
  <c r="CH259" i="9"/>
  <c r="CI259" i="9"/>
  <c r="CJ259" i="9"/>
  <c r="AW261" i="9"/>
  <c r="AT261" i="9"/>
  <c r="AU261" i="9"/>
  <c r="AV261" i="9"/>
  <c r="BQ262" i="9"/>
  <c r="BN262" i="9"/>
  <c r="BO262" i="9"/>
  <c r="BP262" i="9"/>
  <c r="CK263" i="9"/>
  <c r="CH263" i="9"/>
  <c r="CI263" i="9"/>
  <c r="CJ263" i="9"/>
  <c r="AW265" i="9"/>
  <c r="AT265" i="9"/>
  <c r="AU265" i="9"/>
  <c r="AV265" i="9"/>
  <c r="BQ266" i="9"/>
  <c r="BO266" i="9"/>
  <c r="BN266" i="9"/>
  <c r="BP266" i="9"/>
  <c r="CI267" i="9"/>
  <c r="CK267" i="9"/>
  <c r="CJ267" i="9"/>
  <c r="CH267" i="9"/>
  <c r="AU269" i="9"/>
  <c r="AW269" i="9"/>
  <c r="AV269" i="9"/>
  <c r="AT269" i="9"/>
  <c r="BN270" i="9"/>
  <c r="BP270" i="9"/>
  <c r="BO270" i="9"/>
  <c r="BQ270" i="9"/>
  <c r="CJ271" i="9"/>
  <c r="CH271" i="9"/>
  <c r="CK271" i="9"/>
  <c r="CI271" i="9"/>
  <c r="AW273" i="9"/>
  <c r="AU273" i="9"/>
  <c r="AT273" i="9"/>
  <c r="AV273" i="9"/>
  <c r="BO274" i="9"/>
  <c r="BQ274" i="9"/>
  <c r="BP274" i="9"/>
  <c r="BN274" i="9"/>
  <c r="CK275" i="9"/>
  <c r="CI275" i="9"/>
  <c r="CH275" i="9"/>
  <c r="CJ275" i="9"/>
  <c r="AU277" i="9"/>
  <c r="AW277" i="9"/>
  <c r="AT277" i="9"/>
  <c r="AV277" i="9"/>
  <c r="BQ278" i="9"/>
  <c r="BO278" i="9"/>
  <c r="BN278" i="9"/>
  <c r="BP278" i="9"/>
  <c r="CI279" i="9"/>
  <c r="CK279" i="9"/>
  <c r="CJ279" i="9"/>
  <c r="CH279" i="9"/>
  <c r="AW281" i="9"/>
  <c r="AU281" i="9"/>
  <c r="AT281" i="9"/>
  <c r="AV281" i="9"/>
  <c r="BO282" i="9"/>
  <c r="BQ282" i="9"/>
  <c r="BN282" i="9"/>
  <c r="BP282" i="9"/>
  <c r="CH283" i="9"/>
  <c r="CI283" i="9"/>
  <c r="CJ283" i="9"/>
  <c r="CK283" i="9"/>
  <c r="AV285" i="9"/>
  <c r="AW285" i="9"/>
  <c r="AT285" i="9"/>
  <c r="AU285" i="9"/>
  <c r="BN286" i="9"/>
  <c r="BO286" i="9"/>
  <c r="BP286" i="9"/>
  <c r="BQ286" i="9"/>
  <c r="CI287" i="9"/>
  <c r="CK287" i="9"/>
  <c r="AU289" i="9"/>
  <c r="AW289" i="9"/>
  <c r="BO290" i="9"/>
  <c r="BQ290" i="9"/>
  <c r="CI291" i="9"/>
  <c r="CK291" i="9"/>
  <c r="AU293" i="9"/>
  <c r="AW293" i="9"/>
  <c r="BO294" i="9"/>
  <c r="BQ294" i="9"/>
  <c r="CI295" i="9"/>
  <c r="CK295" i="9"/>
  <c r="AU297" i="9"/>
  <c r="AW297" i="9"/>
  <c r="BO298" i="9"/>
  <c r="BQ298" i="9"/>
  <c r="CI303" i="9"/>
  <c r="CK303" i="9"/>
  <c r="AV305" i="9"/>
  <c r="AU305" i="9"/>
  <c r="BP306" i="9"/>
  <c r="BO306" i="9"/>
  <c r="CJ307" i="9"/>
  <c r="CI307" i="9"/>
  <c r="AV309" i="9"/>
  <c r="AU309" i="9"/>
  <c r="BP310" i="9"/>
  <c r="BO310" i="9"/>
  <c r="CJ311" i="9"/>
  <c r="CI311" i="9"/>
  <c r="AV313" i="9"/>
  <c r="AU313" i="9"/>
  <c r="BN314" i="9"/>
  <c r="BQ314" i="9"/>
  <c r="BO314" i="9"/>
  <c r="CH315" i="9"/>
  <c r="CK315" i="9"/>
  <c r="CI315" i="9"/>
  <c r="AT317" i="9"/>
  <c r="AW317" i="9"/>
  <c r="AU317" i="9"/>
  <c r="BN318" i="9"/>
  <c r="BQ318" i="9"/>
  <c r="BO318" i="9"/>
  <c r="CH319" i="9"/>
  <c r="CK319" i="9"/>
  <c r="CI319" i="9"/>
  <c r="AT321" i="9"/>
  <c r="AW321" i="9"/>
  <c r="AU321" i="9"/>
  <c r="BN322" i="9"/>
  <c r="BQ322" i="9"/>
  <c r="BO322" i="9"/>
  <c r="CH323" i="9"/>
  <c r="CK323" i="9"/>
  <c r="CI323" i="9"/>
  <c r="AT325" i="9"/>
  <c r="AW325" i="9"/>
  <c r="AU325" i="9"/>
  <c r="BN326" i="9"/>
  <c r="BQ326" i="9"/>
  <c r="BO326" i="9"/>
  <c r="CH327" i="9"/>
  <c r="CK327" i="9"/>
  <c r="CI327" i="9"/>
  <c r="AT329" i="9"/>
  <c r="AW329" i="9"/>
  <c r="AU329" i="9"/>
  <c r="BN330" i="9"/>
  <c r="BQ330" i="9"/>
  <c r="BO330" i="9"/>
  <c r="CH331" i="9"/>
  <c r="CI331" i="9"/>
  <c r="CK331" i="9"/>
  <c r="AT333" i="9"/>
  <c r="AU333" i="9"/>
  <c r="AW333" i="9"/>
  <c r="BN334" i="9"/>
  <c r="BO334" i="9"/>
  <c r="BQ334" i="9"/>
  <c r="CH335" i="9"/>
  <c r="CI335" i="9"/>
  <c r="CK335" i="9"/>
  <c r="AT337" i="9"/>
  <c r="AU337" i="9"/>
  <c r="AW337" i="9"/>
  <c r="BN338" i="9"/>
  <c r="BO338" i="9"/>
  <c r="BQ338" i="9"/>
  <c r="CH339" i="9"/>
  <c r="CI339" i="9"/>
  <c r="CK339" i="9"/>
  <c r="AT341" i="9"/>
  <c r="AU341" i="9"/>
  <c r="AW341" i="9"/>
  <c r="BN342" i="9"/>
  <c r="BO342" i="9"/>
  <c r="BQ342" i="9"/>
  <c r="CH343" i="9"/>
  <c r="CI343" i="9"/>
  <c r="CK343" i="9"/>
  <c r="AT345" i="9"/>
  <c r="AU345" i="9"/>
  <c r="AW345" i="9"/>
  <c r="BN346" i="9"/>
  <c r="BO346" i="9"/>
  <c r="BQ346" i="9"/>
  <c r="CJ347" i="9"/>
  <c r="CH347" i="9"/>
  <c r="CI347" i="9"/>
  <c r="CK347" i="9"/>
  <c r="AV349" i="9"/>
  <c r="AU349" i="9"/>
  <c r="AW349" i="9"/>
  <c r="AT349" i="9"/>
  <c r="BP350" i="9"/>
  <c r="BO350" i="9"/>
  <c r="BQ350" i="9"/>
  <c r="BN350" i="9"/>
  <c r="CJ351" i="9"/>
  <c r="CI351" i="9"/>
  <c r="CK351" i="9"/>
  <c r="CH351" i="9"/>
  <c r="AV353" i="9"/>
  <c r="AU353" i="9"/>
  <c r="AW353" i="9"/>
  <c r="AT353" i="9"/>
  <c r="BP354" i="9"/>
  <c r="BQ354" i="9"/>
  <c r="BN354" i="9"/>
  <c r="BO354" i="9"/>
  <c r="CJ355" i="9"/>
  <c r="CH355" i="9"/>
  <c r="CI355" i="9"/>
  <c r="CK355" i="9"/>
  <c r="AV357" i="9"/>
  <c r="AW357" i="9"/>
  <c r="AT357" i="9"/>
  <c r="AU357" i="9"/>
  <c r="BP358" i="9"/>
  <c r="BO358" i="9"/>
  <c r="BQ358" i="9"/>
  <c r="BN358" i="9"/>
  <c r="CJ359" i="9"/>
  <c r="CI359" i="9"/>
  <c r="CK359" i="9"/>
  <c r="CH359" i="9"/>
  <c r="AV361" i="9"/>
  <c r="AU361" i="9"/>
  <c r="AW361" i="9"/>
  <c r="AT361" i="9"/>
  <c r="BP362" i="9"/>
  <c r="BO362" i="9"/>
  <c r="BQ362" i="9"/>
  <c r="BN362" i="9"/>
  <c r="CJ363" i="9"/>
  <c r="CI363" i="9"/>
  <c r="CK363" i="9"/>
  <c r="CH363" i="9"/>
  <c r="AV365" i="9"/>
  <c r="AU365" i="9"/>
  <c r="AW365" i="9"/>
  <c r="AT365" i="9"/>
  <c r="BP366" i="9"/>
  <c r="BO366" i="9"/>
  <c r="BQ366" i="9"/>
  <c r="BN366" i="9"/>
  <c r="CJ367" i="9"/>
  <c r="CH367" i="9"/>
  <c r="CI367" i="9"/>
  <c r="CK367" i="9"/>
  <c r="AV369" i="9"/>
  <c r="AT369" i="9"/>
  <c r="AU369" i="9"/>
  <c r="AW369" i="9"/>
  <c r="BP370" i="9"/>
  <c r="BN370" i="9"/>
  <c r="BO370" i="9"/>
  <c r="BQ370" i="9"/>
  <c r="CJ371" i="9"/>
  <c r="CH371" i="9"/>
  <c r="CI371" i="9"/>
  <c r="CK371" i="9"/>
  <c r="AV373" i="9"/>
  <c r="AT373" i="9"/>
  <c r="AU373" i="9"/>
  <c r="AW373" i="9"/>
  <c r="BP374" i="9"/>
  <c r="BN374" i="9"/>
  <c r="BO374" i="9"/>
  <c r="BQ374" i="9"/>
  <c r="CJ375" i="9"/>
  <c r="CK375" i="9"/>
  <c r="CH375" i="9"/>
  <c r="CI375" i="9"/>
  <c r="AV377" i="9"/>
  <c r="AW377" i="9"/>
  <c r="AT377" i="9"/>
  <c r="AU377" i="9"/>
  <c r="BP378" i="9"/>
  <c r="BQ378" i="9"/>
  <c r="BN378" i="9"/>
  <c r="BO378" i="9"/>
  <c r="CJ379" i="9"/>
  <c r="CK379" i="9"/>
  <c r="CH379" i="9"/>
  <c r="CI379" i="9"/>
  <c r="AV381" i="9"/>
  <c r="AT381" i="9"/>
  <c r="AU381" i="9"/>
  <c r="AW381" i="9"/>
  <c r="BP382" i="9"/>
  <c r="BN382" i="9"/>
  <c r="BO382" i="9"/>
  <c r="BQ382" i="9"/>
  <c r="CJ383" i="9"/>
  <c r="CK383" i="9"/>
  <c r="CH383" i="9"/>
  <c r="CI383" i="9"/>
  <c r="AV385" i="9"/>
  <c r="AT385" i="9"/>
  <c r="AU385" i="9"/>
  <c r="AW385" i="9"/>
  <c r="BP386" i="9"/>
  <c r="BQ386" i="9"/>
  <c r="BN386" i="9"/>
  <c r="BO386" i="9"/>
  <c r="BN410" i="9"/>
  <c r="BP410" i="9"/>
  <c r="BQ410" i="9"/>
  <c r="BO410" i="9"/>
  <c r="CH411" i="9"/>
  <c r="CJ411" i="9"/>
  <c r="CK411" i="9"/>
  <c r="CI411" i="9"/>
  <c r="AT413" i="9"/>
  <c r="AV413" i="9"/>
  <c r="AW413" i="9"/>
  <c r="AU413" i="9"/>
  <c r="BN414" i="9"/>
  <c r="BP414" i="9"/>
  <c r="BQ414" i="9"/>
  <c r="BO414" i="9"/>
  <c r="CH415" i="9"/>
  <c r="CJ415" i="9"/>
  <c r="CK415" i="9"/>
  <c r="CI415" i="9"/>
  <c r="AT417" i="9"/>
  <c r="AV417" i="9"/>
  <c r="AW417" i="9"/>
  <c r="AU417" i="9"/>
  <c r="BN418" i="9"/>
  <c r="BP418" i="9"/>
  <c r="BQ418" i="9"/>
  <c r="BO418" i="9"/>
  <c r="CH419" i="9"/>
  <c r="CJ419" i="9"/>
  <c r="CK419" i="9"/>
  <c r="CI419" i="9"/>
  <c r="AT421" i="9"/>
  <c r="AV421" i="9"/>
  <c r="AW421" i="9"/>
  <c r="AU421" i="9"/>
  <c r="BN422" i="9"/>
  <c r="BP422" i="9"/>
  <c r="BQ422" i="9"/>
  <c r="BO422" i="9"/>
  <c r="CH423" i="9"/>
  <c r="CJ423" i="9"/>
  <c r="CK423" i="9"/>
  <c r="CI423" i="9"/>
  <c r="AT425" i="9"/>
  <c r="AV425" i="9"/>
  <c r="AW425" i="9"/>
  <c r="AU425" i="9"/>
  <c r="BN426" i="9"/>
  <c r="BP426" i="9"/>
  <c r="BQ426" i="9"/>
  <c r="BO426" i="9"/>
  <c r="CH427" i="9"/>
  <c r="CJ427" i="9"/>
  <c r="CK427" i="9"/>
  <c r="CI427" i="9"/>
  <c r="AT429" i="9"/>
  <c r="AU429" i="9"/>
  <c r="AV429" i="9"/>
  <c r="AW429" i="9"/>
  <c r="BN430" i="9"/>
  <c r="BO430" i="9"/>
  <c r="BP430" i="9"/>
  <c r="BQ430" i="9"/>
  <c r="CH431" i="9"/>
  <c r="CI431" i="9"/>
  <c r="CJ431" i="9"/>
  <c r="CK431" i="9"/>
  <c r="AT433" i="9"/>
  <c r="AU433" i="9"/>
  <c r="AV433" i="9"/>
  <c r="AW433" i="9"/>
  <c r="BN434" i="9"/>
  <c r="BO434" i="9"/>
  <c r="BP434" i="9"/>
  <c r="BQ434" i="9"/>
  <c r="CH435" i="9"/>
  <c r="CI435" i="9"/>
  <c r="CJ435" i="9"/>
  <c r="CK435" i="9"/>
  <c r="AT437" i="9"/>
  <c r="AU437" i="9"/>
  <c r="AV437" i="9"/>
  <c r="AW437" i="9"/>
  <c r="BN438" i="9"/>
  <c r="BO438" i="9"/>
  <c r="BP438" i="9"/>
  <c r="BQ438" i="9"/>
  <c r="CH439" i="9"/>
  <c r="CI439" i="9"/>
  <c r="CJ439" i="9"/>
  <c r="CK439" i="9"/>
  <c r="AT441" i="9"/>
  <c r="AU441" i="9"/>
  <c r="AV441" i="9"/>
  <c r="AW441" i="9"/>
  <c r="BN442" i="9"/>
  <c r="BO442" i="9"/>
  <c r="BP442" i="9"/>
  <c r="BQ442" i="9"/>
  <c r="CH443" i="9"/>
  <c r="CI443" i="9"/>
  <c r="CJ443" i="9"/>
  <c r="CK443" i="9"/>
  <c r="AT445" i="9"/>
  <c r="AU445" i="9"/>
  <c r="AV445" i="9"/>
  <c r="AW445" i="9"/>
  <c r="BN446" i="9"/>
  <c r="BO446" i="9"/>
  <c r="BP446" i="9"/>
  <c r="BQ446" i="9"/>
  <c r="CH447" i="9"/>
  <c r="CI447" i="9"/>
  <c r="CJ447" i="9"/>
  <c r="CK447" i="9"/>
  <c r="AT449" i="9"/>
  <c r="AU449" i="9"/>
  <c r="AV449" i="9"/>
  <c r="AW449" i="9"/>
  <c r="BP458" i="9"/>
  <c r="BQ458" i="9"/>
  <c r="CJ459" i="9"/>
  <c r="CK459" i="9"/>
  <c r="AV461" i="9"/>
  <c r="AW461" i="9"/>
  <c r="BP462" i="9"/>
  <c r="BQ462" i="9"/>
  <c r="CJ463" i="9"/>
  <c r="CK463" i="9"/>
  <c r="AV465" i="9"/>
  <c r="AW465" i="9"/>
  <c r="BP466" i="9"/>
  <c r="BQ466" i="9"/>
  <c r="CJ467" i="9"/>
  <c r="CH467" i="9"/>
  <c r="CK467" i="9"/>
  <c r="AV469" i="9"/>
  <c r="AT469" i="9"/>
  <c r="AW469" i="9"/>
  <c r="BP470" i="9"/>
  <c r="BN470" i="9"/>
  <c r="BQ470" i="9"/>
  <c r="CJ471" i="9"/>
  <c r="CH471" i="9"/>
  <c r="CK471" i="9"/>
  <c r="AV473" i="9"/>
  <c r="AT473" i="9"/>
  <c r="AW473" i="9"/>
  <c r="BP474" i="9"/>
  <c r="BN474" i="9"/>
  <c r="BQ474" i="9"/>
  <c r="CJ475" i="9"/>
  <c r="CH475" i="9"/>
  <c r="CI475" i="9"/>
  <c r="CK475" i="9"/>
  <c r="AV477" i="9"/>
  <c r="AT477" i="9"/>
  <c r="AU477" i="9"/>
  <c r="AW477" i="9"/>
  <c r="BP478" i="9"/>
  <c r="BN478" i="9"/>
  <c r="BO478" i="9"/>
  <c r="BQ478" i="9"/>
  <c r="CJ479" i="9"/>
  <c r="CH479" i="9"/>
  <c r="CI479" i="9"/>
  <c r="CK479" i="9"/>
  <c r="AV481" i="9"/>
  <c r="AT481" i="9"/>
  <c r="AU481" i="9"/>
  <c r="AW481" i="9"/>
  <c r="BP482" i="9"/>
  <c r="BN482" i="9"/>
  <c r="BQ482" i="9"/>
  <c r="BO482" i="9"/>
  <c r="CJ483" i="9"/>
  <c r="CH483" i="9"/>
  <c r="CK483" i="9"/>
  <c r="CI483" i="9"/>
  <c r="AV485" i="9"/>
  <c r="AT485" i="9"/>
  <c r="AW485" i="9"/>
  <c r="AU485" i="9"/>
  <c r="BP486" i="9"/>
  <c r="BN486" i="9"/>
  <c r="BQ486" i="9"/>
  <c r="BO486" i="9"/>
  <c r="CJ487" i="9"/>
  <c r="CH487" i="9"/>
  <c r="CK487" i="9"/>
  <c r="CI487" i="9"/>
  <c r="AV489" i="9"/>
  <c r="AW489" i="9"/>
  <c r="AT489" i="9"/>
  <c r="AU489" i="9"/>
  <c r="BP490" i="9"/>
  <c r="BN490" i="9"/>
  <c r="BO490" i="9"/>
  <c r="BQ490" i="9"/>
  <c r="CJ491" i="9"/>
  <c r="CH491" i="9"/>
  <c r="CI491" i="9"/>
  <c r="CK491" i="9"/>
  <c r="AV493" i="9"/>
  <c r="AT493" i="9"/>
  <c r="AU493" i="9"/>
  <c r="AW493" i="9"/>
  <c r="BP494" i="9"/>
  <c r="BN494" i="9"/>
  <c r="BO494" i="9"/>
  <c r="BQ494" i="9"/>
  <c r="CJ495" i="9"/>
  <c r="CH495" i="9"/>
  <c r="CI495" i="9"/>
  <c r="CK495" i="9"/>
  <c r="AV497" i="9"/>
  <c r="AU497" i="9"/>
  <c r="BP498" i="9"/>
  <c r="BO498" i="9"/>
  <c r="CJ499" i="9"/>
  <c r="CI499" i="9"/>
  <c r="AV501" i="9"/>
  <c r="AU501" i="9"/>
  <c r="BP502" i="9"/>
  <c r="BO502" i="9"/>
  <c r="CJ503" i="9"/>
  <c r="CI503" i="9"/>
  <c r="AV505" i="9"/>
  <c r="AU505" i="9"/>
  <c r="BP506" i="9"/>
  <c r="BO506" i="9"/>
  <c r="CJ507" i="9"/>
  <c r="CI507" i="9"/>
  <c r="AV509" i="9"/>
  <c r="AU509" i="9"/>
  <c r="BP510" i="9"/>
  <c r="BO510" i="9"/>
  <c r="CJ511" i="9"/>
  <c r="CI511" i="9"/>
  <c r="AV513" i="9"/>
  <c r="AU513" i="9"/>
  <c r="BP514" i="9"/>
  <c r="BO514" i="9"/>
  <c r="CJ515" i="9"/>
  <c r="CI515" i="9"/>
  <c r="AV517" i="9"/>
  <c r="AU517" i="9"/>
  <c r="BP518" i="9"/>
  <c r="BO518" i="9"/>
  <c r="CJ519" i="9"/>
  <c r="CI519" i="9"/>
  <c r="AV521" i="9"/>
  <c r="AU521" i="9"/>
  <c r="BN522" i="9"/>
  <c r="BO522" i="9"/>
  <c r="BQ522" i="9"/>
  <c r="CH523" i="9"/>
  <c r="CI523" i="9"/>
  <c r="CK523" i="9"/>
  <c r="AT525" i="9"/>
  <c r="AU525" i="9"/>
  <c r="AW525" i="9"/>
  <c r="BN526" i="9"/>
  <c r="BO526" i="9"/>
  <c r="BQ526" i="9"/>
  <c r="CH527" i="9"/>
  <c r="CI527" i="9"/>
  <c r="CK527" i="9"/>
  <c r="AT529" i="9"/>
  <c r="AU529" i="9"/>
  <c r="AW529" i="9"/>
  <c r="BN530" i="9"/>
  <c r="BO530" i="9"/>
  <c r="BQ530" i="9"/>
  <c r="CH531" i="9"/>
  <c r="CI531" i="9"/>
  <c r="CK531" i="9"/>
  <c r="AT533" i="9"/>
  <c r="AU533" i="9"/>
  <c r="AW533" i="9"/>
  <c r="BN534" i="9"/>
  <c r="BO534" i="9"/>
  <c r="BQ534" i="9"/>
  <c r="CH535" i="9"/>
  <c r="CI535" i="9"/>
  <c r="CK535" i="9"/>
  <c r="AT537" i="9"/>
  <c r="AU537" i="9"/>
  <c r="AW537" i="9"/>
  <c r="BN538" i="9"/>
  <c r="BO538" i="9"/>
  <c r="BQ538" i="9"/>
  <c r="CH539" i="9"/>
  <c r="CI539" i="9"/>
  <c r="CK539" i="9"/>
  <c r="AT541" i="9"/>
  <c r="AU541" i="9"/>
  <c r="AW541" i="9"/>
  <c r="BN542" i="9"/>
  <c r="BO542" i="9"/>
  <c r="BQ542" i="9"/>
  <c r="CH543" i="9"/>
  <c r="CI543" i="9"/>
  <c r="CK543" i="9"/>
  <c r="AT545" i="9"/>
  <c r="AU545" i="9"/>
  <c r="AW545" i="9"/>
  <c r="BN546" i="9"/>
  <c r="BO546" i="9"/>
  <c r="BQ546" i="9"/>
  <c r="CH547" i="9"/>
  <c r="CI547" i="9"/>
  <c r="CK547" i="9"/>
  <c r="AT549" i="9"/>
  <c r="AU549" i="9"/>
  <c r="AW549" i="9"/>
  <c r="BN550" i="9"/>
  <c r="BO550" i="9"/>
  <c r="BQ550" i="9"/>
  <c r="CH551" i="9"/>
  <c r="CI551" i="9"/>
  <c r="CK551" i="9"/>
  <c r="AT553" i="9"/>
  <c r="AU553" i="9"/>
  <c r="AW553" i="9"/>
  <c r="BN554" i="9"/>
  <c r="BO554" i="9"/>
  <c r="BQ554" i="9"/>
  <c r="CJ555" i="9"/>
  <c r="CH555" i="9"/>
  <c r="CI555" i="9"/>
  <c r="CK555" i="9"/>
  <c r="AV557" i="9"/>
  <c r="AT557" i="9"/>
  <c r="AU557" i="9"/>
  <c r="AW557" i="9"/>
  <c r="BP558" i="9"/>
  <c r="BN558" i="9"/>
  <c r="BO558" i="9"/>
  <c r="BQ558" i="9"/>
  <c r="CJ559" i="9"/>
  <c r="CH559" i="9"/>
  <c r="CI559" i="9"/>
  <c r="CK559" i="9"/>
  <c r="AV561" i="9"/>
  <c r="AT561" i="9"/>
  <c r="AU561" i="9"/>
  <c r="AW561" i="9"/>
  <c r="BP562" i="9"/>
  <c r="BN562" i="9"/>
  <c r="BO562" i="9"/>
  <c r="BQ562" i="9"/>
  <c r="CJ563" i="9"/>
  <c r="CH563" i="9"/>
  <c r="CI563" i="9"/>
  <c r="CK563" i="9"/>
  <c r="AV565" i="9"/>
  <c r="AT565" i="9"/>
  <c r="AU565" i="9"/>
  <c r="AW565" i="9"/>
  <c r="BP566" i="9"/>
  <c r="BN566" i="9"/>
  <c r="BO566" i="9"/>
  <c r="BQ566" i="9"/>
  <c r="CJ567" i="9"/>
  <c r="CH567" i="9"/>
  <c r="CI567" i="9"/>
  <c r="CK567" i="9"/>
  <c r="AV569" i="9"/>
  <c r="AT569" i="9"/>
  <c r="AU569" i="9"/>
  <c r="AW569" i="9"/>
  <c r="BP570" i="9"/>
  <c r="BN570" i="9"/>
  <c r="BO570" i="9"/>
  <c r="BQ570" i="9"/>
  <c r="CJ571" i="9"/>
  <c r="CH571" i="9"/>
  <c r="CI571" i="9"/>
  <c r="CK571" i="9"/>
  <c r="AV573" i="9"/>
  <c r="AT573" i="9"/>
  <c r="AU573" i="9"/>
  <c r="AW573" i="9"/>
  <c r="BP574" i="9"/>
  <c r="BN574" i="9"/>
  <c r="BO574" i="9"/>
  <c r="BQ574" i="9"/>
  <c r="CJ575" i="9"/>
  <c r="CH575" i="9"/>
  <c r="CI575" i="9"/>
  <c r="CK575" i="9"/>
  <c r="AV577" i="9"/>
  <c r="AT577" i="9"/>
  <c r="AU577" i="9"/>
  <c r="AW577" i="9"/>
  <c r="BP578" i="9"/>
  <c r="BN578" i="9"/>
  <c r="BO578" i="9"/>
  <c r="BQ578" i="9"/>
  <c r="CJ579" i="9"/>
  <c r="CH579" i="9"/>
  <c r="CI579" i="9"/>
  <c r="CK579" i="9"/>
  <c r="AV581" i="9"/>
  <c r="AT581" i="9"/>
  <c r="AU581" i="9"/>
  <c r="AW581" i="9"/>
  <c r="BP582" i="9"/>
  <c r="BN582" i="9"/>
  <c r="BO582" i="9"/>
  <c r="BQ582" i="9"/>
  <c r="CJ583" i="9"/>
  <c r="CH583" i="9"/>
  <c r="CI583" i="9"/>
  <c r="CK583" i="9"/>
  <c r="AV585" i="9"/>
  <c r="AT585" i="9"/>
  <c r="AU585" i="9"/>
  <c r="AW585" i="9"/>
  <c r="BP586" i="9"/>
  <c r="BN586" i="9"/>
  <c r="BO586" i="9"/>
  <c r="BQ586" i="9"/>
  <c r="CJ587" i="9"/>
  <c r="CH587" i="9"/>
  <c r="CK587" i="9"/>
  <c r="CI587" i="9"/>
  <c r="AV589" i="9"/>
  <c r="AW589" i="9"/>
  <c r="AT589" i="9"/>
  <c r="AU589" i="9"/>
  <c r="BP590" i="9"/>
  <c r="BQ590" i="9"/>
  <c r="BN590" i="9"/>
  <c r="BO590" i="9"/>
  <c r="CJ591" i="9"/>
  <c r="CK591" i="9"/>
  <c r="CH591" i="9"/>
  <c r="CI591" i="9"/>
  <c r="AV593" i="9"/>
  <c r="AW593" i="9"/>
  <c r="AT593" i="9"/>
  <c r="AU593" i="9"/>
  <c r="BP594" i="9"/>
  <c r="BQ594" i="9"/>
  <c r="BN594" i="9"/>
  <c r="BO594" i="9"/>
  <c r="CJ595" i="9"/>
  <c r="CK595" i="9"/>
  <c r="CH595" i="9"/>
  <c r="CI595" i="9"/>
  <c r="AV597" i="9"/>
  <c r="AT597" i="9"/>
  <c r="AU597" i="9"/>
  <c r="AW597" i="9"/>
  <c r="BP598" i="9"/>
  <c r="BQ598" i="9"/>
  <c r="BN598" i="9"/>
  <c r="BO598" i="9"/>
  <c r="CJ599" i="9"/>
  <c r="CI599" i="9"/>
  <c r="CK599" i="9"/>
  <c r="CH599" i="9"/>
  <c r="AV601" i="9"/>
  <c r="AU601" i="9"/>
  <c r="AW601" i="9"/>
  <c r="AT601" i="9"/>
  <c r="BP602" i="9"/>
  <c r="BO602" i="9"/>
  <c r="BQ602" i="9"/>
  <c r="BN602" i="9"/>
  <c r="CJ603" i="9"/>
  <c r="CI603" i="9"/>
  <c r="CK603" i="9"/>
  <c r="CH603" i="9"/>
  <c r="AV605" i="9"/>
  <c r="AU605" i="9"/>
  <c r="AW605" i="9"/>
  <c r="AT605" i="9"/>
  <c r="BP606" i="9"/>
  <c r="BO606" i="9"/>
  <c r="BQ606" i="9"/>
  <c r="BN606" i="9"/>
  <c r="CJ607" i="9"/>
  <c r="CI607" i="9"/>
  <c r="CK607" i="9"/>
  <c r="CH607" i="9"/>
  <c r="AV609" i="9"/>
  <c r="AU609" i="9"/>
  <c r="AW609" i="9"/>
  <c r="AT609" i="9"/>
  <c r="BP610" i="9"/>
  <c r="BO610" i="9"/>
  <c r="BQ610" i="9"/>
  <c r="BN610" i="9"/>
  <c r="CJ611" i="9"/>
  <c r="CI611" i="9"/>
  <c r="CK611" i="9"/>
  <c r="CH611" i="9"/>
  <c r="AV613" i="9"/>
  <c r="AU613" i="9"/>
  <c r="AW613" i="9"/>
  <c r="AT613" i="9"/>
  <c r="BP614" i="9"/>
  <c r="BO614" i="9"/>
  <c r="BQ614" i="9"/>
  <c r="BN614" i="9"/>
  <c r="CJ615" i="9"/>
  <c r="CI615" i="9"/>
  <c r="CK615" i="9"/>
  <c r="CH615" i="9"/>
  <c r="AV617" i="9"/>
  <c r="AU617" i="9"/>
  <c r="AW617" i="9"/>
  <c r="AT617" i="9"/>
  <c r="BP618" i="9"/>
  <c r="BO618" i="9"/>
  <c r="BQ618" i="9"/>
  <c r="BN618" i="9"/>
  <c r="CJ619" i="9"/>
  <c r="CI619" i="9"/>
  <c r="CK619" i="9"/>
  <c r="CH619" i="9"/>
  <c r="AV621" i="9"/>
  <c r="AU621" i="9"/>
  <c r="AW621" i="9"/>
  <c r="AT621" i="9"/>
  <c r="BP622" i="9"/>
  <c r="BO622" i="9"/>
  <c r="BQ622" i="9"/>
  <c r="BN622" i="9"/>
  <c r="CJ623" i="9"/>
  <c r="CK623" i="9"/>
  <c r="CH623" i="9"/>
  <c r="CI623" i="9"/>
  <c r="AT657" i="9"/>
  <c r="AU657" i="9"/>
  <c r="AW657" i="9"/>
  <c r="BN658" i="9"/>
  <c r="BO658" i="9"/>
  <c r="BQ658" i="9"/>
  <c r="CH659" i="9"/>
  <c r="CI659" i="9"/>
  <c r="CK659" i="9"/>
  <c r="AT661" i="9"/>
  <c r="AU661" i="9"/>
  <c r="AW661" i="9"/>
  <c r="BN662" i="9"/>
  <c r="BO662" i="9"/>
  <c r="BQ662" i="9"/>
  <c r="CH663" i="9"/>
  <c r="CI663" i="9"/>
  <c r="CK663" i="9"/>
  <c r="AT665" i="9"/>
  <c r="AU665" i="9"/>
  <c r="AW665" i="9"/>
  <c r="BN666" i="9"/>
  <c r="BO666" i="9"/>
  <c r="BQ666" i="9"/>
  <c r="CH667" i="9"/>
  <c r="CI667" i="9"/>
  <c r="CK667" i="9"/>
  <c r="AT669" i="9"/>
  <c r="AU669" i="9"/>
  <c r="AW669" i="9"/>
  <c r="BN670" i="9"/>
  <c r="BO670" i="9"/>
  <c r="BQ670" i="9"/>
  <c r="CH671" i="9"/>
  <c r="CI671" i="9"/>
  <c r="CK671" i="9"/>
  <c r="AT673" i="9"/>
  <c r="AU673" i="9"/>
  <c r="AW673" i="9"/>
  <c r="BN674" i="9"/>
  <c r="BO674" i="9"/>
  <c r="BQ674" i="9"/>
  <c r="CH675" i="9"/>
  <c r="CI675" i="9"/>
  <c r="CK675" i="9"/>
  <c r="AT677" i="9"/>
  <c r="AU677" i="9"/>
  <c r="AW677" i="9"/>
  <c r="BN678" i="9"/>
  <c r="BO678" i="9"/>
  <c r="BQ678" i="9"/>
  <c r="CH679" i="9"/>
  <c r="CI679" i="9"/>
  <c r="CK679" i="9"/>
  <c r="AT681" i="9"/>
  <c r="AU681" i="9"/>
  <c r="AW681" i="9"/>
  <c r="BN682" i="9"/>
  <c r="BO682" i="9"/>
  <c r="BQ682" i="9"/>
  <c r="CH683" i="9"/>
  <c r="CI683" i="9"/>
  <c r="CK683" i="9"/>
  <c r="AT685" i="9"/>
  <c r="AU685" i="9"/>
  <c r="AW685" i="9"/>
  <c r="BN686" i="9"/>
  <c r="BO686" i="9"/>
  <c r="BQ686" i="9"/>
  <c r="CH687" i="9"/>
  <c r="CI687" i="9"/>
  <c r="CK687" i="9"/>
  <c r="AT689" i="9"/>
  <c r="AU689" i="9"/>
  <c r="AW689" i="9"/>
  <c r="BN690" i="9"/>
  <c r="BO690" i="9"/>
  <c r="BQ690" i="9"/>
  <c r="CH691" i="9"/>
  <c r="CK691" i="9"/>
  <c r="CI691" i="9"/>
  <c r="AT693" i="9"/>
  <c r="AW693" i="9"/>
  <c r="AU693" i="9"/>
  <c r="BN694" i="9"/>
  <c r="BQ694" i="9"/>
  <c r="BO694" i="9"/>
  <c r="CH695" i="9"/>
  <c r="CK695" i="9"/>
  <c r="CI695" i="9"/>
  <c r="AT697" i="9"/>
  <c r="AW697" i="9"/>
  <c r="AU697" i="9"/>
  <c r="BN698" i="9"/>
  <c r="BQ698" i="9"/>
  <c r="BO698" i="9"/>
  <c r="BS174" i="9"/>
  <c r="BV174" i="9"/>
  <c r="CM175" i="9"/>
  <c r="CP175" i="9"/>
  <c r="CM179" i="9"/>
  <c r="CP179" i="9"/>
  <c r="BB181" i="9"/>
  <c r="AY181" i="9"/>
  <c r="BS182" i="9"/>
  <c r="BV182" i="9"/>
  <c r="CP183" i="9"/>
  <c r="CM183" i="9"/>
  <c r="AY185" i="9"/>
  <c r="BB185" i="9"/>
  <c r="BU186" i="9"/>
  <c r="BT186" i="9"/>
  <c r="BS186" i="9"/>
  <c r="CO187" i="9"/>
  <c r="CM187" i="9"/>
  <c r="CN187" i="9"/>
  <c r="BA189" i="9"/>
  <c r="AZ189" i="9"/>
  <c r="BB189" i="9"/>
  <c r="AY189" i="9"/>
  <c r="BU190" i="9"/>
  <c r="BT190" i="9"/>
  <c r="BV190" i="9"/>
  <c r="BS190" i="9"/>
  <c r="CO191" i="9"/>
  <c r="CN191" i="9"/>
  <c r="CP191" i="9"/>
  <c r="CM191" i="9"/>
  <c r="BA193" i="9"/>
  <c r="AZ193" i="9"/>
  <c r="BB193" i="9"/>
  <c r="AY193" i="9"/>
  <c r="BU194" i="9"/>
  <c r="BT194" i="9"/>
  <c r="BV194" i="9"/>
  <c r="BS194" i="9"/>
  <c r="CO195" i="9"/>
  <c r="CP195" i="9"/>
  <c r="CM195" i="9"/>
  <c r="CN195" i="9"/>
  <c r="BA197" i="9"/>
  <c r="AY197" i="9"/>
  <c r="AZ197" i="9"/>
  <c r="BB197" i="9"/>
  <c r="BU198" i="9"/>
  <c r="BS198" i="9"/>
  <c r="BT198" i="9"/>
  <c r="BV198" i="9"/>
  <c r="CO199" i="9"/>
  <c r="CM199" i="9"/>
  <c r="CN199" i="9"/>
  <c r="CP199" i="9"/>
  <c r="BA201" i="9"/>
  <c r="AY201" i="9"/>
  <c r="AZ201" i="9"/>
  <c r="BB201" i="9"/>
  <c r="BU202" i="9"/>
  <c r="BS202" i="9"/>
  <c r="BT202" i="9"/>
  <c r="BV202" i="9"/>
  <c r="CO203" i="9"/>
  <c r="CM203" i="9"/>
  <c r="CN203" i="9"/>
  <c r="CP203" i="9"/>
  <c r="BA205" i="9"/>
  <c r="AY205" i="9"/>
  <c r="AZ205" i="9"/>
  <c r="BB205" i="9"/>
  <c r="BU206" i="9"/>
  <c r="BS206" i="9"/>
  <c r="BT206" i="9"/>
  <c r="BV206" i="9"/>
  <c r="CO207" i="9"/>
  <c r="CM207" i="9"/>
  <c r="CN207" i="9"/>
  <c r="CP207" i="9"/>
  <c r="BA209" i="9"/>
  <c r="AY209" i="9"/>
  <c r="AZ209" i="9"/>
  <c r="BB209" i="9"/>
  <c r="BU210" i="9"/>
  <c r="BT210" i="9"/>
  <c r="BU214" i="9"/>
  <c r="BT214" i="9"/>
  <c r="BS222" i="9"/>
  <c r="BT222" i="9"/>
  <c r="BV222" i="9"/>
  <c r="CM223" i="9"/>
  <c r="CN223" i="9"/>
  <c r="CP223" i="9"/>
  <c r="AY225" i="9"/>
  <c r="AZ225" i="9"/>
  <c r="BB225" i="9"/>
  <c r="BS226" i="9"/>
  <c r="BT226" i="9"/>
  <c r="BV226" i="9"/>
  <c r="CM227" i="9"/>
  <c r="CN227" i="9"/>
  <c r="CP227" i="9"/>
  <c r="AY229" i="9"/>
  <c r="AZ229" i="9"/>
  <c r="BB229" i="9"/>
  <c r="BS230" i="9"/>
  <c r="BT230" i="9"/>
  <c r="BV230" i="9"/>
  <c r="CM231" i="9"/>
  <c r="CN231" i="9"/>
  <c r="CP231" i="9"/>
  <c r="BA233" i="9"/>
  <c r="AZ233" i="9"/>
  <c r="BB233" i="9"/>
  <c r="AY233" i="9"/>
  <c r="BU234" i="9"/>
  <c r="BT234" i="9"/>
  <c r="BV234" i="9"/>
  <c r="BS234" i="9"/>
  <c r="CO235" i="9"/>
  <c r="CN235" i="9"/>
  <c r="CP235" i="9"/>
  <c r="CM235" i="9"/>
  <c r="BA237" i="9"/>
  <c r="AZ237" i="9"/>
  <c r="BB237" i="9"/>
  <c r="AY237" i="9"/>
  <c r="BU238" i="9"/>
  <c r="BT238" i="9"/>
  <c r="BV238" i="9"/>
  <c r="BS238" i="9"/>
  <c r="CO239" i="9"/>
  <c r="CN239" i="9"/>
  <c r="CP239" i="9"/>
  <c r="CM239" i="9"/>
  <c r="BA241" i="9"/>
  <c r="AZ241" i="9"/>
  <c r="BB241" i="9"/>
  <c r="AY241" i="9"/>
  <c r="BU242" i="9"/>
  <c r="BT242" i="9"/>
  <c r="BV242" i="9"/>
  <c r="BS242" i="9"/>
  <c r="CO243" i="9"/>
  <c r="CN243" i="9"/>
  <c r="CP243" i="9"/>
  <c r="CM243" i="9"/>
  <c r="BA245" i="9"/>
  <c r="AZ245" i="9"/>
  <c r="BB245" i="9"/>
  <c r="AY245" i="9"/>
  <c r="BU246" i="9"/>
  <c r="BT246" i="9"/>
  <c r="BV246" i="9"/>
  <c r="BS246" i="9"/>
  <c r="CO247" i="9"/>
  <c r="CN247" i="9"/>
  <c r="CP247" i="9"/>
  <c r="CM247" i="9"/>
  <c r="BA249" i="9"/>
  <c r="AZ249" i="9"/>
  <c r="BB249" i="9"/>
  <c r="AY249" i="9"/>
  <c r="BU250" i="9"/>
  <c r="BT250" i="9"/>
  <c r="BV250" i="9"/>
  <c r="BS250" i="9"/>
  <c r="CO251" i="9"/>
  <c r="CN251" i="9"/>
  <c r="CP251" i="9"/>
  <c r="CM251" i="9"/>
  <c r="BA253" i="9"/>
  <c r="AZ253" i="9"/>
  <c r="BB253" i="9"/>
  <c r="AY253" i="9"/>
  <c r="BU254" i="9"/>
  <c r="BT254" i="9"/>
  <c r="BV254" i="9"/>
  <c r="BS254" i="9"/>
  <c r="CO255" i="9"/>
  <c r="CN255" i="9"/>
  <c r="CP255" i="9"/>
  <c r="CM255" i="9"/>
  <c r="BA257" i="9"/>
  <c r="BB257" i="9"/>
  <c r="AY257" i="9"/>
  <c r="AZ257" i="9"/>
  <c r="BU258" i="9"/>
  <c r="BV258" i="9"/>
  <c r="BS258" i="9"/>
  <c r="BT258" i="9"/>
  <c r="CO259" i="9"/>
  <c r="CP259" i="9"/>
  <c r="CM259" i="9"/>
  <c r="CN259" i="9"/>
  <c r="BA261" i="9"/>
  <c r="BB261" i="9"/>
  <c r="AY261" i="9"/>
  <c r="AZ261" i="9"/>
  <c r="BU262" i="9"/>
  <c r="BV262" i="9"/>
  <c r="BS262" i="9"/>
  <c r="BT262" i="9"/>
  <c r="CO263" i="9"/>
  <c r="CP263" i="9"/>
  <c r="CM263" i="9"/>
  <c r="CN263" i="9"/>
  <c r="BA265" i="9"/>
  <c r="BB265" i="9"/>
  <c r="AY265" i="9"/>
  <c r="AZ265" i="9"/>
  <c r="BU266" i="9"/>
  <c r="BV266" i="9"/>
  <c r="BS266" i="9"/>
  <c r="BT266" i="9"/>
  <c r="CN267" i="9"/>
  <c r="CM267" i="9"/>
  <c r="CP267" i="9"/>
  <c r="AZ269" i="9"/>
  <c r="AY269" i="9"/>
  <c r="BB269" i="9"/>
  <c r="BV270" i="9"/>
  <c r="BS270" i="9"/>
  <c r="CP271" i="9"/>
  <c r="CM271" i="9"/>
  <c r="AY273" i="9"/>
  <c r="BB273" i="9"/>
  <c r="BU274" i="9"/>
  <c r="BV274" i="9"/>
  <c r="CO275" i="9"/>
  <c r="CP275" i="9"/>
  <c r="BA277" i="9"/>
  <c r="BB277" i="9"/>
  <c r="BU278" i="9"/>
  <c r="BV278" i="9"/>
  <c r="CO279" i="9"/>
  <c r="CP279" i="9"/>
  <c r="BA281" i="9"/>
  <c r="BB281" i="9"/>
  <c r="BU282" i="9"/>
  <c r="BV282" i="9"/>
  <c r="CO283" i="9"/>
  <c r="CP283" i="9"/>
  <c r="BA285" i="9"/>
  <c r="BB285" i="9"/>
  <c r="BU286" i="9"/>
  <c r="BV286" i="9"/>
  <c r="CM287" i="9"/>
  <c r="CP287" i="9"/>
  <c r="CO287" i="9"/>
  <c r="AY289" i="9"/>
  <c r="BB289" i="9"/>
  <c r="BA289" i="9"/>
  <c r="BS290" i="9"/>
  <c r="BV290" i="9"/>
  <c r="BU290" i="9"/>
  <c r="CM291" i="9"/>
  <c r="CP291" i="9"/>
  <c r="CO291" i="9"/>
  <c r="AY293" i="9"/>
  <c r="BB293" i="9"/>
  <c r="BA293" i="9"/>
  <c r="BS294" i="9"/>
  <c r="BV294" i="9"/>
  <c r="BU294" i="9"/>
  <c r="CM295" i="9"/>
  <c r="CP295" i="9"/>
  <c r="CO295" i="9"/>
  <c r="AY297" i="9"/>
  <c r="BA297" i="9"/>
  <c r="BB297" i="9"/>
  <c r="BS298" i="9"/>
  <c r="BU298" i="9"/>
  <c r="BV298" i="9"/>
  <c r="CN299" i="9"/>
  <c r="CP299" i="9"/>
  <c r="CM299" i="9"/>
  <c r="CO299" i="9"/>
  <c r="AZ301" i="9"/>
  <c r="BB301" i="9"/>
  <c r="AY301" i="9"/>
  <c r="BA301" i="9"/>
  <c r="BT302" i="9"/>
  <c r="BV302" i="9"/>
  <c r="BS302" i="9"/>
  <c r="BU302" i="9"/>
  <c r="CN303" i="9"/>
  <c r="CP303" i="9"/>
  <c r="CM303" i="9"/>
  <c r="CO303" i="9"/>
  <c r="AZ305" i="9"/>
  <c r="BA305" i="9"/>
  <c r="BT306" i="9"/>
  <c r="BU306" i="9"/>
  <c r="CN307" i="9"/>
  <c r="CO307" i="9"/>
  <c r="AZ309" i="9"/>
  <c r="BA309" i="9"/>
  <c r="BT310" i="9"/>
  <c r="BU310" i="9"/>
  <c r="CN311" i="9"/>
  <c r="CO311" i="9"/>
  <c r="AZ313" i="9"/>
  <c r="BA313" i="9"/>
  <c r="BT314" i="9"/>
  <c r="BV314" i="9"/>
  <c r="BS314" i="9"/>
  <c r="BU314" i="9"/>
  <c r="CN315" i="9"/>
  <c r="CP315" i="9"/>
  <c r="CM315" i="9"/>
  <c r="CO315" i="9"/>
  <c r="AZ317" i="9"/>
  <c r="BB317" i="9"/>
  <c r="AY317" i="9"/>
  <c r="BA317" i="9"/>
  <c r="BT318" i="9"/>
  <c r="BV318" i="9"/>
  <c r="BS318" i="9"/>
  <c r="BU318" i="9"/>
  <c r="CN319" i="9"/>
  <c r="CP319" i="9"/>
  <c r="CM319" i="9"/>
  <c r="CO319" i="9"/>
  <c r="AZ321" i="9"/>
  <c r="BB321" i="9"/>
  <c r="AY321" i="9"/>
  <c r="BA321" i="9"/>
  <c r="BT322" i="9"/>
  <c r="BV322" i="9"/>
  <c r="BS322" i="9"/>
  <c r="BU322" i="9"/>
  <c r="CN323" i="9"/>
  <c r="CP323" i="9"/>
  <c r="CM323" i="9"/>
  <c r="CO323" i="9"/>
  <c r="AZ325" i="9"/>
  <c r="BB325" i="9"/>
  <c r="AY325" i="9"/>
  <c r="BA325" i="9"/>
  <c r="BT326" i="9"/>
  <c r="BV326" i="9"/>
  <c r="BS326" i="9"/>
  <c r="BU326" i="9"/>
  <c r="CN327" i="9"/>
  <c r="CP327" i="9"/>
  <c r="CM327" i="9"/>
  <c r="CO327" i="9"/>
  <c r="AZ329" i="9"/>
  <c r="BB329" i="9"/>
  <c r="AY329" i="9"/>
  <c r="BA329" i="9"/>
  <c r="BT330" i="9"/>
  <c r="BU330" i="9"/>
  <c r="BV330" i="9"/>
  <c r="BS330" i="9"/>
  <c r="CN331" i="9"/>
  <c r="CO331" i="9"/>
  <c r="CP331" i="9"/>
  <c r="CM331" i="9"/>
  <c r="AZ333" i="9"/>
  <c r="BA333" i="9"/>
  <c r="BB333" i="9"/>
  <c r="AY333" i="9"/>
  <c r="BT334" i="9"/>
  <c r="BU334" i="9"/>
  <c r="BV334" i="9"/>
  <c r="BS334" i="9"/>
  <c r="CN335" i="9"/>
  <c r="CO335" i="9"/>
  <c r="CP335" i="9"/>
  <c r="CM335" i="9"/>
  <c r="AZ337" i="9"/>
  <c r="BA337" i="9"/>
  <c r="BB337" i="9"/>
  <c r="AY337" i="9"/>
  <c r="BT338" i="9"/>
  <c r="BU338" i="9"/>
  <c r="BV338" i="9"/>
  <c r="BS338" i="9"/>
  <c r="CN339" i="9"/>
  <c r="CO339" i="9"/>
  <c r="CP339" i="9"/>
  <c r="CM339" i="9"/>
  <c r="AZ341" i="9"/>
  <c r="BA341" i="9"/>
  <c r="BB341" i="9"/>
  <c r="AY341" i="9"/>
  <c r="BT342" i="9"/>
  <c r="BU342" i="9"/>
  <c r="BV342" i="9"/>
  <c r="BS342" i="9"/>
  <c r="CN343" i="9"/>
  <c r="CO343" i="9"/>
  <c r="CP343" i="9"/>
  <c r="CM343" i="9"/>
  <c r="AZ345" i="9"/>
  <c r="BA345" i="9"/>
  <c r="BB345" i="9"/>
  <c r="AY345" i="9"/>
  <c r="BT346" i="9"/>
  <c r="BU346" i="9"/>
  <c r="BV346" i="9"/>
  <c r="BS346" i="9"/>
  <c r="CO347" i="9"/>
  <c r="CM347" i="9"/>
  <c r="CP347" i="9"/>
  <c r="BA349" i="9"/>
  <c r="BB349" i="9"/>
  <c r="AY349" i="9"/>
  <c r="BU350" i="9"/>
  <c r="BV350" i="9"/>
  <c r="BS350" i="9"/>
  <c r="CO351" i="9"/>
  <c r="CP351" i="9"/>
  <c r="CM351" i="9"/>
  <c r="BA353" i="9"/>
  <c r="BB353" i="9"/>
  <c r="AY353" i="9"/>
  <c r="BU354" i="9"/>
  <c r="BS354" i="9"/>
  <c r="BV354" i="9"/>
  <c r="CO355" i="9"/>
  <c r="CM355" i="9"/>
  <c r="CP355" i="9"/>
  <c r="BA357" i="9"/>
  <c r="AY357" i="9"/>
  <c r="BB357" i="9"/>
  <c r="BU358" i="9"/>
  <c r="BV358" i="9"/>
  <c r="BS358" i="9"/>
  <c r="CO359" i="9"/>
  <c r="CP359" i="9"/>
  <c r="CM359" i="9"/>
  <c r="BA361" i="9"/>
  <c r="BB361" i="9"/>
  <c r="AY361" i="9"/>
  <c r="BU362" i="9"/>
  <c r="BV362" i="9"/>
  <c r="BS362" i="9"/>
  <c r="CO363" i="9"/>
  <c r="CP363" i="9"/>
  <c r="CM363" i="9"/>
  <c r="BA365" i="9"/>
  <c r="BB365" i="9"/>
  <c r="AY365" i="9"/>
  <c r="BU366" i="9"/>
  <c r="BV366" i="9"/>
  <c r="BS366" i="9"/>
  <c r="CM367" i="9"/>
  <c r="CP367" i="9"/>
  <c r="AY369" i="9"/>
  <c r="BB369" i="9"/>
  <c r="BS370" i="9"/>
  <c r="BV370" i="9"/>
  <c r="CM371" i="9"/>
  <c r="CP371" i="9"/>
  <c r="AY373" i="9"/>
  <c r="BB373" i="9"/>
  <c r="BS374" i="9"/>
  <c r="BV374" i="9"/>
  <c r="CM375" i="9"/>
  <c r="CP375" i="9"/>
  <c r="AY377" i="9"/>
  <c r="BB377" i="9"/>
  <c r="BS378" i="9"/>
  <c r="BV378" i="9"/>
  <c r="CM379" i="9"/>
  <c r="CP379" i="9"/>
  <c r="AY381" i="9"/>
  <c r="BB381" i="9"/>
  <c r="BS382" i="9"/>
  <c r="BV382" i="9"/>
  <c r="CM383" i="9"/>
  <c r="CP383" i="9"/>
  <c r="AY385" i="9"/>
  <c r="BB385" i="9"/>
  <c r="BS386" i="9"/>
  <c r="BV386" i="9"/>
  <c r="BT410" i="9"/>
  <c r="BU410" i="9"/>
  <c r="BV410" i="9"/>
  <c r="BS410" i="9"/>
  <c r="CN411" i="9"/>
  <c r="CO411" i="9"/>
  <c r="CP411" i="9"/>
  <c r="CM411" i="9"/>
  <c r="AZ413" i="9"/>
  <c r="BA413" i="9"/>
  <c r="BB413" i="9"/>
  <c r="AY413" i="9"/>
  <c r="BT414" i="9"/>
  <c r="BU414" i="9"/>
  <c r="BV414" i="9"/>
  <c r="BS414" i="9"/>
  <c r="CN415" i="9"/>
  <c r="CO415" i="9"/>
  <c r="CP415" i="9"/>
  <c r="CM415" i="9"/>
  <c r="AZ417" i="9"/>
  <c r="BA417" i="9"/>
  <c r="BB417" i="9"/>
  <c r="AY417" i="9"/>
  <c r="BT418" i="9"/>
  <c r="BU418" i="9"/>
  <c r="BV418" i="9"/>
  <c r="BS418" i="9"/>
  <c r="CN419" i="9"/>
  <c r="CO419" i="9"/>
  <c r="CP419" i="9"/>
  <c r="CM419" i="9"/>
  <c r="AZ421" i="9"/>
  <c r="BA421" i="9"/>
  <c r="BB421" i="9"/>
  <c r="AY421" i="9"/>
  <c r="BT422" i="9"/>
  <c r="BU422" i="9"/>
  <c r="BV422" i="9"/>
  <c r="BS422" i="9"/>
  <c r="CN423" i="9"/>
  <c r="CO423" i="9"/>
  <c r="CP423" i="9"/>
  <c r="CM423" i="9"/>
  <c r="AZ425" i="9"/>
  <c r="BA425" i="9"/>
  <c r="BB425" i="9"/>
  <c r="AY425" i="9"/>
  <c r="BT426" i="9"/>
  <c r="BU426" i="9"/>
  <c r="BV426" i="9"/>
  <c r="BS426" i="9"/>
  <c r="CN427" i="9"/>
  <c r="CO427" i="9"/>
  <c r="CP427" i="9"/>
  <c r="CM427" i="9"/>
  <c r="BB429" i="9"/>
  <c r="AY429" i="9"/>
  <c r="AZ429" i="9"/>
  <c r="BA429" i="9"/>
  <c r="BV430" i="9"/>
  <c r="BS430" i="9"/>
  <c r="BT430" i="9"/>
  <c r="BU430" i="9"/>
  <c r="CP431" i="9"/>
  <c r="CM431" i="9"/>
  <c r="CN431" i="9"/>
  <c r="CO431" i="9"/>
  <c r="BB433" i="9"/>
  <c r="AY433" i="9"/>
  <c r="AZ433" i="9"/>
  <c r="BA433" i="9"/>
  <c r="BV434" i="9"/>
  <c r="BS434" i="9"/>
  <c r="BT434" i="9"/>
  <c r="BU434" i="9"/>
  <c r="CP435" i="9"/>
  <c r="CM435" i="9"/>
  <c r="CN435" i="9"/>
  <c r="CO435" i="9"/>
  <c r="BB437" i="9"/>
  <c r="AY437" i="9"/>
  <c r="AZ437" i="9"/>
  <c r="BA437" i="9"/>
  <c r="BV438" i="9"/>
  <c r="BS438" i="9"/>
  <c r="BT438" i="9"/>
  <c r="BU438" i="9"/>
  <c r="CP439" i="9"/>
  <c r="CM439" i="9"/>
  <c r="CN439" i="9"/>
  <c r="CO439" i="9"/>
  <c r="BB441" i="9"/>
  <c r="AY441" i="9"/>
  <c r="AZ441" i="9"/>
  <c r="BA441" i="9"/>
  <c r="BV442" i="9"/>
  <c r="BS442" i="9"/>
  <c r="BT442" i="9"/>
  <c r="BU442" i="9"/>
  <c r="CP443" i="9"/>
  <c r="CM443" i="9"/>
  <c r="CN443" i="9"/>
  <c r="CO443" i="9"/>
  <c r="BB445" i="9"/>
  <c r="AY445" i="9"/>
  <c r="AZ445" i="9"/>
  <c r="BA445" i="9"/>
  <c r="BV446" i="9"/>
  <c r="BS446" i="9"/>
  <c r="BT446" i="9"/>
  <c r="BU446" i="9"/>
  <c r="CP447" i="9"/>
  <c r="CM447" i="9"/>
  <c r="CN447" i="9"/>
  <c r="CO447" i="9"/>
  <c r="BB449" i="9"/>
  <c r="AY449" i="9"/>
  <c r="AZ449" i="9"/>
  <c r="BA449" i="9"/>
  <c r="BT450" i="9"/>
  <c r="BU450" i="9"/>
  <c r="BV450" i="9"/>
  <c r="BS450" i="9"/>
  <c r="CM451" i="9"/>
  <c r="CN451" i="9"/>
  <c r="CO451" i="9"/>
  <c r="CP451" i="9"/>
  <c r="BA453" i="9"/>
  <c r="BB453" i="9"/>
  <c r="AY453" i="9"/>
  <c r="AZ453" i="9"/>
  <c r="BS454" i="9"/>
  <c r="BT454" i="9"/>
  <c r="BU454" i="9"/>
  <c r="BV454" i="9"/>
  <c r="CO455" i="9"/>
  <c r="CP455" i="9"/>
  <c r="CM455" i="9"/>
  <c r="CN455" i="9"/>
  <c r="AY457" i="9"/>
  <c r="AZ457" i="9"/>
  <c r="BA457" i="9"/>
  <c r="BB457" i="9"/>
  <c r="BT458" i="9"/>
  <c r="BU458" i="9"/>
  <c r="BV458" i="9"/>
  <c r="BS458" i="9"/>
  <c r="CN459" i="9"/>
  <c r="CO459" i="9"/>
  <c r="CP459" i="9"/>
  <c r="CM459" i="9"/>
  <c r="AZ461" i="9"/>
  <c r="BA461" i="9"/>
  <c r="BB461" i="9"/>
  <c r="AY461" i="9"/>
  <c r="BT462" i="9"/>
  <c r="BU462" i="9"/>
  <c r="BV462" i="9"/>
  <c r="BS462" i="9"/>
  <c r="CN463" i="9"/>
  <c r="CO463" i="9"/>
  <c r="CP463" i="9"/>
  <c r="CM463" i="9"/>
  <c r="AZ465" i="9"/>
  <c r="BA465" i="9"/>
  <c r="BB465" i="9"/>
  <c r="AY465" i="9"/>
  <c r="BT466" i="9"/>
  <c r="BU466" i="9"/>
  <c r="BV466" i="9"/>
  <c r="BS466" i="9"/>
  <c r="CN467" i="9"/>
  <c r="CP467" i="9"/>
  <c r="AZ469" i="9"/>
  <c r="BB469" i="9"/>
  <c r="BT470" i="9"/>
  <c r="BV470" i="9"/>
  <c r="CN471" i="9"/>
  <c r="CP471" i="9"/>
  <c r="AZ473" i="9"/>
  <c r="BB473" i="9"/>
  <c r="BT474" i="9"/>
  <c r="BV474" i="9"/>
  <c r="CN475" i="9"/>
  <c r="CP475" i="9"/>
  <c r="AZ477" i="9"/>
  <c r="BB477" i="9"/>
  <c r="BT478" i="9"/>
  <c r="BV478" i="9"/>
  <c r="CN479" i="9"/>
  <c r="CP479" i="9"/>
  <c r="AZ481" i="9"/>
  <c r="BB481" i="9"/>
  <c r="BT482" i="9"/>
  <c r="BV482" i="9"/>
  <c r="CN483" i="9"/>
  <c r="CP483" i="9"/>
  <c r="AZ485" i="9"/>
  <c r="BB485" i="9"/>
  <c r="BT486" i="9"/>
  <c r="BV486" i="9"/>
  <c r="CN487" i="9"/>
  <c r="CP487" i="9"/>
  <c r="AZ497" i="9"/>
  <c r="BA497" i="9"/>
  <c r="BT498" i="9"/>
  <c r="BU498" i="9"/>
  <c r="CN499" i="9"/>
  <c r="CO499" i="9"/>
  <c r="AZ501" i="9"/>
  <c r="BA501" i="9"/>
  <c r="BT502" i="9"/>
  <c r="BU502" i="9"/>
  <c r="CN503" i="9"/>
  <c r="CO503" i="9"/>
  <c r="AZ505" i="9"/>
  <c r="BA505" i="9"/>
  <c r="BT506" i="9"/>
  <c r="BU506" i="9"/>
  <c r="CN507" i="9"/>
  <c r="CO507" i="9"/>
  <c r="AZ509" i="9"/>
  <c r="BA509" i="9"/>
  <c r="BT510" i="9"/>
  <c r="BU510" i="9"/>
  <c r="CN511" i="9"/>
  <c r="CO511" i="9"/>
  <c r="AZ513" i="9"/>
  <c r="BA513" i="9"/>
  <c r="BT514" i="9"/>
  <c r="BU514" i="9"/>
  <c r="CN515" i="9"/>
  <c r="CO515" i="9"/>
  <c r="AZ517" i="9"/>
  <c r="BA517" i="9"/>
  <c r="BT518" i="9"/>
  <c r="BU518" i="9"/>
  <c r="CN519" i="9"/>
  <c r="CO519" i="9"/>
  <c r="AZ521" i="9"/>
  <c r="BA521" i="9"/>
  <c r="BT522" i="9"/>
  <c r="BS522" i="9"/>
  <c r="BU522" i="9"/>
  <c r="BV522" i="9"/>
  <c r="CN523" i="9"/>
  <c r="CM523" i="9"/>
  <c r="CO523" i="9"/>
  <c r="CP523" i="9"/>
  <c r="AZ525" i="9"/>
  <c r="AY525" i="9"/>
  <c r="BA525" i="9"/>
  <c r="BB525" i="9"/>
  <c r="BT526" i="9"/>
  <c r="BS526" i="9"/>
  <c r="BU526" i="9"/>
  <c r="BV526" i="9"/>
  <c r="CN527" i="9"/>
  <c r="CM527" i="9"/>
  <c r="CO527" i="9"/>
  <c r="CP527" i="9"/>
  <c r="AZ529" i="9"/>
  <c r="AY529" i="9"/>
  <c r="BA529" i="9"/>
  <c r="BB529" i="9"/>
  <c r="BT530" i="9"/>
  <c r="BS530" i="9"/>
  <c r="BU530" i="9"/>
  <c r="BV530" i="9"/>
  <c r="CN531" i="9"/>
  <c r="CM531" i="9"/>
  <c r="CO531" i="9"/>
  <c r="CP531" i="9"/>
  <c r="AZ533" i="9"/>
  <c r="AY533" i="9"/>
  <c r="BA533" i="9"/>
  <c r="BB533" i="9"/>
  <c r="BT534" i="9"/>
  <c r="BS534" i="9"/>
  <c r="BU534" i="9"/>
  <c r="BV534" i="9"/>
  <c r="CN535" i="9"/>
  <c r="CM535" i="9"/>
  <c r="CO535" i="9"/>
  <c r="CP535" i="9"/>
  <c r="AZ537" i="9"/>
  <c r="AY537" i="9"/>
  <c r="BA537" i="9"/>
  <c r="BB537" i="9"/>
  <c r="BT538" i="9"/>
  <c r="BS538" i="9"/>
  <c r="BU538" i="9"/>
  <c r="BV538" i="9"/>
  <c r="CN539" i="9"/>
  <c r="CM539" i="9"/>
  <c r="CO539" i="9"/>
  <c r="CP539" i="9"/>
  <c r="AZ541" i="9"/>
  <c r="AY541" i="9"/>
  <c r="BA541" i="9"/>
  <c r="BB541" i="9"/>
  <c r="BT542" i="9"/>
  <c r="BS542" i="9"/>
  <c r="BU542" i="9"/>
  <c r="BV542" i="9"/>
  <c r="CN543" i="9"/>
  <c r="CM543" i="9"/>
  <c r="CO543" i="9"/>
  <c r="CP543" i="9"/>
  <c r="AZ545" i="9"/>
  <c r="AY545" i="9"/>
  <c r="BA545" i="9"/>
  <c r="BB545" i="9"/>
  <c r="BT546" i="9"/>
  <c r="BS546" i="9"/>
  <c r="BU546" i="9"/>
  <c r="BV546" i="9"/>
  <c r="CN547" i="9"/>
  <c r="CM547" i="9"/>
  <c r="CO547" i="9"/>
  <c r="CP547" i="9"/>
  <c r="AZ549" i="9"/>
  <c r="AY549" i="9"/>
  <c r="BA549" i="9"/>
  <c r="BB549" i="9"/>
  <c r="BT550" i="9"/>
  <c r="BS550" i="9"/>
  <c r="BU550" i="9"/>
  <c r="BV550" i="9"/>
  <c r="CN551" i="9"/>
  <c r="CM551" i="9"/>
  <c r="CO551" i="9"/>
  <c r="CP551" i="9"/>
  <c r="AZ553" i="9"/>
  <c r="AY553" i="9"/>
  <c r="BA553" i="9"/>
  <c r="BB553" i="9"/>
  <c r="BT554" i="9"/>
  <c r="BS554" i="9"/>
  <c r="BU554" i="9"/>
  <c r="BV554" i="9"/>
  <c r="CO555" i="9"/>
  <c r="CM555" i="9"/>
  <c r="CP555" i="9"/>
  <c r="BA557" i="9"/>
  <c r="AY557" i="9"/>
  <c r="BB557" i="9"/>
  <c r="BU558" i="9"/>
  <c r="BS558" i="9"/>
  <c r="BV558" i="9"/>
  <c r="CO559" i="9"/>
  <c r="CM559" i="9"/>
  <c r="CP559" i="9"/>
  <c r="BA561" i="9"/>
  <c r="AY561" i="9"/>
  <c r="BB561" i="9"/>
  <c r="BU562" i="9"/>
  <c r="BS562" i="9"/>
  <c r="BV562" i="9"/>
  <c r="CO563" i="9"/>
  <c r="CM563" i="9"/>
  <c r="CP563" i="9"/>
  <c r="BA565" i="9"/>
  <c r="AY565" i="9"/>
  <c r="BB565" i="9"/>
  <c r="BU566" i="9"/>
  <c r="BS566" i="9"/>
  <c r="BV566" i="9"/>
  <c r="CO567" i="9"/>
  <c r="CM567" i="9"/>
  <c r="CP567" i="9"/>
  <c r="BA569" i="9"/>
  <c r="AY569" i="9"/>
  <c r="BB569" i="9"/>
  <c r="BU570" i="9"/>
  <c r="BS570" i="9"/>
  <c r="BV570" i="9"/>
  <c r="CO571" i="9"/>
  <c r="CM571" i="9"/>
  <c r="CP571" i="9"/>
  <c r="BA573" i="9"/>
  <c r="AY573" i="9"/>
  <c r="BB573" i="9"/>
  <c r="BU574" i="9"/>
  <c r="BS574" i="9"/>
  <c r="BV574" i="9"/>
  <c r="CO575" i="9"/>
  <c r="CM575" i="9"/>
  <c r="CP575" i="9"/>
  <c r="BA577" i="9"/>
  <c r="AY577" i="9"/>
  <c r="BB577" i="9"/>
  <c r="BU578" i="9"/>
  <c r="BS578" i="9"/>
  <c r="BV578" i="9"/>
  <c r="CO579" i="9"/>
  <c r="CM579" i="9"/>
  <c r="CP579" i="9"/>
  <c r="BA581" i="9"/>
  <c r="AY581" i="9"/>
  <c r="BB581" i="9"/>
  <c r="BU582" i="9"/>
  <c r="BS582" i="9"/>
  <c r="BV582" i="9"/>
  <c r="CO583" i="9"/>
  <c r="CM583" i="9"/>
  <c r="CP583" i="9"/>
  <c r="BA585" i="9"/>
  <c r="AY585" i="9"/>
  <c r="BB585" i="9"/>
  <c r="BU586" i="9"/>
  <c r="BS586" i="9"/>
  <c r="BV586" i="9"/>
  <c r="CO587" i="9"/>
  <c r="CM587" i="9"/>
  <c r="CP587" i="9"/>
  <c r="BA589" i="9"/>
  <c r="AY589" i="9"/>
  <c r="BB589" i="9"/>
  <c r="BU590" i="9"/>
  <c r="BS590" i="9"/>
  <c r="BV590" i="9"/>
  <c r="CO591" i="9"/>
  <c r="CM591" i="9"/>
  <c r="CP591" i="9"/>
  <c r="BA593" i="9"/>
  <c r="AY593" i="9"/>
  <c r="BB593" i="9"/>
  <c r="BU594" i="9"/>
  <c r="BS594" i="9"/>
  <c r="BV594" i="9"/>
  <c r="CO595" i="9"/>
  <c r="CM595" i="9"/>
  <c r="CP595" i="9"/>
  <c r="BA597" i="9"/>
  <c r="AY597" i="9"/>
  <c r="BB597" i="9"/>
  <c r="BU598" i="9"/>
  <c r="BS598" i="9"/>
  <c r="BV598" i="9"/>
  <c r="CO599" i="9"/>
  <c r="CP599" i="9"/>
  <c r="CM599" i="9"/>
  <c r="BA601" i="9"/>
  <c r="BB601" i="9"/>
  <c r="AY601" i="9"/>
  <c r="BU602" i="9"/>
  <c r="BV602" i="9"/>
  <c r="BS602" i="9"/>
  <c r="CO603" i="9"/>
  <c r="CP603" i="9"/>
  <c r="CM603" i="9"/>
  <c r="BA605" i="9"/>
  <c r="BB605" i="9"/>
  <c r="AY605" i="9"/>
  <c r="BU606" i="9"/>
  <c r="BV606" i="9"/>
  <c r="BS606" i="9"/>
  <c r="CO607" i="9"/>
  <c r="CP607" i="9"/>
  <c r="CM607" i="9"/>
  <c r="BA609" i="9"/>
  <c r="BB609" i="9"/>
  <c r="AY609" i="9"/>
  <c r="BU610" i="9"/>
  <c r="BV610" i="9"/>
  <c r="BS610" i="9"/>
  <c r="CO611" i="9"/>
  <c r="CP611" i="9"/>
  <c r="CM611" i="9"/>
  <c r="AZ657" i="9"/>
  <c r="AY657" i="9"/>
  <c r="BA657" i="9"/>
  <c r="BB657" i="9"/>
  <c r="BT658" i="9"/>
  <c r="BS658" i="9"/>
  <c r="BU658" i="9"/>
  <c r="BV658" i="9"/>
  <c r="CN659" i="9"/>
  <c r="CM659" i="9"/>
  <c r="CO659" i="9"/>
  <c r="CP659" i="9"/>
  <c r="AZ661" i="9"/>
  <c r="AY661" i="9"/>
  <c r="BA661" i="9"/>
  <c r="BB661" i="9"/>
  <c r="BT662" i="9"/>
  <c r="BS662" i="9"/>
  <c r="BU662" i="9"/>
  <c r="BV662" i="9"/>
  <c r="CN663" i="9"/>
  <c r="CM663" i="9"/>
  <c r="CO663" i="9"/>
  <c r="CP663" i="9"/>
  <c r="AZ665" i="9"/>
  <c r="AY665" i="9"/>
  <c r="BA665" i="9"/>
  <c r="BB665" i="9"/>
  <c r="BT666" i="9"/>
  <c r="BS666" i="9"/>
  <c r="BU666" i="9"/>
  <c r="BV666" i="9"/>
  <c r="CN667" i="9"/>
  <c r="CM667" i="9"/>
  <c r="CO667" i="9"/>
  <c r="CP667" i="9"/>
  <c r="AZ669" i="9"/>
  <c r="AY669" i="9"/>
  <c r="BA669" i="9"/>
  <c r="BB669" i="9"/>
  <c r="BT670" i="9"/>
  <c r="BS670" i="9"/>
  <c r="BU670" i="9"/>
  <c r="BV670" i="9"/>
  <c r="CN671" i="9"/>
  <c r="CM671" i="9"/>
  <c r="CO671" i="9"/>
  <c r="CP671" i="9"/>
  <c r="AZ673" i="9"/>
  <c r="AY673" i="9"/>
  <c r="BA673" i="9"/>
  <c r="BB673" i="9"/>
  <c r="BT674" i="9"/>
  <c r="BS674" i="9"/>
  <c r="BU674" i="9"/>
  <c r="BV674" i="9"/>
  <c r="CN675" i="9"/>
  <c r="CM675" i="9"/>
  <c r="CO675" i="9"/>
  <c r="CP675" i="9"/>
  <c r="AZ677" i="9"/>
  <c r="AY677" i="9"/>
  <c r="BA677" i="9"/>
  <c r="BB677" i="9"/>
  <c r="BT678" i="9"/>
  <c r="BS678" i="9"/>
  <c r="BU678" i="9"/>
  <c r="BV678" i="9"/>
  <c r="CN679" i="9"/>
  <c r="CM679" i="9"/>
  <c r="CO679" i="9"/>
  <c r="CP679" i="9"/>
  <c r="AZ681" i="9"/>
  <c r="AY681" i="9"/>
  <c r="BA681" i="9"/>
  <c r="BB681" i="9"/>
  <c r="BT682" i="9"/>
  <c r="BS682" i="9"/>
  <c r="BU682" i="9"/>
  <c r="BV682" i="9"/>
  <c r="CN683" i="9"/>
  <c r="CM683" i="9"/>
  <c r="CO683" i="9"/>
  <c r="CP683" i="9"/>
  <c r="AZ685" i="9"/>
  <c r="AY685" i="9"/>
  <c r="BA685" i="9"/>
  <c r="BB685" i="9"/>
  <c r="BT686" i="9"/>
  <c r="BS686" i="9"/>
  <c r="BU686" i="9"/>
  <c r="BV686" i="9"/>
  <c r="CN687" i="9"/>
  <c r="CM687" i="9"/>
  <c r="CO687" i="9"/>
  <c r="CP687" i="9"/>
  <c r="AZ689" i="9"/>
  <c r="AY689" i="9"/>
  <c r="BA689" i="9"/>
  <c r="BB689" i="9"/>
  <c r="BT690" i="9"/>
  <c r="BS690" i="9"/>
  <c r="BU690" i="9"/>
  <c r="BV690" i="9"/>
  <c r="CN691" i="9"/>
  <c r="CP691" i="9"/>
  <c r="CM691" i="9"/>
  <c r="CO691" i="9"/>
  <c r="AZ693" i="9"/>
  <c r="BB693" i="9"/>
  <c r="AY693" i="9"/>
  <c r="BA693" i="9"/>
  <c r="BT694" i="9"/>
  <c r="BV694" i="9"/>
  <c r="BS694" i="9"/>
  <c r="BU694" i="9"/>
  <c r="CN695" i="9"/>
  <c r="CP695" i="9"/>
  <c r="CM695" i="9"/>
  <c r="CO695" i="9"/>
  <c r="AZ697" i="9"/>
  <c r="BB697" i="9"/>
  <c r="AY697" i="9"/>
  <c r="BA697" i="9"/>
  <c r="BT698" i="9"/>
  <c r="BV698" i="9"/>
  <c r="BS698" i="9"/>
  <c r="BU698" i="9"/>
  <c r="CT149" i="9"/>
  <c r="CU149" i="9"/>
  <c r="CR149" i="9"/>
  <c r="CS149" i="9"/>
  <c r="BG151" i="9"/>
  <c r="BE151" i="9"/>
  <c r="BD151" i="9"/>
  <c r="BF151" i="9"/>
  <c r="CA152" i="9"/>
  <c r="BY152" i="9"/>
  <c r="BX152" i="9"/>
  <c r="BZ152" i="9"/>
  <c r="CS153" i="9"/>
  <c r="CU153" i="9"/>
  <c r="CR153" i="9"/>
  <c r="CT153" i="9"/>
  <c r="BF155" i="9"/>
  <c r="BD155" i="9"/>
  <c r="BG155" i="9"/>
  <c r="BE155" i="9"/>
  <c r="BZ156" i="9"/>
  <c r="BX156" i="9"/>
  <c r="BY156" i="9"/>
  <c r="CA156" i="9"/>
  <c r="CR157" i="9"/>
  <c r="CT157" i="9"/>
  <c r="CS157" i="9"/>
  <c r="CU157" i="9"/>
  <c r="BE159" i="9"/>
  <c r="BG159" i="9"/>
  <c r="BF159" i="9"/>
  <c r="BD159" i="9"/>
  <c r="BY160" i="9"/>
  <c r="BX160" i="9"/>
  <c r="CA160" i="9"/>
  <c r="BZ160" i="9"/>
  <c r="CS161" i="9"/>
  <c r="CR161" i="9"/>
  <c r="CT161" i="9"/>
  <c r="CU161" i="9"/>
  <c r="BE163" i="9"/>
  <c r="BD163" i="9"/>
  <c r="BG163" i="9"/>
  <c r="BF163" i="9"/>
  <c r="BX164" i="9"/>
  <c r="BZ164" i="9"/>
  <c r="CA164" i="9"/>
  <c r="CR165" i="9"/>
  <c r="CU165" i="9"/>
  <c r="CT165" i="9"/>
  <c r="BD167" i="9"/>
  <c r="BF167" i="9"/>
  <c r="BG167" i="9"/>
  <c r="BX168" i="9"/>
  <c r="BZ168" i="9"/>
  <c r="CA168" i="9"/>
  <c r="CR169" i="9"/>
  <c r="CT169" i="9"/>
  <c r="CU169" i="9"/>
  <c r="BD171" i="9"/>
  <c r="BF171" i="9"/>
  <c r="BG171" i="9"/>
  <c r="BX172" i="9"/>
  <c r="BZ172" i="9"/>
  <c r="CA172" i="9"/>
  <c r="CR173" i="9"/>
  <c r="CT173" i="9"/>
  <c r="CU173" i="9"/>
  <c r="BD175" i="9"/>
  <c r="BF175" i="9"/>
  <c r="BG175" i="9"/>
  <c r="BX176" i="9"/>
  <c r="BZ176" i="9"/>
  <c r="CA176" i="9"/>
  <c r="CR177" i="9"/>
  <c r="CT177" i="9"/>
  <c r="CU177" i="9"/>
  <c r="BG179" i="9"/>
  <c r="BF179" i="9"/>
  <c r="CA180" i="9"/>
  <c r="BZ180" i="9"/>
  <c r="CU181" i="9"/>
  <c r="CT181" i="9"/>
  <c r="BG183" i="9"/>
  <c r="BF183" i="9"/>
  <c r="CA184" i="9"/>
  <c r="BZ184" i="9"/>
  <c r="CU185" i="9"/>
  <c r="CT185" i="9"/>
  <c r="CT189" i="9"/>
  <c r="CU189" i="9"/>
  <c r="CR189" i="9"/>
  <c r="BF191" i="9"/>
  <c r="BG191" i="9"/>
  <c r="BD191" i="9"/>
  <c r="BZ192" i="9"/>
  <c r="CA192" i="9"/>
  <c r="BX192" i="9"/>
  <c r="CT193" i="9"/>
  <c r="CU193" i="9"/>
  <c r="CR193" i="9"/>
  <c r="BF195" i="9"/>
  <c r="BG195" i="9"/>
  <c r="BZ196" i="9"/>
  <c r="CA196" i="9"/>
  <c r="CT197" i="9"/>
  <c r="CU197" i="9"/>
  <c r="BF199" i="9"/>
  <c r="BG199" i="9"/>
  <c r="BZ200" i="9"/>
  <c r="CA200" i="9"/>
  <c r="CT201" i="9"/>
  <c r="CU201" i="9"/>
  <c r="BF203" i="9"/>
  <c r="BG203" i="9"/>
  <c r="BE211" i="9"/>
  <c r="BF211" i="9"/>
  <c r="BY212" i="9"/>
  <c r="BZ212" i="9"/>
  <c r="BE215" i="9"/>
  <c r="BF215" i="9"/>
  <c r="BY216" i="9"/>
  <c r="BZ216" i="9"/>
  <c r="CS217" i="9"/>
  <c r="CT217" i="9"/>
  <c r="BE219" i="9"/>
  <c r="BF219" i="9"/>
  <c r="BY220" i="9"/>
  <c r="BZ220" i="9"/>
  <c r="CS221" i="9"/>
  <c r="CT221" i="9"/>
  <c r="CU221" i="9"/>
  <c r="CR221" i="9"/>
  <c r="BE223" i="9"/>
  <c r="BF223" i="9"/>
  <c r="BG223" i="9"/>
  <c r="BD223" i="9"/>
  <c r="BY224" i="9"/>
  <c r="BZ224" i="9"/>
  <c r="CA224" i="9"/>
  <c r="BX224" i="9"/>
  <c r="CS225" i="9"/>
  <c r="CT225" i="9"/>
  <c r="CU225" i="9"/>
  <c r="CR225" i="9"/>
  <c r="BE227" i="9"/>
  <c r="BF227" i="9"/>
  <c r="BG227" i="9"/>
  <c r="BD227" i="9"/>
  <c r="BY228" i="9"/>
  <c r="BZ228" i="9"/>
  <c r="CA228" i="9"/>
  <c r="BX228" i="9"/>
  <c r="CS229" i="9"/>
  <c r="CT229" i="9"/>
  <c r="CU229" i="9"/>
  <c r="CR229" i="9"/>
  <c r="BE231" i="9"/>
  <c r="BF231" i="9"/>
  <c r="BG231" i="9"/>
  <c r="BD231" i="9"/>
  <c r="BY232" i="9"/>
  <c r="BZ232" i="9"/>
  <c r="CA232" i="9"/>
  <c r="BX232" i="9"/>
  <c r="CT233" i="9"/>
  <c r="CU233" i="9"/>
  <c r="CR233" i="9"/>
  <c r="BF235" i="9"/>
  <c r="BG235" i="9"/>
  <c r="BD235" i="9"/>
  <c r="BZ236" i="9"/>
  <c r="CA236" i="9"/>
  <c r="BX236" i="9"/>
  <c r="CT237" i="9"/>
  <c r="CU237" i="9"/>
  <c r="CR237" i="9"/>
  <c r="BF239" i="9"/>
  <c r="BG239" i="9"/>
  <c r="BD239" i="9"/>
  <c r="BZ240" i="9"/>
  <c r="CA240" i="9"/>
  <c r="BX240" i="9"/>
  <c r="CT241" i="9"/>
  <c r="CU241" i="9"/>
  <c r="CR241" i="9"/>
  <c r="BF243" i="9"/>
  <c r="BG243" i="9"/>
  <c r="BD243" i="9"/>
  <c r="BZ244" i="9"/>
  <c r="CA244" i="9"/>
  <c r="BX244" i="9"/>
  <c r="CT245" i="9"/>
  <c r="CU245" i="9"/>
  <c r="CR245" i="9"/>
  <c r="BF247" i="9"/>
  <c r="BG247" i="9"/>
  <c r="BD247" i="9"/>
  <c r="BZ248" i="9"/>
  <c r="CA248" i="9"/>
  <c r="BX248" i="9"/>
  <c r="CT249" i="9"/>
  <c r="CU249" i="9"/>
  <c r="CR249" i="9"/>
  <c r="BF251" i="9"/>
  <c r="BG251" i="9"/>
  <c r="BD251" i="9"/>
  <c r="BZ252" i="9"/>
  <c r="CA252" i="9"/>
  <c r="BX252" i="9"/>
  <c r="CT253" i="9"/>
  <c r="CU253" i="9"/>
  <c r="CR253" i="9"/>
  <c r="BF255" i="9"/>
  <c r="BG255" i="9"/>
  <c r="BD255" i="9"/>
  <c r="BZ256" i="9"/>
  <c r="CA256" i="9"/>
  <c r="CT257" i="9"/>
  <c r="CU257" i="9"/>
  <c r="BF259" i="9"/>
  <c r="BG259" i="9"/>
  <c r="BZ260" i="9"/>
  <c r="CA260" i="9"/>
  <c r="CT261" i="9"/>
  <c r="CU261" i="9"/>
  <c r="BF263" i="9"/>
  <c r="BG263" i="9"/>
  <c r="BZ264" i="9"/>
  <c r="CA264" i="9"/>
  <c r="CT265" i="9"/>
  <c r="CU265" i="9"/>
  <c r="BE275" i="9"/>
  <c r="BF275" i="9"/>
  <c r="BD275" i="9"/>
  <c r="BG275" i="9"/>
  <c r="BY276" i="9"/>
  <c r="BZ276" i="9"/>
  <c r="BX276" i="9"/>
  <c r="CA276" i="9"/>
  <c r="CS277" i="9"/>
  <c r="CT277" i="9"/>
  <c r="CR277" i="9"/>
  <c r="CU277" i="9"/>
  <c r="BE279" i="9"/>
  <c r="BF279" i="9"/>
  <c r="BG279" i="9"/>
  <c r="BD279" i="9"/>
  <c r="BY280" i="9"/>
  <c r="BZ280" i="9"/>
  <c r="BX280" i="9"/>
  <c r="CA280" i="9"/>
  <c r="CS281" i="9"/>
  <c r="CT281" i="9"/>
  <c r="CR281" i="9"/>
  <c r="CU281" i="9"/>
  <c r="BE283" i="9"/>
  <c r="BD283" i="9"/>
  <c r="BF283" i="9"/>
  <c r="BG283" i="9"/>
  <c r="BY284" i="9"/>
  <c r="CA284" i="9"/>
  <c r="BX284" i="9"/>
  <c r="BZ284" i="9"/>
  <c r="CS285" i="9"/>
  <c r="CR285" i="9"/>
  <c r="CT285" i="9"/>
  <c r="CU285" i="9"/>
  <c r="BE287" i="9"/>
  <c r="BG287" i="9"/>
  <c r="BD287" i="9"/>
  <c r="BF287" i="9"/>
  <c r="BX288" i="9"/>
  <c r="CA288" i="9"/>
  <c r="BY288" i="9"/>
  <c r="BZ288" i="9"/>
  <c r="CR289" i="9"/>
  <c r="CU289" i="9"/>
  <c r="CS289" i="9"/>
  <c r="CT289" i="9"/>
  <c r="BD291" i="9"/>
  <c r="BG291" i="9"/>
  <c r="BE291" i="9"/>
  <c r="BF291" i="9"/>
  <c r="BX292" i="9"/>
  <c r="CA292" i="9"/>
  <c r="BY292" i="9"/>
  <c r="BZ292" i="9"/>
  <c r="CR293" i="9"/>
  <c r="CU293" i="9"/>
  <c r="CS293" i="9"/>
  <c r="CT293" i="9"/>
  <c r="BD295" i="9"/>
  <c r="BG295" i="9"/>
  <c r="BE295" i="9"/>
  <c r="BF295" i="9"/>
  <c r="BX296" i="9"/>
  <c r="CA296" i="9"/>
  <c r="BY296" i="9"/>
  <c r="BZ296" i="9"/>
  <c r="CR297" i="9"/>
  <c r="CS297" i="9"/>
  <c r="CU297" i="9"/>
  <c r="BD299" i="9"/>
  <c r="BG299" i="9"/>
  <c r="BE299" i="9"/>
  <c r="BX300" i="9"/>
  <c r="BY300" i="9"/>
  <c r="CA300" i="9"/>
  <c r="CR301" i="9"/>
  <c r="CS301" i="9"/>
  <c r="CU301" i="9"/>
  <c r="BG303" i="9"/>
  <c r="BE303" i="9"/>
  <c r="CS313" i="9"/>
  <c r="CU313" i="9"/>
  <c r="BE315" i="9"/>
  <c r="BG315" i="9"/>
  <c r="BY316" i="9"/>
  <c r="CA316" i="9"/>
  <c r="CS317" i="9"/>
  <c r="CU317" i="9"/>
  <c r="BE319" i="9"/>
  <c r="BG319" i="9"/>
  <c r="BY320" i="9"/>
  <c r="CA320" i="9"/>
  <c r="CS321" i="9"/>
  <c r="CU321" i="9"/>
  <c r="BE323" i="9"/>
  <c r="BG323" i="9"/>
  <c r="BY324" i="9"/>
  <c r="CA324" i="9"/>
  <c r="CS325" i="9"/>
  <c r="CU325" i="9"/>
  <c r="BE327" i="9"/>
  <c r="BG327" i="9"/>
  <c r="BY328" i="9"/>
  <c r="CA328" i="9"/>
  <c r="CS329" i="9"/>
  <c r="CU329" i="9"/>
  <c r="BE331" i="9"/>
  <c r="BG331" i="9"/>
  <c r="BY332" i="9"/>
  <c r="CA332" i="9"/>
  <c r="CS333" i="9"/>
  <c r="CU333" i="9"/>
  <c r="BE335" i="9"/>
  <c r="BG335" i="9"/>
  <c r="BY336" i="9"/>
  <c r="CA336" i="9"/>
  <c r="CS337" i="9"/>
  <c r="CU337" i="9"/>
  <c r="BE339" i="9"/>
  <c r="BG339" i="9"/>
  <c r="BY340" i="9"/>
  <c r="CA340" i="9"/>
  <c r="CS341" i="9"/>
  <c r="CU341" i="9"/>
  <c r="BE343" i="9"/>
  <c r="BG343" i="9"/>
  <c r="BY344" i="9"/>
  <c r="CA344" i="9"/>
  <c r="CS345" i="9"/>
  <c r="CU345" i="9"/>
  <c r="BE347" i="9"/>
  <c r="BG347" i="9"/>
  <c r="BY348" i="9"/>
  <c r="CA348" i="9"/>
  <c r="CS349" i="9"/>
  <c r="CU349" i="9"/>
  <c r="BE351" i="9"/>
  <c r="BG351" i="9"/>
  <c r="BY352" i="9"/>
  <c r="CA352" i="9"/>
  <c r="BZ368" i="9"/>
  <c r="CA368" i="9"/>
  <c r="CT369" i="9"/>
  <c r="CU369" i="9"/>
  <c r="BF371" i="9"/>
  <c r="BG371" i="9"/>
  <c r="BZ372" i="9"/>
  <c r="CA372" i="9"/>
  <c r="CT373" i="9"/>
  <c r="CU373" i="9"/>
  <c r="BF375" i="9"/>
  <c r="BG375" i="9"/>
  <c r="BZ376" i="9"/>
  <c r="CA376" i="9"/>
  <c r="CT377" i="9"/>
  <c r="CU377" i="9"/>
  <c r="BF379" i="9"/>
  <c r="BG379" i="9"/>
  <c r="CA380" i="9"/>
  <c r="BZ380" i="9"/>
  <c r="CT381" i="9"/>
  <c r="CU381" i="9"/>
  <c r="BF383" i="9"/>
  <c r="BG383" i="9"/>
  <c r="BZ384" i="9"/>
  <c r="CA384" i="9"/>
  <c r="CT385" i="9"/>
  <c r="CU385" i="9"/>
  <c r="BD387" i="9"/>
  <c r="BG387" i="9"/>
  <c r="BF387" i="9"/>
  <c r="BX388" i="9"/>
  <c r="BZ388" i="9"/>
  <c r="CA388" i="9"/>
  <c r="CR389" i="9"/>
  <c r="CU389" i="9"/>
  <c r="CT389" i="9"/>
  <c r="BD391" i="9"/>
  <c r="BF391" i="9"/>
  <c r="BG391" i="9"/>
  <c r="BX392" i="9"/>
  <c r="CA392" i="9"/>
  <c r="BZ392" i="9"/>
  <c r="CR393" i="9"/>
  <c r="CT393" i="9"/>
  <c r="CU393" i="9"/>
  <c r="BD395" i="9"/>
  <c r="BG395" i="9"/>
  <c r="BF395" i="9"/>
  <c r="BX396" i="9"/>
  <c r="BZ396" i="9"/>
  <c r="CA396" i="9"/>
  <c r="CR397" i="9"/>
  <c r="CU397" i="9"/>
  <c r="CT397" i="9"/>
  <c r="BD399" i="9"/>
  <c r="BF399" i="9"/>
  <c r="BG399" i="9"/>
  <c r="BX400" i="9"/>
  <c r="CA400" i="9"/>
  <c r="BZ400" i="9"/>
  <c r="CR401" i="9"/>
  <c r="CT401" i="9"/>
  <c r="CU401" i="9"/>
  <c r="BD403" i="9"/>
  <c r="BG403" i="9"/>
  <c r="BF403" i="9"/>
  <c r="BX404" i="9"/>
  <c r="BZ404" i="9"/>
  <c r="CA404" i="9"/>
  <c r="CR405" i="9"/>
  <c r="CU405" i="9"/>
  <c r="CT405" i="9"/>
  <c r="BD407" i="9"/>
  <c r="BF407" i="9"/>
  <c r="BG407" i="9"/>
  <c r="BX408" i="9"/>
  <c r="CA408" i="9"/>
  <c r="BZ408" i="9"/>
  <c r="CR409" i="9"/>
  <c r="CU409" i="9"/>
  <c r="BD411" i="9"/>
  <c r="BG411" i="9"/>
  <c r="BX412" i="9"/>
  <c r="CA412" i="9"/>
  <c r="CR413" i="9"/>
  <c r="CU413" i="9"/>
  <c r="BD415" i="9"/>
  <c r="BG415" i="9"/>
  <c r="BX416" i="9"/>
  <c r="CA416" i="9"/>
  <c r="CR417" i="9"/>
  <c r="CU417" i="9"/>
  <c r="BD419" i="9"/>
  <c r="BG419" i="9"/>
  <c r="BX420" i="9"/>
  <c r="CA420" i="9"/>
  <c r="CR421" i="9"/>
  <c r="CU421" i="9"/>
  <c r="BD423" i="9"/>
  <c r="BG423" i="9"/>
  <c r="BX424" i="9"/>
  <c r="CA424" i="9"/>
  <c r="CR425" i="9"/>
  <c r="CU425" i="9"/>
  <c r="BD427" i="9"/>
  <c r="BG427" i="9"/>
  <c r="BG443" i="9"/>
  <c r="BD443" i="9"/>
  <c r="CA444" i="9"/>
  <c r="BX444" i="9"/>
  <c r="CU445" i="9"/>
  <c r="CR445" i="9"/>
  <c r="BG447" i="9"/>
  <c r="BD447" i="9"/>
  <c r="CA448" i="9"/>
  <c r="BX448" i="9"/>
  <c r="CT449" i="9"/>
  <c r="CS449" i="9"/>
  <c r="CU449" i="9"/>
  <c r="CR449" i="9"/>
  <c r="BF451" i="9"/>
  <c r="BD451" i="9"/>
  <c r="BE451" i="9"/>
  <c r="BG451" i="9"/>
  <c r="BZ452" i="9"/>
  <c r="CA452" i="9"/>
  <c r="BX452" i="9"/>
  <c r="BY452" i="9"/>
  <c r="CT453" i="9"/>
  <c r="CR453" i="9"/>
  <c r="CS453" i="9"/>
  <c r="CU453" i="9"/>
  <c r="BF455" i="9"/>
  <c r="BG455" i="9"/>
  <c r="BD455" i="9"/>
  <c r="BE455" i="9"/>
  <c r="BZ456" i="9"/>
  <c r="BX456" i="9"/>
  <c r="BY456" i="9"/>
  <c r="CA456" i="9"/>
  <c r="CT457" i="9"/>
  <c r="CU457" i="9"/>
  <c r="CR457" i="9"/>
  <c r="CS457" i="9"/>
  <c r="BD459" i="9"/>
  <c r="BG459" i="9"/>
  <c r="BE459" i="9"/>
  <c r="BX460" i="9"/>
  <c r="CA460" i="9"/>
  <c r="BY460" i="9"/>
  <c r="CR461" i="9"/>
  <c r="CU461" i="9"/>
  <c r="CS461" i="9"/>
  <c r="BD463" i="9"/>
  <c r="BG463" i="9"/>
  <c r="BE463" i="9"/>
  <c r="BX464" i="9"/>
  <c r="CA464" i="9"/>
  <c r="BY464" i="9"/>
  <c r="CR465" i="9"/>
  <c r="CU465" i="9"/>
  <c r="CS465" i="9"/>
  <c r="BD467" i="9"/>
  <c r="BG467" i="9"/>
  <c r="BE467" i="9"/>
  <c r="BX468" i="9"/>
  <c r="CA468" i="9"/>
  <c r="BY468" i="9"/>
  <c r="BZ468" i="9"/>
  <c r="CR469" i="9"/>
  <c r="CU469" i="9"/>
  <c r="CS469" i="9"/>
  <c r="CT469" i="9"/>
  <c r="BD471" i="9"/>
  <c r="BG471" i="9"/>
  <c r="BE471" i="9"/>
  <c r="BF471" i="9"/>
  <c r="BX472" i="9"/>
  <c r="CA472" i="9"/>
  <c r="BY472" i="9"/>
  <c r="BZ472" i="9"/>
  <c r="CR473" i="9"/>
  <c r="CU473" i="9"/>
  <c r="CS473" i="9"/>
  <c r="CT473" i="9"/>
  <c r="BD475" i="9"/>
  <c r="BG475" i="9"/>
  <c r="BF475" i="9"/>
  <c r="BX476" i="9"/>
  <c r="CA476" i="9"/>
  <c r="BZ476" i="9"/>
  <c r="CR477" i="9"/>
  <c r="CU477" i="9"/>
  <c r="CT477" i="9"/>
  <c r="BD479" i="9"/>
  <c r="BG479" i="9"/>
  <c r="BF479" i="9"/>
  <c r="BX480" i="9"/>
  <c r="CA480" i="9"/>
  <c r="BZ480" i="9"/>
  <c r="CR481" i="9"/>
  <c r="CU481" i="9"/>
  <c r="CT481" i="9"/>
  <c r="BD483" i="9"/>
  <c r="BG483" i="9"/>
  <c r="BF483" i="9"/>
  <c r="BX484" i="9"/>
  <c r="CA484" i="9"/>
  <c r="BZ484" i="9"/>
  <c r="CR485" i="9"/>
  <c r="CU485" i="9"/>
  <c r="CT485" i="9"/>
  <c r="BD487" i="9"/>
  <c r="BG487" i="9"/>
  <c r="BF487" i="9"/>
  <c r="BX488" i="9"/>
  <c r="BZ488" i="9"/>
  <c r="CA488" i="9"/>
  <c r="BE523" i="9"/>
  <c r="BG523" i="9"/>
  <c r="BY524" i="9"/>
  <c r="CA524" i="9"/>
  <c r="CS525" i="9"/>
  <c r="CU525" i="9"/>
  <c r="BE527" i="9"/>
  <c r="BG527" i="9"/>
  <c r="BY528" i="9"/>
  <c r="CA528" i="9"/>
  <c r="CS529" i="9"/>
  <c r="CU529" i="9"/>
  <c r="BE531" i="9"/>
  <c r="BG531" i="9"/>
  <c r="BY532" i="9"/>
  <c r="CA532" i="9"/>
  <c r="CS533" i="9"/>
  <c r="CU533" i="9"/>
  <c r="BE535" i="9"/>
  <c r="BG535" i="9"/>
  <c r="BY536" i="9"/>
  <c r="CA536" i="9"/>
  <c r="CS537" i="9"/>
  <c r="CU537" i="9"/>
  <c r="BE539" i="9"/>
  <c r="BG539" i="9"/>
  <c r="BY540" i="9"/>
  <c r="CA540" i="9"/>
  <c r="CS541" i="9"/>
  <c r="CU541" i="9"/>
  <c r="BE543" i="9"/>
  <c r="BG543" i="9"/>
  <c r="BY544" i="9"/>
  <c r="CA544" i="9"/>
  <c r="CS545" i="9"/>
  <c r="CU545" i="9"/>
  <c r="BE547" i="9"/>
  <c r="BG547" i="9"/>
  <c r="BY548" i="9"/>
  <c r="CA548" i="9"/>
  <c r="CS549" i="9"/>
  <c r="CU549" i="9"/>
  <c r="BE551" i="9"/>
  <c r="BG551" i="9"/>
  <c r="BY552" i="9"/>
  <c r="CA552" i="9"/>
  <c r="CS553" i="9"/>
  <c r="CU553" i="9"/>
  <c r="BE555" i="9"/>
  <c r="BG555" i="9"/>
  <c r="BY556" i="9"/>
  <c r="CA556" i="9"/>
  <c r="CS557" i="9"/>
  <c r="CU557" i="9"/>
  <c r="BE559" i="9"/>
  <c r="BG559" i="9"/>
  <c r="BY560" i="9"/>
  <c r="CA560" i="9"/>
  <c r="CS561" i="9"/>
  <c r="CU561" i="9"/>
  <c r="BE563" i="9"/>
  <c r="BG563" i="9"/>
  <c r="BY564" i="9"/>
  <c r="CA564" i="9"/>
  <c r="CS565" i="9"/>
  <c r="CU565" i="9"/>
  <c r="BE567" i="9"/>
  <c r="BG567" i="9"/>
  <c r="BY568" i="9"/>
  <c r="CA568" i="9"/>
  <c r="CS569" i="9"/>
  <c r="CU569" i="9"/>
  <c r="BE571" i="9"/>
  <c r="BG571" i="9"/>
  <c r="BY572" i="9"/>
  <c r="CA572" i="9"/>
  <c r="CS573" i="9"/>
  <c r="CU573" i="9"/>
  <c r="BE575" i="9"/>
  <c r="BG575" i="9"/>
  <c r="BY576" i="9"/>
  <c r="CA576" i="9"/>
  <c r="CS577" i="9"/>
  <c r="CU577" i="9"/>
  <c r="BE579" i="9"/>
  <c r="BG579" i="9"/>
  <c r="BY580" i="9"/>
  <c r="CA580" i="9"/>
  <c r="CS581" i="9"/>
  <c r="CU581" i="9"/>
  <c r="BE583" i="9"/>
  <c r="BG583" i="9"/>
  <c r="BY584" i="9"/>
  <c r="CA584" i="9"/>
  <c r="CS585" i="9"/>
  <c r="CU585" i="9"/>
  <c r="BE587" i="9"/>
  <c r="BG587" i="9"/>
  <c r="BY588" i="9"/>
  <c r="CA588" i="9"/>
  <c r="CS589" i="9"/>
  <c r="CU589" i="9"/>
  <c r="BE591" i="9"/>
  <c r="BG591" i="9"/>
  <c r="BY592" i="9"/>
  <c r="CA592" i="9"/>
  <c r="CS593" i="9"/>
  <c r="CU593" i="9"/>
  <c r="BE595" i="9"/>
  <c r="BG595" i="9"/>
  <c r="BJ757" i="9"/>
  <c r="BK757" i="9"/>
  <c r="BL757" i="9"/>
  <c r="BI757" i="9"/>
  <c r="CF758" i="9"/>
  <c r="CC758" i="9"/>
  <c r="CD758" i="9"/>
  <c r="CE758" i="9"/>
  <c r="AQ760" i="9"/>
  <c r="AR760" i="9"/>
  <c r="AO760" i="9"/>
  <c r="AP760" i="9"/>
  <c r="BI761" i="9"/>
  <c r="BL761" i="9"/>
  <c r="CC762" i="9"/>
  <c r="CF762" i="9"/>
  <c r="AO764" i="9"/>
  <c r="AR764" i="9"/>
  <c r="BI765" i="9"/>
  <c r="BL765" i="9"/>
  <c r="CC766" i="9"/>
  <c r="CF766" i="9"/>
  <c r="AO768" i="9"/>
  <c r="AR768" i="9"/>
  <c r="BI769" i="9"/>
  <c r="BL769" i="9"/>
  <c r="CC770" i="9"/>
  <c r="CF770" i="9"/>
  <c r="AO772" i="9"/>
  <c r="AR772" i="9"/>
  <c r="BI773" i="9"/>
  <c r="BL773" i="9"/>
  <c r="CC774" i="9"/>
  <c r="CF774" i="9"/>
  <c r="AO776" i="9"/>
  <c r="AR776" i="9"/>
  <c r="BI777" i="9"/>
  <c r="BL777" i="9"/>
  <c r="CC778" i="9"/>
  <c r="CF778" i="9"/>
  <c r="AO780" i="9"/>
  <c r="AR780" i="9"/>
  <c r="BI781" i="9"/>
  <c r="BL781" i="9"/>
  <c r="CC782" i="9"/>
  <c r="CF782" i="9"/>
  <c r="AO784" i="9"/>
  <c r="AR784" i="9"/>
  <c r="BI785" i="9"/>
  <c r="BL785" i="9"/>
  <c r="CC786" i="9"/>
  <c r="CF786" i="9"/>
  <c r="AO788" i="9"/>
  <c r="AR788" i="9"/>
  <c r="BI789" i="9"/>
  <c r="BL789" i="9"/>
  <c r="CC790" i="9"/>
  <c r="CF790" i="9"/>
  <c r="AO792" i="9"/>
  <c r="AR792" i="9"/>
  <c r="BI793" i="9"/>
  <c r="BL793" i="9"/>
  <c r="CC794" i="9"/>
  <c r="CF794" i="9"/>
  <c r="AO796" i="9"/>
  <c r="AR796" i="9"/>
  <c r="BI797" i="9"/>
  <c r="BL797" i="9"/>
  <c r="CC798" i="9"/>
  <c r="CF798" i="9"/>
  <c r="AO800" i="9"/>
  <c r="AR800" i="9"/>
  <c r="BI801" i="9"/>
  <c r="BL801" i="9"/>
  <c r="CC802" i="9"/>
  <c r="CF802" i="9"/>
  <c r="AO804" i="9"/>
  <c r="AR804" i="9"/>
  <c r="BI805" i="9"/>
  <c r="BL805" i="9"/>
  <c r="CC806" i="9"/>
  <c r="CF806" i="9"/>
  <c r="AO808" i="9"/>
  <c r="AR808" i="9"/>
  <c r="BI809" i="9"/>
  <c r="BL809" i="9"/>
  <c r="CC810" i="9"/>
  <c r="CF810" i="9"/>
  <c r="AO812" i="9"/>
  <c r="AR812" i="9"/>
  <c r="BI813" i="9"/>
  <c r="BL813" i="9"/>
  <c r="CC814" i="9"/>
  <c r="CF814" i="9"/>
  <c r="AO816" i="9"/>
  <c r="AR816" i="9"/>
  <c r="BI817" i="9"/>
  <c r="BL817" i="9"/>
  <c r="CC818" i="9"/>
  <c r="CF818" i="9"/>
  <c r="AO820" i="9"/>
  <c r="AR820" i="9"/>
  <c r="BI821" i="9"/>
  <c r="BL821" i="9"/>
  <c r="CC822" i="9"/>
  <c r="CF822" i="9"/>
  <c r="AO824" i="9"/>
  <c r="AR824" i="9"/>
  <c r="BI825" i="9"/>
  <c r="BL825" i="9"/>
  <c r="AW761" i="9"/>
  <c r="AT761" i="9"/>
  <c r="AU761" i="9"/>
  <c r="AV761" i="9"/>
  <c r="CI764" i="9"/>
  <c r="CJ764" i="9"/>
  <c r="CK764" i="9"/>
  <c r="CH764" i="9"/>
  <c r="CI768" i="9"/>
  <c r="CJ768" i="9"/>
  <c r="CK768" i="9"/>
  <c r="CH768" i="9"/>
  <c r="CI772" i="9"/>
  <c r="CJ772" i="9"/>
  <c r="CK772" i="9"/>
  <c r="CH772" i="9"/>
  <c r="CI776" i="9"/>
  <c r="CJ776" i="9"/>
  <c r="CK776" i="9"/>
  <c r="CH776" i="9"/>
  <c r="AW781" i="9"/>
  <c r="AT781" i="9"/>
  <c r="AU781" i="9"/>
  <c r="AV781" i="9"/>
  <c r="BO783" i="9"/>
  <c r="BP783" i="9"/>
  <c r="BQ783" i="9"/>
  <c r="BN783" i="9"/>
  <c r="BO787" i="9"/>
  <c r="BP787" i="9"/>
  <c r="BQ787" i="9"/>
  <c r="BN787" i="9"/>
  <c r="BO791" i="9"/>
  <c r="BP791" i="9"/>
  <c r="BQ791" i="9"/>
  <c r="BN791" i="9"/>
  <c r="AW795" i="9"/>
  <c r="AT795" i="9"/>
  <c r="AU795" i="9"/>
  <c r="AV795" i="9"/>
  <c r="CK797" i="9"/>
  <c r="CH797" i="9"/>
  <c r="CI797" i="9"/>
  <c r="CJ797" i="9"/>
  <c r="AW801" i="9"/>
  <c r="AT801" i="9"/>
  <c r="AU801" i="9"/>
  <c r="AV801" i="9"/>
  <c r="BP804" i="9"/>
  <c r="BQ804" i="9"/>
  <c r="BN804" i="9"/>
  <c r="BO804" i="9"/>
  <c r="CH807" i="9"/>
  <c r="CI807" i="9"/>
  <c r="CJ807" i="9"/>
  <c r="CK807" i="9"/>
  <c r="AT811" i="9"/>
  <c r="AU811" i="9"/>
  <c r="AV811" i="9"/>
  <c r="AW811" i="9"/>
  <c r="CI813" i="9"/>
  <c r="CJ813" i="9"/>
  <c r="CK813" i="9"/>
  <c r="CH813" i="9"/>
  <c r="AT817" i="9"/>
  <c r="AU817" i="9"/>
  <c r="AV817" i="9"/>
  <c r="AW817" i="9"/>
  <c r="BP820" i="9"/>
  <c r="BQ820" i="9"/>
  <c r="BN820" i="9"/>
  <c r="BO820" i="9"/>
  <c r="CH823" i="9"/>
  <c r="CI823" i="9"/>
  <c r="CJ823" i="9"/>
  <c r="CK823" i="9"/>
  <c r="AW831" i="9"/>
  <c r="AT831" i="9"/>
  <c r="AU831" i="9"/>
  <c r="AV831" i="9"/>
  <c r="CK833" i="9"/>
  <c r="CH833" i="9"/>
  <c r="CI833" i="9"/>
  <c r="CJ833" i="9"/>
  <c r="AT837" i="9"/>
  <c r="AU837" i="9"/>
  <c r="AV837" i="9"/>
  <c r="AW837" i="9"/>
  <c r="AV841" i="9"/>
  <c r="AW841" i="9"/>
  <c r="AT841" i="9"/>
  <c r="AU841" i="9"/>
  <c r="CK844" i="9"/>
  <c r="CH844" i="9"/>
  <c r="CI844" i="9"/>
  <c r="CJ844" i="9"/>
  <c r="BA805" i="9"/>
  <c r="AZ805" i="9"/>
  <c r="CO809" i="9"/>
  <c r="CN809" i="9"/>
  <c r="BA812" i="9"/>
  <c r="AZ812" i="9"/>
  <c r="BU817" i="9"/>
  <c r="BS817" i="9"/>
  <c r="BT817" i="9"/>
  <c r="BA820" i="9"/>
  <c r="AY820" i="9"/>
  <c r="AZ820" i="9"/>
  <c r="CO828" i="9"/>
  <c r="CM828" i="9"/>
  <c r="CN828" i="9"/>
  <c r="BU832" i="9"/>
  <c r="BS832" i="9"/>
  <c r="BT832" i="9"/>
  <c r="BY761" i="9"/>
  <c r="BZ761" i="9"/>
  <c r="CA761" i="9"/>
  <c r="BX761" i="9"/>
  <c r="CS777" i="9"/>
  <c r="CR777" i="9"/>
  <c r="CT777" i="9"/>
  <c r="CU777" i="9"/>
  <c r="BY797" i="9"/>
  <c r="BZ797" i="9"/>
  <c r="CA797" i="9"/>
  <c r="BX797" i="9"/>
  <c r="CS813" i="9"/>
  <c r="CR813" i="9"/>
  <c r="CU813" i="9"/>
  <c r="CS821" i="9"/>
  <c r="CR821" i="9"/>
  <c r="CU821" i="9"/>
  <c r="CS829" i="9"/>
  <c r="CR829" i="9"/>
  <c r="CS845" i="9"/>
  <c r="CR845" i="9"/>
  <c r="BN700" i="9"/>
  <c r="BQ700" i="9"/>
  <c r="BO700" i="9"/>
  <c r="CH701" i="9"/>
  <c r="CK701" i="9"/>
  <c r="CI701" i="9"/>
  <c r="AT703" i="9"/>
  <c r="AW703" i="9"/>
  <c r="AU703" i="9"/>
  <c r="BN704" i="9"/>
  <c r="BQ704" i="9"/>
  <c r="BO704" i="9"/>
  <c r="CH705" i="9"/>
  <c r="CK705" i="9"/>
  <c r="CI705" i="9"/>
  <c r="AT707" i="9"/>
  <c r="AW707" i="9"/>
  <c r="AU707" i="9"/>
  <c r="BN708" i="9"/>
  <c r="BQ708" i="9"/>
  <c r="BO708" i="9"/>
  <c r="CH709" i="9"/>
  <c r="CI709" i="9"/>
  <c r="CK709" i="9"/>
  <c r="AT711" i="9"/>
  <c r="AW711" i="9"/>
  <c r="AU711" i="9"/>
  <c r="BN712" i="9"/>
  <c r="BO712" i="9"/>
  <c r="BQ712" i="9"/>
  <c r="CH713" i="9"/>
  <c r="CK713" i="9"/>
  <c r="CI713" i="9"/>
  <c r="AT715" i="9"/>
  <c r="AU715" i="9"/>
  <c r="AW715" i="9"/>
  <c r="BN716" i="9"/>
  <c r="BQ716" i="9"/>
  <c r="BO716" i="9"/>
  <c r="CH717" i="9"/>
  <c r="CI717" i="9"/>
  <c r="CK717" i="9"/>
  <c r="AT719" i="9"/>
  <c r="AU719" i="9"/>
  <c r="AW719" i="9"/>
  <c r="BN720" i="9"/>
  <c r="BO720" i="9"/>
  <c r="BQ720" i="9"/>
  <c r="CH721" i="9"/>
  <c r="CI721" i="9"/>
  <c r="CK721" i="9"/>
  <c r="AT723" i="9"/>
  <c r="AU723" i="9"/>
  <c r="AW723" i="9"/>
  <c r="BN724" i="9"/>
  <c r="BO724" i="9"/>
  <c r="BQ724" i="9"/>
  <c r="CH725" i="9"/>
  <c r="CI725" i="9"/>
  <c r="CK725" i="9"/>
  <c r="AT727" i="9"/>
  <c r="AU727" i="9"/>
  <c r="AW727" i="9"/>
  <c r="BN728" i="9"/>
  <c r="BO728" i="9"/>
  <c r="BQ728" i="9"/>
  <c r="CH729" i="9"/>
  <c r="CI729" i="9"/>
  <c r="CK729" i="9"/>
  <c r="AT731" i="9"/>
  <c r="AU731" i="9"/>
  <c r="AW731" i="9"/>
  <c r="BN732" i="9"/>
  <c r="BO732" i="9"/>
  <c r="BQ732" i="9"/>
  <c r="CJ745" i="9"/>
  <c r="CI745" i="9"/>
  <c r="AV747" i="9"/>
  <c r="AU747" i="9"/>
  <c r="BP748" i="9"/>
  <c r="BO748" i="9"/>
  <c r="CJ749" i="9"/>
  <c r="CI749" i="9"/>
  <c r="AV751" i="9"/>
  <c r="AU751" i="9"/>
  <c r="BP752" i="9"/>
  <c r="BO752" i="9"/>
  <c r="CJ753" i="9"/>
  <c r="CI753" i="9"/>
  <c r="AV755" i="9"/>
  <c r="AU755" i="9"/>
  <c r="BP756" i="9"/>
  <c r="BO756" i="9"/>
  <c r="CJ757" i="9"/>
  <c r="CI757" i="9"/>
  <c r="BP759" i="9"/>
  <c r="BN759" i="9"/>
  <c r="BQ759" i="9"/>
  <c r="BO763" i="9"/>
  <c r="BP763" i="9"/>
  <c r="BQ763" i="9"/>
  <c r="BN763" i="9"/>
  <c r="CK765" i="9"/>
  <c r="CH765" i="9"/>
  <c r="CI765" i="9"/>
  <c r="CJ765" i="9"/>
  <c r="AW769" i="9"/>
  <c r="AT769" i="9"/>
  <c r="AU769" i="9"/>
  <c r="AV769" i="9"/>
  <c r="BQ772" i="9"/>
  <c r="BN772" i="9"/>
  <c r="BO772" i="9"/>
  <c r="BP772" i="9"/>
  <c r="CK775" i="9"/>
  <c r="CH775" i="9"/>
  <c r="CI775" i="9"/>
  <c r="CJ775" i="9"/>
  <c r="AW779" i="9"/>
  <c r="AT779" i="9"/>
  <c r="AU779" i="9"/>
  <c r="AV779" i="9"/>
  <c r="CK783" i="9"/>
  <c r="CH783" i="9"/>
  <c r="CI783" i="9"/>
  <c r="CJ783" i="9"/>
  <c r="AW787" i="9"/>
  <c r="AT787" i="9"/>
  <c r="AU787" i="9"/>
  <c r="AV787" i="9"/>
  <c r="CH789" i="9"/>
  <c r="CI789" i="9"/>
  <c r="CJ789" i="9"/>
  <c r="CK789" i="9"/>
  <c r="AW793" i="9"/>
  <c r="AT793" i="9"/>
  <c r="AU793" i="9"/>
  <c r="AV793" i="9"/>
  <c r="CI796" i="9"/>
  <c r="CJ796" i="9"/>
  <c r="CK796" i="9"/>
  <c r="CH796" i="9"/>
  <c r="CI800" i="9"/>
  <c r="CJ800" i="9"/>
  <c r="CK800" i="9"/>
  <c r="CH800" i="9"/>
  <c r="CI804" i="9"/>
  <c r="CJ804" i="9"/>
  <c r="CK804" i="9"/>
  <c r="CH804" i="9"/>
  <c r="CI808" i="9"/>
  <c r="CJ808" i="9"/>
  <c r="CK808" i="9"/>
  <c r="CH808" i="9"/>
  <c r="CK812" i="9"/>
  <c r="CH812" i="9"/>
  <c r="CI812" i="9"/>
  <c r="CJ812" i="9"/>
  <c r="CI816" i="9"/>
  <c r="CJ816" i="9"/>
  <c r="CK816" i="9"/>
  <c r="CH816" i="9"/>
  <c r="CI820" i="9"/>
  <c r="CJ820" i="9"/>
  <c r="CK820" i="9"/>
  <c r="CH820" i="9"/>
  <c r="CI824" i="9"/>
  <c r="CJ824" i="9"/>
  <c r="CK824" i="9"/>
  <c r="CH824" i="9"/>
  <c r="CK827" i="9"/>
  <c r="CH827" i="9"/>
  <c r="CI827" i="9"/>
  <c r="CJ827" i="9"/>
  <c r="AV829" i="9"/>
  <c r="AW829" i="9"/>
  <c r="AT829" i="9"/>
  <c r="AU829" i="9"/>
  <c r="AV832" i="9"/>
  <c r="AW832" i="9"/>
  <c r="AT832" i="9"/>
  <c r="AU832" i="9"/>
  <c r="CI835" i="9"/>
  <c r="CJ835" i="9"/>
  <c r="CK835" i="9"/>
  <c r="CH835" i="9"/>
  <c r="BO839" i="9"/>
  <c r="BP839" i="9"/>
  <c r="BQ839" i="9"/>
  <c r="BN839" i="9"/>
  <c r="AT843" i="9"/>
  <c r="AU843" i="9"/>
  <c r="AV843" i="9"/>
  <c r="AW843" i="9"/>
  <c r="CI845" i="9"/>
  <c r="CJ845" i="9"/>
  <c r="CK845" i="9"/>
  <c r="CH845" i="9"/>
  <c r="CO805" i="9"/>
  <c r="CN805" i="9"/>
  <c r="CO808" i="9"/>
  <c r="CN808" i="9"/>
  <c r="BA817" i="9"/>
  <c r="AY817" i="9"/>
  <c r="AZ817" i="9"/>
  <c r="BU820" i="9"/>
  <c r="BT820" i="9"/>
  <c r="BS820" i="9"/>
  <c r="BA829" i="9"/>
  <c r="AZ829" i="9"/>
  <c r="AY829" i="9"/>
  <c r="CO832" i="9"/>
  <c r="CM832" i="9"/>
  <c r="CN832" i="9"/>
  <c r="BY705" i="9"/>
  <c r="CA705" i="9"/>
  <c r="BD737" i="9"/>
  <c r="BF737" i="9"/>
  <c r="BY769" i="9"/>
  <c r="BZ769" i="9"/>
  <c r="CA769" i="9"/>
  <c r="BX769" i="9"/>
  <c r="BE785" i="9"/>
  <c r="BD785" i="9"/>
  <c r="BF785" i="9"/>
  <c r="BG785" i="9"/>
  <c r="BE829" i="9"/>
  <c r="BD829" i="9"/>
  <c r="CN699" i="9"/>
  <c r="CP699" i="9"/>
  <c r="CM699" i="9"/>
  <c r="CO699" i="9"/>
  <c r="AZ701" i="9"/>
  <c r="BB701" i="9"/>
  <c r="AY701" i="9"/>
  <c r="BA701" i="9"/>
  <c r="BT702" i="9"/>
  <c r="BV702" i="9"/>
  <c r="BS702" i="9"/>
  <c r="BU702" i="9"/>
  <c r="CN703" i="9"/>
  <c r="CP703" i="9"/>
  <c r="CM703" i="9"/>
  <c r="CO703" i="9"/>
  <c r="AZ705" i="9"/>
  <c r="BB705" i="9"/>
  <c r="AY705" i="9"/>
  <c r="BA705" i="9"/>
  <c r="BT706" i="9"/>
  <c r="BV706" i="9"/>
  <c r="BS706" i="9"/>
  <c r="BU706" i="9"/>
  <c r="CN707" i="9"/>
  <c r="CP707" i="9"/>
  <c r="CM707" i="9"/>
  <c r="CO707" i="9"/>
  <c r="AZ709" i="9"/>
  <c r="AY709" i="9"/>
  <c r="BA709" i="9"/>
  <c r="BB709" i="9"/>
  <c r="BT710" i="9"/>
  <c r="BU710" i="9"/>
  <c r="BV710" i="9"/>
  <c r="BS710" i="9"/>
  <c r="CN711" i="9"/>
  <c r="CM711" i="9"/>
  <c r="CO711" i="9"/>
  <c r="CP711" i="9"/>
  <c r="AZ713" i="9"/>
  <c r="BA713" i="9"/>
  <c r="BB713" i="9"/>
  <c r="AY713" i="9"/>
  <c r="BT714" i="9"/>
  <c r="BS714" i="9"/>
  <c r="BU714" i="9"/>
  <c r="BV714" i="9"/>
  <c r="CN715" i="9"/>
  <c r="CO715" i="9"/>
  <c r="CP715" i="9"/>
  <c r="CM715" i="9"/>
  <c r="AZ717" i="9"/>
  <c r="AY717" i="9"/>
  <c r="BA717" i="9"/>
  <c r="BB717" i="9"/>
  <c r="BT718" i="9"/>
  <c r="BU718" i="9"/>
  <c r="BV718" i="9"/>
  <c r="BS718" i="9"/>
  <c r="CN719" i="9"/>
  <c r="CO719" i="9"/>
  <c r="CP719" i="9"/>
  <c r="CM719" i="9"/>
  <c r="AZ721" i="9"/>
  <c r="BA721" i="9"/>
  <c r="BB721" i="9"/>
  <c r="AY721" i="9"/>
  <c r="BT722" i="9"/>
  <c r="BU722" i="9"/>
  <c r="BV722" i="9"/>
  <c r="BS722" i="9"/>
  <c r="CN723" i="9"/>
  <c r="CO723" i="9"/>
  <c r="CP723" i="9"/>
  <c r="CM723" i="9"/>
  <c r="AZ725" i="9"/>
  <c r="BA725" i="9"/>
  <c r="BB725" i="9"/>
  <c r="AY725" i="9"/>
  <c r="BT726" i="9"/>
  <c r="BU726" i="9"/>
  <c r="BV726" i="9"/>
  <c r="BS726" i="9"/>
  <c r="CN727" i="9"/>
  <c r="CO727" i="9"/>
  <c r="CP727" i="9"/>
  <c r="CM727" i="9"/>
  <c r="AZ729" i="9"/>
  <c r="BA729" i="9"/>
  <c r="BB729" i="9"/>
  <c r="AY729" i="9"/>
  <c r="BT730" i="9"/>
  <c r="BU730" i="9"/>
  <c r="BV730" i="9"/>
  <c r="BS730" i="9"/>
  <c r="CN731" i="9"/>
  <c r="CO731" i="9"/>
  <c r="CP731" i="9"/>
  <c r="CM731" i="9"/>
  <c r="AZ733" i="9"/>
  <c r="BA733" i="9"/>
  <c r="BB733" i="9"/>
  <c r="AY733" i="9"/>
  <c r="BT734" i="9"/>
  <c r="BU734" i="9"/>
  <c r="BV734" i="9"/>
  <c r="BS734" i="9"/>
  <c r="CN735" i="9"/>
  <c r="CO735" i="9"/>
  <c r="AZ737" i="9"/>
  <c r="BA737" i="9"/>
  <c r="BT738" i="9"/>
  <c r="BU738" i="9"/>
  <c r="CN739" i="9"/>
  <c r="CO739" i="9"/>
  <c r="AZ741" i="9"/>
  <c r="BA741" i="9"/>
  <c r="BT742" i="9"/>
  <c r="BU742" i="9"/>
  <c r="CN743" i="9"/>
  <c r="CO743" i="9"/>
  <c r="AZ745" i="9"/>
  <c r="BA745" i="9"/>
  <c r="BA761" i="9"/>
  <c r="AZ761" i="9"/>
  <c r="BB761" i="9"/>
  <c r="BU762" i="9"/>
  <c r="BT762" i="9"/>
  <c r="BV762" i="9"/>
  <c r="CO763" i="9"/>
  <c r="CN763" i="9"/>
  <c r="CP763" i="9"/>
  <c r="BA765" i="9"/>
  <c r="AZ765" i="9"/>
  <c r="BB765" i="9"/>
  <c r="BU766" i="9"/>
  <c r="BT766" i="9"/>
  <c r="BV766" i="9"/>
  <c r="CO767" i="9"/>
  <c r="CN767" i="9"/>
  <c r="CP767" i="9"/>
  <c r="BA769" i="9"/>
  <c r="AZ769" i="9"/>
  <c r="BB769" i="9"/>
  <c r="BU770" i="9"/>
  <c r="BT770" i="9"/>
  <c r="BV770" i="9"/>
  <c r="CO771" i="9"/>
  <c r="CN771" i="9"/>
  <c r="CP771" i="9"/>
  <c r="BA773" i="9"/>
  <c r="AZ773" i="9"/>
  <c r="BB773" i="9"/>
  <c r="BA775" i="9"/>
  <c r="AZ775" i="9"/>
  <c r="BB775" i="9"/>
  <c r="BU776" i="9"/>
  <c r="BT776" i="9"/>
  <c r="BV776" i="9"/>
  <c r="CO777" i="9"/>
  <c r="CN777" i="9"/>
  <c r="CP777" i="9"/>
  <c r="CO779" i="9"/>
  <c r="CN779" i="9"/>
  <c r="CP779" i="9"/>
  <c r="BA781" i="9"/>
  <c r="AZ781" i="9"/>
  <c r="BB781" i="9"/>
  <c r="BA783" i="9"/>
  <c r="AZ783" i="9"/>
  <c r="BB783" i="9"/>
  <c r="BU784" i="9"/>
  <c r="BT784" i="9"/>
  <c r="BV784" i="9"/>
  <c r="CO785" i="9"/>
  <c r="CN785" i="9"/>
  <c r="CP785" i="9"/>
  <c r="CO787" i="9"/>
  <c r="CN787" i="9"/>
  <c r="CP787" i="9"/>
  <c r="BA789" i="9"/>
  <c r="AZ789" i="9"/>
  <c r="BB789" i="9"/>
  <c r="CO791" i="9"/>
  <c r="CN791" i="9"/>
  <c r="CP791" i="9"/>
  <c r="BA793" i="9"/>
  <c r="AZ793" i="9"/>
  <c r="BB793" i="9"/>
  <c r="BA795" i="9"/>
  <c r="AZ795" i="9"/>
  <c r="BB795" i="9"/>
  <c r="BU796" i="9"/>
  <c r="BT796" i="9"/>
  <c r="BV796" i="9"/>
  <c r="CO797" i="9"/>
  <c r="CN797" i="9"/>
  <c r="CP797" i="9"/>
  <c r="CO799" i="9"/>
  <c r="CN799" i="9"/>
  <c r="CP799" i="9"/>
  <c r="BA801" i="9"/>
  <c r="AZ801" i="9"/>
  <c r="BB801" i="9"/>
  <c r="BA804" i="9"/>
  <c r="AZ804" i="9"/>
  <c r="CO813" i="9"/>
  <c r="CN813" i="9"/>
  <c r="BU825" i="9"/>
  <c r="BS825" i="9"/>
  <c r="BT825" i="9"/>
  <c r="BU828" i="9"/>
  <c r="BS828" i="9"/>
  <c r="BT828" i="9"/>
  <c r="BA833" i="9"/>
  <c r="AY833" i="9"/>
  <c r="AZ833" i="9"/>
  <c r="BU837" i="9"/>
  <c r="BS837" i="9"/>
  <c r="BT837" i="9"/>
  <c r="CO840" i="9"/>
  <c r="CM840" i="9"/>
  <c r="CN840" i="9"/>
  <c r="BA844" i="9"/>
  <c r="AZ844" i="9"/>
  <c r="AY844" i="9"/>
  <c r="BX757" i="9"/>
  <c r="BY757" i="9"/>
  <c r="BZ757" i="9"/>
  <c r="CA757" i="9"/>
  <c r="BE773" i="9"/>
  <c r="BD773" i="9"/>
  <c r="BF773" i="9"/>
  <c r="BG773" i="9"/>
  <c r="BE797" i="9"/>
  <c r="BD797" i="9"/>
  <c r="BF797" i="9"/>
  <c r="BG797" i="9"/>
  <c r="BE813" i="9"/>
  <c r="BD813" i="9"/>
  <c r="BF813" i="9"/>
  <c r="BG813" i="9"/>
  <c r="BY833" i="9"/>
  <c r="BX833" i="9"/>
  <c r="BF612" i="9"/>
  <c r="BG612" i="9"/>
  <c r="BZ613" i="9"/>
  <c r="CA613" i="9"/>
  <c r="CT614" i="9"/>
  <c r="CU614" i="9"/>
  <c r="BF616" i="9"/>
  <c r="BG616" i="9"/>
  <c r="BZ617" i="9"/>
  <c r="CA617" i="9"/>
  <c r="CT618" i="9"/>
  <c r="CU618" i="9"/>
  <c r="BF620" i="9"/>
  <c r="BG620" i="9"/>
  <c r="BZ621" i="9"/>
  <c r="CA621" i="9"/>
  <c r="CT622" i="9"/>
  <c r="CU622" i="9"/>
  <c r="BF624" i="9"/>
  <c r="BG624" i="9"/>
  <c r="BX625" i="9"/>
  <c r="CA625" i="9"/>
  <c r="BY625" i="9"/>
  <c r="BZ625" i="9"/>
  <c r="CR626" i="9"/>
  <c r="CS626" i="9"/>
  <c r="CT626" i="9"/>
  <c r="CU626" i="9"/>
  <c r="BD628" i="9"/>
  <c r="BG628" i="9"/>
  <c r="BE628" i="9"/>
  <c r="BF628" i="9"/>
  <c r="BX629" i="9"/>
  <c r="BY629" i="9"/>
  <c r="BZ629" i="9"/>
  <c r="CA629" i="9"/>
  <c r="CR630" i="9"/>
  <c r="CU630" i="9"/>
  <c r="CS630" i="9"/>
  <c r="CT630" i="9"/>
  <c r="BD632" i="9"/>
  <c r="BE632" i="9"/>
  <c r="BF632" i="9"/>
  <c r="BG632" i="9"/>
  <c r="BX633" i="9"/>
  <c r="CA633" i="9"/>
  <c r="BY633" i="9"/>
  <c r="BZ633" i="9"/>
  <c r="CR634" i="9"/>
  <c r="CS634" i="9"/>
  <c r="CT634" i="9"/>
  <c r="CU634" i="9"/>
  <c r="BD636" i="9"/>
  <c r="BG636" i="9"/>
  <c r="BE636" i="9"/>
  <c r="BF636" i="9"/>
  <c r="BX637" i="9"/>
  <c r="BY637" i="9"/>
  <c r="BZ637" i="9"/>
  <c r="CA637" i="9"/>
  <c r="CR638" i="9"/>
  <c r="CU638" i="9"/>
  <c r="CS638" i="9"/>
  <c r="CT638" i="9"/>
  <c r="BD640" i="9"/>
  <c r="BE640" i="9"/>
  <c r="BF640" i="9"/>
  <c r="BG640" i="9"/>
  <c r="BX641" i="9"/>
  <c r="CA641" i="9"/>
  <c r="BY641" i="9"/>
  <c r="BZ641" i="9"/>
  <c r="CR642" i="9"/>
  <c r="CS642" i="9"/>
  <c r="CT642" i="9"/>
  <c r="CU642" i="9"/>
  <c r="BD644" i="9"/>
  <c r="BG644" i="9"/>
  <c r="BE644" i="9"/>
  <c r="BF644" i="9"/>
  <c r="BX645" i="9"/>
  <c r="BY645" i="9"/>
  <c r="BZ645" i="9"/>
  <c r="CA645" i="9"/>
  <c r="CR646" i="9"/>
  <c r="CU646" i="9"/>
  <c r="CS646" i="9"/>
  <c r="CT646" i="9"/>
  <c r="BD648" i="9"/>
  <c r="BE648" i="9"/>
  <c r="BF648" i="9"/>
  <c r="BG648" i="9"/>
  <c r="BX649" i="9"/>
  <c r="CA649" i="9"/>
  <c r="BY649" i="9"/>
  <c r="BZ649" i="9"/>
  <c r="CR650" i="9"/>
  <c r="CS650" i="9"/>
  <c r="CT650" i="9"/>
  <c r="CU650" i="9"/>
  <c r="BD652" i="9"/>
  <c r="BG652" i="9"/>
  <c r="BE652" i="9"/>
  <c r="BF652" i="9"/>
  <c r="BX653" i="9"/>
  <c r="BY653" i="9"/>
  <c r="BZ653" i="9"/>
  <c r="CA653" i="9"/>
  <c r="CR654" i="9"/>
  <c r="CU654" i="9"/>
  <c r="CS654" i="9"/>
  <c r="CT654" i="9"/>
  <c r="BD656" i="9"/>
  <c r="BE656" i="9"/>
  <c r="BF656" i="9"/>
  <c r="BG656" i="9"/>
  <c r="BY657" i="9"/>
  <c r="CA657" i="9"/>
  <c r="CS658" i="9"/>
  <c r="CU658" i="9"/>
  <c r="BE660" i="9"/>
  <c r="BG660" i="9"/>
  <c r="BY661" i="9"/>
  <c r="CA661" i="9"/>
  <c r="CS662" i="9"/>
  <c r="CU662" i="9"/>
  <c r="BE664" i="9"/>
  <c r="BG664" i="9"/>
  <c r="BY665" i="9"/>
  <c r="CA665" i="9"/>
  <c r="CS666" i="9"/>
  <c r="CU666" i="9"/>
  <c r="BE668" i="9"/>
  <c r="BG668" i="9"/>
  <c r="BY669" i="9"/>
  <c r="CA669" i="9"/>
  <c r="BE671" i="9"/>
  <c r="BG671" i="9"/>
  <c r="BY672" i="9"/>
  <c r="CA672" i="9"/>
  <c r="CS673" i="9"/>
  <c r="CU673" i="9"/>
  <c r="BY675" i="9"/>
  <c r="CA675" i="9"/>
  <c r="CS676" i="9"/>
  <c r="CU676" i="9"/>
  <c r="CS679" i="9"/>
  <c r="CU679" i="9"/>
  <c r="BE681" i="9"/>
  <c r="BG681" i="9"/>
  <c r="BE684" i="9"/>
  <c r="BG684" i="9"/>
  <c r="BY685" i="9"/>
  <c r="CA685" i="9"/>
  <c r="CS688" i="9"/>
  <c r="CU688" i="9"/>
  <c r="BE692" i="9"/>
  <c r="BG692" i="9"/>
  <c r="BY693" i="9"/>
  <c r="CA693" i="9"/>
  <c r="CS696" i="9"/>
  <c r="CU696" i="9"/>
  <c r="BY777" i="9"/>
  <c r="BZ777" i="9"/>
  <c r="CA777" i="9"/>
  <c r="BX777" i="9"/>
  <c r="CS793" i="9"/>
  <c r="CR793" i="9"/>
  <c r="CT793" i="9"/>
  <c r="CU793" i="9"/>
  <c r="BY817" i="9"/>
  <c r="BX817" i="9"/>
  <c r="CA817" i="9"/>
  <c r="BY825" i="9"/>
  <c r="BX825" i="9"/>
  <c r="BE841" i="9"/>
  <c r="BD841" i="9"/>
  <c r="AU18" i="9"/>
  <c r="BS18" i="9"/>
  <c r="CJ19" i="9"/>
  <c r="AR19" i="9"/>
  <c r="BS20" i="9"/>
  <c r="BN20" i="9"/>
  <c r="AT21" i="9"/>
  <c r="CM21" i="9"/>
  <c r="CH21" i="9"/>
  <c r="CH22" i="9"/>
  <c r="AR21" i="9"/>
  <c r="AO23" i="9"/>
  <c r="AR27" i="9"/>
  <c r="CA27" i="9"/>
  <c r="BK31" i="9"/>
  <c r="BN30" i="9"/>
  <c r="BP31" i="9"/>
  <c r="BT28" i="9"/>
  <c r="BS30" i="9"/>
  <c r="BV31" i="9"/>
  <c r="BS32" i="9"/>
  <c r="BV32" i="9"/>
  <c r="CO33" i="9"/>
  <c r="CN33" i="9"/>
  <c r="AY35" i="9"/>
  <c r="BB35" i="9"/>
  <c r="BS36" i="9"/>
  <c r="BV36" i="9"/>
  <c r="CM37" i="9"/>
  <c r="CP37" i="9"/>
  <c r="AY39" i="9"/>
  <c r="BB39" i="9"/>
  <c r="BS40" i="9"/>
  <c r="BV40" i="9"/>
  <c r="CM41" i="9"/>
  <c r="CP41" i="9"/>
  <c r="AY43" i="9"/>
  <c r="BB43" i="9"/>
  <c r="BS44" i="9"/>
  <c r="BV44" i="9"/>
  <c r="BA47" i="9"/>
  <c r="BB47" i="9"/>
  <c r="BT48" i="9"/>
  <c r="BV48" i="9"/>
  <c r="BS48" i="9"/>
  <c r="BU48" i="9"/>
  <c r="CN49" i="9"/>
  <c r="CP49" i="9"/>
  <c r="CM49" i="9"/>
  <c r="CO49" i="9"/>
  <c r="AZ51" i="9"/>
  <c r="BB51" i="9"/>
  <c r="AY51" i="9"/>
  <c r="BA51" i="9"/>
  <c r="BT52" i="9"/>
  <c r="BV52" i="9"/>
  <c r="BS52" i="9"/>
  <c r="BU52" i="9"/>
  <c r="CN53" i="9"/>
  <c r="CP53" i="9"/>
  <c r="CM53" i="9"/>
  <c r="CO53" i="9"/>
  <c r="AZ55" i="9"/>
  <c r="BB55" i="9"/>
  <c r="AY55" i="9"/>
  <c r="BA55" i="9"/>
  <c r="BT56" i="9"/>
  <c r="BV56" i="9"/>
  <c r="BS56" i="9"/>
  <c r="BU56" i="9"/>
  <c r="CN57" i="9"/>
  <c r="CO57" i="9"/>
  <c r="CP57" i="9"/>
  <c r="CM57" i="9"/>
  <c r="AZ59" i="9"/>
  <c r="BB59" i="9"/>
  <c r="AY59" i="9"/>
  <c r="BA59" i="9"/>
  <c r="BT60" i="9"/>
  <c r="BV60" i="9"/>
  <c r="BS60" i="9"/>
  <c r="BU60" i="9"/>
  <c r="CN61" i="9"/>
  <c r="CM61" i="9"/>
  <c r="CP61" i="9"/>
  <c r="AZ63" i="9"/>
  <c r="BB63" i="9"/>
  <c r="AY63" i="9"/>
  <c r="BT64" i="9"/>
  <c r="BS64" i="9"/>
  <c r="BU64" i="9"/>
  <c r="BV64" i="9"/>
  <c r="CN65" i="9"/>
  <c r="CM65" i="9"/>
  <c r="CP65" i="9"/>
  <c r="AZ67" i="9"/>
  <c r="BA67" i="9"/>
  <c r="BB67" i="9"/>
  <c r="AY67" i="9"/>
  <c r="BT68" i="9"/>
  <c r="BU68" i="9"/>
  <c r="BV68" i="9"/>
  <c r="BS68" i="9"/>
  <c r="CN69" i="9"/>
  <c r="CO69" i="9"/>
  <c r="CP69" i="9"/>
  <c r="CM69" i="9"/>
  <c r="AZ71" i="9"/>
  <c r="BA71" i="9"/>
  <c r="BB71" i="9"/>
  <c r="AY71" i="9"/>
  <c r="BZ32" i="9"/>
  <c r="CA32" i="9"/>
  <c r="CS33" i="9"/>
  <c r="CT33" i="9"/>
  <c r="BE35" i="9"/>
  <c r="BF35" i="9"/>
  <c r="BG35" i="9"/>
  <c r="BD35" i="9"/>
  <c r="BY36" i="9"/>
  <c r="BZ36" i="9"/>
  <c r="CA36" i="9"/>
  <c r="BX36" i="9"/>
  <c r="CS37" i="9"/>
  <c r="CT37" i="9"/>
  <c r="CU37" i="9"/>
  <c r="CR37" i="9"/>
  <c r="BF39" i="9"/>
  <c r="BG39" i="9"/>
  <c r="BD39" i="9"/>
  <c r="BE39" i="9"/>
  <c r="BY40" i="9"/>
  <c r="BZ40" i="9"/>
  <c r="CA40" i="9"/>
  <c r="BX40" i="9"/>
  <c r="CT41" i="9"/>
  <c r="CU41" i="9"/>
  <c r="CR41" i="9"/>
  <c r="CS41" i="9"/>
  <c r="BF43" i="9"/>
  <c r="BG43" i="9"/>
  <c r="BD43" i="9"/>
  <c r="BE43" i="9"/>
  <c r="BZ44" i="9"/>
  <c r="CA44" i="9"/>
  <c r="BX44" i="9"/>
  <c r="BY44" i="9"/>
  <c r="CR45" i="9"/>
  <c r="CU45" i="9"/>
  <c r="CS45" i="9"/>
  <c r="CT45" i="9"/>
  <c r="BD47" i="9"/>
  <c r="BE47" i="9"/>
  <c r="BF47" i="9"/>
  <c r="BG47" i="9"/>
  <c r="BZ48" i="9"/>
  <c r="BY48" i="9"/>
  <c r="CA48" i="9"/>
  <c r="CT49" i="9"/>
  <c r="CS49" i="9"/>
  <c r="CU49" i="9"/>
  <c r="BF51" i="9"/>
  <c r="BE51" i="9"/>
  <c r="BG51" i="9"/>
  <c r="BZ52" i="9"/>
  <c r="BY52" i="9"/>
  <c r="CA52" i="9"/>
  <c r="CT53" i="9"/>
  <c r="CS53" i="9"/>
  <c r="CU53" i="9"/>
  <c r="BF55" i="9"/>
  <c r="BE55" i="9"/>
  <c r="BG55" i="9"/>
  <c r="BZ56" i="9"/>
  <c r="BY56" i="9"/>
  <c r="CA56" i="9"/>
  <c r="CT57" i="9"/>
  <c r="CU57" i="9"/>
  <c r="CS57" i="9"/>
  <c r="BE59" i="9"/>
  <c r="BG59" i="9"/>
  <c r="BY60" i="9"/>
  <c r="CA60" i="9"/>
  <c r="CR61" i="9"/>
  <c r="CS61" i="9"/>
  <c r="CU61" i="9"/>
  <c r="BD63" i="9"/>
  <c r="BE63" i="9"/>
  <c r="BG63" i="9"/>
  <c r="AO33" i="9"/>
  <c r="AR33" i="9"/>
  <c r="AP33" i="9"/>
  <c r="AQ33" i="9"/>
  <c r="BI34" i="9"/>
  <c r="BJ34" i="9"/>
  <c r="BL34" i="9"/>
  <c r="CE35" i="9"/>
  <c r="CD35" i="9"/>
  <c r="CF35" i="9"/>
  <c r="AQ37" i="9"/>
  <c r="AP37" i="9"/>
  <c r="AR37" i="9"/>
  <c r="BK38" i="9"/>
  <c r="BJ38" i="9"/>
  <c r="BL38" i="9"/>
  <c r="CE39" i="9"/>
  <c r="CD39" i="9"/>
  <c r="CF39" i="9"/>
  <c r="AQ41" i="9"/>
  <c r="AO41" i="9"/>
  <c r="AP41" i="9"/>
  <c r="AR41" i="9"/>
  <c r="BK42" i="9"/>
  <c r="BI42" i="9"/>
  <c r="BJ42" i="9"/>
  <c r="BL42" i="9"/>
  <c r="CE43" i="9"/>
  <c r="CC43" i="9"/>
  <c r="CD43" i="9"/>
  <c r="CF43" i="9"/>
  <c r="AQ45" i="9"/>
  <c r="AO45" i="9"/>
  <c r="AP45" i="9"/>
  <c r="AR45" i="9"/>
  <c r="BJ46" i="9"/>
  <c r="BK46" i="9"/>
  <c r="BL46" i="9"/>
  <c r="BI46" i="9"/>
  <c r="CD47" i="9"/>
  <c r="CE47" i="9"/>
  <c r="CF47" i="9"/>
  <c r="CC47" i="9"/>
  <c r="AP49" i="9"/>
  <c r="AQ49" i="9"/>
  <c r="AR49" i="9"/>
  <c r="AO49" i="9"/>
  <c r="BJ50" i="9"/>
  <c r="BK50" i="9"/>
  <c r="BL50" i="9"/>
  <c r="BI50" i="9"/>
  <c r="CD51" i="9"/>
  <c r="CE51" i="9"/>
  <c r="CF51" i="9"/>
  <c r="CC51" i="9"/>
  <c r="AP53" i="9"/>
  <c r="AQ53" i="9"/>
  <c r="AR53" i="9"/>
  <c r="AO53" i="9"/>
  <c r="BJ54" i="9"/>
  <c r="BK54" i="9"/>
  <c r="BL54" i="9"/>
  <c r="BI54" i="9"/>
  <c r="CD55" i="9"/>
  <c r="CE55" i="9"/>
  <c r="CF55" i="9"/>
  <c r="CC55" i="9"/>
  <c r="AP57" i="9"/>
  <c r="AQ57" i="9"/>
  <c r="AR57" i="9"/>
  <c r="AO57" i="9"/>
  <c r="BJ58" i="9"/>
  <c r="BK58" i="9"/>
  <c r="BL58" i="9"/>
  <c r="BI58" i="9"/>
  <c r="CF59" i="9"/>
  <c r="CC59" i="9"/>
  <c r="CD59" i="9"/>
  <c r="CE59" i="9"/>
  <c r="AP61" i="9"/>
  <c r="AQ61" i="9"/>
  <c r="AR61" i="9"/>
  <c r="AO61" i="9"/>
  <c r="BJ62" i="9"/>
  <c r="BK62" i="9"/>
  <c r="BL62" i="9"/>
  <c r="BI62" i="9"/>
  <c r="CC63" i="9"/>
  <c r="CD63" i="9"/>
  <c r="CE63" i="9"/>
  <c r="CF63" i="9"/>
  <c r="AQ65" i="9"/>
  <c r="AR65" i="9"/>
  <c r="AO65" i="9"/>
  <c r="AP65" i="9"/>
  <c r="BI66" i="9"/>
  <c r="BJ66" i="9"/>
  <c r="BK66" i="9"/>
  <c r="BL66" i="9"/>
  <c r="CC67" i="9"/>
  <c r="CD67" i="9"/>
  <c r="CE67" i="9"/>
  <c r="CF67" i="9"/>
  <c r="AO69" i="9"/>
  <c r="AP69" i="9"/>
  <c r="AQ69" i="9"/>
  <c r="AR69" i="9"/>
  <c r="BI70" i="9"/>
  <c r="BJ70" i="9"/>
  <c r="BK70" i="9"/>
  <c r="BL70" i="9"/>
  <c r="CC71" i="9"/>
  <c r="CD71" i="9"/>
  <c r="CE71" i="9"/>
  <c r="CF71" i="9"/>
  <c r="AO73" i="9"/>
  <c r="AP73" i="9"/>
  <c r="AQ73" i="9"/>
  <c r="AR73" i="9"/>
  <c r="BI74" i="9"/>
  <c r="BJ74" i="9"/>
  <c r="BK74" i="9"/>
  <c r="BL74" i="9"/>
  <c r="CC75" i="9"/>
  <c r="CD75" i="9"/>
  <c r="CE75" i="9"/>
  <c r="CF75" i="9"/>
  <c r="AO77" i="9"/>
  <c r="AP77" i="9"/>
  <c r="AQ77" i="9"/>
  <c r="AR77" i="9"/>
  <c r="BI78" i="9"/>
  <c r="BJ78" i="9"/>
  <c r="BK78" i="9"/>
  <c r="BL78" i="9"/>
  <c r="CK32" i="9"/>
  <c r="CH32" i="9"/>
  <c r="CI32" i="9"/>
  <c r="CJ32" i="9"/>
  <c r="AU34" i="9"/>
  <c r="AV34" i="9"/>
  <c r="AW34" i="9"/>
  <c r="AT34" i="9"/>
  <c r="BO35" i="9"/>
  <c r="BP35" i="9"/>
  <c r="BQ35" i="9"/>
  <c r="BN35" i="9"/>
  <c r="CI36" i="9"/>
  <c r="CJ36" i="9"/>
  <c r="CK36" i="9"/>
  <c r="CH36" i="9"/>
  <c r="AU38" i="9"/>
  <c r="AV38" i="9"/>
  <c r="AW38" i="9"/>
  <c r="AT38" i="9"/>
  <c r="BO39" i="9"/>
  <c r="BN39" i="9"/>
  <c r="BQ39" i="9"/>
  <c r="CI40" i="9"/>
  <c r="CK40" i="9"/>
  <c r="CH40" i="9"/>
  <c r="AU42" i="9"/>
  <c r="AW42" i="9"/>
  <c r="AT42" i="9"/>
  <c r="BO43" i="9"/>
  <c r="BQ43" i="9"/>
  <c r="BN43" i="9"/>
  <c r="CI44" i="9"/>
  <c r="CK44" i="9"/>
  <c r="CH44" i="9"/>
  <c r="AU46" i="9"/>
  <c r="AW46" i="9"/>
  <c r="AT46" i="9"/>
  <c r="BN47" i="9"/>
  <c r="BQ47" i="9"/>
  <c r="CH48" i="9"/>
  <c r="CK48" i="9"/>
  <c r="AT50" i="9"/>
  <c r="AW50" i="9"/>
  <c r="BN51" i="9"/>
  <c r="BQ51" i="9"/>
  <c r="CH52" i="9"/>
  <c r="CK52" i="9"/>
  <c r="AT54" i="9"/>
  <c r="AW54" i="9"/>
  <c r="BN55" i="9"/>
  <c r="BQ55" i="9"/>
  <c r="CH56" i="9"/>
  <c r="CK56" i="9"/>
  <c r="AU58" i="9"/>
  <c r="AW58" i="9"/>
  <c r="BO59" i="9"/>
  <c r="BQ59" i="9"/>
  <c r="CJ60" i="9"/>
  <c r="CI60" i="9"/>
  <c r="AV62" i="9"/>
  <c r="AU62" i="9"/>
  <c r="BP63" i="9"/>
  <c r="BO63" i="9"/>
  <c r="CJ64" i="9"/>
  <c r="CI64" i="9"/>
  <c r="AV66" i="9"/>
  <c r="AU66" i="9"/>
  <c r="BN67" i="9"/>
  <c r="BQ67" i="9"/>
  <c r="CH68" i="9"/>
  <c r="CK68" i="9"/>
  <c r="AT70" i="9"/>
  <c r="AW70" i="9"/>
  <c r="BN71" i="9"/>
  <c r="BQ71" i="9"/>
  <c r="CH72" i="9"/>
  <c r="CK72" i="9"/>
  <c r="AT74" i="9"/>
  <c r="AW74" i="9"/>
  <c r="BN75" i="9"/>
  <c r="BQ75" i="9"/>
  <c r="CH76" i="9"/>
  <c r="CK76" i="9"/>
  <c r="AT78" i="9"/>
  <c r="AW78" i="9"/>
  <c r="BN79" i="9"/>
  <c r="BO79" i="9"/>
  <c r="BQ79" i="9"/>
  <c r="CH80" i="9"/>
  <c r="CI80" i="9"/>
  <c r="CK80" i="9"/>
  <c r="AU82" i="9"/>
  <c r="AW82" i="9"/>
  <c r="BO83" i="9"/>
  <c r="BQ83" i="9"/>
  <c r="CK84" i="9"/>
  <c r="CI84" i="9"/>
  <c r="AW86" i="9"/>
  <c r="AU86" i="9"/>
  <c r="BP87" i="9"/>
  <c r="BO87" i="9"/>
  <c r="AT90" i="9"/>
  <c r="AV90" i="9"/>
  <c r="AW90" i="9"/>
  <c r="AU90" i="9"/>
  <c r="BN91" i="9"/>
  <c r="BP91" i="9"/>
  <c r="BQ91" i="9"/>
  <c r="BO91" i="9"/>
  <c r="CH92" i="9"/>
  <c r="CJ92" i="9"/>
  <c r="CK92" i="9"/>
  <c r="CI92" i="9"/>
  <c r="AT94" i="9"/>
  <c r="AW94" i="9"/>
  <c r="AU94" i="9"/>
  <c r="AV94" i="9"/>
  <c r="BN95" i="9"/>
  <c r="BP95" i="9"/>
  <c r="BQ95" i="9"/>
  <c r="BO95" i="9"/>
  <c r="CH96" i="9"/>
  <c r="CJ96" i="9"/>
  <c r="CK96" i="9"/>
  <c r="CI96" i="9"/>
  <c r="AT98" i="9"/>
  <c r="AW98" i="9"/>
  <c r="AU98" i="9"/>
  <c r="AV98" i="9"/>
  <c r="BN99" i="9"/>
  <c r="BQ99" i="9"/>
  <c r="BO99" i="9"/>
  <c r="BP99" i="9"/>
  <c r="CH100" i="9"/>
  <c r="CK100" i="9"/>
  <c r="CI100" i="9"/>
  <c r="CJ100" i="9"/>
  <c r="BN103" i="9"/>
  <c r="BP103" i="9"/>
  <c r="CH104" i="9"/>
  <c r="CI104" i="9"/>
  <c r="CK104" i="9"/>
  <c r="AT106" i="9"/>
  <c r="AU106" i="9"/>
  <c r="AW106" i="9"/>
  <c r="BN107" i="9"/>
  <c r="BO107" i="9"/>
  <c r="BQ107" i="9"/>
  <c r="CH108" i="9"/>
  <c r="CI108" i="9"/>
  <c r="CK108" i="9"/>
  <c r="AT110" i="9"/>
  <c r="AU110" i="9"/>
  <c r="AW110" i="9"/>
  <c r="BN111" i="9"/>
  <c r="BO111" i="9"/>
  <c r="BQ111" i="9"/>
  <c r="CH112" i="9"/>
  <c r="CI112" i="9"/>
  <c r="CK112" i="9"/>
  <c r="AT114" i="9"/>
  <c r="AU114" i="9"/>
  <c r="AW114" i="9"/>
  <c r="BN115" i="9"/>
  <c r="BO115" i="9"/>
  <c r="BQ115" i="9"/>
  <c r="CH116" i="9"/>
  <c r="CK116" i="9"/>
  <c r="CI116" i="9"/>
  <c r="AT118" i="9"/>
  <c r="AU118" i="9"/>
  <c r="AW118" i="9"/>
  <c r="BP119" i="9"/>
  <c r="BN119" i="9"/>
  <c r="BO119" i="9"/>
  <c r="BQ119" i="9"/>
  <c r="CJ120" i="9"/>
  <c r="CH120" i="9"/>
  <c r="CK120" i="9"/>
  <c r="CI120" i="9"/>
  <c r="AV122" i="9"/>
  <c r="AU122" i="9"/>
  <c r="AT122" i="9"/>
  <c r="AW122" i="9"/>
  <c r="BP123" i="9"/>
  <c r="BN123" i="9"/>
  <c r="BO123" i="9"/>
  <c r="BQ123" i="9"/>
  <c r="CJ124" i="9"/>
  <c r="CI124" i="9"/>
  <c r="CH124" i="9"/>
  <c r="CK124" i="9"/>
  <c r="AV126" i="9"/>
  <c r="AT126" i="9"/>
  <c r="AU126" i="9"/>
  <c r="AW126" i="9"/>
  <c r="BP127" i="9"/>
  <c r="BQ127" i="9"/>
  <c r="BN127" i="9"/>
  <c r="BO127" i="9"/>
  <c r="CJ128" i="9"/>
  <c r="CH128" i="9"/>
  <c r="CI128" i="9"/>
  <c r="CK128" i="9"/>
  <c r="AV130" i="9"/>
  <c r="AT130" i="9"/>
  <c r="AU130" i="9"/>
  <c r="AW130" i="9"/>
  <c r="BP131" i="9"/>
  <c r="BQ131" i="9"/>
  <c r="BN131" i="9"/>
  <c r="BO131" i="9"/>
  <c r="CJ132" i="9"/>
  <c r="CH132" i="9"/>
  <c r="CI132" i="9"/>
  <c r="CK132" i="9"/>
  <c r="AV134" i="9"/>
  <c r="AW134" i="9"/>
  <c r="AU134" i="9"/>
  <c r="AT134" i="9"/>
  <c r="BP135" i="9"/>
  <c r="BN135" i="9"/>
  <c r="BO135" i="9"/>
  <c r="BQ135" i="9"/>
  <c r="CJ136" i="9"/>
  <c r="CK136" i="9"/>
  <c r="CH136" i="9"/>
  <c r="CI136" i="9"/>
  <c r="BO159" i="9"/>
  <c r="BP159" i="9"/>
  <c r="CN72" i="9"/>
  <c r="CM72" i="9"/>
  <c r="CO72" i="9"/>
  <c r="CP72" i="9"/>
  <c r="AZ74" i="9"/>
  <c r="AY74" i="9"/>
  <c r="BA74" i="9"/>
  <c r="BB74" i="9"/>
  <c r="BT75" i="9"/>
  <c r="BS75" i="9"/>
  <c r="BU75" i="9"/>
  <c r="BV75" i="9"/>
  <c r="CN76" i="9"/>
  <c r="CM76" i="9"/>
  <c r="CO76" i="9"/>
  <c r="CP76" i="9"/>
  <c r="AZ78" i="9"/>
  <c r="AY78" i="9"/>
  <c r="BA78" i="9"/>
  <c r="BB78" i="9"/>
  <c r="BT79" i="9"/>
  <c r="BS79" i="9"/>
  <c r="BU79" i="9"/>
  <c r="BV79" i="9"/>
  <c r="CN80" i="9"/>
  <c r="CO80" i="9"/>
  <c r="CP80" i="9"/>
  <c r="CM80" i="9"/>
  <c r="AZ82" i="9"/>
  <c r="AY82" i="9"/>
  <c r="BA82" i="9"/>
  <c r="BB82" i="9"/>
  <c r="BT83" i="9"/>
  <c r="BS83" i="9"/>
  <c r="BU83" i="9"/>
  <c r="BV83" i="9"/>
  <c r="CN84" i="9"/>
  <c r="CP84" i="9"/>
  <c r="CM84" i="9"/>
  <c r="CO84" i="9"/>
  <c r="AZ86" i="9"/>
  <c r="BB86" i="9"/>
  <c r="AY86" i="9"/>
  <c r="BA86" i="9"/>
  <c r="BT87" i="9"/>
  <c r="BU87" i="9"/>
  <c r="AZ90" i="9"/>
  <c r="BA90" i="9"/>
  <c r="BB90" i="9"/>
  <c r="AY90" i="9"/>
  <c r="BT91" i="9"/>
  <c r="BU91" i="9"/>
  <c r="BV91" i="9"/>
  <c r="BS91" i="9"/>
  <c r="CN92" i="9"/>
  <c r="CO92" i="9"/>
  <c r="CP92" i="9"/>
  <c r="CM92" i="9"/>
  <c r="BA94" i="9"/>
  <c r="BB94" i="9"/>
  <c r="AY94" i="9"/>
  <c r="AZ94" i="9"/>
  <c r="BT95" i="9"/>
  <c r="BU95" i="9"/>
  <c r="BV95" i="9"/>
  <c r="BS95" i="9"/>
  <c r="CN96" i="9"/>
  <c r="CO96" i="9"/>
  <c r="CP96" i="9"/>
  <c r="CM96" i="9"/>
  <c r="BA98" i="9"/>
  <c r="BB98" i="9"/>
  <c r="AY98" i="9"/>
  <c r="AZ98" i="9"/>
  <c r="BU99" i="9"/>
  <c r="BV99" i="9"/>
  <c r="BS99" i="9"/>
  <c r="BT99" i="9"/>
  <c r="CO100" i="9"/>
  <c r="CP100" i="9"/>
  <c r="CM100" i="9"/>
  <c r="CN100" i="9"/>
  <c r="AZ102" i="9"/>
  <c r="BA102" i="9"/>
  <c r="BB102" i="9"/>
  <c r="AY102" i="9"/>
  <c r="BU103" i="9"/>
  <c r="BV103" i="9"/>
  <c r="BS103" i="9"/>
  <c r="BT103" i="9"/>
  <c r="CN104" i="9"/>
  <c r="CO104" i="9"/>
  <c r="CP104" i="9"/>
  <c r="CM104" i="9"/>
  <c r="AZ106" i="9"/>
  <c r="BA106" i="9"/>
  <c r="BB106" i="9"/>
  <c r="AY106" i="9"/>
  <c r="BT107" i="9"/>
  <c r="BU107" i="9"/>
  <c r="BV107" i="9"/>
  <c r="BS107" i="9"/>
  <c r="CN108" i="9"/>
  <c r="CO108" i="9"/>
  <c r="CP108" i="9"/>
  <c r="CM108" i="9"/>
  <c r="AZ110" i="9"/>
  <c r="BA110" i="9"/>
  <c r="BB110" i="9"/>
  <c r="AY110" i="9"/>
  <c r="BT111" i="9"/>
  <c r="BU111" i="9"/>
  <c r="BV111" i="9"/>
  <c r="BS111" i="9"/>
  <c r="CN112" i="9"/>
  <c r="CO112" i="9"/>
  <c r="CM112" i="9"/>
  <c r="CP112" i="9"/>
  <c r="AZ114" i="9"/>
  <c r="BA114" i="9"/>
  <c r="AY114" i="9"/>
  <c r="BB114" i="9"/>
  <c r="BT115" i="9"/>
  <c r="BU115" i="9"/>
  <c r="BS115" i="9"/>
  <c r="BV115" i="9"/>
  <c r="CN116" i="9"/>
  <c r="CP116" i="9"/>
  <c r="CM116" i="9"/>
  <c r="CO116" i="9"/>
  <c r="AZ118" i="9"/>
  <c r="BB118" i="9"/>
  <c r="AY118" i="9"/>
  <c r="BA118" i="9"/>
  <c r="BT119" i="9"/>
  <c r="BS119" i="9"/>
  <c r="BV119" i="9"/>
  <c r="CN120" i="9"/>
  <c r="CM120" i="9"/>
  <c r="CP120" i="9"/>
  <c r="AZ122" i="9"/>
  <c r="BB122" i="9"/>
  <c r="AY122" i="9"/>
  <c r="BT123" i="9"/>
  <c r="BV123" i="9"/>
  <c r="BS123" i="9"/>
  <c r="CN124" i="9"/>
  <c r="CP124" i="9"/>
  <c r="CM124" i="9"/>
  <c r="AZ126" i="9"/>
  <c r="AY126" i="9"/>
  <c r="BB126" i="9"/>
  <c r="BT127" i="9"/>
  <c r="BS127" i="9"/>
  <c r="BV127" i="9"/>
  <c r="CM128" i="9"/>
  <c r="CP128" i="9"/>
  <c r="AY130" i="9"/>
  <c r="BB130" i="9"/>
  <c r="BT131" i="9"/>
  <c r="BV131" i="9"/>
  <c r="BU131" i="9"/>
  <c r="BS131" i="9"/>
  <c r="CN132" i="9"/>
  <c r="CM132" i="9"/>
  <c r="CO132" i="9"/>
  <c r="CP132" i="9"/>
  <c r="AZ134" i="9"/>
  <c r="BB134" i="9"/>
  <c r="AY134" i="9"/>
  <c r="BA134" i="9"/>
  <c r="BT135" i="9"/>
  <c r="BS135" i="9"/>
  <c r="BU135" i="9"/>
  <c r="BV135" i="9"/>
  <c r="CN136" i="9"/>
  <c r="CP136" i="9"/>
  <c r="CO136" i="9"/>
  <c r="CM136" i="9"/>
  <c r="AY138" i="9"/>
  <c r="BA138" i="9"/>
  <c r="BB138" i="9"/>
  <c r="BS139" i="9"/>
  <c r="BV139" i="9"/>
  <c r="BU139" i="9"/>
  <c r="CM140" i="9"/>
  <c r="CP140" i="9"/>
  <c r="CO140" i="9"/>
  <c r="AY142" i="9"/>
  <c r="BB142" i="9"/>
  <c r="BA142" i="9"/>
  <c r="BS143" i="9"/>
  <c r="BV143" i="9"/>
  <c r="BU143" i="9"/>
  <c r="CM144" i="9"/>
  <c r="CP144" i="9"/>
  <c r="CO144" i="9"/>
  <c r="AY146" i="9"/>
  <c r="BA146" i="9"/>
  <c r="BB146" i="9"/>
  <c r="BA150" i="9"/>
  <c r="BB150" i="9"/>
  <c r="BU151" i="9"/>
  <c r="BV151" i="9"/>
  <c r="BB154" i="9"/>
  <c r="BA154" i="9"/>
  <c r="BV155" i="9"/>
  <c r="BU155" i="9"/>
  <c r="BA158" i="9"/>
  <c r="BB158" i="9"/>
  <c r="CM160" i="9"/>
  <c r="CP160" i="9"/>
  <c r="AY162" i="9"/>
  <c r="BB162" i="9"/>
  <c r="BS163" i="9"/>
  <c r="BV163" i="9"/>
  <c r="CM164" i="9"/>
  <c r="CP164" i="9"/>
  <c r="AY166" i="9"/>
  <c r="BB166" i="9"/>
  <c r="BS167" i="9"/>
  <c r="BV167" i="9"/>
  <c r="CM168" i="9"/>
  <c r="CP168" i="9"/>
  <c r="AY170" i="9"/>
  <c r="BB170" i="9"/>
  <c r="BS171" i="9"/>
  <c r="BV171" i="9"/>
  <c r="CM172" i="9"/>
  <c r="CP172" i="9"/>
  <c r="BX64" i="9"/>
  <c r="BY64" i="9"/>
  <c r="CA64" i="9"/>
  <c r="CR65" i="9"/>
  <c r="CS65" i="9"/>
  <c r="CU65" i="9"/>
  <c r="BF67" i="9"/>
  <c r="BG67" i="9"/>
  <c r="BE67" i="9"/>
  <c r="BZ68" i="9"/>
  <c r="CA68" i="9"/>
  <c r="BY68" i="9"/>
  <c r="CT69" i="9"/>
  <c r="CU69" i="9"/>
  <c r="CS69" i="9"/>
  <c r="BF71" i="9"/>
  <c r="BG71" i="9"/>
  <c r="BE71" i="9"/>
  <c r="BZ72" i="9"/>
  <c r="CA72" i="9"/>
  <c r="BY72" i="9"/>
  <c r="CT73" i="9"/>
  <c r="CU73" i="9"/>
  <c r="CS73" i="9"/>
  <c r="BF75" i="9"/>
  <c r="BG75" i="9"/>
  <c r="BE75" i="9"/>
  <c r="BZ76" i="9"/>
  <c r="CA76" i="9"/>
  <c r="BY76" i="9"/>
  <c r="CT77" i="9"/>
  <c r="CU77" i="9"/>
  <c r="CS77" i="9"/>
  <c r="BF79" i="9"/>
  <c r="BG79" i="9"/>
  <c r="BZ80" i="9"/>
  <c r="CA80" i="9"/>
  <c r="CS81" i="9"/>
  <c r="CU81" i="9"/>
  <c r="BE83" i="9"/>
  <c r="BG83" i="9"/>
  <c r="CA84" i="9"/>
  <c r="BY84" i="9"/>
  <c r="CU85" i="9"/>
  <c r="CS85" i="9"/>
  <c r="BD87" i="9"/>
  <c r="BE87" i="9"/>
  <c r="BF87" i="9"/>
  <c r="BG87" i="9"/>
  <c r="BX88" i="9"/>
  <c r="CA88" i="9"/>
  <c r="BY88" i="9"/>
  <c r="BZ88" i="9"/>
  <c r="CT89" i="9"/>
  <c r="CU89" i="9"/>
  <c r="BF91" i="9"/>
  <c r="BG91" i="9"/>
  <c r="BZ92" i="9"/>
  <c r="CA92" i="9"/>
  <c r="CT93" i="9"/>
  <c r="CU93" i="9"/>
  <c r="CU97" i="9"/>
  <c r="CR97" i="9"/>
  <c r="BG99" i="9"/>
  <c r="BD99" i="9"/>
  <c r="CA100" i="9"/>
  <c r="BX100" i="9"/>
  <c r="CU101" i="9"/>
  <c r="CR101" i="9"/>
  <c r="BF103" i="9"/>
  <c r="BE103" i="9"/>
  <c r="BZ104" i="9"/>
  <c r="CA104" i="9"/>
  <c r="CT105" i="9"/>
  <c r="CU105" i="9"/>
  <c r="BF107" i="9"/>
  <c r="BG107" i="9"/>
  <c r="BZ108" i="9"/>
  <c r="CA108" i="9"/>
  <c r="CT109" i="9"/>
  <c r="CU109" i="9"/>
  <c r="BF111" i="9"/>
  <c r="BG111" i="9"/>
  <c r="BZ112" i="9"/>
  <c r="CA112" i="9"/>
  <c r="CT113" i="9"/>
  <c r="CU113" i="9"/>
  <c r="BF115" i="9"/>
  <c r="BG115" i="9"/>
  <c r="BZ116" i="9"/>
  <c r="CA116" i="9"/>
  <c r="CT117" i="9"/>
  <c r="CU117" i="9"/>
  <c r="BF119" i="9"/>
  <c r="BG119" i="9"/>
  <c r="BZ120" i="9"/>
  <c r="CA120" i="9"/>
  <c r="BZ128" i="9"/>
  <c r="CA128" i="9"/>
  <c r="CT129" i="9"/>
  <c r="CU129" i="9"/>
  <c r="BD131" i="9"/>
  <c r="BG131" i="9"/>
  <c r="BX132" i="9"/>
  <c r="CA132" i="9"/>
  <c r="CR133" i="9"/>
  <c r="CU133" i="9"/>
  <c r="BD135" i="9"/>
  <c r="BG135" i="9"/>
  <c r="BX136" i="9"/>
  <c r="CA136" i="9"/>
  <c r="CT137" i="9"/>
  <c r="CU137" i="9"/>
  <c r="CS137" i="9"/>
  <c r="CR137" i="9"/>
  <c r="BG139" i="9"/>
  <c r="BD139" i="9"/>
  <c r="BF139" i="9"/>
  <c r="BE139" i="9"/>
  <c r="CA140" i="9"/>
  <c r="BX140" i="9"/>
  <c r="BY140" i="9"/>
  <c r="BZ140" i="9"/>
  <c r="CU141" i="9"/>
  <c r="CS141" i="9"/>
  <c r="CT141" i="9"/>
  <c r="CR141" i="9"/>
  <c r="BG143" i="9"/>
  <c r="BF143" i="9"/>
  <c r="BD143" i="9"/>
  <c r="BE143" i="9"/>
  <c r="CA144" i="9"/>
  <c r="BX144" i="9"/>
  <c r="BY144" i="9"/>
  <c r="BZ144" i="9"/>
  <c r="CT145" i="9"/>
  <c r="CU145" i="9"/>
  <c r="CR145" i="9"/>
  <c r="CS145" i="9"/>
  <c r="BG147" i="9"/>
  <c r="BD147" i="9"/>
  <c r="BE147" i="9"/>
  <c r="BF147" i="9"/>
  <c r="BX148" i="9"/>
  <c r="BY148" i="9"/>
  <c r="BZ148" i="9"/>
  <c r="CA148" i="9"/>
  <c r="AQ79" i="9"/>
  <c r="AR79" i="9"/>
  <c r="AO79" i="9"/>
  <c r="AP79" i="9"/>
  <c r="BK80" i="9"/>
  <c r="BL80" i="9"/>
  <c r="BI80" i="9"/>
  <c r="BJ80" i="9"/>
  <c r="CF81" i="9"/>
  <c r="CC81" i="9"/>
  <c r="CD81" i="9"/>
  <c r="CE81" i="9"/>
  <c r="AQ83" i="9"/>
  <c r="AR83" i="9"/>
  <c r="AO83" i="9"/>
  <c r="AP83" i="9"/>
  <c r="BJ84" i="9"/>
  <c r="BK84" i="9"/>
  <c r="BL84" i="9"/>
  <c r="BI84" i="9"/>
  <c r="CC85" i="9"/>
  <c r="CD85" i="9"/>
  <c r="CE85" i="9"/>
  <c r="CF85" i="9"/>
  <c r="AR87" i="9"/>
  <c r="AO87" i="9"/>
  <c r="AP87" i="9"/>
  <c r="AQ87" i="9"/>
  <c r="BL88" i="9"/>
  <c r="BI88" i="9"/>
  <c r="BJ88" i="9"/>
  <c r="BK88" i="9"/>
  <c r="CD89" i="9"/>
  <c r="CE89" i="9"/>
  <c r="CF89" i="9"/>
  <c r="AP91" i="9"/>
  <c r="AQ91" i="9"/>
  <c r="AR91" i="9"/>
  <c r="BJ92" i="9"/>
  <c r="BK92" i="9"/>
  <c r="BL92" i="9"/>
  <c r="CD93" i="9"/>
  <c r="CE93" i="9"/>
  <c r="CF93" i="9"/>
  <c r="AP95" i="9"/>
  <c r="AR95" i="9"/>
  <c r="AQ95" i="9"/>
  <c r="BJ96" i="9"/>
  <c r="BL96" i="9"/>
  <c r="BK96" i="9"/>
  <c r="CF97" i="9"/>
  <c r="CE97" i="9"/>
  <c r="AR99" i="9"/>
  <c r="AQ99" i="9"/>
  <c r="BL100" i="9"/>
  <c r="BK100" i="9"/>
  <c r="CF101" i="9"/>
  <c r="CE101" i="9"/>
  <c r="AP103" i="9"/>
  <c r="AQ103" i="9"/>
  <c r="AR103" i="9"/>
  <c r="AO103" i="9"/>
  <c r="BL104" i="9"/>
  <c r="BI104" i="9"/>
  <c r="BJ104" i="9"/>
  <c r="BK104" i="9"/>
  <c r="CF105" i="9"/>
  <c r="CC105" i="9"/>
  <c r="CD105" i="9"/>
  <c r="CE105" i="9"/>
  <c r="AR107" i="9"/>
  <c r="AO107" i="9"/>
  <c r="AP107" i="9"/>
  <c r="AQ107" i="9"/>
  <c r="BL108" i="9"/>
  <c r="BI108" i="9"/>
  <c r="BJ108" i="9"/>
  <c r="BK108" i="9"/>
  <c r="CF109" i="9"/>
  <c r="CC109" i="9"/>
  <c r="CD109" i="9"/>
  <c r="CE109" i="9"/>
  <c r="AR111" i="9"/>
  <c r="AO111" i="9"/>
  <c r="AP111" i="9"/>
  <c r="AQ111" i="9"/>
  <c r="BL112" i="9"/>
  <c r="BI112" i="9"/>
  <c r="BJ112" i="9"/>
  <c r="BK112" i="9"/>
  <c r="CF113" i="9"/>
  <c r="CC113" i="9"/>
  <c r="CD113" i="9"/>
  <c r="CE113" i="9"/>
  <c r="AR115" i="9"/>
  <c r="AP115" i="9"/>
  <c r="AQ115" i="9"/>
  <c r="AO115" i="9"/>
  <c r="BL116" i="9"/>
  <c r="BI116" i="9"/>
  <c r="BJ116" i="9"/>
  <c r="BK116" i="9"/>
  <c r="CD117" i="9"/>
  <c r="CF117" i="9"/>
  <c r="CC117" i="9"/>
  <c r="CE117" i="9"/>
  <c r="AR119" i="9"/>
  <c r="AQ119" i="9"/>
  <c r="AO119" i="9"/>
  <c r="AP119" i="9"/>
  <c r="BL120" i="9"/>
  <c r="BI120" i="9"/>
  <c r="BJ120" i="9"/>
  <c r="BK120" i="9"/>
  <c r="CF121" i="9"/>
  <c r="CE121" i="9"/>
  <c r="CC121" i="9"/>
  <c r="CD121" i="9"/>
  <c r="AP123" i="9"/>
  <c r="AQ123" i="9"/>
  <c r="AR123" i="9"/>
  <c r="AO123" i="9"/>
  <c r="BL124" i="9"/>
  <c r="BJ124" i="9"/>
  <c r="BK124" i="9"/>
  <c r="BI124" i="9"/>
  <c r="CD125" i="9"/>
  <c r="CC125" i="9"/>
  <c r="CE125" i="9"/>
  <c r="CF125" i="9"/>
  <c r="AO127" i="9"/>
  <c r="AP127" i="9"/>
  <c r="AQ127" i="9"/>
  <c r="AR127" i="9"/>
  <c r="BL128" i="9"/>
  <c r="BI128" i="9"/>
  <c r="BJ128" i="9"/>
  <c r="BK128" i="9"/>
  <c r="CF129" i="9"/>
  <c r="CC129" i="9"/>
  <c r="CD129" i="9"/>
  <c r="CE129" i="9"/>
  <c r="AQ131" i="9"/>
  <c r="AR131" i="9"/>
  <c r="AO131" i="9"/>
  <c r="AP131" i="9"/>
  <c r="BI132" i="9"/>
  <c r="BJ132" i="9"/>
  <c r="BL132" i="9"/>
  <c r="BK132" i="9"/>
  <c r="CE133" i="9"/>
  <c r="CF133" i="9"/>
  <c r="CD133" i="9"/>
  <c r="CC133" i="9"/>
  <c r="AO135" i="9"/>
  <c r="AP135" i="9"/>
  <c r="AQ135" i="9"/>
  <c r="AR135" i="9"/>
  <c r="BK136" i="9"/>
  <c r="BL136" i="9"/>
  <c r="BI136" i="9"/>
  <c r="BJ136" i="9"/>
  <c r="CC137" i="9"/>
  <c r="CD137" i="9"/>
  <c r="CF137" i="9"/>
  <c r="CE137" i="9"/>
  <c r="AQ139" i="9"/>
  <c r="AO139" i="9"/>
  <c r="AP139" i="9"/>
  <c r="AR139" i="9"/>
  <c r="BK140" i="9"/>
  <c r="BL140" i="9"/>
  <c r="BI140" i="9"/>
  <c r="BJ140" i="9"/>
  <c r="CE141" i="9"/>
  <c r="CC141" i="9"/>
  <c r="CD141" i="9"/>
  <c r="CF141" i="9"/>
  <c r="AQ143" i="9"/>
  <c r="AO143" i="9"/>
  <c r="AP143" i="9"/>
  <c r="AR143" i="9"/>
  <c r="BK144" i="9"/>
  <c r="BJ144" i="9"/>
  <c r="BL144" i="9"/>
  <c r="BI144" i="9"/>
  <c r="CE145" i="9"/>
  <c r="CF145" i="9"/>
  <c r="CC145" i="9"/>
  <c r="CD145" i="9"/>
  <c r="AQ147" i="9"/>
  <c r="AO147" i="9"/>
  <c r="AP147" i="9"/>
  <c r="AR147" i="9"/>
  <c r="BK148" i="9"/>
  <c r="BI148" i="9"/>
  <c r="BJ148" i="9"/>
  <c r="BL148" i="9"/>
  <c r="CE149" i="9"/>
  <c r="CD149" i="9"/>
  <c r="CF149" i="9"/>
  <c r="CC149" i="9"/>
  <c r="AQ151" i="9"/>
  <c r="AO151" i="9"/>
  <c r="AP151" i="9"/>
  <c r="AR151" i="9"/>
  <c r="BK152" i="9"/>
  <c r="BJ152" i="9"/>
  <c r="BI152" i="9"/>
  <c r="BL152" i="9"/>
  <c r="CE153" i="9"/>
  <c r="CC153" i="9"/>
  <c r="CF153" i="9"/>
  <c r="CD153" i="9"/>
  <c r="AQ155" i="9"/>
  <c r="AR155" i="9"/>
  <c r="AO155" i="9"/>
  <c r="AP155" i="9"/>
  <c r="BK156" i="9"/>
  <c r="BL156" i="9"/>
  <c r="BI156" i="9"/>
  <c r="BJ156" i="9"/>
  <c r="CE157" i="9"/>
  <c r="CD157" i="9"/>
  <c r="CC157" i="9"/>
  <c r="CF157" i="9"/>
  <c r="AQ159" i="9"/>
  <c r="AP159" i="9"/>
  <c r="AR159" i="9"/>
  <c r="AO159" i="9"/>
  <c r="BK160" i="9"/>
  <c r="BJ160" i="9"/>
  <c r="BL160" i="9"/>
  <c r="CE161" i="9"/>
  <c r="CD161" i="9"/>
  <c r="CF161" i="9"/>
  <c r="AQ163" i="9"/>
  <c r="AR163" i="9"/>
  <c r="AP163" i="9"/>
  <c r="BK164" i="9"/>
  <c r="BJ164" i="9"/>
  <c r="BL164" i="9"/>
  <c r="CC165" i="9"/>
  <c r="CD165" i="9"/>
  <c r="CE165" i="9"/>
  <c r="CF165" i="9"/>
  <c r="AO167" i="9"/>
  <c r="AP167" i="9"/>
  <c r="AQ167" i="9"/>
  <c r="AR167" i="9"/>
  <c r="BI168" i="9"/>
  <c r="BJ168" i="9"/>
  <c r="BK168" i="9"/>
  <c r="BL168" i="9"/>
  <c r="CC169" i="9"/>
  <c r="CD169" i="9"/>
  <c r="CE169" i="9"/>
  <c r="CF169" i="9"/>
  <c r="AO171" i="9"/>
  <c r="AP171" i="9"/>
  <c r="AQ171" i="9"/>
  <c r="AR171" i="9"/>
  <c r="BI172" i="9"/>
  <c r="BJ172" i="9"/>
  <c r="BK172" i="9"/>
  <c r="BL172" i="9"/>
  <c r="CC173" i="9"/>
  <c r="CD173" i="9"/>
  <c r="CE173" i="9"/>
  <c r="CF173" i="9"/>
  <c r="AO175" i="9"/>
  <c r="AP175" i="9"/>
  <c r="AQ175" i="9"/>
  <c r="AR175" i="9"/>
  <c r="BI176" i="9"/>
  <c r="BJ176" i="9"/>
  <c r="BK176" i="9"/>
  <c r="BL176" i="9"/>
  <c r="CC177" i="9"/>
  <c r="CD177" i="9"/>
  <c r="CE177" i="9"/>
  <c r="CF177" i="9"/>
  <c r="AO179" i="9"/>
  <c r="AR179" i="9"/>
  <c r="AP179" i="9"/>
  <c r="AQ179" i="9"/>
  <c r="BI180" i="9"/>
  <c r="BJ180" i="9"/>
  <c r="BK180" i="9"/>
  <c r="BL180" i="9"/>
  <c r="CC181" i="9"/>
  <c r="CF181" i="9"/>
  <c r="CD181" i="9"/>
  <c r="CE181" i="9"/>
  <c r="AO183" i="9"/>
  <c r="AP183" i="9"/>
  <c r="AQ183" i="9"/>
  <c r="AR183" i="9"/>
  <c r="BI184" i="9"/>
  <c r="BL184" i="9"/>
  <c r="BK184" i="9"/>
  <c r="BJ184" i="9"/>
  <c r="CC185" i="9"/>
  <c r="CD185" i="9"/>
  <c r="CE185" i="9"/>
  <c r="CF185" i="9"/>
  <c r="AO187" i="9"/>
  <c r="AP187" i="9"/>
  <c r="BI188" i="9"/>
  <c r="BJ188" i="9"/>
  <c r="CD189" i="9"/>
  <c r="CF189" i="9"/>
  <c r="AP191" i="9"/>
  <c r="AR191" i="9"/>
  <c r="BJ192" i="9"/>
  <c r="BL192" i="9"/>
  <c r="CD193" i="9"/>
  <c r="CF193" i="9"/>
  <c r="AP195" i="9"/>
  <c r="AR195" i="9"/>
  <c r="AQ195" i="9"/>
  <c r="BJ196" i="9"/>
  <c r="BL196" i="9"/>
  <c r="BK196" i="9"/>
  <c r="CD197" i="9"/>
  <c r="CE197" i="9"/>
  <c r="CF197" i="9"/>
  <c r="AP199" i="9"/>
  <c r="AQ199" i="9"/>
  <c r="AR199" i="9"/>
  <c r="BJ200" i="9"/>
  <c r="BK200" i="9"/>
  <c r="BL200" i="9"/>
  <c r="CD201" i="9"/>
  <c r="CE201" i="9"/>
  <c r="CF201" i="9"/>
  <c r="AP203" i="9"/>
  <c r="AQ203" i="9"/>
  <c r="AR203" i="9"/>
  <c r="BJ204" i="9"/>
  <c r="BK204" i="9"/>
  <c r="BL204" i="9"/>
  <c r="CD205" i="9"/>
  <c r="CE205" i="9"/>
  <c r="CF205" i="9"/>
  <c r="AP207" i="9"/>
  <c r="AQ207" i="9"/>
  <c r="AR207" i="9"/>
  <c r="BJ208" i="9"/>
  <c r="BK208" i="9"/>
  <c r="BL208" i="9"/>
  <c r="CE209" i="9"/>
  <c r="CF209" i="9"/>
  <c r="AO211" i="9"/>
  <c r="AP211" i="9"/>
  <c r="AR211" i="9"/>
  <c r="BI212" i="9"/>
  <c r="BL212" i="9"/>
  <c r="BJ212" i="9"/>
  <c r="BK212" i="9"/>
  <c r="CC213" i="9"/>
  <c r="CD213" i="9"/>
  <c r="CE213" i="9"/>
  <c r="CF213" i="9"/>
  <c r="AO215" i="9"/>
  <c r="AP215" i="9"/>
  <c r="AR215" i="9"/>
  <c r="BI216" i="9"/>
  <c r="BL216" i="9"/>
  <c r="BJ216" i="9"/>
  <c r="BK216" i="9"/>
  <c r="CC217" i="9"/>
  <c r="CD217" i="9"/>
  <c r="CE217" i="9"/>
  <c r="CF217" i="9"/>
  <c r="AO219" i="9"/>
  <c r="AP219" i="9"/>
  <c r="AQ219" i="9"/>
  <c r="AR219" i="9"/>
  <c r="BI220" i="9"/>
  <c r="BK220" i="9"/>
  <c r="BL220" i="9"/>
  <c r="BJ220" i="9"/>
  <c r="CC221" i="9"/>
  <c r="CE221" i="9"/>
  <c r="CF221" i="9"/>
  <c r="CD221" i="9"/>
  <c r="AP223" i="9"/>
  <c r="AR223" i="9"/>
  <c r="BJ224" i="9"/>
  <c r="BL224" i="9"/>
  <c r="CD225" i="9"/>
  <c r="CF225" i="9"/>
  <c r="AP227" i="9"/>
  <c r="AR227" i="9"/>
  <c r="BJ228" i="9"/>
  <c r="BL228" i="9"/>
  <c r="CD229" i="9"/>
  <c r="CF229" i="9"/>
  <c r="AP231" i="9"/>
  <c r="AR231" i="9"/>
  <c r="BJ232" i="9"/>
  <c r="BL232" i="9"/>
  <c r="CD233" i="9"/>
  <c r="CF233" i="9"/>
  <c r="AP235" i="9"/>
  <c r="AR235" i="9"/>
  <c r="BJ236" i="9"/>
  <c r="BL236" i="9"/>
  <c r="CD237" i="9"/>
  <c r="CF237" i="9"/>
  <c r="AP239" i="9"/>
  <c r="AR239" i="9"/>
  <c r="BJ240" i="9"/>
  <c r="BL240" i="9"/>
  <c r="CD241" i="9"/>
  <c r="CF241" i="9"/>
  <c r="AP243" i="9"/>
  <c r="AR243" i="9"/>
  <c r="BJ244" i="9"/>
  <c r="BL244" i="9"/>
  <c r="CD245" i="9"/>
  <c r="CF245" i="9"/>
  <c r="AP247" i="9"/>
  <c r="AR247" i="9"/>
  <c r="BJ248" i="9"/>
  <c r="BL248" i="9"/>
  <c r="CD249" i="9"/>
  <c r="CF249" i="9"/>
  <c r="AP251" i="9"/>
  <c r="AR251" i="9"/>
  <c r="BJ252" i="9"/>
  <c r="BL252" i="9"/>
  <c r="CD253" i="9"/>
  <c r="CF253" i="9"/>
  <c r="AP255" i="9"/>
  <c r="AR255" i="9"/>
  <c r="BJ256" i="9"/>
  <c r="BK256" i="9"/>
  <c r="BL256" i="9"/>
  <c r="CD257" i="9"/>
  <c r="CE257" i="9"/>
  <c r="CF257" i="9"/>
  <c r="AP259" i="9"/>
  <c r="AQ259" i="9"/>
  <c r="AR259" i="9"/>
  <c r="BJ260" i="9"/>
  <c r="BK260" i="9"/>
  <c r="BL260" i="9"/>
  <c r="CD261" i="9"/>
  <c r="CE261" i="9"/>
  <c r="CF261" i="9"/>
  <c r="AP263" i="9"/>
  <c r="AQ263" i="9"/>
  <c r="AR263" i="9"/>
  <c r="BJ264" i="9"/>
  <c r="BK264" i="9"/>
  <c r="BL264" i="9"/>
  <c r="CD265" i="9"/>
  <c r="CE265" i="9"/>
  <c r="CF265" i="9"/>
  <c r="AP267" i="9"/>
  <c r="AQ267" i="9"/>
  <c r="AR267" i="9"/>
  <c r="BI268" i="9"/>
  <c r="BK268" i="9"/>
  <c r="BL268" i="9"/>
  <c r="BJ268" i="9"/>
  <c r="CC269" i="9"/>
  <c r="CE269" i="9"/>
  <c r="CF269" i="9"/>
  <c r="CD269" i="9"/>
  <c r="AO271" i="9"/>
  <c r="AR271" i="9"/>
  <c r="AP271" i="9"/>
  <c r="AQ271" i="9"/>
  <c r="BI272" i="9"/>
  <c r="BK272" i="9"/>
  <c r="BJ272" i="9"/>
  <c r="BL272" i="9"/>
  <c r="CC273" i="9"/>
  <c r="CD273" i="9"/>
  <c r="CF273" i="9"/>
  <c r="CE273" i="9"/>
  <c r="AO275" i="9"/>
  <c r="AR275" i="9"/>
  <c r="AQ275" i="9"/>
  <c r="BI276" i="9"/>
  <c r="BL276" i="9"/>
  <c r="BK276" i="9"/>
  <c r="CC277" i="9"/>
  <c r="CF277" i="9"/>
  <c r="CE277" i="9"/>
  <c r="AO279" i="9"/>
  <c r="AR279" i="9"/>
  <c r="AQ279" i="9"/>
  <c r="BI280" i="9"/>
  <c r="BL280" i="9"/>
  <c r="BK280" i="9"/>
  <c r="CC281" i="9"/>
  <c r="CF281" i="9"/>
  <c r="CE281" i="9"/>
  <c r="AO283" i="9"/>
  <c r="AQ283" i="9"/>
  <c r="AR283" i="9"/>
  <c r="BI284" i="9"/>
  <c r="BK284" i="9"/>
  <c r="BL284" i="9"/>
  <c r="CC285" i="9"/>
  <c r="CE285" i="9"/>
  <c r="CF285" i="9"/>
  <c r="AO287" i="9"/>
  <c r="AQ287" i="9"/>
  <c r="AR287" i="9"/>
  <c r="BI288" i="9"/>
  <c r="BJ288" i="9"/>
  <c r="BK288" i="9"/>
  <c r="BL288" i="9"/>
  <c r="CC289" i="9"/>
  <c r="CD289" i="9"/>
  <c r="CE289" i="9"/>
  <c r="CF289" i="9"/>
  <c r="AO291" i="9"/>
  <c r="AP291" i="9"/>
  <c r="AQ291" i="9"/>
  <c r="AR291" i="9"/>
  <c r="BI292" i="9"/>
  <c r="BJ292" i="9"/>
  <c r="BK292" i="9"/>
  <c r="BL292" i="9"/>
  <c r="CC293" i="9"/>
  <c r="CD293" i="9"/>
  <c r="CE293" i="9"/>
  <c r="CF293" i="9"/>
  <c r="AO295" i="9"/>
  <c r="AP295" i="9"/>
  <c r="AQ295" i="9"/>
  <c r="AR295" i="9"/>
  <c r="BI296" i="9"/>
  <c r="BJ296" i="9"/>
  <c r="BK296" i="9"/>
  <c r="BL296" i="9"/>
  <c r="CE297" i="9"/>
  <c r="CF297" i="9"/>
  <c r="CC297" i="9"/>
  <c r="CD297" i="9"/>
  <c r="AO299" i="9"/>
  <c r="AP299" i="9"/>
  <c r="AQ299" i="9"/>
  <c r="AR299" i="9"/>
  <c r="BK300" i="9"/>
  <c r="BL300" i="9"/>
  <c r="BI300" i="9"/>
  <c r="BJ300" i="9"/>
  <c r="CE301" i="9"/>
  <c r="CF301" i="9"/>
  <c r="CC301" i="9"/>
  <c r="CD301" i="9"/>
  <c r="AQ303" i="9"/>
  <c r="AR303" i="9"/>
  <c r="AO303" i="9"/>
  <c r="AP303" i="9"/>
  <c r="BI304" i="9"/>
  <c r="BJ304" i="9"/>
  <c r="BK304" i="9"/>
  <c r="BL304" i="9"/>
  <c r="CF305" i="9"/>
  <c r="CC305" i="9"/>
  <c r="CD305" i="9"/>
  <c r="CE305" i="9"/>
  <c r="AP307" i="9"/>
  <c r="AQ307" i="9"/>
  <c r="AR307" i="9"/>
  <c r="AO307" i="9"/>
  <c r="BI308" i="9"/>
  <c r="BJ308" i="9"/>
  <c r="BK308" i="9"/>
  <c r="BL308" i="9"/>
  <c r="CF309" i="9"/>
  <c r="CC309" i="9"/>
  <c r="CD309" i="9"/>
  <c r="CE309" i="9"/>
  <c r="AQ311" i="9"/>
  <c r="AR311" i="9"/>
  <c r="AO311" i="9"/>
  <c r="AP311" i="9"/>
  <c r="BI312" i="9"/>
  <c r="BK312" i="9"/>
  <c r="BJ312" i="9"/>
  <c r="BL312" i="9"/>
  <c r="CC313" i="9"/>
  <c r="CE313" i="9"/>
  <c r="CD313" i="9"/>
  <c r="CF313" i="9"/>
  <c r="AQ315" i="9"/>
  <c r="AO315" i="9"/>
  <c r="AP315" i="9"/>
  <c r="AR315" i="9"/>
  <c r="BK316" i="9"/>
  <c r="BI316" i="9"/>
  <c r="BJ316" i="9"/>
  <c r="BL316" i="9"/>
  <c r="CE317" i="9"/>
  <c r="CC317" i="9"/>
  <c r="CD317" i="9"/>
  <c r="CF317" i="9"/>
  <c r="AQ319" i="9"/>
  <c r="AO319" i="9"/>
  <c r="AP319" i="9"/>
  <c r="AR319" i="9"/>
  <c r="BK320" i="9"/>
  <c r="BI320" i="9"/>
  <c r="BJ320" i="9"/>
  <c r="BL320" i="9"/>
  <c r="CE321" i="9"/>
  <c r="CC321" i="9"/>
  <c r="CD321" i="9"/>
  <c r="CF321" i="9"/>
  <c r="AQ323" i="9"/>
  <c r="AO323" i="9"/>
  <c r="AP323" i="9"/>
  <c r="AR323" i="9"/>
  <c r="BK324" i="9"/>
  <c r="BI324" i="9"/>
  <c r="BJ324" i="9"/>
  <c r="BL324" i="9"/>
  <c r="CE325" i="9"/>
  <c r="CC325" i="9"/>
  <c r="CD325" i="9"/>
  <c r="CF325" i="9"/>
  <c r="AQ327" i="9"/>
  <c r="AO327" i="9"/>
  <c r="AP327" i="9"/>
  <c r="AR327" i="9"/>
  <c r="BK328" i="9"/>
  <c r="BI328" i="9"/>
  <c r="BJ328" i="9"/>
  <c r="BL328" i="9"/>
  <c r="CE329" i="9"/>
  <c r="CC329" i="9"/>
  <c r="CD329" i="9"/>
  <c r="CF329" i="9"/>
  <c r="AP331" i="9"/>
  <c r="AQ331" i="9"/>
  <c r="AR331" i="9"/>
  <c r="AO331" i="9"/>
  <c r="BJ332" i="9"/>
  <c r="BK332" i="9"/>
  <c r="BL332" i="9"/>
  <c r="BI332" i="9"/>
  <c r="CD333" i="9"/>
  <c r="CE333" i="9"/>
  <c r="CF333" i="9"/>
  <c r="CC333" i="9"/>
  <c r="AP335" i="9"/>
  <c r="AQ335" i="9"/>
  <c r="AR335" i="9"/>
  <c r="AO335" i="9"/>
  <c r="BJ336" i="9"/>
  <c r="BK336" i="9"/>
  <c r="BL336" i="9"/>
  <c r="BI336" i="9"/>
  <c r="CD337" i="9"/>
  <c r="CE337" i="9"/>
  <c r="CF337" i="9"/>
  <c r="CC337" i="9"/>
  <c r="AP339" i="9"/>
  <c r="AQ339" i="9"/>
  <c r="AR339" i="9"/>
  <c r="AO339" i="9"/>
  <c r="BJ340" i="9"/>
  <c r="BK340" i="9"/>
  <c r="BL340" i="9"/>
  <c r="BI340" i="9"/>
  <c r="CD341" i="9"/>
  <c r="CE341" i="9"/>
  <c r="CF341" i="9"/>
  <c r="CC341" i="9"/>
  <c r="AP343" i="9"/>
  <c r="AQ343" i="9"/>
  <c r="AR343" i="9"/>
  <c r="AO343" i="9"/>
  <c r="BJ344" i="9"/>
  <c r="BK344" i="9"/>
  <c r="BL344" i="9"/>
  <c r="BI344" i="9"/>
  <c r="CD345" i="9"/>
  <c r="CE345" i="9"/>
  <c r="CF345" i="9"/>
  <c r="CC345" i="9"/>
  <c r="AP347" i="9"/>
  <c r="AQ347" i="9"/>
  <c r="AR347" i="9"/>
  <c r="AO347" i="9"/>
  <c r="BJ348" i="9"/>
  <c r="BK348" i="9"/>
  <c r="BL348" i="9"/>
  <c r="BI348" i="9"/>
  <c r="CE349" i="9"/>
  <c r="CF349" i="9"/>
  <c r="CC349" i="9"/>
  <c r="CD349" i="9"/>
  <c r="AQ351" i="9"/>
  <c r="AR351" i="9"/>
  <c r="AO351" i="9"/>
  <c r="AP351" i="9"/>
  <c r="BK352" i="9"/>
  <c r="BL352" i="9"/>
  <c r="BI352" i="9"/>
  <c r="BJ352" i="9"/>
  <c r="CE353" i="9"/>
  <c r="CF353" i="9"/>
  <c r="CC353" i="9"/>
  <c r="CD353" i="9"/>
  <c r="AO355" i="9"/>
  <c r="AP355" i="9"/>
  <c r="AQ355" i="9"/>
  <c r="AR355" i="9"/>
  <c r="BK356" i="9"/>
  <c r="BL356" i="9"/>
  <c r="BI356" i="9"/>
  <c r="BJ356" i="9"/>
  <c r="CC357" i="9"/>
  <c r="CD357" i="9"/>
  <c r="CE357" i="9"/>
  <c r="CF357" i="9"/>
  <c r="AO359" i="9"/>
  <c r="AP359" i="9"/>
  <c r="AQ359" i="9"/>
  <c r="AR359" i="9"/>
  <c r="BI360" i="9"/>
  <c r="BJ360" i="9"/>
  <c r="BK360" i="9"/>
  <c r="BL360" i="9"/>
  <c r="CC361" i="9"/>
  <c r="CD361" i="9"/>
  <c r="CE361" i="9"/>
  <c r="CF361" i="9"/>
  <c r="AO363" i="9"/>
  <c r="AP363" i="9"/>
  <c r="AQ363" i="9"/>
  <c r="AR363" i="9"/>
  <c r="BI364" i="9"/>
  <c r="BJ364" i="9"/>
  <c r="BK364" i="9"/>
  <c r="BL364" i="9"/>
  <c r="CC365" i="9"/>
  <c r="CD365" i="9"/>
  <c r="CE365" i="9"/>
  <c r="CF365" i="9"/>
  <c r="AO367" i="9"/>
  <c r="AP367" i="9"/>
  <c r="AQ367" i="9"/>
  <c r="AR367" i="9"/>
  <c r="BI368" i="9"/>
  <c r="BJ368" i="9"/>
  <c r="BK368" i="9"/>
  <c r="BL368" i="9"/>
  <c r="CC369" i="9"/>
  <c r="CD369" i="9"/>
  <c r="CE369" i="9"/>
  <c r="CF369" i="9"/>
  <c r="AO371" i="9"/>
  <c r="AP371" i="9"/>
  <c r="AQ371" i="9"/>
  <c r="AR371" i="9"/>
  <c r="BI372" i="9"/>
  <c r="BJ372" i="9"/>
  <c r="BK372" i="9"/>
  <c r="BL372" i="9"/>
  <c r="CC373" i="9"/>
  <c r="CD373" i="9"/>
  <c r="CE373" i="9"/>
  <c r="CF373" i="9"/>
  <c r="AO375" i="9"/>
  <c r="AP375" i="9"/>
  <c r="AQ375" i="9"/>
  <c r="AR375" i="9"/>
  <c r="BK376" i="9"/>
  <c r="BL376" i="9"/>
  <c r="BI376" i="9"/>
  <c r="BJ376" i="9"/>
  <c r="CE377" i="9"/>
  <c r="CF377" i="9"/>
  <c r="CC377" i="9"/>
  <c r="CD377" i="9"/>
  <c r="AQ379" i="9"/>
  <c r="AR379" i="9"/>
  <c r="AO379" i="9"/>
  <c r="AP379" i="9"/>
  <c r="BL380" i="9"/>
  <c r="BI380" i="9"/>
  <c r="BJ380" i="9"/>
  <c r="BK380" i="9"/>
  <c r="CC381" i="9"/>
  <c r="CD381" i="9"/>
  <c r="CE381" i="9"/>
  <c r="CF381" i="9"/>
  <c r="AQ383" i="9"/>
  <c r="AR383" i="9"/>
  <c r="AO383" i="9"/>
  <c r="AP383" i="9"/>
  <c r="BI384" i="9"/>
  <c r="BJ384" i="9"/>
  <c r="BK384" i="9"/>
  <c r="BL384" i="9"/>
  <c r="CE385" i="9"/>
  <c r="CF385" i="9"/>
  <c r="CC385" i="9"/>
  <c r="CD385" i="9"/>
  <c r="AO387" i="9"/>
  <c r="AP387" i="9"/>
  <c r="AQ387" i="9"/>
  <c r="AR387" i="9"/>
  <c r="BK388" i="9"/>
  <c r="BL388" i="9"/>
  <c r="BI388" i="9"/>
  <c r="BJ388" i="9"/>
  <c r="CC389" i="9"/>
  <c r="CD389" i="9"/>
  <c r="CE389" i="9"/>
  <c r="CF389" i="9"/>
  <c r="AQ391" i="9"/>
  <c r="AR391" i="9"/>
  <c r="AO391" i="9"/>
  <c r="AP391" i="9"/>
  <c r="BI392" i="9"/>
  <c r="BJ392" i="9"/>
  <c r="BK392" i="9"/>
  <c r="BL392" i="9"/>
  <c r="CE393" i="9"/>
  <c r="CF393" i="9"/>
  <c r="CC393" i="9"/>
  <c r="CD393" i="9"/>
  <c r="AO395" i="9"/>
  <c r="AP395" i="9"/>
  <c r="AQ395" i="9"/>
  <c r="AR395" i="9"/>
  <c r="BK396" i="9"/>
  <c r="BL396" i="9"/>
  <c r="BI396" i="9"/>
  <c r="BJ396" i="9"/>
  <c r="CC397" i="9"/>
  <c r="CD397" i="9"/>
  <c r="CE397" i="9"/>
  <c r="CF397" i="9"/>
  <c r="AQ399" i="9"/>
  <c r="AR399" i="9"/>
  <c r="AO399" i="9"/>
  <c r="AP399" i="9"/>
  <c r="BI400" i="9"/>
  <c r="BJ400" i="9"/>
  <c r="BK400" i="9"/>
  <c r="BL400" i="9"/>
  <c r="CE401" i="9"/>
  <c r="CF401" i="9"/>
  <c r="CC401" i="9"/>
  <c r="CD401" i="9"/>
  <c r="AO403" i="9"/>
  <c r="AP403" i="9"/>
  <c r="AQ403" i="9"/>
  <c r="AR403" i="9"/>
  <c r="BK404" i="9"/>
  <c r="BL404" i="9"/>
  <c r="BI404" i="9"/>
  <c r="BJ404" i="9"/>
  <c r="CC405" i="9"/>
  <c r="CD405" i="9"/>
  <c r="CE405" i="9"/>
  <c r="CF405" i="9"/>
  <c r="AQ407" i="9"/>
  <c r="AR407" i="9"/>
  <c r="AO407" i="9"/>
  <c r="AP407" i="9"/>
  <c r="BI408" i="9"/>
  <c r="BJ408" i="9"/>
  <c r="BK408" i="9"/>
  <c r="BL408" i="9"/>
  <c r="CE409" i="9"/>
  <c r="CF409" i="9"/>
  <c r="CC409" i="9"/>
  <c r="CD409" i="9"/>
  <c r="AO411" i="9"/>
  <c r="AQ411" i="9"/>
  <c r="AR411" i="9"/>
  <c r="BI412" i="9"/>
  <c r="BK412" i="9"/>
  <c r="BL412" i="9"/>
  <c r="CC413" i="9"/>
  <c r="CE413" i="9"/>
  <c r="CF413" i="9"/>
  <c r="AO415" i="9"/>
  <c r="AQ415" i="9"/>
  <c r="AR415" i="9"/>
  <c r="BI416" i="9"/>
  <c r="BK416" i="9"/>
  <c r="BL416" i="9"/>
  <c r="CC417" i="9"/>
  <c r="CE417" i="9"/>
  <c r="CF417" i="9"/>
  <c r="AO419" i="9"/>
  <c r="AQ419" i="9"/>
  <c r="AR419" i="9"/>
  <c r="BI420" i="9"/>
  <c r="BK420" i="9"/>
  <c r="BL420" i="9"/>
  <c r="CC421" i="9"/>
  <c r="CE421" i="9"/>
  <c r="CF421" i="9"/>
  <c r="AO423" i="9"/>
  <c r="AQ423" i="9"/>
  <c r="AR423" i="9"/>
  <c r="BI424" i="9"/>
  <c r="BK424" i="9"/>
  <c r="BL424" i="9"/>
  <c r="CC425" i="9"/>
  <c r="CE425" i="9"/>
  <c r="CF425" i="9"/>
  <c r="AO427" i="9"/>
  <c r="AQ427" i="9"/>
  <c r="AR427" i="9"/>
  <c r="BI428" i="9"/>
  <c r="BK428" i="9"/>
  <c r="BL428" i="9"/>
  <c r="CC429" i="9"/>
  <c r="CE429" i="9"/>
  <c r="CF429" i="9"/>
  <c r="AO431" i="9"/>
  <c r="AQ431" i="9"/>
  <c r="AR431" i="9"/>
  <c r="BI432" i="9"/>
  <c r="BK432" i="9"/>
  <c r="BL432" i="9"/>
  <c r="CC433" i="9"/>
  <c r="CE433" i="9"/>
  <c r="CF433" i="9"/>
  <c r="AO435" i="9"/>
  <c r="AQ435" i="9"/>
  <c r="AR435" i="9"/>
  <c r="BI436" i="9"/>
  <c r="BK436" i="9"/>
  <c r="BL436" i="9"/>
  <c r="CC437" i="9"/>
  <c r="CE437" i="9"/>
  <c r="CF437" i="9"/>
  <c r="AO439" i="9"/>
  <c r="AQ439" i="9"/>
  <c r="AR439" i="9"/>
  <c r="BI440" i="9"/>
  <c r="BK440" i="9"/>
  <c r="BL440" i="9"/>
  <c r="CC441" i="9"/>
  <c r="CE441" i="9"/>
  <c r="CF441" i="9"/>
  <c r="AQ443" i="9"/>
  <c r="AR443" i="9"/>
  <c r="BL444" i="9"/>
  <c r="BK444" i="9"/>
  <c r="CF445" i="9"/>
  <c r="CE445" i="9"/>
  <c r="AR447" i="9"/>
  <c r="AQ447" i="9"/>
  <c r="BL448" i="9"/>
  <c r="BK448" i="9"/>
  <c r="CD449" i="9"/>
  <c r="CE449" i="9"/>
  <c r="AP451" i="9"/>
  <c r="AQ451" i="9"/>
  <c r="BJ452" i="9"/>
  <c r="BK452" i="9"/>
  <c r="CD453" i="9"/>
  <c r="CE453" i="9"/>
  <c r="AP455" i="9"/>
  <c r="AQ455" i="9"/>
  <c r="BJ456" i="9"/>
  <c r="BK456" i="9"/>
  <c r="CD457" i="9"/>
  <c r="CE457" i="9"/>
  <c r="AO459" i="9"/>
  <c r="AP459" i="9"/>
  <c r="AQ459" i="9"/>
  <c r="AR459" i="9"/>
  <c r="BI460" i="9"/>
  <c r="BJ460" i="9"/>
  <c r="BK460" i="9"/>
  <c r="BL460" i="9"/>
  <c r="CC461" i="9"/>
  <c r="CD461" i="9"/>
  <c r="CE461" i="9"/>
  <c r="CF461" i="9"/>
  <c r="AO463" i="9"/>
  <c r="AP463" i="9"/>
  <c r="AQ463" i="9"/>
  <c r="AR463" i="9"/>
  <c r="BI464" i="9"/>
  <c r="BJ464" i="9"/>
  <c r="BK464" i="9"/>
  <c r="BL464" i="9"/>
  <c r="CC465" i="9"/>
  <c r="CD465" i="9"/>
  <c r="CE465" i="9"/>
  <c r="CF465" i="9"/>
  <c r="AO467" i="9"/>
  <c r="AP467" i="9"/>
  <c r="AQ467" i="9"/>
  <c r="AR467" i="9"/>
  <c r="BI468" i="9"/>
  <c r="BJ468" i="9"/>
  <c r="BK468" i="9"/>
  <c r="BL468" i="9"/>
  <c r="CC469" i="9"/>
  <c r="CD469" i="9"/>
  <c r="CE469" i="9"/>
  <c r="CF469" i="9"/>
  <c r="AO471" i="9"/>
  <c r="AP471" i="9"/>
  <c r="AQ471" i="9"/>
  <c r="AR471" i="9"/>
  <c r="BI472" i="9"/>
  <c r="BJ472" i="9"/>
  <c r="BK472" i="9"/>
  <c r="BL472" i="9"/>
  <c r="CC473" i="9"/>
  <c r="CD473" i="9"/>
  <c r="CE473" i="9"/>
  <c r="CF473" i="9"/>
  <c r="AO475" i="9"/>
  <c r="AP475" i="9"/>
  <c r="AQ475" i="9"/>
  <c r="AR475" i="9"/>
  <c r="BI476" i="9"/>
  <c r="BJ476" i="9"/>
  <c r="BK476" i="9"/>
  <c r="BL476" i="9"/>
  <c r="CC477" i="9"/>
  <c r="CD477" i="9"/>
  <c r="CE477" i="9"/>
  <c r="CF477" i="9"/>
  <c r="AO479" i="9"/>
  <c r="AP479" i="9"/>
  <c r="AQ479" i="9"/>
  <c r="AR479" i="9"/>
  <c r="BI480" i="9"/>
  <c r="BJ480" i="9"/>
  <c r="BK480" i="9"/>
  <c r="BL480" i="9"/>
  <c r="CC481" i="9"/>
  <c r="CD481" i="9"/>
  <c r="CF481" i="9"/>
  <c r="CE481" i="9"/>
  <c r="AO483" i="9"/>
  <c r="AP483" i="9"/>
  <c r="AR483" i="9"/>
  <c r="AQ483" i="9"/>
  <c r="BI484" i="9"/>
  <c r="BJ484" i="9"/>
  <c r="BL484" i="9"/>
  <c r="BK484" i="9"/>
  <c r="CC485" i="9"/>
  <c r="CD485" i="9"/>
  <c r="CF485" i="9"/>
  <c r="CE485" i="9"/>
  <c r="AO487" i="9"/>
  <c r="AP487" i="9"/>
  <c r="AR487" i="9"/>
  <c r="AQ487" i="9"/>
  <c r="BK488" i="9"/>
  <c r="BI488" i="9"/>
  <c r="BJ488" i="9"/>
  <c r="BL488" i="9"/>
  <c r="CD489" i="9"/>
  <c r="CE489" i="9"/>
  <c r="CF489" i="9"/>
  <c r="CC489" i="9"/>
  <c r="AQ491" i="9"/>
  <c r="AR491" i="9"/>
  <c r="AO491" i="9"/>
  <c r="AP491" i="9"/>
  <c r="BK492" i="9"/>
  <c r="BL492" i="9"/>
  <c r="BI492" i="9"/>
  <c r="BJ492" i="9"/>
  <c r="CE493" i="9"/>
  <c r="CF493" i="9"/>
  <c r="CC493" i="9"/>
  <c r="CD493" i="9"/>
  <c r="AQ495" i="9"/>
  <c r="AR495" i="9"/>
  <c r="AO495" i="9"/>
  <c r="AP495" i="9"/>
  <c r="BK496" i="9"/>
  <c r="BL496" i="9"/>
  <c r="BI496" i="9"/>
  <c r="BJ496" i="9"/>
  <c r="CF497" i="9"/>
  <c r="CC497" i="9"/>
  <c r="CD497" i="9"/>
  <c r="CE497" i="9"/>
  <c r="AP499" i="9"/>
  <c r="AQ499" i="9"/>
  <c r="AR499" i="9"/>
  <c r="AO499" i="9"/>
  <c r="BL500" i="9"/>
  <c r="BI500" i="9"/>
  <c r="BJ500" i="9"/>
  <c r="BK500" i="9"/>
  <c r="CD501" i="9"/>
  <c r="CE501" i="9"/>
  <c r="CF501" i="9"/>
  <c r="CC501" i="9"/>
  <c r="AR503" i="9"/>
  <c r="AO503" i="9"/>
  <c r="AP503" i="9"/>
  <c r="AQ503" i="9"/>
  <c r="BJ504" i="9"/>
  <c r="BK504" i="9"/>
  <c r="BL504" i="9"/>
  <c r="BI504" i="9"/>
  <c r="CF505" i="9"/>
  <c r="CC505" i="9"/>
  <c r="CD505" i="9"/>
  <c r="CE505" i="9"/>
  <c r="AR507" i="9"/>
  <c r="AO507" i="9"/>
  <c r="AP507" i="9"/>
  <c r="AQ507" i="9"/>
  <c r="BJ508" i="9"/>
  <c r="BK508" i="9"/>
  <c r="BL508" i="9"/>
  <c r="BI508" i="9"/>
  <c r="CC509" i="9"/>
  <c r="CD509" i="9"/>
  <c r="CE509" i="9"/>
  <c r="CF509" i="9"/>
  <c r="AQ511" i="9"/>
  <c r="AR511" i="9"/>
  <c r="AO511" i="9"/>
  <c r="AP511" i="9"/>
  <c r="BJ512" i="9"/>
  <c r="BK512" i="9"/>
  <c r="BL512" i="9"/>
  <c r="BI512" i="9"/>
  <c r="CC513" i="9"/>
  <c r="CD513" i="9"/>
  <c r="CE513" i="9"/>
  <c r="CF513" i="9"/>
  <c r="AR515" i="9"/>
  <c r="AO515" i="9"/>
  <c r="AP515" i="9"/>
  <c r="AQ515" i="9"/>
  <c r="BJ516" i="9"/>
  <c r="BK516" i="9"/>
  <c r="BL516" i="9"/>
  <c r="BI516" i="9"/>
  <c r="CF517" i="9"/>
  <c r="CC517" i="9"/>
  <c r="CD517" i="9"/>
  <c r="CE517" i="9"/>
  <c r="AQ519" i="9"/>
  <c r="AR519" i="9"/>
  <c r="AO519" i="9"/>
  <c r="AP519" i="9"/>
  <c r="BJ520" i="9"/>
  <c r="BK520" i="9"/>
  <c r="BL520" i="9"/>
  <c r="BI520" i="9"/>
  <c r="CC521" i="9"/>
  <c r="CD521" i="9"/>
  <c r="CE521" i="9"/>
  <c r="CF521" i="9"/>
  <c r="AO523" i="9"/>
  <c r="AP523" i="9"/>
  <c r="AQ523" i="9"/>
  <c r="AR523" i="9"/>
  <c r="BI524" i="9"/>
  <c r="BJ524" i="9"/>
  <c r="BK524" i="9"/>
  <c r="BL524" i="9"/>
  <c r="CC525" i="9"/>
  <c r="CD525" i="9"/>
  <c r="CE525" i="9"/>
  <c r="CF525" i="9"/>
  <c r="AO527" i="9"/>
  <c r="AP527" i="9"/>
  <c r="AQ527" i="9"/>
  <c r="AR527" i="9"/>
  <c r="BI528" i="9"/>
  <c r="BJ528" i="9"/>
  <c r="BK528" i="9"/>
  <c r="BL528" i="9"/>
  <c r="CC529" i="9"/>
  <c r="CD529" i="9"/>
  <c r="CE529" i="9"/>
  <c r="CF529" i="9"/>
  <c r="AO531" i="9"/>
  <c r="AP531" i="9"/>
  <c r="AQ531" i="9"/>
  <c r="AR531" i="9"/>
  <c r="BI532" i="9"/>
  <c r="BJ532" i="9"/>
  <c r="BK532" i="9"/>
  <c r="BL532" i="9"/>
  <c r="CC533" i="9"/>
  <c r="CD533" i="9"/>
  <c r="CE533" i="9"/>
  <c r="CF533" i="9"/>
  <c r="AO535" i="9"/>
  <c r="AP535" i="9"/>
  <c r="AQ535" i="9"/>
  <c r="AR535" i="9"/>
  <c r="BI536" i="9"/>
  <c r="BJ536" i="9"/>
  <c r="BK536" i="9"/>
  <c r="BL536" i="9"/>
  <c r="CC537" i="9"/>
  <c r="CD537" i="9"/>
  <c r="CE537" i="9"/>
  <c r="CF537" i="9"/>
  <c r="AO539" i="9"/>
  <c r="AP539" i="9"/>
  <c r="AQ539" i="9"/>
  <c r="AR539" i="9"/>
  <c r="BI540" i="9"/>
  <c r="BJ540" i="9"/>
  <c r="BK540" i="9"/>
  <c r="BL540" i="9"/>
  <c r="CC541" i="9"/>
  <c r="CD541" i="9"/>
  <c r="CE541" i="9"/>
  <c r="CF541" i="9"/>
  <c r="AO543" i="9"/>
  <c r="AP543" i="9"/>
  <c r="AQ543" i="9"/>
  <c r="AR543" i="9"/>
  <c r="BI544" i="9"/>
  <c r="BJ544" i="9"/>
  <c r="BK544" i="9"/>
  <c r="BL544" i="9"/>
  <c r="CC545" i="9"/>
  <c r="CD545" i="9"/>
  <c r="CE545" i="9"/>
  <c r="CF545" i="9"/>
  <c r="AO547" i="9"/>
  <c r="AP547" i="9"/>
  <c r="AQ547" i="9"/>
  <c r="AR547" i="9"/>
  <c r="BI548" i="9"/>
  <c r="BJ548" i="9"/>
  <c r="BK548" i="9"/>
  <c r="BL548" i="9"/>
  <c r="CC549" i="9"/>
  <c r="CD549" i="9"/>
  <c r="CE549" i="9"/>
  <c r="CF549" i="9"/>
  <c r="AO551" i="9"/>
  <c r="AP551" i="9"/>
  <c r="AQ551" i="9"/>
  <c r="AR551" i="9"/>
  <c r="BI552" i="9"/>
  <c r="BJ552" i="9"/>
  <c r="BK552" i="9"/>
  <c r="BL552" i="9"/>
  <c r="CC553" i="9"/>
  <c r="CD553" i="9"/>
  <c r="CE553" i="9"/>
  <c r="CF553" i="9"/>
  <c r="AO555" i="9"/>
  <c r="AP555" i="9"/>
  <c r="AQ555" i="9"/>
  <c r="AR555" i="9"/>
  <c r="BJ556" i="9"/>
  <c r="BK556" i="9"/>
  <c r="BL556" i="9"/>
  <c r="BI556" i="9"/>
  <c r="CD557" i="9"/>
  <c r="CE557" i="9"/>
  <c r="CF557" i="9"/>
  <c r="CC557" i="9"/>
  <c r="AP559" i="9"/>
  <c r="AQ559" i="9"/>
  <c r="AR559" i="9"/>
  <c r="AO559" i="9"/>
  <c r="BJ560" i="9"/>
  <c r="BK560" i="9"/>
  <c r="BL560" i="9"/>
  <c r="BI560" i="9"/>
  <c r="CD561" i="9"/>
  <c r="CE561" i="9"/>
  <c r="CF561" i="9"/>
  <c r="CC561" i="9"/>
  <c r="AP563" i="9"/>
  <c r="AQ563" i="9"/>
  <c r="AR563" i="9"/>
  <c r="AO563" i="9"/>
  <c r="BJ564" i="9"/>
  <c r="BK564" i="9"/>
  <c r="BL564" i="9"/>
  <c r="BI564" i="9"/>
  <c r="CD565" i="9"/>
  <c r="CE565" i="9"/>
  <c r="CF565" i="9"/>
  <c r="CC565" i="9"/>
  <c r="AP567" i="9"/>
  <c r="AQ567" i="9"/>
  <c r="AR567" i="9"/>
  <c r="AO567" i="9"/>
  <c r="BJ568" i="9"/>
  <c r="BK568" i="9"/>
  <c r="BL568" i="9"/>
  <c r="BI568" i="9"/>
  <c r="CD569" i="9"/>
  <c r="CE569" i="9"/>
  <c r="CF569" i="9"/>
  <c r="CC569" i="9"/>
  <c r="AP571" i="9"/>
  <c r="AQ571" i="9"/>
  <c r="AR571" i="9"/>
  <c r="AO571" i="9"/>
  <c r="BJ572" i="9"/>
  <c r="BK572" i="9"/>
  <c r="BL572" i="9"/>
  <c r="BI572" i="9"/>
  <c r="CD573" i="9"/>
  <c r="CE573" i="9"/>
  <c r="CF573" i="9"/>
  <c r="CC573" i="9"/>
  <c r="AP575" i="9"/>
  <c r="AQ575" i="9"/>
  <c r="AR575" i="9"/>
  <c r="AO575" i="9"/>
  <c r="BJ576" i="9"/>
  <c r="BK576" i="9"/>
  <c r="BL576" i="9"/>
  <c r="BI576" i="9"/>
  <c r="CD577" i="9"/>
  <c r="CE577" i="9"/>
  <c r="CF577" i="9"/>
  <c r="CC577" i="9"/>
  <c r="AP579" i="9"/>
  <c r="AQ579" i="9"/>
  <c r="AR579" i="9"/>
  <c r="AO579" i="9"/>
  <c r="BJ580" i="9"/>
  <c r="BK580" i="9"/>
  <c r="BL580" i="9"/>
  <c r="BI580" i="9"/>
  <c r="CD581" i="9"/>
  <c r="CE581" i="9"/>
  <c r="CF581" i="9"/>
  <c r="CC581" i="9"/>
  <c r="AP583" i="9"/>
  <c r="AQ583" i="9"/>
  <c r="AR583" i="9"/>
  <c r="AO583" i="9"/>
  <c r="BJ584" i="9"/>
  <c r="BK584" i="9"/>
  <c r="BL584" i="9"/>
  <c r="BI584" i="9"/>
  <c r="CD585" i="9"/>
  <c r="CE585" i="9"/>
  <c r="CF585" i="9"/>
  <c r="CC585" i="9"/>
  <c r="AP587" i="9"/>
  <c r="AQ587" i="9"/>
  <c r="AR587" i="9"/>
  <c r="AO587" i="9"/>
  <c r="BL588" i="9"/>
  <c r="BI588" i="9"/>
  <c r="BJ588" i="9"/>
  <c r="BK588" i="9"/>
  <c r="CF589" i="9"/>
  <c r="CC589" i="9"/>
  <c r="CD589" i="9"/>
  <c r="CE589" i="9"/>
  <c r="AR591" i="9"/>
  <c r="AO591" i="9"/>
  <c r="AP591" i="9"/>
  <c r="AQ591" i="9"/>
  <c r="BL592" i="9"/>
  <c r="BI592" i="9"/>
  <c r="BJ592" i="9"/>
  <c r="BK592" i="9"/>
  <c r="CF593" i="9"/>
  <c r="CC593" i="9"/>
  <c r="CD593" i="9"/>
  <c r="CE593" i="9"/>
  <c r="AR595" i="9"/>
  <c r="AO595" i="9"/>
  <c r="AP595" i="9"/>
  <c r="AQ595" i="9"/>
  <c r="BI596" i="9"/>
  <c r="BJ596" i="9"/>
  <c r="BK596" i="9"/>
  <c r="BL596" i="9"/>
  <c r="CE597" i="9"/>
  <c r="CF597" i="9"/>
  <c r="CC597" i="9"/>
  <c r="CD597" i="9"/>
  <c r="AO599" i="9"/>
  <c r="AP599" i="9"/>
  <c r="AQ599" i="9"/>
  <c r="AR599" i="9"/>
  <c r="BI600" i="9"/>
  <c r="BJ600" i="9"/>
  <c r="BK600" i="9"/>
  <c r="BL600" i="9"/>
  <c r="CC601" i="9"/>
  <c r="CD601" i="9"/>
  <c r="CE601" i="9"/>
  <c r="CF601" i="9"/>
  <c r="AO603" i="9"/>
  <c r="AP603" i="9"/>
  <c r="AQ603" i="9"/>
  <c r="AR603" i="9"/>
  <c r="BI604" i="9"/>
  <c r="BJ604" i="9"/>
  <c r="BK604" i="9"/>
  <c r="BL604" i="9"/>
  <c r="CC605" i="9"/>
  <c r="CD605" i="9"/>
  <c r="CE605" i="9"/>
  <c r="CF605" i="9"/>
  <c r="AO607" i="9"/>
  <c r="AP607" i="9"/>
  <c r="AQ607" i="9"/>
  <c r="AR607" i="9"/>
  <c r="BI608" i="9"/>
  <c r="BJ608" i="9"/>
  <c r="BK608" i="9"/>
  <c r="BL608" i="9"/>
  <c r="CC609" i="9"/>
  <c r="CD609" i="9"/>
  <c r="CE609" i="9"/>
  <c r="CF609" i="9"/>
  <c r="AO611" i="9"/>
  <c r="AP611" i="9"/>
  <c r="AQ611" i="9"/>
  <c r="AR611" i="9"/>
  <c r="BL612" i="9"/>
  <c r="BI612" i="9"/>
  <c r="BJ612" i="9"/>
  <c r="BK612" i="9"/>
  <c r="CF613" i="9"/>
  <c r="CC613" i="9"/>
  <c r="CD613" i="9"/>
  <c r="CE613" i="9"/>
  <c r="AR615" i="9"/>
  <c r="AO615" i="9"/>
  <c r="AP615" i="9"/>
  <c r="AQ615" i="9"/>
  <c r="BL616" i="9"/>
  <c r="BI616" i="9"/>
  <c r="BJ616" i="9"/>
  <c r="BK616" i="9"/>
  <c r="CF617" i="9"/>
  <c r="CC617" i="9"/>
  <c r="CD617" i="9"/>
  <c r="CE617" i="9"/>
  <c r="AR619" i="9"/>
  <c r="AO619" i="9"/>
  <c r="AP619" i="9"/>
  <c r="AQ619" i="9"/>
  <c r="BL620" i="9"/>
  <c r="BI620" i="9"/>
  <c r="BJ620" i="9"/>
  <c r="BK620" i="9"/>
  <c r="CF621" i="9"/>
  <c r="CC621" i="9"/>
  <c r="CD621" i="9"/>
  <c r="CE621" i="9"/>
  <c r="AP623" i="9"/>
  <c r="AQ623" i="9"/>
  <c r="AR623" i="9"/>
  <c r="AO623" i="9"/>
  <c r="BK624" i="9"/>
  <c r="BL624" i="9"/>
  <c r="BI624" i="9"/>
  <c r="BJ624" i="9"/>
  <c r="CE625" i="9"/>
  <c r="CF625" i="9"/>
  <c r="CC625" i="9"/>
  <c r="CD625" i="9"/>
  <c r="AO627" i="9"/>
  <c r="AP627" i="9"/>
  <c r="AQ627" i="9"/>
  <c r="AR627" i="9"/>
  <c r="BK628" i="9"/>
  <c r="BL628" i="9"/>
  <c r="BI628" i="9"/>
  <c r="BJ628" i="9"/>
  <c r="CC629" i="9"/>
  <c r="CD629" i="9"/>
  <c r="CE629" i="9"/>
  <c r="CF629" i="9"/>
  <c r="AQ631" i="9"/>
  <c r="AR631" i="9"/>
  <c r="AO631" i="9"/>
  <c r="AP631" i="9"/>
  <c r="BI632" i="9"/>
  <c r="BJ632" i="9"/>
  <c r="BK632" i="9"/>
  <c r="BL632" i="9"/>
  <c r="CE633" i="9"/>
  <c r="CF633" i="9"/>
  <c r="CC633" i="9"/>
  <c r="CD633" i="9"/>
  <c r="AO635" i="9"/>
  <c r="AP635" i="9"/>
  <c r="AQ635" i="9"/>
  <c r="AR635" i="9"/>
  <c r="BK636" i="9"/>
  <c r="BL636" i="9"/>
  <c r="BI636" i="9"/>
  <c r="BJ636" i="9"/>
  <c r="CC637" i="9"/>
  <c r="CD637" i="9"/>
  <c r="CE637" i="9"/>
  <c r="CF637" i="9"/>
  <c r="AQ639" i="9"/>
  <c r="AR639" i="9"/>
  <c r="AO639" i="9"/>
  <c r="AP639" i="9"/>
  <c r="BI640" i="9"/>
  <c r="BJ640" i="9"/>
  <c r="BK640" i="9"/>
  <c r="BL640" i="9"/>
  <c r="CE641" i="9"/>
  <c r="CF641" i="9"/>
  <c r="CC641" i="9"/>
  <c r="CD641" i="9"/>
  <c r="AO643" i="9"/>
  <c r="AP643" i="9"/>
  <c r="AQ643" i="9"/>
  <c r="AR643" i="9"/>
  <c r="BK644" i="9"/>
  <c r="BL644" i="9"/>
  <c r="BI644" i="9"/>
  <c r="BJ644" i="9"/>
  <c r="CC645" i="9"/>
  <c r="CD645" i="9"/>
  <c r="CE645" i="9"/>
  <c r="CF645" i="9"/>
  <c r="AQ647" i="9"/>
  <c r="AR647" i="9"/>
  <c r="AO647" i="9"/>
  <c r="AP647" i="9"/>
  <c r="BI648" i="9"/>
  <c r="BJ648" i="9"/>
  <c r="BK648" i="9"/>
  <c r="BL648" i="9"/>
  <c r="CE649" i="9"/>
  <c r="CF649" i="9"/>
  <c r="CC649" i="9"/>
  <c r="CD649" i="9"/>
  <c r="AO651" i="9"/>
  <c r="AP651" i="9"/>
  <c r="AQ651" i="9"/>
  <c r="AR651" i="9"/>
  <c r="BK652" i="9"/>
  <c r="BL652" i="9"/>
  <c r="BI652" i="9"/>
  <c r="BJ652" i="9"/>
  <c r="CC653" i="9"/>
  <c r="CD653" i="9"/>
  <c r="CE653" i="9"/>
  <c r="CF653" i="9"/>
  <c r="AQ655" i="9"/>
  <c r="AR655" i="9"/>
  <c r="AO655" i="9"/>
  <c r="AP655" i="9"/>
  <c r="BI656" i="9"/>
  <c r="BJ656" i="9"/>
  <c r="BK656" i="9"/>
  <c r="BL656" i="9"/>
  <c r="CF657" i="9"/>
  <c r="CC657" i="9"/>
  <c r="CD657" i="9"/>
  <c r="CE657" i="9"/>
  <c r="AR659" i="9"/>
  <c r="AO659" i="9"/>
  <c r="AP659" i="9"/>
  <c r="AQ659" i="9"/>
  <c r="BL660" i="9"/>
  <c r="BI660" i="9"/>
  <c r="BJ660" i="9"/>
  <c r="BK660" i="9"/>
  <c r="CF661" i="9"/>
  <c r="CC661" i="9"/>
  <c r="CD661" i="9"/>
  <c r="CE661" i="9"/>
  <c r="AR663" i="9"/>
  <c r="AO663" i="9"/>
  <c r="AP663" i="9"/>
  <c r="AQ663" i="9"/>
  <c r="BL664" i="9"/>
  <c r="BI664" i="9"/>
  <c r="BJ664" i="9"/>
  <c r="BK664" i="9"/>
  <c r="CF665" i="9"/>
  <c r="CC665" i="9"/>
  <c r="CD665" i="9"/>
  <c r="CE665" i="9"/>
  <c r="AR667" i="9"/>
  <c r="AO667" i="9"/>
  <c r="AP667" i="9"/>
  <c r="AQ667" i="9"/>
  <c r="BL668" i="9"/>
  <c r="BI668" i="9"/>
  <c r="BJ668" i="9"/>
  <c r="BK668" i="9"/>
  <c r="CF669" i="9"/>
  <c r="CC669" i="9"/>
  <c r="CD669" i="9"/>
  <c r="CE669" i="9"/>
  <c r="AR671" i="9"/>
  <c r="AO671" i="9"/>
  <c r="AP671" i="9"/>
  <c r="AQ671" i="9"/>
  <c r="BL672" i="9"/>
  <c r="BI672" i="9"/>
  <c r="BJ672" i="9"/>
  <c r="BK672" i="9"/>
  <c r="CF673" i="9"/>
  <c r="CC673" i="9"/>
  <c r="CD673" i="9"/>
  <c r="CE673" i="9"/>
  <c r="AR675" i="9"/>
  <c r="AO675" i="9"/>
  <c r="AP675" i="9"/>
  <c r="AQ675" i="9"/>
  <c r="BL676" i="9"/>
  <c r="BI676" i="9"/>
  <c r="BJ676" i="9"/>
  <c r="BK676" i="9"/>
  <c r="CF677" i="9"/>
  <c r="CC677" i="9"/>
  <c r="CD677" i="9"/>
  <c r="CE677" i="9"/>
  <c r="AR679" i="9"/>
  <c r="AO679" i="9"/>
  <c r="AP679" i="9"/>
  <c r="AQ679" i="9"/>
  <c r="BL680" i="9"/>
  <c r="BI680" i="9"/>
  <c r="BJ680" i="9"/>
  <c r="BK680" i="9"/>
  <c r="CF681" i="9"/>
  <c r="CC681" i="9"/>
  <c r="CD681" i="9"/>
  <c r="CE681" i="9"/>
  <c r="AR683" i="9"/>
  <c r="AO683" i="9"/>
  <c r="AP683" i="9"/>
  <c r="AQ683" i="9"/>
  <c r="BL684" i="9"/>
  <c r="BI684" i="9"/>
  <c r="BJ684" i="9"/>
  <c r="BK684" i="9"/>
  <c r="CF685" i="9"/>
  <c r="CC685" i="9"/>
  <c r="CD685" i="9"/>
  <c r="CE685" i="9"/>
  <c r="AR687" i="9"/>
  <c r="AO687" i="9"/>
  <c r="AP687" i="9"/>
  <c r="AQ687" i="9"/>
  <c r="BL688" i="9"/>
  <c r="BI688" i="9"/>
  <c r="BJ688" i="9"/>
  <c r="BK688" i="9"/>
  <c r="CF689" i="9"/>
  <c r="CC689" i="9"/>
  <c r="CD689" i="9"/>
  <c r="CE689" i="9"/>
  <c r="AO691" i="9"/>
  <c r="AQ691" i="9"/>
  <c r="AR691" i="9"/>
  <c r="AP691" i="9"/>
  <c r="BK692" i="9"/>
  <c r="BL692" i="9"/>
  <c r="BI692" i="9"/>
  <c r="BJ692" i="9"/>
  <c r="CE693" i="9"/>
  <c r="CF693" i="9"/>
  <c r="CC693" i="9"/>
  <c r="CD693" i="9"/>
  <c r="AQ695" i="9"/>
  <c r="AR695" i="9"/>
  <c r="AO695" i="9"/>
  <c r="AP695" i="9"/>
  <c r="BK696" i="9"/>
  <c r="BL696" i="9"/>
  <c r="BI696" i="9"/>
  <c r="BJ696" i="9"/>
  <c r="CE697" i="9"/>
  <c r="CF697" i="9"/>
  <c r="CC697" i="9"/>
  <c r="CD697" i="9"/>
  <c r="AQ699" i="9"/>
  <c r="AR699" i="9"/>
  <c r="AO699" i="9"/>
  <c r="AP699" i="9"/>
  <c r="BK700" i="9"/>
  <c r="BL700" i="9"/>
  <c r="BI700" i="9"/>
  <c r="BJ700" i="9"/>
  <c r="CE701" i="9"/>
  <c r="CF701" i="9"/>
  <c r="CC701" i="9"/>
  <c r="CD701" i="9"/>
  <c r="AQ703" i="9"/>
  <c r="AR703" i="9"/>
  <c r="AO703" i="9"/>
  <c r="AP703" i="9"/>
  <c r="BK704" i="9"/>
  <c r="BL704" i="9"/>
  <c r="BI704" i="9"/>
  <c r="BJ704" i="9"/>
  <c r="CE705" i="9"/>
  <c r="CF705" i="9"/>
  <c r="CC705" i="9"/>
  <c r="CD705" i="9"/>
  <c r="AQ707" i="9"/>
  <c r="AR707" i="9"/>
  <c r="AO707" i="9"/>
  <c r="AP707" i="9"/>
  <c r="BK708" i="9"/>
  <c r="BL708" i="9"/>
  <c r="BI708" i="9"/>
  <c r="BJ708" i="9"/>
  <c r="CC709" i="9"/>
  <c r="CD709" i="9"/>
  <c r="CE709" i="9"/>
  <c r="CF709" i="9"/>
  <c r="AQ711" i="9"/>
  <c r="AR711" i="9"/>
  <c r="AO711" i="9"/>
  <c r="AP711" i="9"/>
  <c r="BI712" i="9"/>
  <c r="BJ712" i="9"/>
  <c r="BK712" i="9"/>
  <c r="BL712" i="9"/>
  <c r="CE713" i="9"/>
  <c r="CF713" i="9"/>
  <c r="CC713" i="9"/>
  <c r="CD713" i="9"/>
  <c r="AO715" i="9"/>
  <c r="AP715" i="9"/>
  <c r="AQ715" i="9"/>
  <c r="AR715" i="9"/>
  <c r="BK716" i="9"/>
  <c r="BL716" i="9"/>
  <c r="BI716" i="9"/>
  <c r="BJ716" i="9"/>
  <c r="CC717" i="9"/>
  <c r="CD717" i="9"/>
  <c r="CE717" i="9"/>
  <c r="CF717" i="9"/>
  <c r="AR719" i="9"/>
  <c r="AO719" i="9"/>
  <c r="AP719" i="9"/>
  <c r="AQ719" i="9"/>
  <c r="BL720" i="9"/>
  <c r="BI720" i="9"/>
  <c r="BJ720" i="9"/>
  <c r="BK720" i="9"/>
  <c r="CF721" i="9"/>
  <c r="CC721" i="9"/>
  <c r="CD721" i="9"/>
  <c r="CE721" i="9"/>
  <c r="AR723" i="9"/>
  <c r="AO723" i="9"/>
  <c r="AP723" i="9"/>
  <c r="AQ723" i="9"/>
  <c r="BL724" i="9"/>
  <c r="BI724" i="9"/>
  <c r="BJ724" i="9"/>
  <c r="BK724" i="9"/>
  <c r="CF725" i="9"/>
  <c r="CC725" i="9"/>
  <c r="CD725" i="9"/>
  <c r="CE725" i="9"/>
  <c r="AR727" i="9"/>
  <c r="AO727" i="9"/>
  <c r="AP727" i="9"/>
  <c r="AQ727" i="9"/>
  <c r="BL728" i="9"/>
  <c r="BI728" i="9"/>
  <c r="BJ728" i="9"/>
  <c r="BK728" i="9"/>
  <c r="CF729" i="9"/>
  <c r="CC729" i="9"/>
  <c r="CD729" i="9"/>
  <c r="CE729" i="9"/>
  <c r="AR731" i="9"/>
  <c r="AO731" i="9"/>
  <c r="AP731" i="9"/>
  <c r="AQ731" i="9"/>
  <c r="BL732" i="9"/>
  <c r="BI732" i="9"/>
  <c r="BJ732" i="9"/>
  <c r="BK732" i="9"/>
  <c r="CE733" i="9"/>
  <c r="CF733" i="9"/>
  <c r="CC733" i="9"/>
  <c r="CD733" i="9"/>
  <c r="AQ735" i="9"/>
  <c r="AR735" i="9"/>
  <c r="AO735" i="9"/>
  <c r="AP735" i="9"/>
  <c r="BI736" i="9"/>
  <c r="BJ736" i="9"/>
  <c r="BK736" i="9"/>
  <c r="BL736" i="9"/>
  <c r="CE737" i="9"/>
  <c r="CF737" i="9"/>
  <c r="CC737" i="9"/>
  <c r="CD737" i="9"/>
  <c r="AO739" i="9"/>
  <c r="AP739" i="9"/>
  <c r="AQ739" i="9"/>
  <c r="AR739" i="9"/>
  <c r="BK740" i="9"/>
  <c r="BL740" i="9"/>
  <c r="BI740" i="9"/>
  <c r="BJ740" i="9"/>
  <c r="CC741" i="9"/>
  <c r="CD741" i="9"/>
  <c r="CE741" i="9"/>
  <c r="CF741" i="9"/>
  <c r="AQ743" i="9"/>
  <c r="AR743" i="9"/>
  <c r="AO743" i="9"/>
  <c r="AP743" i="9"/>
  <c r="BI744" i="9"/>
  <c r="BJ744" i="9"/>
  <c r="BK744" i="9"/>
  <c r="BL744" i="9"/>
  <c r="CE745" i="9"/>
  <c r="CF745" i="9"/>
  <c r="CC745" i="9"/>
  <c r="CD745" i="9"/>
  <c r="AP747" i="9"/>
  <c r="AQ747" i="9"/>
  <c r="AR747" i="9"/>
  <c r="AO747" i="9"/>
  <c r="BI748" i="9"/>
  <c r="BJ748" i="9"/>
  <c r="BK748" i="9"/>
  <c r="BL748" i="9"/>
  <c r="CF749" i="9"/>
  <c r="CC749" i="9"/>
  <c r="CD749" i="9"/>
  <c r="CE749" i="9"/>
  <c r="AQ751" i="9"/>
  <c r="AR751" i="9"/>
  <c r="AO751" i="9"/>
  <c r="AP751" i="9"/>
  <c r="BI752" i="9"/>
  <c r="BJ752" i="9"/>
  <c r="BK752" i="9"/>
  <c r="BL752" i="9"/>
  <c r="CE753" i="9"/>
  <c r="CF753" i="9"/>
  <c r="CC753" i="9"/>
  <c r="CD753" i="9"/>
  <c r="AO755" i="9"/>
  <c r="AP755" i="9"/>
  <c r="AQ755" i="9"/>
  <c r="AR755" i="9"/>
  <c r="AU160" i="9"/>
  <c r="AW160" i="9"/>
  <c r="AV160" i="9"/>
  <c r="AT160" i="9"/>
  <c r="BO161" i="9"/>
  <c r="BQ161" i="9"/>
  <c r="BP161" i="9"/>
  <c r="BN161" i="9"/>
  <c r="CI162" i="9"/>
  <c r="CJ162" i="9"/>
  <c r="CK162" i="9"/>
  <c r="CH162" i="9"/>
  <c r="AU164" i="9"/>
  <c r="AT164" i="9"/>
  <c r="AV164" i="9"/>
  <c r="AW164" i="9"/>
  <c r="BP165" i="9"/>
  <c r="BQ165" i="9"/>
  <c r="BN165" i="9"/>
  <c r="BO165" i="9"/>
  <c r="CI166" i="9"/>
  <c r="CJ166" i="9"/>
  <c r="CK166" i="9"/>
  <c r="CH166" i="9"/>
  <c r="AU168" i="9"/>
  <c r="AV168" i="9"/>
  <c r="AW168" i="9"/>
  <c r="AT168" i="9"/>
  <c r="BO169" i="9"/>
  <c r="BP169" i="9"/>
  <c r="BQ169" i="9"/>
  <c r="BN169" i="9"/>
  <c r="CI170" i="9"/>
  <c r="CJ170" i="9"/>
  <c r="CK170" i="9"/>
  <c r="CH170" i="9"/>
  <c r="AU172" i="9"/>
  <c r="AV172" i="9"/>
  <c r="AW172" i="9"/>
  <c r="AT172" i="9"/>
  <c r="BO173" i="9"/>
  <c r="BP173" i="9"/>
  <c r="BQ173" i="9"/>
  <c r="BN173" i="9"/>
  <c r="CI174" i="9"/>
  <c r="CJ174" i="9"/>
  <c r="CK174" i="9"/>
  <c r="CH174" i="9"/>
  <c r="AU176" i="9"/>
  <c r="AV176" i="9"/>
  <c r="AW176" i="9"/>
  <c r="AT176" i="9"/>
  <c r="BP177" i="9"/>
  <c r="BQ177" i="9"/>
  <c r="BN177" i="9"/>
  <c r="BO177" i="9"/>
  <c r="CH178" i="9"/>
  <c r="CI178" i="9"/>
  <c r="CJ178" i="9"/>
  <c r="CK178" i="9"/>
  <c r="AU180" i="9"/>
  <c r="AV180" i="9"/>
  <c r="AT180" i="9"/>
  <c r="AW180" i="9"/>
  <c r="BQ181" i="9"/>
  <c r="BN181" i="9"/>
  <c r="BO181" i="9"/>
  <c r="BP181" i="9"/>
  <c r="CI182" i="9"/>
  <c r="CJ182" i="9"/>
  <c r="CH182" i="9"/>
  <c r="CK182" i="9"/>
  <c r="AW184" i="9"/>
  <c r="AT184" i="9"/>
  <c r="AV184" i="9"/>
  <c r="AU184" i="9"/>
  <c r="BO185" i="9"/>
  <c r="BP185" i="9"/>
  <c r="BN185" i="9"/>
  <c r="BQ185" i="9"/>
  <c r="CH186" i="9"/>
  <c r="CI186" i="9"/>
  <c r="CJ186" i="9"/>
  <c r="CK186" i="9"/>
  <c r="AV188" i="9"/>
  <c r="AW188" i="9"/>
  <c r="AT188" i="9"/>
  <c r="AU188" i="9"/>
  <c r="BN189" i="9"/>
  <c r="BO189" i="9"/>
  <c r="BQ189" i="9"/>
  <c r="BP189" i="9"/>
  <c r="CH190" i="9"/>
  <c r="CI190" i="9"/>
  <c r="CK190" i="9"/>
  <c r="CJ190" i="9"/>
  <c r="AT192" i="9"/>
  <c r="AU192" i="9"/>
  <c r="AW192" i="9"/>
  <c r="AV192" i="9"/>
  <c r="BN193" i="9"/>
  <c r="BO193" i="9"/>
  <c r="BQ193" i="9"/>
  <c r="BP193" i="9"/>
  <c r="CI194" i="9"/>
  <c r="CJ194" i="9"/>
  <c r="CH194" i="9"/>
  <c r="CK194" i="9"/>
  <c r="AU196" i="9"/>
  <c r="AV196" i="9"/>
  <c r="AT196" i="9"/>
  <c r="AW196" i="9"/>
  <c r="BQ197" i="9"/>
  <c r="BN197" i="9"/>
  <c r="BO197" i="9"/>
  <c r="BP197" i="9"/>
  <c r="CK198" i="9"/>
  <c r="CH198" i="9"/>
  <c r="CI198" i="9"/>
  <c r="CJ198" i="9"/>
  <c r="AW200" i="9"/>
  <c r="AT200" i="9"/>
  <c r="AU200" i="9"/>
  <c r="AV200" i="9"/>
  <c r="BQ201" i="9"/>
  <c r="BN201" i="9"/>
  <c r="BO201" i="9"/>
  <c r="BP201" i="9"/>
  <c r="CK202" i="9"/>
  <c r="CH202" i="9"/>
  <c r="CI202" i="9"/>
  <c r="CJ202" i="9"/>
  <c r="AT204" i="9"/>
  <c r="AU204" i="9"/>
  <c r="AV204" i="9"/>
  <c r="AW204" i="9"/>
  <c r="BN205" i="9"/>
  <c r="BO205" i="9"/>
  <c r="BP205" i="9"/>
  <c r="BQ205" i="9"/>
  <c r="CH206" i="9"/>
  <c r="CI206" i="9"/>
  <c r="CJ206" i="9"/>
  <c r="CK206" i="9"/>
  <c r="AT208" i="9"/>
  <c r="AU208" i="9"/>
  <c r="AV208" i="9"/>
  <c r="AW208" i="9"/>
  <c r="BO209" i="9"/>
  <c r="BP209" i="9"/>
  <c r="BQ209" i="9"/>
  <c r="BN209" i="9"/>
  <c r="CH210" i="9"/>
  <c r="CI210" i="9"/>
  <c r="CJ210" i="9"/>
  <c r="CK210" i="9"/>
  <c r="AW212" i="9"/>
  <c r="AT212" i="9"/>
  <c r="AU212" i="9"/>
  <c r="AV212" i="9"/>
  <c r="BO213" i="9"/>
  <c r="BP213" i="9"/>
  <c r="BQ213" i="9"/>
  <c r="BN213" i="9"/>
  <c r="CH214" i="9"/>
  <c r="CI214" i="9"/>
  <c r="CJ214" i="9"/>
  <c r="CK214" i="9"/>
  <c r="AW216" i="9"/>
  <c r="AT216" i="9"/>
  <c r="AU216" i="9"/>
  <c r="AV216" i="9"/>
  <c r="BO217" i="9"/>
  <c r="BP217" i="9"/>
  <c r="BQ217" i="9"/>
  <c r="BN217" i="9"/>
  <c r="CH218" i="9"/>
  <c r="CI218" i="9"/>
  <c r="CJ218" i="9"/>
  <c r="CK218" i="9"/>
  <c r="AV220" i="9"/>
  <c r="AW220" i="9"/>
  <c r="AT220" i="9"/>
  <c r="AU220" i="9"/>
  <c r="BP221" i="9"/>
  <c r="BQ221" i="9"/>
  <c r="BN221" i="9"/>
  <c r="BO221" i="9"/>
  <c r="CK222" i="9"/>
  <c r="CH222" i="9"/>
  <c r="CI222" i="9"/>
  <c r="CJ222" i="9"/>
  <c r="AW224" i="9"/>
  <c r="AT224" i="9"/>
  <c r="AU224" i="9"/>
  <c r="AV224" i="9"/>
  <c r="BQ225" i="9"/>
  <c r="BN225" i="9"/>
  <c r="BO225" i="9"/>
  <c r="BP225" i="9"/>
  <c r="CK226" i="9"/>
  <c r="CH226" i="9"/>
  <c r="CI226" i="9"/>
  <c r="CJ226" i="9"/>
  <c r="AW228" i="9"/>
  <c r="AT228" i="9"/>
  <c r="AU228" i="9"/>
  <c r="AV228" i="9"/>
  <c r="BQ229" i="9"/>
  <c r="BN229" i="9"/>
  <c r="BO229" i="9"/>
  <c r="BP229" i="9"/>
  <c r="CK230" i="9"/>
  <c r="CH230" i="9"/>
  <c r="CI230" i="9"/>
  <c r="CJ230" i="9"/>
  <c r="AW232" i="9"/>
  <c r="AT232" i="9"/>
  <c r="AU232" i="9"/>
  <c r="AV232" i="9"/>
  <c r="BN233" i="9"/>
  <c r="BO233" i="9"/>
  <c r="BP233" i="9"/>
  <c r="BQ233" i="9"/>
  <c r="CH234" i="9"/>
  <c r="CI234" i="9"/>
  <c r="CJ234" i="9"/>
  <c r="CK234" i="9"/>
  <c r="AT236" i="9"/>
  <c r="AU236" i="9"/>
  <c r="AV236" i="9"/>
  <c r="AW236" i="9"/>
  <c r="BN237" i="9"/>
  <c r="BO237" i="9"/>
  <c r="BP237" i="9"/>
  <c r="BQ237" i="9"/>
  <c r="CH238" i="9"/>
  <c r="CI238" i="9"/>
  <c r="CJ238" i="9"/>
  <c r="CK238" i="9"/>
  <c r="AT240" i="9"/>
  <c r="AU240" i="9"/>
  <c r="AV240" i="9"/>
  <c r="AW240" i="9"/>
  <c r="BN241" i="9"/>
  <c r="BO241" i="9"/>
  <c r="BP241" i="9"/>
  <c r="BQ241" i="9"/>
  <c r="CH242" i="9"/>
  <c r="CI242" i="9"/>
  <c r="CJ242" i="9"/>
  <c r="CK242" i="9"/>
  <c r="AT244" i="9"/>
  <c r="AU244" i="9"/>
  <c r="AV244" i="9"/>
  <c r="AW244" i="9"/>
  <c r="BN245" i="9"/>
  <c r="BO245" i="9"/>
  <c r="BP245" i="9"/>
  <c r="BQ245" i="9"/>
  <c r="CH246" i="9"/>
  <c r="CI246" i="9"/>
  <c r="CJ246" i="9"/>
  <c r="CK246" i="9"/>
  <c r="AT248" i="9"/>
  <c r="AU248" i="9"/>
  <c r="AV248" i="9"/>
  <c r="AW248" i="9"/>
  <c r="BN249" i="9"/>
  <c r="BO249" i="9"/>
  <c r="BP249" i="9"/>
  <c r="BQ249" i="9"/>
  <c r="CH250" i="9"/>
  <c r="CI250" i="9"/>
  <c r="CJ250" i="9"/>
  <c r="CK250" i="9"/>
  <c r="AT252" i="9"/>
  <c r="AU252" i="9"/>
  <c r="AV252" i="9"/>
  <c r="AW252" i="9"/>
  <c r="BN253" i="9"/>
  <c r="BO253" i="9"/>
  <c r="BP253" i="9"/>
  <c r="BQ253" i="9"/>
  <c r="CH254" i="9"/>
  <c r="CI254" i="9"/>
  <c r="CJ254" i="9"/>
  <c r="CK254" i="9"/>
  <c r="AU256" i="9"/>
  <c r="AV256" i="9"/>
  <c r="AW256" i="9"/>
  <c r="AT256" i="9"/>
  <c r="BO257" i="9"/>
  <c r="BP257" i="9"/>
  <c r="BQ257" i="9"/>
  <c r="BN257" i="9"/>
  <c r="CI258" i="9"/>
  <c r="CJ258" i="9"/>
  <c r="CK258" i="9"/>
  <c r="CH258" i="9"/>
  <c r="AU260" i="9"/>
  <c r="AV260" i="9"/>
  <c r="AW260" i="9"/>
  <c r="AT260" i="9"/>
  <c r="BO261" i="9"/>
  <c r="BP261" i="9"/>
  <c r="BQ261" i="9"/>
  <c r="BN261" i="9"/>
  <c r="CI262" i="9"/>
  <c r="CJ262" i="9"/>
  <c r="CK262" i="9"/>
  <c r="CH262" i="9"/>
  <c r="AU264" i="9"/>
  <c r="AV264" i="9"/>
  <c r="AW264" i="9"/>
  <c r="AT264" i="9"/>
  <c r="BO265" i="9"/>
  <c r="BP265" i="9"/>
  <c r="BQ265" i="9"/>
  <c r="BN265" i="9"/>
  <c r="CI266" i="9"/>
  <c r="CK266" i="9"/>
  <c r="CJ266" i="9"/>
  <c r="CH266" i="9"/>
  <c r="AW268" i="9"/>
  <c r="AU268" i="9"/>
  <c r="AT268" i="9"/>
  <c r="AV268" i="9"/>
  <c r="BQ269" i="9"/>
  <c r="BO269" i="9"/>
  <c r="BN269" i="9"/>
  <c r="BP269" i="9"/>
  <c r="CK270" i="9"/>
  <c r="CI270" i="9"/>
  <c r="CH270" i="9"/>
  <c r="CJ270" i="9"/>
  <c r="AT272" i="9"/>
  <c r="AV272" i="9"/>
  <c r="AU272" i="9"/>
  <c r="AW272" i="9"/>
  <c r="BO273" i="9"/>
  <c r="BQ273" i="9"/>
  <c r="BP273" i="9"/>
  <c r="BN273" i="9"/>
  <c r="CJ274" i="9"/>
  <c r="CH274" i="9"/>
  <c r="CI274" i="9"/>
  <c r="CK274" i="9"/>
  <c r="AT276" i="9"/>
  <c r="AV276" i="9"/>
  <c r="AU276" i="9"/>
  <c r="AW276" i="9"/>
  <c r="BP277" i="9"/>
  <c r="BN277" i="9"/>
  <c r="BQ277" i="9"/>
  <c r="BO277" i="9"/>
  <c r="CH278" i="9"/>
  <c r="CJ278" i="9"/>
  <c r="CI278" i="9"/>
  <c r="CK278" i="9"/>
  <c r="AV280" i="9"/>
  <c r="AT280" i="9"/>
  <c r="AU280" i="9"/>
  <c r="AW280" i="9"/>
  <c r="BN281" i="9"/>
  <c r="BP281" i="9"/>
  <c r="BO281" i="9"/>
  <c r="BQ281" i="9"/>
  <c r="CK282" i="9"/>
  <c r="CH282" i="9"/>
  <c r="CI282" i="9"/>
  <c r="CJ282" i="9"/>
  <c r="AU284" i="9"/>
  <c r="AV284" i="9"/>
  <c r="AW284" i="9"/>
  <c r="AT284" i="9"/>
  <c r="BQ285" i="9"/>
  <c r="BN285" i="9"/>
  <c r="BO285" i="9"/>
  <c r="BP285" i="9"/>
  <c r="CI286" i="9"/>
  <c r="CJ286" i="9"/>
  <c r="CK286" i="9"/>
  <c r="CH286" i="9"/>
  <c r="AU288" i="9"/>
  <c r="AW288" i="9"/>
  <c r="BO289" i="9"/>
  <c r="BQ289" i="9"/>
  <c r="CI290" i="9"/>
  <c r="CK290" i="9"/>
  <c r="AU292" i="9"/>
  <c r="AW292" i="9"/>
  <c r="BO293" i="9"/>
  <c r="BQ293" i="9"/>
  <c r="CI294" i="9"/>
  <c r="CK294" i="9"/>
  <c r="AU296" i="9"/>
  <c r="AW296" i="9"/>
  <c r="BO297" i="9"/>
  <c r="BQ297" i="9"/>
  <c r="CI298" i="9"/>
  <c r="CK298" i="9"/>
  <c r="AV304" i="9"/>
  <c r="AW304" i="9"/>
  <c r="AT304" i="9"/>
  <c r="AU304" i="9"/>
  <c r="BP305" i="9"/>
  <c r="BQ305" i="9"/>
  <c r="BN305" i="9"/>
  <c r="BO305" i="9"/>
  <c r="CJ306" i="9"/>
  <c r="CH306" i="9"/>
  <c r="CI306" i="9"/>
  <c r="CK306" i="9"/>
  <c r="AV308" i="9"/>
  <c r="AW308" i="9"/>
  <c r="AT308" i="9"/>
  <c r="AU308" i="9"/>
  <c r="BP309" i="9"/>
  <c r="BQ309" i="9"/>
  <c r="BN309" i="9"/>
  <c r="BO309" i="9"/>
  <c r="CJ310" i="9"/>
  <c r="CI310" i="9"/>
  <c r="CK310" i="9"/>
  <c r="CH310" i="9"/>
  <c r="AV312" i="9"/>
  <c r="AU312" i="9"/>
  <c r="AW312" i="9"/>
  <c r="AT312" i="9"/>
  <c r="BN313" i="9"/>
  <c r="BQ313" i="9"/>
  <c r="CH314" i="9"/>
  <c r="CK314" i="9"/>
  <c r="CI314" i="9"/>
  <c r="AT316" i="9"/>
  <c r="AW316" i="9"/>
  <c r="AU316" i="9"/>
  <c r="BN317" i="9"/>
  <c r="BQ317" i="9"/>
  <c r="BO317" i="9"/>
  <c r="CH318" i="9"/>
  <c r="CK318" i="9"/>
  <c r="CI318" i="9"/>
  <c r="AT320" i="9"/>
  <c r="AW320" i="9"/>
  <c r="AU320" i="9"/>
  <c r="BN321" i="9"/>
  <c r="BQ321" i="9"/>
  <c r="BO321" i="9"/>
  <c r="CH322" i="9"/>
  <c r="CK322" i="9"/>
  <c r="CI322" i="9"/>
  <c r="AT324" i="9"/>
  <c r="AW324" i="9"/>
  <c r="AU324" i="9"/>
  <c r="BN325" i="9"/>
  <c r="BQ325" i="9"/>
  <c r="BO325" i="9"/>
  <c r="CH326" i="9"/>
  <c r="CK326" i="9"/>
  <c r="CI326" i="9"/>
  <c r="AT328" i="9"/>
  <c r="AW328" i="9"/>
  <c r="AU328" i="9"/>
  <c r="BN329" i="9"/>
  <c r="BQ329" i="9"/>
  <c r="BO329" i="9"/>
  <c r="CH330" i="9"/>
  <c r="CI330" i="9"/>
  <c r="CK330" i="9"/>
  <c r="AT332" i="9"/>
  <c r="AU332" i="9"/>
  <c r="AW332" i="9"/>
  <c r="BN333" i="9"/>
  <c r="BO333" i="9"/>
  <c r="BQ333" i="9"/>
  <c r="CH334" i="9"/>
  <c r="CI334" i="9"/>
  <c r="CK334" i="9"/>
  <c r="AT336" i="9"/>
  <c r="AU336" i="9"/>
  <c r="AW336" i="9"/>
  <c r="BN337" i="9"/>
  <c r="BO337" i="9"/>
  <c r="BQ337" i="9"/>
  <c r="CH338" i="9"/>
  <c r="CI338" i="9"/>
  <c r="CK338" i="9"/>
  <c r="AT340" i="9"/>
  <c r="AU340" i="9"/>
  <c r="AW340" i="9"/>
  <c r="BN341" i="9"/>
  <c r="BO341" i="9"/>
  <c r="BQ341" i="9"/>
  <c r="CH342" i="9"/>
  <c r="CI342" i="9"/>
  <c r="CK342" i="9"/>
  <c r="AT344" i="9"/>
  <c r="AU344" i="9"/>
  <c r="AW344" i="9"/>
  <c r="BN345" i="9"/>
  <c r="BO345" i="9"/>
  <c r="BQ345" i="9"/>
  <c r="CH346" i="9"/>
  <c r="CI346" i="9"/>
  <c r="CK346" i="9"/>
  <c r="AV348" i="9"/>
  <c r="AW348" i="9"/>
  <c r="AT348" i="9"/>
  <c r="AU348" i="9"/>
  <c r="BP349" i="9"/>
  <c r="BN349" i="9"/>
  <c r="BO349" i="9"/>
  <c r="BQ349" i="9"/>
  <c r="CJ350" i="9"/>
  <c r="CH350" i="9"/>
  <c r="CI350" i="9"/>
  <c r="CK350" i="9"/>
  <c r="AV352" i="9"/>
  <c r="AT352" i="9"/>
  <c r="AU352" i="9"/>
  <c r="AW352" i="9"/>
  <c r="BP353" i="9"/>
  <c r="BN353" i="9"/>
  <c r="BO353" i="9"/>
  <c r="BQ353" i="9"/>
  <c r="CJ354" i="9"/>
  <c r="CH354" i="9"/>
  <c r="CI354" i="9"/>
  <c r="CK354" i="9"/>
  <c r="AV356" i="9"/>
  <c r="AW356" i="9"/>
  <c r="AT356" i="9"/>
  <c r="AU356" i="9"/>
  <c r="BP357" i="9"/>
  <c r="BN357" i="9"/>
  <c r="BO357" i="9"/>
  <c r="BQ357" i="9"/>
  <c r="CJ358" i="9"/>
  <c r="CH358" i="9"/>
  <c r="CI358" i="9"/>
  <c r="CK358" i="9"/>
  <c r="AV360" i="9"/>
  <c r="AT360" i="9"/>
  <c r="AU360" i="9"/>
  <c r="AW360" i="9"/>
  <c r="BP361" i="9"/>
  <c r="BN361" i="9"/>
  <c r="BO361" i="9"/>
  <c r="BQ361" i="9"/>
  <c r="CJ362" i="9"/>
  <c r="CH362" i="9"/>
  <c r="CI362" i="9"/>
  <c r="CK362" i="9"/>
  <c r="AV364" i="9"/>
  <c r="AT364" i="9"/>
  <c r="AU364" i="9"/>
  <c r="AW364" i="9"/>
  <c r="BP365" i="9"/>
  <c r="BN365" i="9"/>
  <c r="BO365" i="9"/>
  <c r="BQ365" i="9"/>
  <c r="CJ366" i="9"/>
  <c r="CH366" i="9"/>
  <c r="CI366" i="9"/>
  <c r="CK366" i="9"/>
  <c r="AV368" i="9"/>
  <c r="AT368" i="9"/>
  <c r="AU368" i="9"/>
  <c r="AW368" i="9"/>
  <c r="BP369" i="9"/>
  <c r="BN369" i="9"/>
  <c r="BO369" i="9"/>
  <c r="BQ369" i="9"/>
  <c r="CJ370" i="9"/>
  <c r="CH370" i="9"/>
  <c r="CI370" i="9"/>
  <c r="CK370" i="9"/>
  <c r="AV372" i="9"/>
  <c r="AT372" i="9"/>
  <c r="AU372" i="9"/>
  <c r="AW372" i="9"/>
  <c r="BP373" i="9"/>
  <c r="BN373" i="9"/>
  <c r="BO373" i="9"/>
  <c r="BQ373" i="9"/>
  <c r="CJ374" i="9"/>
  <c r="CH374" i="9"/>
  <c r="CI374" i="9"/>
  <c r="CK374" i="9"/>
  <c r="AV376" i="9"/>
  <c r="AU376" i="9"/>
  <c r="AW376" i="9"/>
  <c r="AT376" i="9"/>
  <c r="BP377" i="9"/>
  <c r="BO377" i="9"/>
  <c r="BQ377" i="9"/>
  <c r="BN377" i="9"/>
  <c r="CJ378" i="9"/>
  <c r="CI378" i="9"/>
  <c r="CK378" i="9"/>
  <c r="CH378" i="9"/>
  <c r="AV380" i="9"/>
  <c r="AU380" i="9"/>
  <c r="AW380" i="9"/>
  <c r="AT380" i="9"/>
  <c r="BP381" i="9"/>
  <c r="BQ381" i="9"/>
  <c r="BN381" i="9"/>
  <c r="BO381" i="9"/>
  <c r="CJ382" i="9"/>
  <c r="CH382" i="9"/>
  <c r="CI382" i="9"/>
  <c r="CK382" i="9"/>
  <c r="AV384" i="9"/>
  <c r="AW384" i="9"/>
  <c r="AT384" i="9"/>
  <c r="AU384" i="9"/>
  <c r="BP385" i="9"/>
  <c r="BN385" i="9"/>
  <c r="BO385" i="9"/>
  <c r="BQ385" i="9"/>
  <c r="CJ386" i="9"/>
  <c r="CK386" i="9"/>
  <c r="AV388" i="9"/>
  <c r="AW388" i="9"/>
  <c r="BP389" i="9"/>
  <c r="BQ389" i="9"/>
  <c r="CJ390" i="9"/>
  <c r="CK390" i="9"/>
  <c r="AV392" i="9"/>
  <c r="AW392" i="9"/>
  <c r="BP393" i="9"/>
  <c r="BQ393" i="9"/>
  <c r="CJ394" i="9"/>
  <c r="CK394" i="9"/>
  <c r="AV396" i="9"/>
  <c r="AW396" i="9"/>
  <c r="BP397" i="9"/>
  <c r="BQ397" i="9"/>
  <c r="CJ398" i="9"/>
  <c r="CK398" i="9"/>
  <c r="AV400" i="9"/>
  <c r="AW400" i="9"/>
  <c r="BP401" i="9"/>
  <c r="BQ401" i="9"/>
  <c r="CJ402" i="9"/>
  <c r="CK402" i="9"/>
  <c r="AV404" i="9"/>
  <c r="AW404" i="9"/>
  <c r="BP405" i="9"/>
  <c r="BQ405" i="9"/>
  <c r="CJ406" i="9"/>
  <c r="CK406" i="9"/>
  <c r="AV408" i="9"/>
  <c r="AW408" i="9"/>
  <c r="BP409" i="9"/>
  <c r="BQ409" i="9"/>
  <c r="CH410" i="9"/>
  <c r="CI410" i="9"/>
  <c r="CJ410" i="9"/>
  <c r="CK410" i="9"/>
  <c r="AT412" i="9"/>
  <c r="AU412" i="9"/>
  <c r="AV412" i="9"/>
  <c r="AW412" i="9"/>
  <c r="BN413" i="9"/>
  <c r="BO413" i="9"/>
  <c r="BP413" i="9"/>
  <c r="BQ413" i="9"/>
  <c r="CH414" i="9"/>
  <c r="CI414" i="9"/>
  <c r="CJ414" i="9"/>
  <c r="CK414" i="9"/>
  <c r="AT416" i="9"/>
  <c r="AU416" i="9"/>
  <c r="AV416" i="9"/>
  <c r="AW416" i="9"/>
  <c r="BN417" i="9"/>
  <c r="BO417" i="9"/>
  <c r="BP417" i="9"/>
  <c r="BQ417" i="9"/>
  <c r="CH418" i="9"/>
  <c r="CI418" i="9"/>
  <c r="CJ418" i="9"/>
  <c r="CK418" i="9"/>
  <c r="AT420" i="9"/>
  <c r="AU420" i="9"/>
  <c r="AV420" i="9"/>
  <c r="AW420" i="9"/>
  <c r="BN421" i="9"/>
  <c r="BO421" i="9"/>
  <c r="BP421" i="9"/>
  <c r="BQ421" i="9"/>
  <c r="CH422" i="9"/>
  <c r="CI422" i="9"/>
  <c r="CJ422" i="9"/>
  <c r="CK422" i="9"/>
  <c r="AT424" i="9"/>
  <c r="AU424" i="9"/>
  <c r="AV424" i="9"/>
  <c r="AW424" i="9"/>
  <c r="BN425" i="9"/>
  <c r="BO425" i="9"/>
  <c r="BP425" i="9"/>
  <c r="BQ425" i="9"/>
  <c r="CH426" i="9"/>
  <c r="CI426" i="9"/>
  <c r="CJ426" i="9"/>
  <c r="CK426" i="9"/>
  <c r="AT428" i="9"/>
  <c r="AU428" i="9"/>
  <c r="AV428" i="9"/>
  <c r="AW428" i="9"/>
  <c r="BN429" i="9"/>
  <c r="BQ429" i="9"/>
  <c r="BO429" i="9"/>
  <c r="BP429" i="9"/>
  <c r="CH430" i="9"/>
  <c r="CK430" i="9"/>
  <c r="CI430" i="9"/>
  <c r="CJ430" i="9"/>
  <c r="AT432" i="9"/>
  <c r="AW432" i="9"/>
  <c r="AU432" i="9"/>
  <c r="AV432" i="9"/>
  <c r="BN433" i="9"/>
  <c r="BQ433" i="9"/>
  <c r="BO433" i="9"/>
  <c r="BP433" i="9"/>
  <c r="CH434" i="9"/>
  <c r="CK434" i="9"/>
  <c r="CI434" i="9"/>
  <c r="CJ434" i="9"/>
  <c r="AT436" i="9"/>
  <c r="AW436" i="9"/>
  <c r="AU436" i="9"/>
  <c r="AV436" i="9"/>
  <c r="BN437" i="9"/>
  <c r="BQ437" i="9"/>
  <c r="BO437" i="9"/>
  <c r="BP437" i="9"/>
  <c r="CH438" i="9"/>
  <c r="CK438" i="9"/>
  <c r="CI438" i="9"/>
  <c r="CJ438" i="9"/>
  <c r="AT440" i="9"/>
  <c r="AW440" i="9"/>
  <c r="AU440" i="9"/>
  <c r="AV440" i="9"/>
  <c r="BN441" i="9"/>
  <c r="BQ441" i="9"/>
  <c r="BO441" i="9"/>
  <c r="BP441" i="9"/>
  <c r="CH442" i="9"/>
  <c r="CK442" i="9"/>
  <c r="CI442" i="9"/>
  <c r="CJ442" i="9"/>
  <c r="AT444" i="9"/>
  <c r="AU444" i="9"/>
  <c r="AV444" i="9"/>
  <c r="AW444" i="9"/>
  <c r="BN445" i="9"/>
  <c r="BO445" i="9"/>
  <c r="BP445" i="9"/>
  <c r="BQ445" i="9"/>
  <c r="CH446" i="9"/>
  <c r="CI446" i="9"/>
  <c r="CJ446" i="9"/>
  <c r="CK446" i="9"/>
  <c r="AT448" i="9"/>
  <c r="AU448" i="9"/>
  <c r="AV448" i="9"/>
  <c r="AW448" i="9"/>
  <c r="BN449" i="9"/>
  <c r="BO449" i="9"/>
  <c r="BQ449" i="9"/>
  <c r="CH450" i="9"/>
  <c r="CI450" i="9"/>
  <c r="CK450" i="9"/>
  <c r="AT452" i="9"/>
  <c r="AW452" i="9"/>
  <c r="AU452" i="9"/>
  <c r="BN453" i="9"/>
  <c r="BO453" i="9"/>
  <c r="BQ453" i="9"/>
  <c r="CH454" i="9"/>
  <c r="CK454" i="9"/>
  <c r="CI454" i="9"/>
  <c r="AT456" i="9"/>
  <c r="AU456" i="9"/>
  <c r="AW456" i="9"/>
  <c r="BN457" i="9"/>
  <c r="BQ457" i="9"/>
  <c r="BO457" i="9"/>
  <c r="CJ458" i="9"/>
  <c r="CK458" i="9"/>
  <c r="AV460" i="9"/>
  <c r="AW460" i="9"/>
  <c r="BP461" i="9"/>
  <c r="BQ461" i="9"/>
  <c r="CJ462" i="9"/>
  <c r="CK462" i="9"/>
  <c r="AV464" i="9"/>
  <c r="AW464" i="9"/>
  <c r="BP465" i="9"/>
  <c r="BQ465" i="9"/>
  <c r="CJ466" i="9"/>
  <c r="CK466" i="9"/>
  <c r="AV468" i="9"/>
  <c r="AW468" i="9"/>
  <c r="AT468" i="9"/>
  <c r="BP469" i="9"/>
  <c r="BQ469" i="9"/>
  <c r="BN469" i="9"/>
  <c r="CJ470" i="9"/>
  <c r="CK470" i="9"/>
  <c r="CH470" i="9"/>
  <c r="AV472" i="9"/>
  <c r="AW472" i="9"/>
  <c r="AT472" i="9"/>
  <c r="BP473" i="9"/>
  <c r="BQ473" i="9"/>
  <c r="BN473" i="9"/>
  <c r="CJ474" i="9"/>
  <c r="CI474" i="9"/>
  <c r="CK474" i="9"/>
  <c r="CH474" i="9"/>
  <c r="AV476" i="9"/>
  <c r="AU476" i="9"/>
  <c r="AW476" i="9"/>
  <c r="AT476" i="9"/>
  <c r="BP477" i="9"/>
  <c r="BO477" i="9"/>
  <c r="BQ477" i="9"/>
  <c r="BN477" i="9"/>
  <c r="CJ478" i="9"/>
  <c r="CI478" i="9"/>
  <c r="CK478" i="9"/>
  <c r="CH478" i="9"/>
  <c r="AV480" i="9"/>
  <c r="AU480" i="9"/>
  <c r="AW480" i="9"/>
  <c r="AT480" i="9"/>
  <c r="BP481" i="9"/>
  <c r="BO481" i="9"/>
  <c r="BQ481" i="9"/>
  <c r="BN481" i="9"/>
  <c r="CJ482" i="9"/>
  <c r="CI482" i="9"/>
  <c r="CK482" i="9"/>
  <c r="CH482" i="9"/>
  <c r="AV484" i="9"/>
  <c r="AU484" i="9"/>
  <c r="AW484" i="9"/>
  <c r="AT484" i="9"/>
  <c r="BP485" i="9"/>
  <c r="BO485" i="9"/>
  <c r="BQ485" i="9"/>
  <c r="BN485" i="9"/>
  <c r="CJ486" i="9"/>
  <c r="CI486" i="9"/>
  <c r="CK486" i="9"/>
  <c r="CH486" i="9"/>
  <c r="AV488" i="9"/>
  <c r="AW488" i="9"/>
  <c r="AT488" i="9"/>
  <c r="AU488" i="9"/>
  <c r="BP489" i="9"/>
  <c r="BO489" i="9"/>
  <c r="BQ489" i="9"/>
  <c r="BN489" i="9"/>
  <c r="CJ490" i="9"/>
  <c r="CK490" i="9"/>
  <c r="CH490" i="9"/>
  <c r="CI490" i="9"/>
  <c r="AV492" i="9"/>
  <c r="AT492" i="9"/>
  <c r="AU492" i="9"/>
  <c r="AW492" i="9"/>
  <c r="BP493" i="9"/>
  <c r="BN493" i="9"/>
  <c r="BO493" i="9"/>
  <c r="BQ493" i="9"/>
  <c r="CJ494" i="9"/>
  <c r="CH494" i="9"/>
  <c r="CI494" i="9"/>
  <c r="CK494" i="9"/>
  <c r="AV496" i="9"/>
  <c r="AT496" i="9"/>
  <c r="AU496" i="9"/>
  <c r="AW496" i="9"/>
  <c r="BP497" i="9"/>
  <c r="BN497" i="9"/>
  <c r="BO497" i="9"/>
  <c r="BQ497" i="9"/>
  <c r="CJ498" i="9"/>
  <c r="CI498" i="9"/>
  <c r="CK498" i="9"/>
  <c r="CH498" i="9"/>
  <c r="AV500" i="9"/>
  <c r="AT500" i="9"/>
  <c r="AU500" i="9"/>
  <c r="AW500" i="9"/>
  <c r="BP501" i="9"/>
  <c r="BO501" i="9"/>
  <c r="BQ501" i="9"/>
  <c r="BN501" i="9"/>
  <c r="CJ502" i="9"/>
  <c r="CH502" i="9"/>
  <c r="CI502" i="9"/>
  <c r="CK502" i="9"/>
  <c r="AV504" i="9"/>
  <c r="AU504" i="9"/>
  <c r="AW504" i="9"/>
  <c r="AT504" i="9"/>
  <c r="BP505" i="9"/>
  <c r="BN505" i="9"/>
  <c r="BO505" i="9"/>
  <c r="BQ505" i="9"/>
  <c r="CJ506" i="9"/>
  <c r="CK506" i="9"/>
  <c r="CH506" i="9"/>
  <c r="CI506" i="9"/>
  <c r="AV508" i="9"/>
  <c r="AT508" i="9"/>
  <c r="AU508" i="9"/>
  <c r="AW508" i="9"/>
  <c r="BP509" i="9"/>
  <c r="BN509" i="9"/>
  <c r="BO509" i="9"/>
  <c r="BQ509" i="9"/>
  <c r="CJ510" i="9"/>
  <c r="CI510" i="9"/>
  <c r="CK510" i="9"/>
  <c r="CH510" i="9"/>
  <c r="AV512" i="9"/>
  <c r="AT512" i="9"/>
  <c r="AU512" i="9"/>
  <c r="AW512" i="9"/>
  <c r="BP513" i="9"/>
  <c r="BQ513" i="9"/>
  <c r="BN513" i="9"/>
  <c r="BO513" i="9"/>
  <c r="CJ514" i="9"/>
  <c r="CI514" i="9"/>
  <c r="CK514" i="9"/>
  <c r="CH514" i="9"/>
  <c r="AV516" i="9"/>
  <c r="AT516" i="9"/>
  <c r="AU516" i="9"/>
  <c r="AW516" i="9"/>
  <c r="BP517" i="9"/>
  <c r="BO517" i="9"/>
  <c r="BQ517" i="9"/>
  <c r="BN517" i="9"/>
  <c r="CJ518" i="9"/>
  <c r="CH518" i="9"/>
  <c r="CK518" i="9"/>
  <c r="AV520" i="9"/>
  <c r="AT520" i="9"/>
  <c r="AW520" i="9"/>
  <c r="BP521" i="9"/>
  <c r="BQ521" i="9"/>
  <c r="BN521" i="9"/>
  <c r="CH522" i="9"/>
  <c r="CK522" i="9"/>
  <c r="CI522" i="9"/>
  <c r="AT524" i="9"/>
  <c r="AW524" i="9"/>
  <c r="AU524" i="9"/>
  <c r="BN525" i="9"/>
  <c r="BQ525" i="9"/>
  <c r="BO525" i="9"/>
  <c r="CH526" i="9"/>
  <c r="CK526" i="9"/>
  <c r="CI526" i="9"/>
  <c r="AT528" i="9"/>
  <c r="AW528" i="9"/>
  <c r="AU528" i="9"/>
  <c r="BN529" i="9"/>
  <c r="BQ529" i="9"/>
  <c r="BO529" i="9"/>
  <c r="CH530" i="9"/>
  <c r="CK530" i="9"/>
  <c r="CI530" i="9"/>
  <c r="AT532" i="9"/>
  <c r="AW532" i="9"/>
  <c r="AU532" i="9"/>
  <c r="BN533" i="9"/>
  <c r="BQ533" i="9"/>
  <c r="BO533" i="9"/>
  <c r="CH534" i="9"/>
  <c r="CK534" i="9"/>
  <c r="CI534" i="9"/>
  <c r="AT536" i="9"/>
  <c r="AW536" i="9"/>
  <c r="AU536" i="9"/>
  <c r="BN537" i="9"/>
  <c r="BQ537" i="9"/>
  <c r="BO537" i="9"/>
  <c r="CH538" i="9"/>
  <c r="CK538" i="9"/>
  <c r="CI538" i="9"/>
  <c r="AT540" i="9"/>
  <c r="AW540" i="9"/>
  <c r="AU540" i="9"/>
  <c r="BN541" i="9"/>
  <c r="BQ541" i="9"/>
  <c r="BO541" i="9"/>
  <c r="CH542" i="9"/>
  <c r="CK542" i="9"/>
  <c r="CI542" i="9"/>
  <c r="AT544" i="9"/>
  <c r="AW544" i="9"/>
  <c r="AU544" i="9"/>
  <c r="BN545" i="9"/>
  <c r="BQ545" i="9"/>
  <c r="BO545" i="9"/>
  <c r="CH546" i="9"/>
  <c r="CK546" i="9"/>
  <c r="CI546" i="9"/>
  <c r="AT548" i="9"/>
  <c r="AW548" i="9"/>
  <c r="AU548" i="9"/>
  <c r="BN549" i="9"/>
  <c r="BQ549" i="9"/>
  <c r="BO549" i="9"/>
  <c r="CH550" i="9"/>
  <c r="CK550" i="9"/>
  <c r="CI550" i="9"/>
  <c r="AT552" i="9"/>
  <c r="AW552" i="9"/>
  <c r="AU552" i="9"/>
  <c r="BN553" i="9"/>
  <c r="BQ553" i="9"/>
  <c r="BO553" i="9"/>
  <c r="CH554" i="9"/>
  <c r="CK554" i="9"/>
  <c r="CI554" i="9"/>
  <c r="AV556" i="9"/>
  <c r="AW556" i="9"/>
  <c r="AT556" i="9"/>
  <c r="AU556" i="9"/>
  <c r="BP557" i="9"/>
  <c r="BQ557" i="9"/>
  <c r="BN557" i="9"/>
  <c r="BO557" i="9"/>
  <c r="CJ558" i="9"/>
  <c r="CK558" i="9"/>
  <c r="CH558" i="9"/>
  <c r="CI558" i="9"/>
  <c r="AV560" i="9"/>
  <c r="AW560" i="9"/>
  <c r="AT560" i="9"/>
  <c r="AU560" i="9"/>
  <c r="BP561" i="9"/>
  <c r="BQ561" i="9"/>
  <c r="BN561" i="9"/>
  <c r="BO561" i="9"/>
  <c r="CJ562" i="9"/>
  <c r="CK562" i="9"/>
  <c r="CH562" i="9"/>
  <c r="CI562" i="9"/>
  <c r="AV564" i="9"/>
  <c r="AW564" i="9"/>
  <c r="AT564" i="9"/>
  <c r="AU564" i="9"/>
  <c r="BP565" i="9"/>
  <c r="BQ565" i="9"/>
  <c r="BN565" i="9"/>
  <c r="BO565" i="9"/>
  <c r="CJ566" i="9"/>
  <c r="CK566" i="9"/>
  <c r="CH566" i="9"/>
  <c r="CI566" i="9"/>
  <c r="AV568" i="9"/>
  <c r="AW568" i="9"/>
  <c r="AT568" i="9"/>
  <c r="AU568" i="9"/>
  <c r="BP569" i="9"/>
  <c r="BQ569" i="9"/>
  <c r="BN569" i="9"/>
  <c r="BO569" i="9"/>
  <c r="CJ570" i="9"/>
  <c r="CK570" i="9"/>
  <c r="CH570" i="9"/>
  <c r="CI570" i="9"/>
  <c r="AV572" i="9"/>
  <c r="AW572" i="9"/>
  <c r="AT572" i="9"/>
  <c r="AU572" i="9"/>
  <c r="BP573" i="9"/>
  <c r="BQ573" i="9"/>
  <c r="BN573" i="9"/>
  <c r="BO573" i="9"/>
  <c r="CJ574" i="9"/>
  <c r="CK574" i="9"/>
  <c r="CH574" i="9"/>
  <c r="CI574" i="9"/>
  <c r="AV576" i="9"/>
  <c r="AW576" i="9"/>
  <c r="AT576" i="9"/>
  <c r="AU576" i="9"/>
  <c r="BP577" i="9"/>
  <c r="BQ577" i="9"/>
  <c r="BN577" i="9"/>
  <c r="BO577" i="9"/>
  <c r="CJ578" i="9"/>
  <c r="CK578" i="9"/>
  <c r="CH578" i="9"/>
  <c r="CI578" i="9"/>
  <c r="AV580" i="9"/>
  <c r="AW580" i="9"/>
  <c r="AT580" i="9"/>
  <c r="AU580" i="9"/>
  <c r="BP581" i="9"/>
  <c r="BQ581" i="9"/>
  <c r="BN581" i="9"/>
  <c r="BO581" i="9"/>
  <c r="CJ582" i="9"/>
  <c r="CK582" i="9"/>
  <c r="CH582" i="9"/>
  <c r="CI582" i="9"/>
  <c r="AV584" i="9"/>
  <c r="AW584" i="9"/>
  <c r="AT584" i="9"/>
  <c r="AU584" i="9"/>
  <c r="BP585" i="9"/>
  <c r="BQ585" i="9"/>
  <c r="BN585" i="9"/>
  <c r="BO585" i="9"/>
  <c r="CJ586" i="9"/>
  <c r="CK586" i="9"/>
  <c r="CH586" i="9"/>
  <c r="CI586" i="9"/>
  <c r="AV588" i="9"/>
  <c r="AT588" i="9"/>
  <c r="AU588" i="9"/>
  <c r="AW588" i="9"/>
  <c r="BP589" i="9"/>
  <c r="BN589" i="9"/>
  <c r="BO589" i="9"/>
  <c r="BQ589" i="9"/>
  <c r="CJ590" i="9"/>
  <c r="CH590" i="9"/>
  <c r="CI590" i="9"/>
  <c r="CK590" i="9"/>
  <c r="AV592" i="9"/>
  <c r="AT592" i="9"/>
  <c r="AU592" i="9"/>
  <c r="AW592" i="9"/>
  <c r="BP593" i="9"/>
  <c r="BN593" i="9"/>
  <c r="BO593" i="9"/>
  <c r="BQ593" i="9"/>
  <c r="CJ594" i="9"/>
  <c r="CH594" i="9"/>
  <c r="CI594" i="9"/>
  <c r="CK594" i="9"/>
  <c r="AV596" i="9"/>
  <c r="AT596" i="9"/>
  <c r="AU596" i="9"/>
  <c r="AW596" i="9"/>
  <c r="BP597" i="9"/>
  <c r="BQ597" i="9"/>
  <c r="BN597" i="9"/>
  <c r="BO597" i="9"/>
  <c r="CJ598" i="9"/>
  <c r="CH598" i="9"/>
  <c r="CI598" i="9"/>
  <c r="CK598" i="9"/>
  <c r="AV600" i="9"/>
  <c r="AT600" i="9"/>
  <c r="AU600" i="9"/>
  <c r="AW600" i="9"/>
  <c r="BP601" i="9"/>
  <c r="BN601" i="9"/>
  <c r="BO601" i="9"/>
  <c r="BQ601" i="9"/>
  <c r="CJ602" i="9"/>
  <c r="CH602" i="9"/>
  <c r="CI602" i="9"/>
  <c r="CK602" i="9"/>
  <c r="AV604" i="9"/>
  <c r="AT604" i="9"/>
  <c r="AU604" i="9"/>
  <c r="AW604" i="9"/>
  <c r="BP605" i="9"/>
  <c r="BN605" i="9"/>
  <c r="BO605" i="9"/>
  <c r="BQ605" i="9"/>
  <c r="CJ606" i="9"/>
  <c r="CH606" i="9"/>
  <c r="CI606" i="9"/>
  <c r="CK606" i="9"/>
  <c r="AV608" i="9"/>
  <c r="AT608" i="9"/>
  <c r="AU608" i="9"/>
  <c r="AW608" i="9"/>
  <c r="BP609" i="9"/>
  <c r="BN609" i="9"/>
  <c r="BO609" i="9"/>
  <c r="BQ609" i="9"/>
  <c r="CJ610" i="9"/>
  <c r="CH610" i="9"/>
  <c r="CI610" i="9"/>
  <c r="CK610" i="9"/>
  <c r="AV612" i="9"/>
  <c r="AT612" i="9"/>
  <c r="AU612" i="9"/>
  <c r="AW612" i="9"/>
  <c r="BP613" i="9"/>
  <c r="BN613" i="9"/>
  <c r="BO613" i="9"/>
  <c r="BQ613" i="9"/>
  <c r="CJ614" i="9"/>
  <c r="CH614" i="9"/>
  <c r="CI614" i="9"/>
  <c r="CK614" i="9"/>
  <c r="AV616" i="9"/>
  <c r="AT616" i="9"/>
  <c r="AU616" i="9"/>
  <c r="AW616" i="9"/>
  <c r="BP617" i="9"/>
  <c r="BN617" i="9"/>
  <c r="BO617" i="9"/>
  <c r="BQ617" i="9"/>
  <c r="CJ618" i="9"/>
  <c r="CH618" i="9"/>
  <c r="CI618" i="9"/>
  <c r="CK618" i="9"/>
  <c r="AV620" i="9"/>
  <c r="AT620" i="9"/>
  <c r="AU620" i="9"/>
  <c r="AW620" i="9"/>
  <c r="BP621" i="9"/>
  <c r="BN621" i="9"/>
  <c r="BO621" i="9"/>
  <c r="BQ621" i="9"/>
  <c r="CJ622" i="9"/>
  <c r="CI622" i="9"/>
  <c r="CK622" i="9"/>
  <c r="CH622" i="9"/>
  <c r="AV624" i="9"/>
  <c r="AW624" i="9"/>
  <c r="AT624" i="9"/>
  <c r="AU624" i="9"/>
  <c r="BP625" i="9"/>
  <c r="BQ625" i="9"/>
  <c r="BN625" i="9"/>
  <c r="BO625" i="9"/>
  <c r="CJ626" i="9"/>
  <c r="CH626" i="9"/>
  <c r="CI626" i="9"/>
  <c r="CK626" i="9"/>
  <c r="AV628" i="9"/>
  <c r="AW628" i="9"/>
  <c r="AT628" i="9"/>
  <c r="AU628" i="9"/>
  <c r="BP629" i="9"/>
  <c r="BN629" i="9"/>
  <c r="BO629" i="9"/>
  <c r="BQ629" i="9"/>
  <c r="CJ630" i="9"/>
  <c r="CK630" i="9"/>
  <c r="CH630" i="9"/>
  <c r="CI630" i="9"/>
  <c r="AV632" i="9"/>
  <c r="AT632" i="9"/>
  <c r="AU632" i="9"/>
  <c r="AW632" i="9"/>
  <c r="BP633" i="9"/>
  <c r="BQ633" i="9"/>
  <c r="BN633" i="9"/>
  <c r="BO633" i="9"/>
  <c r="CJ634" i="9"/>
  <c r="CH634" i="9"/>
  <c r="CI634" i="9"/>
  <c r="CK634" i="9"/>
  <c r="AV636" i="9"/>
  <c r="AW636" i="9"/>
  <c r="AT636" i="9"/>
  <c r="AU636" i="9"/>
  <c r="BP637" i="9"/>
  <c r="BN637" i="9"/>
  <c r="BO637" i="9"/>
  <c r="BQ637" i="9"/>
  <c r="CJ638" i="9"/>
  <c r="CK638" i="9"/>
  <c r="CH638" i="9"/>
  <c r="CI638" i="9"/>
  <c r="AV640" i="9"/>
  <c r="AT640" i="9"/>
  <c r="AU640" i="9"/>
  <c r="AW640" i="9"/>
  <c r="BP641" i="9"/>
  <c r="BQ641" i="9"/>
  <c r="BN641" i="9"/>
  <c r="BO641" i="9"/>
  <c r="CJ642" i="9"/>
  <c r="CH642" i="9"/>
  <c r="CI642" i="9"/>
  <c r="CK642" i="9"/>
  <c r="AV644" i="9"/>
  <c r="AW644" i="9"/>
  <c r="AT644" i="9"/>
  <c r="AU644" i="9"/>
  <c r="BP645" i="9"/>
  <c r="BN645" i="9"/>
  <c r="BO645" i="9"/>
  <c r="BQ645" i="9"/>
  <c r="CJ646" i="9"/>
  <c r="CK646" i="9"/>
  <c r="CH646" i="9"/>
  <c r="CI646" i="9"/>
  <c r="AV648" i="9"/>
  <c r="AT648" i="9"/>
  <c r="AU648" i="9"/>
  <c r="AW648" i="9"/>
  <c r="BP649" i="9"/>
  <c r="BQ649" i="9"/>
  <c r="BN649" i="9"/>
  <c r="BO649" i="9"/>
  <c r="CJ650" i="9"/>
  <c r="CH650" i="9"/>
  <c r="CI650" i="9"/>
  <c r="CK650" i="9"/>
  <c r="AV652" i="9"/>
  <c r="AW652" i="9"/>
  <c r="AT652" i="9"/>
  <c r="AU652" i="9"/>
  <c r="BP653" i="9"/>
  <c r="BN653" i="9"/>
  <c r="BO653" i="9"/>
  <c r="BQ653" i="9"/>
  <c r="CJ654" i="9"/>
  <c r="CK654" i="9"/>
  <c r="CH654" i="9"/>
  <c r="CI654" i="9"/>
  <c r="AV656" i="9"/>
  <c r="AT656" i="9"/>
  <c r="AU656" i="9"/>
  <c r="AW656" i="9"/>
  <c r="BN657" i="9"/>
  <c r="BO657" i="9"/>
  <c r="BQ657" i="9"/>
  <c r="CH658" i="9"/>
  <c r="CI658" i="9"/>
  <c r="CK658" i="9"/>
  <c r="AT660" i="9"/>
  <c r="AU660" i="9"/>
  <c r="AW660" i="9"/>
  <c r="BN661" i="9"/>
  <c r="BO661" i="9"/>
  <c r="BQ661" i="9"/>
  <c r="CH662" i="9"/>
  <c r="CI662" i="9"/>
  <c r="CK662" i="9"/>
  <c r="AT664" i="9"/>
  <c r="AU664" i="9"/>
  <c r="AW664" i="9"/>
  <c r="BN665" i="9"/>
  <c r="BO665" i="9"/>
  <c r="BQ665" i="9"/>
  <c r="CH666" i="9"/>
  <c r="CI666" i="9"/>
  <c r="CK666" i="9"/>
  <c r="AT668" i="9"/>
  <c r="AU668" i="9"/>
  <c r="AW668" i="9"/>
  <c r="BN669" i="9"/>
  <c r="BO669" i="9"/>
  <c r="BQ669" i="9"/>
  <c r="CH670" i="9"/>
  <c r="CI670" i="9"/>
  <c r="CK670" i="9"/>
  <c r="AT672" i="9"/>
  <c r="AU672" i="9"/>
  <c r="AW672" i="9"/>
  <c r="BN673" i="9"/>
  <c r="BO673" i="9"/>
  <c r="BQ673" i="9"/>
  <c r="CH674" i="9"/>
  <c r="CI674" i="9"/>
  <c r="CK674" i="9"/>
  <c r="AT676" i="9"/>
  <c r="AU676" i="9"/>
  <c r="AW676" i="9"/>
  <c r="BN677" i="9"/>
  <c r="BO677" i="9"/>
  <c r="BQ677" i="9"/>
  <c r="CH678" i="9"/>
  <c r="CI678" i="9"/>
  <c r="CK678" i="9"/>
  <c r="AT680" i="9"/>
  <c r="AU680" i="9"/>
  <c r="AW680" i="9"/>
  <c r="BN681" i="9"/>
  <c r="BO681" i="9"/>
  <c r="BQ681" i="9"/>
  <c r="CH682" i="9"/>
  <c r="CI682" i="9"/>
  <c r="CK682" i="9"/>
  <c r="AT684" i="9"/>
  <c r="AU684" i="9"/>
  <c r="AW684" i="9"/>
  <c r="BN685" i="9"/>
  <c r="BO685" i="9"/>
  <c r="BQ685" i="9"/>
  <c r="CH686" i="9"/>
  <c r="CI686" i="9"/>
  <c r="CK686" i="9"/>
  <c r="AT688" i="9"/>
  <c r="AU688" i="9"/>
  <c r="AW688" i="9"/>
  <c r="BN689" i="9"/>
  <c r="BO689" i="9"/>
  <c r="BQ689" i="9"/>
  <c r="CH690" i="9"/>
  <c r="CI690" i="9"/>
  <c r="CK690" i="9"/>
  <c r="AT692" i="9"/>
  <c r="AU692" i="9"/>
  <c r="AW692" i="9"/>
  <c r="BN693" i="9"/>
  <c r="BO693" i="9"/>
  <c r="BQ693" i="9"/>
  <c r="CH694" i="9"/>
  <c r="CI694" i="9"/>
  <c r="CK694" i="9"/>
  <c r="AT696" i="9"/>
  <c r="AU696" i="9"/>
  <c r="AW696" i="9"/>
  <c r="BN697" i="9"/>
  <c r="BO697" i="9"/>
  <c r="BQ697" i="9"/>
  <c r="CH698" i="9"/>
  <c r="CI698" i="9"/>
  <c r="CK698" i="9"/>
  <c r="CM174" i="9"/>
  <c r="CP174" i="9"/>
  <c r="AY176" i="9"/>
  <c r="BB176" i="9"/>
  <c r="AY180" i="9"/>
  <c r="BB180" i="9"/>
  <c r="BV181" i="9"/>
  <c r="BS181" i="9"/>
  <c r="CM182" i="9"/>
  <c r="CP182" i="9"/>
  <c r="AY184" i="9"/>
  <c r="BB184" i="9"/>
  <c r="BS185" i="9"/>
  <c r="BV185" i="9"/>
  <c r="CO186" i="9"/>
  <c r="CM186" i="9"/>
  <c r="BA188" i="9"/>
  <c r="AY188" i="9"/>
  <c r="BU189" i="9"/>
  <c r="BS189" i="9"/>
  <c r="BT189" i="9"/>
  <c r="BV189" i="9"/>
  <c r="CO190" i="9"/>
  <c r="CM190" i="9"/>
  <c r="CN190" i="9"/>
  <c r="CP190" i="9"/>
  <c r="BA192" i="9"/>
  <c r="AY192" i="9"/>
  <c r="AZ192" i="9"/>
  <c r="BB192" i="9"/>
  <c r="BU193" i="9"/>
  <c r="BS193" i="9"/>
  <c r="BT193" i="9"/>
  <c r="BV193" i="9"/>
  <c r="CO194" i="9"/>
  <c r="CM194" i="9"/>
  <c r="CN194" i="9"/>
  <c r="CP194" i="9"/>
  <c r="BA196" i="9"/>
  <c r="AY196" i="9"/>
  <c r="AZ196" i="9"/>
  <c r="BB196" i="9"/>
  <c r="BU197" i="9"/>
  <c r="BV197" i="9"/>
  <c r="BS197" i="9"/>
  <c r="BT197" i="9"/>
  <c r="CO198" i="9"/>
  <c r="CP198" i="9"/>
  <c r="CM198" i="9"/>
  <c r="CN198" i="9"/>
  <c r="BA200" i="9"/>
  <c r="BB200" i="9"/>
  <c r="AY200" i="9"/>
  <c r="AZ200" i="9"/>
  <c r="BU201" i="9"/>
  <c r="BV201" i="9"/>
  <c r="BS201" i="9"/>
  <c r="BT201" i="9"/>
  <c r="CO202" i="9"/>
  <c r="CP202" i="9"/>
  <c r="CM202" i="9"/>
  <c r="CN202" i="9"/>
  <c r="BA204" i="9"/>
  <c r="AY204" i="9"/>
  <c r="AZ204" i="9"/>
  <c r="BB204" i="9"/>
  <c r="BU205" i="9"/>
  <c r="BS205" i="9"/>
  <c r="BT205" i="9"/>
  <c r="BV205" i="9"/>
  <c r="CO206" i="9"/>
  <c r="CM206" i="9"/>
  <c r="CN206" i="9"/>
  <c r="CP206" i="9"/>
  <c r="BA208" i="9"/>
  <c r="AY208" i="9"/>
  <c r="AZ208" i="9"/>
  <c r="BB208" i="9"/>
  <c r="BU209" i="9"/>
  <c r="BS209" i="9"/>
  <c r="BT209" i="9"/>
  <c r="BV209" i="9"/>
  <c r="CO210" i="9"/>
  <c r="CM210" i="9"/>
  <c r="CN210" i="9"/>
  <c r="CP210" i="9"/>
  <c r="BA212" i="9"/>
  <c r="BB212" i="9"/>
  <c r="AY212" i="9"/>
  <c r="AZ212" i="9"/>
  <c r="BU213" i="9"/>
  <c r="BS213" i="9"/>
  <c r="BT213" i="9"/>
  <c r="BV213" i="9"/>
  <c r="CO214" i="9"/>
  <c r="CM214" i="9"/>
  <c r="CN214" i="9"/>
  <c r="CP214" i="9"/>
  <c r="BA216" i="9"/>
  <c r="BB216" i="9"/>
  <c r="AY216" i="9"/>
  <c r="AZ216" i="9"/>
  <c r="BU217" i="9"/>
  <c r="BS217" i="9"/>
  <c r="BT217" i="9"/>
  <c r="BV217" i="9"/>
  <c r="CO218" i="9"/>
  <c r="CM218" i="9"/>
  <c r="CN218" i="9"/>
  <c r="CP218" i="9"/>
  <c r="BA220" i="9"/>
  <c r="AZ220" i="9"/>
  <c r="BB220" i="9"/>
  <c r="AY220" i="9"/>
  <c r="BU221" i="9"/>
  <c r="BT221" i="9"/>
  <c r="BV221" i="9"/>
  <c r="BS221" i="9"/>
  <c r="CM222" i="9"/>
  <c r="CN222" i="9"/>
  <c r="CP222" i="9"/>
  <c r="AY224" i="9"/>
  <c r="AZ224" i="9"/>
  <c r="BB224" i="9"/>
  <c r="BS225" i="9"/>
  <c r="BT225" i="9"/>
  <c r="BV225" i="9"/>
  <c r="CM226" i="9"/>
  <c r="CN226" i="9"/>
  <c r="CP226" i="9"/>
  <c r="AY228" i="9"/>
  <c r="AZ228" i="9"/>
  <c r="BB228" i="9"/>
  <c r="BS229" i="9"/>
  <c r="BT229" i="9"/>
  <c r="BV229" i="9"/>
  <c r="CM230" i="9"/>
  <c r="CN230" i="9"/>
  <c r="CP230" i="9"/>
  <c r="AY232" i="9"/>
  <c r="AZ232" i="9"/>
  <c r="BB232" i="9"/>
  <c r="BU233" i="9"/>
  <c r="BS233" i="9"/>
  <c r="BT233" i="9"/>
  <c r="BV233" i="9"/>
  <c r="CO234" i="9"/>
  <c r="CM234" i="9"/>
  <c r="CN234" i="9"/>
  <c r="CP234" i="9"/>
  <c r="BA236" i="9"/>
  <c r="AY236" i="9"/>
  <c r="AZ236" i="9"/>
  <c r="BB236" i="9"/>
  <c r="BU237" i="9"/>
  <c r="BS237" i="9"/>
  <c r="BT237" i="9"/>
  <c r="BV237" i="9"/>
  <c r="CO238" i="9"/>
  <c r="CM238" i="9"/>
  <c r="CN238" i="9"/>
  <c r="CP238" i="9"/>
  <c r="BA240" i="9"/>
  <c r="AY240" i="9"/>
  <c r="AZ240" i="9"/>
  <c r="BB240" i="9"/>
  <c r="BU241" i="9"/>
  <c r="BS241" i="9"/>
  <c r="BT241" i="9"/>
  <c r="BV241" i="9"/>
  <c r="CO242" i="9"/>
  <c r="CM242" i="9"/>
  <c r="CN242" i="9"/>
  <c r="CP242" i="9"/>
  <c r="BA244" i="9"/>
  <c r="AY244" i="9"/>
  <c r="AZ244" i="9"/>
  <c r="BB244" i="9"/>
  <c r="BU245" i="9"/>
  <c r="BS245" i="9"/>
  <c r="BT245" i="9"/>
  <c r="BV245" i="9"/>
  <c r="CO246" i="9"/>
  <c r="CM246" i="9"/>
  <c r="CN246" i="9"/>
  <c r="CP246" i="9"/>
  <c r="BA248" i="9"/>
  <c r="AY248" i="9"/>
  <c r="AZ248" i="9"/>
  <c r="BB248" i="9"/>
  <c r="BU249" i="9"/>
  <c r="BS249" i="9"/>
  <c r="BT249" i="9"/>
  <c r="BV249" i="9"/>
  <c r="CO250" i="9"/>
  <c r="CM250" i="9"/>
  <c r="CN250" i="9"/>
  <c r="CP250" i="9"/>
  <c r="BA252" i="9"/>
  <c r="AY252" i="9"/>
  <c r="AZ252" i="9"/>
  <c r="BB252" i="9"/>
  <c r="BU253" i="9"/>
  <c r="BS253" i="9"/>
  <c r="BT253" i="9"/>
  <c r="BV253" i="9"/>
  <c r="CO254" i="9"/>
  <c r="CM254" i="9"/>
  <c r="CN254" i="9"/>
  <c r="CP254" i="9"/>
  <c r="BA256" i="9"/>
  <c r="AY256" i="9"/>
  <c r="AZ256" i="9"/>
  <c r="BB256" i="9"/>
  <c r="BU257" i="9"/>
  <c r="BS257" i="9"/>
  <c r="BT257" i="9"/>
  <c r="BV257" i="9"/>
  <c r="CO258" i="9"/>
  <c r="CM258" i="9"/>
  <c r="CN258" i="9"/>
  <c r="CP258" i="9"/>
  <c r="BA260" i="9"/>
  <c r="AY260" i="9"/>
  <c r="AZ260" i="9"/>
  <c r="BB260" i="9"/>
  <c r="BU261" i="9"/>
  <c r="BS261" i="9"/>
  <c r="BT261" i="9"/>
  <c r="BV261" i="9"/>
  <c r="CO262" i="9"/>
  <c r="CM262" i="9"/>
  <c r="CN262" i="9"/>
  <c r="CP262" i="9"/>
  <c r="BA264" i="9"/>
  <c r="AY264" i="9"/>
  <c r="AZ264" i="9"/>
  <c r="BB264" i="9"/>
  <c r="BU265" i="9"/>
  <c r="BS265" i="9"/>
  <c r="BT265" i="9"/>
  <c r="BV265" i="9"/>
  <c r="CO266" i="9"/>
  <c r="CM266" i="9"/>
  <c r="CP266" i="9"/>
  <c r="CN266" i="9"/>
  <c r="AZ268" i="9"/>
  <c r="AY268" i="9"/>
  <c r="BB268" i="9"/>
  <c r="BT269" i="9"/>
  <c r="BS269" i="9"/>
  <c r="BV269" i="9"/>
  <c r="CM270" i="9"/>
  <c r="CP270" i="9"/>
  <c r="AY272" i="9"/>
  <c r="BB272" i="9"/>
  <c r="BS273" i="9"/>
  <c r="BV273" i="9"/>
  <c r="CO274" i="9"/>
  <c r="CP274" i="9"/>
  <c r="CN274" i="9"/>
  <c r="BA276" i="9"/>
  <c r="BB276" i="9"/>
  <c r="AZ276" i="9"/>
  <c r="BU277" i="9"/>
  <c r="BV277" i="9"/>
  <c r="BT277" i="9"/>
  <c r="CO278" i="9"/>
  <c r="CP278" i="9"/>
  <c r="CN278" i="9"/>
  <c r="BA280" i="9"/>
  <c r="BB280" i="9"/>
  <c r="AZ280" i="9"/>
  <c r="BU281" i="9"/>
  <c r="BV281" i="9"/>
  <c r="BT281" i="9"/>
  <c r="CO282" i="9"/>
  <c r="CN282" i="9"/>
  <c r="CP282" i="9"/>
  <c r="BA284" i="9"/>
  <c r="AZ284" i="9"/>
  <c r="BB284" i="9"/>
  <c r="BU285" i="9"/>
  <c r="BT285" i="9"/>
  <c r="BV285" i="9"/>
  <c r="CO286" i="9"/>
  <c r="CN286" i="9"/>
  <c r="CP286" i="9"/>
  <c r="AY288" i="9"/>
  <c r="BA288" i="9"/>
  <c r="BB288" i="9"/>
  <c r="BS289" i="9"/>
  <c r="BU289" i="9"/>
  <c r="BV289" i="9"/>
  <c r="CM290" i="9"/>
  <c r="CO290" i="9"/>
  <c r="CP290" i="9"/>
  <c r="AY292" i="9"/>
  <c r="BA292" i="9"/>
  <c r="BB292" i="9"/>
  <c r="BS293" i="9"/>
  <c r="BU293" i="9"/>
  <c r="BV293" i="9"/>
  <c r="CM294" i="9"/>
  <c r="CO294" i="9"/>
  <c r="CP294" i="9"/>
  <c r="AY296" i="9"/>
  <c r="BA296" i="9"/>
  <c r="BB296" i="9"/>
  <c r="BS297" i="9"/>
  <c r="BV297" i="9"/>
  <c r="BU297" i="9"/>
  <c r="CN298" i="9"/>
  <c r="CM298" i="9"/>
  <c r="CO298" i="9"/>
  <c r="CP298" i="9"/>
  <c r="AZ300" i="9"/>
  <c r="BA300" i="9"/>
  <c r="BB300" i="9"/>
  <c r="AY300" i="9"/>
  <c r="BT301" i="9"/>
  <c r="BU301" i="9"/>
  <c r="BV301" i="9"/>
  <c r="BS301" i="9"/>
  <c r="CN302" i="9"/>
  <c r="CO302" i="9"/>
  <c r="CP302" i="9"/>
  <c r="CM302" i="9"/>
  <c r="AZ304" i="9"/>
  <c r="AY304" i="9"/>
  <c r="BB304" i="9"/>
  <c r="BT305" i="9"/>
  <c r="BV305" i="9"/>
  <c r="BS305" i="9"/>
  <c r="BU305" i="9"/>
  <c r="CN306" i="9"/>
  <c r="CM306" i="9"/>
  <c r="CO306" i="9"/>
  <c r="CP306" i="9"/>
  <c r="AZ308" i="9"/>
  <c r="AY308" i="9"/>
  <c r="BB308" i="9"/>
  <c r="BT309" i="9"/>
  <c r="BV309" i="9"/>
  <c r="BS309" i="9"/>
  <c r="BU309" i="9"/>
  <c r="CN310" i="9"/>
  <c r="CO310" i="9"/>
  <c r="CP310" i="9"/>
  <c r="CM310" i="9"/>
  <c r="AZ312" i="9"/>
  <c r="BA312" i="9"/>
  <c r="AY312" i="9"/>
  <c r="BB312" i="9"/>
  <c r="BT313" i="9"/>
  <c r="BU313" i="9"/>
  <c r="BS313" i="9"/>
  <c r="BV313" i="9"/>
  <c r="CN314" i="9"/>
  <c r="CM314" i="9"/>
  <c r="CP314" i="9"/>
  <c r="CO314" i="9"/>
  <c r="AZ316" i="9"/>
  <c r="AY316" i="9"/>
  <c r="BB316" i="9"/>
  <c r="BA316" i="9"/>
  <c r="BT317" i="9"/>
  <c r="BS317" i="9"/>
  <c r="BV317" i="9"/>
  <c r="BU317" i="9"/>
  <c r="CN318" i="9"/>
  <c r="CM318" i="9"/>
  <c r="CP318" i="9"/>
  <c r="CO318" i="9"/>
  <c r="AZ320" i="9"/>
  <c r="AY320" i="9"/>
  <c r="BB320" i="9"/>
  <c r="BA320" i="9"/>
  <c r="BT321" i="9"/>
  <c r="BS321" i="9"/>
  <c r="BV321" i="9"/>
  <c r="BU321" i="9"/>
  <c r="CN322" i="9"/>
  <c r="CM322" i="9"/>
  <c r="CP322" i="9"/>
  <c r="CO322" i="9"/>
  <c r="AZ324" i="9"/>
  <c r="AY324" i="9"/>
  <c r="BB324" i="9"/>
  <c r="BA324" i="9"/>
  <c r="BT325" i="9"/>
  <c r="BS325" i="9"/>
  <c r="BV325" i="9"/>
  <c r="BU325" i="9"/>
  <c r="CN326" i="9"/>
  <c r="CM326" i="9"/>
  <c r="CP326" i="9"/>
  <c r="CO326" i="9"/>
  <c r="AZ328" i="9"/>
  <c r="AY328" i="9"/>
  <c r="BB328" i="9"/>
  <c r="BA328" i="9"/>
  <c r="BT329" i="9"/>
  <c r="BS329" i="9"/>
  <c r="BV329" i="9"/>
  <c r="BU329" i="9"/>
  <c r="CN330" i="9"/>
  <c r="CM330" i="9"/>
  <c r="CO330" i="9"/>
  <c r="CP330" i="9"/>
  <c r="AZ332" i="9"/>
  <c r="AY332" i="9"/>
  <c r="BA332" i="9"/>
  <c r="BB332" i="9"/>
  <c r="BT333" i="9"/>
  <c r="BS333" i="9"/>
  <c r="BU333" i="9"/>
  <c r="BV333" i="9"/>
  <c r="CN334" i="9"/>
  <c r="CM334" i="9"/>
  <c r="CO334" i="9"/>
  <c r="CP334" i="9"/>
  <c r="AZ336" i="9"/>
  <c r="AY336" i="9"/>
  <c r="BA336" i="9"/>
  <c r="BB336" i="9"/>
  <c r="BT337" i="9"/>
  <c r="BS337" i="9"/>
  <c r="BU337" i="9"/>
  <c r="BV337" i="9"/>
  <c r="CN338" i="9"/>
  <c r="CM338" i="9"/>
  <c r="CO338" i="9"/>
  <c r="CP338" i="9"/>
  <c r="AZ340" i="9"/>
  <c r="AY340" i="9"/>
  <c r="BA340" i="9"/>
  <c r="BB340" i="9"/>
  <c r="BT341" i="9"/>
  <c r="BS341" i="9"/>
  <c r="BU341" i="9"/>
  <c r="BV341" i="9"/>
  <c r="CN342" i="9"/>
  <c r="CM342" i="9"/>
  <c r="CO342" i="9"/>
  <c r="CP342" i="9"/>
  <c r="AZ344" i="9"/>
  <c r="AY344" i="9"/>
  <c r="BA344" i="9"/>
  <c r="BB344" i="9"/>
  <c r="BT345" i="9"/>
  <c r="BS345" i="9"/>
  <c r="BU345" i="9"/>
  <c r="BV345" i="9"/>
  <c r="CN346" i="9"/>
  <c r="CM346" i="9"/>
  <c r="CO346" i="9"/>
  <c r="CP346" i="9"/>
  <c r="BA348" i="9"/>
  <c r="AY348" i="9"/>
  <c r="BB348" i="9"/>
  <c r="BU349" i="9"/>
  <c r="BS349" i="9"/>
  <c r="BV349" i="9"/>
  <c r="CO350" i="9"/>
  <c r="CM350" i="9"/>
  <c r="CP350" i="9"/>
  <c r="BA352" i="9"/>
  <c r="AY352" i="9"/>
  <c r="BB352" i="9"/>
  <c r="BU353" i="9"/>
  <c r="BS353" i="9"/>
  <c r="BV353" i="9"/>
  <c r="CO354" i="9"/>
  <c r="CM354" i="9"/>
  <c r="CP354" i="9"/>
  <c r="BA356" i="9"/>
  <c r="AY356" i="9"/>
  <c r="BB356" i="9"/>
  <c r="BU357" i="9"/>
  <c r="BS357" i="9"/>
  <c r="BV357" i="9"/>
  <c r="CO358" i="9"/>
  <c r="CM358" i="9"/>
  <c r="CP358" i="9"/>
  <c r="BA360" i="9"/>
  <c r="AY360" i="9"/>
  <c r="BB360" i="9"/>
  <c r="BU361" i="9"/>
  <c r="BS361" i="9"/>
  <c r="BV361" i="9"/>
  <c r="CO362" i="9"/>
  <c r="CM362" i="9"/>
  <c r="CP362" i="9"/>
  <c r="BA364" i="9"/>
  <c r="AY364" i="9"/>
  <c r="BB364" i="9"/>
  <c r="BU365" i="9"/>
  <c r="BS365" i="9"/>
  <c r="BV365" i="9"/>
  <c r="CO366" i="9"/>
  <c r="CM366" i="9"/>
  <c r="CP366" i="9"/>
  <c r="BB368" i="9"/>
  <c r="AY368" i="9"/>
  <c r="BV369" i="9"/>
  <c r="BS369" i="9"/>
  <c r="CP370" i="9"/>
  <c r="CM370" i="9"/>
  <c r="BB372" i="9"/>
  <c r="AY372" i="9"/>
  <c r="BV373" i="9"/>
  <c r="BS373" i="9"/>
  <c r="CP374" i="9"/>
  <c r="CM374" i="9"/>
  <c r="BB376" i="9"/>
  <c r="AY376" i="9"/>
  <c r="BV377" i="9"/>
  <c r="BS377" i="9"/>
  <c r="CP378" i="9"/>
  <c r="CM378" i="9"/>
  <c r="CN386" i="9"/>
  <c r="CP386" i="9"/>
  <c r="AZ388" i="9"/>
  <c r="BB388" i="9"/>
  <c r="BT389" i="9"/>
  <c r="BV389" i="9"/>
  <c r="CN390" i="9"/>
  <c r="CP390" i="9"/>
  <c r="AZ392" i="9"/>
  <c r="BB392" i="9"/>
  <c r="BT393" i="9"/>
  <c r="BV393" i="9"/>
  <c r="CN394" i="9"/>
  <c r="CP394" i="9"/>
  <c r="AZ396" i="9"/>
  <c r="BB396" i="9"/>
  <c r="BT397" i="9"/>
  <c r="BV397" i="9"/>
  <c r="CN398" i="9"/>
  <c r="CP398" i="9"/>
  <c r="AZ400" i="9"/>
  <c r="BB400" i="9"/>
  <c r="BT401" i="9"/>
  <c r="BV401" i="9"/>
  <c r="CN402" i="9"/>
  <c r="CP402" i="9"/>
  <c r="AZ404" i="9"/>
  <c r="BB404" i="9"/>
  <c r="BT405" i="9"/>
  <c r="BV405" i="9"/>
  <c r="CN406" i="9"/>
  <c r="CP406" i="9"/>
  <c r="AZ408" i="9"/>
  <c r="BB408" i="9"/>
  <c r="BT409" i="9"/>
  <c r="BV409" i="9"/>
  <c r="CP410" i="9"/>
  <c r="CM410" i="9"/>
  <c r="CN410" i="9"/>
  <c r="CO410" i="9"/>
  <c r="BB412" i="9"/>
  <c r="AY412" i="9"/>
  <c r="AZ412" i="9"/>
  <c r="BA412" i="9"/>
  <c r="BV413" i="9"/>
  <c r="BS413" i="9"/>
  <c r="BT413" i="9"/>
  <c r="BU413" i="9"/>
  <c r="CP414" i="9"/>
  <c r="CM414" i="9"/>
  <c r="CN414" i="9"/>
  <c r="CO414" i="9"/>
  <c r="BB416" i="9"/>
  <c r="AY416" i="9"/>
  <c r="AZ416" i="9"/>
  <c r="BA416" i="9"/>
  <c r="BV417" i="9"/>
  <c r="BS417" i="9"/>
  <c r="BT417" i="9"/>
  <c r="BU417" i="9"/>
  <c r="CP418" i="9"/>
  <c r="CM418" i="9"/>
  <c r="CN418" i="9"/>
  <c r="CO418" i="9"/>
  <c r="BB420" i="9"/>
  <c r="AY420" i="9"/>
  <c r="AZ420" i="9"/>
  <c r="BA420" i="9"/>
  <c r="BV421" i="9"/>
  <c r="BS421" i="9"/>
  <c r="BT421" i="9"/>
  <c r="BU421" i="9"/>
  <c r="CP422" i="9"/>
  <c r="CM422" i="9"/>
  <c r="CN422" i="9"/>
  <c r="CO422" i="9"/>
  <c r="BB424" i="9"/>
  <c r="AY424" i="9"/>
  <c r="AZ424" i="9"/>
  <c r="BA424" i="9"/>
  <c r="BV425" i="9"/>
  <c r="BS425" i="9"/>
  <c r="BT425" i="9"/>
  <c r="BU425" i="9"/>
  <c r="CP426" i="9"/>
  <c r="CM426" i="9"/>
  <c r="CN426" i="9"/>
  <c r="CO426" i="9"/>
  <c r="BB428" i="9"/>
  <c r="AY428" i="9"/>
  <c r="AZ428" i="9"/>
  <c r="BA428" i="9"/>
  <c r="BU429" i="9"/>
  <c r="BV429" i="9"/>
  <c r="BS429" i="9"/>
  <c r="BT429" i="9"/>
  <c r="CO430" i="9"/>
  <c r="CP430" i="9"/>
  <c r="CM430" i="9"/>
  <c r="CN430" i="9"/>
  <c r="BA432" i="9"/>
  <c r="BB432" i="9"/>
  <c r="AY432" i="9"/>
  <c r="AZ432" i="9"/>
  <c r="BU433" i="9"/>
  <c r="BV433" i="9"/>
  <c r="BS433" i="9"/>
  <c r="BT433" i="9"/>
  <c r="CO434" i="9"/>
  <c r="CP434" i="9"/>
  <c r="CM434" i="9"/>
  <c r="CN434" i="9"/>
  <c r="BA436" i="9"/>
  <c r="BB436" i="9"/>
  <c r="AY436" i="9"/>
  <c r="AZ436" i="9"/>
  <c r="BU437" i="9"/>
  <c r="BV437" i="9"/>
  <c r="BS437" i="9"/>
  <c r="BT437" i="9"/>
  <c r="CO438" i="9"/>
  <c r="CP438" i="9"/>
  <c r="CM438" i="9"/>
  <c r="CN438" i="9"/>
  <c r="BA440" i="9"/>
  <c r="BB440" i="9"/>
  <c r="AY440" i="9"/>
  <c r="AZ440" i="9"/>
  <c r="BU441" i="9"/>
  <c r="BV441" i="9"/>
  <c r="BS441" i="9"/>
  <c r="BT441" i="9"/>
  <c r="CO442" i="9"/>
  <c r="CP442" i="9"/>
  <c r="CM442" i="9"/>
  <c r="CN442" i="9"/>
  <c r="BB444" i="9"/>
  <c r="AY444" i="9"/>
  <c r="AZ444" i="9"/>
  <c r="BA444" i="9"/>
  <c r="BV445" i="9"/>
  <c r="BS445" i="9"/>
  <c r="BT445" i="9"/>
  <c r="BU445" i="9"/>
  <c r="CP446" i="9"/>
  <c r="CM446" i="9"/>
  <c r="CN446" i="9"/>
  <c r="CO446" i="9"/>
  <c r="BB448" i="9"/>
  <c r="AY448" i="9"/>
  <c r="AZ448" i="9"/>
  <c r="BA448" i="9"/>
  <c r="BT449" i="9"/>
  <c r="BU449" i="9"/>
  <c r="BV449" i="9"/>
  <c r="BS449" i="9"/>
  <c r="CP450" i="9"/>
  <c r="CM450" i="9"/>
  <c r="CN450" i="9"/>
  <c r="CO450" i="9"/>
  <c r="BA452" i="9"/>
  <c r="BB452" i="9"/>
  <c r="AY452" i="9"/>
  <c r="AZ452" i="9"/>
  <c r="BS453" i="9"/>
  <c r="BT453" i="9"/>
  <c r="BU453" i="9"/>
  <c r="BV453" i="9"/>
  <c r="CO454" i="9"/>
  <c r="CP454" i="9"/>
  <c r="CM454" i="9"/>
  <c r="CN454" i="9"/>
  <c r="AY456" i="9"/>
  <c r="AZ456" i="9"/>
  <c r="BA456" i="9"/>
  <c r="BB456" i="9"/>
  <c r="BU457" i="9"/>
  <c r="BV457" i="9"/>
  <c r="BS457" i="9"/>
  <c r="BT457" i="9"/>
  <c r="CN458" i="9"/>
  <c r="CM458" i="9"/>
  <c r="CO458" i="9"/>
  <c r="CP458" i="9"/>
  <c r="AZ460" i="9"/>
  <c r="AY460" i="9"/>
  <c r="BA460" i="9"/>
  <c r="BB460" i="9"/>
  <c r="BT461" i="9"/>
  <c r="BS461" i="9"/>
  <c r="BU461" i="9"/>
  <c r="BV461" i="9"/>
  <c r="CN462" i="9"/>
  <c r="CM462" i="9"/>
  <c r="CO462" i="9"/>
  <c r="CP462" i="9"/>
  <c r="AZ464" i="9"/>
  <c r="AY464" i="9"/>
  <c r="BA464" i="9"/>
  <c r="BB464" i="9"/>
  <c r="BT465" i="9"/>
  <c r="BS465" i="9"/>
  <c r="BU465" i="9"/>
  <c r="BV465" i="9"/>
  <c r="CN466" i="9"/>
  <c r="CM466" i="9"/>
  <c r="CO466" i="9"/>
  <c r="CP466" i="9"/>
  <c r="AZ468" i="9"/>
  <c r="BB468" i="9"/>
  <c r="BT469" i="9"/>
  <c r="BV469" i="9"/>
  <c r="CN470" i="9"/>
  <c r="CP470" i="9"/>
  <c r="AZ472" i="9"/>
  <c r="BB472" i="9"/>
  <c r="BT473" i="9"/>
  <c r="BV473" i="9"/>
  <c r="CN474" i="9"/>
  <c r="CP474" i="9"/>
  <c r="AZ476" i="9"/>
  <c r="BB476" i="9"/>
  <c r="BT477" i="9"/>
  <c r="BV477" i="9"/>
  <c r="CN478" i="9"/>
  <c r="CP478" i="9"/>
  <c r="AZ480" i="9"/>
  <c r="BB480" i="9"/>
  <c r="BT481" i="9"/>
  <c r="BV481" i="9"/>
  <c r="CN482" i="9"/>
  <c r="CP482" i="9"/>
  <c r="AZ484" i="9"/>
  <c r="BB484" i="9"/>
  <c r="BT485" i="9"/>
  <c r="BV485" i="9"/>
  <c r="CN486" i="9"/>
  <c r="CP486" i="9"/>
  <c r="CP490" i="9"/>
  <c r="CM490" i="9"/>
  <c r="AY492" i="9"/>
  <c r="BB492" i="9"/>
  <c r="BS493" i="9"/>
  <c r="BV493" i="9"/>
  <c r="CM494" i="9"/>
  <c r="CP494" i="9"/>
  <c r="AY496" i="9"/>
  <c r="BB496" i="9"/>
  <c r="BT497" i="9"/>
  <c r="BS497" i="9"/>
  <c r="BU497" i="9"/>
  <c r="BV497" i="9"/>
  <c r="CN498" i="9"/>
  <c r="CO498" i="9"/>
  <c r="CP498" i="9"/>
  <c r="CM498" i="9"/>
  <c r="AZ500" i="9"/>
  <c r="AY500" i="9"/>
  <c r="BA500" i="9"/>
  <c r="BB500" i="9"/>
  <c r="BT501" i="9"/>
  <c r="BU501" i="9"/>
  <c r="BV501" i="9"/>
  <c r="BS501" i="9"/>
  <c r="CN502" i="9"/>
  <c r="CM502" i="9"/>
  <c r="CO502" i="9"/>
  <c r="CP502" i="9"/>
  <c r="AZ504" i="9"/>
  <c r="BA504" i="9"/>
  <c r="BB504" i="9"/>
  <c r="AY504" i="9"/>
  <c r="BT505" i="9"/>
  <c r="BS505" i="9"/>
  <c r="BU505" i="9"/>
  <c r="BV505" i="9"/>
  <c r="CN506" i="9"/>
  <c r="CP506" i="9"/>
  <c r="CM506" i="9"/>
  <c r="CO506" i="9"/>
  <c r="AZ508" i="9"/>
  <c r="AY508" i="9"/>
  <c r="BA508" i="9"/>
  <c r="BB508" i="9"/>
  <c r="BT509" i="9"/>
  <c r="BS509" i="9"/>
  <c r="BU509" i="9"/>
  <c r="BV509" i="9"/>
  <c r="CN510" i="9"/>
  <c r="CO510" i="9"/>
  <c r="CP510" i="9"/>
  <c r="CM510" i="9"/>
  <c r="AZ512" i="9"/>
  <c r="AY512" i="9"/>
  <c r="BB512" i="9"/>
  <c r="BT513" i="9"/>
  <c r="BS513" i="9"/>
  <c r="BV513" i="9"/>
  <c r="CN514" i="9"/>
  <c r="CP514" i="9"/>
  <c r="CM514" i="9"/>
  <c r="AZ516" i="9"/>
  <c r="AY516" i="9"/>
  <c r="BB516" i="9"/>
  <c r="BT517" i="9"/>
  <c r="BV517" i="9"/>
  <c r="BS517" i="9"/>
  <c r="CN518" i="9"/>
  <c r="CM518" i="9"/>
  <c r="CP518" i="9"/>
  <c r="AZ520" i="9"/>
  <c r="AY520" i="9"/>
  <c r="BB520" i="9"/>
  <c r="BT521" i="9"/>
  <c r="BS521" i="9"/>
  <c r="BV521" i="9"/>
  <c r="CN522" i="9"/>
  <c r="CP522" i="9"/>
  <c r="CM522" i="9"/>
  <c r="CO522" i="9"/>
  <c r="AZ524" i="9"/>
  <c r="BB524" i="9"/>
  <c r="AY524" i="9"/>
  <c r="BA524" i="9"/>
  <c r="BT525" i="9"/>
  <c r="BV525" i="9"/>
  <c r="BS525" i="9"/>
  <c r="BU525" i="9"/>
  <c r="CN526" i="9"/>
  <c r="CP526" i="9"/>
  <c r="CM526" i="9"/>
  <c r="CO526" i="9"/>
  <c r="AZ528" i="9"/>
  <c r="BB528" i="9"/>
  <c r="AY528" i="9"/>
  <c r="BA528" i="9"/>
  <c r="BT529" i="9"/>
  <c r="BV529" i="9"/>
  <c r="BS529" i="9"/>
  <c r="BU529" i="9"/>
  <c r="CN530" i="9"/>
  <c r="CP530" i="9"/>
  <c r="CM530" i="9"/>
  <c r="CO530" i="9"/>
  <c r="AZ532" i="9"/>
  <c r="BB532" i="9"/>
  <c r="AY532" i="9"/>
  <c r="BA532" i="9"/>
  <c r="BT533" i="9"/>
  <c r="BV533" i="9"/>
  <c r="BS533" i="9"/>
  <c r="BU533" i="9"/>
  <c r="CN534" i="9"/>
  <c r="CP534" i="9"/>
  <c r="CM534" i="9"/>
  <c r="CO534" i="9"/>
  <c r="AZ536" i="9"/>
  <c r="BB536" i="9"/>
  <c r="AY536" i="9"/>
  <c r="BA536" i="9"/>
  <c r="BT537" i="9"/>
  <c r="BV537" i="9"/>
  <c r="BS537" i="9"/>
  <c r="BU537" i="9"/>
  <c r="CN538" i="9"/>
  <c r="CP538" i="9"/>
  <c r="CM538" i="9"/>
  <c r="CO538" i="9"/>
  <c r="AZ540" i="9"/>
  <c r="BB540" i="9"/>
  <c r="AY540" i="9"/>
  <c r="BA540" i="9"/>
  <c r="BT541" i="9"/>
  <c r="BV541" i="9"/>
  <c r="BS541" i="9"/>
  <c r="BU541" i="9"/>
  <c r="CN542" i="9"/>
  <c r="CP542" i="9"/>
  <c r="CM542" i="9"/>
  <c r="CO542" i="9"/>
  <c r="AZ544" i="9"/>
  <c r="BB544" i="9"/>
  <c r="AY544" i="9"/>
  <c r="BA544" i="9"/>
  <c r="BT545" i="9"/>
  <c r="BV545" i="9"/>
  <c r="BS545" i="9"/>
  <c r="BU545" i="9"/>
  <c r="CN546" i="9"/>
  <c r="CP546" i="9"/>
  <c r="CM546" i="9"/>
  <c r="CO546" i="9"/>
  <c r="AZ548" i="9"/>
  <c r="BB548" i="9"/>
  <c r="AY548" i="9"/>
  <c r="BA548" i="9"/>
  <c r="BT549" i="9"/>
  <c r="BV549" i="9"/>
  <c r="BS549" i="9"/>
  <c r="BU549" i="9"/>
  <c r="CN550" i="9"/>
  <c r="CP550" i="9"/>
  <c r="CM550" i="9"/>
  <c r="CO550" i="9"/>
  <c r="AZ552" i="9"/>
  <c r="BB552" i="9"/>
  <c r="AY552" i="9"/>
  <c r="BA552" i="9"/>
  <c r="BT553" i="9"/>
  <c r="BV553" i="9"/>
  <c r="BS553" i="9"/>
  <c r="BU553" i="9"/>
  <c r="CN554" i="9"/>
  <c r="CP554" i="9"/>
  <c r="CM554" i="9"/>
  <c r="CO554" i="9"/>
  <c r="BA556" i="9"/>
  <c r="AY556" i="9"/>
  <c r="BB556" i="9"/>
  <c r="BU557" i="9"/>
  <c r="BS557" i="9"/>
  <c r="BV557" i="9"/>
  <c r="CO558" i="9"/>
  <c r="CM558" i="9"/>
  <c r="CP558" i="9"/>
  <c r="BA560" i="9"/>
  <c r="AY560" i="9"/>
  <c r="BB560" i="9"/>
  <c r="BU561" i="9"/>
  <c r="BS561" i="9"/>
  <c r="BV561" i="9"/>
  <c r="CO562" i="9"/>
  <c r="CM562" i="9"/>
  <c r="CP562" i="9"/>
  <c r="BA564" i="9"/>
  <c r="AY564" i="9"/>
  <c r="BB564" i="9"/>
  <c r="BU565" i="9"/>
  <c r="BS565" i="9"/>
  <c r="BV565" i="9"/>
  <c r="CO566" i="9"/>
  <c r="CM566" i="9"/>
  <c r="CP566" i="9"/>
  <c r="BA568" i="9"/>
  <c r="AY568" i="9"/>
  <c r="BB568" i="9"/>
  <c r="BU569" i="9"/>
  <c r="BS569" i="9"/>
  <c r="BV569" i="9"/>
  <c r="CO570" i="9"/>
  <c r="CM570" i="9"/>
  <c r="CP570" i="9"/>
  <c r="BA572" i="9"/>
  <c r="AY572" i="9"/>
  <c r="BB572" i="9"/>
  <c r="BU573" i="9"/>
  <c r="BS573" i="9"/>
  <c r="BV573" i="9"/>
  <c r="CO574" i="9"/>
  <c r="CM574" i="9"/>
  <c r="CP574" i="9"/>
  <c r="BA576" i="9"/>
  <c r="AY576" i="9"/>
  <c r="BB576" i="9"/>
  <c r="BU577" i="9"/>
  <c r="BS577" i="9"/>
  <c r="BV577" i="9"/>
  <c r="CO578" i="9"/>
  <c r="CM578" i="9"/>
  <c r="CP578" i="9"/>
  <c r="BA580" i="9"/>
  <c r="AY580" i="9"/>
  <c r="BB580" i="9"/>
  <c r="BU581" i="9"/>
  <c r="BS581" i="9"/>
  <c r="BV581" i="9"/>
  <c r="CO582" i="9"/>
  <c r="CM582" i="9"/>
  <c r="CP582" i="9"/>
  <c r="BA584" i="9"/>
  <c r="AY584" i="9"/>
  <c r="BB584" i="9"/>
  <c r="BU585" i="9"/>
  <c r="BS585" i="9"/>
  <c r="BV585" i="9"/>
  <c r="CO586" i="9"/>
  <c r="CM586" i="9"/>
  <c r="CP586" i="9"/>
  <c r="BA588" i="9"/>
  <c r="AY588" i="9"/>
  <c r="BB588" i="9"/>
  <c r="BU589" i="9"/>
  <c r="BS589" i="9"/>
  <c r="BV589" i="9"/>
  <c r="CO590" i="9"/>
  <c r="CM590" i="9"/>
  <c r="CP590" i="9"/>
  <c r="BA592" i="9"/>
  <c r="AY592" i="9"/>
  <c r="BB592" i="9"/>
  <c r="BU593" i="9"/>
  <c r="BS593" i="9"/>
  <c r="BV593" i="9"/>
  <c r="CO594" i="9"/>
  <c r="CM594" i="9"/>
  <c r="CP594" i="9"/>
  <c r="BA596" i="9"/>
  <c r="AY596" i="9"/>
  <c r="BB596" i="9"/>
  <c r="BU597" i="9"/>
  <c r="BS597" i="9"/>
  <c r="BV597" i="9"/>
  <c r="CO598" i="9"/>
  <c r="CM598" i="9"/>
  <c r="CP598" i="9"/>
  <c r="BA600" i="9"/>
  <c r="AY600" i="9"/>
  <c r="BB600" i="9"/>
  <c r="BU601" i="9"/>
  <c r="BS601" i="9"/>
  <c r="BV601" i="9"/>
  <c r="CO602" i="9"/>
  <c r="CM602" i="9"/>
  <c r="CP602" i="9"/>
  <c r="BA604" i="9"/>
  <c r="AY604" i="9"/>
  <c r="BB604" i="9"/>
  <c r="BU605" i="9"/>
  <c r="BS605" i="9"/>
  <c r="BV605" i="9"/>
  <c r="CO606" i="9"/>
  <c r="CM606" i="9"/>
  <c r="CP606" i="9"/>
  <c r="BA608" i="9"/>
  <c r="AY608" i="9"/>
  <c r="BB608" i="9"/>
  <c r="BU609" i="9"/>
  <c r="BS609" i="9"/>
  <c r="BV609" i="9"/>
  <c r="CO610" i="9"/>
  <c r="CM610" i="9"/>
  <c r="CP610" i="9"/>
  <c r="AY612" i="9"/>
  <c r="BB612" i="9"/>
  <c r="BS613" i="9"/>
  <c r="BV613" i="9"/>
  <c r="CM614" i="9"/>
  <c r="CP614" i="9"/>
  <c r="AY616" i="9"/>
  <c r="BB616" i="9"/>
  <c r="BS617" i="9"/>
  <c r="BV617" i="9"/>
  <c r="CM618" i="9"/>
  <c r="CP618" i="9"/>
  <c r="AY620" i="9"/>
  <c r="BB620" i="9"/>
  <c r="BS621" i="9"/>
  <c r="BV621" i="9"/>
  <c r="CP622" i="9"/>
  <c r="CM622" i="9"/>
  <c r="BB624" i="9"/>
  <c r="AY624" i="9"/>
  <c r="BT625" i="9"/>
  <c r="BV625" i="9"/>
  <c r="BS625" i="9"/>
  <c r="BU625" i="9"/>
  <c r="CN626" i="9"/>
  <c r="CM626" i="9"/>
  <c r="CO626" i="9"/>
  <c r="CP626" i="9"/>
  <c r="AZ628" i="9"/>
  <c r="BB628" i="9"/>
  <c r="AY628" i="9"/>
  <c r="BA628" i="9"/>
  <c r="BT629" i="9"/>
  <c r="BS629" i="9"/>
  <c r="BU629" i="9"/>
  <c r="BV629" i="9"/>
  <c r="CN630" i="9"/>
  <c r="CP630" i="9"/>
  <c r="CM630" i="9"/>
  <c r="CO630" i="9"/>
  <c r="AZ632" i="9"/>
  <c r="AY632" i="9"/>
  <c r="BA632" i="9"/>
  <c r="BB632" i="9"/>
  <c r="BT633" i="9"/>
  <c r="BV633" i="9"/>
  <c r="BS633" i="9"/>
  <c r="BU633" i="9"/>
  <c r="CN634" i="9"/>
  <c r="CM634" i="9"/>
  <c r="CO634" i="9"/>
  <c r="CP634" i="9"/>
  <c r="AZ636" i="9"/>
  <c r="BB636" i="9"/>
  <c r="AY636" i="9"/>
  <c r="BA636" i="9"/>
  <c r="BT637" i="9"/>
  <c r="BS637" i="9"/>
  <c r="BU637" i="9"/>
  <c r="BV637" i="9"/>
  <c r="CN638" i="9"/>
  <c r="CP638" i="9"/>
  <c r="CM638" i="9"/>
  <c r="CO638" i="9"/>
  <c r="AZ640" i="9"/>
  <c r="AY640" i="9"/>
  <c r="BA640" i="9"/>
  <c r="BB640" i="9"/>
  <c r="BT641" i="9"/>
  <c r="BV641" i="9"/>
  <c r="BS641" i="9"/>
  <c r="BU641" i="9"/>
  <c r="CN642" i="9"/>
  <c r="CM642" i="9"/>
  <c r="CO642" i="9"/>
  <c r="CP642" i="9"/>
  <c r="AZ644" i="9"/>
  <c r="BB644" i="9"/>
  <c r="AY644" i="9"/>
  <c r="BA644" i="9"/>
  <c r="BT645" i="9"/>
  <c r="BS645" i="9"/>
  <c r="BU645" i="9"/>
  <c r="BV645" i="9"/>
  <c r="CN646" i="9"/>
  <c r="CP646" i="9"/>
  <c r="CM646" i="9"/>
  <c r="CO646" i="9"/>
  <c r="AZ648" i="9"/>
  <c r="AY648" i="9"/>
  <c r="BA648" i="9"/>
  <c r="BB648" i="9"/>
  <c r="BT649" i="9"/>
  <c r="BV649" i="9"/>
  <c r="BS649" i="9"/>
  <c r="BU649" i="9"/>
  <c r="CN650" i="9"/>
  <c r="CM650" i="9"/>
  <c r="CO650" i="9"/>
  <c r="CP650" i="9"/>
  <c r="AZ652" i="9"/>
  <c r="BB652" i="9"/>
  <c r="AY652" i="9"/>
  <c r="BA652" i="9"/>
  <c r="BT653" i="9"/>
  <c r="BS653" i="9"/>
  <c r="BU653" i="9"/>
  <c r="BV653" i="9"/>
  <c r="CN654" i="9"/>
  <c r="CP654" i="9"/>
  <c r="CM654" i="9"/>
  <c r="CO654" i="9"/>
  <c r="AZ656" i="9"/>
  <c r="AY656" i="9"/>
  <c r="BA656" i="9"/>
  <c r="BB656" i="9"/>
  <c r="BT657" i="9"/>
  <c r="BU657" i="9"/>
  <c r="BV657" i="9"/>
  <c r="BS657" i="9"/>
  <c r="CN658" i="9"/>
  <c r="CO658" i="9"/>
  <c r="CP658" i="9"/>
  <c r="CM658" i="9"/>
  <c r="AZ660" i="9"/>
  <c r="BA660" i="9"/>
  <c r="BB660" i="9"/>
  <c r="AY660" i="9"/>
  <c r="BT661" i="9"/>
  <c r="BU661" i="9"/>
  <c r="BV661" i="9"/>
  <c r="BS661" i="9"/>
  <c r="CN662" i="9"/>
  <c r="CO662" i="9"/>
  <c r="CP662" i="9"/>
  <c r="CM662" i="9"/>
  <c r="AZ664" i="9"/>
  <c r="BA664" i="9"/>
  <c r="BB664" i="9"/>
  <c r="AY664" i="9"/>
  <c r="BT665" i="9"/>
  <c r="BU665" i="9"/>
  <c r="BV665" i="9"/>
  <c r="BS665" i="9"/>
  <c r="CN666" i="9"/>
  <c r="CO666" i="9"/>
  <c r="CP666" i="9"/>
  <c r="CM666" i="9"/>
  <c r="AZ668" i="9"/>
  <c r="BA668" i="9"/>
  <c r="BB668" i="9"/>
  <c r="AY668" i="9"/>
  <c r="BT669" i="9"/>
  <c r="BU669" i="9"/>
  <c r="BV669" i="9"/>
  <c r="BS669" i="9"/>
  <c r="CN670" i="9"/>
  <c r="CO670" i="9"/>
  <c r="CP670" i="9"/>
  <c r="CM670" i="9"/>
  <c r="AZ672" i="9"/>
  <c r="BA672" i="9"/>
  <c r="BB672" i="9"/>
  <c r="AY672" i="9"/>
  <c r="BT673" i="9"/>
  <c r="BU673" i="9"/>
  <c r="BV673" i="9"/>
  <c r="BS673" i="9"/>
  <c r="CN674" i="9"/>
  <c r="CO674" i="9"/>
  <c r="CP674" i="9"/>
  <c r="CM674" i="9"/>
  <c r="AZ676" i="9"/>
  <c r="BA676" i="9"/>
  <c r="BB676" i="9"/>
  <c r="AY676" i="9"/>
  <c r="BT677" i="9"/>
  <c r="BU677" i="9"/>
  <c r="BV677" i="9"/>
  <c r="BS677" i="9"/>
  <c r="CN678" i="9"/>
  <c r="CO678" i="9"/>
  <c r="CP678" i="9"/>
  <c r="CM678" i="9"/>
  <c r="AZ680" i="9"/>
  <c r="BA680" i="9"/>
  <c r="BB680" i="9"/>
  <c r="AY680" i="9"/>
  <c r="BT681" i="9"/>
  <c r="BU681" i="9"/>
  <c r="BV681" i="9"/>
  <c r="BS681" i="9"/>
  <c r="CN682" i="9"/>
  <c r="CO682" i="9"/>
  <c r="CP682" i="9"/>
  <c r="CM682" i="9"/>
  <c r="AZ684" i="9"/>
  <c r="BA684" i="9"/>
  <c r="BB684" i="9"/>
  <c r="AY684" i="9"/>
  <c r="BT685" i="9"/>
  <c r="BU685" i="9"/>
  <c r="BV685" i="9"/>
  <c r="BS685" i="9"/>
  <c r="CN686" i="9"/>
  <c r="CO686" i="9"/>
  <c r="CP686" i="9"/>
  <c r="CM686" i="9"/>
  <c r="AZ688" i="9"/>
  <c r="BA688" i="9"/>
  <c r="BB688" i="9"/>
  <c r="AY688" i="9"/>
  <c r="BT689" i="9"/>
  <c r="BU689" i="9"/>
  <c r="BV689" i="9"/>
  <c r="BS689" i="9"/>
  <c r="CN690" i="9"/>
  <c r="CP690" i="9"/>
  <c r="CM690" i="9"/>
  <c r="CO690" i="9"/>
  <c r="AZ692" i="9"/>
  <c r="AY692" i="9"/>
  <c r="BA692" i="9"/>
  <c r="BB692" i="9"/>
  <c r="BT693" i="9"/>
  <c r="BS693" i="9"/>
  <c r="BU693" i="9"/>
  <c r="BV693" i="9"/>
  <c r="CN694" i="9"/>
  <c r="CM694" i="9"/>
  <c r="CO694" i="9"/>
  <c r="CP694" i="9"/>
  <c r="AZ696" i="9"/>
  <c r="AY696" i="9"/>
  <c r="BA696" i="9"/>
  <c r="BB696" i="9"/>
  <c r="BT697" i="9"/>
  <c r="BS697" i="9"/>
  <c r="BU697" i="9"/>
  <c r="BV697" i="9"/>
  <c r="CN698" i="9"/>
  <c r="CM698" i="9"/>
  <c r="CO698" i="9"/>
  <c r="CP698" i="9"/>
  <c r="BE150" i="9"/>
  <c r="BF150" i="9"/>
  <c r="BG150" i="9"/>
  <c r="BD150" i="9"/>
  <c r="BY151" i="9"/>
  <c r="CA151" i="9"/>
  <c r="BX151" i="9"/>
  <c r="BZ151" i="9"/>
  <c r="CU152" i="9"/>
  <c r="CS152" i="9"/>
  <c r="CR152" i="9"/>
  <c r="CT152" i="9"/>
  <c r="BD154" i="9"/>
  <c r="BF154" i="9"/>
  <c r="BE154" i="9"/>
  <c r="BG154" i="9"/>
  <c r="BX155" i="9"/>
  <c r="BZ155" i="9"/>
  <c r="BY155" i="9"/>
  <c r="CA155" i="9"/>
  <c r="CT156" i="9"/>
  <c r="CR156" i="9"/>
  <c r="CU156" i="9"/>
  <c r="CS156" i="9"/>
  <c r="BG158" i="9"/>
  <c r="BE158" i="9"/>
  <c r="BD158" i="9"/>
  <c r="BF158" i="9"/>
  <c r="CA159" i="9"/>
  <c r="BY159" i="9"/>
  <c r="BX159" i="9"/>
  <c r="BZ159" i="9"/>
  <c r="CS160" i="9"/>
  <c r="CU160" i="9"/>
  <c r="CR160" i="9"/>
  <c r="CT160" i="9"/>
  <c r="BE162" i="9"/>
  <c r="BG162" i="9"/>
  <c r="BF162" i="9"/>
  <c r="BD162" i="9"/>
  <c r="BY163" i="9"/>
  <c r="CA163" i="9"/>
  <c r="BX163" i="9"/>
  <c r="BZ163" i="9"/>
  <c r="CR164" i="9"/>
  <c r="CT164" i="9"/>
  <c r="CU164" i="9"/>
  <c r="BD166" i="9"/>
  <c r="BF166" i="9"/>
  <c r="BG166" i="9"/>
  <c r="BX167" i="9"/>
  <c r="BZ167" i="9"/>
  <c r="CA167" i="9"/>
  <c r="CR168" i="9"/>
  <c r="CT168" i="9"/>
  <c r="CU168" i="9"/>
  <c r="BD170" i="9"/>
  <c r="BF170" i="9"/>
  <c r="BG170" i="9"/>
  <c r="BX171" i="9"/>
  <c r="BZ171" i="9"/>
  <c r="CA171" i="9"/>
  <c r="CR172" i="9"/>
  <c r="CT172" i="9"/>
  <c r="CU172" i="9"/>
  <c r="BD174" i="9"/>
  <c r="BF174" i="9"/>
  <c r="BG174" i="9"/>
  <c r="BX175" i="9"/>
  <c r="BZ175" i="9"/>
  <c r="CA175" i="9"/>
  <c r="CR176" i="9"/>
  <c r="CT176" i="9"/>
  <c r="CU176" i="9"/>
  <c r="BD178" i="9"/>
  <c r="BF178" i="9"/>
  <c r="BG178" i="9"/>
  <c r="BZ179" i="9"/>
  <c r="CA179" i="9"/>
  <c r="CU180" i="9"/>
  <c r="CT180" i="9"/>
  <c r="BF182" i="9"/>
  <c r="BG182" i="9"/>
  <c r="CA183" i="9"/>
  <c r="BZ183" i="9"/>
  <c r="CT184" i="9"/>
  <c r="CU184" i="9"/>
  <c r="BG186" i="9"/>
  <c r="BF186" i="9"/>
  <c r="BY187" i="9"/>
  <c r="BX187" i="9"/>
  <c r="BZ187" i="9"/>
  <c r="CA187" i="9"/>
  <c r="CS188" i="9"/>
  <c r="CU188" i="9"/>
  <c r="CT188" i="9"/>
  <c r="CR188" i="9"/>
  <c r="BF190" i="9"/>
  <c r="BD190" i="9"/>
  <c r="BG190" i="9"/>
  <c r="BZ191" i="9"/>
  <c r="BX191" i="9"/>
  <c r="CA191" i="9"/>
  <c r="CT192" i="9"/>
  <c r="CR192" i="9"/>
  <c r="CU192" i="9"/>
  <c r="BF194" i="9"/>
  <c r="BD194" i="9"/>
  <c r="BG194" i="9"/>
  <c r="BZ195" i="9"/>
  <c r="CA195" i="9"/>
  <c r="CT196" i="9"/>
  <c r="CU196" i="9"/>
  <c r="BF198" i="9"/>
  <c r="BG198" i="9"/>
  <c r="BZ199" i="9"/>
  <c r="CA199" i="9"/>
  <c r="CT200" i="9"/>
  <c r="CU200" i="9"/>
  <c r="BF202" i="9"/>
  <c r="BG202" i="9"/>
  <c r="BZ203" i="9"/>
  <c r="CA203" i="9"/>
  <c r="BE210" i="9"/>
  <c r="BD210" i="9"/>
  <c r="BG210" i="9"/>
  <c r="BY211" i="9"/>
  <c r="CA211" i="9"/>
  <c r="BX211" i="9"/>
  <c r="CS212" i="9"/>
  <c r="CR212" i="9"/>
  <c r="CU212" i="9"/>
  <c r="BE214" i="9"/>
  <c r="BD214" i="9"/>
  <c r="BG214" i="9"/>
  <c r="BY215" i="9"/>
  <c r="CA215" i="9"/>
  <c r="BX215" i="9"/>
  <c r="CS216" i="9"/>
  <c r="CR216" i="9"/>
  <c r="CU216" i="9"/>
  <c r="BE218" i="9"/>
  <c r="BD218" i="9"/>
  <c r="BG218" i="9"/>
  <c r="BY219" i="9"/>
  <c r="BX219" i="9"/>
  <c r="CA219" i="9"/>
  <c r="CS220" i="9"/>
  <c r="CR220" i="9"/>
  <c r="CU220" i="9"/>
  <c r="BE222" i="9"/>
  <c r="BD222" i="9"/>
  <c r="BF222" i="9"/>
  <c r="BG222" i="9"/>
  <c r="BY223" i="9"/>
  <c r="BX223" i="9"/>
  <c r="BZ223" i="9"/>
  <c r="CA223" i="9"/>
  <c r="CS224" i="9"/>
  <c r="CR224" i="9"/>
  <c r="CT224" i="9"/>
  <c r="CU224" i="9"/>
  <c r="BE226" i="9"/>
  <c r="BD226" i="9"/>
  <c r="BF226" i="9"/>
  <c r="BG226" i="9"/>
  <c r="BY227" i="9"/>
  <c r="BX227" i="9"/>
  <c r="BZ227" i="9"/>
  <c r="CA227" i="9"/>
  <c r="CS228" i="9"/>
  <c r="CR228" i="9"/>
  <c r="CT228" i="9"/>
  <c r="CU228" i="9"/>
  <c r="BE230" i="9"/>
  <c r="BD230" i="9"/>
  <c r="BF230" i="9"/>
  <c r="BG230" i="9"/>
  <c r="BY231" i="9"/>
  <c r="BX231" i="9"/>
  <c r="BZ231" i="9"/>
  <c r="CA231" i="9"/>
  <c r="CT232" i="9"/>
  <c r="CR232" i="9"/>
  <c r="CU232" i="9"/>
  <c r="BF234" i="9"/>
  <c r="BD234" i="9"/>
  <c r="BG234" i="9"/>
  <c r="BZ235" i="9"/>
  <c r="BX235" i="9"/>
  <c r="CA235" i="9"/>
  <c r="CT236" i="9"/>
  <c r="CR236" i="9"/>
  <c r="CU236" i="9"/>
  <c r="BF238" i="9"/>
  <c r="BD238" i="9"/>
  <c r="BG238" i="9"/>
  <c r="BZ239" i="9"/>
  <c r="BX239" i="9"/>
  <c r="CA239" i="9"/>
  <c r="CT240" i="9"/>
  <c r="CR240" i="9"/>
  <c r="CU240" i="9"/>
  <c r="BF242" i="9"/>
  <c r="BD242" i="9"/>
  <c r="BG242" i="9"/>
  <c r="BZ243" i="9"/>
  <c r="BX243" i="9"/>
  <c r="CA243" i="9"/>
  <c r="CT244" i="9"/>
  <c r="CR244" i="9"/>
  <c r="CU244" i="9"/>
  <c r="BF246" i="9"/>
  <c r="BD246" i="9"/>
  <c r="BG246" i="9"/>
  <c r="BZ247" i="9"/>
  <c r="BX247" i="9"/>
  <c r="CA247" i="9"/>
  <c r="CT248" i="9"/>
  <c r="CR248" i="9"/>
  <c r="CU248" i="9"/>
  <c r="BF250" i="9"/>
  <c r="BD250" i="9"/>
  <c r="BG250" i="9"/>
  <c r="BZ251" i="9"/>
  <c r="BX251" i="9"/>
  <c r="CA251" i="9"/>
  <c r="CT252" i="9"/>
  <c r="CR252" i="9"/>
  <c r="CU252" i="9"/>
  <c r="BF254" i="9"/>
  <c r="BD254" i="9"/>
  <c r="BG254" i="9"/>
  <c r="BZ255" i="9"/>
  <c r="BX255" i="9"/>
  <c r="CA255" i="9"/>
  <c r="CT256" i="9"/>
  <c r="CU256" i="9"/>
  <c r="BF258" i="9"/>
  <c r="BG258" i="9"/>
  <c r="BZ259" i="9"/>
  <c r="CA259" i="9"/>
  <c r="CT260" i="9"/>
  <c r="CU260" i="9"/>
  <c r="BF262" i="9"/>
  <c r="BG262" i="9"/>
  <c r="BZ263" i="9"/>
  <c r="CA263" i="9"/>
  <c r="CT264" i="9"/>
  <c r="CU264" i="9"/>
  <c r="BF266" i="9"/>
  <c r="BG266" i="9"/>
  <c r="BG270" i="9"/>
  <c r="BF270" i="9"/>
  <c r="CA271" i="9"/>
  <c r="BZ271" i="9"/>
  <c r="CT272" i="9"/>
  <c r="CU272" i="9"/>
  <c r="BX287" i="9"/>
  <c r="BY287" i="9"/>
  <c r="BZ287" i="9"/>
  <c r="CA287" i="9"/>
  <c r="CR288" i="9"/>
  <c r="CS288" i="9"/>
  <c r="CT288" i="9"/>
  <c r="CU288" i="9"/>
  <c r="BD290" i="9"/>
  <c r="BE290" i="9"/>
  <c r="BF290" i="9"/>
  <c r="BG290" i="9"/>
  <c r="BX291" i="9"/>
  <c r="BY291" i="9"/>
  <c r="BZ291" i="9"/>
  <c r="CA291" i="9"/>
  <c r="CR292" i="9"/>
  <c r="CS292" i="9"/>
  <c r="CT292" i="9"/>
  <c r="CU292" i="9"/>
  <c r="BD294" i="9"/>
  <c r="BE294" i="9"/>
  <c r="BF294" i="9"/>
  <c r="BG294" i="9"/>
  <c r="BX295" i="9"/>
  <c r="BY295" i="9"/>
  <c r="BZ295" i="9"/>
  <c r="CA295" i="9"/>
  <c r="CR296" i="9"/>
  <c r="CS296" i="9"/>
  <c r="CU296" i="9"/>
  <c r="BD298" i="9"/>
  <c r="BE298" i="9"/>
  <c r="BG298" i="9"/>
  <c r="BX299" i="9"/>
  <c r="BY299" i="9"/>
  <c r="CA299" i="9"/>
  <c r="CR300" i="9"/>
  <c r="CS300" i="9"/>
  <c r="CU300" i="9"/>
  <c r="BD302" i="9"/>
  <c r="BE302" i="9"/>
  <c r="BG302" i="9"/>
  <c r="BY303" i="9"/>
  <c r="CA303" i="9"/>
  <c r="CR304" i="9"/>
  <c r="CS304" i="9"/>
  <c r="CU304" i="9"/>
  <c r="BD306" i="9"/>
  <c r="BE306" i="9"/>
  <c r="BG306" i="9"/>
  <c r="BX307" i="9"/>
  <c r="CA307" i="9"/>
  <c r="BY307" i="9"/>
  <c r="CR308" i="9"/>
  <c r="CU308" i="9"/>
  <c r="CS308" i="9"/>
  <c r="BD310" i="9"/>
  <c r="BE310" i="9"/>
  <c r="BG310" i="9"/>
  <c r="BX311" i="9"/>
  <c r="BY311" i="9"/>
  <c r="CA311" i="9"/>
  <c r="CR312" i="9"/>
  <c r="CU312" i="9"/>
  <c r="CS312" i="9"/>
  <c r="BE314" i="9"/>
  <c r="BG314" i="9"/>
  <c r="BY315" i="9"/>
  <c r="CA315" i="9"/>
  <c r="CS316" i="9"/>
  <c r="CU316" i="9"/>
  <c r="BE318" i="9"/>
  <c r="BG318" i="9"/>
  <c r="BY319" i="9"/>
  <c r="CA319" i="9"/>
  <c r="CS320" i="9"/>
  <c r="CU320" i="9"/>
  <c r="BE322" i="9"/>
  <c r="BG322" i="9"/>
  <c r="BY323" i="9"/>
  <c r="CA323" i="9"/>
  <c r="CS324" i="9"/>
  <c r="CU324" i="9"/>
  <c r="BE326" i="9"/>
  <c r="BG326" i="9"/>
  <c r="BY327" i="9"/>
  <c r="CA327" i="9"/>
  <c r="CS328" i="9"/>
  <c r="CU328" i="9"/>
  <c r="BE330" i="9"/>
  <c r="BG330" i="9"/>
  <c r="BY331" i="9"/>
  <c r="CA331" i="9"/>
  <c r="CS332" i="9"/>
  <c r="CU332" i="9"/>
  <c r="BE334" i="9"/>
  <c r="BG334" i="9"/>
  <c r="BY335" i="9"/>
  <c r="CA335" i="9"/>
  <c r="CS336" i="9"/>
  <c r="CU336" i="9"/>
  <c r="BE338" i="9"/>
  <c r="BG338" i="9"/>
  <c r="BY339" i="9"/>
  <c r="CA339" i="9"/>
  <c r="CS340" i="9"/>
  <c r="CU340" i="9"/>
  <c r="BE342" i="9"/>
  <c r="BG342" i="9"/>
  <c r="BY343" i="9"/>
  <c r="CA343" i="9"/>
  <c r="CS344" i="9"/>
  <c r="CU344" i="9"/>
  <c r="BE346" i="9"/>
  <c r="BG346" i="9"/>
  <c r="BY347" i="9"/>
  <c r="CA347" i="9"/>
  <c r="CS348" i="9"/>
  <c r="CU348" i="9"/>
  <c r="BE350" i="9"/>
  <c r="BG350" i="9"/>
  <c r="BY351" i="9"/>
  <c r="CA351" i="9"/>
  <c r="CS352" i="9"/>
  <c r="CU352" i="9"/>
  <c r="BZ367" i="9"/>
  <c r="CA367" i="9"/>
  <c r="CT368" i="9"/>
  <c r="CU368" i="9"/>
  <c r="BF370" i="9"/>
  <c r="BG370" i="9"/>
  <c r="BZ371" i="9"/>
  <c r="CA371" i="9"/>
  <c r="CT372" i="9"/>
  <c r="CU372" i="9"/>
  <c r="BF374" i="9"/>
  <c r="BG374" i="9"/>
  <c r="BZ375" i="9"/>
  <c r="CA375" i="9"/>
  <c r="CT376" i="9"/>
  <c r="CU376" i="9"/>
  <c r="BF378" i="9"/>
  <c r="BG378" i="9"/>
  <c r="BZ379" i="9"/>
  <c r="CA379" i="9"/>
  <c r="CT380" i="9"/>
  <c r="CU380" i="9"/>
  <c r="BF382" i="9"/>
  <c r="BG382" i="9"/>
  <c r="BZ383" i="9"/>
  <c r="CA383" i="9"/>
  <c r="CT384" i="9"/>
  <c r="CU384" i="9"/>
  <c r="BF386" i="9"/>
  <c r="BG386" i="9"/>
  <c r="BX387" i="9"/>
  <c r="BZ387" i="9"/>
  <c r="CA387" i="9"/>
  <c r="BY387" i="9"/>
  <c r="CR388" i="9"/>
  <c r="CS388" i="9"/>
  <c r="CT388" i="9"/>
  <c r="CU388" i="9"/>
  <c r="BD390" i="9"/>
  <c r="BF390" i="9"/>
  <c r="BG390" i="9"/>
  <c r="BE390" i="9"/>
  <c r="BX391" i="9"/>
  <c r="BY391" i="9"/>
  <c r="BZ391" i="9"/>
  <c r="CA391" i="9"/>
  <c r="CR392" i="9"/>
  <c r="CT392" i="9"/>
  <c r="CU392" i="9"/>
  <c r="CS392" i="9"/>
  <c r="BD394" i="9"/>
  <c r="BE394" i="9"/>
  <c r="BF394" i="9"/>
  <c r="BG394" i="9"/>
  <c r="BX395" i="9"/>
  <c r="BZ395" i="9"/>
  <c r="CA395" i="9"/>
  <c r="BY395" i="9"/>
  <c r="CR396" i="9"/>
  <c r="CS396" i="9"/>
  <c r="CT396" i="9"/>
  <c r="CU396" i="9"/>
  <c r="BD398" i="9"/>
  <c r="BF398" i="9"/>
  <c r="BG398" i="9"/>
  <c r="BE398" i="9"/>
  <c r="BX399" i="9"/>
  <c r="BY399" i="9"/>
  <c r="BZ399" i="9"/>
  <c r="CA399" i="9"/>
  <c r="CR400" i="9"/>
  <c r="CT400" i="9"/>
  <c r="CU400" i="9"/>
  <c r="CS400" i="9"/>
  <c r="BD402" i="9"/>
  <c r="BE402" i="9"/>
  <c r="BF402" i="9"/>
  <c r="BG402" i="9"/>
  <c r="BX403" i="9"/>
  <c r="BZ403" i="9"/>
  <c r="CA403" i="9"/>
  <c r="BY403" i="9"/>
  <c r="CR404" i="9"/>
  <c r="CS404" i="9"/>
  <c r="CT404" i="9"/>
  <c r="CU404" i="9"/>
  <c r="BD406" i="9"/>
  <c r="BF406" i="9"/>
  <c r="BG406" i="9"/>
  <c r="BE406" i="9"/>
  <c r="BX407" i="9"/>
  <c r="BY407" i="9"/>
  <c r="BZ407" i="9"/>
  <c r="CA407" i="9"/>
  <c r="CR408" i="9"/>
  <c r="CT408" i="9"/>
  <c r="CU408" i="9"/>
  <c r="CS408" i="9"/>
  <c r="BD410" i="9"/>
  <c r="BG410" i="9"/>
  <c r="BX411" i="9"/>
  <c r="CA411" i="9"/>
  <c r="CR412" i="9"/>
  <c r="CU412" i="9"/>
  <c r="BD414" i="9"/>
  <c r="BG414" i="9"/>
  <c r="BX415" i="9"/>
  <c r="CA415" i="9"/>
  <c r="CR416" i="9"/>
  <c r="CU416" i="9"/>
  <c r="BD418" i="9"/>
  <c r="BG418" i="9"/>
  <c r="BX419" i="9"/>
  <c r="CA419" i="9"/>
  <c r="CR420" i="9"/>
  <c r="CU420" i="9"/>
  <c r="BD422" i="9"/>
  <c r="BG422" i="9"/>
  <c r="BX423" i="9"/>
  <c r="CA423" i="9"/>
  <c r="CR424" i="9"/>
  <c r="CU424" i="9"/>
  <c r="BD426" i="9"/>
  <c r="BG426" i="9"/>
  <c r="BX427" i="9"/>
  <c r="CA427" i="9"/>
  <c r="BX459" i="9"/>
  <c r="BY459" i="9"/>
  <c r="CA459" i="9"/>
  <c r="CR460" i="9"/>
  <c r="CS460" i="9"/>
  <c r="CU460" i="9"/>
  <c r="BD462" i="9"/>
  <c r="BE462" i="9"/>
  <c r="BG462" i="9"/>
  <c r="BX463" i="9"/>
  <c r="BY463" i="9"/>
  <c r="CA463" i="9"/>
  <c r="CR464" i="9"/>
  <c r="CS464" i="9"/>
  <c r="CU464" i="9"/>
  <c r="BD466" i="9"/>
  <c r="BE466" i="9"/>
  <c r="BG466" i="9"/>
  <c r="BX467" i="9"/>
  <c r="BY467" i="9"/>
  <c r="CA467" i="9"/>
  <c r="CR468" i="9"/>
  <c r="CS468" i="9"/>
  <c r="CT468" i="9"/>
  <c r="CU468" i="9"/>
  <c r="BD470" i="9"/>
  <c r="BE470" i="9"/>
  <c r="BF470" i="9"/>
  <c r="BG470" i="9"/>
  <c r="BX471" i="9"/>
  <c r="BY471" i="9"/>
  <c r="BZ471" i="9"/>
  <c r="CA471" i="9"/>
  <c r="CR472" i="9"/>
  <c r="CS472" i="9"/>
  <c r="CT472" i="9"/>
  <c r="CU472" i="9"/>
  <c r="BD474" i="9"/>
  <c r="BE474" i="9"/>
  <c r="BF474" i="9"/>
  <c r="BG474" i="9"/>
  <c r="BX475" i="9"/>
  <c r="BZ475" i="9"/>
  <c r="CA475" i="9"/>
  <c r="CR476" i="9"/>
  <c r="CT476" i="9"/>
  <c r="CU476" i="9"/>
  <c r="BD478" i="9"/>
  <c r="BF478" i="9"/>
  <c r="BG478" i="9"/>
  <c r="BX479" i="9"/>
  <c r="BZ479" i="9"/>
  <c r="CA479" i="9"/>
  <c r="CR480" i="9"/>
  <c r="CT480" i="9"/>
  <c r="CU480" i="9"/>
  <c r="BD482" i="9"/>
  <c r="BF482" i="9"/>
  <c r="BG482" i="9"/>
  <c r="BX483" i="9"/>
  <c r="BZ483" i="9"/>
  <c r="CA483" i="9"/>
  <c r="CR484" i="9"/>
  <c r="CT484" i="9"/>
  <c r="CU484" i="9"/>
  <c r="BD486" i="9"/>
  <c r="BF486" i="9"/>
  <c r="BG486" i="9"/>
  <c r="BX487" i="9"/>
  <c r="BZ487" i="9"/>
  <c r="CA487" i="9"/>
  <c r="CR488" i="9"/>
  <c r="CT488" i="9"/>
  <c r="CU488" i="9"/>
  <c r="CR496" i="9"/>
  <c r="CU496" i="9"/>
  <c r="CS496" i="9"/>
  <c r="BD498" i="9"/>
  <c r="BE498" i="9"/>
  <c r="BG498" i="9"/>
  <c r="BX499" i="9"/>
  <c r="BY499" i="9"/>
  <c r="CA499" i="9"/>
  <c r="CR500" i="9"/>
  <c r="CS500" i="9"/>
  <c r="CU500" i="9"/>
  <c r="BD502" i="9"/>
  <c r="BE502" i="9"/>
  <c r="BG502" i="9"/>
  <c r="BX503" i="9"/>
  <c r="BY503" i="9"/>
  <c r="CA503" i="9"/>
  <c r="CR504" i="9"/>
  <c r="CS504" i="9"/>
  <c r="CU504" i="9"/>
  <c r="BD506" i="9"/>
  <c r="BE506" i="9"/>
  <c r="BG506" i="9"/>
  <c r="BX507" i="9"/>
  <c r="BY507" i="9"/>
  <c r="CA507" i="9"/>
  <c r="CR508" i="9"/>
  <c r="CS508" i="9"/>
  <c r="CU508" i="9"/>
  <c r="BD510" i="9"/>
  <c r="BE510" i="9"/>
  <c r="BG510" i="9"/>
  <c r="BX511" i="9"/>
  <c r="BY511" i="9"/>
  <c r="CA511" i="9"/>
  <c r="CR512" i="9"/>
  <c r="CU512" i="9"/>
  <c r="CS512" i="9"/>
  <c r="BD514" i="9"/>
  <c r="BE514" i="9"/>
  <c r="BG514" i="9"/>
  <c r="BX515" i="9"/>
  <c r="BY515" i="9"/>
  <c r="CA515" i="9"/>
  <c r="CR516" i="9"/>
  <c r="CS516" i="9"/>
  <c r="CU516" i="9"/>
  <c r="BD518" i="9"/>
  <c r="BE518" i="9"/>
  <c r="BG518" i="9"/>
  <c r="BX519" i="9"/>
  <c r="CA519" i="9"/>
  <c r="BY519" i="9"/>
  <c r="CR520" i="9"/>
  <c r="CS520" i="9"/>
  <c r="CU520" i="9"/>
  <c r="BD522" i="9"/>
  <c r="BE522" i="9"/>
  <c r="BF522" i="9"/>
  <c r="BG522" i="9"/>
  <c r="BY523" i="9"/>
  <c r="CA523" i="9"/>
  <c r="CS524" i="9"/>
  <c r="CU524" i="9"/>
  <c r="BE526" i="9"/>
  <c r="BG526" i="9"/>
  <c r="BY527" i="9"/>
  <c r="CA527" i="9"/>
  <c r="CS528" i="9"/>
  <c r="CU528" i="9"/>
  <c r="BE530" i="9"/>
  <c r="BG530" i="9"/>
  <c r="BY531" i="9"/>
  <c r="CA531" i="9"/>
  <c r="CS532" i="9"/>
  <c r="CU532" i="9"/>
  <c r="BE534" i="9"/>
  <c r="BG534" i="9"/>
  <c r="BY535" i="9"/>
  <c r="CA535" i="9"/>
  <c r="CS536" i="9"/>
  <c r="CU536" i="9"/>
  <c r="BE538" i="9"/>
  <c r="BG538" i="9"/>
  <c r="BY539" i="9"/>
  <c r="CA539" i="9"/>
  <c r="CS540" i="9"/>
  <c r="CU540" i="9"/>
  <c r="BE542" i="9"/>
  <c r="BG542" i="9"/>
  <c r="BY543" i="9"/>
  <c r="CA543" i="9"/>
  <c r="CS544" i="9"/>
  <c r="CU544" i="9"/>
  <c r="BE546" i="9"/>
  <c r="BG546" i="9"/>
  <c r="BY547" i="9"/>
  <c r="CA547" i="9"/>
  <c r="CS548" i="9"/>
  <c r="CU548" i="9"/>
  <c r="BE550" i="9"/>
  <c r="BG550" i="9"/>
  <c r="BY551" i="9"/>
  <c r="CA551" i="9"/>
  <c r="CS552" i="9"/>
  <c r="CU552" i="9"/>
  <c r="BE554" i="9"/>
  <c r="BG554" i="9"/>
  <c r="BY555" i="9"/>
  <c r="CA555" i="9"/>
  <c r="CS556" i="9"/>
  <c r="CU556" i="9"/>
  <c r="BE558" i="9"/>
  <c r="BG558" i="9"/>
  <c r="BY559" i="9"/>
  <c r="CA559" i="9"/>
  <c r="CS560" i="9"/>
  <c r="CU560" i="9"/>
  <c r="BE562" i="9"/>
  <c r="BG562" i="9"/>
  <c r="BY563" i="9"/>
  <c r="CA563" i="9"/>
  <c r="CS564" i="9"/>
  <c r="CU564" i="9"/>
  <c r="BE566" i="9"/>
  <c r="BG566" i="9"/>
  <c r="BY567" i="9"/>
  <c r="CA567" i="9"/>
  <c r="CS568" i="9"/>
  <c r="CU568" i="9"/>
  <c r="BE570" i="9"/>
  <c r="BG570" i="9"/>
  <c r="BY571" i="9"/>
  <c r="CA571" i="9"/>
  <c r="CS572" i="9"/>
  <c r="CU572" i="9"/>
  <c r="BE574" i="9"/>
  <c r="BG574" i="9"/>
  <c r="BY575" i="9"/>
  <c r="CA575" i="9"/>
  <c r="CS576" i="9"/>
  <c r="CU576" i="9"/>
  <c r="BE578" i="9"/>
  <c r="BG578" i="9"/>
  <c r="BY579" i="9"/>
  <c r="CA579" i="9"/>
  <c r="CS580" i="9"/>
  <c r="CU580" i="9"/>
  <c r="BE582" i="9"/>
  <c r="BG582" i="9"/>
  <c r="BY583" i="9"/>
  <c r="CA583" i="9"/>
  <c r="CS584" i="9"/>
  <c r="CU584" i="9"/>
  <c r="BE586" i="9"/>
  <c r="BG586" i="9"/>
  <c r="BY587" i="9"/>
  <c r="CA587" i="9"/>
  <c r="CS588" i="9"/>
  <c r="CU588" i="9"/>
  <c r="BE590" i="9"/>
  <c r="BG590" i="9"/>
  <c r="BY591" i="9"/>
  <c r="CA591" i="9"/>
  <c r="CS592" i="9"/>
  <c r="CU592" i="9"/>
  <c r="BE594" i="9"/>
  <c r="BG594" i="9"/>
  <c r="BY595" i="9"/>
  <c r="CA595" i="9"/>
  <c r="BK756" i="9"/>
  <c r="BL756" i="9"/>
  <c r="BI756" i="9"/>
  <c r="BJ756" i="9"/>
  <c r="CC757" i="9"/>
  <c r="CD757" i="9"/>
  <c r="CE757" i="9"/>
  <c r="CF757" i="9"/>
  <c r="AQ759" i="9"/>
  <c r="AR759" i="9"/>
  <c r="AO759" i="9"/>
  <c r="AP759" i="9"/>
  <c r="BI760" i="9"/>
  <c r="BL760" i="9"/>
  <c r="CC761" i="9"/>
  <c r="CF761" i="9"/>
  <c r="AO763" i="9"/>
  <c r="AR763" i="9"/>
  <c r="BI764" i="9"/>
  <c r="BL764" i="9"/>
  <c r="CC765" i="9"/>
  <c r="CF765" i="9"/>
  <c r="AO767" i="9"/>
  <c r="AR767" i="9"/>
  <c r="BI768" i="9"/>
  <c r="BL768" i="9"/>
  <c r="CC769" i="9"/>
  <c r="CF769" i="9"/>
  <c r="AO771" i="9"/>
  <c r="AR771" i="9"/>
  <c r="BI772" i="9"/>
  <c r="BL772" i="9"/>
  <c r="CC773" i="9"/>
  <c r="CF773" i="9"/>
  <c r="AO775" i="9"/>
  <c r="AR775" i="9"/>
  <c r="BI776" i="9"/>
  <c r="BL776" i="9"/>
  <c r="CC777" i="9"/>
  <c r="CF777" i="9"/>
  <c r="AO779" i="9"/>
  <c r="AR779" i="9"/>
  <c r="BI780" i="9"/>
  <c r="BL780" i="9"/>
  <c r="CC781" i="9"/>
  <c r="CF781" i="9"/>
  <c r="AO783" i="9"/>
  <c r="AR783" i="9"/>
  <c r="BI784" i="9"/>
  <c r="BL784" i="9"/>
  <c r="CC785" i="9"/>
  <c r="CF785" i="9"/>
  <c r="AO787" i="9"/>
  <c r="AR787" i="9"/>
  <c r="BI788" i="9"/>
  <c r="BL788" i="9"/>
  <c r="CC789" i="9"/>
  <c r="CF789" i="9"/>
  <c r="AO791" i="9"/>
  <c r="AR791" i="9"/>
  <c r="BI792" i="9"/>
  <c r="BL792" i="9"/>
  <c r="CC793" i="9"/>
  <c r="CF793" i="9"/>
  <c r="AO795" i="9"/>
  <c r="AR795" i="9"/>
  <c r="BI796" i="9"/>
  <c r="BL796" i="9"/>
  <c r="CC797" i="9"/>
  <c r="CF797" i="9"/>
  <c r="AO799" i="9"/>
  <c r="AR799" i="9"/>
  <c r="BI800" i="9"/>
  <c r="BL800" i="9"/>
  <c r="CC801" i="9"/>
  <c r="CF801" i="9"/>
  <c r="AO803" i="9"/>
  <c r="AR803" i="9"/>
  <c r="BI804" i="9"/>
  <c r="BL804" i="9"/>
  <c r="CC805" i="9"/>
  <c r="CF805" i="9"/>
  <c r="AO807" i="9"/>
  <c r="AR807" i="9"/>
  <c r="BI808" i="9"/>
  <c r="BL808" i="9"/>
  <c r="CC809" i="9"/>
  <c r="CF809" i="9"/>
  <c r="AO811" i="9"/>
  <c r="AR811" i="9"/>
  <c r="BI812" i="9"/>
  <c r="BL812" i="9"/>
  <c r="CC813" i="9"/>
  <c r="CF813" i="9"/>
  <c r="AO815" i="9"/>
  <c r="AR815" i="9"/>
  <c r="BI816" i="9"/>
  <c r="BL816" i="9"/>
  <c r="CC817" i="9"/>
  <c r="CF817" i="9"/>
  <c r="AO819" i="9"/>
  <c r="AR819" i="9"/>
  <c r="BI820" i="9"/>
  <c r="BL820" i="9"/>
  <c r="CC821" i="9"/>
  <c r="CF821" i="9"/>
  <c r="AO823" i="9"/>
  <c r="AR823" i="9"/>
  <c r="BI824" i="9"/>
  <c r="BL824" i="9"/>
  <c r="CC825" i="9"/>
  <c r="CF825" i="9"/>
  <c r="BI836" i="9"/>
  <c r="BL836" i="9"/>
  <c r="BI844" i="9"/>
  <c r="BL844" i="9"/>
  <c r="AV759" i="9"/>
  <c r="AU759" i="9"/>
  <c r="CK761" i="9"/>
  <c r="CH761" i="9"/>
  <c r="CI761" i="9"/>
  <c r="CJ761" i="9"/>
  <c r="BO765" i="9"/>
  <c r="BP765" i="9"/>
  <c r="BQ765" i="9"/>
  <c r="BN765" i="9"/>
  <c r="BO769" i="9"/>
  <c r="BP769" i="9"/>
  <c r="BQ769" i="9"/>
  <c r="BN769" i="9"/>
  <c r="BO773" i="9"/>
  <c r="BP773" i="9"/>
  <c r="BQ773" i="9"/>
  <c r="BN773" i="9"/>
  <c r="BO777" i="9"/>
  <c r="BP777" i="9"/>
  <c r="BQ777" i="9"/>
  <c r="BN777" i="9"/>
  <c r="BO781" i="9"/>
  <c r="BP781" i="9"/>
  <c r="BQ781" i="9"/>
  <c r="BN781" i="9"/>
  <c r="AU784" i="9"/>
  <c r="AV784" i="9"/>
  <c r="AW784" i="9"/>
  <c r="AT784" i="9"/>
  <c r="AU788" i="9"/>
  <c r="AV788" i="9"/>
  <c r="AW788" i="9"/>
  <c r="AT788" i="9"/>
  <c r="AU792" i="9"/>
  <c r="AV792" i="9"/>
  <c r="AW792" i="9"/>
  <c r="AT792" i="9"/>
  <c r="CK795" i="9"/>
  <c r="CH795" i="9"/>
  <c r="CI795" i="9"/>
  <c r="CJ795" i="9"/>
  <c r="AW799" i="9"/>
  <c r="AT799" i="9"/>
  <c r="AU799" i="9"/>
  <c r="AV799" i="9"/>
  <c r="CK801" i="9"/>
  <c r="CH801" i="9"/>
  <c r="CI801" i="9"/>
  <c r="CJ801" i="9"/>
  <c r="AT805" i="9"/>
  <c r="AU805" i="9"/>
  <c r="AV805" i="9"/>
  <c r="AW805" i="9"/>
  <c r="BP808" i="9"/>
  <c r="BQ808" i="9"/>
  <c r="BN808" i="9"/>
  <c r="BO808" i="9"/>
  <c r="CJ811" i="9"/>
  <c r="CK811" i="9"/>
  <c r="CH811" i="9"/>
  <c r="CI811" i="9"/>
  <c r="AV815" i="9"/>
  <c r="AW815" i="9"/>
  <c r="AT815" i="9"/>
  <c r="AU815" i="9"/>
  <c r="CJ817" i="9"/>
  <c r="CK817" i="9"/>
  <c r="CH817" i="9"/>
  <c r="CI817" i="9"/>
  <c r="AT821" i="9"/>
  <c r="AU821" i="9"/>
  <c r="AV821" i="9"/>
  <c r="AW821" i="9"/>
  <c r="BP824" i="9"/>
  <c r="BQ824" i="9"/>
  <c r="BN824" i="9"/>
  <c r="BO824" i="9"/>
  <c r="CI831" i="9"/>
  <c r="CJ831" i="9"/>
  <c r="CK831" i="9"/>
  <c r="CH831" i="9"/>
  <c r="BN835" i="9"/>
  <c r="BO835" i="9"/>
  <c r="BP835" i="9"/>
  <c r="BQ835" i="9"/>
  <c r="BO837" i="9"/>
  <c r="BP837" i="9"/>
  <c r="BQ837" i="9"/>
  <c r="BN837" i="9"/>
  <c r="CH841" i="9"/>
  <c r="CI841" i="9"/>
  <c r="CJ841" i="9"/>
  <c r="CK841" i="9"/>
  <c r="BN845" i="9"/>
  <c r="BO845" i="9"/>
  <c r="BP845" i="9"/>
  <c r="BQ845" i="9"/>
  <c r="CO812" i="9"/>
  <c r="CN812" i="9"/>
  <c r="CO820" i="9"/>
  <c r="CM820" i="9"/>
  <c r="CN820" i="9"/>
  <c r="BU824" i="9"/>
  <c r="BT824" i="9"/>
  <c r="BS824" i="9"/>
  <c r="BU829" i="9"/>
  <c r="BS829" i="9"/>
  <c r="BT829" i="9"/>
  <c r="CO833" i="9"/>
  <c r="CM833" i="9"/>
  <c r="CN833" i="9"/>
  <c r="CS705" i="9"/>
  <c r="CU705" i="9"/>
  <c r="BX737" i="9"/>
  <c r="CA737" i="9"/>
  <c r="BY737" i="9"/>
  <c r="BZ737" i="9"/>
  <c r="CS765" i="9"/>
  <c r="CR765" i="9"/>
  <c r="CT765" i="9"/>
  <c r="CU765" i="9"/>
  <c r="BY785" i="9"/>
  <c r="BZ785" i="9"/>
  <c r="CA785" i="9"/>
  <c r="BX785" i="9"/>
  <c r="BY801" i="9"/>
  <c r="BZ801" i="9"/>
  <c r="CA801" i="9"/>
  <c r="BX801" i="9"/>
  <c r="CS833" i="9"/>
  <c r="CR833" i="9"/>
  <c r="BN699" i="9"/>
  <c r="BO699" i="9"/>
  <c r="BQ699" i="9"/>
  <c r="CH700" i="9"/>
  <c r="CI700" i="9"/>
  <c r="CK700" i="9"/>
  <c r="AT702" i="9"/>
  <c r="AU702" i="9"/>
  <c r="AW702" i="9"/>
  <c r="BN703" i="9"/>
  <c r="BO703" i="9"/>
  <c r="BQ703" i="9"/>
  <c r="CH704" i="9"/>
  <c r="CI704" i="9"/>
  <c r="CK704" i="9"/>
  <c r="AT706" i="9"/>
  <c r="AU706" i="9"/>
  <c r="AW706" i="9"/>
  <c r="BN707" i="9"/>
  <c r="BO707" i="9"/>
  <c r="BQ707" i="9"/>
  <c r="CH708" i="9"/>
  <c r="CI708" i="9"/>
  <c r="CK708" i="9"/>
  <c r="AT710" i="9"/>
  <c r="AW710" i="9"/>
  <c r="AU710" i="9"/>
  <c r="BN711" i="9"/>
  <c r="BO711" i="9"/>
  <c r="BQ711" i="9"/>
  <c r="CH712" i="9"/>
  <c r="CK712" i="9"/>
  <c r="CI712" i="9"/>
  <c r="AT714" i="9"/>
  <c r="AU714" i="9"/>
  <c r="AW714" i="9"/>
  <c r="BN715" i="9"/>
  <c r="BQ715" i="9"/>
  <c r="BO715" i="9"/>
  <c r="CH716" i="9"/>
  <c r="CI716" i="9"/>
  <c r="CK716" i="9"/>
  <c r="AT718" i="9"/>
  <c r="AW718" i="9"/>
  <c r="AU718" i="9"/>
  <c r="BN719" i="9"/>
  <c r="BQ719" i="9"/>
  <c r="BO719" i="9"/>
  <c r="CH720" i="9"/>
  <c r="CK720" i="9"/>
  <c r="CI720" i="9"/>
  <c r="AT722" i="9"/>
  <c r="AW722" i="9"/>
  <c r="AU722" i="9"/>
  <c r="BN723" i="9"/>
  <c r="BQ723" i="9"/>
  <c r="BO723" i="9"/>
  <c r="CH724" i="9"/>
  <c r="CK724" i="9"/>
  <c r="CI724" i="9"/>
  <c r="AT726" i="9"/>
  <c r="AW726" i="9"/>
  <c r="AU726" i="9"/>
  <c r="BN727" i="9"/>
  <c r="BQ727" i="9"/>
  <c r="BO727" i="9"/>
  <c r="CH728" i="9"/>
  <c r="CK728" i="9"/>
  <c r="CI728" i="9"/>
  <c r="AT730" i="9"/>
  <c r="AW730" i="9"/>
  <c r="AU730" i="9"/>
  <c r="BN731" i="9"/>
  <c r="BQ731" i="9"/>
  <c r="BO731" i="9"/>
  <c r="BP735" i="9"/>
  <c r="BN735" i="9"/>
  <c r="BQ735" i="9"/>
  <c r="CJ736" i="9"/>
  <c r="CH736" i="9"/>
  <c r="CK736" i="9"/>
  <c r="AV738" i="9"/>
  <c r="AW738" i="9"/>
  <c r="AT738" i="9"/>
  <c r="BP739" i="9"/>
  <c r="BN739" i="9"/>
  <c r="BQ739" i="9"/>
  <c r="CJ740" i="9"/>
  <c r="CK740" i="9"/>
  <c r="CH740" i="9"/>
  <c r="AV742" i="9"/>
  <c r="AT742" i="9"/>
  <c r="AW742" i="9"/>
  <c r="BP743" i="9"/>
  <c r="BQ743" i="9"/>
  <c r="BN743" i="9"/>
  <c r="CJ744" i="9"/>
  <c r="CH744" i="9"/>
  <c r="CK744" i="9"/>
  <c r="AV746" i="9"/>
  <c r="AT746" i="9"/>
  <c r="AW746" i="9"/>
  <c r="BP747" i="9"/>
  <c r="BN747" i="9"/>
  <c r="BQ747" i="9"/>
  <c r="CJ748" i="9"/>
  <c r="CK748" i="9"/>
  <c r="CH748" i="9"/>
  <c r="AV750" i="9"/>
  <c r="AT750" i="9"/>
  <c r="AW750" i="9"/>
  <c r="BP751" i="9"/>
  <c r="BN751" i="9"/>
  <c r="BQ751" i="9"/>
  <c r="CJ752" i="9"/>
  <c r="CH752" i="9"/>
  <c r="CK752" i="9"/>
  <c r="AV754" i="9"/>
  <c r="AT754" i="9"/>
  <c r="AW754" i="9"/>
  <c r="BP755" i="9"/>
  <c r="BN755" i="9"/>
  <c r="BQ755" i="9"/>
  <c r="CJ756" i="9"/>
  <c r="CH756" i="9"/>
  <c r="CK756" i="9"/>
  <c r="AU760" i="9"/>
  <c r="AV760" i="9"/>
  <c r="AW760" i="9"/>
  <c r="AT760" i="9"/>
  <c r="AU764" i="9"/>
  <c r="AV764" i="9"/>
  <c r="AW764" i="9"/>
  <c r="AT764" i="9"/>
  <c r="AW767" i="9"/>
  <c r="AT767" i="9"/>
  <c r="AU767" i="9"/>
  <c r="AV767" i="9"/>
  <c r="CK769" i="9"/>
  <c r="CH769" i="9"/>
  <c r="CI769" i="9"/>
  <c r="CJ769" i="9"/>
  <c r="AW773" i="9"/>
  <c r="AT773" i="9"/>
  <c r="AU773" i="9"/>
  <c r="AV773" i="9"/>
  <c r="BQ776" i="9"/>
  <c r="BN776" i="9"/>
  <c r="BO776" i="9"/>
  <c r="BP776" i="9"/>
  <c r="CK779" i="9"/>
  <c r="CH779" i="9"/>
  <c r="CI779" i="9"/>
  <c r="CJ779" i="9"/>
  <c r="BQ784" i="9"/>
  <c r="BN784" i="9"/>
  <c r="BO784" i="9"/>
  <c r="BP784" i="9"/>
  <c r="CK787" i="9"/>
  <c r="CH787" i="9"/>
  <c r="CI787" i="9"/>
  <c r="CJ787" i="9"/>
  <c r="AW791" i="9"/>
  <c r="AT791" i="9"/>
  <c r="AU791" i="9"/>
  <c r="AV791" i="9"/>
  <c r="BO793" i="9"/>
  <c r="BP793" i="9"/>
  <c r="BQ793" i="9"/>
  <c r="BN793" i="9"/>
  <c r="BO797" i="9"/>
  <c r="BP797" i="9"/>
  <c r="BQ797" i="9"/>
  <c r="BN797" i="9"/>
  <c r="BO801" i="9"/>
  <c r="BP801" i="9"/>
  <c r="BQ801" i="9"/>
  <c r="BN801" i="9"/>
  <c r="BQ805" i="9"/>
  <c r="BN805" i="9"/>
  <c r="BO805" i="9"/>
  <c r="BP805" i="9"/>
  <c r="BQ809" i="9"/>
  <c r="BN809" i="9"/>
  <c r="BO809" i="9"/>
  <c r="BP809" i="9"/>
  <c r="BO813" i="9"/>
  <c r="BP813" i="9"/>
  <c r="BQ813" i="9"/>
  <c r="BN813" i="9"/>
  <c r="BQ817" i="9"/>
  <c r="BN817" i="9"/>
  <c r="BO817" i="9"/>
  <c r="BP817" i="9"/>
  <c r="BQ821" i="9"/>
  <c r="BN821" i="9"/>
  <c r="BO821" i="9"/>
  <c r="BP821" i="9"/>
  <c r="BQ825" i="9"/>
  <c r="BN825" i="9"/>
  <c r="BO825" i="9"/>
  <c r="BP825" i="9"/>
  <c r="AW828" i="9"/>
  <c r="AT828" i="9"/>
  <c r="AU828" i="9"/>
  <c r="AV828" i="9"/>
  <c r="BQ829" i="9"/>
  <c r="BN829" i="9"/>
  <c r="BO829" i="9"/>
  <c r="BP829" i="9"/>
  <c r="BQ832" i="9"/>
  <c r="BN832" i="9"/>
  <c r="BO832" i="9"/>
  <c r="BP832" i="9"/>
  <c r="CK836" i="9"/>
  <c r="CH836" i="9"/>
  <c r="CI836" i="9"/>
  <c r="CJ836" i="9"/>
  <c r="CJ839" i="9"/>
  <c r="CK839" i="9"/>
  <c r="CH839" i="9"/>
  <c r="CI839" i="9"/>
  <c r="CI843" i="9"/>
  <c r="CJ843" i="9"/>
  <c r="CK843" i="9"/>
  <c r="CH843" i="9"/>
  <c r="BU809" i="9"/>
  <c r="BT809" i="9"/>
  <c r="CO817" i="9"/>
  <c r="CN817" i="9"/>
  <c r="CM817" i="9"/>
  <c r="BU833" i="9"/>
  <c r="BT833" i="9"/>
  <c r="BS833" i="9"/>
  <c r="BU836" i="9"/>
  <c r="BT836" i="9"/>
  <c r="BS836" i="9"/>
  <c r="BU840" i="9"/>
  <c r="BS840" i="9"/>
  <c r="BT840" i="9"/>
  <c r="BE733" i="9"/>
  <c r="BG733" i="9"/>
  <c r="BD741" i="9"/>
  <c r="BF741" i="9"/>
  <c r="BY773" i="9"/>
  <c r="BZ773" i="9"/>
  <c r="CA773" i="9"/>
  <c r="BX773" i="9"/>
  <c r="CS801" i="9"/>
  <c r="CR801" i="9"/>
  <c r="CT801" i="9"/>
  <c r="CU801" i="9"/>
  <c r="AZ700" i="9"/>
  <c r="AY700" i="9"/>
  <c r="BA700" i="9"/>
  <c r="BB700" i="9"/>
  <c r="BT701" i="9"/>
  <c r="BS701" i="9"/>
  <c r="BU701" i="9"/>
  <c r="BV701" i="9"/>
  <c r="CN702" i="9"/>
  <c r="CM702" i="9"/>
  <c r="CO702" i="9"/>
  <c r="CP702" i="9"/>
  <c r="AZ704" i="9"/>
  <c r="AY704" i="9"/>
  <c r="BA704" i="9"/>
  <c r="BB704" i="9"/>
  <c r="BT705" i="9"/>
  <c r="BS705" i="9"/>
  <c r="BU705" i="9"/>
  <c r="BV705" i="9"/>
  <c r="CN706" i="9"/>
  <c r="CM706" i="9"/>
  <c r="CO706" i="9"/>
  <c r="CP706" i="9"/>
  <c r="AZ708" i="9"/>
  <c r="AY708" i="9"/>
  <c r="BA708" i="9"/>
  <c r="BB708" i="9"/>
  <c r="BT709" i="9"/>
  <c r="BU709" i="9"/>
  <c r="BV709" i="9"/>
  <c r="BS709" i="9"/>
  <c r="CN710" i="9"/>
  <c r="CM710" i="9"/>
  <c r="CO710" i="9"/>
  <c r="CP710" i="9"/>
  <c r="AZ712" i="9"/>
  <c r="BA712" i="9"/>
  <c r="BB712" i="9"/>
  <c r="AY712" i="9"/>
  <c r="BT713" i="9"/>
  <c r="BS713" i="9"/>
  <c r="BU713" i="9"/>
  <c r="BV713" i="9"/>
  <c r="CN714" i="9"/>
  <c r="CO714" i="9"/>
  <c r="CP714" i="9"/>
  <c r="CM714" i="9"/>
  <c r="AZ716" i="9"/>
  <c r="AY716" i="9"/>
  <c r="BA716" i="9"/>
  <c r="BB716" i="9"/>
  <c r="BT717" i="9"/>
  <c r="BU717" i="9"/>
  <c r="BV717" i="9"/>
  <c r="BS717" i="9"/>
  <c r="CN718" i="9"/>
  <c r="CM718" i="9"/>
  <c r="CO718" i="9"/>
  <c r="CP718" i="9"/>
  <c r="AZ720" i="9"/>
  <c r="AY720" i="9"/>
  <c r="BA720" i="9"/>
  <c r="BB720" i="9"/>
  <c r="BT721" i="9"/>
  <c r="BS721" i="9"/>
  <c r="BU721" i="9"/>
  <c r="BV721" i="9"/>
  <c r="CN722" i="9"/>
  <c r="CM722" i="9"/>
  <c r="CO722" i="9"/>
  <c r="CP722" i="9"/>
  <c r="AZ724" i="9"/>
  <c r="AY724" i="9"/>
  <c r="BA724" i="9"/>
  <c r="BB724" i="9"/>
  <c r="BT725" i="9"/>
  <c r="BS725" i="9"/>
  <c r="BU725" i="9"/>
  <c r="BV725" i="9"/>
  <c r="CN726" i="9"/>
  <c r="CM726" i="9"/>
  <c r="CO726" i="9"/>
  <c r="CP726" i="9"/>
  <c r="AZ728" i="9"/>
  <c r="AY728" i="9"/>
  <c r="BA728" i="9"/>
  <c r="BB728" i="9"/>
  <c r="BT729" i="9"/>
  <c r="BS729" i="9"/>
  <c r="BU729" i="9"/>
  <c r="BV729" i="9"/>
  <c r="CN730" i="9"/>
  <c r="CM730" i="9"/>
  <c r="CO730" i="9"/>
  <c r="CP730" i="9"/>
  <c r="AZ732" i="9"/>
  <c r="AY732" i="9"/>
  <c r="BA732" i="9"/>
  <c r="BB732" i="9"/>
  <c r="BT733" i="9"/>
  <c r="BS733" i="9"/>
  <c r="BU733" i="9"/>
  <c r="BV733" i="9"/>
  <c r="CN734" i="9"/>
  <c r="CM734" i="9"/>
  <c r="CO734" i="9"/>
  <c r="CP734" i="9"/>
  <c r="AZ736" i="9"/>
  <c r="AY736" i="9"/>
  <c r="BA736" i="9"/>
  <c r="BB736" i="9"/>
  <c r="BT737" i="9"/>
  <c r="BV737" i="9"/>
  <c r="BS737" i="9"/>
  <c r="BU737" i="9"/>
  <c r="CN738" i="9"/>
  <c r="CM738" i="9"/>
  <c r="CO738" i="9"/>
  <c r="CP738" i="9"/>
  <c r="AZ740" i="9"/>
  <c r="BB740" i="9"/>
  <c r="AY740" i="9"/>
  <c r="BA740" i="9"/>
  <c r="BT741" i="9"/>
  <c r="BS741" i="9"/>
  <c r="BU741" i="9"/>
  <c r="BV741" i="9"/>
  <c r="CN742" i="9"/>
  <c r="CP742" i="9"/>
  <c r="CM742" i="9"/>
  <c r="CO742" i="9"/>
  <c r="AZ744" i="9"/>
  <c r="AY744" i="9"/>
  <c r="BA744" i="9"/>
  <c r="BB744" i="9"/>
  <c r="BT745" i="9"/>
  <c r="BV745" i="9"/>
  <c r="BS745" i="9"/>
  <c r="BU745" i="9"/>
  <c r="CN746" i="9"/>
  <c r="CO746" i="9"/>
  <c r="CP746" i="9"/>
  <c r="CM746" i="9"/>
  <c r="AZ748" i="9"/>
  <c r="AY748" i="9"/>
  <c r="BA748" i="9"/>
  <c r="BB748" i="9"/>
  <c r="BT749" i="9"/>
  <c r="BS749" i="9"/>
  <c r="BU749" i="9"/>
  <c r="BV749" i="9"/>
  <c r="CN750" i="9"/>
  <c r="CP750" i="9"/>
  <c r="CM750" i="9"/>
  <c r="CO750" i="9"/>
  <c r="AZ752" i="9"/>
  <c r="AY752" i="9"/>
  <c r="BA752" i="9"/>
  <c r="BB752" i="9"/>
  <c r="BT753" i="9"/>
  <c r="BV753" i="9"/>
  <c r="BS753" i="9"/>
  <c r="BU753" i="9"/>
  <c r="CN754" i="9"/>
  <c r="CM754" i="9"/>
  <c r="CO754" i="9"/>
  <c r="CP754" i="9"/>
  <c r="AZ756" i="9"/>
  <c r="BB756" i="9"/>
  <c r="AY756" i="9"/>
  <c r="BA756" i="9"/>
  <c r="BT757" i="9"/>
  <c r="BS757" i="9"/>
  <c r="BU757" i="9"/>
  <c r="BV757" i="9"/>
  <c r="CN758" i="9"/>
  <c r="CP758" i="9"/>
  <c r="CM758" i="9"/>
  <c r="CO758" i="9"/>
  <c r="BA760" i="9"/>
  <c r="AZ760" i="9"/>
  <c r="BB760" i="9"/>
  <c r="BU761" i="9"/>
  <c r="BT761" i="9"/>
  <c r="BV761" i="9"/>
  <c r="CO762" i="9"/>
  <c r="CN762" i="9"/>
  <c r="CP762" i="9"/>
  <c r="BA764" i="9"/>
  <c r="AZ764" i="9"/>
  <c r="BB764" i="9"/>
  <c r="BU765" i="9"/>
  <c r="BT765" i="9"/>
  <c r="BV765" i="9"/>
  <c r="CO766" i="9"/>
  <c r="CN766" i="9"/>
  <c r="CP766" i="9"/>
  <c r="BA768" i="9"/>
  <c r="AZ768" i="9"/>
  <c r="BB768" i="9"/>
  <c r="BU769" i="9"/>
  <c r="BT769" i="9"/>
  <c r="BV769" i="9"/>
  <c r="CO770" i="9"/>
  <c r="CN770" i="9"/>
  <c r="CP770" i="9"/>
  <c r="BA772" i="9"/>
  <c r="AZ772" i="9"/>
  <c r="BB772" i="9"/>
  <c r="BU773" i="9"/>
  <c r="BT773" i="9"/>
  <c r="BV773" i="9"/>
  <c r="BU775" i="9"/>
  <c r="BT775" i="9"/>
  <c r="BV775" i="9"/>
  <c r="CO776" i="9"/>
  <c r="CN776" i="9"/>
  <c r="CP776" i="9"/>
  <c r="BA780" i="9"/>
  <c r="AZ780" i="9"/>
  <c r="BB780" i="9"/>
  <c r="BU781" i="9"/>
  <c r="BT781" i="9"/>
  <c r="BV781" i="9"/>
  <c r="BU783" i="9"/>
  <c r="BT783" i="9"/>
  <c r="BV783" i="9"/>
  <c r="CO784" i="9"/>
  <c r="CN784" i="9"/>
  <c r="CP784" i="9"/>
  <c r="BA788" i="9"/>
  <c r="AZ788" i="9"/>
  <c r="BB788" i="9"/>
  <c r="BT789" i="9"/>
  <c r="BV789" i="9"/>
  <c r="BA792" i="9"/>
  <c r="AZ792" i="9"/>
  <c r="BB792" i="9"/>
  <c r="BU793" i="9"/>
  <c r="BT793" i="9"/>
  <c r="BV793" i="9"/>
  <c r="BU795" i="9"/>
  <c r="BT795" i="9"/>
  <c r="BV795" i="9"/>
  <c r="CO796" i="9"/>
  <c r="CN796" i="9"/>
  <c r="CP796" i="9"/>
  <c r="BA800" i="9"/>
  <c r="AZ800" i="9"/>
  <c r="BB800" i="9"/>
  <c r="BU801" i="9"/>
  <c r="BT801" i="9"/>
  <c r="BV801" i="9"/>
  <c r="CO804" i="9"/>
  <c r="CN804" i="9"/>
  <c r="BA821" i="9"/>
  <c r="AY821" i="9"/>
  <c r="AZ821" i="9"/>
  <c r="CO829" i="9"/>
  <c r="CM829" i="9"/>
  <c r="CN829" i="9"/>
  <c r="BU841" i="9"/>
  <c r="BS841" i="9"/>
  <c r="BT841" i="9"/>
  <c r="BA845" i="9"/>
  <c r="AY845" i="9"/>
  <c r="AZ845" i="9"/>
  <c r="BE701" i="9"/>
  <c r="BG701" i="9"/>
  <c r="BE705" i="9"/>
  <c r="BG705" i="9"/>
  <c r="BD745" i="9"/>
  <c r="BF745" i="9"/>
  <c r="BX753" i="9"/>
  <c r="CA753" i="9"/>
  <c r="BY753" i="9"/>
  <c r="BZ753" i="9"/>
  <c r="BE761" i="9"/>
  <c r="BD761" i="9"/>
  <c r="BF761" i="9"/>
  <c r="BG761" i="9"/>
  <c r="CS781" i="9"/>
  <c r="CR781" i="9"/>
  <c r="CT781" i="9"/>
  <c r="CU781" i="9"/>
  <c r="BE801" i="9"/>
  <c r="BD801" i="9"/>
  <c r="BF801" i="9"/>
  <c r="BG801" i="9"/>
  <c r="BF623" i="9"/>
  <c r="BG623" i="9"/>
  <c r="BX624" i="9"/>
  <c r="BZ624" i="9"/>
  <c r="CR625" i="9"/>
  <c r="CT625" i="9"/>
  <c r="BD627" i="9"/>
  <c r="BF627" i="9"/>
  <c r="BX628" i="9"/>
  <c r="BZ628" i="9"/>
  <c r="CR629" i="9"/>
  <c r="CT629" i="9"/>
  <c r="BD631" i="9"/>
  <c r="BF631" i="9"/>
  <c r="BX632" i="9"/>
  <c r="BZ632" i="9"/>
  <c r="CR633" i="9"/>
  <c r="CT633" i="9"/>
  <c r="BD635" i="9"/>
  <c r="BF635" i="9"/>
  <c r="BX636" i="9"/>
  <c r="BZ636" i="9"/>
  <c r="CR637" i="9"/>
  <c r="CT637" i="9"/>
  <c r="BD639" i="9"/>
  <c r="BF639" i="9"/>
  <c r="BX640" i="9"/>
  <c r="BZ640" i="9"/>
  <c r="CR641" i="9"/>
  <c r="CT641" i="9"/>
  <c r="BD643" i="9"/>
  <c r="BF643" i="9"/>
  <c r="BX644" i="9"/>
  <c r="BZ644" i="9"/>
  <c r="CR645" i="9"/>
  <c r="CT645" i="9"/>
  <c r="BD647" i="9"/>
  <c r="BF647" i="9"/>
  <c r="BX648" i="9"/>
  <c r="BZ648" i="9"/>
  <c r="CR649" i="9"/>
  <c r="CT649" i="9"/>
  <c r="BD651" i="9"/>
  <c r="BF651" i="9"/>
  <c r="BX652" i="9"/>
  <c r="BZ652" i="9"/>
  <c r="CR653" i="9"/>
  <c r="CT653" i="9"/>
  <c r="BD655" i="9"/>
  <c r="BF655" i="9"/>
  <c r="BX656" i="9"/>
  <c r="BZ656" i="9"/>
  <c r="CS657" i="9"/>
  <c r="CU657" i="9"/>
  <c r="BE659" i="9"/>
  <c r="BG659" i="9"/>
  <c r="BY660" i="9"/>
  <c r="CA660" i="9"/>
  <c r="CS661" i="9"/>
  <c r="CU661" i="9"/>
  <c r="BE663" i="9"/>
  <c r="BG663" i="9"/>
  <c r="BY664" i="9"/>
  <c r="CA664" i="9"/>
  <c r="CS665" i="9"/>
  <c r="CU665" i="9"/>
  <c r="BE667" i="9"/>
  <c r="BG667" i="9"/>
  <c r="BY668" i="9"/>
  <c r="CA668" i="9"/>
  <c r="CS669" i="9"/>
  <c r="CU669" i="9"/>
  <c r="BY671" i="9"/>
  <c r="CA671" i="9"/>
  <c r="CS672" i="9"/>
  <c r="CU672" i="9"/>
  <c r="CS675" i="9"/>
  <c r="CU675" i="9"/>
  <c r="BE677" i="9"/>
  <c r="BG677" i="9"/>
  <c r="BE680" i="9"/>
  <c r="BG680" i="9"/>
  <c r="BY681" i="9"/>
  <c r="CA681" i="9"/>
  <c r="BE683" i="9"/>
  <c r="BG683" i="9"/>
  <c r="BY684" i="9"/>
  <c r="CA684" i="9"/>
  <c r="CS685" i="9"/>
  <c r="CU685" i="9"/>
  <c r="BE689" i="9"/>
  <c r="BG689" i="9"/>
  <c r="BY692" i="9"/>
  <c r="CA692" i="9"/>
  <c r="CS693" i="9"/>
  <c r="CU693" i="9"/>
  <c r="BE697" i="9"/>
  <c r="BG697" i="9"/>
  <c r="BE781" i="9"/>
  <c r="BD781" i="9"/>
  <c r="BF781" i="9"/>
  <c r="BG781" i="9"/>
  <c r="CS797" i="9"/>
  <c r="CR797" i="9"/>
  <c r="CT797" i="9"/>
  <c r="CU797" i="9"/>
  <c r="BY829" i="9"/>
  <c r="BX829" i="9"/>
  <c r="BE845" i="9"/>
  <c r="BD845" i="9"/>
  <c r="BP18" i="9"/>
  <c r="AZ19" i="9"/>
  <c r="BK20" i="9"/>
  <c r="AQ21" i="9"/>
  <c r="CP21" i="9"/>
  <c r="BV22" i="9"/>
  <c r="AO21" i="9"/>
  <c r="BZ27" i="9"/>
  <c r="CF30" i="9"/>
  <c r="BP30" i="9"/>
  <c r="CM32" i="9"/>
  <c r="CP32" i="9"/>
  <c r="BA34" i="9"/>
  <c r="AY34" i="9"/>
  <c r="BB34" i="9"/>
  <c r="BS35" i="9"/>
  <c r="BV35" i="9"/>
  <c r="CM36" i="9"/>
  <c r="CP36" i="9"/>
  <c r="AY38" i="9"/>
  <c r="BB38" i="9"/>
  <c r="BS39" i="9"/>
  <c r="BV39" i="9"/>
  <c r="CM40" i="9"/>
  <c r="CP40" i="9"/>
  <c r="AY42" i="9"/>
  <c r="BB42" i="9"/>
  <c r="BS43" i="9"/>
  <c r="BV43" i="9"/>
  <c r="BV47" i="9"/>
  <c r="BU47" i="9"/>
  <c r="CN48" i="9"/>
  <c r="CM48" i="9"/>
  <c r="CO48" i="9"/>
  <c r="CP48" i="9"/>
  <c r="AZ50" i="9"/>
  <c r="AY50" i="9"/>
  <c r="BA50" i="9"/>
  <c r="BB50" i="9"/>
  <c r="BT51" i="9"/>
  <c r="BS51" i="9"/>
  <c r="BU51" i="9"/>
  <c r="BV51" i="9"/>
  <c r="CN52" i="9"/>
  <c r="CM52" i="9"/>
  <c r="CO52" i="9"/>
  <c r="CP52" i="9"/>
  <c r="AZ54" i="9"/>
  <c r="AY54" i="9"/>
  <c r="BA54" i="9"/>
  <c r="BB54" i="9"/>
  <c r="BT55" i="9"/>
  <c r="BS55" i="9"/>
  <c r="BU55" i="9"/>
  <c r="BV55" i="9"/>
  <c r="CN56" i="9"/>
  <c r="CM56" i="9"/>
  <c r="CO56" i="9"/>
  <c r="CP56" i="9"/>
  <c r="AZ58" i="9"/>
  <c r="AY58" i="9"/>
  <c r="BA58" i="9"/>
  <c r="BB58" i="9"/>
  <c r="BT59" i="9"/>
  <c r="BU59" i="9"/>
  <c r="BV59" i="9"/>
  <c r="BS59" i="9"/>
  <c r="CN60" i="9"/>
  <c r="CO60" i="9"/>
  <c r="AZ62" i="9"/>
  <c r="BA62" i="9"/>
  <c r="BT63" i="9"/>
  <c r="BU63" i="9"/>
  <c r="CN64" i="9"/>
  <c r="CO64" i="9"/>
  <c r="AZ66" i="9"/>
  <c r="BA66" i="9"/>
  <c r="BT67" i="9"/>
  <c r="BS67" i="9"/>
  <c r="BU67" i="9"/>
  <c r="BV67" i="9"/>
  <c r="CN68" i="9"/>
  <c r="CM68" i="9"/>
  <c r="CO68" i="9"/>
  <c r="CP68" i="9"/>
  <c r="AZ70" i="9"/>
  <c r="AY70" i="9"/>
  <c r="BA70" i="9"/>
  <c r="BB70" i="9"/>
  <c r="BT71" i="9"/>
  <c r="BS71" i="9"/>
  <c r="BU71" i="9"/>
  <c r="BV71" i="9"/>
  <c r="BE34" i="9"/>
  <c r="BG34" i="9"/>
  <c r="BD34" i="9"/>
  <c r="CA35" i="9"/>
  <c r="BX35" i="9"/>
  <c r="BY35" i="9"/>
  <c r="BZ35" i="9"/>
  <c r="CU36" i="9"/>
  <c r="CR36" i="9"/>
  <c r="CS36" i="9"/>
  <c r="CT36" i="9"/>
  <c r="BG38" i="9"/>
  <c r="BD38" i="9"/>
  <c r="BE38" i="9"/>
  <c r="BF38" i="9"/>
  <c r="BY39" i="9"/>
  <c r="BZ39" i="9"/>
  <c r="CA39" i="9"/>
  <c r="BX39" i="9"/>
  <c r="CR40" i="9"/>
  <c r="CS40" i="9"/>
  <c r="CT40" i="9"/>
  <c r="CU40" i="9"/>
  <c r="BD42" i="9"/>
  <c r="BE42" i="9"/>
  <c r="BF42" i="9"/>
  <c r="BG42" i="9"/>
  <c r="BX43" i="9"/>
  <c r="BY43" i="9"/>
  <c r="BZ43" i="9"/>
  <c r="CA43" i="9"/>
  <c r="CS44" i="9"/>
  <c r="CT44" i="9"/>
  <c r="CU44" i="9"/>
  <c r="CR44" i="9"/>
  <c r="BD46" i="9"/>
  <c r="BF46" i="9"/>
  <c r="BG46" i="9"/>
  <c r="BE46" i="9"/>
  <c r="BX47" i="9"/>
  <c r="CA47" i="9"/>
  <c r="BY47" i="9"/>
  <c r="BZ47" i="9"/>
  <c r="CT48" i="9"/>
  <c r="CS48" i="9"/>
  <c r="CU48" i="9"/>
  <c r="BF50" i="9"/>
  <c r="BE50" i="9"/>
  <c r="BG50" i="9"/>
  <c r="BZ51" i="9"/>
  <c r="BY51" i="9"/>
  <c r="CA51" i="9"/>
  <c r="CT52" i="9"/>
  <c r="CS52" i="9"/>
  <c r="CU52" i="9"/>
  <c r="BF54" i="9"/>
  <c r="BE54" i="9"/>
  <c r="BG54" i="9"/>
  <c r="BZ55" i="9"/>
  <c r="BY55" i="9"/>
  <c r="CA55" i="9"/>
  <c r="CT56" i="9"/>
  <c r="CS56" i="9"/>
  <c r="CU56" i="9"/>
  <c r="BG58" i="9"/>
  <c r="BE58" i="9"/>
  <c r="CA59" i="9"/>
  <c r="BY59" i="9"/>
  <c r="CR60" i="9"/>
  <c r="CT60" i="9"/>
  <c r="BD62" i="9"/>
  <c r="BF62" i="9"/>
  <c r="BX63" i="9"/>
  <c r="BZ63" i="9"/>
  <c r="AO32" i="9"/>
  <c r="AP32" i="9"/>
  <c r="AQ32" i="9"/>
  <c r="AR32" i="9"/>
  <c r="BI33" i="9"/>
  <c r="BL33" i="9"/>
  <c r="BJ33" i="9"/>
  <c r="BK33" i="9"/>
  <c r="CE34" i="9"/>
  <c r="CD34" i="9"/>
  <c r="CF34" i="9"/>
  <c r="AQ36" i="9"/>
  <c r="AP36" i="9"/>
  <c r="AR36" i="9"/>
  <c r="BK37" i="9"/>
  <c r="BJ37" i="9"/>
  <c r="BL37" i="9"/>
  <c r="CE38" i="9"/>
  <c r="CD38" i="9"/>
  <c r="CF38" i="9"/>
  <c r="AQ40" i="9"/>
  <c r="AO40" i="9"/>
  <c r="AP40" i="9"/>
  <c r="AR40" i="9"/>
  <c r="BK41" i="9"/>
  <c r="BJ41" i="9"/>
  <c r="BL41" i="9"/>
  <c r="BI41" i="9"/>
  <c r="CE42" i="9"/>
  <c r="CD42" i="9"/>
  <c r="CF42" i="9"/>
  <c r="CC42" i="9"/>
  <c r="AQ44" i="9"/>
  <c r="AP44" i="9"/>
  <c r="AR44" i="9"/>
  <c r="AO44" i="9"/>
  <c r="BK45" i="9"/>
  <c r="BI45" i="9"/>
  <c r="BJ45" i="9"/>
  <c r="BL45" i="9"/>
  <c r="CD46" i="9"/>
  <c r="CE46" i="9"/>
  <c r="CC46" i="9"/>
  <c r="CF46" i="9"/>
  <c r="AP48" i="9"/>
  <c r="AQ48" i="9"/>
  <c r="AR48" i="9"/>
  <c r="AO48" i="9"/>
  <c r="BL49" i="9"/>
  <c r="BI49" i="9"/>
  <c r="BJ49" i="9"/>
  <c r="BK49" i="9"/>
  <c r="CF50" i="9"/>
  <c r="CC50" i="9"/>
  <c r="CD50" i="9"/>
  <c r="CE50" i="9"/>
  <c r="AR52" i="9"/>
  <c r="AO52" i="9"/>
  <c r="AP52" i="9"/>
  <c r="AQ52" i="9"/>
  <c r="BL53" i="9"/>
  <c r="BI53" i="9"/>
  <c r="BJ53" i="9"/>
  <c r="BK53" i="9"/>
  <c r="CF54" i="9"/>
  <c r="CC54" i="9"/>
  <c r="CD54" i="9"/>
  <c r="CE54" i="9"/>
  <c r="AR56" i="9"/>
  <c r="AO56" i="9"/>
  <c r="AP56" i="9"/>
  <c r="AQ56" i="9"/>
  <c r="BI57" i="9"/>
  <c r="BJ57" i="9"/>
  <c r="BK57" i="9"/>
  <c r="BL57" i="9"/>
  <c r="CD58" i="9"/>
  <c r="CE58" i="9"/>
  <c r="CF58" i="9"/>
  <c r="CC58" i="9"/>
  <c r="AR60" i="9"/>
  <c r="AO60" i="9"/>
  <c r="AP60" i="9"/>
  <c r="AQ60" i="9"/>
  <c r="BL61" i="9"/>
  <c r="BI61" i="9"/>
  <c r="BJ61" i="9"/>
  <c r="BK61" i="9"/>
  <c r="CD62" i="9"/>
  <c r="CE62" i="9"/>
  <c r="CF62" i="9"/>
  <c r="CC62" i="9"/>
  <c r="AP64" i="9"/>
  <c r="AQ64" i="9"/>
  <c r="AR64" i="9"/>
  <c r="AO64" i="9"/>
  <c r="BI65" i="9"/>
  <c r="BJ65" i="9"/>
  <c r="BK65" i="9"/>
  <c r="BL65" i="9"/>
  <c r="CE66" i="9"/>
  <c r="CF66" i="9"/>
  <c r="CC66" i="9"/>
  <c r="CD66" i="9"/>
  <c r="AQ68" i="9"/>
  <c r="AR68" i="9"/>
  <c r="AO68" i="9"/>
  <c r="AP68" i="9"/>
  <c r="BK69" i="9"/>
  <c r="BL69" i="9"/>
  <c r="BI69" i="9"/>
  <c r="BJ69" i="9"/>
  <c r="CE70" i="9"/>
  <c r="CF70" i="9"/>
  <c r="CC70" i="9"/>
  <c r="CD70" i="9"/>
  <c r="AQ72" i="9"/>
  <c r="AR72" i="9"/>
  <c r="AO72" i="9"/>
  <c r="AP72" i="9"/>
  <c r="BK73" i="9"/>
  <c r="BL73" i="9"/>
  <c r="BI73" i="9"/>
  <c r="BJ73" i="9"/>
  <c r="CE74" i="9"/>
  <c r="CF74" i="9"/>
  <c r="CD74" i="9"/>
  <c r="CC74" i="9"/>
  <c r="AQ76" i="9"/>
  <c r="AR76" i="9"/>
  <c r="AP76" i="9"/>
  <c r="AO76" i="9"/>
  <c r="BK77" i="9"/>
  <c r="BL77" i="9"/>
  <c r="BJ77" i="9"/>
  <c r="BI77" i="9"/>
  <c r="CF78" i="9"/>
  <c r="CC78" i="9"/>
  <c r="CE78" i="9"/>
  <c r="CD78" i="9"/>
  <c r="AV33" i="9"/>
  <c r="AW33" i="9"/>
  <c r="AT33" i="9"/>
  <c r="AU33" i="9"/>
  <c r="BO34" i="9"/>
  <c r="BN34" i="9"/>
  <c r="BP34" i="9"/>
  <c r="BQ34" i="9"/>
  <c r="CI35" i="9"/>
  <c r="CH35" i="9"/>
  <c r="CJ35" i="9"/>
  <c r="CK35" i="9"/>
  <c r="AU37" i="9"/>
  <c r="AT37" i="9"/>
  <c r="AV37" i="9"/>
  <c r="AW37" i="9"/>
  <c r="BO38" i="9"/>
  <c r="BN38" i="9"/>
  <c r="BP38" i="9"/>
  <c r="BQ38" i="9"/>
  <c r="CI39" i="9"/>
  <c r="CK39" i="9"/>
  <c r="CH39" i="9"/>
  <c r="AU41" i="9"/>
  <c r="AT41" i="9"/>
  <c r="AW41" i="9"/>
  <c r="BO42" i="9"/>
  <c r="BN42" i="9"/>
  <c r="BQ42" i="9"/>
  <c r="CI43" i="9"/>
  <c r="CH43" i="9"/>
  <c r="CK43" i="9"/>
  <c r="AU45" i="9"/>
  <c r="AT45" i="9"/>
  <c r="AW45" i="9"/>
  <c r="BN46" i="9"/>
  <c r="BQ46" i="9"/>
  <c r="CJ47" i="9"/>
  <c r="CH47" i="9"/>
  <c r="CI47" i="9"/>
  <c r="CK47" i="9"/>
  <c r="AT49" i="9"/>
  <c r="AW49" i="9"/>
  <c r="BN50" i="9"/>
  <c r="BQ50" i="9"/>
  <c r="CH51" i="9"/>
  <c r="CK51" i="9"/>
  <c r="AT53" i="9"/>
  <c r="AW53" i="9"/>
  <c r="BN54" i="9"/>
  <c r="BQ54" i="9"/>
  <c r="CH55" i="9"/>
  <c r="CK55" i="9"/>
  <c r="BQ58" i="9"/>
  <c r="BO58" i="9"/>
  <c r="CK59" i="9"/>
  <c r="CI59" i="9"/>
  <c r="AV61" i="9"/>
  <c r="AT61" i="9"/>
  <c r="AW61" i="9"/>
  <c r="BP62" i="9"/>
  <c r="BN62" i="9"/>
  <c r="BO62" i="9"/>
  <c r="BQ62" i="9"/>
  <c r="CJ63" i="9"/>
  <c r="CH63" i="9"/>
  <c r="CI63" i="9"/>
  <c r="CK63" i="9"/>
  <c r="AV65" i="9"/>
  <c r="AW65" i="9"/>
  <c r="AT65" i="9"/>
  <c r="BN66" i="9"/>
  <c r="BQ66" i="9"/>
  <c r="CH67" i="9"/>
  <c r="CK67" i="9"/>
  <c r="AT69" i="9"/>
  <c r="AW69" i="9"/>
  <c r="BN70" i="9"/>
  <c r="BQ70" i="9"/>
  <c r="CH71" i="9"/>
  <c r="CK71" i="9"/>
  <c r="AT73" i="9"/>
  <c r="AW73" i="9"/>
  <c r="BN74" i="9"/>
  <c r="BQ74" i="9"/>
  <c r="CH75" i="9"/>
  <c r="CK75" i="9"/>
  <c r="AT77" i="9"/>
  <c r="AW77" i="9"/>
  <c r="BN78" i="9"/>
  <c r="BQ78" i="9"/>
  <c r="CH79" i="9"/>
  <c r="CK79" i="9"/>
  <c r="CI79" i="9"/>
  <c r="AT81" i="9"/>
  <c r="AU81" i="9"/>
  <c r="AW81" i="9"/>
  <c r="CJ87" i="9"/>
  <c r="CH87" i="9"/>
  <c r="CK87" i="9"/>
  <c r="AV89" i="9"/>
  <c r="AW89" i="9"/>
  <c r="AT89" i="9"/>
  <c r="BN90" i="9"/>
  <c r="BO90" i="9"/>
  <c r="BP90" i="9"/>
  <c r="BQ90" i="9"/>
  <c r="CH91" i="9"/>
  <c r="CI91" i="9"/>
  <c r="CJ91" i="9"/>
  <c r="CK91" i="9"/>
  <c r="AT93" i="9"/>
  <c r="AU93" i="9"/>
  <c r="AV93" i="9"/>
  <c r="AW93" i="9"/>
  <c r="BN94" i="9"/>
  <c r="BO94" i="9"/>
  <c r="BP94" i="9"/>
  <c r="BQ94" i="9"/>
  <c r="CH95" i="9"/>
  <c r="CI95" i="9"/>
  <c r="CJ95" i="9"/>
  <c r="CK95" i="9"/>
  <c r="AT97" i="9"/>
  <c r="AU97" i="9"/>
  <c r="AV97" i="9"/>
  <c r="AW97" i="9"/>
  <c r="BN98" i="9"/>
  <c r="BP98" i="9"/>
  <c r="BQ98" i="9"/>
  <c r="BO98" i="9"/>
  <c r="CH99" i="9"/>
  <c r="CJ99" i="9"/>
  <c r="CK99" i="9"/>
  <c r="CI99" i="9"/>
  <c r="AT101" i="9"/>
  <c r="AV101" i="9"/>
  <c r="AW101" i="9"/>
  <c r="AU101" i="9"/>
  <c r="BN102" i="9"/>
  <c r="BO102" i="9"/>
  <c r="BQ102" i="9"/>
  <c r="CH103" i="9"/>
  <c r="CI103" i="9"/>
  <c r="CK103" i="9"/>
  <c r="AT105" i="9"/>
  <c r="AU105" i="9"/>
  <c r="AW105" i="9"/>
  <c r="BN106" i="9"/>
  <c r="BO106" i="9"/>
  <c r="BQ106" i="9"/>
  <c r="CH107" i="9"/>
  <c r="CI107" i="9"/>
  <c r="CK107" i="9"/>
  <c r="AT109" i="9"/>
  <c r="AU109" i="9"/>
  <c r="AW109" i="9"/>
  <c r="BN110" i="9"/>
  <c r="BO110" i="9"/>
  <c r="BQ110" i="9"/>
  <c r="CH111" i="9"/>
  <c r="CI111" i="9"/>
  <c r="CK111" i="9"/>
  <c r="AT113" i="9"/>
  <c r="AU113" i="9"/>
  <c r="AW113" i="9"/>
  <c r="BN114" i="9"/>
  <c r="BO114" i="9"/>
  <c r="BQ114" i="9"/>
  <c r="CH115" i="9"/>
  <c r="CI115" i="9"/>
  <c r="CK115" i="9"/>
  <c r="AT117" i="9"/>
  <c r="AU117" i="9"/>
  <c r="AW117" i="9"/>
  <c r="BN118" i="9"/>
  <c r="BO118" i="9"/>
  <c r="BQ118" i="9"/>
  <c r="CJ119" i="9"/>
  <c r="CK119" i="9"/>
  <c r="CI119" i="9"/>
  <c r="CH119" i="9"/>
  <c r="AV121" i="9"/>
  <c r="AW121" i="9"/>
  <c r="AT121" i="9"/>
  <c r="AU121" i="9"/>
  <c r="BP122" i="9"/>
  <c r="BQ122" i="9"/>
  <c r="BN122" i="9"/>
  <c r="BO122" i="9"/>
  <c r="CJ123" i="9"/>
  <c r="CI123" i="9"/>
  <c r="CK123" i="9"/>
  <c r="CH123" i="9"/>
  <c r="AV125" i="9"/>
  <c r="AU125" i="9"/>
  <c r="AW125" i="9"/>
  <c r="AT125" i="9"/>
  <c r="BP126" i="9"/>
  <c r="BQ126" i="9"/>
  <c r="BN126" i="9"/>
  <c r="BO126" i="9"/>
  <c r="CJ127" i="9"/>
  <c r="CH127" i="9"/>
  <c r="CI127" i="9"/>
  <c r="CK127" i="9"/>
  <c r="AV129" i="9"/>
  <c r="AW129" i="9"/>
  <c r="AT129" i="9"/>
  <c r="AU129" i="9"/>
  <c r="BP130" i="9"/>
  <c r="BN130" i="9"/>
  <c r="BO130" i="9"/>
  <c r="BQ130" i="9"/>
  <c r="CJ131" i="9"/>
  <c r="CI131" i="9"/>
  <c r="CH131" i="9"/>
  <c r="AV133" i="9"/>
  <c r="AT133" i="9"/>
  <c r="AU133" i="9"/>
  <c r="BP134" i="9"/>
  <c r="BO134" i="9"/>
  <c r="BN134" i="9"/>
  <c r="CJ135" i="9"/>
  <c r="CH135" i="9"/>
  <c r="CI135" i="9"/>
  <c r="AV137" i="9"/>
  <c r="AU137" i="9"/>
  <c r="AT137" i="9"/>
  <c r="BN150" i="9"/>
  <c r="BQ150" i="9"/>
  <c r="BQ154" i="9"/>
  <c r="BN154" i="9"/>
  <c r="BN158" i="9"/>
  <c r="BQ158" i="9"/>
  <c r="CI159" i="9"/>
  <c r="CK159" i="9"/>
  <c r="CH159" i="9"/>
  <c r="AZ73" i="9"/>
  <c r="BA73" i="9"/>
  <c r="BB73" i="9"/>
  <c r="AY73" i="9"/>
  <c r="BT74" i="9"/>
  <c r="BU74" i="9"/>
  <c r="BV74" i="9"/>
  <c r="BS74" i="9"/>
  <c r="CN75" i="9"/>
  <c r="CO75" i="9"/>
  <c r="CP75" i="9"/>
  <c r="CM75" i="9"/>
  <c r="AZ77" i="9"/>
  <c r="BA77" i="9"/>
  <c r="BB77" i="9"/>
  <c r="AY77" i="9"/>
  <c r="BT78" i="9"/>
  <c r="BU78" i="9"/>
  <c r="BV78" i="9"/>
  <c r="BS78" i="9"/>
  <c r="CN79" i="9"/>
  <c r="CP79" i="9"/>
  <c r="CO79" i="9"/>
  <c r="CM79" i="9"/>
  <c r="AZ81" i="9"/>
  <c r="AY81" i="9"/>
  <c r="BA81" i="9"/>
  <c r="BB81" i="9"/>
  <c r="BT82" i="9"/>
  <c r="BU82" i="9"/>
  <c r="BV82" i="9"/>
  <c r="BS82" i="9"/>
  <c r="CN83" i="9"/>
  <c r="CO83" i="9"/>
  <c r="CP83" i="9"/>
  <c r="CM83" i="9"/>
  <c r="AZ85" i="9"/>
  <c r="AY85" i="9"/>
  <c r="BA85" i="9"/>
  <c r="BB85" i="9"/>
  <c r="BT86" i="9"/>
  <c r="BS86" i="9"/>
  <c r="BU86" i="9"/>
  <c r="BV86" i="9"/>
  <c r="CN87" i="9"/>
  <c r="CP87" i="9"/>
  <c r="CM87" i="9"/>
  <c r="AZ89" i="9"/>
  <c r="BB89" i="9"/>
  <c r="BV90" i="9"/>
  <c r="BS90" i="9"/>
  <c r="BT90" i="9"/>
  <c r="BU90" i="9"/>
  <c r="CP91" i="9"/>
  <c r="CM91" i="9"/>
  <c r="CN91" i="9"/>
  <c r="CO91" i="9"/>
  <c r="BB93" i="9"/>
  <c r="AY93" i="9"/>
  <c r="AZ93" i="9"/>
  <c r="BA93" i="9"/>
  <c r="BS94" i="9"/>
  <c r="BT94" i="9"/>
  <c r="BU94" i="9"/>
  <c r="BV94" i="9"/>
  <c r="CM95" i="9"/>
  <c r="CN95" i="9"/>
  <c r="CO95" i="9"/>
  <c r="CP95" i="9"/>
  <c r="AY97" i="9"/>
  <c r="AZ97" i="9"/>
  <c r="BA97" i="9"/>
  <c r="BB97" i="9"/>
  <c r="BT98" i="9"/>
  <c r="BU98" i="9"/>
  <c r="BV98" i="9"/>
  <c r="BS98" i="9"/>
  <c r="CN99" i="9"/>
  <c r="CO99" i="9"/>
  <c r="CP99" i="9"/>
  <c r="CM99" i="9"/>
  <c r="AZ101" i="9"/>
  <c r="BA101" i="9"/>
  <c r="BB101" i="9"/>
  <c r="AY101" i="9"/>
  <c r="BV102" i="9"/>
  <c r="BS102" i="9"/>
  <c r="BT102" i="9"/>
  <c r="BU102" i="9"/>
  <c r="CM103" i="9"/>
  <c r="CN103" i="9"/>
  <c r="CO103" i="9"/>
  <c r="CP103" i="9"/>
  <c r="AZ105" i="9"/>
  <c r="AY105" i="9"/>
  <c r="BA105" i="9"/>
  <c r="BB105" i="9"/>
  <c r="BT106" i="9"/>
  <c r="BS106" i="9"/>
  <c r="BU106" i="9"/>
  <c r="BV106" i="9"/>
  <c r="CN107" i="9"/>
  <c r="CM107" i="9"/>
  <c r="CO107" i="9"/>
  <c r="CP107" i="9"/>
  <c r="AZ109" i="9"/>
  <c r="AY109" i="9"/>
  <c r="BA109" i="9"/>
  <c r="BB109" i="9"/>
  <c r="BT110" i="9"/>
  <c r="BS110" i="9"/>
  <c r="BU110" i="9"/>
  <c r="BV110" i="9"/>
  <c r="CN111" i="9"/>
  <c r="CM111" i="9"/>
  <c r="CO111" i="9"/>
  <c r="CP111" i="9"/>
  <c r="AZ113" i="9"/>
  <c r="BB113" i="9"/>
  <c r="AY113" i="9"/>
  <c r="BA113" i="9"/>
  <c r="BT114" i="9"/>
  <c r="BS114" i="9"/>
  <c r="BU114" i="9"/>
  <c r="BV114" i="9"/>
  <c r="CN115" i="9"/>
  <c r="CP115" i="9"/>
  <c r="CM115" i="9"/>
  <c r="CO115" i="9"/>
  <c r="AZ117" i="9"/>
  <c r="AY117" i="9"/>
  <c r="BA117" i="9"/>
  <c r="BB117" i="9"/>
  <c r="BT118" i="9"/>
  <c r="BV118" i="9"/>
  <c r="BS118" i="9"/>
  <c r="CN119" i="9"/>
  <c r="CM119" i="9"/>
  <c r="CP119" i="9"/>
  <c r="AZ121" i="9"/>
  <c r="AY121" i="9"/>
  <c r="BB121" i="9"/>
  <c r="BT122" i="9"/>
  <c r="BS122" i="9"/>
  <c r="BV122" i="9"/>
  <c r="CN123" i="9"/>
  <c r="CP123" i="9"/>
  <c r="CM123" i="9"/>
  <c r="AZ125" i="9"/>
  <c r="AY125" i="9"/>
  <c r="BB125" i="9"/>
  <c r="BT126" i="9"/>
  <c r="BS126" i="9"/>
  <c r="BV126" i="9"/>
  <c r="CN127" i="9"/>
  <c r="CM127" i="9"/>
  <c r="CP127" i="9"/>
  <c r="CN131" i="9"/>
  <c r="CO131" i="9"/>
  <c r="CM131" i="9"/>
  <c r="AZ133" i="9"/>
  <c r="AY133" i="9"/>
  <c r="BA133" i="9"/>
  <c r="BT134" i="9"/>
  <c r="BS134" i="9"/>
  <c r="BU134" i="9"/>
  <c r="CN135" i="9"/>
  <c r="CM135" i="9"/>
  <c r="CO135" i="9"/>
  <c r="AZ137" i="9"/>
  <c r="BA137" i="9"/>
  <c r="AY137" i="9"/>
  <c r="BS138" i="9"/>
  <c r="BV138" i="9"/>
  <c r="BU138" i="9"/>
  <c r="CM139" i="9"/>
  <c r="CO139" i="9"/>
  <c r="CP139" i="9"/>
  <c r="AY141" i="9"/>
  <c r="BA141" i="9"/>
  <c r="BB141" i="9"/>
  <c r="BS142" i="9"/>
  <c r="BU142" i="9"/>
  <c r="BV142" i="9"/>
  <c r="CM143" i="9"/>
  <c r="CO143" i="9"/>
  <c r="CP143" i="9"/>
  <c r="AY145" i="9"/>
  <c r="BA145" i="9"/>
  <c r="BB145" i="9"/>
  <c r="BS146" i="9"/>
  <c r="BU146" i="9"/>
  <c r="BV146" i="9"/>
  <c r="BA149" i="9"/>
  <c r="BB149" i="9"/>
  <c r="BA153" i="9"/>
  <c r="BB153" i="9"/>
  <c r="BA157" i="9"/>
  <c r="BB157" i="9"/>
  <c r="CM159" i="9"/>
  <c r="CN159" i="9"/>
  <c r="CP159" i="9"/>
  <c r="AY161" i="9"/>
  <c r="BB161" i="9"/>
  <c r="BS162" i="9"/>
  <c r="BV162" i="9"/>
  <c r="CM163" i="9"/>
  <c r="CP163" i="9"/>
  <c r="AY165" i="9"/>
  <c r="BB165" i="9"/>
  <c r="BS166" i="9"/>
  <c r="BV166" i="9"/>
  <c r="CM167" i="9"/>
  <c r="CP167" i="9"/>
  <c r="AY169" i="9"/>
  <c r="BB169" i="9"/>
  <c r="BS170" i="9"/>
  <c r="BV170" i="9"/>
  <c r="CM171" i="9"/>
  <c r="CP171" i="9"/>
  <c r="AY173" i="9"/>
  <c r="BB173" i="9"/>
  <c r="CR64" i="9"/>
  <c r="CT64" i="9"/>
  <c r="BF66" i="9"/>
  <c r="BE66" i="9"/>
  <c r="BG66" i="9"/>
  <c r="BZ67" i="9"/>
  <c r="BY67" i="9"/>
  <c r="CA67" i="9"/>
  <c r="CT68" i="9"/>
  <c r="CS68" i="9"/>
  <c r="CU68" i="9"/>
  <c r="BF70" i="9"/>
  <c r="BE70" i="9"/>
  <c r="BG70" i="9"/>
  <c r="BZ71" i="9"/>
  <c r="BY71" i="9"/>
  <c r="CA71" i="9"/>
  <c r="CT72" i="9"/>
  <c r="CS72" i="9"/>
  <c r="CU72" i="9"/>
  <c r="BF74" i="9"/>
  <c r="BE74" i="9"/>
  <c r="BG74" i="9"/>
  <c r="BZ75" i="9"/>
  <c r="BY75" i="9"/>
  <c r="CA75" i="9"/>
  <c r="CT76" i="9"/>
  <c r="CS76" i="9"/>
  <c r="CU76" i="9"/>
  <c r="BF78" i="9"/>
  <c r="BE78" i="9"/>
  <c r="BG78" i="9"/>
  <c r="BZ79" i="9"/>
  <c r="CA79" i="9"/>
  <c r="BF90" i="9"/>
  <c r="BG90" i="9"/>
  <c r="BZ91" i="9"/>
  <c r="CA91" i="9"/>
  <c r="CT92" i="9"/>
  <c r="CU92" i="9"/>
  <c r="BF94" i="9"/>
  <c r="BG94" i="9"/>
  <c r="BF102" i="9"/>
  <c r="BD102" i="9"/>
  <c r="BG102" i="9"/>
  <c r="BZ103" i="9"/>
  <c r="CA103" i="9"/>
  <c r="BX103" i="9"/>
  <c r="CT104" i="9"/>
  <c r="CU104" i="9"/>
  <c r="BF106" i="9"/>
  <c r="BG106" i="9"/>
  <c r="BZ107" i="9"/>
  <c r="CA107" i="9"/>
  <c r="CT108" i="9"/>
  <c r="CU108" i="9"/>
  <c r="BF110" i="9"/>
  <c r="BG110" i="9"/>
  <c r="BZ111" i="9"/>
  <c r="CA111" i="9"/>
  <c r="CT112" i="9"/>
  <c r="CU112" i="9"/>
  <c r="BF114" i="9"/>
  <c r="BG114" i="9"/>
  <c r="BZ115" i="9"/>
  <c r="CA115" i="9"/>
  <c r="CT116" i="9"/>
  <c r="CU116" i="9"/>
  <c r="BF118" i="9"/>
  <c r="BG118" i="9"/>
  <c r="BZ119" i="9"/>
  <c r="CA119" i="9"/>
  <c r="CT120" i="9"/>
  <c r="CU120" i="9"/>
  <c r="BX131" i="9"/>
  <c r="CA131" i="9"/>
  <c r="BY131" i="9"/>
  <c r="BZ131" i="9"/>
  <c r="CR132" i="9"/>
  <c r="CS132" i="9"/>
  <c r="CT132" i="9"/>
  <c r="CU132" i="9"/>
  <c r="BD134" i="9"/>
  <c r="BG134" i="9"/>
  <c r="BF134" i="9"/>
  <c r="BE134" i="9"/>
  <c r="BX135" i="9"/>
  <c r="BY135" i="9"/>
  <c r="BZ135" i="9"/>
  <c r="CA135" i="9"/>
  <c r="CR136" i="9"/>
  <c r="CU136" i="9"/>
  <c r="CS136" i="9"/>
  <c r="CT136" i="9"/>
  <c r="BD138" i="9"/>
  <c r="BE138" i="9"/>
  <c r="BG138" i="9"/>
  <c r="BF138" i="9"/>
  <c r="BZ139" i="9"/>
  <c r="CA139" i="9"/>
  <c r="BX139" i="9"/>
  <c r="BY139" i="9"/>
  <c r="CT140" i="9"/>
  <c r="CU140" i="9"/>
  <c r="CR140" i="9"/>
  <c r="CS140" i="9"/>
  <c r="BF142" i="9"/>
  <c r="BD142" i="9"/>
  <c r="BE142" i="9"/>
  <c r="BG142" i="9"/>
  <c r="BZ143" i="9"/>
  <c r="BX143" i="9"/>
  <c r="BY143" i="9"/>
  <c r="CA143" i="9"/>
  <c r="CS144" i="9"/>
  <c r="CT144" i="9"/>
  <c r="CU144" i="9"/>
  <c r="CR144" i="9"/>
  <c r="BE146" i="9"/>
  <c r="BF146" i="9"/>
  <c r="BG146" i="9"/>
  <c r="BD146" i="9"/>
  <c r="BZ147" i="9"/>
  <c r="CA147" i="9"/>
  <c r="BX147" i="9"/>
  <c r="BY147" i="9"/>
  <c r="CR148" i="9"/>
  <c r="CS148" i="9"/>
  <c r="CT148" i="9"/>
  <c r="CU148" i="9"/>
  <c r="BI79" i="9"/>
  <c r="BJ79" i="9"/>
  <c r="BK79" i="9"/>
  <c r="BL79" i="9"/>
  <c r="CD80" i="9"/>
  <c r="CC80" i="9"/>
  <c r="CE80" i="9"/>
  <c r="CF80" i="9"/>
  <c r="AO82" i="9"/>
  <c r="AP82" i="9"/>
  <c r="AQ82" i="9"/>
  <c r="AR82" i="9"/>
  <c r="BI83" i="9"/>
  <c r="BJ83" i="9"/>
  <c r="BK83" i="9"/>
  <c r="BL83" i="9"/>
  <c r="CE84" i="9"/>
  <c r="CF84" i="9"/>
  <c r="CC84" i="9"/>
  <c r="CD84" i="9"/>
  <c r="AQ86" i="9"/>
  <c r="AR86" i="9"/>
  <c r="AO86" i="9"/>
  <c r="AP86" i="9"/>
  <c r="BL87" i="9"/>
  <c r="BI87" i="9"/>
  <c r="BJ87" i="9"/>
  <c r="BK87" i="9"/>
  <c r="CE88" i="9"/>
  <c r="CF88" i="9"/>
  <c r="CC88" i="9"/>
  <c r="CD88" i="9"/>
  <c r="AP90" i="9"/>
  <c r="AQ90" i="9"/>
  <c r="AR90" i="9"/>
  <c r="BJ91" i="9"/>
  <c r="BK91" i="9"/>
  <c r="BL91" i="9"/>
  <c r="CD92" i="9"/>
  <c r="CE92" i="9"/>
  <c r="CF92" i="9"/>
  <c r="AP94" i="9"/>
  <c r="AR94" i="9"/>
  <c r="AQ94" i="9"/>
  <c r="BJ95" i="9"/>
  <c r="BK95" i="9"/>
  <c r="BL95" i="9"/>
  <c r="CD96" i="9"/>
  <c r="CE96" i="9"/>
  <c r="CF96" i="9"/>
  <c r="BJ103" i="9"/>
  <c r="BK103" i="9"/>
  <c r="CD104" i="9"/>
  <c r="CE104" i="9"/>
  <c r="CF104" i="9"/>
  <c r="CC104" i="9"/>
  <c r="AP106" i="9"/>
  <c r="AQ106" i="9"/>
  <c r="AR106" i="9"/>
  <c r="AO106" i="9"/>
  <c r="BJ107" i="9"/>
  <c r="BK107" i="9"/>
  <c r="BL107" i="9"/>
  <c r="BI107" i="9"/>
  <c r="CD108" i="9"/>
  <c r="CE108" i="9"/>
  <c r="CF108" i="9"/>
  <c r="CC108" i="9"/>
  <c r="AP110" i="9"/>
  <c r="AQ110" i="9"/>
  <c r="AR110" i="9"/>
  <c r="AO110" i="9"/>
  <c r="BJ111" i="9"/>
  <c r="BK111" i="9"/>
  <c r="BL111" i="9"/>
  <c r="BI111" i="9"/>
  <c r="CD112" i="9"/>
  <c r="CF112" i="9"/>
  <c r="CC112" i="9"/>
  <c r="CE112" i="9"/>
  <c r="AP114" i="9"/>
  <c r="AO114" i="9"/>
  <c r="AQ114" i="9"/>
  <c r="AR114" i="9"/>
  <c r="BJ115" i="9"/>
  <c r="BL115" i="9"/>
  <c r="BI115" i="9"/>
  <c r="BK115" i="9"/>
  <c r="CE116" i="9"/>
  <c r="CD116" i="9"/>
  <c r="CF116" i="9"/>
  <c r="CC116" i="9"/>
  <c r="AR118" i="9"/>
  <c r="AO118" i="9"/>
  <c r="AP118" i="9"/>
  <c r="AQ118" i="9"/>
  <c r="BJ119" i="9"/>
  <c r="BI119" i="9"/>
  <c r="BK119" i="9"/>
  <c r="BL119" i="9"/>
  <c r="CD120" i="9"/>
  <c r="CE120" i="9"/>
  <c r="CF120" i="9"/>
  <c r="CC120" i="9"/>
  <c r="AQ122" i="9"/>
  <c r="AO122" i="9"/>
  <c r="AP122" i="9"/>
  <c r="AR122" i="9"/>
  <c r="BI123" i="9"/>
  <c r="BJ123" i="9"/>
  <c r="BK123" i="9"/>
  <c r="BL123" i="9"/>
  <c r="CE124" i="9"/>
  <c r="CC124" i="9"/>
  <c r="CD124" i="9"/>
  <c r="CF124" i="9"/>
  <c r="AP126" i="9"/>
  <c r="AQ126" i="9"/>
  <c r="AR126" i="9"/>
  <c r="AO126" i="9"/>
  <c r="BL127" i="9"/>
  <c r="BI127" i="9"/>
  <c r="BJ127" i="9"/>
  <c r="BK127" i="9"/>
  <c r="CC128" i="9"/>
  <c r="CD128" i="9"/>
  <c r="CE128" i="9"/>
  <c r="CF128" i="9"/>
  <c r="AO130" i="9"/>
  <c r="AP130" i="9"/>
  <c r="AQ130" i="9"/>
  <c r="AR130" i="9"/>
  <c r="BL131" i="9"/>
  <c r="BI131" i="9"/>
  <c r="BK131" i="9"/>
  <c r="BJ131" i="9"/>
  <c r="CD132" i="9"/>
  <c r="CE132" i="9"/>
  <c r="CC132" i="9"/>
  <c r="CF132" i="9"/>
  <c r="AR134" i="9"/>
  <c r="AO134" i="9"/>
  <c r="AP134" i="9"/>
  <c r="AQ134" i="9"/>
  <c r="BJ135" i="9"/>
  <c r="BK135" i="9"/>
  <c r="BI135" i="9"/>
  <c r="BL135" i="9"/>
  <c r="CF136" i="9"/>
  <c r="CC136" i="9"/>
  <c r="CE136" i="9"/>
  <c r="CD136" i="9"/>
  <c r="AQ138" i="9"/>
  <c r="AP138" i="9"/>
  <c r="AR138" i="9"/>
  <c r="AO138" i="9"/>
  <c r="BK139" i="9"/>
  <c r="BL139" i="9"/>
  <c r="BI139" i="9"/>
  <c r="BJ139" i="9"/>
  <c r="CE140" i="9"/>
  <c r="CF140" i="9"/>
  <c r="CC140" i="9"/>
  <c r="CD140" i="9"/>
  <c r="AQ142" i="9"/>
  <c r="AR142" i="9"/>
  <c r="AP142" i="9"/>
  <c r="AO142" i="9"/>
  <c r="BK143" i="9"/>
  <c r="BL143" i="9"/>
  <c r="BI143" i="9"/>
  <c r="BJ143" i="9"/>
  <c r="CE144" i="9"/>
  <c r="CF144" i="9"/>
  <c r="CC144" i="9"/>
  <c r="CD144" i="9"/>
  <c r="AQ146" i="9"/>
  <c r="AP146" i="9"/>
  <c r="AR146" i="9"/>
  <c r="AO146" i="9"/>
  <c r="BK147" i="9"/>
  <c r="BL147" i="9"/>
  <c r="BI147" i="9"/>
  <c r="BJ147" i="9"/>
  <c r="CE148" i="9"/>
  <c r="CC148" i="9"/>
  <c r="CD148" i="9"/>
  <c r="CF148" i="9"/>
  <c r="AQ150" i="9"/>
  <c r="AP150" i="9"/>
  <c r="AR150" i="9"/>
  <c r="AO150" i="9"/>
  <c r="BK151" i="9"/>
  <c r="BL151" i="9"/>
  <c r="BI151" i="9"/>
  <c r="BJ151" i="9"/>
  <c r="CE152" i="9"/>
  <c r="CF152" i="9"/>
  <c r="CC152" i="9"/>
  <c r="CD152" i="9"/>
  <c r="AQ154" i="9"/>
  <c r="AO154" i="9"/>
  <c r="AR154" i="9"/>
  <c r="AP154" i="9"/>
  <c r="BK155" i="9"/>
  <c r="BJ155" i="9"/>
  <c r="BI155" i="9"/>
  <c r="BL155" i="9"/>
  <c r="CE156" i="9"/>
  <c r="CD156" i="9"/>
  <c r="CF156" i="9"/>
  <c r="CC156" i="9"/>
  <c r="AQ158" i="9"/>
  <c r="AP158" i="9"/>
  <c r="AO158" i="9"/>
  <c r="AR158" i="9"/>
  <c r="BK159" i="9"/>
  <c r="BJ159" i="9"/>
  <c r="CE160" i="9"/>
  <c r="CD160" i="9"/>
  <c r="CF160" i="9"/>
  <c r="AQ162" i="9"/>
  <c r="AP162" i="9"/>
  <c r="AR162" i="9"/>
  <c r="BK163" i="9"/>
  <c r="BJ163" i="9"/>
  <c r="BL163" i="9"/>
  <c r="CE164" i="9"/>
  <c r="CF164" i="9"/>
  <c r="CD164" i="9"/>
  <c r="AO166" i="9"/>
  <c r="AR166" i="9"/>
  <c r="AP166" i="9"/>
  <c r="AQ166" i="9"/>
  <c r="BI167" i="9"/>
  <c r="BK167" i="9"/>
  <c r="BL167" i="9"/>
  <c r="BJ167" i="9"/>
  <c r="CC168" i="9"/>
  <c r="CE168" i="9"/>
  <c r="CF168" i="9"/>
  <c r="CD168" i="9"/>
  <c r="AO170" i="9"/>
  <c r="AQ170" i="9"/>
  <c r="AR170" i="9"/>
  <c r="AP170" i="9"/>
  <c r="BI171" i="9"/>
  <c r="BK171" i="9"/>
  <c r="BL171" i="9"/>
  <c r="BJ171" i="9"/>
  <c r="CC172" i="9"/>
  <c r="CE172" i="9"/>
  <c r="CF172" i="9"/>
  <c r="CD172" i="9"/>
  <c r="AO174" i="9"/>
  <c r="AQ174" i="9"/>
  <c r="AR174" i="9"/>
  <c r="AP174" i="9"/>
  <c r="BI175" i="9"/>
  <c r="BK175" i="9"/>
  <c r="BL175" i="9"/>
  <c r="BJ175" i="9"/>
  <c r="CC176" i="9"/>
  <c r="CE176" i="9"/>
  <c r="CF176" i="9"/>
  <c r="CD176" i="9"/>
  <c r="AO178" i="9"/>
  <c r="AP178" i="9"/>
  <c r="AQ178" i="9"/>
  <c r="AR178" i="9"/>
  <c r="BI179" i="9"/>
  <c r="BL179" i="9"/>
  <c r="BJ179" i="9"/>
  <c r="BK179" i="9"/>
  <c r="CC180" i="9"/>
  <c r="CD180" i="9"/>
  <c r="CE180" i="9"/>
  <c r="CF180" i="9"/>
  <c r="AO182" i="9"/>
  <c r="AR182" i="9"/>
  <c r="AQ182" i="9"/>
  <c r="AP182" i="9"/>
  <c r="BI183" i="9"/>
  <c r="BJ183" i="9"/>
  <c r="BK183" i="9"/>
  <c r="BL183" i="9"/>
  <c r="CC184" i="9"/>
  <c r="CF184" i="9"/>
  <c r="CD184" i="9"/>
  <c r="CE184" i="9"/>
  <c r="AO186" i="9"/>
  <c r="AP186" i="9"/>
  <c r="AQ186" i="9"/>
  <c r="AR186" i="9"/>
  <c r="AP190" i="9"/>
  <c r="AR190" i="9"/>
  <c r="BJ191" i="9"/>
  <c r="BL191" i="9"/>
  <c r="CD192" i="9"/>
  <c r="CF192" i="9"/>
  <c r="AP194" i="9"/>
  <c r="AR194" i="9"/>
  <c r="BJ195" i="9"/>
  <c r="BK195" i="9"/>
  <c r="BL195" i="9"/>
  <c r="CD196" i="9"/>
  <c r="CE196" i="9"/>
  <c r="CF196" i="9"/>
  <c r="AP198" i="9"/>
  <c r="AQ198" i="9"/>
  <c r="AR198" i="9"/>
  <c r="BJ199" i="9"/>
  <c r="BK199" i="9"/>
  <c r="BL199" i="9"/>
  <c r="CD200" i="9"/>
  <c r="CE200" i="9"/>
  <c r="CF200" i="9"/>
  <c r="AP202" i="9"/>
  <c r="AQ202" i="9"/>
  <c r="AR202" i="9"/>
  <c r="BJ203" i="9"/>
  <c r="BK203" i="9"/>
  <c r="BL203" i="9"/>
  <c r="CD204" i="9"/>
  <c r="CF204" i="9"/>
  <c r="CE204" i="9"/>
  <c r="AP206" i="9"/>
  <c r="AR206" i="9"/>
  <c r="AQ206" i="9"/>
  <c r="BJ207" i="9"/>
  <c r="BL207" i="9"/>
  <c r="BK207" i="9"/>
  <c r="CD208" i="9"/>
  <c r="CF208" i="9"/>
  <c r="CE208" i="9"/>
  <c r="BI211" i="9"/>
  <c r="BK211" i="9"/>
  <c r="CC212" i="9"/>
  <c r="CE212" i="9"/>
  <c r="BI215" i="9"/>
  <c r="BK215" i="9"/>
  <c r="CC216" i="9"/>
  <c r="CE216" i="9"/>
  <c r="BI219" i="9"/>
  <c r="BK219" i="9"/>
  <c r="CC220" i="9"/>
  <c r="CE220" i="9"/>
  <c r="AP222" i="9"/>
  <c r="AR222" i="9"/>
  <c r="BJ223" i="9"/>
  <c r="BL223" i="9"/>
  <c r="CD224" i="9"/>
  <c r="CF224" i="9"/>
  <c r="AP226" i="9"/>
  <c r="AR226" i="9"/>
  <c r="BJ227" i="9"/>
  <c r="BL227" i="9"/>
  <c r="CD228" i="9"/>
  <c r="CF228" i="9"/>
  <c r="AP230" i="9"/>
  <c r="AR230" i="9"/>
  <c r="BJ231" i="9"/>
  <c r="BL231" i="9"/>
  <c r="CD232" i="9"/>
  <c r="CF232" i="9"/>
  <c r="AP234" i="9"/>
  <c r="AR234" i="9"/>
  <c r="BJ235" i="9"/>
  <c r="BL235" i="9"/>
  <c r="CD236" i="9"/>
  <c r="CF236" i="9"/>
  <c r="AP238" i="9"/>
  <c r="AR238" i="9"/>
  <c r="BJ239" i="9"/>
  <c r="BL239" i="9"/>
  <c r="CD240" i="9"/>
  <c r="CF240" i="9"/>
  <c r="AP242" i="9"/>
  <c r="AR242" i="9"/>
  <c r="BJ243" i="9"/>
  <c r="BL243" i="9"/>
  <c r="CD244" i="9"/>
  <c r="CF244" i="9"/>
  <c r="AP246" i="9"/>
  <c r="AR246" i="9"/>
  <c r="BJ247" i="9"/>
  <c r="BL247" i="9"/>
  <c r="CD248" i="9"/>
  <c r="CF248" i="9"/>
  <c r="AP250" i="9"/>
  <c r="AR250" i="9"/>
  <c r="BJ251" i="9"/>
  <c r="BL251" i="9"/>
  <c r="CD252" i="9"/>
  <c r="CF252" i="9"/>
  <c r="AP254" i="9"/>
  <c r="AR254" i="9"/>
  <c r="BJ255" i="9"/>
  <c r="BL255" i="9"/>
  <c r="CD256" i="9"/>
  <c r="CE256" i="9"/>
  <c r="CF256" i="9"/>
  <c r="AP258" i="9"/>
  <c r="AQ258" i="9"/>
  <c r="AR258" i="9"/>
  <c r="BJ259" i="9"/>
  <c r="BK259" i="9"/>
  <c r="BL259" i="9"/>
  <c r="CD260" i="9"/>
  <c r="CE260" i="9"/>
  <c r="CF260" i="9"/>
  <c r="AP262" i="9"/>
  <c r="AQ262" i="9"/>
  <c r="AR262" i="9"/>
  <c r="BJ263" i="9"/>
  <c r="BK263" i="9"/>
  <c r="BL263" i="9"/>
  <c r="CD264" i="9"/>
  <c r="CE264" i="9"/>
  <c r="CF264" i="9"/>
  <c r="AP266" i="9"/>
  <c r="AQ266" i="9"/>
  <c r="AR266" i="9"/>
  <c r="BJ267" i="9"/>
  <c r="BL267" i="9"/>
  <c r="BK267" i="9"/>
  <c r="CC268" i="9"/>
  <c r="CE268" i="9"/>
  <c r="CD268" i="9"/>
  <c r="CF268" i="9"/>
  <c r="AO270" i="9"/>
  <c r="AQ270" i="9"/>
  <c r="AP270" i="9"/>
  <c r="AR270" i="9"/>
  <c r="BI271" i="9"/>
  <c r="BK271" i="9"/>
  <c r="BJ271" i="9"/>
  <c r="BL271" i="9"/>
  <c r="CC272" i="9"/>
  <c r="CD272" i="9"/>
  <c r="CF272" i="9"/>
  <c r="CE272" i="9"/>
  <c r="AO274" i="9"/>
  <c r="AQ274" i="9"/>
  <c r="AP274" i="9"/>
  <c r="AR274" i="9"/>
  <c r="BI275" i="9"/>
  <c r="BK275" i="9"/>
  <c r="BJ275" i="9"/>
  <c r="BL275" i="9"/>
  <c r="CC276" i="9"/>
  <c r="CE276" i="9"/>
  <c r="CF276" i="9"/>
  <c r="CD276" i="9"/>
  <c r="AO278" i="9"/>
  <c r="AQ278" i="9"/>
  <c r="AP278" i="9"/>
  <c r="AR278" i="9"/>
  <c r="BI279" i="9"/>
  <c r="BK279" i="9"/>
  <c r="BJ279" i="9"/>
  <c r="BL279" i="9"/>
  <c r="CC280" i="9"/>
  <c r="CE280" i="9"/>
  <c r="CD280" i="9"/>
  <c r="CF280" i="9"/>
  <c r="AO282" i="9"/>
  <c r="AQ282" i="9"/>
  <c r="AR282" i="9"/>
  <c r="AP282" i="9"/>
  <c r="BI283" i="9"/>
  <c r="BJ283" i="9"/>
  <c r="BK283" i="9"/>
  <c r="BL283" i="9"/>
  <c r="CC284" i="9"/>
  <c r="CF284" i="9"/>
  <c r="CD284" i="9"/>
  <c r="CE284" i="9"/>
  <c r="AO286" i="9"/>
  <c r="AP286" i="9"/>
  <c r="AQ286" i="9"/>
  <c r="AR286" i="9"/>
  <c r="BK287" i="9"/>
  <c r="BL287" i="9"/>
  <c r="BI287" i="9"/>
  <c r="BJ287" i="9"/>
  <c r="CE288" i="9"/>
  <c r="CF288" i="9"/>
  <c r="CC288" i="9"/>
  <c r="CD288" i="9"/>
  <c r="AQ290" i="9"/>
  <c r="AR290" i="9"/>
  <c r="AO290" i="9"/>
  <c r="AP290" i="9"/>
  <c r="BK291" i="9"/>
  <c r="BL291" i="9"/>
  <c r="BI291" i="9"/>
  <c r="BJ291" i="9"/>
  <c r="CE292" i="9"/>
  <c r="CF292" i="9"/>
  <c r="CC292" i="9"/>
  <c r="CD292" i="9"/>
  <c r="AQ294" i="9"/>
  <c r="AR294" i="9"/>
  <c r="AO294" i="9"/>
  <c r="AP294" i="9"/>
  <c r="BK295" i="9"/>
  <c r="BL295" i="9"/>
  <c r="BI295" i="9"/>
  <c r="BJ295" i="9"/>
  <c r="CE296" i="9"/>
  <c r="CF296" i="9"/>
  <c r="CC296" i="9"/>
  <c r="CD296" i="9"/>
  <c r="AP298" i="9"/>
  <c r="AQ298" i="9"/>
  <c r="AR298" i="9"/>
  <c r="AO298" i="9"/>
  <c r="BK299" i="9"/>
  <c r="BL299" i="9"/>
  <c r="BI299" i="9"/>
  <c r="BJ299" i="9"/>
  <c r="CD300" i="9"/>
  <c r="CE300" i="9"/>
  <c r="CF300" i="9"/>
  <c r="CC300" i="9"/>
  <c r="AP302" i="9"/>
  <c r="AQ302" i="9"/>
  <c r="AR302" i="9"/>
  <c r="AO302" i="9"/>
  <c r="BK303" i="9"/>
  <c r="BL303" i="9"/>
  <c r="BI303" i="9"/>
  <c r="BJ303" i="9"/>
  <c r="CC304" i="9"/>
  <c r="CD304" i="9"/>
  <c r="CE304" i="9"/>
  <c r="CF304" i="9"/>
  <c r="AR306" i="9"/>
  <c r="AO306" i="9"/>
  <c r="AP306" i="9"/>
  <c r="AQ306" i="9"/>
  <c r="BJ307" i="9"/>
  <c r="BK307" i="9"/>
  <c r="BL307" i="9"/>
  <c r="BI307" i="9"/>
  <c r="CC308" i="9"/>
  <c r="CD308" i="9"/>
  <c r="CE308" i="9"/>
  <c r="CF308" i="9"/>
  <c r="AR310" i="9"/>
  <c r="AO310" i="9"/>
  <c r="AP310" i="9"/>
  <c r="AQ310" i="9"/>
  <c r="BK311" i="9"/>
  <c r="BI311" i="9"/>
  <c r="BJ311" i="9"/>
  <c r="BL311" i="9"/>
  <c r="CC312" i="9"/>
  <c r="CE312" i="9"/>
  <c r="CD312" i="9"/>
  <c r="CF312" i="9"/>
  <c r="AR314" i="9"/>
  <c r="AP314" i="9"/>
  <c r="AQ314" i="9"/>
  <c r="AO314" i="9"/>
  <c r="BI315" i="9"/>
  <c r="BK315" i="9"/>
  <c r="BL315" i="9"/>
  <c r="BJ315" i="9"/>
  <c r="CC316" i="9"/>
  <c r="CE316" i="9"/>
  <c r="CF316" i="9"/>
  <c r="CD316" i="9"/>
  <c r="AO318" i="9"/>
  <c r="AQ318" i="9"/>
  <c r="AR318" i="9"/>
  <c r="AP318" i="9"/>
  <c r="BI319" i="9"/>
  <c r="BK319" i="9"/>
  <c r="BL319" i="9"/>
  <c r="BJ319" i="9"/>
  <c r="CC320" i="9"/>
  <c r="CE320" i="9"/>
  <c r="CF320" i="9"/>
  <c r="CD320" i="9"/>
  <c r="AO322" i="9"/>
  <c r="AQ322" i="9"/>
  <c r="AR322" i="9"/>
  <c r="AP322" i="9"/>
  <c r="BI323" i="9"/>
  <c r="BK323" i="9"/>
  <c r="BL323" i="9"/>
  <c r="BJ323" i="9"/>
  <c r="CC324" i="9"/>
  <c r="CE324" i="9"/>
  <c r="CF324" i="9"/>
  <c r="CD324" i="9"/>
  <c r="AO326" i="9"/>
  <c r="AQ326" i="9"/>
  <c r="AR326" i="9"/>
  <c r="AP326" i="9"/>
  <c r="BI327" i="9"/>
  <c r="BK327" i="9"/>
  <c r="BL327" i="9"/>
  <c r="BJ327" i="9"/>
  <c r="CC328" i="9"/>
  <c r="CE328" i="9"/>
  <c r="CF328" i="9"/>
  <c r="CD328" i="9"/>
  <c r="AO330" i="9"/>
  <c r="AQ330" i="9"/>
  <c r="AR330" i="9"/>
  <c r="AP330" i="9"/>
  <c r="BL331" i="9"/>
  <c r="BI331" i="9"/>
  <c r="BJ331" i="9"/>
  <c r="BK331" i="9"/>
  <c r="CF332" i="9"/>
  <c r="CC332" i="9"/>
  <c r="CD332" i="9"/>
  <c r="CE332" i="9"/>
  <c r="AR334" i="9"/>
  <c r="AO334" i="9"/>
  <c r="AP334" i="9"/>
  <c r="AQ334" i="9"/>
  <c r="BL335" i="9"/>
  <c r="BI335" i="9"/>
  <c r="BJ335" i="9"/>
  <c r="BK335" i="9"/>
  <c r="CF336" i="9"/>
  <c r="CC336" i="9"/>
  <c r="CD336" i="9"/>
  <c r="CE336" i="9"/>
  <c r="AR338" i="9"/>
  <c r="AO338" i="9"/>
  <c r="AP338" i="9"/>
  <c r="AQ338" i="9"/>
  <c r="BL339" i="9"/>
  <c r="BI339" i="9"/>
  <c r="BJ339" i="9"/>
  <c r="BK339" i="9"/>
  <c r="CF340" i="9"/>
  <c r="CC340" i="9"/>
  <c r="CD340" i="9"/>
  <c r="CE340" i="9"/>
  <c r="AR342" i="9"/>
  <c r="AO342" i="9"/>
  <c r="AP342" i="9"/>
  <c r="AQ342" i="9"/>
  <c r="BL343" i="9"/>
  <c r="BI343" i="9"/>
  <c r="BJ343" i="9"/>
  <c r="BK343" i="9"/>
  <c r="CF344" i="9"/>
  <c r="CC344" i="9"/>
  <c r="CD344" i="9"/>
  <c r="CE344" i="9"/>
  <c r="AR346" i="9"/>
  <c r="AO346" i="9"/>
  <c r="AP346" i="9"/>
  <c r="AQ346" i="9"/>
  <c r="BL347" i="9"/>
  <c r="BI347" i="9"/>
  <c r="BJ347" i="9"/>
  <c r="BK347" i="9"/>
  <c r="CC348" i="9"/>
  <c r="CD348" i="9"/>
  <c r="CE348" i="9"/>
  <c r="CF348" i="9"/>
  <c r="AO350" i="9"/>
  <c r="AP350" i="9"/>
  <c r="AQ350" i="9"/>
  <c r="AR350" i="9"/>
  <c r="BI351" i="9"/>
  <c r="BJ351" i="9"/>
  <c r="BK351" i="9"/>
  <c r="BL351" i="9"/>
  <c r="CC352" i="9"/>
  <c r="CD352" i="9"/>
  <c r="CE352" i="9"/>
  <c r="CF352" i="9"/>
  <c r="AO354" i="9"/>
  <c r="AP354" i="9"/>
  <c r="AQ354" i="9"/>
  <c r="AR354" i="9"/>
  <c r="BK355" i="9"/>
  <c r="BL355" i="9"/>
  <c r="BI355" i="9"/>
  <c r="BJ355" i="9"/>
  <c r="CC356" i="9"/>
  <c r="CD356" i="9"/>
  <c r="CE356" i="9"/>
  <c r="CF356" i="9"/>
  <c r="AR358" i="9"/>
  <c r="AO358" i="9"/>
  <c r="AP358" i="9"/>
  <c r="AQ358" i="9"/>
  <c r="BL359" i="9"/>
  <c r="BI359" i="9"/>
  <c r="BJ359" i="9"/>
  <c r="BK359" i="9"/>
  <c r="CF360" i="9"/>
  <c r="CC360" i="9"/>
  <c r="CD360" i="9"/>
  <c r="CE360" i="9"/>
  <c r="AR362" i="9"/>
  <c r="AO362" i="9"/>
  <c r="AP362" i="9"/>
  <c r="AQ362" i="9"/>
  <c r="BL363" i="9"/>
  <c r="BI363" i="9"/>
  <c r="BJ363" i="9"/>
  <c r="BK363" i="9"/>
  <c r="CF364" i="9"/>
  <c r="CC364" i="9"/>
  <c r="CD364" i="9"/>
  <c r="CE364" i="9"/>
  <c r="AR366" i="9"/>
  <c r="AO366" i="9"/>
  <c r="AP366" i="9"/>
  <c r="AQ366" i="9"/>
  <c r="BL367" i="9"/>
  <c r="BI367" i="9"/>
  <c r="BJ367" i="9"/>
  <c r="BK367" i="9"/>
  <c r="CF368" i="9"/>
  <c r="CC368" i="9"/>
  <c r="CD368" i="9"/>
  <c r="CE368" i="9"/>
  <c r="AR370" i="9"/>
  <c r="AO370" i="9"/>
  <c r="AP370" i="9"/>
  <c r="AQ370" i="9"/>
  <c r="BL371" i="9"/>
  <c r="BI371" i="9"/>
  <c r="BJ371" i="9"/>
  <c r="BK371" i="9"/>
  <c r="CF372" i="9"/>
  <c r="CC372" i="9"/>
  <c r="CD372" i="9"/>
  <c r="CE372" i="9"/>
  <c r="AR374" i="9"/>
  <c r="AO374" i="9"/>
  <c r="AP374" i="9"/>
  <c r="AQ374" i="9"/>
  <c r="BL375" i="9"/>
  <c r="BI375" i="9"/>
  <c r="BJ375" i="9"/>
  <c r="BK375" i="9"/>
  <c r="CD376" i="9"/>
  <c r="CE376" i="9"/>
  <c r="CF376" i="9"/>
  <c r="CC376" i="9"/>
  <c r="AP378" i="9"/>
  <c r="AQ378" i="9"/>
  <c r="AR378" i="9"/>
  <c r="AO378" i="9"/>
  <c r="BJ379" i="9"/>
  <c r="BK379" i="9"/>
  <c r="BL379" i="9"/>
  <c r="BI379" i="9"/>
  <c r="CE380" i="9"/>
  <c r="CF380" i="9"/>
  <c r="CC380" i="9"/>
  <c r="CD380" i="9"/>
  <c r="AR382" i="9"/>
  <c r="AO382" i="9"/>
  <c r="AP382" i="9"/>
  <c r="AQ382" i="9"/>
  <c r="BJ383" i="9"/>
  <c r="BK383" i="9"/>
  <c r="BL383" i="9"/>
  <c r="BI383" i="9"/>
  <c r="CF384" i="9"/>
  <c r="CC384" i="9"/>
  <c r="CD384" i="9"/>
  <c r="CE384" i="9"/>
  <c r="AP386" i="9"/>
  <c r="AQ386" i="9"/>
  <c r="AR386" i="9"/>
  <c r="AO386" i="9"/>
  <c r="BK387" i="9"/>
  <c r="BL387" i="9"/>
  <c r="BI387" i="9"/>
  <c r="BJ387" i="9"/>
  <c r="CC388" i="9"/>
  <c r="CD388" i="9"/>
  <c r="CE388" i="9"/>
  <c r="CF388" i="9"/>
  <c r="AQ390" i="9"/>
  <c r="AR390" i="9"/>
  <c r="AO390" i="9"/>
  <c r="AP390" i="9"/>
  <c r="BI391" i="9"/>
  <c r="BJ391" i="9"/>
  <c r="BK391" i="9"/>
  <c r="BL391" i="9"/>
  <c r="CE392" i="9"/>
  <c r="CF392" i="9"/>
  <c r="CC392" i="9"/>
  <c r="CD392" i="9"/>
  <c r="AO394" i="9"/>
  <c r="AP394" i="9"/>
  <c r="AQ394" i="9"/>
  <c r="AR394" i="9"/>
  <c r="BK395" i="9"/>
  <c r="BL395" i="9"/>
  <c r="BI395" i="9"/>
  <c r="BJ395" i="9"/>
  <c r="CC396" i="9"/>
  <c r="CD396" i="9"/>
  <c r="CE396" i="9"/>
  <c r="CF396" i="9"/>
  <c r="AQ398" i="9"/>
  <c r="AR398" i="9"/>
  <c r="AO398" i="9"/>
  <c r="AP398" i="9"/>
  <c r="BI399" i="9"/>
  <c r="BJ399" i="9"/>
  <c r="BK399" i="9"/>
  <c r="BL399" i="9"/>
  <c r="CE400" i="9"/>
  <c r="CF400" i="9"/>
  <c r="CC400" i="9"/>
  <c r="CD400" i="9"/>
  <c r="AO402" i="9"/>
  <c r="AP402" i="9"/>
  <c r="AQ402" i="9"/>
  <c r="AR402" i="9"/>
  <c r="BK403" i="9"/>
  <c r="BL403" i="9"/>
  <c r="BI403" i="9"/>
  <c r="BJ403" i="9"/>
  <c r="CC404" i="9"/>
  <c r="CD404" i="9"/>
  <c r="CE404" i="9"/>
  <c r="CF404" i="9"/>
  <c r="AQ406" i="9"/>
  <c r="AR406" i="9"/>
  <c r="AO406" i="9"/>
  <c r="AP406" i="9"/>
  <c r="BI407" i="9"/>
  <c r="BJ407" i="9"/>
  <c r="BK407" i="9"/>
  <c r="BL407" i="9"/>
  <c r="CE408" i="9"/>
  <c r="CF408" i="9"/>
  <c r="CC408" i="9"/>
  <c r="CD408" i="9"/>
  <c r="AO410" i="9"/>
  <c r="AQ410" i="9"/>
  <c r="AR410" i="9"/>
  <c r="BI411" i="9"/>
  <c r="BK411" i="9"/>
  <c r="BL411" i="9"/>
  <c r="CC412" i="9"/>
  <c r="CE412" i="9"/>
  <c r="CF412" i="9"/>
  <c r="AO414" i="9"/>
  <c r="AQ414" i="9"/>
  <c r="AR414" i="9"/>
  <c r="BI415" i="9"/>
  <c r="BK415" i="9"/>
  <c r="BL415" i="9"/>
  <c r="CC416" i="9"/>
  <c r="CE416" i="9"/>
  <c r="CF416" i="9"/>
  <c r="AO418" i="9"/>
  <c r="AQ418" i="9"/>
  <c r="AR418" i="9"/>
  <c r="BI419" i="9"/>
  <c r="BK419" i="9"/>
  <c r="BL419" i="9"/>
  <c r="CC420" i="9"/>
  <c r="CE420" i="9"/>
  <c r="CF420" i="9"/>
  <c r="AO422" i="9"/>
  <c r="AQ422" i="9"/>
  <c r="AR422" i="9"/>
  <c r="BI423" i="9"/>
  <c r="BK423" i="9"/>
  <c r="BL423" i="9"/>
  <c r="CC424" i="9"/>
  <c r="CE424" i="9"/>
  <c r="CF424" i="9"/>
  <c r="AO426" i="9"/>
  <c r="AQ426" i="9"/>
  <c r="AR426" i="9"/>
  <c r="BI427" i="9"/>
  <c r="BK427" i="9"/>
  <c r="BL427" i="9"/>
  <c r="CC428" i="9"/>
  <c r="CE428" i="9"/>
  <c r="CF428" i="9"/>
  <c r="AO430" i="9"/>
  <c r="AQ430" i="9"/>
  <c r="AR430" i="9"/>
  <c r="BI431" i="9"/>
  <c r="BK431" i="9"/>
  <c r="BL431" i="9"/>
  <c r="CC432" i="9"/>
  <c r="CE432" i="9"/>
  <c r="CF432" i="9"/>
  <c r="AO434" i="9"/>
  <c r="AQ434" i="9"/>
  <c r="AR434" i="9"/>
  <c r="BI435" i="9"/>
  <c r="BK435" i="9"/>
  <c r="BL435" i="9"/>
  <c r="CC436" i="9"/>
  <c r="CE436" i="9"/>
  <c r="CF436" i="9"/>
  <c r="AO438" i="9"/>
  <c r="AQ438" i="9"/>
  <c r="AR438" i="9"/>
  <c r="BI439" i="9"/>
  <c r="BK439" i="9"/>
  <c r="BL439" i="9"/>
  <c r="CC440" i="9"/>
  <c r="CE440" i="9"/>
  <c r="CF440" i="9"/>
  <c r="AO442" i="9"/>
  <c r="AQ442" i="9"/>
  <c r="AR442" i="9"/>
  <c r="AP450" i="9"/>
  <c r="AQ450" i="9"/>
  <c r="AR450" i="9"/>
  <c r="AO450" i="9"/>
  <c r="BJ451" i="9"/>
  <c r="BI451" i="9"/>
  <c r="BK451" i="9"/>
  <c r="BL451" i="9"/>
  <c r="CD452" i="9"/>
  <c r="CF452" i="9"/>
  <c r="CC452" i="9"/>
  <c r="CE452" i="9"/>
  <c r="AP454" i="9"/>
  <c r="AO454" i="9"/>
  <c r="AQ454" i="9"/>
  <c r="AR454" i="9"/>
  <c r="BJ455" i="9"/>
  <c r="BL455" i="9"/>
  <c r="BI455" i="9"/>
  <c r="BK455" i="9"/>
  <c r="CD456" i="9"/>
  <c r="CC456" i="9"/>
  <c r="CE456" i="9"/>
  <c r="CF456" i="9"/>
  <c r="AP458" i="9"/>
  <c r="AR458" i="9"/>
  <c r="AO458" i="9"/>
  <c r="AQ458" i="9"/>
  <c r="BK459" i="9"/>
  <c r="BL459" i="9"/>
  <c r="BI459" i="9"/>
  <c r="BJ459" i="9"/>
  <c r="CE460" i="9"/>
  <c r="CF460" i="9"/>
  <c r="CC460" i="9"/>
  <c r="CD460" i="9"/>
  <c r="AQ462" i="9"/>
  <c r="AR462" i="9"/>
  <c r="AO462" i="9"/>
  <c r="AP462" i="9"/>
  <c r="BK463" i="9"/>
  <c r="BL463" i="9"/>
  <c r="BI463" i="9"/>
  <c r="BJ463" i="9"/>
  <c r="CE464" i="9"/>
  <c r="CF464" i="9"/>
  <c r="CC464" i="9"/>
  <c r="CD464" i="9"/>
  <c r="AQ466" i="9"/>
  <c r="AR466" i="9"/>
  <c r="AO466" i="9"/>
  <c r="AP466" i="9"/>
  <c r="BK467" i="9"/>
  <c r="BL467" i="9"/>
  <c r="BI467" i="9"/>
  <c r="BJ467" i="9"/>
  <c r="CE468" i="9"/>
  <c r="CF468" i="9"/>
  <c r="CC468" i="9"/>
  <c r="CD468" i="9"/>
  <c r="AQ470" i="9"/>
  <c r="AR470" i="9"/>
  <c r="AO470" i="9"/>
  <c r="AP470" i="9"/>
  <c r="BK471" i="9"/>
  <c r="BL471" i="9"/>
  <c r="BI471" i="9"/>
  <c r="BJ471" i="9"/>
  <c r="CE472" i="9"/>
  <c r="CF472" i="9"/>
  <c r="CC472" i="9"/>
  <c r="CD472" i="9"/>
  <c r="AQ474" i="9"/>
  <c r="AR474" i="9"/>
  <c r="AO474" i="9"/>
  <c r="AP474" i="9"/>
  <c r="BK475" i="9"/>
  <c r="BL475" i="9"/>
  <c r="BI475" i="9"/>
  <c r="BJ475" i="9"/>
  <c r="CE476" i="9"/>
  <c r="CF476" i="9"/>
  <c r="CC476" i="9"/>
  <c r="CD476" i="9"/>
  <c r="AQ478" i="9"/>
  <c r="AR478" i="9"/>
  <c r="AO478" i="9"/>
  <c r="AP478" i="9"/>
  <c r="BK479" i="9"/>
  <c r="BL479" i="9"/>
  <c r="BI479" i="9"/>
  <c r="BJ479" i="9"/>
  <c r="CE480" i="9"/>
  <c r="CF480" i="9"/>
  <c r="CC480" i="9"/>
  <c r="CD480" i="9"/>
  <c r="AQ482" i="9"/>
  <c r="AR482" i="9"/>
  <c r="AO482" i="9"/>
  <c r="AP482" i="9"/>
  <c r="BK483" i="9"/>
  <c r="BL483" i="9"/>
  <c r="BI483" i="9"/>
  <c r="BJ483" i="9"/>
  <c r="CE484" i="9"/>
  <c r="CF484" i="9"/>
  <c r="CC484" i="9"/>
  <c r="CD484" i="9"/>
  <c r="AQ486" i="9"/>
  <c r="AR486" i="9"/>
  <c r="AO486" i="9"/>
  <c r="AP486" i="9"/>
  <c r="BK487" i="9"/>
  <c r="BL487" i="9"/>
  <c r="BI487" i="9"/>
  <c r="BJ487" i="9"/>
  <c r="CD488" i="9"/>
  <c r="CF488" i="9"/>
  <c r="CC488" i="9"/>
  <c r="CE488" i="9"/>
  <c r="AO490" i="9"/>
  <c r="AP490" i="9"/>
  <c r="AQ490" i="9"/>
  <c r="AR490" i="9"/>
  <c r="BJ491" i="9"/>
  <c r="BK491" i="9"/>
  <c r="BL491" i="9"/>
  <c r="BI491" i="9"/>
  <c r="CD492" i="9"/>
  <c r="CE492" i="9"/>
  <c r="CF492" i="9"/>
  <c r="CC492" i="9"/>
  <c r="AP494" i="9"/>
  <c r="AQ494" i="9"/>
  <c r="AR494" i="9"/>
  <c r="AO494" i="9"/>
  <c r="BJ495" i="9"/>
  <c r="BK495" i="9"/>
  <c r="BL495" i="9"/>
  <c r="BI495" i="9"/>
  <c r="CD496" i="9"/>
  <c r="CE496" i="9"/>
  <c r="CF496" i="9"/>
  <c r="CC496" i="9"/>
  <c r="AR498" i="9"/>
  <c r="AO498" i="9"/>
  <c r="AP498" i="9"/>
  <c r="AQ498" i="9"/>
  <c r="BJ499" i="9"/>
  <c r="BK499" i="9"/>
  <c r="BL499" i="9"/>
  <c r="BI499" i="9"/>
  <c r="CF500" i="9"/>
  <c r="CC500" i="9"/>
  <c r="CD500" i="9"/>
  <c r="CE500" i="9"/>
  <c r="AP502" i="9"/>
  <c r="AQ502" i="9"/>
  <c r="AR502" i="9"/>
  <c r="AO502" i="9"/>
  <c r="BL503" i="9"/>
  <c r="BI503" i="9"/>
  <c r="BJ503" i="9"/>
  <c r="BK503" i="9"/>
  <c r="CD504" i="9"/>
  <c r="CE504" i="9"/>
  <c r="CF504" i="9"/>
  <c r="CC504" i="9"/>
  <c r="AR506" i="9"/>
  <c r="AO506" i="9"/>
  <c r="AP506" i="9"/>
  <c r="AQ506" i="9"/>
  <c r="BL507" i="9"/>
  <c r="BI507" i="9"/>
  <c r="BJ507" i="9"/>
  <c r="BK507" i="9"/>
  <c r="CD508" i="9"/>
  <c r="CE508" i="9"/>
  <c r="CF508" i="9"/>
  <c r="CC508" i="9"/>
  <c r="AO510" i="9"/>
  <c r="AP510" i="9"/>
  <c r="AQ510" i="9"/>
  <c r="AR510" i="9"/>
  <c r="BK511" i="9"/>
  <c r="BL511" i="9"/>
  <c r="BI511" i="9"/>
  <c r="BJ511" i="9"/>
  <c r="CD512" i="9"/>
  <c r="CE512" i="9"/>
  <c r="CF512" i="9"/>
  <c r="CC512" i="9"/>
  <c r="AO514" i="9"/>
  <c r="AP514" i="9"/>
  <c r="AQ514" i="9"/>
  <c r="AR514" i="9"/>
  <c r="BL515" i="9"/>
  <c r="BI515" i="9"/>
  <c r="BJ515" i="9"/>
  <c r="BK515" i="9"/>
  <c r="CD516" i="9"/>
  <c r="CE516" i="9"/>
  <c r="CF516" i="9"/>
  <c r="CC516" i="9"/>
  <c r="AR518" i="9"/>
  <c r="AO518" i="9"/>
  <c r="AP518" i="9"/>
  <c r="AQ518" i="9"/>
  <c r="BK519" i="9"/>
  <c r="BL519" i="9"/>
  <c r="BI519" i="9"/>
  <c r="BJ519" i="9"/>
  <c r="CD520" i="9"/>
  <c r="CE520" i="9"/>
  <c r="CF520" i="9"/>
  <c r="CC520" i="9"/>
  <c r="AO522" i="9"/>
  <c r="AP522" i="9"/>
  <c r="AQ522" i="9"/>
  <c r="AR522" i="9"/>
  <c r="BK523" i="9"/>
  <c r="BL523" i="9"/>
  <c r="BI523" i="9"/>
  <c r="BJ523" i="9"/>
  <c r="CE524" i="9"/>
  <c r="CF524" i="9"/>
  <c r="CC524" i="9"/>
  <c r="CD524" i="9"/>
  <c r="AQ526" i="9"/>
  <c r="AR526" i="9"/>
  <c r="AO526" i="9"/>
  <c r="AP526" i="9"/>
  <c r="BK527" i="9"/>
  <c r="BL527" i="9"/>
  <c r="BI527" i="9"/>
  <c r="BJ527" i="9"/>
  <c r="CE528" i="9"/>
  <c r="CF528" i="9"/>
  <c r="CC528" i="9"/>
  <c r="CD528" i="9"/>
  <c r="AQ530" i="9"/>
  <c r="AR530" i="9"/>
  <c r="AO530" i="9"/>
  <c r="AP530" i="9"/>
  <c r="BK531" i="9"/>
  <c r="BL531" i="9"/>
  <c r="BI531" i="9"/>
  <c r="BJ531" i="9"/>
  <c r="CE532" i="9"/>
  <c r="CF532" i="9"/>
  <c r="CC532" i="9"/>
  <c r="CD532" i="9"/>
  <c r="AQ534" i="9"/>
  <c r="AR534" i="9"/>
  <c r="AO534" i="9"/>
  <c r="AP534" i="9"/>
  <c r="BK535" i="9"/>
  <c r="BL535" i="9"/>
  <c r="BI535" i="9"/>
  <c r="BJ535" i="9"/>
  <c r="CE536" i="9"/>
  <c r="CF536" i="9"/>
  <c r="CC536" i="9"/>
  <c r="CD536" i="9"/>
  <c r="AQ538" i="9"/>
  <c r="AR538" i="9"/>
  <c r="AO538" i="9"/>
  <c r="AP538" i="9"/>
  <c r="BK539" i="9"/>
  <c r="BL539" i="9"/>
  <c r="BI539" i="9"/>
  <c r="BJ539" i="9"/>
  <c r="CE540" i="9"/>
  <c r="CF540" i="9"/>
  <c r="CC540" i="9"/>
  <c r="CD540" i="9"/>
  <c r="AQ542" i="9"/>
  <c r="AR542" i="9"/>
  <c r="AO542" i="9"/>
  <c r="AP542" i="9"/>
  <c r="BK543" i="9"/>
  <c r="BL543" i="9"/>
  <c r="BI543" i="9"/>
  <c r="BJ543" i="9"/>
  <c r="CE544" i="9"/>
  <c r="CF544" i="9"/>
  <c r="CC544" i="9"/>
  <c r="CD544" i="9"/>
  <c r="AQ546" i="9"/>
  <c r="AR546" i="9"/>
  <c r="AO546" i="9"/>
  <c r="AP546" i="9"/>
  <c r="BK547" i="9"/>
  <c r="BL547" i="9"/>
  <c r="BI547" i="9"/>
  <c r="BJ547" i="9"/>
  <c r="CE548" i="9"/>
  <c r="CF548" i="9"/>
  <c r="CC548" i="9"/>
  <c r="CD548" i="9"/>
  <c r="AQ550" i="9"/>
  <c r="AR550" i="9"/>
  <c r="AO550" i="9"/>
  <c r="AP550" i="9"/>
  <c r="BK551" i="9"/>
  <c r="BL551" i="9"/>
  <c r="BI551" i="9"/>
  <c r="BJ551" i="9"/>
  <c r="CE552" i="9"/>
  <c r="CF552" i="9"/>
  <c r="CC552" i="9"/>
  <c r="CD552" i="9"/>
  <c r="AQ554" i="9"/>
  <c r="AR554" i="9"/>
  <c r="AO554" i="9"/>
  <c r="AP554" i="9"/>
  <c r="BK555" i="9"/>
  <c r="BL555" i="9"/>
  <c r="BI555" i="9"/>
  <c r="BJ555" i="9"/>
  <c r="CF556" i="9"/>
  <c r="CC556" i="9"/>
  <c r="CD556" i="9"/>
  <c r="CE556" i="9"/>
  <c r="AR558" i="9"/>
  <c r="AO558" i="9"/>
  <c r="AP558" i="9"/>
  <c r="AQ558" i="9"/>
  <c r="BL559" i="9"/>
  <c r="BI559" i="9"/>
  <c r="BJ559" i="9"/>
  <c r="BK559" i="9"/>
  <c r="CF560" i="9"/>
  <c r="CC560" i="9"/>
  <c r="CD560" i="9"/>
  <c r="CE560" i="9"/>
  <c r="AR562" i="9"/>
  <c r="AO562" i="9"/>
  <c r="AP562" i="9"/>
  <c r="AQ562" i="9"/>
  <c r="BL563" i="9"/>
  <c r="BI563" i="9"/>
  <c r="BJ563" i="9"/>
  <c r="BK563" i="9"/>
  <c r="CF564" i="9"/>
  <c r="CC564" i="9"/>
  <c r="CD564" i="9"/>
  <c r="CE564" i="9"/>
  <c r="AR566" i="9"/>
  <c r="AO566" i="9"/>
  <c r="AP566" i="9"/>
  <c r="AQ566" i="9"/>
  <c r="BL567" i="9"/>
  <c r="BI567" i="9"/>
  <c r="BJ567" i="9"/>
  <c r="BK567" i="9"/>
  <c r="CF568" i="9"/>
  <c r="CC568" i="9"/>
  <c r="CD568" i="9"/>
  <c r="CE568" i="9"/>
  <c r="AR570" i="9"/>
  <c r="AO570" i="9"/>
  <c r="AP570" i="9"/>
  <c r="AQ570" i="9"/>
  <c r="BL571" i="9"/>
  <c r="BI571" i="9"/>
  <c r="BJ571" i="9"/>
  <c r="BK571" i="9"/>
  <c r="CF572" i="9"/>
  <c r="CC572" i="9"/>
  <c r="CD572" i="9"/>
  <c r="CE572" i="9"/>
  <c r="AR574" i="9"/>
  <c r="AO574" i="9"/>
  <c r="AP574" i="9"/>
  <c r="AQ574" i="9"/>
  <c r="BL575" i="9"/>
  <c r="BI575" i="9"/>
  <c r="BJ575" i="9"/>
  <c r="BK575" i="9"/>
  <c r="CF576" i="9"/>
  <c r="CC576" i="9"/>
  <c r="CD576" i="9"/>
  <c r="CE576" i="9"/>
  <c r="AR578" i="9"/>
  <c r="AO578" i="9"/>
  <c r="AP578" i="9"/>
  <c r="AQ578" i="9"/>
  <c r="BL579" i="9"/>
  <c r="BI579" i="9"/>
  <c r="BJ579" i="9"/>
  <c r="BK579" i="9"/>
  <c r="CF580" i="9"/>
  <c r="CC580" i="9"/>
  <c r="CD580" i="9"/>
  <c r="CE580" i="9"/>
  <c r="AR582" i="9"/>
  <c r="AO582" i="9"/>
  <c r="AP582" i="9"/>
  <c r="AQ582" i="9"/>
  <c r="BL583" i="9"/>
  <c r="BI583" i="9"/>
  <c r="BJ583" i="9"/>
  <c r="BK583" i="9"/>
  <c r="CF584" i="9"/>
  <c r="CC584" i="9"/>
  <c r="CD584" i="9"/>
  <c r="CE584" i="9"/>
  <c r="AR586" i="9"/>
  <c r="AO586" i="9"/>
  <c r="AP586" i="9"/>
  <c r="AQ586" i="9"/>
  <c r="BL587" i="9"/>
  <c r="BI587" i="9"/>
  <c r="BJ587" i="9"/>
  <c r="BK587" i="9"/>
  <c r="CD588" i="9"/>
  <c r="CE588" i="9"/>
  <c r="CF588" i="9"/>
  <c r="CC588" i="9"/>
  <c r="AP590" i="9"/>
  <c r="AQ590" i="9"/>
  <c r="AR590" i="9"/>
  <c r="AO590" i="9"/>
  <c r="BJ591" i="9"/>
  <c r="BK591" i="9"/>
  <c r="BL591" i="9"/>
  <c r="BI591" i="9"/>
  <c r="CD592" i="9"/>
  <c r="CE592" i="9"/>
  <c r="CF592" i="9"/>
  <c r="CC592" i="9"/>
  <c r="AP594" i="9"/>
  <c r="AQ594" i="9"/>
  <c r="AR594" i="9"/>
  <c r="AO594" i="9"/>
  <c r="BJ595" i="9"/>
  <c r="BK595" i="9"/>
  <c r="BL595" i="9"/>
  <c r="BI595" i="9"/>
  <c r="CE596" i="9"/>
  <c r="CF596" i="9"/>
  <c r="CC596" i="9"/>
  <c r="CD596" i="9"/>
  <c r="AO598" i="9"/>
  <c r="AP598" i="9"/>
  <c r="AQ598" i="9"/>
  <c r="AR598" i="9"/>
  <c r="BL599" i="9"/>
  <c r="BI599" i="9"/>
  <c r="BJ599" i="9"/>
  <c r="BK599" i="9"/>
  <c r="CF600" i="9"/>
  <c r="CC600" i="9"/>
  <c r="CD600" i="9"/>
  <c r="CE600" i="9"/>
  <c r="AR602" i="9"/>
  <c r="AO602" i="9"/>
  <c r="AP602" i="9"/>
  <c r="AQ602" i="9"/>
  <c r="BL603" i="9"/>
  <c r="BI603" i="9"/>
  <c r="BJ603" i="9"/>
  <c r="BK603" i="9"/>
  <c r="CF604" i="9"/>
  <c r="CC604" i="9"/>
  <c r="CD604" i="9"/>
  <c r="CE604" i="9"/>
  <c r="AR606" i="9"/>
  <c r="AO606" i="9"/>
  <c r="AP606" i="9"/>
  <c r="AQ606" i="9"/>
  <c r="BL607" i="9"/>
  <c r="BI607" i="9"/>
  <c r="BJ607" i="9"/>
  <c r="BK607" i="9"/>
  <c r="CF608" i="9"/>
  <c r="CC608" i="9"/>
  <c r="CD608" i="9"/>
  <c r="CE608" i="9"/>
  <c r="AR610" i="9"/>
  <c r="AO610" i="9"/>
  <c r="AP610" i="9"/>
  <c r="AQ610" i="9"/>
  <c r="BL611" i="9"/>
  <c r="BI611" i="9"/>
  <c r="BJ611" i="9"/>
  <c r="BK611" i="9"/>
  <c r="CE612" i="9"/>
  <c r="CF612" i="9"/>
  <c r="CC612" i="9"/>
  <c r="CD612" i="9"/>
  <c r="AQ614" i="9"/>
  <c r="AR614" i="9"/>
  <c r="AO614" i="9"/>
  <c r="AP614" i="9"/>
  <c r="BK615" i="9"/>
  <c r="BL615" i="9"/>
  <c r="BI615" i="9"/>
  <c r="BJ615" i="9"/>
  <c r="CE616" i="9"/>
  <c r="CF616" i="9"/>
  <c r="CC616" i="9"/>
  <c r="CD616" i="9"/>
  <c r="AQ618" i="9"/>
  <c r="AR618" i="9"/>
  <c r="AO618" i="9"/>
  <c r="AP618" i="9"/>
  <c r="BK619" i="9"/>
  <c r="BL619" i="9"/>
  <c r="BI619" i="9"/>
  <c r="BJ619" i="9"/>
  <c r="CE620" i="9"/>
  <c r="CF620" i="9"/>
  <c r="CC620" i="9"/>
  <c r="CD620" i="9"/>
  <c r="AQ622" i="9"/>
  <c r="AR622" i="9"/>
  <c r="AO622" i="9"/>
  <c r="AP622" i="9"/>
  <c r="BL623" i="9"/>
  <c r="BI623" i="9"/>
  <c r="BJ623" i="9"/>
  <c r="BK623" i="9"/>
  <c r="CD624" i="9"/>
  <c r="CE624" i="9"/>
  <c r="CF624" i="9"/>
  <c r="CC624" i="9"/>
  <c r="AR626" i="9"/>
  <c r="AO626" i="9"/>
  <c r="AP626" i="9"/>
  <c r="AQ626" i="9"/>
  <c r="BJ627" i="9"/>
  <c r="BK627" i="9"/>
  <c r="BL627" i="9"/>
  <c r="BI627" i="9"/>
  <c r="CF628" i="9"/>
  <c r="CC628" i="9"/>
  <c r="CD628" i="9"/>
  <c r="CE628" i="9"/>
  <c r="AP630" i="9"/>
  <c r="AQ630" i="9"/>
  <c r="AR630" i="9"/>
  <c r="AO630" i="9"/>
  <c r="BL631" i="9"/>
  <c r="BI631" i="9"/>
  <c r="BJ631" i="9"/>
  <c r="BK631" i="9"/>
  <c r="CD632" i="9"/>
  <c r="CE632" i="9"/>
  <c r="CF632" i="9"/>
  <c r="CC632" i="9"/>
  <c r="AR634" i="9"/>
  <c r="AO634" i="9"/>
  <c r="AP634" i="9"/>
  <c r="AQ634" i="9"/>
  <c r="BJ635" i="9"/>
  <c r="BK635" i="9"/>
  <c r="BL635" i="9"/>
  <c r="BI635" i="9"/>
  <c r="CF636" i="9"/>
  <c r="CC636" i="9"/>
  <c r="CD636" i="9"/>
  <c r="CE636" i="9"/>
  <c r="AP638" i="9"/>
  <c r="AQ638" i="9"/>
  <c r="AR638" i="9"/>
  <c r="AO638" i="9"/>
  <c r="BL639" i="9"/>
  <c r="BI639" i="9"/>
  <c r="BJ639" i="9"/>
  <c r="BK639" i="9"/>
  <c r="CD640" i="9"/>
  <c r="CE640" i="9"/>
  <c r="CF640" i="9"/>
  <c r="CC640" i="9"/>
  <c r="AR642" i="9"/>
  <c r="AO642" i="9"/>
  <c r="AP642" i="9"/>
  <c r="AQ642" i="9"/>
  <c r="BJ643" i="9"/>
  <c r="BK643" i="9"/>
  <c r="BL643" i="9"/>
  <c r="BI643" i="9"/>
  <c r="CF644" i="9"/>
  <c r="CC644" i="9"/>
  <c r="CD644" i="9"/>
  <c r="CE644" i="9"/>
  <c r="AP646" i="9"/>
  <c r="AQ646" i="9"/>
  <c r="AR646" i="9"/>
  <c r="AO646" i="9"/>
  <c r="BL647" i="9"/>
  <c r="BI647" i="9"/>
  <c r="BJ647" i="9"/>
  <c r="BK647" i="9"/>
  <c r="CD648" i="9"/>
  <c r="CE648" i="9"/>
  <c r="CF648" i="9"/>
  <c r="CC648" i="9"/>
  <c r="AR650" i="9"/>
  <c r="AO650" i="9"/>
  <c r="AP650" i="9"/>
  <c r="AQ650" i="9"/>
  <c r="BJ651" i="9"/>
  <c r="BK651" i="9"/>
  <c r="BL651" i="9"/>
  <c r="BI651" i="9"/>
  <c r="CF652" i="9"/>
  <c r="CC652" i="9"/>
  <c r="CD652" i="9"/>
  <c r="CE652" i="9"/>
  <c r="AP654" i="9"/>
  <c r="AQ654" i="9"/>
  <c r="AR654" i="9"/>
  <c r="AO654" i="9"/>
  <c r="BL655" i="9"/>
  <c r="BI655" i="9"/>
  <c r="BJ655" i="9"/>
  <c r="BK655" i="9"/>
  <c r="CD656" i="9"/>
  <c r="CE656" i="9"/>
  <c r="CF656" i="9"/>
  <c r="CC656" i="9"/>
  <c r="AP658" i="9"/>
  <c r="AQ658" i="9"/>
  <c r="AR658" i="9"/>
  <c r="AO658" i="9"/>
  <c r="BJ659" i="9"/>
  <c r="BK659" i="9"/>
  <c r="BL659" i="9"/>
  <c r="BI659" i="9"/>
  <c r="CD660" i="9"/>
  <c r="CE660" i="9"/>
  <c r="CF660" i="9"/>
  <c r="CC660" i="9"/>
  <c r="AP662" i="9"/>
  <c r="AQ662" i="9"/>
  <c r="AR662" i="9"/>
  <c r="AO662" i="9"/>
  <c r="BJ663" i="9"/>
  <c r="BK663" i="9"/>
  <c r="BL663" i="9"/>
  <c r="BI663" i="9"/>
  <c r="CD664" i="9"/>
  <c r="CE664" i="9"/>
  <c r="CF664" i="9"/>
  <c r="CC664" i="9"/>
  <c r="AP666" i="9"/>
  <c r="AQ666" i="9"/>
  <c r="AR666" i="9"/>
  <c r="AO666" i="9"/>
  <c r="BJ667" i="9"/>
  <c r="BK667" i="9"/>
  <c r="BL667" i="9"/>
  <c r="BI667" i="9"/>
  <c r="CD668" i="9"/>
  <c r="CE668" i="9"/>
  <c r="CF668" i="9"/>
  <c r="CC668" i="9"/>
  <c r="AP670" i="9"/>
  <c r="AQ670" i="9"/>
  <c r="AR670" i="9"/>
  <c r="AO670" i="9"/>
  <c r="BJ671" i="9"/>
  <c r="BK671" i="9"/>
  <c r="BL671" i="9"/>
  <c r="BI671" i="9"/>
  <c r="CD672" i="9"/>
  <c r="CE672" i="9"/>
  <c r="CF672" i="9"/>
  <c r="CC672" i="9"/>
  <c r="AP674" i="9"/>
  <c r="AQ674" i="9"/>
  <c r="AR674" i="9"/>
  <c r="AO674" i="9"/>
  <c r="BJ675" i="9"/>
  <c r="BK675" i="9"/>
  <c r="BL675" i="9"/>
  <c r="BI675" i="9"/>
  <c r="CD676" i="9"/>
  <c r="CE676" i="9"/>
  <c r="CF676" i="9"/>
  <c r="CC676" i="9"/>
  <c r="AP678" i="9"/>
  <c r="AQ678" i="9"/>
  <c r="AR678" i="9"/>
  <c r="AO678" i="9"/>
  <c r="BJ679" i="9"/>
  <c r="BK679" i="9"/>
  <c r="BL679" i="9"/>
  <c r="BI679" i="9"/>
  <c r="CD680" i="9"/>
  <c r="CE680" i="9"/>
  <c r="CF680" i="9"/>
  <c r="CC680" i="9"/>
  <c r="AP682" i="9"/>
  <c r="AQ682" i="9"/>
  <c r="AR682" i="9"/>
  <c r="AO682" i="9"/>
  <c r="BJ683" i="9"/>
  <c r="BK683" i="9"/>
  <c r="BL683" i="9"/>
  <c r="BI683" i="9"/>
  <c r="CD684" i="9"/>
  <c r="CE684" i="9"/>
  <c r="CF684" i="9"/>
  <c r="CC684" i="9"/>
  <c r="AP686" i="9"/>
  <c r="AQ686" i="9"/>
  <c r="AR686" i="9"/>
  <c r="AO686" i="9"/>
  <c r="BJ687" i="9"/>
  <c r="BK687" i="9"/>
  <c r="BL687" i="9"/>
  <c r="BI687" i="9"/>
  <c r="CD688" i="9"/>
  <c r="CE688" i="9"/>
  <c r="CF688" i="9"/>
  <c r="CC688" i="9"/>
  <c r="AP690" i="9"/>
  <c r="AQ690" i="9"/>
  <c r="AR690" i="9"/>
  <c r="AO690" i="9"/>
  <c r="BK691" i="9"/>
  <c r="BI691" i="9"/>
  <c r="BJ691" i="9"/>
  <c r="BL691" i="9"/>
  <c r="CC692" i="9"/>
  <c r="CD692" i="9"/>
  <c r="CE692" i="9"/>
  <c r="CF692" i="9"/>
  <c r="AO694" i="9"/>
  <c r="AP694" i="9"/>
  <c r="AQ694" i="9"/>
  <c r="AR694" i="9"/>
  <c r="BI695" i="9"/>
  <c r="BJ695" i="9"/>
  <c r="BK695" i="9"/>
  <c r="BL695" i="9"/>
  <c r="CC696" i="9"/>
  <c r="CD696" i="9"/>
  <c r="CE696" i="9"/>
  <c r="CF696" i="9"/>
  <c r="AO698" i="9"/>
  <c r="AP698" i="9"/>
  <c r="AQ698" i="9"/>
  <c r="AR698" i="9"/>
  <c r="BI699" i="9"/>
  <c r="BJ699" i="9"/>
  <c r="BK699" i="9"/>
  <c r="BL699" i="9"/>
  <c r="CC700" i="9"/>
  <c r="CD700" i="9"/>
  <c r="CE700" i="9"/>
  <c r="CF700" i="9"/>
  <c r="AO702" i="9"/>
  <c r="AP702" i="9"/>
  <c r="AQ702" i="9"/>
  <c r="AR702" i="9"/>
  <c r="BI703" i="9"/>
  <c r="BJ703" i="9"/>
  <c r="BK703" i="9"/>
  <c r="BL703" i="9"/>
  <c r="CC704" i="9"/>
  <c r="CD704" i="9"/>
  <c r="CE704" i="9"/>
  <c r="CF704" i="9"/>
  <c r="AO706" i="9"/>
  <c r="AP706" i="9"/>
  <c r="AQ706" i="9"/>
  <c r="AR706" i="9"/>
  <c r="BI707" i="9"/>
  <c r="BJ707" i="9"/>
  <c r="BK707" i="9"/>
  <c r="BL707" i="9"/>
  <c r="CC708" i="9"/>
  <c r="CD708" i="9"/>
  <c r="CE708" i="9"/>
  <c r="CF708" i="9"/>
  <c r="AQ710" i="9"/>
  <c r="AR710" i="9"/>
  <c r="AO710" i="9"/>
  <c r="AP710" i="9"/>
  <c r="BI711" i="9"/>
  <c r="BJ711" i="9"/>
  <c r="BK711" i="9"/>
  <c r="BL711" i="9"/>
  <c r="CE712" i="9"/>
  <c r="CF712" i="9"/>
  <c r="CC712" i="9"/>
  <c r="CD712" i="9"/>
  <c r="AO714" i="9"/>
  <c r="AP714" i="9"/>
  <c r="AQ714" i="9"/>
  <c r="AR714" i="9"/>
  <c r="BK715" i="9"/>
  <c r="BL715" i="9"/>
  <c r="BI715" i="9"/>
  <c r="BJ715" i="9"/>
  <c r="CC716" i="9"/>
  <c r="CD716" i="9"/>
  <c r="CE716" i="9"/>
  <c r="CF716" i="9"/>
  <c r="AQ718" i="9"/>
  <c r="AR718" i="9"/>
  <c r="AO718" i="9"/>
  <c r="AP718" i="9"/>
  <c r="BK719" i="9"/>
  <c r="BL719" i="9"/>
  <c r="BI719" i="9"/>
  <c r="BJ719" i="9"/>
  <c r="CE720" i="9"/>
  <c r="CF720" i="9"/>
  <c r="CC720" i="9"/>
  <c r="CD720" i="9"/>
  <c r="AQ722" i="9"/>
  <c r="AR722" i="9"/>
  <c r="AO722" i="9"/>
  <c r="AP722" i="9"/>
  <c r="BK723" i="9"/>
  <c r="BL723" i="9"/>
  <c r="BI723" i="9"/>
  <c r="BJ723" i="9"/>
  <c r="CE724" i="9"/>
  <c r="CF724" i="9"/>
  <c r="CC724" i="9"/>
  <c r="CD724" i="9"/>
  <c r="AQ726" i="9"/>
  <c r="AR726" i="9"/>
  <c r="AO726" i="9"/>
  <c r="AP726" i="9"/>
  <c r="BK727" i="9"/>
  <c r="BL727" i="9"/>
  <c r="BI727" i="9"/>
  <c r="BJ727" i="9"/>
  <c r="CE728" i="9"/>
  <c r="CF728" i="9"/>
  <c r="CC728" i="9"/>
  <c r="CD728" i="9"/>
  <c r="AQ730" i="9"/>
  <c r="AR730" i="9"/>
  <c r="AO730" i="9"/>
  <c r="AP730" i="9"/>
  <c r="BK731" i="9"/>
  <c r="BL731" i="9"/>
  <c r="BI731" i="9"/>
  <c r="BJ731" i="9"/>
  <c r="CE732" i="9"/>
  <c r="CF732" i="9"/>
  <c r="CC732" i="9"/>
  <c r="CD732" i="9"/>
  <c r="AQ734" i="9"/>
  <c r="AR734" i="9"/>
  <c r="AO734" i="9"/>
  <c r="AP734" i="9"/>
  <c r="BJ735" i="9"/>
  <c r="BK735" i="9"/>
  <c r="BL735" i="9"/>
  <c r="BI735" i="9"/>
  <c r="CC736" i="9"/>
  <c r="CD736" i="9"/>
  <c r="CE736" i="9"/>
  <c r="CF736" i="9"/>
  <c r="AQ738" i="9"/>
  <c r="AR738" i="9"/>
  <c r="AO738" i="9"/>
  <c r="AP738" i="9"/>
  <c r="BI739" i="9"/>
  <c r="BJ739" i="9"/>
  <c r="BK739" i="9"/>
  <c r="BL739" i="9"/>
  <c r="CE740" i="9"/>
  <c r="CF740" i="9"/>
  <c r="CC740" i="9"/>
  <c r="CD740" i="9"/>
  <c r="AO742" i="9"/>
  <c r="AP742" i="9"/>
  <c r="AQ742" i="9"/>
  <c r="AR742" i="9"/>
  <c r="BK743" i="9"/>
  <c r="BL743" i="9"/>
  <c r="BI743" i="9"/>
  <c r="BJ743" i="9"/>
  <c r="CC744" i="9"/>
  <c r="CD744" i="9"/>
  <c r="CE744" i="9"/>
  <c r="CF744" i="9"/>
  <c r="AP746" i="9"/>
  <c r="AQ746" i="9"/>
  <c r="AR746" i="9"/>
  <c r="AO746" i="9"/>
  <c r="BI747" i="9"/>
  <c r="BJ747" i="9"/>
  <c r="BK747" i="9"/>
  <c r="BL747" i="9"/>
  <c r="CE748" i="9"/>
  <c r="CF748" i="9"/>
  <c r="CC748" i="9"/>
  <c r="CD748" i="9"/>
  <c r="AP750" i="9"/>
  <c r="AQ750" i="9"/>
  <c r="AR750" i="9"/>
  <c r="AO750" i="9"/>
  <c r="BL751" i="9"/>
  <c r="BI751" i="9"/>
  <c r="BJ751" i="9"/>
  <c r="BK751" i="9"/>
  <c r="CD752" i="9"/>
  <c r="CE752" i="9"/>
  <c r="CF752" i="9"/>
  <c r="CC752" i="9"/>
  <c r="AR754" i="9"/>
  <c r="AO754" i="9"/>
  <c r="AP754" i="9"/>
  <c r="AQ754" i="9"/>
  <c r="BJ755" i="9"/>
  <c r="BK755" i="9"/>
  <c r="BL755" i="9"/>
  <c r="BI755" i="9"/>
  <c r="BQ160" i="9"/>
  <c r="BO160" i="9"/>
  <c r="BN160" i="9"/>
  <c r="BP160" i="9"/>
  <c r="CK161" i="9"/>
  <c r="CI161" i="9"/>
  <c r="CJ161" i="9"/>
  <c r="CH161" i="9"/>
  <c r="AW163" i="9"/>
  <c r="AT163" i="9"/>
  <c r="AU163" i="9"/>
  <c r="AV163" i="9"/>
  <c r="BQ164" i="9"/>
  <c r="BO164" i="9"/>
  <c r="BP164" i="9"/>
  <c r="BN164" i="9"/>
  <c r="CH165" i="9"/>
  <c r="CI165" i="9"/>
  <c r="CJ165" i="9"/>
  <c r="CK165" i="9"/>
  <c r="AW167" i="9"/>
  <c r="AT167" i="9"/>
  <c r="AU167" i="9"/>
  <c r="AV167" i="9"/>
  <c r="BQ168" i="9"/>
  <c r="BN168" i="9"/>
  <c r="BO168" i="9"/>
  <c r="BP168" i="9"/>
  <c r="CK169" i="9"/>
  <c r="CH169" i="9"/>
  <c r="CI169" i="9"/>
  <c r="CJ169" i="9"/>
  <c r="AW171" i="9"/>
  <c r="AT171" i="9"/>
  <c r="AU171" i="9"/>
  <c r="AV171" i="9"/>
  <c r="BQ172" i="9"/>
  <c r="BN172" i="9"/>
  <c r="BO172" i="9"/>
  <c r="BP172" i="9"/>
  <c r="CK173" i="9"/>
  <c r="CH173" i="9"/>
  <c r="CI173" i="9"/>
  <c r="CJ173" i="9"/>
  <c r="AW175" i="9"/>
  <c r="AT175" i="9"/>
  <c r="AU175" i="9"/>
  <c r="AV175" i="9"/>
  <c r="BQ176" i="9"/>
  <c r="BN176" i="9"/>
  <c r="BO176" i="9"/>
  <c r="BP176" i="9"/>
  <c r="CH177" i="9"/>
  <c r="CI177" i="9"/>
  <c r="CJ177" i="9"/>
  <c r="CK177" i="9"/>
  <c r="AV179" i="9"/>
  <c r="AW179" i="9"/>
  <c r="AT179" i="9"/>
  <c r="AU179" i="9"/>
  <c r="BN180" i="9"/>
  <c r="BO180" i="9"/>
  <c r="BP180" i="9"/>
  <c r="BQ180" i="9"/>
  <c r="CJ181" i="9"/>
  <c r="CK181" i="9"/>
  <c r="CI181" i="9"/>
  <c r="CH181" i="9"/>
  <c r="AT183" i="9"/>
  <c r="AU183" i="9"/>
  <c r="AW183" i="9"/>
  <c r="AV183" i="9"/>
  <c r="BP184" i="9"/>
  <c r="BQ184" i="9"/>
  <c r="BN184" i="9"/>
  <c r="BO184" i="9"/>
  <c r="CH185" i="9"/>
  <c r="CI185" i="9"/>
  <c r="CJ185" i="9"/>
  <c r="CK185" i="9"/>
  <c r="AU187" i="9"/>
  <c r="AV187" i="9"/>
  <c r="AT187" i="9"/>
  <c r="AW187" i="9"/>
  <c r="BQ188" i="9"/>
  <c r="BN188" i="9"/>
  <c r="BP188" i="9"/>
  <c r="BO188" i="9"/>
  <c r="CJ189" i="9"/>
  <c r="CK189" i="9"/>
  <c r="CH189" i="9"/>
  <c r="CI189" i="9"/>
  <c r="AV191" i="9"/>
  <c r="AW191" i="9"/>
  <c r="AT191" i="9"/>
  <c r="AU191" i="9"/>
  <c r="BP192" i="9"/>
  <c r="BQ192" i="9"/>
  <c r="BN192" i="9"/>
  <c r="BO192" i="9"/>
  <c r="CJ193" i="9"/>
  <c r="CK193" i="9"/>
  <c r="CH193" i="9"/>
  <c r="CI193" i="9"/>
  <c r="AW195" i="9"/>
  <c r="AT195" i="9"/>
  <c r="AU195" i="9"/>
  <c r="AV195" i="9"/>
  <c r="BQ196" i="9"/>
  <c r="BN196" i="9"/>
  <c r="BO196" i="9"/>
  <c r="BP196" i="9"/>
  <c r="CI197" i="9"/>
  <c r="CJ197" i="9"/>
  <c r="CK197" i="9"/>
  <c r="CH197" i="9"/>
  <c r="AU199" i="9"/>
  <c r="AV199" i="9"/>
  <c r="AW199" i="9"/>
  <c r="AT199" i="9"/>
  <c r="BO200" i="9"/>
  <c r="BP200" i="9"/>
  <c r="BQ200" i="9"/>
  <c r="BN200" i="9"/>
  <c r="CI201" i="9"/>
  <c r="CJ201" i="9"/>
  <c r="CK201" i="9"/>
  <c r="CH201" i="9"/>
  <c r="AU203" i="9"/>
  <c r="AV203" i="9"/>
  <c r="AW203" i="9"/>
  <c r="AT203" i="9"/>
  <c r="BQ204" i="9"/>
  <c r="BN204" i="9"/>
  <c r="BO204" i="9"/>
  <c r="BP204" i="9"/>
  <c r="CK205" i="9"/>
  <c r="CH205" i="9"/>
  <c r="CI205" i="9"/>
  <c r="CJ205" i="9"/>
  <c r="AW207" i="9"/>
  <c r="AT207" i="9"/>
  <c r="AU207" i="9"/>
  <c r="AV207" i="9"/>
  <c r="BQ208" i="9"/>
  <c r="BN208" i="9"/>
  <c r="BO208" i="9"/>
  <c r="BP208" i="9"/>
  <c r="CH209" i="9"/>
  <c r="CI209" i="9"/>
  <c r="CJ209" i="9"/>
  <c r="CK209" i="9"/>
  <c r="AT211" i="9"/>
  <c r="AU211" i="9"/>
  <c r="AV211" i="9"/>
  <c r="AW211" i="9"/>
  <c r="BP212" i="9"/>
  <c r="BQ212" i="9"/>
  <c r="BN212" i="9"/>
  <c r="BO212" i="9"/>
  <c r="CH213" i="9"/>
  <c r="CI213" i="9"/>
  <c r="CJ213" i="9"/>
  <c r="CK213" i="9"/>
  <c r="AT215" i="9"/>
  <c r="AU215" i="9"/>
  <c r="AV215" i="9"/>
  <c r="AW215" i="9"/>
  <c r="BP216" i="9"/>
  <c r="BQ216" i="9"/>
  <c r="BN216" i="9"/>
  <c r="BO216" i="9"/>
  <c r="CH217" i="9"/>
  <c r="CI217" i="9"/>
  <c r="CJ217" i="9"/>
  <c r="CK217" i="9"/>
  <c r="AW219" i="9"/>
  <c r="AT219" i="9"/>
  <c r="AU219" i="9"/>
  <c r="AV219" i="9"/>
  <c r="BO220" i="9"/>
  <c r="BP220" i="9"/>
  <c r="BN220" i="9"/>
  <c r="BQ220" i="9"/>
  <c r="CI221" i="9"/>
  <c r="CJ221" i="9"/>
  <c r="CK221" i="9"/>
  <c r="CH221" i="9"/>
  <c r="AU223" i="9"/>
  <c r="AV223" i="9"/>
  <c r="AW223" i="9"/>
  <c r="AT223" i="9"/>
  <c r="BO224" i="9"/>
  <c r="BP224" i="9"/>
  <c r="BQ224" i="9"/>
  <c r="BN224" i="9"/>
  <c r="CI225" i="9"/>
  <c r="CJ225" i="9"/>
  <c r="CK225" i="9"/>
  <c r="CH225" i="9"/>
  <c r="AU227" i="9"/>
  <c r="AV227" i="9"/>
  <c r="AW227" i="9"/>
  <c r="AT227" i="9"/>
  <c r="BO228" i="9"/>
  <c r="BP228" i="9"/>
  <c r="BQ228" i="9"/>
  <c r="BN228" i="9"/>
  <c r="CI229" i="9"/>
  <c r="CJ229" i="9"/>
  <c r="CK229" i="9"/>
  <c r="CH229" i="9"/>
  <c r="AU231" i="9"/>
  <c r="AV231" i="9"/>
  <c r="AW231" i="9"/>
  <c r="AT231" i="9"/>
  <c r="BO232" i="9"/>
  <c r="BP232" i="9"/>
  <c r="BQ232" i="9"/>
  <c r="BN232" i="9"/>
  <c r="CJ233" i="9"/>
  <c r="CK233" i="9"/>
  <c r="CH233" i="9"/>
  <c r="CI233" i="9"/>
  <c r="AV235" i="9"/>
  <c r="AW235" i="9"/>
  <c r="AT235" i="9"/>
  <c r="AU235" i="9"/>
  <c r="BP236" i="9"/>
  <c r="BQ236" i="9"/>
  <c r="BN236" i="9"/>
  <c r="BO236" i="9"/>
  <c r="CJ237" i="9"/>
  <c r="CK237" i="9"/>
  <c r="CH237" i="9"/>
  <c r="CI237" i="9"/>
  <c r="AV239" i="9"/>
  <c r="AW239" i="9"/>
  <c r="AT239" i="9"/>
  <c r="AU239" i="9"/>
  <c r="BP240" i="9"/>
  <c r="BQ240" i="9"/>
  <c r="BN240" i="9"/>
  <c r="BO240" i="9"/>
  <c r="CJ241" i="9"/>
  <c r="CK241" i="9"/>
  <c r="CH241" i="9"/>
  <c r="CI241" i="9"/>
  <c r="AV243" i="9"/>
  <c r="AW243" i="9"/>
  <c r="AT243" i="9"/>
  <c r="AU243" i="9"/>
  <c r="BP244" i="9"/>
  <c r="BQ244" i="9"/>
  <c r="BN244" i="9"/>
  <c r="BO244" i="9"/>
  <c r="CJ245" i="9"/>
  <c r="CK245" i="9"/>
  <c r="CH245" i="9"/>
  <c r="CI245" i="9"/>
  <c r="AV247" i="9"/>
  <c r="AW247" i="9"/>
  <c r="AT247" i="9"/>
  <c r="AU247" i="9"/>
  <c r="BP248" i="9"/>
  <c r="BQ248" i="9"/>
  <c r="BN248" i="9"/>
  <c r="BO248" i="9"/>
  <c r="CJ249" i="9"/>
  <c r="CK249" i="9"/>
  <c r="CH249" i="9"/>
  <c r="CI249" i="9"/>
  <c r="AV251" i="9"/>
  <c r="AW251" i="9"/>
  <c r="AT251" i="9"/>
  <c r="AU251" i="9"/>
  <c r="BP252" i="9"/>
  <c r="BQ252" i="9"/>
  <c r="BN252" i="9"/>
  <c r="BO252" i="9"/>
  <c r="CJ253" i="9"/>
  <c r="CK253" i="9"/>
  <c r="CH253" i="9"/>
  <c r="CI253" i="9"/>
  <c r="AV255" i="9"/>
  <c r="AW255" i="9"/>
  <c r="AT255" i="9"/>
  <c r="AU255" i="9"/>
  <c r="BQ256" i="9"/>
  <c r="BN256" i="9"/>
  <c r="BO256" i="9"/>
  <c r="BP256" i="9"/>
  <c r="CK257" i="9"/>
  <c r="CH257" i="9"/>
  <c r="CI257" i="9"/>
  <c r="CJ257" i="9"/>
  <c r="AW259" i="9"/>
  <c r="AT259" i="9"/>
  <c r="AU259" i="9"/>
  <c r="AV259" i="9"/>
  <c r="BQ260" i="9"/>
  <c r="BN260" i="9"/>
  <c r="BO260" i="9"/>
  <c r="BP260" i="9"/>
  <c r="CK261" i="9"/>
  <c r="CH261" i="9"/>
  <c r="CI261" i="9"/>
  <c r="CJ261" i="9"/>
  <c r="AW263" i="9"/>
  <c r="AT263" i="9"/>
  <c r="AU263" i="9"/>
  <c r="AV263" i="9"/>
  <c r="BQ264" i="9"/>
  <c r="BN264" i="9"/>
  <c r="BO264" i="9"/>
  <c r="BP264" i="9"/>
  <c r="CK265" i="9"/>
  <c r="CH265" i="9"/>
  <c r="CI265" i="9"/>
  <c r="CJ265" i="9"/>
  <c r="AW267" i="9"/>
  <c r="AU267" i="9"/>
  <c r="AT267" i="9"/>
  <c r="AV267" i="9"/>
  <c r="BO268" i="9"/>
  <c r="BQ268" i="9"/>
  <c r="BN268" i="9"/>
  <c r="BP268" i="9"/>
  <c r="CI269" i="9"/>
  <c r="CK269" i="9"/>
  <c r="CH269" i="9"/>
  <c r="CJ269" i="9"/>
  <c r="AV271" i="9"/>
  <c r="AT271" i="9"/>
  <c r="AW271" i="9"/>
  <c r="AU271" i="9"/>
  <c r="BQ272" i="9"/>
  <c r="BO272" i="9"/>
  <c r="BN272" i="9"/>
  <c r="BP272" i="9"/>
  <c r="CH273" i="9"/>
  <c r="CJ273" i="9"/>
  <c r="CI273" i="9"/>
  <c r="CK273" i="9"/>
  <c r="AT275" i="9"/>
  <c r="AV275" i="9"/>
  <c r="AU275" i="9"/>
  <c r="AW275" i="9"/>
  <c r="BP276" i="9"/>
  <c r="BN276" i="9"/>
  <c r="BO276" i="9"/>
  <c r="BQ276" i="9"/>
  <c r="CH277" i="9"/>
  <c r="CJ277" i="9"/>
  <c r="CI277" i="9"/>
  <c r="CK277" i="9"/>
  <c r="AV279" i="9"/>
  <c r="AT279" i="9"/>
  <c r="AW279" i="9"/>
  <c r="AU279" i="9"/>
  <c r="BN280" i="9"/>
  <c r="BP280" i="9"/>
  <c r="BO280" i="9"/>
  <c r="BQ280" i="9"/>
  <c r="CJ281" i="9"/>
  <c r="CH281" i="9"/>
  <c r="CI281" i="9"/>
  <c r="CK281" i="9"/>
  <c r="AU283" i="9"/>
  <c r="AV283" i="9"/>
  <c r="AW283" i="9"/>
  <c r="AT283" i="9"/>
  <c r="BQ284" i="9"/>
  <c r="BN284" i="9"/>
  <c r="BO284" i="9"/>
  <c r="BP284" i="9"/>
  <c r="CI285" i="9"/>
  <c r="CJ285" i="9"/>
  <c r="CK285" i="9"/>
  <c r="CH285" i="9"/>
  <c r="AW287" i="9"/>
  <c r="AT287" i="9"/>
  <c r="AU287" i="9"/>
  <c r="AV287" i="9"/>
  <c r="BO288" i="9"/>
  <c r="BQ288" i="9"/>
  <c r="CI289" i="9"/>
  <c r="CK289" i="9"/>
  <c r="AU291" i="9"/>
  <c r="AW291" i="9"/>
  <c r="BO292" i="9"/>
  <c r="BQ292" i="9"/>
  <c r="CI293" i="9"/>
  <c r="CK293" i="9"/>
  <c r="AU295" i="9"/>
  <c r="AW295" i="9"/>
  <c r="BO296" i="9"/>
  <c r="BQ296" i="9"/>
  <c r="CI297" i="9"/>
  <c r="CK297" i="9"/>
  <c r="AU299" i="9"/>
  <c r="AW299" i="9"/>
  <c r="CH313" i="9"/>
  <c r="CK313" i="9"/>
  <c r="AT315" i="9"/>
  <c r="AW315" i="9"/>
  <c r="AU315" i="9"/>
  <c r="BN316" i="9"/>
  <c r="BQ316" i="9"/>
  <c r="BO316" i="9"/>
  <c r="CH317" i="9"/>
  <c r="CK317" i="9"/>
  <c r="CI317" i="9"/>
  <c r="AT319" i="9"/>
  <c r="AW319" i="9"/>
  <c r="AU319" i="9"/>
  <c r="BN320" i="9"/>
  <c r="BQ320" i="9"/>
  <c r="BO320" i="9"/>
  <c r="CH321" i="9"/>
  <c r="CK321" i="9"/>
  <c r="CI321" i="9"/>
  <c r="AT323" i="9"/>
  <c r="AW323" i="9"/>
  <c r="AU323" i="9"/>
  <c r="BN324" i="9"/>
  <c r="BQ324" i="9"/>
  <c r="BO324" i="9"/>
  <c r="CH325" i="9"/>
  <c r="CK325" i="9"/>
  <c r="CI325" i="9"/>
  <c r="AT327" i="9"/>
  <c r="AW327" i="9"/>
  <c r="AU327" i="9"/>
  <c r="BN328" i="9"/>
  <c r="BQ328" i="9"/>
  <c r="BO328" i="9"/>
  <c r="CH329" i="9"/>
  <c r="CK329" i="9"/>
  <c r="CI329" i="9"/>
  <c r="AT331" i="9"/>
  <c r="AU331" i="9"/>
  <c r="AW331" i="9"/>
  <c r="BN332" i="9"/>
  <c r="BO332" i="9"/>
  <c r="BQ332" i="9"/>
  <c r="CH333" i="9"/>
  <c r="CI333" i="9"/>
  <c r="CK333" i="9"/>
  <c r="AT335" i="9"/>
  <c r="AU335" i="9"/>
  <c r="AW335" i="9"/>
  <c r="BN336" i="9"/>
  <c r="BO336" i="9"/>
  <c r="BQ336" i="9"/>
  <c r="CH337" i="9"/>
  <c r="CI337" i="9"/>
  <c r="CK337" i="9"/>
  <c r="AT339" i="9"/>
  <c r="AU339" i="9"/>
  <c r="AW339" i="9"/>
  <c r="BN340" i="9"/>
  <c r="BO340" i="9"/>
  <c r="BQ340" i="9"/>
  <c r="CH341" i="9"/>
  <c r="CI341" i="9"/>
  <c r="CK341" i="9"/>
  <c r="AT343" i="9"/>
  <c r="AU343" i="9"/>
  <c r="AW343" i="9"/>
  <c r="BN344" i="9"/>
  <c r="BO344" i="9"/>
  <c r="BQ344" i="9"/>
  <c r="CH345" i="9"/>
  <c r="CI345" i="9"/>
  <c r="CK345" i="9"/>
  <c r="AT347" i="9"/>
  <c r="AU347" i="9"/>
  <c r="AW347" i="9"/>
  <c r="BP348" i="9"/>
  <c r="BO348" i="9"/>
  <c r="BQ348" i="9"/>
  <c r="BN348" i="9"/>
  <c r="CJ349" i="9"/>
  <c r="CI349" i="9"/>
  <c r="CK349" i="9"/>
  <c r="CH349" i="9"/>
  <c r="AV351" i="9"/>
  <c r="AU351" i="9"/>
  <c r="AW351" i="9"/>
  <c r="AT351" i="9"/>
  <c r="BP352" i="9"/>
  <c r="BO352" i="9"/>
  <c r="BQ352" i="9"/>
  <c r="BN352" i="9"/>
  <c r="CJ353" i="9"/>
  <c r="CI353" i="9"/>
  <c r="CK353" i="9"/>
  <c r="CH353" i="9"/>
  <c r="AV355" i="9"/>
  <c r="AT355" i="9"/>
  <c r="AU355" i="9"/>
  <c r="AW355" i="9"/>
  <c r="BP356" i="9"/>
  <c r="BO356" i="9"/>
  <c r="BQ356" i="9"/>
  <c r="BN356" i="9"/>
  <c r="CJ357" i="9"/>
  <c r="CH357" i="9"/>
  <c r="CI357" i="9"/>
  <c r="CK357" i="9"/>
  <c r="AV359" i="9"/>
  <c r="AT359" i="9"/>
  <c r="AU359" i="9"/>
  <c r="AW359" i="9"/>
  <c r="BP360" i="9"/>
  <c r="BN360" i="9"/>
  <c r="BO360" i="9"/>
  <c r="BQ360" i="9"/>
  <c r="CJ361" i="9"/>
  <c r="CH361" i="9"/>
  <c r="CI361" i="9"/>
  <c r="CK361" i="9"/>
  <c r="AV363" i="9"/>
  <c r="AT363" i="9"/>
  <c r="AU363" i="9"/>
  <c r="AW363" i="9"/>
  <c r="BP364" i="9"/>
  <c r="BN364" i="9"/>
  <c r="BO364" i="9"/>
  <c r="BQ364" i="9"/>
  <c r="CJ365" i="9"/>
  <c r="CH365" i="9"/>
  <c r="CI365" i="9"/>
  <c r="CK365" i="9"/>
  <c r="AV367" i="9"/>
  <c r="AT367" i="9"/>
  <c r="AU367" i="9"/>
  <c r="AW367" i="9"/>
  <c r="BP368" i="9"/>
  <c r="BN368" i="9"/>
  <c r="BO368" i="9"/>
  <c r="BQ368" i="9"/>
  <c r="CJ369" i="9"/>
  <c r="CH369" i="9"/>
  <c r="CI369" i="9"/>
  <c r="CK369" i="9"/>
  <c r="AV371" i="9"/>
  <c r="AT371" i="9"/>
  <c r="AU371" i="9"/>
  <c r="AW371" i="9"/>
  <c r="BP372" i="9"/>
  <c r="BN372" i="9"/>
  <c r="BO372" i="9"/>
  <c r="BQ372" i="9"/>
  <c r="CJ373" i="9"/>
  <c r="CH373" i="9"/>
  <c r="CI373" i="9"/>
  <c r="CK373" i="9"/>
  <c r="AV375" i="9"/>
  <c r="AT375" i="9"/>
  <c r="AU375" i="9"/>
  <c r="AW375" i="9"/>
  <c r="BP376" i="9"/>
  <c r="BO376" i="9"/>
  <c r="BQ376" i="9"/>
  <c r="BN376" i="9"/>
  <c r="CJ377" i="9"/>
  <c r="CI377" i="9"/>
  <c r="CK377" i="9"/>
  <c r="CH377" i="9"/>
  <c r="AV379" i="9"/>
  <c r="AU379" i="9"/>
  <c r="AW379" i="9"/>
  <c r="AT379" i="9"/>
  <c r="BP380" i="9"/>
  <c r="BQ380" i="9"/>
  <c r="BN380" i="9"/>
  <c r="BO380" i="9"/>
  <c r="CJ381" i="9"/>
  <c r="CH381" i="9"/>
  <c r="CI381" i="9"/>
  <c r="CK381" i="9"/>
  <c r="AV383" i="9"/>
  <c r="AU383" i="9"/>
  <c r="AW383" i="9"/>
  <c r="AT383" i="9"/>
  <c r="BP384" i="9"/>
  <c r="BN384" i="9"/>
  <c r="BO384" i="9"/>
  <c r="BQ384" i="9"/>
  <c r="CJ385" i="9"/>
  <c r="CI385" i="9"/>
  <c r="CK385" i="9"/>
  <c r="CH385" i="9"/>
  <c r="AV387" i="9"/>
  <c r="AU387" i="9"/>
  <c r="AW387" i="9"/>
  <c r="BP388" i="9"/>
  <c r="BQ388" i="9"/>
  <c r="BO388" i="9"/>
  <c r="CJ389" i="9"/>
  <c r="CI389" i="9"/>
  <c r="CK389" i="9"/>
  <c r="AV391" i="9"/>
  <c r="AW391" i="9"/>
  <c r="AU391" i="9"/>
  <c r="BP392" i="9"/>
  <c r="BO392" i="9"/>
  <c r="BQ392" i="9"/>
  <c r="CJ393" i="9"/>
  <c r="CK393" i="9"/>
  <c r="CI393" i="9"/>
  <c r="AV395" i="9"/>
  <c r="AU395" i="9"/>
  <c r="AW395" i="9"/>
  <c r="BP396" i="9"/>
  <c r="BQ396" i="9"/>
  <c r="BO396" i="9"/>
  <c r="CJ397" i="9"/>
  <c r="CI397" i="9"/>
  <c r="CK397" i="9"/>
  <c r="AV399" i="9"/>
  <c r="AW399" i="9"/>
  <c r="AU399" i="9"/>
  <c r="BP400" i="9"/>
  <c r="BO400" i="9"/>
  <c r="BQ400" i="9"/>
  <c r="CJ401" i="9"/>
  <c r="CK401" i="9"/>
  <c r="CI401" i="9"/>
  <c r="AV403" i="9"/>
  <c r="AU403" i="9"/>
  <c r="AW403" i="9"/>
  <c r="BP404" i="9"/>
  <c r="BQ404" i="9"/>
  <c r="BO404" i="9"/>
  <c r="CJ405" i="9"/>
  <c r="CI405" i="9"/>
  <c r="CK405" i="9"/>
  <c r="AV407" i="9"/>
  <c r="AW407" i="9"/>
  <c r="AU407" i="9"/>
  <c r="BP408" i="9"/>
  <c r="BO408" i="9"/>
  <c r="BQ408" i="9"/>
  <c r="CH409" i="9"/>
  <c r="CJ409" i="9"/>
  <c r="CK409" i="9"/>
  <c r="CI409" i="9"/>
  <c r="AT411" i="9"/>
  <c r="AV411" i="9"/>
  <c r="AW411" i="9"/>
  <c r="AU411" i="9"/>
  <c r="BN412" i="9"/>
  <c r="BP412" i="9"/>
  <c r="BQ412" i="9"/>
  <c r="BO412" i="9"/>
  <c r="CH413" i="9"/>
  <c r="CJ413" i="9"/>
  <c r="CK413" i="9"/>
  <c r="CI413" i="9"/>
  <c r="AT415" i="9"/>
  <c r="AV415" i="9"/>
  <c r="AW415" i="9"/>
  <c r="AU415" i="9"/>
  <c r="BN416" i="9"/>
  <c r="BP416" i="9"/>
  <c r="BQ416" i="9"/>
  <c r="BO416" i="9"/>
  <c r="CH417" i="9"/>
  <c r="CJ417" i="9"/>
  <c r="CK417" i="9"/>
  <c r="CI417" i="9"/>
  <c r="AT419" i="9"/>
  <c r="AV419" i="9"/>
  <c r="AW419" i="9"/>
  <c r="AU419" i="9"/>
  <c r="BN420" i="9"/>
  <c r="BP420" i="9"/>
  <c r="BQ420" i="9"/>
  <c r="BO420" i="9"/>
  <c r="CH421" i="9"/>
  <c r="CJ421" i="9"/>
  <c r="CK421" i="9"/>
  <c r="CI421" i="9"/>
  <c r="AT423" i="9"/>
  <c r="AV423" i="9"/>
  <c r="AW423" i="9"/>
  <c r="AU423" i="9"/>
  <c r="BN424" i="9"/>
  <c r="BP424" i="9"/>
  <c r="BQ424" i="9"/>
  <c r="BO424" i="9"/>
  <c r="CH425" i="9"/>
  <c r="CJ425" i="9"/>
  <c r="CK425" i="9"/>
  <c r="CI425" i="9"/>
  <c r="AT427" i="9"/>
  <c r="AV427" i="9"/>
  <c r="AW427" i="9"/>
  <c r="AU427" i="9"/>
  <c r="BN428" i="9"/>
  <c r="BP428" i="9"/>
  <c r="BQ428" i="9"/>
  <c r="BO428" i="9"/>
  <c r="CH429" i="9"/>
  <c r="CJ429" i="9"/>
  <c r="CK429" i="9"/>
  <c r="CI429" i="9"/>
  <c r="AT431" i="9"/>
  <c r="AV431" i="9"/>
  <c r="AW431" i="9"/>
  <c r="AU431" i="9"/>
  <c r="BN432" i="9"/>
  <c r="BP432" i="9"/>
  <c r="BQ432" i="9"/>
  <c r="BO432" i="9"/>
  <c r="CH433" i="9"/>
  <c r="CJ433" i="9"/>
  <c r="CK433" i="9"/>
  <c r="CI433" i="9"/>
  <c r="AT435" i="9"/>
  <c r="AV435" i="9"/>
  <c r="AW435" i="9"/>
  <c r="AU435" i="9"/>
  <c r="BN436" i="9"/>
  <c r="BP436" i="9"/>
  <c r="BQ436" i="9"/>
  <c r="BO436" i="9"/>
  <c r="CH437" i="9"/>
  <c r="CJ437" i="9"/>
  <c r="CK437" i="9"/>
  <c r="CI437" i="9"/>
  <c r="AT439" i="9"/>
  <c r="AV439" i="9"/>
  <c r="AW439" i="9"/>
  <c r="AU439" i="9"/>
  <c r="BN440" i="9"/>
  <c r="BP440" i="9"/>
  <c r="BQ440" i="9"/>
  <c r="BO440" i="9"/>
  <c r="CH441" i="9"/>
  <c r="CJ441" i="9"/>
  <c r="CK441" i="9"/>
  <c r="CI441" i="9"/>
  <c r="AT443" i="9"/>
  <c r="AV443" i="9"/>
  <c r="AW443" i="9"/>
  <c r="AU443" i="9"/>
  <c r="BN444" i="9"/>
  <c r="BQ444" i="9"/>
  <c r="BO444" i="9"/>
  <c r="BP444" i="9"/>
  <c r="CH445" i="9"/>
  <c r="CK445" i="9"/>
  <c r="CI445" i="9"/>
  <c r="CJ445" i="9"/>
  <c r="AT447" i="9"/>
  <c r="AW447" i="9"/>
  <c r="AU447" i="9"/>
  <c r="AV447" i="9"/>
  <c r="BN448" i="9"/>
  <c r="BQ448" i="9"/>
  <c r="BO448" i="9"/>
  <c r="BP448" i="9"/>
  <c r="CH449" i="9"/>
  <c r="CJ449" i="9"/>
  <c r="BN452" i="9"/>
  <c r="BP452" i="9"/>
  <c r="CH453" i="9"/>
  <c r="CJ453" i="9"/>
  <c r="AT455" i="9"/>
  <c r="AV455" i="9"/>
  <c r="BN456" i="9"/>
  <c r="BP456" i="9"/>
  <c r="CH457" i="9"/>
  <c r="CJ457" i="9"/>
  <c r="AV459" i="9"/>
  <c r="AW459" i="9"/>
  <c r="BP460" i="9"/>
  <c r="BQ460" i="9"/>
  <c r="CJ461" i="9"/>
  <c r="CK461" i="9"/>
  <c r="AV463" i="9"/>
  <c r="AW463" i="9"/>
  <c r="BP464" i="9"/>
  <c r="BQ464" i="9"/>
  <c r="CJ465" i="9"/>
  <c r="CK465" i="9"/>
  <c r="AV467" i="9"/>
  <c r="AW467" i="9"/>
  <c r="BP468" i="9"/>
  <c r="BN468" i="9"/>
  <c r="BQ468" i="9"/>
  <c r="CJ469" i="9"/>
  <c r="CH469" i="9"/>
  <c r="CK469" i="9"/>
  <c r="AV471" i="9"/>
  <c r="AT471" i="9"/>
  <c r="AW471" i="9"/>
  <c r="BP472" i="9"/>
  <c r="BN472" i="9"/>
  <c r="BQ472" i="9"/>
  <c r="CJ473" i="9"/>
  <c r="CH473" i="9"/>
  <c r="CK473" i="9"/>
  <c r="AV475" i="9"/>
  <c r="AT475" i="9"/>
  <c r="AU475" i="9"/>
  <c r="AW475" i="9"/>
  <c r="BP476" i="9"/>
  <c r="BN476" i="9"/>
  <c r="BO476" i="9"/>
  <c r="BQ476" i="9"/>
  <c r="CJ477" i="9"/>
  <c r="CH477" i="9"/>
  <c r="CI477" i="9"/>
  <c r="CK477" i="9"/>
  <c r="AV479" i="9"/>
  <c r="AT479" i="9"/>
  <c r="AU479" i="9"/>
  <c r="AW479" i="9"/>
  <c r="BP480" i="9"/>
  <c r="BN480" i="9"/>
  <c r="BO480" i="9"/>
  <c r="BQ480" i="9"/>
  <c r="CJ481" i="9"/>
  <c r="CH481" i="9"/>
  <c r="CI481" i="9"/>
  <c r="CK481" i="9"/>
  <c r="AV483" i="9"/>
  <c r="AT483" i="9"/>
  <c r="AU483" i="9"/>
  <c r="AW483" i="9"/>
  <c r="BP484" i="9"/>
  <c r="BN484" i="9"/>
  <c r="BO484" i="9"/>
  <c r="BQ484" i="9"/>
  <c r="CJ485" i="9"/>
  <c r="CH485" i="9"/>
  <c r="CI485" i="9"/>
  <c r="CK485" i="9"/>
  <c r="AV487" i="9"/>
  <c r="AT487" i="9"/>
  <c r="AU487" i="9"/>
  <c r="AW487" i="9"/>
  <c r="BP488" i="9"/>
  <c r="BO488" i="9"/>
  <c r="BN488" i="9"/>
  <c r="BQ488" i="9"/>
  <c r="CJ489" i="9"/>
  <c r="CH489" i="9"/>
  <c r="CI489" i="9"/>
  <c r="CK489" i="9"/>
  <c r="AV491" i="9"/>
  <c r="AU491" i="9"/>
  <c r="AW491" i="9"/>
  <c r="AT491" i="9"/>
  <c r="BP492" i="9"/>
  <c r="BO492" i="9"/>
  <c r="BQ492" i="9"/>
  <c r="BN492" i="9"/>
  <c r="CJ493" i="9"/>
  <c r="CI493" i="9"/>
  <c r="CK493" i="9"/>
  <c r="CH493" i="9"/>
  <c r="AV495" i="9"/>
  <c r="AU495" i="9"/>
  <c r="AW495" i="9"/>
  <c r="AT495" i="9"/>
  <c r="BP496" i="9"/>
  <c r="BO496" i="9"/>
  <c r="BQ496" i="9"/>
  <c r="BN496" i="9"/>
  <c r="AT523" i="9"/>
  <c r="AU523" i="9"/>
  <c r="AW523" i="9"/>
  <c r="BN524" i="9"/>
  <c r="BO524" i="9"/>
  <c r="BQ524" i="9"/>
  <c r="CH525" i="9"/>
  <c r="CI525" i="9"/>
  <c r="CK525" i="9"/>
  <c r="AT527" i="9"/>
  <c r="AU527" i="9"/>
  <c r="AW527" i="9"/>
  <c r="BN528" i="9"/>
  <c r="BO528" i="9"/>
  <c r="BQ528" i="9"/>
  <c r="CH529" i="9"/>
  <c r="CI529" i="9"/>
  <c r="CK529" i="9"/>
  <c r="AT531" i="9"/>
  <c r="AU531" i="9"/>
  <c r="AW531" i="9"/>
  <c r="BN532" i="9"/>
  <c r="BO532" i="9"/>
  <c r="BQ532" i="9"/>
  <c r="CH533" i="9"/>
  <c r="CI533" i="9"/>
  <c r="CK533" i="9"/>
  <c r="AT535" i="9"/>
  <c r="AU535" i="9"/>
  <c r="AW535" i="9"/>
  <c r="BN536" i="9"/>
  <c r="BO536" i="9"/>
  <c r="BQ536" i="9"/>
  <c r="CH537" i="9"/>
  <c r="CI537" i="9"/>
  <c r="CK537" i="9"/>
  <c r="AT539" i="9"/>
  <c r="AU539" i="9"/>
  <c r="AW539" i="9"/>
  <c r="BN540" i="9"/>
  <c r="BO540" i="9"/>
  <c r="BQ540" i="9"/>
  <c r="CH541" i="9"/>
  <c r="CI541" i="9"/>
  <c r="CK541" i="9"/>
  <c r="AT543" i="9"/>
  <c r="AU543" i="9"/>
  <c r="AW543" i="9"/>
  <c r="BN544" i="9"/>
  <c r="BO544" i="9"/>
  <c r="BQ544" i="9"/>
  <c r="CH545" i="9"/>
  <c r="CI545" i="9"/>
  <c r="CK545" i="9"/>
  <c r="AT547" i="9"/>
  <c r="AU547" i="9"/>
  <c r="AW547" i="9"/>
  <c r="BN548" i="9"/>
  <c r="BO548" i="9"/>
  <c r="BQ548" i="9"/>
  <c r="CH549" i="9"/>
  <c r="CI549" i="9"/>
  <c r="CK549" i="9"/>
  <c r="AT551" i="9"/>
  <c r="AU551" i="9"/>
  <c r="AW551" i="9"/>
  <c r="BN552" i="9"/>
  <c r="BO552" i="9"/>
  <c r="BQ552" i="9"/>
  <c r="CH553" i="9"/>
  <c r="CI553" i="9"/>
  <c r="CK553" i="9"/>
  <c r="AT555" i="9"/>
  <c r="AU555" i="9"/>
  <c r="AW555" i="9"/>
  <c r="BP556" i="9"/>
  <c r="BN556" i="9"/>
  <c r="BO556" i="9"/>
  <c r="BQ556" i="9"/>
  <c r="CJ557" i="9"/>
  <c r="CH557" i="9"/>
  <c r="CI557" i="9"/>
  <c r="CK557" i="9"/>
  <c r="AV559" i="9"/>
  <c r="AT559" i="9"/>
  <c r="AU559" i="9"/>
  <c r="AW559" i="9"/>
  <c r="BP560" i="9"/>
  <c r="BN560" i="9"/>
  <c r="BO560" i="9"/>
  <c r="BQ560" i="9"/>
  <c r="CJ561" i="9"/>
  <c r="CH561" i="9"/>
  <c r="CI561" i="9"/>
  <c r="CK561" i="9"/>
  <c r="AV563" i="9"/>
  <c r="AT563" i="9"/>
  <c r="AU563" i="9"/>
  <c r="AW563" i="9"/>
  <c r="BP564" i="9"/>
  <c r="BN564" i="9"/>
  <c r="BO564" i="9"/>
  <c r="BQ564" i="9"/>
  <c r="CJ565" i="9"/>
  <c r="CH565" i="9"/>
  <c r="CI565" i="9"/>
  <c r="CK565" i="9"/>
  <c r="AV567" i="9"/>
  <c r="AT567" i="9"/>
  <c r="AU567" i="9"/>
  <c r="AW567" i="9"/>
  <c r="BP568" i="9"/>
  <c r="BN568" i="9"/>
  <c r="BO568" i="9"/>
  <c r="BQ568" i="9"/>
  <c r="CJ569" i="9"/>
  <c r="CH569" i="9"/>
  <c r="CI569" i="9"/>
  <c r="CK569" i="9"/>
  <c r="AV571" i="9"/>
  <c r="AT571" i="9"/>
  <c r="AU571" i="9"/>
  <c r="AW571" i="9"/>
  <c r="BP572" i="9"/>
  <c r="BN572" i="9"/>
  <c r="BO572" i="9"/>
  <c r="BQ572" i="9"/>
  <c r="CJ573" i="9"/>
  <c r="CH573" i="9"/>
  <c r="CI573" i="9"/>
  <c r="CK573" i="9"/>
  <c r="AV575" i="9"/>
  <c r="AT575" i="9"/>
  <c r="AU575" i="9"/>
  <c r="AW575" i="9"/>
  <c r="BP576" i="9"/>
  <c r="BN576" i="9"/>
  <c r="BO576" i="9"/>
  <c r="BQ576" i="9"/>
  <c r="CJ577" i="9"/>
  <c r="CH577" i="9"/>
  <c r="CI577" i="9"/>
  <c r="CK577" i="9"/>
  <c r="AV579" i="9"/>
  <c r="AT579" i="9"/>
  <c r="AU579" i="9"/>
  <c r="AW579" i="9"/>
  <c r="BP580" i="9"/>
  <c r="BN580" i="9"/>
  <c r="BO580" i="9"/>
  <c r="BQ580" i="9"/>
  <c r="CJ581" i="9"/>
  <c r="CH581" i="9"/>
  <c r="CI581" i="9"/>
  <c r="CK581" i="9"/>
  <c r="AV583" i="9"/>
  <c r="AT583" i="9"/>
  <c r="AU583" i="9"/>
  <c r="AW583" i="9"/>
  <c r="BP584" i="9"/>
  <c r="BN584" i="9"/>
  <c r="BO584" i="9"/>
  <c r="BQ584" i="9"/>
  <c r="CJ585" i="9"/>
  <c r="CH585" i="9"/>
  <c r="CI585" i="9"/>
  <c r="CK585" i="9"/>
  <c r="AV587" i="9"/>
  <c r="AT587" i="9"/>
  <c r="AU587" i="9"/>
  <c r="AW587" i="9"/>
  <c r="BP588" i="9"/>
  <c r="BQ588" i="9"/>
  <c r="BN588" i="9"/>
  <c r="BO588" i="9"/>
  <c r="CJ589" i="9"/>
  <c r="CK589" i="9"/>
  <c r="CH589" i="9"/>
  <c r="CI589" i="9"/>
  <c r="AV591" i="9"/>
  <c r="AW591" i="9"/>
  <c r="AT591" i="9"/>
  <c r="AU591" i="9"/>
  <c r="BP592" i="9"/>
  <c r="BQ592" i="9"/>
  <c r="BN592" i="9"/>
  <c r="BO592" i="9"/>
  <c r="CJ593" i="9"/>
  <c r="CK593" i="9"/>
  <c r="CH593" i="9"/>
  <c r="CI593" i="9"/>
  <c r="AV595" i="9"/>
  <c r="AW595" i="9"/>
  <c r="AT595" i="9"/>
  <c r="AU595" i="9"/>
  <c r="BP596" i="9"/>
  <c r="BN596" i="9"/>
  <c r="BO596" i="9"/>
  <c r="BQ596" i="9"/>
  <c r="CJ597" i="9"/>
  <c r="CI597" i="9"/>
  <c r="CK597" i="9"/>
  <c r="CH597" i="9"/>
  <c r="AV599" i="9"/>
  <c r="AT599" i="9"/>
  <c r="AU599" i="9"/>
  <c r="AW599" i="9"/>
  <c r="BP600" i="9"/>
  <c r="BN600" i="9"/>
  <c r="BO600" i="9"/>
  <c r="BQ600" i="9"/>
  <c r="CJ601" i="9"/>
  <c r="CH601" i="9"/>
  <c r="CI601" i="9"/>
  <c r="CK601" i="9"/>
  <c r="AV603" i="9"/>
  <c r="AT603" i="9"/>
  <c r="AU603" i="9"/>
  <c r="AW603" i="9"/>
  <c r="BP604" i="9"/>
  <c r="BN604" i="9"/>
  <c r="BO604" i="9"/>
  <c r="BQ604" i="9"/>
  <c r="CJ605" i="9"/>
  <c r="CH605" i="9"/>
  <c r="CI605" i="9"/>
  <c r="CK605" i="9"/>
  <c r="AV607" i="9"/>
  <c r="AT607" i="9"/>
  <c r="AU607" i="9"/>
  <c r="AW607" i="9"/>
  <c r="BP608" i="9"/>
  <c r="BN608" i="9"/>
  <c r="BO608" i="9"/>
  <c r="BQ608" i="9"/>
  <c r="CJ609" i="9"/>
  <c r="CH609" i="9"/>
  <c r="CI609" i="9"/>
  <c r="CK609" i="9"/>
  <c r="AV611" i="9"/>
  <c r="AT611" i="9"/>
  <c r="AU611" i="9"/>
  <c r="AW611" i="9"/>
  <c r="BP612" i="9"/>
  <c r="BQ612" i="9"/>
  <c r="BN612" i="9"/>
  <c r="BO612" i="9"/>
  <c r="CJ613" i="9"/>
  <c r="CK613" i="9"/>
  <c r="CH613" i="9"/>
  <c r="CI613" i="9"/>
  <c r="AV615" i="9"/>
  <c r="AW615" i="9"/>
  <c r="AT615" i="9"/>
  <c r="AU615" i="9"/>
  <c r="BP616" i="9"/>
  <c r="BQ616" i="9"/>
  <c r="BN616" i="9"/>
  <c r="BO616" i="9"/>
  <c r="CJ617" i="9"/>
  <c r="CK617" i="9"/>
  <c r="CH617" i="9"/>
  <c r="CI617" i="9"/>
  <c r="AV619" i="9"/>
  <c r="AW619" i="9"/>
  <c r="AT619" i="9"/>
  <c r="AU619" i="9"/>
  <c r="BP620" i="9"/>
  <c r="BQ620" i="9"/>
  <c r="BN620" i="9"/>
  <c r="BO620" i="9"/>
  <c r="CJ621" i="9"/>
  <c r="CK621" i="9"/>
  <c r="CH621" i="9"/>
  <c r="CI621" i="9"/>
  <c r="AV623" i="9"/>
  <c r="AT623" i="9"/>
  <c r="AU623" i="9"/>
  <c r="AW623" i="9"/>
  <c r="BP624" i="9"/>
  <c r="BO624" i="9"/>
  <c r="BQ624" i="9"/>
  <c r="BN624" i="9"/>
  <c r="CJ625" i="9"/>
  <c r="CI625" i="9"/>
  <c r="AV627" i="9"/>
  <c r="AU627" i="9"/>
  <c r="BP628" i="9"/>
  <c r="BO628" i="9"/>
  <c r="CJ629" i="9"/>
  <c r="CI629" i="9"/>
  <c r="AV631" i="9"/>
  <c r="AU631" i="9"/>
  <c r="BP632" i="9"/>
  <c r="BO632" i="9"/>
  <c r="CJ633" i="9"/>
  <c r="CI633" i="9"/>
  <c r="AV635" i="9"/>
  <c r="AU635" i="9"/>
  <c r="BP636" i="9"/>
  <c r="BO636" i="9"/>
  <c r="CJ637" i="9"/>
  <c r="CI637" i="9"/>
  <c r="AV639" i="9"/>
  <c r="AU639" i="9"/>
  <c r="BP640" i="9"/>
  <c r="BO640" i="9"/>
  <c r="CJ641" i="9"/>
  <c r="CI641" i="9"/>
  <c r="AV643" i="9"/>
  <c r="AU643" i="9"/>
  <c r="BP644" i="9"/>
  <c r="BO644" i="9"/>
  <c r="CJ645" i="9"/>
  <c r="CI645" i="9"/>
  <c r="AV647" i="9"/>
  <c r="AU647" i="9"/>
  <c r="BP648" i="9"/>
  <c r="BO648" i="9"/>
  <c r="CJ649" i="9"/>
  <c r="CI649" i="9"/>
  <c r="AV651" i="9"/>
  <c r="AU651" i="9"/>
  <c r="BP652" i="9"/>
  <c r="BO652" i="9"/>
  <c r="CJ653" i="9"/>
  <c r="CI653" i="9"/>
  <c r="AV655" i="9"/>
  <c r="AU655" i="9"/>
  <c r="BP656" i="9"/>
  <c r="BO656" i="9"/>
  <c r="CH657" i="9"/>
  <c r="CI657" i="9"/>
  <c r="CK657" i="9"/>
  <c r="AT659" i="9"/>
  <c r="AU659" i="9"/>
  <c r="AW659" i="9"/>
  <c r="BN660" i="9"/>
  <c r="BO660" i="9"/>
  <c r="BQ660" i="9"/>
  <c r="CH661" i="9"/>
  <c r="CI661" i="9"/>
  <c r="CK661" i="9"/>
  <c r="AT663" i="9"/>
  <c r="AU663" i="9"/>
  <c r="AW663" i="9"/>
  <c r="BN664" i="9"/>
  <c r="BO664" i="9"/>
  <c r="BQ664" i="9"/>
  <c r="CH665" i="9"/>
  <c r="CI665" i="9"/>
  <c r="CK665" i="9"/>
  <c r="AT667" i="9"/>
  <c r="AU667" i="9"/>
  <c r="AW667" i="9"/>
  <c r="BN668" i="9"/>
  <c r="BO668" i="9"/>
  <c r="BQ668" i="9"/>
  <c r="CH669" i="9"/>
  <c r="CI669" i="9"/>
  <c r="CK669" i="9"/>
  <c r="AT671" i="9"/>
  <c r="AU671" i="9"/>
  <c r="AW671" i="9"/>
  <c r="BN672" i="9"/>
  <c r="BO672" i="9"/>
  <c r="BQ672" i="9"/>
  <c r="CH673" i="9"/>
  <c r="CI673" i="9"/>
  <c r="CK673" i="9"/>
  <c r="AT675" i="9"/>
  <c r="AU675" i="9"/>
  <c r="AW675" i="9"/>
  <c r="BN676" i="9"/>
  <c r="BO676" i="9"/>
  <c r="BQ676" i="9"/>
  <c r="CH677" i="9"/>
  <c r="CI677" i="9"/>
  <c r="CK677" i="9"/>
  <c r="AT679" i="9"/>
  <c r="AU679" i="9"/>
  <c r="AW679" i="9"/>
  <c r="BN680" i="9"/>
  <c r="BO680" i="9"/>
  <c r="BQ680" i="9"/>
  <c r="CH681" i="9"/>
  <c r="CI681" i="9"/>
  <c r="CK681" i="9"/>
  <c r="AT683" i="9"/>
  <c r="AU683" i="9"/>
  <c r="AW683" i="9"/>
  <c r="BN684" i="9"/>
  <c r="BO684" i="9"/>
  <c r="BQ684" i="9"/>
  <c r="CH685" i="9"/>
  <c r="CI685" i="9"/>
  <c r="CK685" i="9"/>
  <c r="AT687" i="9"/>
  <c r="AU687" i="9"/>
  <c r="AW687" i="9"/>
  <c r="BN688" i="9"/>
  <c r="BO688" i="9"/>
  <c r="BQ688" i="9"/>
  <c r="CH689" i="9"/>
  <c r="CI689" i="9"/>
  <c r="CK689" i="9"/>
  <c r="AT691" i="9"/>
  <c r="AU691" i="9"/>
  <c r="AW691" i="9"/>
  <c r="BN692" i="9"/>
  <c r="BQ692" i="9"/>
  <c r="BO692" i="9"/>
  <c r="CH693" i="9"/>
  <c r="CK693" i="9"/>
  <c r="CI693" i="9"/>
  <c r="AT695" i="9"/>
  <c r="AW695" i="9"/>
  <c r="AU695" i="9"/>
  <c r="BN696" i="9"/>
  <c r="BQ696" i="9"/>
  <c r="BO696" i="9"/>
  <c r="CH697" i="9"/>
  <c r="CK697" i="9"/>
  <c r="CI697" i="9"/>
  <c r="AT699" i="9"/>
  <c r="AW699" i="9"/>
  <c r="AU699" i="9"/>
  <c r="AY175" i="9"/>
  <c r="BB175" i="9"/>
  <c r="BS176" i="9"/>
  <c r="BV176" i="9"/>
  <c r="CO189" i="9"/>
  <c r="CN189" i="9"/>
  <c r="CP189" i="9"/>
  <c r="CM189" i="9"/>
  <c r="BA191" i="9"/>
  <c r="AZ191" i="9"/>
  <c r="BB191" i="9"/>
  <c r="AY191" i="9"/>
  <c r="BU192" i="9"/>
  <c r="BT192" i="9"/>
  <c r="BV192" i="9"/>
  <c r="BS192" i="9"/>
  <c r="CO193" i="9"/>
  <c r="CN193" i="9"/>
  <c r="CP193" i="9"/>
  <c r="CM193" i="9"/>
  <c r="BA195" i="9"/>
  <c r="BB195" i="9"/>
  <c r="AZ195" i="9"/>
  <c r="AY195" i="9"/>
  <c r="BU196" i="9"/>
  <c r="BV196" i="9"/>
  <c r="BT196" i="9"/>
  <c r="BS196" i="9"/>
  <c r="CO197" i="9"/>
  <c r="CM197" i="9"/>
  <c r="CN197" i="9"/>
  <c r="CP197" i="9"/>
  <c r="BA199" i="9"/>
  <c r="AY199" i="9"/>
  <c r="AZ199" i="9"/>
  <c r="BB199" i="9"/>
  <c r="BU200" i="9"/>
  <c r="BS200" i="9"/>
  <c r="BT200" i="9"/>
  <c r="BV200" i="9"/>
  <c r="CO201" i="9"/>
  <c r="CM201" i="9"/>
  <c r="CN201" i="9"/>
  <c r="CP201" i="9"/>
  <c r="BA203" i="9"/>
  <c r="AY203" i="9"/>
  <c r="AZ203" i="9"/>
  <c r="BB203" i="9"/>
  <c r="BU204" i="9"/>
  <c r="BV204" i="9"/>
  <c r="BS204" i="9"/>
  <c r="BT204" i="9"/>
  <c r="CO205" i="9"/>
  <c r="CP205" i="9"/>
  <c r="CM205" i="9"/>
  <c r="CN205" i="9"/>
  <c r="BA207" i="9"/>
  <c r="BB207" i="9"/>
  <c r="AY207" i="9"/>
  <c r="AZ207" i="9"/>
  <c r="BU208" i="9"/>
  <c r="BV208" i="9"/>
  <c r="BS208" i="9"/>
  <c r="BT208" i="9"/>
  <c r="CO209" i="9"/>
  <c r="CN209" i="9"/>
  <c r="BA211" i="9"/>
  <c r="AZ211" i="9"/>
  <c r="BU212" i="9"/>
  <c r="BT212" i="9"/>
  <c r="CO213" i="9"/>
  <c r="CN213" i="9"/>
  <c r="BA215" i="9"/>
  <c r="AZ215" i="9"/>
  <c r="BU216" i="9"/>
  <c r="BT216" i="9"/>
  <c r="CO217" i="9"/>
  <c r="CN217" i="9"/>
  <c r="BA219" i="9"/>
  <c r="AZ219" i="9"/>
  <c r="BU220" i="9"/>
  <c r="BT220" i="9"/>
  <c r="CM221" i="9"/>
  <c r="CN221" i="9"/>
  <c r="CP221" i="9"/>
  <c r="AY223" i="9"/>
  <c r="AZ223" i="9"/>
  <c r="BB223" i="9"/>
  <c r="BS224" i="9"/>
  <c r="BT224" i="9"/>
  <c r="BV224" i="9"/>
  <c r="CM225" i="9"/>
  <c r="CN225" i="9"/>
  <c r="CP225" i="9"/>
  <c r="AY227" i="9"/>
  <c r="AZ227" i="9"/>
  <c r="BB227" i="9"/>
  <c r="BS228" i="9"/>
  <c r="BT228" i="9"/>
  <c r="BV228" i="9"/>
  <c r="CM229" i="9"/>
  <c r="CN229" i="9"/>
  <c r="CP229" i="9"/>
  <c r="AY231" i="9"/>
  <c r="AZ231" i="9"/>
  <c r="BB231" i="9"/>
  <c r="BS232" i="9"/>
  <c r="BT232" i="9"/>
  <c r="BV232" i="9"/>
  <c r="CO233" i="9"/>
  <c r="CN233" i="9"/>
  <c r="CP233" i="9"/>
  <c r="CM233" i="9"/>
  <c r="BA235" i="9"/>
  <c r="AZ235" i="9"/>
  <c r="BB235" i="9"/>
  <c r="AY235" i="9"/>
  <c r="BU236" i="9"/>
  <c r="BT236" i="9"/>
  <c r="BV236" i="9"/>
  <c r="BS236" i="9"/>
  <c r="CO237" i="9"/>
  <c r="CN237" i="9"/>
  <c r="CP237" i="9"/>
  <c r="CM237" i="9"/>
  <c r="BA239" i="9"/>
  <c r="AZ239" i="9"/>
  <c r="BB239" i="9"/>
  <c r="AY239" i="9"/>
  <c r="BU240" i="9"/>
  <c r="BT240" i="9"/>
  <c r="BV240" i="9"/>
  <c r="BS240" i="9"/>
  <c r="CO241" i="9"/>
  <c r="CN241" i="9"/>
  <c r="CP241" i="9"/>
  <c r="CM241" i="9"/>
  <c r="BA243" i="9"/>
  <c r="AZ243" i="9"/>
  <c r="BB243" i="9"/>
  <c r="AY243" i="9"/>
  <c r="BU244" i="9"/>
  <c r="BT244" i="9"/>
  <c r="BV244" i="9"/>
  <c r="BS244" i="9"/>
  <c r="CO245" i="9"/>
  <c r="CN245" i="9"/>
  <c r="CP245" i="9"/>
  <c r="CM245" i="9"/>
  <c r="BA247" i="9"/>
  <c r="AZ247" i="9"/>
  <c r="BB247" i="9"/>
  <c r="AY247" i="9"/>
  <c r="BU248" i="9"/>
  <c r="BT248" i="9"/>
  <c r="BV248" i="9"/>
  <c r="BS248" i="9"/>
  <c r="CO249" i="9"/>
  <c r="CN249" i="9"/>
  <c r="CP249" i="9"/>
  <c r="CM249" i="9"/>
  <c r="BA251" i="9"/>
  <c r="AZ251" i="9"/>
  <c r="BB251" i="9"/>
  <c r="AY251" i="9"/>
  <c r="BU252" i="9"/>
  <c r="BT252" i="9"/>
  <c r="BV252" i="9"/>
  <c r="BS252" i="9"/>
  <c r="CO253" i="9"/>
  <c r="CN253" i="9"/>
  <c r="CP253" i="9"/>
  <c r="CM253" i="9"/>
  <c r="BA255" i="9"/>
  <c r="AZ255" i="9"/>
  <c r="BB255" i="9"/>
  <c r="AY255" i="9"/>
  <c r="BU256" i="9"/>
  <c r="BV256" i="9"/>
  <c r="BS256" i="9"/>
  <c r="BT256" i="9"/>
  <c r="CO257" i="9"/>
  <c r="CP257" i="9"/>
  <c r="CM257" i="9"/>
  <c r="CN257" i="9"/>
  <c r="BA259" i="9"/>
  <c r="BB259" i="9"/>
  <c r="AY259" i="9"/>
  <c r="AZ259" i="9"/>
  <c r="BU260" i="9"/>
  <c r="BV260" i="9"/>
  <c r="BS260" i="9"/>
  <c r="BT260" i="9"/>
  <c r="CO261" i="9"/>
  <c r="CP261" i="9"/>
  <c r="CM261" i="9"/>
  <c r="CN261" i="9"/>
  <c r="BA263" i="9"/>
  <c r="BB263" i="9"/>
  <c r="AY263" i="9"/>
  <c r="AZ263" i="9"/>
  <c r="BU264" i="9"/>
  <c r="BV264" i="9"/>
  <c r="BS264" i="9"/>
  <c r="BT264" i="9"/>
  <c r="CO265" i="9"/>
  <c r="CP265" i="9"/>
  <c r="CM265" i="9"/>
  <c r="CN265" i="9"/>
  <c r="BA267" i="9"/>
  <c r="BB267" i="9"/>
  <c r="AY267" i="9"/>
  <c r="AZ267" i="9"/>
  <c r="BT268" i="9"/>
  <c r="BS268" i="9"/>
  <c r="BV268" i="9"/>
  <c r="BA275" i="9"/>
  <c r="AZ275" i="9"/>
  <c r="AY275" i="9"/>
  <c r="BB275" i="9"/>
  <c r="BU276" i="9"/>
  <c r="BT276" i="9"/>
  <c r="BV276" i="9"/>
  <c r="BS276" i="9"/>
  <c r="CO277" i="9"/>
  <c r="CN277" i="9"/>
  <c r="CM277" i="9"/>
  <c r="CP277" i="9"/>
  <c r="BA279" i="9"/>
  <c r="AZ279" i="9"/>
  <c r="AY279" i="9"/>
  <c r="BB279" i="9"/>
  <c r="BU280" i="9"/>
  <c r="BT280" i="9"/>
  <c r="BS280" i="9"/>
  <c r="BV280" i="9"/>
  <c r="CO281" i="9"/>
  <c r="CN281" i="9"/>
  <c r="CP281" i="9"/>
  <c r="CM281" i="9"/>
  <c r="BA283" i="9"/>
  <c r="AY283" i="9"/>
  <c r="AZ283" i="9"/>
  <c r="BB283" i="9"/>
  <c r="BU284" i="9"/>
  <c r="BV284" i="9"/>
  <c r="BS284" i="9"/>
  <c r="BT284" i="9"/>
  <c r="CO285" i="9"/>
  <c r="CM285" i="9"/>
  <c r="CN285" i="9"/>
  <c r="CP285" i="9"/>
  <c r="BA287" i="9"/>
  <c r="BB287" i="9"/>
  <c r="AY287" i="9"/>
  <c r="AZ287" i="9"/>
  <c r="BS288" i="9"/>
  <c r="BV288" i="9"/>
  <c r="BU288" i="9"/>
  <c r="CM289" i="9"/>
  <c r="CP289" i="9"/>
  <c r="CO289" i="9"/>
  <c r="AY291" i="9"/>
  <c r="BB291" i="9"/>
  <c r="BA291" i="9"/>
  <c r="BS292" i="9"/>
  <c r="BV292" i="9"/>
  <c r="BU292" i="9"/>
  <c r="CM293" i="9"/>
  <c r="CP293" i="9"/>
  <c r="CO293" i="9"/>
  <c r="AY295" i="9"/>
  <c r="BB295" i="9"/>
  <c r="BA295" i="9"/>
  <c r="BS296" i="9"/>
  <c r="BV296" i="9"/>
  <c r="BU296" i="9"/>
  <c r="CM297" i="9"/>
  <c r="CO297" i="9"/>
  <c r="CP297" i="9"/>
  <c r="AZ299" i="9"/>
  <c r="BA299" i="9"/>
  <c r="BB299" i="9"/>
  <c r="AY299" i="9"/>
  <c r="BT300" i="9"/>
  <c r="BS300" i="9"/>
  <c r="BU300" i="9"/>
  <c r="BV300" i="9"/>
  <c r="CN301" i="9"/>
  <c r="CM301" i="9"/>
  <c r="CO301" i="9"/>
  <c r="CP301" i="9"/>
  <c r="AZ303" i="9"/>
  <c r="AY303" i="9"/>
  <c r="BA303" i="9"/>
  <c r="BB303" i="9"/>
  <c r="CN313" i="9"/>
  <c r="CO313" i="9"/>
  <c r="CM313" i="9"/>
  <c r="CP313" i="9"/>
  <c r="AZ315" i="9"/>
  <c r="BB315" i="9"/>
  <c r="AY315" i="9"/>
  <c r="BA315" i="9"/>
  <c r="BT316" i="9"/>
  <c r="BV316" i="9"/>
  <c r="BS316" i="9"/>
  <c r="BU316" i="9"/>
  <c r="CN317" i="9"/>
  <c r="CP317" i="9"/>
  <c r="CM317" i="9"/>
  <c r="CO317" i="9"/>
  <c r="AZ319" i="9"/>
  <c r="BB319" i="9"/>
  <c r="AY319" i="9"/>
  <c r="BA319" i="9"/>
  <c r="BT320" i="9"/>
  <c r="BV320" i="9"/>
  <c r="BS320" i="9"/>
  <c r="BU320" i="9"/>
  <c r="CN321" i="9"/>
  <c r="CP321" i="9"/>
  <c r="CM321" i="9"/>
  <c r="CO321" i="9"/>
  <c r="AZ323" i="9"/>
  <c r="BB323" i="9"/>
  <c r="AY323" i="9"/>
  <c r="BA323" i="9"/>
  <c r="BT324" i="9"/>
  <c r="BV324" i="9"/>
  <c r="BS324" i="9"/>
  <c r="BU324" i="9"/>
  <c r="CN325" i="9"/>
  <c r="CP325" i="9"/>
  <c r="CM325" i="9"/>
  <c r="CO325" i="9"/>
  <c r="AZ327" i="9"/>
  <c r="BB327" i="9"/>
  <c r="AY327" i="9"/>
  <c r="BA327" i="9"/>
  <c r="BT328" i="9"/>
  <c r="BV328" i="9"/>
  <c r="BS328" i="9"/>
  <c r="BU328" i="9"/>
  <c r="CN329" i="9"/>
  <c r="CP329" i="9"/>
  <c r="CM329" i="9"/>
  <c r="CO329" i="9"/>
  <c r="AZ331" i="9"/>
  <c r="BA331" i="9"/>
  <c r="BB331" i="9"/>
  <c r="AY331" i="9"/>
  <c r="BT332" i="9"/>
  <c r="BU332" i="9"/>
  <c r="BV332" i="9"/>
  <c r="BS332" i="9"/>
  <c r="CN333" i="9"/>
  <c r="CO333" i="9"/>
  <c r="CP333" i="9"/>
  <c r="CM333" i="9"/>
  <c r="AZ335" i="9"/>
  <c r="BA335" i="9"/>
  <c r="BB335" i="9"/>
  <c r="AY335" i="9"/>
  <c r="BT336" i="9"/>
  <c r="BU336" i="9"/>
  <c r="BV336" i="9"/>
  <c r="BS336" i="9"/>
  <c r="CN337" i="9"/>
  <c r="CO337" i="9"/>
  <c r="CP337" i="9"/>
  <c r="CM337" i="9"/>
  <c r="AZ339" i="9"/>
  <c r="BA339" i="9"/>
  <c r="BB339" i="9"/>
  <c r="AY339" i="9"/>
  <c r="BT340" i="9"/>
  <c r="BU340" i="9"/>
  <c r="BV340" i="9"/>
  <c r="BS340" i="9"/>
  <c r="CN341" i="9"/>
  <c r="CO341" i="9"/>
  <c r="CP341" i="9"/>
  <c r="CM341" i="9"/>
  <c r="AZ343" i="9"/>
  <c r="BA343" i="9"/>
  <c r="BB343" i="9"/>
  <c r="AY343" i="9"/>
  <c r="BT344" i="9"/>
  <c r="BU344" i="9"/>
  <c r="BV344" i="9"/>
  <c r="BS344" i="9"/>
  <c r="CN345" i="9"/>
  <c r="CO345" i="9"/>
  <c r="CP345" i="9"/>
  <c r="CM345" i="9"/>
  <c r="AZ347" i="9"/>
  <c r="BA347" i="9"/>
  <c r="BB347" i="9"/>
  <c r="AY347" i="9"/>
  <c r="BU348" i="9"/>
  <c r="BV348" i="9"/>
  <c r="BS348" i="9"/>
  <c r="CO349" i="9"/>
  <c r="CP349" i="9"/>
  <c r="CM349" i="9"/>
  <c r="BA351" i="9"/>
  <c r="BB351" i="9"/>
  <c r="AY351" i="9"/>
  <c r="BU352" i="9"/>
  <c r="BV352" i="9"/>
  <c r="BS352" i="9"/>
  <c r="CO353" i="9"/>
  <c r="CP353" i="9"/>
  <c r="CM353" i="9"/>
  <c r="BA355" i="9"/>
  <c r="AY355" i="9"/>
  <c r="BB355" i="9"/>
  <c r="BU356" i="9"/>
  <c r="BV356" i="9"/>
  <c r="BS356" i="9"/>
  <c r="CO357" i="9"/>
  <c r="CM357" i="9"/>
  <c r="CP357" i="9"/>
  <c r="BA359" i="9"/>
  <c r="AY359" i="9"/>
  <c r="BB359" i="9"/>
  <c r="BU360" i="9"/>
  <c r="BS360" i="9"/>
  <c r="BV360" i="9"/>
  <c r="CO361" i="9"/>
  <c r="CM361" i="9"/>
  <c r="CP361" i="9"/>
  <c r="BA363" i="9"/>
  <c r="AY363" i="9"/>
  <c r="BB363" i="9"/>
  <c r="BU364" i="9"/>
  <c r="BS364" i="9"/>
  <c r="BV364" i="9"/>
  <c r="CO365" i="9"/>
  <c r="CM365" i="9"/>
  <c r="CP365" i="9"/>
  <c r="BA367" i="9"/>
  <c r="AY367" i="9"/>
  <c r="BB367" i="9"/>
  <c r="AZ387" i="9"/>
  <c r="BA387" i="9"/>
  <c r="BB387" i="9"/>
  <c r="BT388" i="9"/>
  <c r="BU388" i="9"/>
  <c r="BV388" i="9"/>
  <c r="CN389" i="9"/>
  <c r="CO389" i="9"/>
  <c r="CP389" i="9"/>
  <c r="AZ391" i="9"/>
  <c r="BA391" i="9"/>
  <c r="BB391" i="9"/>
  <c r="BT392" i="9"/>
  <c r="BU392" i="9"/>
  <c r="BV392" i="9"/>
  <c r="CN393" i="9"/>
  <c r="CO393" i="9"/>
  <c r="CP393" i="9"/>
  <c r="AZ395" i="9"/>
  <c r="BA395" i="9"/>
  <c r="BB395" i="9"/>
  <c r="BT396" i="9"/>
  <c r="BU396" i="9"/>
  <c r="BV396" i="9"/>
  <c r="CN397" i="9"/>
  <c r="CO397" i="9"/>
  <c r="CP397" i="9"/>
  <c r="AZ399" i="9"/>
  <c r="BA399" i="9"/>
  <c r="BB399" i="9"/>
  <c r="BT400" i="9"/>
  <c r="BU400" i="9"/>
  <c r="BV400" i="9"/>
  <c r="CN401" i="9"/>
  <c r="CO401" i="9"/>
  <c r="CP401" i="9"/>
  <c r="AZ403" i="9"/>
  <c r="BA403" i="9"/>
  <c r="BB403" i="9"/>
  <c r="BT404" i="9"/>
  <c r="BU404" i="9"/>
  <c r="BV404" i="9"/>
  <c r="CN405" i="9"/>
  <c r="CO405" i="9"/>
  <c r="CP405" i="9"/>
  <c r="AZ407" i="9"/>
  <c r="BA407" i="9"/>
  <c r="BB407" i="9"/>
  <c r="BT408" i="9"/>
  <c r="BU408" i="9"/>
  <c r="BV408" i="9"/>
  <c r="CN409" i="9"/>
  <c r="CO409" i="9"/>
  <c r="CP409" i="9"/>
  <c r="CM409" i="9"/>
  <c r="AZ411" i="9"/>
  <c r="BA411" i="9"/>
  <c r="BB411" i="9"/>
  <c r="AY411" i="9"/>
  <c r="BT412" i="9"/>
  <c r="BU412" i="9"/>
  <c r="BV412" i="9"/>
  <c r="BS412" i="9"/>
  <c r="CN413" i="9"/>
  <c r="CO413" i="9"/>
  <c r="CP413" i="9"/>
  <c r="CM413" i="9"/>
  <c r="AZ415" i="9"/>
  <c r="BA415" i="9"/>
  <c r="BB415" i="9"/>
  <c r="AY415" i="9"/>
  <c r="BT416" i="9"/>
  <c r="BU416" i="9"/>
  <c r="BV416" i="9"/>
  <c r="BS416" i="9"/>
  <c r="CN417" i="9"/>
  <c r="CO417" i="9"/>
  <c r="CP417" i="9"/>
  <c r="CM417" i="9"/>
  <c r="AZ419" i="9"/>
  <c r="BA419" i="9"/>
  <c r="BB419" i="9"/>
  <c r="AY419" i="9"/>
  <c r="BT420" i="9"/>
  <c r="BU420" i="9"/>
  <c r="BV420" i="9"/>
  <c r="BS420" i="9"/>
  <c r="CN421" i="9"/>
  <c r="CO421" i="9"/>
  <c r="CP421" i="9"/>
  <c r="CM421" i="9"/>
  <c r="AZ423" i="9"/>
  <c r="BA423" i="9"/>
  <c r="BB423" i="9"/>
  <c r="AY423" i="9"/>
  <c r="BT424" i="9"/>
  <c r="BU424" i="9"/>
  <c r="BV424" i="9"/>
  <c r="BS424" i="9"/>
  <c r="CN425" i="9"/>
  <c r="CO425" i="9"/>
  <c r="CP425" i="9"/>
  <c r="CM425" i="9"/>
  <c r="AZ427" i="9"/>
  <c r="BA427" i="9"/>
  <c r="BB427" i="9"/>
  <c r="AY427" i="9"/>
  <c r="BT428" i="9"/>
  <c r="BU428" i="9"/>
  <c r="BV428" i="9"/>
  <c r="BS428" i="9"/>
  <c r="CN429" i="9"/>
  <c r="CO429" i="9"/>
  <c r="CP429" i="9"/>
  <c r="CM429" i="9"/>
  <c r="AZ431" i="9"/>
  <c r="BA431" i="9"/>
  <c r="BB431" i="9"/>
  <c r="AY431" i="9"/>
  <c r="BT432" i="9"/>
  <c r="BU432" i="9"/>
  <c r="BV432" i="9"/>
  <c r="BS432" i="9"/>
  <c r="CN433" i="9"/>
  <c r="CO433" i="9"/>
  <c r="CP433" i="9"/>
  <c r="CM433" i="9"/>
  <c r="AZ435" i="9"/>
  <c r="BA435" i="9"/>
  <c r="BB435" i="9"/>
  <c r="AY435" i="9"/>
  <c r="BT436" i="9"/>
  <c r="BU436" i="9"/>
  <c r="BV436" i="9"/>
  <c r="BS436" i="9"/>
  <c r="CN437" i="9"/>
  <c r="CO437" i="9"/>
  <c r="CP437" i="9"/>
  <c r="CM437" i="9"/>
  <c r="AZ439" i="9"/>
  <c r="BA439" i="9"/>
  <c r="BB439" i="9"/>
  <c r="AY439" i="9"/>
  <c r="BT440" i="9"/>
  <c r="BU440" i="9"/>
  <c r="BV440" i="9"/>
  <c r="BS440" i="9"/>
  <c r="CN441" i="9"/>
  <c r="CO441" i="9"/>
  <c r="CP441" i="9"/>
  <c r="CM441" i="9"/>
  <c r="AZ443" i="9"/>
  <c r="BA443" i="9"/>
  <c r="BB443" i="9"/>
  <c r="AY443" i="9"/>
  <c r="BU444" i="9"/>
  <c r="BV444" i="9"/>
  <c r="BS444" i="9"/>
  <c r="BT444" i="9"/>
  <c r="CO445" i="9"/>
  <c r="CP445" i="9"/>
  <c r="CM445" i="9"/>
  <c r="CN445" i="9"/>
  <c r="BA447" i="9"/>
  <c r="BB447" i="9"/>
  <c r="AY447" i="9"/>
  <c r="AZ447" i="9"/>
  <c r="BU448" i="9"/>
  <c r="BV448" i="9"/>
  <c r="BS448" i="9"/>
  <c r="BT448" i="9"/>
  <c r="CO449" i="9"/>
  <c r="CP449" i="9"/>
  <c r="CM449" i="9"/>
  <c r="CN449" i="9"/>
  <c r="AZ451" i="9"/>
  <c r="BA451" i="9"/>
  <c r="BB451" i="9"/>
  <c r="AY451" i="9"/>
  <c r="BV452" i="9"/>
  <c r="BS452" i="9"/>
  <c r="BT452" i="9"/>
  <c r="BU452" i="9"/>
  <c r="CN453" i="9"/>
  <c r="CO453" i="9"/>
  <c r="CP453" i="9"/>
  <c r="CM453" i="9"/>
  <c r="BB455" i="9"/>
  <c r="AY455" i="9"/>
  <c r="AZ455" i="9"/>
  <c r="BA455" i="9"/>
  <c r="BT456" i="9"/>
  <c r="BU456" i="9"/>
  <c r="BV456" i="9"/>
  <c r="BS456" i="9"/>
  <c r="CP457" i="9"/>
  <c r="CM457" i="9"/>
  <c r="CN457" i="9"/>
  <c r="CO457" i="9"/>
  <c r="AZ459" i="9"/>
  <c r="BA459" i="9"/>
  <c r="BB459" i="9"/>
  <c r="AY459" i="9"/>
  <c r="BT460" i="9"/>
  <c r="BU460" i="9"/>
  <c r="BV460" i="9"/>
  <c r="BS460" i="9"/>
  <c r="CN461" i="9"/>
  <c r="CO461" i="9"/>
  <c r="CP461" i="9"/>
  <c r="CM461" i="9"/>
  <c r="AZ463" i="9"/>
  <c r="BA463" i="9"/>
  <c r="BB463" i="9"/>
  <c r="AY463" i="9"/>
  <c r="BT464" i="9"/>
  <c r="BU464" i="9"/>
  <c r="BV464" i="9"/>
  <c r="BS464" i="9"/>
  <c r="CN465" i="9"/>
  <c r="CO465" i="9"/>
  <c r="CP465" i="9"/>
  <c r="CM465" i="9"/>
  <c r="AZ467" i="9"/>
  <c r="BA467" i="9"/>
  <c r="BB467" i="9"/>
  <c r="AY467" i="9"/>
  <c r="BT468" i="9"/>
  <c r="BV468" i="9"/>
  <c r="CN469" i="9"/>
  <c r="CP469" i="9"/>
  <c r="AZ471" i="9"/>
  <c r="BB471" i="9"/>
  <c r="BT472" i="9"/>
  <c r="BV472" i="9"/>
  <c r="CN473" i="9"/>
  <c r="CP473" i="9"/>
  <c r="AZ475" i="9"/>
  <c r="BB475" i="9"/>
  <c r="BT476" i="9"/>
  <c r="BV476" i="9"/>
  <c r="CN477" i="9"/>
  <c r="CP477" i="9"/>
  <c r="AZ479" i="9"/>
  <c r="BB479" i="9"/>
  <c r="BT480" i="9"/>
  <c r="BV480" i="9"/>
  <c r="CN481" i="9"/>
  <c r="CP481" i="9"/>
  <c r="AZ483" i="9"/>
  <c r="BB483" i="9"/>
  <c r="BT484" i="9"/>
  <c r="BV484" i="9"/>
  <c r="CN485" i="9"/>
  <c r="CP485" i="9"/>
  <c r="AZ487" i="9"/>
  <c r="BB487" i="9"/>
  <c r="CM489" i="9"/>
  <c r="CP489" i="9"/>
  <c r="AY491" i="9"/>
  <c r="BB491" i="9"/>
  <c r="BS492" i="9"/>
  <c r="BV492" i="9"/>
  <c r="CM493" i="9"/>
  <c r="CP493" i="9"/>
  <c r="AY495" i="9"/>
  <c r="BB495" i="9"/>
  <c r="BS496" i="9"/>
  <c r="BV496" i="9"/>
  <c r="AZ523" i="9"/>
  <c r="AY523" i="9"/>
  <c r="BA523" i="9"/>
  <c r="BB523" i="9"/>
  <c r="BT524" i="9"/>
  <c r="BS524" i="9"/>
  <c r="BU524" i="9"/>
  <c r="BV524" i="9"/>
  <c r="CN525" i="9"/>
  <c r="CM525" i="9"/>
  <c r="CO525" i="9"/>
  <c r="CP525" i="9"/>
  <c r="AZ527" i="9"/>
  <c r="AY527" i="9"/>
  <c r="BA527" i="9"/>
  <c r="BB527" i="9"/>
  <c r="BT528" i="9"/>
  <c r="BS528" i="9"/>
  <c r="BU528" i="9"/>
  <c r="BV528" i="9"/>
  <c r="CN529" i="9"/>
  <c r="CM529" i="9"/>
  <c r="CO529" i="9"/>
  <c r="CP529" i="9"/>
  <c r="AZ531" i="9"/>
  <c r="AY531" i="9"/>
  <c r="BA531" i="9"/>
  <c r="BB531" i="9"/>
  <c r="BT532" i="9"/>
  <c r="BS532" i="9"/>
  <c r="BU532" i="9"/>
  <c r="BV532" i="9"/>
  <c r="CN533" i="9"/>
  <c r="CM533" i="9"/>
  <c r="CO533" i="9"/>
  <c r="CP533" i="9"/>
  <c r="AZ535" i="9"/>
  <c r="AY535" i="9"/>
  <c r="BA535" i="9"/>
  <c r="BB535" i="9"/>
  <c r="BT536" i="9"/>
  <c r="BS536" i="9"/>
  <c r="BU536" i="9"/>
  <c r="BV536" i="9"/>
  <c r="CN537" i="9"/>
  <c r="CM537" i="9"/>
  <c r="CO537" i="9"/>
  <c r="CP537" i="9"/>
  <c r="AZ539" i="9"/>
  <c r="AY539" i="9"/>
  <c r="BA539" i="9"/>
  <c r="BB539" i="9"/>
  <c r="BT540" i="9"/>
  <c r="BS540" i="9"/>
  <c r="BU540" i="9"/>
  <c r="BV540" i="9"/>
  <c r="CN541" i="9"/>
  <c r="CM541" i="9"/>
  <c r="CO541" i="9"/>
  <c r="CP541" i="9"/>
  <c r="AZ543" i="9"/>
  <c r="AY543" i="9"/>
  <c r="BA543" i="9"/>
  <c r="BB543" i="9"/>
  <c r="BT544" i="9"/>
  <c r="BS544" i="9"/>
  <c r="BU544" i="9"/>
  <c r="BV544" i="9"/>
  <c r="CN545" i="9"/>
  <c r="CM545" i="9"/>
  <c r="CO545" i="9"/>
  <c r="CP545" i="9"/>
  <c r="AZ547" i="9"/>
  <c r="AY547" i="9"/>
  <c r="BA547" i="9"/>
  <c r="BB547" i="9"/>
  <c r="BT548" i="9"/>
  <c r="BS548" i="9"/>
  <c r="BU548" i="9"/>
  <c r="BV548" i="9"/>
  <c r="CN549" i="9"/>
  <c r="CM549" i="9"/>
  <c r="CO549" i="9"/>
  <c r="CP549" i="9"/>
  <c r="AZ551" i="9"/>
  <c r="AY551" i="9"/>
  <c r="BA551" i="9"/>
  <c r="BB551" i="9"/>
  <c r="BT552" i="9"/>
  <c r="BS552" i="9"/>
  <c r="BU552" i="9"/>
  <c r="BV552" i="9"/>
  <c r="CN553" i="9"/>
  <c r="CM553" i="9"/>
  <c r="CO553" i="9"/>
  <c r="CP553" i="9"/>
  <c r="AZ555" i="9"/>
  <c r="AY555" i="9"/>
  <c r="BA555" i="9"/>
  <c r="BB555" i="9"/>
  <c r="BU556" i="9"/>
  <c r="BS556" i="9"/>
  <c r="BV556" i="9"/>
  <c r="CO557" i="9"/>
  <c r="CM557" i="9"/>
  <c r="CP557" i="9"/>
  <c r="BA559" i="9"/>
  <c r="AY559" i="9"/>
  <c r="BB559" i="9"/>
  <c r="BU560" i="9"/>
  <c r="BS560" i="9"/>
  <c r="BV560" i="9"/>
  <c r="CO561" i="9"/>
  <c r="CM561" i="9"/>
  <c r="CP561" i="9"/>
  <c r="BA563" i="9"/>
  <c r="AY563" i="9"/>
  <c r="BB563" i="9"/>
  <c r="BU564" i="9"/>
  <c r="BS564" i="9"/>
  <c r="BV564" i="9"/>
  <c r="CO565" i="9"/>
  <c r="CM565" i="9"/>
  <c r="CP565" i="9"/>
  <c r="BA567" i="9"/>
  <c r="AY567" i="9"/>
  <c r="BB567" i="9"/>
  <c r="BU568" i="9"/>
  <c r="BS568" i="9"/>
  <c r="BV568" i="9"/>
  <c r="CO569" i="9"/>
  <c r="CM569" i="9"/>
  <c r="CP569" i="9"/>
  <c r="BA571" i="9"/>
  <c r="AY571" i="9"/>
  <c r="BB571" i="9"/>
  <c r="BU572" i="9"/>
  <c r="BS572" i="9"/>
  <c r="BV572" i="9"/>
  <c r="CO573" i="9"/>
  <c r="CM573" i="9"/>
  <c r="CP573" i="9"/>
  <c r="BA575" i="9"/>
  <c r="AY575" i="9"/>
  <c r="BB575" i="9"/>
  <c r="BU576" i="9"/>
  <c r="BS576" i="9"/>
  <c r="BV576" i="9"/>
  <c r="CO577" i="9"/>
  <c r="CM577" i="9"/>
  <c r="CP577" i="9"/>
  <c r="BA579" i="9"/>
  <c r="AY579" i="9"/>
  <c r="BB579" i="9"/>
  <c r="BU580" i="9"/>
  <c r="BS580" i="9"/>
  <c r="BV580" i="9"/>
  <c r="CO581" i="9"/>
  <c r="CM581" i="9"/>
  <c r="CP581" i="9"/>
  <c r="BA583" i="9"/>
  <c r="AY583" i="9"/>
  <c r="BB583" i="9"/>
  <c r="BU584" i="9"/>
  <c r="BS584" i="9"/>
  <c r="BV584" i="9"/>
  <c r="CO585" i="9"/>
  <c r="CM585" i="9"/>
  <c r="CP585" i="9"/>
  <c r="BA587" i="9"/>
  <c r="AY587" i="9"/>
  <c r="BB587" i="9"/>
  <c r="BU588" i="9"/>
  <c r="BS588" i="9"/>
  <c r="BV588" i="9"/>
  <c r="CO589" i="9"/>
  <c r="CM589" i="9"/>
  <c r="CP589" i="9"/>
  <c r="BA591" i="9"/>
  <c r="AY591" i="9"/>
  <c r="BB591" i="9"/>
  <c r="BU592" i="9"/>
  <c r="BS592" i="9"/>
  <c r="BV592" i="9"/>
  <c r="CO593" i="9"/>
  <c r="CM593" i="9"/>
  <c r="CP593" i="9"/>
  <c r="BA595" i="9"/>
  <c r="AY595" i="9"/>
  <c r="BB595" i="9"/>
  <c r="BU596" i="9"/>
  <c r="BS596" i="9"/>
  <c r="BV596" i="9"/>
  <c r="CO597" i="9"/>
  <c r="CP597" i="9"/>
  <c r="CM597" i="9"/>
  <c r="BA599" i="9"/>
  <c r="AY599" i="9"/>
  <c r="BB599" i="9"/>
  <c r="BU600" i="9"/>
  <c r="BS600" i="9"/>
  <c r="BV600" i="9"/>
  <c r="CO601" i="9"/>
  <c r="CM601" i="9"/>
  <c r="CP601" i="9"/>
  <c r="BA603" i="9"/>
  <c r="AY603" i="9"/>
  <c r="BB603" i="9"/>
  <c r="BU604" i="9"/>
  <c r="BS604" i="9"/>
  <c r="BV604" i="9"/>
  <c r="CO605" i="9"/>
  <c r="CM605" i="9"/>
  <c r="CP605" i="9"/>
  <c r="BA607" i="9"/>
  <c r="AY607" i="9"/>
  <c r="BB607" i="9"/>
  <c r="BU608" i="9"/>
  <c r="BS608" i="9"/>
  <c r="BV608" i="9"/>
  <c r="CO609" i="9"/>
  <c r="CM609" i="9"/>
  <c r="CP609" i="9"/>
  <c r="BA611" i="9"/>
  <c r="AY611" i="9"/>
  <c r="BB611" i="9"/>
  <c r="BS612" i="9"/>
  <c r="BV612" i="9"/>
  <c r="CM613" i="9"/>
  <c r="CP613" i="9"/>
  <c r="AY615" i="9"/>
  <c r="BB615" i="9"/>
  <c r="BS616" i="9"/>
  <c r="BV616" i="9"/>
  <c r="CM617" i="9"/>
  <c r="CP617" i="9"/>
  <c r="AY619" i="9"/>
  <c r="BB619" i="9"/>
  <c r="BS620" i="9"/>
  <c r="BV620" i="9"/>
  <c r="CM621" i="9"/>
  <c r="CP621" i="9"/>
  <c r="AY623" i="9"/>
  <c r="BB623" i="9"/>
  <c r="BT624" i="9"/>
  <c r="BU624" i="9"/>
  <c r="CN625" i="9"/>
  <c r="CO625" i="9"/>
  <c r="AZ627" i="9"/>
  <c r="BA627" i="9"/>
  <c r="BT628" i="9"/>
  <c r="BU628" i="9"/>
  <c r="CN629" i="9"/>
  <c r="CO629" i="9"/>
  <c r="AZ631" i="9"/>
  <c r="BA631" i="9"/>
  <c r="BT632" i="9"/>
  <c r="BU632" i="9"/>
  <c r="CN633" i="9"/>
  <c r="CO633" i="9"/>
  <c r="AZ635" i="9"/>
  <c r="BA635" i="9"/>
  <c r="BT636" i="9"/>
  <c r="BU636" i="9"/>
  <c r="CN637" i="9"/>
  <c r="CO637" i="9"/>
  <c r="AZ639" i="9"/>
  <c r="BA639" i="9"/>
  <c r="BT640" i="9"/>
  <c r="BU640" i="9"/>
  <c r="CN641" i="9"/>
  <c r="CO641" i="9"/>
  <c r="AZ643" i="9"/>
  <c r="BA643" i="9"/>
  <c r="BT644" i="9"/>
  <c r="BU644" i="9"/>
  <c r="CN645" i="9"/>
  <c r="CO645" i="9"/>
  <c r="AZ647" i="9"/>
  <c r="BA647" i="9"/>
  <c r="BT648" i="9"/>
  <c r="BU648" i="9"/>
  <c r="CN649" i="9"/>
  <c r="CO649" i="9"/>
  <c r="AZ651" i="9"/>
  <c r="BA651" i="9"/>
  <c r="BT652" i="9"/>
  <c r="BU652" i="9"/>
  <c r="CN653" i="9"/>
  <c r="CO653" i="9"/>
  <c r="AZ655" i="9"/>
  <c r="BA655" i="9"/>
  <c r="BT656" i="9"/>
  <c r="BU656" i="9"/>
  <c r="CN657" i="9"/>
  <c r="CM657" i="9"/>
  <c r="CO657" i="9"/>
  <c r="CP657" i="9"/>
  <c r="AZ659" i="9"/>
  <c r="AY659" i="9"/>
  <c r="BA659" i="9"/>
  <c r="BB659" i="9"/>
  <c r="BT660" i="9"/>
  <c r="BS660" i="9"/>
  <c r="BU660" i="9"/>
  <c r="BV660" i="9"/>
  <c r="CN661" i="9"/>
  <c r="CM661" i="9"/>
  <c r="CO661" i="9"/>
  <c r="CP661" i="9"/>
  <c r="AZ663" i="9"/>
  <c r="AY663" i="9"/>
  <c r="BA663" i="9"/>
  <c r="BB663" i="9"/>
  <c r="BT664" i="9"/>
  <c r="BS664" i="9"/>
  <c r="BU664" i="9"/>
  <c r="BV664" i="9"/>
  <c r="CN665" i="9"/>
  <c r="CM665" i="9"/>
  <c r="CO665" i="9"/>
  <c r="CP665" i="9"/>
  <c r="AZ667" i="9"/>
  <c r="AY667" i="9"/>
  <c r="BA667" i="9"/>
  <c r="BB667" i="9"/>
  <c r="BT668" i="9"/>
  <c r="BS668" i="9"/>
  <c r="BU668" i="9"/>
  <c r="BV668" i="9"/>
  <c r="CN669" i="9"/>
  <c r="CM669" i="9"/>
  <c r="CO669" i="9"/>
  <c r="CP669" i="9"/>
  <c r="AZ671" i="9"/>
  <c r="AY671" i="9"/>
  <c r="BA671" i="9"/>
  <c r="BB671" i="9"/>
  <c r="BT672" i="9"/>
  <c r="BS672" i="9"/>
  <c r="BU672" i="9"/>
  <c r="BV672" i="9"/>
  <c r="CN673" i="9"/>
  <c r="CM673" i="9"/>
  <c r="CO673" i="9"/>
  <c r="CP673" i="9"/>
  <c r="AZ675" i="9"/>
  <c r="AY675" i="9"/>
  <c r="BA675" i="9"/>
  <c r="BB675" i="9"/>
  <c r="BT676" i="9"/>
  <c r="BS676" i="9"/>
  <c r="BU676" i="9"/>
  <c r="BV676" i="9"/>
  <c r="CN677" i="9"/>
  <c r="CM677" i="9"/>
  <c r="CO677" i="9"/>
  <c r="CP677" i="9"/>
  <c r="AZ679" i="9"/>
  <c r="AY679" i="9"/>
  <c r="BA679" i="9"/>
  <c r="BB679" i="9"/>
  <c r="BT680" i="9"/>
  <c r="BS680" i="9"/>
  <c r="BU680" i="9"/>
  <c r="BV680" i="9"/>
  <c r="CN681" i="9"/>
  <c r="CM681" i="9"/>
  <c r="CO681" i="9"/>
  <c r="CP681" i="9"/>
  <c r="AZ683" i="9"/>
  <c r="AY683" i="9"/>
  <c r="BA683" i="9"/>
  <c r="BB683" i="9"/>
  <c r="BT684" i="9"/>
  <c r="BS684" i="9"/>
  <c r="BU684" i="9"/>
  <c r="BV684" i="9"/>
  <c r="CN685" i="9"/>
  <c r="CM685" i="9"/>
  <c r="CO685" i="9"/>
  <c r="CP685" i="9"/>
  <c r="AZ687" i="9"/>
  <c r="AY687" i="9"/>
  <c r="BA687" i="9"/>
  <c r="BB687" i="9"/>
  <c r="BT688" i="9"/>
  <c r="BS688" i="9"/>
  <c r="BU688" i="9"/>
  <c r="BV688" i="9"/>
  <c r="CN689" i="9"/>
  <c r="CM689" i="9"/>
  <c r="CO689" i="9"/>
  <c r="CP689" i="9"/>
  <c r="AZ691" i="9"/>
  <c r="AY691" i="9"/>
  <c r="BA691" i="9"/>
  <c r="BB691" i="9"/>
  <c r="BT692" i="9"/>
  <c r="BV692" i="9"/>
  <c r="BS692" i="9"/>
  <c r="BU692" i="9"/>
  <c r="CN693" i="9"/>
  <c r="CP693" i="9"/>
  <c r="CM693" i="9"/>
  <c r="CO693" i="9"/>
  <c r="AZ695" i="9"/>
  <c r="BB695" i="9"/>
  <c r="AY695" i="9"/>
  <c r="BA695" i="9"/>
  <c r="BT696" i="9"/>
  <c r="BV696" i="9"/>
  <c r="BS696" i="9"/>
  <c r="BU696" i="9"/>
  <c r="CN697" i="9"/>
  <c r="CP697" i="9"/>
  <c r="CM697" i="9"/>
  <c r="CO697" i="9"/>
  <c r="AZ699" i="9"/>
  <c r="BB699" i="9"/>
  <c r="AY699" i="9"/>
  <c r="BA699" i="9"/>
  <c r="BX150" i="9"/>
  <c r="BY150" i="9"/>
  <c r="BZ150" i="9"/>
  <c r="CA150" i="9"/>
  <c r="CS151" i="9"/>
  <c r="CU151" i="9"/>
  <c r="CT151" i="9"/>
  <c r="CR151" i="9"/>
  <c r="BF153" i="9"/>
  <c r="BD153" i="9"/>
  <c r="BE153" i="9"/>
  <c r="BG153" i="9"/>
  <c r="CA154" i="9"/>
  <c r="BY154" i="9"/>
  <c r="BX154" i="9"/>
  <c r="BZ154" i="9"/>
  <c r="CR155" i="9"/>
  <c r="CT155" i="9"/>
  <c r="CS155" i="9"/>
  <c r="CU155" i="9"/>
  <c r="BE157" i="9"/>
  <c r="BG157" i="9"/>
  <c r="BD157" i="9"/>
  <c r="BF157" i="9"/>
  <c r="BZ158" i="9"/>
  <c r="BX158" i="9"/>
  <c r="CA158" i="9"/>
  <c r="BY158" i="9"/>
  <c r="CS159" i="9"/>
  <c r="CU159" i="9"/>
  <c r="CT159" i="9"/>
  <c r="CR159" i="9"/>
  <c r="BE161" i="9"/>
  <c r="BD161" i="9"/>
  <c r="BG161" i="9"/>
  <c r="BF161" i="9"/>
  <c r="BY162" i="9"/>
  <c r="BX162" i="9"/>
  <c r="BZ162" i="9"/>
  <c r="CA162" i="9"/>
  <c r="CS163" i="9"/>
  <c r="CR163" i="9"/>
  <c r="CT163" i="9"/>
  <c r="CU163" i="9"/>
  <c r="BD165" i="9"/>
  <c r="BG165" i="9"/>
  <c r="BF165" i="9"/>
  <c r="BX166" i="9"/>
  <c r="BZ166" i="9"/>
  <c r="CA166" i="9"/>
  <c r="CR167" i="9"/>
  <c r="CT167" i="9"/>
  <c r="CU167" i="9"/>
  <c r="BD169" i="9"/>
  <c r="BF169" i="9"/>
  <c r="BG169" i="9"/>
  <c r="BX170" i="9"/>
  <c r="BZ170" i="9"/>
  <c r="CA170" i="9"/>
  <c r="CR171" i="9"/>
  <c r="CT171" i="9"/>
  <c r="CU171" i="9"/>
  <c r="BD173" i="9"/>
  <c r="BF173" i="9"/>
  <c r="BG173" i="9"/>
  <c r="BX174" i="9"/>
  <c r="BZ174" i="9"/>
  <c r="CA174" i="9"/>
  <c r="CR175" i="9"/>
  <c r="CT175" i="9"/>
  <c r="CU175" i="9"/>
  <c r="BD177" i="9"/>
  <c r="BG177" i="9"/>
  <c r="BF177" i="9"/>
  <c r="BX178" i="9"/>
  <c r="BZ178" i="9"/>
  <c r="CA178" i="9"/>
  <c r="CT179" i="9"/>
  <c r="CU179" i="9"/>
  <c r="BF181" i="9"/>
  <c r="BG181" i="9"/>
  <c r="BZ182" i="9"/>
  <c r="CA182" i="9"/>
  <c r="CU183" i="9"/>
  <c r="CT183" i="9"/>
  <c r="BF185" i="9"/>
  <c r="BG185" i="9"/>
  <c r="BY186" i="9"/>
  <c r="BX186" i="9"/>
  <c r="BZ186" i="9"/>
  <c r="CS187" i="9"/>
  <c r="CR187" i="9"/>
  <c r="CT187" i="9"/>
  <c r="BF189" i="9"/>
  <c r="BG189" i="9"/>
  <c r="BD189" i="9"/>
  <c r="BZ190" i="9"/>
  <c r="CA190" i="9"/>
  <c r="BX190" i="9"/>
  <c r="CT191" i="9"/>
  <c r="CU191" i="9"/>
  <c r="CR191" i="9"/>
  <c r="BF193" i="9"/>
  <c r="BG193" i="9"/>
  <c r="BD193" i="9"/>
  <c r="BZ194" i="9"/>
  <c r="CA194" i="9"/>
  <c r="CT195" i="9"/>
  <c r="CU195" i="9"/>
  <c r="BF197" i="9"/>
  <c r="BG197" i="9"/>
  <c r="BZ198" i="9"/>
  <c r="CA198" i="9"/>
  <c r="CT199" i="9"/>
  <c r="CU199" i="9"/>
  <c r="BF201" i="9"/>
  <c r="BG201" i="9"/>
  <c r="BZ202" i="9"/>
  <c r="CA202" i="9"/>
  <c r="BY222" i="9"/>
  <c r="BZ222" i="9"/>
  <c r="CA222" i="9"/>
  <c r="BX222" i="9"/>
  <c r="CS223" i="9"/>
  <c r="CT223" i="9"/>
  <c r="CU223" i="9"/>
  <c r="CR223" i="9"/>
  <c r="BE225" i="9"/>
  <c r="BF225" i="9"/>
  <c r="BG225" i="9"/>
  <c r="BD225" i="9"/>
  <c r="BY226" i="9"/>
  <c r="BZ226" i="9"/>
  <c r="CA226" i="9"/>
  <c r="BX226" i="9"/>
  <c r="CS227" i="9"/>
  <c r="CT227" i="9"/>
  <c r="CU227" i="9"/>
  <c r="CR227" i="9"/>
  <c r="BE229" i="9"/>
  <c r="BF229" i="9"/>
  <c r="BG229" i="9"/>
  <c r="BD229" i="9"/>
  <c r="BY230" i="9"/>
  <c r="BZ230" i="9"/>
  <c r="CA230" i="9"/>
  <c r="BX230" i="9"/>
  <c r="CS231" i="9"/>
  <c r="CT231" i="9"/>
  <c r="CU231" i="9"/>
  <c r="CR231" i="9"/>
  <c r="BF233" i="9"/>
  <c r="BG233" i="9"/>
  <c r="BD233" i="9"/>
  <c r="BZ234" i="9"/>
  <c r="CA234" i="9"/>
  <c r="BX234" i="9"/>
  <c r="CT235" i="9"/>
  <c r="CU235" i="9"/>
  <c r="CR235" i="9"/>
  <c r="BF237" i="9"/>
  <c r="BG237" i="9"/>
  <c r="BD237" i="9"/>
  <c r="BZ238" i="9"/>
  <c r="CA238" i="9"/>
  <c r="BX238" i="9"/>
  <c r="CT239" i="9"/>
  <c r="CU239" i="9"/>
  <c r="CR239" i="9"/>
  <c r="BF241" i="9"/>
  <c r="BG241" i="9"/>
  <c r="BD241" i="9"/>
  <c r="BZ242" i="9"/>
  <c r="CA242" i="9"/>
  <c r="BX242" i="9"/>
  <c r="CT243" i="9"/>
  <c r="CU243" i="9"/>
  <c r="CR243" i="9"/>
  <c r="BF245" i="9"/>
  <c r="BG245" i="9"/>
  <c r="BD245" i="9"/>
  <c r="BZ246" i="9"/>
  <c r="CA246" i="9"/>
  <c r="BX246" i="9"/>
  <c r="CT247" i="9"/>
  <c r="CU247" i="9"/>
  <c r="CR247" i="9"/>
  <c r="BF249" i="9"/>
  <c r="BG249" i="9"/>
  <c r="BD249" i="9"/>
  <c r="BZ250" i="9"/>
  <c r="CA250" i="9"/>
  <c r="BX250" i="9"/>
  <c r="CT251" i="9"/>
  <c r="CU251" i="9"/>
  <c r="CR251" i="9"/>
  <c r="BF253" i="9"/>
  <c r="BG253" i="9"/>
  <c r="BD253" i="9"/>
  <c r="BZ254" i="9"/>
  <c r="CA254" i="9"/>
  <c r="BX254" i="9"/>
  <c r="CT255" i="9"/>
  <c r="CU255" i="9"/>
  <c r="BF257" i="9"/>
  <c r="BG257" i="9"/>
  <c r="BZ258" i="9"/>
  <c r="CA258" i="9"/>
  <c r="CT259" i="9"/>
  <c r="CU259" i="9"/>
  <c r="BF261" i="9"/>
  <c r="BG261" i="9"/>
  <c r="BZ262" i="9"/>
  <c r="CA262" i="9"/>
  <c r="CT263" i="9"/>
  <c r="CU263" i="9"/>
  <c r="BF265" i="9"/>
  <c r="BG265" i="9"/>
  <c r="BZ266" i="9"/>
  <c r="CA266" i="9"/>
  <c r="BZ270" i="9"/>
  <c r="CA270" i="9"/>
  <c r="CT271" i="9"/>
  <c r="CU271" i="9"/>
  <c r="BF273" i="9"/>
  <c r="BG273" i="9"/>
  <c r="BY274" i="9"/>
  <c r="CA274" i="9"/>
  <c r="CS275" i="9"/>
  <c r="CU275" i="9"/>
  <c r="BE277" i="9"/>
  <c r="BG277" i="9"/>
  <c r="BY278" i="9"/>
  <c r="CA278" i="9"/>
  <c r="CS279" i="9"/>
  <c r="CU279" i="9"/>
  <c r="BE281" i="9"/>
  <c r="BG281" i="9"/>
  <c r="BY282" i="9"/>
  <c r="CA282" i="9"/>
  <c r="CS283" i="9"/>
  <c r="CU283" i="9"/>
  <c r="BE285" i="9"/>
  <c r="BG285" i="9"/>
  <c r="BY286" i="9"/>
  <c r="CA286" i="9"/>
  <c r="CR287" i="9"/>
  <c r="CU287" i="9"/>
  <c r="CS287" i="9"/>
  <c r="CT287" i="9"/>
  <c r="BD289" i="9"/>
  <c r="BG289" i="9"/>
  <c r="BE289" i="9"/>
  <c r="BF289" i="9"/>
  <c r="BX290" i="9"/>
  <c r="CA290" i="9"/>
  <c r="BY290" i="9"/>
  <c r="BZ290" i="9"/>
  <c r="CR291" i="9"/>
  <c r="CU291" i="9"/>
  <c r="CS291" i="9"/>
  <c r="CT291" i="9"/>
  <c r="BD293" i="9"/>
  <c r="BG293" i="9"/>
  <c r="BE293" i="9"/>
  <c r="BF293" i="9"/>
  <c r="BX294" i="9"/>
  <c r="CA294" i="9"/>
  <c r="BY294" i="9"/>
  <c r="BZ294" i="9"/>
  <c r="CR295" i="9"/>
  <c r="CU295" i="9"/>
  <c r="CS295" i="9"/>
  <c r="CT295" i="9"/>
  <c r="BD297" i="9"/>
  <c r="BE297" i="9"/>
  <c r="BG297" i="9"/>
  <c r="BX298" i="9"/>
  <c r="CA298" i="9"/>
  <c r="BY298" i="9"/>
  <c r="CR299" i="9"/>
  <c r="CS299" i="9"/>
  <c r="CU299" i="9"/>
  <c r="BD301" i="9"/>
  <c r="BE301" i="9"/>
  <c r="BG301" i="9"/>
  <c r="BX302" i="9"/>
  <c r="BY302" i="9"/>
  <c r="CA302" i="9"/>
  <c r="CS303" i="9"/>
  <c r="CU303" i="9"/>
  <c r="BX306" i="9"/>
  <c r="BZ306" i="9"/>
  <c r="CR307" i="9"/>
  <c r="CT307" i="9"/>
  <c r="BD309" i="9"/>
  <c r="BF309" i="9"/>
  <c r="BX310" i="9"/>
  <c r="BZ310" i="9"/>
  <c r="CR311" i="9"/>
  <c r="CT311" i="9"/>
  <c r="BF313" i="9"/>
  <c r="BG313" i="9"/>
  <c r="BE313" i="9"/>
  <c r="BY314" i="9"/>
  <c r="CA314" i="9"/>
  <c r="CS315" i="9"/>
  <c r="CU315" i="9"/>
  <c r="BE317" i="9"/>
  <c r="BG317" i="9"/>
  <c r="BY318" i="9"/>
  <c r="CA318" i="9"/>
  <c r="CS319" i="9"/>
  <c r="CU319" i="9"/>
  <c r="BE321" i="9"/>
  <c r="BG321" i="9"/>
  <c r="BY322" i="9"/>
  <c r="CA322" i="9"/>
  <c r="CS323" i="9"/>
  <c r="CU323" i="9"/>
  <c r="BE325" i="9"/>
  <c r="BG325" i="9"/>
  <c r="BY326" i="9"/>
  <c r="CA326" i="9"/>
  <c r="CS327" i="9"/>
  <c r="CU327" i="9"/>
  <c r="BE329" i="9"/>
  <c r="BG329" i="9"/>
  <c r="BY330" i="9"/>
  <c r="CA330" i="9"/>
  <c r="CS331" i="9"/>
  <c r="CU331" i="9"/>
  <c r="BE333" i="9"/>
  <c r="BG333" i="9"/>
  <c r="BY334" i="9"/>
  <c r="CA334" i="9"/>
  <c r="CS335" i="9"/>
  <c r="CU335" i="9"/>
  <c r="BE337" i="9"/>
  <c r="BG337" i="9"/>
  <c r="BY338" i="9"/>
  <c r="CA338" i="9"/>
  <c r="CS339" i="9"/>
  <c r="CU339" i="9"/>
  <c r="BE341" i="9"/>
  <c r="BG341" i="9"/>
  <c r="BY342" i="9"/>
  <c r="CA342" i="9"/>
  <c r="CS343" i="9"/>
  <c r="CU343" i="9"/>
  <c r="BE345" i="9"/>
  <c r="BG345" i="9"/>
  <c r="BY346" i="9"/>
  <c r="CA346" i="9"/>
  <c r="CS347" i="9"/>
  <c r="CU347" i="9"/>
  <c r="BE349" i="9"/>
  <c r="BG349" i="9"/>
  <c r="BY350" i="9"/>
  <c r="CA350" i="9"/>
  <c r="CS351" i="9"/>
  <c r="CU351" i="9"/>
  <c r="BE353" i="9"/>
  <c r="BG353" i="9"/>
  <c r="CU367" i="9"/>
  <c r="CT367" i="9"/>
  <c r="BG369" i="9"/>
  <c r="BF369" i="9"/>
  <c r="CA370" i="9"/>
  <c r="BZ370" i="9"/>
  <c r="CU371" i="9"/>
  <c r="CT371" i="9"/>
  <c r="BG373" i="9"/>
  <c r="BF373" i="9"/>
  <c r="CA374" i="9"/>
  <c r="BZ374" i="9"/>
  <c r="CU375" i="9"/>
  <c r="CT375" i="9"/>
  <c r="BG377" i="9"/>
  <c r="BF377" i="9"/>
  <c r="CA378" i="9"/>
  <c r="BZ378" i="9"/>
  <c r="CU379" i="9"/>
  <c r="CT379" i="9"/>
  <c r="BG381" i="9"/>
  <c r="BF381" i="9"/>
  <c r="BX410" i="9"/>
  <c r="CA410" i="9"/>
  <c r="CR411" i="9"/>
  <c r="CU411" i="9"/>
  <c r="BD413" i="9"/>
  <c r="BG413" i="9"/>
  <c r="BX414" i="9"/>
  <c r="CA414" i="9"/>
  <c r="CR415" i="9"/>
  <c r="CU415" i="9"/>
  <c r="BD417" i="9"/>
  <c r="BG417" i="9"/>
  <c r="BX418" i="9"/>
  <c r="CA418" i="9"/>
  <c r="CR419" i="9"/>
  <c r="CU419" i="9"/>
  <c r="BD421" i="9"/>
  <c r="BG421" i="9"/>
  <c r="BX422" i="9"/>
  <c r="CA422" i="9"/>
  <c r="CR423" i="9"/>
  <c r="CU423" i="9"/>
  <c r="BD425" i="9"/>
  <c r="BG425" i="9"/>
  <c r="BX426" i="9"/>
  <c r="CA426" i="9"/>
  <c r="CR427" i="9"/>
  <c r="CU427" i="9"/>
  <c r="BF449" i="9"/>
  <c r="BD449" i="9"/>
  <c r="BG449" i="9"/>
  <c r="BZ450" i="9"/>
  <c r="BX450" i="9"/>
  <c r="CA450" i="9"/>
  <c r="CT451" i="9"/>
  <c r="CR451" i="9"/>
  <c r="CU451" i="9"/>
  <c r="BF453" i="9"/>
  <c r="BG453" i="9"/>
  <c r="BD453" i="9"/>
  <c r="BZ454" i="9"/>
  <c r="BX454" i="9"/>
  <c r="CA454" i="9"/>
  <c r="CT455" i="9"/>
  <c r="CU455" i="9"/>
  <c r="CR455" i="9"/>
  <c r="BF457" i="9"/>
  <c r="BD457" i="9"/>
  <c r="BG457" i="9"/>
  <c r="BX458" i="9"/>
  <c r="CA458" i="9"/>
  <c r="BY458" i="9"/>
  <c r="CR459" i="9"/>
  <c r="CU459" i="9"/>
  <c r="CS459" i="9"/>
  <c r="BD461" i="9"/>
  <c r="BG461" i="9"/>
  <c r="BE461" i="9"/>
  <c r="BX462" i="9"/>
  <c r="CA462" i="9"/>
  <c r="BY462" i="9"/>
  <c r="CR463" i="9"/>
  <c r="CU463" i="9"/>
  <c r="CS463" i="9"/>
  <c r="BD465" i="9"/>
  <c r="BG465" i="9"/>
  <c r="BE465" i="9"/>
  <c r="BX466" i="9"/>
  <c r="CA466" i="9"/>
  <c r="BY466" i="9"/>
  <c r="CR467" i="9"/>
  <c r="CU467" i="9"/>
  <c r="CS467" i="9"/>
  <c r="CT467" i="9"/>
  <c r="BD469" i="9"/>
  <c r="BG469" i="9"/>
  <c r="BE469" i="9"/>
  <c r="BF469" i="9"/>
  <c r="BX470" i="9"/>
  <c r="CA470" i="9"/>
  <c r="BY470" i="9"/>
  <c r="BZ470" i="9"/>
  <c r="CR471" i="9"/>
  <c r="CU471" i="9"/>
  <c r="CS471" i="9"/>
  <c r="CT471" i="9"/>
  <c r="BD473" i="9"/>
  <c r="BG473" i="9"/>
  <c r="BE473" i="9"/>
  <c r="BF473" i="9"/>
  <c r="BX474" i="9"/>
  <c r="CA474" i="9"/>
  <c r="BY474" i="9"/>
  <c r="BZ474" i="9"/>
  <c r="CR475" i="9"/>
  <c r="CU475" i="9"/>
  <c r="CT475" i="9"/>
  <c r="BD477" i="9"/>
  <c r="BG477" i="9"/>
  <c r="BF477" i="9"/>
  <c r="BX478" i="9"/>
  <c r="CA478" i="9"/>
  <c r="BZ478" i="9"/>
  <c r="CR479" i="9"/>
  <c r="CU479" i="9"/>
  <c r="CT479" i="9"/>
  <c r="BD481" i="9"/>
  <c r="BG481" i="9"/>
  <c r="BF481" i="9"/>
  <c r="BX482" i="9"/>
  <c r="CA482" i="9"/>
  <c r="BZ482" i="9"/>
  <c r="CR483" i="9"/>
  <c r="CU483" i="9"/>
  <c r="CT483" i="9"/>
  <c r="BD485" i="9"/>
  <c r="BG485" i="9"/>
  <c r="BF485" i="9"/>
  <c r="BX486" i="9"/>
  <c r="CA486" i="9"/>
  <c r="BZ486" i="9"/>
  <c r="CR487" i="9"/>
  <c r="CU487" i="9"/>
  <c r="CT487" i="9"/>
  <c r="BD489" i="9"/>
  <c r="BG489" i="9"/>
  <c r="BF489" i="9"/>
  <c r="BZ490" i="9"/>
  <c r="CA490" i="9"/>
  <c r="CT491" i="9"/>
  <c r="CU491" i="9"/>
  <c r="BF493" i="9"/>
  <c r="BG493" i="9"/>
  <c r="BZ494" i="9"/>
  <c r="CA494" i="9"/>
  <c r="CT495" i="9"/>
  <c r="CU495" i="9"/>
  <c r="BX498" i="9"/>
  <c r="BZ498" i="9"/>
  <c r="CR499" i="9"/>
  <c r="CT499" i="9"/>
  <c r="BD501" i="9"/>
  <c r="BF501" i="9"/>
  <c r="BX502" i="9"/>
  <c r="BZ502" i="9"/>
  <c r="CR503" i="9"/>
  <c r="CT503" i="9"/>
  <c r="BD505" i="9"/>
  <c r="BF505" i="9"/>
  <c r="CR507" i="9"/>
  <c r="CT507" i="9"/>
  <c r="BD509" i="9"/>
  <c r="BF509" i="9"/>
  <c r="BX510" i="9"/>
  <c r="BZ510" i="9"/>
  <c r="CR511" i="9"/>
  <c r="CT511" i="9"/>
  <c r="BD513" i="9"/>
  <c r="BF513" i="9"/>
  <c r="BX514" i="9"/>
  <c r="BZ514" i="9"/>
  <c r="CR515" i="9"/>
  <c r="CT515" i="9"/>
  <c r="BD517" i="9"/>
  <c r="BF517" i="9"/>
  <c r="BX518" i="9"/>
  <c r="BZ518" i="9"/>
  <c r="CR519" i="9"/>
  <c r="CT519" i="9"/>
  <c r="BD521" i="9"/>
  <c r="BF521" i="9"/>
  <c r="BY522" i="9"/>
  <c r="CA522" i="9"/>
  <c r="CS523" i="9"/>
  <c r="CU523" i="9"/>
  <c r="BE525" i="9"/>
  <c r="BG525" i="9"/>
  <c r="BY526" i="9"/>
  <c r="CA526" i="9"/>
  <c r="CS527" i="9"/>
  <c r="CU527" i="9"/>
  <c r="BE529" i="9"/>
  <c r="BG529" i="9"/>
  <c r="BY530" i="9"/>
  <c r="CA530" i="9"/>
  <c r="CS531" i="9"/>
  <c r="CU531" i="9"/>
  <c r="BE533" i="9"/>
  <c r="BG533" i="9"/>
  <c r="BY534" i="9"/>
  <c r="CA534" i="9"/>
  <c r="CS535" i="9"/>
  <c r="CU535" i="9"/>
  <c r="BE537" i="9"/>
  <c r="BG537" i="9"/>
  <c r="BY538" i="9"/>
  <c r="CA538" i="9"/>
  <c r="CS539" i="9"/>
  <c r="CU539" i="9"/>
  <c r="BE541" i="9"/>
  <c r="BG541" i="9"/>
  <c r="BY542" i="9"/>
  <c r="CA542" i="9"/>
  <c r="CS543" i="9"/>
  <c r="CU543" i="9"/>
  <c r="BE545" i="9"/>
  <c r="BG545" i="9"/>
  <c r="BY546" i="9"/>
  <c r="CA546" i="9"/>
  <c r="CS547" i="9"/>
  <c r="CU547" i="9"/>
  <c r="BE549" i="9"/>
  <c r="BG549" i="9"/>
  <c r="BY550" i="9"/>
  <c r="CA550" i="9"/>
  <c r="CS551" i="9"/>
  <c r="CU551" i="9"/>
  <c r="BE553" i="9"/>
  <c r="BG553" i="9"/>
  <c r="BY554" i="9"/>
  <c r="CA554" i="9"/>
  <c r="CS555" i="9"/>
  <c r="CU555" i="9"/>
  <c r="BE557" i="9"/>
  <c r="BG557" i="9"/>
  <c r="BY558" i="9"/>
  <c r="CA558" i="9"/>
  <c r="CS559" i="9"/>
  <c r="CU559" i="9"/>
  <c r="BE561" i="9"/>
  <c r="BG561" i="9"/>
  <c r="BY562" i="9"/>
  <c r="CA562" i="9"/>
  <c r="CS563" i="9"/>
  <c r="CU563" i="9"/>
  <c r="BE565" i="9"/>
  <c r="BG565" i="9"/>
  <c r="BY566" i="9"/>
  <c r="CA566" i="9"/>
  <c r="CS567" i="9"/>
  <c r="CU567" i="9"/>
  <c r="BE569" i="9"/>
  <c r="BG569" i="9"/>
  <c r="BY570" i="9"/>
  <c r="CA570" i="9"/>
  <c r="CS571" i="9"/>
  <c r="CU571" i="9"/>
  <c r="BE573" i="9"/>
  <c r="BG573" i="9"/>
  <c r="BY574" i="9"/>
  <c r="CA574" i="9"/>
  <c r="CS575" i="9"/>
  <c r="CU575" i="9"/>
  <c r="BE577" i="9"/>
  <c r="BG577" i="9"/>
  <c r="BY578" i="9"/>
  <c r="CA578" i="9"/>
  <c r="CS579" i="9"/>
  <c r="CU579" i="9"/>
  <c r="BE581" i="9"/>
  <c r="BG581" i="9"/>
  <c r="BY582" i="9"/>
  <c r="CA582" i="9"/>
  <c r="CS583" i="9"/>
  <c r="CU583" i="9"/>
  <c r="BE585" i="9"/>
  <c r="BG585" i="9"/>
  <c r="BY586" i="9"/>
  <c r="CA586" i="9"/>
  <c r="CS587" i="9"/>
  <c r="CU587" i="9"/>
  <c r="BE589" i="9"/>
  <c r="BG589" i="9"/>
  <c r="BY590" i="9"/>
  <c r="CA590" i="9"/>
  <c r="CS591" i="9"/>
  <c r="CU591" i="9"/>
  <c r="BE593" i="9"/>
  <c r="BG593" i="9"/>
  <c r="BY594" i="9"/>
  <c r="CA594" i="9"/>
  <c r="CS595" i="9"/>
  <c r="CU595" i="9"/>
  <c r="CF756" i="9"/>
  <c r="CC756" i="9"/>
  <c r="CD756" i="9"/>
  <c r="CE756" i="9"/>
  <c r="AP758" i="9"/>
  <c r="AQ758" i="9"/>
  <c r="AR758" i="9"/>
  <c r="AO758" i="9"/>
  <c r="BI759" i="9"/>
  <c r="BJ759" i="9"/>
  <c r="BK759" i="9"/>
  <c r="BL759" i="9"/>
  <c r="CC760" i="9"/>
  <c r="CF760" i="9"/>
  <c r="AO762" i="9"/>
  <c r="AR762" i="9"/>
  <c r="BI763" i="9"/>
  <c r="BL763" i="9"/>
  <c r="CC764" i="9"/>
  <c r="CF764" i="9"/>
  <c r="AO766" i="9"/>
  <c r="AR766" i="9"/>
  <c r="BI767" i="9"/>
  <c r="BL767" i="9"/>
  <c r="CC768" i="9"/>
  <c r="CF768" i="9"/>
  <c r="AO770" i="9"/>
  <c r="AR770" i="9"/>
  <c r="BI771" i="9"/>
  <c r="BL771" i="9"/>
  <c r="CC772" i="9"/>
  <c r="CF772" i="9"/>
  <c r="AO774" i="9"/>
  <c r="AR774" i="9"/>
  <c r="BI775" i="9"/>
  <c r="BL775" i="9"/>
  <c r="CC776" i="9"/>
  <c r="CF776" i="9"/>
  <c r="AO778" i="9"/>
  <c r="AR778" i="9"/>
  <c r="BI779" i="9"/>
  <c r="BL779" i="9"/>
  <c r="CC780" i="9"/>
  <c r="CF780" i="9"/>
  <c r="AO782" i="9"/>
  <c r="AR782" i="9"/>
  <c r="BI783" i="9"/>
  <c r="BL783" i="9"/>
  <c r="CC784" i="9"/>
  <c r="CF784" i="9"/>
  <c r="AO786" i="9"/>
  <c r="AR786" i="9"/>
  <c r="BI787" i="9"/>
  <c r="BL787" i="9"/>
  <c r="CC788" i="9"/>
  <c r="CF788" i="9"/>
  <c r="AO790" i="9"/>
  <c r="AR790" i="9"/>
  <c r="BI791" i="9"/>
  <c r="BL791" i="9"/>
  <c r="CC792" i="9"/>
  <c r="CF792" i="9"/>
  <c r="AO794" i="9"/>
  <c r="AR794" i="9"/>
  <c r="BI795" i="9"/>
  <c r="BL795" i="9"/>
  <c r="CC796" i="9"/>
  <c r="CF796" i="9"/>
  <c r="AO798" i="9"/>
  <c r="AR798" i="9"/>
  <c r="BI799" i="9"/>
  <c r="BL799" i="9"/>
  <c r="CC800" i="9"/>
  <c r="CF800" i="9"/>
  <c r="AO802" i="9"/>
  <c r="AR802" i="9"/>
  <c r="BI803" i="9"/>
  <c r="BL803" i="9"/>
  <c r="CC804" i="9"/>
  <c r="CF804" i="9"/>
  <c r="AO806" i="9"/>
  <c r="AR806" i="9"/>
  <c r="BI807" i="9"/>
  <c r="BL807" i="9"/>
  <c r="CC808" i="9"/>
  <c r="CF808" i="9"/>
  <c r="AO810" i="9"/>
  <c r="AR810" i="9"/>
  <c r="BI811" i="9"/>
  <c r="BL811" i="9"/>
  <c r="CC812" i="9"/>
  <c r="CF812" i="9"/>
  <c r="AO814" i="9"/>
  <c r="AR814" i="9"/>
  <c r="BI815" i="9"/>
  <c r="BL815" i="9"/>
  <c r="CC816" i="9"/>
  <c r="CF816" i="9"/>
  <c r="AO818" i="9"/>
  <c r="AR818" i="9"/>
  <c r="BI819" i="9"/>
  <c r="BL819" i="9"/>
  <c r="CC820" i="9"/>
  <c r="CF820" i="9"/>
  <c r="AO822" i="9"/>
  <c r="AR822" i="9"/>
  <c r="BI823" i="9"/>
  <c r="BL823" i="9"/>
  <c r="CC824" i="9"/>
  <c r="CF824" i="9"/>
  <c r="BI843" i="9"/>
  <c r="BL843" i="9"/>
  <c r="AW763" i="9"/>
  <c r="AT763" i="9"/>
  <c r="AU763" i="9"/>
  <c r="AV763" i="9"/>
  <c r="BO767" i="9"/>
  <c r="BP767" i="9"/>
  <c r="BQ767" i="9"/>
  <c r="BN767" i="9"/>
  <c r="BO771" i="9"/>
  <c r="BP771" i="9"/>
  <c r="BQ771" i="9"/>
  <c r="BN771" i="9"/>
  <c r="BO775" i="9"/>
  <c r="BP775" i="9"/>
  <c r="BQ775" i="9"/>
  <c r="BN775" i="9"/>
  <c r="BO779" i="9"/>
  <c r="BP779" i="9"/>
  <c r="BQ779" i="9"/>
  <c r="BN779" i="9"/>
  <c r="CK781" i="9"/>
  <c r="CH781" i="9"/>
  <c r="CI781" i="9"/>
  <c r="CJ781" i="9"/>
  <c r="CI784" i="9"/>
  <c r="CJ784" i="9"/>
  <c r="CK784" i="9"/>
  <c r="CH784" i="9"/>
  <c r="CI788" i="9"/>
  <c r="CJ788" i="9"/>
  <c r="CK788" i="9"/>
  <c r="CH788" i="9"/>
  <c r="CI792" i="9"/>
  <c r="CJ792" i="9"/>
  <c r="CK792" i="9"/>
  <c r="CH792" i="9"/>
  <c r="BQ796" i="9"/>
  <c r="BN796" i="9"/>
  <c r="BO796" i="9"/>
  <c r="BP796" i="9"/>
  <c r="CK799" i="9"/>
  <c r="CH799" i="9"/>
  <c r="CI799" i="9"/>
  <c r="CJ799" i="9"/>
  <c r="AV803" i="9"/>
  <c r="AW803" i="9"/>
  <c r="AT803" i="9"/>
  <c r="AU803" i="9"/>
  <c r="CJ805" i="9"/>
  <c r="CK805" i="9"/>
  <c r="CH805" i="9"/>
  <c r="CI805" i="9"/>
  <c r="AT809" i="9"/>
  <c r="AU809" i="9"/>
  <c r="AV809" i="9"/>
  <c r="AW809" i="9"/>
  <c r="BN812" i="9"/>
  <c r="BO812" i="9"/>
  <c r="BP812" i="9"/>
  <c r="BQ812" i="9"/>
  <c r="CH815" i="9"/>
  <c r="CI815" i="9"/>
  <c r="CJ815" i="9"/>
  <c r="CK815" i="9"/>
  <c r="AV819" i="9"/>
  <c r="AW819" i="9"/>
  <c r="AT819" i="9"/>
  <c r="AU819" i="9"/>
  <c r="CJ821" i="9"/>
  <c r="CK821" i="9"/>
  <c r="CH821" i="9"/>
  <c r="CI821" i="9"/>
  <c r="AT825" i="9"/>
  <c r="AU825" i="9"/>
  <c r="AV825" i="9"/>
  <c r="AW825" i="9"/>
  <c r="CH832" i="9"/>
  <c r="CI832" i="9"/>
  <c r="CJ832" i="9"/>
  <c r="CK832" i="9"/>
  <c r="AV836" i="9"/>
  <c r="AW836" i="9"/>
  <c r="AT836" i="9"/>
  <c r="AU836" i="9"/>
  <c r="AW840" i="9"/>
  <c r="AT840" i="9"/>
  <c r="AU840" i="9"/>
  <c r="AV840" i="9"/>
  <c r="BN843" i="9"/>
  <c r="BO843" i="9"/>
  <c r="BP843" i="9"/>
  <c r="BQ843" i="9"/>
  <c r="BU813" i="9"/>
  <c r="BT813" i="9"/>
  <c r="BA816" i="9"/>
  <c r="AY816" i="9"/>
  <c r="AZ816" i="9"/>
  <c r="BU821" i="9"/>
  <c r="BS821" i="9"/>
  <c r="BT821" i="9"/>
  <c r="BU844" i="9"/>
  <c r="BT844" i="9"/>
  <c r="BS844" i="9"/>
  <c r="BX741" i="9"/>
  <c r="BY741" i="9"/>
  <c r="BZ741" i="9"/>
  <c r="CA741" i="9"/>
  <c r="CR753" i="9"/>
  <c r="CT753" i="9"/>
  <c r="CS769" i="9"/>
  <c r="CR769" i="9"/>
  <c r="CT769" i="9"/>
  <c r="CU769" i="9"/>
  <c r="BY789" i="9"/>
  <c r="CA789" i="9"/>
  <c r="BX789" i="9"/>
  <c r="BZ789" i="9"/>
  <c r="BY805" i="9"/>
  <c r="BX805" i="9"/>
  <c r="BZ805" i="9"/>
  <c r="CA805" i="9"/>
  <c r="BY837" i="9"/>
  <c r="BX837" i="9"/>
  <c r="CH699" i="9"/>
  <c r="CK699" i="9"/>
  <c r="CI699" i="9"/>
  <c r="AT701" i="9"/>
  <c r="AW701" i="9"/>
  <c r="AU701" i="9"/>
  <c r="BN702" i="9"/>
  <c r="BQ702" i="9"/>
  <c r="BO702" i="9"/>
  <c r="CH703" i="9"/>
  <c r="CK703" i="9"/>
  <c r="CI703" i="9"/>
  <c r="AT705" i="9"/>
  <c r="AW705" i="9"/>
  <c r="AU705" i="9"/>
  <c r="BN706" i="9"/>
  <c r="BQ706" i="9"/>
  <c r="BO706" i="9"/>
  <c r="CH707" i="9"/>
  <c r="CK707" i="9"/>
  <c r="CI707" i="9"/>
  <c r="AT709" i="9"/>
  <c r="AU709" i="9"/>
  <c r="AW709" i="9"/>
  <c r="BN710" i="9"/>
  <c r="BO710" i="9"/>
  <c r="BQ710" i="9"/>
  <c r="CH711" i="9"/>
  <c r="CI711" i="9"/>
  <c r="CK711" i="9"/>
  <c r="AT713" i="9"/>
  <c r="AU713" i="9"/>
  <c r="AW713" i="9"/>
  <c r="BN714" i="9"/>
  <c r="BO714" i="9"/>
  <c r="BQ714" i="9"/>
  <c r="CH715" i="9"/>
  <c r="CI715" i="9"/>
  <c r="CK715" i="9"/>
  <c r="AT717" i="9"/>
  <c r="AU717" i="9"/>
  <c r="AW717" i="9"/>
  <c r="BN718" i="9"/>
  <c r="BO718" i="9"/>
  <c r="BQ718" i="9"/>
  <c r="CH719" i="9"/>
  <c r="CI719" i="9"/>
  <c r="CK719" i="9"/>
  <c r="AT721" i="9"/>
  <c r="AU721" i="9"/>
  <c r="AW721" i="9"/>
  <c r="BN722" i="9"/>
  <c r="BO722" i="9"/>
  <c r="BQ722" i="9"/>
  <c r="CH723" i="9"/>
  <c r="CI723" i="9"/>
  <c r="CK723" i="9"/>
  <c r="AT725" i="9"/>
  <c r="AU725" i="9"/>
  <c r="AW725" i="9"/>
  <c r="BN726" i="9"/>
  <c r="BO726" i="9"/>
  <c r="BQ726" i="9"/>
  <c r="CH727" i="9"/>
  <c r="CI727" i="9"/>
  <c r="CK727" i="9"/>
  <c r="AT729" i="9"/>
  <c r="AU729" i="9"/>
  <c r="AW729" i="9"/>
  <c r="BN730" i="9"/>
  <c r="BO730" i="9"/>
  <c r="BQ730" i="9"/>
  <c r="CH731" i="9"/>
  <c r="CI731" i="9"/>
  <c r="CK731" i="9"/>
  <c r="AU733" i="9"/>
  <c r="AW733" i="9"/>
  <c r="BO734" i="9"/>
  <c r="BQ734" i="9"/>
  <c r="CJ735" i="9"/>
  <c r="CI735" i="9"/>
  <c r="AV737" i="9"/>
  <c r="AU737" i="9"/>
  <c r="BP738" i="9"/>
  <c r="BO738" i="9"/>
  <c r="CJ739" i="9"/>
  <c r="CI739" i="9"/>
  <c r="AV741" i="9"/>
  <c r="AU741" i="9"/>
  <c r="BP742" i="9"/>
  <c r="BO742" i="9"/>
  <c r="CJ743" i="9"/>
  <c r="CI743" i="9"/>
  <c r="AV745" i="9"/>
  <c r="AU745" i="9"/>
  <c r="BP746" i="9"/>
  <c r="BO746" i="9"/>
  <c r="CJ747" i="9"/>
  <c r="CI747" i="9"/>
  <c r="CI760" i="9"/>
  <c r="CJ760" i="9"/>
  <c r="CK760" i="9"/>
  <c r="CH760" i="9"/>
  <c r="BQ764" i="9"/>
  <c r="BN764" i="9"/>
  <c r="BO764" i="9"/>
  <c r="BP764" i="9"/>
  <c r="CK767" i="9"/>
  <c r="CH767" i="9"/>
  <c r="CI767" i="9"/>
  <c r="CJ767" i="9"/>
  <c r="AW771" i="9"/>
  <c r="AT771" i="9"/>
  <c r="AU771" i="9"/>
  <c r="AV771" i="9"/>
  <c r="CK773" i="9"/>
  <c r="CH773" i="9"/>
  <c r="CI773" i="9"/>
  <c r="CJ773" i="9"/>
  <c r="AW777" i="9"/>
  <c r="AT777" i="9"/>
  <c r="AU777" i="9"/>
  <c r="AV777" i="9"/>
  <c r="BQ780" i="9"/>
  <c r="BN780" i="9"/>
  <c r="BO780" i="9"/>
  <c r="BP780" i="9"/>
  <c r="AW785" i="9"/>
  <c r="AT785" i="9"/>
  <c r="AU785" i="9"/>
  <c r="AV785" i="9"/>
  <c r="BQ788" i="9"/>
  <c r="BN788" i="9"/>
  <c r="BO788" i="9"/>
  <c r="BP788" i="9"/>
  <c r="CK791" i="9"/>
  <c r="CH791" i="9"/>
  <c r="CI791" i="9"/>
  <c r="CJ791" i="9"/>
  <c r="BO795" i="9"/>
  <c r="BP795" i="9"/>
  <c r="BQ795" i="9"/>
  <c r="BN795" i="9"/>
  <c r="BO799" i="9"/>
  <c r="BP799" i="9"/>
  <c r="BQ799" i="9"/>
  <c r="BN799" i="9"/>
  <c r="BO803" i="9"/>
  <c r="BP803" i="9"/>
  <c r="BQ803" i="9"/>
  <c r="BN803" i="9"/>
  <c r="BO807" i="9"/>
  <c r="BP807" i="9"/>
  <c r="BQ807" i="9"/>
  <c r="BN807" i="9"/>
  <c r="BQ811" i="9"/>
  <c r="BN811" i="9"/>
  <c r="BO811" i="9"/>
  <c r="BP811" i="9"/>
  <c r="BO815" i="9"/>
  <c r="BP815" i="9"/>
  <c r="BQ815" i="9"/>
  <c r="BN815" i="9"/>
  <c r="BO819" i="9"/>
  <c r="BP819" i="9"/>
  <c r="BQ819" i="9"/>
  <c r="BN819" i="9"/>
  <c r="BO823" i="9"/>
  <c r="BP823" i="9"/>
  <c r="BQ823" i="9"/>
  <c r="BN823" i="9"/>
  <c r="AV827" i="9"/>
  <c r="AW827" i="9"/>
  <c r="AT827" i="9"/>
  <c r="AU827" i="9"/>
  <c r="BN828" i="9"/>
  <c r="BO828" i="9"/>
  <c r="BP828" i="9"/>
  <c r="BQ828" i="9"/>
  <c r="CH829" i="9"/>
  <c r="CI829" i="9"/>
  <c r="CJ829" i="9"/>
  <c r="CK829" i="9"/>
  <c r="AU833" i="9"/>
  <c r="AV833" i="9"/>
  <c r="AW833" i="9"/>
  <c r="AT833" i="9"/>
  <c r="CJ837" i="9"/>
  <c r="CK837" i="9"/>
  <c r="CH837" i="9"/>
  <c r="CI837" i="9"/>
  <c r="CI840" i="9"/>
  <c r="CJ840" i="9"/>
  <c r="CK840" i="9"/>
  <c r="CH840" i="9"/>
  <c r="BP844" i="9"/>
  <c r="BQ844" i="9"/>
  <c r="BN844" i="9"/>
  <c r="BO844" i="9"/>
  <c r="BU812" i="9"/>
  <c r="BT812" i="9"/>
  <c r="BA825" i="9"/>
  <c r="AY825" i="9"/>
  <c r="AZ825" i="9"/>
  <c r="BA837" i="9"/>
  <c r="AY837" i="9"/>
  <c r="AZ837" i="9"/>
  <c r="BA841" i="9"/>
  <c r="AZ841" i="9"/>
  <c r="AY841" i="9"/>
  <c r="CO844" i="9"/>
  <c r="CP844" i="9"/>
  <c r="CM844" i="9"/>
  <c r="CN844" i="9"/>
  <c r="BE777" i="9"/>
  <c r="BD777" i="9"/>
  <c r="BF777" i="9"/>
  <c r="BG777" i="9"/>
  <c r="CS805" i="9"/>
  <c r="CR805" i="9"/>
  <c r="CT805" i="9"/>
  <c r="CU805" i="9"/>
  <c r="CS837" i="9"/>
  <c r="CR837" i="9"/>
  <c r="BT700" i="9"/>
  <c r="BV700" i="9"/>
  <c r="BS700" i="9"/>
  <c r="BU700" i="9"/>
  <c r="CN701" i="9"/>
  <c r="CP701" i="9"/>
  <c r="CM701" i="9"/>
  <c r="CO701" i="9"/>
  <c r="AZ703" i="9"/>
  <c r="BB703" i="9"/>
  <c r="AY703" i="9"/>
  <c r="BA703" i="9"/>
  <c r="BT704" i="9"/>
  <c r="BV704" i="9"/>
  <c r="BS704" i="9"/>
  <c r="BU704" i="9"/>
  <c r="CN705" i="9"/>
  <c r="CP705" i="9"/>
  <c r="CM705" i="9"/>
  <c r="CO705" i="9"/>
  <c r="AZ707" i="9"/>
  <c r="BB707" i="9"/>
  <c r="AY707" i="9"/>
  <c r="BA707" i="9"/>
  <c r="BT708" i="9"/>
  <c r="BV708" i="9"/>
  <c r="BS708" i="9"/>
  <c r="BU708" i="9"/>
  <c r="CN709" i="9"/>
  <c r="CM709" i="9"/>
  <c r="CO709" i="9"/>
  <c r="CP709" i="9"/>
  <c r="AZ711" i="9"/>
  <c r="BB711" i="9"/>
  <c r="AY711" i="9"/>
  <c r="BA711" i="9"/>
  <c r="BT712" i="9"/>
  <c r="BS712" i="9"/>
  <c r="BU712" i="9"/>
  <c r="BV712" i="9"/>
  <c r="CN713" i="9"/>
  <c r="CP713" i="9"/>
  <c r="CM713" i="9"/>
  <c r="CO713" i="9"/>
  <c r="AZ715" i="9"/>
  <c r="AY715" i="9"/>
  <c r="BA715" i="9"/>
  <c r="BB715" i="9"/>
  <c r="BT716" i="9"/>
  <c r="BV716" i="9"/>
  <c r="BS716" i="9"/>
  <c r="BU716" i="9"/>
  <c r="CN717" i="9"/>
  <c r="CM717" i="9"/>
  <c r="CO717" i="9"/>
  <c r="CP717" i="9"/>
  <c r="AZ719" i="9"/>
  <c r="AY719" i="9"/>
  <c r="BA719" i="9"/>
  <c r="BB719" i="9"/>
  <c r="BT720" i="9"/>
  <c r="BS720" i="9"/>
  <c r="BU720" i="9"/>
  <c r="BV720" i="9"/>
  <c r="CN721" i="9"/>
  <c r="CM721" i="9"/>
  <c r="CO721" i="9"/>
  <c r="CP721" i="9"/>
  <c r="AZ723" i="9"/>
  <c r="AY723" i="9"/>
  <c r="BA723" i="9"/>
  <c r="BB723" i="9"/>
  <c r="BT724" i="9"/>
  <c r="BS724" i="9"/>
  <c r="BU724" i="9"/>
  <c r="BV724" i="9"/>
  <c r="CN725" i="9"/>
  <c r="CM725" i="9"/>
  <c r="CO725" i="9"/>
  <c r="CP725" i="9"/>
  <c r="AZ727" i="9"/>
  <c r="AY727" i="9"/>
  <c r="BA727" i="9"/>
  <c r="BB727" i="9"/>
  <c r="BT728" i="9"/>
  <c r="BS728" i="9"/>
  <c r="BU728" i="9"/>
  <c r="BV728" i="9"/>
  <c r="CN729" i="9"/>
  <c r="CM729" i="9"/>
  <c r="CO729" i="9"/>
  <c r="CP729" i="9"/>
  <c r="AZ731" i="9"/>
  <c r="AY731" i="9"/>
  <c r="BA731" i="9"/>
  <c r="BB731" i="9"/>
  <c r="BT732" i="9"/>
  <c r="BS732" i="9"/>
  <c r="BU732" i="9"/>
  <c r="BV732" i="9"/>
  <c r="CN733" i="9"/>
  <c r="CM733" i="9"/>
  <c r="CO733" i="9"/>
  <c r="CP733" i="9"/>
  <c r="BT748" i="9"/>
  <c r="BU748" i="9"/>
  <c r="CN749" i="9"/>
  <c r="CO749" i="9"/>
  <c r="AZ751" i="9"/>
  <c r="BA751" i="9"/>
  <c r="BT752" i="9"/>
  <c r="BU752" i="9"/>
  <c r="CN753" i="9"/>
  <c r="CO753" i="9"/>
  <c r="AZ755" i="9"/>
  <c r="BA755" i="9"/>
  <c r="BT756" i="9"/>
  <c r="BU756" i="9"/>
  <c r="CN757" i="9"/>
  <c r="CO757" i="9"/>
  <c r="AZ759" i="9"/>
  <c r="BA759" i="9"/>
  <c r="BU760" i="9"/>
  <c r="BT760" i="9"/>
  <c r="BV760" i="9"/>
  <c r="CO761" i="9"/>
  <c r="CN761" i="9"/>
  <c r="CP761" i="9"/>
  <c r="BA763" i="9"/>
  <c r="AZ763" i="9"/>
  <c r="BB763" i="9"/>
  <c r="BU764" i="9"/>
  <c r="BT764" i="9"/>
  <c r="BV764" i="9"/>
  <c r="CO765" i="9"/>
  <c r="CN765" i="9"/>
  <c r="CP765" i="9"/>
  <c r="BA767" i="9"/>
  <c r="AZ767" i="9"/>
  <c r="BB767" i="9"/>
  <c r="BU768" i="9"/>
  <c r="BT768" i="9"/>
  <c r="BV768" i="9"/>
  <c r="CO769" i="9"/>
  <c r="CN769" i="9"/>
  <c r="CP769" i="9"/>
  <c r="BA771" i="9"/>
  <c r="AZ771" i="9"/>
  <c r="BB771" i="9"/>
  <c r="BU772" i="9"/>
  <c r="BT772" i="9"/>
  <c r="BV772" i="9"/>
  <c r="CO773" i="9"/>
  <c r="CN773" i="9"/>
  <c r="CP773" i="9"/>
  <c r="CO775" i="9"/>
  <c r="CN775" i="9"/>
  <c r="CP775" i="9"/>
  <c r="BA777" i="9"/>
  <c r="AZ777" i="9"/>
  <c r="BB777" i="9"/>
  <c r="BA779" i="9"/>
  <c r="AZ779" i="9"/>
  <c r="BB779" i="9"/>
  <c r="BU780" i="9"/>
  <c r="BT780" i="9"/>
  <c r="BV780" i="9"/>
  <c r="CO781" i="9"/>
  <c r="CN781" i="9"/>
  <c r="CP781" i="9"/>
  <c r="CO783" i="9"/>
  <c r="CN783" i="9"/>
  <c r="CP783" i="9"/>
  <c r="BA785" i="9"/>
  <c r="AZ785" i="9"/>
  <c r="BB785" i="9"/>
  <c r="BA787" i="9"/>
  <c r="AZ787" i="9"/>
  <c r="BB787" i="9"/>
  <c r="BU788" i="9"/>
  <c r="BT788" i="9"/>
  <c r="BV788" i="9"/>
  <c r="CN789" i="9"/>
  <c r="CP789" i="9"/>
  <c r="BA791" i="9"/>
  <c r="AZ791" i="9"/>
  <c r="BB791" i="9"/>
  <c r="BU792" i="9"/>
  <c r="BT792" i="9"/>
  <c r="BV792" i="9"/>
  <c r="CO793" i="9"/>
  <c r="CN793" i="9"/>
  <c r="CP793" i="9"/>
  <c r="CO795" i="9"/>
  <c r="CN795" i="9"/>
  <c r="CP795" i="9"/>
  <c r="BA797" i="9"/>
  <c r="AZ797" i="9"/>
  <c r="BB797" i="9"/>
  <c r="BA799" i="9"/>
  <c r="AZ799" i="9"/>
  <c r="BB799" i="9"/>
  <c r="BU800" i="9"/>
  <c r="BT800" i="9"/>
  <c r="BV800" i="9"/>
  <c r="CO801" i="9"/>
  <c r="CN801" i="9"/>
  <c r="BU805" i="9"/>
  <c r="BT805" i="9"/>
  <c r="CO821" i="9"/>
  <c r="CN821" i="9"/>
  <c r="CM821" i="9"/>
  <c r="BA824" i="9"/>
  <c r="AY824" i="9"/>
  <c r="AZ824" i="9"/>
  <c r="BA836" i="9"/>
  <c r="AZ836" i="9"/>
  <c r="AY836" i="9"/>
  <c r="CS701" i="9"/>
  <c r="CU701" i="9"/>
  <c r="BE765" i="9"/>
  <c r="BD765" i="9"/>
  <c r="BF765" i="9"/>
  <c r="BG765" i="9"/>
  <c r="BE789" i="9"/>
  <c r="BD789" i="9"/>
  <c r="BF789" i="9"/>
  <c r="BG789" i="9"/>
  <c r="BE805" i="9"/>
  <c r="BF805" i="9"/>
  <c r="BG805" i="9"/>
  <c r="BD805" i="9"/>
  <c r="BE817" i="9"/>
  <c r="BD817" i="9"/>
  <c r="BG817" i="9"/>
  <c r="BE825" i="9"/>
  <c r="BD825" i="9"/>
  <c r="BG825" i="9"/>
  <c r="CR624" i="9"/>
  <c r="CS624" i="9"/>
  <c r="CU624" i="9"/>
  <c r="BD626" i="9"/>
  <c r="BE626" i="9"/>
  <c r="BG626" i="9"/>
  <c r="BX627" i="9"/>
  <c r="BY627" i="9"/>
  <c r="CA627" i="9"/>
  <c r="CR628" i="9"/>
  <c r="CS628" i="9"/>
  <c r="CU628" i="9"/>
  <c r="BD630" i="9"/>
  <c r="BE630" i="9"/>
  <c r="BG630" i="9"/>
  <c r="BX631" i="9"/>
  <c r="BY631" i="9"/>
  <c r="CA631" i="9"/>
  <c r="CR632" i="9"/>
  <c r="CS632" i="9"/>
  <c r="CU632" i="9"/>
  <c r="BD634" i="9"/>
  <c r="BE634" i="9"/>
  <c r="BG634" i="9"/>
  <c r="BX635" i="9"/>
  <c r="BY635" i="9"/>
  <c r="CA635" i="9"/>
  <c r="CR636" i="9"/>
  <c r="CS636" i="9"/>
  <c r="CU636" i="9"/>
  <c r="BD638" i="9"/>
  <c r="BE638" i="9"/>
  <c r="BG638" i="9"/>
  <c r="BX639" i="9"/>
  <c r="BY639" i="9"/>
  <c r="CA639" i="9"/>
  <c r="CR640" i="9"/>
  <c r="CS640" i="9"/>
  <c r="CU640" i="9"/>
  <c r="BD642" i="9"/>
  <c r="BE642" i="9"/>
  <c r="BG642" i="9"/>
  <c r="BX643" i="9"/>
  <c r="BY643" i="9"/>
  <c r="CA643" i="9"/>
  <c r="CR644" i="9"/>
  <c r="CS644" i="9"/>
  <c r="CU644" i="9"/>
  <c r="BD646" i="9"/>
  <c r="BE646" i="9"/>
  <c r="BG646" i="9"/>
  <c r="BX647" i="9"/>
  <c r="BY647" i="9"/>
  <c r="CA647" i="9"/>
  <c r="CR648" i="9"/>
  <c r="CS648" i="9"/>
  <c r="CU648" i="9"/>
  <c r="BD650" i="9"/>
  <c r="BE650" i="9"/>
  <c r="BG650" i="9"/>
  <c r="BX651" i="9"/>
  <c r="BY651" i="9"/>
  <c r="CA651" i="9"/>
  <c r="CR652" i="9"/>
  <c r="CS652" i="9"/>
  <c r="CU652" i="9"/>
  <c r="BD654" i="9"/>
  <c r="BE654" i="9"/>
  <c r="BG654" i="9"/>
  <c r="BX655" i="9"/>
  <c r="BY655" i="9"/>
  <c r="CA655" i="9"/>
  <c r="CS656" i="9"/>
  <c r="CU656" i="9"/>
  <c r="BE658" i="9"/>
  <c r="BG658" i="9"/>
  <c r="BY659" i="9"/>
  <c r="CA659" i="9"/>
  <c r="CS660" i="9"/>
  <c r="CU660" i="9"/>
  <c r="BE662" i="9"/>
  <c r="BG662" i="9"/>
  <c r="BY663" i="9"/>
  <c r="CA663" i="9"/>
  <c r="CS664" i="9"/>
  <c r="CU664" i="9"/>
  <c r="BE666" i="9"/>
  <c r="BG666" i="9"/>
  <c r="BY667" i="9"/>
  <c r="CA667" i="9"/>
  <c r="CS668" i="9"/>
  <c r="CU668" i="9"/>
  <c r="CS671" i="9"/>
  <c r="CU671" i="9"/>
  <c r="BE673" i="9"/>
  <c r="BG673" i="9"/>
  <c r="BE676" i="9"/>
  <c r="BG676" i="9"/>
  <c r="BY677" i="9"/>
  <c r="CA677" i="9"/>
  <c r="BE679" i="9"/>
  <c r="BG679" i="9"/>
  <c r="BY680" i="9"/>
  <c r="CA680" i="9"/>
  <c r="CS681" i="9"/>
  <c r="CU681" i="9"/>
  <c r="BY683" i="9"/>
  <c r="CA683" i="9"/>
  <c r="CS684" i="9"/>
  <c r="CU684" i="9"/>
  <c r="BE688" i="9"/>
  <c r="BG688" i="9"/>
  <c r="BY689" i="9"/>
  <c r="CA689" i="9"/>
  <c r="CS692" i="9"/>
  <c r="CU692" i="9"/>
  <c r="BE696" i="9"/>
  <c r="BG696" i="9"/>
  <c r="BY697" i="9"/>
  <c r="CA697" i="9"/>
  <c r="CS785" i="9"/>
  <c r="CR785" i="9"/>
  <c r="CT785" i="9"/>
  <c r="CU785" i="9"/>
  <c r="BY813" i="9"/>
  <c r="BX813" i="9"/>
  <c r="CA813" i="9"/>
  <c r="BY821" i="9"/>
  <c r="BX821" i="9"/>
  <c r="CA821" i="9"/>
  <c r="BE833" i="9"/>
  <c r="BD833" i="9"/>
  <c r="CP20" i="9"/>
  <c r="AP23" i="9"/>
  <c r="AP27" i="9"/>
  <c r="AP30" i="9"/>
  <c r="BS34" i="9"/>
  <c r="BV34" i="9"/>
  <c r="CM35" i="9"/>
  <c r="CP35" i="9"/>
  <c r="AY37" i="9"/>
  <c r="BB37" i="9"/>
  <c r="BS38" i="9"/>
  <c r="BV38" i="9"/>
  <c r="CM39" i="9"/>
  <c r="CP39" i="9"/>
  <c r="AY41" i="9"/>
  <c r="BB41" i="9"/>
  <c r="BS42" i="9"/>
  <c r="BV42" i="9"/>
  <c r="CM43" i="9"/>
  <c r="CP43" i="9"/>
  <c r="CN47" i="9"/>
  <c r="CM47" i="9"/>
  <c r="CO47" i="9"/>
  <c r="CP47" i="9"/>
  <c r="AZ49" i="9"/>
  <c r="BB49" i="9"/>
  <c r="AY49" i="9"/>
  <c r="BA49" i="9"/>
  <c r="BT50" i="9"/>
  <c r="BV50" i="9"/>
  <c r="BS50" i="9"/>
  <c r="BU50" i="9"/>
  <c r="CN51" i="9"/>
  <c r="CP51" i="9"/>
  <c r="CM51" i="9"/>
  <c r="CO51" i="9"/>
  <c r="AZ53" i="9"/>
  <c r="BB53" i="9"/>
  <c r="AY53" i="9"/>
  <c r="BA53" i="9"/>
  <c r="BT54" i="9"/>
  <c r="BV54" i="9"/>
  <c r="BS54" i="9"/>
  <c r="BU54" i="9"/>
  <c r="CN55" i="9"/>
  <c r="CP55" i="9"/>
  <c r="CM55" i="9"/>
  <c r="CO55" i="9"/>
  <c r="AZ57" i="9"/>
  <c r="AY57" i="9"/>
  <c r="BA57" i="9"/>
  <c r="BB57" i="9"/>
  <c r="BT58" i="9"/>
  <c r="BV58" i="9"/>
  <c r="BS58" i="9"/>
  <c r="BU58" i="9"/>
  <c r="CN59" i="9"/>
  <c r="CM59" i="9"/>
  <c r="CO59" i="9"/>
  <c r="CP59" i="9"/>
  <c r="AZ61" i="9"/>
  <c r="BB61" i="9"/>
  <c r="AY61" i="9"/>
  <c r="BT62" i="9"/>
  <c r="BS62" i="9"/>
  <c r="BU62" i="9"/>
  <c r="BV62" i="9"/>
  <c r="CN63" i="9"/>
  <c r="CM63" i="9"/>
  <c r="CP63" i="9"/>
  <c r="AZ65" i="9"/>
  <c r="AY65" i="9"/>
  <c r="BB65" i="9"/>
  <c r="BT66" i="9"/>
  <c r="BU66" i="9"/>
  <c r="BV66" i="9"/>
  <c r="BS66" i="9"/>
  <c r="CN67" i="9"/>
  <c r="CO67" i="9"/>
  <c r="CP67" i="9"/>
  <c r="CM67" i="9"/>
  <c r="AZ69" i="9"/>
  <c r="BA69" i="9"/>
  <c r="BB69" i="9"/>
  <c r="AY69" i="9"/>
  <c r="BT70" i="9"/>
  <c r="BU70" i="9"/>
  <c r="BV70" i="9"/>
  <c r="BS70" i="9"/>
  <c r="CN71" i="9"/>
  <c r="CO71" i="9"/>
  <c r="CP71" i="9"/>
  <c r="CM71" i="9"/>
  <c r="BY34" i="9"/>
  <c r="BZ34" i="9"/>
  <c r="CA34" i="9"/>
  <c r="BX34" i="9"/>
  <c r="CS35" i="9"/>
  <c r="CT35" i="9"/>
  <c r="CU35" i="9"/>
  <c r="CR35" i="9"/>
  <c r="BE37" i="9"/>
  <c r="BF37" i="9"/>
  <c r="BG37" i="9"/>
  <c r="BD37" i="9"/>
  <c r="BY38" i="9"/>
  <c r="BZ38" i="9"/>
  <c r="CA38" i="9"/>
  <c r="BX38" i="9"/>
  <c r="CR39" i="9"/>
  <c r="CS39" i="9"/>
  <c r="CT39" i="9"/>
  <c r="CU39" i="9"/>
  <c r="BF41" i="9"/>
  <c r="BG41" i="9"/>
  <c r="BD41" i="9"/>
  <c r="BE41" i="9"/>
  <c r="BZ42" i="9"/>
  <c r="CA42" i="9"/>
  <c r="BX42" i="9"/>
  <c r="BY42" i="9"/>
  <c r="CT43" i="9"/>
  <c r="CU43" i="9"/>
  <c r="CR43" i="9"/>
  <c r="CS43" i="9"/>
  <c r="BD45" i="9"/>
  <c r="BE45" i="9"/>
  <c r="BF45" i="9"/>
  <c r="BG45" i="9"/>
  <c r="BX46" i="9"/>
  <c r="BY46" i="9"/>
  <c r="BZ46" i="9"/>
  <c r="CA46" i="9"/>
  <c r="CR47" i="9"/>
  <c r="CS47" i="9"/>
  <c r="CU47" i="9"/>
  <c r="BF49" i="9"/>
  <c r="BE49" i="9"/>
  <c r="BG49" i="9"/>
  <c r="BZ50" i="9"/>
  <c r="BY50" i="9"/>
  <c r="CA50" i="9"/>
  <c r="CT51" i="9"/>
  <c r="CS51" i="9"/>
  <c r="CU51" i="9"/>
  <c r="BF53" i="9"/>
  <c r="BE53" i="9"/>
  <c r="BG53" i="9"/>
  <c r="BZ54" i="9"/>
  <c r="BY54" i="9"/>
  <c r="CA54" i="9"/>
  <c r="CT55" i="9"/>
  <c r="CS55" i="9"/>
  <c r="CU55" i="9"/>
  <c r="BF57" i="9"/>
  <c r="BE57" i="9"/>
  <c r="BG57" i="9"/>
  <c r="BD61" i="9"/>
  <c r="BE61" i="9"/>
  <c r="BG61" i="9"/>
  <c r="BX62" i="9"/>
  <c r="BY62" i="9"/>
  <c r="CA62" i="9"/>
  <c r="CR63" i="9"/>
  <c r="CS63" i="9"/>
  <c r="CU63" i="9"/>
  <c r="BI32" i="9"/>
  <c r="BK32" i="9"/>
  <c r="BL32" i="9"/>
  <c r="BJ32" i="9"/>
  <c r="CC33" i="9"/>
  <c r="CD33" i="9"/>
  <c r="CE33" i="9"/>
  <c r="CF33" i="9"/>
  <c r="AQ35" i="9"/>
  <c r="AP35" i="9"/>
  <c r="AR35" i="9"/>
  <c r="BK36" i="9"/>
  <c r="BJ36" i="9"/>
  <c r="BL36" i="9"/>
  <c r="CE37" i="9"/>
  <c r="CD37" i="9"/>
  <c r="CF37" i="9"/>
  <c r="AQ39" i="9"/>
  <c r="AP39" i="9"/>
  <c r="AR39" i="9"/>
  <c r="BK40" i="9"/>
  <c r="BL40" i="9"/>
  <c r="BI40" i="9"/>
  <c r="BJ40" i="9"/>
  <c r="CE41" i="9"/>
  <c r="CC41" i="9"/>
  <c r="CD41" i="9"/>
  <c r="CF41" i="9"/>
  <c r="AQ43" i="9"/>
  <c r="AO43" i="9"/>
  <c r="AP43" i="9"/>
  <c r="AR43" i="9"/>
  <c r="BK44" i="9"/>
  <c r="BI44" i="9"/>
  <c r="BJ44" i="9"/>
  <c r="BL44" i="9"/>
  <c r="CE45" i="9"/>
  <c r="CF45" i="9"/>
  <c r="CC45" i="9"/>
  <c r="CD45" i="9"/>
  <c r="AP47" i="9"/>
  <c r="AQ47" i="9"/>
  <c r="AO47" i="9"/>
  <c r="AR47" i="9"/>
  <c r="BJ48" i="9"/>
  <c r="BK48" i="9"/>
  <c r="BL48" i="9"/>
  <c r="BI48" i="9"/>
  <c r="CD49" i="9"/>
  <c r="CE49" i="9"/>
  <c r="CF49" i="9"/>
  <c r="CC49" i="9"/>
  <c r="AP51" i="9"/>
  <c r="AQ51" i="9"/>
  <c r="AR51" i="9"/>
  <c r="AO51" i="9"/>
  <c r="BJ52" i="9"/>
  <c r="BK52" i="9"/>
  <c r="BL52" i="9"/>
  <c r="BI52" i="9"/>
  <c r="CD53" i="9"/>
  <c r="CF53" i="9"/>
  <c r="CC53" i="9"/>
  <c r="CE53" i="9"/>
  <c r="AP55" i="9"/>
  <c r="AQ55" i="9"/>
  <c r="AR55" i="9"/>
  <c r="AO55" i="9"/>
  <c r="BJ56" i="9"/>
  <c r="BK56" i="9"/>
  <c r="BL56" i="9"/>
  <c r="BI56" i="9"/>
  <c r="CF57" i="9"/>
  <c r="CC57" i="9"/>
  <c r="CD57" i="9"/>
  <c r="CE57" i="9"/>
  <c r="AP59" i="9"/>
  <c r="AQ59" i="9"/>
  <c r="AR59" i="9"/>
  <c r="AO59" i="9"/>
  <c r="BK60" i="9"/>
  <c r="BL60" i="9"/>
  <c r="BI60" i="9"/>
  <c r="BJ60" i="9"/>
  <c r="CF61" i="9"/>
  <c r="CC61" i="9"/>
  <c r="CD61" i="9"/>
  <c r="CE61" i="9"/>
  <c r="AP63" i="9"/>
  <c r="AQ63" i="9"/>
  <c r="AR63" i="9"/>
  <c r="AO63" i="9"/>
  <c r="BJ64" i="9"/>
  <c r="BK64" i="9"/>
  <c r="BL64" i="9"/>
  <c r="BI64" i="9"/>
  <c r="CC65" i="9"/>
  <c r="CF65" i="9"/>
  <c r="CD65" i="9"/>
  <c r="CE65" i="9"/>
  <c r="AO67" i="9"/>
  <c r="AP67" i="9"/>
  <c r="AQ67" i="9"/>
  <c r="AR67" i="9"/>
  <c r="BI68" i="9"/>
  <c r="BJ68" i="9"/>
  <c r="BK68" i="9"/>
  <c r="BL68" i="9"/>
  <c r="CC69" i="9"/>
  <c r="CD69" i="9"/>
  <c r="CE69" i="9"/>
  <c r="CF69" i="9"/>
  <c r="AO71" i="9"/>
  <c r="AP71" i="9"/>
  <c r="AQ71" i="9"/>
  <c r="AR71" i="9"/>
  <c r="BI72" i="9"/>
  <c r="BJ72" i="9"/>
  <c r="BK72" i="9"/>
  <c r="BL72" i="9"/>
  <c r="CC73" i="9"/>
  <c r="CD73" i="9"/>
  <c r="CF73" i="9"/>
  <c r="CE73" i="9"/>
  <c r="AO75" i="9"/>
  <c r="AP75" i="9"/>
  <c r="AR75" i="9"/>
  <c r="AQ75" i="9"/>
  <c r="BI76" i="9"/>
  <c r="BJ76" i="9"/>
  <c r="BL76" i="9"/>
  <c r="BK76" i="9"/>
  <c r="CC77" i="9"/>
  <c r="CD77" i="9"/>
  <c r="CF77" i="9"/>
  <c r="CE77" i="9"/>
  <c r="AW32" i="9"/>
  <c r="AT32" i="9"/>
  <c r="AU32" i="9"/>
  <c r="AV32" i="9"/>
  <c r="BP33" i="9"/>
  <c r="BQ33" i="9"/>
  <c r="BN33" i="9"/>
  <c r="BO33" i="9"/>
  <c r="CI34" i="9"/>
  <c r="CJ34" i="9"/>
  <c r="CK34" i="9"/>
  <c r="CH34" i="9"/>
  <c r="AU36" i="9"/>
  <c r="AV36" i="9"/>
  <c r="AW36" i="9"/>
  <c r="AT36" i="9"/>
  <c r="BO37" i="9"/>
  <c r="BP37" i="9"/>
  <c r="BQ37" i="9"/>
  <c r="BN37" i="9"/>
  <c r="CI38" i="9"/>
  <c r="CJ38" i="9"/>
  <c r="CK38" i="9"/>
  <c r="CH38" i="9"/>
  <c r="AU40" i="9"/>
  <c r="AT40" i="9"/>
  <c r="AW40" i="9"/>
  <c r="BO41" i="9"/>
  <c r="BQ41" i="9"/>
  <c r="BN41" i="9"/>
  <c r="CI42" i="9"/>
  <c r="CK42" i="9"/>
  <c r="CH42" i="9"/>
  <c r="AU44" i="9"/>
  <c r="AW44" i="9"/>
  <c r="AT44" i="9"/>
  <c r="BO45" i="9"/>
  <c r="BN45" i="9"/>
  <c r="BQ45" i="9"/>
  <c r="AV48" i="9"/>
  <c r="AU48" i="9"/>
  <c r="BN49" i="9"/>
  <c r="BQ49" i="9"/>
  <c r="CH50" i="9"/>
  <c r="CK50" i="9"/>
  <c r="AT52" i="9"/>
  <c r="AW52" i="9"/>
  <c r="BN53" i="9"/>
  <c r="BQ53" i="9"/>
  <c r="CH54" i="9"/>
  <c r="CK54" i="9"/>
  <c r="AT56" i="9"/>
  <c r="AW56" i="9"/>
  <c r="CH66" i="9"/>
  <c r="CK66" i="9"/>
  <c r="AT68" i="9"/>
  <c r="AW68" i="9"/>
  <c r="BN69" i="9"/>
  <c r="BQ69" i="9"/>
  <c r="CH70" i="9"/>
  <c r="CK70" i="9"/>
  <c r="AT72" i="9"/>
  <c r="AW72" i="9"/>
  <c r="BN73" i="9"/>
  <c r="BQ73" i="9"/>
  <c r="CH74" i="9"/>
  <c r="CK74" i="9"/>
  <c r="AT76" i="9"/>
  <c r="AW76" i="9"/>
  <c r="BN77" i="9"/>
  <c r="BQ77" i="9"/>
  <c r="CH78" i="9"/>
  <c r="CK78" i="9"/>
  <c r="AT80" i="9"/>
  <c r="AU80" i="9"/>
  <c r="AW80" i="9"/>
  <c r="BN81" i="9"/>
  <c r="BO81" i="9"/>
  <c r="BQ81" i="9"/>
  <c r="AV88" i="9"/>
  <c r="AU88" i="9"/>
  <c r="AW88" i="9"/>
  <c r="BN89" i="9"/>
  <c r="BP89" i="9"/>
  <c r="BQ89" i="9"/>
  <c r="BO89" i="9"/>
  <c r="CH90" i="9"/>
  <c r="CJ90" i="9"/>
  <c r="CK90" i="9"/>
  <c r="CI90" i="9"/>
  <c r="AT92" i="9"/>
  <c r="AV92" i="9"/>
  <c r="AW92" i="9"/>
  <c r="AU92" i="9"/>
  <c r="BN93" i="9"/>
  <c r="BP93" i="9"/>
  <c r="BQ93" i="9"/>
  <c r="BO93" i="9"/>
  <c r="CH94" i="9"/>
  <c r="CI94" i="9"/>
  <c r="CJ94" i="9"/>
  <c r="CK94" i="9"/>
  <c r="AT96" i="9"/>
  <c r="AU96" i="9"/>
  <c r="AV96" i="9"/>
  <c r="AW96" i="9"/>
  <c r="BN97" i="9"/>
  <c r="BO97" i="9"/>
  <c r="BP97" i="9"/>
  <c r="BQ97" i="9"/>
  <c r="CH98" i="9"/>
  <c r="CI98" i="9"/>
  <c r="CJ98" i="9"/>
  <c r="CK98" i="9"/>
  <c r="AT100" i="9"/>
  <c r="AU100" i="9"/>
  <c r="AV100" i="9"/>
  <c r="AW100" i="9"/>
  <c r="BN101" i="9"/>
  <c r="BO101" i="9"/>
  <c r="BP101" i="9"/>
  <c r="BQ101" i="9"/>
  <c r="AT104" i="9"/>
  <c r="AU104" i="9"/>
  <c r="AW104" i="9"/>
  <c r="BN105" i="9"/>
  <c r="BO105" i="9"/>
  <c r="BQ105" i="9"/>
  <c r="CH106" i="9"/>
  <c r="CI106" i="9"/>
  <c r="CK106" i="9"/>
  <c r="AT108" i="9"/>
  <c r="AU108" i="9"/>
  <c r="AW108" i="9"/>
  <c r="BN109" i="9"/>
  <c r="BO109" i="9"/>
  <c r="BQ109" i="9"/>
  <c r="CH110" i="9"/>
  <c r="CI110" i="9"/>
  <c r="CK110" i="9"/>
  <c r="AT112" i="9"/>
  <c r="AU112" i="9"/>
  <c r="AW112" i="9"/>
  <c r="BN113" i="9"/>
  <c r="BO113" i="9"/>
  <c r="BQ113" i="9"/>
  <c r="CH114" i="9"/>
  <c r="CI114" i="9"/>
  <c r="CK114" i="9"/>
  <c r="AT116" i="9"/>
  <c r="AU116" i="9"/>
  <c r="AW116" i="9"/>
  <c r="BN117" i="9"/>
  <c r="BQ117" i="9"/>
  <c r="BO117" i="9"/>
  <c r="CH118" i="9"/>
  <c r="CI118" i="9"/>
  <c r="CK118" i="9"/>
  <c r="AV120" i="9"/>
  <c r="AT120" i="9"/>
  <c r="AU120" i="9"/>
  <c r="AW120" i="9"/>
  <c r="BP121" i="9"/>
  <c r="BN121" i="9"/>
  <c r="BO121" i="9"/>
  <c r="BQ121" i="9"/>
  <c r="CJ122" i="9"/>
  <c r="CK122" i="9"/>
  <c r="CH122" i="9"/>
  <c r="CI122" i="9"/>
  <c r="AV124" i="9"/>
  <c r="AT124" i="9"/>
  <c r="AU124" i="9"/>
  <c r="AW124" i="9"/>
  <c r="BP125" i="9"/>
  <c r="BQ125" i="9"/>
  <c r="BN125" i="9"/>
  <c r="BO125" i="9"/>
  <c r="CJ126" i="9"/>
  <c r="CI126" i="9"/>
  <c r="CK126" i="9"/>
  <c r="CH126" i="9"/>
  <c r="AV128" i="9"/>
  <c r="AT128" i="9"/>
  <c r="AU128" i="9"/>
  <c r="AW128" i="9"/>
  <c r="BP129" i="9"/>
  <c r="BN129" i="9"/>
  <c r="BO129" i="9"/>
  <c r="BQ129" i="9"/>
  <c r="CJ130" i="9"/>
  <c r="CH130" i="9"/>
  <c r="CI130" i="9"/>
  <c r="CK130" i="9"/>
  <c r="BN149" i="9"/>
  <c r="BQ149" i="9"/>
  <c r="BN153" i="9"/>
  <c r="BQ153" i="9"/>
  <c r="BN157" i="9"/>
  <c r="BQ157" i="9"/>
  <c r="AZ72" i="9"/>
  <c r="AY72" i="9"/>
  <c r="BA72" i="9"/>
  <c r="BB72" i="9"/>
  <c r="BT73" i="9"/>
  <c r="BS73" i="9"/>
  <c r="BU73" i="9"/>
  <c r="BV73" i="9"/>
  <c r="CN74" i="9"/>
  <c r="CM74" i="9"/>
  <c r="CP74" i="9"/>
  <c r="CO74" i="9"/>
  <c r="AZ76" i="9"/>
  <c r="AY76" i="9"/>
  <c r="BB76" i="9"/>
  <c r="BA76" i="9"/>
  <c r="BT77" i="9"/>
  <c r="BS77" i="9"/>
  <c r="BV77" i="9"/>
  <c r="BU77" i="9"/>
  <c r="CN78" i="9"/>
  <c r="CM78" i="9"/>
  <c r="CO78" i="9"/>
  <c r="CP78" i="9"/>
  <c r="AZ80" i="9"/>
  <c r="AY80" i="9"/>
  <c r="BA80" i="9"/>
  <c r="BB80" i="9"/>
  <c r="BT81" i="9"/>
  <c r="BU81" i="9"/>
  <c r="BV81" i="9"/>
  <c r="BS81" i="9"/>
  <c r="CN82" i="9"/>
  <c r="CM82" i="9"/>
  <c r="CO82" i="9"/>
  <c r="CP82" i="9"/>
  <c r="AZ84" i="9"/>
  <c r="AY84" i="9"/>
  <c r="BA84" i="9"/>
  <c r="BB84" i="9"/>
  <c r="BT85" i="9"/>
  <c r="BV85" i="9"/>
  <c r="BS85" i="9"/>
  <c r="BU85" i="9"/>
  <c r="CN86" i="9"/>
  <c r="CP86" i="9"/>
  <c r="CM86" i="9"/>
  <c r="CO86" i="9"/>
  <c r="AZ88" i="9"/>
  <c r="BA88" i="9"/>
  <c r="BB88" i="9"/>
  <c r="BT89" i="9"/>
  <c r="BU89" i="9"/>
  <c r="BV89" i="9"/>
  <c r="BS89" i="9"/>
  <c r="CN90" i="9"/>
  <c r="CO90" i="9"/>
  <c r="CP90" i="9"/>
  <c r="CM90" i="9"/>
  <c r="AZ92" i="9"/>
  <c r="BA92" i="9"/>
  <c r="BB92" i="9"/>
  <c r="AY92" i="9"/>
  <c r="BT93" i="9"/>
  <c r="BU93" i="9"/>
  <c r="BV93" i="9"/>
  <c r="BS93" i="9"/>
  <c r="CP94" i="9"/>
  <c r="CM94" i="9"/>
  <c r="CN94" i="9"/>
  <c r="CO94" i="9"/>
  <c r="BB96" i="9"/>
  <c r="AY96" i="9"/>
  <c r="AZ96" i="9"/>
  <c r="BA96" i="9"/>
  <c r="BV97" i="9"/>
  <c r="BS97" i="9"/>
  <c r="BT97" i="9"/>
  <c r="BU97" i="9"/>
  <c r="CP98" i="9"/>
  <c r="CM98" i="9"/>
  <c r="CN98" i="9"/>
  <c r="CO98" i="9"/>
  <c r="AY100" i="9"/>
  <c r="AZ100" i="9"/>
  <c r="BA100" i="9"/>
  <c r="BB100" i="9"/>
  <c r="BV101" i="9"/>
  <c r="BS101" i="9"/>
  <c r="BT101" i="9"/>
  <c r="BU101" i="9"/>
  <c r="CO102" i="9"/>
  <c r="CP102" i="9"/>
  <c r="CM102" i="9"/>
  <c r="CN102" i="9"/>
  <c r="AZ104" i="9"/>
  <c r="BA104" i="9"/>
  <c r="BB104" i="9"/>
  <c r="AY104" i="9"/>
  <c r="BT105" i="9"/>
  <c r="BU105" i="9"/>
  <c r="BV105" i="9"/>
  <c r="BS105" i="9"/>
  <c r="CN106" i="9"/>
  <c r="CO106" i="9"/>
  <c r="CP106" i="9"/>
  <c r="CM106" i="9"/>
  <c r="AZ108" i="9"/>
  <c r="BA108" i="9"/>
  <c r="BB108" i="9"/>
  <c r="AY108" i="9"/>
  <c r="BT109" i="9"/>
  <c r="BU109" i="9"/>
  <c r="BV109" i="9"/>
  <c r="BS109" i="9"/>
  <c r="CN110" i="9"/>
  <c r="CO110" i="9"/>
  <c r="CP110" i="9"/>
  <c r="CM110" i="9"/>
  <c r="AZ112" i="9"/>
  <c r="BA112" i="9"/>
  <c r="BB112" i="9"/>
  <c r="AY112" i="9"/>
  <c r="BT113" i="9"/>
  <c r="BU113" i="9"/>
  <c r="BS113" i="9"/>
  <c r="BV113" i="9"/>
  <c r="CN114" i="9"/>
  <c r="CO114" i="9"/>
  <c r="CP114" i="9"/>
  <c r="CM114" i="9"/>
  <c r="AZ116" i="9"/>
  <c r="BA116" i="9"/>
  <c r="AY116" i="9"/>
  <c r="BB116" i="9"/>
  <c r="BT117" i="9"/>
  <c r="BS117" i="9"/>
  <c r="BV117" i="9"/>
  <c r="CN118" i="9"/>
  <c r="CM118" i="9"/>
  <c r="CP118" i="9"/>
  <c r="AZ120" i="9"/>
  <c r="AY120" i="9"/>
  <c r="BB120" i="9"/>
  <c r="BT121" i="9"/>
  <c r="BS121" i="9"/>
  <c r="BV121" i="9"/>
  <c r="CN122" i="9"/>
  <c r="CP122" i="9"/>
  <c r="CM122" i="9"/>
  <c r="AZ124" i="9"/>
  <c r="AY124" i="9"/>
  <c r="BB124" i="9"/>
  <c r="BT125" i="9"/>
  <c r="BS125" i="9"/>
  <c r="BV125" i="9"/>
  <c r="CN126" i="9"/>
  <c r="CP126" i="9"/>
  <c r="CM126" i="9"/>
  <c r="CM138" i="9"/>
  <c r="CO138" i="9"/>
  <c r="CP138" i="9"/>
  <c r="AY140" i="9"/>
  <c r="BA140" i="9"/>
  <c r="BB140" i="9"/>
  <c r="BS141" i="9"/>
  <c r="BV141" i="9"/>
  <c r="BU141" i="9"/>
  <c r="CM142" i="9"/>
  <c r="CO142" i="9"/>
  <c r="CP142" i="9"/>
  <c r="AY144" i="9"/>
  <c r="BA144" i="9"/>
  <c r="BB144" i="9"/>
  <c r="BS145" i="9"/>
  <c r="BU145" i="9"/>
  <c r="BV145" i="9"/>
  <c r="CP146" i="9"/>
  <c r="CO146" i="9"/>
  <c r="BA148" i="9"/>
  <c r="BB148" i="9"/>
  <c r="BV149" i="9"/>
  <c r="BU149" i="9"/>
  <c r="CP150" i="9"/>
  <c r="CO150" i="9"/>
  <c r="BB152" i="9"/>
  <c r="BA152" i="9"/>
  <c r="BV153" i="9"/>
  <c r="BU153" i="9"/>
  <c r="CP154" i="9"/>
  <c r="CO154" i="9"/>
  <c r="BA156" i="9"/>
  <c r="BB156" i="9"/>
  <c r="BV157" i="9"/>
  <c r="BU157" i="9"/>
  <c r="CP158" i="9"/>
  <c r="CO158" i="9"/>
  <c r="AY160" i="9"/>
  <c r="BB160" i="9"/>
  <c r="BS161" i="9"/>
  <c r="BV161" i="9"/>
  <c r="CM162" i="9"/>
  <c r="CP162" i="9"/>
  <c r="AY164" i="9"/>
  <c r="BB164" i="9"/>
  <c r="BS165" i="9"/>
  <c r="BV165" i="9"/>
  <c r="CM166" i="9"/>
  <c r="CP166" i="9"/>
  <c r="AY168" i="9"/>
  <c r="BB168" i="9"/>
  <c r="BS169" i="9"/>
  <c r="BV169" i="9"/>
  <c r="CM170" i="9"/>
  <c r="CP170" i="9"/>
  <c r="AY172" i="9"/>
  <c r="BB172" i="9"/>
  <c r="BS173" i="9"/>
  <c r="BV173" i="9"/>
  <c r="BD65" i="9"/>
  <c r="BE65" i="9"/>
  <c r="BG65" i="9"/>
  <c r="BZ66" i="9"/>
  <c r="CA66" i="9"/>
  <c r="BY66" i="9"/>
  <c r="CT67" i="9"/>
  <c r="CU67" i="9"/>
  <c r="CS67" i="9"/>
  <c r="BF69" i="9"/>
  <c r="BG69" i="9"/>
  <c r="BE69" i="9"/>
  <c r="BZ70" i="9"/>
  <c r="CA70" i="9"/>
  <c r="BY70" i="9"/>
  <c r="CT71" i="9"/>
  <c r="CU71" i="9"/>
  <c r="CS71" i="9"/>
  <c r="BF73" i="9"/>
  <c r="BG73" i="9"/>
  <c r="BE73" i="9"/>
  <c r="BZ74" i="9"/>
  <c r="CA74" i="9"/>
  <c r="BY74" i="9"/>
  <c r="CT75" i="9"/>
  <c r="CU75" i="9"/>
  <c r="CS75" i="9"/>
  <c r="BF77" i="9"/>
  <c r="BG77" i="9"/>
  <c r="BE77" i="9"/>
  <c r="BZ78" i="9"/>
  <c r="CA78" i="9"/>
  <c r="CT79" i="9"/>
  <c r="CU79" i="9"/>
  <c r="CR87" i="9"/>
  <c r="CU87" i="9"/>
  <c r="BD89" i="9"/>
  <c r="BG89" i="9"/>
  <c r="BZ90" i="9"/>
  <c r="CA90" i="9"/>
  <c r="CT91" i="9"/>
  <c r="CU91" i="9"/>
  <c r="BF93" i="9"/>
  <c r="BG93" i="9"/>
  <c r="BX98" i="9"/>
  <c r="CA98" i="9"/>
  <c r="BD101" i="9"/>
  <c r="BG101" i="9"/>
  <c r="BZ102" i="9"/>
  <c r="BY102" i="9"/>
  <c r="CT103" i="9"/>
  <c r="CU103" i="9"/>
  <c r="BF105" i="9"/>
  <c r="BG105" i="9"/>
  <c r="BZ106" i="9"/>
  <c r="CA106" i="9"/>
  <c r="CT107" i="9"/>
  <c r="CU107" i="9"/>
  <c r="BF109" i="9"/>
  <c r="BG109" i="9"/>
  <c r="BZ110" i="9"/>
  <c r="CA110" i="9"/>
  <c r="CT111" i="9"/>
  <c r="CU111" i="9"/>
  <c r="BF113" i="9"/>
  <c r="BG113" i="9"/>
  <c r="BZ114" i="9"/>
  <c r="CA114" i="9"/>
  <c r="CT115" i="9"/>
  <c r="CU115" i="9"/>
  <c r="BF117" i="9"/>
  <c r="BG117" i="9"/>
  <c r="BZ118" i="9"/>
  <c r="CA118" i="9"/>
  <c r="CT119" i="9"/>
  <c r="CU119" i="9"/>
  <c r="BF121" i="9"/>
  <c r="BG121" i="9"/>
  <c r="CR131" i="9"/>
  <c r="CS131" i="9"/>
  <c r="CT131" i="9"/>
  <c r="BD133" i="9"/>
  <c r="BF133" i="9"/>
  <c r="BE133" i="9"/>
  <c r="BX134" i="9"/>
  <c r="BY134" i="9"/>
  <c r="BZ134" i="9"/>
  <c r="CR135" i="9"/>
  <c r="CT135" i="9"/>
  <c r="CS135" i="9"/>
  <c r="BD137" i="9"/>
  <c r="BE137" i="9"/>
  <c r="BF137" i="9"/>
  <c r="BZ138" i="9"/>
  <c r="CA138" i="9"/>
  <c r="BX138" i="9"/>
  <c r="BY138" i="9"/>
  <c r="CS139" i="9"/>
  <c r="CR139" i="9"/>
  <c r="CT139" i="9"/>
  <c r="CU139" i="9"/>
  <c r="BE141" i="9"/>
  <c r="BD141" i="9"/>
  <c r="BF141" i="9"/>
  <c r="BG141" i="9"/>
  <c r="BY142" i="9"/>
  <c r="BZ142" i="9"/>
  <c r="CA142" i="9"/>
  <c r="BX142" i="9"/>
  <c r="CS143" i="9"/>
  <c r="CU143" i="9"/>
  <c r="CR143" i="9"/>
  <c r="CT143" i="9"/>
  <c r="BD145" i="9"/>
  <c r="BE145" i="9"/>
  <c r="BF145" i="9"/>
  <c r="BG145" i="9"/>
  <c r="BX146" i="9"/>
  <c r="BY146" i="9"/>
  <c r="BZ146" i="9"/>
  <c r="CA146" i="9"/>
  <c r="CT147" i="9"/>
  <c r="CU147" i="9"/>
  <c r="CR147" i="9"/>
  <c r="CS147" i="9"/>
  <c r="BG149" i="9"/>
  <c r="BD149" i="9"/>
  <c r="BE149" i="9"/>
  <c r="BF149" i="9"/>
  <c r="CE79" i="9"/>
  <c r="CF79" i="9"/>
  <c r="CD79" i="9"/>
  <c r="CC79" i="9"/>
  <c r="AR81" i="9"/>
  <c r="AO81" i="9"/>
  <c r="AP81" i="9"/>
  <c r="AQ81" i="9"/>
  <c r="BL82" i="9"/>
  <c r="BI82" i="9"/>
  <c r="BJ82" i="9"/>
  <c r="BK82" i="9"/>
  <c r="CF83" i="9"/>
  <c r="CC83" i="9"/>
  <c r="CD83" i="9"/>
  <c r="CE83" i="9"/>
  <c r="AP85" i="9"/>
  <c r="AQ85" i="9"/>
  <c r="AR85" i="9"/>
  <c r="AO85" i="9"/>
  <c r="BJ86" i="9"/>
  <c r="BK86" i="9"/>
  <c r="BL86" i="9"/>
  <c r="BI86" i="9"/>
  <c r="CD87" i="9"/>
  <c r="CE87" i="9"/>
  <c r="CF87" i="9"/>
  <c r="CC87" i="9"/>
  <c r="AQ89" i="9"/>
  <c r="AR89" i="9"/>
  <c r="AO89" i="9"/>
  <c r="AP89" i="9"/>
  <c r="BJ90" i="9"/>
  <c r="BK90" i="9"/>
  <c r="BL90" i="9"/>
  <c r="CD91" i="9"/>
  <c r="CE91" i="9"/>
  <c r="CF91" i="9"/>
  <c r="AP93" i="9"/>
  <c r="AQ93" i="9"/>
  <c r="AR93" i="9"/>
  <c r="BJ94" i="9"/>
  <c r="BK94" i="9"/>
  <c r="BL94" i="9"/>
  <c r="CD95" i="9"/>
  <c r="CE95" i="9"/>
  <c r="CF95" i="9"/>
  <c r="AQ97" i="9"/>
  <c r="AR97" i="9"/>
  <c r="BK98" i="9"/>
  <c r="BL98" i="9"/>
  <c r="CE99" i="9"/>
  <c r="CF99" i="9"/>
  <c r="AQ101" i="9"/>
  <c r="AR101" i="9"/>
  <c r="BJ102" i="9"/>
  <c r="BL102" i="9"/>
  <c r="BI102" i="9"/>
  <c r="CD103" i="9"/>
  <c r="CC103" i="9"/>
  <c r="CF103" i="9"/>
  <c r="AR105" i="9"/>
  <c r="AO105" i="9"/>
  <c r="AP105" i="9"/>
  <c r="AQ105" i="9"/>
  <c r="BL106" i="9"/>
  <c r="BI106" i="9"/>
  <c r="BJ106" i="9"/>
  <c r="BK106" i="9"/>
  <c r="CF107" i="9"/>
  <c r="CC107" i="9"/>
  <c r="CD107" i="9"/>
  <c r="CE107" i="9"/>
  <c r="AR109" i="9"/>
  <c r="AO109" i="9"/>
  <c r="AP109" i="9"/>
  <c r="AQ109" i="9"/>
  <c r="BL110" i="9"/>
  <c r="BI110" i="9"/>
  <c r="BJ110" i="9"/>
  <c r="BK110" i="9"/>
  <c r="CF111" i="9"/>
  <c r="CC111" i="9"/>
  <c r="CD111" i="9"/>
  <c r="CE111" i="9"/>
  <c r="AR113" i="9"/>
  <c r="AO113" i="9"/>
  <c r="AP113" i="9"/>
  <c r="AQ113" i="9"/>
  <c r="BL114" i="9"/>
  <c r="BK114" i="9"/>
  <c r="BI114" i="9"/>
  <c r="BJ114" i="9"/>
  <c r="CF115" i="9"/>
  <c r="CC115" i="9"/>
  <c r="CD115" i="9"/>
  <c r="CE115" i="9"/>
  <c r="AO117" i="9"/>
  <c r="AR117" i="9"/>
  <c r="AP117" i="9"/>
  <c r="AQ117" i="9"/>
  <c r="BJ118" i="9"/>
  <c r="BK118" i="9"/>
  <c r="BL118" i="9"/>
  <c r="BI118" i="9"/>
  <c r="CF119" i="9"/>
  <c r="CD119" i="9"/>
  <c r="CE119" i="9"/>
  <c r="CC119" i="9"/>
  <c r="AR121" i="9"/>
  <c r="AO121" i="9"/>
  <c r="AP121" i="9"/>
  <c r="AQ121" i="9"/>
  <c r="BI122" i="9"/>
  <c r="BK122" i="9"/>
  <c r="BL122" i="9"/>
  <c r="BJ122" i="9"/>
  <c r="CE123" i="9"/>
  <c r="CD123" i="9"/>
  <c r="CF123" i="9"/>
  <c r="CC123" i="9"/>
  <c r="AO125" i="9"/>
  <c r="AP125" i="9"/>
  <c r="AQ125" i="9"/>
  <c r="AR125" i="9"/>
  <c r="BL126" i="9"/>
  <c r="BI126" i="9"/>
  <c r="BJ126" i="9"/>
  <c r="BK126" i="9"/>
  <c r="CD127" i="9"/>
  <c r="CE127" i="9"/>
  <c r="CF127" i="9"/>
  <c r="CC127" i="9"/>
  <c r="AR129" i="9"/>
  <c r="AO129" i="9"/>
  <c r="AP129" i="9"/>
  <c r="AQ129" i="9"/>
  <c r="BI130" i="9"/>
  <c r="BJ130" i="9"/>
  <c r="BL130" i="9"/>
  <c r="BK130" i="9"/>
  <c r="CE131" i="9"/>
  <c r="CF131" i="9"/>
  <c r="CD131" i="9"/>
  <c r="CC131" i="9"/>
  <c r="AO133" i="9"/>
  <c r="AP133" i="9"/>
  <c r="AQ133" i="9"/>
  <c r="AR133" i="9"/>
  <c r="BK134" i="9"/>
  <c r="BL134" i="9"/>
  <c r="BI134" i="9"/>
  <c r="BJ134" i="9"/>
  <c r="CC135" i="9"/>
  <c r="CD135" i="9"/>
  <c r="CF135" i="9"/>
  <c r="CE135" i="9"/>
  <c r="AQ137" i="9"/>
  <c r="AR137" i="9"/>
  <c r="AP137" i="9"/>
  <c r="AO137" i="9"/>
  <c r="BK138" i="9"/>
  <c r="BI138" i="9"/>
  <c r="BJ138" i="9"/>
  <c r="BL138" i="9"/>
  <c r="CE139" i="9"/>
  <c r="CD139" i="9"/>
  <c r="CF139" i="9"/>
  <c r="CC139" i="9"/>
  <c r="AQ141" i="9"/>
  <c r="AP141" i="9"/>
  <c r="AO141" i="9"/>
  <c r="AR141" i="9"/>
  <c r="BK142" i="9"/>
  <c r="BJ142" i="9"/>
  <c r="BI142" i="9"/>
  <c r="BL142" i="9"/>
  <c r="CE143" i="9"/>
  <c r="CD143" i="9"/>
  <c r="CC143" i="9"/>
  <c r="CF143" i="9"/>
  <c r="AQ145" i="9"/>
  <c r="AO145" i="9"/>
  <c r="AP145" i="9"/>
  <c r="AR145" i="9"/>
  <c r="BK146" i="9"/>
  <c r="BI146" i="9"/>
  <c r="BJ146" i="9"/>
  <c r="BL146" i="9"/>
  <c r="CE147" i="9"/>
  <c r="CD147" i="9"/>
  <c r="CF147" i="9"/>
  <c r="CC147" i="9"/>
  <c r="AQ149" i="9"/>
  <c r="AO149" i="9"/>
  <c r="AP149" i="9"/>
  <c r="AR149" i="9"/>
  <c r="BK150" i="9"/>
  <c r="BI150" i="9"/>
  <c r="BJ150" i="9"/>
  <c r="BL150" i="9"/>
  <c r="CE151" i="9"/>
  <c r="CC151" i="9"/>
  <c r="CF151" i="9"/>
  <c r="CD151" i="9"/>
  <c r="AQ153" i="9"/>
  <c r="AR153" i="9"/>
  <c r="AO153" i="9"/>
  <c r="AP153" i="9"/>
  <c r="BK154" i="9"/>
  <c r="BJ154" i="9"/>
  <c r="BI154" i="9"/>
  <c r="BL154" i="9"/>
  <c r="CE155" i="9"/>
  <c r="CD155" i="9"/>
  <c r="CC155" i="9"/>
  <c r="CF155" i="9"/>
  <c r="AQ157" i="9"/>
  <c r="AP157" i="9"/>
  <c r="AO157" i="9"/>
  <c r="AR157" i="9"/>
  <c r="BK158" i="9"/>
  <c r="BL158" i="9"/>
  <c r="BI158" i="9"/>
  <c r="BJ158" i="9"/>
  <c r="CE159" i="9"/>
  <c r="CC159" i="9"/>
  <c r="CF159" i="9"/>
  <c r="AQ161" i="9"/>
  <c r="AP161" i="9"/>
  <c r="AR161" i="9"/>
  <c r="BK162" i="9"/>
  <c r="BJ162" i="9"/>
  <c r="BL162" i="9"/>
  <c r="CE163" i="9"/>
  <c r="CD163" i="9"/>
  <c r="CF163" i="9"/>
  <c r="AO165" i="9"/>
  <c r="AP165" i="9"/>
  <c r="AQ165" i="9"/>
  <c r="AR165" i="9"/>
  <c r="BI166" i="9"/>
  <c r="BJ166" i="9"/>
  <c r="BK166" i="9"/>
  <c r="BL166" i="9"/>
  <c r="CC167" i="9"/>
  <c r="CD167" i="9"/>
  <c r="CE167" i="9"/>
  <c r="CF167" i="9"/>
  <c r="AO169" i="9"/>
  <c r="AP169" i="9"/>
  <c r="AQ169" i="9"/>
  <c r="AR169" i="9"/>
  <c r="BI170" i="9"/>
  <c r="BJ170" i="9"/>
  <c r="BK170" i="9"/>
  <c r="BL170" i="9"/>
  <c r="CC171" i="9"/>
  <c r="CD171" i="9"/>
  <c r="CE171" i="9"/>
  <c r="CF171" i="9"/>
  <c r="AO173" i="9"/>
  <c r="AP173" i="9"/>
  <c r="AQ173" i="9"/>
  <c r="AR173" i="9"/>
  <c r="BI174" i="9"/>
  <c r="BJ174" i="9"/>
  <c r="BK174" i="9"/>
  <c r="BL174" i="9"/>
  <c r="CC175" i="9"/>
  <c r="CD175" i="9"/>
  <c r="CE175" i="9"/>
  <c r="CF175" i="9"/>
  <c r="AO177" i="9"/>
  <c r="AP177" i="9"/>
  <c r="AQ177" i="9"/>
  <c r="AR177" i="9"/>
  <c r="BI178" i="9"/>
  <c r="BK178" i="9"/>
  <c r="BL178" i="9"/>
  <c r="BJ178" i="9"/>
  <c r="CC179" i="9"/>
  <c r="CD179" i="9"/>
  <c r="CE179" i="9"/>
  <c r="CF179" i="9"/>
  <c r="AO181" i="9"/>
  <c r="AR181" i="9"/>
  <c r="AQ181" i="9"/>
  <c r="AP181" i="9"/>
  <c r="BI182" i="9"/>
  <c r="BJ182" i="9"/>
  <c r="BK182" i="9"/>
  <c r="BL182" i="9"/>
  <c r="CC183" i="9"/>
  <c r="CF183" i="9"/>
  <c r="CD183" i="9"/>
  <c r="CE183" i="9"/>
  <c r="AO185" i="9"/>
  <c r="AP185" i="9"/>
  <c r="AQ185" i="9"/>
  <c r="AR185" i="9"/>
  <c r="BI186" i="9"/>
  <c r="BL186" i="9"/>
  <c r="BK186" i="9"/>
  <c r="BJ186" i="9"/>
  <c r="CC187" i="9"/>
  <c r="CD187" i="9"/>
  <c r="CE187" i="9"/>
  <c r="CF187" i="9"/>
  <c r="AO189" i="9"/>
  <c r="AR189" i="9"/>
  <c r="AP189" i="9"/>
  <c r="AQ189" i="9"/>
  <c r="BJ190" i="9"/>
  <c r="BL190" i="9"/>
  <c r="CD191" i="9"/>
  <c r="CF191" i="9"/>
  <c r="AP193" i="9"/>
  <c r="AR193" i="9"/>
  <c r="BJ194" i="9"/>
  <c r="BL194" i="9"/>
  <c r="CD195" i="9"/>
  <c r="CE195" i="9"/>
  <c r="CF195" i="9"/>
  <c r="AP197" i="9"/>
  <c r="AQ197" i="9"/>
  <c r="AR197" i="9"/>
  <c r="BJ198" i="9"/>
  <c r="BK198" i="9"/>
  <c r="BL198" i="9"/>
  <c r="CD199" i="9"/>
  <c r="CE199" i="9"/>
  <c r="CF199" i="9"/>
  <c r="AP201" i="9"/>
  <c r="AQ201" i="9"/>
  <c r="AR201" i="9"/>
  <c r="BJ202" i="9"/>
  <c r="BK202" i="9"/>
  <c r="BL202" i="9"/>
  <c r="CD203" i="9"/>
  <c r="CE203" i="9"/>
  <c r="CF203" i="9"/>
  <c r="AP205" i="9"/>
  <c r="AQ205" i="9"/>
  <c r="AR205" i="9"/>
  <c r="BJ206" i="9"/>
  <c r="BK206" i="9"/>
  <c r="BL206" i="9"/>
  <c r="CD207" i="9"/>
  <c r="CE207" i="9"/>
  <c r="CF207" i="9"/>
  <c r="AP209" i="9"/>
  <c r="AQ209" i="9"/>
  <c r="AR209" i="9"/>
  <c r="BI210" i="9"/>
  <c r="BJ210" i="9"/>
  <c r="BL210" i="9"/>
  <c r="CC211" i="9"/>
  <c r="CD211" i="9"/>
  <c r="CF211" i="9"/>
  <c r="AO213" i="9"/>
  <c r="AP213" i="9"/>
  <c r="AR213" i="9"/>
  <c r="BI214" i="9"/>
  <c r="BJ214" i="9"/>
  <c r="BL214" i="9"/>
  <c r="CC215" i="9"/>
  <c r="CD215" i="9"/>
  <c r="CF215" i="9"/>
  <c r="AO217" i="9"/>
  <c r="AP217" i="9"/>
  <c r="AR217" i="9"/>
  <c r="BI218" i="9"/>
  <c r="BJ218" i="9"/>
  <c r="BL218" i="9"/>
  <c r="CC219" i="9"/>
  <c r="CF219" i="9"/>
  <c r="CD219" i="9"/>
  <c r="AO221" i="9"/>
  <c r="AR221" i="9"/>
  <c r="AP221" i="9"/>
  <c r="BJ222" i="9"/>
  <c r="BL222" i="9"/>
  <c r="CD223" i="9"/>
  <c r="CF223" i="9"/>
  <c r="AP225" i="9"/>
  <c r="AR225" i="9"/>
  <c r="BJ226" i="9"/>
  <c r="BL226" i="9"/>
  <c r="CD227" i="9"/>
  <c r="CF227" i="9"/>
  <c r="AP229" i="9"/>
  <c r="AR229" i="9"/>
  <c r="BJ230" i="9"/>
  <c r="BL230" i="9"/>
  <c r="CD231" i="9"/>
  <c r="CF231" i="9"/>
  <c r="AP233" i="9"/>
  <c r="AR233" i="9"/>
  <c r="BJ234" i="9"/>
  <c r="BL234" i="9"/>
  <c r="CD235" i="9"/>
  <c r="CF235" i="9"/>
  <c r="AP237" i="9"/>
  <c r="AR237" i="9"/>
  <c r="BJ238" i="9"/>
  <c r="BL238" i="9"/>
  <c r="CD239" i="9"/>
  <c r="CF239" i="9"/>
  <c r="AP241" i="9"/>
  <c r="AR241" i="9"/>
  <c r="BJ242" i="9"/>
  <c r="BL242" i="9"/>
  <c r="CD243" i="9"/>
  <c r="CF243" i="9"/>
  <c r="AP245" i="9"/>
  <c r="AR245" i="9"/>
  <c r="BJ246" i="9"/>
  <c r="BL246" i="9"/>
  <c r="CD247" i="9"/>
  <c r="CF247" i="9"/>
  <c r="AP249" i="9"/>
  <c r="AR249" i="9"/>
  <c r="BJ250" i="9"/>
  <c r="BL250" i="9"/>
  <c r="CD251" i="9"/>
  <c r="CF251" i="9"/>
  <c r="AP253" i="9"/>
  <c r="AR253" i="9"/>
  <c r="BJ254" i="9"/>
  <c r="BL254" i="9"/>
  <c r="CD255" i="9"/>
  <c r="CF255" i="9"/>
  <c r="AP257" i="9"/>
  <c r="AQ257" i="9"/>
  <c r="AR257" i="9"/>
  <c r="BJ258" i="9"/>
  <c r="BK258" i="9"/>
  <c r="BL258" i="9"/>
  <c r="CD259" i="9"/>
  <c r="CE259" i="9"/>
  <c r="CF259" i="9"/>
  <c r="AP261" i="9"/>
  <c r="AQ261" i="9"/>
  <c r="AR261" i="9"/>
  <c r="BJ262" i="9"/>
  <c r="BK262" i="9"/>
  <c r="BL262" i="9"/>
  <c r="CD263" i="9"/>
  <c r="CE263" i="9"/>
  <c r="CF263" i="9"/>
  <c r="AP265" i="9"/>
  <c r="AQ265" i="9"/>
  <c r="AR265" i="9"/>
  <c r="BJ266" i="9"/>
  <c r="BK266" i="9"/>
  <c r="BL266" i="9"/>
  <c r="CD267" i="9"/>
  <c r="CE267" i="9"/>
  <c r="CF267" i="9"/>
  <c r="AO269" i="9"/>
  <c r="AQ269" i="9"/>
  <c r="AP269" i="9"/>
  <c r="AR269" i="9"/>
  <c r="BI270" i="9"/>
  <c r="BJ270" i="9"/>
  <c r="BL270" i="9"/>
  <c r="BK270" i="9"/>
  <c r="CC271" i="9"/>
  <c r="CF271" i="9"/>
  <c r="CD271" i="9"/>
  <c r="CE271" i="9"/>
  <c r="AO273" i="9"/>
  <c r="AQ273" i="9"/>
  <c r="AP273" i="9"/>
  <c r="AR273" i="9"/>
  <c r="CC287" i="9"/>
  <c r="CD287" i="9"/>
  <c r="CE287" i="9"/>
  <c r="CF287" i="9"/>
  <c r="AO289" i="9"/>
  <c r="AP289" i="9"/>
  <c r="AQ289" i="9"/>
  <c r="AR289" i="9"/>
  <c r="BI290" i="9"/>
  <c r="BJ290" i="9"/>
  <c r="BK290" i="9"/>
  <c r="BL290" i="9"/>
  <c r="CC291" i="9"/>
  <c r="CD291" i="9"/>
  <c r="CE291" i="9"/>
  <c r="CF291" i="9"/>
  <c r="AO293" i="9"/>
  <c r="AP293" i="9"/>
  <c r="AQ293" i="9"/>
  <c r="AR293" i="9"/>
  <c r="BI294" i="9"/>
  <c r="BJ294" i="9"/>
  <c r="BK294" i="9"/>
  <c r="BL294" i="9"/>
  <c r="CC295" i="9"/>
  <c r="CD295" i="9"/>
  <c r="CE295" i="9"/>
  <c r="CF295" i="9"/>
  <c r="AP297" i="9"/>
  <c r="AQ297" i="9"/>
  <c r="AR297" i="9"/>
  <c r="AO297" i="9"/>
  <c r="BL298" i="9"/>
  <c r="BI298" i="9"/>
  <c r="BJ298" i="9"/>
  <c r="BK298" i="9"/>
  <c r="CC299" i="9"/>
  <c r="CD299" i="9"/>
  <c r="CE299" i="9"/>
  <c r="CF299" i="9"/>
  <c r="AO301" i="9"/>
  <c r="AP301" i="9"/>
  <c r="AQ301" i="9"/>
  <c r="AR301" i="9"/>
  <c r="BI302" i="9"/>
  <c r="BJ302" i="9"/>
  <c r="BK302" i="9"/>
  <c r="BL302" i="9"/>
  <c r="CD303" i="9"/>
  <c r="CE303" i="9"/>
  <c r="CF303" i="9"/>
  <c r="CC303" i="9"/>
  <c r="AP305" i="9"/>
  <c r="AQ305" i="9"/>
  <c r="AR305" i="9"/>
  <c r="AO305" i="9"/>
  <c r="BI306" i="9"/>
  <c r="BJ306" i="9"/>
  <c r="BK306" i="9"/>
  <c r="BL306" i="9"/>
  <c r="CE307" i="9"/>
  <c r="CF307" i="9"/>
  <c r="CC307" i="9"/>
  <c r="CD307" i="9"/>
  <c r="AQ309" i="9"/>
  <c r="AR309" i="9"/>
  <c r="AO309" i="9"/>
  <c r="AP309" i="9"/>
  <c r="BJ310" i="9"/>
  <c r="BK310" i="9"/>
  <c r="BL310" i="9"/>
  <c r="BI310" i="9"/>
  <c r="CF311" i="9"/>
  <c r="CD311" i="9"/>
  <c r="CE311" i="9"/>
  <c r="CC311" i="9"/>
  <c r="AQ313" i="9"/>
  <c r="AO313" i="9"/>
  <c r="AP313" i="9"/>
  <c r="AR313" i="9"/>
  <c r="BK314" i="9"/>
  <c r="BI314" i="9"/>
  <c r="BJ314" i="9"/>
  <c r="BL314" i="9"/>
  <c r="CE315" i="9"/>
  <c r="CC315" i="9"/>
  <c r="CD315" i="9"/>
  <c r="CF315" i="9"/>
  <c r="AQ317" i="9"/>
  <c r="AO317" i="9"/>
  <c r="AP317" i="9"/>
  <c r="AR317" i="9"/>
  <c r="BK318" i="9"/>
  <c r="BI318" i="9"/>
  <c r="BJ318" i="9"/>
  <c r="BL318" i="9"/>
  <c r="CE319" i="9"/>
  <c r="CC319" i="9"/>
  <c r="CD319" i="9"/>
  <c r="CF319" i="9"/>
  <c r="AQ321" i="9"/>
  <c r="AO321" i="9"/>
  <c r="AP321" i="9"/>
  <c r="AR321" i="9"/>
  <c r="BK322" i="9"/>
  <c r="BI322" i="9"/>
  <c r="BJ322" i="9"/>
  <c r="BL322" i="9"/>
  <c r="CE323" i="9"/>
  <c r="CC323" i="9"/>
  <c r="CD323" i="9"/>
  <c r="CF323" i="9"/>
  <c r="AQ325" i="9"/>
  <c r="AO325" i="9"/>
  <c r="AP325" i="9"/>
  <c r="AR325" i="9"/>
  <c r="BK326" i="9"/>
  <c r="BI326" i="9"/>
  <c r="BJ326" i="9"/>
  <c r="BL326" i="9"/>
  <c r="CE327" i="9"/>
  <c r="CC327" i="9"/>
  <c r="CD327" i="9"/>
  <c r="CF327" i="9"/>
  <c r="AQ329" i="9"/>
  <c r="AO329" i="9"/>
  <c r="AP329" i="9"/>
  <c r="AR329" i="9"/>
  <c r="BK330" i="9"/>
  <c r="BI330" i="9"/>
  <c r="BJ330" i="9"/>
  <c r="BL330" i="9"/>
  <c r="CD331" i="9"/>
  <c r="CE331" i="9"/>
  <c r="CF331" i="9"/>
  <c r="CC331" i="9"/>
  <c r="AP333" i="9"/>
  <c r="AQ333" i="9"/>
  <c r="AR333" i="9"/>
  <c r="AO333" i="9"/>
  <c r="BJ334" i="9"/>
  <c r="BK334" i="9"/>
  <c r="BL334" i="9"/>
  <c r="BI334" i="9"/>
  <c r="CD335" i="9"/>
  <c r="CE335" i="9"/>
  <c r="CF335" i="9"/>
  <c r="CC335" i="9"/>
  <c r="AP337" i="9"/>
  <c r="AQ337" i="9"/>
  <c r="AR337" i="9"/>
  <c r="AO337" i="9"/>
  <c r="BJ338" i="9"/>
  <c r="BK338" i="9"/>
  <c r="BL338" i="9"/>
  <c r="BI338" i="9"/>
  <c r="CD339" i="9"/>
  <c r="CE339" i="9"/>
  <c r="CF339" i="9"/>
  <c r="CC339" i="9"/>
  <c r="AP341" i="9"/>
  <c r="AQ341" i="9"/>
  <c r="AR341" i="9"/>
  <c r="AO341" i="9"/>
  <c r="BJ342" i="9"/>
  <c r="BK342" i="9"/>
  <c r="BL342" i="9"/>
  <c r="BI342" i="9"/>
  <c r="CD343" i="9"/>
  <c r="CE343" i="9"/>
  <c r="CF343" i="9"/>
  <c r="CC343" i="9"/>
  <c r="AP345" i="9"/>
  <c r="AQ345" i="9"/>
  <c r="AR345" i="9"/>
  <c r="AO345" i="9"/>
  <c r="BJ346" i="9"/>
  <c r="BK346" i="9"/>
  <c r="BL346" i="9"/>
  <c r="BI346" i="9"/>
  <c r="CD347" i="9"/>
  <c r="CE347" i="9"/>
  <c r="CF347" i="9"/>
  <c r="CC347" i="9"/>
  <c r="AQ349" i="9"/>
  <c r="AR349" i="9"/>
  <c r="AO349" i="9"/>
  <c r="AP349" i="9"/>
  <c r="BK350" i="9"/>
  <c r="BL350" i="9"/>
  <c r="BI350" i="9"/>
  <c r="BJ350" i="9"/>
  <c r="CE351" i="9"/>
  <c r="CF351" i="9"/>
  <c r="CC351" i="9"/>
  <c r="CD351" i="9"/>
  <c r="AQ353" i="9"/>
  <c r="AR353" i="9"/>
  <c r="AO353" i="9"/>
  <c r="AP353" i="9"/>
  <c r="BL354" i="9"/>
  <c r="BI354" i="9"/>
  <c r="BJ354" i="9"/>
  <c r="BK354" i="9"/>
  <c r="CD355" i="9"/>
  <c r="CE355" i="9"/>
  <c r="CF355" i="9"/>
  <c r="CC355" i="9"/>
  <c r="AR357" i="9"/>
  <c r="AO357" i="9"/>
  <c r="AP357" i="9"/>
  <c r="AQ357" i="9"/>
  <c r="BK358" i="9"/>
  <c r="BL358" i="9"/>
  <c r="BI358" i="9"/>
  <c r="BJ358" i="9"/>
  <c r="CE359" i="9"/>
  <c r="CF359" i="9"/>
  <c r="CC359" i="9"/>
  <c r="CD359" i="9"/>
  <c r="AQ361" i="9"/>
  <c r="AR361" i="9"/>
  <c r="AO361" i="9"/>
  <c r="AP361" i="9"/>
  <c r="BK362" i="9"/>
  <c r="BL362" i="9"/>
  <c r="BI362" i="9"/>
  <c r="BJ362" i="9"/>
  <c r="CE363" i="9"/>
  <c r="CF363" i="9"/>
  <c r="CC363" i="9"/>
  <c r="CD363" i="9"/>
  <c r="AQ365" i="9"/>
  <c r="AR365" i="9"/>
  <c r="AO365" i="9"/>
  <c r="AP365" i="9"/>
  <c r="BK366" i="9"/>
  <c r="BL366" i="9"/>
  <c r="BI366" i="9"/>
  <c r="BJ366" i="9"/>
  <c r="CD367" i="9"/>
  <c r="CE367" i="9"/>
  <c r="CF367" i="9"/>
  <c r="CC367" i="9"/>
  <c r="AP369" i="9"/>
  <c r="AQ369" i="9"/>
  <c r="AO369" i="9"/>
  <c r="AR369" i="9"/>
  <c r="BJ370" i="9"/>
  <c r="BK370" i="9"/>
  <c r="BL370" i="9"/>
  <c r="BI370" i="9"/>
  <c r="CD371" i="9"/>
  <c r="CE371" i="9"/>
  <c r="CC371" i="9"/>
  <c r="CF371" i="9"/>
  <c r="AP373" i="9"/>
  <c r="AQ373" i="9"/>
  <c r="AR373" i="9"/>
  <c r="AO373" i="9"/>
  <c r="BJ374" i="9"/>
  <c r="BK374" i="9"/>
  <c r="BI374" i="9"/>
  <c r="BL374" i="9"/>
  <c r="CF375" i="9"/>
  <c r="CC375" i="9"/>
  <c r="CD375" i="9"/>
  <c r="CE375" i="9"/>
  <c r="AR377" i="9"/>
  <c r="AO377" i="9"/>
  <c r="AP377" i="9"/>
  <c r="AQ377" i="9"/>
  <c r="BL378" i="9"/>
  <c r="BI378" i="9"/>
  <c r="BJ378" i="9"/>
  <c r="BK378" i="9"/>
  <c r="CF379" i="9"/>
  <c r="CC379" i="9"/>
  <c r="CD379" i="9"/>
  <c r="CE379" i="9"/>
  <c r="AO381" i="9"/>
  <c r="AP381" i="9"/>
  <c r="AQ381" i="9"/>
  <c r="AR381" i="9"/>
  <c r="BJ382" i="9"/>
  <c r="BK382" i="9"/>
  <c r="BL382" i="9"/>
  <c r="BI382" i="9"/>
  <c r="CF383" i="9"/>
  <c r="CC383" i="9"/>
  <c r="CD383" i="9"/>
  <c r="CE383" i="9"/>
  <c r="AP385" i="9"/>
  <c r="AQ385" i="9"/>
  <c r="AR385" i="9"/>
  <c r="AO385" i="9"/>
  <c r="BL386" i="9"/>
  <c r="BI386" i="9"/>
  <c r="BJ386" i="9"/>
  <c r="BK386" i="9"/>
  <c r="CD387" i="9"/>
  <c r="CE387" i="9"/>
  <c r="CF387" i="9"/>
  <c r="CC387" i="9"/>
  <c r="AR389" i="9"/>
  <c r="AO389" i="9"/>
  <c r="AP389" i="9"/>
  <c r="AQ389" i="9"/>
  <c r="BJ390" i="9"/>
  <c r="BK390" i="9"/>
  <c r="BL390" i="9"/>
  <c r="BI390" i="9"/>
  <c r="CF391" i="9"/>
  <c r="CC391" i="9"/>
  <c r="CD391" i="9"/>
  <c r="CE391" i="9"/>
  <c r="AP393" i="9"/>
  <c r="AQ393" i="9"/>
  <c r="AR393" i="9"/>
  <c r="AO393" i="9"/>
  <c r="BL394" i="9"/>
  <c r="BI394" i="9"/>
  <c r="BJ394" i="9"/>
  <c r="BK394" i="9"/>
  <c r="CD395" i="9"/>
  <c r="CE395" i="9"/>
  <c r="CF395" i="9"/>
  <c r="CC395" i="9"/>
  <c r="AR397" i="9"/>
  <c r="AO397" i="9"/>
  <c r="AP397" i="9"/>
  <c r="AQ397" i="9"/>
  <c r="BJ398" i="9"/>
  <c r="BK398" i="9"/>
  <c r="BL398" i="9"/>
  <c r="BI398" i="9"/>
  <c r="CF399" i="9"/>
  <c r="CC399" i="9"/>
  <c r="CD399" i="9"/>
  <c r="CE399" i="9"/>
  <c r="AP401" i="9"/>
  <c r="AQ401" i="9"/>
  <c r="AR401" i="9"/>
  <c r="AO401" i="9"/>
  <c r="BL402" i="9"/>
  <c r="BI402" i="9"/>
  <c r="BJ402" i="9"/>
  <c r="BK402" i="9"/>
  <c r="CD403" i="9"/>
  <c r="CE403" i="9"/>
  <c r="CF403" i="9"/>
  <c r="CC403" i="9"/>
  <c r="AR405" i="9"/>
  <c r="AO405" i="9"/>
  <c r="AP405" i="9"/>
  <c r="AQ405" i="9"/>
  <c r="BJ406" i="9"/>
  <c r="BK406" i="9"/>
  <c r="BL406" i="9"/>
  <c r="BI406" i="9"/>
  <c r="CF407" i="9"/>
  <c r="CC407" i="9"/>
  <c r="CD407" i="9"/>
  <c r="CE407" i="9"/>
  <c r="AP409" i="9"/>
  <c r="AQ409" i="9"/>
  <c r="AR409" i="9"/>
  <c r="AO409" i="9"/>
  <c r="BI410" i="9"/>
  <c r="BK410" i="9"/>
  <c r="BL410" i="9"/>
  <c r="CC411" i="9"/>
  <c r="CE411" i="9"/>
  <c r="CF411" i="9"/>
  <c r="AO413" i="9"/>
  <c r="AQ413" i="9"/>
  <c r="AR413" i="9"/>
  <c r="BI414" i="9"/>
  <c r="BK414" i="9"/>
  <c r="BL414" i="9"/>
  <c r="CC415" i="9"/>
  <c r="CE415" i="9"/>
  <c r="CF415" i="9"/>
  <c r="AO417" i="9"/>
  <c r="AQ417" i="9"/>
  <c r="AR417" i="9"/>
  <c r="BI418" i="9"/>
  <c r="BK418" i="9"/>
  <c r="BL418" i="9"/>
  <c r="CC419" i="9"/>
  <c r="CE419" i="9"/>
  <c r="CF419" i="9"/>
  <c r="AO421" i="9"/>
  <c r="AQ421" i="9"/>
  <c r="AR421" i="9"/>
  <c r="BI422" i="9"/>
  <c r="BK422" i="9"/>
  <c r="BL422" i="9"/>
  <c r="CC423" i="9"/>
  <c r="CE423" i="9"/>
  <c r="CF423" i="9"/>
  <c r="AO425" i="9"/>
  <c r="AQ425" i="9"/>
  <c r="AR425" i="9"/>
  <c r="BI426" i="9"/>
  <c r="BK426" i="9"/>
  <c r="BL426" i="9"/>
  <c r="CC427" i="9"/>
  <c r="CE427" i="9"/>
  <c r="CF427" i="9"/>
  <c r="AO429" i="9"/>
  <c r="AQ429" i="9"/>
  <c r="AR429" i="9"/>
  <c r="BI430" i="9"/>
  <c r="BK430" i="9"/>
  <c r="BL430" i="9"/>
  <c r="CC431" i="9"/>
  <c r="CE431" i="9"/>
  <c r="CF431" i="9"/>
  <c r="AO433" i="9"/>
  <c r="AQ433" i="9"/>
  <c r="AR433" i="9"/>
  <c r="BI434" i="9"/>
  <c r="BK434" i="9"/>
  <c r="BL434" i="9"/>
  <c r="CC435" i="9"/>
  <c r="CE435" i="9"/>
  <c r="CF435" i="9"/>
  <c r="AO437" i="9"/>
  <c r="AQ437" i="9"/>
  <c r="AR437" i="9"/>
  <c r="BI438" i="9"/>
  <c r="BK438" i="9"/>
  <c r="BL438" i="9"/>
  <c r="CC439" i="9"/>
  <c r="CE439" i="9"/>
  <c r="CF439" i="9"/>
  <c r="AO441" i="9"/>
  <c r="AQ441" i="9"/>
  <c r="AR441" i="9"/>
  <c r="BI442" i="9"/>
  <c r="BK442" i="9"/>
  <c r="BL442" i="9"/>
  <c r="CC459" i="9"/>
  <c r="CD459" i="9"/>
  <c r="CE459" i="9"/>
  <c r="CF459" i="9"/>
  <c r="AO461" i="9"/>
  <c r="AP461" i="9"/>
  <c r="AQ461" i="9"/>
  <c r="AR461" i="9"/>
  <c r="BI462" i="9"/>
  <c r="BJ462" i="9"/>
  <c r="BK462" i="9"/>
  <c r="BL462" i="9"/>
  <c r="CC463" i="9"/>
  <c r="CD463" i="9"/>
  <c r="CE463" i="9"/>
  <c r="CF463" i="9"/>
  <c r="AO465" i="9"/>
  <c r="AP465" i="9"/>
  <c r="AQ465" i="9"/>
  <c r="AR465" i="9"/>
  <c r="BI466" i="9"/>
  <c r="BJ466" i="9"/>
  <c r="BK466" i="9"/>
  <c r="BL466" i="9"/>
  <c r="CC467" i="9"/>
  <c r="CD467" i="9"/>
  <c r="CE467" i="9"/>
  <c r="CF467" i="9"/>
  <c r="AO469" i="9"/>
  <c r="AP469" i="9"/>
  <c r="AQ469" i="9"/>
  <c r="AR469" i="9"/>
  <c r="BI470" i="9"/>
  <c r="BJ470" i="9"/>
  <c r="BK470" i="9"/>
  <c r="BL470" i="9"/>
  <c r="CC471" i="9"/>
  <c r="CD471" i="9"/>
  <c r="CE471" i="9"/>
  <c r="CF471" i="9"/>
  <c r="AO473" i="9"/>
  <c r="AP473" i="9"/>
  <c r="AQ473" i="9"/>
  <c r="AR473" i="9"/>
  <c r="BI474" i="9"/>
  <c r="BJ474" i="9"/>
  <c r="BK474" i="9"/>
  <c r="BL474" i="9"/>
  <c r="CC475" i="9"/>
  <c r="CD475" i="9"/>
  <c r="CE475" i="9"/>
  <c r="CF475" i="9"/>
  <c r="AO477" i="9"/>
  <c r="AP477" i="9"/>
  <c r="AQ477" i="9"/>
  <c r="AR477" i="9"/>
  <c r="BI478" i="9"/>
  <c r="BJ478" i="9"/>
  <c r="BK478" i="9"/>
  <c r="BL478" i="9"/>
  <c r="CC479" i="9"/>
  <c r="CD479" i="9"/>
  <c r="CE479" i="9"/>
  <c r="CF479" i="9"/>
  <c r="AO481" i="9"/>
  <c r="AP481" i="9"/>
  <c r="AQ481" i="9"/>
  <c r="AR481" i="9"/>
  <c r="BI482" i="9"/>
  <c r="BJ482" i="9"/>
  <c r="BK482" i="9"/>
  <c r="BL482" i="9"/>
  <c r="CC483" i="9"/>
  <c r="CD483" i="9"/>
  <c r="CE483" i="9"/>
  <c r="CF483" i="9"/>
  <c r="AO485" i="9"/>
  <c r="AP485" i="9"/>
  <c r="AQ485" i="9"/>
  <c r="AR485" i="9"/>
  <c r="BI486" i="9"/>
  <c r="BJ486" i="9"/>
  <c r="BK486" i="9"/>
  <c r="BL486" i="9"/>
  <c r="CC487" i="9"/>
  <c r="CD487" i="9"/>
  <c r="CE487" i="9"/>
  <c r="CF487" i="9"/>
  <c r="AR489" i="9"/>
  <c r="AO489" i="9"/>
  <c r="AP489" i="9"/>
  <c r="AQ489" i="9"/>
  <c r="BI490" i="9"/>
  <c r="BJ490" i="9"/>
  <c r="BK490" i="9"/>
  <c r="BL490" i="9"/>
  <c r="CD491" i="9"/>
  <c r="CE491" i="9"/>
  <c r="CF491" i="9"/>
  <c r="CC491" i="9"/>
  <c r="AP493" i="9"/>
  <c r="AQ493" i="9"/>
  <c r="AR493" i="9"/>
  <c r="AO493" i="9"/>
  <c r="BJ494" i="9"/>
  <c r="BK494" i="9"/>
  <c r="BL494" i="9"/>
  <c r="BI494" i="9"/>
  <c r="CD495" i="9"/>
  <c r="CE495" i="9"/>
  <c r="CF495" i="9"/>
  <c r="CC495" i="9"/>
  <c r="AQ497" i="9"/>
  <c r="AR497" i="9"/>
  <c r="AO497" i="9"/>
  <c r="AP497" i="9"/>
  <c r="BJ498" i="9"/>
  <c r="BK498" i="9"/>
  <c r="BL498" i="9"/>
  <c r="BI498" i="9"/>
  <c r="CF499" i="9"/>
  <c r="CC499" i="9"/>
  <c r="CD499" i="9"/>
  <c r="CE499" i="9"/>
  <c r="AP501" i="9"/>
  <c r="AQ501" i="9"/>
  <c r="AR501" i="9"/>
  <c r="AO501" i="9"/>
  <c r="BL502" i="9"/>
  <c r="BI502" i="9"/>
  <c r="BJ502" i="9"/>
  <c r="BK502" i="9"/>
  <c r="CD503" i="9"/>
  <c r="CE503" i="9"/>
  <c r="CF503" i="9"/>
  <c r="CC503" i="9"/>
  <c r="AR505" i="9"/>
  <c r="AO505" i="9"/>
  <c r="AP505" i="9"/>
  <c r="AQ505" i="9"/>
  <c r="BJ506" i="9"/>
  <c r="BK506" i="9"/>
  <c r="BL506" i="9"/>
  <c r="BI506" i="9"/>
  <c r="CC507" i="9"/>
  <c r="CD507" i="9"/>
  <c r="CE507" i="9"/>
  <c r="CF507" i="9"/>
  <c r="AR509" i="9"/>
  <c r="AO509" i="9"/>
  <c r="AP509" i="9"/>
  <c r="AQ509" i="9"/>
  <c r="BJ510" i="9"/>
  <c r="BK510" i="9"/>
  <c r="BL510" i="9"/>
  <c r="BI510" i="9"/>
  <c r="CF511" i="9"/>
  <c r="CC511" i="9"/>
  <c r="CD511" i="9"/>
  <c r="CE511" i="9"/>
  <c r="AQ513" i="9"/>
  <c r="AR513" i="9"/>
  <c r="AO513" i="9"/>
  <c r="AP513" i="9"/>
  <c r="BJ514" i="9"/>
  <c r="BK514" i="9"/>
  <c r="BL514" i="9"/>
  <c r="BI514" i="9"/>
  <c r="CF515" i="9"/>
  <c r="CC515" i="9"/>
  <c r="CD515" i="9"/>
  <c r="CE515" i="9"/>
  <c r="AP517" i="9"/>
  <c r="AQ517" i="9"/>
  <c r="AR517" i="9"/>
  <c r="AO517" i="9"/>
  <c r="BL518" i="9"/>
  <c r="BI518" i="9"/>
  <c r="BJ518" i="9"/>
  <c r="BK518" i="9"/>
  <c r="CE519" i="9"/>
  <c r="CF519" i="9"/>
  <c r="CC519" i="9"/>
  <c r="CD519" i="9"/>
  <c r="AP521" i="9"/>
  <c r="AQ521" i="9"/>
  <c r="AR521" i="9"/>
  <c r="AO521" i="9"/>
  <c r="BJ522" i="9"/>
  <c r="BI522" i="9"/>
  <c r="BK522" i="9"/>
  <c r="BL522" i="9"/>
  <c r="CC523" i="9"/>
  <c r="CD523" i="9"/>
  <c r="CE523" i="9"/>
  <c r="CF523" i="9"/>
  <c r="AO525" i="9"/>
  <c r="AP525" i="9"/>
  <c r="AQ525" i="9"/>
  <c r="AR525" i="9"/>
  <c r="BI526" i="9"/>
  <c r="BJ526" i="9"/>
  <c r="BK526" i="9"/>
  <c r="BL526" i="9"/>
  <c r="CC527" i="9"/>
  <c r="CD527" i="9"/>
  <c r="CE527" i="9"/>
  <c r="CF527" i="9"/>
  <c r="AO529" i="9"/>
  <c r="AP529" i="9"/>
  <c r="AQ529" i="9"/>
  <c r="AR529" i="9"/>
  <c r="BI530" i="9"/>
  <c r="BJ530" i="9"/>
  <c r="BK530" i="9"/>
  <c r="BL530" i="9"/>
  <c r="CC531" i="9"/>
  <c r="CD531" i="9"/>
  <c r="CE531" i="9"/>
  <c r="CF531" i="9"/>
  <c r="AO533" i="9"/>
  <c r="AP533" i="9"/>
  <c r="AQ533" i="9"/>
  <c r="AR533" i="9"/>
  <c r="BI534" i="9"/>
  <c r="BJ534" i="9"/>
  <c r="BK534" i="9"/>
  <c r="BL534" i="9"/>
  <c r="CC535" i="9"/>
  <c r="CD535" i="9"/>
  <c r="CE535" i="9"/>
  <c r="CF535" i="9"/>
  <c r="AO537" i="9"/>
  <c r="AP537" i="9"/>
  <c r="AQ537" i="9"/>
  <c r="AR537" i="9"/>
  <c r="BI538" i="9"/>
  <c r="BJ538" i="9"/>
  <c r="BK538" i="9"/>
  <c r="BL538" i="9"/>
  <c r="CC539" i="9"/>
  <c r="CD539" i="9"/>
  <c r="CE539" i="9"/>
  <c r="CF539" i="9"/>
  <c r="AO541" i="9"/>
  <c r="AP541" i="9"/>
  <c r="AQ541" i="9"/>
  <c r="AR541" i="9"/>
  <c r="BI542" i="9"/>
  <c r="BJ542" i="9"/>
  <c r="BK542" i="9"/>
  <c r="BL542" i="9"/>
  <c r="CC543" i="9"/>
  <c r="CD543" i="9"/>
  <c r="CE543" i="9"/>
  <c r="CF543" i="9"/>
  <c r="AO545" i="9"/>
  <c r="AP545" i="9"/>
  <c r="AQ545" i="9"/>
  <c r="AR545" i="9"/>
  <c r="BI546" i="9"/>
  <c r="BJ546" i="9"/>
  <c r="BK546" i="9"/>
  <c r="BL546" i="9"/>
  <c r="CC547" i="9"/>
  <c r="CD547" i="9"/>
  <c r="CE547" i="9"/>
  <c r="CF547" i="9"/>
  <c r="AO549" i="9"/>
  <c r="AP549" i="9"/>
  <c r="AQ549" i="9"/>
  <c r="AR549" i="9"/>
  <c r="BI550" i="9"/>
  <c r="BJ550" i="9"/>
  <c r="BK550" i="9"/>
  <c r="BL550" i="9"/>
  <c r="CC551" i="9"/>
  <c r="CD551" i="9"/>
  <c r="CE551" i="9"/>
  <c r="CF551" i="9"/>
  <c r="AO553" i="9"/>
  <c r="AP553" i="9"/>
  <c r="AQ553" i="9"/>
  <c r="AR553" i="9"/>
  <c r="BI554" i="9"/>
  <c r="BJ554" i="9"/>
  <c r="BK554" i="9"/>
  <c r="BL554" i="9"/>
  <c r="CD555" i="9"/>
  <c r="CE555" i="9"/>
  <c r="CF555" i="9"/>
  <c r="CC555" i="9"/>
  <c r="AP557" i="9"/>
  <c r="AQ557" i="9"/>
  <c r="AR557" i="9"/>
  <c r="AO557" i="9"/>
  <c r="BJ558" i="9"/>
  <c r="BK558" i="9"/>
  <c r="BL558" i="9"/>
  <c r="BI558" i="9"/>
  <c r="CD559" i="9"/>
  <c r="CE559" i="9"/>
  <c r="CF559" i="9"/>
  <c r="CC559" i="9"/>
  <c r="AP561" i="9"/>
  <c r="AQ561" i="9"/>
  <c r="AR561" i="9"/>
  <c r="AO561" i="9"/>
  <c r="BJ562" i="9"/>
  <c r="BK562" i="9"/>
  <c r="BL562" i="9"/>
  <c r="BI562" i="9"/>
  <c r="CD563" i="9"/>
  <c r="CE563" i="9"/>
  <c r="CF563" i="9"/>
  <c r="CC563" i="9"/>
  <c r="AP565" i="9"/>
  <c r="AQ565" i="9"/>
  <c r="AR565" i="9"/>
  <c r="AO565" i="9"/>
  <c r="BJ566" i="9"/>
  <c r="BK566" i="9"/>
  <c r="BL566" i="9"/>
  <c r="BI566" i="9"/>
  <c r="CD567" i="9"/>
  <c r="CE567" i="9"/>
  <c r="CF567" i="9"/>
  <c r="CC567" i="9"/>
  <c r="AP569" i="9"/>
  <c r="AQ569" i="9"/>
  <c r="AR569" i="9"/>
  <c r="AO569" i="9"/>
  <c r="BJ570" i="9"/>
  <c r="BK570" i="9"/>
  <c r="BL570" i="9"/>
  <c r="BI570" i="9"/>
  <c r="CD571" i="9"/>
  <c r="CE571" i="9"/>
  <c r="CF571" i="9"/>
  <c r="CC571" i="9"/>
  <c r="AP573" i="9"/>
  <c r="AQ573" i="9"/>
  <c r="AR573" i="9"/>
  <c r="AO573" i="9"/>
  <c r="BJ574" i="9"/>
  <c r="BK574" i="9"/>
  <c r="BL574" i="9"/>
  <c r="BI574" i="9"/>
  <c r="CD575" i="9"/>
  <c r="CE575" i="9"/>
  <c r="CF575" i="9"/>
  <c r="CC575" i="9"/>
  <c r="AP577" i="9"/>
  <c r="AQ577" i="9"/>
  <c r="AR577" i="9"/>
  <c r="AO577" i="9"/>
  <c r="BJ578" i="9"/>
  <c r="BK578" i="9"/>
  <c r="BL578" i="9"/>
  <c r="BI578" i="9"/>
  <c r="CD579" i="9"/>
  <c r="CE579" i="9"/>
  <c r="CF579" i="9"/>
  <c r="CC579" i="9"/>
  <c r="AP581" i="9"/>
  <c r="AQ581" i="9"/>
  <c r="AR581" i="9"/>
  <c r="AO581" i="9"/>
  <c r="BJ582" i="9"/>
  <c r="BK582" i="9"/>
  <c r="BL582" i="9"/>
  <c r="BI582" i="9"/>
  <c r="CD583" i="9"/>
  <c r="CE583" i="9"/>
  <c r="CF583" i="9"/>
  <c r="CC583" i="9"/>
  <c r="AP585" i="9"/>
  <c r="AQ585" i="9"/>
  <c r="AR585" i="9"/>
  <c r="AO585" i="9"/>
  <c r="BJ586" i="9"/>
  <c r="BK586" i="9"/>
  <c r="BL586" i="9"/>
  <c r="BI586" i="9"/>
  <c r="CD587" i="9"/>
  <c r="CE587" i="9"/>
  <c r="CF587" i="9"/>
  <c r="CC587" i="9"/>
  <c r="AR589" i="9"/>
  <c r="AO589" i="9"/>
  <c r="AP589" i="9"/>
  <c r="AQ589" i="9"/>
  <c r="BL590" i="9"/>
  <c r="BI590" i="9"/>
  <c r="BJ590" i="9"/>
  <c r="BK590" i="9"/>
  <c r="CF591" i="9"/>
  <c r="CC591" i="9"/>
  <c r="CD591" i="9"/>
  <c r="CE591" i="9"/>
  <c r="AR593" i="9"/>
  <c r="AO593" i="9"/>
  <c r="AP593" i="9"/>
  <c r="AQ593" i="9"/>
  <c r="BL594" i="9"/>
  <c r="BI594" i="9"/>
  <c r="BJ594" i="9"/>
  <c r="BK594" i="9"/>
  <c r="CF595" i="9"/>
  <c r="CC595" i="9"/>
  <c r="CD595" i="9"/>
  <c r="CE595" i="9"/>
  <c r="AP597" i="9"/>
  <c r="AQ597" i="9"/>
  <c r="AR597" i="9"/>
  <c r="AO597" i="9"/>
  <c r="BL598" i="9"/>
  <c r="BI598" i="9"/>
  <c r="BJ598" i="9"/>
  <c r="BK598" i="9"/>
  <c r="CE599" i="9"/>
  <c r="CF599" i="9"/>
  <c r="CC599" i="9"/>
  <c r="CD599" i="9"/>
  <c r="AQ601" i="9"/>
  <c r="AR601" i="9"/>
  <c r="AO601" i="9"/>
  <c r="AP601" i="9"/>
  <c r="BK602" i="9"/>
  <c r="BL602" i="9"/>
  <c r="BI602" i="9"/>
  <c r="BJ602" i="9"/>
  <c r="CE603" i="9"/>
  <c r="CF603" i="9"/>
  <c r="CC603" i="9"/>
  <c r="CD603" i="9"/>
  <c r="AQ605" i="9"/>
  <c r="AR605" i="9"/>
  <c r="AO605" i="9"/>
  <c r="AP605" i="9"/>
  <c r="BK606" i="9"/>
  <c r="BL606" i="9"/>
  <c r="BI606" i="9"/>
  <c r="BJ606" i="9"/>
  <c r="CE607" i="9"/>
  <c r="CF607" i="9"/>
  <c r="CC607" i="9"/>
  <c r="CD607" i="9"/>
  <c r="AQ609" i="9"/>
  <c r="AR609" i="9"/>
  <c r="AO609" i="9"/>
  <c r="AP609" i="9"/>
  <c r="BK610" i="9"/>
  <c r="BL610" i="9"/>
  <c r="BI610" i="9"/>
  <c r="BJ610" i="9"/>
  <c r="CE611" i="9"/>
  <c r="CF611" i="9"/>
  <c r="CC611" i="9"/>
  <c r="CD611" i="9"/>
  <c r="AQ613" i="9"/>
  <c r="AR613" i="9"/>
  <c r="AO613" i="9"/>
  <c r="AP613" i="9"/>
  <c r="BK614" i="9"/>
  <c r="BL614" i="9"/>
  <c r="BI614" i="9"/>
  <c r="BJ614" i="9"/>
  <c r="CE615" i="9"/>
  <c r="CF615" i="9"/>
  <c r="CC615" i="9"/>
  <c r="CD615" i="9"/>
  <c r="AQ617" i="9"/>
  <c r="AR617" i="9"/>
  <c r="AO617" i="9"/>
  <c r="AP617" i="9"/>
  <c r="BK618" i="9"/>
  <c r="BL618" i="9"/>
  <c r="BI618" i="9"/>
  <c r="BJ618" i="9"/>
  <c r="CE619" i="9"/>
  <c r="CF619" i="9"/>
  <c r="CC619" i="9"/>
  <c r="CD619" i="9"/>
  <c r="AQ621" i="9"/>
  <c r="AR621" i="9"/>
  <c r="AO621" i="9"/>
  <c r="AP621" i="9"/>
  <c r="BK622" i="9"/>
  <c r="BL622" i="9"/>
  <c r="BI622" i="9"/>
  <c r="BJ622" i="9"/>
  <c r="CF623" i="9"/>
  <c r="CC623" i="9"/>
  <c r="CD623" i="9"/>
  <c r="CE623" i="9"/>
  <c r="AR625" i="9"/>
  <c r="AO625" i="9"/>
  <c r="AP625" i="9"/>
  <c r="AQ625" i="9"/>
  <c r="BJ626" i="9"/>
  <c r="BK626" i="9"/>
  <c r="BL626" i="9"/>
  <c r="BI626" i="9"/>
  <c r="CF627" i="9"/>
  <c r="CC627" i="9"/>
  <c r="CD627" i="9"/>
  <c r="CE627" i="9"/>
  <c r="AP629" i="9"/>
  <c r="AQ629" i="9"/>
  <c r="AR629" i="9"/>
  <c r="AO629" i="9"/>
  <c r="BL630" i="9"/>
  <c r="BI630" i="9"/>
  <c r="BJ630" i="9"/>
  <c r="BK630" i="9"/>
  <c r="CD631" i="9"/>
  <c r="CE631" i="9"/>
  <c r="CF631" i="9"/>
  <c r="CC631" i="9"/>
  <c r="AR633" i="9"/>
  <c r="AO633" i="9"/>
  <c r="AP633" i="9"/>
  <c r="AQ633" i="9"/>
  <c r="BJ634" i="9"/>
  <c r="BK634" i="9"/>
  <c r="BL634" i="9"/>
  <c r="BI634" i="9"/>
  <c r="CF635" i="9"/>
  <c r="CC635" i="9"/>
  <c r="CD635" i="9"/>
  <c r="CE635" i="9"/>
  <c r="AP637" i="9"/>
  <c r="AQ637" i="9"/>
  <c r="AR637" i="9"/>
  <c r="AO637" i="9"/>
  <c r="BL638" i="9"/>
  <c r="BI638" i="9"/>
  <c r="BJ638" i="9"/>
  <c r="BK638" i="9"/>
  <c r="CD639" i="9"/>
  <c r="CE639" i="9"/>
  <c r="CF639" i="9"/>
  <c r="CC639" i="9"/>
  <c r="AR641" i="9"/>
  <c r="AO641" i="9"/>
  <c r="AP641" i="9"/>
  <c r="AQ641" i="9"/>
  <c r="BJ642" i="9"/>
  <c r="BK642" i="9"/>
  <c r="BL642" i="9"/>
  <c r="BI642" i="9"/>
  <c r="CF643" i="9"/>
  <c r="CC643" i="9"/>
  <c r="CD643" i="9"/>
  <c r="CE643" i="9"/>
  <c r="AP645" i="9"/>
  <c r="AQ645" i="9"/>
  <c r="AR645" i="9"/>
  <c r="AO645" i="9"/>
  <c r="BL646" i="9"/>
  <c r="BI646" i="9"/>
  <c r="BJ646" i="9"/>
  <c r="BK646" i="9"/>
  <c r="CD647" i="9"/>
  <c r="CE647" i="9"/>
  <c r="CF647" i="9"/>
  <c r="CC647" i="9"/>
  <c r="AR649" i="9"/>
  <c r="AO649" i="9"/>
  <c r="AP649" i="9"/>
  <c r="AQ649" i="9"/>
  <c r="BJ650" i="9"/>
  <c r="BK650" i="9"/>
  <c r="BL650" i="9"/>
  <c r="BI650" i="9"/>
  <c r="CF651" i="9"/>
  <c r="CC651" i="9"/>
  <c r="CD651" i="9"/>
  <c r="CE651" i="9"/>
  <c r="AP653" i="9"/>
  <c r="AQ653" i="9"/>
  <c r="AR653" i="9"/>
  <c r="AO653" i="9"/>
  <c r="BL654" i="9"/>
  <c r="BI654" i="9"/>
  <c r="BJ654" i="9"/>
  <c r="BK654" i="9"/>
  <c r="CD655" i="9"/>
  <c r="CE655" i="9"/>
  <c r="CF655" i="9"/>
  <c r="CC655" i="9"/>
  <c r="AR657" i="9"/>
  <c r="AO657" i="9"/>
  <c r="AP657" i="9"/>
  <c r="AQ657" i="9"/>
  <c r="BL658" i="9"/>
  <c r="BI658" i="9"/>
  <c r="BJ658" i="9"/>
  <c r="BK658" i="9"/>
  <c r="CF659" i="9"/>
  <c r="CC659" i="9"/>
  <c r="CD659" i="9"/>
  <c r="CE659" i="9"/>
  <c r="AR661" i="9"/>
  <c r="AO661" i="9"/>
  <c r="AP661" i="9"/>
  <c r="AQ661" i="9"/>
  <c r="BL662" i="9"/>
  <c r="BI662" i="9"/>
  <c r="BJ662" i="9"/>
  <c r="BK662" i="9"/>
  <c r="CF663" i="9"/>
  <c r="CC663" i="9"/>
  <c r="CD663" i="9"/>
  <c r="CE663" i="9"/>
  <c r="AR665" i="9"/>
  <c r="AO665" i="9"/>
  <c r="AP665" i="9"/>
  <c r="AQ665" i="9"/>
  <c r="BL666" i="9"/>
  <c r="BI666" i="9"/>
  <c r="BJ666" i="9"/>
  <c r="BK666" i="9"/>
  <c r="CF667" i="9"/>
  <c r="CC667" i="9"/>
  <c r="CD667" i="9"/>
  <c r="CE667" i="9"/>
  <c r="AR669" i="9"/>
  <c r="AO669" i="9"/>
  <c r="AP669" i="9"/>
  <c r="AQ669" i="9"/>
  <c r="BL670" i="9"/>
  <c r="BI670" i="9"/>
  <c r="BJ670" i="9"/>
  <c r="BK670" i="9"/>
  <c r="CF671" i="9"/>
  <c r="CC671" i="9"/>
  <c r="CD671" i="9"/>
  <c r="CE671" i="9"/>
  <c r="AR673" i="9"/>
  <c r="AO673" i="9"/>
  <c r="AP673" i="9"/>
  <c r="AQ673" i="9"/>
  <c r="BL674" i="9"/>
  <c r="BI674" i="9"/>
  <c r="BJ674" i="9"/>
  <c r="BK674" i="9"/>
  <c r="CF675" i="9"/>
  <c r="CC675" i="9"/>
  <c r="CD675" i="9"/>
  <c r="CE675" i="9"/>
  <c r="AR677" i="9"/>
  <c r="AO677" i="9"/>
  <c r="AP677" i="9"/>
  <c r="AQ677" i="9"/>
  <c r="BL678" i="9"/>
  <c r="BI678" i="9"/>
  <c r="BJ678" i="9"/>
  <c r="BK678" i="9"/>
  <c r="CF679" i="9"/>
  <c r="CC679" i="9"/>
  <c r="CD679" i="9"/>
  <c r="CE679" i="9"/>
  <c r="AR681" i="9"/>
  <c r="AO681" i="9"/>
  <c r="AP681" i="9"/>
  <c r="AQ681" i="9"/>
  <c r="BL682" i="9"/>
  <c r="BI682" i="9"/>
  <c r="BJ682" i="9"/>
  <c r="BK682" i="9"/>
  <c r="CF683" i="9"/>
  <c r="CC683" i="9"/>
  <c r="CD683" i="9"/>
  <c r="CE683" i="9"/>
  <c r="AR685" i="9"/>
  <c r="AO685" i="9"/>
  <c r="AP685" i="9"/>
  <c r="AQ685" i="9"/>
  <c r="BL686" i="9"/>
  <c r="BI686" i="9"/>
  <c r="BJ686" i="9"/>
  <c r="BK686" i="9"/>
  <c r="CF687" i="9"/>
  <c r="CC687" i="9"/>
  <c r="CD687" i="9"/>
  <c r="CE687" i="9"/>
  <c r="AR689" i="9"/>
  <c r="AO689" i="9"/>
  <c r="AP689" i="9"/>
  <c r="AQ689" i="9"/>
  <c r="BL690" i="9"/>
  <c r="BI690" i="9"/>
  <c r="BJ690" i="9"/>
  <c r="BK690" i="9"/>
  <c r="CC691" i="9"/>
  <c r="CD691" i="9"/>
  <c r="CE691" i="9"/>
  <c r="CF691" i="9"/>
  <c r="AQ693" i="9"/>
  <c r="AR693" i="9"/>
  <c r="AO693" i="9"/>
  <c r="AP693" i="9"/>
  <c r="BK694" i="9"/>
  <c r="BL694" i="9"/>
  <c r="BI694" i="9"/>
  <c r="BJ694" i="9"/>
  <c r="CE695" i="9"/>
  <c r="CF695" i="9"/>
  <c r="CC695" i="9"/>
  <c r="CD695" i="9"/>
  <c r="AQ697" i="9"/>
  <c r="AR697" i="9"/>
  <c r="AO697" i="9"/>
  <c r="AP697" i="9"/>
  <c r="BK698" i="9"/>
  <c r="BL698" i="9"/>
  <c r="BI698" i="9"/>
  <c r="BJ698" i="9"/>
  <c r="CE699" i="9"/>
  <c r="CF699" i="9"/>
  <c r="CC699" i="9"/>
  <c r="CD699" i="9"/>
  <c r="AQ701" i="9"/>
  <c r="AR701" i="9"/>
  <c r="AO701" i="9"/>
  <c r="AP701" i="9"/>
  <c r="BK702" i="9"/>
  <c r="BL702" i="9"/>
  <c r="BI702" i="9"/>
  <c r="BJ702" i="9"/>
  <c r="CE703" i="9"/>
  <c r="CF703" i="9"/>
  <c r="CC703" i="9"/>
  <c r="CD703" i="9"/>
  <c r="AQ705" i="9"/>
  <c r="AR705" i="9"/>
  <c r="AO705" i="9"/>
  <c r="AP705" i="9"/>
  <c r="BK706" i="9"/>
  <c r="BL706" i="9"/>
  <c r="BI706" i="9"/>
  <c r="BJ706" i="9"/>
  <c r="CE707" i="9"/>
  <c r="CF707" i="9"/>
  <c r="CC707" i="9"/>
  <c r="CD707" i="9"/>
  <c r="AR709" i="9"/>
  <c r="AO709" i="9"/>
  <c r="AP709" i="9"/>
  <c r="AQ709" i="9"/>
  <c r="BJ710" i="9"/>
  <c r="BK710" i="9"/>
  <c r="BL710" i="9"/>
  <c r="BI710" i="9"/>
  <c r="CF711" i="9"/>
  <c r="CC711" i="9"/>
  <c r="CD711" i="9"/>
  <c r="CE711" i="9"/>
  <c r="AP713" i="9"/>
  <c r="AQ713" i="9"/>
  <c r="AR713" i="9"/>
  <c r="AO713" i="9"/>
  <c r="BL714" i="9"/>
  <c r="BI714" i="9"/>
  <c r="BJ714" i="9"/>
  <c r="BK714" i="9"/>
  <c r="CD715" i="9"/>
  <c r="CE715" i="9"/>
  <c r="CF715" i="9"/>
  <c r="CC715" i="9"/>
  <c r="AR717" i="9"/>
  <c r="AO717" i="9"/>
  <c r="AP717" i="9"/>
  <c r="AQ717" i="9"/>
  <c r="BJ718" i="9"/>
  <c r="BK718" i="9"/>
  <c r="BL718" i="9"/>
  <c r="BI718" i="9"/>
  <c r="CD719" i="9"/>
  <c r="CE719" i="9"/>
  <c r="CF719" i="9"/>
  <c r="CC719" i="9"/>
  <c r="AP721" i="9"/>
  <c r="AQ721" i="9"/>
  <c r="AR721" i="9"/>
  <c r="AO721" i="9"/>
  <c r="BJ722" i="9"/>
  <c r="BK722" i="9"/>
  <c r="BL722" i="9"/>
  <c r="BI722" i="9"/>
  <c r="CD723" i="9"/>
  <c r="CE723" i="9"/>
  <c r="CF723" i="9"/>
  <c r="CC723" i="9"/>
  <c r="AP725" i="9"/>
  <c r="AQ725" i="9"/>
  <c r="AR725" i="9"/>
  <c r="AO725" i="9"/>
  <c r="BJ726" i="9"/>
  <c r="BK726" i="9"/>
  <c r="BL726" i="9"/>
  <c r="BI726" i="9"/>
  <c r="CD727" i="9"/>
  <c r="CE727" i="9"/>
  <c r="CF727" i="9"/>
  <c r="CC727" i="9"/>
  <c r="AP729" i="9"/>
  <c r="AQ729" i="9"/>
  <c r="AR729" i="9"/>
  <c r="AO729" i="9"/>
  <c r="BJ730" i="9"/>
  <c r="BK730" i="9"/>
  <c r="BL730" i="9"/>
  <c r="BI730" i="9"/>
  <c r="CD731" i="9"/>
  <c r="CE731" i="9"/>
  <c r="CF731" i="9"/>
  <c r="CC731" i="9"/>
  <c r="AP733" i="9"/>
  <c r="AQ733" i="9"/>
  <c r="AR733" i="9"/>
  <c r="AO733" i="9"/>
  <c r="BJ734" i="9"/>
  <c r="BK734" i="9"/>
  <c r="BL734" i="9"/>
  <c r="BI734" i="9"/>
  <c r="CF735" i="9"/>
  <c r="CC735" i="9"/>
  <c r="CD735" i="9"/>
  <c r="CE735" i="9"/>
  <c r="AQ737" i="9"/>
  <c r="AR737" i="9"/>
  <c r="AO737" i="9"/>
  <c r="AP737" i="9"/>
  <c r="BI738" i="9"/>
  <c r="BJ738" i="9"/>
  <c r="BK738" i="9"/>
  <c r="BL738" i="9"/>
  <c r="CE739" i="9"/>
  <c r="CF739" i="9"/>
  <c r="CC739" i="9"/>
  <c r="CD739" i="9"/>
  <c r="AO741" i="9"/>
  <c r="AP741" i="9"/>
  <c r="AQ741" i="9"/>
  <c r="AR741" i="9"/>
  <c r="BK742" i="9"/>
  <c r="BL742" i="9"/>
  <c r="BI742" i="9"/>
  <c r="BJ742" i="9"/>
  <c r="CC743" i="9"/>
  <c r="CD743" i="9"/>
  <c r="CE743" i="9"/>
  <c r="CF743" i="9"/>
  <c r="AQ745" i="9"/>
  <c r="AR745" i="9"/>
  <c r="AO745" i="9"/>
  <c r="AP745" i="9"/>
  <c r="BL746" i="9"/>
  <c r="BI746" i="9"/>
  <c r="BJ746" i="9"/>
  <c r="BK746" i="9"/>
  <c r="CE747" i="9"/>
  <c r="CF747" i="9"/>
  <c r="CC747" i="9"/>
  <c r="CD747" i="9"/>
  <c r="AO749" i="9"/>
  <c r="AP749" i="9"/>
  <c r="AQ749" i="9"/>
  <c r="AR749" i="9"/>
  <c r="BL750" i="9"/>
  <c r="BI750" i="9"/>
  <c r="BJ750" i="9"/>
  <c r="BK750" i="9"/>
  <c r="CD751" i="9"/>
  <c r="CE751" i="9"/>
  <c r="CF751" i="9"/>
  <c r="CC751" i="9"/>
  <c r="AR753" i="9"/>
  <c r="AO753" i="9"/>
  <c r="AP753" i="9"/>
  <c r="AQ753" i="9"/>
  <c r="BJ754" i="9"/>
  <c r="BK754" i="9"/>
  <c r="BL754" i="9"/>
  <c r="BI754" i="9"/>
  <c r="CF755" i="9"/>
  <c r="CC755" i="9"/>
  <c r="CD755" i="9"/>
  <c r="CE755" i="9"/>
  <c r="CI160" i="9"/>
  <c r="CK160" i="9"/>
  <c r="CH160" i="9"/>
  <c r="CJ160" i="9"/>
  <c r="AU162" i="9"/>
  <c r="AW162" i="9"/>
  <c r="AT162" i="9"/>
  <c r="AV162" i="9"/>
  <c r="BO163" i="9"/>
  <c r="BN163" i="9"/>
  <c r="BP163" i="9"/>
  <c r="BQ163" i="9"/>
  <c r="CJ164" i="9"/>
  <c r="CH164" i="9"/>
  <c r="CI164" i="9"/>
  <c r="CK164" i="9"/>
  <c r="AU166" i="9"/>
  <c r="AV166" i="9"/>
  <c r="AW166" i="9"/>
  <c r="AT166" i="9"/>
  <c r="BO167" i="9"/>
  <c r="BP167" i="9"/>
  <c r="BQ167" i="9"/>
  <c r="BN167" i="9"/>
  <c r="CI168" i="9"/>
  <c r="CJ168" i="9"/>
  <c r="CK168" i="9"/>
  <c r="CH168" i="9"/>
  <c r="AU170" i="9"/>
  <c r="AV170" i="9"/>
  <c r="AW170" i="9"/>
  <c r="AT170" i="9"/>
  <c r="BO171" i="9"/>
  <c r="BP171" i="9"/>
  <c r="BQ171" i="9"/>
  <c r="BN171" i="9"/>
  <c r="CI172" i="9"/>
  <c r="CJ172" i="9"/>
  <c r="CK172" i="9"/>
  <c r="CH172" i="9"/>
  <c r="AU174" i="9"/>
  <c r="AV174" i="9"/>
  <c r="AW174" i="9"/>
  <c r="AT174" i="9"/>
  <c r="BO175" i="9"/>
  <c r="BP175" i="9"/>
  <c r="BQ175" i="9"/>
  <c r="BN175" i="9"/>
  <c r="CI176" i="9"/>
  <c r="CJ176" i="9"/>
  <c r="CK176" i="9"/>
  <c r="CH176" i="9"/>
  <c r="AW178" i="9"/>
  <c r="AT178" i="9"/>
  <c r="AU178" i="9"/>
  <c r="AV178" i="9"/>
  <c r="BP179" i="9"/>
  <c r="BQ179" i="9"/>
  <c r="BN179" i="9"/>
  <c r="BO179" i="9"/>
  <c r="CH180" i="9"/>
  <c r="CI180" i="9"/>
  <c r="CK180" i="9"/>
  <c r="CJ180" i="9"/>
  <c r="AV182" i="9"/>
  <c r="AW182" i="9"/>
  <c r="AT182" i="9"/>
  <c r="AU182" i="9"/>
  <c r="BN183" i="9"/>
  <c r="BO183" i="9"/>
  <c r="BP183" i="9"/>
  <c r="BQ183" i="9"/>
  <c r="CJ184" i="9"/>
  <c r="CK184" i="9"/>
  <c r="CI184" i="9"/>
  <c r="CH184" i="9"/>
  <c r="AT186" i="9"/>
  <c r="AU186" i="9"/>
  <c r="AW186" i="9"/>
  <c r="AV186" i="9"/>
  <c r="BO187" i="9"/>
  <c r="BP187" i="9"/>
  <c r="BN187" i="9"/>
  <c r="BQ187" i="9"/>
  <c r="CK188" i="9"/>
  <c r="CH188" i="9"/>
  <c r="CJ188" i="9"/>
  <c r="CI188" i="9"/>
  <c r="AT190" i="9"/>
  <c r="AU190" i="9"/>
  <c r="AV190" i="9"/>
  <c r="AW190" i="9"/>
  <c r="BN191" i="9"/>
  <c r="BO191" i="9"/>
  <c r="BP191" i="9"/>
  <c r="BQ191" i="9"/>
  <c r="CH192" i="9"/>
  <c r="CI192" i="9"/>
  <c r="CJ192" i="9"/>
  <c r="CK192" i="9"/>
  <c r="AT194" i="9"/>
  <c r="AU194" i="9"/>
  <c r="AV194" i="9"/>
  <c r="AW194" i="9"/>
  <c r="BO195" i="9"/>
  <c r="BP195" i="9"/>
  <c r="BN195" i="9"/>
  <c r="BQ195" i="9"/>
  <c r="CI196" i="9"/>
  <c r="CJ196" i="9"/>
  <c r="CH196" i="9"/>
  <c r="CK196" i="9"/>
  <c r="AW198" i="9"/>
  <c r="AT198" i="9"/>
  <c r="AU198" i="9"/>
  <c r="AV198" i="9"/>
  <c r="BQ199" i="9"/>
  <c r="BN199" i="9"/>
  <c r="BO199" i="9"/>
  <c r="BP199" i="9"/>
  <c r="CK200" i="9"/>
  <c r="CH200" i="9"/>
  <c r="CI200" i="9"/>
  <c r="CJ200" i="9"/>
  <c r="AW202" i="9"/>
  <c r="AT202" i="9"/>
  <c r="AU202" i="9"/>
  <c r="AV202" i="9"/>
  <c r="BQ203" i="9"/>
  <c r="BN203" i="9"/>
  <c r="BO203" i="9"/>
  <c r="BP203" i="9"/>
  <c r="CJ204" i="9"/>
  <c r="CK204" i="9"/>
  <c r="CH204" i="9"/>
  <c r="CI204" i="9"/>
  <c r="AV206" i="9"/>
  <c r="AW206" i="9"/>
  <c r="AT206" i="9"/>
  <c r="AU206" i="9"/>
  <c r="BP207" i="9"/>
  <c r="BQ207" i="9"/>
  <c r="BN207" i="9"/>
  <c r="BO207" i="9"/>
  <c r="CJ208" i="9"/>
  <c r="CK208" i="9"/>
  <c r="CH208" i="9"/>
  <c r="CI208" i="9"/>
  <c r="AW210" i="9"/>
  <c r="AT210" i="9"/>
  <c r="AU210" i="9"/>
  <c r="AV210" i="9"/>
  <c r="BO211" i="9"/>
  <c r="BP211" i="9"/>
  <c r="BQ211" i="9"/>
  <c r="BN211" i="9"/>
  <c r="CK212" i="9"/>
  <c r="CH212" i="9"/>
  <c r="CI212" i="9"/>
  <c r="CJ212" i="9"/>
  <c r="AW214" i="9"/>
  <c r="AT214" i="9"/>
  <c r="AU214" i="9"/>
  <c r="AV214" i="9"/>
  <c r="BO215" i="9"/>
  <c r="BP215" i="9"/>
  <c r="BQ215" i="9"/>
  <c r="BN215" i="9"/>
  <c r="CK216" i="9"/>
  <c r="CH216" i="9"/>
  <c r="CI216" i="9"/>
  <c r="CJ216" i="9"/>
  <c r="AV218" i="9"/>
  <c r="AW218" i="9"/>
  <c r="AT218" i="9"/>
  <c r="AU218" i="9"/>
  <c r="BN219" i="9"/>
  <c r="BO219" i="9"/>
  <c r="BP219" i="9"/>
  <c r="BQ219" i="9"/>
  <c r="CJ220" i="9"/>
  <c r="CK220" i="9"/>
  <c r="CI220" i="9"/>
  <c r="CH220" i="9"/>
  <c r="AW222" i="9"/>
  <c r="AT222" i="9"/>
  <c r="AU222" i="9"/>
  <c r="AV222" i="9"/>
  <c r="BQ223" i="9"/>
  <c r="BN223" i="9"/>
  <c r="BO223" i="9"/>
  <c r="BP223" i="9"/>
  <c r="CK224" i="9"/>
  <c r="CH224" i="9"/>
  <c r="CI224" i="9"/>
  <c r="CJ224" i="9"/>
  <c r="AW226" i="9"/>
  <c r="AT226" i="9"/>
  <c r="AU226" i="9"/>
  <c r="AV226" i="9"/>
  <c r="BQ227" i="9"/>
  <c r="BN227" i="9"/>
  <c r="BO227" i="9"/>
  <c r="BP227" i="9"/>
  <c r="CK228" i="9"/>
  <c r="CH228" i="9"/>
  <c r="CI228" i="9"/>
  <c r="CJ228" i="9"/>
  <c r="AW230" i="9"/>
  <c r="AT230" i="9"/>
  <c r="AU230" i="9"/>
  <c r="AV230" i="9"/>
  <c r="BQ231" i="9"/>
  <c r="BN231" i="9"/>
  <c r="BO231" i="9"/>
  <c r="BP231" i="9"/>
  <c r="CK232" i="9"/>
  <c r="CH232" i="9"/>
  <c r="CI232" i="9"/>
  <c r="CJ232" i="9"/>
  <c r="AT234" i="9"/>
  <c r="AU234" i="9"/>
  <c r="AV234" i="9"/>
  <c r="AW234" i="9"/>
  <c r="BN235" i="9"/>
  <c r="BO235" i="9"/>
  <c r="BP235" i="9"/>
  <c r="BQ235" i="9"/>
  <c r="CH236" i="9"/>
  <c r="CI236" i="9"/>
  <c r="CJ236" i="9"/>
  <c r="CK236" i="9"/>
  <c r="AT238" i="9"/>
  <c r="AU238" i="9"/>
  <c r="AV238" i="9"/>
  <c r="AW238" i="9"/>
  <c r="BN239" i="9"/>
  <c r="BO239" i="9"/>
  <c r="BP239" i="9"/>
  <c r="BQ239" i="9"/>
  <c r="CH240" i="9"/>
  <c r="CI240" i="9"/>
  <c r="CJ240" i="9"/>
  <c r="CK240" i="9"/>
  <c r="AT242" i="9"/>
  <c r="AU242" i="9"/>
  <c r="AV242" i="9"/>
  <c r="AW242" i="9"/>
  <c r="BN243" i="9"/>
  <c r="BO243" i="9"/>
  <c r="BP243" i="9"/>
  <c r="BQ243" i="9"/>
  <c r="CH244" i="9"/>
  <c r="CI244" i="9"/>
  <c r="CJ244" i="9"/>
  <c r="CK244" i="9"/>
  <c r="AT246" i="9"/>
  <c r="AU246" i="9"/>
  <c r="AV246" i="9"/>
  <c r="AW246" i="9"/>
  <c r="BN247" i="9"/>
  <c r="BO247" i="9"/>
  <c r="BP247" i="9"/>
  <c r="BQ247" i="9"/>
  <c r="CH248" i="9"/>
  <c r="CI248" i="9"/>
  <c r="CJ248" i="9"/>
  <c r="CK248" i="9"/>
  <c r="AT250" i="9"/>
  <c r="AU250" i="9"/>
  <c r="AV250" i="9"/>
  <c r="AW250" i="9"/>
  <c r="BN251" i="9"/>
  <c r="BO251" i="9"/>
  <c r="BP251" i="9"/>
  <c r="BQ251" i="9"/>
  <c r="CH252" i="9"/>
  <c r="CI252" i="9"/>
  <c r="CJ252" i="9"/>
  <c r="CK252" i="9"/>
  <c r="AT254" i="9"/>
  <c r="AU254" i="9"/>
  <c r="AV254" i="9"/>
  <c r="AW254" i="9"/>
  <c r="BN255" i="9"/>
  <c r="BO255" i="9"/>
  <c r="BP255" i="9"/>
  <c r="BQ255" i="9"/>
  <c r="CI256" i="9"/>
  <c r="CJ256" i="9"/>
  <c r="CK256" i="9"/>
  <c r="CH256" i="9"/>
  <c r="AU258" i="9"/>
  <c r="AV258" i="9"/>
  <c r="AW258" i="9"/>
  <c r="AT258" i="9"/>
  <c r="BO259" i="9"/>
  <c r="BP259" i="9"/>
  <c r="BQ259" i="9"/>
  <c r="BN259" i="9"/>
  <c r="CI260" i="9"/>
  <c r="CJ260" i="9"/>
  <c r="CK260" i="9"/>
  <c r="CH260" i="9"/>
  <c r="AU262" i="9"/>
  <c r="AV262" i="9"/>
  <c r="AW262" i="9"/>
  <c r="AT262" i="9"/>
  <c r="BO263" i="9"/>
  <c r="BP263" i="9"/>
  <c r="BQ263" i="9"/>
  <c r="BN263" i="9"/>
  <c r="CI264" i="9"/>
  <c r="CJ264" i="9"/>
  <c r="CK264" i="9"/>
  <c r="CH264" i="9"/>
  <c r="AU266" i="9"/>
  <c r="AV266" i="9"/>
  <c r="AW266" i="9"/>
  <c r="AT266" i="9"/>
  <c r="BP267" i="9"/>
  <c r="BN267" i="9"/>
  <c r="BO267" i="9"/>
  <c r="BQ267" i="9"/>
  <c r="CK268" i="9"/>
  <c r="CI268" i="9"/>
  <c r="CH268" i="9"/>
  <c r="CJ268" i="9"/>
  <c r="AU270" i="9"/>
  <c r="AW270" i="9"/>
  <c r="AV270" i="9"/>
  <c r="AT270" i="9"/>
  <c r="BQ271" i="9"/>
  <c r="BO271" i="9"/>
  <c r="BN271" i="9"/>
  <c r="BP271" i="9"/>
  <c r="CH272" i="9"/>
  <c r="CJ272" i="9"/>
  <c r="CI272" i="9"/>
  <c r="CK272" i="9"/>
  <c r="AU274" i="9"/>
  <c r="AW274" i="9"/>
  <c r="AV274" i="9"/>
  <c r="AT274" i="9"/>
  <c r="BQ275" i="9"/>
  <c r="BO275" i="9"/>
  <c r="BN275" i="9"/>
  <c r="BP275" i="9"/>
  <c r="CI276" i="9"/>
  <c r="CK276" i="9"/>
  <c r="CH276" i="9"/>
  <c r="CJ276" i="9"/>
  <c r="AW278" i="9"/>
  <c r="AU278" i="9"/>
  <c r="AT278" i="9"/>
  <c r="AV278" i="9"/>
  <c r="BO279" i="9"/>
  <c r="BQ279" i="9"/>
  <c r="BP279" i="9"/>
  <c r="BN279" i="9"/>
  <c r="CK280" i="9"/>
  <c r="CI280" i="9"/>
  <c r="CH280" i="9"/>
  <c r="CJ280" i="9"/>
  <c r="AU282" i="9"/>
  <c r="AW282" i="9"/>
  <c r="AT282" i="9"/>
  <c r="AV282" i="9"/>
  <c r="BN283" i="9"/>
  <c r="BO283" i="9"/>
  <c r="BP283" i="9"/>
  <c r="BQ283" i="9"/>
  <c r="CJ284" i="9"/>
  <c r="CK284" i="9"/>
  <c r="CH284" i="9"/>
  <c r="CI284" i="9"/>
  <c r="AT286" i="9"/>
  <c r="AU286" i="9"/>
  <c r="AV286" i="9"/>
  <c r="AW286" i="9"/>
  <c r="BO287" i="9"/>
  <c r="BQ287" i="9"/>
  <c r="CI288" i="9"/>
  <c r="CK288" i="9"/>
  <c r="AU290" i="9"/>
  <c r="AW290" i="9"/>
  <c r="BO291" i="9"/>
  <c r="BQ291" i="9"/>
  <c r="CI292" i="9"/>
  <c r="CK292" i="9"/>
  <c r="AU294" i="9"/>
  <c r="AW294" i="9"/>
  <c r="BO295" i="9"/>
  <c r="BQ295" i="9"/>
  <c r="CI296" i="9"/>
  <c r="CK296" i="9"/>
  <c r="AU298" i="9"/>
  <c r="AW298" i="9"/>
  <c r="BO299" i="9"/>
  <c r="BQ299" i="9"/>
  <c r="BQ303" i="9"/>
  <c r="BO303" i="9"/>
  <c r="CJ304" i="9"/>
  <c r="CH304" i="9"/>
  <c r="CI304" i="9"/>
  <c r="CK304" i="9"/>
  <c r="AV306" i="9"/>
  <c r="AW306" i="9"/>
  <c r="AT306" i="9"/>
  <c r="AU306" i="9"/>
  <c r="BP307" i="9"/>
  <c r="BN307" i="9"/>
  <c r="BO307" i="9"/>
  <c r="BQ307" i="9"/>
  <c r="CJ308" i="9"/>
  <c r="CH308" i="9"/>
  <c r="CK308" i="9"/>
  <c r="AV310" i="9"/>
  <c r="AT310" i="9"/>
  <c r="AW310" i="9"/>
  <c r="BP311" i="9"/>
  <c r="BO311" i="9"/>
  <c r="BN311" i="9"/>
  <c r="BQ311" i="9"/>
  <c r="CJ312" i="9"/>
  <c r="CK312" i="9"/>
  <c r="CH312" i="9"/>
  <c r="AT314" i="9"/>
  <c r="AW314" i="9"/>
  <c r="BN315" i="9"/>
  <c r="BQ315" i="9"/>
  <c r="BO315" i="9"/>
  <c r="CH316" i="9"/>
  <c r="CK316" i="9"/>
  <c r="CI316" i="9"/>
  <c r="AT318" i="9"/>
  <c r="AW318" i="9"/>
  <c r="AU318" i="9"/>
  <c r="BN319" i="9"/>
  <c r="BQ319" i="9"/>
  <c r="BO319" i="9"/>
  <c r="CH320" i="9"/>
  <c r="CK320" i="9"/>
  <c r="CI320" i="9"/>
  <c r="AT322" i="9"/>
  <c r="AW322" i="9"/>
  <c r="AU322" i="9"/>
  <c r="BN323" i="9"/>
  <c r="BQ323" i="9"/>
  <c r="BO323" i="9"/>
  <c r="CH324" i="9"/>
  <c r="CK324" i="9"/>
  <c r="CI324" i="9"/>
  <c r="AT326" i="9"/>
  <c r="AW326" i="9"/>
  <c r="AU326" i="9"/>
  <c r="BN327" i="9"/>
  <c r="BQ327" i="9"/>
  <c r="BO327" i="9"/>
  <c r="CH328" i="9"/>
  <c r="CK328" i="9"/>
  <c r="CI328" i="9"/>
  <c r="AT330" i="9"/>
  <c r="AU330" i="9"/>
  <c r="AW330" i="9"/>
  <c r="BN331" i="9"/>
  <c r="BO331" i="9"/>
  <c r="BQ331" i="9"/>
  <c r="CH332" i="9"/>
  <c r="CI332" i="9"/>
  <c r="CK332" i="9"/>
  <c r="AT334" i="9"/>
  <c r="AU334" i="9"/>
  <c r="AW334" i="9"/>
  <c r="BN335" i="9"/>
  <c r="BO335" i="9"/>
  <c r="BQ335" i="9"/>
  <c r="CH336" i="9"/>
  <c r="CI336" i="9"/>
  <c r="CK336" i="9"/>
  <c r="AT338" i="9"/>
  <c r="AU338" i="9"/>
  <c r="AW338" i="9"/>
  <c r="BN339" i="9"/>
  <c r="BO339" i="9"/>
  <c r="BQ339" i="9"/>
  <c r="CH340" i="9"/>
  <c r="CI340" i="9"/>
  <c r="CK340" i="9"/>
  <c r="AT342" i="9"/>
  <c r="AU342" i="9"/>
  <c r="AW342" i="9"/>
  <c r="BN343" i="9"/>
  <c r="BO343" i="9"/>
  <c r="BQ343" i="9"/>
  <c r="CH344" i="9"/>
  <c r="CI344" i="9"/>
  <c r="CK344" i="9"/>
  <c r="AT346" i="9"/>
  <c r="AU346" i="9"/>
  <c r="AW346" i="9"/>
  <c r="BP347" i="9"/>
  <c r="BQ347" i="9"/>
  <c r="BN347" i="9"/>
  <c r="BO347" i="9"/>
  <c r="CJ348" i="9"/>
  <c r="CH348" i="9"/>
  <c r="CI348" i="9"/>
  <c r="CK348" i="9"/>
  <c r="AV350" i="9"/>
  <c r="AT350" i="9"/>
  <c r="AU350" i="9"/>
  <c r="AW350" i="9"/>
  <c r="BP351" i="9"/>
  <c r="BN351" i="9"/>
  <c r="BO351" i="9"/>
  <c r="BQ351" i="9"/>
  <c r="CJ352" i="9"/>
  <c r="CH352" i="9"/>
  <c r="CI352" i="9"/>
  <c r="CK352" i="9"/>
  <c r="AV354" i="9"/>
  <c r="AT354" i="9"/>
  <c r="AU354" i="9"/>
  <c r="AW354" i="9"/>
  <c r="BP355" i="9"/>
  <c r="BO355" i="9"/>
  <c r="BQ355" i="9"/>
  <c r="BN355" i="9"/>
  <c r="CJ356" i="9"/>
  <c r="CH356" i="9"/>
  <c r="CI356" i="9"/>
  <c r="CK356" i="9"/>
  <c r="AV358" i="9"/>
  <c r="AW358" i="9"/>
  <c r="AT358" i="9"/>
  <c r="AU358" i="9"/>
  <c r="BP359" i="9"/>
  <c r="BQ359" i="9"/>
  <c r="BN359" i="9"/>
  <c r="BO359" i="9"/>
  <c r="CJ360" i="9"/>
  <c r="CK360" i="9"/>
  <c r="CH360" i="9"/>
  <c r="CI360" i="9"/>
  <c r="AV362" i="9"/>
  <c r="AW362" i="9"/>
  <c r="AT362" i="9"/>
  <c r="AU362" i="9"/>
  <c r="BP363" i="9"/>
  <c r="BQ363" i="9"/>
  <c r="BN363" i="9"/>
  <c r="BO363" i="9"/>
  <c r="CJ364" i="9"/>
  <c r="CK364" i="9"/>
  <c r="CH364" i="9"/>
  <c r="CI364" i="9"/>
  <c r="AV366" i="9"/>
  <c r="AW366" i="9"/>
  <c r="AT366" i="9"/>
  <c r="AU366" i="9"/>
  <c r="BP367" i="9"/>
  <c r="BQ367" i="9"/>
  <c r="BN367" i="9"/>
  <c r="BO367" i="9"/>
  <c r="CJ368" i="9"/>
  <c r="CK368" i="9"/>
  <c r="CH368" i="9"/>
  <c r="CI368" i="9"/>
  <c r="AV370" i="9"/>
  <c r="AW370" i="9"/>
  <c r="AT370" i="9"/>
  <c r="AU370" i="9"/>
  <c r="BP371" i="9"/>
  <c r="BQ371" i="9"/>
  <c r="BN371" i="9"/>
  <c r="BO371" i="9"/>
  <c r="CJ372" i="9"/>
  <c r="CK372" i="9"/>
  <c r="CH372" i="9"/>
  <c r="CI372" i="9"/>
  <c r="AV374" i="9"/>
  <c r="AW374" i="9"/>
  <c r="AT374" i="9"/>
  <c r="AU374" i="9"/>
  <c r="BP375" i="9"/>
  <c r="BQ375" i="9"/>
  <c r="BN375" i="9"/>
  <c r="BO375" i="9"/>
  <c r="CJ376" i="9"/>
  <c r="CH376" i="9"/>
  <c r="CI376" i="9"/>
  <c r="CK376" i="9"/>
  <c r="AV378" i="9"/>
  <c r="AT378" i="9"/>
  <c r="AU378" i="9"/>
  <c r="AW378" i="9"/>
  <c r="BP379" i="9"/>
  <c r="BN379" i="9"/>
  <c r="BO379" i="9"/>
  <c r="BQ379" i="9"/>
  <c r="CJ380" i="9"/>
  <c r="CI380" i="9"/>
  <c r="CK380" i="9"/>
  <c r="CH380" i="9"/>
  <c r="AV382" i="9"/>
  <c r="AW382" i="9"/>
  <c r="AT382" i="9"/>
  <c r="AU382" i="9"/>
  <c r="BP383" i="9"/>
  <c r="BN383" i="9"/>
  <c r="BO383" i="9"/>
  <c r="BQ383" i="9"/>
  <c r="CJ384" i="9"/>
  <c r="CK384" i="9"/>
  <c r="CH384" i="9"/>
  <c r="CI384" i="9"/>
  <c r="AV386" i="9"/>
  <c r="AT386" i="9"/>
  <c r="AU386" i="9"/>
  <c r="AW386" i="9"/>
  <c r="BP387" i="9"/>
  <c r="BO387" i="9"/>
  <c r="BQ387" i="9"/>
  <c r="BN387" i="9"/>
  <c r="CJ388" i="9"/>
  <c r="CH388" i="9"/>
  <c r="CI388" i="9"/>
  <c r="CK388" i="9"/>
  <c r="AV390" i="9"/>
  <c r="AU390" i="9"/>
  <c r="AW390" i="9"/>
  <c r="AT390" i="9"/>
  <c r="BP391" i="9"/>
  <c r="BN391" i="9"/>
  <c r="BO391" i="9"/>
  <c r="BQ391" i="9"/>
  <c r="CJ392" i="9"/>
  <c r="CI392" i="9"/>
  <c r="CK392" i="9"/>
  <c r="CH392" i="9"/>
  <c r="AV394" i="9"/>
  <c r="AT394" i="9"/>
  <c r="AU394" i="9"/>
  <c r="AW394" i="9"/>
  <c r="BP395" i="9"/>
  <c r="BO395" i="9"/>
  <c r="BQ395" i="9"/>
  <c r="BN395" i="9"/>
  <c r="CJ396" i="9"/>
  <c r="CH396" i="9"/>
  <c r="CI396" i="9"/>
  <c r="CK396" i="9"/>
  <c r="AV398" i="9"/>
  <c r="AU398" i="9"/>
  <c r="AW398" i="9"/>
  <c r="AT398" i="9"/>
  <c r="BP399" i="9"/>
  <c r="BN399" i="9"/>
  <c r="BO399" i="9"/>
  <c r="BQ399" i="9"/>
  <c r="CJ400" i="9"/>
  <c r="CI400" i="9"/>
  <c r="CK400" i="9"/>
  <c r="CH400" i="9"/>
  <c r="AV402" i="9"/>
  <c r="AT402" i="9"/>
  <c r="AU402" i="9"/>
  <c r="AW402" i="9"/>
  <c r="BP403" i="9"/>
  <c r="BO403" i="9"/>
  <c r="BQ403" i="9"/>
  <c r="BN403" i="9"/>
  <c r="CJ404" i="9"/>
  <c r="CH404" i="9"/>
  <c r="CI404" i="9"/>
  <c r="CK404" i="9"/>
  <c r="AV406" i="9"/>
  <c r="AU406" i="9"/>
  <c r="AW406" i="9"/>
  <c r="AT406" i="9"/>
  <c r="BP407" i="9"/>
  <c r="BN407" i="9"/>
  <c r="BO407" i="9"/>
  <c r="BQ407" i="9"/>
  <c r="CJ408" i="9"/>
  <c r="CI408" i="9"/>
  <c r="CK408" i="9"/>
  <c r="CH408" i="9"/>
  <c r="AT410" i="9"/>
  <c r="AU410" i="9"/>
  <c r="AV410" i="9"/>
  <c r="AW410" i="9"/>
  <c r="BN411" i="9"/>
  <c r="BO411" i="9"/>
  <c r="BP411" i="9"/>
  <c r="BQ411" i="9"/>
  <c r="CH412" i="9"/>
  <c r="CI412" i="9"/>
  <c r="CJ412" i="9"/>
  <c r="CK412" i="9"/>
  <c r="AT414" i="9"/>
  <c r="AU414" i="9"/>
  <c r="AV414" i="9"/>
  <c r="AW414" i="9"/>
  <c r="BN415" i="9"/>
  <c r="BO415" i="9"/>
  <c r="BP415" i="9"/>
  <c r="BQ415" i="9"/>
  <c r="CH416" i="9"/>
  <c r="CI416" i="9"/>
  <c r="CJ416" i="9"/>
  <c r="CK416" i="9"/>
  <c r="AT418" i="9"/>
  <c r="AU418" i="9"/>
  <c r="AV418" i="9"/>
  <c r="AW418" i="9"/>
  <c r="BN419" i="9"/>
  <c r="BO419" i="9"/>
  <c r="BP419" i="9"/>
  <c r="BQ419" i="9"/>
  <c r="CH420" i="9"/>
  <c r="CI420" i="9"/>
  <c r="CJ420" i="9"/>
  <c r="CK420" i="9"/>
  <c r="AT422" i="9"/>
  <c r="AU422" i="9"/>
  <c r="AV422" i="9"/>
  <c r="AW422" i="9"/>
  <c r="BN423" i="9"/>
  <c r="BO423" i="9"/>
  <c r="BP423" i="9"/>
  <c r="BQ423" i="9"/>
  <c r="CH424" i="9"/>
  <c r="CI424" i="9"/>
  <c r="CJ424" i="9"/>
  <c r="CK424" i="9"/>
  <c r="AT426" i="9"/>
  <c r="AU426" i="9"/>
  <c r="AV426" i="9"/>
  <c r="AW426" i="9"/>
  <c r="BN427" i="9"/>
  <c r="BO427" i="9"/>
  <c r="BP427" i="9"/>
  <c r="BQ427" i="9"/>
  <c r="CH428" i="9"/>
  <c r="CI428" i="9"/>
  <c r="CJ428" i="9"/>
  <c r="CK428" i="9"/>
  <c r="AT430" i="9"/>
  <c r="AU430" i="9"/>
  <c r="AV430" i="9"/>
  <c r="AW430" i="9"/>
  <c r="BN431" i="9"/>
  <c r="BO431" i="9"/>
  <c r="BP431" i="9"/>
  <c r="BQ431" i="9"/>
  <c r="CH432" i="9"/>
  <c r="CI432" i="9"/>
  <c r="CJ432" i="9"/>
  <c r="CK432" i="9"/>
  <c r="AT434" i="9"/>
  <c r="AU434" i="9"/>
  <c r="AV434" i="9"/>
  <c r="AW434" i="9"/>
  <c r="BN435" i="9"/>
  <c r="BO435" i="9"/>
  <c r="BP435" i="9"/>
  <c r="BQ435" i="9"/>
  <c r="CH436" i="9"/>
  <c r="CI436" i="9"/>
  <c r="CJ436" i="9"/>
  <c r="CK436" i="9"/>
  <c r="AT438" i="9"/>
  <c r="AU438" i="9"/>
  <c r="AV438" i="9"/>
  <c r="AW438" i="9"/>
  <c r="BN439" i="9"/>
  <c r="BO439" i="9"/>
  <c r="BP439" i="9"/>
  <c r="BQ439" i="9"/>
  <c r="CH440" i="9"/>
  <c r="CI440" i="9"/>
  <c r="CJ440" i="9"/>
  <c r="CK440" i="9"/>
  <c r="AT442" i="9"/>
  <c r="AU442" i="9"/>
  <c r="AV442" i="9"/>
  <c r="AW442" i="9"/>
  <c r="BN443" i="9"/>
  <c r="BO443" i="9"/>
  <c r="BP443" i="9"/>
  <c r="BQ443" i="9"/>
  <c r="CH444" i="9"/>
  <c r="CI444" i="9"/>
  <c r="CJ444" i="9"/>
  <c r="CK444" i="9"/>
  <c r="AT446" i="9"/>
  <c r="AU446" i="9"/>
  <c r="AV446" i="9"/>
  <c r="AW446" i="9"/>
  <c r="BN447" i="9"/>
  <c r="BO447" i="9"/>
  <c r="BP447" i="9"/>
  <c r="BQ447" i="9"/>
  <c r="CH448" i="9"/>
  <c r="CI448" i="9"/>
  <c r="CJ448" i="9"/>
  <c r="CK448" i="9"/>
  <c r="AT450" i="9"/>
  <c r="AV450" i="9"/>
  <c r="AW450" i="9"/>
  <c r="AU450" i="9"/>
  <c r="BN451" i="9"/>
  <c r="BO451" i="9"/>
  <c r="BP451" i="9"/>
  <c r="BQ451" i="9"/>
  <c r="CH452" i="9"/>
  <c r="CK452" i="9"/>
  <c r="CI452" i="9"/>
  <c r="CJ452" i="9"/>
  <c r="AT454" i="9"/>
  <c r="AU454" i="9"/>
  <c r="AV454" i="9"/>
  <c r="AW454" i="9"/>
  <c r="BN455" i="9"/>
  <c r="BQ455" i="9"/>
  <c r="BO455" i="9"/>
  <c r="BP455" i="9"/>
  <c r="CH456" i="9"/>
  <c r="CI456" i="9"/>
  <c r="CJ456" i="9"/>
  <c r="CK456" i="9"/>
  <c r="AT458" i="9"/>
  <c r="AW458" i="9"/>
  <c r="AU458" i="9"/>
  <c r="AV458" i="9"/>
  <c r="BP459" i="9"/>
  <c r="BQ459" i="9"/>
  <c r="CJ460" i="9"/>
  <c r="CK460" i="9"/>
  <c r="AV462" i="9"/>
  <c r="AW462" i="9"/>
  <c r="BP463" i="9"/>
  <c r="BQ463" i="9"/>
  <c r="CJ464" i="9"/>
  <c r="CK464" i="9"/>
  <c r="AV466" i="9"/>
  <c r="AW466" i="9"/>
  <c r="BP467" i="9"/>
  <c r="BQ467" i="9"/>
  <c r="CJ468" i="9"/>
  <c r="CK468" i="9"/>
  <c r="CH468" i="9"/>
  <c r="AV470" i="9"/>
  <c r="AW470" i="9"/>
  <c r="AT470" i="9"/>
  <c r="BP471" i="9"/>
  <c r="BQ471" i="9"/>
  <c r="BN471" i="9"/>
  <c r="CJ472" i="9"/>
  <c r="CK472" i="9"/>
  <c r="CH472" i="9"/>
  <c r="AV474" i="9"/>
  <c r="AW474" i="9"/>
  <c r="AT474" i="9"/>
  <c r="BP475" i="9"/>
  <c r="BO475" i="9"/>
  <c r="BQ475" i="9"/>
  <c r="BN475" i="9"/>
  <c r="CJ476" i="9"/>
  <c r="CI476" i="9"/>
  <c r="CK476" i="9"/>
  <c r="CH476" i="9"/>
  <c r="AV478" i="9"/>
  <c r="AU478" i="9"/>
  <c r="AW478" i="9"/>
  <c r="AT478" i="9"/>
  <c r="BP479" i="9"/>
  <c r="BO479" i="9"/>
  <c r="BQ479" i="9"/>
  <c r="BN479" i="9"/>
  <c r="CJ480" i="9"/>
  <c r="CI480" i="9"/>
  <c r="CK480" i="9"/>
  <c r="CH480" i="9"/>
  <c r="AV482" i="9"/>
  <c r="AU482" i="9"/>
  <c r="AW482" i="9"/>
  <c r="AT482" i="9"/>
  <c r="BP483" i="9"/>
  <c r="BO483" i="9"/>
  <c r="BQ483" i="9"/>
  <c r="BN483" i="9"/>
  <c r="CJ484" i="9"/>
  <c r="CI484" i="9"/>
  <c r="CK484" i="9"/>
  <c r="CH484" i="9"/>
  <c r="AV486" i="9"/>
  <c r="AU486" i="9"/>
  <c r="AW486" i="9"/>
  <c r="AT486" i="9"/>
  <c r="BP487" i="9"/>
  <c r="BO487" i="9"/>
  <c r="BQ487" i="9"/>
  <c r="BN487" i="9"/>
  <c r="CJ488" i="9"/>
  <c r="CH488" i="9"/>
  <c r="CI488" i="9"/>
  <c r="CK488" i="9"/>
  <c r="AV490" i="9"/>
  <c r="AT490" i="9"/>
  <c r="AU490" i="9"/>
  <c r="AW490" i="9"/>
  <c r="BP491" i="9"/>
  <c r="BN491" i="9"/>
  <c r="BO491" i="9"/>
  <c r="BQ491" i="9"/>
  <c r="CJ492" i="9"/>
  <c r="CH492" i="9"/>
  <c r="CI492" i="9"/>
  <c r="CK492" i="9"/>
  <c r="AV494" i="9"/>
  <c r="AT494" i="9"/>
  <c r="AU494" i="9"/>
  <c r="AW494" i="9"/>
  <c r="BP495" i="9"/>
  <c r="BN495" i="9"/>
  <c r="BO495" i="9"/>
  <c r="BQ495" i="9"/>
  <c r="CJ496" i="9"/>
  <c r="CH496" i="9"/>
  <c r="CI496" i="9"/>
  <c r="CK496" i="9"/>
  <c r="AV498" i="9"/>
  <c r="AT498" i="9"/>
  <c r="AW498" i="9"/>
  <c r="BP499" i="9"/>
  <c r="BN499" i="9"/>
  <c r="BQ499" i="9"/>
  <c r="CJ500" i="9"/>
  <c r="CH500" i="9"/>
  <c r="CK500" i="9"/>
  <c r="AV502" i="9"/>
  <c r="AT502" i="9"/>
  <c r="AW502" i="9"/>
  <c r="BP503" i="9"/>
  <c r="BN503" i="9"/>
  <c r="BQ503" i="9"/>
  <c r="CJ504" i="9"/>
  <c r="CH504" i="9"/>
  <c r="CK504" i="9"/>
  <c r="AV506" i="9"/>
  <c r="AT506" i="9"/>
  <c r="AW506" i="9"/>
  <c r="BP507" i="9"/>
  <c r="BQ507" i="9"/>
  <c r="BN507" i="9"/>
  <c r="BO507" i="9"/>
  <c r="CJ508" i="9"/>
  <c r="CH508" i="9"/>
  <c r="CK508" i="9"/>
  <c r="AV510" i="9"/>
  <c r="AT510" i="9"/>
  <c r="AU510" i="9"/>
  <c r="AW510" i="9"/>
  <c r="BP511" i="9"/>
  <c r="BO511" i="9"/>
  <c r="BQ511" i="9"/>
  <c r="BN511" i="9"/>
  <c r="CJ512" i="9"/>
  <c r="CH512" i="9"/>
  <c r="CI512" i="9"/>
  <c r="CK512" i="9"/>
  <c r="AV514" i="9"/>
  <c r="AT514" i="9"/>
  <c r="AU514" i="9"/>
  <c r="AW514" i="9"/>
  <c r="BP515" i="9"/>
  <c r="BQ515" i="9"/>
  <c r="BN515" i="9"/>
  <c r="BO515" i="9"/>
  <c r="CJ516" i="9"/>
  <c r="CH516" i="9"/>
  <c r="CI516" i="9"/>
  <c r="CK516" i="9"/>
  <c r="AV518" i="9"/>
  <c r="AW518" i="9"/>
  <c r="AT518" i="9"/>
  <c r="AU518" i="9"/>
  <c r="BP519" i="9"/>
  <c r="BO519" i="9"/>
  <c r="BQ519" i="9"/>
  <c r="BN519" i="9"/>
  <c r="CJ520" i="9"/>
  <c r="CH520" i="9"/>
  <c r="CI520" i="9"/>
  <c r="CK520" i="9"/>
  <c r="AV522" i="9"/>
  <c r="AT522" i="9"/>
  <c r="AU522" i="9"/>
  <c r="AW522" i="9"/>
  <c r="BN523" i="9"/>
  <c r="BQ523" i="9"/>
  <c r="BO523" i="9"/>
  <c r="CH524" i="9"/>
  <c r="CK524" i="9"/>
  <c r="CI524" i="9"/>
  <c r="AT526" i="9"/>
  <c r="AW526" i="9"/>
  <c r="AU526" i="9"/>
  <c r="BN527" i="9"/>
  <c r="BQ527" i="9"/>
  <c r="BO527" i="9"/>
  <c r="CH528" i="9"/>
  <c r="CK528" i="9"/>
  <c r="CI528" i="9"/>
  <c r="AT530" i="9"/>
  <c r="AW530" i="9"/>
  <c r="AU530" i="9"/>
  <c r="BN531" i="9"/>
  <c r="BQ531" i="9"/>
  <c r="BO531" i="9"/>
  <c r="CH532" i="9"/>
  <c r="CK532" i="9"/>
  <c r="CI532" i="9"/>
  <c r="AT534" i="9"/>
  <c r="AW534" i="9"/>
  <c r="AU534" i="9"/>
  <c r="BN535" i="9"/>
  <c r="BQ535" i="9"/>
  <c r="BO535" i="9"/>
  <c r="CH536" i="9"/>
  <c r="CK536" i="9"/>
  <c r="CI536" i="9"/>
  <c r="AT538" i="9"/>
  <c r="AW538" i="9"/>
  <c r="AU538" i="9"/>
  <c r="BN539" i="9"/>
  <c r="BQ539" i="9"/>
  <c r="BO539" i="9"/>
  <c r="CH540" i="9"/>
  <c r="CK540" i="9"/>
  <c r="CI540" i="9"/>
  <c r="AT542" i="9"/>
  <c r="AW542" i="9"/>
  <c r="AU542" i="9"/>
  <c r="BN543" i="9"/>
  <c r="BQ543" i="9"/>
  <c r="BO543" i="9"/>
  <c r="CH544" i="9"/>
  <c r="CK544" i="9"/>
  <c r="CI544" i="9"/>
  <c r="AT546" i="9"/>
  <c r="AW546" i="9"/>
  <c r="AU546" i="9"/>
  <c r="BN547" i="9"/>
  <c r="BQ547" i="9"/>
  <c r="BO547" i="9"/>
  <c r="CH548" i="9"/>
  <c r="CK548" i="9"/>
  <c r="CI548" i="9"/>
  <c r="AT550" i="9"/>
  <c r="AW550" i="9"/>
  <c r="AU550" i="9"/>
  <c r="BN551" i="9"/>
  <c r="BQ551" i="9"/>
  <c r="BO551" i="9"/>
  <c r="CH552" i="9"/>
  <c r="CK552" i="9"/>
  <c r="CI552" i="9"/>
  <c r="AT554" i="9"/>
  <c r="AW554" i="9"/>
  <c r="AU554" i="9"/>
  <c r="BN555" i="9"/>
  <c r="BQ555" i="9"/>
  <c r="BO555" i="9"/>
  <c r="CJ556" i="9"/>
  <c r="CK556" i="9"/>
  <c r="CH556" i="9"/>
  <c r="CI556" i="9"/>
  <c r="AV558" i="9"/>
  <c r="AW558" i="9"/>
  <c r="AT558" i="9"/>
  <c r="AU558" i="9"/>
  <c r="BP559" i="9"/>
  <c r="BQ559" i="9"/>
  <c r="BN559" i="9"/>
  <c r="BO559" i="9"/>
  <c r="CJ560" i="9"/>
  <c r="CK560" i="9"/>
  <c r="CH560" i="9"/>
  <c r="CI560" i="9"/>
  <c r="AV562" i="9"/>
  <c r="AW562" i="9"/>
  <c r="AT562" i="9"/>
  <c r="AU562" i="9"/>
  <c r="BP563" i="9"/>
  <c r="BQ563" i="9"/>
  <c r="BN563" i="9"/>
  <c r="BO563" i="9"/>
  <c r="CJ564" i="9"/>
  <c r="CK564" i="9"/>
  <c r="CH564" i="9"/>
  <c r="CI564" i="9"/>
  <c r="AV566" i="9"/>
  <c r="AW566" i="9"/>
  <c r="AT566" i="9"/>
  <c r="AU566" i="9"/>
  <c r="BP567" i="9"/>
  <c r="BQ567" i="9"/>
  <c r="BN567" i="9"/>
  <c r="BO567" i="9"/>
  <c r="CJ568" i="9"/>
  <c r="CK568" i="9"/>
  <c r="CH568" i="9"/>
  <c r="CI568" i="9"/>
  <c r="AV570" i="9"/>
  <c r="AW570" i="9"/>
  <c r="AT570" i="9"/>
  <c r="AU570" i="9"/>
  <c r="BP571" i="9"/>
  <c r="BQ571" i="9"/>
  <c r="BN571" i="9"/>
  <c r="BO571" i="9"/>
  <c r="CJ572" i="9"/>
  <c r="CK572" i="9"/>
  <c r="CH572" i="9"/>
  <c r="CI572" i="9"/>
  <c r="AV574" i="9"/>
  <c r="AW574" i="9"/>
  <c r="AT574" i="9"/>
  <c r="AU574" i="9"/>
  <c r="BP575" i="9"/>
  <c r="BQ575" i="9"/>
  <c r="BN575" i="9"/>
  <c r="BO575" i="9"/>
  <c r="CJ576" i="9"/>
  <c r="CK576" i="9"/>
  <c r="CH576" i="9"/>
  <c r="CI576" i="9"/>
  <c r="AV578" i="9"/>
  <c r="AW578" i="9"/>
  <c r="AT578" i="9"/>
  <c r="AU578" i="9"/>
  <c r="BP579" i="9"/>
  <c r="BQ579" i="9"/>
  <c r="BN579" i="9"/>
  <c r="BO579" i="9"/>
  <c r="CJ580" i="9"/>
  <c r="CK580" i="9"/>
  <c r="CH580" i="9"/>
  <c r="CI580" i="9"/>
  <c r="AV582" i="9"/>
  <c r="AW582" i="9"/>
  <c r="AT582" i="9"/>
  <c r="AU582" i="9"/>
  <c r="BP583" i="9"/>
  <c r="BQ583" i="9"/>
  <c r="BN583" i="9"/>
  <c r="BO583" i="9"/>
  <c r="CJ584" i="9"/>
  <c r="CK584" i="9"/>
  <c r="CH584" i="9"/>
  <c r="CI584" i="9"/>
  <c r="AV586" i="9"/>
  <c r="AW586" i="9"/>
  <c r="AT586" i="9"/>
  <c r="AU586" i="9"/>
  <c r="BP587" i="9"/>
  <c r="BQ587" i="9"/>
  <c r="BN587" i="9"/>
  <c r="BO587" i="9"/>
  <c r="CJ588" i="9"/>
  <c r="CH588" i="9"/>
  <c r="CI588" i="9"/>
  <c r="CK588" i="9"/>
  <c r="AV590" i="9"/>
  <c r="AT590" i="9"/>
  <c r="AU590" i="9"/>
  <c r="AW590" i="9"/>
  <c r="BP591" i="9"/>
  <c r="BN591" i="9"/>
  <c r="BO591" i="9"/>
  <c r="BQ591" i="9"/>
  <c r="CJ592" i="9"/>
  <c r="CH592" i="9"/>
  <c r="CI592" i="9"/>
  <c r="CK592" i="9"/>
  <c r="AV594" i="9"/>
  <c r="AT594" i="9"/>
  <c r="AU594" i="9"/>
  <c r="AW594" i="9"/>
  <c r="BP595" i="9"/>
  <c r="BN595" i="9"/>
  <c r="BO595" i="9"/>
  <c r="BQ595" i="9"/>
  <c r="CJ596" i="9"/>
  <c r="CI596" i="9"/>
  <c r="CK596" i="9"/>
  <c r="CH596" i="9"/>
  <c r="AV598" i="9"/>
  <c r="AT598" i="9"/>
  <c r="AU598" i="9"/>
  <c r="AW598" i="9"/>
  <c r="BP599" i="9"/>
  <c r="BQ599" i="9"/>
  <c r="BN599" i="9"/>
  <c r="BO599" i="9"/>
  <c r="CJ600" i="9"/>
  <c r="CK600" i="9"/>
  <c r="CH600" i="9"/>
  <c r="CI600" i="9"/>
  <c r="AV602" i="9"/>
  <c r="AW602" i="9"/>
  <c r="AT602" i="9"/>
  <c r="AU602" i="9"/>
  <c r="BP603" i="9"/>
  <c r="BQ603" i="9"/>
  <c r="BN603" i="9"/>
  <c r="BO603" i="9"/>
  <c r="CJ604" i="9"/>
  <c r="CK604" i="9"/>
  <c r="CH604" i="9"/>
  <c r="CI604" i="9"/>
  <c r="AV606" i="9"/>
  <c r="AW606" i="9"/>
  <c r="AT606" i="9"/>
  <c r="AU606" i="9"/>
  <c r="BP607" i="9"/>
  <c r="BQ607" i="9"/>
  <c r="BN607" i="9"/>
  <c r="BO607" i="9"/>
  <c r="CJ608" i="9"/>
  <c r="CK608" i="9"/>
  <c r="CH608" i="9"/>
  <c r="CI608" i="9"/>
  <c r="AV610" i="9"/>
  <c r="AW610" i="9"/>
  <c r="AT610" i="9"/>
  <c r="AU610" i="9"/>
  <c r="BP611" i="9"/>
  <c r="BQ611" i="9"/>
  <c r="BN611" i="9"/>
  <c r="BO611" i="9"/>
  <c r="CJ612" i="9"/>
  <c r="CI612" i="9"/>
  <c r="CK612" i="9"/>
  <c r="CH612" i="9"/>
  <c r="AV614" i="9"/>
  <c r="AU614" i="9"/>
  <c r="AW614" i="9"/>
  <c r="AT614" i="9"/>
  <c r="BP615" i="9"/>
  <c r="BO615" i="9"/>
  <c r="BQ615" i="9"/>
  <c r="BN615" i="9"/>
  <c r="CJ616" i="9"/>
  <c r="CI616" i="9"/>
  <c r="CK616" i="9"/>
  <c r="CH616" i="9"/>
  <c r="AV618" i="9"/>
  <c r="AU618" i="9"/>
  <c r="AW618" i="9"/>
  <c r="AT618" i="9"/>
  <c r="BP619" i="9"/>
  <c r="BO619" i="9"/>
  <c r="BQ619" i="9"/>
  <c r="BN619" i="9"/>
  <c r="CJ620" i="9"/>
  <c r="CI620" i="9"/>
  <c r="CK620" i="9"/>
  <c r="CH620" i="9"/>
  <c r="AV622" i="9"/>
  <c r="AU622" i="9"/>
  <c r="AW622" i="9"/>
  <c r="AT622" i="9"/>
  <c r="BP623" i="9"/>
  <c r="BQ623" i="9"/>
  <c r="BN623" i="9"/>
  <c r="BO623" i="9"/>
  <c r="CJ624" i="9"/>
  <c r="CH624" i="9"/>
  <c r="CK624" i="9"/>
  <c r="AV626" i="9"/>
  <c r="AT626" i="9"/>
  <c r="AW626" i="9"/>
  <c r="BP627" i="9"/>
  <c r="BN627" i="9"/>
  <c r="BQ627" i="9"/>
  <c r="CJ628" i="9"/>
  <c r="CH628" i="9"/>
  <c r="CK628" i="9"/>
  <c r="AV630" i="9"/>
  <c r="AT630" i="9"/>
  <c r="AW630" i="9"/>
  <c r="BP631" i="9"/>
  <c r="BN631" i="9"/>
  <c r="BQ631" i="9"/>
  <c r="CJ632" i="9"/>
  <c r="CH632" i="9"/>
  <c r="CK632" i="9"/>
  <c r="AV634" i="9"/>
  <c r="AT634" i="9"/>
  <c r="AW634" i="9"/>
  <c r="BP635" i="9"/>
  <c r="BN635" i="9"/>
  <c r="BQ635" i="9"/>
  <c r="CJ636" i="9"/>
  <c r="CH636" i="9"/>
  <c r="CK636" i="9"/>
  <c r="AV638" i="9"/>
  <c r="AT638" i="9"/>
  <c r="AW638" i="9"/>
  <c r="BP639" i="9"/>
  <c r="BN639" i="9"/>
  <c r="BQ639" i="9"/>
  <c r="CJ640" i="9"/>
  <c r="CH640" i="9"/>
  <c r="CK640" i="9"/>
  <c r="AV642" i="9"/>
  <c r="AT642" i="9"/>
  <c r="AW642" i="9"/>
  <c r="BP643" i="9"/>
  <c r="BN643" i="9"/>
  <c r="BQ643" i="9"/>
  <c r="CJ644" i="9"/>
  <c r="CH644" i="9"/>
  <c r="CK644" i="9"/>
  <c r="AV646" i="9"/>
  <c r="AT646" i="9"/>
  <c r="AW646" i="9"/>
  <c r="BP647" i="9"/>
  <c r="BN647" i="9"/>
  <c r="BQ647" i="9"/>
  <c r="CJ648" i="9"/>
  <c r="CH648" i="9"/>
  <c r="CK648" i="9"/>
  <c r="AV650" i="9"/>
  <c r="AT650" i="9"/>
  <c r="AW650" i="9"/>
  <c r="BP651" i="9"/>
  <c r="BN651" i="9"/>
  <c r="BQ651" i="9"/>
  <c r="CJ652" i="9"/>
  <c r="CH652" i="9"/>
  <c r="CK652" i="9"/>
  <c r="AV654" i="9"/>
  <c r="AT654" i="9"/>
  <c r="AW654" i="9"/>
  <c r="BP655" i="9"/>
  <c r="BN655" i="9"/>
  <c r="BQ655" i="9"/>
  <c r="CJ656" i="9"/>
  <c r="CH656" i="9"/>
  <c r="CK656" i="9"/>
  <c r="AT658" i="9"/>
  <c r="AU658" i="9"/>
  <c r="AW658" i="9"/>
  <c r="BN659" i="9"/>
  <c r="BO659" i="9"/>
  <c r="BQ659" i="9"/>
  <c r="CH660" i="9"/>
  <c r="CI660" i="9"/>
  <c r="CK660" i="9"/>
  <c r="AT662" i="9"/>
  <c r="AU662" i="9"/>
  <c r="AW662" i="9"/>
  <c r="BN663" i="9"/>
  <c r="BO663" i="9"/>
  <c r="BQ663" i="9"/>
  <c r="CH664" i="9"/>
  <c r="CI664" i="9"/>
  <c r="CK664" i="9"/>
  <c r="AT666" i="9"/>
  <c r="AU666" i="9"/>
  <c r="AW666" i="9"/>
  <c r="BN667" i="9"/>
  <c r="BO667" i="9"/>
  <c r="BQ667" i="9"/>
  <c r="CH668" i="9"/>
  <c r="CI668" i="9"/>
  <c r="CK668" i="9"/>
  <c r="AT670" i="9"/>
  <c r="AU670" i="9"/>
  <c r="AW670" i="9"/>
  <c r="BN671" i="9"/>
  <c r="BO671" i="9"/>
  <c r="BQ671" i="9"/>
  <c r="CH672" i="9"/>
  <c r="CI672" i="9"/>
  <c r="CK672" i="9"/>
  <c r="AT674" i="9"/>
  <c r="AU674" i="9"/>
  <c r="AW674" i="9"/>
  <c r="BN675" i="9"/>
  <c r="BO675" i="9"/>
  <c r="BQ675" i="9"/>
  <c r="CH676" i="9"/>
  <c r="CI676" i="9"/>
  <c r="CK676" i="9"/>
  <c r="AT678" i="9"/>
  <c r="AU678" i="9"/>
  <c r="AW678" i="9"/>
  <c r="BN679" i="9"/>
  <c r="BO679" i="9"/>
  <c r="BQ679" i="9"/>
  <c r="CH680" i="9"/>
  <c r="CI680" i="9"/>
  <c r="CK680" i="9"/>
  <c r="AT682" i="9"/>
  <c r="AU682" i="9"/>
  <c r="AW682" i="9"/>
  <c r="BN683" i="9"/>
  <c r="BO683" i="9"/>
  <c r="BQ683" i="9"/>
  <c r="CH684" i="9"/>
  <c r="CI684" i="9"/>
  <c r="CK684" i="9"/>
  <c r="AT686" i="9"/>
  <c r="AU686" i="9"/>
  <c r="AW686" i="9"/>
  <c r="BN687" i="9"/>
  <c r="BO687" i="9"/>
  <c r="BQ687" i="9"/>
  <c r="CH688" i="9"/>
  <c r="CI688" i="9"/>
  <c r="CK688" i="9"/>
  <c r="AT690" i="9"/>
  <c r="AU690" i="9"/>
  <c r="AW690" i="9"/>
  <c r="BN691" i="9"/>
  <c r="BQ691" i="9"/>
  <c r="BO691" i="9"/>
  <c r="CH692" i="9"/>
  <c r="CI692" i="9"/>
  <c r="CK692" i="9"/>
  <c r="AT694" i="9"/>
  <c r="AU694" i="9"/>
  <c r="AW694" i="9"/>
  <c r="BN695" i="9"/>
  <c r="BO695" i="9"/>
  <c r="BQ695" i="9"/>
  <c r="CH696" i="9"/>
  <c r="CI696" i="9"/>
  <c r="CK696" i="9"/>
  <c r="AT698" i="9"/>
  <c r="AU698" i="9"/>
  <c r="AW698" i="9"/>
  <c r="AY174" i="9"/>
  <c r="BB174" i="9"/>
  <c r="BS175" i="9"/>
  <c r="BV175" i="9"/>
  <c r="BV179" i="9"/>
  <c r="BS179" i="9"/>
  <c r="CP180" i="9"/>
  <c r="CM180" i="9"/>
  <c r="BB182" i="9"/>
  <c r="AY182" i="9"/>
  <c r="BV183" i="9"/>
  <c r="BS183" i="9"/>
  <c r="CP184" i="9"/>
  <c r="CM184" i="9"/>
  <c r="BB186" i="9"/>
  <c r="AY186" i="9"/>
  <c r="BU187" i="9"/>
  <c r="BS187" i="9"/>
  <c r="BT187" i="9"/>
  <c r="BV187" i="9"/>
  <c r="CO188" i="9"/>
  <c r="CP188" i="9"/>
  <c r="CM188" i="9"/>
  <c r="CN188" i="9"/>
  <c r="BA190" i="9"/>
  <c r="AY190" i="9"/>
  <c r="BB190" i="9"/>
  <c r="AZ190" i="9"/>
  <c r="BU191" i="9"/>
  <c r="BS191" i="9"/>
  <c r="BV191" i="9"/>
  <c r="BT191" i="9"/>
  <c r="CO192" i="9"/>
  <c r="CM192" i="9"/>
  <c r="CP192" i="9"/>
  <c r="CN192" i="9"/>
  <c r="BA194" i="9"/>
  <c r="AY194" i="9"/>
  <c r="BB194" i="9"/>
  <c r="AZ194" i="9"/>
  <c r="BU195" i="9"/>
  <c r="BS195" i="9"/>
  <c r="BT195" i="9"/>
  <c r="BV195" i="9"/>
  <c r="CO196" i="9"/>
  <c r="CM196" i="9"/>
  <c r="CP196" i="9"/>
  <c r="CN196" i="9"/>
  <c r="BA198" i="9"/>
  <c r="BB198" i="9"/>
  <c r="AY198" i="9"/>
  <c r="AZ198" i="9"/>
  <c r="BU199" i="9"/>
  <c r="BV199" i="9"/>
  <c r="BS199" i="9"/>
  <c r="BT199" i="9"/>
  <c r="CO200" i="9"/>
  <c r="CP200" i="9"/>
  <c r="CM200" i="9"/>
  <c r="CN200" i="9"/>
  <c r="BA202" i="9"/>
  <c r="BB202" i="9"/>
  <c r="AY202" i="9"/>
  <c r="AZ202" i="9"/>
  <c r="BU203" i="9"/>
  <c r="BV203" i="9"/>
  <c r="BS203" i="9"/>
  <c r="BT203" i="9"/>
  <c r="CO204" i="9"/>
  <c r="CN204" i="9"/>
  <c r="CP204" i="9"/>
  <c r="CM204" i="9"/>
  <c r="BA206" i="9"/>
  <c r="AZ206" i="9"/>
  <c r="BB206" i="9"/>
  <c r="AY206" i="9"/>
  <c r="BU207" i="9"/>
  <c r="BT207" i="9"/>
  <c r="BV207" i="9"/>
  <c r="BS207" i="9"/>
  <c r="CO208" i="9"/>
  <c r="CN208" i="9"/>
  <c r="CP208" i="9"/>
  <c r="CM208" i="9"/>
  <c r="BA210" i="9"/>
  <c r="AY210" i="9"/>
  <c r="BB210" i="9"/>
  <c r="BU211" i="9"/>
  <c r="BS211" i="9"/>
  <c r="BV211" i="9"/>
  <c r="CO212" i="9"/>
  <c r="CM212" i="9"/>
  <c r="CP212" i="9"/>
  <c r="BA214" i="9"/>
  <c r="AY214" i="9"/>
  <c r="BB214" i="9"/>
  <c r="BU215" i="9"/>
  <c r="BS215" i="9"/>
  <c r="BV215" i="9"/>
  <c r="CO216" i="9"/>
  <c r="CM216" i="9"/>
  <c r="CP216" i="9"/>
  <c r="BA218" i="9"/>
  <c r="BB218" i="9"/>
  <c r="AY218" i="9"/>
  <c r="BU219" i="9"/>
  <c r="BS219" i="9"/>
  <c r="BV219" i="9"/>
  <c r="CO220" i="9"/>
  <c r="CP220" i="9"/>
  <c r="CM220" i="9"/>
  <c r="AY222" i="9"/>
  <c r="AZ222" i="9"/>
  <c r="BB222" i="9"/>
  <c r="BS223" i="9"/>
  <c r="BT223" i="9"/>
  <c r="BV223" i="9"/>
  <c r="CM224" i="9"/>
  <c r="CN224" i="9"/>
  <c r="CP224" i="9"/>
  <c r="AY226" i="9"/>
  <c r="AZ226" i="9"/>
  <c r="BB226" i="9"/>
  <c r="BS227" i="9"/>
  <c r="BT227" i="9"/>
  <c r="BV227" i="9"/>
  <c r="CM228" i="9"/>
  <c r="CN228" i="9"/>
  <c r="CP228" i="9"/>
  <c r="AY230" i="9"/>
  <c r="AZ230" i="9"/>
  <c r="BB230" i="9"/>
  <c r="BS231" i="9"/>
  <c r="BT231" i="9"/>
  <c r="BV231" i="9"/>
  <c r="CM232" i="9"/>
  <c r="CN232" i="9"/>
  <c r="CP232" i="9"/>
  <c r="BA234" i="9"/>
  <c r="AY234" i="9"/>
  <c r="AZ234" i="9"/>
  <c r="BB234" i="9"/>
  <c r="BU235" i="9"/>
  <c r="BS235" i="9"/>
  <c r="BT235" i="9"/>
  <c r="BV235" i="9"/>
  <c r="CO236" i="9"/>
  <c r="CM236" i="9"/>
  <c r="CN236" i="9"/>
  <c r="CP236" i="9"/>
  <c r="BA238" i="9"/>
  <c r="AY238" i="9"/>
  <c r="AZ238" i="9"/>
  <c r="BB238" i="9"/>
  <c r="BU239" i="9"/>
  <c r="BS239" i="9"/>
  <c r="BT239" i="9"/>
  <c r="BV239" i="9"/>
  <c r="CO240" i="9"/>
  <c r="CM240" i="9"/>
  <c r="CN240" i="9"/>
  <c r="CP240" i="9"/>
  <c r="BA242" i="9"/>
  <c r="AY242" i="9"/>
  <c r="AZ242" i="9"/>
  <c r="BB242" i="9"/>
  <c r="BU243" i="9"/>
  <c r="BS243" i="9"/>
  <c r="BT243" i="9"/>
  <c r="BV243" i="9"/>
  <c r="CO244" i="9"/>
  <c r="CM244" i="9"/>
  <c r="CN244" i="9"/>
  <c r="CP244" i="9"/>
  <c r="BA246" i="9"/>
  <c r="AY246" i="9"/>
  <c r="AZ246" i="9"/>
  <c r="BB246" i="9"/>
  <c r="BU247" i="9"/>
  <c r="BS247" i="9"/>
  <c r="BT247" i="9"/>
  <c r="BV247" i="9"/>
  <c r="CO248" i="9"/>
  <c r="CM248" i="9"/>
  <c r="CN248" i="9"/>
  <c r="CP248" i="9"/>
  <c r="BA250" i="9"/>
  <c r="AY250" i="9"/>
  <c r="AZ250" i="9"/>
  <c r="BB250" i="9"/>
  <c r="BU251" i="9"/>
  <c r="BS251" i="9"/>
  <c r="BT251" i="9"/>
  <c r="BV251" i="9"/>
  <c r="CO252" i="9"/>
  <c r="CM252" i="9"/>
  <c r="CN252" i="9"/>
  <c r="CP252" i="9"/>
  <c r="BA254" i="9"/>
  <c r="AY254" i="9"/>
  <c r="AZ254" i="9"/>
  <c r="BB254" i="9"/>
  <c r="BU255" i="9"/>
  <c r="BS255" i="9"/>
  <c r="BT255" i="9"/>
  <c r="BV255" i="9"/>
  <c r="CO256" i="9"/>
  <c r="CM256" i="9"/>
  <c r="CN256" i="9"/>
  <c r="CP256" i="9"/>
  <c r="BA258" i="9"/>
  <c r="AY258" i="9"/>
  <c r="AZ258" i="9"/>
  <c r="BB258" i="9"/>
  <c r="BU259" i="9"/>
  <c r="BS259" i="9"/>
  <c r="BT259" i="9"/>
  <c r="BV259" i="9"/>
  <c r="CO260" i="9"/>
  <c r="CM260" i="9"/>
  <c r="CN260" i="9"/>
  <c r="CP260" i="9"/>
  <c r="BA262" i="9"/>
  <c r="AY262" i="9"/>
  <c r="AZ262" i="9"/>
  <c r="BB262" i="9"/>
  <c r="BU263" i="9"/>
  <c r="BS263" i="9"/>
  <c r="BT263" i="9"/>
  <c r="BV263" i="9"/>
  <c r="CO264" i="9"/>
  <c r="CM264" i="9"/>
  <c r="CN264" i="9"/>
  <c r="CP264" i="9"/>
  <c r="BA266" i="9"/>
  <c r="AY266" i="9"/>
  <c r="AZ266" i="9"/>
  <c r="BB266" i="9"/>
  <c r="BU267" i="9"/>
  <c r="BT267" i="9"/>
  <c r="BV267" i="9"/>
  <c r="BS267" i="9"/>
  <c r="CN268" i="9"/>
  <c r="CM268" i="9"/>
  <c r="CP268" i="9"/>
  <c r="BS287" i="9"/>
  <c r="BU287" i="9"/>
  <c r="BV287" i="9"/>
  <c r="CM288" i="9"/>
  <c r="CO288" i="9"/>
  <c r="CP288" i="9"/>
  <c r="AY290" i="9"/>
  <c r="BA290" i="9"/>
  <c r="BB290" i="9"/>
  <c r="BS291" i="9"/>
  <c r="BU291" i="9"/>
  <c r="BV291" i="9"/>
  <c r="CM292" i="9"/>
  <c r="CO292" i="9"/>
  <c r="CP292" i="9"/>
  <c r="AY294" i="9"/>
  <c r="BA294" i="9"/>
  <c r="BB294" i="9"/>
  <c r="BS295" i="9"/>
  <c r="BU295" i="9"/>
  <c r="BV295" i="9"/>
  <c r="CM296" i="9"/>
  <c r="CO296" i="9"/>
  <c r="CP296" i="9"/>
  <c r="AZ298" i="9"/>
  <c r="BB298" i="9"/>
  <c r="AY298" i="9"/>
  <c r="BA298" i="9"/>
  <c r="BT299" i="9"/>
  <c r="BS299" i="9"/>
  <c r="BU299" i="9"/>
  <c r="BV299" i="9"/>
  <c r="CN300" i="9"/>
  <c r="CM300" i="9"/>
  <c r="CO300" i="9"/>
  <c r="CP300" i="9"/>
  <c r="AZ302" i="9"/>
  <c r="AY302" i="9"/>
  <c r="BA302" i="9"/>
  <c r="BB302" i="9"/>
  <c r="BT303" i="9"/>
  <c r="BS303" i="9"/>
  <c r="BU303" i="9"/>
  <c r="BV303" i="9"/>
  <c r="CN304" i="9"/>
  <c r="CM304" i="9"/>
  <c r="CP304" i="9"/>
  <c r="AZ306" i="9"/>
  <c r="AY306" i="9"/>
  <c r="BB306" i="9"/>
  <c r="BT307" i="9"/>
  <c r="BS307" i="9"/>
  <c r="BV307" i="9"/>
  <c r="CN308" i="9"/>
  <c r="CM308" i="9"/>
  <c r="CP308" i="9"/>
  <c r="AZ310" i="9"/>
  <c r="AY310" i="9"/>
  <c r="BB310" i="9"/>
  <c r="BT311" i="9"/>
  <c r="BV311" i="9"/>
  <c r="BS311" i="9"/>
  <c r="CN312" i="9"/>
  <c r="CM312" i="9"/>
  <c r="CP312" i="9"/>
  <c r="AZ314" i="9"/>
  <c r="AY314" i="9"/>
  <c r="BB314" i="9"/>
  <c r="BA314" i="9"/>
  <c r="BT315" i="9"/>
  <c r="BS315" i="9"/>
  <c r="BV315" i="9"/>
  <c r="BU315" i="9"/>
  <c r="CN316" i="9"/>
  <c r="CM316" i="9"/>
  <c r="CP316" i="9"/>
  <c r="CO316" i="9"/>
  <c r="AZ318" i="9"/>
  <c r="AY318" i="9"/>
  <c r="BB318" i="9"/>
  <c r="BA318" i="9"/>
  <c r="BT319" i="9"/>
  <c r="BS319" i="9"/>
  <c r="BV319" i="9"/>
  <c r="BU319" i="9"/>
  <c r="CN320" i="9"/>
  <c r="CM320" i="9"/>
  <c r="CP320" i="9"/>
  <c r="CO320" i="9"/>
  <c r="AZ322" i="9"/>
  <c r="AY322" i="9"/>
  <c r="BB322" i="9"/>
  <c r="BA322" i="9"/>
  <c r="BT323" i="9"/>
  <c r="BS323" i="9"/>
  <c r="BV323" i="9"/>
  <c r="BU323" i="9"/>
  <c r="CN324" i="9"/>
  <c r="CM324" i="9"/>
  <c r="CP324" i="9"/>
  <c r="CO324" i="9"/>
  <c r="AZ326" i="9"/>
  <c r="AY326" i="9"/>
  <c r="BB326" i="9"/>
  <c r="BA326" i="9"/>
  <c r="BT327" i="9"/>
  <c r="BS327" i="9"/>
  <c r="BV327" i="9"/>
  <c r="BU327" i="9"/>
  <c r="CN328" i="9"/>
  <c r="CM328" i="9"/>
  <c r="CP328" i="9"/>
  <c r="CO328" i="9"/>
  <c r="AZ330" i="9"/>
  <c r="AY330" i="9"/>
  <c r="BA330" i="9"/>
  <c r="BB330" i="9"/>
  <c r="BT331" i="9"/>
  <c r="BS331" i="9"/>
  <c r="BU331" i="9"/>
  <c r="BV331" i="9"/>
  <c r="CN332" i="9"/>
  <c r="CM332" i="9"/>
  <c r="CO332" i="9"/>
  <c r="CP332" i="9"/>
  <c r="AZ334" i="9"/>
  <c r="AY334" i="9"/>
  <c r="BA334" i="9"/>
  <c r="BB334" i="9"/>
  <c r="BT335" i="9"/>
  <c r="BS335" i="9"/>
  <c r="BU335" i="9"/>
  <c r="BV335" i="9"/>
  <c r="CN336" i="9"/>
  <c r="CM336" i="9"/>
  <c r="CO336" i="9"/>
  <c r="CP336" i="9"/>
  <c r="AZ338" i="9"/>
  <c r="AY338" i="9"/>
  <c r="BA338" i="9"/>
  <c r="BB338" i="9"/>
  <c r="BT339" i="9"/>
  <c r="BS339" i="9"/>
  <c r="BU339" i="9"/>
  <c r="BV339" i="9"/>
  <c r="CN340" i="9"/>
  <c r="CM340" i="9"/>
  <c r="CO340" i="9"/>
  <c r="CP340" i="9"/>
  <c r="AZ342" i="9"/>
  <c r="AY342" i="9"/>
  <c r="BA342" i="9"/>
  <c r="BB342" i="9"/>
  <c r="BT343" i="9"/>
  <c r="BS343" i="9"/>
  <c r="BU343" i="9"/>
  <c r="BV343" i="9"/>
  <c r="CN344" i="9"/>
  <c r="CM344" i="9"/>
  <c r="CO344" i="9"/>
  <c r="CP344" i="9"/>
  <c r="AZ346" i="9"/>
  <c r="AY346" i="9"/>
  <c r="BA346" i="9"/>
  <c r="BB346" i="9"/>
  <c r="BU347" i="9"/>
  <c r="BS347" i="9"/>
  <c r="BV347" i="9"/>
  <c r="CO348" i="9"/>
  <c r="CM348" i="9"/>
  <c r="CP348" i="9"/>
  <c r="BA350" i="9"/>
  <c r="AY350" i="9"/>
  <c r="BB350" i="9"/>
  <c r="BU351" i="9"/>
  <c r="BS351" i="9"/>
  <c r="BV351" i="9"/>
  <c r="CO352" i="9"/>
  <c r="CM352" i="9"/>
  <c r="CP352" i="9"/>
  <c r="BA354" i="9"/>
  <c r="AY354" i="9"/>
  <c r="BB354" i="9"/>
  <c r="BU355" i="9"/>
  <c r="BV355" i="9"/>
  <c r="BS355" i="9"/>
  <c r="CO356" i="9"/>
  <c r="CM356" i="9"/>
  <c r="CP356" i="9"/>
  <c r="BA358" i="9"/>
  <c r="AY358" i="9"/>
  <c r="BB358" i="9"/>
  <c r="BU359" i="9"/>
  <c r="BS359" i="9"/>
  <c r="BV359" i="9"/>
  <c r="CO360" i="9"/>
  <c r="CM360" i="9"/>
  <c r="CP360" i="9"/>
  <c r="BA362" i="9"/>
  <c r="AY362" i="9"/>
  <c r="BB362" i="9"/>
  <c r="BU363" i="9"/>
  <c r="BS363" i="9"/>
  <c r="BV363" i="9"/>
  <c r="CO364" i="9"/>
  <c r="CM364" i="9"/>
  <c r="CP364" i="9"/>
  <c r="BA366" i="9"/>
  <c r="AY366" i="9"/>
  <c r="BB366" i="9"/>
  <c r="BU367" i="9"/>
  <c r="BS367" i="9"/>
  <c r="BV367" i="9"/>
  <c r="CM368" i="9"/>
  <c r="CP368" i="9"/>
  <c r="AY370" i="9"/>
  <c r="BB370" i="9"/>
  <c r="BS371" i="9"/>
  <c r="BV371" i="9"/>
  <c r="CM372" i="9"/>
  <c r="CP372" i="9"/>
  <c r="AY374" i="9"/>
  <c r="BB374" i="9"/>
  <c r="BS375" i="9"/>
  <c r="BV375" i="9"/>
  <c r="CM376" i="9"/>
  <c r="CP376" i="9"/>
  <c r="AY378" i="9"/>
  <c r="BB378" i="9"/>
  <c r="BS379" i="9"/>
  <c r="BV379" i="9"/>
  <c r="CP380" i="9"/>
  <c r="CM380" i="9"/>
  <c r="AY382" i="9"/>
  <c r="BB382" i="9"/>
  <c r="BS383" i="9"/>
  <c r="BV383" i="9"/>
  <c r="CM384" i="9"/>
  <c r="CP384" i="9"/>
  <c r="AY386" i="9"/>
  <c r="BB386" i="9"/>
  <c r="BT387" i="9"/>
  <c r="BU387" i="9"/>
  <c r="BV387" i="9"/>
  <c r="BS387" i="9"/>
  <c r="CN388" i="9"/>
  <c r="CM388" i="9"/>
  <c r="CO388" i="9"/>
  <c r="CP388" i="9"/>
  <c r="AZ390" i="9"/>
  <c r="BA390" i="9"/>
  <c r="BB390" i="9"/>
  <c r="AY390" i="9"/>
  <c r="BT391" i="9"/>
  <c r="BS391" i="9"/>
  <c r="BU391" i="9"/>
  <c r="BV391" i="9"/>
  <c r="CN392" i="9"/>
  <c r="CO392" i="9"/>
  <c r="CP392" i="9"/>
  <c r="CM392" i="9"/>
  <c r="AZ394" i="9"/>
  <c r="AY394" i="9"/>
  <c r="BA394" i="9"/>
  <c r="BB394" i="9"/>
  <c r="BT395" i="9"/>
  <c r="BU395" i="9"/>
  <c r="BV395" i="9"/>
  <c r="BS395" i="9"/>
  <c r="CN396" i="9"/>
  <c r="CM396" i="9"/>
  <c r="CO396" i="9"/>
  <c r="CP396" i="9"/>
  <c r="AZ398" i="9"/>
  <c r="BA398" i="9"/>
  <c r="BB398" i="9"/>
  <c r="AY398" i="9"/>
  <c r="BT399" i="9"/>
  <c r="BS399" i="9"/>
  <c r="BU399" i="9"/>
  <c r="BV399" i="9"/>
  <c r="CN400" i="9"/>
  <c r="CO400" i="9"/>
  <c r="CP400" i="9"/>
  <c r="CM400" i="9"/>
  <c r="AZ402" i="9"/>
  <c r="AY402" i="9"/>
  <c r="BA402" i="9"/>
  <c r="BB402" i="9"/>
  <c r="BT403" i="9"/>
  <c r="BU403" i="9"/>
  <c r="BV403" i="9"/>
  <c r="BS403" i="9"/>
  <c r="CN404" i="9"/>
  <c r="CM404" i="9"/>
  <c r="CO404" i="9"/>
  <c r="CP404" i="9"/>
  <c r="AZ406" i="9"/>
  <c r="BA406" i="9"/>
  <c r="BB406" i="9"/>
  <c r="AY406" i="9"/>
  <c r="BT407" i="9"/>
  <c r="BS407" i="9"/>
  <c r="BU407" i="9"/>
  <c r="BV407" i="9"/>
  <c r="CN408" i="9"/>
  <c r="CO408" i="9"/>
  <c r="CP408" i="9"/>
  <c r="CM408" i="9"/>
  <c r="BB410" i="9"/>
  <c r="AY410" i="9"/>
  <c r="AZ410" i="9"/>
  <c r="BA410" i="9"/>
  <c r="BV411" i="9"/>
  <c r="BS411" i="9"/>
  <c r="BT411" i="9"/>
  <c r="BU411" i="9"/>
  <c r="CP412" i="9"/>
  <c r="CM412" i="9"/>
  <c r="CN412" i="9"/>
  <c r="CO412" i="9"/>
  <c r="BB414" i="9"/>
  <c r="AY414" i="9"/>
  <c r="AZ414" i="9"/>
  <c r="BA414" i="9"/>
  <c r="BV415" i="9"/>
  <c r="BS415" i="9"/>
  <c r="BT415" i="9"/>
  <c r="BU415" i="9"/>
  <c r="CP416" i="9"/>
  <c r="CM416" i="9"/>
  <c r="CN416" i="9"/>
  <c r="CO416" i="9"/>
  <c r="BB418" i="9"/>
  <c r="AY418" i="9"/>
  <c r="AZ418" i="9"/>
  <c r="BA418" i="9"/>
  <c r="BV419" i="9"/>
  <c r="BS419" i="9"/>
  <c r="BT419" i="9"/>
  <c r="BU419" i="9"/>
  <c r="CP420" i="9"/>
  <c r="CM420" i="9"/>
  <c r="CN420" i="9"/>
  <c r="CO420" i="9"/>
  <c r="BB422" i="9"/>
  <c r="AY422" i="9"/>
  <c r="AZ422" i="9"/>
  <c r="BA422" i="9"/>
  <c r="BV423" i="9"/>
  <c r="BS423" i="9"/>
  <c r="BT423" i="9"/>
  <c r="BU423" i="9"/>
  <c r="CP424" i="9"/>
  <c r="CM424" i="9"/>
  <c r="CN424" i="9"/>
  <c r="CO424" i="9"/>
  <c r="BB426" i="9"/>
  <c r="AY426" i="9"/>
  <c r="AZ426" i="9"/>
  <c r="BA426" i="9"/>
  <c r="BV427" i="9"/>
  <c r="BS427" i="9"/>
  <c r="BT427" i="9"/>
  <c r="BU427" i="9"/>
  <c r="CM428" i="9"/>
  <c r="CN428" i="9"/>
  <c r="CO428" i="9"/>
  <c r="CP428" i="9"/>
  <c r="AY430" i="9"/>
  <c r="AZ430" i="9"/>
  <c r="BA430" i="9"/>
  <c r="BB430" i="9"/>
  <c r="BS431" i="9"/>
  <c r="BT431" i="9"/>
  <c r="BU431" i="9"/>
  <c r="BV431" i="9"/>
  <c r="CM432" i="9"/>
  <c r="CN432" i="9"/>
  <c r="CO432" i="9"/>
  <c r="CP432" i="9"/>
  <c r="AY434" i="9"/>
  <c r="AZ434" i="9"/>
  <c r="BA434" i="9"/>
  <c r="BB434" i="9"/>
  <c r="BS435" i="9"/>
  <c r="BT435" i="9"/>
  <c r="BU435" i="9"/>
  <c r="BV435" i="9"/>
  <c r="CM436" i="9"/>
  <c r="CN436" i="9"/>
  <c r="CO436" i="9"/>
  <c r="CP436" i="9"/>
  <c r="AY438" i="9"/>
  <c r="AZ438" i="9"/>
  <c r="BA438" i="9"/>
  <c r="BB438" i="9"/>
  <c r="BS439" i="9"/>
  <c r="BT439" i="9"/>
  <c r="BU439" i="9"/>
  <c r="BV439" i="9"/>
  <c r="CM440" i="9"/>
  <c r="CN440" i="9"/>
  <c r="CO440" i="9"/>
  <c r="CP440" i="9"/>
  <c r="AY442" i="9"/>
  <c r="AZ442" i="9"/>
  <c r="BA442" i="9"/>
  <c r="BB442" i="9"/>
  <c r="BS443" i="9"/>
  <c r="BT443" i="9"/>
  <c r="BU443" i="9"/>
  <c r="BV443" i="9"/>
  <c r="CM444" i="9"/>
  <c r="CN444" i="9"/>
  <c r="CO444" i="9"/>
  <c r="CP444" i="9"/>
  <c r="AY446" i="9"/>
  <c r="AZ446" i="9"/>
  <c r="BA446" i="9"/>
  <c r="BB446" i="9"/>
  <c r="BS447" i="9"/>
  <c r="BT447" i="9"/>
  <c r="BU447" i="9"/>
  <c r="BV447" i="9"/>
  <c r="CM448" i="9"/>
  <c r="CN448" i="9"/>
  <c r="CO448" i="9"/>
  <c r="CP448" i="9"/>
  <c r="AZ450" i="9"/>
  <c r="BA450" i="9"/>
  <c r="BB450" i="9"/>
  <c r="AY450" i="9"/>
  <c r="BS451" i="9"/>
  <c r="BT451" i="9"/>
  <c r="BU451" i="9"/>
  <c r="BV451" i="9"/>
  <c r="CO452" i="9"/>
  <c r="CP452" i="9"/>
  <c r="CM452" i="9"/>
  <c r="CN452" i="9"/>
  <c r="AY454" i="9"/>
  <c r="AZ454" i="9"/>
  <c r="BA454" i="9"/>
  <c r="BB454" i="9"/>
  <c r="BU455" i="9"/>
  <c r="BV455" i="9"/>
  <c r="BS455" i="9"/>
  <c r="BT455" i="9"/>
  <c r="CM456" i="9"/>
  <c r="CN456" i="9"/>
  <c r="CO456" i="9"/>
  <c r="CP456" i="9"/>
  <c r="BA458" i="9"/>
  <c r="BB458" i="9"/>
  <c r="AY458" i="9"/>
  <c r="AZ458" i="9"/>
  <c r="BT459" i="9"/>
  <c r="BS459" i="9"/>
  <c r="BU459" i="9"/>
  <c r="BV459" i="9"/>
  <c r="CN460" i="9"/>
  <c r="CM460" i="9"/>
  <c r="CO460" i="9"/>
  <c r="CP460" i="9"/>
  <c r="AZ462" i="9"/>
  <c r="AY462" i="9"/>
  <c r="BA462" i="9"/>
  <c r="BB462" i="9"/>
  <c r="BT463" i="9"/>
  <c r="BS463" i="9"/>
  <c r="BU463" i="9"/>
  <c r="BV463" i="9"/>
  <c r="CN464" i="9"/>
  <c r="CM464" i="9"/>
  <c r="CO464" i="9"/>
  <c r="CP464" i="9"/>
  <c r="AZ466" i="9"/>
  <c r="AY466" i="9"/>
  <c r="BA466" i="9"/>
  <c r="BB466" i="9"/>
  <c r="BT467" i="9"/>
  <c r="BS467" i="9"/>
  <c r="BU467" i="9"/>
  <c r="BV467" i="9"/>
  <c r="CN468" i="9"/>
  <c r="CP468" i="9"/>
  <c r="AZ470" i="9"/>
  <c r="BB470" i="9"/>
  <c r="BT471" i="9"/>
  <c r="BV471" i="9"/>
  <c r="CN472" i="9"/>
  <c r="CP472" i="9"/>
  <c r="AZ474" i="9"/>
  <c r="BB474" i="9"/>
  <c r="BT475" i="9"/>
  <c r="BV475" i="9"/>
  <c r="CN476" i="9"/>
  <c r="CP476" i="9"/>
  <c r="AZ478" i="9"/>
  <c r="BB478" i="9"/>
  <c r="BT479" i="9"/>
  <c r="BV479" i="9"/>
  <c r="CN480" i="9"/>
  <c r="CP480" i="9"/>
  <c r="AZ482" i="9"/>
  <c r="BB482" i="9"/>
  <c r="BT483" i="9"/>
  <c r="BV483" i="9"/>
  <c r="CN484" i="9"/>
  <c r="CP484" i="9"/>
  <c r="AZ486" i="9"/>
  <c r="BB486" i="9"/>
  <c r="BT487" i="9"/>
  <c r="BV487" i="9"/>
  <c r="CN496" i="9"/>
  <c r="CM496" i="9"/>
  <c r="CP496" i="9"/>
  <c r="AZ498" i="9"/>
  <c r="AY498" i="9"/>
  <c r="BB498" i="9"/>
  <c r="BT499" i="9"/>
  <c r="BV499" i="9"/>
  <c r="BS499" i="9"/>
  <c r="CN500" i="9"/>
  <c r="CM500" i="9"/>
  <c r="CP500" i="9"/>
  <c r="AZ502" i="9"/>
  <c r="BB502" i="9"/>
  <c r="AY502" i="9"/>
  <c r="BT503" i="9"/>
  <c r="BS503" i="9"/>
  <c r="BV503" i="9"/>
  <c r="CN504" i="9"/>
  <c r="CP504" i="9"/>
  <c r="CM504" i="9"/>
  <c r="AZ506" i="9"/>
  <c r="AY506" i="9"/>
  <c r="BB506" i="9"/>
  <c r="BT507" i="9"/>
  <c r="BS507" i="9"/>
  <c r="BV507" i="9"/>
  <c r="CN508" i="9"/>
  <c r="CP508" i="9"/>
  <c r="CM508" i="9"/>
  <c r="AZ510" i="9"/>
  <c r="AY510" i="9"/>
  <c r="BB510" i="9"/>
  <c r="BT511" i="9"/>
  <c r="BV511" i="9"/>
  <c r="BS511" i="9"/>
  <c r="CN512" i="9"/>
  <c r="CM512" i="9"/>
  <c r="CP512" i="9"/>
  <c r="AZ514" i="9"/>
  <c r="AY514" i="9"/>
  <c r="BB514" i="9"/>
  <c r="BT515" i="9"/>
  <c r="BV515" i="9"/>
  <c r="BS515" i="9"/>
  <c r="BU515" i="9"/>
  <c r="CN516" i="9"/>
  <c r="CM516" i="9"/>
  <c r="CO516" i="9"/>
  <c r="CP516" i="9"/>
  <c r="AZ518" i="9"/>
  <c r="BB518" i="9"/>
  <c r="AY518" i="9"/>
  <c r="BA518" i="9"/>
  <c r="BT519" i="9"/>
  <c r="BU519" i="9"/>
  <c r="BV519" i="9"/>
  <c r="BS519" i="9"/>
  <c r="CN520" i="9"/>
  <c r="CM520" i="9"/>
  <c r="CO520" i="9"/>
  <c r="CP520" i="9"/>
  <c r="AZ522" i="9"/>
  <c r="AY522" i="9"/>
  <c r="BA522" i="9"/>
  <c r="BB522" i="9"/>
  <c r="BT523" i="9"/>
  <c r="BV523" i="9"/>
  <c r="BS523" i="9"/>
  <c r="BU523" i="9"/>
  <c r="CN524" i="9"/>
  <c r="CP524" i="9"/>
  <c r="CM524" i="9"/>
  <c r="CO524" i="9"/>
  <c r="AZ526" i="9"/>
  <c r="BB526" i="9"/>
  <c r="AY526" i="9"/>
  <c r="BA526" i="9"/>
  <c r="BT527" i="9"/>
  <c r="BV527" i="9"/>
  <c r="BS527" i="9"/>
  <c r="BU527" i="9"/>
  <c r="CN528" i="9"/>
  <c r="CP528" i="9"/>
  <c r="CM528" i="9"/>
  <c r="CO528" i="9"/>
  <c r="AZ530" i="9"/>
  <c r="BB530" i="9"/>
  <c r="AY530" i="9"/>
  <c r="BA530" i="9"/>
  <c r="BT531" i="9"/>
  <c r="BV531" i="9"/>
  <c r="BS531" i="9"/>
  <c r="BU531" i="9"/>
  <c r="CN532" i="9"/>
  <c r="CP532" i="9"/>
  <c r="CM532" i="9"/>
  <c r="CO532" i="9"/>
  <c r="AZ534" i="9"/>
  <c r="BB534" i="9"/>
  <c r="AY534" i="9"/>
  <c r="BA534" i="9"/>
  <c r="BT535" i="9"/>
  <c r="BV535" i="9"/>
  <c r="BS535" i="9"/>
  <c r="BU535" i="9"/>
  <c r="CN536" i="9"/>
  <c r="CP536" i="9"/>
  <c r="CM536" i="9"/>
  <c r="CO536" i="9"/>
  <c r="AZ538" i="9"/>
  <c r="BB538" i="9"/>
  <c r="AY538" i="9"/>
  <c r="BA538" i="9"/>
  <c r="BT539" i="9"/>
  <c r="BV539" i="9"/>
  <c r="BS539" i="9"/>
  <c r="BU539" i="9"/>
  <c r="CN540" i="9"/>
  <c r="CP540" i="9"/>
  <c r="CM540" i="9"/>
  <c r="CO540" i="9"/>
  <c r="AZ542" i="9"/>
  <c r="BB542" i="9"/>
  <c r="AY542" i="9"/>
  <c r="BA542" i="9"/>
  <c r="BT543" i="9"/>
  <c r="BV543" i="9"/>
  <c r="BS543" i="9"/>
  <c r="BU543" i="9"/>
  <c r="CN544" i="9"/>
  <c r="CP544" i="9"/>
  <c r="CM544" i="9"/>
  <c r="CO544" i="9"/>
  <c r="AZ546" i="9"/>
  <c r="BB546" i="9"/>
  <c r="AY546" i="9"/>
  <c r="BA546" i="9"/>
  <c r="BT547" i="9"/>
  <c r="BV547" i="9"/>
  <c r="BS547" i="9"/>
  <c r="BU547" i="9"/>
  <c r="CN548" i="9"/>
  <c r="CP548" i="9"/>
  <c r="CM548" i="9"/>
  <c r="CO548" i="9"/>
  <c r="AZ550" i="9"/>
  <c r="BB550" i="9"/>
  <c r="AY550" i="9"/>
  <c r="BA550" i="9"/>
  <c r="BT551" i="9"/>
  <c r="BV551" i="9"/>
  <c r="BS551" i="9"/>
  <c r="BU551" i="9"/>
  <c r="CN552" i="9"/>
  <c r="CP552" i="9"/>
  <c r="CM552" i="9"/>
  <c r="CO552" i="9"/>
  <c r="AZ554" i="9"/>
  <c r="BB554" i="9"/>
  <c r="AY554" i="9"/>
  <c r="BA554" i="9"/>
  <c r="BU555" i="9"/>
  <c r="BS555" i="9"/>
  <c r="BV555" i="9"/>
  <c r="CO556" i="9"/>
  <c r="CM556" i="9"/>
  <c r="CP556" i="9"/>
  <c r="BA558" i="9"/>
  <c r="AY558" i="9"/>
  <c r="BB558" i="9"/>
  <c r="BU559" i="9"/>
  <c r="BS559" i="9"/>
  <c r="BV559" i="9"/>
  <c r="CO560" i="9"/>
  <c r="CM560" i="9"/>
  <c r="CP560" i="9"/>
  <c r="BA562" i="9"/>
  <c r="AY562" i="9"/>
  <c r="BB562" i="9"/>
  <c r="BU563" i="9"/>
  <c r="BS563" i="9"/>
  <c r="BV563" i="9"/>
  <c r="CO564" i="9"/>
  <c r="CM564" i="9"/>
  <c r="CP564" i="9"/>
  <c r="BA566" i="9"/>
  <c r="AY566" i="9"/>
  <c r="BB566" i="9"/>
  <c r="BU567" i="9"/>
  <c r="BS567" i="9"/>
  <c r="BV567" i="9"/>
  <c r="CO568" i="9"/>
  <c r="CM568" i="9"/>
  <c r="CP568" i="9"/>
  <c r="BA570" i="9"/>
  <c r="AY570" i="9"/>
  <c r="BB570" i="9"/>
  <c r="BU571" i="9"/>
  <c r="BS571" i="9"/>
  <c r="BV571" i="9"/>
  <c r="CO572" i="9"/>
  <c r="CM572" i="9"/>
  <c r="CP572" i="9"/>
  <c r="BA574" i="9"/>
  <c r="AY574" i="9"/>
  <c r="BB574" i="9"/>
  <c r="BU575" i="9"/>
  <c r="BS575" i="9"/>
  <c r="BV575" i="9"/>
  <c r="CO576" i="9"/>
  <c r="CM576" i="9"/>
  <c r="CP576" i="9"/>
  <c r="BA578" i="9"/>
  <c r="AY578" i="9"/>
  <c r="BB578" i="9"/>
  <c r="BU579" i="9"/>
  <c r="BS579" i="9"/>
  <c r="BV579" i="9"/>
  <c r="CO580" i="9"/>
  <c r="CM580" i="9"/>
  <c r="CP580" i="9"/>
  <c r="BA582" i="9"/>
  <c r="AY582" i="9"/>
  <c r="BB582" i="9"/>
  <c r="BU583" i="9"/>
  <c r="BS583" i="9"/>
  <c r="BV583" i="9"/>
  <c r="CO584" i="9"/>
  <c r="CM584" i="9"/>
  <c r="CP584" i="9"/>
  <c r="BA586" i="9"/>
  <c r="AY586" i="9"/>
  <c r="BB586" i="9"/>
  <c r="BU587" i="9"/>
  <c r="BS587" i="9"/>
  <c r="BV587" i="9"/>
  <c r="CO588" i="9"/>
  <c r="CM588" i="9"/>
  <c r="CP588" i="9"/>
  <c r="BA590" i="9"/>
  <c r="AY590" i="9"/>
  <c r="BB590" i="9"/>
  <c r="BU591" i="9"/>
  <c r="BS591" i="9"/>
  <c r="BV591" i="9"/>
  <c r="CO592" i="9"/>
  <c r="CM592" i="9"/>
  <c r="CP592" i="9"/>
  <c r="BA594" i="9"/>
  <c r="AY594" i="9"/>
  <c r="BB594" i="9"/>
  <c r="BU595" i="9"/>
  <c r="BS595" i="9"/>
  <c r="BV595" i="9"/>
  <c r="CO596" i="9"/>
  <c r="CP596" i="9"/>
  <c r="CM596" i="9"/>
  <c r="BA598" i="9"/>
  <c r="AY598" i="9"/>
  <c r="BB598" i="9"/>
  <c r="BU599" i="9"/>
  <c r="BS599" i="9"/>
  <c r="BV599" i="9"/>
  <c r="CO600" i="9"/>
  <c r="CM600" i="9"/>
  <c r="CP600" i="9"/>
  <c r="BA602" i="9"/>
  <c r="AY602" i="9"/>
  <c r="BB602" i="9"/>
  <c r="BU603" i="9"/>
  <c r="BS603" i="9"/>
  <c r="BV603" i="9"/>
  <c r="CO604" i="9"/>
  <c r="CM604" i="9"/>
  <c r="CP604" i="9"/>
  <c r="BA606" i="9"/>
  <c r="AY606" i="9"/>
  <c r="BB606" i="9"/>
  <c r="BU607" i="9"/>
  <c r="BS607" i="9"/>
  <c r="BV607" i="9"/>
  <c r="CO608" i="9"/>
  <c r="CM608" i="9"/>
  <c r="CP608" i="9"/>
  <c r="BA610" i="9"/>
  <c r="AY610" i="9"/>
  <c r="BB610" i="9"/>
  <c r="BU611" i="9"/>
  <c r="BS611" i="9"/>
  <c r="BV611" i="9"/>
  <c r="CN624" i="9"/>
  <c r="CP624" i="9"/>
  <c r="CM624" i="9"/>
  <c r="AZ626" i="9"/>
  <c r="AY626" i="9"/>
  <c r="BB626" i="9"/>
  <c r="BT627" i="9"/>
  <c r="BV627" i="9"/>
  <c r="BS627" i="9"/>
  <c r="CN628" i="9"/>
  <c r="CM628" i="9"/>
  <c r="CP628" i="9"/>
  <c r="AZ630" i="9"/>
  <c r="BB630" i="9"/>
  <c r="AY630" i="9"/>
  <c r="BT631" i="9"/>
  <c r="BS631" i="9"/>
  <c r="BV631" i="9"/>
  <c r="CN632" i="9"/>
  <c r="CP632" i="9"/>
  <c r="CM632" i="9"/>
  <c r="AZ634" i="9"/>
  <c r="AY634" i="9"/>
  <c r="BB634" i="9"/>
  <c r="BT635" i="9"/>
  <c r="BV635" i="9"/>
  <c r="BS635" i="9"/>
  <c r="CN636" i="9"/>
  <c r="CM636" i="9"/>
  <c r="CP636" i="9"/>
  <c r="AZ638" i="9"/>
  <c r="BB638" i="9"/>
  <c r="AY638" i="9"/>
  <c r="BT639" i="9"/>
  <c r="BS639" i="9"/>
  <c r="BV639" i="9"/>
  <c r="CN640" i="9"/>
  <c r="CP640" i="9"/>
  <c r="CM640" i="9"/>
  <c r="AZ642" i="9"/>
  <c r="AY642" i="9"/>
  <c r="BB642" i="9"/>
  <c r="BT643" i="9"/>
  <c r="BV643" i="9"/>
  <c r="BS643" i="9"/>
  <c r="CN644" i="9"/>
  <c r="CM644" i="9"/>
  <c r="CP644" i="9"/>
  <c r="AZ646" i="9"/>
  <c r="BB646" i="9"/>
  <c r="AY646" i="9"/>
  <c r="BT647" i="9"/>
  <c r="BS647" i="9"/>
  <c r="BV647" i="9"/>
  <c r="CN648" i="9"/>
  <c r="CP648" i="9"/>
  <c r="CM648" i="9"/>
  <c r="AZ650" i="9"/>
  <c r="AY650" i="9"/>
  <c r="BB650" i="9"/>
  <c r="BT651" i="9"/>
  <c r="BV651" i="9"/>
  <c r="BS651" i="9"/>
  <c r="CN652" i="9"/>
  <c r="CM652" i="9"/>
  <c r="CP652" i="9"/>
  <c r="AZ654" i="9"/>
  <c r="BB654" i="9"/>
  <c r="AY654" i="9"/>
  <c r="BT655" i="9"/>
  <c r="BS655" i="9"/>
  <c r="BV655" i="9"/>
  <c r="CN656" i="9"/>
  <c r="CO656" i="9"/>
  <c r="CP656" i="9"/>
  <c r="CM656" i="9"/>
  <c r="AZ658" i="9"/>
  <c r="BA658" i="9"/>
  <c r="BB658" i="9"/>
  <c r="AY658" i="9"/>
  <c r="BT659" i="9"/>
  <c r="BU659" i="9"/>
  <c r="BV659" i="9"/>
  <c r="BS659" i="9"/>
  <c r="CN660" i="9"/>
  <c r="CO660" i="9"/>
  <c r="CP660" i="9"/>
  <c r="CM660" i="9"/>
  <c r="AZ662" i="9"/>
  <c r="BA662" i="9"/>
  <c r="BB662" i="9"/>
  <c r="AY662" i="9"/>
  <c r="BT663" i="9"/>
  <c r="BU663" i="9"/>
  <c r="BV663" i="9"/>
  <c r="BS663" i="9"/>
  <c r="CN664" i="9"/>
  <c r="CO664" i="9"/>
  <c r="CP664" i="9"/>
  <c r="CM664" i="9"/>
  <c r="AZ666" i="9"/>
  <c r="BA666" i="9"/>
  <c r="BB666" i="9"/>
  <c r="AY666" i="9"/>
  <c r="BT667" i="9"/>
  <c r="BU667" i="9"/>
  <c r="BV667" i="9"/>
  <c r="BS667" i="9"/>
  <c r="CN668" i="9"/>
  <c r="CO668" i="9"/>
  <c r="CP668" i="9"/>
  <c r="CM668" i="9"/>
  <c r="AZ670" i="9"/>
  <c r="BA670" i="9"/>
  <c r="BB670" i="9"/>
  <c r="AY670" i="9"/>
  <c r="BT671" i="9"/>
  <c r="BU671" i="9"/>
  <c r="BV671" i="9"/>
  <c r="BS671" i="9"/>
  <c r="CN672" i="9"/>
  <c r="CO672" i="9"/>
  <c r="CP672" i="9"/>
  <c r="CM672" i="9"/>
  <c r="AZ674" i="9"/>
  <c r="BA674" i="9"/>
  <c r="BB674" i="9"/>
  <c r="AY674" i="9"/>
  <c r="BT675" i="9"/>
  <c r="BU675" i="9"/>
  <c r="BV675" i="9"/>
  <c r="BS675" i="9"/>
  <c r="CN676" i="9"/>
  <c r="CO676" i="9"/>
  <c r="CP676" i="9"/>
  <c r="CM676" i="9"/>
  <c r="AZ678" i="9"/>
  <c r="BA678" i="9"/>
  <c r="BB678" i="9"/>
  <c r="AY678" i="9"/>
  <c r="BT679" i="9"/>
  <c r="BU679" i="9"/>
  <c r="BV679" i="9"/>
  <c r="BS679" i="9"/>
  <c r="CN680" i="9"/>
  <c r="CO680" i="9"/>
  <c r="CP680" i="9"/>
  <c r="CM680" i="9"/>
  <c r="AZ682" i="9"/>
  <c r="BA682" i="9"/>
  <c r="BB682" i="9"/>
  <c r="AY682" i="9"/>
  <c r="BT683" i="9"/>
  <c r="BU683" i="9"/>
  <c r="BV683" i="9"/>
  <c r="BS683" i="9"/>
  <c r="CN684" i="9"/>
  <c r="CO684" i="9"/>
  <c r="CP684" i="9"/>
  <c r="CM684" i="9"/>
  <c r="AZ686" i="9"/>
  <c r="BA686" i="9"/>
  <c r="BB686" i="9"/>
  <c r="AY686" i="9"/>
  <c r="BT687" i="9"/>
  <c r="BU687" i="9"/>
  <c r="BV687" i="9"/>
  <c r="BS687" i="9"/>
  <c r="CN688" i="9"/>
  <c r="CO688" i="9"/>
  <c r="CP688" i="9"/>
  <c r="CM688" i="9"/>
  <c r="AZ690" i="9"/>
  <c r="BA690" i="9"/>
  <c r="BB690" i="9"/>
  <c r="AY690" i="9"/>
  <c r="BT691" i="9"/>
  <c r="BV691" i="9"/>
  <c r="BU691" i="9"/>
  <c r="BS691" i="9"/>
  <c r="CN692" i="9"/>
  <c r="CM692" i="9"/>
  <c r="CO692" i="9"/>
  <c r="CP692" i="9"/>
  <c r="AZ694" i="9"/>
  <c r="AY694" i="9"/>
  <c r="BA694" i="9"/>
  <c r="BB694" i="9"/>
  <c r="BT695" i="9"/>
  <c r="BS695" i="9"/>
  <c r="BU695" i="9"/>
  <c r="BV695" i="9"/>
  <c r="CN696" i="9"/>
  <c r="CM696" i="9"/>
  <c r="CO696" i="9"/>
  <c r="CP696" i="9"/>
  <c r="AZ698" i="9"/>
  <c r="AY698" i="9"/>
  <c r="BA698" i="9"/>
  <c r="BB698" i="9"/>
  <c r="BT699" i="9"/>
  <c r="BS699" i="9"/>
  <c r="BU699" i="9"/>
  <c r="BV699" i="9"/>
  <c r="CR150" i="9"/>
  <c r="CS150" i="9"/>
  <c r="CT150" i="9"/>
  <c r="CU150" i="9"/>
  <c r="BD152" i="9"/>
  <c r="BF152" i="9"/>
  <c r="BE152" i="9"/>
  <c r="BG152" i="9"/>
  <c r="BY153" i="9"/>
  <c r="CA153" i="9"/>
  <c r="BZ153" i="9"/>
  <c r="BX153" i="9"/>
  <c r="CU154" i="9"/>
  <c r="CS154" i="9"/>
  <c r="CR154" i="9"/>
  <c r="CT154" i="9"/>
  <c r="BG156" i="9"/>
  <c r="BE156" i="9"/>
  <c r="BD156" i="9"/>
  <c r="BF156" i="9"/>
  <c r="BX157" i="9"/>
  <c r="BZ157" i="9"/>
  <c r="BY157" i="9"/>
  <c r="CA157" i="9"/>
  <c r="CT158" i="9"/>
  <c r="CR158" i="9"/>
  <c r="CS158" i="9"/>
  <c r="CU158" i="9"/>
  <c r="BE160" i="9"/>
  <c r="BG160" i="9"/>
  <c r="BD160" i="9"/>
  <c r="BF160" i="9"/>
  <c r="BY161" i="9"/>
  <c r="CA161" i="9"/>
  <c r="BX161" i="9"/>
  <c r="BZ161" i="9"/>
  <c r="CS162" i="9"/>
  <c r="CU162" i="9"/>
  <c r="CR162" i="9"/>
  <c r="CT162" i="9"/>
  <c r="BE164" i="9"/>
  <c r="BG164" i="9"/>
  <c r="BD164" i="9"/>
  <c r="BF164" i="9"/>
  <c r="BX165" i="9"/>
  <c r="CA165" i="9"/>
  <c r="BZ165" i="9"/>
  <c r="CR166" i="9"/>
  <c r="CT166" i="9"/>
  <c r="CU166" i="9"/>
  <c r="BD168" i="9"/>
  <c r="BF168" i="9"/>
  <c r="BG168" i="9"/>
  <c r="BX169" i="9"/>
  <c r="BZ169" i="9"/>
  <c r="CA169" i="9"/>
  <c r="CR170" i="9"/>
  <c r="CT170" i="9"/>
  <c r="CU170" i="9"/>
  <c r="BD172" i="9"/>
  <c r="BF172" i="9"/>
  <c r="BG172" i="9"/>
  <c r="BX173" i="9"/>
  <c r="BZ173" i="9"/>
  <c r="CA173" i="9"/>
  <c r="CR174" i="9"/>
  <c r="CT174" i="9"/>
  <c r="CU174" i="9"/>
  <c r="BD176" i="9"/>
  <c r="BF176" i="9"/>
  <c r="BG176" i="9"/>
  <c r="BX177" i="9"/>
  <c r="BZ177" i="9"/>
  <c r="CA177" i="9"/>
  <c r="CR178" i="9"/>
  <c r="CU178" i="9"/>
  <c r="CT178" i="9"/>
  <c r="CS186" i="9"/>
  <c r="CR186" i="9"/>
  <c r="BE188" i="9"/>
  <c r="BD188" i="9"/>
  <c r="BZ189" i="9"/>
  <c r="BX189" i="9"/>
  <c r="CA189" i="9"/>
  <c r="CT190" i="9"/>
  <c r="CR190" i="9"/>
  <c r="CU190" i="9"/>
  <c r="BF192" i="9"/>
  <c r="BD192" i="9"/>
  <c r="BG192" i="9"/>
  <c r="BZ193" i="9"/>
  <c r="BX193" i="9"/>
  <c r="CA193" i="9"/>
  <c r="CT194" i="9"/>
  <c r="CU194" i="9"/>
  <c r="BF196" i="9"/>
  <c r="BG196" i="9"/>
  <c r="BZ197" i="9"/>
  <c r="CA197" i="9"/>
  <c r="CT198" i="9"/>
  <c r="CU198" i="9"/>
  <c r="BF200" i="9"/>
  <c r="BG200" i="9"/>
  <c r="BZ201" i="9"/>
  <c r="CA201" i="9"/>
  <c r="CT202" i="9"/>
  <c r="CU202" i="9"/>
  <c r="CA209" i="9"/>
  <c r="BX209" i="9"/>
  <c r="CS210" i="9"/>
  <c r="CR210" i="9"/>
  <c r="CT210" i="9"/>
  <c r="CU210" i="9"/>
  <c r="BE212" i="9"/>
  <c r="BG212" i="9"/>
  <c r="BD212" i="9"/>
  <c r="BF212" i="9"/>
  <c r="BY213" i="9"/>
  <c r="BX213" i="9"/>
  <c r="BZ213" i="9"/>
  <c r="CA213" i="9"/>
  <c r="CS214" i="9"/>
  <c r="CR214" i="9"/>
  <c r="CT214" i="9"/>
  <c r="CU214" i="9"/>
  <c r="BE216" i="9"/>
  <c r="BG216" i="9"/>
  <c r="BD216" i="9"/>
  <c r="BF216" i="9"/>
  <c r="BY217" i="9"/>
  <c r="BX217" i="9"/>
  <c r="BZ217" i="9"/>
  <c r="CA217" i="9"/>
  <c r="CS218" i="9"/>
  <c r="CR218" i="9"/>
  <c r="CT218" i="9"/>
  <c r="CU218" i="9"/>
  <c r="BE220" i="9"/>
  <c r="BF220" i="9"/>
  <c r="BG220" i="9"/>
  <c r="BD220" i="9"/>
  <c r="BY221" i="9"/>
  <c r="BZ221" i="9"/>
  <c r="CA221" i="9"/>
  <c r="BX221" i="9"/>
  <c r="CS222" i="9"/>
  <c r="CR222" i="9"/>
  <c r="CT222" i="9"/>
  <c r="CU222" i="9"/>
  <c r="BE224" i="9"/>
  <c r="BD224" i="9"/>
  <c r="BF224" i="9"/>
  <c r="BG224" i="9"/>
  <c r="BY225" i="9"/>
  <c r="BX225" i="9"/>
  <c r="BZ225" i="9"/>
  <c r="CA225" i="9"/>
  <c r="CS226" i="9"/>
  <c r="CR226" i="9"/>
  <c r="CT226" i="9"/>
  <c r="CU226" i="9"/>
  <c r="BE228" i="9"/>
  <c r="BD228" i="9"/>
  <c r="BF228" i="9"/>
  <c r="BG228" i="9"/>
  <c r="BY229" i="9"/>
  <c r="BX229" i="9"/>
  <c r="BZ229" i="9"/>
  <c r="CA229" i="9"/>
  <c r="CS230" i="9"/>
  <c r="CR230" i="9"/>
  <c r="CT230" i="9"/>
  <c r="CU230" i="9"/>
  <c r="BE232" i="9"/>
  <c r="BD232" i="9"/>
  <c r="BF232" i="9"/>
  <c r="BG232" i="9"/>
  <c r="BZ233" i="9"/>
  <c r="BX233" i="9"/>
  <c r="CA233" i="9"/>
  <c r="CT234" i="9"/>
  <c r="CR234" i="9"/>
  <c r="CU234" i="9"/>
  <c r="BF236" i="9"/>
  <c r="BD236" i="9"/>
  <c r="BG236" i="9"/>
  <c r="BZ237" i="9"/>
  <c r="BX237" i="9"/>
  <c r="CA237" i="9"/>
  <c r="CT238" i="9"/>
  <c r="CR238" i="9"/>
  <c r="CU238" i="9"/>
  <c r="BF240" i="9"/>
  <c r="BD240" i="9"/>
  <c r="BG240" i="9"/>
  <c r="BZ241" i="9"/>
  <c r="BX241" i="9"/>
  <c r="CA241" i="9"/>
  <c r="CT242" i="9"/>
  <c r="CR242" i="9"/>
  <c r="CU242" i="9"/>
  <c r="BF244" i="9"/>
  <c r="BD244" i="9"/>
  <c r="BG244" i="9"/>
  <c r="BZ245" i="9"/>
  <c r="BX245" i="9"/>
  <c r="CA245" i="9"/>
  <c r="CT246" i="9"/>
  <c r="CR246" i="9"/>
  <c r="CU246" i="9"/>
  <c r="BF248" i="9"/>
  <c r="BD248" i="9"/>
  <c r="BG248" i="9"/>
  <c r="BZ249" i="9"/>
  <c r="BX249" i="9"/>
  <c r="CA249" i="9"/>
  <c r="CT250" i="9"/>
  <c r="CR250" i="9"/>
  <c r="CU250" i="9"/>
  <c r="BF252" i="9"/>
  <c r="BD252" i="9"/>
  <c r="BG252" i="9"/>
  <c r="BZ253" i="9"/>
  <c r="BX253" i="9"/>
  <c r="CA253" i="9"/>
  <c r="CT254" i="9"/>
  <c r="CR254" i="9"/>
  <c r="CU254" i="9"/>
  <c r="BF256" i="9"/>
  <c r="BG256" i="9"/>
  <c r="BZ257" i="9"/>
  <c r="CA257" i="9"/>
  <c r="CT258" i="9"/>
  <c r="CU258" i="9"/>
  <c r="BF260" i="9"/>
  <c r="BG260" i="9"/>
  <c r="BZ261" i="9"/>
  <c r="CA261" i="9"/>
  <c r="CT262" i="9"/>
  <c r="CU262" i="9"/>
  <c r="BF264" i="9"/>
  <c r="BG264" i="9"/>
  <c r="BZ265" i="9"/>
  <c r="CA265" i="9"/>
  <c r="CT266" i="9"/>
  <c r="CU266" i="9"/>
  <c r="CS274" i="9"/>
  <c r="CT274" i="9"/>
  <c r="CU274" i="9"/>
  <c r="BE276" i="9"/>
  <c r="BF276" i="9"/>
  <c r="BG276" i="9"/>
  <c r="BY277" i="9"/>
  <c r="BZ277" i="9"/>
  <c r="CA277" i="9"/>
  <c r="CS278" i="9"/>
  <c r="CT278" i="9"/>
  <c r="CU278" i="9"/>
  <c r="BE280" i="9"/>
  <c r="BF280" i="9"/>
  <c r="BG280" i="9"/>
  <c r="BY281" i="9"/>
  <c r="BZ281" i="9"/>
  <c r="CA281" i="9"/>
  <c r="CS282" i="9"/>
  <c r="CT282" i="9"/>
  <c r="CU282" i="9"/>
  <c r="BE284" i="9"/>
  <c r="BG284" i="9"/>
  <c r="BF284" i="9"/>
  <c r="BY285" i="9"/>
  <c r="BZ285" i="9"/>
  <c r="CA285" i="9"/>
  <c r="CS286" i="9"/>
  <c r="CU286" i="9"/>
  <c r="CT286" i="9"/>
  <c r="BD288" i="9"/>
  <c r="BE288" i="9"/>
  <c r="BF288" i="9"/>
  <c r="BG288" i="9"/>
  <c r="BX289" i="9"/>
  <c r="BY289" i="9"/>
  <c r="BZ289" i="9"/>
  <c r="CA289" i="9"/>
  <c r="CR290" i="9"/>
  <c r="CS290" i="9"/>
  <c r="CT290" i="9"/>
  <c r="CU290" i="9"/>
  <c r="BD292" i="9"/>
  <c r="BE292" i="9"/>
  <c r="BF292" i="9"/>
  <c r="BG292" i="9"/>
  <c r="BX293" i="9"/>
  <c r="BY293" i="9"/>
  <c r="BZ293" i="9"/>
  <c r="CA293" i="9"/>
  <c r="CR294" i="9"/>
  <c r="CS294" i="9"/>
  <c r="CT294" i="9"/>
  <c r="CU294" i="9"/>
  <c r="BD296" i="9"/>
  <c r="BE296" i="9"/>
  <c r="BF296" i="9"/>
  <c r="BG296" i="9"/>
  <c r="BX297" i="9"/>
  <c r="CA297" i="9"/>
  <c r="BY297" i="9"/>
  <c r="BZ297" i="9"/>
  <c r="CR298" i="9"/>
  <c r="CS298" i="9"/>
  <c r="CU298" i="9"/>
  <c r="BD300" i="9"/>
  <c r="BG300" i="9"/>
  <c r="BE300" i="9"/>
  <c r="BX301" i="9"/>
  <c r="CA301" i="9"/>
  <c r="BY301" i="9"/>
  <c r="CR302" i="9"/>
  <c r="CU302" i="9"/>
  <c r="CS302" i="9"/>
  <c r="BD304" i="9"/>
  <c r="BE304" i="9"/>
  <c r="BG304" i="9"/>
  <c r="BX305" i="9"/>
  <c r="BY305" i="9"/>
  <c r="CA305" i="9"/>
  <c r="CR306" i="9"/>
  <c r="CS306" i="9"/>
  <c r="CU306" i="9"/>
  <c r="BD308" i="9"/>
  <c r="BE308" i="9"/>
  <c r="BG308" i="9"/>
  <c r="BX309" i="9"/>
  <c r="BY309" i="9"/>
  <c r="CA309" i="9"/>
  <c r="CR310" i="9"/>
  <c r="CU310" i="9"/>
  <c r="CS310" i="9"/>
  <c r="BD312" i="9"/>
  <c r="BG312" i="9"/>
  <c r="BE312" i="9"/>
  <c r="BZ313" i="9"/>
  <c r="CA313" i="9"/>
  <c r="BY313" i="9"/>
  <c r="CS314" i="9"/>
  <c r="CU314" i="9"/>
  <c r="BE316" i="9"/>
  <c r="BG316" i="9"/>
  <c r="BY317" i="9"/>
  <c r="CA317" i="9"/>
  <c r="CS318" i="9"/>
  <c r="CU318" i="9"/>
  <c r="BE320" i="9"/>
  <c r="BG320" i="9"/>
  <c r="BY321" i="9"/>
  <c r="CA321" i="9"/>
  <c r="CS322" i="9"/>
  <c r="CU322" i="9"/>
  <c r="BE324" i="9"/>
  <c r="BG324" i="9"/>
  <c r="BY325" i="9"/>
  <c r="CA325" i="9"/>
  <c r="CS326" i="9"/>
  <c r="CU326" i="9"/>
  <c r="BE328" i="9"/>
  <c r="BG328" i="9"/>
  <c r="BY329" i="9"/>
  <c r="CA329" i="9"/>
  <c r="CS330" i="9"/>
  <c r="CU330" i="9"/>
  <c r="BE332" i="9"/>
  <c r="BG332" i="9"/>
  <c r="BY333" i="9"/>
  <c r="CA333" i="9"/>
  <c r="CS334" i="9"/>
  <c r="CU334" i="9"/>
  <c r="BE336" i="9"/>
  <c r="BG336" i="9"/>
  <c r="BY337" i="9"/>
  <c r="CA337" i="9"/>
  <c r="CS338" i="9"/>
  <c r="CU338" i="9"/>
  <c r="BE340" i="9"/>
  <c r="BG340" i="9"/>
  <c r="BY341" i="9"/>
  <c r="CA341" i="9"/>
  <c r="CS342" i="9"/>
  <c r="CU342" i="9"/>
  <c r="BE344" i="9"/>
  <c r="BG344" i="9"/>
  <c r="BY345" i="9"/>
  <c r="CA345" i="9"/>
  <c r="CS346" i="9"/>
  <c r="CU346" i="9"/>
  <c r="BE348" i="9"/>
  <c r="BG348" i="9"/>
  <c r="BY349" i="9"/>
  <c r="CA349" i="9"/>
  <c r="CS350" i="9"/>
  <c r="CU350" i="9"/>
  <c r="BE352" i="9"/>
  <c r="BG352" i="9"/>
  <c r="BY353" i="9"/>
  <c r="CA353" i="9"/>
  <c r="CR386" i="9"/>
  <c r="CU386" i="9"/>
  <c r="BD388" i="9"/>
  <c r="BG388" i="9"/>
  <c r="BX389" i="9"/>
  <c r="CA389" i="9"/>
  <c r="CR390" i="9"/>
  <c r="CU390" i="9"/>
  <c r="BD392" i="9"/>
  <c r="BG392" i="9"/>
  <c r="BX393" i="9"/>
  <c r="CA393" i="9"/>
  <c r="CR394" i="9"/>
  <c r="CU394" i="9"/>
  <c r="BD396" i="9"/>
  <c r="BG396" i="9"/>
  <c r="BX397" i="9"/>
  <c r="CA397" i="9"/>
  <c r="CR398" i="9"/>
  <c r="CU398" i="9"/>
  <c r="BD400" i="9"/>
  <c r="BG400" i="9"/>
  <c r="BX401" i="9"/>
  <c r="CA401" i="9"/>
  <c r="CR402" i="9"/>
  <c r="CU402" i="9"/>
  <c r="BD404" i="9"/>
  <c r="BG404" i="9"/>
  <c r="BX405" i="9"/>
  <c r="CA405" i="9"/>
  <c r="CR406" i="9"/>
  <c r="CU406" i="9"/>
  <c r="BD408" i="9"/>
  <c r="BG408" i="9"/>
  <c r="BX409" i="9"/>
  <c r="CA409" i="9"/>
  <c r="CR410" i="9"/>
  <c r="CU410" i="9"/>
  <c r="BD412" i="9"/>
  <c r="BG412" i="9"/>
  <c r="BX413" i="9"/>
  <c r="CA413" i="9"/>
  <c r="CR414" i="9"/>
  <c r="CU414" i="9"/>
  <c r="BD416" i="9"/>
  <c r="BG416" i="9"/>
  <c r="BX417" i="9"/>
  <c r="CA417" i="9"/>
  <c r="CR418" i="9"/>
  <c r="CU418" i="9"/>
  <c r="BD420" i="9"/>
  <c r="BG420" i="9"/>
  <c r="BX421" i="9"/>
  <c r="CA421" i="9"/>
  <c r="CR422" i="9"/>
  <c r="CU422" i="9"/>
  <c r="BD424" i="9"/>
  <c r="BG424" i="9"/>
  <c r="BX425" i="9"/>
  <c r="CA425" i="9"/>
  <c r="CR426" i="9"/>
  <c r="CU426" i="9"/>
  <c r="BD428" i="9"/>
  <c r="BG428" i="9"/>
  <c r="BZ449" i="9"/>
  <c r="BY449" i="9"/>
  <c r="CT450" i="9"/>
  <c r="CS450" i="9"/>
  <c r="BF452" i="9"/>
  <c r="BE452" i="9"/>
  <c r="BZ453" i="9"/>
  <c r="BY453" i="9"/>
  <c r="CT454" i="9"/>
  <c r="CS454" i="9"/>
  <c r="BF456" i="9"/>
  <c r="BE456" i="9"/>
  <c r="BZ457" i="9"/>
  <c r="BY457" i="9"/>
  <c r="CR458" i="9"/>
  <c r="CS458" i="9"/>
  <c r="CU458" i="9"/>
  <c r="BD460" i="9"/>
  <c r="BE460" i="9"/>
  <c r="BG460" i="9"/>
  <c r="BX461" i="9"/>
  <c r="BY461" i="9"/>
  <c r="CA461" i="9"/>
  <c r="CR462" i="9"/>
  <c r="CS462" i="9"/>
  <c r="CU462" i="9"/>
  <c r="BD464" i="9"/>
  <c r="BE464" i="9"/>
  <c r="BG464" i="9"/>
  <c r="BX465" i="9"/>
  <c r="BY465" i="9"/>
  <c r="CA465" i="9"/>
  <c r="CR466" i="9"/>
  <c r="CS466" i="9"/>
  <c r="CU466" i="9"/>
  <c r="BD468" i="9"/>
  <c r="BE468" i="9"/>
  <c r="BF468" i="9"/>
  <c r="BG468" i="9"/>
  <c r="BX469" i="9"/>
  <c r="BY469" i="9"/>
  <c r="BZ469" i="9"/>
  <c r="CA469" i="9"/>
  <c r="CR470" i="9"/>
  <c r="CS470" i="9"/>
  <c r="CT470" i="9"/>
  <c r="CU470" i="9"/>
  <c r="BD472" i="9"/>
  <c r="BE472" i="9"/>
  <c r="BF472" i="9"/>
  <c r="BG472" i="9"/>
  <c r="BX473" i="9"/>
  <c r="BY473" i="9"/>
  <c r="BZ473" i="9"/>
  <c r="CA473" i="9"/>
  <c r="CR474" i="9"/>
  <c r="CT474" i="9"/>
  <c r="CU474" i="9"/>
  <c r="BD476" i="9"/>
  <c r="BF476" i="9"/>
  <c r="BG476" i="9"/>
  <c r="BX477" i="9"/>
  <c r="BZ477" i="9"/>
  <c r="CA477" i="9"/>
  <c r="CR478" i="9"/>
  <c r="CT478" i="9"/>
  <c r="CU478" i="9"/>
  <c r="BD480" i="9"/>
  <c r="BF480" i="9"/>
  <c r="BG480" i="9"/>
  <c r="BX481" i="9"/>
  <c r="BZ481" i="9"/>
  <c r="CA481" i="9"/>
  <c r="CR482" i="9"/>
  <c r="CT482" i="9"/>
  <c r="CU482" i="9"/>
  <c r="BD484" i="9"/>
  <c r="BF484" i="9"/>
  <c r="BG484" i="9"/>
  <c r="BX485" i="9"/>
  <c r="BZ485" i="9"/>
  <c r="CA485" i="9"/>
  <c r="CR486" i="9"/>
  <c r="CT486" i="9"/>
  <c r="CU486" i="9"/>
  <c r="BD488" i="9"/>
  <c r="BG488" i="9"/>
  <c r="BF488" i="9"/>
  <c r="BX489" i="9"/>
  <c r="BZ489" i="9"/>
  <c r="CA489" i="9"/>
  <c r="CT490" i="9"/>
  <c r="CU490" i="9"/>
  <c r="BF492" i="9"/>
  <c r="BG492" i="9"/>
  <c r="BZ493" i="9"/>
  <c r="CA493" i="9"/>
  <c r="CT494" i="9"/>
  <c r="CU494" i="9"/>
  <c r="BF496" i="9"/>
  <c r="BG496" i="9"/>
  <c r="BX497" i="9"/>
  <c r="BY497" i="9"/>
  <c r="BZ497" i="9"/>
  <c r="CA497" i="9"/>
  <c r="CR498" i="9"/>
  <c r="CT498" i="9"/>
  <c r="CU498" i="9"/>
  <c r="CS498" i="9"/>
  <c r="BD500" i="9"/>
  <c r="BE500" i="9"/>
  <c r="BF500" i="9"/>
  <c r="BG500" i="9"/>
  <c r="BX501" i="9"/>
  <c r="BZ501" i="9"/>
  <c r="CA501" i="9"/>
  <c r="BY501" i="9"/>
  <c r="CR502" i="9"/>
  <c r="CS502" i="9"/>
  <c r="CT502" i="9"/>
  <c r="CU502" i="9"/>
  <c r="BD504" i="9"/>
  <c r="BF504" i="9"/>
  <c r="BG504" i="9"/>
  <c r="BE504" i="9"/>
  <c r="BX505" i="9"/>
  <c r="BY505" i="9"/>
  <c r="BZ505" i="9"/>
  <c r="CA505" i="9"/>
  <c r="CR506" i="9"/>
  <c r="CS506" i="9"/>
  <c r="CU506" i="9"/>
  <c r="BD508" i="9"/>
  <c r="BE508" i="9"/>
  <c r="BG508" i="9"/>
  <c r="BX509" i="9"/>
  <c r="BY509" i="9"/>
  <c r="CA509" i="9"/>
  <c r="CR510" i="9"/>
  <c r="CU510" i="9"/>
  <c r="CS510" i="9"/>
  <c r="BD512" i="9"/>
  <c r="BE512" i="9"/>
  <c r="BG512" i="9"/>
  <c r="BX513" i="9"/>
  <c r="BY513" i="9"/>
  <c r="CA513" i="9"/>
  <c r="CR514" i="9"/>
  <c r="CS514" i="9"/>
  <c r="CU514" i="9"/>
  <c r="BD516" i="9"/>
  <c r="BE516" i="9"/>
  <c r="BG516" i="9"/>
  <c r="BX517" i="9"/>
  <c r="BY517" i="9"/>
  <c r="CA517" i="9"/>
  <c r="CR518" i="9"/>
  <c r="CU518" i="9"/>
  <c r="CS518" i="9"/>
  <c r="BD520" i="9"/>
  <c r="BE520" i="9"/>
  <c r="BG520" i="9"/>
  <c r="BX521" i="9"/>
  <c r="BY521" i="9"/>
  <c r="CA521" i="9"/>
  <c r="CS522" i="9"/>
  <c r="CU522" i="9"/>
  <c r="BE524" i="9"/>
  <c r="BG524" i="9"/>
  <c r="BY525" i="9"/>
  <c r="CA525" i="9"/>
  <c r="CS526" i="9"/>
  <c r="CU526" i="9"/>
  <c r="BE528" i="9"/>
  <c r="BG528" i="9"/>
  <c r="BY529" i="9"/>
  <c r="CA529" i="9"/>
  <c r="CS530" i="9"/>
  <c r="CU530" i="9"/>
  <c r="BE532" i="9"/>
  <c r="BG532" i="9"/>
  <c r="BY533" i="9"/>
  <c r="CA533" i="9"/>
  <c r="CS534" i="9"/>
  <c r="CU534" i="9"/>
  <c r="BE536" i="9"/>
  <c r="BG536" i="9"/>
  <c r="BY537" i="9"/>
  <c r="CA537" i="9"/>
  <c r="CS538" i="9"/>
  <c r="CU538" i="9"/>
  <c r="BE540" i="9"/>
  <c r="BG540" i="9"/>
  <c r="BY541" i="9"/>
  <c r="CA541" i="9"/>
  <c r="CS542" i="9"/>
  <c r="CU542" i="9"/>
  <c r="BE544" i="9"/>
  <c r="BG544" i="9"/>
  <c r="BY545" i="9"/>
  <c r="CA545" i="9"/>
  <c r="CS546" i="9"/>
  <c r="CU546" i="9"/>
  <c r="BE548" i="9"/>
  <c r="BG548" i="9"/>
  <c r="BY549" i="9"/>
  <c r="CA549" i="9"/>
  <c r="CS550" i="9"/>
  <c r="CU550" i="9"/>
  <c r="BE552" i="9"/>
  <c r="BG552" i="9"/>
  <c r="BY553" i="9"/>
  <c r="CA553" i="9"/>
  <c r="CS554" i="9"/>
  <c r="CU554" i="9"/>
  <c r="BE556" i="9"/>
  <c r="BG556" i="9"/>
  <c r="BY557" i="9"/>
  <c r="CA557" i="9"/>
  <c r="CS558" i="9"/>
  <c r="CU558" i="9"/>
  <c r="BE560" i="9"/>
  <c r="BG560" i="9"/>
  <c r="BY561" i="9"/>
  <c r="CA561" i="9"/>
  <c r="CS562" i="9"/>
  <c r="CU562" i="9"/>
  <c r="BE564" i="9"/>
  <c r="BG564" i="9"/>
  <c r="BY565" i="9"/>
  <c r="CA565" i="9"/>
  <c r="CS566" i="9"/>
  <c r="CU566" i="9"/>
  <c r="BE568" i="9"/>
  <c r="BG568" i="9"/>
  <c r="BY569" i="9"/>
  <c r="CA569" i="9"/>
  <c r="CS570" i="9"/>
  <c r="CU570" i="9"/>
  <c r="BE572" i="9"/>
  <c r="BG572" i="9"/>
  <c r="BY573" i="9"/>
  <c r="CA573" i="9"/>
  <c r="CS574" i="9"/>
  <c r="CU574" i="9"/>
  <c r="BE576" i="9"/>
  <c r="BG576" i="9"/>
  <c r="BY577" i="9"/>
  <c r="CA577" i="9"/>
  <c r="CS578" i="9"/>
  <c r="CU578" i="9"/>
  <c r="BE580" i="9"/>
  <c r="BG580" i="9"/>
  <c r="BY581" i="9"/>
  <c r="CA581" i="9"/>
  <c r="CS582" i="9"/>
  <c r="CU582" i="9"/>
  <c r="BE584" i="9"/>
  <c r="BG584" i="9"/>
  <c r="BY585" i="9"/>
  <c r="CA585" i="9"/>
  <c r="CS586" i="9"/>
  <c r="CU586" i="9"/>
  <c r="BE588" i="9"/>
  <c r="BG588" i="9"/>
  <c r="BY589" i="9"/>
  <c r="CA589" i="9"/>
  <c r="CS590" i="9"/>
  <c r="CU590" i="9"/>
  <c r="BE592" i="9"/>
  <c r="BG592" i="9"/>
  <c r="BY593" i="9"/>
  <c r="CA593" i="9"/>
  <c r="CS594" i="9"/>
  <c r="CU594" i="9"/>
  <c r="AP757" i="9"/>
  <c r="AQ757" i="9"/>
  <c r="AR757" i="9"/>
  <c r="AO757" i="9"/>
  <c r="BL758" i="9"/>
  <c r="BI758" i="9"/>
  <c r="BJ758" i="9"/>
  <c r="BK758" i="9"/>
  <c r="CE759" i="9"/>
  <c r="CF759" i="9"/>
  <c r="CC759" i="9"/>
  <c r="CD759" i="9"/>
  <c r="AO761" i="9"/>
  <c r="AR761" i="9"/>
  <c r="BI762" i="9"/>
  <c r="BL762" i="9"/>
  <c r="CC763" i="9"/>
  <c r="CF763" i="9"/>
  <c r="AO765" i="9"/>
  <c r="AR765" i="9"/>
  <c r="BI766" i="9"/>
  <c r="BL766" i="9"/>
  <c r="CC767" i="9"/>
  <c r="CF767" i="9"/>
  <c r="AO769" i="9"/>
  <c r="AR769" i="9"/>
  <c r="BI770" i="9"/>
  <c r="BL770" i="9"/>
  <c r="CC771" i="9"/>
  <c r="CF771" i="9"/>
  <c r="AO773" i="9"/>
  <c r="AR773" i="9"/>
  <c r="BI774" i="9"/>
  <c r="BL774" i="9"/>
  <c r="CC775" i="9"/>
  <c r="CF775" i="9"/>
  <c r="AO777" i="9"/>
  <c r="AR777" i="9"/>
  <c r="BI778" i="9"/>
  <c r="BL778" i="9"/>
  <c r="CC779" i="9"/>
  <c r="CF779" i="9"/>
  <c r="AO781" i="9"/>
  <c r="AR781" i="9"/>
  <c r="BI782" i="9"/>
  <c r="BL782" i="9"/>
  <c r="CC783" i="9"/>
  <c r="CF783" i="9"/>
  <c r="AO785" i="9"/>
  <c r="AR785" i="9"/>
  <c r="BI786" i="9"/>
  <c r="BL786" i="9"/>
  <c r="CC787" i="9"/>
  <c r="CF787" i="9"/>
  <c r="AO789" i="9"/>
  <c r="AR789" i="9"/>
  <c r="BI790" i="9"/>
  <c r="BL790" i="9"/>
  <c r="CC791" i="9"/>
  <c r="CF791" i="9"/>
  <c r="AO793" i="9"/>
  <c r="AR793" i="9"/>
  <c r="BI794" i="9"/>
  <c r="BL794" i="9"/>
  <c r="CC795" i="9"/>
  <c r="CF795" i="9"/>
  <c r="AO797" i="9"/>
  <c r="AR797" i="9"/>
  <c r="BI798" i="9"/>
  <c r="BL798" i="9"/>
  <c r="CC799" i="9"/>
  <c r="CF799" i="9"/>
  <c r="AO801" i="9"/>
  <c r="AR801" i="9"/>
  <c r="BI802" i="9"/>
  <c r="BL802" i="9"/>
  <c r="CC803" i="9"/>
  <c r="CF803" i="9"/>
  <c r="AO805" i="9"/>
  <c r="AR805" i="9"/>
  <c r="BI806" i="9"/>
  <c r="BL806" i="9"/>
  <c r="CC807" i="9"/>
  <c r="CF807" i="9"/>
  <c r="AO809" i="9"/>
  <c r="AR809" i="9"/>
  <c r="BI810" i="9"/>
  <c r="BL810" i="9"/>
  <c r="CC811" i="9"/>
  <c r="CF811" i="9"/>
  <c r="AO813" i="9"/>
  <c r="AR813" i="9"/>
  <c r="BI814" i="9"/>
  <c r="BL814" i="9"/>
  <c r="CC815" i="9"/>
  <c r="CF815" i="9"/>
  <c r="AO817" i="9"/>
  <c r="AR817" i="9"/>
  <c r="BI818" i="9"/>
  <c r="BL818" i="9"/>
  <c r="CC819" i="9"/>
  <c r="CF819" i="9"/>
  <c r="AO821" i="9"/>
  <c r="AR821" i="9"/>
  <c r="BI822" i="9"/>
  <c r="BL822" i="9"/>
  <c r="CC823" i="9"/>
  <c r="CF823" i="9"/>
  <c r="AO825" i="9"/>
  <c r="AR825" i="9"/>
  <c r="BI846" i="9"/>
  <c r="BL846" i="9"/>
  <c r="BQ760" i="9"/>
  <c r="BN760" i="9"/>
  <c r="BO760" i="9"/>
  <c r="BP760" i="9"/>
  <c r="CK763" i="9"/>
  <c r="CH763" i="9"/>
  <c r="CI763" i="9"/>
  <c r="CJ763" i="9"/>
  <c r="AU768" i="9"/>
  <c r="AV768" i="9"/>
  <c r="AW768" i="9"/>
  <c r="AT768" i="9"/>
  <c r="AU772" i="9"/>
  <c r="AV772" i="9"/>
  <c r="AW772" i="9"/>
  <c r="AT772" i="9"/>
  <c r="AU776" i="9"/>
  <c r="AV776" i="9"/>
  <c r="AW776" i="9"/>
  <c r="AT776" i="9"/>
  <c r="AU780" i="9"/>
  <c r="AV780" i="9"/>
  <c r="AW780" i="9"/>
  <c r="AT780" i="9"/>
  <c r="AW783" i="9"/>
  <c r="AT783" i="9"/>
  <c r="AU783" i="9"/>
  <c r="AV783" i="9"/>
  <c r="BO785" i="9"/>
  <c r="BP785" i="9"/>
  <c r="BQ785" i="9"/>
  <c r="BN785" i="9"/>
  <c r="BO789" i="9"/>
  <c r="BP789" i="9"/>
  <c r="BQ789" i="9"/>
  <c r="BN789" i="9"/>
  <c r="CK793" i="9"/>
  <c r="CH793" i="9"/>
  <c r="CI793" i="9"/>
  <c r="CJ793" i="9"/>
  <c r="AW797" i="9"/>
  <c r="AT797" i="9"/>
  <c r="AU797" i="9"/>
  <c r="AV797" i="9"/>
  <c r="BQ800" i="9"/>
  <c r="BN800" i="9"/>
  <c r="BO800" i="9"/>
  <c r="BP800" i="9"/>
  <c r="CH803" i="9"/>
  <c r="CI803" i="9"/>
  <c r="CJ803" i="9"/>
  <c r="CK803" i="9"/>
  <c r="AV807" i="9"/>
  <c r="AW807" i="9"/>
  <c r="AT807" i="9"/>
  <c r="AU807" i="9"/>
  <c r="CJ809" i="9"/>
  <c r="CK809" i="9"/>
  <c r="CH809" i="9"/>
  <c r="CI809" i="9"/>
  <c r="AV813" i="9"/>
  <c r="AW813" i="9"/>
  <c r="AT813" i="9"/>
  <c r="AU813" i="9"/>
  <c r="BP816" i="9"/>
  <c r="BQ816" i="9"/>
  <c r="BN816" i="9"/>
  <c r="BO816" i="9"/>
  <c r="CH819" i="9"/>
  <c r="CI819" i="9"/>
  <c r="CJ819" i="9"/>
  <c r="CK819" i="9"/>
  <c r="AV823" i="9"/>
  <c r="AW823" i="9"/>
  <c r="AT823" i="9"/>
  <c r="AU823" i="9"/>
  <c r="CK825" i="9"/>
  <c r="CH825" i="9"/>
  <c r="CI825" i="9"/>
  <c r="CJ825" i="9"/>
  <c r="BP833" i="9"/>
  <c r="BQ833" i="9"/>
  <c r="BN833" i="9"/>
  <c r="BO833" i="9"/>
  <c r="BP836" i="9"/>
  <c r="BQ836" i="9"/>
  <c r="BN836" i="9"/>
  <c r="BO836" i="9"/>
  <c r="BN840" i="9"/>
  <c r="BO840" i="9"/>
  <c r="BP840" i="9"/>
  <c r="BQ840" i="9"/>
  <c r="AV844" i="9"/>
  <c r="AW844" i="9"/>
  <c r="AT844" i="9"/>
  <c r="AU844" i="9"/>
  <c r="BA809" i="9"/>
  <c r="AZ809" i="9"/>
  <c r="CO816" i="9"/>
  <c r="CM816" i="9"/>
  <c r="CN816" i="9"/>
  <c r="CO845" i="9"/>
  <c r="CM845" i="9"/>
  <c r="CN845" i="9"/>
  <c r="BX745" i="9"/>
  <c r="CA745" i="9"/>
  <c r="BY745" i="9"/>
  <c r="BZ745" i="9"/>
  <c r="BX749" i="9"/>
  <c r="BY749" i="9"/>
  <c r="BZ749" i="9"/>
  <c r="CA749" i="9"/>
  <c r="CS773" i="9"/>
  <c r="CR773" i="9"/>
  <c r="CT773" i="9"/>
  <c r="CU773" i="9"/>
  <c r="BY793" i="9"/>
  <c r="BZ793" i="9"/>
  <c r="CA793" i="9"/>
  <c r="BX793" i="9"/>
  <c r="BY809" i="9"/>
  <c r="BX809" i="9"/>
  <c r="BZ809" i="9"/>
  <c r="CA809" i="9"/>
  <c r="BE821" i="9"/>
  <c r="BD821" i="9"/>
  <c r="BG821" i="9"/>
  <c r="CS841" i="9"/>
  <c r="CR841" i="9"/>
  <c r="AT700" i="9"/>
  <c r="AU700" i="9"/>
  <c r="AW700" i="9"/>
  <c r="BN701" i="9"/>
  <c r="BO701" i="9"/>
  <c r="BQ701" i="9"/>
  <c r="CH702" i="9"/>
  <c r="CI702" i="9"/>
  <c r="CK702" i="9"/>
  <c r="AT704" i="9"/>
  <c r="AU704" i="9"/>
  <c r="AW704" i="9"/>
  <c r="BN705" i="9"/>
  <c r="BO705" i="9"/>
  <c r="BQ705" i="9"/>
  <c r="CH706" i="9"/>
  <c r="CI706" i="9"/>
  <c r="CK706" i="9"/>
  <c r="AT708" i="9"/>
  <c r="AU708" i="9"/>
  <c r="AW708" i="9"/>
  <c r="BN709" i="9"/>
  <c r="BO709" i="9"/>
  <c r="BQ709" i="9"/>
  <c r="CH710" i="9"/>
  <c r="CI710" i="9"/>
  <c r="CK710" i="9"/>
  <c r="AT712" i="9"/>
  <c r="AU712" i="9"/>
  <c r="AW712" i="9"/>
  <c r="BN713" i="9"/>
  <c r="BO713" i="9"/>
  <c r="BQ713" i="9"/>
  <c r="CH714" i="9"/>
  <c r="CI714" i="9"/>
  <c r="CK714" i="9"/>
  <c r="AT716" i="9"/>
  <c r="AU716" i="9"/>
  <c r="AW716" i="9"/>
  <c r="BN717" i="9"/>
  <c r="BO717" i="9"/>
  <c r="BQ717" i="9"/>
  <c r="CH718" i="9"/>
  <c r="CI718" i="9"/>
  <c r="CK718" i="9"/>
  <c r="AT720" i="9"/>
  <c r="AU720" i="9"/>
  <c r="AW720" i="9"/>
  <c r="BN721" i="9"/>
  <c r="BO721" i="9"/>
  <c r="BQ721" i="9"/>
  <c r="CH722" i="9"/>
  <c r="CI722" i="9"/>
  <c r="CK722" i="9"/>
  <c r="AT724" i="9"/>
  <c r="AU724" i="9"/>
  <c r="AW724" i="9"/>
  <c r="BN725" i="9"/>
  <c r="BO725" i="9"/>
  <c r="BQ725" i="9"/>
  <c r="CH726" i="9"/>
  <c r="CI726" i="9"/>
  <c r="CK726" i="9"/>
  <c r="AT728" i="9"/>
  <c r="AU728" i="9"/>
  <c r="AW728" i="9"/>
  <c r="BN729" i="9"/>
  <c r="BO729" i="9"/>
  <c r="BQ729" i="9"/>
  <c r="CH730" i="9"/>
  <c r="CI730" i="9"/>
  <c r="CK730" i="9"/>
  <c r="AT732" i="9"/>
  <c r="AU732" i="9"/>
  <c r="AW732" i="9"/>
  <c r="BO733" i="9"/>
  <c r="BQ733" i="9"/>
  <c r="CI734" i="9"/>
  <c r="CK734" i="9"/>
  <c r="AV736" i="9"/>
  <c r="AT736" i="9"/>
  <c r="AU736" i="9"/>
  <c r="AW736" i="9"/>
  <c r="BP737" i="9"/>
  <c r="BQ737" i="9"/>
  <c r="BN737" i="9"/>
  <c r="BO737" i="9"/>
  <c r="CJ738" i="9"/>
  <c r="CH738" i="9"/>
  <c r="CI738" i="9"/>
  <c r="CK738" i="9"/>
  <c r="AV740" i="9"/>
  <c r="AW740" i="9"/>
  <c r="AT740" i="9"/>
  <c r="AU740" i="9"/>
  <c r="BP741" i="9"/>
  <c r="BN741" i="9"/>
  <c r="BO741" i="9"/>
  <c r="BQ741" i="9"/>
  <c r="CJ742" i="9"/>
  <c r="CK742" i="9"/>
  <c r="CH742" i="9"/>
  <c r="CI742" i="9"/>
  <c r="AV744" i="9"/>
  <c r="AT744" i="9"/>
  <c r="AU744" i="9"/>
  <c r="AW744" i="9"/>
  <c r="BP745" i="9"/>
  <c r="BQ745" i="9"/>
  <c r="BN745" i="9"/>
  <c r="BO745" i="9"/>
  <c r="CJ746" i="9"/>
  <c r="CI746" i="9"/>
  <c r="CK746" i="9"/>
  <c r="CH746" i="9"/>
  <c r="AV748" i="9"/>
  <c r="AT748" i="9"/>
  <c r="AU748" i="9"/>
  <c r="AW748" i="9"/>
  <c r="BP749" i="9"/>
  <c r="BN749" i="9"/>
  <c r="BO749" i="9"/>
  <c r="BQ749" i="9"/>
  <c r="CJ750" i="9"/>
  <c r="CK750" i="9"/>
  <c r="CH750" i="9"/>
  <c r="CI750" i="9"/>
  <c r="AV752" i="9"/>
  <c r="AT752" i="9"/>
  <c r="AU752" i="9"/>
  <c r="AW752" i="9"/>
  <c r="BP753" i="9"/>
  <c r="BQ753" i="9"/>
  <c r="BN753" i="9"/>
  <c r="BO753" i="9"/>
  <c r="CJ754" i="9"/>
  <c r="CH754" i="9"/>
  <c r="CI754" i="9"/>
  <c r="CK754" i="9"/>
  <c r="AV756" i="9"/>
  <c r="AW756" i="9"/>
  <c r="AT756" i="9"/>
  <c r="AU756" i="9"/>
  <c r="BP757" i="9"/>
  <c r="BN757" i="9"/>
  <c r="BO757" i="9"/>
  <c r="BQ757" i="9"/>
  <c r="BO761" i="9"/>
  <c r="BP761" i="9"/>
  <c r="BQ761" i="9"/>
  <c r="BN761" i="9"/>
  <c r="AW765" i="9"/>
  <c r="AT765" i="9"/>
  <c r="AU765" i="9"/>
  <c r="AV765" i="9"/>
  <c r="BQ768" i="9"/>
  <c r="BN768" i="9"/>
  <c r="BO768" i="9"/>
  <c r="BP768" i="9"/>
  <c r="CK771" i="9"/>
  <c r="CH771" i="9"/>
  <c r="CI771" i="9"/>
  <c r="CJ771" i="9"/>
  <c r="AW775" i="9"/>
  <c r="AT775" i="9"/>
  <c r="AU775" i="9"/>
  <c r="AV775" i="9"/>
  <c r="CK777" i="9"/>
  <c r="CH777" i="9"/>
  <c r="CI777" i="9"/>
  <c r="CJ777" i="9"/>
  <c r="CI780" i="9"/>
  <c r="CJ780" i="9"/>
  <c r="CK780" i="9"/>
  <c r="CH780" i="9"/>
  <c r="CK785" i="9"/>
  <c r="CH785" i="9"/>
  <c r="CI785" i="9"/>
  <c r="CJ785" i="9"/>
  <c r="AW789" i="9"/>
  <c r="AT789" i="9"/>
  <c r="AU789" i="9"/>
  <c r="AV789" i="9"/>
  <c r="BQ792" i="9"/>
  <c r="BN792" i="9"/>
  <c r="BO792" i="9"/>
  <c r="BP792" i="9"/>
  <c r="AU796" i="9"/>
  <c r="AV796" i="9"/>
  <c r="AW796" i="9"/>
  <c r="AT796" i="9"/>
  <c r="AU800" i="9"/>
  <c r="AV800" i="9"/>
  <c r="AW800" i="9"/>
  <c r="AT800" i="9"/>
  <c r="AW804" i="9"/>
  <c r="AT804" i="9"/>
  <c r="AU804" i="9"/>
  <c r="AV804" i="9"/>
  <c r="AW808" i="9"/>
  <c r="AT808" i="9"/>
  <c r="AU808" i="9"/>
  <c r="AV808" i="9"/>
  <c r="AU812" i="9"/>
  <c r="AV812" i="9"/>
  <c r="AW812" i="9"/>
  <c r="AT812" i="9"/>
  <c r="AW816" i="9"/>
  <c r="AT816" i="9"/>
  <c r="AU816" i="9"/>
  <c r="AV816" i="9"/>
  <c r="AW820" i="9"/>
  <c r="AT820" i="9"/>
  <c r="AU820" i="9"/>
  <c r="AV820" i="9"/>
  <c r="AW824" i="9"/>
  <c r="AT824" i="9"/>
  <c r="AU824" i="9"/>
  <c r="AV824" i="9"/>
  <c r="BQ827" i="9"/>
  <c r="BN827" i="9"/>
  <c r="BO827" i="9"/>
  <c r="BP827" i="9"/>
  <c r="CI828" i="9"/>
  <c r="CJ828" i="9"/>
  <c r="CK828" i="9"/>
  <c r="CH828" i="9"/>
  <c r="BN831" i="9"/>
  <c r="BO831" i="9"/>
  <c r="BP831" i="9"/>
  <c r="BQ831" i="9"/>
  <c r="AW835" i="9"/>
  <c r="AT835" i="9"/>
  <c r="AU835" i="9"/>
  <c r="AV835" i="9"/>
  <c r="AT839" i="9"/>
  <c r="AU839" i="9"/>
  <c r="AV839" i="9"/>
  <c r="AW839" i="9"/>
  <c r="BQ841" i="9"/>
  <c r="BN841" i="9"/>
  <c r="BO841" i="9"/>
  <c r="BP841" i="9"/>
  <c r="AW845" i="9"/>
  <c r="AT845" i="9"/>
  <c r="AU845" i="9"/>
  <c r="AV845" i="9"/>
  <c r="BU804" i="9"/>
  <c r="BT804" i="9"/>
  <c r="BA808" i="9"/>
  <c r="AZ808" i="9"/>
  <c r="CO825" i="9"/>
  <c r="CP825" i="9"/>
  <c r="CM825" i="9"/>
  <c r="CN825" i="9"/>
  <c r="BA828" i="9"/>
  <c r="AY828" i="9"/>
  <c r="AZ828" i="9"/>
  <c r="BA832" i="9"/>
  <c r="AZ832" i="9"/>
  <c r="AY832" i="9"/>
  <c r="CO837" i="9"/>
  <c r="CN837" i="9"/>
  <c r="CP837" i="9"/>
  <c r="CM837" i="9"/>
  <c r="CO841" i="9"/>
  <c r="CM841" i="9"/>
  <c r="CN841" i="9"/>
  <c r="BU845" i="9"/>
  <c r="BS845" i="9"/>
  <c r="BT845" i="9"/>
  <c r="BY701" i="9"/>
  <c r="CA701" i="9"/>
  <c r="CR757" i="9"/>
  <c r="CT757" i="9"/>
  <c r="BY765" i="9"/>
  <c r="BZ765" i="9"/>
  <c r="CA765" i="9"/>
  <c r="BX765" i="9"/>
  <c r="BY781" i="9"/>
  <c r="BZ781" i="9"/>
  <c r="CA781" i="9"/>
  <c r="BX781" i="9"/>
  <c r="CS809" i="9"/>
  <c r="CR809" i="9"/>
  <c r="CT809" i="9"/>
  <c r="CU809" i="9"/>
  <c r="BY841" i="9"/>
  <c r="BX841" i="9"/>
  <c r="CN700" i="9"/>
  <c r="CM700" i="9"/>
  <c r="CO700" i="9"/>
  <c r="CP700" i="9"/>
  <c r="AZ702" i="9"/>
  <c r="AY702" i="9"/>
  <c r="BA702" i="9"/>
  <c r="BB702" i="9"/>
  <c r="BT703" i="9"/>
  <c r="BS703" i="9"/>
  <c r="BU703" i="9"/>
  <c r="BV703" i="9"/>
  <c r="CN704" i="9"/>
  <c r="CM704" i="9"/>
  <c r="CO704" i="9"/>
  <c r="CP704" i="9"/>
  <c r="AZ706" i="9"/>
  <c r="AY706" i="9"/>
  <c r="BA706" i="9"/>
  <c r="BB706" i="9"/>
  <c r="BT707" i="9"/>
  <c r="BS707" i="9"/>
  <c r="BU707" i="9"/>
  <c r="BV707" i="9"/>
  <c r="CN708" i="9"/>
  <c r="CM708" i="9"/>
  <c r="CO708" i="9"/>
  <c r="CP708" i="9"/>
  <c r="AZ710" i="9"/>
  <c r="BB710" i="9"/>
  <c r="AY710" i="9"/>
  <c r="BA710" i="9"/>
  <c r="BT711" i="9"/>
  <c r="BS711" i="9"/>
  <c r="BU711" i="9"/>
  <c r="BV711" i="9"/>
  <c r="CN712" i="9"/>
  <c r="CP712" i="9"/>
  <c r="CM712" i="9"/>
  <c r="CO712" i="9"/>
  <c r="AZ714" i="9"/>
  <c r="AY714" i="9"/>
  <c r="BA714" i="9"/>
  <c r="BB714" i="9"/>
  <c r="BT715" i="9"/>
  <c r="BV715" i="9"/>
  <c r="BS715" i="9"/>
  <c r="BU715" i="9"/>
  <c r="CN716" i="9"/>
  <c r="CM716" i="9"/>
  <c r="CO716" i="9"/>
  <c r="CP716" i="9"/>
  <c r="AZ718" i="9"/>
  <c r="BB718" i="9"/>
  <c r="AY718" i="9"/>
  <c r="BA718" i="9"/>
  <c r="BT719" i="9"/>
  <c r="BV719" i="9"/>
  <c r="BS719" i="9"/>
  <c r="BU719" i="9"/>
  <c r="CN720" i="9"/>
  <c r="CP720" i="9"/>
  <c r="CM720" i="9"/>
  <c r="CO720" i="9"/>
  <c r="AZ722" i="9"/>
  <c r="BB722" i="9"/>
  <c r="AY722" i="9"/>
  <c r="BA722" i="9"/>
  <c r="BT723" i="9"/>
  <c r="BV723" i="9"/>
  <c r="BS723" i="9"/>
  <c r="BU723" i="9"/>
  <c r="CN724" i="9"/>
  <c r="CP724" i="9"/>
  <c r="CM724" i="9"/>
  <c r="CO724" i="9"/>
  <c r="AZ726" i="9"/>
  <c r="BB726" i="9"/>
  <c r="AY726" i="9"/>
  <c r="BA726" i="9"/>
  <c r="BT727" i="9"/>
  <c r="BV727" i="9"/>
  <c r="BS727" i="9"/>
  <c r="BU727" i="9"/>
  <c r="CN728" i="9"/>
  <c r="CP728" i="9"/>
  <c r="CM728" i="9"/>
  <c r="CO728" i="9"/>
  <c r="AZ730" i="9"/>
  <c r="BB730" i="9"/>
  <c r="AY730" i="9"/>
  <c r="BA730" i="9"/>
  <c r="BT731" i="9"/>
  <c r="BV731" i="9"/>
  <c r="BS731" i="9"/>
  <c r="BU731" i="9"/>
  <c r="CN732" i="9"/>
  <c r="CM732" i="9"/>
  <c r="CO732" i="9"/>
  <c r="CP732" i="9"/>
  <c r="AZ734" i="9"/>
  <c r="AY734" i="9"/>
  <c r="BA734" i="9"/>
  <c r="BB734" i="9"/>
  <c r="BT735" i="9"/>
  <c r="BV735" i="9"/>
  <c r="BS735" i="9"/>
  <c r="CN736" i="9"/>
  <c r="CM736" i="9"/>
  <c r="CP736" i="9"/>
  <c r="AZ738" i="9"/>
  <c r="AY738" i="9"/>
  <c r="BB738" i="9"/>
  <c r="BT739" i="9"/>
  <c r="BS739" i="9"/>
  <c r="BV739" i="9"/>
  <c r="CN740" i="9"/>
  <c r="CM740" i="9"/>
  <c r="CP740" i="9"/>
  <c r="AZ742" i="9"/>
  <c r="AY742" i="9"/>
  <c r="BB742" i="9"/>
  <c r="BT743" i="9"/>
  <c r="BS743" i="9"/>
  <c r="BV743" i="9"/>
  <c r="CN744" i="9"/>
  <c r="CM744" i="9"/>
  <c r="CP744" i="9"/>
  <c r="AZ746" i="9"/>
  <c r="BB746" i="9"/>
  <c r="AY746" i="9"/>
  <c r="BT747" i="9"/>
  <c r="BS747" i="9"/>
  <c r="BV747" i="9"/>
  <c r="CN748" i="9"/>
  <c r="CM748" i="9"/>
  <c r="CP748" i="9"/>
  <c r="AZ750" i="9"/>
  <c r="BB750" i="9"/>
  <c r="AY750" i="9"/>
  <c r="BT751" i="9"/>
  <c r="BS751" i="9"/>
  <c r="BV751" i="9"/>
  <c r="CN752" i="9"/>
  <c r="CP752" i="9"/>
  <c r="CM752" i="9"/>
  <c r="AZ754" i="9"/>
  <c r="AY754" i="9"/>
  <c r="BB754" i="9"/>
  <c r="BT755" i="9"/>
  <c r="BV755" i="9"/>
  <c r="BS755" i="9"/>
  <c r="CN756" i="9"/>
  <c r="CM756" i="9"/>
  <c r="CP756" i="9"/>
  <c r="AZ758" i="9"/>
  <c r="BB758" i="9"/>
  <c r="AY758" i="9"/>
  <c r="BT759" i="9"/>
  <c r="BS759" i="9"/>
  <c r="BV759" i="9"/>
  <c r="CO760" i="9"/>
  <c r="CN760" i="9"/>
  <c r="CP760" i="9"/>
  <c r="BA762" i="9"/>
  <c r="AZ762" i="9"/>
  <c r="BB762" i="9"/>
  <c r="BU763" i="9"/>
  <c r="BT763" i="9"/>
  <c r="BV763" i="9"/>
  <c r="CO764" i="9"/>
  <c r="CN764" i="9"/>
  <c r="CP764" i="9"/>
  <c r="BA766" i="9"/>
  <c r="AZ766" i="9"/>
  <c r="BB766" i="9"/>
  <c r="BU767" i="9"/>
  <c r="BT767" i="9"/>
  <c r="BV767" i="9"/>
  <c r="CO768" i="9"/>
  <c r="CN768" i="9"/>
  <c r="CP768" i="9"/>
  <c r="BA770" i="9"/>
  <c r="AZ770" i="9"/>
  <c r="BB770" i="9"/>
  <c r="BU771" i="9"/>
  <c r="BT771" i="9"/>
  <c r="BV771" i="9"/>
  <c r="CO772" i="9"/>
  <c r="CN772" i="9"/>
  <c r="CP772" i="9"/>
  <c r="BA776" i="9"/>
  <c r="AZ776" i="9"/>
  <c r="BB776" i="9"/>
  <c r="BU777" i="9"/>
  <c r="BT777" i="9"/>
  <c r="BV777" i="9"/>
  <c r="BU779" i="9"/>
  <c r="BT779" i="9"/>
  <c r="BV779" i="9"/>
  <c r="CO780" i="9"/>
  <c r="CN780" i="9"/>
  <c r="CP780" i="9"/>
  <c r="BA784" i="9"/>
  <c r="AZ784" i="9"/>
  <c r="BB784" i="9"/>
  <c r="BU785" i="9"/>
  <c r="BT785" i="9"/>
  <c r="BV785" i="9"/>
  <c r="BU787" i="9"/>
  <c r="BT787" i="9"/>
  <c r="BV787" i="9"/>
  <c r="CO788" i="9"/>
  <c r="CN788" i="9"/>
  <c r="CP788" i="9"/>
  <c r="BU791" i="9"/>
  <c r="BT791" i="9"/>
  <c r="BV791" i="9"/>
  <c r="CO792" i="9"/>
  <c r="CN792" i="9"/>
  <c r="CP792" i="9"/>
  <c r="BA796" i="9"/>
  <c r="AZ796" i="9"/>
  <c r="BB796" i="9"/>
  <c r="BU797" i="9"/>
  <c r="BT797" i="9"/>
  <c r="BV797" i="9"/>
  <c r="BU799" i="9"/>
  <c r="BT799" i="9"/>
  <c r="BV799" i="9"/>
  <c r="CO800" i="9"/>
  <c r="CN800" i="9"/>
  <c r="CP800" i="9"/>
  <c r="BU808" i="9"/>
  <c r="BT808" i="9"/>
  <c r="BA813" i="9"/>
  <c r="AZ813" i="9"/>
  <c r="BU816" i="9"/>
  <c r="BT816" i="9"/>
  <c r="BS816" i="9"/>
  <c r="CO824" i="9"/>
  <c r="CM824" i="9"/>
  <c r="CN824" i="9"/>
  <c r="CO836" i="9"/>
  <c r="CM836" i="9"/>
  <c r="CN836" i="9"/>
  <c r="BA840" i="9"/>
  <c r="AY840" i="9"/>
  <c r="AZ840" i="9"/>
  <c r="BE769" i="9"/>
  <c r="BD769" i="9"/>
  <c r="BF769" i="9"/>
  <c r="BG769" i="9"/>
  <c r="BE793" i="9"/>
  <c r="BD793" i="9"/>
  <c r="BF793" i="9"/>
  <c r="BG793" i="9"/>
  <c r="BE809" i="9"/>
  <c r="BF809" i="9"/>
  <c r="BG809" i="9"/>
  <c r="BD809" i="9"/>
  <c r="CS817" i="9"/>
  <c r="CR817" i="9"/>
  <c r="CU817" i="9"/>
  <c r="CS825" i="9"/>
  <c r="CR825" i="9"/>
  <c r="BY845" i="9"/>
  <c r="BX845" i="9"/>
  <c r="BF613" i="9"/>
  <c r="BG613" i="9"/>
  <c r="BZ614" i="9"/>
  <c r="CA614" i="9"/>
  <c r="CT615" i="9"/>
  <c r="CU615" i="9"/>
  <c r="BF617" i="9"/>
  <c r="BG617" i="9"/>
  <c r="BZ618" i="9"/>
  <c r="CA618" i="9"/>
  <c r="CT619" i="9"/>
  <c r="CU619" i="9"/>
  <c r="BF621" i="9"/>
  <c r="BG621" i="9"/>
  <c r="CA622" i="9"/>
  <c r="BZ622" i="9"/>
  <c r="CU623" i="9"/>
  <c r="CT623" i="9"/>
  <c r="BE657" i="9"/>
  <c r="BG657" i="9"/>
  <c r="BY658" i="9"/>
  <c r="CA658" i="9"/>
  <c r="CS659" i="9"/>
  <c r="CU659" i="9"/>
  <c r="BE661" i="9"/>
  <c r="BG661" i="9"/>
  <c r="BY662" i="9"/>
  <c r="CA662" i="9"/>
  <c r="CS663" i="9"/>
  <c r="CU663" i="9"/>
  <c r="BE665" i="9"/>
  <c r="BG665" i="9"/>
  <c r="BY666" i="9"/>
  <c r="CA666" i="9"/>
  <c r="CS667" i="9"/>
  <c r="CU667" i="9"/>
  <c r="BE669" i="9"/>
  <c r="BG669" i="9"/>
  <c r="BE672" i="9"/>
  <c r="BG672" i="9"/>
  <c r="BY673" i="9"/>
  <c r="CA673" i="9"/>
  <c r="BE675" i="9"/>
  <c r="BG675" i="9"/>
  <c r="BY676" i="9"/>
  <c r="CA676" i="9"/>
  <c r="CS677" i="9"/>
  <c r="CU677" i="9"/>
  <c r="BY679" i="9"/>
  <c r="CA679" i="9"/>
  <c r="CS680" i="9"/>
  <c r="CU680" i="9"/>
  <c r="CS683" i="9"/>
  <c r="CU683" i="9"/>
  <c r="BE685" i="9"/>
  <c r="BG685" i="9"/>
  <c r="BY688" i="9"/>
  <c r="CA688" i="9"/>
  <c r="CS689" i="9"/>
  <c r="CU689" i="9"/>
  <c r="BE693" i="9"/>
  <c r="BG693" i="9"/>
  <c r="BY696" i="9"/>
  <c r="CA696" i="9"/>
  <c r="CS697" i="9"/>
  <c r="CU697" i="9"/>
  <c r="CS761" i="9"/>
  <c r="CR761" i="9"/>
  <c r="CT761" i="9"/>
  <c r="CU761" i="9"/>
  <c r="CS789" i="9"/>
  <c r="CT789" i="9"/>
  <c r="CU789" i="9"/>
  <c r="CR789" i="9"/>
  <c r="BE837" i="9"/>
  <c r="BD837" i="9"/>
  <c r="E48" i="3"/>
  <c r="BJ18" i="9"/>
  <c r="CI18" i="9"/>
  <c r="BL19" i="9"/>
  <c r="AV20" i="9"/>
  <c r="BO22" i="9"/>
  <c r="CE28" i="9"/>
  <c r="CJ31" i="9"/>
  <c r="BK30" i="9"/>
  <c r="AR25" i="9"/>
  <c r="CC28" i="9"/>
  <c r="CE30" i="9"/>
  <c r="CJ28" i="9"/>
  <c r="CI31" i="9"/>
  <c r="BB31" i="9"/>
  <c r="CS17" i="9"/>
  <c r="CE18" i="9"/>
  <c r="BO18" i="9"/>
  <c r="CK18" i="9"/>
  <c r="CK19" i="9"/>
  <c r="BB19" i="9"/>
  <c r="BS19" i="9"/>
  <c r="BV20" i="9"/>
  <c r="AU20" i="9"/>
  <c r="BJ21" i="9"/>
  <c r="CK21" i="9"/>
  <c r="BS22" i="9"/>
  <c r="BN22" i="9"/>
  <c r="AP25" i="9"/>
  <c r="CD28" i="9"/>
  <c r="CC30" i="9"/>
  <c r="CI28" i="9"/>
  <c r="CH31" i="9"/>
  <c r="AO31" i="9"/>
  <c r="BL18" i="9"/>
  <c r="BQ18" i="9"/>
  <c r="CI19" i="9"/>
  <c r="CI21" i="9"/>
  <c r="AO25" i="9"/>
  <c r="AT19" i="9"/>
  <c r="BY17" i="9"/>
  <c r="BE21" i="9"/>
  <c r="BT18" i="9"/>
  <c r="AV19" i="9"/>
  <c r="BK19" i="9"/>
  <c r="CP19" i="9"/>
  <c r="BQ20" i="9"/>
  <c r="CF21" i="9"/>
  <c r="BB22" i="9"/>
  <c r="CK22" i="9"/>
  <c r="AO24" i="9"/>
  <c r="AO28" i="9"/>
  <c r="BI30" i="9"/>
  <c r="BV30" i="9"/>
  <c r="AV17" i="9"/>
  <c r="BA17" i="9"/>
  <c r="AW17" i="9"/>
  <c r="CA17" i="9"/>
  <c r="AY17" i="9"/>
  <c r="BD21" i="9"/>
  <c r="AW19" i="9"/>
  <c r="BI19" i="9"/>
  <c r="BO20" i="9"/>
  <c r="CC21" i="9"/>
  <c r="CI22" i="9"/>
  <c r="AR24" i="9"/>
  <c r="AR28" i="9"/>
  <c r="BJ30" i="9"/>
  <c r="CE21" i="9"/>
  <c r="AY22" i="9"/>
  <c r="BI22" i="9"/>
  <c r="AP24" i="9"/>
  <c r="AP28" i="9"/>
  <c r="CN23" i="9"/>
  <c r="CM19" i="9"/>
  <c r="CM20" i="9"/>
  <c r="CP22" i="9"/>
  <c r="CP23" i="9"/>
  <c r="BJ20" i="9"/>
  <c r="BI20" i="9"/>
  <c r="CE19" i="9"/>
  <c r="BL22" i="9"/>
  <c r="BP23" i="9"/>
  <c r="BN23" i="9"/>
  <c r="BO23" i="9"/>
  <c r="BQ23" i="9"/>
  <c r="CJ24" i="9"/>
  <c r="CK24" i="9"/>
  <c r="CH24" i="9"/>
  <c r="CI24" i="9"/>
  <c r="AV26" i="9"/>
  <c r="AU26" i="9"/>
  <c r="AW26" i="9"/>
  <c r="AT26" i="9"/>
  <c r="BP27" i="9"/>
  <c r="BN27" i="9"/>
  <c r="BO27" i="9"/>
  <c r="BQ27" i="9"/>
  <c r="AW29" i="9"/>
  <c r="AT29" i="9"/>
  <c r="AV29" i="9"/>
  <c r="AU29" i="9"/>
  <c r="AW31" i="9"/>
  <c r="AT31" i="9"/>
  <c r="AU31" i="9"/>
  <c r="AV31" i="9"/>
  <c r="BT23" i="9"/>
  <c r="BS23" i="9"/>
  <c r="BV23" i="9"/>
  <c r="AZ26" i="9"/>
  <c r="BA26" i="9"/>
  <c r="BB26" i="9"/>
  <c r="AY26" i="9"/>
  <c r="BT27" i="9"/>
  <c r="BS27" i="9"/>
  <c r="BU27" i="9"/>
  <c r="BV27" i="9"/>
  <c r="AZ29" i="9"/>
  <c r="BB29" i="9"/>
  <c r="AY29" i="9"/>
  <c r="CT23" i="9"/>
  <c r="CU23" i="9"/>
  <c r="BG25" i="9"/>
  <c r="BF25" i="9"/>
  <c r="CC25" i="9"/>
  <c r="CD25" i="9"/>
  <c r="CE25" i="9"/>
  <c r="CF25" i="9"/>
  <c r="BJ26" i="9"/>
  <c r="BK26" i="9"/>
  <c r="BL26" i="9"/>
  <c r="BI26" i="9"/>
  <c r="CD19" i="9"/>
  <c r="BQ21" i="9"/>
  <c r="BK22" i="9"/>
  <c r="CC22" i="9"/>
  <c r="CJ23" i="9"/>
  <c r="CI23" i="9"/>
  <c r="CK23" i="9"/>
  <c r="CH23" i="9"/>
  <c r="AV25" i="9"/>
  <c r="AT25" i="9"/>
  <c r="AU25" i="9"/>
  <c r="AW25" i="9"/>
  <c r="BP26" i="9"/>
  <c r="BN26" i="9"/>
  <c r="CJ27" i="9"/>
  <c r="CH27" i="9"/>
  <c r="BP29" i="9"/>
  <c r="BQ29" i="9"/>
  <c r="BO29" i="9"/>
  <c r="BN29" i="9"/>
  <c r="BT26" i="9"/>
  <c r="BS26" i="9"/>
  <c r="CN27" i="9"/>
  <c r="CP27" i="9"/>
  <c r="CM27" i="9"/>
  <c r="CN29" i="9"/>
  <c r="CM29" i="9"/>
  <c r="CP29" i="9"/>
  <c r="BF24" i="9"/>
  <c r="BG24" i="9"/>
  <c r="BZ25" i="9"/>
  <c r="CA25" i="9"/>
  <c r="BI23" i="9"/>
  <c r="BJ23" i="9"/>
  <c r="BK23" i="9"/>
  <c r="BL23" i="9"/>
  <c r="CE26" i="9"/>
  <c r="CF26" i="9"/>
  <c r="CC26" i="9"/>
  <c r="CD26" i="9"/>
  <c r="BJ27" i="9"/>
  <c r="BK27" i="9"/>
  <c r="BL27" i="9"/>
  <c r="BI27" i="9"/>
  <c r="AV24" i="9"/>
  <c r="AT24" i="9"/>
  <c r="AU24" i="9"/>
  <c r="AW24" i="9"/>
  <c r="BP25" i="9"/>
  <c r="BO25" i="9"/>
  <c r="BQ25" i="9"/>
  <c r="BN25" i="9"/>
  <c r="AT28" i="9"/>
  <c r="AU28" i="9"/>
  <c r="AW28" i="9"/>
  <c r="AV28" i="9"/>
  <c r="CH29" i="9"/>
  <c r="CI29" i="9"/>
  <c r="CK29" i="9"/>
  <c r="CJ29" i="9"/>
  <c r="AY24" i="9"/>
  <c r="BB24" i="9"/>
  <c r="BV25" i="9"/>
  <c r="BS25" i="9"/>
  <c r="AZ28" i="9"/>
  <c r="AY28" i="9"/>
  <c r="BB28" i="9"/>
  <c r="AZ30" i="9"/>
  <c r="BB30" i="9"/>
  <c r="AY30" i="9"/>
  <c r="CR25" i="9"/>
  <c r="CT25" i="9"/>
  <c r="CU25" i="9"/>
  <c r="CE23" i="9"/>
  <c r="CF23" i="9"/>
  <c r="CC23" i="9"/>
  <c r="CD23" i="9"/>
  <c r="BL24" i="9"/>
  <c r="BI24" i="9"/>
  <c r="BJ24" i="9"/>
  <c r="BK24" i="9"/>
  <c r="CC27" i="9"/>
  <c r="CD27" i="9"/>
  <c r="CE27" i="9"/>
  <c r="CF27" i="9"/>
  <c r="BI28" i="9"/>
  <c r="BL28" i="9"/>
  <c r="BK28" i="9"/>
  <c r="BJ28" i="9"/>
  <c r="BI29" i="9"/>
  <c r="BL29" i="9"/>
  <c r="BK29" i="9"/>
  <c r="BJ29" i="9"/>
  <c r="AV23" i="9"/>
  <c r="AT23" i="9"/>
  <c r="AU23" i="9"/>
  <c r="AW23" i="9"/>
  <c r="BP24" i="9"/>
  <c r="BQ24" i="9"/>
  <c r="BN24" i="9"/>
  <c r="BO24" i="9"/>
  <c r="CJ25" i="9"/>
  <c r="CH25" i="9"/>
  <c r="CI25" i="9"/>
  <c r="CK25" i="9"/>
  <c r="AV27" i="9"/>
  <c r="AU27" i="9"/>
  <c r="AW27" i="9"/>
  <c r="BP28" i="9"/>
  <c r="BQ28" i="9"/>
  <c r="BO28" i="9"/>
  <c r="BN28" i="9"/>
  <c r="AW30" i="9"/>
  <c r="AT30" i="9"/>
  <c r="AV30" i="9"/>
  <c r="AU30" i="9"/>
  <c r="AZ23" i="9"/>
  <c r="AY23" i="9"/>
  <c r="BB23" i="9"/>
  <c r="BS24" i="9"/>
  <c r="BV24" i="9"/>
  <c r="CN25" i="9"/>
  <c r="CO25" i="9"/>
  <c r="CP25" i="9"/>
  <c r="AZ27" i="9"/>
  <c r="BA27" i="9"/>
  <c r="BB27" i="9"/>
  <c r="CN28" i="9"/>
  <c r="CM28" i="9"/>
  <c r="CP28" i="9"/>
  <c r="BD26" i="9"/>
  <c r="BF26" i="9"/>
  <c r="BG26" i="9"/>
  <c r="BE26" i="9"/>
  <c r="CF24" i="9"/>
  <c r="CC24" i="9"/>
  <c r="CD24" i="9"/>
  <c r="CE24" i="9"/>
  <c r="BK25" i="9"/>
  <c r="BL25" i="9"/>
  <c r="BI25" i="9"/>
  <c r="BJ25" i="9"/>
  <c r="CC29" i="9"/>
  <c r="CD29" i="9"/>
  <c r="CE29" i="9"/>
  <c r="CF29" i="9"/>
  <c r="CC20" i="9"/>
  <c r="CF22" i="9"/>
  <c r="BI21" i="9"/>
  <c r="BL21" i="9"/>
  <c r="CF20" i="9"/>
  <c r="CE22" i="9"/>
  <c r="F63" i="3" l="1"/>
  <c r="E49" i="3"/>
  <c r="G63" i="3" s="1"/>
  <c r="G61" i="3"/>
  <c r="F60" i="3"/>
  <c r="G60" i="3"/>
  <c r="F61" i="3"/>
  <c r="F62" i="3"/>
  <c r="L63" i="3"/>
  <c r="G62" i="3" l="1"/>
  <c r="V36" i="3" l="1"/>
  <c r="S35" i="3" a="1"/>
  <c r="S35" i="3" s="1"/>
  <c r="V35" i="3" s="1"/>
  <c r="S36" i="3" l="1" a="1"/>
  <c r="S36" i="3" s="1"/>
  <c r="T36" i="3" l="1" a="1"/>
  <c r="T36" i="3" s="1"/>
  <c r="S37" i="3" a="1"/>
  <c r="S37" i="3" s="1"/>
  <c r="T45" i="3" l="1"/>
  <c r="I45" i="3" s="1"/>
  <c r="T42" i="3"/>
  <c r="I42" i="3" s="1"/>
  <c r="T46" i="3"/>
  <c r="I46" i="3" s="1"/>
  <c r="T44" i="3"/>
  <c r="I44" i="3" s="1"/>
  <c r="T49" i="3"/>
  <c r="I49" i="3" s="1"/>
  <c r="T48" i="3"/>
  <c r="I48" i="3" s="1"/>
  <c r="T43" i="3"/>
  <c r="I43" i="3" s="1"/>
  <c r="T47" i="3"/>
  <c r="I47" i="3" s="1"/>
  <c r="T50" i="3"/>
  <c r="I50" i="3" s="1"/>
  <c r="T40" i="3"/>
  <c r="I40" i="3" s="1"/>
  <c r="T41" i="3"/>
  <c r="I41" i="3" s="1"/>
  <c r="T51" i="3"/>
  <c r="I51" i="3" s="1"/>
  <c r="U45" i="3" l="1"/>
  <c r="J45" i="3" s="1"/>
  <c r="AA42" i="3" a="1"/>
  <c r="AA42" i="3" s="1"/>
  <c r="Y45" i="3" a="1"/>
  <c r="Y45" i="3" s="1"/>
  <c r="X42" i="3" a="1"/>
  <c r="X42" i="3" s="1"/>
  <c r="U44" i="3"/>
  <c r="J44" i="3" s="1"/>
  <c r="X44" i="3" a="1"/>
  <c r="X44" i="3" s="1"/>
  <c r="AA44" i="3" a="1"/>
  <c r="AA44" i="3" s="1"/>
  <c r="V44" i="3"/>
  <c r="K44" i="3" s="1"/>
  <c r="Z45" i="3" a="1"/>
  <c r="Z45" i="3" s="1"/>
  <c r="Z48" i="3" a="1"/>
  <c r="Z48" i="3" s="1"/>
  <c r="V48" i="3"/>
  <c r="K48" i="3" s="1"/>
  <c r="U46" i="3"/>
  <c r="J46" i="3" s="1"/>
  <c r="Y46" i="3" a="1"/>
  <c r="Y46" i="3" s="1"/>
  <c r="X45" i="3" a="1"/>
  <c r="X45" i="3" s="1"/>
  <c r="Y44" i="3" a="1"/>
  <c r="Y44" i="3" s="1"/>
  <c r="AD44" i="3" s="1"/>
  <c r="Z46" i="3" a="1"/>
  <c r="Z46" i="3" s="1"/>
  <c r="X51" i="3" a="1"/>
  <c r="X51" i="3" s="1"/>
  <c r="V43" i="3"/>
  <c r="K43" i="3" s="1"/>
  <c r="Y43" i="3" a="1"/>
  <c r="Y43" i="3" s="1"/>
  <c r="AA45" i="3" a="1"/>
  <c r="AA45" i="3" s="1"/>
  <c r="AD45" i="3" s="1"/>
  <c r="U43" i="3"/>
  <c r="J43" i="3" s="1"/>
  <c r="V50" i="3"/>
  <c r="K50" i="3" s="1"/>
  <c r="X43" i="3" a="1"/>
  <c r="X43" i="3" s="1"/>
  <c r="Z50" i="3" a="1"/>
  <c r="Z50" i="3" s="1"/>
  <c r="V42" i="3"/>
  <c r="K42" i="3" s="1"/>
  <c r="AA50" i="3" a="1"/>
  <c r="AA50" i="3" s="1"/>
  <c r="Y48" i="3" a="1"/>
  <c r="Y48" i="3" s="1"/>
  <c r="V45" i="3"/>
  <c r="K45" i="3" s="1"/>
  <c r="V47" i="3"/>
  <c r="K47" i="3" s="1"/>
  <c r="AA46" i="3" a="1"/>
  <c r="AA46" i="3" s="1"/>
  <c r="X50" i="3" a="1"/>
  <c r="X50" i="3" s="1"/>
  <c r="X46" i="3" a="1"/>
  <c r="X46" i="3" s="1"/>
  <c r="AC46" i="3" s="1"/>
  <c r="V40" i="3"/>
  <c r="K40" i="3" s="1"/>
  <c r="U51" i="3"/>
  <c r="J51" i="3" s="1"/>
  <c r="V49" i="3"/>
  <c r="K49" i="3" s="1"/>
  <c r="AA47" i="3" a="1"/>
  <c r="AA47" i="3" s="1"/>
  <c r="Y49" i="3" a="1"/>
  <c r="Y49" i="3" s="1"/>
  <c r="U41" i="3"/>
  <c r="J41" i="3" s="1"/>
  <c r="U48" i="3"/>
  <c r="J48" i="3" s="1"/>
  <c r="X47" i="3" a="1"/>
  <c r="X47" i="3" s="1"/>
  <c r="AA43" i="3" a="1"/>
  <c r="AA43" i="3" s="1"/>
  <c r="U50" i="3"/>
  <c r="J50" i="3" s="1"/>
  <c r="U49" i="3"/>
  <c r="J49" i="3" s="1"/>
  <c r="Y51" i="3" a="1"/>
  <c r="Y51" i="3" s="1"/>
  <c r="Z43" i="3" a="1"/>
  <c r="Z43" i="3" s="1"/>
  <c r="X48" i="3" a="1"/>
  <c r="X48" i="3" s="1"/>
  <c r="AC48" i="3" s="1"/>
  <c r="Z49" i="3" a="1"/>
  <c r="Z49" i="3" s="1"/>
  <c r="Y41" i="3" a="1"/>
  <c r="Y41" i="3" s="1"/>
  <c r="AA51" i="3" a="1"/>
  <c r="AA51" i="3" s="1"/>
  <c r="V41" i="3"/>
  <c r="K41" i="3" s="1"/>
  <c r="Z47" i="3" a="1"/>
  <c r="Z47" i="3" s="1"/>
  <c r="Z51" i="3" a="1"/>
  <c r="Z51" i="3" s="1"/>
  <c r="Y40" i="3" a="1"/>
  <c r="Y40" i="3" s="1"/>
  <c r="Z42" i="3" a="1"/>
  <c r="Z42" i="3" s="1"/>
  <c r="V46" i="3"/>
  <c r="K46" i="3" s="1"/>
  <c r="U47" i="3"/>
  <c r="J47" i="3" s="1"/>
  <c r="Y50" i="3" a="1"/>
  <c r="Y50" i="3" s="1"/>
  <c r="X41" i="3" a="1"/>
  <c r="X41" i="3" s="1"/>
  <c r="Y42" i="3" a="1"/>
  <c r="Y42" i="3" s="1"/>
  <c r="AD42" i="3" s="1"/>
  <c r="AA41" i="3" a="1"/>
  <c r="AA41" i="3" s="1"/>
  <c r="X40" i="3" a="1"/>
  <c r="X40" i="3" s="1"/>
  <c r="Z41" i="3" a="1"/>
  <c r="Z41" i="3" s="1"/>
  <c r="X49" i="3" a="1"/>
  <c r="X49" i="3" s="1"/>
  <c r="V51" i="3"/>
  <c r="K51" i="3" s="1"/>
  <c r="Z40" i="3" a="1"/>
  <c r="Z40" i="3" s="1"/>
  <c r="AA40" i="3" a="1"/>
  <c r="AA40" i="3" s="1"/>
  <c r="U42" i="3"/>
  <c r="J42" i="3" s="1"/>
  <c r="U40" i="3"/>
  <c r="J40" i="3" s="1"/>
  <c r="Z44" i="3" a="1"/>
  <c r="Z44" i="3" s="1"/>
  <c r="AC44" i="3" s="1"/>
  <c r="Y47" i="3" a="1"/>
  <c r="Y47" i="3" s="1"/>
  <c r="AA48" i="3" a="1"/>
  <c r="AA48" i="3" s="1"/>
  <c r="AA49" i="3" a="1"/>
  <c r="AA49" i="3" s="1"/>
  <c r="AC42" i="3" l="1"/>
  <c r="AC51" i="3"/>
  <c r="AD50" i="3"/>
  <c r="AD48" i="3"/>
  <c r="AD47" i="3"/>
  <c r="AC43" i="3"/>
  <c r="AD43" i="3"/>
  <c r="AC45" i="3"/>
  <c r="AC50" i="3"/>
  <c r="AD46" i="3"/>
  <c r="AC49" i="3"/>
  <c r="AD49" i="3"/>
  <c r="AC40" i="3"/>
  <c r="AD40" i="3"/>
  <c r="AD41" i="3"/>
  <c r="AD51" i="3"/>
  <c r="AC47" i="3"/>
  <c r="AC4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<sst xmlns="http://schemas.openxmlformats.org/spreadsheetml/2006/main" count="1146" uniqueCount="472">
  <si>
    <t>Sex</t>
  </si>
  <si>
    <t>Age, years</t>
  </si>
  <si>
    <t xml:space="preserve"> </t>
  </si>
  <si>
    <t>(2.70-7.36)</t>
  </si>
  <si>
    <t>(7.37-19.10)</t>
  </si>
  <si>
    <t>(19.11-90.0)</t>
  </si>
  <si>
    <t>Intercept</t>
  </si>
  <si>
    <t>1/height, 1/cm</t>
  </si>
  <si>
    <t>1/BMI, 1/(kg/m2)</t>
  </si>
  <si>
    <t>Adjusted R2</t>
  </si>
  <si>
    <t>RSE</t>
  </si>
  <si>
    <t>(2.70-7.41)</t>
  </si>
  <si>
    <t>(7.42-18.41)</t>
  </si>
  <si>
    <t>(18.42-90.0)</t>
  </si>
  <si>
    <t>(2.70-7.54)</t>
  </si>
  <si>
    <t>(7.55-18.78)</t>
  </si>
  <si>
    <t>(18.79-90.0)</t>
  </si>
  <si>
    <t>(2.7-7.65)</t>
  </si>
  <si>
    <t>(7.66-17.85)</t>
  </si>
  <si>
    <t>(17.86-90.0)</t>
  </si>
  <si>
    <t>(2.7-23.55)</t>
  </si>
  <si>
    <t>(23.56-90.0)</t>
  </si>
  <si>
    <t>(2.7-7.89)</t>
  </si>
  <si>
    <t>(7.90-22.53)</t>
  </si>
  <si>
    <t>(22.54-90.0)</t>
  </si>
  <si>
    <t>(2.7–5.29)</t>
  </si>
  <si>
    <t>(5.30–18.68)</t>
  </si>
  <si>
    <t>(18.69–90.0)</t>
  </si>
  <si>
    <t>1/heigh, 1/cm</t>
  </si>
  <si>
    <t>(2.7–4.79)</t>
  </si>
  <si>
    <t>(4.80–17.77)</t>
  </si>
  <si>
    <t>(17.78–90.0)</t>
  </si>
  <si>
    <t>(2.7–4.69)</t>
  </si>
  <si>
    <t>(4.70–18.13)</t>
  </si>
  <si>
    <t>(18.14–90.0)</t>
  </si>
  <si>
    <t>(2.70–5.29)</t>
  </si>
  <si>
    <t>(5.30–20.99)</t>
  </si>
  <si>
    <t>(21.0–90.0)</t>
  </si>
  <si>
    <t>(2.70–6.98)</t>
  </si>
  <si>
    <t>(6.99–23.21)</t>
  </si>
  <si>
    <t>(23.22–90.0)</t>
  </si>
  <si>
    <t>(2.70–9.69)</t>
  </si>
  <si>
    <t>(9.70–20.98)</t>
  </si>
  <si>
    <t>(20.99–90.0)</t>
  </si>
  <si>
    <t>1/BMI, 1(kg/m2)</t>
  </si>
  <si>
    <t>R5</t>
  </si>
  <si>
    <t>R10</t>
  </si>
  <si>
    <t>R15</t>
  </si>
  <si>
    <t>R20</t>
  </si>
  <si>
    <t>R5-R20</t>
  </si>
  <si>
    <t>(R5-R20)/R5</t>
  </si>
  <si>
    <t>X5</t>
  </si>
  <si>
    <t>X10</t>
  </si>
  <si>
    <t>X15</t>
  </si>
  <si>
    <t>X20</t>
  </si>
  <si>
    <t>Fres</t>
  </si>
  <si>
    <t>AX</t>
  </si>
  <si>
    <t>Predicted</t>
  </si>
  <si>
    <t>% Predicted</t>
  </si>
  <si>
    <t>z-Score</t>
  </si>
  <si>
    <t>LLN</t>
  </si>
  <si>
    <t>ULN</t>
  </si>
  <si>
    <t>Male</t>
  </si>
  <si>
    <t>Female</t>
  </si>
  <si>
    <t>Subject data</t>
  </si>
  <si>
    <t>IOS results</t>
  </si>
  <si>
    <t>cm</t>
  </si>
  <si>
    <t>years</t>
  </si>
  <si>
    <t>kg</t>
  </si>
  <si>
    <t>Weight</t>
  </si>
  <si>
    <t>Height</t>
  </si>
  <si>
    <t>Age</t>
  </si>
  <si>
    <t>kPa/(L/s)</t>
  </si>
  <si>
    <t>Hz</t>
  </si>
  <si>
    <t>Variable</t>
  </si>
  <si>
    <t>Units</t>
  </si>
  <si>
    <t>kPa/L</t>
  </si>
  <si>
    <t>R5-int-a</t>
  </si>
  <si>
    <t>R5-int-b</t>
  </si>
  <si>
    <t>R5-int-c</t>
  </si>
  <si>
    <t>R5-sexo-a</t>
  </si>
  <si>
    <t>R5-sexo-b</t>
  </si>
  <si>
    <t>R5-sexo-c</t>
  </si>
  <si>
    <t>R5-edad-a</t>
  </si>
  <si>
    <t>R5-edad-b</t>
  </si>
  <si>
    <t>R5-edad-c</t>
  </si>
  <si>
    <t>R5-est-a</t>
  </si>
  <si>
    <t>R5-est-b</t>
  </si>
  <si>
    <t>R5-est-c</t>
  </si>
  <si>
    <t>R5-imc-a</t>
  </si>
  <si>
    <t>R5-imc-b</t>
  </si>
  <si>
    <t>R5-imc-c</t>
  </si>
  <si>
    <t>R5-rse-a</t>
  </si>
  <si>
    <t>R5-rse-b</t>
  </si>
  <si>
    <t>R5-rse-c</t>
  </si>
  <si>
    <t>R10-int-a</t>
  </si>
  <si>
    <t>R10-int-b</t>
  </si>
  <si>
    <t>R10-int-c</t>
  </si>
  <si>
    <t>R10-sexo-a</t>
  </si>
  <si>
    <t>R10-sexo-b</t>
  </si>
  <si>
    <t>R10-sexo-c</t>
  </si>
  <si>
    <t>R10-edad-a</t>
  </si>
  <si>
    <t>R10-edad-b</t>
  </si>
  <si>
    <t>R10-edad-c</t>
  </si>
  <si>
    <t>R10-est-a</t>
  </si>
  <si>
    <t>R10-est-b</t>
  </si>
  <si>
    <t>R10-est-c</t>
  </si>
  <si>
    <t>R10-imc-a</t>
  </si>
  <si>
    <t>R10-imc-b</t>
  </si>
  <si>
    <t>R10-imc-c</t>
  </si>
  <si>
    <t>R10-rse-a</t>
  </si>
  <si>
    <t>R10-rse-b</t>
  </si>
  <si>
    <t>R10-rse-c</t>
  </si>
  <si>
    <t>R15-int-a</t>
  </si>
  <si>
    <t>R15-int-b</t>
  </si>
  <si>
    <t>R15-int-c</t>
  </si>
  <si>
    <t>R15-sexo-a</t>
  </si>
  <si>
    <t>R15-sexo-b</t>
  </si>
  <si>
    <t>R15-sexo-c</t>
  </si>
  <si>
    <t>R15-edad-a</t>
  </si>
  <si>
    <t>R15-edad-b</t>
  </si>
  <si>
    <t>R15-edad-c</t>
  </si>
  <si>
    <t>R15-est-a</t>
  </si>
  <si>
    <t>R15-est-b</t>
  </si>
  <si>
    <t>R15-est-c</t>
  </si>
  <si>
    <t>R15-imc-a</t>
  </si>
  <si>
    <t>R15-imc-b</t>
  </si>
  <si>
    <t>R15-imc-c</t>
  </si>
  <si>
    <t>R15-rse-a</t>
  </si>
  <si>
    <t>R15-rse-b</t>
  </si>
  <si>
    <t>R15-rse-c</t>
  </si>
  <si>
    <t>R20-int-a</t>
  </si>
  <si>
    <t>R20-int-b</t>
  </si>
  <si>
    <t>R20-int-c</t>
  </si>
  <si>
    <t>R20-sexo-a</t>
  </si>
  <si>
    <t>R20-sexo-b</t>
  </si>
  <si>
    <t>R20-sexo-c</t>
  </si>
  <si>
    <t>R20-edad-a</t>
  </si>
  <si>
    <t>R20-edad-b</t>
  </si>
  <si>
    <t>R20-edad-c</t>
  </si>
  <si>
    <t>R20-est-a</t>
  </si>
  <si>
    <t>R20-est-b</t>
  </si>
  <si>
    <t>R20-est-c</t>
  </si>
  <si>
    <t>R20-imc-a</t>
  </si>
  <si>
    <t>R20-imc-b</t>
  </si>
  <si>
    <t>R20-imc-c</t>
  </si>
  <si>
    <t>R20-rse-a</t>
  </si>
  <si>
    <t>R20-rse-b</t>
  </si>
  <si>
    <t>R20-rse-c</t>
  </si>
  <si>
    <t>R5-R20-int-a</t>
  </si>
  <si>
    <t>R5-R20-int-b</t>
  </si>
  <si>
    <t>R5-R20-int-c</t>
  </si>
  <si>
    <t>R5-R20-sexo-a</t>
  </si>
  <si>
    <t>R5-R20-sexo-b</t>
  </si>
  <si>
    <t>R5-R20-sexo-c</t>
  </si>
  <si>
    <t>R5-R20-edad-a</t>
  </si>
  <si>
    <t>R5-R20-edad-b</t>
  </si>
  <si>
    <t>R5-R20-edad-c</t>
  </si>
  <si>
    <t>R5-R20-est-a</t>
  </si>
  <si>
    <t>R5-R20-est-b</t>
  </si>
  <si>
    <t>R5-R20-est-c</t>
  </si>
  <si>
    <t>R5-R20-imc-a</t>
  </si>
  <si>
    <t>R5-R20-imc-b</t>
  </si>
  <si>
    <t>R5-R20-imc-c</t>
  </si>
  <si>
    <t>R5-R20-rse-a</t>
  </si>
  <si>
    <t>R5-R20-rse-b</t>
  </si>
  <si>
    <t>R5-R20-rse-c</t>
  </si>
  <si>
    <t>(R5-R20)/R5-int-a</t>
  </si>
  <si>
    <t>(R5-R20)/R5-int-b</t>
  </si>
  <si>
    <t>(R5-R20)/R5-int-c</t>
  </si>
  <si>
    <t>(R5-R20)/R5-sexo-a</t>
  </si>
  <si>
    <t>(R5-R20)/R5-sexo-b</t>
  </si>
  <si>
    <t>(R5-R20)/R5-sexo-c</t>
  </si>
  <si>
    <t>(R5-R20)/R5-edad-a</t>
  </si>
  <si>
    <t>(R5-R20)/R5-edad-b</t>
  </si>
  <si>
    <t>(R5-R20)/R5-edad-c</t>
  </si>
  <si>
    <t>(R5-R20)/R5-est-a</t>
  </si>
  <si>
    <t>(R5-R20)/R5-est-b</t>
  </si>
  <si>
    <t>(R5-R20)/R5-est-c</t>
  </si>
  <si>
    <t>(R5-R20)/R5-imc-a</t>
  </si>
  <si>
    <t>(R5-R20)/R5-imc-b</t>
  </si>
  <si>
    <t>(R5-R20)/R5-imc-c</t>
  </si>
  <si>
    <t>(R5-R20)/R5-rse-a</t>
  </si>
  <si>
    <t>(R5-R20)/R5-rse-b</t>
  </si>
  <si>
    <t>(R5-R20)/R5-rse-c</t>
  </si>
  <si>
    <t>X5-int-a</t>
  </si>
  <si>
    <t>X5-int-b</t>
  </si>
  <si>
    <t>X5-int-c</t>
  </si>
  <si>
    <t>X5-sexo-a</t>
  </si>
  <si>
    <t>X5-sexo-b</t>
  </si>
  <si>
    <t>X5-sexo-c</t>
  </si>
  <si>
    <t>X5-edad-a</t>
  </si>
  <si>
    <t>X5-edad-b</t>
  </si>
  <si>
    <t>X5-edad-c</t>
  </si>
  <si>
    <t>X5-est-a</t>
  </si>
  <si>
    <t>X5-est-b</t>
  </si>
  <si>
    <t>X5-est-c</t>
  </si>
  <si>
    <t>X5-imc-a</t>
  </si>
  <si>
    <t>X5-imc-b</t>
  </si>
  <si>
    <t>X5-imc-c</t>
  </si>
  <si>
    <t>X5-rse-a</t>
  </si>
  <si>
    <t>X5-rse-b</t>
  </si>
  <si>
    <t>X5-rse-c</t>
  </si>
  <si>
    <t>X10-int-a</t>
  </si>
  <si>
    <t>X10-int-b</t>
  </si>
  <si>
    <t>X10-int-c</t>
  </si>
  <si>
    <t>X10-sexo-a</t>
  </si>
  <si>
    <t>X10-sexo-b</t>
  </si>
  <si>
    <t>X10-sexo-c</t>
  </si>
  <si>
    <t>X10-edad-a</t>
  </si>
  <si>
    <t>X10-edad-b</t>
  </si>
  <si>
    <t>X10-edad-c</t>
  </si>
  <si>
    <t>X10-est-a</t>
  </si>
  <si>
    <t>X10-est-b</t>
  </si>
  <si>
    <t>X10-est-c</t>
  </si>
  <si>
    <t>X10-imc-a</t>
  </si>
  <si>
    <t>X10-imc-b</t>
  </si>
  <si>
    <t>X10-imc-c</t>
  </si>
  <si>
    <t>X10-rse-a</t>
  </si>
  <si>
    <t>X10-rse-b</t>
  </si>
  <si>
    <t>X10-rse-c</t>
  </si>
  <si>
    <t>X15-int-a</t>
  </si>
  <si>
    <t>X15-int-b</t>
  </si>
  <si>
    <t>X15-int-c</t>
  </si>
  <si>
    <t>X15-sexo-a</t>
  </si>
  <si>
    <t>X15-sexo-b</t>
  </si>
  <si>
    <t>X15-sexo-c</t>
  </si>
  <si>
    <t>X15-edad-a</t>
  </si>
  <si>
    <t>X15-edad-b</t>
  </si>
  <si>
    <t>X15-edad-c</t>
  </si>
  <si>
    <t>X15-est-a</t>
  </si>
  <si>
    <t>X15-est-b</t>
  </si>
  <si>
    <t>X15-est-c</t>
  </si>
  <si>
    <t>X15-imc-a</t>
  </si>
  <si>
    <t>X15-imc-b</t>
  </si>
  <si>
    <t>X15-imc-c</t>
  </si>
  <si>
    <t>X15-rse-a</t>
  </si>
  <si>
    <t>X15-rse-b</t>
  </si>
  <si>
    <t>X15-rse-c</t>
  </si>
  <si>
    <t>X20-int-a</t>
  </si>
  <si>
    <t>X20-int-b</t>
  </si>
  <si>
    <t>X20-int-c</t>
  </si>
  <si>
    <t>X20-sexo-a</t>
  </si>
  <si>
    <t>X20-sexo-b</t>
  </si>
  <si>
    <t>X20-sexo-c</t>
  </si>
  <si>
    <t>X20-edad-a</t>
  </si>
  <si>
    <t>X20-edad-b</t>
  </si>
  <si>
    <t>X20-edad-c</t>
  </si>
  <si>
    <t>X20-est-a</t>
  </si>
  <si>
    <t>X20-est-b</t>
  </si>
  <si>
    <t>X20-est-c</t>
  </si>
  <si>
    <t>X20-imc-a</t>
  </si>
  <si>
    <t>X20-imc-b</t>
  </si>
  <si>
    <t>X20-imc-c</t>
  </si>
  <si>
    <t>X20-rse-a</t>
  </si>
  <si>
    <t>X20-rse-b</t>
  </si>
  <si>
    <t>X20-rse-c</t>
  </si>
  <si>
    <t>AX-int-a</t>
  </si>
  <si>
    <t>AX-int-b</t>
  </si>
  <si>
    <t>AX-int-c</t>
  </si>
  <si>
    <t>AX-sexo-a</t>
  </si>
  <si>
    <t>AX-sexo-b</t>
  </si>
  <si>
    <t>AX-sexo-c</t>
  </si>
  <si>
    <t>AX-edad-a</t>
  </si>
  <si>
    <t>AX-edad-b</t>
  </si>
  <si>
    <t>AX-edad-c</t>
  </si>
  <si>
    <t>AX-est-a</t>
  </si>
  <si>
    <t>AX-est-b</t>
  </si>
  <si>
    <t>AX-est-c</t>
  </si>
  <si>
    <t>AX-imc-a</t>
  </si>
  <si>
    <t>AX-imc-b</t>
  </si>
  <si>
    <t>AX-imc-c</t>
  </si>
  <si>
    <t>AX-rse-a</t>
  </si>
  <si>
    <t>AX-rse-b</t>
  </si>
  <si>
    <t>AX-rse-c</t>
  </si>
  <si>
    <t>Fres-int-a</t>
  </si>
  <si>
    <t>Fres-int-b</t>
  </si>
  <si>
    <t>Fres-int-c</t>
  </si>
  <si>
    <t>Fres-sexo-a</t>
  </si>
  <si>
    <t>Fres-sexo-b</t>
  </si>
  <si>
    <t>Fres-sexo-c</t>
  </si>
  <si>
    <t>Fres-edad-a</t>
  </si>
  <si>
    <t>Fres-edad-b</t>
  </si>
  <si>
    <t>Fres-edad-c</t>
  </si>
  <si>
    <t>Fres-est-a</t>
  </si>
  <si>
    <t>Fres-est-b</t>
  </si>
  <si>
    <t>Fres-est-c</t>
  </si>
  <si>
    <t>Fres-imc-a</t>
  </si>
  <si>
    <t>Fres-imc-b</t>
  </si>
  <si>
    <t>Fres-imc-c</t>
  </si>
  <si>
    <t>Fres-rse-a</t>
  </si>
  <si>
    <t>Fres-rse-b</t>
  </si>
  <si>
    <t>Fres-rse-c</t>
  </si>
  <si>
    <t>ID</t>
  </si>
  <si>
    <t>BMI</t>
  </si>
  <si>
    <t>R5-Predicted</t>
  </si>
  <si>
    <t>R5-LLN</t>
  </si>
  <si>
    <t>R5-ULN</t>
  </si>
  <si>
    <t>R5-%Predicted</t>
  </si>
  <si>
    <t>R5-z-Score</t>
  </si>
  <si>
    <t>R10-Predicted</t>
  </si>
  <si>
    <t>R10-LLN</t>
  </si>
  <si>
    <t>R10-ULN</t>
  </si>
  <si>
    <t>R10-%Predicted</t>
  </si>
  <si>
    <t>R10-z-Score</t>
  </si>
  <si>
    <t>R15-Predicted</t>
  </si>
  <si>
    <t>R15-LLN</t>
  </si>
  <si>
    <t>R15-ULN</t>
  </si>
  <si>
    <t>R15-%Predicted</t>
  </si>
  <si>
    <t>R15-z-Score</t>
  </si>
  <si>
    <t>R20-Predicted</t>
  </si>
  <si>
    <t>R20-LLN</t>
  </si>
  <si>
    <t>R20-ULN</t>
  </si>
  <si>
    <t>R20-%Predicted</t>
  </si>
  <si>
    <t>R20-z-Score</t>
  </si>
  <si>
    <t>(R5-R20)-Predicted</t>
  </si>
  <si>
    <t>(R5-R20)-LLN</t>
  </si>
  <si>
    <t>(R5-R20)-ULN</t>
  </si>
  <si>
    <t>(R5-R20)-%Predicted</t>
  </si>
  <si>
    <t>(R5-R20)-z-Score</t>
  </si>
  <si>
    <t>(R5-R20)/R5-Predicted</t>
  </si>
  <si>
    <t>(R5-R20)/R5-LLN</t>
  </si>
  <si>
    <t>(R5-R20)/R5-ULN</t>
  </si>
  <si>
    <t>(R5-R20)/R5-%Predicted</t>
  </si>
  <si>
    <t>(R5-R20)/R5-z-Score</t>
  </si>
  <si>
    <t>X5-Predicted</t>
  </si>
  <si>
    <t>X5-LLN</t>
  </si>
  <si>
    <t>X5-ULN</t>
  </si>
  <si>
    <t>X5-%Predicted</t>
  </si>
  <si>
    <t>X5-z-Score</t>
  </si>
  <si>
    <t>X10-Predicted</t>
  </si>
  <si>
    <t>X10-LLN</t>
  </si>
  <si>
    <t>X10-ULN</t>
  </si>
  <si>
    <t>X10-%Predicted</t>
  </si>
  <si>
    <t>X10-z-Score</t>
  </si>
  <si>
    <t>X15-Predicted</t>
  </si>
  <si>
    <t>X15-LLN</t>
  </si>
  <si>
    <t>X15-ULN</t>
  </si>
  <si>
    <t>X15-%Predicted</t>
  </si>
  <si>
    <t>X15-z-Score</t>
  </si>
  <si>
    <t>X20-Predicted</t>
  </si>
  <si>
    <t>X20-LLN</t>
  </si>
  <si>
    <t>X20-ULN</t>
  </si>
  <si>
    <t>X20-%Predicted</t>
  </si>
  <si>
    <t>X20-z-Score</t>
  </si>
  <si>
    <t>Fres-Predicted</t>
  </si>
  <si>
    <t>Fres-LLN</t>
  </si>
  <si>
    <t>Fres-ULN</t>
  </si>
  <si>
    <t>Fres-%Predicted</t>
  </si>
  <si>
    <t>Fres-z-Score</t>
  </si>
  <si>
    <t>AX-Predicted</t>
  </si>
  <si>
    <t>AX-LLN</t>
  </si>
  <si>
    <t>AX-ULN</t>
  </si>
  <si>
    <t>AX-%Predicted</t>
  </si>
  <si>
    <t>AX-z-Score</t>
  </si>
  <si>
    <t>First Breakpoint (SE)</t>
  </si>
  <si>
    <t>Second Breakpoint (SE)</t>
  </si>
  <si>
    <t>R5-R20/R5</t>
  </si>
  <si>
    <t>bmi</t>
  </si>
  <si>
    <t>Age range for each IOS variable</t>
  </si>
  <si>
    <t>INSTRUCTIONS</t>
  </si>
  <si>
    <t>kg/m2</t>
  </si>
  <si>
    <t>Quotient</t>
  </si>
  <si>
    <t>0=F, 1=M</t>
  </si>
  <si>
    <t>(optional)</t>
  </si>
  <si>
    <t>2. Sex, age, height and either weight or BMI are obliged variables.</t>
  </si>
  <si>
    <t>3. Be sure data values were entered in the correct units.</t>
  </si>
  <si>
    <t>------------------------------------------&gt;|</t>
  </si>
  <si>
    <t>|&lt;--------------------</t>
  </si>
  <si>
    <t>-----------------------</t>
  </si>
  <si>
    <t xml:space="preserve">ORIGINAL DATA SECTION             </t>
  </si>
  <si>
    <t>RESULTS SECTION</t>
  </si>
  <si>
    <t>Worksheet for solving the IOS reference equations for people aged between 2.7 and 90 years old, according to</t>
  </si>
  <si>
    <t>4. Results can be consulted in the following section (Results section).</t>
  </si>
  <si>
    <t>ULN = Upper limit of normality</t>
  </si>
  <si>
    <t>&lt;-2nd breakpoint age</t>
  </si>
  <si>
    <t>&lt;-1st breakpoint age</t>
  </si>
  <si>
    <t>&lt;-Maximum age</t>
  </si>
  <si>
    <t>&lt;-Minimum age</t>
  </si>
  <si>
    <t>LLN = Lower limit of normality</t>
  </si>
  <si>
    <t>&lt; Gochicoa-Rangel et al. XXXXXXX- XXXXXX &gt;</t>
  </si>
  <si>
    <t>Breakpoints for age</t>
  </si>
  <si>
    <t>First Breakpoint</t>
  </si>
  <si>
    <t>Second Breakpoint</t>
  </si>
  <si>
    <t>Name:</t>
  </si>
  <si>
    <t>1. Paste your data base exactly as indicated by the column heads (if you want, you can also insert your own column heads).</t>
  </si>
  <si>
    <t>1. Enter data in yellow cells.</t>
  </si>
  <si>
    <t>Observations:</t>
  </si>
  <si>
    <t>MAIN TITLE</t>
  </si>
  <si>
    <t>Subtitle 1</t>
  </si>
  <si>
    <t>Subtitle 2</t>
  </si>
  <si>
    <t>Subtitle 3</t>
  </si>
  <si>
    <t>*Reference values: Gochicoa-Rangel et al. XXXXXXXXXXXXXXXXX,XXXXXX</t>
  </si>
  <si>
    <t>4. Print results by selecting the area within green borders.</t>
  </si>
  <si>
    <t>Data for equations</t>
  </si>
  <si>
    <t>or BMI</t>
  </si>
  <si>
    <t>Interpretation</t>
  </si>
  <si>
    <t>Logo</t>
  </si>
  <si>
    <t>Date/hour of study:</t>
  </si>
  <si>
    <t>Up to 1000 records allowed</t>
  </si>
  <si>
    <t>v1.0 Sep 2022</t>
  </si>
  <si>
    <t>Column head</t>
  </si>
  <si>
    <t>(optional)-&gt;</t>
  </si>
  <si>
    <t>PRE</t>
  </si>
  <si>
    <t>POST</t>
  </si>
  <si>
    <t>months</t>
  </si>
  <si>
    <t>meters</t>
  </si>
  <si>
    <t>feet</t>
  </si>
  <si>
    <t>pounds</t>
  </si>
  <si>
    <t>&lt;-prefix</t>
  </si>
  <si>
    <t>&lt;-suffix</t>
  </si>
  <si>
    <t xml:space="preserve">You can add a prefix and/or suffix to colum heads of results:    </t>
  </si>
  <si>
    <t>feet*inches</t>
  </si>
  <si>
    <t>Results  PRE</t>
  </si>
  <si>
    <t>Graph</t>
  </si>
  <si>
    <t>Results POST</t>
  </si>
  <si>
    <t>% Change</t>
  </si>
  <si>
    <r>
      <rPr>
        <b/>
        <sz val="10"/>
        <color rgb="FFFFFF00"/>
        <rFont val="Calibri"/>
        <family val="2"/>
      </rPr>
      <t>Δ</t>
    </r>
    <r>
      <rPr>
        <b/>
        <sz val="10"/>
        <color rgb="FFFFFF00"/>
        <rFont val="Calibri"/>
        <family val="2"/>
        <scheme val="minor"/>
      </rPr>
      <t xml:space="preserve"> z-Score</t>
    </r>
  </si>
  <si>
    <t>Do not delete (necessary for graphics)</t>
  </si>
  <si>
    <t>Physician/Technician:</t>
  </si>
  <si>
    <r>
      <rPr>
        <b/>
        <sz val="10"/>
        <color rgb="FFFFFF00"/>
        <rFont val="Calibri"/>
        <family val="2"/>
      </rPr>
      <t>Δ</t>
    </r>
    <r>
      <rPr>
        <b/>
        <sz val="10"/>
        <color rgb="FFFFFF00"/>
        <rFont val="Calibri"/>
        <family val="2"/>
        <scheme val="minor"/>
      </rPr>
      <t xml:space="preserve"> %Pred.</t>
    </r>
  </si>
  <si>
    <t>Date of birth:</t>
  </si>
  <si>
    <r>
      <t>kg/m</t>
    </r>
    <r>
      <rPr>
        <vertAlign val="superscript"/>
        <sz val="9"/>
        <color theme="1"/>
        <rFont val="Calibri"/>
        <family val="2"/>
        <scheme val="minor"/>
      </rPr>
      <t>2</t>
    </r>
  </si>
  <si>
    <t>MARIO HUMBERTO VARGAS BECERRA</t>
  </si>
  <si>
    <t>Medical chart ID:</t>
  </si>
  <si>
    <t>X PRE</t>
  </si>
  <si>
    <t>X POST</t>
  </si>
  <si>
    <t>R PRE</t>
  </si>
  <si>
    <t>R POST</t>
  </si>
  <si>
    <t>Do not delet (xy graph)</t>
  </si>
  <si>
    <t>20-6-22</t>
  </si>
  <si>
    <t>3. Be sure data values were entered in the correct units (you can select the proper units by clicking in blue cells).</t>
  </si>
  <si>
    <t>Table 2. Reference equation for resistance variables according age ranges</t>
  </si>
  <si>
    <t>First age range</t>
  </si>
  <si>
    <t>Second age range</t>
  </si>
  <si>
    <t>Third age range</t>
  </si>
  <si>
    <t>(2.70–7.36)</t>
  </si>
  <si>
    <t>(7.37–19.10)</t>
  </si>
  <si>
    <t>(19.11–90.0)</t>
  </si>
  <si>
    <t>R5 Hz, kPa/L/s</t>
  </si>
  <si>
    <t>Coefficient</t>
  </si>
  <si>
    <r>
      <t>1/BMI, 1/(kg/m</t>
    </r>
    <r>
      <rPr>
        <vertAlign val="superscript"/>
        <sz val="7.5"/>
        <color rgb="FF000000"/>
        <rFont val="Calibri"/>
        <family val="2"/>
      </rPr>
      <t>2</t>
    </r>
    <r>
      <rPr>
        <sz val="7.5"/>
        <color rgb="FF000000"/>
        <rFont val="Calibri"/>
        <family val="2"/>
      </rPr>
      <t>)</t>
    </r>
  </si>
  <si>
    <r>
      <t>Adjusted R</t>
    </r>
    <r>
      <rPr>
        <vertAlign val="superscript"/>
        <sz val="7.5"/>
        <color rgb="FF000000"/>
        <rFont val="Calibri"/>
        <family val="2"/>
      </rPr>
      <t>2</t>
    </r>
  </si>
  <si>
    <t>R10 Hz, kPa/L/s</t>
  </si>
  <si>
    <t>(2.70–7.41)</t>
  </si>
  <si>
    <t>(7.42–18.41)</t>
  </si>
  <si>
    <t>(18.42–90.0)</t>
  </si>
  <si>
    <t>R15 Hz, kPa/L/s</t>
  </si>
  <si>
    <t>(2.70–7.54)</t>
  </si>
  <si>
    <t>(7.55–18.78)</t>
  </si>
  <si>
    <t>(18.79–90.0)</t>
  </si>
  <si>
    <t>R20 Hz, kPa/L/s</t>
  </si>
  <si>
    <t>(2.7–7.65)</t>
  </si>
  <si>
    <t>(7.66–17.85)</t>
  </si>
  <si>
    <t>(17.86–90.0)</t>
  </si>
  <si>
    <t>R5-R20 Hz, kPa/L/s</t>
  </si>
  <si>
    <t>(2.7–23.55)</t>
  </si>
  <si>
    <t>(23.56–90.0)</t>
  </si>
  <si>
    <t>R5-R20/R5 Hz, kPa/L/s</t>
  </si>
  <si>
    <t>(2.7–7.89)</t>
  </si>
  <si>
    <t>(7.90–22.53)</t>
  </si>
  <si>
    <t>(22.54–90.0)</t>
  </si>
  <si>
    <t>Table 3. Reference equation for reactance, reactance area and resonant frequency according age ranges</t>
  </si>
  <si>
    <t>X5 Hz, kPa/L/s</t>
  </si>
  <si>
    <t>X10 Hz, kPa/L/s</t>
  </si>
  <si>
    <t>X15 Hz, kPa/L/s</t>
  </si>
  <si>
    <t>X20 Hz, kPa/L/s</t>
  </si>
  <si>
    <t>ln(AX), ln(L/s)</t>
  </si>
  <si>
    <t>Fres, Hz</t>
  </si>
  <si>
    <r>
      <t>1/BMI, 1(kg/m</t>
    </r>
    <r>
      <rPr>
        <vertAlign val="superscript"/>
        <sz val="7.5"/>
        <color rgb="FF000000"/>
        <rFont val="Calibri"/>
        <family val="2"/>
      </rPr>
      <t>2</t>
    </r>
    <r>
      <rPr>
        <sz val="7.5"/>
        <color rgb="FF000000"/>
        <rFont val="Calibri"/>
        <family val="2"/>
      </rPr>
      <t>)</t>
    </r>
  </si>
  <si>
    <t xml:space="preserve">      To paste your image logo, temporarily disable the sheet protection (click the "Unprotect sheet" command). After finishing, protect the sheet again.</t>
  </si>
  <si>
    <r>
      <rPr>
        <b/>
        <i/>
        <sz val="12"/>
        <color rgb="FFFFFF00"/>
        <rFont val="Calibri"/>
        <family val="2"/>
      </rPr>
      <t>&lt;</t>
    </r>
    <r>
      <rPr>
        <b/>
        <i/>
        <sz val="12"/>
        <color rgb="FFFFFF00"/>
        <rFont val="Calibri"/>
        <family val="2"/>
        <scheme val="minor"/>
      </rPr>
      <t xml:space="preserve"> Gochicoa-Rangel et al. XXXXXXXXXX. XXXXXX XX X X &gt;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</si>
</sst>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7.5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Calibri"/>
      <family val="2"/>
    </font>
    <font>
      <sz val="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FFFF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FFFF00"/>
      <name val="Calibri"/>
      <family val="2"/>
      <scheme val="minor"/>
    </font>
    <font>
      <sz val="12"/>
      <color theme="1"/>
      <name val="Times New Roman"/>
      <family val="1"/>
    </font>
    <font>
      <b/>
      <sz val="7.5"/>
      <color rgb="FF000000"/>
      <name val="Calibri"/>
      <family val="2"/>
    </font>
    <font>
      <vertAlign val="superscript"/>
      <sz val="7.5"/>
      <color rgb="FF000000"/>
      <name val="Calibri"/>
      <family val="2"/>
    </font>
    <font>
      <b/>
      <i/>
      <sz val="12"/>
      <color rgb="FFFFFF00"/>
      <name val="Calibri"/>
      <family val="2"/>
      <scheme val="minor"/>
    </font>
    <font>
      <b/>
      <i/>
      <sz val="12"/>
      <color rgb="FFFFFF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499984740745262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right" vertic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10" fillId="8" borderId="0" xfId="0" applyFont="1" applyFill="1" applyAlignment="1">
      <alignment horizontal="center"/>
    </xf>
    <xf numFmtId="0" fontId="0" fillId="9" borderId="0" xfId="0" applyFill="1"/>
    <xf numFmtId="0" fontId="0" fillId="10" borderId="0" xfId="0" applyFill="1" applyAlignment="1">
      <alignment horizontal="center"/>
    </xf>
    <xf numFmtId="0" fontId="0" fillId="10" borderId="0" xfId="0" applyFill="1"/>
    <xf numFmtId="0" fontId="0" fillId="11" borderId="0" xfId="0" applyFill="1" applyAlignment="1">
      <alignment horizontal="center"/>
    </xf>
    <xf numFmtId="0" fontId="0" fillId="11" borderId="0" xfId="0" applyFill="1"/>
    <xf numFmtId="0" fontId="10" fillId="4" borderId="0" xfId="0" applyFont="1" applyFill="1"/>
    <xf numFmtId="0" fontId="11" fillId="0" borderId="0" xfId="0" applyFont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0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left"/>
    </xf>
    <xf numFmtId="0" fontId="10" fillId="0" borderId="0" xfId="0" applyFont="1"/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8" fillId="4" borderId="0" xfId="0" applyFont="1" applyFill="1"/>
    <xf numFmtId="0" fontId="8" fillId="4" borderId="0" xfId="0" applyFont="1" applyFill="1" applyAlignment="1">
      <alignment horizontal="right"/>
    </xf>
    <xf numFmtId="0" fontId="4" fillId="12" borderId="0" xfId="0" applyFont="1" applyFill="1"/>
    <xf numFmtId="0" fontId="8" fillId="12" borderId="0" xfId="0" applyFont="1" applyFill="1"/>
    <xf numFmtId="0" fontId="4" fillId="6" borderId="4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left"/>
    </xf>
    <xf numFmtId="0" fontId="14" fillId="12" borderId="0" xfId="0" applyFont="1" applyFill="1"/>
    <xf numFmtId="0" fontId="7" fillId="4" borderId="0" xfId="0" quotePrefix="1" applyFont="1" applyFill="1"/>
    <xf numFmtId="0" fontId="7" fillId="4" borderId="0" xfId="0" quotePrefix="1" applyFont="1" applyFill="1" applyAlignment="1">
      <alignment horizontal="right"/>
    </xf>
    <xf numFmtId="0" fontId="7" fillId="4" borderId="0" xfId="0" quotePrefix="1" applyFont="1" applyFill="1" applyAlignment="1">
      <alignment horizontal="center"/>
    </xf>
    <xf numFmtId="0" fontId="15" fillId="4" borderId="0" xfId="0" quotePrefix="1" applyFont="1" applyFill="1" applyAlignment="1">
      <alignment horizontal="center"/>
    </xf>
    <xf numFmtId="0" fontId="7" fillId="4" borderId="0" xfId="0" quotePrefix="1" applyFont="1" applyFill="1" applyAlignment="1">
      <alignment horizontal="left"/>
    </xf>
    <xf numFmtId="0" fontId="16" fillId="4" borderId="5" xfId="0" applyFont="1" applyFill="1" applyBorder="1" applyAlignment="1">
      <alignment horizontal="center"/>
    </xf>
    <xf numFmtId="0" fontId="8" fillId="8" borderId="0" xfId="0" applyFont="1" applyFill="1"/>
    <xf numFmtId="0" fontId="8" fillId="8" borderId="0" xfId="0" applyFont="1" applyFill="1" applyAlignment="1">
      <alignment horizontal="right"/>
    </xf>
    <xf numFmtId="0" fontId="4" fillId="8" borderId="0" xfId="0" applyFont="1" applyFill="1"/>
    <xf numFmtId="0" fontId="0" fillId="8" borderId="0" xfId="0" applyFill="1"/>
    <xf numFmtId="0" fontId="4" fillId="8" borderId="0" xfId="0" applyFont="1" applyFill="1" applyAlignment="1">
      <alignment horizontal="center"/>
    </xf>
    <xf numFmtId="0" fontId="10" fillId="8" borderId="0" xfId="0" applyFont="1" applyFill="1"/>
    <xf numFmtId="0" fontId="7" fillId="8" borderId="0" xfId="0" quotePrefix="1" applyFont="1" applyFill="1"/>
    <xf numFmtId="0" fontId="15" fillId="8" borderId="0" xfId="0" quotePrefix="1" applyFont="1" applyFill="1"/>
    <xf numFmtId="0" fontId="17" fillId="8" borderId="7" xfId="0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11" fontId="0" fillId="0" borderId="0" xfId="0" applyNumberFormat="1"/>
    <xf numFmtId="0" fontId="8" fillId="8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8" fillId="12" borderId="0" xfId="0" applyFont="1" applyFill="1" applyAlignment="1">
      <alignment horizontal="left" vertical="center"/>
    </xf>
    <xf numFmtId="0" fontId="8" fillId="12" borderId="0" xfId="0" applyFont="1" applyFill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left" vertical="center"/>
    </xf>
    <xf numFmtId="0" fontId="8" fillId="12" borderId="1" xfId="0" applyFont="1" applyFill="1" applyBorder="1"/>
    <xf numFmtId="0" fontId="8" fillId="12" borderId="9" xfId="0" applyFont="1" applyFill="1" applyBorder="1"/>
    <xf numFmtId="0" fontId="8" fillId="5" borderId="10" xfId="0" applyFont="1" applyFill="1" applyBorder="1" applyAlignment="1">
      <alignment horizontal="center"/>
    </xf>
    <xf numFmtId="0" fontId="8" fillId="12" borderId="11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18" fillId="12" borderId="3" xfId="0" applyFont="1" applyFill="1" applyBorder="1" applyAlignment="1">
      <alignment horizontal="left" vertical="center"/>
    </xf>
    <xf numFmtId="0" fontId="8" fillId="12" borderId="3" xfId="0" applyFont="1" applyFill="1" applyBorder="1"/>
    <xf numFmtId="0" fontId="8" fillId="12" borderId="13" xfId="0" applyFont="1" applyFill="1" applyBorder="1"/>
    <xf numFmtId="0" fontId="8" fillId="5" borderId="1" xfId="0" applyFont="1" applyFill="1" applyBorder="1"/>
    <xf numFmtId="0" fontId="8" fillId="5" borderId="9" xfId="0" applyFont="1" applyFill="1" applyBorder="1"/>
    <xf numFmtId="0" fontId="8" fillId="5" borderId="11" xfId="0" applyFont="1" applyFill="1" applyBorder="1" applyAlignment="1">
      <alignment horizontal="center"/>
    </xf>
    <xf numFmtId="0" fontId="8" fillId="5" borderId="3" xfId="0" applyFont="1" applyFill="1" applyBorder="1"/>
    <xf numFmtId="0" fontId="8" fillId="5" borderId="13" xfId="0" applyFont="1" applyFill="1" applyBorder="1"/>
    <xf numFmtId="0" fontId="8" fillId="5" borderId="0" xfId="0" applyFont="1" applyFill="1"/>
    <xf numFmtId="0" fontId="8" fillId="5" borderId="11" xfId="0" applyFont="1" applyFill="1" applyBorder="1"/>
    <xf numFmtId="0" fontId="8" fillId="5" borderId="1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8" borderId="0" xfId="0" applyFont="1" applyFill="1" applyAlignment="1">
      <alignment horizontal="left"/>
    </xf>
    <xf numFmtId="0" fontId="19" fillId="0" borderId="1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8" fillId="13" borderId="4" xfId="0" applyFont="1" applyFill="1" applyBorder="1"/>
    <xf numFmtId="0" fontId="8" fillId="13" borderId="4" xfId="0" applyFont="1" applyFill="1" applyBorder="1" applyAlignment="1">
      <alignment horizontal="center"/>
    </xf>
    <xf numFmtId="0" fontId="8" fillId="6" borderId="0" xfId="0" applyFont="1" applyFill="1"/>
    <xf numFmtId="0" fontId="8" fillId="6" borderId="0" xfId="0" applyFont="1" applyFill="1" applyAlignment="1">
      <alignment horizontal="center"/>
    </xf>
    <xf numFmtId="0" fontId="0" fillId="5" borderId="19" xfId="0" applyFill="1" applyBorder="1"/>
    <xf numFmtId="0" fontId="0" fillId="5" borderId="21" xfId="0" applyFill="1" applyBorder="1"/>
    <xf numFmtId="0" fontId="0" fillId="5" borderId="24" xfId="0" applyFill="1" applyBorder="1"/>
    <xf numFmtId="0" fontId="0" fillId="5" borderId="17" xfId="0" applyFill="1" applyBorder="1" applyAlignment="1">
      <alignment vertical="center"/>
    </xf>
    <xf numFmtId="0" fontId="0" fillId="5" borderId="18" xfId="0" applyFill="1" applyBorder="1" applyAlignment="1">
      <alignment vertical="center"/>
    </xf>
    <xf numFmtId="0" fontId="0" fillId="5" borderId="18" xfId="0" applyFill="1" applyBorder="1" applyAlignment="1">
      <alignment horizontal="center" vertical="center"/>
    </xf>
    <xf numFmtId="0" fontId="0" fillId="5" borderId="20" xfId="0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right" vertical="center"/>
    </xf>
    <xf numFmtId="0" fontId="6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vertical="center"/>
    </xf>
    <xf numFmtId="0" fontId="0" fillId="5" borderId="22" xfId="0" applyFill="1" applyBorder="1" applyAlignment="1">
      <alignment vertical="center"/>
    </xf>
    <xf numFmtId="0" fontId="0" fillId="5" borderId="23" xfId="0" applyFill="1" applyBorder="1" applyAlignment="1">
      <alignment vertical="center"/>
    </xf>
    <xf numFmtId="0" fontId="0" fillId="5" borderId="23" xfId="0" applyFill="1" applyBorder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0" fontId="21" fillId="6" borderId="0" xfId="0" applyFont="1" applyFill="1" applyAlignment="1">
      <alignment horizontal="right" vertical="center"/>
    </xf>
    <xf numFmtId="0" fontId="21" fillId="6" borderId="0" xfId="0" applyFont="1" applyFill="1" applyAlignment="1">
      <alignment horizontal="center" vertical="center"/>
    </xf>
    <xf numFmtId="0" fontId="21" fillId="6" borderId="0" xfId="0" applyFont="1" applyFill="1" applyAlignment="1">
      <alignment vertical="center"/>
    </xf>
    <xf numFmtId="0" fontId="23" fillId="5" borderId="0" xfId="0" applyFont="1" applyFill="1" applyAlignment="1">
      <alignment horizontal="right" vertical="center"/>
    </xf>
    <xf numFmtId="0" fontId="23" fillId="5" borderId="0" xfId="0" applyFont="1" applyFill="1" applyAlignment="1">
      <alignment horizontal="center" vertical="center"/>
    </xf>
    <xf numFmtId="0" fontId="0" fillId="14" borderId="0" xfId="0" applyFill="1"/>
    <xf numFmtId="0" fontId="0" fillId="14" borderId="0" xfId="0" applyFill="1" applyAlignment="1">
      <alignment horizontal="center"/>
    </xf>
    <xf numFmtId="0" fontId="1" fillId="3" borderId="25" xfId="0" applyFont="1" applyFill="1" applyBorder="1"/>
    <xf numFmtId="0" fontId="0" fillId="3" borderId="26" xfId="0" applyFill="1" applyBorder="1"/>
    <xf numFmtId="0" fontId="0" fillId="3" borderId="26" xfId="0" applyFill="1" applyBorder="1" applyAlignment="1">
      <alignment horizontal="center"/>
    </xf>
    <xf numFmtId="0" fontId="0" fillId="3" borderId="27" xfId="0" applyFill="1" applyBorder="1"/>
    <xf numFmtId="0" fontId="1" fillId="3" borderId="28" xfId="0" applyFont="1" applyFill="1" applyBorder="1"/>
    <xf numFmtId="0" fontId="0" fillId="3" borderId="29" xfId="0" applyFill="1" applyBorder="1"/>
    <xf numFmtId="0" fontId="7" fillId="4" borderId="0" xfId="0" applyFont="1" applyFill="1"/>
    <xf numFmtId="0" fontId="0" fillId="6" borderId="0" xfId="0" applyFill="1"/>
    <xf numFmtId="0" fontId="4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0" fillId="3" borderId="28" xfId="0" applyFill="1" applyBorder="1"/>
    <xf numFmtId="0" fontId="0" fillId="3" borderId="30" xfId="0" applyFill="1" applyBorder="1"/>
    <xf numFmtId="0" fontId="0" fillId="3" borderId="4" xfId="0" applyFill="1" applyBorder="1"/>
    <xf numFmtId="0" fontId="0" fillId="3" borderId="4" xfId="0" applyFill="1" applyBorder="1" applyAlignment="1">
      <alignment horizontal="center"/>
    </xf>
    <xf numFmtId="0" fontId="0" fillId="3" borderId="31" xfId="0" applyFill="1" applyBorder="1"/>
    <xf numFmtId="0" fontId="24" fillId="4" borderId="0" xfId="0" applyFont="1" applyFill="1"/>
    <xf numFmtId="0" fontId="24" fillId="15" borderId="0" xfId="0" applyFont="1" applyFill="1"/>
    <xf numFmtId="0" fontId="26" fillId="4" borderId="0" xfId="0" applyFont="1" applyFill="1"/>
    <xf numFmtId="0" fontId="27" fillId="4" borderId="6" xfId="0" applyFont="1" applyFill="1" applyBorder="1" applyAlignment="1">
      <alignment horizontal="center"/>
    </xf>
    <xf numFmtId="0" fontId="21" fillId="4" borderId="0" xfId="0" applyFont="1" applyFill="1"/>
    <xf numFmtId="0" fontId="21" fillId="4" borderId="0" xfId="0" applyFont="1" applyFill="1" applyAlignment="1">
      <alignment horizontal="center"/>
    </xf>
    <xf numFmtId="0" fontId="26" fillId="4" borderId="0" xfId="0" applyFont="1" applyFill="1" applyAlignment="1">
      <alignment horizontal="right"/>
    </xf>
    <xf numFmtId="0" fontId="28" fillId="4" borderId="0" xfId="0" applyFont="1" applyFill="1"/>
    <xf numFmtId="0" fontId="25" fillId="4" borderId="0" xfId="0" applyFont="1" applyFill="1" applyAlignment="1">
      <alignment horizontal="right"/>
    </xf>
    <xf numFmtId="0" fontId="0" fillId="0" borderId="0" xfId="0" applyProtection="1">
      <protection locked="0"/>
    </xf>
    <xf numFmtId="0" fontId="18" fillId="6" borderId="0" xfId="0" applyFont="1" applyFill="1" applyAlignment="1">
      <alignment vertical="top"/>
    </xf>
    <xf numFmtId="0" fontId="30" fillId="4" borderId="0" xfId="0" applyFont="1" applyFill="1" applyAlignment="1">
      <alignment horizontal="right"/>
    </xf>
    <xf numFmtId="0" fontId="27" fillId="4" borderId="32" xfId="0" applyFont="1" applyFill="1" applyBorder="1" applyAlignment="1">
      <alignment horizontal="center"/>
    </xf>
    <xf numFmtId="0" fontId="0" fillId="0" borderId="34" xfId="0" applyBorder="1"/>
    <xf numFmtId="0" fontId="7" fillId="8" borderId="35" xfId="0" applyFont="1" applyFill="1" applyBorder="1" applyAlignment="1">
      <alignment horizontal="center"/>
    </xf>
    <xf numFmtId="0" fontId="7" fillId="8" borderId="36" xfId="0" applyFont="1" applyFill="1" applyBorder="1" applyAlignment="1">
      <alignment horizontal="center"/>
    </xf>
    <xf numFmtId="0" fontId="7" fillId="8" borderId="37" xfId="0" applyFont="1" applyFill="1" applyBorder="1" applyAlignment="1">
      <alignment horizontal="center"/>
    </xf>
    <xf numFmtId="0" fontId="17" fillId="8" borderId="38" xfId="0" applyFont="1" applyFill="1" applyBorder="1" applyAlignment="1">
      <alignment horizontal="left"/>
    </xf>
    <xf numFmtId="0" fontId="17" fillId="8" borderId="39" xfId="0" applyFont="1" applyFill="1" applyBorder="1" applyAlignment="1">
      <alignment horizontal="left"/>
    </xf>
    <xf numFmtId="0" fontId="29" fillId="8" borderId="40" xfId="0" applyFont="1" applyFill="1" applyBorder="1" applyAlignment="1">
      <alignment horizontal="left"/>
    </xf>
    <xf numFmtId="0" fontId="29" fillId="8" borderId="41" xfId="0" applyFont="1" applyFill="1" applyBorder="1" applyAlignment="1">
      <alignment horizontal="left"/>
    </xf>
    <xf numFmtId="0" fontId="29" fillId="8" borderId="42" xfId="0" applyFont="1" applyFill="1" applyBorder="1" applyAlignment="1">
      <alignment horizontal="left"/>
    </xf>
    <xf numFmtId="0" fontId="31" fillId="12" borderId="0" xfId="0" applyFont="1" applyFill="1" applyAlignment="1">
      <alignment vertical="center"/>
    </xf>
    <xf numFmtId="0" fontId="21" fillId="12" borderId="0" xfId="0" applyFont="1" applyFill="1" applyAlignment="1">
      <alignment vertical="center"/>
    </xf>
    <xf numFmtId="0" fontId="31" fillId="12" borderId="0" xfId="0" applyFont="1" applyFill="1" applyAlignment="1">
      <alignment horizontal="right" vertical="center"/>
    </xf>
    <xf numFmtId="0" fontId="8" fillId="13" borderId="0" xfId="0" applyFont="1" applyFill="1"/>
    <xf numFmtId="0" fontId="22" fillId="4" borderId="0" xfId="0" applyFont="1" applyFill="1" applyAlignment="1">
      <alignment horizontal="center" vertical="center"/>
    </xf>
    <xf numFmtId="0" fontId="21" fillId="6" borderId="10" xfId="0" applyFont="1" applyFill="1" applyBorder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2" fillId="19" borderId="11" xfId="0" applyFont="1" applyFill="1" applyBorder="1" applyAlignment="1">
      <alignment horizontal="center" vertical="center"/>
    </xf>
    <xf numFmtId="0" fontId="20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2" fillId="6" borderId="0" xfId="0" applyFont="1" applyFill="1" applyAlignment="1">
      <alignment vertical="center"/>
    </xf>
    <xf numFmtId="0" fontId="2" fillId="6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0" fontId="33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0" fontId="33" fillId="2" borderId="0" xfId="0" applyFont="1" applyFill="1" applyAlignment="1" applyProtection="1">
      <alignment horizontal="center" vertical="center"/>
      <protection locked="0"/>
    </xf>
    <xf numFmtId="0" fontId="34" fillId="5" borderId="0" xfId="0" applyFont="1" applyFill="1" applyAlignment="1">
      <alignment vertical="center"/>
    </xf>
    <xf numFmtId="0" fontId="34" fillId="5" borderId="0" xfId="0" quotePrefix="1" applyFont="1" applyFill="1" applyAlignment="1">
      <alignment vertical="center"/>
    </xf>
    <xf numFmtId="0" fontId="34" fillId="5" borderId="0" xfId="0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164" fontId="2" fillId="5" borderId="10" xfId="0" applyNumberFormat="1" applyFont="1" applyFill="1" applyBorder="1" applyAlignment="1">
      <alignment horizontal="center" vertical="center"/>
    </xf>
    <xf numFmtId="165" fontId="2" fillId="5" borderId="0" xfId="0" applyNumberFormat="1" applyFont="1" applyFill="1" applyAlignment="1">
      <alignment horizontal="center" vertical="center"/>
    </xf>
    <xf numFmtId="165" fontId="2" fillId="5" borderId="10" xfId="0" applyNumberFormat="1" applyFont="1" applyFill="1" applyBorder="1" applyAlignment="1">
      <alignment horizontal="center" vertical="center"/>
    </xf>
    <xf numFmtId="164" fontId="2" fillId="5" borderId="11" xfId="0" applyNumberFormat="1" applyFont="1" applyFill="1" applyBorder="1" applyAlignment="1">
      <alignment horizontal="center" vertical="center"/>
    </xf>
    <xf numFmtId="164" fontId="2" fillId="5" borderId="12" xfId="0" applyNumberFormat="1" applyFont="1" applyFill="1" applyBorder="1" applyAlignment="1">
      <alignment horizontal="center" vertical="center"/>
    </xf>
    <xf numFmtId="165" fontId="2" fillId="5" borderId="3" xfId="0" applyNumberFormat="1" applyFont="1" applyFill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/>
    </xf>
    <xf numFmtId="165" fontId="2" fillId="5" borderId="12" xfId="0" applyNumberFormat="1" applyFont="1" applyFill="1" applyBorder="1" applyAlignment="1">
      <alignment horizontal="center" vertical="center"/>
    </xf>
    <xf numFmtId="164" fontId="2" fillId="5" borderId="13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right" vertical="center"/>
    </xf>
    <xf numFmtId="0" fontId="17" fillId="7" borderId="33" xfId="0" applyFont="1" applyFill="1" applyBorder="1" applyAlignment="1">
      <alignment horizontal="center" vertical="center"/>
    </xf>
    <xf numFmtId="0" fontId="23" fillId="6" borderId="0" xfId="0" applyFont="1" applyFill="1"/>
    <xf numFmtId="0" fontId="36" fillId="5" borderId="0" xfId="0" applyFont="1" applyFill="1" applyAlignment="1">
      <alignment horizontal="left" vertical="center"/>
    </xf>
    <xf numFmtId="0" fontId="37" fillId="5" borderId="0" xfId="0" applyFont="1" applyFill="1" applyAlignment="1">
      <alignment horizontal="left" vertical="center"/>
    </xf>
    <xf numFmtId="0" fontId="5" fillId="17" borderId="0" xfId="0" applyFont="1" applyFill="1" applyAlignment="1" applyProtection="1">
      <alignment horizontal="center" vertical="center"/>
      <protection locked="0"/>
    </xf>
    <xf numFmtId="0" fontId="5" fillId="5" borderId="0" xfId="0" applyFont="1" applyFill="1" applyAlignment="1">
      <alignment horizontal="center" vertical="center"/>
    </xf>
    <xf numFmtId="165" fontId="36" fillId="5" borderId="0" xfId="0" applyNumberFormat="1" applyFont="1" applyFill="1" applyAlignment="1">
      <alignment horizontal="left" vertical="center"/>
    </xf>
    <xf numFmtId="0" fontId="39" fillId="5" borderId="0" xfId="0" applyFont="1" applyFill="1" applyAlignment="1">
      <alignment vertical="center"/>
    </xf>
    <xf numFmtId="0" fontId="40" fillId="4" borderId="0" xfId="0" applyFont="1" applyFill="1"/>
    <xf numFmtId="0" fontId="40" fillId="4" borderId="0" xfId="0" applyFont="1" applyFill="1" applyAlignment="1">
      <alignment horizontal="center"/>
    </xf>
    <xf numFmtId="0" fontId="40" fillId="4" borderId="0" xfId="0" applyFont="1" applyFill="1" applyAlignment="1">
      <alignment horizontal="left"/>
    </xf>
    <xf numFmtId="164" fontId="40" fillId="4" borderId="0" xfId="0" applyNumberFormat="1" applyFont="1" applyFill="1" applyAlignment="1">
      <alignment horizontal="center"/>
    </xf>
    <xf numFmtId="0" fontId="40" fillId="4" borderId="0" xfId="0" applyFont="1" applyFill="1" applyAlignment="1">
      <alignment horizontal="right"/>
    </xf>
    <xf numFmtId="0" fontId="40" fillId="14" borderId="0" xfId="0" applyFont="1" applyFill="1"/>
    <xf numFmtId="0" fontId="40" fillId="5" borderId="0" xfId="0" applyFont="1" applyFill="1"/>
    <xf numFmtId="0" fontId="40" fillId="0" borderId="0" xfId="0" applyFont="1"/>
    <xf numFmtId="0" fontId="3" fillId="0" borderId="0" xfId="0" applyFont="1" applyAlignment="1">
      <alignment vertical="center"/>
    </xf>
    <xf numFmtId="0" fontId="41" fillId="4" borderId="0" xfId="0" applyFont="1" applyFill="1"/>
    <xf numFmtId="0" fontId="5" fillId="5" borderId="0" xfId="0" applyFont="1" applyFill="1" applyAlignment="1">
      <alignment horizontal="left" vertical="center"/>
    </xf>
    <xf numFmtId="0" fontId="4" fillId="5" borderId="0" xfId="0" applyFont="1" applyFill="1" applyAlignment="1" applyProtection="1">
      <alignment horizontal="left" vertical="center"/>
      <protection locked="0"/>
    </xf>
    <xf numFmtId="0" fontId="4" fillId="5" borderId="0" xfId="0" applyFont="1" applyFill="1" applyAlignment="1">
      <alignment vertical="center"/>
    </xf>
    <xf numFmtId="0" fontId="4" fillId="5" borderId="0" xfId="0" applyFont="1" applyFill="1" applyAlignment="1" applyProtection="1">
      <alignment vertical="center"/>
      <protection locked="0"/>
    </xf>
    <xf numFmtId="0" fontId="3" fillId="0" borderId="1" xfId="0" applyFont="1" applyBorder="1" applyAlignment="1">
      <alignment vertical="center"/>
    </xf>
    <xf numFmtId="0" fontId="4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17" fillId="4" borderId="0" xfId="0" applyFont="1" applyFill="1"/>
    <xf numFmtId="0" fontId="45" fillId="4" borderId="0" xfId="0" applyFont="1" applyFill="1"/>
    <xf numFmtId="0" fontId="31" fillId="16" borderId="0" xfId="0" applyFont="1" applyFill="1" applyAlignment="1" applyProtection="1">
      <alignment horizontal="center" vertical="center"/>
      <protection locked="0"/>
    </xf>
    <xf numFmtId="0" fontId="31" fillId="16" borderId="0" xfId="0" quotePrefix="1" applyFont="1" applyFill="1" applyAlignment="1" applyProtection="1">
      <alignment horizontal="center" vertical="center"/>
      <protection locked="0"/>
    </xf>
    <xf numFmtId="0" fontId="33" fillId="5" borderId="0" xfId="0" applyFont="1" applyFill="1" applyAlignment="1" applyProtection="1">
      <alignment horizontal="center" vertical="center"/>
      <protection locked="0"/>
    </xf>
    <xf numFmtId="0" fontId="19" fillId="0" borderId="2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3" xfId="0" applyFont="1" applyBorder="1" applyAlignment="1">
      <alignment horizontal="left" vertical="center" wrapText="1"/>
    </xf>
    <xf numFmtId="0" fontId="0" fillId="12" borderId="0" xfId="0" applyFill="1" applyAlignment="1" applyProtection="1">
      <alignment horizontal="center" vertical="center"/>
      <protection locked="0"/>
    </xf>
    <xf numFmtId="0" fontId="20" fillId="5" borderId="0" xfId="0" applyFont="1" applyFill="1" applyAlignment="1" applyProtection="1">
      <alignment horizontal="center" vertical="center"/>
      <protection locked="0"/>
    </xf>
    <xf numFmtId="0" fontId="0" fillId="5" borderId="0" xfId="0" applyFill="1" applyAlignment="1" applyProtection="1">
      <alignment horizontal="center" vertical="center"/>
      <protection locked="0"/>
    </xf>
    <xf numFmtId="14" fontId="4" fillId="2" borderId="0" xfId="0" quotePrefix="1" applyNumberFormat="1" applyFont="1" applyFill="1" applyAlignment="1" applyProtection="1">
      <alignment horizontal="left" vertical="center"/>
      <protection locked="0"/>
    </xf>
    <xf numFmtId="0" fontId="4" fillId="2" borderId="0" xfId="0" quotePrefix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top" wrapText="1"/>
      <protection locked="0"/>
    </xf>
    <xf numFmtId="0" fontId="0" fillId="2" borderId="14" xfId="0" applyFill="1" applyBorder="1" applyAlignment="1" applyProtection="1">
      <alignment horizontal="left" vertical="top"/>
      <protection locked="0"/>
    </xf>
    <xf numFmtId="0" fontId="0" fillId="2" borderId="15" xfId="0" applyFill="1" applyBorder="1" applyAlignment="1" applyProtection="1">
      <alignment horizontal="left" vertical="top"/>
      <protection locked="0"/>
    </xf>
    <xf numFmtId="0" fontId="0" fillId="2" borderId="16" xfId="0" applyFill="1" applyBorder="1" applyAlignment="1" applyProtection="1">
      <alignment horizontal="left" vertical="top"/>
      <protection locked="0"/>
    </xf>
    <xf numFmtId="0" fontId="16" fillId="4" borderId="33" xfId="0" applyFont="1" applyFill="1" applyBorder="1" applyAlignment="1">
      <alignment horizontal="center" vertical="center"/>
    </xf>
    <xf numFmtId="0" fontId="35" fillId="18" borderId="43" xfId="0" quotePrefix="1" applyFont="1" applyFill="1" applyBorder="1" applyAlignment="1">
      <alignment horizontal="center" vertical="center" wrapText="1"/>
    </xf>
    <xf numFmtId="0" fontId="35" fillId="18" borderId="44" xfId="0" quotePrefix="1" applyFont="1" applyFill="1" applyBorder="1" applyAlignment="1">
      <alignment horizontal="center" vertical="center" wrapText="1"/>
    </xf>
    <xf numFmtId="0" fontId="35" fillId="18" borderId="43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 vertical="center" wrapText="1"/>
    </xf>
    <xf numFmtId="0" fontId="35" fillId="18" borderId="1" xfId="0" applyFont="1" applyFill="1" applyBorder="1" applyAlignment="1">
      <alignment horizontal="center" vertical="center" wrapText="1"/>
    </xf>
    <xf numFmtId="0" fontId="35" fillId="18" borderId="9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left" vertical="center"/>
    </xf>
    <xf numFmtId="0" fontId="33" fillId="5" borderId="0" xfId="0" applyFont="1" applyFill="1" applyAlignment="1">
      <alignment horizontal="left" vertical="top"/>
    </xf>
  </cellXfs>
  <cellStyles count="1">
    <cellStyle name="Normal" xfId="0" builtinId="0"/>
  </cellStyles>
  <dxfs count="13">
    <dxf>
      <font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numFmt numFmtId="30" formatCode="@"/>
    </dxf>
    <dxf>
      <numFmt numFmtId="166" formatCode="dd/mm/yyyy\ hh:mm\ AM/PM"/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  <color rgb="FFFF0000"/>
      </font>
    </dxf>
    <dxf>
      <font>
        <b/>
        <i val="0"/>
        <color theme="9" tint="-0.24994659260841701"/>
      </font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>
          <bgColor theme="9" tint="0.59996337778862885"/>
        </patternFill>
      </fill>
    </dxf>
    <dxf>
      <font>
        <b/>
        <i val="0"/>
        <color theme="9" tint="-0.2499465926084170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0000FF"/>
      <color rgb="FFFF3300"/>
      <color rgb="FFFF5050"/>
      <color rgb="FFFFFF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input'!$H$40:$K$40</c:f>
              <c:numCache>
                <c:formatCode>0.000</c:formatCode>
                <c:ptCount val="4"/>
                <c:pt idx="0" formatCode="General">
                  <c:v>0.35666700000000001</c:v>
                </c:pt>
                <c:pt idx="1">
                  <c:v>0.31128374452134083</c:v>
                </c:pt>
                <c:pt idx="2">
                  <c:v>0.19219298452134082</c:v>
                </c:pt>
                <c:pt idx="3">
                  <c:v>0.43037450452134085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F-4954-8FD5-AEFDDC6F7B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input'!$H$40:$K$40</c:f>
              <c:numCache>
                <c:formatCode>0.000</c:formatCode>
                <c:ptCount val="4"/>
                <c:pt idx="0" formatCode="General">
                  <c:v>0.35666700000000001</c:v>
                </c:pt>
                <c:pt idx="1">
                  <c:v>0.31128374452134083</c:v>
                </c:pt>
                <c:pt idx="2">
                  <c:v>0.19219298452134082</c:v>
                </c:pt>
                <c:pt idx="3">
                  <c:v>0.43037450452134085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3F-4954-8FD5-AEFDDC6F7B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input'!$H$40:$K$40</c:f>
              <c:numCache>
                <c:formatCode>0.000</c:formatCode>
                <c:ptCount val="4"/>
                <c:pt idx="0" formatCode="General">
                  <c:v>0.35666700000000001</c:v>
                </c:pt>
                <c:pt idx="1">
                  <c:v>0.31128374452134083</c:v>
                </c:pt>
                <c:pt idx="2">
                  <c:v>0.19219298452134082</c:v>
                </c:pt>
                <c:pt idx="3">
                  <c:v>0.43037450452134085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3F-4954-8FD5-AEFDDC6F7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input'!$H$50:$K$50</c:f>
              <c:numCache>
                <c:formatCode>0.000</c:formatCode>
                <c:ptCount val="4"/>
                <c:pt idx="0" formatCode="General">
                  <c:v>20.726700000000001</c:v>
                </c:pt>
                <c:pt idx="1">
                  <c:v>16.065377907047615</c:v>
                </c:pt>
                <c:pt idx="2">
                  <c:v>9.6667169070476149</c:v>
                </c:pt>
                <c:pt idx="3">
                  <c:v>22.464038907047616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8B-4C5F-BE9E-D6C23CA63A4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input'!$H$50:$K$50</c:f>
              <c:numCache>
                <c:formatCode>0.000</c:formatCode>
                <c:ptCount val="4"/>
                <c:pt idx="0" formatCode="General">
                  <c:v>20.726700000000001</c:v>
                </c:pt>
                <c:pt idx="1">
                  <c:v>16.065377907047615</c:v>
                </c:pt>
                <c:pt idx="2">
                  <c:v>9.6667169070476149</c:v>
                </c:pt>
                <c:pt idx="3">
                  <c:v>22.464038907047616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8B-4C5F-BE9E-D6C23CA63A4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input'!$H$50:$K$50</c:f>
              <c:numCache>
                <c:formatCode>0.000</c:formatCode>
                <c:ptCount val="4"/>
                <c:pt idx="0" formatCode="General">
                  <c:v>20.726700000000001</c:v>
                </c:pt>
                <c:pt idx="1">
                  <c:v>16.065377907047615</c:v>
                </c:pt>
                <c:pt idx="2">
                  <c:v>9.6667169070476149</c:v>
                </c:pt>
                <c:pt idx="3">
                  <c:v>22.464038907047616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8B-4C5F-BE9E-D6C23CA6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input'!$H$51:$K$51</c:f>
              <c:numCache>
                <c:formatCode>0.000</c:formatCode>
                <c:ptCount val="4"/>
                <c:pt idx="0" formatCode="General">
                  <c:v>1.34667</c:v>
                </c:pt>
                <c:pt idx="1">
                  <c:v>0.45154607539114766</c:v>
                </c:pt>
                <c:pt idx="2">
                  <c:v>0.16258395544469417</c:v>
                </c:pt>
                <c:pt idx="3">
                  <c:v>1.2540835142278606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06-4A6F-B441-D237BFDA0DE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input'!$H$51:$K$51</c:f>
              <c:numCache>
                <c:formatCode>0.000</c:formatCode>
                <c:ptCount val="4"/>
                <c:pt idx="0" formatCode="General">
                  <c:v>1.34667</c:v>
                </c:pt>
                <c:pt idx="1">
                  <c:v>0.45154607539114766</c:v>
                </c:pt>
                <c:pt idx="2">
                  <c:v>0.16258395544469417</c:v>
                </c:pt>
                <c:pt idx="3">
                  <c:v>1.2540835142278606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06-4A6F-B441-D237BFDA0DE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input'!$H$51:$K$51</c:f>
              <c:numCache>
                <c:formatCode>0.000</c:formatCode>
                <c:ptCount val="4"/>
                <c:pt idx="0" formatCode="General">
                  <c:v>1.34667</c:v>
                </c:pt>
                <c:pt idx="1">
                  <c:v>0.45154607539114766</c:v>
                </c:pt>
                <c:pt idx="2">
                  <c:v>0.16258395544469417</c:v>
                </c:pt>
                <c:pt idx="3">
                  <c:v>1.2540835142278606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06-4A6F-B441-D237BFDA0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input'!$H$47:$K$47</c:f>
              <c:numCache>
                <c:formatCode>0.000</c:formatCode>
                <c:ptCount val="4"/>
                <c:pt idx="0" formatCode="General">
                  <c:v>-0.113333</c:v>
                </c:pt>
                <c:pt idx="1">
                  <c:v>-4.2700364658010519E-2</c:v>
                </c:pt>
                <c:pt idx="2">
                  <c:v>-9.4454577114010521E-2</c:v>
                </c:pt>
                <c:pt idx="3">
                  <c:v>9.0538477979894838E-3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2C-49F7-A038-7B613E9416C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input'!$H$47:$K$47</c:f>
              <c:numCache>
                <c:formatCode>0.000</c:formatCode>
                <c:ptCount val="4"/>
                <c:pt idx="0" formatCode="General">
                  <c:v>-0.113333</c:v>
                </c:pt>
                <c:pt idx="1">
                  <c:v>-4.2700364658010519E-2</c:v>
                </c:pt>
                <c:pt idx="2">
                  <c:v>-9.4454577114010521E-2</c:v>
                </c:pt>
                <c:pt idx="3">
                  <c:v>9.0538477979894838E-3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2C-49F7-A038-7B613E9416C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input'!$H$47:$K$47</c:f>
              <c:numCache>
                <c:formatCode>0.000</c:formatCode>
                <c:ptCount val="4"/>
                <c:pt idx="0" formatCode="General">
                  <c:v>-0.113333</c:v>
                </c:pt>
                <c:pt idx="1">
                  <c:v>-4.2700364658010519E-2</c:v>
                </c:pt>
                <c:pt idx="2">
                  <c:v>-9.4454577114010521E-2</c:v>
                </c:pt>
                <c:pt idx="3">
                  <c:v>9.0538477979894838E-3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2C-49F7-A038-7B613E9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34426314966377"/>
          <c:y val="6.302860334570444E-2"/>
          <c:w val="0.74312222934317862"/>
          <c:h val="0.78226482480574844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xVal>
            <c:numRef>
              <c:f>'Individual data input'!$F$54:$F$57</c:f>
              <c:numCache>
                <c:formatCode>General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</c:numCache>
            </c:numRef>
          </c:xVal>
          <c:yVal>
            <c:numRef>
              <c:f>'Individual data input'!$G$54:$G$57</c:f>
              <c:numCache>
                <c:formatCode>General</c:formatCode>
                <c:ptCount val="4"/>
                <c:pt idx="0">
                  <c:v>0.35666700000000001</c:v>
                </c:pt>
                <c:pt idx="1">
                  <c:v>0.283333</c:v>
                </c:pt>
                <c:pt idx="2">
                  <c:v>0.24333299999999999</c:v>
                </c:pt>
                <c:pt idx="3">
                  <c:v>0.26666699999999999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B0-4D98-AD8B-21523AD7A865}"/>
            </c:ext>
          </c:extLst>
        </c:ser>
        <c:ser>
          <c:idx val="1"/>
          <c:order val="1"/>
          <c:spPr>
            <a:ln w="28575" cap="rnd">
              <a:solidFill>
                <a:srgbClr val="0000FF"/>
              </a:solidFill>
              <a:prstDash val="dash"/>
              <a:round/>
            </a:ln>
            <a:effectLst/>
          </c:spPr>
          <c:marker>
            <c:symbol val="circle"/>
            <c:size val="7"/>
            <c:spPr>
              <a:solidFill>
                <a:srgbClr val="0000FF"/>
              </a:solidFill>
              <a:ln w="9525">
                <a:solidFill>
                  <a:srgbClr val="0000FF"/>
                </a:solidFill>
              </a:ln>
              <a:effectLst/>
            </c:spPr>
          </c:marker>
          <c:xVal>
            <c:numRef>
              <c:f>'Individual data input'!$H$54:$H$57</c:f>
              <c:numCache>
                <c:formatCode>General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</c:numCache>
            </c:numRef>
          </c:xVal>
          <c:yVal>
            <c:numRef>
              <c:f>'Individual data input'!$I$54:$I$57</c:f>
              <c:numCache>
                <c:formatCode>General</c:formatCode>
                <c:ptCount val="4"/>
                <c:pt idx="0">
                  <c:v>0.276667</c:v>
                </c:pt>
                <c:pt idx="1">
                  <c:v>0.246667</c:v>
                </c:pt>
                <c:pt idx="2">
                  <c:v>0.23666699999999999</c:v>
                </c:pt>
                <c:pt idx="3">
                  <c:v>0.22666700000000001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B0-4D98-AD8B-21523AD7A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928511"/>
        <c:axId val="272930175"/>
      </c:scatterChart>
      <c:scatterChart>
        <c:scatterStyle val="lineMarker"/>
        <c:varyColors val="0"/>
        <c:ser>
          <c:idx val="2"/>
          <c:order val="2"/>
          <c:spPr>
            <a:ln w="28575" cap="rnd">
              <a:solidFill>
                <a:srgbClr val="FF3300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rgbClr val="FF3300"/>
              </a:solidFill>
              <a:ln w="9525">
                <a:solidFill>
                  <a:srgbClr val="FF3300"/>
                </a:solidFill>
              </a:ln>
              <a:effectLst/>
            </c:spPr>
          </c:marker>
          <c:xVal>
            <c:numRef>
              <c:f>'Individual data input'!$F$60:$F$63</c:f>
              <c:numCache>
                <c:formatCode>General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</c:numCache>
            </c:numRef>
          </c:xVal>
          <c:yVal>
            <c:numRef>
              <c:f>'Individual data input'!$G$60:$G$63</c:f>
              <c:numCache>
                <c:formatCode>General</c:formatCode>
                <c:ptCount val="4"/>
                <c:pt idx="0">
                  <c:v>-0.186667</c:v>
                </c:pt>
                <c:pt idx="1">
                  <c:v>-0.113333</c:v>
                </c:pt>
                <c:pt idx="2">
                  <c:v>-6.3333E-2</c:v>
                </c:pt>
                <c:pt idx="3">
                  <c:v>-0.01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B0-4D98-AD8B-21523AD7A865}"/>
            </c:ext>
          </c:extLst>
        </c:ser>
        <c:ser>
          <c:idx val="3"/>
          <c:order val="3"/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triangle"/>
            <c:size val="8"/>
            <c:spPr>
              <a:solidFill>
                <a:srgbClr val="FF3300"/>
              </a:solidFill>
              <a:ln w="9525">
                <a:solidFill>
                  <a:srgbClr val="FF3300"/>
                </a:solidFill>
              </a:ln>
              <a:effectLst/>
            </c:spPr>
          </c:marker>
          <c:xVal>
            <c:numRef>
              <c:f>'Individual data input'!$H$60:$H$63</c:f>
              <c:numCache>
                <c:formatCode>General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</c:numCache>
            </c:numRef>
          </c:xVal>
          <c:yVal>
            <c:numRef>
              <c:f>'Individual data input'!$I$60:$I$63</c:f>
              <c:numCache>
                <c:formatCode>General</c:formatCode>
                <c:ptCount val="4"/>
                <c:pt idx="0">
                  <c:v>-0.09</c:v>
                </c:pt>
                <c:pt idx="1">
                  <c:v>-4.3333000000000003E-2</c:v>
                </c:pt>
                <c:pt idx="2">
                  <c:v>-0.03</c:v>
                </c:pt>
                <c:pt idx="3">
                  <c:v>-0.02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B0-4D98-AD8B-21523AD7A865}"/>
            </c:ext>
          </c:extLst>
        </c:ser>
        <c:ser>
          <c:idx val="4"/>
          <c:order val="4"/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'Individual data input'!$J$60:$J$63</c:f>
              <c:numCache>
                <c:formatCode>General</c:formatCode>
                <c:ptCount val="4"/>
                <c:pt idx="0">
                  <c:v>4</c:v>
                </c:pt>
                <c:pt idx="1">
                  <c:v>10</c:v>
                </c:pt>
                <c:pt idx="2">
                  <c:v>15</c:v>
                </c:pt>
                <c:pt idx="3">
                  <c:v>21</c:v>
                </c:pt>
              </c:numCache>
            </c:numRef>
          </c:xVal>
          <c:yVal>
            <c:numRef>
              <c:f>'Individual data input'!$K$60:$K$63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B0-4D98-AD8B-21523AD7A86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'Individual data input'!$J$60:$J$63</c:f>
              <c:numCache>
                <c:formatCode>General</c:formatCode>
                <c:ptCount val="4"/>
                <c:pt idx="0">
                  <c:v>4</c:v>
                </c:pt>
                <c:pt idx="1">
                  <c:v>10</c:v>
                </c:pt>
                <c:pt idx="2">
                  <c:v>15</c:v>
                </c:pt>
                <c:pt idx="3">
                  <c:v>21</c:v>
                </c:pt>
              </c:numCache>
            </c:numRef>
          </c:xVal>
          <c:yVal>
            <c:numRef>
              <c:f>'Individual data input'!$L$60:$L$63</c:f>
              <c:numCache>
                <c:formatCode>General</c:formatCode>
                <c:ptCount val="4"/>
                <c:pt idx="0">
                  <c:v>-0.186667</c:v>
                </c:pt>
                <c:pt idx="3">
                  <c:v>0.186667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B0-4D98-AD8B-21523AD7A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336367"/>
        <c:axId val="709349263"/>
      </c:scatterChart>
      <c:valAx>
        <c:axId val="272928511"/>
        <c:scaling>
          <c:orientation val="minMax"/>
          <c:max val="22"/>
          <c:min val="3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72930175"/>
        <c:crosses val="autoZero"/>
        <c:crossBetween val="midCat"/>
      </c:valAx>
      <c:valAx>
        <c:axId val="272930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FF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solidFill>
                      <a:srgbClr val="0000FF"/>
                    </a:solidFill>
                  </a:rPr>
                  <a:t>Resistance</a:t>
                </a:r>
                <a:r>
                  <a:rPr lang="en-US" sz="1200" b="1" baseline="0">
                    <a:solidFill>
                      <a:srgbClr val="0000FF"/>
                    </a:solidFill>
                  </a:rPr>
                  <a:t>  </a:t>
                </a:r>
                <a:r>
                  <a:rPr lang="en-US" sz="1200" b="1">
                    <a:solidFill>
                      <a:srgbClr val="0000FF"/>
                    </a:solidFill>
                  </a:rPr>
                  <a:t>kPa/(L/s)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FF"/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>
            <a:solidFill>
              <a:srgbClr val="0000F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72928511"/>
        <c:crosses val="autoZero"/>
        <c:crossBetween val="midCat"/>
      </c:valAx>
      <c:valAx>
        <c:axId val="70934926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5875">
            <a:solidFill>
              <a:srgbClr val="FF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709336367"/>
        <c:crosses val="max"/>
        <c:crossBetween val="midCat"/>
      </c:valAx>
      <c:valAx>
        <c:axId val="7093363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93492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input'!$H$41:$K$41</c:f>
              <c:numCache>
                <c:formatCode>0.000</c:formatCode>
                <c:ptCount val="4"/>
                <c:pt idx="0" formatCode="General">
                  <c:v>0.283333</c:v>
                </c:pt>
                <c:pt idx="1">
                  <c:v>0.26655615546391614</c:v>
                </c:pt>
                <c:pt idx="2">
                  <c:v>0.16320957226291616</c:v>
                </c:pt>
                <c:pt idx="3">
                  <c:v>0.36990273866491613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3A-4B85-82F3-12886640A07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input'!$H$41:$K$41</c:f>
              <c:numCache>
                <c:formatCode>0.000</c:formatCode>
                <c:ptCount val="4"/>
                <c:pt idx="0" formatCode="General">
                  <c:v>0.283333</c:v>
                </c:pt>
                <c:pt idx="1">
                  <c:v>0.26655615546391614</c:v>
                </c:pt>
                <c:pt idx="2">
                  <c:v>0.16320957226291616</c:v>
                </c:pt>
                <c:pt idx="3">
                  <c:v>0.36990273866491613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3A-4B85-82F3-12886640A07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input'!$H$41:$K$41</c:f>
              <c:numCache>
                <c:formatCode>0.000</c:formatCode>
                <c:ptCount val="4"/>
                <c:pt idx="0" formatCode="General">
                  <c:v>0.283333</c:v>
                </c:pt>
                <c:pt idx="1">
                  <c:v>0.26655615546391614</c:v>
                </c:pt>
                <c:pt idx="2">
                  <c:v>0.16320957226291616</c:v>
                </c:pt>
                <c:pt idx="3">
                  <c:v>0.36990273866491613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3A-4B85-82F3-12886640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input'!$H$46:$K$46</c:f>
              <c:numCache>
                <c:formatCode>0.000</c:formatCode>
                <c:ptCount val="4"/>
                <c:pt idx="0" formatCode="General">
                  <c:v>-0.186667</c:v>
                </c:pt>
                <c:pt idx="1">
                  <c:v>-8.2004758330725985E-2</c:v>
                </c:pt>
                <c:pt idx="2">
                  <c:v>-0.149116678330726</c:v>
                </c:pt>
                <c:pt idx="3">
                  <c:v>-1.489283833072598E-2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86-4CDF-91C4-16BEF20C971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input'!$H$46:$K$46</c:f>
              <c:numCache>
                <c:formatCode>0.000</c:formatCode>
                <c:ptCount val="4"/>
                <c:pt idx="0" formatCode="General">
                  <c:v>-0.186667</c:v>
                </c:pt>
                <c:pt idx="1">
                  <c:v>-8.2004758330725985E-2</c:v>
                </c:pt>
                <c:pt idx="2">
                  <c:v>-0.149116678330726</c:v>
                </c:pt>
                <c:pt idx="3">
                  <c:v>-1.489283833072598E-2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86-4CDF-91C4-16BEF20C971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input'!$H$46:$K$46</c:f>
              <c:numCache>
                <c:formatCode>0.000</c:formatCode>
                <c:ptCount val="4"/>
                <c:pt idx="0" formatCode="General">
                  <c:v>-0.186667</c:v>
                </c:pt>
                <c:pt idx="1">
                  <c:v>-8.2004758330725985E-2</c:v>
                </c:pt>
                <c:pt idx="2">
                  <c:v>-0.149116678330726</c:v>
                </c:pt>
                <c:pt idx="3">
                  <c:v>-1.489283833072598E-2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86-4CDF-91C4-16BEF20C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input'!$H$45:$K$45</c:f>
              <c:numCache>
                <c:formatCode>0.000</c:formatCode>
                <c:ptCount val="4"/>
                <c:pt idx="0" formatCode="General">
                  <c:v>0.25238095238095198</c:v>
                </c:pt>
                <c:pt idx="1">
                  <c:v>0.19581856428979311</c:v>
                </c:pt>
                <c:pt idx="2">
                  <c:v>7.2615554289793119E-2</c:v>
                </c:pt>
                <c:pt idx="3">
                  <c:v>0.31902157428979311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71-4D92-BB39-AE41BA6B59E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input'!$H$45:$K$45</c:f>
              <c:numCache>
                <c:formatCode>0.000</c:formatCode>
                <c:ptCount val="4"/>
                <c:pt idx="0" formatCode="General">
                  <c:v>0.25238095238095198</c:v>
                </c:pt>
                <c:pt idx="1">
                  <c:v>0.19581856428979311</c:v>
                </c:pt>
                <c:pt idx="2">
                  <c:v>7.2615554289793119E-2</c:v>
                </c:pt>
                <c:pt idx="3">
                  <c:v>0.31902157428979311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71-4D92-BB39-AE41BA6B59E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input'!$H$45:$K$45</c:f>
              <c:numCache>
                <c:formatCode>0.000</c:formatCode>
                <c:ptCount val="4"/>
                <c:pt idx="0" formatCode="General">
                  <c:v>0.25238095238095198</c:v>
                </c:pt>
                <c:pt idx="1">
                  <c:v>0.19581856428979311</c:v>
                </c:pt>
                <c:pt idx="2">
                  <c:v>7.2615554289793119E-2</c:v>
                </c:pt>
                <c:pt idx="3">
                  <c:v>0.31902157428979311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71-4D92-BB39-AE41BA6B5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input'!$H$42:$K$42</c:f>
              <c:numCache>
                <c:formatCode>0.000</c:formatCode>
                <c:ptCount val="4"/>
                <c:pt idx="0" formatCode="General">
                  <c:v>0.24333299999999999</c:v>
                </c:pt>
                <c:pt idx="1">
                  <c:v>0.24712443387434574</c:v>
                </c:pt>
                <c:pt idx="2">
                  <c:v>0.14796324937634575</c:v>
                </c:pt>
                <c:pt idx="3">
                  <c:v>0.34628561837234573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B8-48DE-87F6-F40FC952EC0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input'!$H$42:$K$42</c:f>
              <c:numCache>
                <c:formatCode>0.000</c:formatCode>
                <c:ptCount val="4"/>
                <c:pt idx="0" formatCode="General">
                  <c:v>0.24333299999999999</c:v>
                </c:pt>
                <c:pt idx="1">
                  <c:v>0.24712443387434574</c:v>
                </c:pt>
                <c:pt idx="2">
                  <c:v>0.14796324937634575</c:v>
                </c:pt>
                <c:pt idx="3">
                  <c:v>0.34628561837234573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B8-48DE-87F6-F40FC952EC0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input'!$H$42:$K$42</c:f>
              <c:numCache>
                <c:formatCode>0.000</c:formatCode>
                <c:ptCount val="4"/>
                <c:pt idx="0" formatCode="General">
                  <c:v>0.24333299999999999</c:v>
                </c:pt>
                <c:pt idx="1">
                  <c:v>0.24712443387434574</c:v>
                </c:pt>
                <c:pt idx="2">
                  <c:v>0.14796324937634575</c:v>
                </c:pt>
                <c:pt idx="3">
                  <c:v>0.34628561837234573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B8-48DE-87F6-F40FC952E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input'!$H$43:$K$43</c:f>
              <c:numCache>
                <c:formatCode>0.000</c:formatCode>
                <c:ptCount val="4"/>
                <c:pt idx="0" formatCode="General">
                  <c:v>0.26666699999999999</c:v>
                </c:pt>
                <c:pt idx="1">
                  <c:v>0.25869672507062319</c:v>
                </c:pt>
                <c:pt idx="2">
                  <c:v>0.16559538507062321</c:v>
                </c:pt>
                <c:pt idx="3">
                  <c:v>0.35179806507062317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4D-4E88-B2EF-71A2138F05C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input'!$H$43:$K$43</c:f>
              <c:numCache>
                <c:formatCode>0.000</c:formatCode>
                <c:ptCount val="4"/>
                <c:pt idx="0" formatCode="General">
                  <c:v>0.26666699999999999</c:v>
                </c:pt>
                <c:pt idx="1">
                  <c:v>0.25869672507062319</c:v>
                </c:pt>
                <c:pt idx="2">
                  <c:v>0.16559538507062321</c:v>
                </c:pt>
                <c:pt idx="3">
                  <c:v>0.35179806507062317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4D-4E88-B2EF-71A2138F05C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input'!$H$43:$K$43</c:f>
              <c:numCache>
                <c:formatCode>0.000</c:formatCode>
                <c:ptCount val="4"/>
                <c:pt idx="0" formatCode="General">
                  <c:v>0.26666699999999999</c:v>
                </c:pt>
                <c:pt idx="1">
                  <c:v>0.25869672507062319</c:v>
                </c:pt>
                <c:pt idx="2">
                  <c:v>0.16559538507062321</c:v>
                </c:pt>
                <c:pt idx="3">
                  <c:v>0.35179806507062317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4D-4E88-B2EF-71A2138F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input'!$H$44:$K$44</c:f>
              <c:numCache>
                <c:formatCode>0.000</c:formatCode>
                <c:ptCount val="4"/>
                <c:pt idx="0" formatCode="General">
                  <c:v>0.09</c:v>
                </c:pt>
                <c:pt idx="1">
                  <c:v>5.6607442576966177E-2</c:v>
                </c:pt>
                <c:pt idx="2">
                  <c:v>-6.3507742303382103E-4</c:v>
                </c:pt>
                <c:pt idx="3">
                  <c:v>0.11384996257696617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54-44FA-867D-D8E58E92AC8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input'!$H$44:$K$44</c:f>
              <c:numCache>
                <c:formatCode>0.000</c:formatCode>
                <c:ptCount val="4"/>
                <c:pt idx="0" formatCode="General">
                  <c:v>0.09</c:v>
                </c:pt>
                <c:pt idx="1">
                  <c:v>5.6607442576966177E-2</c:v>
                </c:pt>
                <c:pt idx="2">
                  <c:v>-6.3507742303382103E-4</c:v>
                </c:pt>
                <c:pt idx="3">
                  <c:v>0.11384996257696617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54-44FA-867D-D8E58E92AC8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input'!$H$44:$K$44</c:f>
              <c:numCache>
                <c:formatCode>0.000</c:formatCode>
                <c:ptCount val="4"/>
                <c:pt idx="0" formatCode="General">
                  <c:v>0.09</c:v>
                </c:pt>
                <c:pt idx="1">
                  <c:v>5.6607442576966177E-2</c:v>
                </c:pt>
                <c:pt idx="2">
                  <c:v>-6.3507742303382103E-4</c:v>
                </c:pt>
                <c:pt idx="3">
                  <c:v>0.11384996257696617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54-44FA-867D-D8E58E92A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input'!$H$48:$K$48</c:f>
              <c:numCache>
                <c:formatCode>0.000</c:formatCode>
                <c:ptCount val="4"/>
                <c:pt idx="0" formatCode="General">
                  <c:v>-6.3333E-2</c:v>
                </c:pt>
                <c:pt idx="1">
                  <c:v>-6.1746401289253239E-4</c:v>
                </c:pt>
                <c:pt idx="2">
                  <c:v>-5.4376743772892533E-2</c:v>
                </c:pt>
                <c:pt idx="3">
                  <c:v>5.3141815747107468E-2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40-4E4E-9286-548110DEE8D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input'!$H$48:$K$48</c:f>
              <c:numCache>
                <c:formatCode>0.000</c:formatCode>
                <c:ptCount val="4"/>
                <c:pt idx="0" formatCode="General">
                  <c:v>-6.3333E-2</c:v>
                </c:pt>
                <c:pt idx="1">
                  <c:v>-6.1746401289253239E-4</c:v>
                </c:pt>
                <c:pt idx="2">
                  <c:v>-5.4376743772892533E-2</c:v>
                </c:pt>
                <c:pt idx="3">
                  <c:v>5.3141815747107468E-2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40-4E4E-9286-548110DEE8D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input'!$H$48:$K$48</c:f>
              <c:numCache>
                <c:formatCode>0.000</c:formatCode>
                <c:ptCount val="4"/>
                <c:pt idx="0" formatCode="General">
                  <c:v>-6.3333E-2</c:v>
                </c:pt>
                <c:pt idx="1">
                  <c:v>-6.1746401289253239E-4</c:v>
                </c:pt>
                <c:pt idx="2">
                  <c:v>-5.4376743772892533E-2</c:v>
                </c:pt>
                <c:pt idx="3">
                  <c:v>5.3141815747107468E-2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40-4E4E-9286-548110DE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input'!$H$49:$K$49</c:f>
              <c:numCache>
                <c:formatCode>0.000</c:formatCode>
                <c:ptCount val="4"/>
                <c:pt idx="0" formatCode="General">
                  <c:v>-0.01</c:v>
                </c:pt>
                <c:pt idx="1">
                  <c:v>3.8380634745847859E-2</c:v>
                </c:pt>
                <c:pt idx="2">
                  <c:v>-1.7710455254152137E-2</c:v>
                </c:pt>
                <c:pt idx="3">
                  <c:v>9.4471724745847863E-2</c:v>
                </c:pt>
              </c:numCache>
            </c:numRef>
          </c:xVal>
          <c:yVal>
            <c:numRef>
              <c:f>'Individual data input'!$H$37:$K$37</c:f>
              <c:numCache>
                <c:formatCode>General</c:formatCode>
                <c:ptCount val="4"/>
                <c:pt idx="2">
                  <c:v>1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44-4D1C-ACFD-0B4EFA9FD03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25400">
                <a:solidFill>
                  <a:srgbClr val="000000"/>
                </a:solidFill>
              </a:ln>
              <a:effectLst/>
            </c:spPr>
          </c:marker>
          <c:xVal>
            <c:numRef>
              <c:f>'Individual data input'!$H$49:$K$49</c:f>
              <c:numCache>
                <c:formatCode>0.000</c:formatCode>
                <c:ptCount val="4"/>
                <c:pt idx="0" formatCode="General">
                  <c:v>-0.01</c:v>
                </c:pt>
                <c:pt idx="1">
                  <c:v>3.8380634745847859E-2</c:v>
                </c:pt>
                <c:pt idx="2">
                  <c:v>-1.7710455254152137E-2</c:v>
                </c:pt>
                <c:pt idx="3">
                  <c:v>9.4471724745847863E-2</c:v>
                </c:pt>
              </c:numCache>
            </c:numRef>
          </c:xVal>
          <c:yVal>
            <c:numRef>
              <c:f>'Individual data input'!$H$38:$K$38</c:f>
              <c:numCache>
                <c:formatCode>General</c:formatCode>
                <c:ptCount val="4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44-4D1C-ACFD-0B4EFA9FD03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'Individual data input'!$H$49:$K$49</c:f>
              <c:numCache>
                <c:formatCode>0.000</c:formatCode>
                <c:ptCount val="4"/>
                <c:pt idx="0" formatCode="General">
                  <c:v>-0.01</c:v>
                </c:pt>
                <c:pt idx="1">
                  <c:v>3.8380634745847859E-2</c:v>
                </c:pt>
                <c:pt idx="2">
                  <c:v>-1.7710455254152137E-2</c:v>
                </c:pt>
                <c:pt idx="3">
                  <c:v>9.4471724745847863E-2</c:v>
                </c:pt>
              </c:numCache>
            </c:numRef>
          </c:xVal>
          <c:yVal>
            <c:numRef>
              <c:f>'Individual data input'!$H$39:$K$39</c:f>
              <c:numCache>
                <c:formatCode>General</c:formatCode>
                <c:ptCount val="4"/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44-4D1C-ACFD-0B4EFA9FD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49056"/>
        <c:axId val="1263449888"/>
      </c:scatterChart>
      <c:valAx>
        <c:axId val="12634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449888"/>
        <c:crosses val="autoZero"/>
        <c:crossBetween val="midCat"/>
      </c:valAx>
      <c:valAx>
        <c:axId val="1263449888"/>
        <c:scaling>
          <c:orientation val="minMax"/>
          <c:max val="1.1000000000000001"/>
          <c:min val="0.9"/>
        </c:scaling>
        <c:delete val="1"/>
        <c:axPos val="l"/>
        <c:numFmt formatCode="General" sourceLinked="1"/>
        <c:majorTickMark val="none"/>
        <c:minorTickMark val="none"/>
        <c:tickLblPos val="nextTo"/>
        <c:crossAx val="1263449056"/>
        <c:crosses val="autoZero"/>
        <c:crossBetween val="midCat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80530</xdr:colOff>
      <xdr:row>36</xdr:row>
      <xdr:rowOff>54165</xdr:rowOff>
    </xdr:from>
    <xdr:to>
      <xdr:col>23</xdr:col>
      <xdr:colOff>80529</xdr:colOff>
      <xdr:row>36</xdr:row>
      <xdr:rowOff>375803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CC3E2215-8CF9-46FD-8EA2-A3510403E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007" y="8358233"/>
          <a:ext cx="1134340" cy="32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593869</xdr:colOff>
      <xdr:row>38</xdr:row>
      <xdr:rowOff>190632</xdr:rowOff>
    </xdr:from>
    <xdr:to>
      <xdr:col>23</xdr:col>
      <xdr:colOff>89187</xdr:colOff>
      <xdr:row>40</xdr:row>
      <xdr:rowOff>85750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0FB0F16-633F-BCFF-1267-B1E0A2EB90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593869</xdr:colOff>
      <xdr:row>39</xdr:row>
      <xdr:rowOff>189344</xdr:rowOff>
    </xdr:from>
    <xdr:to>
      <xdr:col>23</xdr:col>
      <xdr:colOff>89187</xdr:colOff>
      <xdr:row>41</xdr:row>
      <xdr:rowOff>84462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44BE2DB-BAED-4D2B-86C4-82BC005DA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592487</xdr:colOff>
      <xdr:row>44</xdr:row>
      <xdr:rowOff>182905</xdr:rowOff>
    </xdr:from>
    <xdr:to>
      <xdr:col>23</xdr:col>
      <xdr:colOff>89187</xdr:colOff>
      <xdr:row>46</xdr:row>
      <xdr:rowOff>78023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F46CB6-B79A-4193-AA8B-ABE4DED1A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592487</xdr:colOff>
      <xdr:row>43</xdr:row>
      <xdr:rowOff>184193</xdr:rowOff>
    </xdr:from>
    <xdr:to>
      <xdr:col>23</xdr:col>
      <xdr:colOff>89187</xdr:colOff>
      <xdr:row>45</xdr:row>
      <xdr:rowOff>79311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851F2DF-AF95-46FB-9D74-11A2494F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592487</xdr:colOff>
      <xdr:row>40</xdr:row>
      <xdr:rowOff>188056</xdr:rowOff>
    </xdr:from>
    <xdr:to>
      <xdr:col>23</xdr:col>
      <xdr:colOff>89187</xdr:colOff>
      <xdr:row>42</xdr:row>
      <xdr:rowOff>83174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A92289E-214E-44AB-A932-EF38ABCBE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592487</xdr:colOff>
      <xdr:row>41</xdr:row>
      <xdr:rowOff>186768</xdr:rowOff>
    </xdr:from>
    <xdr:to>
      <xdr:col>23</xdr:col>
      <xdr:colOff>89187</xdr:colOff>
      <xdr:row>43</xdr:row>
      <xdr:rowOff>81887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98DFAF8-5220-4BD6-A6A4-716A4FBB3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595252</xdr:colOff>
      <xdr:row>42</xdr:row>
      <xdr:rowOff>185480</xdr:rowOff>
    </xdr:from>
    <xdr:to>
      <xdr:col>23</xdr:col>
      <xdr:colOff>89187</xdr:colOff>
      <xdr:row>44</xdr:row>
      <xdr:rowOff>80599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DE1CB188-B3CC-471D-9DF0-CE417AA2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595252</xdr:colOff>
      <xdr:row>46</xdr:row>
      <xdr:rowOff>180329</xdr:rowOff>
    </xdr:from>
    <xdr:to>
      <xdr:col>23</xdr:col>
      <xdr:colOff>89187</xdr:colOff>
      <xdr:row>48</xdr:row>
      <xdr:rowOff>75448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BA104A8-0CE8-43C6-A00E-4D352393A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595252</xdr:colOff>
      <xdr:row>47</xdr:row>
      <xdr:rowOff>179041</xdr:rowOff>
    </xdr:from>
    <xdr:to>
      <xdr:col>23</xdr:col>
      <xdr:colOff>89187</xdr:colOff>
      <xdr:row>49</xdr:row>
      <xdr:rowOff>74160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EE9951A4-11CA-41A8-A56B-B65B796F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595252</xdr:colOff>
      <xdr:row>48</xdr:row>
      <xdr:rowOff>177754</xdr:rowOff>
    </xdr:from>
    <xdr:to>
      <xdr:col>23</xdr:col>
      <xdr:colOff>89187</xdr:colOff>
      <xdr:row>50</xdr:row>
      <xdr:rowOff>72872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2428A442-5CC5-4701-942D-156FF6842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593869</xdr:colOff>
      <xdr:row>49</xdr:row>
      <xdr:rowOff>176465</xdr:rowOff>
    </xdr:from>
    <xdr:to>
      <xdr:col>23</xdr:col>
      <xdr:colOff>89187</xdr:colOff>
      <xdr:row>51</xdr:row>
      <xdr:rowOff>71583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3580714-5954-4EC9-A745-4D5BAD3E2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592487</xdr:colOff>
      <xdr:row>45</xdr:row>
      <xdr:rowOff>181617</xdr:rowOff>
    </xdr:from>
    <xdr:to>
      <xdr:col>23</xdr:col>
      <xdr:colOff>89187</xdr:colOff>
      <xdr:row>47</xdr:row>
      <xdr:rowOff>76735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A264F604-668C-473E-BAB0-CC984D916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27</xdr:col>
      <xdr:colOff>453135</xdr:colOff>
      <xdr:row>55</xdr:row>
      <xdr:rowOff>219064</xdr:rowOff>
    </xdr:from>
    <xdr:to>
      <xdr:col>29</xdr:col>
      <xdr:colOff>269562</xdr:colOff>
      <xdr:row>59</xdr:row>
      <xdr:rowOff>36894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C5CE895-E331-1C5D-C3D1-D9C51D12D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7135" y="13090238"/>
          <a:ext cx="1058818" cy="74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252852</xdr:colOff>
      <xdr:row>51</xdr:row>
      <xdr:rowOff>77858</xdr:rowOff>
    </xdr:from>
    <xdr:to>
      <xdr:col>27</xdr:col>
      <xdr:colOff>9118</xdr:colOff>
      <xdr:row>52</xdr:row>
      <xdr:rowOff>197510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BBBFC6F8-B0ED-4BDF-A2C4-0475C892715E}"/>
            </a:ext>
          </a:extLst>
        </xdr:cNvPr>
        <xdr:cNvSpPr txBox="1"/>
      </xdr:nvSpPr>
      <xdr:spPr>
        <a:xfrm>
          <a:off x="8749152" y="12488933"/>
          <a:ext cx="375391" cy="3482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600" b="1">
              <a:solidFill>
                <a:srgbClr val="FF0000"/>
              </a:solidFill>
              <a:latin typeface="Arial Rounded MT Bold" panose="020F0704030504030204" pitchFamily="34" charset="0"/>
              <a:cs typeface="Aharoni" panose="02010803020104030203" pitchFamily="2" charset="-79"/>
            </a:rPr>
            <a:t>X</a:t>
          </a:r>
        </a:p>
      </xdr:txBody>
    </xdr:sp>
    <xdr:clientData/>
  </xdr:twoCellAnchor>
  <xdr:twoCellAnchor>
    <xdr:from>
      <xdr:col>22</xdr:col>
      <xdr:colOff>353922</xdr:colOff>
      <xdr:row>51</xdr:row>
      <xdr:rowOff>90396</xdr:rowOff>
    </xdr:from>
    <xdr:to>
      <xdr:col>22</xdr:col>
      <xdr:colOff>733643</xdr:colOff>
      <xdr:row>52</xdr:row>
      <xdr:rowOff>210048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699EA30-EE14-8AAF-DB5D-FEAF540A5142}"/>
            </a:ext>
          </a:extLst>
        </xdr:cNvPr>
        <xdr:cNvSpPr txBox="1"/>
      </xdr:nvSpPr>
      <xdr:spPr>
        <a:xfrm>
          <a:off x="11376945" y="12559487"/>
          <a:ext cx="379721" cy="3447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600" b="1">
              <a:solidFill>
                <a:srgbClr val="0000FF"/>
              </a:solidFill>
              <a:latin typeface="Arial Rounded MT Bold" panose="020F0704030504030204" pitchFamily="34" charset="0"/>
              <a:cs typeface="Aharoni" panose="02010803020104030203" pitchFamily="2" charset="-79"/>
            </a:rPr>
            <a:t>R</a:t>
          </a:r>
        </a:p>
      </xdr:txBody>
    </xdr:sp>
    <xdr:clientData/>
  </xdr:twoCellAnchor>
  <xdr:twoCellAnchor>
    <xdr:from>
      <xdr:col>21</xdr:col>
      <xdr:colOff>520846</xdr:colOff>
      <xdr:row>52</xdr:row>
      <xdr:rowOff>147478</xdr:rowOff>
    </xdr:from>
    <xdr:to>
      <xdr:col>27</xdr:col>
      <xdr:colOff>182564</xdr:colOff>
      <xdr:row>62</xdr:row>
      <xdr:rowOff>112568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4CCFCDC6-EE5B-ADD7-77BA-8E26E16C22F8}"/>
            </a:ext>
          </a:extLst>
        </xdr:cNvPr>
        <xdr:cNvGrpSpPr/>
      </xdr:nvGrpSpPr>
      <xdr:grpSpPr>
        <a:xfrm>
          <a:off x="6096146" y="12771278"/>
          <a:ext cx="4513118" cy="2251090"/>
          <a:chOff x="10920414" y="12841705"/>
          <a:chExt cx="3913332" cy="2216454"/>
        </a:xfrm>
      </xdr:grpSpPr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00C700DF-845E-48C4-9A91-1AF1CF01C7F6}"/>
              </a:ext>
            </a:extLst>
          </xdr:cNvPr>
          <xdr:cNvGraphicFramePr>
            <a:graphicFrameLocks/>
          </xdr:cNvGraphicFramePr>
        </xdr:nvGraphicFramePr>
        <xdr:xfrm>
          <a:off x="10920414" y="12841705"/>
          <a:ext cx="3913332" cy="22164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pSp>
        <xdr:nvGrpSpPr>
          <xdr:cNvPr id="15" name="Grupo 14">
            <a:extLst>
              <a:ext uri="{FF2B5EF4-FFF2-40B4-BE49-F238E27FC236}">
                <a16:creationId xmlns:a16="http://schemas.microsoft.com/office/drawing/2014/main" id="{57FDD3D6-1905-5898-29D7-74A6243E9F59}"/>
              </a:ext>
            </a:extLst>
          </xdr:cNvPr>
          <xdr:cNvGrpSpPr/>
        </xdr:nvGrpSpPr>
        <xdr:grpSpPr>
          <a:xfrm>
            <a:off x="11856028" y="14703133"/>
            <a:ext cx="2291195" cy="77931"/>
            <a:chOff x="11856028" y="14322137"/>
            <a:chExt cx="2291195" cy="225136"/>
          </a:xfrm>
        </xdr:grpSpPr>
        <xdr:cxnSp macro="">
          <xdr:nvCxnSpPr>
            <xdr:cNvPr id="7" name="Conector recto 6">
              <a:extLst>
                <a:ext uri="{FF2B5EF4-FFF2-40B4-BE49-F238E27FC236}">
                  <a16:creationId xmlns:a16="http://schemas.microsoft.com/office/drawing/2014/main" id="{8163C61F-8002-239E-1C25-BDE37D951A4D}"/>
                </a:ext>
              </a:extLst>
            </xdr:cNvPr>
            <xdr:cNvCxnSpPr/>
          </xdr:nvCxnSpPr>
          <xdr:spPr>
            <a:xfrm>
              <a:off x="12619760" y="14322137"/>
              <a:ext cx="0" cy="225136"/>
            </a:xfrm>
            <a:prstGeom prst="line">
              <a:avLst/>
            </a:prstGeom>
            <a:ln w="19050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Conector recto 7">
              <a:extLst>
                <a:ext uri="{FF2B5EF4-FFF2-40B4-BE49-F238E27FC236}">
                  <a16:creationId xmlns:a16="http://schemas.microsoft.com/office/drawing/2014/main" id="{CBE52F88-7EA6-4F09-951C-D49E8F6FBF82}"/>
                </a:ext>
              </a:extLst>
            </xdr:cNvPr>
            <xdr:cNvCxnSpPr/>
          </xdr:nvCxnSpPr>
          <xdr:spPr>
            <a:xfrm>
              <a:off x="13383492" y="14322137"/>
              <a:ext cx="0" cy="225136"/>
            </a:xfrm>
            <a:prstGeom prst="line">
              <a:avLst/>
            </a:prstGeom>
            <a:ln w="19050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Conector recto 8">
              <a:extLst>
                <a:ext uri="{FF2B5EF4-FFF2-40B4-BE49-F238E27FC236}">
                  <a16:creationId xmlns:a16="http://schemas.microsoft.com/office/drawing/2014/main" id="{D6069B97-35AD-4736-9435-CAD0D2D69978}"/>
                </a:ext>
              </a:extLst>
            </xdr:cNvPr>
            <xdr:cNvCxnSpPr/>
          </xdr:nvCxnSpPr>
          <xdr:spPr>
            <a:xfrm>
              <a:off x="11856028" y="14322137"/>
              <a:ext cx="0" cy="225136"/>
            </a:xfrm>
            <a:prstGeom prst="line">
              <a:avLst/>
            </a:prstGeom>
            <a:ln w="19050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Conector recto 13">
              <a:extLst>
                <a:ext uri="{FF2B5EF4-FFF2-40B4-BE49-F238E27FC236}">
                  <a16:creationId xmlns:a16="http://schemas.microsoft.com/office/drawing/2014/main" id="{F4CFCE4B-2EE7-4A3B-8717-48E20DE64913}"/>
                </a:ext>
              </a:extLst>
            </xdr:cNvPr>
            <xdr:cNvCxnSpPr/>
          </xdr:nvCxnSpPr>
          <xdr:spPr>
            <a:xfrm>
              <a:off x="14147223" y="14322137"/>
              <a:ext cx="0" cy="225136"/>
            </a:xfrm>
            <a:prstGeom prst="line">
              <a:avLst/>
            </a:prstGeom>
            <a:ln w="19050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2" name="Grupo 21">
            <a:extLst>
              <a:ext uri="{FF2B5EF4-FFF2-40B4-BE49-F238E27FC236}">
                <a16:creationId xmlns:a16="http://schemas.microsoft.com/office/drawing/2014/main" id="{05133FB9-B509-E550-E8A2-E7C1A9DE6E0D}"/>
              </a:ext>
            </a:extLst>
          </xdr:cNvPr>
          <xdr:cNvGrpSpPr/>
        </xdr:nvGrpSpPr>
        <xdr:grpSpPr>
          <a:xfrm>
            <a:off x="11542815" y="14744700"/>
            <a:ext cx="2963609" cy="285750"/>
            <a:chOff x="11542815" y="14744700"/>
            <a:chExt cx="2963609" cy="285750"/>
          </a:xfrm>
        </xdr:grpSpPr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B716FA6B-18F0-6D78-D386-558AD40B7911}"/>
                </a:ext>
              </a:extLst>
            </xdr:cNvPr>
            <xdr:cNvSpPr txBox="1"/>
          </xdr:nvSpPr>
          <xdr:spPr>
            <a:xfrm>
              <a:off x="11542815" y="14744700"/>
              <a:ext cx="679342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MX" sz="1100" b="1">
                  <a:solidFill>
                    <a:sysClr val="windowText" lastClr="000000"/>
                  </a:solidFill>
                </a:rPr>
                <a:t>5 Hz</a:t>
              </a:r>
            </a:p>
          </xdr:txBody>
        </xdr:sp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8E227498-D037-440A-AF63-3E8A1AF393ED}"/>
                </a:ext>
              </a:extLst>
            </xdr:cNvPr>
            <xdr:cNvSpPr txBox="1"/>
          </xdr:nvSpPr>
          <xdr:spPr>
            <a:xfrm>
              <a:off x="12310010" y="14744700"/>
              <a:ext cx="679342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MX" sz="1100" b="1">
                  <a:solidFill>
                    <a:sysClr val="windowText" lastClr="000000"/>
                  </a:solidFill>
                </a:rPr>
                <a:t>10 Hz</a:t>
              </a:r>
            </a:p>
          </xdr:txBody>
        </xdr:sp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9C51DE02-6248-46AC-8C35-97330C8DC19B}"/>
                </a:ext>
              </a:extLst>
            </xdr:cNvPr>
            <xdr:cNvSpPr txBox="1"/>
          </xdr:nvSpPr>
          <xdr:spPr>
            <a:xfrm>
              <a:off x="13077199" y="14744700"/>
              <a:ext cx="679342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MX" sz="1100" b="1">
                  <a:solidFill>
                    <a:sysClr val="windowText" lastClr="000000"/>
                  </a:solidFill>
                </a:rPr>
                <a:t>15 Hz</a:t>
              </a:r>
            </a:p>
          </xdr:txBody>
        </xdr:sp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E4915CEA-A31A-46C4-81FD-3E80CC35EF18}"/>
                </a:ext>
              </a:extLst>
            </xdr:cNvPr>
            <xdr:cNvSpPr txBox="1"/>
          </xdr:nvSpPr>
          <xdr:spPr>
            <a:xfrm>
              <a:off x="13827082" y="14744700"/>
              <a:ext cx="679342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MX" sz="1100" b="1">
                  <a:solidFill>
                    <a:sysClr val="windowText" lastClr="000000"/>
                  </a:solidFill>
                </a:rPr>
                <a:t>20 Hz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9E22-0D0F-473C-BC5B-671514C4565D}">
  <dimension ref="A5:O405"/>
  <sheetViews>
    <sheetView zoomScaleNormal="100" workbookViewId="0">
      <selection activeCell="C3" sqref="C3"/>
    </sheetView>
  </sheetViews>
  <sheetFormatPr baseColWidth="10" defaultRowHeight="15" x14ac:dyDescent="0.2"/>
  <cols>
    <col min="7" max="7" width="11.83203125" customWidth="1"/>
    <col min="8" max="8" width="18" customWidth="1"/>
    <col min="9" max="9" width="18" style="1" customWidth="1"/>
    <col min="10" max="10" width="18" customWidth="1"/>
    <col min="11" max="13" width="18" style="1" customWidth="1"/>
  </cols>
  <sheetData>
    <row r="5" spans="2:13" x14ac:dyDescent="0.2">
      <c r="B5" s="214" t="s">
        <v>432</v>
      </c>
      <c r="C5" s="214"/>
      <c r="D5" s="214"/>
      <c r="E5" s="214"/>
    </row>
    <row r="6" spans="2:13" ht="15" customHeight="1" x14ac:dyDescent="0.2">
      <c r="B6" s="214"/>
      <c r="C6" s="214"/>
      <c r="D6" s="214"/>
      <c r="E6" s="214"/>
      <c r="G6" s="12"/>
      <c r="H6" t="s">
        <v>45</v>
      </c>
      <c r="I6" s="1" t="s">
        <v>3</v>
      </c>
    </row>
    <row r="7" spans="2:13" ht="15.75" customHeight="1" thickBot="1" x14ac:dyDescent="0.25">
      <c r="B7" s="215"/>
      <c r="C7" s="215"/>
      <c r="D7" s="215"/>
      <c r="E7" s="215"/>
      <c r="G7" s="12"/>
      <c r="I7" s="2">
        <v>2.7</v>
      </c>
    </row>
    <row r="8" spans="2:13" ht="16" thickBot="1" x14ac:dyDescent="0.25">
      <c r="B8" s="200"/>
      <c r="C8" s="200" t="s">
        <v>433</v>
      </c>
      <c r="D8" s="200" t="s">
        <v>434</v>
      </c>
      <c r="E8" s="200" t="s">
        <v>435</v>
      </c>
      <c r="G8" s="12"/>
      <c r="I8" s="2">
        <v>7.36</v>
      </c>
    </row>
    <row r="9" spans="2:13" ht="17" thickBot="1" x14ac:dyDescent="0.25">
      <c r="B9" s="5"/>
      <c r="C9" s="3" t="s">
        <v>436</v>
      </c>
      <c r="D9" s="3" t="s">
        <v>437</v>
      </c>
      <c r="E9" s="3" t="s">
        <v>438</v>
      </c>
      <c r="G9" s="12" t="s">
        <v>77</v>
      </c>
      <c r="H9" t="s">
        <v>6</v>
      </c>
      <c r="I9" s="1">
        <v>0.44638899999999998</v>
      </c>
      <c r="K9" s="79"/>
      <c r="L9" s="213" t="s">
        <v>381</v>
      </c>
      <c r="M9" s="213"/>
    </row>
    <row r="10" spans="2:13" ht="16" thickBot="1" x14ac:dyDescent="0.25">
      <c r="B10" s="201" t="s">
        <v>439</v>
      </c>
      <c r="C10" s="202" t="s">
        <v>440</v>
      </c>
      <c r="D10" s="202" t="s">
        <v>440</v>
      </c>
      <c r="E10" s="202" t="s">
        <v>440</v>
      </c>
      <c r="G10" s="12" t="s">
        <v>80</v>
      </c>
      <c r="H10" t="s">
        <v>0</v>
      </c>
      <c r="I10" s="1">
        <v>-1.5417999999999999E-2</v>
      </c>
      <c r="K10" s="80" t="s">
        <v>74</v>
      </c>
      <c r="L10" s="81" t="s">
        <v>382</v>
      </c>
      <c r="M10" s="81" t="s">
        <v>383</v>
      </c>
    </row>
    <row r="11" spans="2:13" ht="16" x14ac:dyDescent="0.2">
      <c r="B11" s="194" t="s">
        <v>6</v>
      </c>
      <c r="C11" s="6">
        <v>0.44638899999999998</v>
      </c>
      <c r="D11" s="6">
        <v>0.2235</v>
      </c>
      <c r="E11" s="6">
        <v>-0.28559000000000001</v>
      </c>
      <c r="G11" s="12" t="s">
        <v>83</v>
      </c>
      <c r="H11" t="s">
        <v>1</v>
      </c>
      <c r="I11" s="1">
        <v>-5.4965E-2</v>
      </c>
      <c r="K11" s="21" t="s">
        <v>45</v>
      </c>
      <c r="L11" s="18">
        <v>7.37</v>
      </c>
      <c r="M11" s="18">
        <v>19.11</v>
      </c>
    </row>
    <row r="12" spans="2:13" ht="16" x14ac:dyDescent="0.2">
      <c r="B12" s="194" t="s">
        <v>0</v>
      </c>
      <c r="C12" s="6">
        <v>-1.5417999999999999E-2</v>
      </c>
      <c r="D12" s="6">
        <v>-1.5417999999999999E-2</v>
      </c>
      <c r="E12" s="6">
        <v>-1.5417999999999999E-2</v>
      </c>
      <c r="G12" s="12" t="s">
        <v>86</v>
      </c>
      <c r="H12" t="s">
        <v>7</v>
      </c>
      <c r="I12" s="1">
        <v>100.379581</v>
      </c>
      <c r="K12" s="21" t="s">
        <v>46</v>
      </c>
      <c r="L12" s="18">
        <v>7.42</v>
      </c>
      <c r="M12" s="18">
        <v>18.420000000000002</v>
      </c>
    </row>
    <row r="13" spans="2:13" ht="16" x14ac:dyDescent="0.2">
      <c r="B13" s="194" t="s">
        <v>1</v>
      </c>
      <c r="C13" s="6">
        <v>-5.4965E-2</v>
      </c>
      <c r="D13" s="6">
        <v>-2.4708999999999998E-2</v>
      </c>
      <c r="E13" s="6">
        <v>1.9315999999999999E-3</v>
      </c>
      <c r="G13" s="12" t="s">
        <v>89</v>
      </c>
      <c r="H13" t="s">
        <v>8</v>
      </c>
      <c r="I13" s="1">
        <v>-2.6062370000000001</v>
      </c>
      <c r="K13" s="21" t="s">
        <v>47</v>
      </c>
      <c r="L13" s="18">
        <v>7.55</v>
      </c>
      <c r="M13" s="18">
        <v>18.79</v>
      </c>
    </row>
    <row r="14" spans="2:13" ht="16" x14ac:dyDescent="0.2">
      <c r="B14" s="194" t="s">
        <v>7</v>
      </c>
      <c r="C14" s="6">
        <v>100.379581</v>
      </c>
      <c r="D14" s="6">
        <v>100.379581</v>
      </c>
      <c r="E14" s="6">
        <v>100.379581</v>
      </c>
      <c r="G14" s="12"/>
      <c r="H14" t="s">
        <v>9</v>
      </c>
      <c r="I14" s="1">
        <v>0.85</v>
      </c>
      <c r="K14" s="21" t="s">
        <v>48</v>
      </c>
      <c r="L14" s="18">
        <v>7.66</v>
      </c>
      <c r="M14" s="18">
        <v>17.86</v>
      </c>
    </row>
    <row r="15" spans="2:13" ht="16" x14ac:dyDescent="0.2">
      <c r="B15" s="194" t="s">
        <v>441</v>
      </c>
      <c r="C15" s="6">
        <v>-2.6062370000000001</v>
      </c>
      <c r="D15" s="6">
        <v>-2.6062370000000001</v>
      </c>
      <c r="E15" s="6">
        <v>-2.6062370000000001</v>
      </c>
      <c r="G15" s="12" t="s">
        <v>92</v>
      </c>
      <c r="H15" t="s">
        <v>10</v>
      </c>
      <c r="I15" s="1">
        <v>0.14299999999999999</v>
      </c>
      <c r="K15" s="21" t="s">
        <v>49</v>
      </c>
      <c r="L15" s="18">
        <v>23.56</v>
      </c>
      <c r="M15" s="22"/>
    </row>
    <row r="16" spans="2:13" ht="16" x14ac:dyDescent="0.2">
      <c r="B16" s="194" t="s">
        <v>442</v>
      </c>
      <c r="C16" s="6">
        <v>0.85</v>
      </c>
      <c r="D16" s="5"/>
      <c r="E16" s="5"/>
      <c r="K16" s="21" t="s">
        <v>357</v>
      </c>
      <c r="L16" s="18">
        <v>7.9</v>
      </c>
      <c r="M16" s="18">
        <v>25.74</v>
      </c>
    </row>
    <row r="17" spans="1:13" ht="16" x14ac:dyDescent="0.2">
      <c r="B17" s="194" t="s">
        <v>10</v>
      </c>
      <c r="C17" s="6">
        <v>0.14299999999999999</v>
      </c>
      <c r="D17" s="6">
        <v>0.104</v>
      </c>
      <c r="E17" s="6">
        <v>7.2400000000000006E-2</v>
      </c>
      <c r="G17" s="12"/>
      <c r="H17" t="s">
        <v>46</v>
      </c>
      <c r="I17" s="1" t="s">
        <v>11</v>
      </c>
      <c r="K17" s="21" t="s">
        <v>51</v>
      </c>
      <c r="L17" s="18">
        <v>5.3</v>
      </c>
      <c r="M17" s="18">
        <v>18.690000000000001</v>
      </c>
    </row>
    <row r="18" spans="1:13" ht="17" thickBot="1" x14ac:dyDescent="0.25">
      <c r="A18" s="1"/>
      <c r="B18" s="4"/>
      <c r="C18" s="4"/>
      <c r="D18" s="5"/>
      <c r="E18" s="5"/>
      <c r="F18" s="1"/>
      <c r="G18" s="12"/>
      <c r="I18" s="2">
        <v>2.7</v>
      </c>
      <c r="K18" s="21" t="s">
        <v>52</v>
      </c>
      <c r="L18" s="18">
        <v>4.8</v>
      </c>
      <c r="M18" s="18">
        <v>17.78</v>
      </c>
    </row>
    <row r="19" spans="1:13" ht="17" thickBot="1" x14ac:dyDescent="0.25">
      <c r="A19" s="1"/>
      <c r="B19" s="201" t="s">
        <v>443</v>
      </c>
      <c r="C19" s="202" t="s">
        <v>444</v>
      </c>
      <c r="D19" s="202" t="s">
        <v>445</v>
      </c>
      <c r="E19" s="202" t="s">
        <v>446</v>
      </c>
      <c r="F19" s="1"/>
      <c r="G19" s="12"/>
      <c r="I19" s="2">
        <v>7.41</v>
      </c>
      <c r="K19" s="21" t="s">
        <v>53</v>
      </c>
      <c r="L19" s="18">
        <v>4.7</v>
      </c>
      <c r="M19" s="18">
        <v>18.14</v>
      </c>
    </row>
    <row r="20" spans="1:13" ht="16" x14ac:dyDescent="0.2">
      <c r="A20" s="1"/>
      <c r="B20" s="194" t="s">
        <v>6</v>
      </c>
      <c r="C20" s="6">
        <v>0.50773999999999997</v>
      </c>
      <c r="D20" s="6">
        <v>0.25469000000000003</v>
      </c>
      <c r="E20" s="6">
        <v>-0.17294999999999999</v>
      </c>
      <c r="F20" s="1"/>
      <c r="G20" s="12" t="s">
        <v>95</v>
      </c>
      <c r="H20" t="s">
        <v>6</v>
      </c>
      <c r="I20" s="1">
        <v>0.50773999999999997</v>
      </c>
      <c r="K20" s="21" t="s">
        <v>54</v>
      </c>
      <c r="L20" s="18">
        <v>5.3</v>
      </c>
      <c r="M20" s="18">
        <v>21</v>
      </c>
    </row>
    <row r="21" spans="1:13" ht="16" x14ac:dyDescent="0.2">
      <c r="A21" s="1"/>
      <c r="B21" s="194" t="s">
        <v>0</v>
      </c>
      <c r="C21" s="6">
        <v>-9.2790000000000008E-3</v>
      </c>
      <c r="D21" s="6">
        <v>-9.2790000000000008E-3</v>
      </c>
      <c r="E21" s="6">
        <v>-9.2790000000000008E-3</v>
      </c>
      <c r="F21" s="1"/>
      <c r="G21" s="12" t="s">
        <v>98</v>
      </c>
      <c r="H21" t="s">
        <v>0</v>
      </c>
      <c r="I21" s="1">
        <v>-9.2790000000000008E-3</v>
      </c>
      <c r="K21" s="21" t="s">
        <v>56</v>
      </c>
      <c r="L21" s="18">
        <v>6.99</v>
      </c>
      <c r="M21" s="18">
        <v>23.22</v>
      </c>
    </row>
    <row r="22" spans="1:13" ht="17" thickBot="1" x14ac:dyDescent="0.25">
      <c r="A22" s="1"/>
      <c r="B22" s="194" t="s">
        <v>1</v>
      </c>
      <c r="C22" s="6">
        <v>-5.5993000000000001E-2</v>
      </c>
      <c r="D22" s="6">
        <v>-2.1885999999999999E-2</v>
      </c>
      <c r="E22" s="6">
        <v>1.3355000000000001E-3</v>
      </c>
      <c r="F22" s="1"/>
      <c r="G22" s="12" t="s">
        <v>101</v>
      </c>
      <c r="H22" t="s">
        <v>1</v>
      </c>
      <c r="I22" s="1">
        <v>-5.5993000000000001E-2</v>
      </c>
      <c r="K22" s="19" t="s">
        <v>55</v>
      </c>
      <c r="L22" s="20">
        <v>9.6999999999999993</v>
      </c>
      <c r="M22" s="20">
        <v>21</v>
      </c>
    </row>
    <row r="23" spans="1:13" x14ac:dyDescent="0.2">
      <c r="A23" s="1"/>
      <c r="B23" s="194" t="s">
        <v>7</v>
      </c>
      <c r="C23" s="6">
        <v>75.927159000000003</v>
      </c>
      <c r="D23" s="6">
        <v>75.927159000000003</v>
      </c>
      <c r="E23" s="6">
        <v>75.927159000000003</v>
      </c>
      <c r="F23" s="1"/>
      <c r="G23" s="12" t="s">
        <v>104</v>
      </c>
      <c r="H23" t="s">
        <v>7</v>
      </c>
      <c r="I23" s="1">
        <v>75.927159000000003</v>
      </c>
    </row>
    <row r="24" spans="1:13" x14ac:dyDescent="0.2">
      <c r="A24" s="1"/>
      <c r="B24" s="194" t="s">
        <v>441</v>
      </c>
      <c r="C24" s="6">
        <v>-2.0776289999999999</v>
      </c>
      <c r="D24" s="6">
        <v>-2.0776289999999999</v>
      </c>
      <c r="E24" s="6">
        <v>-2.0776289999999999</v>
      </c>
      <c r="F24" s="1"/>
      <c r="G24" s="12" t="s">
        <v>107</v>
      </c>
      <c r="H24" t="s">
        <v>8</v>
      </c>
      <c r="I24" s="1">
        <v>-2.0776289999999999</v>
      </c>
    </row>
    <row r="25" spans="1:13" ht="16" x14ac:dyDescent="0.2">
      <c r="A25" s="1"/>
      <c r="B25" s="194" t="s">
        <v>442</v>
      </c>
      <c r="C25" s="6">
        <v>0.85609999999999997</v>
      </c>
      <c r="D25" s="5"/>
      <c r="E25" s="5"/>
      <c r="F25" s="1"/>
      <c r="G25" s="12"/>
      <c r="H25" t="s">
        <v>9</v>
      </c>
      <c r="I25" s="1">
        <v>0.85609999999999997</v>
      </c>
    </row>
    <row r="26" spans="1:13" x14ac:dyDescent="0.2">
      <c r="A26" s="1"/>
      <c r="B26" s="194" t="s">
        <v>10</v>
      </c>
      <c r="C26" s="6">
        <v>0.1194089</v>
      </c>
      <c r="D26" s="6">
        <v>8.3443320000000001E-2</v>
      </c>
      <c r="E26" s="6">
        <v>6.2828490000000001E-2</v>
      </c>
      <c r="F26" s="1"/>
      <c r="G26" s="12" t="s">
        <v>110</v>
      </c>
      <c r="H26" t="s">
        <v>10</v>
      </c>
      <c r="I26" s="1">
        <v>0.1194089</v>
      </c>
    </row>
    <row r="27" spans="1:13" ht="17" thickBot="1" x14ac:dyDescent="0.25">
      <c r="B27" s="4"/>
      <c r="C27" s="4"/>
      <c r="D27" s="5"/>
      <c r="E27" s="5"/>
    </row>
    <row r="28" spans="1:13" ht="16" thickBot="1" x14ac:dyDescent="0.25">
      <c r="B28" s="201" t="s">
        <v>447</v>
      </c>
      <c r="C28" s="202" t="s">
        <v>448</v>
      </c>
      <c r="D28" s="202" t="s">
        <v>449</v>
      </c>
      <c r="E28" s="202" t="s">
        <v>450</v>
      </c>
      <c r="G28" s="12"/>
      <c r="H28" t="s">
        <v>47</v>
      </c>
      <c r="I28" s="1" t="s">
        <v>14</v>
      </c>
    </row>
    <row r="29" spans="1:13" x14ac:dyDescent="0.2">
      <c r="B29" s="194" t="s">
        <v>6</v>
      </c>
      <c r="C29" s="6">
        <v>0.47705999999999998</v>
      </c>
      <c r="D29" s="6">
        <v>0.21664</v>
      </c>
      <c r="E29" s="6">
        <v>-0.14632999999999999</v>
      </c>
      <c r="G29" s="12"/>
      <c r="I29" s="2">
        <v>2.7</v>
      </c>
    </row>
    <row r="30" spans="1:13" x14ac:dyDescent="0.2">
      <c r="B30" s="194" t="s">
        <v>0</v>
      </c>
      <c r="C30" s="6">
        <v>-1.4106E-2</v>
      </c>
      <c r="D30" s="6">
        <v>-1.4106E-2</v>
      </c>
      <c r="E30" s="6">
        <v>-1.4106E-2</v>
      </c>
      <c r="G30" s="12"/>
      <c r="I30" s="2">
        <v>7.54</v>
      </c>
    </row>
    <row r="31" spans="1:13" x14ac:dyDescent="0.2">
      <c r="B31" s="194" t="s">
        <v>1</v>
      </c>
      <c r="C31" s="6">
        <v>-5.2625999999999999E-2</v>
      </c>
      <c r="D31" s="6">
        <v>-1.8148999999999998E-2</v>
      </c>
      <c r="E31" s="6">
        <v>1.1728999999999999E-3</v>
      </c>
      <c r="G31" s="12" t="s">
        <v>113</v>
      </c>
      <c r="H31" t="s">
        <v>6</v>
      </c>
      <c r="I31" s="1">
        <v>0.47705999999999998</v>
      </c>
    </row>
    <row r="32" spans="1:13" x14ac:dyDescent="0.2">
      <c r="B32" s="194" t="s">
        <v>7</v>
      </c>
      <c r="C32" s="6">
        <v>64.433359999999993</v>
      </c>
      <c r="D32" s="6">
        <v>64.433359999999993</v>
      </c>
      <c r="E32" s="6">
        <v>64.433359999999993</v>
      </c>
      <c r="G32" s="12" t="s">
        <v>116</v>
      </c>
      <c r="H32" t="s">
        <v>0</v>
      </c>
      <c r="I32" s="1">
        <v>-1.4106E-2</v>
      </c>
    </row>
    <row r="33" spans="2:9" x14ac:dyDescent="0.2">
      <c r="B33" s="194" t="s">
        <v>441</v>
      </c>
      <c r="C33" s="6">
        <v>-1.230043</v>
      </c>
      <c r="D33" s="6">
        <v>-1.230043</v>
      </c>
      <c r="E33" s="6">
        <v>-1.230043</v>
      </c>
      <c r="G33" s="12" t="s">
        <v>119</v>
      </c>
      <c r="H33" t="s">
        <v>1</v>
      </c>
      <c r="I33" s="1">
        <v>-5.2625999999999999E-2</v>
      </c>
    </row>
    <row r="34" spans="2:9" ht="16" x14ac:dyDescent="0.2">
      <c r="B34" s="194" t="s">
        <v>442</v>
      </c>
      <c r="C34" s="6">
        <v>0.84399999999999997</v>
      </c>
      <c r="D34" s="5"/>
      <c r="E34" s="5"/>
      <c r="G34" s="12" t="s">
        <v>122</v>
      </c>
      <c r="H34" t="s">
        <v>7</v>
      </c>
      <c r="I34" s="1">
        <v>64.433359999999993</v>
      </c>
    </row>
    <row r="35" spans="2:9" x14ac:dyDescent="0.2">
      <c r="B35" s="194" t="s">
        <v>10</v>
      </c>
      <c r="C35" s="6">
        <v>0.1114599</v>
      </c>
      <c r="D35" s="6">
        <v>7.9491249999999999E-2</v>
      </c>
      <c r="E35" s="6">
        <v>6.0284020000000001E-2</v>
      </c>
      <c r="G35" s="12" t="s">
        <v>125</v>
      </c>
      <c r="H35" t="s">
        <v>8</v>
      </c>
      <c r="I35" s="1">
        <v>-1.230043</v>
      </c>
    </row>
    <row r="36" spans="2:9" ht="17" thickBot="1" x14ac:dyDescent="0.25">
      <c r="B36" s="4"/>
      <c r="C36" s="4"/>
      <c r="D36" s="5"/>
      <c r="E36" s="5"/>
      <c r="G36" s="12"/>
      <c r="H36" t="s">
        <v>9</v>
      </c>
      <c r="I36" s="1">
        <v>0.84399999999999997</v>
      </c>
    </row>
    <row r="37" spans="2:9" ht="16" thickBot="1" x14ac:dyDescent="0.25">
      <c r="B37" s="201" t="s">
        <v>451</v>
      </c>
      <c r="C37" s="202" t="s">
        <v>452</v>
      </c>
      <c r="D37" s="202" t="s">
        <v>453</v>
      </c>
      <c r="E37" s="202" t="s">
        <v>454</v>
      </c>
      <c r="G37" s="12" t="s">
        <v>128</v>
      </c>
      <c r="H37" t="s">
        <v>10</v>
      </c>
      <c r="I37" s="1">
        <v>0.1114599</v>
      </c>
    </row>
    <row r="38" spans="2:9" x14ac:dyDescent="0.2">
      <c r="B38" s="194" t="s">
        <v>6</v>
      </c>
      <c r="C38" s="6">
        <v>0.467775</v>
      </c>
      <c r="D38" s="6">
        <v>0.21954000000000001</v>
      </c>
      <c r="E38" s="6">
        <v>-9.1009000000000007E-2</v>
      </c>
    </row>
    <row r="39" spans="2:9" x14ac:dyDescent="0.2">
      <c r="B39" s="194" t="s">
        <v>0</v>
      </c>
      <c r="C39" s="6">
        <v>-2.0990000000000002E-2</v>
      </c>
      <c r="D39" s="6">
        <v>-2.0990000000000002E-2</v>
      </c>
      <c r="E39" s="6">
        <v>-2.0990000000000002E-2</v>
      </c>
      <c r="G39" s="12"/>
      <c r="H39" t="s">
        <v>48</v>
      </c>
      <c r="I39" s="1" t="s">
        <v>17</v>
      </c>
    </row>
    <row r="40" spans="2:9" x14ac:dyDescent="0.2">
      <c r="B40" s="194" t="s">
        <v>1</v>
      </c>
      <c r="C40" s="6">
        <v>-4.8658E-2</v>
      </c>
      <c r="D40" s="6">
        <v>-1.6263E-2</v>
      </c>
      <c r="E40" s="6">
        <v>1.1237E-3</v>
      </c>
      <c r="G40" s="12"/>
      <c r="I40" s="2">
        <v>2.7</v>
      </c>
    </row>
    <row r="41" spans="2:9" x14ac:dyDescent="0.2">
      <c r="B41" s="194" t="s">
        <v>7</v>
      </c>
      <c r="C41" s="6">
        <v>54.515577999999998</v>
      </c>
      <c r="D41" s="6">
        <v>54.515577999999998</v>
      </c>
      <c r="E41" s="6">
        <v>54.515577999999998</v>
      </c>
      <c r="G41" s="12"/>
      <c r="I41" s="2">
        <v>7.65</v>
      </c>
    </row>
    <row r="42" spans="2:9" x14ac:dyDescent="0.2">
      <c r="B42" s="194" t="s">
        <v>441</v>
      </c>
      <c r="C42" s="6">
        <v>-0.80118599999999995</v>
      </c>
      <c r="D42" s="6">
        <v>-0.80118599999999995</v>
      </c>
      <c r="E42" s="6">
        <v>-0.80118599999999995</v>
      </c>
      <c r="G42" s="12" t="s">
        <v>131</v>
      </c>
      <c r="H42" t="s">
        <v>6</v>
      </c>
      <c r="I42" s="1">
        <v>0.467775</v>
      </c>
    </row>
    <row r="43" spans="2:9" ht="16" x14ac:dyDescent="0.2">
      <c r="B43" s="194" t="s">
        <v>9</v>
      </c>
      <c r="C43" s="6">
        <v>0.81</v>
      </c>
      <c r="D43" s="5"/>
      <c r="E43" s="5"/>
      <c r="G43" s="12" t="s">
        <v>134</v>
      </c>
      <c r="H43" t="s">
        <v>0</v>
      </c>
      <c r="I43" s="1">
        <v>-2.0990000000000002E-2</v>
      </c>
    </row>
    <row r="44" spans="2:9" x14ac:dyDescent="0.2">
      <c r="B44" s="194" t="s">
        <v>10</v>
      </c>
      <c r="C44" s="6">
        <v>0.11</v>
      </c>
      <c r="D44" s="6">
        <v>7.85E-2</v>
      </c>
      <c r="E44" s="6">
        <v>5.6599999999999998E-2</v>
      </c>
      <c r="G44" s="12" t="s">
        <v>137</v>
      </c>
      <c r="H44" t="s">
        <v>1</v>
      </c>
      <c r="I44" s="1">
        <v>-4.8658E-2</v>
      </c>
    </row>
    <row r="45" spans="2:9" ht="17" thickBot="1" x14ac:dyDescent="0.25">
      <c r="B45" s="5"/>
      <c r="C45" s="5"/>
      <c r="D45" s="5"/>
      <c r="E45" s="5"/>
      <c r="G45" s="12" t="s">
        <v>140</v>
      </c>
      <c r="H45" t="s">
        <v>7</v>
      </c>
      <c r="I45" s="1">
        <v>54.515577999999998</v>
      </c>
    </row>
    <row r="46" spans="2:9" ht="15.75" thickBot="1" x14ac:dyDescent="0.3">
      <c r="B46" s="201" t="s">
        <v>455</v>
      </c>
      <c r="C46" s="202" t="s">
        <v>456</v>
      </c>
      <c r="D46" s="202" t="s">
        <v>457</v>
      </c>
      <c r="E46" s="203"/>
      <c r="G46" s="12" t="s">
        <v>143</v>
      </c>
      <c r="H46" t="s">
        <v>8</v>
      </c>
      <c r="I46" s="1">
        <v>-0.80118599999999995</v>
      </c>
    </row>
    <row r="47" spans="2:9" ht="15.75" x14ac:dyDescent="0.25">
      <c r="B47" s="194" t="s">
        <v>6</v>
      </c>
      <c r="C47" s="6">
        <v>1.3349E-2</v>
      </c>
      <c r="D47" s="6">
        <v>-0.18775</v>
      </c>
      <c r="E47" s="5"/>
      <c r="G47" s="12"/>
      <c r="H47" t="s">
        <v>9</v>
      </c>
      <c r="I47" s="1">
        <v>0.81</v>
      </c>
    </row>
    <row r="48" spans="2:9" ht="15.75" x14ac:dyDescent="0.25">
      <c r="B48" s="194" t="s">
        <v>0</v>
      </c>
      <c r="C48" s="204">
        <v>4.8129999999999996E-3</v>
      </c>
      <c r="D48" s="204">
        <v>4.8129999999999996E-3</v>
      </c>
      <c r="E48" s="5"/>
      <c r="G48" s="12" t="s">
        <v>146</v>
      </c>
      <c r="H48" t="s">
        <v>10</v>
      </c>
      <c r="I48" s="1">
        <v>0.11</v>
      </c>
    </row>
    <row r="49" spans="2:9" ht="15.75" x14ac:dyDescent="0.25">
      <c r="B49" s="194" t="s">
        <v>1</v>
      </c>
      <c r="C49" s="6">
        <v>-7.5402999999999998E-3</v>
      </c>
      <c r="D49" s="6">
        <v>9.9579000000000009E-4</v>
      </c>
      <c r="E49" s="5"/>
    </row>
    <row r="50" spans="2:9" ht="15.75" x14ac:dyDescent="0.25">
      <c r="B50" s="194" t="s">
        <v>7</v>
      </c>
      <c r="C50" s="6">
        <v>43.014246999999997</v>
      </c>
      <c r="D50" s="6">
        <v>43.014246999999997</v>
      </c>
      <c r="E50" s="5"/>
      <c r="G50" s="12"/>
      <c r="H50" t="s">
        <v>49</v>
      </c>
      <c r="I50" s="1" t="s">
        <v>20</v>
      </c>
    </row>
    <row r="51" spans="2:9" ht="15.75" x14ac:dyDescent="0.25">
      <c r="B51" s="194" t="s">
        <v>441</v>
      </c>
      <c r="C51" s="6">
        <v>-1.7948379999999999</v>
      </c>
      <c r="D51" s="6">
        <v>-1.7948379999999999</v>
      </c>
      <c r="E51" s="5"/>
      <c r="G51" s="12"/>
      <c r="I51" s="2">
        <v>2.7</v>
      </c>
    </row>
    <row r="52" spans="2:9" ht="15.75" x14ac:dyDescent="0.25">
      <c r="B52" s="194" t="s">
        <v>442</v>
      </c>
      <c r="C52" s="6">
        <v>0.64</v>
      </c>
      <c r="D52" s="5"/>
      <c r="E52" s="5"/>
      <c r="G52" s="12"/>
      <c r="I52" s="2">
        <v>23.55</v>
      </c>
    </row>
    <row r="53" spans="2:9" ht="15.75" x14ac:dyDescent="0.25">
      <c r="B53" s="194" t="s">
        <v>10</v>
      </c>
      <c r="C53" s="6">
        <v>7.3899999999999993E-2</v>
      </c>
      <c r="D53" s="6">
        <v>3.4799999999999998E-2</v>
      </c>
      <c r="E53" s="4"/>
      <c r="G53" s="12" t="s">
        <v>149</v>
      </c>
      <c r="H53" t="s">
        <v>6</v>
      </c>
      <c r="I53" s="1">
        <v>1.3349E-2</v>
      </c>
    </row>
    <row r="54" spans="2:9" ht="16.5" thickBot="1" x14ac:dyDescent="0.3">
      <c r="B54" s="5"/>
      <c r="C54" s="5"/>
      <c r="D54" s="5"/>
      <c r="E54" s="5"/>
      <c r="G54" s="12" t="s">
        <v>152</v>
      </c>
      <c r="H54" t="s">
        <v>0</v>
      </c>
      <c r="I54" s="1">
        <v>4.8129999999999996E-3</v>
      </c>
    </row>
    <row r="55" spans="2:9" ht="15.75" thickBot="1" x14ac:dyDescent="0.3">
      <c r="B55" s="201" t="s">
        <v>458</v>
      </c>
      <c r="C55" s="202" t="s">
        <v>459</v>
      </c>
      <c r="D55" s="202" t="s">
        <v>460</v>
      </c>
      <c r="E55" s="202" t="s">
        <v>461</v>
      </c>
      <c r="G55" s="12" t="s">
        <v>155</v>
      </c>
      <c r="H55" t="s">
        <v>1</v>
      </c>
      <c r="I55" s="1">
        <v>-7.5402999999999998E-3</v>
      </c>
    </row>
    <row r="56" spans="2:9" x14ac:dyDescent="0.25">
      <c r="B56" s="194" t="s">
        <v>6</v>
      </c>
      <c r="C56" s="6">
        <v>7.6712000000000004E-3</v>
      </c>
      <c r="D56" s="6">
        <v>0.25319999999999998</v>
      </c>
      <c r="E56" s="6">
        <v>-2.2960000000000001E-2</v>
      </c>
      <c r="G56" s="12" t="s">
        <v>158</v>
      </c>
      <c r="H56" t="s">
        <v>7</v>
      </c>
      <c r="I56" s="1">
        <v>43.014246999999997</v>
      </c>
    </row>
    <row r="57" spans="2:9" x14ac:dyDescent="0.25">
      <c r="B57" s="194" t="s">
        <v>0</v>
      </c>
      <c r="C57" s="6">
        <v>1.2482E-2</v>
      </c>
      <c r="D57" s="6">
        <v>1.2482E-2</v>
      </c>
      <c r="E57" s="6">
        <v>1.2482E-2</v>
      </c>
      <c r="G57" s="12" t="s">
        <v>161</v>
      </c>
      <c r="H57" t="s">
        <v>8</v>
      </c>
      <c r="I57" s="1">
        <v>-1.7948379999999999</v>
      </c>
    </row>
    <row r="58" spans="2:9" x14ac:dyDescent="0.25">
      <c r="B58" s="194" t="s">
        <v>1</v>
      </c>
      <c r="C58" s="6">
        <v>2.2110000000000001E-2</v>
      </c>
      <c r="D58" s="6">
        <v>-8.9701999999999994E-3</v>
      </c>
      <c r="E58" s="6">
        <v>1.7596999999999999E-3</v>
      </c>
      <c r="G58" s="12"/>
      <c r="H58" t="s">
        <v>9</v>
      </c>
      <c r="I58" s="1">
        <v>0.64</v>
      </c>
    </row>
    <row r="59" spans="2:9" x14ac:dyDescent="0.25">
      <c r="B59" s="194" t="s">
        <v>7</v>
      </c>
      <c r="C59" s="6">
        <v>33.470621000000001</v>
      </c>
      <c r="D59" s="6">
        <v>33.470621000000001</v>
      </c>
      <c r="E59" s="6">
        <v>33.470621000000001</v>
      </c>
      <c r="G59" s="12" t="s">
        <v>164</v>
      </c>
      <c r="H59" t="s">
        <v>10</v>
      </c>
      <c r="I59" s="1">
        <v>7.3899999999999993E-2</v>
      </c>
    </row>
    <row r="60" spans="2:9" x14ac:dyDescent="0.25">
      <c r="B60" s="194" t="s">
        <v>441</v>
      </c>
      <c r="C60" s="6">
        <v>-2.513897</v>
      </c>
      <c r="D60" s="6">
        <v>-2.513897</v>
      </c>
      <c r="E60" s="6">
        <v>-2.513897</v>
      </c>
    </row>
    <row r="61" spans="2:9" ht="15.75" x14ac:dyDescent="0.25">
      <c r="B61" s="194" t="s">
        <v>442</v>
      </c>
      <c r="C61" s="6">
        <v>0.31</v>
      </c>
      <c r="D61" s="5"/>
      <c r="E61" s="5"/>
      <c r="G61" s="12"/>
      <c r="H61" t="s">
        <v>50</v>
      </c>
      <c r="I61" s="1" t="s">
        <v>22</v>
      </c>
    </row>
    <row r="62" spans="2:9" ht="15.75" thickBot="1" x14ac:dyDescent="0.3">
      <c r="B62" s="205" t="s">
        <v>10</v>
      </c>
      <c r="C62" s="206">
        <v>8.5000000000000006E-2</v>
      </c>
      <c r="D62" s="206">
        <v>8.5999999999999993E-2</v>
      </c>
      <c r="E62" s="206">
        <v>7.4899999999999994E-2</v>
      </c>
      <c r="G62" s="12"/>
      <c r="I62" s="2">
        <v>2.7</v>
      </c>
    </row>
    <row r="63" spans="2:9" x14ac:dyDescent="0.25">
      <c r="G63" s="12"/>
      <c r="I63" s="2">
        <v>7.89</v>
      </c>
    </row>
    <row r="64" spans="2:9" ht="15" customHeight="1" x14ac:dyDescent="0.25">
      <c r="B64" s="214" t="s">
        <v>462</v>
      </c>
      <c r="C64" s="214"/>
      <c r="D64" s="214"/>
      <c r="E64" s="214"/>
      <c r="G64" s="12" t="s">
        <v>167</v>
      </c>
      <c r="H64" t="s">
        <v>6</v>
      </c>
      <c r="I64" s="1">
        <v>7.6712000000000004E-3</v>
      </c>
    </row>
    <row r="65" spans="2:15" ht="15" customHeight="1" x14ac:dyDescent="0.25">
      <c r="B65" s="214"/>
      <c r="C65" s="214"/>
      <c r="D65" s="214"/>
      <c r="E65" s="214"/>
      <c r="G65" s="12" t="s">
        <v>170</v>
      </c>
      <c r="H65" t="s">
        <v>0</v>
      </c>
      <c r="I65" s="1">
        <v>1.2482E-2</v>
      </c>
    </row>
    <row r="66" spans="2:15" ht="15.75" customHeight="1" thickBot="1" x14ac:dyDescent="0.3">
      <c r="B66" s="215"/>
      <c r="C66" s="215"/>
      <c r="D66" s="215"/>
      <c r="E66" s="215"/>
      <c r="G66" s="12" t="s">
        <v>173</v>
      </c>
      <c r="H66" t="s">
        <v>1</v>
      </c>
      <c r="I66" s="1">
        <v>2.2110000000000001E-2</v>
      </c>
    </row>
    <row r="67" spans="2:15" x14ac:dyDescent="0.25">
      <c r="B67" s="200"/>
      <c r="C67" s="207" t="s">
        <v>433</v>
      </c>
      <c r="D67" s="207" t="s">
        <v>434</v>
      </c>
      <c r="E67" s="207" t="s">
        <v>435</v>
      </c>
      <c r="G67" s="12" t="s">
        <v>176</v>
      </c>
      <c r="H67" t="s">
        <v>7</v>
      </c>
      <c r="I67" s="1">
        <v>33.470621000000001</v>
      </c>
    </row>
    <row r="68" spans="2:15" ht="16.5" thickBot="1" x14ac:dyDescent="0.3">
      <c r="B68" s="4"/>
      <c r="C68" s="3" t="s">
        <v>25</v>
      </c>
      <c r="D68" s="3" t="s">
        <v>26</v>
      </c>
      <c r="E68" s="3" t="s">
        <v>27</v>
      </c>
      <c r="G68" s="12" t="s">
        <v>179</v>
      </c>
      <c r="H68" t="s">
        <v>8</v>
      </c>
      <c r="I68" s="1">
        <v>-2.513897</v>
      </c>
    </row>
    <row r="69" spans="2:15" ht="15.75" thickBot="1" x14ac:dyDescent="0.3">
      <c r="B69" s="201" t="s">
        <v>463</v>
      </c>
      <c r="C69" s="202" t="s">
        <v>440</v>
      </c>
      <c r="D69" s="202" t="s">
        <v>440</v>
      </c>
      <c r="E69" s="202" t="s">
        <v>440</v>
      </c>
      <c r="G69" s="12"/>
      <c r="H69" t="s">
        <v>9</v>
      </c>
      <c r="I69" s="1">
        <v>0.31</v>
      </c>
    </row>
    <row r="70" spans="2:15" x14ac:dyDescent="0.25">
      <c r="B70" s="194" t="s">
        <v>6</v>
      </c>
      <c r="C70" s="6">
        <v>-8.9509000000000005E-2</v>
      </c>
      <c r="D70" s="6">
        <v>0.1172</v>
      </c>
      <c r="E70" s="6">
        <v>0.19728000000000001</v>
      </c>
      <c r="G70" s="12" t="s">
        <v>182</v>
      </c>
      <c r="H70" t="s">
        <v>10</v>
      </c>
      <c r="I70" s="1">
        <v>8.5000000000000006E-2</v>
      </c>
    </row>
    <row r="71" spans="2:15" x14ac:dyDescent="0.25">
      <c r="B71" s="194" t="s">
        <v>0</v>
      </c>
      <c r="C71" s="6">
        <v>9.1330000000000005E-3</v>
      </c>
      <c r="D71" s="6">
        <v>9.1330000000000005E-3</v>
      </c>
      <c r="E71" s="6">
        <v>9.1330000000000005E-3</v>
      </c>
    </row>
    <row r="72" spans="2:15" x14ac:dyDescent="0.25">
      <c r="B72" s="194" t="s">
        <v>1</v>
      </c>
      <c r="C72" s="6">
        <v>4.3368999999999998E-2</v>
      </c>
      <c r="D72" s="6">
        <v>4.3486999999999996E-3</v>
      </c>
      <c r="E72" s="6">
        <v>6.3769999999999994E-5</v>
      </c>
      <c r="G72" s="12"/>
      <c r="H72" t="s">
        <v>51</v>
      </c>
      <c r="I72" s="1" t="s">
        <v>25</v>
      </c>
    </row>
    <row r="73" spans="2:15" x14ac:dyDescent="0.25">
      <c r="B73" s="194" t="s">
        <v>28</v>
      </c>
      <c r="C73" s="6">
        <v>-57.924821999999999</v>
      </c>
      <c r="D73" s="6">
        <v>-57.924821999999999</v>
      </c>
      <c r="E73" s="6">
        <v>-57.924821999999999</v>
      </c>
      <c r="G73" s="12"/>
      <c r="I73" s="2">
        <v>2.7</v>
      </c>
      <c r="N73" s="3"/>
      <c r="O73" s="3"/>
    </row>
    <row r="74" spans="2:15" ht="15.75" x14ac:dyDescent="0.25">
      <c r="B74" s="194" t="s">
        <v>441</v>
      </c>
      <c r="C74" s="6">
        <v>1.0903940000000001</v>
      </c>
      <c r="D74" s="6">
        <v>1.0903940000000001</v>
      </c>
      <c r="E74" s="6">
        <v>1.0903940000000001</v>
      </c>
      <c r="G74" s="12"/>
      <c r="I74" s="2">
        <v>5.29</v>
      </c>
      <c r="N74" s="5"/>
      <c r="O74" s="3"/>
    </row>
    <row r="75" spans="2:15" ht="15.75" x14ac:dyDescent="0.25">
      <c r="B75" s="194" t="s">
        <v>442</v>
      </c>
      <c r="C75" s="6">
        <v>0.75</v>
      </c>
      <c r="D75" s="5"/>
      <c r="E75" s="5"/>
      <c r="G75" s="12" t="s">
        <v>185</v>
      </c>
      <c r="H75" t="s">
        <v>6</v>
      </c>
      <c r="I75" s="1">
        <v>-8.9509000000000005E-2</v>
      </c>
      <c r="N75" s="5"/>
      <c r="O75" s="3"/>
    </row>
    <row r="76" spans="2:15" ht="15.75" x14ac:dyDescent="0.25">
      <c r="B76" s="194" t="s">
        <v>10</v>
      </c>
      <c r="C76" s="6">
        <v>9.2200000000000004E-2</v>
      </c>
      <c r="D76" s="6">
        <v>5.7500000000000002E-2</v>
      </c>
      <c r="E76" s="6">
        <v>4.0800000000000003E-2</v>
      </c>
      <c r="G76" s="12" t="s">
        <v>188</v>
      </c>
      <c r="H76" t="s">
        <v>0</v>
      </c>
      <c r="I76" s="1">
        <v>9.1330000000000005E-3</v>
      </c>
      <c r="N76" s="5"/>
      <c r="O76" s="6"/>
    </row>
    <row r="77" spans="2:15" ht="16.5" thickBot="1" x14ac:dyDescent="0.3">
      <c r="B77" s="194"/>
      <c r="C77" s="6"/>
      <c r="D77" s="6"/>
      <c r="E77" s="6"/>
      <c r="G77" s="12" t="s">
        <v>191</v>
      </c>
      <c r="H77" t="s">
        <v>1</v>
      </c>
      <c r="I77" s="1">
        <v>4.3368999999999998E-2</v>
      </c>
      <c r="N77" s="5"/>
      <c r="O77" s="6"/>
    </row>
    <row r="78" spans="2:15" ht="16.5" thickBot="1" x14ac:dyDescent="0.3">
      <c r="B78" s="201" t="s">
        <v>464</v>
      </c>
      <c r="C78" s="202" t="s">
        <v>29</v>
      </c>
      <c r="D78" s="202" t="s">
        <v>30</v>
      </c>
      <c r="E78" s="202" t="s">
        <v>31</v>
      </c>
      <c r="G78" s="12" t="s">
        <v>194</v>
      </c>
      <c r="H78" t="s">
        <v>28</v>
      </c>
      <c r="I78" s="1">
        <v>-57.924821999999999</v>
      </c>
      <c r="N78" s="5"/>
      <c r="O78" s="6"/>
    </row>
    <row r="79" spans="2:15" ht="15.75" x14ac:dyDescent="0.25">
      <c r="B79" s="194" t="s">
        <v>6</v>
      </c>
      <c r="C79" s="6">
        <v>-7.4644000000000002E-2</v>
      </c>
      <c r="D79" s="6">
        <v>6.2574000000000005E-2</v>
      </c>
      <c r="E79" s="6">
        <v>0.14548</v>
      </c>
      <c r="G79" s="12" t="s">
        <v>197</v>
      </c>
      <c r="H79" t="s">
        <v>8</v>
      </c>
      <c r="I79" s="1">
        <v>1.0903940000000001</v>
      </c>
      <c r="N79" s="5"/>
      <c r="O79" s="6"/>
    </row>
    <row r="80" spans="2:15" ht="15.75" x14ac:dyDescent="0.25">
      <c r="B80" s="194" t="s">
        <v>0</v>
      </c>
      <c r="C80" s="6">
        <v>5.94E-3</v>
      </c>
      <c r="D80" s="6">
        <v>5.94E-3</v>
      </c>
      <c r="E80" s="6">
        <v>5.94E-3</v>
      </c>
      <c r="G80" s="12"/>
      <c r="H80" t="s">
        <v>9</v>
      </c>
      <c r="I80" s="1">
        <v>0.75</v>
      </c>
      <c r="N80" s="5"/>
      <c r="O80" s="6"/>
    </row>
    <row r="81" spans="2:15" ht="15.75" x14ac:dyDescent="0.25">
      <c r="B81" s="194" t="s">
        <v>1</v>
      </c>
      <c r="C81" s="6">
        <v>3.2877999999999998E-2</v>
      </c>
      <c r="D81" s="6">
        <v>4.2905E-3</v>
      </c>
      <c r="E81" s="6">
        <v>-3.7303999999999999E-4</v>
      </c>
      <c r="G81" s="12" t="s">
        <v>200</v>
      </c>
      <c r="H81" t="s">
        <v>10</v>
      </c>
      <c r="I81" s="1">
        <v>9.2200000000000004E-2</v>
      </c>
      <c r="N81" s="5"/>
      <c r="O81" s="5"/>
    </row>
    <row r="82" spans="2:15" ht="15.75" x14ac:dyDescent="0.25">
      <c r="B82" s="194" t="s">
        <v>28</v>
      </c>
      <c r="C82" s="6">
        <v>-37.396993999999999</v>
      </c>
      <c r="D82" s="6">
        <v>-37.396993999999999</v>
      </c>
      <c r="E82" s="6">
        <v>-37.396993999999999</v>
      </c>
      <c r="N82" s="4"/>
      <c r="O82" s="6"/>
    </row>
    <row r="83" spans="2:15" x14ac:dyDescent="0.25">
      <c r="B83" s="194" t="s">
        <v>441</v>
      </c>
      <c r="C83" s="6">
        <v>1.298675</v>
      </c>
      <c r="D83" s="6">
        <v>1.298675</v>
      </c>
      <c r="E83" s="6">
        <v>1.298675</v>
      </c>
      <c r="G83" s="12"/>
      <c r="H83" t="s">
        <v>52</v>
      </c>
      <c r="I83" s="1" t="s">
        <v>29</v>
      </c>
      <c r="N83" s="6"/>
      <c r="O83" s="6"/>
    </row>
    <row r="84" spans="2:15" ht="15.75" x14ac:dyDescent="0.25">
      <c r="B84" s="194" t="s">
        <v>442</v>
      </c>
      <c r="C84" s="6">
        <v>0.6482</v>
      </c>
      <c r="D84" s="5"/>
      <c r="E84" s="5"/>
      <c r="G84" s="12"/>
      <c r="I84" s="2">
        <v>2.7</v>
      </c>
      <c r="N84" s="5"/>
      <c r="O84" s="3"/>
    </row>
    <row r="85" spans="2:15" ht="15.75" x14ac:dyDescent="0.25">
      <c r="B85" s="194" t="s">
        <v>10</v>
      </c>
      <c r="C85" s="6">
        <v>8.2699419999999996E-2</v>
      </c>
      <c r="D85" s="6">
        <v>4.50797E-2</v>
      </c>
      <c r="E85" s="6">
        <v>3.1463440000000002E-2</v>
      </c>
      <c r="G85" s="12"/>
      <c r="I85" s="2">
        <v>4.79</v>
      </c>
      <c r="N85" s="5"/>
      <c r="O85" s="6"/>
    </row>
    <row r="86" spans="2:15" ht="16.5" thickBot="1" x14ac:dyDescent="0.3">
      <c r="B86" s="4"/>
      <c r="C86" s="4"/>
      <c r="D86" s="5"/>
      <c r="E86" s="5"/>
      <c r="G86" s="12" t="s">
        <v>203</v>
      </c>
      <c r="H86" t="s">
        <v>6</v>
      </c>
      <c r="I86" s="1">
        <v>-7.4644000000000002E-2</v>
      </c>
      <c r="N86" s="5"/>
      <c r="O86" s="6"/>
    </row>
    <row r="87" spans="2:15" ht="16.5" thickBot="1" x14ac:dyDescent="0.3">
      <c r="B87" s="201" t="s">
        <v>465</v>
      </c>
      <c r="C87" s="202" t="s">
        <v>32</v>
      </c>
      <c r="D87" s="202" t="s">
        <v>33</v>
      </c>
      <c r="E87" s="202" t="s">
        <v>34</v>
      </c>
      <c r="G87" s="12" t="s">
        <v>206</v>
      </c>
      <c r="H87" t="s">
        <v>0</v>
      </c>
      <c r="I87" s="1">
        <v>5.94E-3</v>
      </c>
      <c r="N87" s="5"/>
      <c r="O87" s="6"/>
    </row>
    <row r="88" spans="2:15" ht="15.75" x14ac:dyDescent="0.25">
      <c r="B88" s="194" t="s">
        <v>6</v>
      </c>
      <c r="C88" s="6">
        <v>-4.8396000000000002E-2</v>
      </c>
      <c r="D88" s="6">
        <v>9.9265999999999993E-2</v>
      </c>
      <c r="E88" s="6">
        <v>0.17471999999999999</v>
      </c>
      <c r="G88" s="12" t="s">
        <v>209</v>
      </c>
      <c r="H88" t="s">
        <v>1</v>
      </c>
      <c r="I88" s="1">
        <v>3.2877999999999998E-2</v>
      </c>
      <c r="N88" s="5"/>
      <c r="O88" s="6"/>
    </row>
    <row r="89" spans="2:15" ht="15.75" x14ac:dyDescent="0.25">
      <c r="B89" s="194" t="s">
        <v>0</v>
      </c>
      <c r="C89" s="6">
        <v>-3.9950000000000003E-3</v>
      </c>
      <c r="D89" s="6">
        <v>-3.9950000000000003E-3</v>
      </c>
      <c r="E89" s="6">
        <v>-3.9950000000000003E-3</v>
      </c>
      <c r="G89" s="12" t="s">
        <v>212</v>
      </c>
      <c r="H89" t="s">
        <v>28</v>
      </c>
      <c r="I89" s="1">
        <v>-37.396993999999999</v>
      </c>
      <c r="N89" s="5"/>
      <c r="O89" s="6"/>
    </row>
    <row r="90" spans="2:15" ht="15.75" x14ac:dyDescent="0.25">
      <c r="B90" s="194" t="s">
        <v>1</v>
      </c>
      <c r="C90" s="6">
        <v>3.5226E-2</v>
      </c>
      <c r="D90" s="6">
        <v>3.8081E-3</v>
      </c>
      <c r="E90" s="6">
        <v>-3.5174000000000002E-4</v>
      </c>
      <c r="G90" s="12" t="s">
        <v>215</v>
      </c>
      <c r="H90" t="s">
        <v>8</v>
      </c>
      <c r="I90" s="1">
        <v>1.298675</v>
      </c>
      <c r="N90" s="5"/>
      <c r="O90" s="5"/>
    </row>
    <row r="91" spans="2:15" ht="15.75" x14ac:dyDescent="0.25">
      <c r="B91" s="194" t="s">
        <v>28</v>
      </c>
      <c r="C91" s="6">
        <v>-34.912858</v>
      </c>
      <c r="D91" s="6">
        <v>-34.912858</v>
      </c>
      <c r="E91" s="6">
        <v>-34.912858</v>
      </c>
      <c r="G91" s="12"/>
      <c r="H91" t="s">
        <v>9</v>
      </c>
      <c r="I91" s="1">
        <v>0.6482</v>
      </c>
      <c r="N91" s="5"/>
      <c r="O91" s="6"/>
    </row>
    <row r="92" spans="2:15" ht="15.75" x14ac:dyDescent="0.25">
      <c r="B92" s="194" t="s">
        <v>441</v>
      </c>
      <c r="C92" s="6">
        <v>1.2296320000000001</v>
      </c>
      <c r="D92" s="6">
        <v>1.2296320000000001</v>
      </c>
      <c r="E92" s="6">
        <v>1.2296320000000001</v>
      </c>
      <c r="G92" s="12" t="s">
        <v>218</v>
      </c>
      <c r="H92" t="s">
        <v>10</v>
      </c>
      <c r="I92" s="1">
        <v>8.2699419999999996E-2</v>
      </c>
      <c r="N92" s="5"/>
      <c r="O92" s="5"/>
    </row>
    <row r="93" spans="2:15" ht="15.75" x14ac:dyDescent="0.25">
      <c r="B93" s="194" t="s">
        <v>442</v>
      </c>
      <c r="C93" s="6">
        <v>0.61680000000000001</v>
      </c>
      <c r="D93" s="5"/>
      <c r="E93" s="5"/>
      <c r="N93" s="5"/>
      <c r="O93" s="3"/>
    </row>
    <row r="94" spans="2:15" ht="15.75" x14ac:dyDescent="0.25">
      <c r="B94" s="194" t="s">
        <v>10</v>
      </c>
      <c r="C94" s="6">
        <v>8.0890669999999998E-2</v>
      </c>
      <c r="D94" s="6">
        <v>4.4539679999999998E-2</v>
      </c>
      <c r="E94" s="6">
        <v>3.26824E-2</v>
      </c>
      <c r="G94" s="12"/>
      <c r="H94" t="s">
        <v>53</v>
      </c>
      <c r="I94" s="1" t="s">
        <v>32</v>
      </c>
      <c r="N94" s="5"/>
      <c r="O94" s="6"/>
    </row>
    <row r="95" spans="2:15" ht="16.5" thickBot="1" x14ac:dyDescent="0.3">
      <c r="B95" s="5"/>
      <c r="C95" s="5"/>
      <c r="D95" s="5"/>
      <c r="E95" s="5"/>
      <c r="G95" s="12"/>
      <c r="I95" s="2">
        <v>2.7</v>
      </c>
      <c r="N95" s="4"/>
      <c r="O95" s="6"/>
    </row>
    <row r="96" spans="2:15" ht="16.5" thickBot="1" x14ac:dyDescent="0.3">
      <c r="B96" s="201" t="s">
        <v>466</v>
      </c>
      <c r="C96" s="202" t="s">
        <v>35</v>
      </c>
      <c r="D96" s="202" t="s">
        <v>36</v>
      </c>
      <c r="E96" s="202" t="s">
        <v>37</v>
      </c>
      <c r="G96" s="12"/>
      <c r="I96" s="2">
        <v>4.6900000000000004</v>
      </c>
      <c r="N96" s="4"/>
      <c r="O96" s="6"/>
    </row>
    <row r="97" spans="2:15" ht="15.75" x14ac:dyDescent="0.25">
      <c r="B97" s="194" t="s">
        <v>6</v>
      </c>
      <c r="C97" s="6">
        <v>1.6910999999999999E-2</v>
      </c>
      <c r="D97" s="6">
        <v>0.13469999999999999</v>
      </c>
      <c r="E97" s="6">
        <v>0.1774</v>
      </c>
      <c r="G97" s="12" t="s">
        <v>221</v>
      </c>
      <c r="H97" t="s">
        <v>6</v>
      </c>
      <c r="I97" s="1">
        <v>-4.8396000000000002E-2</v>
      </c>
      <c r="N97" s="4"/>
      <c r="O97" s="6"/>
    </row>
    <row r="98" spans="2:15" ht="15.75" x14ac:dyDescent="0.25">
      <c r="B98" s="194" t="s">
        <v>0</v>
      </c>
      <c r="C98" s="6">
        <v>-1.8060000000000001E-3</v>
      </c>
      <c r="D98" s="6">
        <v>-1.8060000000000001E-3</v>
      </c>
      <c r="E98" s="6">
        <v>-1.8060000000000001E-3</v>
      </c>
      <c r="G98" s="12" t="s">
        <v>224</v>
      </c>
      <c r="H98" t="s">
        <v>0</v>
      </c>
      <c r="I98" s="1">
        <v>-3.9950000000000003E-3</v>
      </c>
      <c r="N98" s="4"/>
      <c r="O98" s="6"/>
    </row>
    <row r="99" spans="2:15" ht="15.75" x14ac:dyDescent="0.25">
      <c r="B99" s="194" t="s">
        <v>1</v>
      </c>
      <c r="C99" s="6">
        <v>2.4022999999999999E-2</v>
      </c>
      <c r="D99" s="6">
        <v>1.7868999999999999E-3</v>
      </c>
      <c r="E99" s="6">
        <v>-2.4620000000000002E-4</v>
      </c>
      <c r="G99" s="12" t="s">
        <v>227</v>
      </c>
      <c r="H99" t="s">
        <v>1</v>
      </c>
      <c r="I99" s="1">
        <v>3.5226E-2</v>
      </c>
      <c r="N99" s="5"/>
      <c r="O99" s="5"/>
    </row>
    <row r="100" spans="2:15" ht="15.75" x14ac:dyDescent="0.25">
      <c r="B100" s="194" t="s">
        <v>7</v>
      </c>
      <c r="C100" s="6">
        <v>-28.29</v>
      </c>
      <c r="D100" s="6">
        <v>-28.29</v>
      </c>
      <c r="E100" s="6">
        <v>-28.29</v>
      </c>
      <c r="G100" s="12" t="s">
        <v>230</v>
      </c>
      <c r="H100" t="s">
        <v>28</v>
      </c>
      <c r="I100" s="1">
        <v>-34.912858</v>
      </c>
      <c r="N100" s="4"/>
      <c r="O100" s="6"/>
    </row>
    <row r="101" spans="2:15" ht="15.75" x14ac:dyDescent="0.25">
      <c r="B101" s="194" t="s">
        <v>441</v>
      </c>
      <c r="C101" s="6">
        <v>1.01</v>
      </c>
      <c r="D101" s="6">
        <v>1.01</v>
      </c>
      <c r="E101" s="6">
        <v>1.01</v>
      </c>
      <c r="G101" s="12" t="s">
        <v>233</v>
      </c>
      <c r="H101" t="s">
        <v>8</v>
      </c>
      <c r="I101" s="1">
        <v>1.2296320000000001</v>
      </c>
      <c r="N101" s="5"/>
      <c r="O101" s="5"/>
    </row>
    <row r="102" spans="2:15" ht="15.75" x14ac:dyDescent="0.25">
      <c r="B102" s="194" t="s">
        <v>442</v>
      </c>
      <c r="C102" s="6">
        <v>0.56999999999999995</v>
      </c>
      <c r="D102" s="5"/>
      <c r="E102" s="5"/>
      <c r="G102" s="12"/>
      <c r="H102" t="s">
        <v>9</v>
      </c>
      <c r="I102" s="1">
        <v>0.61680000000000001</v>
      </c>
      <c r="N102" s="5"/>
      <c r="O102" s="3"/>
    </row>
    <row r="103" spans="2:15" ht="15.75" x14ac:dyDescent="0.25">
      <c r="B103" s="194" t="s">
        <v>10</v>
      </c>
      <c r="C103" s="6">
        <v>5.4399999999999997E-2</v>
      </c>
      <c r="D103" s="6">
        <v>3.5099999999999999E-2</v>
      </c>
      <c r="E103" s="6">
        <v>3.4099999999999998E-2</v>
      </c>
      <c r="G103" s="12" t="s">
        <v>236</v>
      </c>
      <c r="H103" t="s">
        <v>10</v>
      </c>
      <c r="I103" s="1">
        <v>8.0890669999999998E-2</v>
      </c>
      <c r="N103" s="5"/>
      <c r="O103" s="6"/>
    </row>
    <row r="104" spans="2:15" ht="16.5" thickBot="1" x14ac:dyDescent="0.3">
      <c r="B104" s="5"/>
      <c r="C104" s="5"/>
      <c r="D104" s="5"/>
      <c r="E104" s="5"/>
      <c r="N104" s="5"/>
      <c r="O104" s="6"/>
    </row>
    <row r="105" spans="2:15" ht="16.5" thickBot="1" x14ac:dyDescent="0.3">
      <c r="B105" s="201" t="s">
        <v>467</v>
      </c>
      <c r="C105" s="202" t="s">
        <v>38</v>
      </c>
      <c r="D105" s="202" t="s">
        <v>39</v>
      </c>
      <c r="E105" s="202" t="s">
        <v>40</v>
      </c>
      <c r="G105" s="12"/>
      <c r="H105" t="s">
        <v>54</v>
      </c>
      <c r="I105" s="1" t="s">
        <v>35</v>
      </c>
      <c r="N105" s="5"/>
      <c r="O105" s="6"/>
    </row>
    <row r="106" spans="2:15" ht="15.75" x14ac:dyDescent="0.25">
      <c r="B106" s="194" t="s">
        <v>6</v>
      </c>
      <c r="C106" s="6">
        <v>-3.4226800000000002</v>
      </c>
      <c r="D106" s="6">
        <v>-2.367</v>
      </c>
      <c r="E106" s="6">
        <v>-3.597</v>
      </c>
      <c r="G106" s="12"/>
      <c r="I106" s="2">
        <v>2.7</v>
      </c>
      <c r="N106" s="5"/>
      <c r="O106" s="6"/>
    </row>
    <row r="107" spans="2:15" ht="15.75" x14ac:dyDescent="0.25">
      <c r="B107" s="194" t="s">
        <v>0</v>
      </c>
      <c r="C107" s="6">
        <v>-6.7760000000000001E-2</v>
      </c>
      <c r="D107" s="6">
        <v>-6.7760000000000001E-2</v>
      </c>
      <c r="E107" s="6">
        <v>-6.7760000000000001E-2</v>
      </c>
      <c r="G107" s="12"/>
      <c r="I107" s="2">
        <v>5.29</v>
      </c>
      <c r="N107" s="5"/>
      <c r="O107" s="6"/>
    </row>
    <row r="108" spans="2:15" ht="15.75" x14ac:dyDescent="0.25">
      <c r="B108" s="194" t="s">
        <v>1</v>
      </c>
      <c r="C108" s="6">
        <v>0.10428999999999999</v>
      </c>
      <c r="D108" s="6">
        <v>-4.6623999999999999E-2</v>
      </c>
      <c r="E108" s="6">
        <v>6.3496999999999998E-3</v>
      </c>
      <c r="G108" s="12" t="s">
        <v>239</v>
      </c>
      <c r="H108" t="s">
        <v>6</v>
      </c>
      <c r="I108" s="1">
        <v>1.6910999999999999E-2</v>
      </c>
      <c r="N108" s="5"/>
      <c r="O108" s="5"/>
    </row>
    <row r="109" spans="2:15" ht="15.75" x14ac:dyDescent="0.25">
      <c r="B109" s="194" t="s">
        <v>7</v>
      </c>
      <c r="C109" s="6">
        <v>544.96199999999999</v>
      </c>
      <c r="D109" s="6">
        <v>544.96199999999999</v>
      </c>
      <c r="E109" s="6">
        <v>544.96199999999999</v>
      </c>
      <c r="G109" s="12" t="s">
        <v>242</v>
      </c>
      <c r="H109" t="s">
        <v>0</v>
      </c>
      <c r="I109" s="1">
        <v>-1.8060000000000001E-3</v>
      </c>
      <c r="N109" s="4"/>
      <c r="O109" s="6"/>
    </row>
    <row r="110" spans="2:15" ht="15.75" x14ac:dyDescent="0.25">
      <c r="B110" s="194" t="s">
        <v>441</v>
      </c>
      <c r="C110" s="6">
        <v>-18.970759999999999</v>
      </c>
      <c r="D110" s="6">
        <v>-18.970759999999999</v>
      </c>
      <c r="E110" s="6">
        <v>-18.970759999999999</v>
      </c>
      <c r="G110" s="12" t="s">
        <v>245</v>
      </c>
      <c r="H110" t="s">
        <v>1</v>
      </c>
      <c r="I110" s="1">
        <v>2.4022999999999999E-2</v>
      </c>
      <c r="N110" s="5"/>
      <c r="O110" s="5"/>
    </row>
    <row r="111" spans="2:15" ht="15.75" x14ac:dyDescent="0.25">
      <c r="B111" s="194" t="s">
        <v>442</v>
      </c>
      <c r="C111" s="6">
        <v>0.66</v>
      </c>
      <c r="D111" s="5"/>
      <c r="E111" s="5"/>
      <c r="G111" s="12" t="s">
        <v>248</v>
      </c>
      <c r="H111" t="s">
        <v>7</v>
      </c>
      <c r="I111" s="1">
        <v>-28.29</v>
      </c>
      <c r="N111" s="5"/>
      <c r="O111" s="3"/>
    </row>
    <row r="112" spans="2:15" ht="15.75" x14ac:dyDescent="0.25">
      <c r="B112" s="194" t="s">
        <v>10</v>
      </c>
      <c r="C112" s="6">
        <v>0.36599999999999999</v>
      </c>
      <c r="D112" s="6">
        <v>0.46100000000000002</v>
      </c>
      <c r="E112" s="6">
        <v>0.621</v>
      </c>
      <c r="G112" s="12" t="s">
        <v>251</v>
      </c>
      <c r="H112" t="s">
        <v>8</v>
      </c>
      <c r="I112" s="1">
        <v>1.01</v>
      </c>
      <c r="N112" s="5"/>
      <c r="O112" s="6"/>
    </row>
    <row r="113" spans="2:15" ht="16.5" thickBot="1" x14ac:dyDescent="0.3">
      <c r="B113" s="5"/>
      <c r="C113" s="5"/>
      <c r="D113" s="5"/>
      <c r="E113" s="5"/>
      <c r="G113" s="12"/>
      <c r="H113" t="s">
        <v>9</v>
      </c>
      <c r="I113" s="1">
        <v>0.56999999999999995</v>
      </c>
      <c r="N113" s="5"/>
      <c r="O113" s="6"/>
    </row>
    <row r="114" spans="2:15" ht="16.5" thickBot="1" x14ac:dyDescent="0.3">
      <c r="B114" s="201" t="s">
        <v>468</v>
      </c>
      <c r="C114" s="202" t="s">
        <v>41</v>
      </c>
      <c r="D114" s="202" t="s">
        <v>42</v>
      </c>
      <c r="E114" s="202" t="s">
        <v>43</v>
      </c>
      <c r="G114" s="12" t="s">
        <v>254</v>
      </c>
      <c r="H114" t="s">
        <v>10</v>
      </c>
      <c r="I114" s="1">
        <v>5.4399999999999997E-2</v>
      </c>
      <c r="N114" s="5"/>
      <c r="O114" s="6"/>
    </row>
    <row r="115" spans="2:15" ht="15.75" x14ac:dyDescent="0.25">
      <c r="B115" s="194" t="s">
        <v>6</v>
      </c>
      <c r="C115" s="6">
        <v>3.6322800000000002</v>
      </c>
      <c r="D115" s="6">
        <v>7.5179999999999998</v>
      </c>
      <c r="E115" s="6">
        <v>1.2542</v>
      </c>
      <c r="N115" s="5"/>
      <c r="O115" s="6"/>
    </row>
    <row r="116" spans="2:15" ht="15.75" x14ac:dyDescent="0.25">
      <c r="B116" s="194" t="s">
        <v>0</v>
      </c>
      <c r="C116" s="6">
        <v>7.4929999999999997E-2</v>
      </c>
      <c r="D116" s="6">
        <v>7.4929999999999997E-2</v>
      </c>
      <c r="E116" s="6">
        <v>7.4929999999999997E-2</v>
      </c>
      <c r="G116" s="12"/>
      <c r="H116" t="s">
        <v>56</v>
      </c>
      <c r="I116" s="1" t="s">
        <v>38</v>
      </c>
      <c r="N116" s="5"/>
      <c r="O116" s="6"/>
    </row>
    <row r="117" spans="2:15" ht="15.75" x14ac:dyDescent="0.25">
      <c r="B117" s="194" t="s">
        <v>1</v>
      </c>
      <c r="C117" s="6">
        <v>0.14349000000000001</v>
      </c>
      <c r="D117" s="6">
        <v>-0.2571</v>
      </c>
      <c r="E117" s="6">
        <v>4.1179E-2</v>
      </c>
      <c r="G117" s="12"/>
      <c r="I117" s="2">
        <v>2.7</v>
      </c>
      <c r="N117" s="5"/>
      <c r="O117" s="5"/>
    </row>
    <row r="118" spans="2:15" ht="15.75" x14ac:dyDescent="0.25">
      <c r="B118" s="194" t="s">
        <v>7</v>
      </c>
      <c r="C118" s="6">
        <v>2781.55206</v>
      </c>
      <c r="D118" s="6">
        <v>2781.55206</v>
      </c>
      <c r="E118" s="6">
        <v>2781.55206</v>
      </c>
      <c r="G118" s="12"/>
      <c r="I118" s="2">
        <v>6.98</v>
      </c>
      <c r="N118" s="4"/>
      <c r="O118" s="6"/>
    </row>
    <row r="119" spans="2:15" ht="15.75" x14ac:dyDescent="0.25">
      <c r="B119" s="194" t="s">
        <v>469</v>
      </c>
      <c r="C119" s="6">
        <v>-99.158069999999995</v>
      </c>
      <c r="D119" s="6">
        <v>-99.158069999999995</v>
      </c>
      <c r="E119" s="6">
        <v>-99.158069999999995</v>
      </c>
      <c r="G119" s="12" t="s">
        <v>257</v>
      </c>
      <c r="H119" t="s">
        <v>6</v>
      </c>
      <c r="I119" s="1">
        <v>-3.4226800000000002</v>
      </c>
      <c r="N119" s="5"/>
      <c r="O119" s="5"/>
    </row>
    <row r="120" spans="2:15" ht="15.75" x14ac:dyDescent="0.25">
      <c r="B120" s="194" t="s">
        <v>442</v>
      </c>
      <c r="C120" s="6">
        <v>0.49</v>
      </c>
      <c r="D120" s="5"/>
      <c r="E120" s="5"/>
      <c r="G120" s="12" t="s">
        <v>260</v>
      </c>
      <c r="H120" t="s">
        <v>0</v>
      </c>
      <c r="I120" s="1">
        <v>-6.7760000000000001E-2</v>
      </c>
      <c r="N120" s="5"/>
      <c r="O120" s="3"/>
    </row>
    <row r="121" spans="2:15" ht="16.5" thickBot="1" x14ac:dyDescent="0.3">
      <c r="B121" s="205" t="s">
        <v>10</v>
      </c>
      <c r="C121" s="206">
        <v>2.71</v>
      </c>
      <c r="D121" s="206">
        <v>3.2</v>
      </c>
      <c r="E121" s="206">
        <v>3.89</v>
      </c>
      <c r="G121" s="12" t="s">
        <v>263</v>
      </c>
      <c r="H121" t="s">
        <v>1</v>
      </c>
      <c r="I121" s="1">
        <v>0.10428999999999999</v>
      </c>
      <c r="N121" s="5"/>
      <c r="O121" s="6"/>
    </row>
    <row r="122" spans="2:15" ht="15.75" x14ac:dyDescent="0.25">
      <c r="G122" s="12" t="s">
        <v>266</v>
      </c>
      <c r="H122" t="s">
        <v>7</v>
      </c>
      <c r="I122" s="1">
        <v>544.96199999999999</v>
      </c>
      <c r="N122" s="5"/>
      <c r="O122" s="6"/>
    </row>
    <row r="123" spans="2:15" ht="15.75" x14ac:dyDescent="0.25">
      <c r="G123" s="12" t="s">
        <v>269</v>
      </c>
      <c r="H123" t="s">
        <v>8</v>
      </c>
      <c r="I123" s="1">
        <v>-18.970759999999999</v>
      </c>
      <c r="N123" s="5"/>
      <c r="O123" s="6"/>
    </row>
    <row r="124" spans="2:15" ht="15.75" x14ac:dyDescent="0.25">
      <c r="G124" s="12"/>
      <c r="H124" t="s">
        <v>9</v>
      </c>
      <c r="I124" s="1">
        <v>0.66</v>
      </c>
      <c r="N124" s="5"/>
      <c r="O124" s="6"/>
    </row>
    <row r="125" spans="2:15" ht="15.75" x14ac:dyDescent="0.25">
      <c r="G125" s="12" t="s">
        <v>272</v>
      </c>
      <c r="H125" t="s">
        <v>10</v>
      </c>
      <c r="I125" s="1">
        <v>0.36599999999999999</v>
      </c>
      <c r="N125" s="5"/>
      <c r="O125" s="6"/>
    </row>
    <row r="126" spans="2:15" ht="15.75" x14ac:dyDescent="0.25">
      <c r="N126" s="5"/>
      <c r="O126" s="5"/>
    </row>
    <row r="127" spans="2:15" ht="15.75" x14ac:dyDescent="0.25">
      <c r="G127" s="12"/>
      <c r="H127" t="s">
        <v>55</v>
      </c>
      <c r="I127" s="1" t="s">
        <v>41</v>
      </c>
      <c r="N127" s="4"/>
      <c r="O127" s="6"/>
    </row>
    <row r="128" spans="2:15" x14ac:dyDescent="0.25">
      <c r="G128" s="12"/>
      <c r="I128" s="2">
        <v>2.7</v>
      </c>
    </row>
    <row r="129" spans="7:9" x14ac:dyDescent="0.25">
      <c r="G129" s="12"/>
      <c r="I129" s="2">
        <v>9.69</v>
      </c>
    </row>
    <row r="130" spans="7:9" x14ac:dyDescent="0.25">
      <c r="G130" s="12" t="s">
        <v>275</v>
      </c>
      <c r="H130" t="s">
        <v>6</v>
      </c>
      <c r="I130" s="1">
        <v>3.6322800000000002</v>
      </c>
    </row>
    <row r="131" spans="7:9" x14ac:dyDescent="0.25">
      <c r="G131" s="12" t="s">
        <v>278</v>
      </c>
      <c r="H131" t="s">
        <v>0</v>
      </c>
      <c r="I131" s="1">
        <v>7.4929999999999997E-2</v>
      </c>
    </row>
    <row r="132" spans="7:9" x14ac:dyDescent="0.25">
      <c r="G132" s="12" t="s">
        <v>281</v>
      </c>
      <c r="H132" t="s">
        <v>1</v>
      </c>
      <c r="I132" s="1">
        <v>0.14349000000000001</v>
      </c>
    </row>
    <row r="133" spans="7:9" x14ac:dyDescent="0.25">
      <c r="G133" s="12" t="s">
        <v>284</v>
      </c>
      <c r="H133" t="s">
        <v>7</v>
      </c>
      <c r="I133" s="1">
        <v>2781.55206</v>
      </c>
    </row>
    <row r="134" spans="7:9" x14ac:dyDescent="0.25">
      <c r="G134" s="12" t="s">
        <v>287</v>
      </c>
      <c r="H134" t="s">
        <v>44</v>
      </c>
      <c r="I134" s="1">
        <v>-99.158069999999995</v>
      </c>
    </row>
    <row r="135" spans="7:9" x14ac:dyDescent="0.25">
      <c r="G135" s="12"/>
      <c r="H135" t="s">
        <v>9</v>
      </c>
      <c r="I135" s="1">
        <v>0.49</v>
      </c>
    </row>
    <row r="136" spans="7:9" x14ac:dyDescent="0.25">
      <c r="G136" s="12" t="s">
        <v>290</v>
      </c>
      <c r="H136" t="s">
        <v>10</v>
      </c>
      <c r="I136" s="1">
        <v>2.71</v>
      </c>
    </row>
    <row r="138" spans="7:9" x14ac:dyDescent="0.25">
      <c r="G138" s="7"/>
      <c r="H138" s="7"/>
      <c r="I138" s="8"/>
    </row>
    <row r="140" spans="7:9" x14ac:dyDescent="0.25">
      <c r="G140" s="13"/>
      <c r="H140" t="s">
        <v>45</v>
      </c>
      <c r="I140" s="1" t="s">
        <v>4</v>
      </c>
    </row>
    <row r="141" spans="7:9" x14ac:dyDescent="0.25">
      <c r="G141" s="13"/>
      <c r="I141" s="2">
        <v>7.37</v>
      </c>
    </row>
    <row r="142" spans="7:9" x14ac:dyDescent="0.25">
      <c r="G142" s="13"/>
      <c r="I142" s="2">
        <v>19.100000000000001</v>
      </c>
    </row>
    <row r="143" spans="7:9" x14ac:dyDescent="0.25">
      <c r="G143" s="14" t="s">
        <v>78</v>
      </c>
      <c r="H143" t="s">
        <v>6</v>
      </c>
      <c r="I143" s="1">
        <v>0.2235</v>
      </c>
    </row>
    <row r="144" spans="7:9" x14ac:dyDescent="0.25">
      <c r="G144" s="14" t="s">
        <v>81</v>
      </c>
      <c r="H144" t="s">
        <v>0</v>
      </c>
      <c r="I144" s="1">
        <v>-1.5417999999999999E-2</v>
      </c>
    </row>
    <row r="145" spans="7:9" x14ac:dyDescent="0.25">
      <c r="G145" s="14" t="s">
        <v>84</v>
      </c>
      <c r="H145" t="s">
        <v>1</v>
      </c>
      <c r="I145" s="1">
        <v>-2.4708999999999998E-2</v>
      </c>
    </row>
    <row r="146" spans="7:9" x14ac:dyDescent="0.25">
      <c r="G146" s="14" t="s">
        <v>87</v>
      </c>
      <c r="H146" t="s">
        <v>7</v>
      </c>
      <c r="I146" s="1">
        <v>100.379581</v>
      </c>
    </row>
    <row r="147" spans="7:9" x14ac:dyDescent="0.25">
      <c r="G147" s="14" t="s">
        <v>90</v>
      </c>
      <c r="H147" t="s">
        <v>8</v>
      </c>
      <c r="I147" s="1">
        <v>-2.6062370000000001</v>
      </c>
    </row>
    <row r="148" spans="7:9" x14ac:dyDescent="0.25">
      <c r="G148" s="14"/>
      <c r="H148" t="s">
        <v>9</v>
      </c>
    </row>
    <row r="149" spans="7:9" x14ac:dyDescent="0.25">
      <c r="G149" s="14" t="s">
        <v>93</v>
      </c>
      <c r="H149" t="s">
        <v>10</v>
      </c>
      <c r="I149" s="1">
        <v>0.104</v>
      </c>
    </row>
    <row r="150" spans="7:9" x14ac:dyDescent="0.25">
      <c r="G150" s="1"/>
    </row>
    <row r="151" spans="7:9" x14ac:dyDescent="0.25">
      <c r="G151" s="13"/>
      <c r="H151" t="s">
        <v>46</v>
      </c>
      <c r="I151" s="1" t="s">
        <v>12</v>
      </c>
    </row>
    <row r="152" spans="7:9" x14ac:dyDescent="0.25">
      <c r="G152" s="13"/>
      <c r="I152" s="2">
        <v>7.42</v>
      </c>
    </row>
    <row r="153" spans="7:9" x14ac:dyDescent="0.25">
      <c r="G153" s="13"/>
      <c r="I153" s="2">
        <v>18.41</v>
      </c>
    </row>
    <row r="154" spans="7:9" x14ac:dyDescent="0.25">
      <c r="G154" s="14" t="s">
        <v>96</v>
      </c>
      <c r="H154" t="s">
        <v>6</v>
      </c>
      <c r="I154" s="1">
        <v>0.25469000000000003</v>
      </c>
    </row>
    <row r="155" spans="7:9" x14ac:dyDescent="0.25">
      <c r="G155" s="14" t="s">
        <v>99</v>
      </c>
      <c r="H155" t="s">
        <v>0</v>
      </c>
      <c r="I155" s="1">
        <v>-9.2790000000000008E-3</v>
      </c>
    </row>
    <row r="156" spans="7:9" x14ac:dyDescent="0.25">
      <c r="G156" s="14" t="s">
        <v>102</v>
      </c>
      <c r="H156" t="s">
        <v>1</v>
      </c>
      <c r="I156" s="1">
        <v>-2.1885999999999999E-2</v>
      </c>
    </row>
    <row r="157" spans="7:9" x14ac:dyDescent="0.25">
      <c r="G157" s="14" t="s">
        <v>105</v>
      </c>
      <c r="H157" t="s">
        <v>7</v>
      </c>
      <c r="I157" s="1">
        <v>75.927159000000003</v>
      </c>
    </row>
    <row r="158" spans="7:9" x14ac:dyDescent="0.25">
      <c r="G158" s="14" t="s">
        <v>108</v>
      </c>
      <c r="H158" t="s">
        <v>8</v>
      </c>
      <c r="I158" s="1">
        <v>-2.0776289999999999</v>
      </c>
    </row>
    <row r="159" spans="7:9" x14ac:dyDescent="0.25">
      <c r="G159" s="14"/>
      <c r="H159" t="s">
        <v>9</v>
      </c>
    </row>
    <row r="160" spans="7:9" x14ac:dyDescent="0.25">
      <c r="G160" s="14" t="s">
        <v>111</v>
      </c>
      <c r="H160" t="s">
        <v>10</v>
      </c>
      <c r="I160" s="1">
        <v>8.3443320000000001E-2</v>
      </c>
    </row>
    <row r="161" spans="7:9" x14ac:dyDescent="0.25">
      <c r="G161" s="1"/>
    </row>
    <row r="162" spans="7:9" x14ac:dyDescent="0.25">
      <c r="G162" s="13"/>
      <c r="H162" t="s">
        <v>47</v>
      </c>
      <c r="I162" s="1" t="s">
        <v>15</v>
      </c>
    </row>
    <row r="163" spans="7:9" x14ac:dyDescent="0.25">
      <c r="G163" s="13"/>
      <c r="I163" s="2">
        <v>7.55</v>
      </c>
    </row>
    <row r="164" spans="7:9" x14ac:dyDescent="0.25">
      <c r="G164" s="13"/>
      <c r="I164" s="2">
        <v>18.78</v>
      </c>
    </row>
    <row r="165" spans="7:9" x14ac:dyDescent="0.25">
      <c r="G165" s="14" t="s">
        <v>114</v>
      </c>
      <c r="H165" t="s">
        <v>6</v>
      </c>
      <c r="I165" s="1">
        <v>0.21664</v>
      </c>
    </row>
    <row r="166" spans="7:9" x14ac:dyDescent="0.25">
      <c r="G166" s="14" t="s">
        <v>117</v>
      </c>
      <c r="H166" t="s">
        <v>0</v>
      </c>
      <c r="I166" s="1">
        <v>-1.4106E-2</v>
      </c>
    </row>
    <row r="167" spans="7:9" x14ac:dyDescent="0.25">
      <c r="G167" s="14" t="s">
        <v>120</v>
      </c>
      <c r="H167" t="s">
        <v>1</v>
      </c>
      <c r="I167" s="1">
        <v>-1.8148999999999998E-2</v>
      </c>
    </row>
    <row r="168" spans="7:9" x14ac:dyDescent="0.25">
      <c r="G168" s="14" t="s">
        <v>123</v>
      </c>
      <c r="H168" t="s">
        <v>7</v>
      </c>
      <c r="I168" s="1">
        <v>64.433359999999993</v>
      </c>
    </row>
    <row r="169" spans="7:9" x14ac:dyDescent="0.25">
      <c r="G169" s="14" t="s">
        <v>126</v>
      </c>
      <c r="H169" t="s">
        <v>8</v>
      </c>
      <c r="I169" s="1">
        <v>-1.230043</v>
      </c>
    </row>
    <row r="170" spans="7:9" x14ac:dyDescent="0.25">
      <c r="G170" s="14"/>
      <c r="H170" t="s">
        <v>9</v>
      </c>
    </row>
    <row r="171" spans="7:9" x14ac:dyDescent="0.25">
      <c r="G171" s="14" t="s">
        <v>129</v>
      </c>
      <c r="H171" t="s">
        <v>10</v>
      </c>
      <c r="I171" s="1">
        <v>7.9491249999999999E-2</v>
      </c>
    </row>
    <row r="172" spans="7:9" x14ac:dyDescent="0.25">
      <c r="G172" s="1"/>
    </row>
    <row r="173" spans="7:9" x14ac:dyDescent="0.25">
      <c r="G173" s="13"/>
      <c r="H173" t="s">
        <v>48</v>
      </c>
      <c r="I173" s="1" t="s">
        <v>18</v>
      </c>
    </row>
    <row r="174" spans="7:9" x14ac:dyDescent="0.25">
      <c r="G174" s="13"/>
      <c r="I174" s="2">
        <v>7.66</v>
      </c>
    </row>
    <row r="175" spans="7:9" x14ac:dyDescent="0.25">
      <c r="G175" s="13"/>
      <c r="I175" s="2">
        <v>17.850000000000001</v>
      </c>
    </row>
    <row r="176" spans="7:9" x14ac:dyDescent="0.25">
      <c r="G176" s="14" t="s">
        <v>132</v>
      </c>
      <c r="H176" t="s">
        <v>6</v>
      </c>
      <c r="I176" s="1">
        <v>0.21954000000000001</v>
      </c>
    </row>
    <row r="177" spans="7:9" x14ac:dyDescent="0.25">
      <c r="G177" s="14" t="s">
        <v>135</v>
      </c>
      <c r="H177" t="s">
        <v>0</v>
      </c>
      <c r="I177" s="1">
        <v>-2.0990000000000002E-2</v>
      </c>
    </row>
    <row r="178" spans="7:9" x14ac:dyDescent="0.25">
      <c r="G178" s="14" t="s">
        <v>138</v>
      </c>
      <c r="H178" t="s">
        <v>1</v>
      </c>
      <c r="I178" s="1">
        <v>-1.6263E-2</v>
      </c>
    </row>
    <row r="179" spans="7:9" x14ac:dyDescent="0.25">
      <c r="G179" s="14" t="s">
        <v>141</v>
      </c>
      <c r="H179" t="s">
        <v>7</v>
      </c>
      <c r="I179" s="1">
        <v>54.515577999999998</v>
      </c>
    </row>
    <row r="180" spans="7:9" x14ac:dyDescent="0.25">
      <c r="G180" s="14" t="s">
        <v>144</v>
      </c>
      <c r="H180" t="s">
        <v>8</v>
      </c>
      <c r="I180" s="1">
        <v>-0.80118599999999995</v>
      </c>
    </row>
    <row r="181" spans="7:9" x14ac:dyDescent="0.25">
      <c r="G181" s="14"/>
      <c r="H181" t="s">
        <v>9</v>
      </c>
    </row>
    <row r="182" spans="7:9" x14ac:dyDescent="0.25">
      <c r="G182" s="14" t="s">
        <v>147</v>
      </c>
      <c r="H182" t="s">
        <v>10</v>
      </c>
      <c r="I182" s="1">
        <v>7.85E-2</v>
      </c>
    </row>
    <row r="183" spans="7:9" x14ac:dyDescent="0.25">
      <c r="G183" s="1"/>
    </row>
    <row r="184" spans="7:9" x14ac:dyDescent="0.25">
      <c r="G184" s="13"/>
      <c r="H184" t="s">
        <v>49</v>
      </c>
      <c r="I184" s="1" t="s">
        <v>21</v>
      </c>
    </row>
    <row r="185" spans="7:9" x14ac:dyDescent="0.25">
      <c r="G185" s="13"/>
      <c r="I185" s="2">
        <v>23.56</v>
      </c>
    </row>
    <row r="186" spans="7:9" x14ac:dyDescent="0.25">
      <c r="G186" s="13"/>
      <c r="I186" s="2">
        <v>90</v>
      </c>
    </row>
    <row r="187" spans="7:9" x14ac:dyDescent="0.25">
      <c r="G187" s="14" t="s">
        <v>150</v>
      </c>
      <c r="H187" t="s">
        <v>6</v>
      </c>
      <c r="I187" s="1">
        <v>-0.18775</v>
      </c>
    </row>
    <row r="188" spans="7:9" x14ac:dyDescent="0.25">
      <c r="G188" s="14" t="s">
        <v>153</v>
      </c>
      <c r="H188" t="s">
        <v>0</v>
      </c>
      <c r="I188" s="1">
        <v>4.8129999999999996E-3</v>
      </c>
    </row>
    <row r="189" spans="7:9" x14ac:dyDescent="0.25">
      <c r="G189" s="14" t="s">
        <v>156</v>
      </c>
      <c r="H189" t="s">
        <v>1</v>
      </c>
      <c r="I189" s="1">
        <v>9.9579000000000009E-4</v>
      </c>
    </row>
    <row r="190" spans="7:9" x14ac:dyDescent="0.25">
      <c r="G190" s="14" t="s">
        <v>159</v>
      </c>
      <c r="H190" t="s">
        <v>7</v>
      </c>
      <c r="I190" s="1">
        <v>43.014246999999997</v>
      </c>
    </row>
    <row r="191" spans="7:9" x14ac:dyDescent="0.25">
      <c r="G191" s="14" t="s">
        <v>162</v>
      </c>
      <c r="H191" t="s">
        <v>8</v>
      </c>
      <c r="I191" s="1">
        <v>-1.7948379999999999</v>
      </c>
    </row>
    <row r="192" spans="7:9" x14ac:dyDescent="0.25">
      <c r="G192" s="14"/>
      <c r="H192" t="s">
        <v>9</v>
      </c>
    </row>
    <row r="193" spans="7:9" x14ac:dyDescent="0.25">
      <c r="G193" s="14" t="s">
        <v>165</v>
      </c>
      <c r="H193" t="s">
        <v>10</v>
      </c>
      <c r="I193" s="1">
        <v>3.4799999999999998E-2</v>
      </c>
    </row>
    <row r="194" spans="7:9" x14ac:dyDescent="0.25">
      <c r="G194" s="1"/>
    </row>
    <row r="195" spans="7:9" x14ac:dyDescent="0.25">
      <c r="G195" s="13"/>
      <c r="H195" t="s">
        <v>50</v>
      </c>
      <c r="I195" s="1" t="s">
        <v>23</v>
      </c>
    </row>
    <row r="196" spans="7:9" x14ac:dyDescent="0.25">
      <c r="G196" s="13"/>
      <c r="I196" s="2">
        <v>7.9</v>
      </c>
    </row>
    <row r="197" spans="7:9" x14ac:dyDescent="0.25">
      <c r="G197" s="13"/>
      <c r="I197" s="2">
        <v>22.53</v>
      </c>
    </row>
    <row r="198" spans="7:9" x14ac:dyDescent="0.25">
      <c r="G198" s="14" t="s">
        <v>168</v>
      </c>
      <c r="H198" t="s">
        <v>6</v>
      </c>
      <c r="I198" s="1">
        <v>0.25319999999999998</v>
      </c>
    </row>
    <row r="199" spans="7:9" x14ac:dyDescent="0.25">
      <c r="G199" s="14" t="s">
        <v>171</v>
      </c>
      <c r="H199" t="s">
        <v>0</v>
      </c>
      <c r="I199" s="1">
        <v>1.2482E-2</v>
      </c>
    </row>
    <row r="200" spans="7:9" x14ac:dyDescent="0.25">
      <c r="G200" s="14" t="s">
        <v>174</v>
      </c>
      <c r="H200" t="s">
        <v>1</v>
      </c>
      <c r="I200" s="1">
        <v>-8.9701999999999994E-3</v>
      </c>
    </row>
    <row r="201" spans="7:9" x14ac:dyDescent="0.25">
      <c r="G201" s="14" t="s">
        <v>177</v>
      </c>
      <c r="H201" t="s">
        <v>7</v>
      </c>
      <c r="I201" s="1">
        <v>33.470621000000001</v>
      </c>
    </row>
    <row r="202" spans="7:9" x14ac:dyDescent="0.25">
      <c r="G202" s="14" t="s">
        <v>180</v>
      </c>
      <c r="H202" t="s">
        <v>8</v>
      </c>
      <c r="I202" s="1">
        <v>-2.513897</v>
      </c>
    </row>
    <row r="203" spans="7:9" x14ac:dyDescent="0.25">
      <c r="G203" s="14"/>
      <c r="H203" t="s">
        <v>9</v>
      </c>
    </row>
    <row r="204" spans="7:9" x14ac:dyDescent="0.25">
      <c r="G204" s="14" t="s">
        <v>183</v>
      </c>
      <c r="H204" t="s">
        <v>10</v>
      </c>
      <c r="I204" s="1">
        <v>8.5999999999999993E-2</v>
      </c>
    </row>
    <row r="205" spans="7:9" x14ac:dyDescent="0.25">
      <c r="G205" s="1"/>
    </row>
    <row r="206" spans="7:9" x14ac:dyDescent="0.25">
      <c r="G206" s="13"/>
      <c r="H206" t="s">
        <v>51</v>
      </c>
      <c r="I206" s="1" t="s">
        <v>26</v>
      </c>
    </row>
    <row r="207" spans="7:9" x14ac:dyDescent="0.25">
      <c r="G207" s="13"/>
      <c r="I207" s="2">
        <v>5.3</v>
      </c>
    </row>
    <row r="208" spans="7:9" x14ac:dyDescent="0.25">
      <c r="G208" s="13"/>
      <c r="I208" s="2">
        <v>18.68</v>
      </c>
    </row>
    <row r="209" spans="7:9" x14ac:dyDescent="0.25">
      <c r="G209" s="14" t="s">
        <v>186</v>
      </c>
      <c r="H209" t="s">
        <v>6</v>
      </c>
      <c r="I209" s="1">
        <v>0.1172</v>
      </c>
    </row>
    <row r="210" spans="7:9" x14ac:dyDescent="0.25">
      <c r="G210" s="14" t="s">
        <v>189</v>
      </c>
      <c r="H210" t="s">
        <v>0</v>
      </c>
      <c r="I210" s="1">
        <v>9.1330000000000005E-3</v>
      </c>
    </row>
    <row r="211" spans="7:9" x14ac:dyDescent="0.25">
      <c r="G211" s="14" t="s">
        <v>192</v>
      </c>
      <c r="H211" t="s">
        <v>1</v>
      </c>
      <c r="I211" s="1">
        <v>4.3486999999999996E-3</v>
      </c>
    </row>
    <row r="212" spans="7:9" x14ac:dyDescent="0.25">
      <c r="G212" s="14" t="s">
        <v>195</v>
      </c>
      <c r="H212" t="s">
        <v>28</v>
      </c>
      <c r="I212" s="1">
        <v>-57.924821999999999</v>
      </c>
    </row>
    <row r="213" spans="7:9" x14ac:dyDescent="0.25">
      <c r="G213" s="14" t="s">
        <v>198</v>
      </c>
      <c r="H213" t="s">
        <v>8</v>
      </c>
      <c r="I213" s="1">
        <v>1.0903940000000001</v>
      </c>
    </row>
    <row r="214" spans="7:9" x14ac:dyDescent="0.25">
      <c r="G214" s="14"/>
      <c r="H214" t="s">
        <v>9</v>
      </c>
    </row>
    <row r="215" spans="7:9" x14ac:dyDescent="0.25">
      <c r="G215" s="14" t="s">
        <v>201</v>
      </c>
      <c r="H215" t="s">
        <v>10</v>
      </c>
      <c r="I215" s="1">
        <v>5.7500000000000002E-2</v>
      </c>
    </row>
    <row r="216" spans="7:9" x14ac:dyDescent="0.25">
      <c r="G216" s="1"/>
    </row>
    <row r="217" spans="7:9" x14ac:dyDescent="0.25">
      <c r="G217" s="13"/>
      <c r="H217" t="s">
        <v>52</v>
      </c>
      <c r="I217" s="1" t="s">
        <v>30</v>
      </c>
    </row>
    <row r="218" spans="7:9" x14ac:dyDescent="0.25">
      <c r="G218" s="13"/>
      <c r="I218" s="2">
        <v>4.8</v>
      </c>
    </row>
    <row r="219" spans="7:9" x14ac:dyDescent="0.25">
      <c r="G219" s="13"/>
      <c r="I219" s="2">
        <v>17.77</v>
      </c>
    </row>
    <row r="220" spans="7:9" x14ac:dyDescent="0.25">
      <c r="G220" s="14" t="s">
        <v>204</v>
      </c>
      <c r="H220" t="s">
        <v>6</v>
      </c>
      <c r="I220" s="1">
        <v>6.2574000000000005E-2</v>
      </c>
    </row>
    <row r="221" spans="7:9" x14ac:dyDescent="0.25">
      <c r="G221" s="14" t="s">
        <v>207</v>
      </c>
      <c r="H221" t="s">
        <v>0</v>
      </c>
      <c r="I221" s="1">
        <v>5.94E-3</v>
      </c>
    </row>
    <row r="222" spans="7:9" x14ac:dyDescent="0.25">
      <c r="G222" s="14" t="s">
        <v>210</v>
      </c>
      <c r="H222" t="s">
        <v>1</v>
      </c>
      <c r="I222" s="1">
        <v>4.2905E-3</v>
      </c>
    </row>
    <row r="223" spans="7:9" x14ac:dyDescent="0.25">
      <c r="G223" s="14" t="s">
        <v>213</v>
      </c>
      <c r="H223" t="s">
        <v>28</v>
      </c>
      <c r="I223" s="1">
        <v>-37.396993999999999</v>
      </c>
    </row>
    <row r="224" spans="7:9" x14ac:dyDescent="0.25">
      <c r="G224" s="14" t="s">
        <v>216</v>
      </c>
      <c r="H224" t="s">
        <v>8</v>
      </c>
      <c r="I224" s="1">
        <v>1.298675</v>
      </c>
    </row>
    <row r="225" spans="7:9" x14ac:dyDescent="0.25">
      <c r="G225" s="14"/>
      <c r="H225" t="s">
        <v>9</v>
      </c>
    </row>
    <row r="226" spans="7:9" x14ac:dyDescent="0.25">
      <c r="G226" s="14" t="s">
        <v>219</v>
      </c>
      <c r="H226" t="s">
        <v>10</v>
      </c>
      <c r="I226" s="1">
        <v>4.50797E-2</v>
      </c>
    </row>
    <row r="227" spans="7:9" x14ac:dyDescent="0.25">
      <c r="G227" s="1"/>
    </row>
    <row r="228" spans="7:9" x14ac:dyDescent="0.25">
      <c r="G228" s="13"/>
      <c r="H228" t="s">
        <v>53</v>
      </c>
      <c r="I228" s="1" t="s">
        <v>33</v>
      </c>
    </row>
    <row r="229" spans="7:9" x14ac:dyDescent="0.25">
      <c r="G229" s="13"/>
      <c r="I229" s="2">
        <v>4.7</v>
      </c>
    </row>
    <row r="230" spans="7:9" x14ac:dyDescent="0.25">
      <c r="G230" s="13"/>
      <c r="I230" s="2">
        <v>18.13</v>
      </c>
    </row>
    <row r="231" spans="7:9" x14ac:dyDescent="0.25">
      <c r="G231" s="14" t="s">
        <v>222</v>
      </c>
      <c r="H231" t="s">
        <v>6</v>
      </c>
      <c r="I231" s="1">
        <v>9.9265999999999993E-2</v>
      </c>
    </row>
    <row r="232" spans="7:9" x14ac:dyDescent="0.25">
      <c r="G232" s="14" t="s">
        <v>225</v>
      </c>
      <c r="H232" t="s">
        <v>0</v>
      </c>
      <c r="I232" s="1">
        <v>-3.9950000000000003E-3</v>
      </c>
    </row>
    <row r="233" spans="7:9" x14ac:dyDescent="0.25">
      <c r="G233" s="14" t="s">
        <v>228</v>
      </c>
      <c r="H233" t="s">
        <v>1</v>
      </c>
      <c r="I233" s="1">
        <v>3.8081E-3</v>
      </c>
    </row>
    <row r="234" spans="7:9" x14ac:dyDescent="0.25">
      <c r="G234" s="14" t="s">
        <v>231</v>
      </c>
      <c r="H234" t="s">
        <v>28</v>
      </c>
      <c r="I234" s="1">
        <v>-34.912858</v>
      </c>
    </row>
    <row r="235" spans="7:9" x14ac:dyDescent="0.25">
      <c r="G235" s="14" t="s">
        <v>234</v>
      </c>
      <c r="H235" t="s">
        <v>8</v>
      </c>
      <c r="I235" s="1">
        <v>1.2296320000000001</v>
      </c>
    </row>
    <row r="236" spans="7:9" x14ac:dyDescent="0.25">
      <c r="G236" s="14"/>
      <c r="H236" t="s">
        <v>9</v>
      </c>
    </row>
    <row r="237" spans="7:9" x14ac:dyDescent="0.25">
      <c r="G237" s="14" t="s">
        <v>237</v>
      </c>
      <c r="H237" t="s">
        <v>10</v>
      </c>
      <c r="I237" s="1">
        <v>4.4539679999999998E-2</v>
      </c>
    </row>
    <row r="238" spans="7:9" x14ac:dyDescent="0.25">
      <c r="G238" s="1"/>
    </row>
    <row r="239" spans="7:9" x14ac:dyDescent="0.25">
      <c r="G239" s="13"/>
      <c r="H239" t="s">
        <v>54</v>
      </c>
      <c r="I239" s="1" t="s">
        <v>36</v>
      </c>
    </row>
    <row r="240" spans="7:9" x14ac:dyDescent="0.25">
      <c r="G240" s="13"/>
      <c r="I240" s="2">
        <v>5.3</v>
      </c>
    </row>
    <row r="241" spans="7:9" x14ac:dyDescent="0.25">
      <c r="G241" s="13"/>
      <c r="I241" s="2">
        <v>20.99</v>
      </c>
    </row>
    <row r="242" spans="7:9" x14ac:dyDescent="0.25">
      <c r="G242" s="14" t="s">
        <v>240</v>
      </c>
      <c r="H242" t="s">
        <v>6</v>
      </c>
      <c r="I242" s="1">
        <v>0.13469999999999999</v>
      </c>
    </row>
    <row r="243" spans="7:9" x14ac:dyDescent="0.25">
      <c r="G243" s="14" t="s">
        <v>243</v>
      </c>
      <c r="H243" t="s">
        <v>0</v>
      </c>
      <c r="I243" s="1">
        <v>-1.8060000000000001E-3</v>
      </c>
    </row>
    <row r="244" spans="7:9" x14ac:dyDescent="0.25">
      <c r="G244" s="14" t="s">
        <v>246</v>
      </c>
      <c r="H244" t="s">
        <v>1</v>
      </c>
      <c r="I244" s="1">
        <v>1.7868999999999999E-3</v>
      </c>
    </row>
    <row r="245" spans="7:9" x14ac:dyDescent="0.25">
      <c r="G245" s="14" t="s">
        <v>249</v>
      </c>
      <c r="H245" t="s">
        <v>7</v>
      </c>
      <c r="I245" s="1">
        <v>-28.29</v>
      </c>
    </row>
    <row r="246" spans="7:9" x14ac:dyDescent="0.25">
      <c r="G246" s="14" t="s">
        <v>252</v>
      </c>
      <c r="H246" t="s">
        <v>8</v>
      </c>
      <c r="I246" s="1">
        <v>1.01</v>
      </c>
    </row>
    <row r="247" spans="7:9" x14ac:dyDescent="0.25">
      <c r="G247" s="14"/>
      <c r="H247" t="s">
        <v>9</v>
      </c>
    </row>
    <row r="248" spans="7:9" x14ac:dyDescent="0.25">
      <c r="G248" s="14" t="s">
        <v>255</v>
      </c>
      <c r="H248" t="s">
        <v>10</v>
      </c>
      <c r="I248" s="1">
        <v>3.5099999999999999E-2</v>
      </c>
    </row>
    <row r="249" spans="7:9" x14ac:dyDescent="0.25">
      <c r="G249" s="1"/>
    </row>
    <row r="250" spans="7:9" x14ac:dyDescent="0.25">
      <c r="G250" s="13"/>
      <c r="H250" t="s">
        <v>56</v>
      </c>
      <c r="I250" s="1" t="s">
        <v>39</v>
      </c>
    </row>
    <row r="251" spans="7:9" x14ac:dyDescent="0.25">
      <c r="G251" s="13"/>
      <c r="I251" s="2">
        <v>6.99</v>
      </c>
    </row>
    <row r="252" spans="7:9" x14ac:dyDescent="0.25">
      <c r="G252" s="13"/>
      <c r="I252" s="2">
        <v>23.21</v>
      </c>
    </row>
    <row r="253" spans="7:9" x14ac:dyDescent="0.25">
      <c r="G253" s="14" t="s">
        <v>258</v>
      </c>
      <c r="H253" t="s">
        <v>6</v>
      </c>
      <c r="I253" s="1">
        <v>-2.367</v>
      </c>
    </row>
    <row r="254" spans="7:9" x14ac:dyDescent="0.25">
      <c r="G254" s="14" t="s">
        <v>261</v>
      </c>
      <c r="H254" t="s">
        <v>0</v>
      </c>
      <c r="I254" s="1">
        <v>-6.7760000000000001E-2</v>
      </c>
    </row>
    <row r="255" spans="7:9" x14ac:dyDescent="0.25">
      <c r="G255" s="14" t="s">
        <v>264</v>
      </c>
      <c r="H255" t="s">
        <v>1</v>
      </c>
      <c r="I255" s="1">
        <v>-4.6623999999999999E-2</v>
      </c>
    </row>
    <row r="256" spans="7:9" x14ac:dyDescent="0.25">
      <c r="G256" s="14" t="s">
        <v>267</v>
      </c>
      <c r="H256" t="s">
        <v>7</v>
      </c>
      <c r="I256" s="1">
        <v>544.96199999999999</v>
      </c>
    </row>
    <row r="257" spans="7:9" x14ac:dyDescent="0.25">
      <c r="G257" s="14" t="s">
        <v>270</v>
      </c>
      <c r="H257" t="s">
        <v>8</v>
      </c>
      <c r="I257" s="1">
        <v>-18.970759999999999</v>
      </c>
    </row>
    <row r="258" spans="7:9" x14ac:dyDescent="0.25">
      <c r="G258" s="14"/>
      <c r="H258" t="s">
        <v>9</v>
      </c>
    </row>
    <row r="259" spans="7:9" x14ac:dyDescent="0.25">
      <c r="G259" s="14" t="s">
        <v>273</v>
      </c>
      <c r="H259" t="s">
        <v>10</v>
      </c>
      <c r="I259" s="1">
        <v>0.46100000000000002</v>
      </c>
    </row>
    <row r="260" spans="7:9" x14ac:dyDescent="0.25">
      <c r="G260" s="1"/>
    </row>
    <row r="261" spans="7:9" x14ac:dyDescent="0.25">
      <c r="G261" s="13"/>
      <c r="H261" t="s">
        <v>55</v>
      </c>
      <c r="I261" s="1" t="s">
        <v>42</v>
      </c>
    </row>
    <row r="262" spans="7:9" x14ac:dyDescent="0.25">
      <c r="G262" s="13"/>
      <c r="I262" s="2">
        <v>9.6999999999999993</v>
      </c>
    </row>
    <row r="263" spans="7:9" x14ac:dyDescent="0.25">
      <c r="G263" s="13"/>
      <c r="I263" s="2">
        <v>20.98</v>
      </c>
    </row>
    <row r="264" spans="7:9" x14ac:dyDescent="0.25">
      <c r="G264" s="14" t="s">
        <v>276</v>
      </c>
      <c r="H264" t="s">
        <v>6</v>
      </c>
      <c r="I264" s="1">
        <v>7.5179999999999998</v>
      </c>
    </row>
    <row r="265" spans="7:9" x14ac:dyDescent="0.25">
      <c r="G265" s="14" t="s">
        <v>279</v>
      </c>
      <c r="H265" t="s">
        <v>0</v>
      </c>
      <c r="I265" s="1">
        <v>7.4929999999999997E-2</v>
      </c>
    </row>
    <row r="266" spans="7:9" x14ac:dyDescent="0.25">
      <c r="G266" s="14" t="s">
        <v>282</v>
      </c>
      <c r="H266" t="s">
        <v>1</v>
      </c>
      <c r="I266" s="1">
        <v>-0.2571</v>
      </c>
    </row>
    <row r="267" spans="7:9" x14ac:dyDescent="0.25">
      <c r="G267" s="14" t="s">
        <v>285</v>
      </c>
      <c r="H267" t="s">
        <v>7</v>
      </c>
      <c r="I267" s="1">
        <v>2781.55206</v>
      </c>
    </row>
    <row r="268" spans="7:9" x14ac:dyDescent="0.25">
      <c r="G268" s="14" t="s">
        <v>288</v>
      </c>
      <c r="H268" t="s">
        <v>44</v>
      </c>
      <c r="I268" s="1">
        <v>-99.158069999999995</v>
      </c>
    </row>
    <row r="269" spans="7:9" x14ac:dyDescent="0.25">
      <c r="G269" s="14"/>
      <c r="H269" t="s">
        <v>9</v>
      </c>
    </row>
    <row r="270" spans="7:9" x14ac:dyDescent="0.25">
      <c r="G270" s="14" t="s">
        <v>291</v>
      </c>
      <c r="H270" t="s">
        <v>10</v>
      </c>
      <c r="I270" s="1">
        <v>3.2</v>
      </c>
    </row>
    <row r="271" spans="7:9" x14ac:dyDescent="0.25">
      <c r="G271" s="1"/>
    </row>
    <row r="272" spans="7:9" x14ac:dyDescent="0.25">
      <c r="G272" s="7"/>
      <c r="H272" s="7"/>
      <c r="I272" s="8"/>
    </row>
    <row r="274" spans="7:9" x14ac:dyDescent="0.25">
      <c r="G274" s="15"/>
      <c r="H274" t="s">
        <v>45</v>
      </c>
      <c r="I274" s="1" t="s">
        <v>5</v>
      </c>
    </row>
    <row r="275" spans="7:9" x14ac:dyDescent="0.25">
      <c r="G275" s="15"/>
      <c r="I275" s="2">
        <v>19.11</v>
      </c>
    </row>
    <row r="276" spans="7:9" x14ac:dyDescent="0.25">
      <c r="G276" s="15"/>
      <c r="I276" s="2">
        <v>90</v>
      </c>
    </row>
    <row r="277" spans="7:9" x14ac:dyDescent="0.25">
      <c r="G277" s="16" t="s">
        <v>79</v>
      </c>
      <c r="H277" t="s">
        <v>6</v>
      </c>
      <c r="I277" s="1">
        <v>-0.28559000000000001</v>
      </c>
    </row>
    <row r="278" spans="7:9" x14ac:dyDescent="0.25">
      <c r="G278" s="16" t="s">
        <v>82</v>
      </c>
      <c r="H278" t="s">
        <v>0</v>
      </c>
      <c r="I278" s="1">
        <v>-1.5417999999999999E-2</v>
      </c>
    </row>
    <row r="279" spans="7:9" x14ac:dyDescent="0.25">
      <c r="G279" s="16" t="s">
        <v>85</v>
      </c>
      <c r="H279" t="s">
        <v>1</v>
      </c>
      <c r="I279" s="1">
        <v>1.9315999999999999E-3</v>
      </c>
    </row>
    <row r="280" spans="7:9" x14ac:dyDescent="0.25">
      <c r="G280" s="16" t="s">
        <v>88</v>
      </c>
      <c r="H280" t="s">
        <v>7</v>
      </c>
      <c r="I280" s="1">
        <v>100.379581</v>
      </c>
    </row>
    <row r="281" spans="7:9" x14ac:dyDescent="0.25">
      <c r="G281" s="16" t="s">
        <v>91</v>
      </c>
      <c r="H281" t="s">
        <v>8</v>
      </c>
      <c r="I281" s="1">
        <v>-2.6062370000000001</v>
      </c>
    </row>
    <row r="282" spans="7:9" x14ac:dyDescent="0.25">
      <c r="G282" s="16"/>
      <c r="H282" t="s">
        <v>9</v>
      </c>
    </row>
    <row r="283" spans="7:9" x14ac:dyDescent="0.25">
      <c r="G283" s="16" t="s">
        <v>94</v>
      </c>
      <c r="H283" t="s">
        <v>10</v>
      </c>
      <c r="I283" s="1">
        <v>7.2400000000000006E-2</v>
      </c>
    </row>
    <row r="284" spans="7:9" x14ac:dyDescent="0.25">
      <c r="G284" s="1"/>
    </row>
    <row r="285" spans="7:9" x14ac:dyDescent="0.25">
      <c r="G285" s="15"/>
      <c r="H285" t="s">
        <v>46</v>
      </c>
      <c r="I285" s="1" t="s">
        <v>13</v>
      </c>
    </row>
    <row r="286" spans="7:9" x14ac:dyDescent="0.25">
      <c r="G286" s="15"/>
      <c r="I286" s="2">
        <v>18.420000000000002</v>
      </c>
    </row>
    <row r="287" spans="7:9" x14ac:dyDescent="0.25">
      <c r="G287" s="15"/>
      <c r="I287" s="2">
        <v>90</v>
      </c>
    </row>
    <row r="288" spans="7:9" x14ac:dyDescent="0.25">
      <c r="G288" s="16" t="s">
        <v>97</v>
      </c>
      <c r="H288" t="s">
        <v>6</v>
      </c>
      <c r="I288" s="1">
        <v>-0.17294999999999999</v>
      </c>
    </row>
    <row r="289" spans="7:9" x14ac:dyDescent="0.25">
      <c r="G289" s="16" t="s">
        <v>100</v>
      </c>
      <c r="H289" t="s">
        <v>0</v>
      </c>
      <c r="I289" s="1">
        <v>-9.2790000000000008E-3</v>
      </c>
    </row>
    <row r="290" spans="7:9" x14ac:dyDescent="0.25">
      <c r="G290" s="16" t="s">
        <v>103</v>
      </c>
      <c r="H290" t="s">
        <v>1</v>
      </c>
      <c r="I290" s="1">
        <v>1.3355000000000001E-3</v>
      </c>
    </row>
    <row r="291" spans="7:9" x14ac:dyDescent="0.25">
      <c r="G291" s="16" t="s">
        <v>106</v>
      </c>
      <c r="H291" t="s">
        <v>7</v>
      </c>
      <c r="I291" s="1">
        <v>75.927159000000003</v>
      </c>
    </row>
    <row r="292" spans="7:9" x14ac:dyDescent="0.25">
      <c r="G292" s="16" t="s">
        <v>109</v>
      </c>
      <c r="H292" t="s">
        <v>8</v>
      </c>
      <c r="I292" s="1">
        <v>-2.0776289999999999</v>
      </c>
    </row>
    <row r="293" spans="7:9" x14ac:dyDescent="0.25">
      <c r="G293" s="16"/>
      <c r="H293" t="s">
        <v>9</v>
      </c>
    </row>
    <row r="294" spans="7:9" x14ac:dyDescent="0.25">
      <c r="G294" s="16" t="s">
        <v>112</v>
      </c>
      <c r="H294" t="s">
        <v>10</v>
      </c>
      <c r="I294" s="1">
        <v>6.2828490000000001E-2</v>
      </c>
    </row>
    <row r="295" spans="7:9" x14ac:dyDescent="0.25">
      <c r="G295" s="1"/>
    </row>
    <row r="296" spans="7:9" x14ac:dyDescent="0.25">
      <c r="G296" s="15"/>
      <c r="H296" t="s">
        <v>47</v>
      </c>
      <c r="I296" s="1" t="s">
        <v>16</v>
      </c>
    </row>
    <row r="297" spans="7:9" x14ac:dyDescent="0.25">
      <c r="G297" s="15"/>
      <c r="I297" s="2">
        <v>18.79</v>
      </c>
    </row>
    <row r="298" spans="7:9" x14ac:dyDescent="0.25">
      <c r="G298" s="15"/>
      <c r="I298" s="2">
        <v>90</v>
      </c>
    </row>
    <row r="299" spans="7:9" x14ac:dyDescent="0.25">
      <c r="G299" s="16" t="s">
        <v>115</v>
      </c>
      <c r="H299" t="s">
        <v>6</v>
      </c>
      <c r="I299" s="1">
        <v>-0.14632999999999999</v>
      </c>
    </row>
    <row r="300" spans="7:9" x14ac:dyDescent="0.25">
      <c r="G300" s="16" t="s">
        <v>118</v>
      </c>
      <c r="H300" t="s">
        <v>0</v>
      </c>
      <c r="I300" s="1">
        <v>-1.4106E-2</v>
      </c>
    </row>
    <row r="301" spans="7:9" x14ac:dyDescent="0.25">
      <c r="G301" s="16" t="s">
        <v>121</v>
      </c>
      <c r="H301" t="s">
        <v>1</v>
      </c>
      <c r="I301" s="1">
        <v>1.1728999999999999E-3</v>
      </c>
    </row>
    <row r="302" spans="7:9" x14ac:dyDescent="0.25">
      <c r="G302" s="16" t="s">
        <v>124</v>
      </c>
      <c r="H302" t="s">
        <v>7</v>
      </c>
      <c r="I302" s="1">
        <v>64.433359999999993</v>
      </c>
    </row>
    <row r="303" spans="7:9" x14ac:dyDescent="0.25">
      <c r="G303" s="16" t="s">
        <v>127</v>
      </c>
      <c r="H303" t="s">
        <v>8</v>
      </c>
      <c r="I303" s="1">
        <v>-1.230043</v>
      </c>
    </row>
    <row r="304" spans="7:9" x14ac:dyDescent="0.25">
      <c r="G304" s="16"/>
      <c r="H304" t="s">
        <v>9</v>
      </c>
    </row>
    <row r="305" spans="7:9" x14ac:dyDescent="0.25">
      <c r="G305" s="16" t="s">
        <v>130</v>
      </c>
      <c r="H305" t="s">
        <v>10</v>
      </c>
      <c r="I305" s="1">
        <v>6.0284020000000001E-2</v>
      </c>
    </row>
    <row r="306" spans="7:9" x14ac:dyDescent="0.25">
      <c r="G306" s="1"/>
    </row>
    <row r="307" spans="7:9" x14ac:dyDescent="0.25">
      <c r="G307" s="15"/>
      <c r="H307" t="s">
        <v>48</v>
      </c>
      <c r="I307" s="1" t="s">
        <v>19</v>
      </c>
    </row>
    <row r="308" spans="7:9" x14ac:dyDescent="0.25">
      <c r="G308" s="15"/>
      <c r="I308" s="2">
        <v>17.86</v>
      </c>
    </row>
    <row r="309" spans="7:9" x14ac:dyDescent="0.25">
      <c r="G309" s="15"/>
      <c r="I309" s="2">
        <v>90</v>
      </c>
    </row>
    <row r="310" spans="7:9" x14ac:dyDescent="0.25">
      <c r="G310" s="16" t="s">
        <v>133</v>
      </c>
      <c r="H310" t="s">
        <v>6</v>
      </c>
      <c r="I310" s="1">
        <v>-9.1009000000000007E-2</v>
      </c>
    </row>
    <row r="311" spans="7:9" x14ac:dyDescent="0.25">
      <c r="G311" s="16" t="s">
        <v>136</v>
      </c>
      <c r="H311" t="s">
        <v>0</v>
      </c>
      <c r="I311" s="1">
        <v>-2.0990000000000002E-2</v>
      </c>
    </row>
    <row r="312" spans="7:9" x14ac:dyDescent="0.25">
      <c r="G312" s="16" t="s">
        <v>139</v>
      </c>
      <c r="H312" t="s">
        <v>1</v>
      </c>
      <c r="I312" s="1">
        <v>1.1237E-3</v>
      </c>
    </row>
    <row r="313" spans="7:9" x14ac:dyDescent="0.25">
      <c r="G313" s="16" t="s">
        <v>142</v>
      </c>
      <c r="H313" t="s">
        <v>7</v>
      </c>
      <c r="I313" s="1">
        <v>54.515577999999998</v>
      </c>
    </row>
    <row r="314" spans="7:9" x14ac:dyDescent="0.25">
      <c r="G314" s="16" t="s">
        <v>145</v>
      </c>
      <c r="H314" t="s">
        <v>8</v>
      </c>
      <c r="I314" s="1">
        <v>-0.80118599999999995</v>
      </c>
    </row>
    <row r="315" spans="7:9" x14ac:dyDescent="0.25">
      <c r="G315" s="16"/>
      <c r="H315" t="s">
        <v>9</v>
      </c>
    </row>
    <row r="316" spans="7:9" x14ac:dyDescent="0.25">
      <c r="G316" s="16" t="s">
        <v>148</v>
      </c>
      <c r="H316" t="s">
        <v>10</v>
      </c>
      <c r="I316" s="1">
        <v>5.6599999999999998E-2</v>
      </c>
    </row>
    <row r="317" spans="7:9" x14ac:dyDescent="0.25">
      <c r="G317" s="1"/>
    </row>
    <row r="318" spans="7:9" x14ac:dyDescent="0.25">
      <c r="G318" s="15"/>
      <c r="H318" t="s">
        <v>49</v>
      </c>
      <c r="I318" s="1" t="s">
        <v>2</v>
      </c>
    </row>
    <row r="319" spans="7:9" x14ac:dyDescent="0.25">
      <c r="G319" s="15"/>
      <c r="I319" s="2"/>
    </row>
    <row r="320" spans="7:9" x14ac:dyDescent="0.25">
      <c r="G320" s="15"/>
      <c r="I320" s="2"/>
    </row>
    <row r="321" spans="7:9" x14ac:dyDescent="0.25">
      <c r="G321" s="16" t="s">
        <v>151</v>
      </c>
      <c r="H321" t="s">
        <v>6</v>
      </c>
    </row>
    <row r="322" spans="7:9" x14ac:dyDescent="0.25">
      <c r="G322" s="16" t="s">
        <v>154</v>
      </c>
      <c r="H322" t="s">
        <v>0</v>
      </c>
    </row>
    <row r="323" spans="7:9" x14ac:dyDescent="0.25">
      <c r="G323" s="16" t="s">
        <v>157</v>
      </c>
      <c r="H323" t="s">
        <v>1</v>
      </c>
    </row>
    <row r="324" spans="7:9" x14ac:dyDescent="0.25">
      <c r="G324" s="16" t="s">
        <v>160</v>
      </c>
      <c r="H324" t="s">
        <v>7</v>
      </c>
    </row>
    <row r="325" spans="7:9" x14ac:dyDescent="0.25">
      <c r="G325" s="16" t="s">
        <v>163</v>
      </c>
      <c r="H325" t="s">
        <v>8</v>
      </c>
    </row>
    <row r="326" spans="7:9" x14ac:dyDescent="0.25">
      <c r="G326" s="16"/>
      <c r="H326" t="s">
        <v>9</v>
      </c>
    </row>
    <row r="327" spans="7:9" x14ac:dyDescent="0.25">
      <c r="G327" s="16" t="s">
        <v>166</v>
      </c>
      <c r="H327" t="s">
        <v>10</v>
      </c>
    </row>
    <row r="328" spans="7:9" x14ac:dyDescent="0.25">
      <c r="G328" s="1"/>
    </row>
    <row r="329" spans="7:9" x14ac:dyDescent="0.25">
      <c r="G329" s="15"/>
      <c r="H329" t="s">
        <v>50</v>
      </c>
      <c r="I329" s="1" t="s">
        <v>24</v>
      </c>
    </row>
    <row r="330" spans="7:9" x14ac:dyDescent="0.25">
      <c r="G330" s="15"/>
      <c r="I330" s="2">
        <v>22.54</v>
      </c>
    </row>
    <row r="331" spans="7:9" x14ac:dyDescent="0.25">
      <c r="G331" s="15"/>
      <c r="I331" s="2">
        <v>90</v>
      </c>
    </row>
    <row r="332" spans="7:9" x14ac:dyDescent="0.25">
      <c r="G332" s="16" t="s">
        <v>169</v>
      </c>
      <c r="H332" t="s">
        <v>6</v>
      </c>
      <c r="I332" s="1">
        <v>-2.2960000000000001E-2</v>
      </c>
    </row>
    <row r="333" spans="7:9" x14ac:dyDescent="0.25">
      <c r="G333" s="16" t="s">
        <v>172</v>
      </c>
      <c r="H333" t="s">
        <v>0</v>
      </c>
      <c r="I333" s="1">
        <v>1.2482E-2</v>
      </c>
    </row>
    <row r="334" spans="7:9" x14ac:dyDescent="0.25">
      <c r="G334" s="16" t="s">
        <v>175</v>
      </c>
      <c r="H334" t="s">
        <v>1</v>
      </c>
      <c r="I334" s="1">
        <v>1.7596999999999999E-3</v>
      </c>
    </row>
    <row r="335" spans="7:9" x14ac:dyDescent="0.25">
      <c r="G335" s="16" t="s">
        <v>178</v>
      </c>
      <c r="H335" t="s">
        <v>7</v>
      </c>
      <c r="I335" s="1">
        <v>33.470621000000001</v>
      </c>
    </row>
    <row r="336" spans="7:9" x14ac:dyDescent="0.25">
      <c r="G336" s="16" t="s">
        <v>181</v>
      </c>
      <c r="H336" t="s">
        <v>8</v>
      </c>
      <c r="I336" s="1">
        <v>-2.513897</v>
      </c>
    </row>
    <row r="337" spans="7:9" x14ac:dyDescent="0.25">
      <c r="G337" s="16"/>
      <c r="H337" t="s">
        <v>9</v>
      </c>
    </row>
    <row r="338" spans="7:9" x14ac:dyDescent="0.25">
      <c r="G338" s="16" t="s">
        <v>184</v>
      </c>
      <c r="H338" t="s">
        <v>10</v>
      </c>
      <c r="I338" s="1">
        <v>7.4899999999999994E-2</v>
      </c>
    </row>
    <row r="339" spans="7:9" x14ac:dyDescent="0.25">
      <c r="G339" s="1"/>
    </row>
    <row r="340" spans="7:9" x14ac:dyDescent="0.25">
      <c r="G340" s="15"/>
      <c r="H340" t="s">
        <v>51</v>
      </c>
      <c r="I340" s="1" t="s">
        <v>27</v>
      </c>
    </row>
    <row r="341" spans="7:9" x14ac:dyDescent="0.25">
      <c r="G341" s="15"/>
      <c r="I341" s="2">
        <v>18.690000000000001</v>
      </c>
    </row>
    <row r="342" spans="7:9" x14ac:dyDescent="0.25">
      <c r="G342" s="15"/>
      <c r="I342" s="2">
        <v>90</v>
      </c>
    </row>
    <row r="343" spans="7:9" x14ac:dyDescent="0.25">
      <c r="G343" s="16" t="s">
        <v>187</v>
      </c>
      <c r="H343" t="s">
        <v>6</v>
      </c>
      <c r="I343" s="1">
        <v>0.19728000000000001</v>
      </c>
    </row>
    <row r="344" spans="7:9" x14ac:dyDescent="0.25">
      <c r="G344" s="16" t="s">
        <v>190</v>
      </c>
      <c r="H344" t="s">
        <v>0</v>
      </c>
      <c r="I344" s="1">
        <v>9.1330000000000005E-3</v>
      </c>
    </row>
    <row r="345" spans="7:9" x14ac:dyDescent="0.25">
      <c r="G345" s="16" t="s">
        <v>193</v>
      </c>
      <c r="H345" t="s">
        <v>1</v>
      </c>
      <c r="I345" s="1">
        <v>6.3769999999999994E-5</v>
      </c>
    </row>
    <row r="346" spans="7:9" x14ac:dyDescent="0.25">
      <c r="G346" s="16" t="s">
        <v>196</v>
      </c>
      <c r="H346" t="s">
        <v>28</v>
      </c>
      <c r="I346" s="1">
        <v>-57.924821999999999</v>
      </c>
    </row>
    <row r="347" spans="7:9" x14ac:dyDescent="0.25">
      <c r="G347" s="16" t="s">
        <v>199</v>
      </c>
      <c r="H347" t="s">
        <v>8</v>
      </c>
      <c r="I347" s="1">
        <v>1.0903940000000001</v>
      </c>
    </row>
    <row r="348" spans="7:9" x14ac:dyDescent="0.25">
      <c r="G348" s="16"/>
      <c r="H348" t="s">
        <v>9</v>
      </c>
    </row>
    <row r="349" spans="7:9" x14ac:dyDescent="0.25">
      <c r="G349" s="16" t="s">
        <v>202</v>
      </c>
      <c r="H349" t="s">
        <v>10</v>
      </c>
      <c r="I349" s="1">
        <v>4.0800000000000003E-2</v>
      </c>
    </row>
    <row r="350" spans="7:9" x14ac:dyDescent="0.25">
      <c r="G350" s="1"/>
    </row>
    <row r="351" spans="7:9" x14ac:dyDescent="0.25">
      <c r="G351" s="15"/>
      <c r="H351" t="s">
        <v>52</v>
      </c>
      <c r="I351" s="1" t="s">
        <v>31</v>
      </c>
    </row>
    <row r="352" spans="7:9" x14ac:dyDescent="0.25">
      <c r="G352" s="15"/>
      <c r="I352" s="2">
        <v>17.78</v>
      </c>
    </row>
    <row r="353" spans="7:9" x14ac:dyDescent="0.25">
      <c r="G353" s="15"/>
      <c r="I353" s="2">
        <v>90</v>
      </c>
    </row>
    <row r="354" spans="7:9" x14ac:dyDescent="0.25">
      <c r="G354" s="16" t="s">
        <v>205</v>
      </c>
      <c r="H354" t="s">
        <v>6</v>
      </c>
      <c r="I354" s="1">
        <v>0.14548</v>
      </c>
    </row>
    <row r="355" spans="7:9" x14ac:dyDescent="0.25">
      <c r="G355" s="16" t="s">
        <v>208</v>
      </c>
      <c r="H355" t="s">
        <v>0</v>
      </c>
      <c r="I355" s="1">
        <v>5.94E-3</v>
      </c>
    </row>
    <row r="356" spans="7:9" x14ac:dyDescent="0.25">
      <c r="G356" s="16" t="s">
        <v>211</v>
      </c>
      <c r="H356" t="s">
        <v>1</v>
      </c>
      <c r="I356" s="1">
        <v>-3.7303999999999999E-4</v>
      </c>
    </row>
    <row r="357" spans="7:9" x14ac:dyDescent="0.25">
      <c r="G357" s="16" t="s">
        <v>214</v>
      </c>
      <c r="H357" t="s">
        <v>28</v>
      </c>
      <c r="I357" s="1">
        <v>-37.396993999999999</v>
      </c>
    </row>
    <row r="358" spans="7:9" x14ac:dyDescent="0.25">
      <c r="G358" s="16" t="s">
        <v>217</v>
      </c>
      <c r="H358" t="s">
        <v>8</v>
      </c>
      <c r="I358" s="1">
        <v>1.298675</v>
      </c>
    </row>
    <row r="359" spans="7:9" x14ac:dyDescent="0.25">
      <c r="G359" s="16"/>
      <c r="H359" t="s">
        <v>9</v>
      </c>
    </row>
    <row r="360" spans="7:9" x14ac:dyDescent="0.25">
      <c r="G360" s="16" t="s">
        <v>220</v>
      </c>
      <c r="H360" t="s">
        <v>10</v>
      </c>
      <c r="I360" s="1">
        <v>3.1463440000000002E-2</v>
      </c>
    </row>
    <row r="361" spans="7:9" x14ac:dyDescent="0.25">
      <c r="G361" s="1"/>
    </row>
    <row r="362" spans="7:9" x14ac:dyDescent="0.25">
      <c r="G362" s="15"/>
      <c r="H362" t="s">
        <v>53</v>
      </c>
      <c r="I362" s="1" t="s">
        <v>34</v>
      </c>
    </row>
    <row r="363" spans="7:9" x14ac:dyDescent="0.25">
      <c r="G363" s="15"/>
      <c r="I363" s="2">
        <v>18.14</v>
      </c>
    </row>
    <row r="364" spans="7:9" x14ac:dyDescent="0.25">
      <c r="G364" s="15"/>
      <c r="I364" s="2">
        <v>90</v>
      </c>
    </row>
    <row r="365" spans="7:9" x14ac:dyDescent="0.25">
      <c r="G365" s="16" t="s">
        <v>223</v>
      </c>
      <c r="H365" t="s">
        <v>6</v>
      </c>
      <c r="I365" s="1">
        <v>0.17471999999999999</v>
      </c>
    </row>
    <row r="366" spans="7:9" x14ac:dyDescent="0.25">
      <c r="G366" s="16" t="s">
        <v>226</v>
      </c>
      <c r="H366" t="s">
        <v>0</v>
      </c>
      <c r="I366" s="1">
        <v>-3.9950000000000003E-3</v>
      </c>
    </row>
    <row r="367" spans="7:9" x14ac:dyDescent="0.25">
      <c r="G367" s="16" t="s">
        <v>229</v>
      </c>
      <c r="H367" t="s">
        <v>1</v>
      </c>
      <c r="I367" s="1">
        <v>-3.5174000000000002E-4</v>
      </c>
    </row>
    <row r="368" spans="7:9" x14ac:dyDescent="0.25">
      <c r="G368" s="16" t="s">
        <v>232</v>
      </c>
      <c r="H368" t="s">
        <v>28</v>
      </c>
      <c r="I368" s="1">
        <v>-34.912858</v>
      </c>
    </row>
    <row r="369" spans="7:9" x14ac:dyDescent="0.25">
      <c r="G369" s="16" t="s">
        <v>235</v>
      </c>
      <c r="H369" t="s">
        <v>8</v>
      </c>
      <c r="I369" s="1">
        <v>1.2296320000000001</v>
      </c>
    </row>
    <row r="370" spans="7:9" x14ac:dyDescent="0.25">
      <c r="G370" s="16"/>
      <c r="H370" t="s">
        <v>9</v>
      </c>
    </row>
    <row r="371" spans="7:9" x14ac:dyDescent="0.25">
      <c r="G371" s="16" t="s">
        <v>238</v>
      </c>
      <c r="H371" t="s">
        <v>10</v>
      </c>
      <c r="I371" s="1">
        <v>3.26824E-2</v>
      </c>
    </row>
    <row r="372" spans="7:9" x14ac:dyDescent="0.25">
      <c r="G372" s="1"/>
    </row>
    <row r="373" spans="7:9" x14ac:dyDescent="0.25">
      <c r="G373" s="15"/>
      <c r="H373" t="s">
        <v>54</v>
      </c>
      <c r="I373" s="1" t="s">
        <v>37</v>
      </c>
    </row>
    <row r="374" spans="7:9" x14ac:dyDescent="0.25">
      <c r="G374" s="15"/>
      <c r="I374" s="2">
        <v>21</v>
      </c>
    </row>
    <row r="375" spans="7:9" x14ac:dyDescent="0.25">
      <c r="G375" s="15"/>
      <c r="I375" s="2">
        <v>90</v>
      </c>
    </row>
    <row r="376" spans="7:9" x14ac:dyDescent="0.25">
      <c r="G376" s="16" t="s">
        <v>241</v>
      </c>
      <c r="H376" t="s">
        <v>6</v>
      </c>
      <c r="I376" s="1">
        <v>0.1774</v>
      </c>
    </row>
    <row r="377" spans="7:9" x14ac:dyDescent="0.25">
      <c r="G377" s="16" t="s">
        <v>244</v>
      </c>
      <c r="H377" t="s">
        <v>0</v>
      </c>
      <c r="I377" s="1">
        <v>-1.8060000000000001E-3</v>
      </c>
    </row>
    <row r="378" spans="7:9" x14ac:dyDescent="0.25">
      <c r="G378" s="16" t="s">
        <v>247</v>
      </c>
      <c r="H378" t="s">
        <v>1</v>
      </c>
      <c r="I378" s="1">
        <v>-2.4620000000000002E-4</v>
      </c>
    </row>
    <row r="379" spans="7:9" x14ac:dyDescent="0.25">
      <c r="G379" s="16" t="s">
        <v>250</v>
      </c>
      <c r="H379" t="s">
        <v>7</v>
      </c>
      <c r="I379" s="1">
        <v>-28.29</v>
      </c>
    </row>
    <row r="380" spans="7:9" x14ac:dyDescent="0.25">
      <c r="G380" s="16" t="s">
        <v>253</v>
      </c>
      <c r="H380" t="s">
        <v>8</v>
      </c>
      <c r="I380" s="1">
        <v>1.01</v>
      </c>
    </row>
    <row r="381" spans="7:9" x14ac:dyDescent="0.25">
      <c r="G381" s="16"/>
      <c r="H381" t="s">
        <v>9</v>
      </c>
    </row>
    <row r="382" spans="7:9" x14ac:dyDescent="0.25">
      <c r="G382" s="16" t="s">
        <v>256</v>
      </c>
      <c r="H382" t="s">
        <v>10</v>
      </c>
      <c r="I382" s="1">
        <v>3.4099999999999998E-2</v>
      </c>
    </row>
    <row r="383" spans="7:9" x14ac:dyDescent="0.25">
      <c r="G383" s="1"/>
    </row>
    <row r="384" spans="7:9" x14ac:dyDescent="0.25">
      <c r="G384" s="15"/>
      <c r="H384" t="s">
        <v>56</v>
      </c>
      <c r="I384" s="1" t="s">
        <v>40</v>
      </c>
    </row>
    <row r="385" spans="7:9" x14ac:dyDescent="0.25">
      <c r="G385" s="15"/>
      <c r="I385" s="2">
        <v>23.22</v>
      </c>
    </row>
    <row r="386" spans="7:9" x14ac:dyDescent="0.25">
      <c r="G386" s="15"/>
      <c r="I386" s="2">
        <v>90</v>
      </c>
    </row>
    <row r="387" spans="7:9" x14ac:dyDescent="0.25">
      <c r="G387" s="16" t="s">
        <v>259</v>
      </c>
      <c r="H387" t="s">
        <v>6</v>
      </c>
      <c r="I387" s="1">
        <v>-3.597</v>
      </c>
    </row>
    <row r="388" spans="7:9" x14ac:dyDescent="0.25">
      <c r="G388" s="16" t="s">
        <v>262</v>
      </c>
      <c r="H388" t="s">
        <v>0</v>
      </c>
      <c r="I388" s="1">
        <v>-6.7760000000000001E-2</v>
      </c>
    </row>
    <row r="389" spans="7:9" x14ac:dyDescent="0.25">
      <c r="G389" s="16" t="s">
        <v>265</v>
      </c>
      <c r="H389" t="s">
        <v>1</v>
      </c>
      <c r="I389" s="1">
        <v>6.3496999999999998E-3</v>
      </c>
    </row>
    <row r="390" spans="7:9" x14ac:dyDescent="0.25">
      <c r="G390" s="16" t="s">
        <v>268</v>
      </c>
      <c r="H390" t="s">
        <v>7</v>
      </c>
      <c r="I390" s="1">
        <v>544.96199999999999</v>
      </c>
    </row>
    <row r="391" spans="7:9" x14ac:dyDescent="0.25">
      <c r="G391" s="16" t="s">
        <v>271</v>
      </c>
      <c r="H391" t="s">
        <v>8</v>
      </c>
      <c r="I391" s="1">
        <v>-18.970759999999999</v>
      </c>
    </row>
    <row r="392" spans="7:9" x14ac:dyDescent="0.25">
      <c r="G392" s="16"/>
      <c r="H392" t="s">
        <v>9</v>
      </c>
    </row>
    <row r="393" spans="7:9" x14ac:dyDescent="0.25">
      <c r="G393" s="16" t="s">
        <v>274</v>
      </c>
      <c r="H393" t="s">
        <v>10</v>
      </c>
      <c r="I393" s="1">
        <v>0.621</v>
      </c>
    </row>
    <row r="394" spans="7:9" x14ac:dyDescent="0.25">
      <c r="G394" s="1"/>
    </row>
    <row r="395" spans="7:9" x14ac:dyDescent="0.25">
      <c r="G395" s="15"/>
      <c r="H395" t="s">
        <v>55</v>
      </c>
      <c r="I395" s="1" t="s">
        <v>43</v>
      </c>
    </row>
    <row r="396" spans="7:9" x14ac:dyDescent="0.25">
      <c r="G396" s="15"/>
      <c r="I396" s="2">
        <v>20.99</v>
      </c>
    </row>
    <row r="397" spans="7:9" x14ac:dyDescent="0.25">
      <c r="G397" s="15"/>
      <c r="I397" s="2">
        <v>90</v>
      </c>
    </row>
    <row r="398" spans="7:9" x14ac:dyDescent="0.25">
      <c r="G398" s="16" t="s">
        <v>277</v>
      </c>
      <c r="H398" t="s">
        <v>6</v>
      </c>
      <c r="I398" s="1">
        <v>1.2542</v>
      </c>
    </row>
    <row r="399" spans="7:9" x14ac:dyDescent="0.25">
      <c r="G399" s="16" t="s">
        <v>280</v>
      </c>
      <c r="H399" t="s">
        <v>0</v>
      </c>
      <c r="I399" s="1">
        <v>7.4929999999999997E-2</v>
      </c>
    </row>
    <row r="400" spans="7:9" x14ac:dyDescent="0.25">
      <c r="G400" s="16" t="s">
        <v>283</v>
      </c>
      <c r="H400" t="s">
        <v>1</v>
      </c>
      <c r="I400" s="1">
        <v>4.1179E-2</v>
      </c>
    </row>
    <row r="401" spans="7:9" x14ac:dyDescent="0.25">
      <c r="G401" s="16" t="s">
        <v>286</v>
      </c>
      <c r="H401" t="s">
        <v>7</v>
      </c>
      <c r="I401" s="1">
        <v>2781.55206</v>
      </c>
    </row>
    <row r="402" spans="7:9" x14ac:dyDescent="0.25">
      <c r="G402" s="16" t="s">
        <v>289</v>
      </c>
      <c r="H402" t="s">
        <v>44</v>
      </c>
      <c r="I402" s="1">
        <v>-99.158069999999995</v>
      </c>
    </row>
    <row r="403" spans="7:9" x14ac:dyDescent="0.25">
      <c r="G403" s="16"/>
      <c r="H403" t="s">
        <v>9</v>
      </c>
    </row>
    <row r="404" spans="7:9" x14ac:dyDescent="0.25">
      <c r="G404" s="16" t="s">
        <v>292</v>
      </c>
      <c r="H404" t="s">
        <v>10</v>
      </c>
      <c r="I404" s="1">
        <v>3.89</v>
      </c>
    </row>
    <row r="405" spans="7:9" x14ac:dyDescent="0.25">
      <c r="G405" s="1"/>
    </row>
  </sheetData>
  <sheetProtection sheet="1" objects="1" scenarios="1"/>
  <mergeCells count="3">
    <mergeCell ref="L9:M9"/>
    <mergeCell ref="B5:E7"/>
    <mergeCell ref="B64:E6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B0CFE-2561-4764-A9FB-E93D46572542}">
  <sheetPr>
    <pageSetUpPr fitToPage="1"/>
  </sheetPr>
  <dimension ref="A1:AI73"/>
  <sheetViews>
    <sheetView topLeftCell="E33" zoomScaleNormal="100" workbookViewId="0">
      <selection activeCell="H65" sqref="H65"/>
    </sheetView>
  </sheetViews>
  <sheetFormatPr baseColWidth="10" defaultColWidth="0" defaultRowHeight="15" zeroHeight="1" x14ac:dyDescent="0.2"/>
  <cols>
    <col min="1" max="4" width="5.33203125" hidden="1" customWidth="1"/>
    <col min="5" max="12" width="0.83203125" style="27" customWidth="1"/>
    <col min="13" max="13" width="5.6640625" style="193" customWidth="1"/>
    <col min="14" max="14" width="1.5" customWidth="1"/>
    <col min="15" max="15" width="2.1640625" customWidth="1"/>
    <col min="16" max="16" width="9.83203125" customWidth="1"/>
    <col min="17" max="17" width="8.6640625" customWidth="1"/>
    <col min="18" max="19" width="10" customWidth="1"/>
    <col min="20" max="21" width="9.33203125" customWidth="1"/>
    <col min="22" max="22" width="9.33203125" style="1" customWidth="1"/>
    <col min="23" max="23" width="17" style="1" customWidth="1"/>
    <col min="24" max="30" width="9.33203125" customWidth="1"/>
    <col min="31" max="31" width="2.83203125" customWidth="1"/>
    <col min="32" max="33" width="1.5" customWidth="1"/>
    <col min="34" max="34" width="5.5" customWidth="1"/>
    <col min="35" max="35" width="5.6640625" customWidth="1"/>
    <col min="36" max="16384" width="11.5" hidden="1"/>
  </cols>
  <sheetData>
    <row r="1" spans="5:35" x14ac:dyDescent="0.2">
      <c r="E1" s="186"/>
      <c r="F1" s="186"/>
      <c r="G1" s="186"/>
      <c r="H1" s="186"/>
      <c r="I1" s="186"/>
      <c r="J1" s="186"/>
      <c r="K1" s="186"/>
      <c r="L1" s="186"/>
      <c r="M1" s="191"/>
      <c r="N1" s="108"/>
      <c r="O1" s="108"/>
      <c r="P1" s="108"/>
      <c r="Q1" s="108"/>
      <c r="R1" s="108"/>
      <c r="S1" s="108"/>
      <c r="T1" s="108"/>
      <c r="U1" s="108"/>
      <c r="V1" s="109"/>
      <c r="W1" s="109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</row>
    <row r="2" spans="5:35" x14ac:dyDescent="0.2">
      <c r="E2" s="186"/>
      <c r="F2" s="186"/>
      <c r="G2" s="186"/>
      <c r="H2" s="186"/>
      <c r="I2" s="186"/>
      <c r="J2" s="186"/>
      <c r="K2" s="186"/>
      <c r="L2" s="186" t="s">
        <v>2</v>
      </c>
      <c r="M2" s="192" t="s">
        <v>2</v>
      </c>
      <c r="N2" s="9"/>
      <c r="O2" s="9"/>
      <c r="P2" s="9"/>
      <c r="Q2" s="9"/>
      <c r="R2" s="9"/>
      <c r="S2" s="9"/>
      <c r="T2" s="9"/>
      <c r="U2" s="9"/>
      <c r="V2" s="10"/>
      <c r="W2" s="10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08"/>
    </row>
    <row r="3" spans="5:35" ht="14.25" customHeight="1" x14ac:dyDescent="0.2">
      <c r="E3" s="186"/>
      <c r="F3" s="186"/>
      <c r="G3" s="186"/>
      <c r="H3" s="186"/>
      <c r="I3" s="186"/>
      <c r="J3" s="186"/>
      <c r="K3" s="186"/>
      <c r="L3" s="186" t="s">
        <v>2</v>
      </c>
      <c r="M3" s="192" t="s">
        <v>2</v>
      </c>
      <c r="N3" s="110" t="s">
        <v>62</v>
      </c>
      <c r="O3" s="111" t="s">
        <v>2</v>
      </c>
      <c r="P3" s="111"/>
      <c r="Q3" s="111"/>
      <c r="R3" s="111"/>
      <c r="S3" s="111"/>
      <c r="T3" s="111"/>
      <c r="U3" s="111"/>
      <c r="V3" s="112"/>
      <c r="W3" s="112"/>
      <c r="X3" s="111"/>
      <c r="Y3" s="111"/>
      <c r="Z3" s="111"/>
      <c r="AA3" s="111"/>
      <c r="AB3" s="111"/>
      <c r="AC3" s="111"/>
      <c r="AD3" s="111"/>
      <c r="AE3" s="111"/>
      <c r="AF3" s="113"/>
      <c r="AG3" s="9"/>
      <c r="AH3" s="9"/>
      <c r="AI3" s="108"/>
    </row>
    <row r="4" spans="5:35" x14ac:dyDescent="0.2">
      <c r="E4" s="186"/>
      <c r="F4" s="186"/>
      <c r="G4" s="186"/>
      <c r="H4" s="186"/>
      <c r="I4" s="186"/>
      <c r="J4" s="186"/>
      <c r="K4" s="186"/>
      <c r="L4" s="186" t="s">
        <v>2</v>
      </c>
      <c r="M4" s="192" t="s">
        <v>2</v>
      </c>
      <c r="N4" s="114" t="s">
        <v>63</v>
      </c>
      <c r="O4" s="7" t="s">
        <v>2</v>
      </c>
      <c r="P4" s="7"/>
      <c r="Q4" s="7"/>
      <c r="R4" s="7"/>
      <c r="S4" s="7"/>
      <c r="T4" s="7"/>
      <c r="U4" s="7"/>
      <c r="V4" s="8"/>
      <c r="W4" s="8"/>
      <c r="X4" s="7"/>
      <c r="Y4" s="7"/>
      <c r="Z4" s="7"/>
      <c r="AA4" s="7"/>
      <c r="AB4" s="7"/>
      <c r="AC4" s="7"/>
      <c r="AD4" s="7"/>
      <c r="AE4" s="7"/>
      <c r="AF4" s="115"/>
      <c r="AG4" s="9"/>
      <c r="AH4" s="9"/>
      <c r="AI4" s="108"/>
    </row>
    <row r="5" spans="5:35" x14ac:dyDescent="0.2">
      <c r="E5" s="186"/>
      <c r="F5" s="186"/>
      <c r="G5" s="186"/>
      <c r="H5" s="186"/>
      <c r="I5" s="186"/>
      <c r="J5" s="186"/>
      <c r="K5" s="186"/>
      <c r="L5" s="186" t="s">
        <v>2</v>
      </c>
      <c r="M5" s="192" t="s">
        <v>2</v>
      </c>
      <c r="N5" s="114"/>
      <c r="O5" s="7"/>
      <c r="P5" s="116" t="s">
        <v>372</v>
      </c>
      <c r="Q5" s="28"/>
      <c r="R5" s="28"/>
      <c r="S5" s="28"/>
      <c r="T5" s="28"/>
      <c r="U5" s="28"/>
      <c r="V5" s="29"/>
      <c r="W5" s="29"/>
      <c r="X5" s="28"/>
      <c r="Y5" s="28"/>
      <c r="Z5" s="7"/>
      <c r="AA5" s="7"/>
      <c r="AB5" s="7"/>
      <c r="AC5" s="7"/>
      <c r="AD5" s="7"/>
      <c r="AE5" s="7"/>
      <c r="AF5" s="115"/>
      <c r="AG5" s="9"/>
      <c r="AH5" s="9"/>
      <c r="AI5" s="108"/>
    </row>
    <row r="6" spans="5:35" x14ac:dyDescent="0.2">
      <c r="E6" s="186"/>
      <c r="F6" s="186"/>
      <c r="G6" s="186"/>
      <c r="H6" s="186"/>
      <c r="I6" s="186"/>
      <c r="J6" s="186"/>
      <c r="K6" s="186"/>
      <c r="L6" s="186" t="s">
        <v>2</v>
      </c>
      <c r="M6" s="192" t="s">
        <v>2</v>
      </c>
      <c r="N6" s="114"/>
      <c r="O6" s="7"/>
      <c r="P6" s="195" t="s">
        <v>380</v>
      </c>
      <c r="Q6" s="129"/>
      <c r="R6" s="129"/>
      <c r="S6" s="129"/>
      <c r="T6" s="129"/>
      <c r="U6" s="129"/>
      <c r="V6" s="130"/>
      <c r="W6" s="130"/>
      <c r="X6" s="129"/>
      <c r="Y6" s="129"/>
      <c r="Z6" s="131"/>
      <c r="AA6" s="131"/>
      <c r="AB6" s="131"/>
      <c r="AC6" s="131"/>
      <c r="AD6" s="131" t="s">
        <v>400</v>
      </c>
      <c r="AE6" s="7"/>
      <c r="AF6" s="115"/>
      <c r="AG6" s="9"/>
      <c r="AH6" s="9"/>
      <c r="AI6" s="108"/>
    </row>
    <row r="7" spans="5:35" ht="6.75" customHeight="1" x14ac:dyDescent="0.2">
      <c r="E7" s="186"/>
      <c r="F7" s="186"/>
      <c r="G7" s="186"/>
      <c r="H7" s="186"/>
      <c r="I7" s="186"/>
      <c r="J7" s="186"/>
      <c r="K7" s="186"/>
      <c r="L7" s="186"/>
      <c r="M7" s="192" t="s">
        <v>2</v>
      </c>
      <c r="N7" s="114"/>
      <c r="O7" s="7"/>
      <c r="P7" s="127"/>
      <c r="Q7" s="28"/>
      <c r="R7" s="28"/>
      <c r="S7" s="28"/>
      <c r="T7" s="28"/>
      <c r="U7" s="28"/>
      <c r="V7" s="29"/>
      <c r="W7" s="29"/>
      <c r="X7" s="28"/>
      <c r="Y7" s="28"/>
      <c r="Z7" s="7"/>
      <c r="AA7" s="7"/>
      <c r="AB7" s="7"/>
      <c r="AC7" s="7"/>
      <c r="AD7" s="7"/>
      <c r="AE7" s="7"/>
      <c r="AF7" s="115"/>
      <c r="AG7" s="9"/>
      <c r="AH7" s="9"/>
      <c r="AI7" s="108"/>
    </row>
    <row r="8" spans="5:35" x14ac:dyDescent="0.2">
      <c r="E8" s="186"/>
      <c r="F8" s="186"/>
      <c r="G8" s="186"/>
      <c r="H8" s="186"/>
      <c r="I8" s="186"/>
      <c r="J8" s="186"/>
      <c r="K8" s="186"/>
      <c r="L8" s="186" t="s">
        <v>2</v>
      </c>
      <c r="M8" s="192" t="s">
        <v>2</v>
      </c>
      <c r="N8" s="114"/>
      <c r="O8" s="7"/>
      <c r="P8" s="82" t="s">
        <v>360</v>
      </c>
      <c r="Q8" s="82"/>
      <c r="R8" s="82"/>
      <c r="S8" s="82"/>
      <c r="T8" s="82"/>
      <c r="U8" s="82"/>
      <c r="V8" s="83"/>
      <c r="W8" s="83"/>
      <c r="X8" s="82"/>
      <c r="Y8" s="82"/>
      <c r="Z8" s="82"/>
      <c r="AA8" s="150"/>
      <c r="AB8" s="150"/>
      <c r="AC8" s="150"/>
      <c r="AD8" s="150"/>
      <c r="AE8" s="7"/>
      <c r="AF8" s="115"/>
      <c r="AG8" s="9"/>
      <c r="AH8" s="9"/>
      <c r="AI8" s="108"/>
    </row>
    <row r="9" spans="5:35" x14ac:dyDescent="0.2">
      <c r="E9" s="186"/>
      <c r="F9" s="186"/>
      <c r="G9" s="186"/>
      <c r="H9" s="186"/>
      <c r="I9" s="186"/>
      <c r="J9" s="186"/>
      <c r="K9" s="186"/>
      <c r="L9" s="186" t="s">
        <v>2</v>
      </c>
      <c r="M9" s="192" t="s">
        <v>2</v>
      </c>
      <c r="N9" s="114"/>
      <c r="O9" s="7"/>
      <c r="P9" s="84" t="s">
        <v>386</v>
      </c>
      <c r="Q9" s="84"/>
      <c r="R9" s="84"/>
      <c r="S9" s="84"/>
      <c r="T9" s="84"/>
      <c r="U9" s="84"/>
      <c r="V9" s="85"/>
      <c r="W9" s="85"/>
      <c r="X9" s="84"/>
      <c r="Y9" s="84"/>
      <c r="Z9" s="84"/>
      <c r="AA9" s="84"/>
      <c r="AB9" s="84"/>
      <c r="AC9" s="84"/>
      <c r="AD9" s="84"/>
      <c r="AE9" s="7"/>
      <c r="AF9" s="115"/>
      <c r="AG9" s="9"/>
      <c r="AH9" s="9"/>
      <c r="AI9" s="108"/>
    </row>
    <row r="10" spans="5:35" x14ac:dyDescent="0.2">
      <c r="E10" s="186"/>
      <c r="F10" s="186"/>
      <c r="G10" s="186"/>
      <c r="H10" s="186"/>
      <c r="I10" s="186"/>
      <c r="J10" s="186"/>
      <c r="K10" s="186"/>
      <c r="L10" s="186" t="s">
        <v>2</v>
      </c>
      <c r="M10" s="192" t="s">
        <v>2</v>
      </c>
      <c r="N10" s="114"/>
      <c r="O10" s="7"/>
      <c r="P10" s="84" t="s">
        <v>365</v>
      </c>
      <c r="Q10" s="84"/>
      <c r="R10" s="84"/>
      <c r="S10" s="84"/>
      <c r="T10" s="84"/>
      <c r="U10" s="84"/>
      <c r="V10" s="85"/>
      <c r="W10" s="85"/>
      <c r="X10" s="84"/>
      <c r="Y10" s="84"/>
      <c r="Z10" s="84"/>
      <c r="AA10" s="84"/>
      <c r="AB10" s="84"/>
      <c r="AC10" s="84"/>
      <c r="AD10" s="84"/>
      <c r="AE10" s="7"/>
      <c r="AF10" s="115"/>
      <c r="AG10" s="9"/>
      <c r="AH10" s="9"/>
      <c r="AI10" s="108"/>
    </row>
    <row r="11" spans="5:35" x14ac:dyDescent="0.2">
      <c r="E11" s="186"/>
      <c r="F11" s="186"/>
      <c r="G11" s="186"/>
      <c r="H11" s="186"/>
      <c r="I11" s="186"/>
      <c r="J11" s="186"/>
      <c r="K11" s="186"/>
      <c r="L11" s="186" t="s">
        <v>2</v>
      </c>
      <c r="M11" s="192" t="s">
        <v>2</v>
      </c>
      <c r="N11" s="114"/>
      <c r="O11" s="7"/>
      <c r="P11" s="84" t="s">
        <v>431</v>
      </c>
      <c r="Q11" s="84"/>
      <c r="R11" s="84"/>
      <c r="S11" s="84"/>
      <c r="T11" s="84"/>
      <c r="U11" s="84"/>
      <c r="V11" s="85"/>
      <c r="W11" s="85"/>
      <c r="X11" s="84"/>
      <c r="Y11" s="84"/>
      <c r="Z11" s="84"/>
      <c r="AA11" s="84"/>
      <c r="AB11" s="84"/>
      <c r="AC11" s="84"/>
      <c r="AD11" s="84"/>
      <c r="AE11" s="7"/>
      <c r="AF11" s="115"/>
      <c r="AG11" s="9"/>
      <c r="AH11" s="9"/>
      <c r="AI11" s="108"/>
    </row>
    <row r="12" spans="5:35" x14ac:dyDescent="0.2">
      <c r="E12" s="186"/>
      <c r="F12" s="186"/>
      <c r="G12" s="186"/>
      <c r="H12" s="186"/>
      <c r="I12" s="186"/>
      <c r="J12" s="186"/>
      <c r="K12" s="186"/>
      <c r="L12" s="186" t="s">
        <v>2</v>
      </c>
      <c r="M12" s="192" t="s">
        <v>2</v>
      </c>
      <c r="N12" s="114"/>
      <c r="O12" s="7"/>
      <c r="P12" s="84" t="s">
        <v>393</v>
      </c>
      <c r="Q12" s="117"/>
      <c r="R12" s="117"/>
      <c r="S12" s="117"/>
      <c r="T12" s="117"/>
      <c r="U12" s="118"/>
      <c r="V12" s="119"/>
      <c r="W12" s="119"/>
      <c r="X12" s="117"/>
      <c r="Y12" s="117"/>
      <c r="Z12" s="117"/>
      <c r="AA12" s="117"/>
      <c r="AB12" s="117"/>
      <c r="AC12" s="117"/>
      <c r="AD12" s="117"/>
      <c r="AE12" s="7"/>
      <c r="AF12" s="115"/>
      <c r="AG12" s="9"/>
      <c r="AH12" s="9"/>
      <c r="AI12" s="108"/>
    </row>
    <row r="13" spans="5:35" x14ac:dyDescent="0.2">
      <c r="E13" s="186"/>
      <c r="F13" s="186"/>
      <c r="G13" s="186"/>
      <c r="H13" s="186"/>
      <c r="I13" s="186"/>
      <c r="J13" s="186"/>
      <c r="K13" s="186"/>
      <c r="L13" s="186"/>
      <c r="M13" s="192" t="s">
        <v>2</v>
      </c>
      <c r="N13" s="114"/>
      <c r="O13" s="7"/>
      <c r="P13" s="135" t="s">
        <v>470</v>
      </c>
      <c r="Q13" s="135"/>
      <c r="R13" s="117"/>
      <c r="S13" s="117"/>
      <c r="T13" s="117"/>
      <c r="U13" s="118"/>
      <c r="V13" s="119"/>
      <c r="W13" s="119"/>
      <c r="X13" s="117"/>
      <c r="Y13" s="117"/>
      <c r="Z13" s="117"/>
      <c r="AA13" s="117"/>
      <c r="AB13" s="117"/>
      <c r="AC13" s="117"/>
      <c r="AD13" s="117"/>
      <c r="AE13" s="7"/>
      <c r="AF13" s="115"/>
      <c r="AG13" s="9"/>
      <c r="AH13" s="9"/>
      <c r="AI13" s="108"/>
    </row>
    <row r="14" spans="5:35" ht="14.25" customHeight="1" x14ac:dyDescent="0.2">
      <c r="E14" s="186"/>
      <c r="F14" s="186"/>
      <c r="G14" s="186"/>
      <c r="H14" s="186"/>
      <c r="I14" s="186"/>
      <c r="J14" s="186"/>
      <c r="K14" s="186"/>
      <c r="L14" s="186" t="s">
        <v>2</v>
      </c>
      <c r="M14" s="192" t="s">
        <v>2</v>
      </c>
      <c r="N14" s="120"/>
      <c r="O14" s="7"/>
      <c r="P14" s="7"/>
      <c r="Q14" s="7"/>
      <c r="R14" s="7"/>
      <c r="S14" s="7"/>
      <c r="T14" s="7"/>
      <c r="U14" s="7"/>
      <c r="V14" s="8"/>
      <c r="W14" s="8"/>
      <c r="X14" s="7"/>
      <c r="Y14" s="7"/>
      <c r="Z14" s="7"/>
      <c r="AA14" s="7"/>
      <c r="AB14" s="7"/>
      <c r="AC14" s="7"/>
      <c r="AD14" s="7"/>
      <c r="AE14" s="7"/>
      <c r="AF14" s="115"/>
      <c r="AG14" s="9"/>
      <c r="AH14" s="9"/>
      <c r="AI14" s="108"/>
    </row>
    <row r="15" spans="5:35" x14ac:dyDescent="0.2">
      <c r="E15" s="186"/>
      <c r="F15" s="186"/>
      <c r="G15" s="186"/>
      <c r="H15" s="186"/>
      <c r="I15" s="186"/>
      <c r="J15" s="186"/>
      <c r="K15" s="186"/>
      <c r="L15" s="186" t="s">
        <v>2</v>
      </c>
      <c r="M15" s="192" t="s">
        <v>2</v>
      </c>
      <c r="N15" s="121"/>
      <c r="O15" s="122"/>
      <c r="P15" s="122"/>
      <c r="Q15" s="122"/>
      <c r="R15" s="122"/>
      <c r="S15" s="122"/>
      <c r="T15" s="122"/>
      <c r="U15" s="122"/>
      <c r="V15" s="123"/>
      <c r="W15" s="123"/>
      <c r="X15" s="122"/>
      <c r="Y15" s="122"/>
      <c r="Z15" s="122"/>
      <c r="AA15" s="122"/>
      <c r="AB15" s="122"/>
      <c r="AC15" s="122"/>
      <c r="AD15" s="122"/>
      <c r="AE15" s="122"/>
      <c r="AF15" s="124"/>
      <c r="AG15" s="9"/>
      <c r="AH15" s="9"/>
      <c r="AI15" s="108"/>
    </row>
    <row r="16" spans="5:35" ht="16" thickBot="1" x14ac:dyDescent="0.25">
      <c r="E16" s="186"/>
      <c r="F16" s="186"/>
      <c r="G16" s="186"/>
      <c r="H16" s="186"/>
      <c r="I16" s="186"/>
      <c r="J16" s="186"/>
      <c r="K16" s="186"/>
      <c r="L16" s="186" t="s">
        <v>2</v>
      </c>
      <c r="M16" s="192" t="s">
        <v>2</v>
      </c>
      <c r="N16" s="9"/>
      <c r="O16" s="9"/>
      <c r="P16" s="9"/>
      <c r="Q16" s="9"/>
      <c r="R16" s="9"/>
      <c r="S16" s="9"/>
      <c r="T16" s="9"/>
      <c r="U16" s="9"/>
      <c r="V16" s="10"/>
      <c r="W16" s="10"/>
      <c r="X16" s="9"/>
      <c r="Y16" s="9"/>
      <c r="Z16" s="9"/>
      <c r="AA16" s="9"/>
      <c r="AB16" s="9"/>
      <c r="AC16" s="9"/>
      <c r="AD16" s="9"/>
      <c r="AF16" s="9"/>
      <c r="AG16" s="9"/>
      <c r="AH16" s="9"/>
      <c r="AI16" s="108"/>
    </row>
    <row r="17" spans="5:35" ht="21" customHeight="1" thickTop="1" x14ac:dyDescent="0.2">
      <c r="E17" s="186"/>
      <c r="F17" s="186"/>
      <c r="G17" s="186"/>
      <c r="H17" s="186"/>
      <c r="I17" s="186"/>
      <c r="J17" s="186"/>
      <c r="K17" s="186"/>
      <c r="L17" s="186" t="s">
        <v>2</v>
      </c>
      <c r="M17" s="192" t="s">
        <v>2</v>
      </c>
      <c r="N17" s="9"/>
      <c r="O17" s="89"/>
      <c r="P17" s="90"/>
      <c r="Q17" s="90"/>
      <c r="R17" s="90"/>
      <c r="S17" s="90"/>
      <c r="T17" s="90"/>
      <c r="U17" s="90"/>
      <c r="V17" s="91"/>
      <c r="W17" s="91"/>
      <c r="X17" s="90"/>
      <c r="Y17" s="90"/>
      <c r="Z17" s="90"/>
      <c r="AA17" s="90"/>
      <c r="AB17" s="90"/>
      <c r="AC17" s="90"/>
      <c r="AD17" s="90"/>
      <c r="AE17" s="86"/>
      <c r="AF17" s="9"/>
      <c r="AG17" s="9"/>
      <c r="AH17" s="9"/>
      <c r="AI17" s="108"/>
    </row>
    <row r="18" spans="5:35" ht="21" customHeight="1" x14ac:dyDescent="0.2">
      <c r="E18" s="186"/>
      <c r="F18" s="186"/>
      <c r="G18" s="186"/>
      <c r="H18" s="186"/>
      <c r="I18" s="186"/>
      <c r="J18" s="186"/>
      <c r="K18" s="186"/>
      <c r="L18" s="186" t="s">
        <v>2</v>
      </c>
      <c r="M18" s="192" t="s">
        <v>2</v>
      </c>
      <c r="N18" s="9"/>
      <c r="O18" s="92"/>
      <c r="P18" s="216" t="s">
        <v>397</v>
      </c>
      <c r="Q18" s="216"/>
      <c r="R18" s="155"/>
      <c r="S18" s="217" t="s">
        <v>388</v>
      </c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87"/>
      <c r="AF18" s="9"/>
      <c r="AG18" s="9"/>
      <c r="AH18" s="9"/>
      <c r="AI18" s="108"/>
    </row>
    <row r="19" spans="5:35" ht="21" customHeight="1" x14ac:dyDescent="0.2">
      <c r="E19" s="186"/>
      <c r="F19" s="186"/>
      <c r="G19" s="186"/>
      <c r="H19" s="186"/>
      <c r="I19" s="186"/>
      <c r="J19" s="186"/>
      <c r="K19" s="186"/>
      <c r="L19" s="186" t="s">
        <v>2</v>
      </c>
      <c r="M19" s="192" t="s">
        <v>2</v>
      </c>
      <c r="N19" s="9"/>
      <c r="O19" s="92"/>
      <c r="P19" s="216"/>
      <c r="Q19" s="216"/>
      <c r="R19" s="156"/>
      <c r="S19" s="218" t="s">
        <v>389</v>
      </c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87"/>
      <c r="AF19" s="9"/>
      <c r="AG19" s="9"/>
      <c r="AH19" s="9"/>
      <c r="AI19" s="108"/>
    </row>
    <row r="20" spans="5:35" ht="21" customHeight="1" x14ac:dyDescent="0.2">
      <c r="E20" s="186"/>
      <c r="F20" s="186"/>
      <c r="G20" s="186"/>
      <c r="H20" s="186"/>
      <c r="I20" s="186"/>
      <c r="J20" s="186"/>
      <c r="K20" s="186"/>
      <c r="L20" s="186" t="s">
        <v>2</v>
      </c>
      <c r="M20" s="192" t="s">
        <v>2</v>
      </c>
      <c r="N20" s="9"/>
      <c r="O20" s="92"/>
      <c r="P20" s="216"/>
      <c r="Q20" s="216"/>
      <c r="R20" s="156"/>
      <c r="S20" s="218" t="s">
        <v>390</v>
      </c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87"/>
      <c r="AF20" s="9"/>
      <c r="AG20" s="9"/>
      <c r="AH20" s="9"/>
      <c r="AI20" s="108"/>
    </row>
    <row r="21" spans="5:35" ht="21" customHeight="1" x14ac:dyDescent="0.2">
      <c r="E21" s="186"/>
      <c r="F21" s="186"/>
      <c r="G21" s="186"/>
      <c r="H21" s="186"/>
      <c r="I21" s="186"/>
      <c r="J21" s="186"/>
      <c r="K21" s="186"/>
      <c r="L21" s="186" t="s">
        <v>2</v>
      </c>
      <c r="M21" s="192" t="s">
        <v>2</v>
      </c>
      <c r="N21" s="9"/>
      <c r="O21" s="92"/>
      <c r="P21" s="216"/>
      <c r="Q21" s="216"/>
      <c r="R21" s="156"/>
      <c r="S21" s="218" t="s">
        <v>391</v>
      </c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87"/>
      <c r="AF21" s="9"/>
      <c r="AG21" s="9"/>
      <c r="AH21" s="9"/>
      <c r="AI21" s="108"/>
    </row>
    <row r="22" spans="5:35" ht="21" customHeight="1" x14ac:dyDescent="0.2">
      <c r="E22" s="186"/>
      <c r="F22" s="186"/>
      <c r="G22" s="186"/>
      <c r="H22" s="186"/>
      <c r="I22" s="186"/>
      <c r="J22" s="186"/>
      <c r="K22" s="186"/>
      <c r="L22" s="186" t="s">
        <v>2</v>
      </c>
      <c r="M22" s="192" t="s">
        <v>2</v>
      </c>
      <c r="N22" s="9"/>
      <c r="O22" s="92"/>
      <c r="P22" s="93"/>
      <c r="Q22" s="93"/>
      <c r="R22" s="93"/>
      <c r="S22" s="93"/>
      <c r="T22" s="93"/>
      <c r="U22" s="93"/>
      <c r="V22" s="94"/>
      <c r="W22" s="94"/>
      <c r="X22" s="93"/>
      <c r="Y22" s="93"/>
      <c r="Z22" s="93"/>
      <c r="AA22" s="93"/>
      <c r="AB22" s="93"/>
      <c r="AC22" s="93"/>
      <c r="AD22" s="93"/>
      <c r="AE22" s="87"/>
      <c r="AF22" s="9"/>
      <c r="AG22" s="9"/>
      <c r="AH22" s="9"/>
      <c r="AI22" s="108"/>
    </row>
    <row r="23" spans="5:35" ht="21" customHeight="1" x14ac:dyDescent="0.2">
      <c r="E23" s="186"/>
      <c r="F23" s="186"/>
      <c r="G23" s="186"/>
      <c r="H23" s="186"/>
      <c r="I23" s="186"/>
      <c r="J23" s="186"/>
      <c r="K23" s="186"/>
      <c r="L23" s="186" t="s">
        <v>2</v>
      </c>
      <c r="M23" s="192" t="s">
        <v>2</v>
      </c>
      <c r="N23" s="9"/>
      <c r="O23" s="92"/>
      <c r="P23" s="106"/>
      <c r="Q23" s="106"/>
      <c r="R23" s="159" t="s">
        <v>384</v>
      </c>
      <c r="S23" s="221" t="s">
        <v>423</v>
      </c>
      <c r="T23" s="221"/>
      <c r="U23" s="221"/>
      <c r="V23" s="221"/>
      <c r="W23" s="221"/>
      <c r="X23" s="221"/>
      <c r="Y23" s="221"/>
      <c r="Z23" s="221"/>
      <c r="AA23" s="199"/>
      <c r="AB23" s="199"/>
      <c r="AC23" s="199"/>
      <c r="AD23" s="199"/>
      <c r="AE23" s="87"/>
      <c r="AF23" s="9"/>
      <c r="AG23" s="9"/>
      <c r="AH23" s="9"/>
      <c r="AI23" s="108"/>
    </row>
    <row r="24" spans="5:35" ht="21" customHeight="1" x14ac:dyDescent="0.2">
      <c r="E24" s="186"/>
      <c r="F24" s="186"/>
      <c r="G24" s="186"/>
      <c r="H24" s="186"/>
      <c r="I24" s="186"/>
      <c r="J24" s="186"/>
      <c r="K24" s="186"/>
      <c r="L24" s="186"/>
      <c r="M24" s="192" t="s">
        <v>2</v>
      </c>
      <c r="N24" s="9"/>
      <c r="O24" s="92"/>
      <c r="P24" s="106"/>
      <c r="Q24" s="106"/>
      <c r="R24" s="159" t="s">
        <v>421</v>
      </c>
      <c r="S24" s="219">
        <v>20477</v>
      </c>
      <c r="T24" s="219"/>
      <c r="U24" s="219"/>
      <c r="V24" s="219"/>
      <c r="W24" s="196"/>
      <c r="X24" s="197"/>
      <c r="Y24" s="197"/>
      <c r="Z24" s="197"/>
      <c r="AA24" s="197"/>
      <c r="AB24" s="197"/>
      <c r="AC24" s="197"/>
      <c r="AD24" s="197"/>
      <c r="AE24" s="87"/>
      <c r="AF24" s="9"/>
      <c r="AG24" s="9"/>
      <c r="AH24" s="9"/>
      <c r="AI24" s="108"/>
    </row>
    <row r="25" spans="5:35" ht="21" customHeight="1" x14ac:dyDescent="0.2">
      <c r="E25" s="186"/>
      <c r="F25" s="186"/>
      <c r="G25" s="186"/>
      <c r="H25" s="186"/>
      <c r="I25" s="186"/>
      <c r="J25" s="186"/>
      <c r="K25" s="186"/>
      <c r="L25" s="186" t="s">
        <v>2</v>
      </c>
      <c r="M25" s="192" t="s">
        <v>2</v>
      </c>
      <c r="N25" s="9"/>
      <c r="O25" s="92"/>
      <c r="P25" s="106"/>
      <c r="Q25" s="106"/>
      <c r="R25" s="159" t="s">
        <v>398</v>
      </c>
      <c r="S25" s="219">
        <v>44956</v>
      </c>
      <c r="T25" s="219"/>
      <c r="U25" s="219"/>
      <c r="V25" s="219"/>
      <c r="W25" s="196"/>
      <c r="X25" s="198"/>
      <c r="Y25" s="198"/>
      <c r="Z25" s="93"/>
      <c r="AA25" s="93"/>
      <c r="AB25" s="93"/>
      <c r="AC25" s="93"/>
      <c r="AD25" s="93"/>
      <c r="AE25" s="87"/>
      <c r="AF25" s="9"/>
      <c r="AG25" s="9"/>
      <c r="AH25" s="9"/>
      <c r="AI25" s="108"/>
    </row>
    <row r="26" spans="5:35" ht="21" customHeight="1" x14ac:dyDescent="0.2">
      <c r="E26" s="186"/>
      <c r="F26" s="186"/>
      <c r="G26" s="186"/>
      <c r="H26" s="186"/>
      <c r="I26" s="186"/>
      <c r="J26" s="186"/>
      <c r="K26" s="186"/>
      <c r="L26" s="186" t="s">
        <v>2</v>
      </c>
      <c r="M26" s="192" t="s">
        <v>2</v>
      </c>
      <c r="N26" s="9"/>
      <c r="O26" s="92"/>
      <c r="P26" s="106"/>
      <c r="Q26" s="106"/>
      <c r="R26" s="159" t="s">
        <v>424</v>
      </c>
      <c r="S26" s="219" t="s">
        <v>430</v>
      </c>
      <c r="T26" s="220"/>
      <c r="U26" s="220"/>
      <c r="V26" s="220"/>
      <c r="W26" s="196"/>
      <c r="X26" s="198"/>
      <c r="Y26" s="198"/>
      <c r="Z26" s="93"/>
      <c r="AA26" s="93"/>
      <c r="AB26" s="93"/>
      <c r="AC26" s="93"/>
      <c r="AD26" s="93"/>
      <c r="AE26" s="87"/>
      <c r="AF26" s="9"/>
      <c r="AG26" s="9"/>
      <c r="AH26" s="9"/>
      <c r="AI26" s="108"/>
    </row>
    <row r="27" spans="5:35" ht="21" customHeight="1" x14ac:dyDescent="0.2">
      <c r="E27" s="186"/>
      <c r="F27" s="186"/>
      <c r="G27" s="186"/>
      <c r="H27" s="186"/>
      <c r="I27" s="186"/>
      <c r="J27" s="186"/>
      <c r="K27" s="186"/>
      <c r="L27" s="186"/>
      <c r="M27" s="192" t="s">
        <v>2</v>
      </c>
      <c r="N27" s="9"/>
      <c r="O27" s="92"/>
      <c r="P27" s="106"/>
      <c r="Q27" s="106"/>
      <c r="R27" s="159" t="s">
        <v>419</v>
      </c>
      <c r="S27" s="221"/>
      <c r="T27" s="221"/>
      <c r="U27" s="221"/>
      <c r="V27" s="221"/>
      <c r="W27" s="221"/>
      <c r="X27" s="221"/>
      <c r="Y27" s="221"/>
      <c r="Z27" s="221"/>
      <c r="AA27" s="199"/>
      <c r="AB27" s="199"/>
      <c r="AC27" s="199"/>
      <c r="AD27" s="199"/>
      <c r="AE27" s="87"/>
      <c r="AF27" s="9"/>
      <c r="AG27" s="9"/>
      <c r="AH27" s="9"/>
      <c r="AI27" s="108"/>
    </row>
    <row r="28" spans="5:35" ht="21" customHeight="1" x14ac:dyDescent="0.2">
      <c r="E28" s="186"/>
      <c r="F28" s="186"/>
      <c r="G28" s="186"/>
      <c r="H28" s="186"/>
      <c r="I28" s="186"/>
      <c r="J28" s="186"/>
      <c r="K28" s="186"/>
      <c r="L28" s="186" t="s">
        <v>2</v>
      </c>
      <c r="M28" s="192" t="s">
        <v>2</v>
      </c>
      <c r="N28" s="9"/>
      <c r="O28" s="92"/>
      <c r="P28" s="106"/>
      <c r="Q28" s="106"/>
      <c r="R28" s="159" t="s">
        <v>387</v>
      </c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87"/>
      <c r="AF28" s="9"/>
      <c r="AG28" s="9"/>
      <c r="AH28" s="9"/>
      <c r="AI28" s="108"/>
    </row>
    <row r="29" spans="5:35" ht="21" customHeight="1" x14ac:dyDescent="0.2">
      <c r="E29" s="186"/>
      <c r="F29" s="186"/>
      <c r="G29" s="186"/>
      <c r="H29" s="186"/>
      <c r="I29" s="186"/>
      <c r="J29" s="186"/>
      <c r="K29" s="186"/>
      <c r="L29" s="186" t="s">
        <v>2</v>
      </c>
      <c r="M29" s="192" t="s">
        <v>2</v>
      </c>
      <c r="N29" s="9"/>
      <c r="O29" s="92"/>
      <c r="P29" s="95"/>
      <c r="Q29" s="95"/>
      <c r="R29" s="159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87"/>
      <c r="AF29" s="9"/>
      <c r="AG29" s="9"/>
      <c r="AH29" s="9"/>
      <c r="AI29" s="108"/>
    </row>
    <row r="30" spans="5:35" ht="21" customHeight="1" x14ac:dyDescent="0.2">
      <c r="E30" s="186"/>
      <c r="F30" s="186"/>
      <c r="G30" s="186"/>
      <c r="H30" s="186"/>
      <c r="I30" s="186"/>
      <c r="J30" s="186"/>
      <c r="K30" s="186"/>
      <c r="L30" s="186" t="s">
        <v>2</v>
      </c>
      <c r="M30" s="192" t="s">
        <v>2</v>
      </c>
      <c r="N30" s="9"/>
      <c r="O30" s="92"/>
      <c r="P30" s="93"/>
      <c r="Q30" s="93"/>
      <c r="R30" s="93"/>
      <c r="S30" s="93"/>
      <c r="T30" s="93"/>
      <c r="U30" s="93"/>
      <c r="V30" s="94"/>
      <c r="W30" s="94"/>
      <c r="X30" s="93"/>
      <c r="Y30" s="93"/>
      <c r="Z30" s="93"/>
      <c r="AA30" s="93"/>
      <c r="AB30" s="93"/>
      <c r="AC30" s="93"/>
      <c r="AD30" s="93"/>
      <c r="AE30" s="87"/>
      <c r="AF30" s="9"/>
      <c r="AG30" s="9"/>
      <c r="AH30" s="9"/>
      <c r="AI30" s="108"/>
    </row>
    <row r="31" spans="5:35" ht="21" customHeight="1" x14ac:dyDescent="0.2">
      <c r="E31" s="186"/>
      <c r="F31" s="186"/>
      <c r="G31" s="186"/>
      <c r="H31" s="186"/>
      <c r="I31" s="186"/>
      <c r="J31" s="186"/>
      <c r="K31" s="186"/>
      <c r="L31" s="186" t="s">
        <v>2</v>
      </c>
      <c r="M31" s="192" t="s">
        <v>2</v>
      </c>
      <c r="N31" s="9"/>
      <c r="O31" s="92"/>
      <c r="P31" s="103" t="s">
        <v>74</v>
      </c>
      <c r="Q31" s="104" t="s">
        <v>75</v>
      </c>
      <c r="R31" s="151" t="s">
        <v>64</v>
      </c>
      <c r="S31" s="105" t="s">
        <v>394</v>
      </c>
      <c r="T31" s="179"/>
      <c r="U31" s="157"/>
      <c r="V31" s="158"/>
      <c r="W31" s="158"/>
      <c r="X31" s="157"/>
      <c r="Y31" s="157"/>
      <c r="Z31" s="157"/>
      <c r="AA31" s="157"/>
      <c r="AB31" s="157"/>
      <c r="AC31" s="157"/>
      <c r="AD31" s="157"/>
      <c r="AE31" s="87"/>
      <c r="AF31" s="9"/>
      <c r="AG31" s="9"/>
      <c r="AH31" s="9"/>
      <c r="AI31" s="108"/>
    </row>
    <row r="32" spans="5:35" ht="21" customHeight="1" x14ac:dyDescent="0.2">
      <c r="E32" s="186"/>
      <c r="F32" s="186"/>
      <c r="G32" s="186"/>
      <c r="H32" s="186"/>
      <c r="I32" s="186"/>
      <c r="J32" s="186"/>
      <c r="K32" s="186"/>
      <c r="L32" s="186" t="s">
        <v>2</v>
      </c>
      <c r="M32" s="192" t="s">
        <v>2</v>
      </c>
      <c r="N32" s="9"/>
      <c r="O32" s="92"/>
      <c r="P32" s="159" t="s">
        <v>0</v>
      </c>
      <c r="Q32" s="182" t="s">
        <v>63</v>
      </c>
      <c r="R32" s="212" t="str">
        <f>Q32</f>
        <v>Female</v>
      </c>
      <c r="S32" s="180" cm="1">
        <f t="array" aca="1" ref="S32" ca="1">IF(CELL("tipo",R32)="b","&lt;-select data",IF(Q32="Female",0,IF(Q32="Male",1,"")))</f>
        <v>0</v>
      </c>
      <c r="T32" s="233" t="str">
        <f>IF(R32="","","sex")</f>
        <v>sex</v>
      </c>
      <c r="U32" s="233"/>
      <c r="V32" s="162"/>
      <c r="W32" s="162"/>
      <c r="X32" s="161"/>
      <c r="Y32" s="161"/>
      <c r="Z32" s="161"/>
      <c r="AA32" s="161"/>
      <c r="AB32" s="161"/>
      <c r="AC32" s="161"/>
      <c r="AD32" s="161"/>
      <c r="AE32" s="87"/>
      <c r="AF32" s="9"/>
      <c r="AG32" s="9"/>
      <c r="AH32" s="9"/>
      <c r="AI32" s="108"/>
    </row>
    <row r="33" spans="1:35" ht="21" customHeight="1" x14ac:dyDescent="0.2">
      <c r="E33" s="186"/>
      <c r="F33" s="186"/>
      <c r="G33" s="186"/>
      <c r="H33" s="186" t="s">
        <v>67</v>
      </c>
      <c r="I33" s="186" t="s">
        <v>405</v>
      </c>
      <c r="J33" s="186"/>
      <c r="K33" s="186"/>
      <c r="L33" s="186" t="s">
        <v>2</v>
      </c>
      <c r="M33" s="192" t="s">
        <v>2</v>
      </c>
      <c r="N33" s="9"/>
      <c r="O33" s="92"/>
      <c r="P33" s="159" t="s">
        <v>71</v>
      </c>
      <c r="Q33" s="182" t="s">
        <v>67</v>
      </c>
      <c r="R33" s="163"/>
      <c r="S33" s="184" cm="1">
        <f t="array" aca="1" ref="S33" ca="1">IF(CELL("tipo",R33)="v",IF(Q33="years",R33,IF(Q33="months",R33/12,"")),IF(AND(S24&lt;&gt;"",S25&lt;&gt;""),(S25-S24)/365.25,IF(CELL("tipo",R33)="b","&lt;-enter data","")))</f>
        <v>67.019849418206704</v>
      </c>
      <c r="T33" s="233" t="str" cm="1">
        <f t="array" aca="1" ref="T33" ca="1">IF(CELL("tipo",R33)="v","years",IF(AND(S24&lt;&gt;"",S25&lt;&gt;""),"years (calculated)",""))</f>
        <v>years (calculated)</v>
      </c>
      <c r="U33" s="233"/>
      <c r="V33" s="164" t="str">
        <f>IF(R33="","",IF(OR(S33&lt;2.7,S33&gt;90),"&lt;-CAUTION! Age out of range (2.7 to 90 years old)",""))</f>
        <v/>
      </c>
      <c r="W33" s="162"/>
      <c r="X33" s="161"/>
      <c r="Y33" s="161"/>
      <c r="Z33" s="161"/>
      <c r="AA33" s="161"/>
      <c r="AB33" s="161"/>
      <c r="AC33" s="161"/>
      <c r="AD33" s="161"/>
      <c r="AE33" s="87"/>
      <c r="AF33" s="9"/>
      <c r="AG33" s="9"/>
      <c r="AH33" s="9"/>
      <c r="AI33" s="108"/>
    </row>
    <row r="34" spans="1:35" ht="21" customHeight="1" x14ac:dyDescent="0.2">
      <c r="E34" s="186"/>
      <c r="F34" s="186"/>
      <c r="G34" s="186"/>
      <c r="H34" s="186" t="s">
        <v>406</v>
      </c>
      <c r="I34" s="186" t="s">
        <v>66</v>
      </c>
      <c r="J34" s="186" t="s">
        <v>407</v>
      </c>
      <c r="K34" s="186" t="s">
        <v>412</v>
      </c>
      <c r="L34" s="186" t="s">
        <v>2</v>
      </c>
      <c r="M34" s="192" t="s">
        <v>2</v>
      </c>
      <c r="N34" s="9"/>
      <c r="O34" s="92"/>
      <c r="P34" s="159" t="s">
        <v>70</v>
      </c>
      <c r="Q34" s="182" t="s">
        <v>406</v>
      </c>
      <c r="R34" s="163">
        <v>1.81</v>
      </c>
      <c r="S34" s="180" cm="1">
        <f t="array" aca="1" ref="S34" ca="1">IF(CELL("tipo",R34)="b","&lt;-enter data",IF(Q34="meters",R34*100,IF(Q34="cm",R34,IF(Q34="feet",R34*30.48,IF(Q34="feet*inches",IF(ISERROR(FIND("*",R34,1)),R34*30.48,LEFT(R34,FIND("*",R34,1)-1)*30.48+RIGHT(R34,LEN(R34)-FIND("*",R34,1))*2.54))))))</f>
        <v>181</v>
      </c>
      <c r="T34" s="233" t="str">
        <f>IF(R34="","","cm")</f>
        <v>cm</v>
      </c>
      <c r="U34" s="233"/>
      <c r="V34" s="164" t="str">
        <f ca="1">IF(R34="","",IF(OR(S34&lt;50,S34&gt;200),"&lt;-CAUTION! Check if height is correct",""))</f>
        <v/>
      </c>
      <c r="W34" s="162"/>
      <c r="X34" s="161"/>
      <c r="Y34" s="161"/>
      <c r="Z34" s="161"/>
      <c r="AA34" s="161"/>
      <c r="AB34" s="161"/>
      <c r="AC34" s="161"/>
      <c r="AD34" s="161"/>
      <c r="AE34" s="87"/>
      <c r="AF34" s="9"/>
      <c r="AG34" s="9"/>
      <c r="AH34" s="9"/>
      <c r="AI34" s="108"/>
    </row>
    <row r="35" spans="1:35" ht="21" customHeight="1" x14ac:dyDescent="0.2">
      <c r="E35" s="186"/>
      <c r="F35" s="186"/>
      <c r="G35" s="186"/>
      <c r="H35" s="186" t="s">
        <v>68</v>
      </c>
      <c r="I35" s="186" t="s">
        <v>408</v>
      </c>
      <c r="J35" s="186"/>
      <c r="K35" s="186"/>
      <c r="L35" s="186" t="s">
        <v>2</v>
      </c>
      <c r="M35" s="192" t="s">
        <v>2</v>
      </c>
      <c r="N35" s="9"/>
      <c r="O35" s="92"/>
      <c r="P35" s="159" t="s">
        <v>69</v>
      </c>
      <c r="Q35" s="182" t="s">
        <v>68</v>
      </c>
      <c r="R35" s="163">
        <v>98</v>
      </c>
      <c r="S35" s="181" cm="1">
        <f t="array" aca="1" ref="S35" ca="1">IF(AND(CELL("tipo",R34)="v",CELL("tipo",R36)="v"),ROUND(S36*(S34/100)^2,1)&amp;" (calculated)",IF(CELL("tipo",R35)="v",R35,"&lt;-enter data"))</f>
        <v>98</v>
      </c>
      <c r="T35" s="185"/>
      <c r="U35" s="185"/>
      <c r="V35" s="164" t="str">
        <f ca="1">IF(OR(R36&lt;&gt;"",R34="",R35=""),"",IF(R35&lt;&gt;"",IF(OR(S35&lt;50,S35&gt;200),"&lt;-CAUTION! Check if weight is correct","")))</f>
        <v/>
      </c>
      <c r="W35" s="162"/>
      <c r="X35" s="161"/>
      <c r="Y35" s="161"/>
      <c r="Z35" s="161"/>
      <c r="AA35" s="161"/>
      <c r="AB35" s="161"/>
      <c r="AC35" s="161"/>
      <c r="AD35" s="161"/>
      <c r="AE35" s="87"/>
      <c r="AF35" s="9"/>
      <c r="AG35" s="9"/>
      <c r="AH35" s="9"/>
      <c r="AI35" s="108"/>
    </row>
    <row r="36" spans="1:35" ht="21" customHeight="1" x14ac:dyDescent="0.2">
      <c r="E36" s="186"/>
      <c r="F36" s="186"/>
      <c r="G36" s="186"/>
      <c r="H36" s="186" t="s">
        <v>418</v>
      </c>
      <c r="I36" s="186"/>
      <c r="J36" s="186"/>
      <c r="K36" s="186"/>
      <c r="L36" s="186" t="s">
        <v>2</v>
      </c>
      <c r="M36" s="192" t="s">
        <v>2</v>
      </c>
      <c r="N36" s="9"/>
      <c r="O36" s="92"/>
      <c r="P36" s="159" t="s">
        <v>395</v>
      </c>
      <c r="Q36" s="183" t="s">
        <v>422</v>
      </c>
      <c r="R36" s="163"/>
      <c r="S36" s="180" cm="1">
        <f t="array" aca="1" ref="S36" ca="1">IF(CELL("tipo",R36)="v",R36,IF(AND(CELL("tipo",S34)="v",CELL("tipo",S35)="v"),ROUND(S35/(S34/100)^2,1),"&lt;-enter data"))</f>
        <v>29.9</v>
      </c>
      <c r="T36" s="233" t="str" cm="1">
        <f t="array" aca="1" ref="T36" ca="1">IF(CELL("tipo",R36)="v","kg/m2",IF(CELL("tipo",S36)="v","kg/m2 (calculated)"))</f>
        <v>kg/m2 (calculated)</v>
      </c>
      <c r="U36" s="233"/>
      <c r="V36" s="164" t="str">
        <f>IF(R36="","",IF(OR(S36&lt;15,S36&gt;60),"&lt;-CAUTION! Check if BMI is correct",""))</f>
        <v/>
      </c>
      <c r="W36" s="162"/>
      <c r="X36" s="161"/>
      <c r="Y36" s="161"/>
      <c r="Z36" s="161"/>
      <c r="AA36" s="161"/>
      <c r="AB36" s="161"/>
      <c r="AC36" s="161"/>
      <c r="AD36" s="161"/>
      <c r="AE36" s="87"/>
      <c r="AF36" s="9"/>
      <c r="AG36" s="9"/>
      <c r="AH36" s="9"/>
      <c r="AI36" s="108"/>
    </row>
    <row r="37" spans="1:35" ht="32.25" customHeight="1" thickBot="1" x14ac:dyDescent="0.25">
      <c r="E37" s="186"/>
      <c r="F37" s="186"/>
      <c r="G37" s="186"/>
      <c r="H37" s="187"/>
      <c r="I37" s="187"/>
      <c r="J37" s="187">
        <v>1</v>
      </c>
      <c r="K37" s="187">
        <v>1</v>
      </c>
      <c r="L37" s="186" t="s">
        <v>2</v>
      </c>
      <c r="M37" s="192" t="s">
        <v>2</v>
      </c>
      <c r="N37" s="9"/>
      <c r="O37" s="92"/>
      <c r="P37" s="159"/>
      <c r="Q37" s="162"/>
      <c r="R37" s="160"/>
      <c r="S37" s="234" t="str" cm="1">
        <f t="array" aca="1" ref="S37" ca="1">IF(OR(CELL("TIPO",$S$32)&lt;&gt;"v",CELL("TIPO",$S$33)&lt;&gt;"v",CELL("TIPO",$S$34)&lt;&gt;"v",CELL("TIPO",$S$36)&lt;&gt;"v"),"Check your data","Data seems correct")</f>
        <v>Data seems correct</v>
      </c>
      <c r="T37" s="234"/>
      <c r="U37" s="234"/>
      <c r="V37" s="162"/>
      <c r="W37" s="162"/>
      <c r="X37" s="161"/>
      <c r="Y37" s="161"/>
      <c r="Z37" s="161"/>
      <c r="AA37" s="161"/>
      <c r="AB37" s="161"/>
      <c r="AC37" s="161"/>
      <c r="AD37" s="161"/>
      <c r="AE37" s="87"/>
      <c r="AF37" s="9"/>
      <c r="AG37" s="9"/>
      <c r="AH37" s="9"/>
      <c r="AI37" s="108"/>
    </row>
    <row r="38" spans="1:35" ht="21" customHeight="1" x14ac:dyDescent="0.2">
      <c r="E38" s="186" t="s">
        <v>429</v>
      </c>
      <c r="F38" s="186"/>
      <c r="G38" s="186"/>
      <c r="H38" s="187">
        <v>1</v>
      </c>
      <c r="I38" s="187"/>
      <c r="J38" s="187"/>
      <c r="K38" s="187"/>
      <c r="L38" s="186" t="s">
        <v>2</v>
      </c>
      <c r="M38" s="192" t="s">
        <v>2</v>
      </c>
      <c r="N38" s="9"/>
      <c r="O38" s="92"/>
      <c r="P38" s="161"/>
      <c r="Q38" s="162"/>
      <c r="R38" s="226" t="s">
        <v>65</v>
      </c>
      <c r="S38" s="226"/>
      <c r="T38" s="164"/>
      <c r="U38" s="165"/>
      <c r="V38" s="166"/>
      <c r="W38" s="227" t="s">
        <v>413</v>
      </c>
      <c r="X38" s="228"/>
      <c r="Y38" s="228"/>
      <c r="Z38" s="229" t="s">
        <v>415</v>
      </c>
      <c r="AA38" s="230"/>
      <c r="AB38" s="230"/>
      <c r="AC38" s="231"/>
      <c r="AD38" s="232"/>
      <c r="AE38" s="87"/>
      <c r="AF38" s="9"/>
      <c r="AG38" s="9"/>
      <c r="AH38" s="9"/>
      <c r="AI38" s="108"/>
    </row>
    <row r="39" spans="1:35" ht="21" customHeight="1" x14ac:dyDescent="0.2">
      <c r="A39" t="s">
        <v>74</v>
      </c>
      <c r="B39" t="s">
        <v>355</v>
      </c>
      <c r="C39" t="s">
        <v>356</v>
      </c>
      <c r="E39" s="186"/>
      <c r="F39" s="186"/>
      <c r="G39" s="186"/>
      <c r="H39" s="187"/>
      <c r="I39" s="187">
        <v>1</v>
      </c>
      <c r="J39" s="187"/>
      <c r="K39" s="187"/>
      <c r="L39" s="186" t="s">
        <v>2</v>
      </c>
      <c r="M39" s="192" t="s">
        <v>2</v>
      </c>
      <c r="N39" s="9"/>
      <c r="O39" s="92"/>
      <c r="P39" s="103" t="s">
        <v>74</v>
      </c>
      <c r="Q39" s="104" t="s">
        <v>75</v>
      </c>
      <c r="R39" s="178" t="s">
        <v>403</v>
      </c>
      <c r="S39" s="178" t="s">
        <v>404</v>
      </c>
      <c r="T39" s="104" t="s">
        <v>57</v>
      </c>
      <c r="U39" s="104" t="s">
        <v>60</v>
      </c>
      <c r="V39" s="104" t="s">
        <v>61</v>
      </c>
      <c r="W39" s="152" t="s">
        <v>414</v>
      </c>
      <c r="X39" s="104" t="s">
        <v>58</v>
      </c>
      <c r="Y39" s="104" t="s">
        <v>59</v>
      </c>
      <c r="Z39" s="152" t="s">
        <v>58</v>
      </c>
      <c r="AA39" s="104" t="s">
        <v>59</v>
      </c>
      <c r="AB39" s="153" t="s">
        <v>416</v>
      </c>
      <c r="AC39" s="153" t="s">
        <v>420</v>
      </c>
      <c r="AD39" s="154" t="s">
        <v>417</v>
      </c>
      <c r="AE39" s="87"/>
      <c r="AF39" s="9"/>
      <c r="AG39" s="9"/>
      <c r="AH39" s="9"/>
      <c r="AI39" s="108"/>
    </row>
    <row r="40" spans="1:35" ht="21" customHeight="1" x14ac:dyDescent="0.2">
      <c r="A40" t="s">
        <v>45</v>
      </c>
      <c r="B40">
        <v>7.37</v>
      </c>
      <c r="C40">
        <v>19.11</v>
      </c>
      <c r="D40" s="1" t="str">
        <f t="shared" ref="D40:D51" ca="1" si="0">IF(S$33&lt;B40,"a",IF(S$33&lt;C40,"b","c"))</f>
        <v>c</v>
      </c>
      <c r="E40" s="188">
        <f>IF(R40="",E39,E39+1)</f>
        <v>1</v>
      </c>
      <c r="F40" s="188">
        <f>IF(S40="",F39,F39+1)</f>
        <v>1</v>
      </c>
      <c r="G40" s="188">
        <v>5</v>
      </c>
      <c r="H40" s="187">
        <f>IF(R40="",0,R40)</f>
        <v>0.35666700000000001</v>
      </c>
      <c r="I40" s="189">
        <f ca="1">IF(OR(R40="",T40=""),0,T40)</f>
        <v>0.31128374452134083</v>
      </c>
      <c r="J40" s="189">
        <f ca="1">IF(OR(R40="",U40=""),0,U40)</f>
        <v>0.19219298452134082</v>
      </c>
      <c r="K40" s="189">
        <f ca="1">IF(OR(R40="",V40=""),0,V40)</f>
        <v>0.43037450452134085</v>
      </c>
      <c r="L40" s="186" t="s">
        <v>2</v>
      </c>
      <c r="M40" s="192" t="s">
        <v>2</v>
      </c>
      <c r="N40" s="9"/>
      <c r="O40" s="92"/>
      <c r="P40" s="177" t="s">
        <v>45</v>
      </c>
      <c r="Q40" s="107" t="s">
        <v>72</v>
      </c>
      <c r="R40" s="163">
        <v>0.35666700000000001</v>
      </c>
      <c r="S40" s="163">
        <v>0.276667</v>
      </c>
      <c r="T40" s="167">
        <f ca="1">IF(S$37="Check your data","",VLOOKUP(P40&amp;"-int-"&amp;D40,Equations!G:I,3,0)+VLOOKUP(P40&amp;"-sexo-"&amp;D40,Equations!G:I,3,0)*S$32+VLOOKUP(P40&amp;"-edad-"&amp;D40,Equations!G:I,3,0)*S$33+VLOOKUP(P40&amp;"-est-"&amp;D40,Equations!G:I,3,0)*(1/S$34)+VLOOKUP(P40&amp;"-imc-"&amp;D40,Equations!G:I,3,0)*(1/S$36))</f>
        <v>0.31128374452134083</v>
      </c>
      <c r="U40" s="167">
        <f ca="1">IF(S$37="Check your data","",T40-1.6449*VLOOKUP(P40&amp;"-rse-"&amp;D40,Equations!G:I,3,0))</f>
        <v>0.19219298452134082</v>
      </c>
      <c r="V40" s="167">
        <f ca="1">IF(S$37="Check your data","",T40+1.6449*VLOOKUP(P40&amp;"-rse-"&amp;D40,Equations!G:I,3,0))</f>
        <v>0.43037450452134085</v>
      </c>
      <c r="W40" s="168"/>
      <c r="X40" s="169" cm="1">
        <f t="array" aca="1" ref="X40" ca="1">IF(OR(CELL("TIPO",$R40)&lt;&gt;"v",S$37="Check your data"),"",100*R40/T40)</f>
        <v>114.57938497509554</v>
      </c>
      <c r="Y40" s="167" cm="1">
        <f t="array" aca="1" ref="Y40" ca="1">IF(OR(CELL("TIPO",$R40)&lt;&gt;"v",S$37="Check your data"),"",(R40-T40)/VLOOKUP(P40&amp;"-rse-"&amp;D40,Equations!G:I,3,0))</f>
        <v>0.62684054528534772</v>
      </c>
      <c r="Z40" s="170" cm="1">
        <f t="array" aca="1" ref="Z40" ca="1">IF(OR(CELL("TIPO",$S40)&lt;&gt;"v",S$37="Check your data"),"",100*S40/T40)</f>
        <v>88.879360027433876</v>
      </c>
      <c r="AA40" s="167" cm="1">
        <f t="array" aca="1" ref="AA40" ca="1">IF(OR(CELL("TIPO",$S40)&lt;&gt;"v",S$37="Check your data"),"",(S40-T40)/VLOOKUP(P40&amp;"-rse-"&amp;D40,Equations!G:I,3,0))</f>
        <v>-0.47813183040526014</v>
      </c>
      <c r="AB40" s="169">
        <f>IF(OR(R40="",S40=""),"",100*(S40-R40)/R40)</f>
        <v>-22.429885579546191</v>
      </c>
      <c r="AC40" s="169">
        <f ca="1">IF(OR(X40="",Z40=""),"",Z40-X40)</f>
        <v>-25.70002494766166</v>
      </c>
      <c r="AD40" s="171">
        <f ca="1">IF(OR(Y40="",AA40=""),"",AA40-Y40)</f>
        <v>-1.1049723756906078</v>
      </c>
      <c r="AE40" s="87"/>
      <c r="AF40" s="9"/>
      <c r="AG40" s="9"/>
      <c r="AH40" s="9"/>
      <c r="AI40" s="108"/>
    </row>
    <row r="41" spans="1:35" ht="21" customHeight="1" x14ac:dyDescent="0.2">
      <c r="A41" t="s">
        <v>46</v>
      </c>
      <c r="B41">
        <v>7.42</v>
      </c>
      <c r="C41">
        <v>18.420000000000002</v>
      </c>
      <c r="D41" s="1" t="str">
        <f t="shared" ca="1" si="0"/>
        <v>c</v>
      </c>
      <c r="E41" s="188">
        <f t="shared" ref="E41:F49" si="1">IF(R41="",E40,E40+1)</f>
        <v>2</v>
      </c>
      <c r="F41" s="188">
        <f t="shared" si="1"/>
        <v>2</v>
      </c>
      <c r="G41" s="188">
        <v>10</v>
      </c>
      <c r="H41" s="187">
        <f t="shared" ref="H41:H51" si="2">IF(R41="",0,R41)</f>
        <v>0.283333</v>
      </c>
      <c r="I41" s="189">
        <f t="shared" ref="I41:I51" ca="1" si="3">IF(OR(R41="",T41=""),0,T41)</f>
        <v>0.26655615546391614</v>
      </c>
      <c r="J41" s="189">
        <f t="shared" ref="J41:J51" ca="1" si="4">IF(OR(R41="",U41=""),0,U41)</f>
        <v>0.16320957226291616</v>
      </c>
      <c r="K41" s="189">
        <f t="shared" ref="K41:K51" ca="1" si="5">IF(OR(R41="",V41=""),0,V41)</f>
        <v>0.36990273866491613</v>
      </c>
      <c r="L41" s="186" t="s">
        <v>2</v>
      </c>
      <c r="M41" s="192" t="s">
        <v>2</v>
      </c>
      <c r="N41" s="9"/>
      <c r="O41" s="92"/>
      <c r="P41" s="177" t="s">
        <v>46</v>
      </c>
      <c r="Q41" s="107" t="s">
        <v>72</v>
      </c>
      <c r="R41" s="163">
        <v>0.283333</v>
      </c>
      <c r="S41" s="163">
        <v>0.246667</v>
      </c>
      <c r="T41" s="167">
        <f ca="1">IF(S$37="Check your data","",VLOOKUP(P41&amp;"-int-"&amp;D41,Equations!G:I,3,0)+VLOOKUP(P41&amp;"-sexo-"&amp;D41,Equations!G:I,3,0)*S$32+VLOOKUP(P41&amp;"-edad-"&amp;D41,Equations!G:I,3,0)*S$33+VLOOKUP(P41&amp;"-est-"&amp;D41,Equations!G:I,3,0)*(1/S$34)+VLOOKUP(P41&amp;"-imc-"&amp;D41,Equations!G:I,3,0)*(1/S$36))</f>
        <v>0.26655615546391614</v>
      </c>
      <c r="U41" s="167">
        <f ca="1">IF(S$37="Check your data","",T41-1.6449*VLOOKUP(P41&amp;"-rse-"&amp;D41,Equations!G:I,3,0))</f>
        <v>0.16320957226291616</v>
      </c>
      <c r="V41" s="167">
        <f ca="1">IF(S$37="Check your data","",T41+1.6449*VLOOKUP(P41&amp;"-rse-"&amp;D41,Equations!G:I,3,0))</f>
        <v>0.36990273866491613</v>
      </c>
      <c r="W41" s="168"/>
      <c r="X41" s="169" cm="1">
        <f t="array" aca="1" ref="X41" ca="1">IF(OR(CELL("TIPO",$R41)&lt;&gt;"v",S$37="Check your data"),"",100*R41/T41)</f>
        <v>106.2939250106175</v>
      </c>
      <c r="Y41" s="167" cm="1">
        <f t="array" aca="1" ref="Y41" ca="1">IF(OR(CELL("TIPO",$R41)&lt;&gt;"v",S$37="Check your data"),"",(R41-T41)/VLOOKUP(P41&amp;"-rse-"&amp;D41,Equations!G:I,3,0))</f>
        <v>0.267026066297055</v>
      </c>
      <c r="Z41" s="170" cm="1">
        <f t="array" aca="1" ref="Z41" ca="1">IF(OR(CELL("TIPO",$S41)&lt;&gt;"v",S$37="Check your data"),"",100*S41/T41)</f>
        <v>92.538474517948785</v>
      </c>
      <c r="AA41" s="167" cm="1">
        <f t="array" aca="1" ref="AA41" ca="1">IF(OR(CELL("TIPO",$S41)&lt;&gt;"v",S$37="Check your data"),"",(S41-T41)/VLOOKUP(P41&amp;"-rse-"&amp;D41,Equations!G:I,3,0))</f>
        <v>-0.3165626846024176</v>
      </c>
      <c r="AB41" s="169">
        <f t="shared" ref="AB41:AB51" si="6">IF(OR(R41="",S41=""),"",100*(S41-R41)/R41)</f>
        <v>-12.940956401125179</v>
      </c>
      <c r="AC41" s="169">
        <f t="shared" ref="AC41:AD51" ca="1" si="7">IF(OR(X41="",Z41=""),"",Z41-X41)</f>
        <v>-13.755450492668714</v>
      </c>
      <c r="AD41" s="171">
        <f t="shared" ca="1" si="7"/>
        <v>-0.5835887508994726</v>
      </c>
      <c r="AE41" s="87"/>
      <c r="AF41" s="9"/>
      <c r="AG41" s="9"/>
      <c r="AH41" s="9"/>
      <c r="AI41" s="108"/>
    </row>
    <row r="42" spans="1:35" ht="21" customHeight="1" x14ac:dyDescent="0.2">
      <c r="A42" t="s">
        <v>47</v>
      </c>
      <c r="B42">
        <v>7.55</v>
      </c>
      <c r="C42">
        <v>18.79</v>
      </c>
      <c r="D42" s="1" t="str">
        <f t="shared" ca="1" si="0"/>
        <v>c</v>
      </c>
      <c r="E42" s="188">
        <f t="shared" si="1"/>
        <v>3</v>
      </c>
      <c r="F42" s="188">
        <f t="shared" si="1"/>
        <v>3</v>
      </c>
      <c r="G42" s="188">
        <v>15</v>
      </c>
      <c r="H42" s="187">
        <f t="shared" si="2"/>
        <v>0.24333299999999999</v>
      </c>
      <c r="I42" s="189">
        <f t="shared" ca="1" si="3"/>
        <v>0.24712443387434574</v>
      </c>
      <c r="J42" s="189">
        <f t="shared" ca="1" si="4"/>
        <v>0.14796324937634575</v>
      </c>
      <c r="K42" s="189">
        <f t="shared" ca="1" si="5"/>
        <v>0.34628561837234573</v>
      </c>
      <c r="L42" s="186" t="s">
        <v>2</v>
      </c>
      <c r="M42" s="192" t="s">
        <v>2</v>
      </c>
      <c r="N42" s="9"/>
      <c r="O42" s="92"/>
      <c r="P42" s="177" t="s">
        <v>47</v>
      </c>
      <c r="Q42" s="107" t="s">
        <v>72</v>
      </c>
      <c r="R42" s="163">
        <v>0.24333299999999999</v>
      </c>
      <c r="S42" s="163">
        <v>0.23666699999999999</v>
      </c>
      <c r="T42" s="167">
        <f ca="1">IF(S$37="Check your data","",VLOOKUP(P42&amp;"-int-"&amp;D42,Equations!G:I,3,0)+VLOOKUP(P42&amp;"-sexo-"&amp;D42,Equations!G:I,3,0)*S$32+VLOOKUP(P42&amp;"-edad-"&amp;D42,Equations!G:I,3,0)*S$33+VLOOKUP(P42&amp;"-est-"&amp;D42,Equations!G:I,3,0)*(1/S$34)+VLOOKUP(P42&amp;"-imc-"&amp;D42,Equations!G:I,3,0)*(1/S$36))</f>
        <v>0.24712443387434574</v>
      </c>
      <c r="U42" s="167">
        <f ca="1">IF(S$37="Check your data","",T42-1.6449*VLOOKUP(P42&amp;"-rse-"&amp;D42,Equations!G:I,3,0))</f>
        <v>0.14796324937634575</v>
      </c>
      <c r="V42" s="167">
        <f ca="1">IF(S$37="Check your data","",T42+1.6449*VLOOKUP(P42&amp;"-rse-"&amp;D42,Equations!G:I,3,0))</f>
        <v>0.34628561837234573</v>
      </c>
      <c r="W42" s="168"/>
      <c r="X42" s="169" cm="1">
        <f t="array" aca="1" ref="X42" ca="1">IF(OR(CELL("TIPO",$R42)&lt;&gt;"v",S$37="Check your data"),"",100*R42/T42)</f>
        <v>98.465779439570284</v>
      </c>
      <c r="Y42" s="167" cm="1">
        <f t="array" aca="1" ref="Y42" ca="1">IF(OR(CELL("TIPO",$R42)&lt;&gt;"v",S$37="Check your data"),"",(R42-T42)/VLOOKUP(P42&amp;"-rse-"&amp;D42,Equations!G:I,3,0))</f>
        <v>-6.2892850781114881E-2</v>
      </c>
      <c r="Z42" s="170" cm="1">
        <f t="array" aca="1" ref="Z42" ca="1">IF(OR(CELL("TIPO",$S42)&lt;&gt;"v",S$37="Check your data"),"",100*S42/T42)</f>
        <v>95.768352926338721</v>
      </c>
      <c r="AA42" s="167" cm="1">
        <f t="array" aca="1" ref="AA42" ca="1">IF(OR(CELL("TIPO",$S42)&lt;&gt;"v",S$37="Check your data"),"",(S42-T42)/VLOOKUP(P42&amp;"-rse-"&amp;D42,Equations!G:I,3,0))</f>
        <v>-0.17346941816995201</v>
      </c>
      <c r="AB42" s="169">
        <f t="shared" si="6"/>
        <v>-2.739455807473711</v>
      </c>
      <c r="AC42" s="169">
        <f t="shared" ca="1" si="7"/>
        <v>-2.6974265132315622</v>
      </c>
      <c r="AD42" s="171">
        <f t="shared" ca="1" si="7"/>
        <v>-0.11057656738883713</v>
      </c>
      <c r="AE42" s="87"/>
      <c r="AF42" s="9"/>
      <c r="AG42" s="9"/>
      <c r="AH42" s="9"/>
      <c r="AI42" s="108"/>
    </row>
    <row r="43" spans="1:35" ht="21" customHeight="1" x14ac:dyDescent="0.2">
      <c r="A43" t="s">
        <v>48</v>
      </c>
      <c r="B43">
        <v>7.66</v>
      </c>
      <c r="C43">
        <v>17.86</v>
      </c>
      <c r="D43" s="1" t="str">
        <f t="shared" ca="1" si="0"/>
        <v>c</v>
      </c>
      <c r="E43" s="188">
        <f t="shared" si="1"/>
        <v>4</v>
      </c>
      <c r="F43" s="188">
        <f t="shared" si="1"/>
        <v>4</v>
      </c>
      <c r="G43" s="188">
        <v>20</v>
      </c>
      <c r="H43" s="187">
        <f t="shared" si="2"/>
        <v>0.26666699999999999</v>
      </c>
      <c r="I43" s="189">
        <f t="shared" ca="1" si="3"/>
        <v>0.25869672507062319</v>
      </c>
      <c r="J43" s="189">
        <f t="shared" ca="1" si="4"/>
        <v>0.16559538507062321</v>
      </c>
      <c r="K43" s="189">
        <f t="shared" ca="1" si="5"/>
        <v>0.35179806507062317</v>
      </c>
      <c r="L43" s="186" t="s">
        <v>2</v>
      </c>
      <c r="M43" s="192" t="s">
        <v>2</v>
      </c>
      <c r="N43" s="9"/>
      <c r="O43" s="92"/>
      <c r="P43" s="177" t="s">
        <v>48</v>
      </c>
      <c r="Q43" s="107" t="s">
        <v>72</v>
      </c>
      <c r="R43" s="163">
        <v>0.26666699999999999</v>
      </c>
      <c r="S43" s="163">
        <v>0.22666700000000001</v>
      </c>
      <c r="T43" s="167">
        <f ca="1">IF(S$37="Check your data","",VLOOKUP(P43&amp;"-int-"&amp;D43,Equations!G:I,3,0)+VLOOKUP(P43&amp;"-sexo-"&amp;D43,Equations!G:I,3,0)*S$32+VLOOKUP(P43&amp;"-edad-"&amp;D43,Equations!G:I,3,0)*S$33+VLOOKUP(P43&amp;"-est-"&amp;D43,Equations!G:I,3,0)*(1/S$34)+VLOOKUP(P43&amp;"-imc-"&amp;D43,Equations!G:I,3,0)*(1/S$36))</f>
        <v>0.25869672507062319</v>
      </c>
      <c r="U43" s="167">
        <f ca="1">IF(S$37="Check your data","",T43-1.6449*VLOOKUP(P43&amp;"-rse-"&amp;D43,Equations!G:I,3,0))</f>
        <v>0.16559538507062321</v>
      </c>
      <c r="V43" s="167">
        <f ca="1">IF(S$37="Check your data","",T43+1.6449*VLOOKUP(P43&amp;"-rse-"&amp;D43,Equations!G:I,3,0))</f>
        <v>0.35179806507062317</v>
      </c>
      <c r="W43" s="168"/>
      <c r="X43" s="169" cm="1">
        <f t="array" aca="1" ref="X43" ca="1">IF(OR(CELL("TIPO",$R43)&lt;&gt;"v",S$37="Check your data"),"",100*R43/T43)</f>
        <v>103.08093383370081</v>
      </c>
      <c r="Y43" s="167" cm="1">
        <f t="array" aca="1" ref="Y43" ca="1">IF(OR(CELL("TIPO",$R43)&lt;&gt;"v",S$37="Check your data"),"",(R43-T43)/VLOOKUP(P43&amp;"-rse-"&amp;D43,Equations!G:I,3,0))</f>
        <v>0.1408175782575406</v>
      </c>
      <c r="Z43" s="170" cm="1">
        <f t="array" aca="1" ref="Z43" ca="1">IF(OR(CELL("TIPO",$S43)&lt;&gt;"v",S$37="Check your data"),"",100*S43/T43)</f>
        <v>87.61881308629664</v>
      </c>
      <c r="AA43" s="167" cm="1">
        <f t="array" aca="1" ref="AA43" ca="1">IF(OR(CELL("TIPO",$S43)&lt;&gt;"v",S$37="Check your data"),"",(S43-T43)/VLOOKUP(P43&amp;"-rse-"&amp;D43,Equations!G:I,3,0))</f>
        <v>-0.56589620266118701</v>
      </c>
      <c r="AB43" s="169">
        <f t="shared" si="6"/>
        <v>-14.999981250023431</v>
      </c>
      <c r="AC43" s="169">
        <f t="shared" ca="1" si="7"/>
        <v>-15.462120747404171</v>
      </c>
      <c r="AD43" s="171">
        <f t="shared" ca="1" si="7"/>
        <v>-0.70671378091872761</v>
      </c>
      <c r="AE43" s="87"/>
      <c r="AF43" s="9"/>
      <c r="AG43" s="9"/>
      <c r="AH43" s="9"/>
      <c r="AI43" s="108"/>
    </row>
    <row r="44" spans="1:35" ht="21" customHeight="1" x14ac:dyDescent="0.2">
      <c r="A44" t="s">
        <v>49</v>
      </c>
      <c r="B44">
        <v>23.56</v>
      </c>
      <c r="C44">
        <v>999999</v>
      </c>
      <c r="D44" s="1" t="str">
        <f t="shared" ca="1" si="0"/>
        <v>b</v>
      </c>
      <c r="E44" s="187"/>
      <c r="F44" s="187"/>
      <c r="G44" s="186"/>
      <c r="H44" s="187">
        <f t="shared" si="2"/>
        <v>0.09</v>
      </c>
      <c r="I44" s="189">
        <f t="shared" ca="1" si="3"/>
        <v>5.6607442576966177E-2</v>
      </c>
      <c r="J44" s="189">
        <f t="shared" ca="1" si="4"/>
        <v>-6.3507742303382103E-4</v>
      </c>
      <c r="K44" s="189">
        <f t="shared" ca="1" si="5"/>
        <v>0.11384996257696617</v>
      </c>
      <c r="L44" s="186" t="s">
        <v>2</v>
      </c>
      <c r="M44" s="192" t="s">
        <v>2</v>
      </c>
      <c r="N44" s="9"/>
      <c r="O44" s="92"/>
      <c r="P44" s="177" t="s">
        <v>49</v>
      </c>
      <c r="Q44" s="107" t="s">
        <v>72</v>
      </c>
      <c r="R44" s="163">
        <v>0.09</v>
      </c>
      <c r="S44" s="163">
        <v>0.05</v>
      </c>
      <c r="T44" s="167">
        <f ca="1">IF(S$37="Check your data","",VLOOKUP(P44&amp;"-int-"&amp;D44,Equations!G:I,3,0)+VLOOKUP(P44&amp;"-sexo-"&amp;D44,Equations!G:I,3,0)*S$32+VLOOKUP(P44&amp;"-edad-"&amp;D44,Equations!G:I,3,0)*S$33+VLOOKUP(P44&amp;"-est-"&amp;D44,Equations!G:I,3,0)*(1/S$34)+VLOOKUP(P44&amp;"-imc-"&amp;D44,Equations!G:I,3,0)*(1/S$36))</f>
        <v>5.6607442576966177E-2</v>
      </c>
      <c r="U44" s="167">
        <f ca="1">IF(S$37="Check your data","",T44-1.6449*VLOOKUP(P44&amp;"-rse-"&amp;D44,Equations!G:I,3,0))</f>
        <v>-6.3507742303382103E-4</v>
      </c>
      <c r="V44" s="167">
        <f ca="1">IF(S$37="Check your data","",T44+1.6449*VLOOKUP(P44&amp;"-rse-"&amp;D44,Equations!G:I,3,0))</f>
        <v>0.11384996257696617</v>
      </c>
      <c r="W44" s="168"/>
      <c r="X44" s="169" cm="1">
        <f t="array" aca="1" ref="X44" ca="1">IF(OR(CELL("TIPO",$R44)&lt;&gt;"v",S$37="Check your data"),"",100*R44/T44)</f>
        <v>158.98969446929476</v>
      </c>
      <c r="Y44" s="167" cm="1">
        <f t="array" aca="1" ref="Y44" ca="1">IF(OR(CELL("TIPO",$R44)&lt;&gt;"v",S$37="Check your data"),"",(R44-T44)/VLOOKUP(P44&amp;"-rse-"&amp;D44,Equations!G:I,3,0))</f>
        <v>0.95955624778832826</v>
      </c>
      <c r="Z44" s="170" cm="1">
        <f t="array" aca="1" ref="Z44" ca="1">IF(OR(CELL("TIPO",$S44)&lt;&gt;"v",S$37="Check your data"),"",100*S44/T44)</f>
        <v>88.32760803849709</v>
      </c>
      <c r="AA44" s="167" cm="1">
        <f t="array" aca="1" ref="AA44" ca="1">IF(OR(CELL("TIPO",$S44)&lt;&gt;"v",S$37="Check your data"),"",(S44-T44)/VLOOKUP(P44&amp;"-rse-"&amp;D44,Equations!G:I,3,0))</f>
        <v>-0.18986903956799353</v>
      </c>
      <c r="AB44" s="169">
        <f t="shared" si="6"/>
        <v>-44.444444444444443</v>
      </c>
      <c r="AC44" s="169">
        <f t="shared" ca="1" si="7"/>
        <v>-70.662086430797672</v>
      </c>
      <c r="AD44" s="171">
        <f t="shared" ca="1" si="7"/>
        <v>-1.1494252873563218</v>
      </c>
      <c r="AE44" s="87"/>
      <c r="AF44" s="9"/>
      <c r="AG44" s="9"/>
      <c r="AH44" s="9"/>
      <c r="AI44" s="108"/>
    </row>
    <row r="45" spans="1:35" ht="21" customHeight="1" x14ac:dyDescent="0.2">
      <c r="A45" t="s">
        <v>357</v>
      </c>
      <c r="B45">
        <v>7.9</v>
      </c>
      <c r="C45">
        <v>25.74</v>
      </c>
      <c r="D45" s="1" t="str">
        <f t="shared" ca="1" si="0"/>
        <v>c</v>
      </c>
      <c r="E45" s="187"/>
      <c r="F45" s="187"/>
      <c r="G45" s="186"/>
      <c r="H45" s="187">
        <f t="shared" si="2"/>
        <v>0.25238095238095198</v>
      </c>
      <c r="I45" s="189">
        <f t="shared" ca="1" si="3"/>
        <v>0.19581856428979311</v>
      </c>
      <c r="J45" s="189">
        <f t="shared" ca="1" si="4"/>
        <v>7.2615554289793119E-2</v>
      </c>
      <c r="K45" s="189">
        <f t="shared" ca="1" si="5"/>
        <v>0.31902157428979311</v>
      </c>
      <c r="L45" s="186" t="s">
        <v>2</v>
      </c>
      <c r="M45" s="192" t="s">
        <v>2</v>
      </c>
      <c r="N45" s="9"/>
      <c r="O45" s="92"/>
      <c r="P45" s="177" t="s">
        <v>50</v>
      </c>
      <c r="Q45" s="107" t="s">
        <v>362</v>
      </c>
      <c r="R45" s="163">
        <v>0.25238095238095198</v>
      </c>
      <c r="S45" s="163">
        <v>0.17844254510921201</v>
      </c>
      <c r="T45" s="167">
        <f ca="1">IF(S$37="Check your data","",VLOOKUP(P45&amp;"-int-"&amp;D45,Equations!G:I,3,0)+VLOOKUP(P45&amp;"-sexo-"&amp;D45,Equations!G:I,3,0)*S$32+VLOOKUP(P45&amp;"-edad-"&amp;D45,Equations!G:I,3,0)*S$33+VLOOKUP(P45&amp;"-est-"&amp;D45,Equations!G:I,3,0)*(1/S$34)+VLOOKUP(P45&amp;"-imc-"&amp;D45,Equations!G:I,3,0)*(1/S$36))</f>
        <v>0.19581856428979311</v>
      </c>
      <c r="U45" s="167">
        <f ca="1">IF(S$37="Check your data","",T45-1.6449*VLOOKUP(P45&amp;"-rse-"&amp;D45,Equations!G:I,3,0))</f>
        <v>7.2615554289793119E-2</v>
      </c>
      <c r="V45" s="167">
        <f ca="1">IF(S$37="Check your data","",T45+1.6449*VLOOKUP(P45&amp;"-rse-"&amp;D45,Equations!G:I,3,0))</f>
        <v>0.31902157428979311</v>
      </c>
      <c r="W45" s="168"/>
      <c r="X45" s="169" cm="1">
        <f t="array" aca="1" ref="X45" ca="1">IF(OR(CELL("TIPO",$R45)&lt;&gt;"v",S$37="Check your data"),"",100*R45/T45)</f>
        <v>128.88509998850355</v>
      </c>
      <c r="Y45" s="167" cm="1">
        <f t="array" aca="1" ref="Y45" ca="1">IF(OR(CELL("TIPO",$R45)&lt;&gt;"v",S$37="Check your data"),"",(R45-T45)/VLOOKUP(P45&amp;"-rse-"&amp;D45,Equations!G:I,3,0))</f>
        <v>0.75517207064297576</v>
      </c>
      <c r="Z45" s="170" cm="1">
        <f t="array" aca="1" ref="Z45" ca="1">IF(OR(CELL("TIPO",$S45)&lt;&gt;"v",S$37="Check your data"),"",100*S45/T45)</f>
        <v>91.12646993220406</v>
      </c>
      <c r="AA45" s="167" cm="1">
        <f t="array" aca="1" ref="AA45" ca="1">IF(OR(CELL("TIPO",$S45)&lt;&gt;"v",S$37="Check your data"),"",(S45-T45)/VLOOKUP(P45&amp;"-rse-"&amp;D45,Equations!G:I,3,0))</f>
        <v>-0.23198957517464752</v>
      </c>
      <c r="AB45" s="169">
        <f t="shared" si="6"/>
        <v>-29.296350051066828</v>
      </c>
      <c r="AC45" s="169">
        <f t="shared" ca="1" si="7"/>
        <v>-37.758630056299495</v>
      </c>
      <c r="AD45" s="171">
        <f t="shared" ca="1" si="7"/>
        <v>-0.98716164581762333</v>
      </c>
      <c r="AE45" s="87"/>
      <c r="AF45" s="9"/>
      <c r="AG45" s="9"/>
      <c r="AH45" s="9"/>
      <c r="AI45" s="108"/>
    </row>
    <row r="46" spans="1:35" ht="21" customHeight="1" x14ac:dyDescent="0.2">
      <c r="A46" t="s">
        <v>51</v>
      </c>
      <c r="B46">
        <v>5.3</v>
      </c>
      <c r="C46">
        <v>18.690000000000001</v>
      </c>
      <c r="D46" s="1" t="str">
        <f t="shared" ca="1" si="0"/>
        <v>c</v>
      </c>
      <c r="E46" s="188">
        <f t="shared" si="1"/>
        <v>1</v>
      </c>
      <c r="F46" s="188">
        <f t="shared" si="1"/>
        <v>1</v>
      </c>
      <c r="G46" s="188">
        <v>5</v>
      </c>
      <c r="H46" s="187">
        <f t="shared" si="2"/>
        <v>-0.186667</v>
      </c>
      <c r="I46" s="189">
        <f t="shared" ca="1" si="3"/>
        <v>-8.2004758330725985E-2</v>
      </c>
      <c r="J46" s="189">
        <f t="shared" ca="1" si="4"/>
        <v>-0.149116678330726</v>
      </c>
      <c r="K46" s="189">
        <f t="shared" ca="1" si="5"/>
        <v>-1.489283833072598E-2</v>
      </c>
      <c r="L46" s="186" t="s">
        <v>2</v>
      </c>
      <c r="M46" s="192" t="s">
        <v>2</v>
      </c>
      <c r="N46" s="9"/>
      <c r="O46" s="92"/>
      <c r="P46" s="177" t="s">
        <v>51</v>
      </c>
      <c r="Q46" s="107" t="s">
        <v>72</v>
      </c>
      <c r="R46" s="163">
        <v>-0.186667</v>
      </c>
      <c r="S46" s="163">
        <v>-0.09</v>
      </c>
      <c r="T46" s="167">
        <f ca="1">IF(S$37="Check your data","",VLOOKUP(P46&amp;"-int-"&amp;D46,Equations!G:I,3,0)+VLOOKUP(P46&amp;"-sexo-"&amp;D46,Equations!G:I,3,0)*S$32+VLOOKUP(P46&amp;"-edad-"&amp;D46,Equations!G:I,3,0)*S$33+VLOOKUP(P46&amp;"-est-"&amp;D46,Equations!G:I,3,0)*(1/S$34)+VLOOKUP(P46&amp;"-imc-"&amp;D46,Equations!G:I,3,0)*(1/S$36))</f>
        <v>-8.2004758330725985E-2</v>
      </c>
      <c r="U46" s="167">
        <f ca="1">IF(S$37="Check your data","",T46-1.6449*VLOOKUP(P46&amp;"-rse-"&amp;D46,Equations!G:I,3,0))</f>
        <v>-0.149116678330726</v>
      </c>
      <c r="V46" s="167">
        <f ca="1">IF(S$37="Check your data","",T46+1.6449*VLOOKUP(P46&amp;"-rse-"&amp;D46,Equations!G:I,3,0))</f>
        <v>-1.489283833072598E-2</v>
      </c>
      <c r="W46" s="168"/>
      <c r="X46" s="169" cm="1">
        <f t="array" aca="1" ref="X46" ca="1">IF(OR(CELL("TIPO",$R46)&lt;&gt;"v",S$37="Check your data"),"",100*R46/T46)</f>
        <v>227.62947394731677</v>
      </c>
      <c r="Y46" s="167" cm="1">
        <f t="array" aca="1" ref="Y46" ca="1">IF(OR(CELL("TIPO",$R46)&lt;&gt;"v",S$37="Check your data"),"",(R46-T46)/VLOOKUP(P46&amp;"-rse-"&amp;D46,Equations!G:I,3,0))</f>
        <v>-2.5652510213057353</v>
      </c>
      <c r="Z46" s="170" cm="1">
        <f t="array" aca="1" ref="Z46" ca="1">IF(OR(CELL("TIPO",$S46)&lt;&gt;"v",S$37="Check your data"),"",100*S46/T46)</f>
        <v>109.74972895722603</v>
      </c>
      <c r="AA46" s="167" cm="1">
        <f t="array" aca="1" ref="AA46" ca="1">IF(OR(CELL("TIPO",$S46)&lt;&gt;"v",S$37="Check your data"),"",(S46-T46)/VLOOKUP(P46&amp;"-rse-"&amp;D46,Equations!G:I,3,0))</f>
        <v>-0.19596180561946105</v>
      </c>
      <c r="AB46" s="169">
        <f t="shared" si="6"/>
        <v>-51.785800382499318</v>
      </c>
      <c r="AC46" s="169">
        <f t="shared" ca="1" si="7"/>
        <v>-117.87974499009074</v>
      </c>
      <c r="AD46" s="171">
        <f t="shared" ca="1" si="7"/>
        <v>2.3692892156862744</v>
      </c>
      <c r="AE46" s="87"/>
      <c r="AF46" s="9"/>
      <c r="AG46" s="9"/>
      <c r="AH46" s="9"/>
      <c r="AI46" s="108"/>
    </row>
    <row r="47" spans="1:35" ht="21" customHeight="1" x14ac:dyDescent="0.2">
      <c r="A47" t="s">
        <v>52</v>
      </c>
      <c r="B47">
        <v>4.8</v>
      </c>
      <c r="C47">
        <v>17.78</v>
      </c>
      <c r="D47" s="1" t="str">
        <f t="shared" ca="1" si="0"/>
        <v>c</v>
      </c>
      <c r="E47" s="188">
        <f t="shared" si="1"/>
        <v>2</v>
      </c>
      <c r="F47" s="188">
        <f t="shared" si="1"/>
        <v>2</v>
      </c>
      <c r="G47" s="188">
        <v>10</v>
      </c>
      <c r="H47" s="187">
        <f t="shared" si="2"/>
        <v>-0.113333</v>
      </c>
      <c r="I47" s="189">
        <f t="shared" ca="1" si="3"/>
        <v>-4.2700364658010519E-2</v>
      </c>
      <c r="J47" s="189">
        <f t="shared" ca="1" si="4"/>
        <v>-9.4454577114010521E-2</v>
      </c>
      <c r="K47" s="189">
        <f t="shared" ca="1" si="5"/>
        <v>9.0538477979894838E-3</v>
      </c>
      <c r="L47" s="186" t="s">
        <v>2</v>
      </c>
      <c r="M47" s="192" t="s">
        <v>2</v>
      </c>
      <c r="N47" s="9"/>
      <c r="O47" s="92"/>
      <c r="P47" s="177" t="s">
        <v>52</v>
      </c>
      <c r="Q47" s="107" t="s">
        <v>72</v>
      </c>
      <c r="R47" s="163">
        <v>-0.113333</v>
      </c>
      <c r="S47" s="163">
        <v>-4.3333000000000003E-2</v>
      </c>
      <c r="T47" s="167">
        <f ca="1">IF(S$37="Check your data","",VLOOKUP(P47&amp;"-int-"&amp;D47,Equations!G:I,3,0)+VLOOKUP(P47&amp;"-sexo-"&amp;D47,Equations!G:I,3,0)*S$32+VLOOKUP(P47&amp;"-edad-"&amp;D47,Equations!G:I,3,0)*S$33+VLOOKUP(P47&amp;"-est-"&amp;D47,Equations!G:I,3,0)*(1/S$34)+VLOOKUP(P47&amp;"-imc-"&amp;D47,Equations!G:I,3,0)*(1/S$36))</f>
        <v>-4.2700364658010519E-2</v>
      </c>
      <c r="U47" s="167">
        <f ca="1">IF(S$37="Check your data","",T47-1.6449*VLOOKUP(P47&amp;"-rse-"&amp;D47,Equations!G:I,3,0))</f>
        <v>-9.4454577114010521E-2</v>
      </c>
      <c r="V47" s="167">
        <f ca="1">IF(S$37="Check your data","",T47+1.6449*VLOOKUP(P47&amp;"-rse-"&amp;D47,Equations!G:I,3,0))</f>
        <v>9.0538477979894838E-3</v>
      </c>
      <c r="W47" s="168"/>
      <c r="X47" s="169" cm="1">
        <f t="array" aca="1" ref="X47" ca="1">IF(OR(CELL("TIPO",$R47)&lt;&gt;"v",S$37="Check your data"),"",100*R47/T47)</f>
        <v>265.41459518598958</v>
      </c>
      <c r="Y47" s="167" cm="1">
        <f t="array" aca="1" ref="Y47" ca="1">IF(OR(CELL("TIPO",$R47)&lt;&gt;"v",S$37="Check your data"),"",(R47-T47)/VLOOKUP(P47&amp;"-rse-"&amp;D47,Equations!G:I,3,0))</f>
        <v>-2.2449114064447335</v>
      </c>
      <c r="Z47" s="170" cm="1">
        <f t="array" aca="1" ref="Z47" ca="1">IF(OR(CELL("TIPO",$S47)&lt;&gt;"v",S$37="Check your data"),"",100*S47/T47)</f>
        <v>101.48156894456592</v>
      </c>
      <c r="AA47" s="167" cm="1">
        <f t="array" aca="1" ref="AA47" ca="1">IF(OR(CELL("TIPO",$S47)&lt;&gt;"v",S$37="Check your data"),"",(S47-T47)/VLOOKUP(P47&amp;"-rse-"&amp;D47,Equations!G:I,3,0))</f>
        <v>-2.0106998535108837E-2</v>
      </c>
      <c r="AB47" s="169">
        <f t="shared" si="6"/>
        <v>-61.764887543786898</v>
      </c>
      <c r="AC47" s="169">
        <f t="shared" ca="1" si="7"/>
        <v>-163.93302624142365</v>
      </c>
      <c r="AD47" s="171">
        <f t="shared" ca="1" si="7"/>
        <v>2.2248044079096245</v>
      </c>
      <c r="AE47" s="87"/>
      <c r="AF47" s="9"/>
      <c r="AG47" s="9"/>
      <c r="AH47" s="9"/>
      <c r="AI47" s="108"/>
    </row>
    <row r="48" spans="1:35" ht="21" customHeight="1" x14ac:dyDescent="0.2">
      <c r="A48" t="s">
        <v>53</v>
      </c>
      <c r="B48">
        <v>4.7</v>
      </c>
      <c r="C48">
        <v>18.14</v>
      </c>
      <c r="D48" s="1" t="str">
        <f t="shared" ca="1" si="0"/>
        <v>c</v>
      </c>
      <c r="E48" s="188">
        <f t="shared" si="1"/>
        <v>3</v>
      </c>
      <c r="F48" s="188">
        <f t="shared" si="1"/>
        <v>3</v>
      </c>
      <c r="G48" s="188">
        <v>15</v>
      </c>
      <c r="H48" s="187">
        <f t="shared" si="2"/>
        <v>-6.3333E-2</v>
      </c>
      <c r="I48" s="189">
        <f t="shared" ca="1" si="3"/>
        <v>-6.1746401289253239E-4</v>
      </c>
      <c r="J48" s="189">
        <f t="shared" ca="1" si="4"/>
        <v>-5.4376743772892533E-2</v>
      </c>
      <c r="K48" s="189">
        <f t="shared" ca="1" si="5"/>
        <v>5.3141815747107468E-2</v>
      </c>
      <c r="L48" s="186" t="s">
        <v>2</v>
      </c>
      <c r="M48" s="192" t="s">
        <v>2</v>
      </c>
      <c r="N48" s="9"/>
      <c r="O48" s="92"/>
      <c r="P48" s="177" t="s">
        <v>53</v>
      </c>
      <c r="Q48" s="107" t="s">
        <v>72</v>
      </c>
      <c r="R48" s="163">
        <v>-6.3333E-2</v>
      </c>
      <c r="S48" s="163">
        <v>-0.03</v>
      </c>
      <c r="T48" s="167">
        <f ca="1">IF(S$37="Check your data","",VLOOKUP(P48&amp;"-int-"&amp;D48,Equations!G:I,3,0)+VLOOKUP(P48&amp;"-sexo-"&amp;D48,Equations!G:I,3,0)*S$32+VLOOKUP(P48&amp;"-edad-"&amp;D48,Equations!G:I,3,0)*S$33+VLOOKUP(P48&amp;"-est-"&amp;D48,Equations!G:I,3,0)*(1/S$34)+VLOOKUP(P48&amp;"-imc-"&amp;D48,Equations!G:I,3,0)*(1/S$36))</f>
        <v>-6.1746401289253239E-4</v>
      </c>
      <c r="U48" s="167">
        <f ca="1">IF(S$37="Check your data","",T48-1.6449*VLOOKUP(P48&amp;"-rse-"&amp;D48,Equations!G:I,3,0))</f>
        <v>-5.4376743772892533E-2</v>
      </c>
      <c r="V48" s="167">
        <f ca="1">IF(S$37="Check your data","",T48+1.6449*VLOOKUP(P48&amp;"-rse-"&amp;D48,Equations!G:I,3,0))</f>
        <v>5.3141815747107468E-2</v>
      </c>
      <c r="W48" s="168"/>
      <c r="X48" s="169" cm="1">
        <f t="array" aca="1" ref="X48" ca="1">IF(OR(CELL("TIPO",$R48)&lt;&gt;"v",S$37="Check your data"),"",100*R48/T48)</f>
        <v>10256.954037420624</v>
      </c>
      <c r="Y48" s="167" cm="1">
        <f t="array" aca="1" ref="Y48" ca="1">IF(OR(CELL("TIPO",$R48)&lt;&gt;"v",S$37="Check your data"),"",(R48-T48)/VLOOKUP(P48&amp;"-rse-"&amp;D48,Equations!G:I,3,0))</f>
        <v>-1.9189391228033275</v>
      </c>
      <c r="Z48" s="170" cm="1">
        <f t="array" aca="1" ref="Z48" ca="1">IF(OR(CELL("TIPO",$S48)&lt;&gt;"v",S$37="Check your data"),"",100*S48/T48)</f>
        <v>4858.5827471084376</v>
      </c>
      <c r="AA48" s="167" cm="1">
        <f t="array" aca="1" ref="AA48" ca="1">IF(OR(CELL("TIPO",$S48)&lt;&gt;"v",S$37="Check your data"),"",(S48-T48)/VLOOKUP(P48&amp;"-rse-"&amp;D48,Equations!G:I,3,0))</f>
        <v>-0.89903238400813479</v>
      </c>
      <c r="AB48" s="169">
        <f t="shared" si="6"/>
        <v>-52.63132963857705</v>
      </c>
      <c r="AC48" s="169">
        <f t="shared" ca="1" si="7"/>
        <v>-5398.3712903121868</v>
      </c>
      <c r="AD48" s="171">
        <f t="shared" ca="1" si="7"/>
        <v>1.0199067387951928</v>
      </c>
      <c r="AE48" s="87"/>
      <c r="AF48" s="9"/>
      <c r="AG48" s="9"/>
      <c r="AH48" s="9"/>
      <c r="AI48" s="108"/>
    </row>
    <row r="49" spans="1:35" ht="21" customHeight="1" x14ac:dyDescent="0.2">
      <c r="A49" t="s">
        <v>54</v>
      </c>
      <c r="B49">
        <v>5.3</v>
      </c>
      <c r="C49">
        <v>21</v>
      </c>
      <c r="D49" s="1" t="str">
        <f t="shared" ca="1" si="0"/>
        <v>c</v>
      </c>
      <c r="E49" s="188">
        <f t="shared" si="1"/>
        <v>4</v>
      </c>
      <c r="F49" s="188">
        <f t="shared" si="1"/>
        <v>4</v>
      </c>
      <c r="G49" s="188">
        <v>20</v>
      </c>
      <c r="H49" s="187">
        <f t="shared" si="2"/>
        <v>-0.01</v>
      </c>
      <c r="I49" s="189">
        <f t="shared" ca="1" si="3"/>
        <v>3.8380634745847859E-2</v>
      </c>
      <c r="J49" s="189">
        <f t="shared" ca="1" si="4"/>
        <v>-1.7710455254152137E-2</v>
      </c>
      <c r="K49" s="189">
        <f t="shared" ca="1" si="5"/>
        <v>9.4471724745847863E-2</v>
      </c>
      <c r="L49" s="186" t="s">
        <v>2</v>
      </c>
      <c r="M49" s="192" t="s">
        <v>2</v>
      </c>
      <c r="N49" s="9"/>
      <c r="O49" s="92"/>
      <c r="P49" s="177" t="s">
        <v>54</v>
      </c>
      <c r="Q49" s="107" t="s">
        <v>72</v>
      </c>
      <c r="R49" s="163">
        <v>-0.01</v>
      </c>
      <c r="S49" s="163">
        <v>-0.02</v>
      </c>
      <c r="T49" s="167">
        <f ca="1">IF(S$37="Check your data","",VLOOKUP(P49&amp;"-int-"&amp;D49,Equations!G:I,3,0)+VLOOKUP(P49&amp;"-sexo-"&amp;D49,Equations!G:I,3,0)*S$32+VLOOKUP(P49&amp;"-edad-"&amp;D49,Equations!G:I,3,0)*S$33+VLOOKUP(P49&amp;"-est-"&amp;D49,Equations!G:I,3,0)*(1/S$34)+VLOOKUP(P49&amp;"-imc-"&amp;D49,Equations!G:I,3,0)*(1/S$36))</f>
        <v>3.8380634745847859E-2</v>
      </c>
      <c r="U49" s="167">
        <f ca="1">IF(S$37="Check your data","",T49-1.6449*VLOOKUP(P49&amp;"-rse-"&amp;D49,Equations!G:I,3,0))</f>
        <v>-1.7710455254152137E-2</v>
      </c>
      <c r="V49" s="167">
        <f ca="1">IF(S$37="Check your data","",T49+1.6449*VLOOKUP(P49&amp;"-rse-"&amp;D49,Equations!G:I,3,0))</f>
        <v>9.4471724745847863E-2</v>
      </c>
      <c r="W49" s="168"/>
      <c r="X49" s="169" cm="1">
        <f t="array" aca="1" ref="X49" ca="1">IF(OR(CELL("TIPO",$R49)&lt;&gt;"v",S$37="Check your data"),"",100*R49/T49)</f>
        <v>-26.054806196455186</v>
      </c>
      <c r="Y49" s="167" cm="1">
        <f t="array" aca="1" ref="Y49" ca="1">IF(OR(CELL("TIPO",$R49)&lt;&gt;"v",S$37="Check your data"),"",(R49-T49)/VLOOKUP(P49&amp;"-rse-"&amp;D49,Equations!G:I,3,0))</f>
        <v>-1.4187869426934858</v>
      </c>
      <c r="Z49" s="170" cm="1">
        <f t="array" aca="1" ref="Z49" ca="1">IF(OR(CELL("TIPO",$S49)&lt;&gt;"v",S$37="Check your data"),"",100*S49/T49)</f>
        <v>-52.109612392910371</v>
      </c>
      <c r="AA49" s="167" cm="1">
        <f t="array" aca="1" ref="AA49" ca="1">IF(OR(CELL("TIPO",$S49)&lt;&gt;"v",S$37="Check your data"),"",(S49-T49)/VLOOKUP(P49&amp;"-rse-"&amp;D49,Equations!G:I,3,0))</f>
        <v>-1.7120420746582949</v>
      </c>
      <c r="AB49" s="169">
        <f t="shared" si="6"/>
        <v>100</v>
      </c>
      <c r="AC49" s="169">
        <f t="shared" ca="1" si="7"/>
        <v>-26.054806196455186</v>
      </c>
      <c r="AD49" s="171">
        <f t="shared" ca="1" si="7"/>
        <v>-0.29325513196480912</v>
      </c>
      <c r="AE49" s="87"/>
      <c r="AF49" s="9"/>
      <c r="AG49" s="9"/>
      <c r="AH49" s="9"/>
      <c r="AI49" s="108"/>
    </row>
    <row r="50" spans="1:35" ht="21" customHeight="1" x14ac:dyDescent="0.2">
      <c r="A50" t="s">
        <v>55</v>
      </c>
      <c r="B50">
        <v>9.6999999999999993</v>
      </c>
      <c r="C50">
        <v>21</v>
      </c>
      <c r="D50" s="1" t="str">
        <f t="shared" ca="1" si="0"/>
        <v>c</v>
      </c>
      <c r="E50" s="187"/>
      <c r="F50" s="186"/>
      <c r="G50" s="186"/>
      <c r="H50" s="187">
        <f t="shared" si="2"/>
        <v>20.726700000000001</v>
      </c>
      <c r="I50" s="189">
        <f t="shared" ca="1" si="3"/>
        <v>16.065377907047615</v>
      </c>
      <c r="J50" s="189">
        <f t="shared" ca="1" si="4"/>
        <v>9.6667169070476149</v>
      </c>
      <c r="K50" s="189">
        <f t="shared" ca="1" si="5"/>
        <v>22.464038907047616</v>
      </c>
      <c r="L50" s="186" t="s">
        <v>2</v>
      </c>
      <c r="M50" s="192" t="s">
        <v>2</v>
      </c>
      <c r="N50" s="9"/>
      <c r="O50" s="92"/>
      <c r="P50" s="177" t="s">
        <v>55</v>
      </c>
      <c r="Q50" s="107" t="s">
        <v>73</v>
      </c>
      <c r="R50" s="163">
        <v>20.726700000000001</v>
      </c>
      <c r="S50" s="163">
        <v>23.703299999999999</v>
      </c>
      <c r="T50" s="167">
        <f ca="1">IF(S$37="Check your data","",VLOOKUP(P50&amp;"-int-"&amp;D50,Equations!G:I,3,0)+VLOOKUP(P50&amp;"-sexo-"&amp;D50,Equations!G:I,3,0)*S$32+VLOOKUP(P50&amp;"-edad-"&amp;D50,Equations!G:I,3,0)*S$33+VLOOKUP(P50&amp;"-est-"&amp;D50,Equations!G:I,3,0)*(1/S$34)+VLOOKUP(P50&amp;"-imc-"&amp;D50,Equations!G:I,3,0)*(1/S$36))</f>
        <v>16.065377907047615</v>
      </c>
      <c r="U50" s="167">
        <f ca="1">IF(S$37="Check your data","",T50-1.6449*VLOOKUP(P50&amp;"-rse-"&amp;D50,Equations!G:I,3,0))</f>
        <v>9.6667169070476149</v>
      </c>
      <c r="V50" s="167">
        <f ca="1">IF(S$37="Check your data","",T50+1.6449*VLOOKUP(P50&amp;"-rse-"&amp;D50,Equations!G:I,3,0))</f>
        <v>22.464038907047616</v>
      </c>
      <c r="W50" s="168"/>
      <c r="X50" s="169" cm="1">
        <f t="array" aca="1" ref="X50" ca="1">IF(OR(CELL("TIPO",$R50)&lt;&gt;"v",S$37="Check your data"),"",100*R50/T50)</f>
        <v>129.01470553585634</v>
      </c>
      <c r="Y50" s="167" cm="1">
        <f t="array" aca="1" ref="Y50" ca="1">IF(OR(CELL("TIPO",$R50)&lt;&gt;"v",S$37="Check your data"),"",(R50-T50)/VLOOKUP(P50&amp;"-rse-"&amp;D50,Equations!G:I,3,0))</f>
        <v>1.1982833143836467</v>
      </c>
      <c r="Z50" s="170" cm="1">
        <f t="array" aca="1" ref="Z50" ca="1">IF(OR(CELL("TIPO",$S50)&lt;&gt;"v",S$37="Check your data"),"",100*S50/T50)</f>
        <v>147.54274774701537</v>
      </c>
      <c r="AA50" s="167" cm="1">
        <f t="array" aca="1" ref="AA50" ca="1">IF(OR(CELL("TIPO",$S50)&lt;&gt;"v",S$37="Check your data"),"",(S50-T50)/VLOOKUP(P50&amp;"-rse-"&amp;D50,Equations!G:I,3,0))</f>
        <v>1.9634761164402013</v>
      </c>
      <c r="AB50" s="169">
        <f t="shared" si="6"/>
        <v>14.361186295937111</v>
      </c>
      <c r="AC50" s="169">
        <f t="shared" ca="1" si="7"/>
        <v>18.528042211159033</v>
      </c>
      <c r="AD50" s="171">
        <f t="shared" ca="1" si="7"/>
        <v>0.7651928020565546</v>
      </c>
      <c r="AE50" s="87"/>
      <c r="AF50" s="9"/>
      <c r="AG50" s="9"/>
      <c r="AH50" s="9"/>
      <c r="AI50" s="108"/>
    </row>
    <row r="51" spans="1:35" ht="21" customHeight="1" thickBot="1" x14ac:dyDescent="0.25">
      <c r="A51" t="s">
        <v>56</v>
      </c>
      <c r="B51">
        <v>6.99</v>
      </c>
      <c r="C51">
        <v>23.22</v>
      </c>
      <c r="D51" s="1" t="str">
        <f t="shared" ca="1" si="0"/>
        <v>c</v>
      </c>
      <c r="E51" s="187"/>
      <c r="F51" s="186"/>
      <c r="G51" s="186"/>
      <c r="H51" s="187">
        <f t="shared" si="2"/>
        <v>1.34667</v>
      </c>
      <c r="I51" s="189">
        <f t="shared" ca="1" si="3"/>
        <v>0.45154607539114766</v>
      </c>
      <c r="J51" s="189">
        <f t="shared" ca="1" si="4"/>
        <v>0.16258395544469417</v>
      </c>
      <c r="K51" s="189">
        <f t="shared" ca="1" si="5"/>
        <v>1.2540835142278606</v>
      </c>
      <c r="L51" s="186" t="s">
        <v>2</v>
      </c>
      <c r="M51" s="192" t="s">
        <v>2</v>
      </c>
      <c r="N51" s="9"/>
      <c r="O51" s="92"/>
      <c r="P51" s="177" t="s">
        <v>56</v>
      </c>
      <c r="Q51" s="107" t="s">
        <v>76</v>
      </c>
      <c r="R51" s="163">
        <v>1.34667</v>
      </c>
      <c r="S51" s="163">
        <v>0.67666700000000002</v>
      </c>
      <c r="T51" s="167">
        <f ca="1">IF(S$37="Check your data","",EXP(VLOOKUP(P51&amp;"-int-"&amp;D51,Equations!G:I,3,0)+VLOOKUP(P51&amp;"-sexo-"&amp;D51,Equations!G:I,3,0)*S$32+VLOOKUP(P51&amp;"-edad-"&amp;D51,Equations!G:I,3,0)*S$33+VLOOKUP(P51&amp;"-est-"&amp;D51,Equations!G:I,3,0)*(1/S$34)+VLOOKUP(P51&amp;"-imc-"&amp;D51,Equations!G:I,3,0)*(1/S$36)))</f>
        <v>0.45154607539114766</v>
      </c>
      <c r="U51" s="167">
        <f ca="1">IF(S$37="Check your data","",EXP(LN(T51)-1.6449*VLOOKUP(P51&amp;"-rse-"&amp;D51,Equations!G:I,3,0)))</f>
        <v>0.16258395544469417</v>
      </c>
      <c r="V51" s="167">
        <f ca="1">IF(S$37="Check your data","",EXP(LN(T51)+1.6449*VLOOKUP(P51&amp;"-rse-"&amp;D51,Equations!G:I,3,0)))</f>
        <v>1.2540835142278606</v>
      </c>
      <c r="W51" s="172"/>
      <c r="X51" s="173" cm="1">
        <f t="array" aca="1" ref="X51" ca="1">IF(OR(CELL("TIPO",$R51)&lt;&gt;"v",S$37="Check your data"),"",100*R51/T51)</f>
        <v>298.23534593528677</v>
      </c>
      <c r="Y51" s="174" cm="1">
        <f t="array" aca="1" ref="Y51" ca="1">IF(OR(CELL("TIPO",R51)&lt;&gt;"v",S$37="Check your data"),"",(LN(R51)-LN(T51))/VLOOKUP(P51&amp;"-rse-"&amp;D51,Equations!$G:$I,3,0))</f>
        <v>1.7596018362132306</v>
      </c>
      <c r="Z51" s="175" cm="1">
        <f t="array" aca="1" ref="Z51" ca="1">IF(OR(CELL("TIPO",$R51)&lt;&gt;"v",S$37="Check your data"),"",100*S51/T51)</f>
        <v>149.85558216043478</v>
      </c>
      <c r="AA51" s="174" cm="1">
        <f t="array" aca="1" ref="AA51" ca="1">IF(OR(CELL("TIPO",S51)&lt;&gt;"v",S$37="Check your data"),"",(LN(S51)-LN(T51))/VLOOKUP(P51&amp;"-rse-"&amp;D51,Equations!$G:$I,3,0))</f>
        <v>0.65137175319695373</v>
      </c>
      <c r="AB51" s="173">
        <f t="shared" si="6"/>
        <v>-49.752574869864176</v>
      </c>
      <c r="AC51" s="173">
        <f t="shared" ca="1" si="7"/>
        <v>-148.37976377485199</v>
      </c>
      <c r="AD51" s="176">
        <f t="shared" ca="1" si="7"/>
        <v>-1.1082300830162768</v>
      </c>
      <c r="AE51" s="87"/>
      <c r="AF51" s="9"/>
      <c r="AG51" s="9"/>
      <c r="AH51" s="9"/>
      <c r="AI51" s="108"/>
    </row>
    <row r="52" spans="1:35" ht="18" customHeight="1" x14ac:dyDescent="0.2">
      <c r="E52" s="186"/>
      <c r="F52" s="186"/>
      <c r="G52" s="186"/>
      <c r="H52" s="186"/>
      <c r="I52" s="186"/>
      <c r="J52" s="186"/>
      <c r="K52" s="186"/>
      <c r="L52" s="186" t="s">
        <v>2</v>
      </c>
      <c r="M52" s="192" t="s">
        <v>2</v>
      </c>
      <c r="N52" s="9"/>
      <c r="O52" s="92"/>
      <c r="P52" s="95"/>
      <c r="Q52" s="96"/>
      <c r="R52" s="97"/>
      <c r="S52" s="97"/>
      <c r="T52" s="94"/>
      <c r="U52" s="94"/>
      <c r="V52" s="94"/>
      <c r="W52" s="94"/>
      <c r="X52" s="94"/>
      <c r="Y52" s="94"/>
      <c r="Z52" s="93"/>
      <c r="AA52" s="93"/>
      <c r="AB52" s="93"/>
      <c r="AC52" s="93"/>
      <c r="AD52" s="93"/>
      <c r="AE52" s="87"/>
      <c r="AF52" s="9"/>
      <c r="AG52" s="9"/>
      <c r="AH52" s="9"/>
      <c r="AI52" s="108"/>
    </row>
    <row r="53" spans="1:35" ht="18" customHeight="1" x14ac:dyDescent="0.2">
      <c r="E53" s="186"/>
      <c r="F53" s="190" t="s">
        <v>427</v>
      </c>
      <c r="G53" s="186"/>
      <c r="H53" s="186" t="s">
        <v>428</v>
      </c>
      <c r="I53" s="186"/>
      <c r="J53" s="186"/>
      <c r="K53" s="186"/>
      <c r="L53" s="186"/>
      <c r="M53" s="192" t="s">
        <v>2</v>
      </c>
      <c r="N53" s="9"/>
      <c r="O53" s="92"/>
      <c r="P53" s="95"/>
      <c r="Q53" s="96"/>
      <c r="R53" s="97"/>
      <c r="S53" s="97"/>
      <c r="T53" s="94"/>
      <c r="U53" s="94"/>
      <c r="V53" s="94"/>
      <c r="W53" s="94"/>
      <c r="X53" s="94"/>
      <c r="Y53" s="94"/>
      <c r="Z53" s="93"/>
      <c r="AA53" s="93"/>
      <c r="AB53" s="93"/>
      <c r="AC53" s="93"/>
      <c r="AD53" s="93"/>
      <c r="AE53" s="87"/>
      <c r="AF53" s="9"/>
      <c r="AG53" s="9"/>
      <c r="AH53" s="9"/>
      <c r="AI53" s="108"/>
    </row>
    <row r="54" spans="1:35" ht="18" customHeight="1" x14ac:dyDescent="0.2">
      <c r="E54" s="186">
        <v>1</v>
      </c>
      <c r="F54" s="186">
        <f>VLOOKUP($E54,$E$40:$S$43,3,0)</f>
        <v>5</v>
      </c>
      <c r="G54" s="186">
        <f>VLOOKUP($E54,$E$40:$S$43,14,0)</f>
        <v>0.35666700000000001</v>
      </c>
      <c r="H54" s="186">
        <f>VLOOKUP($E54,$F$40:$S$43,2,0)</f>
        <v>5</v>
      </c>
      <c r="I54" s="186">
        <f>VLOOKUP($E54,$F$40:$S$43,14,0)</f>
        <v>0.276667</v>
      </c>
      <c r="J54" s="186"/>
      <c r="K54" s="186"/>
      <c r="L54" s="186"/>
      <c r="M54" s="192" t="s">
        <v>2</v>
      </c>
      <c r="N54" s="9"/>
      <c r="O54" s="92"/>
      <c r="P54" s="95"/>
      <c r="Q54" s="96"/>
      <c r="R54" s="97"/>
      <c r="S54" s="97"/>
      <c r="T54" s="94"/>
      <c r="U54" s="94"/>
      <c r="V54" s="94"/>
      <c r="W54" s="94"/>
      <c r="X54" s="94"/>
      <c r="Y54" s="94"/>
      <c r="Z54" s="93"/>
      <c r="AA54" s="93"/>
      <c r="AB54" s="93"/>
      <c r="AC54" s="93"/>
      <c r="AD54" s="93"/>
      <c r="AE54" s="87"/>
      <c r="AF54" s="9"/>
      <c r="AG54" s="9"/>
      <c r="AH54" s="9"/>
      <c r="AI54" s="108"/>
    </row>
    <row r="55" spans="1:35" ht="18" customHeight="1" x14ac:dyDescent="0.2">
      <c r="E55" s="186">
        <v>2</v>
      </c>
      <c r="F55" s="186">
        <f t="shared" ref="F55:F57" si="8">VLOOKUP($E55,$E$40:$S$43,3,0)</f>
        <v>10</v>
      </c>
      <c r="G55" s="186">
        <f t="shared" ref="G55:G57" si="9">VLOOKUP($E55,$E$40:$S$43,14,0)</f>
        <v>0.283333</v>
      </c>
      <c r="H55" s="186">
        <f t="shared" ref="H55:H57" si="10">VLOOKUP($E55,$F$40:$S$43,2,0)</f>
        <v>10</v>
      </c>
      <c r="I55" s="186">
        <f t="shared" ref="I55:I57" si="11">VLOOKUP($E55,$F$40:$S$43,14,0)</f>
        <v>0.246667</v>
      </c>
      <c r="J55" s="186"/>
      <c r="K55" s="186"/>
      <c r="L55" s="186"/>
      <c r="M55" s="192" t="s">
        <v>2</v>
      </c>
      <c r="N55" s="9"/>
      <c r="O55" s="92"/>
      <c r="P55" s="95"/>
      <c r="Q55" s="96"/>
      <c r="R55" s="97"/>
      <c r="S55" s="97"/>
      <c r="T55" s="94"/>
      <c r="U55" s="94"/>
      <c r="V55" s="94"/>
      <c r="W55" s="94"/>
      <c r="X55" s="94"/>
      <c r="Y55" s="94"/>
      <c r="Z55" s="93"/>
      <c r="AA55" s="93"/>
      <c r="AB55" s="93"/>
      <c r="AC55" s="93"/>
      <c r="AD55" s="93"/>
      <c r="AE55" s="87"/>
      <c r="AF55" s="9"/>
      <c r="AG55" s="9"/>
      <c r="AH55" s="9"/>
      <c r="AI55" s="108"/>
    </row>
    <row r="56" spans="1:35" ht="18" customHeight="1" x14ac:dyDescent="0.2">
      <c r="E56" s="186">
        <v>3</v>
      </c>
      <c r="F56" s="186">
        <f t="shared" si="8"/>
        <v>15</v>
      </c>
      <c r="G56" s="186">
        <f t="shared" si="9"/>
        <v>0.24333299999999999</v>
      </c>
      <c r="H56" s="186">
        <f t="shared" si="10"/>
        <v>15</v>
      </c>
      <c r="I56" s="186">
        <f t="shared" si="11"/>
        <v>0.23666699999999999</v>
      </c>
      <c r="J56" s="186"/>
      <c r="K56" s="186"/>
      <c r="L56" s="186"/>
      <c r="M56" s="192" t="s">
        <v>2</v>
      </c>
      <c r="N56" s="9"/>
      <c r="O56" s="92"/>
      <c r="P56" s="95"/>
      <c r="Q56" s="96"/>
      <c r="R56" s="97"/>
      <c r="S56" s="97"/>
      <c r="T56" s="94"/>
      <c r="U56" s="94"/>
      <c r="V56" s="94"/>
      <c r="W56" s="94"/>
      <c r="X56" s="94"/>
      <c r="Y56" s="94"/>
      <c r="Z56" s="93"/>
      <c r="AA56" s="93"/>
      <c r="AB56" s="93"/>
      <c r="AC56" s="93"/>
      <c r="AD56" s="93"/>
      <c r="AE56" s="87"/>
      <c r="AF56" s="9"/>
      <c r="AG56" s="9"/>
      <c r="AH56" s="9"/>
      <c r="AI56" s="108"/>
    </row>
    <row r="57" spans="1:35" ht="18" customHeight="1" x14ac:dyDescent="0.2">
      <c r="E57" s="186">
        <v>4</v>
      </c>
      <c r="F57" s="186">
        <f t="shared" si="8"/>
        <v>20</v>
      </c>
      <c r="G57" s="186">
        <f t="shared" si="9"/>
        <v>0.26666699999999999</v>
      </c>
      <c r="H57" s="186">
        <f t="shared" si="10"/>
        <v>20</v>
      </c>
      <c r="I57" s="186">
        <f t="shared" si="11"/>
        <v>0.22666700000000001</v>
      </c>
      <c r="J57" s="186"/>
      <c r="K57" s="186"/>
      <c r="L57" s="186"/>
      <c r="M57" s="192" t="s">
        <v>2</v>
      </c>
      <c r="N57" s="9"/>
      <c r="O57" s="92"/>
      <c r="P57" s="95"/>
      <c r="Q57" s="96"/>
      <c r="R57" s="97"/>
      <c r="S57" s="97"/>
      <c r="T57" s="94"/>
      <c r="U57" s="94"/>
      <c r="V57" s="94"/>
      <c r="W57" s="94"/>
      <c r="X57" s="94"/>
      <c r="Y57" s="94"/>
      <c r="Z57" s="93"/>
      <c r="AA57" s="93"/>
      <c r="AB57" s="93"/>
      <c r="AC57" s="93"/>
      <c r="AD57" s="93"/>
      <c r="AE57" s="87"/>
      <c r="AF57" s="9"/>
      <c r="AG57" s="9"/>
      <c r="AH57" s="9"/>
      <c r="AI57" s="108"/>
    </row>
    <row r="58" spans="1:35" ht="18" customHeight="1" x14ac:dyDescent="0.2">
      <c r="E58" s="186"/>
      <c r="F58" s="186"/>
      <c r="G58" s="186"/>
      <c r="H58" s="186"/>
      <c r="I58" s="186"/>
      <c r="J58" s="186"/>
      <c r="K58" s="186"/>
      <c r="L58" s="186"/>
      <c r="M58" s="192" t="s">
        <v>2</v>
      </c>
      <c r="N58" s="9"/>
      <c r="O58" s="92"/>
      <c r="P58" s="95"/>
      <c r="Q58" s="96"/>
      <c r="R58" s="97"/>
      <c r="S58" s="97"/>
      <c r="T58" s="94"/>
      <c r="U58" s="94"/>
      <c r="V58" s="94"/>
      <c r="W58" s="94"/>
      <c r="X58" s="94"/>
      <c r="Y58" s="94"/>
      <c r="Z58" s="93"/>
      <c r="AA58" s="93"/>
      <c r="AB58" s="93"/>
      <c r="AC58" s="93"/>
      <c r="AD58" s="93"/>
      <c r="AE58" s="87"/>
      <c r="AF58" s="9"/>
      <c r="AG58" s="9"/>
      <c r="AH58" s="9"/>
      <c r="AI58" s="108"/>
    </row>
    <row r="59" spans="1:35" ht="18" customHeight="1" x14ac:dyDescent="0.2">
      <c r="E59" s="186"/>
      <c r="F59" s="186" t="s">
        <v>425</v>
      </c>
      <c r="G59" s="186"/>
      <c r="H59" s="186" t="s">
        <v>426</v>
      </c>
      <c r="I59" s="186"/>
      <c r="J59" s="186"/>
      <c r="K59" s="186"/>
      <c r="L59" s="186"/>
      <c r="M59" s="192" t="s">
        <v>2</v>
      </c>
      <c r="N59" s="9"/>
      <c r="O59" s="92"/>
      <c r="P59" s="95"/>
      <c r="Q59" s="96"/>
      <c r="R59" s="97"/>
      <c r="S59" s="97"/>
      <c r="T59" s="94"/>
      <c r="U59" s="94"/>
      <c r="V59" s="94"/>
      <c r="W59" s="94"/>
      <c r="X59" s="94"/>
      <c r="Y59" s="94"/>
      <c r="Z59" s="93"/>
      <c r="AA59" s="93"/>
      <c r="AB59" s="93"/>
      <c r="AC59" s="93"/>
      <c r="AD59" s="93"/>
      <c r="AE59" s="87"/>
      <c r="AF59" s="9"/>
      <c r="AG59" s="9"/>
      <c r="AH59" s="9"/>
      <c r="AI59" s="108"/>
    </row>
    <row r="60" spans="1:35" ht="18" customHeight="1" x14ac:dyDescent="0.2">
      <c r="E60" s="186">
        <v>1</v>
      </c>
      <c r="F60" s="186">
        <f>VLOOKUP($E60,$E$46:$S$49,3,0)</f>
        <v>5</v>
      </c>
      <c r="G60" s="186">
        <f>VLOOKUP($E60,$E$46:$S$49,14,0)</f>
        <v>-0.186667</v>
      </c>
      <c r="H60" s="186">
        <f>VLOOKUP($E60,$F$46:$S$49,2,0)</f>
        <v>5</v>
      </c>
      <c r="I60" s="186">
        <f>VLOOKUP($E60,$F$46:$S$49,14,0)</f>
        <v>-0.09</v>
      </c>
      <c r="J60" s="186">
        <v>4</v>
      </c>
      <c r="K60" s="186">
        <v>0</v>
      </c>
      <c r="L60" s="186">
        <f>MIN(R46:S49)</f>
        <v>-0.186667</v>
      </c>
      <c r="M60" s="192" t="s">
        <v>2</v>
      </c>
      <c r="N60" s="9"/>
      <c r="O60" s="92"/>
      <c r="P60" s="95"/>
      <c r="Q60" s="96"/>
      <c r="R60" s="97"/>
      <c r="S60" s="97"/>
      <c r="T60" s="94"/>
      <c r="U60" s="94"/>
      <c r="V60" s="94"/>
      <c r="W60" s="94"/>
      <c r="X60" s="94"/>
      <c r="Y60" s="94"/>
      <c r="Z60" s="93"/>
      <c r="AA60" s="93"/>
      <c r="AB60" s="93"/>
      <c r="AC60" s="93"/>
      <c r="AD60" s="93"/>
      <c r="AE60" s="87"/>
      <c r="AF60" s="9"/>
      <c r="AG60" s="9"/>
      <c r="AH60" s="9"/>
      <c r="AI60" s="108"/>
    </row>
    <row r="61" spans="1:35" ht="18" customHeight="1" x14ac:dyDescent="0.2">
      <c r="E61" s="186">
        <v>2</v>
      </c>
      <c r="F61" s="186">
        <f t="shared" ref="F61:F63" si="12">VLOOKUP($E61,$E$46:$S$49,3,0)</f>
        <v>10</v>
      </c>
      <c r="G61" s="186">
        <f t="shared" ref="G61:G63" si="13">VLOOKUP($E61,$E$46:$S$49,14,0)</f>
        <v>-0.113333</v>
      </c>
      <c r="H61" s="186">
        <f t="shared" ref="H61:H63" si="14">VLOOKUP($E61,$F$46:$S$49,2,0)</f>
        <v>10</v>
      </c>
      <c r="I61" s="186">
        <f t="shared" ref="I61:I63" si="15">VLOOKUP($E61,$F$46:$S$49,14,0)</f>
        <v>-4.3333000000000003E-2</v>
      </c>
      <c r="J61" s="186">
        <v>10</v>
      </c>
      <c r="K61" s="186">
        <v>0</v>
      </c>
      <c r="L61" s="186"/>
      <c r="M61" s="192" t="s">
        <v>2</v>
      </c>
      <c r="N61" s="9"/>
      <c r="O61" s="92"/>
      <c r="P61" s="95"/>
      <c r="Q61" s="96"/>
      <c r="R61" s="97"/>
      <c r="S61" s="97"/>
      <c r="T61" s="94"/>
      <c r="U61" s="94"/>
      <c r="V61" s="94"/>
      <c r="W61" s="94"/>
      <c r="X61" s="94"/>
      <c r="Y61" s="94"/>
      <c r="Z61" s="93"/>
      <c r="AA61" s="93"/>
      <c r="AB61" s="93"/>
      <c r="AC61" s="93"/>
      <c r="AD61" s="93"/>
      <c r="AE61" s="87"/>
      <c r="AF61" s="9"/>
      <c r="AG61" s="9"/>
      <c r="AH61" s="9"/>
      <c r="AI61" s="108"/>
    </row>
    <row r="62" spans="1:35" ht="18" customHeight="1" x14ac:dyDescent="0.2">
      <c r="E62" s="186">
        <v>3</v>
      </c>
      <c r="F62" s="186">
        <f t="shared" si="12"/>
        <v>15</v>
      </c>
      <c r="G62" s="186">
        <f t="shared" si="13"/>
        <v>-6.3333E-2</v>
      </c>
      <c r="H62" s="186">
        <f t="shared" si="14"/>
        <v>15</v>
      </c>
      <c r="I62" s="186">
        <f t="shared" si="15"/>
        <v>-0.03</v>
      </c>
      <c r="J62" s="186">
        <v>15</v>
      </c>
      <c r="K62" s="186">
        <v>0</v>
      </c>
      <c r="L62" s="186"/>
      <c r="M62" s="192" t="s">
        <v>2</v>
      </c>
      <c r="N62" s="9"/>
      <c r="O62" s="92"/>
      <c r="P62" s="95"/>
      <c r="Q62" s="96"/>
      <c r="R62" s="97"/>
      <c r="S62" s="97"/>
      <c r="T62" s="94"/>
      <c r="U62" s="94"/>
      <c r="V62" s="94"/>
      <c r="W62" s="94"/>
      <c r="X62" s="94"/>
      <c r="Y62" s="94"/>
      <c r="Z62" s="93"/>
      <c r="AA62" s="93"/>
      <c r="AB62" s="93"/>
      <c r="AC62" s="93"/>
      <c r="AD62" s="93"/>
      <c r="AE62" s="87"/>
      <c r="AF62" s="9"/>
      <c r="AG62" s="9"/>
      <c r="AH62" s="9"/>
      <c r="AI62" s="108"/>
    </row>
    <row r="63" spans="1:35" ht="18" customHeight="1" x14ac:dyDescent="0.2">
      <c r="E63" s="186">
        <v>4</v>
      </c>
      <c r="F63" s="186">
        <f t="shared" si="12"/>
        <v>20</v>
      </c>
      <c r="G63" s="186">
        <f t="shared" si="13"/>
        <v>-0.01</v>
      </c>
      <c r="H63" s="186">
        <f t="shared" si="14"/>
        <v>20</v>
      </c>
      <c r="I63" s="186">
        <f t="shared" si="15"/>
        <v>-0.02</v>
      </c>
      <c r="J63" s="186">
        <v>21</v>
      </c>
      <c r="K63" s="186">
        <v>0</v>
      </c>
      <c r="L63" s="186">
        <f>-1*L60</f>
        <v>0.186667</v>
      </c>
      <c r="M63" s="192" t="s">
        <v>2</v>
      </c>
      <c r="N63" s="9"/>
      <c r="O63" s="92"/>
      <c r="P63" s="102" t="s">
        <v>396</v>
      </c>
      <c r="Q63" s="96"/>
      <c r="R63" s="97"/>
      <c r="S63" s="97"/>
      <c r="T63" s="94"/>
      <c r="U63" s="94"/>
      <c r="V63" s="94"/>
      <c r="W63" s="94"/>
      <c r="X63" s="94"/>
      <c r="Y63" s="94"/>
      <c r="Z63" s="93"/>
      <c r="AA63" s="93"/>
      <c r="AB63" s="93"/>
      <c r="AC63" s="93"/>
      <c r="AD63" s="93"/>
      <c r="AE63" s="87"/>
      <c r="AF63" s="9"/>
      <c r="AG63" s="9"/>
      <c r="AH63" s="9"/>
      <c r="AI63" s="108"/>
    </row>
    <row r="64" spans="1:35" ht="123" customHeight="1" x14ac:dyDescent="0.2">
      <c r="E64" s="186"/>
      <c r="F64" s="186"/>
      <c r="G64" s="186"/>
      <c r="H64" s="186"/>
      <c r="I64" s="186"/>
      <c r="J64" s="186"/>
      <c r="K64" s="186"/>
      <c r="L64" s="186" t="s">
        <v>2</v>
      </c>
      <c r="M64" s="192" t="s">
        <v>2</v>
      </c>
      <c r="N64" s="9"/>
      <c r="O64" s="92"/>
      <c r="P64" s="223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5"/>
      <c r="AE64" s="87"/>
      <c r="AF64" s="9"/>
      <c r="AG64" s="9"/>
      <c r="AH64" s="9"/>
      <c r="AI64" s="108"/>
    </row>
    <row r="65" spans="5:35" ht="9" customHeight="1" x14ac:dyDescent="0.2">
      <c r="E65" s="186"/>
      <c r="F65" s="186"/>
      <c r="G65" s="186"/>
      <c r="H65" s="186"/>
      <c r="I65" s="186"/>
      <c r="J65" s="186"/>
      <c r="K65" s="186"/>
      <c r="L65" s="186" t="s">
        <v>2</v>
      </c>
      <c r="M65" s="192" t="s">
        <v>2</v>
      </c>
      <c r="N65" s="9"/>
      <c r="O65" s="92"/>
      <c r="P65" s="95"/>
      <c r="Q65" s="96"/>
      <c r="R65" s="97"/>
      <c r="S65" s="97"/>
      <c r="T65" s="94"/>
      <c r="U65" s="94"/>
      <c r="V65" s="94"/>
      <c r="W65" s="94"/>
      <c r="X65" s="94"/>
      <c r="Y65" s="94"/>
      <c r="Z65" s="93"/>
      <c r="AA65" s="93"/>
      <c r="AB65" s="93"/>
      <c r="AC65" s="93"/>
      <c r="AD65" s="93"/>
      <c r="AE65" s="87"/>
      <c r="AF65" s="9"/>
      <c r="AG65" s="9"/>
      <c r="AH65" s="9"/>
      <c r="AI65" s="108"/>
    </row>
    <row r="66" spans="5:35" ht="18" customHeight="1" x14ac:dyDescent="0.2">
      <c r="E66" s="186"/>
      <c r="F66" s="186"/>
      <c r="G66" s="186"/>
      <c r="H66" s="186"/>
      <c r="I66" s="186"/>
      <c r="J66" s="186"/>
      <c r="K66" s="186"/>
      <c r="L66" s="186" t="s">
        <v>2</v>
      </c>
      <c r="M66" s="192" t="s">
        <v>2</v>
      </c>
      <c r="N66" s="9"/>
      <c r="O66" s="92"/>
      <c r="P66" s="98" t="s">
        <v>392</v>
      </c>
      <c r="Q66" s="93"/>
      <c r="R66" s="93"/>
      <c r="S66" s="93"/>
      <c r="T66" s="93"/>
      <c r="U66" s="93"/>
      <c r="V66" s="94"/>
      <c r="W66" s="94"/>
      <c r="X66" s="93"/>
      <c r="Y66" s="94"/>
      <c r="Z66" s="93"/>
      <c r="AA66" s="93"/>
      <c r="AB66" s="93"/>
      <c r="AC66" s="93"/>
      <c r="AD66" s="93"/>
      <c r="AE66" s="87"/>
      <c r="AF66" s="9"/>
      <c r="AG66" s="9"/>
      <c r="AH66" s="9"/>
      <c r="AI66" s="108"/>
    </row>
    <row r="67" spans="5:35" ht="18" customHeight="1" thickBot="1" x14ac:dyDescent="0.25">
      <c r="E67" s="186"/>
      <c r="F67" s="186"/>
      <c r="G67" s="186"/>
      <c r="H67" s="186"/>
      <c r="I67" s="186"/>
      <c r="J67" s="186"/>
      <c r="K67" s="186"/>
      <c r="L67" s="186" t="s">
        <v>2</v>
      </c>
      <c r="M67" s="192" t="s">
        <v>2</v>
      </c>
      <c r="N67" s="9"/>
      <c r="O67" s="99"/>
      <c r="P67" s="100"/>
      <c r="Q67" s="100"/>
      <c r="R67" s="100"/>
      <c r="S67" s="100"/>
      <c r="T67" s="100"/>
      <c r="U67" s="100"/>
      <c r="V67" s="101"/>
      <c r="W67" s="101"/>
      <c r="X67" s="100"/>
      <c r="Y67" s="100"/>
      <c r="Z67" s="100"/>
      <c r="AA67" s="100"/>
      <c r="AB67" s="100"/>
      <c r="AC67" s="100"/>
      <c r="AD67" s="100"/>
      <c r="AE67" s="88"/>
      <c r="AF67" s="9"/>
      <c r="AG67" s="9"/>
      <c r="AH67" s="9"/>
      <c r="AI67" s="108"/>
    </row>
    <row r="68" spans="5:35" ht="16" thickTop="1" x14ac:dyDescent="0.2">
      <c r="E68" s="186"/>
      <c r="F68" s="186"/>
      <c r="G68" s="186"/>
      <c r="H68" s="186"/>
      <c r="I68" s="186"/>
      <c r="J68" s="186"/>
      <c r="K68" s="186"/>
      <c r="L68" s="186" t="s">
        <v>2</v>
      </c>
      <c r="M68" s="192" t="s">
        <v>2</v>
      </c>
      <c r="N68" s="9"/>
      <c r="O68" s="9"/>
      <c r="P68" s="9"/>
      <c r="Q68" s="9"/>
      <c r="R68" s="9"/>
      <c r="S68" s="9"/>
      <c r="T68" s="9"/>
      <c r="U68" s="9"/>
      <c r="V68" s="10"/>
      <c r="W68" s="10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108"/>
    </row>
    <row r="69" spans="5:35" x14ac:dyDescent="0.2">
      <c r="E69" s="186"/>
      <c r="F69" s="186"/>
      <c r="G69" s="186"/>
      <c r="H69" s="186"/>
      <c r="I69" s="186"/>
      <c r="J69" s="186"/>
      <c r="K69" s="186"/>
      <c r="L69" s="186"/>
      <c r="M69" s="191"/>
      <c r="N69" s="108"/>
      <c r="O69" s="108"/>
      <c r="P69" s="108"/>
      <c r="Q69" s="108"/>
      <c r="R69" s="108"/>
      <c r="S69" s="108"/>
      <c r="T69" s="108"/>
      <c r="U69" s="108"/>
      <c r="V69" s="109"/>
      <c r="W69" s="109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</row>
    <row r="70" spans="5:35" ht="16" hidden="1" x14ac:dyDescent="0.2">
      <c r="X70" s="194"/>
      <c r="Y70" s="6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5:35" ht="16" hidden="1" x14ac:dyDescent="0.2">
      <c r="X71" s="194"/>
      <c r="Y71" s="6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5:35" ht="16" hidden="1" x14ac:dyDescent="0.2">
      <c r="X72" s="194"/>
      <c r="Y72" s="6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5:35" ht="16" hidden="1" x14ac:dyDescent="0.2">
      <c r="X73" s="194"/>
      <c r="Y73" s="6"/>
      <c r="Z73" s="4"/>
      <c r="AA73" s="4"/>
      <c r="AB73" s="4"/>
      <c r="AC73" s="4"/>
      <c r="AD73" s="4"/>
      <c r="AE73" s="4"/>
      <c r="AF73" s="4"/>
      <c r="AG73" s="4"/>
      <c r="AH73" s="4"/>
      <c r="AI73" s="4"/>
    </row>
  </sheetData>
  <mergeCells count="20">
    <mergeCell ref="S28:AD29"/>
    <mergeCell ref="P64:AD64"/>
    <mergeCell ref="R38:S38"/>
    <mergeCell ref="W38:Y38"/>
    <mergeCell ref="Z38:AD38"/>
    <mergeCell ref="T32:U32"/>
    <mergeCell ref="T33:U33"/>
    <mergeCell ref="T34:U34"/>
    <mergeCell ref="T36:U36"/>
    <mergeCell ref="S37:U37"/>
    <mergeCell ref="S24:V24"/>
    <mergeCell ref="S25:V25"/>
    <mergeCell ref="S26:V26"/>
    <mergeCell ref="S23:Z23"/>
    <mergeCell ref="S27:Z27"/>
    <mergeCell ref="P18:Q21"/>
    <mergeCell ref="S18:AD18"/>
    <mergeCell ref="S19:AD19"/>
    <mergeCell ref="S20:AD20"/>
    <mergeCell ref="S21:AD21"/>
  </mergeCells>
  <conditionalFormatting sqref="S36">
    <cfRule type="expression" dxfId="12" priority="20">
      <formula>CELL("tipo",S36)="v"</formula>
    </cfRule>
  </conditionalFormatting>
  <conditionalFormatting sqref="S32:S34">
    <cfRule type="expression" dxfId="11" priority="15">
      <formula>CELL("tipo",S32)="v"</formula>
    </cfRule>
  </conditionalFormatting>
  <conditionalFormatting sqref="T38:W38">
    <cfRule type="expression" dxfId="10" priority="14">
      <formula>COUNT($T$40:$Y$51)=0</formula>
    </cfRule>
  </conditionalFormatting>
  <conditionalFormatting sqref="Q34:R34">
    <cfRule type="expression" dxfId="9" priority="11">
      <formula>AND($Q$34="feet*inches",FIND(".",$R$34,1))</formula>
    </cfRule>
  </conditionalFormatting>
  <conditionalFormatting sqref="S37">
    <cfRule type="cellIs" dxfId="8" priority="9" operator="equal">
      <formula>"Data seems correct"</formula>
    </cfRule>
    <cfRule type="cellIs" dxfId="7" priority="10" operator="equal">
      <formula>"Check your data"</formula>
    </cfRule>
  </conditionalFormatting>
  <conditionalFormatting sqref="T32:T34">
    <cfRule type="expression" dxfId="6" priority="8">
      <formula>CELL("tipo",S32)="v"</formula>
    </cfRule>
  </conditionalFormatting>
  <conditionalFormatting sqref="T36">
    <cfRule type="expression" dxfId="5" priority="6">
      <formula>CELL("tipo",S36)="v"</formula>
    </cfRule>
  </conditionalFormatting>
  <conditionalFormatting sqref="S25:V25">
    <cfRule type="expression" dxfId="4" priority="2">
      <formula>$S$25-TRUNC($S$25)&gt;0</formula>
    </cfRule>
  </conditionalFormatting>
  <conditionalFormatting sqref="S26:V26">
    <cfRule type="cellIs" dxfId="3" priority="1" operator="notEqual">
      <formula>""</formula>
    </cfRule>
  </conditionalFormatting>
  <dataValidations count="11">
    <dataValidation type="list" allowBlank="1" showErrorMessage="1" error="Male or Female" prompt="_x000a_" sqref="Q32" xr:uid="{D66D8242-D8F0-475C-8370-FF16583D231F}">
      <formula1>$N$3:$N$4</formula1>
    </dataValidation>
    <dataValidation type="list" allowBlank="1" showInputMessage="1" showErrorMessage="1" sqref="Q33" xr:uid="{799EFF34-0B42-4C2C-B3F0-1B97FE7E6455}">
      <formula1>$H$33:$I$33</formula1>
    </dataValidation>
    <dataValidation type="list" allowBlank="1" showInputMessage="1" showErrorMessage="1" sqref="Q34" xr:uid="{8D5C66FF-F6C9-498E-BD74-46F214A2592D}">
      <formula1>$H$34:$K$34</formula1>
    </dataValidation>
    <dataValidation type="list" allowBlank="1" showInputMessage="1" showErrorMessage="1" sqref="Q35" xr:uid="{BB35C1CF-EA52-43B2-9B9E-59910C59CEBB}">
      <formula1>$H$35:$I$35</formula1>
    </dataValidation>
    <dataValidation allowBlank="1" showErrorMessage="1" error="Male or Female" prompt="_x000a_" sqref="S32" xr:uid="{E3000584-E0EC-4551-B069-AF260A767044}"/>
    <dataValidation allowBlank="1" showInputMessage="1" showErrorMessage="1" promptTitle="INSTRUCTIONS" prompt="Enter a valid Excel date format if you want that age be calculated by date of birth and date of the study." sqref="S24:V24" xr:uid="{89EE212E-183B-47C7-9E5A-C890A29D8205}"/>
    <dataValidation allowBlank="1" showInputMessage="1" showErrorMessage="1" promptTitle="INSTRUCTION" prompt="To paste your image logo, temporarily disable the sheet protection (click the &quot;Unprotect sheet&quot; command). After finishing, protect the sheet again." sqref="P18:Q21" xr:uid="{0688F234-2AFF-4380-889C-250350B54736}"/>
    <dataValidation allowBlank="1" showInputMessage="1" showErrorMessage="1" promptTitle="INSTRUCTIONS" prompt="If Excel automatically changes your chart ID to a date, begin your chart ID with an apostrophe." sqref="S26:V26" xr:uid="{623CD9C8-70E0-4CC4-A144-97B5B81FD5BE}"/>
    <dataValidation allowBlank="1" showInputMessage="1" showErrorMessage="1" promptTitle="INSTRUCTIONS" prompt="Enter a valid Excel date format if you want that age be calculated by date of birth and date of the study. Hour &amp; minute are optional." sqref="S25:V25" xr:uid="{D0533CA3-E64D-4EE1-BDC2-68561C970270}"/>
    <dataValidation allowBlank="1" showInputMessage="1" showErrorMessage="1" promptTitle="INSTRUCTIONS" prompt="Name of the person submitted to IOS test." sqref="S23:Z23" xr:uid="{2C831DCD-2CB4-4956-B38A-F1B2771E55EE}"/>
    <dataValidation allowBlank="1" showInputMessage="1" showErrorMessage="1" promptTitle="INSTRUCTIONS" prompt="Name of the person who coached the IOS test," sqref="S27:Z27" xr:uid="{BA4D01DF-07CF-4181-8104-F854D85EDE65}"/>
  </dataValidations>
  <printOptions horizontalCentered="1"/>
  <pageMargins left="0.25" right="0.25" top="0.75" bottom="0.75" header="0.3" footer="0.3"/>
  <pageSetup scale="45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AD1B3-B72C-446A-9D79-FB64246F213E}">
  <dimension ref="A1:DU1018"/>
  <sheetViews>
    <sheetView tabSelected="1" topLeftCell="S1" zoomScaleNormal="100" workbookViewId="0">
      <selection activeCell="T5" sqref="T5"/>
    </sheetView>
  </sheetViews>
  <sheetFormatPr baseColWidth="10" defaultColWidth="11.5" defaultRowHeight="15" zeroHeight="1" x14ac:dyDescent="0.2"/>
  <cols>
    <col min="1" max="4" width="3.6640625" hidden="1" customWidth="1"/>
    <col min="5" max="16" width="7.1640625" style="53" hidden="1" customWidth="1"/>
    <col min="17" max="17" width="12.5" style="53" hidden="1" customWidth="1"/>
    <col min="18" max="18" width="11.5" style="27" hidden="1" customWidth="1"/>
    <col min="19" max="19" width="16.83203125" style="53" customWidth="1"/>
    <col min="20" max="37" width="12.1640625" customWidth="1"/>
    <col min="38" max="38" width="2.83203125" customWidth="1"/>
    <col min="39" max="39" width="3" customWidth="1"/>
    <col min="40" max="99" width="11.5" customWidth="1"/>
    <col min="100" max="100" width="2.83203125" customWidth="1"/>
    <col min="101" max="107" width="11.5" customWidth="1"/>
  </cols>
  <sheetData>
    <row r="1" spans="5:100" ht="16" thickBot="1" x14ac:dyDescent="0.25"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17"/>
      <c r="S1" s="23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30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6"/>
    </row>
    <row r="2" spans="5:100" ht="19" x14ac:dyDescent="0.25"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17"/>
      <c r="S2" s="23"/>
      <c r="T2" s="208" t="s">
        <v>372</v>
      </c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30"/>
      <c r="AM2" s="44"/>
      <c r="AN2" s="59">
        <v>2.7</v>
      </c>
      <c r="AO2" s="60" t="s">
        <v>378</v>
      </c>
      <c r="AP2" s="61"/>
      <c r="AQ2" s="61"/>
      <c r="AR2" s="62"/>
      <c r="AS2" s="59">
        <v>2.7</v>
      </c>
      <c r="AT2" s="60" t="s">
        <v>378</v>
      </c>
      <c r="AU2" s="61"/>
      <c r="AV2" s="61"/>
      <c r="AW2" s="62"/>
      <c r="AX2" s="59">
        <v>2.7</v>
      </c>
      <c r="AY2" s="60" t="s">
        <v>378</v>
      </c>
      <c r="AZ2" s="61"/>
      <c r="BA2" s="61"/>
      <c r="BB2" s="62"/>
      <c r="BC2" s="59">
        <v>2.7</v>
      </c>
      <c r="BD2" s="60" t="s">
        <v>378</v>
      </c>
      <c r="BE2" s="69"/>
      <c r="BF2" s="69"/>
      <c r="BG2" s="70"/>
      <c r="BH2" s="59">
        <v>2.7</v>
      </c>
      <c r="BI2" s="60" t="s">
        <v>378</v>
      </c>
      <c r="BJ2" s="69"/>
      <c r="BK2" s="69"/>
      <c r="BL2" s="70"/>
      <c r="BM2" s="59">
        <v>2.7</v>
      </c>
      <c r="BN2" s="60" t="s">
        <v>378</v>
      </c>
      <c r="BO2" s="69"/>
      <c r="BP2" s="69"/>
      <c r="BQ2" s="70"/>
      <c r="BR2" s="59">
        <v>2.7</v>
      </c>
      <c r="BS2" s="60" t="s">
        <v>378</v>
      </c>
      <c r="BT2" s="69"/>
      <c r="BU2" s="69"/>
      <c r="BV2" s="70"/>
      <c r="BW2" s="59">
        <v>2.7</v>
      </c>
      <c r="BX2" s="60" t="s">
        <v>378</v>
      </c>
      <c r="BY2" s="69"/>
      <c r="BZ2" s="69"/>
      <c r="CA2" s="70"/>
      <c r="CB2" s="59">
        <v>2.7</v>
      </c>
      <c r="CC2" s="60" t="s">
        <v>378</v>
      </c>
      <c r="CD2" s="69"/>
      <c r="CE2" s="69"/>
      <c r="CF2" s="70"/>
      <c r="CG2" s="59">
        <v>2.7</v>
      </c>
      <c r="CH2" s="60" t="s">
        <v>378</v>
      </c>
      <c r="CI2" s="69"/>
      <c r="CJ2" s="69"/>
      <c r="CK2" s="70"/>
      <c r="CL2" s="76">
        <v>2.7</v>
      </c>
      <c r="CM2" s="60" t="s">
        <v>378</v>
      </c>
      <c r="CN2" s="69"/>
      <c r="CO2" s="69"/>
      <c r="CP2" s="70"/>
      <c r="CQ2" s="59">
        <v>2.7</v>
      </c>
      <c r="CR2" s="60" t="s">
        <v>378</v>
      </c>
      <c r="CS2" s="69"/>
      <c r="CT2" s="69"/>
      <c r="CU2" s="70"/>
      <c r="CV2" s="46"/>
    </row>
    <row r="3" spans="5:100" ht="19" x14ac:dyDescent="0.25"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17"/>
      <c r="S3" s="23"/>
      <c r="T3" s="209" t="s">
        <v>471</v>
      </c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3" t="s">
        <v>400</v>
      </c>
      <c r="AG3" s="28"/>
      <c r="AH3" s="28"/>
      <c r="AI3" s="28"/>
      <c r="AJ3" s="28"/>
      <c r="AK3" s="28"/>
      <c r="AL3" s="30"/>
      <c r="AM3" s="44"/>
      <c r="AN3" s="63">
        <v>7.37</v>
      </c>
      <c r="AO3" s="57" t="s">
        <v>376</v>
      </c>
      <c r="AP3" s="58"/>
      <c r="AQ3" s="58"/>
      <c r="AR3" s="64"/>
      <c r="AS3" s="63">
        <v>7.42</v>
      </c>
      <c r="AT3" s="57" t="s">
        <v>376</v>
      </c>
      <c r="AU3" s="58"/>
      <c r="AV3" s="58"/>
      <c r="AW3" s="64"/>
      <c r="AX3" s="63">
        <v>7.55</v>
      </c>
      <c r="AY3" s="57" t="s">
        <v>376</v>
      </c>
      <c r="AZ3" s="58"/>
      <c r="BA3" s="58"/>
      <c r="BB3" s="64"/>
      <c r="BC3" s="63">
        <v>7.66</v>
      </c>
      <c r="BD3" s="57" t="s">
        <v>376</v>
      </c>
      <c r="BE3" s="56"/>
      <c r="BF3" s="56"/>
      <c r="BG3" s="71"/>
      <c r="BH3" s="63">
        <v>23.56</v>
      </c>
      <c r="BI3" s="57" t="s">
        <v>376</v>
      </c>
      <c r="BJ3" s="56"/>
      <c r="BK3" s="56"/>
      <c r="BL3" s="71"/>
      <c r="BM3" s="63">
        <v>7.9</v>
      </c>
      <c r="BN3" s="57" t="s">
        <v>376</v>
      </c>
      <c r="BO3" s="56"/>
      <c r="BP3" s="56"/>
      <c r="BQ3" s="71"/>
      <c r="BR3" s="63">
        <v>5.3</v>
      </c>
      <c r="BS3" s="57" t="s">
        <v>376</v>
      </c>
      <c r="BT3" s="56"/>
      <c r="BU3" s="56"/>
      <c r="BV3" s="71"/>
      <c r="BW3" s="63">
        <v>4.8</v>
      </c>
      <c r="BX3" s="57" t="s">
        <v>376</v>
      </c>
      <c r="BY3" s="56"/>
      <c r="BZ3" s="56"/>
      <c r="CA3" s="71"/>
      <c r="CB3" s="63">
        <v>4.7</v>
      </c>
      <c r="CC3" s="57" t="s">
        <v>376</v>
      </c>
      <c r="CD3" s="56"/>
      <c r="CE3" s="56"/>
      <c r="CF3" s="71"/>
      <c r="CG3" s="63">
        <v>5.3</v>
      </c>
      <c r="CH3" s="57" t="s">
        <v>376</v>
      </c>
      <c r="CI3" s="74"/>
      <c r="CJ3" s="74"/>
      <c r="CK3" s="75"/>
      <c r="CL3" s="56">
        <v>9.6999999999999993</v>
      </c>
      <c r="CM3" s="57" t="s">
        <v>376</v>
      </c>
      <c r="CN3" s="74"/>
      <c r="CO3" s="74"/>
      <c r="CP3" s="75"/>
      <c r="CQ3" s="63">
        <v>6.99</v>
      </c>
      <c r="CR3" s="57" t="s">
        <v>376</v>
      </c>
      <c r="CS3" s="74"/>
      <c r="CT3" s="74"/>
      <c r="CU3" s="75"/>
      <c r="CV3" s="46"/>
    </row>
    <row r="4" spans="5:100" s="1" customFormat="1" x14ac:dyDescent="0.2"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8"/>
      <c r="AL4" s="31"/>
      <c r="AM4" s="45"/>
      <c r="AN4" s="63">
        <v>19.11</v>
      </c>
      <c r="AO4" s="57" t="s">
        <v>375</v>
      </c>
      <c r="AP4" s="58"/>
      <c r="AQ4" s="58"/>
      <c r="AR4" s="64"/>
      <c r="AS4" s="63">
        <v>18.420000000000002</v>
      </c>
      <c r="AT4" s="57" t="s">
        <v>375</v>
      </c>
      <c r="AU4" s="58"/>
      <c r="AV4" s="58"/>
      <c r="AW4" s="64"/>
      <c r="AX4" s="63">
        <v>18.79</v>
      </c>
      <c r="AY4" s="57" t="s">
        <v>375</v>
      </c>
      <c r="AZ4" s="58"/>
      <c r="BA4" s="58"/>
      <c r="BB4" s="64"/>
      <c r="BC4" s="63">
        <v>17.86</v>
      </c>
      <c r="BD4" s="57" t="s">
        <v>375</v>
      </c>
      <c r="BE4" s="56"/>
      <c r="BF4" s="56"/>
      <c r="BG4" s="71"/>
      <c r="BH4" s="63">
        <v>9999999</v>
      </c>
      <c r="BI4" s="57" t="s">
        <v>375</v>
      </c>
      <c r="BJ4" s="56"/>
      <c r="BK4" s="56"/>
      <c r="BL4" s="71"/>
      <c r="BM4" s="63">
        <v>25.74</v>
      </c>
      <c r="BN4" s="57" t="s">
        <v>375</v>
      </c>
      <c r="BO4" s="56"/>
      <c r="BP4" s="56"/>
      <c r="BQ4" s="71"/>
      <c r="BR4" s="63">
        <v>18.690000000000001</v>
      </c>
      <c r="BS4" s="57" t="s">
        <v>375</v>
      </c>
      <c r="BT4" s="56"/>
      <c r="BU4" s="56"/>
      <c r="BV4" s="71"/>
      <c r="BW4" s="63">
        <v>17.78</v>
      </c>
      <c r="BX4" s="57" t="s">
        <v>375</v>
      </c>
      <c r="BY4" s="56"/>
      <c r="BZ4" s="56"/>
      <c r="CA4" s="71"/>
      <c r="CB4" s="63">
        <v>18.14</v>
      </c>
      <c r="CC4" s="57" t="s">
        <v>375</v>
      </c>
      <c r="CD4" s="56"/>
      <c r="CE4" s="56"/>
      <c r="CF4" s="71"/>
      <c r="CG4" s="63">
        <v>21</v>
      </c>
      <c r="CH4" s="57" t="s">
        <v>375</v>
      </c>
      <c r="CI4" s="74"/>
      <c r="CJ4" s="74"/>
      <c r="CK4" s="75"/>
      <c r="CL4" s="56">
        <v>21</v>
      </c>
      <c r="CM4" s="57" t="s">
        <v>375</v>
      </c>
      <c r="CN4" s="74"/>
      <c r="CO4" s="74"/>
      <c r="CP4" s="75"/>
      <c r="CQ4" s="63">
        <v>23.22</v>
      </c>
      <c r="CR4" s="57" t="s">
        <v>375</v>
      </c>
      <c r="CS4" s="74"/>
      <c r="CT4" s="74"/>
      <c r="CU4" s="75"/>
      <c r="CV4" s="48"/>
    </row>
    <row r="5" spans="5:100" s="1" customFormat="1" ht="22" thickBot="1" x14ac:dyDescent="0.3"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36" t="s">
        <v>360</v>
      </c>
      <c r="U5" s="34"/>
      <c r="V5" s="34"/>
      <c r="W5" s="34"/>
      <c r="X5" s="34"/>
      <c r="Y5" s="34"/>
      <c r="Z5" s="34"/>
      <c r="AA5" s="35"/>
      <c r="AB5" s="35"/>
      <c r="AC5" s="35"/>
      <c r="AD5" s="35"/>
      <c r="AE5" s="34"/>
      <c r="AF5" s="34"/>
      <c r="AG5" s="29"/>
      <c r="AH5" s="126" t="s">
        <v>399</v>
      </c>
      <c r="AI5" s="126"/>
      <c r="AJ5" s="126"/>
      <c r="AK5" s="28"/>
      <c r="AL5" s="31"/>
      <c r="AM5" s="45"/>
      <c r="AN5" s="65">
        <v>90</v>
      </c>
      <c r="AO5" s="66" t="s">
        <v>377</v>
      </c>
      <c r="AP5" s="67"/>
      <c r="AQ5" s="67"/>
      <c r="AR5" s="68"/>
      <c r="AS5" s="65">
        <v>90</v>
      </c>
      <c r="AT5" s="66" t="s">
        <v>377</v>
      </c>
      <c r="AU5" s="67"/>
      <c r="AV5" s="67"/>
      <c r="AW5" s="68"/>
      <c r="AX5" s="65">
        <v>90</v>
      </c>
      <c r="AY5" s="66" t="s">
        <v>377</v>
      </c>
      <c r="AZ5" s="67"/>
      <c r="BA5" s="67"/>
      <c r="BB5" s="68"/>
      <c r="BC5" s="65">
        <v>90</v>
      </c>
      <c r="BD5" s="66" t="s">
        <v>377</v>
      </c>
      <c r="BE5" s="72"/>
      <c r="BF5" s="72"/>
      <c r="BG5" s="73"/>
      <c r="BH5" s="65">
        <v>90</v>
      </c>
      <c r="BI5" s="66" t="s">
        <v>377</v>
      </c>
      <c r="BJ5" s="72"/>
      <c r="BK5" s="72"/>
      <c r="BL5" s="73"/>
      <c r="BM5" s="65">
        <v>90</v>
      </c>
      <c r="BN5" s="66" t="s">
        <v>377</v>
      </c>
      <c r="BO5" s="72"/>
      <c r="BP5" s="72"/>
      <c r="BQ5" s="73"/>
      <c r="BR5" s="65">
        <v>90</v>
      </c>
      <c r="BS5" s="66" t="s">
        <v>377</v>
      </c>
      <c r="BT5" s="72"/>
      <c r="BU5" s="72"/>
      <c r="BV5" s="73"/>
      <c r="BW5" s="65">
        <v>90</v>
      </c>
      <c r="BX5" s="66" t="s">
        <v>377</v>
      </c>
      <c r="BY5" s="72"/>
      <c r="BZ5" s="72"/>
      <c r="CA5" s="73"/>
      <c r="CB5" s="65">
        <v>90</v>
      </c>
      <c r="CC5" s="66" t="s">
        <v>377</v>
      </c>
      <c r="CD5" s="72"/>
      <c r="CE5" s="72"/>
      <c r="CF5" s="73"/>
      <c r="CG5" s="65">
        <v>90</v>
      </c>
      <c r="CH5" s="66" t="s">
        <v>377</v>
      </c>
      <c r="CI5" s="72"/>
      <c r="CJ5" s="72"/>
      <c r="CK5" s="73"/>
      <c r="CL5" s="77">
        <v>90</v>
      </c>
      <c r="CM5" s="66" t="s">
        <v>377</v>
      </c>
      <c r="CN5" s="72"/>
      <c r="CO5" s="72"/>
      <c r="CP5" s="73"/>
      <c r="CQ5" s="65">
        <v>90</v>
      </c>
      <c r="CR5" s="66" t="s">
        <v>377</v>
      </c>
      <c r="CS5" s="72"/>
      <c r="CT5" s="72"/>
      <c r="CU5" s="73"/>
      <c r="CV5" s="48"/>
    </row>
    <row r="6" spans="5:100" ht="18.75" customHeight="1" x14ac:dyDescent="0.25"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17"/>
      <c r="S6" s="23"/>
      <c r="T6" s="37" t="s">
        <v>385</v>
      </c>
      <c r="U6" s="32"/>
      <c r="V6" s="32"/>
      <c r="W6" s="32"/>
      <c r="X6" s="32"/>
      <c r="Y6" s="32"/>
      <c r="Z6" s="32"/>
      <c r="AA6" s="33"/>
      <c r="AB6" s="33"/>
      <c r="AC6" s="33"/>
      <c r="AD6" s="33"/>
      <c r="AE6" s="32"/>
      <c r="AF6" s="32"/>
      <c r="AG6" s="28"/>
      <c r="AH6" s="125"/>
      <c r="AI6" s="125"/>
      <c r="AJ6" s="125"/>
      <c r="AK6" s="28"/>
      <c r="AL6" s="31"/>
      <c r="AM6" s="45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6"/>
    </row>
    <row r="7" spans="5:100" ht="18.75" customHeight="1" x14ac:dyDescent="0.25"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17"/>
      <c r="S7" s="23"/>
      <c r="T7" s="37" t="s">
        <v>365</v>
      </c>
      <c r="U7" s="32"/>
      <c r="V7" s="32"/>
      <c r="W7" s="32"/>
      <c r="X7" s="32"/>
      <c r="Y7" s="32"/>
      <c r="Z7" s="32"/>
      <c r="AA7" s="33"/>
      <c r="AB7" s="33"/>
      <c r="AC7" s="33"/>
      <c r="AD7" s="33"/>
      <c r="AE7" s="32"/>
      <c r="AF7" s="32"/>
      <c r="AG7" s="28"/>
      <c r="AH7" s="125"/>
      <c r="AI7" s="125"/>
      <c r="AJ7" s="125"/>
      <c r="AK7" s="28"/>
      <c r="AL7" s="31"/>
      <c r="AM7" s="45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6"/>
    </row>
    <row r="8" spans="5:100" ht="18.75" customHeight="1" x14ac:dyDescent="0.25"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17"/>
      <c r="S8" s="23"/>
      <c r="T8" s="37" t="s">
        <v>366</v>
      </c>
      <c r="U8" s="32"/>
      <c r="V8" s="32"/>
      <c r="W8" s="32"/>
      <c r="X8" s="33"/>
      <c r="Y8" s="33"/>
      <c r="Z8" s="32"/>
      <c r="AA8" s="33"/>
      <c r="AB8" s="33"/>
      <c r="AC8" s="33"/>
      <c r="AD8" s="33"/>
      <c r="AE8" s="32"/>
      <c r="AF8" s="32"/>
      <c r="AG8" s="28"/>
      <c r="AH8" s="125"/>
      <c r="AI8" s="125"/>
      <c r="AJ8" s="125"/>
      <c r="AK8" s="28"/>
      <c r="AL8" s="31"/>
      <c r="AM8" s="45"/>
      <c r="AN8" s="78" t="s">
        <v>379</v>
      </c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6"/>
    </row>
    <row r="9" spans="5:100" ht="18.75" customHeight="1" x14ac:dyDescent="0.25"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17"/>
      <c r="S9" s="23"/>
      <c r="T9" s="37" t="s">
        <v>373</v>
      </c>
      <c r="U9" s="32"/>
      <c r="V9" s="32"/>
      <c r="W9" s="32"/>
      <c r="X9" s="33"/>
      <c r="Y9" s="33"/>
      <c r="Z9" s="32"/>
      <c r="AA9" s="33"/>
      <c r="AB9" s="33"/>
      <c r="AC9" s="33"/>
      <c r="AD9" s="33"/>
      <c r="AE9" s="32"/>
      <c r="AF9" s="32"/>
      <c r="AG9" s="28"/>
      <c r="AH9" s="125"/>
      <c r="AI9" s="125"/>
      <c r="AJ9" s="125"/>
      <c r="AK9" s="28"/>
      <c r="AL9" s="31"/>
      <c r="AM9" s="45"/>
      <c r="AN9" s="78" t="s">
        <v>374</v>
      </c>
      <c r="AO9" s="44"/>
      <c r="AP9" s="44"/>
      <c r="AQ9" s="44"/>
      <c r="AR9" s="44"/>
      <c r="AS9" s="55"/>
      <c r="AT9" s="44"/>
      <c r="AU9" s="44"/>
      <c r="AV9" s="44"/>
      <c r="AW9" s="44"/>
      <c r="AX9" s="55"/>
      <c r="AY9" s="44"/>
      <c r="AZ9" s="44"/>
      <c r="BA9" s="44"/>
      <c r="BB9" s="44"/>
      <c r="BC9" s="55"/>
      <c r="BD9" s="44"/>
      <c r="BE9" s="44"/>
      <c r="BF9" s="44"/>
      <c r="BG9" s="44"/>
      <c r="BH9" s="55"/>
      <c r="BI9" s="44"/>
      <c r="BJ9" s="44"/>
      <c r="BK9" s="44"/>
      <c r="BL9" s="44"/>
      <c r="BM9" s="55"/>
      <c r="BN9" s="44"/>
      <c r="BO9" s="44"/>
      <c r="BP9" s="44"/>
      <c r="BQ9" s="44"/>
      <c r="BR9" s="55"/>
      <c r="BS9" s="44"/>
      <c r="BT9" s="44"/>
      <c r="BU9" s="44"/>
      <c r="BV9" s="44"/>
      <c r="BW9" s="55"/>
      <c r="BX9" s="44"/>
      <c r="BY9" s="44"/>
      <c r="BZ9" s="44"/>
      <c r="CA9" s="44"/>
      <c r="CB9" s="55"/>
      <c r="CC9" s="44"/>
      <c r="CD9" s="44"/>
      <c r="CE9" s="44"/>
      <c r="CF9" s="44"/>
      <c r="CG9" s="55"/>
      <c r="CH9" s="44"/>
      <c r="CI9" s="44"/>
      <c r="CJ9" s="44"/>
      <c r="CK9" s="44"/>
      <c r="CL9" s="55"/>
      <c r="CM9" s="44"/>
      <c r="CN9" s="44"/>
      <c r="CO9" s="44"/>
      <c r="CP9" s="44"/>
      <c r="CQ9" s="55"/>
      <c r="CR9" s="44"/>
      <c r="CS9" s="44"/>
      <c r="CT9" s="44"/>
      <c r="CU9" s="44"/>
      <c r="CV9" s="46"/>
    </row>
    <row r="10" spans="5:100" ht="18.7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17"/>
      <c r="S10" s="23"/>
      <c r="T10" s="147"/>
      <c r="U10" s="148"/>
      <c r="V10" s="148"/>
      <c r="W10" s="148"/>
      <c r="X10" s="149" t="s">
        <v>411</v>
      </c>
      <c r="Y10" s="210"/>
      <c r="Z10" s="148" t="s">
        <v>409</v>
      </c>
      <c r="AA10" s="211"/>
      <c r="AB10" s="147" t="s">
        <v>410</v>
      </c>
      <c r="AC10" s="147"/>
      <c r="AD10" s="147"/>
      <c r="AE10" s="148"/>
      <c r="AF10" s="148"/>
      <c r="AG10" s="28"/>
      <c r="AH10" s="125"/>
      <c r="AI10" s="125"/>
      <c r="AJ10" s="125"/>
      <c r="AK10" s="28"/>
      <c r="AL10" s="31"/>
      <c r="AM10" s="45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46"/>
    </row>
    <row r="11" spans="5:100" x14ac:dyDescent="0.2"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17"/>
      <c r="S11" s="23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46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6"/>
    </row>
    <row r="12" spans="5:100" ht="22" thickBot="1" x14ac:dyDescent="0.3"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17"/>
      <c r="S12" s="23"/>
      <c r="T12" s="38" t="s">
        <v>368</v>
      </c>
      <c r="U12" s="38" t="s">
        <v>369</v>
      </c>
      <c r="V12" s="38" t="s">
        <v>369</v>
      </c>
      <c r="W12" s="38" t="s">
        <v>369</v>
      </c>
      <c r="X12" s="38" t="s">
        <v>369</v>
      </c>
      <c r="Y12" s="39" t="s">
        <v>369</v>
      </c>
      <c r="Z12" s="40"/>
      <c r="AA12" s="40"/>
      <c r="AB12" s="41" t="s">
        <v>370</v>
      </c>
      <c r="AC12" s="40"/>
      <c r="AD12" s="42" t="s">
        <v>369</v>
      </c>
      <c r="AE12" s="39" t="s">
        <v>369</v>
      </c>
      <c r="AF12" s="39" t="s">
        <v>369</v>
      </c>
      <c r="AG12" s="39" t="s">
        <v>369</v>
      </c>
      <c r="AH12" s="39" t="s">
        <v>369</v>
      </c>
      <c r="AI12" s="39" t="s">
        <v>369</v>
      </c>
      <c r="AJ12" s="39" t="s">
        <v>369</v>
      </c>
      <c r="AK12" s="39" t="s">
        <v>367</v>
      </c>
      <c r="AL12" s="28"/>
      <c r="AM12" s="46"/>
      <c r="AN12" s="51" t="s">
        <v>371</v>
      </c>
      <c r="AO12" s="50"/>
      <c r="AP12" s="50"/>
      <c r="AQ12" s="50"/>
      <c r="AR12" s="50"/>
      <c r="AS12" s="51" t="s">
        <v>371</v>
      </c>
      <c r="AT12" s="50"/>
      <c r="AU12" s="50"/>
      <c r="AV12" s="50"/>
      <c r="AW12" s="50"/>
      <c r="AX12" s="51" t="s">
        <v>371</v>
      </c>
      <c r="AY12" s="50"/>
      <c r="AZ12" s="50"/>
      <c r="BA12" s="50"/>
      <c r="BB12" s="50"/>
      <c r="BC12" s="51" t="s">
        <v>371</v>
      </c>
      <c r="BD12" s="50"/>
      <c r="BE12" s="50"/>
      <c r="BF12" s="50"/>
      <c r="BG12" s="50"/>
      <c r="BH12" s="51" t="s">
        <v>371</v>
      </c>
      <c r="BI12" s="50"/>
      <c r="BJ12" s="50"/>
      <c r="BK12" s="50"/>
      <c r="BL12" s="50"/>
      <c r="BM12" s="51" t="s">
        <v>371</v>
      </c>
      <c r="BN12" s="50"/>
      <c r="BO12" s="50"/>
      <c r="BP12" s="50"/>
      <c r="BQ12" s="50"/>
      <c r="BR12" s="51" t="s">
        <v>371</v>
      </c>
      <c r="BS12" s="50"/>
      <c r="BT12" s="50"/>
      <c r="BU12" s="50"/>
      <c r="BV12" s="50"/>
      <c r="BW12" s="51" t="s">
        <v>371</v>
      </c>
      <c r="BX12" s="50"/>
      <c r="BY12" s="50"/>
      <c r="BZ12" s="50"/>
      <c r="CA12" s="50"/>
      <c r="CB12" s="51" t="s">
        <v>371</v>
      </c>
      <c r="CC12" s="50"/>
      <c r="CD12" s="50"/>
      <c r="CE12" s="50"/>
      <c r="CF12" s="50"/>
      <c r="CG12" s="51" t="s">
        <v>371</v>
      </c>
      <c r="CH12" s="50"/>
      <c r="CI12" s="50"/>
      <c r="CJ12" s="50"/>
      <c r="CK12" s="50"/>
      <c r="CL12" s="51" t="s">
        <v>371</v>
      </c>
      <c r="CM12" s="50"/>
      <c r="CN12" s="50"/>
      <c r="CO12" s="50"/>
      <c r="CP12" s="50"/>
      <c r="CQ12" s="51" t="s">
        <v>371</v>
      </c>
      <c r="CR12" s="50"/>
      <c r="CS12" s="50"/>
      <c r="CT12" s="50"/>
      <c r="CU12" s="50"/>
      <c r="CV12" s="46"/>
    </row>
    <row r="13" spans="5:100" ht="16" x14ac:dyDescent="0.2"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17"/>
      <c r="S13" s="23"/>
      <c r="T13" s="43" t="s">
        <v>293</v>
      </c>
      <c r="U13" s="43" t="s">
        <v>0</v>
      </c>
      <c r="V13" s="43" t="s">
        <v>71</v>
      </c>
      <c r="W13" s="43" t="s">
        <v>70</v>
      </c>
      <c r="X13" s="43" t="s">
        <v>69</v>
      </c>
      <c r="Y13" s="43" t="s">
        <v>294</v>
      </c>
      <c r="Z13" s="43" t="s">
        <v>45</v>
      </c>
      <c r="AA13" s="43" t="s">
        <v>46</v>
      </c>
      <c r="AB13" s="43" t="s">
        <v>47</v>
      </c>
      <c r="AC13" s="43" t="s">
        <v>48</v>
      </c>
      <c r="AD13" s="43" t="s">
        <v>49</v>
      </c>
      <c r="AE13" s="43" t="s">
        <v>50</v>
      </c>
      <c r="AF13" s="43" t="s">
        <v>51</v>
      </c>
      <c r="AG13" s="43" t="s">
        <v>52</v>
      </c>
      <c r="AH13" s="43" t="s">
        <v>53</v>
      </c>
      <c r="AI13" s="43" t="s">
        <v>54</v>
      </c>
      <c r="AJ13" s="43" t="s">
        <v>55</v>
      </c>
      <c r="AK13" s="43" t="s">
        <v>56</v>
      </c>
      <c r="AL13" s="28"/>
      <c r="AM13" s="46"/>
      <c r="AN13" s="139"/>
      <c r="AO13" s="140"/>
      <c r="AP13" s="140"/>
      <c r="AQ13" s="140"/>
      <c r="AR13" s="141"/>
      <c r="AS13" s="139"/>
      <c r="AT13" s="140"/>
      <c r="AU13" s="140"/>
      <c r="AV13" s="140"/>
      <c r="AW13" s="141"/>
      <c r="AX13" s="139"/>
      <c r="AY13" s="140"/>
      <c r="AZ13" s="140"/>
      <c r="BA13" s="140"/>
      <c r="BB13" s="141"/>
      <c r="BC13" s="139"/>
      <c r="BD13" s="140"/>
      <c r="BE13" s="140"/>
      <c r="BF13" s="140"/>
      <c r="BG13" s="141"/>
      <c r="BH13" s="139"/>
      <c r="BI13" s="140"/>
      <c r="BJ13" s="140"/>
      <c r="BK13" s="140"/>
      <c r="BL13" s="141"/>
      <c r="BM13" s="139"/>
      <c r="BN13" s="140"/>
      <c r="BO13" s="140"/>
      <c r="BP13" s="140"/>
      <c r="BQ13" s="141"/>
      <c r="BR13" s="139"/>
      <c r="BS13" s="140"/>
      <c r="BT13" s="140"/>
      <c r="BU13" s="140"/>
      <c r="BV13" s="141"/>
      <c r="BW13" s="139"/>
      <c r="BX13" s="140"/>
      <c r="BY13" s="140"/>
      <c r="BZ13" s="140"/>
      <c r="CA13" s="141"/>
      <c r="CB13" s="139"/>
      <c r="CC13" s="140"/>
      <c r="CD13" s="140"/>
      <c r="CE13" s="140"/>
      <c r="CF13" s="141"/>
      <c r="CG13" s="139"/>
      <c r="CH13" s="140"/>
      <c r="CI13" s="140"/>
      <c r="CJ13" s="140"/>
      <c r="CK13" s="141"/>
      <c r="CL13" s="139"/>
      <c r="CM13" s="140"/>
      <c r="CN13" s="140"/>
      <c r="CO13" s="140"/>
      <c r="CP13" s="141"/>
      <c r="CQ13" s="139"/>
      <c r="CR13" s="140"/>
      <c r="CS13" s="140"/>
      <c r="CT13" s="140"/>
      <c r="CU13" s="141"/>
      <c r="CV13" s="49"/>
    </row>
    <row r="14" spans="5:100" s="27" customFormat="1" ht="19" x14ac:dyDescent="0.25">
      <c r="E14" s="26" t="s">
        <v>359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17"/>
      <c r="S14" s="24"/>
      <c r="T14" s="137" t="s">
        <v>364</v>
      </c>
      <c r="U14" s="137" t="s">
        <v>363</v>
      </c>
      <c r="V14" s="137" t="s">
        <v>67</v>
      </c>
      <c r="W14" s="137" t="s">
        <v>66</v>
      </c>
      <c r="X14" s="137" t="s">
        <v>68</v>
      </c>
      <c r="Y14" s="137" t="s">
        <v>361</v>
      </c>
      <c r="Z14" s="137" t="s">
        <v>72</v>
      </c>
      <c r="AA14" s="137" t="s">
        <v>72</v>
      </c>
      <c r="AB14" s="137" t="s">
        <v>72</v>
      </c>
      <c r="AC14" s="137" t="s">
        <v>72</v>
      </c>
      <c r="AD14" s="137" t="s">
        <v>72</v>
      </c>
      <c r="AE14" s="137" t="s">
        <v>362</v>
      </c>
      <c r="AF14" s="137" t="s">
        <v>72</v>
      </c>
      <c r="AG14" s="137" t="s">
        <v>72</v>
      </c>
      <c r="AH14" s="137" t="s">
        <v>72</v>
      </c>
      <c r="AI14" s="137" t="s">
        <v>72</v>
      </c>
      <c r="AJ14" s="137" t="s">
        <v>73</v>
      </c>
      <c r="AK14" s="137" t="s">
        <v>76</v>
      </c>
      <c r="AL14" s="23"/>
      <c r="AM14" s="11"/>
      <c r="AN14" s="142" t="s">
        <v>45</v>
      </c>
      <c r="AO14" s="52"/>
      <c r="AP14" s="52"/>
      <c r="AQ14" s="52"/>
      <c r="AR14" s="143"/>
      <c r="AS14" s="142" t="s">
        <v>46</v>
      </c>
      <c r="AT14" s="52"/>
      <c r="AU14" s="52"/>
      <c r="AV14" s="52"/>
      <c r="AW14" s="143"/>
      <c r="AX14" s="142" t="s">
        <v>47</v>
      </c>
      <c r="AY14" s="52"/>
      <c r="AZ14" s="52"/>
      <c r="BA14" s="52"/>
      <c r="BB14" s="143"/>
      <c r="BC14" s="142" t="s">
        <v>48</v>
      </c>
      <c r="BD14" s="52"/>
      <c r="BE14" s="52"/>
      <c r="BF14" s="52"/>
      <c r="BG14" s="143"/>
      <c r="BH14" s="142" t="s">
        <v>49</v>
      </c>
      <c r="BI14" s="52"/>
      <c r="BJ14" s="52"/>
      <c r="BK14" s="52"/>
      <c r="BL14" s="143"/>
      <c r="BM14" s="142" t="s">
        <v>50</v>
      </c>
      <c r="BN14" s="52"/>
      <c r="BO14" s="52"/>
      <c r="BP14" s="52"/>
      <c r="BQ14" s="143"/>
      <c r="BR14" s="142" t="s">
        <v>51</v>
      </c>
      <c r="BS14" s="52"/>
      <c r="BT14" s="52"/>
      <c r="BU14" s="52"/>
      <c r="BV14" s="143"/>
      <c r="BW14" s="142" t="s">
        <v>52</v>
      </c>
      <c r="BX14" s="52"/>
      <c r="BY14" s="52"/>
      <c r="BZ14" s="52"/>
      <c r="CA14" s="143"/>
      <c r="CB14" s="142" t="s">
        <v>53</v>
      </c>
      <c r="CC14" s="52"/>
      <c r="CD14" s="52"/>
      <c r="CE14" s="52"/>
      <c r="CF14" s="143"/>
      <c r="CG14" s="142" t="s">
        <v>54</v>
      </c>
      <c r="CH14" s="52"/>
      <c r="CI14" s="52"/>
      <c r="CJ14" s="52"/>
      <c r="CK14" s="143"/>
      <c r="CL14" s="142" t="s">
        <v>55</v>
      </c>
      <c r="CM14" s="52"/>
      <c r="CN14" s="52"/>
      <c r="CO14" s="52"/>
      <c r="CP14" s="143"/>
      <c r="CQ14" s="142" t="s">
        <v>56</v>
      </c>
      <c r="CR14" s="52"/>
      <c r="CS14" s="52"/>
      <c r="CT14" s="52"/>
      <c r="CU14" s="143"/>
      <c r="CV14" s="49"/>
    </row>
    <row r="15" spans="5:100" s="27" customFormat="1" ht="17" thickBot="1" x14ac:dyDescent="0.25">
      <c r="E15" s="26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17"/>
      <c r="S15" s="136" t="s">
        <v>401</v>
      </c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23"/>
      <c r="AM15" s="11"/>
      <c r="AN15" s="144" t="s">
        <v>295</v>
      </c>
      <c r="AO15" s="145" t="s">
        <v>296</v>
      </c>
      <c r="AP15" s="145" t="s">
        <v>297</v>
      </c>
      <c r="AQ15" s="145" t="s">
        <v>298</v>
      </c>
      <c r="AR15" s="146" t="s">
        <v>299</v>
      </c>
      <c r="AS15" s="144" t="s">
        <v>300</v>
      </c>
      <c r="AT15" s="145" t="s">
        <v>301</v>
      </c>
      <c r="AU15" s="145" t="s">
        <v>302</v>
      </c>
      <c r="AV15" s="145" t="s">
        <v>303</v>
      </c>
      <c r="AW15" s="146" t="s">
        <v>304</v>
      </c>
      <c r="AX15" s="144" t="s">
        <v>305</v>
      </c>
      <c r="AY15" s="145" t="s">
        <v>306</v>
      </c>
      <c r="AZ15" s="145" t="s">
        <v>307</v>
      </c>
      <c r="BA15" s="145" t="s">
        <v>308</v>
      </c>
      <c r="BB15" s="146" t="s">
        <v>309</v>
      </c>
      <c r="BC15" s="144" t="s">
        <v>310</v>
      </c>
      <c r="BD15" s="145" t="s">
        <v>311</v>
      </c>
      <c r="BE15" s="145" t="s">
        <v>312</v>
      </c>
      <c r="BF15" s="145" t="s">
        <v>313</v>
      </c>
      <c r="BG15" s="146" t="s">
        <v>314</v>
      </c>
      <c r="BH15" s="144" t="s">
        <v>315</v>
      </c>
      <c r="BI15" s="145" t="s">
        <v>316</v>
      </c>
      <c r="BJ15" s="145" t="s">
        <v>317</v>
      </c>
      <c r="BK15" s="145" t="s">
        <v>318</v>
      </c>
      <c r="BL15" s="146" t="s">
        <v>319</v>
      </c>
      <c r="BM15" s="144" t="s">
        <v>320</v>
      </c>
      <c r="BN15" s="145" t="s">
        <v>321</v>
      </c>
      <c r="BO15" s="145" t="s">
        <v>322</v>
      </c>
      <c r="BP15" s="145" t="s">
        <v>323</v>
      </c>
      <c r="BQ15" s="146" t="s">
        <v>324</v>
      </c>
      <c r="BR15" s="144" t="s">
        <v>325</v>
      </c>
      <c r="BS15" s="145" t="s">
        <v>326</v>
      </c>
      <c r="BT15" s="145" t="s">
        <v>327</v>
      </c>
      <c r="BU15" s="145" t="s">
        <v>328</v>
      </c>
      <c r="BV15" s="146" t="s">
        <v>329</v>
      </c>
      <c r="BW15" s="144" t="s">
        <v>330</v>
      </c>
      <c r="BX15" s="145" t="s">
        <v>331</v>
      </c>
      <c r="BY15" s="145" t="s">
        <v>332</v>
      </c>
      <c r="BZ15" s="145" t="s">
        <v>333</v>
      </c>
      <c r="CA15" s="146" t="s">
        <v>334</v>
      </c>
      <c r="CB15" s="144" t="s">
        <v>335</v>
      </c>
      <c r="CC15" s="145" t="s">
        <v>336</v>
      </c>
      <c r="CD15" s="145" t="s">
        <v>337</v>
      </c>
      <c r="CE15" s="145" t="s">
        <v>338</v>
      </c>
      <c r="CF15" s="146" t="s">
        <v>339</v>
      </c>
      <c r="CG15" s="144" t="s">
        <v>340</v>
      </c>
      <c r="CH15" s="145" t="s">
        <v>341</v>
      </c>
      <c r="CI15" s="145" t="s">
        <v>342</v>
      </c>
      <c r="CJ15" s="145" t="s">
        <v>343</v>
      </c>
      <c r="CK15" s="146" t="s">
        <v>344</v>
      </c>
      <c r="CL15" s="144" t="s">
        <v>345</v>
      </c>
      <c r="CM15" s="145" t="s">
        <v>346</v>
      </c>
      <c r="CN15" s="145" t="s">
        <v>347</v>
      </c>
      <c r="CO15" s="145" t="s">
        <v>348</v>
      </c>
      <c r="CP15" s="146" t="s">
        <v>349</v>
      </c>
      <c r="CQ15" s="144" t="s">
        <v>350</v>
      </c>
      <c r="CR15" s="145" t="s">
        <v>351</v>
      </c>
      <c r="CS15" s="145" t="s">
        <v>352</v>
      </c>
      <c r="CT15" s="145" t="s">
        <v>353</v>
      </c>
      <c r="CU15" s="146" t="s">
        <v>354</v>
      </c>
      <c r="CV15" s="49"/>
    </row>
    <row r="16" spans="5:100" x14ac:dyDescent="0.2">
      <c r="E16" s="23" t="s">
        <v>45</v>
      </c>
      <c r="F16" s="23" t="s">
        <v>46</v>
      </c>
      <c r="G16" s="23" t="s">
        <v>47</v>
      </c>
      <c r="H16" s="23" t="s">
        <v>48</v>
      </c>
      <c r="I16" s="23" t="s">
        <v>49</v>
      </c>
      <c r="J16" s="26" t="s">
        <v>50</v>
      </c>
      <c r="K16" s="23" t="s">
        <v>51</v>
      </c>
      <c r="L16" s="23" t="s">
        <v>52</v>
      </c>
      <c r="M16" s="23" t="s">
        <v>53</v>
      </c>
      <c r="N16" s="23" t="s">
        <v>54</v>
      </c>
      <c r="O16" s="23" t="s">
        <v>55</v>
      </c>
      <c r="P16" s="23" t="s">
        <v>56</v>
      </c>
      <c r="Q16" s="23" t="s">
        <v>358</v>
      </c>
      <c r="R16" s="17"/>
      <c r="S16" s="136" t="s">
        <v>402</v>
      </c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7"/>
      <c r="AM16" s="47"/>
      <c r="AN16" s="138" t="str">
        <f>$Y10&amp;"r5pred"&amp;$AA10</f>
        <v>r5pred</v>
      </c>
      <c r="AO16" s="138" t="str">
        <f>$Y10&amp;"r5lln"&amp;$AA10</f>
        <v>r5lln</v>
      </c>
      <c r="AP16" s="138" t="str">
        <f>$Y10&amp;"r5uln"&amp;$AA10</f>
        <v>r5uln</v>
      </c>
      <c r="AQ16" s="138" t="str">
        <f>$Y10&amp;"r5perc"&amp;$AA10</f>
        <v>r5perc</v>
      </c>
      <c r="AR16" s="138" t="str">
        <f>$Y10&amp;"r5zscore"&amp;$AA10</f>
        <v>r5zscore</v>
      </c>
      <c r="AS16" s="138" t="str">
        <f>$Y10&amp;"r10pred"&amp;$AA10</f>
        <v>r10pred</v>
      </c>
      <c r="AT16" s="138" t="str">
        <f>$Y10&amp;"r10lln"&amp;$AA10</f>
        <v>r10lln</v>
      </c>
      <c r="AU16" s="138" t="str">
        <f>$Y10&amp;"r10uln"&amp;$AA10</f>
        <v>r10uln</v>
      </c>
      <c r="AV16" s="138" t="str">
        <f>$Y10&amp;"r10perc"&amp;$AA10</f>
        <v>r10perc</v>
      </c>
      <c r="AW16" s="138" t="str">
        <f>$Y10&amp;"r10zscore"&amp;$AA10</f>
        <v>r10zscore</v>
      </c>
      <c r="AX16" s="138" t="str">
        <f>$Y10&amp;"r15pred"&amp;$AA10</f>
        <v>r15pred</v>
      </c>
      <c r="AY16" s="138" t="str">
        <f>$Y10&amp;"r15lln"&amp;$AA10</f>
        <v>r15lln</v>
      </c>
      <c r="AZ16" s="138" t="str">
        <f>$Y10&amp;"r15uln"&amp;$AA10</f>
        <v>r15uln</v>
      </c>
      <c r="BA16" s="138" t="str">
        <f>$Y10&amp;"r15perc"&amp;$AA10</f>
        <v>r15perc</v>
      </c>
      <c r="BB16" s="138" t="str">
        <f>$Y10&amp;"r15zscore"&amp;$AA10</f>
        <v>r15zscore</v>
      </c>
      <c r="BC16" s="138" t="str">
        <f>$Y10&amp;"r20pred"&amp;$AA10</f>
        <v>r20pred</v>
      </c>
      <c r="BD16" s="138" t="str">
        <f>$Y10&amp;"r20lln"&amp;$AA10</f>
        <v>r20lln</v>
      </c>
      <c r="BE16" s="138" t="str">
        <f>$Y10&amp;"r20uln"&amp;$AA10</f>
        <v>r20uln</v>
      </c>
      <c r="BF16" s="138" t="str">
        <f>$Y10&amp;"r20perc"&amp;$AA10</f>
        <v>r20perc</v>
      </c>
      <c r="BG16" s="138" t="str">
        <f>$Y10&amp;"r20zscore"&amp;$AA10</f>
        <v>r20zscore</v>
      </c>
      <c r="BH16" s="138" t="str">
        <f>$Y10&amp;"r5r20pred"&amp;$AA10</f>
        <v>r5r20pred</v>
      </c>
      <c r="BI16" s="138" t="str">
        <f>$Y10&amp;"r5r20lln"&amp;$AA10</f>
        <v>r5r20lln</v>
      </c>
      <c r="BJ16" s="138" t="str">
        <f>$Y10&amp;"r5r20uln"&amp;$AA10</f>
        <v>r5r20uln</v>
      </c>
      <c r="BK16" s="138" t="str">
        <f>$Y10&amp;"r5r20perc"&amp;$AA10</f>
        <v>r5r20perc</v>
      </c>
      <c r="BL16" s="138" t="str">
        <f>$Y10&amp;"r5r20zscore"&amp;$AA10</f>
        <v>r5r20zscore</v>
      </c>
      <c r="BM16" s="138" t="str">
        <f>$Y10&amp;"r5r20r5pred"&amp;$AA10</f>
        <v>r5r20r5pred</v>
      </c>
      <c r="BN16" s="138" t="str">
        <f>$Y10&amp;"r5r20r5lln"&amp;$AA10</f>
        <v>r5r20r5lln</v>
      </c>
      <c r="BO16" s="138" t="str">
        <f>$Y10&amp;"r5r20r5uln"&amp;$AA10</f>
        <v>r5r20r5uln</v>
      </c>
      <c r="BP16" s="138" t="str">
        <f>$Y10&amp;"r5r20r5perc"&amp;$AA10</f>
        <v>r5r20r5perc</v>
      </c>
      <c r="BQ16" s="138" t="str">
        <f>$Y10&amp;"r5r20r5zscore"&amp;$AA10</f>
        <v>r5r20r5zscore</v>
      </c>
      <c r="BR16" s="138" t="str">
        <f>$Y10&amp;"x5pred"&amp;$AA10</f>
        <v>x5pred</v>
      </c>
      <c r="BS16" s="138" t="str">
        <f>$Y10&amp;"x5lln"&amp;$AA10</f>
        <v>x5lln</v>
      </c>
      <c r="BT16" s="138" t="str">
        <f>$Y10&amp;"x5uln"&amp;$AA10</f>
        <v>x5uln</v>
      </c>
      <c r="BU16" s="138" t="str">
        <f>$Y10&amp;"x5perc"&amp;$AA10</f>
        <v>x5perc</v>
      </c>
      <c r="BV16" s="138" t="str">
        <f>$Y10&amp;"x5zscore"&amp;$AA10</f>
        <v>x5zscore</v>
      </c>
      <c r="BW16" s="138" t="str">
        <f>$Y10&amp;"x10pred"&amp;$AA10</f>
        <v>x10pred</v>
      </c>
      <c r="BX16" s="138" t="str">
        <f>$Y10&amp;"x10lln"&amp;$AA10</f>
        <v>x10lln</v>
      </c>
      <c r="BY16" s="138" t="str">
        <f>$Y10&amp;"x10uln"&amp;$AA10</f>
        <v>x10uln</v>
      </c>
      <c r="BZ16" s="138" t="str">
        <f>$Y10&amp;"x10perc"&amp;$AA10</f>
        <v>x10perc</v>
      </c>
      <c r="CA16" s="138" t="str">
        <f>$Y10&amp;"x10zscore"&amp;$AA10</f>
        <v>x10zscore</v>
      </c>
      <c r="CB16" s="138" t="str">
        <f>$Y10&amp;"x15pred"&amp;$AA10</f>
        <v>x15pred</v>
      </c>
      <c r="CC16" s="138" t="str">
        <f>$Y10&amp;"x15lln"&amp;$AA10</f>
        <v>x15lln</v>
      </c>
      <c r="CD16" s="138" t="str">
        <f>$Y10&amp;"x15uln"&amp;$AA10</f>
        <v>x15uln</v>
      </c>
      <c r="CE16" s="138" t="str">
        <f>$Y10&amp;"x15perc"&amp;$AA10</f>
        <v>x15perc</v>
      </c>
      <c r="CF16" s="138" t="str">
        <f>$Y10&amp;"x15zscore"&amp;$AA10</f>
        <v>x15zscore</v>
      </c>
      <c r="CG16" s="138" t="str">
        <f>$Y10&amp;"x20pred"&amp;$AA10</f>
        <v>x20pred</v>
      </c>
      <c r="CH16" s="138" t="str">
        <f>$Y10&amp;"x20lln"&amp;$AA10</f>
        <v>x20lln</v>
      </c>
      <c r="CI16" s="138" t="str">
        <f>$Y10&amp;"x20uln"&amp;$AA10</f>
        <v>x20uln</v>
      </c>
      <c r="CJ16" s="138" t="str">
        <f>$Y10&amp;"x20perc"&amp;$AA10</f>
        <v>x20perc</v>
      </c>
      <c r="CK16" s="138" t="str">
        <f>$Y10&amp;"x20zscore"&amp;$AA10</f>
        <v>x20zscore</v>
      </c>
      <c r="CL16" s="138" t="str">
        <f>$Y10&amp;"frespred"&amp;$AA10</f>
        <v>frespred</v>
      </c>
      <c r="CM16" s="138" t="str">
        <f>$Y10&amp;"freslln"&amp;$AA10</f>
        <v>freslln</v>
      </c>
      <c r="CN16" s="138" t="str">
        <f>$Y10&amp;"fresuln"&amp;$AA10</f>
        <v>fresuln</v>
      </c>
      <c r="CO16" s="138" t="str">
        <f>$Y10&amp;"fresperc"&amp;$AA10</f>
        <v>fresperc</v>
      </c>
      <c r="CP16" s="138" t="str">
        <f>$Y10&amp;"freszscore"&amp;$AA10</f>
        <v>freszscore</v>
      </c>
      <c r="CQ16" s="138" t="str">
        <f>$Y10&amp;"axpred"&amp;$AA10</f>
        <v>axpred</v>
      </c>
      <c r="CR16" s="138" t="str">
        <f>$Y10&amp;"axlln"&amp;$AA10</f>
        <v>axlln</v>
      </c>
      <c r="CS16" s="138" t="str">
        <f>$Y10&amp;"axuln"&amp;$AA10</f>
        <v>axuln</v>
      </c>
      <c r="CT16" s="138" t="str">
        <f>$Y10&amp;"axperc"&amp;$AA10</f>
        <v>axperc</v>
      </c>
      <c r="CU16" s="138" t="str">
        <f>$Y10&amp;"axzscore"&amp;$AA10</f>
        <v>axzscore</v>
      </c>
      <c r="CV16" s="47"/>
    </row>
    <row r="17" spans="5:116" x14ac:dyDescent="0.2">
      <c r="E17" s="23" t="str">
        <f t="shared" ref="E17:E80" si="0">IF(OR($V17&lt;2.7,$V17&gt;90),"Age out of range",IF($V17&lt;AN$3,"a",IF($V17&lt;AN$4,"b","c")))</f>
        <v>c</v>
      </c>
      <c r="F17" s="23" t="str">
        <f t="shared" ref="F17:F80" si="1">IF(OR($V17&lt;2.7,$V17&gt;90),"Age out of range",IF($V17&lt;AS$3,"a",IF($V17&lt;AS$4,"b","c")))</f>
        <v>c</v>
      </c>
      <c r="G17" s="23" t="str">
        <f t="shared" ref="G17:G80" si="2">IF(OR($V17&lt;2.7,$V17&gt;90),"Age out of range",IF($V17&lt;AX$3,"a",IF($V17&lt;AX$4,"b","c")))</f>
        <v>c</v>
      </c>
      <c r="H17" s="23" t="str">
        <f t="shared" ref="H17:H80" si="3">IF(OR($V17&lt;2.7,$V17&gt;90),"Age out of range",IF($V17&lt;BC$3,"a",IF($V17&lt;BC$4,"b","c")))</f>
        <v>c</v>
      </c>
      <c r="I17" s="23" t="str">
        <f t="shared" ref="I17:I80" si="4">IF(OR($V17&lt;2.7,$V17&gt;90),"Age out of range",IF($V17&lt;BH$3,"a",IF($V17&lt;BH$4,"b","c")))</f>
        <v>b</v>
      </c>
      <c r="J17" s="23" t="str">
        <f t="shared" ref="J17:J80" si="5">IF(OR($V17&lt;2.7,$V17&gt;90),"Age out of range",IF($V17&lt;BM$3,"a",IF($V17&lt;BM$4,"b","c")))</f>
        <v>c</v>
      </c>
      <c r="K17" s="23" t="str">
        <f t="shared" ref="K17:K80" si="6">IF(OR($V17&lt;2.7,$V17&gt;90),"Age out of range",IF($V17&lt;BR$3,"a",IF($V17&lt;BR$4,"b","c")))</f>
        <v>c</v>
      </c>
      <c r="L17" s="23" t="str">
        <f t="shared" ref="L17:L80" si="7">IF(OR($V17&lt;2.7,$V17&gt;90),"Age out of range",IF($V17&lt;BW$3,"a",IF($V17&lt;BW$4,"b","c")))</f>
        <v>c</v>
      </c>
      <c r="M17" s="23" t="str">
        <f t="shared" ref="M17:M80" si="8">IF(OR($V17&lt;2.7,$V17&gt;90),"Age out of range",IF($V17&lt;CB$3,"a",IF($V17&lt;CB$4,"b","c")))</f>
        <v>c</v>
      </c>
      <c r="N17" s="23" t="str">
        <f t="shared" ref="N17:N80" si="9">IF(OR($V17&lt;2.7,$V17&gt;90),"Age out of range",IF($V17&lt;CG$3,"a",IF($V17&lt;CG$4,"b","c")))</f>
        <v>c</v>
      </c>
      <c r="O17" s="23" t="str">
        <f t="shared" ref="O17:O80" si="10">IF(OR($V17&lt;2.7,$V17&gt;90),"Age out of range",IF($V17&lt;CL$3,"a",IF($V17&lt;CL$4,"b","c")))</f>
        <v>c</v>
      </c>
      <c r="P17" s="23" t="str">
        <f t="shared" ref="P17:P80" si="11">IF(OR($V17&lt;2.7,$V17&gt;90),"Age out of range",IF($V17&lt;CQ$3,"a",IF($V17&lt;CQ$4,"b","c")))</f>
        <v>c</v>
      </c>
      <c r="Q17" s="23">
        <f>IF($Y17&lt;&gt;"",$Y17,$X17/($W17/100)^2)</f>
        <v>29.913616800463966</v>
      </c>
      <c r="R17" s="17"/>
      <c r="S17" s="23">
        <v>1</v>
      </c>
      <c r="T17" s="134"/>
      <c r="U17" s="134">
        <v>1</v>
      </c>
      <c r="V17" s="134">
        <v>66.599999999999994</v>
      </c>
      <c r="W17" s="134">
        <v>181</v>
      </c>
      <c r="X17" s="134">
        <v>98</v>
      </c>
      <c r="Y17" s="134">
        <v>29.913616800463966</v>
      </c>
      <c r="Z17" s="134">
        <v>0.35666700000000001</v>
      </c>
      <c r="AA17" s="134">
        <v>0.283333</v>
      </c>
      <c r="AB17" s="134">
        <v>0.24333299999999999</v>
      </c>
      <c r="AC17" s="134">
        <v>0.26666699999999999</v>
      </c>
      <c r="AD17" s="134">
        <v>0.09</v>
      </c>
      <c r="AE17" s="134">
        <v>0.25238095238095198</v>
      </c>
      <c r="AF17" s="134">
        <v>-0.186667</v>
      </c>
      <c r="AG17" s="134">
        <v>-0.113333</v>
      </c>
      <c r="AH17" s="134">
        <v>-6.3333E-2</v>
      </c>
      <c r="AI17" s="134">
        <v>-0.01</v>
      </c>
      <c r="AJ17" s="134">
        <v>20.726700000000001</v>
      </c>
      <c r="AK17" s="134">
        <v>1.34667</v>
      </c>
      <c r="AL17" s="7"/>
      <c r="AM17" s="47"/>
      <c r="AN17" s="10">
        <f>IF($Z17="","",IF(OR($V17&lt;2.7,$V17&gt;90),"Age OOR",VLOOKUP(AN$14&amp;"-int-"&amp;$E17,Equations!$G:$I,3,0)+VLOOKUP(AN$14&amp;"-sexo-"&amp;$E17,Equations!$G:$I,3,0)*$U17+VLOOKUP(AN$14&amp;"-edad-"&amp;$E17,Equations!$G:$I,3,0)*$V17+VLOOKUP(AN$14&amp;"-est-"&amp;$E17,Equations!$G:$I,3,0)*(1/$W17)+VLOOKUP(AN$14&amp;"-imc-"&amp;$E17,Equations!$G:$I,3,0)*(1/$Q17)))</f>
        <v>0.29509444130219303</v>
      </c>
      <c r="AO17" s="10">
        <f>IF($Z17="","",IF(OR($V17&lt;2.7,$V17&gt;90),"Age OOR",AN17-1.6449*VLOOKUP(AN$14&amp;"-rse-"&amp;$E17,Equations!$G:$I,3,0)))</f>
        <v>0.17600368130219302</v>
      </c>
      <c r="AP17" s="10">
        <f>IF($Z17="","",IF(OR($V17&lt;2.7,$V17&gt;90),"Age OOR",AN17+1.6449*VLOOKUP(AN$14&amp;"-rse-"&amp;$E17,Equations!$G:$I,3,0)))</f>
        <v>0.41418520130219305</v>
      </c>
      <c r="AQ17" s="10">
        <f>IF($Z17="","",IF(OR($V17&lt;2.7,$V17&gt;90),"Age OOR",100*$Z17/AN17))</f>
        <v>120.86537395489373</v>
      </c>
      <c r="AR17" s="10">
        <f>IF($Z17="","",IF(OR($V17&lt;2.7,$V17&gt;90),"Age OOR",($Z17-AN17)/VLOOKUP(AN$14&amp;"-rse-"&amp;$E17,Equations!$G:$I,3,0)))</f>
        <v>0.85044970577081458</v>
      </c>
      <c r="AS17" s="10">
        <f>IF($AA17="","",IF(OR($V17&lt;2.7,$V17&gt;90),"Age OOR",VLOOKUP(AS$14&amp;"-int-"&amp;$F17,Equations!$G:$I,3,0)+VLOOKUP(AS$14&amp;"-sexo-"&amp;$F17,Equations!$G:$I,3,0)*$U17+VLOOKUP(AS$14&amp;"-edad-"&amp;$F17,Equations!$G:$I,3,0)*$V17+VLOOKUP(AS$14&amp;"-est-"&amp;$F17,Equations!$G:$I,3,0)*(1/$W17)+VLOOKUP(AS$14&amp;"-imc-"&amp;$F17,Equations!$G:$I,3,0)*(1/$Q17)))</f>
        <v>0.25674807684017925</v>
      </c>
      <c r="AT17" s="10">
        <f>IF($AA17="","",IF(OR($V17&lt;2.7,$V17&gt;90),"Age OOR",AS17-1.6449*VLOOKUP(AS$14&amp;"-rse-"&amp;$F17,Equations!$G:$I,3,0)))</f>
        <v>0.15340149363917926</v>
      </c>
      <c r="AU17" s="10">
        <f>IF($AA17="","",IF(OR($V17&lt;2.7,$V17&gt;90),"Age OOR",AS17+1.6449*VLOOKUP(AS$14&amp;"-rse-"&amp;$F17,Equations!$G:$I,3,0)))</f>
        <v>0.36009466004117924</v>
      </c>
      <c r="AV17" s="10">
        <f>IF($AA17="","",IF(OR($V17&lt;2.7,$V17&gt;90),"Age OOR",100*$AA17/AS17))</f>
        <v>110.35447801089835</v>
      </c>
      <c r="AW17" s="10">
        <f>IF($AA17="","",IF(OR($V17&lt;2.7,$V17&gt;90),"Age OOR",($AA17-AS17)/VLOOKUP(AS$14&amp;"-rse-"&amp;$F17,Equations!$G:$I,3,0)))</f>
        <v>0.42313484153161646</v>
      </c>
      <c r="AX17" s="10">
        <f>IF($AB17="","",IF(OR($V17&lt;2.7,$V17&gt;90),"Age OOR",VLOOKUP(AX$14&amp;"-int-"&amp;$G17,Equations!$G:$I,3,0)+VLOOKUP(AX$14&amp;"-sexo-"&amp;$G17,Equations!$G:$I,3,0)*$U17+VLOOKUP(AX$14&amp;"-edad-"&amp;$G17,Equations!$G:$I,3,0)*$V17+VLOOKUP(AX$14&amp;"-est-"&amp;$G17,Equations!$G:$I,3,0)*(1/$W17)+VLOOKUP(AX$14&amp;"-imc-"&amp;$G17,Equations!$G:$I,3,0)*(1/$Q17)))</f>
        <v>0.23254471893300815</v>
      </c>
      <c r="AY17" s="10">
        <f>IF($AB17="","",IF(OR($V17&lt;2.7,$V17&gt;90),"Age OOR",AX17-1.6449*VLOOKUP(AX$14&amp;"-rse-"&amp;$G17,Equations!$G:$I,3,0)))</f>
        <v>0.13338353443500817</v>
      </c>
      <c r="AZ17" s="10">
        <f>IF($AB17="","",IF(OR($V17&lt;2.7,$V17&gt;90),"Age OOR",AX17+1.6449*VLOOKUP(AX$14&amp;"-rse-"&amp;$G17,Equations!$G:$I,3,0)))</f>
        <v>0.33170590343100814</v>
      </c>
      <c r="BA17" s="10">
        <f>IF($AB17="","",IF(OR($V17&lt;2.7,$V17&gt;90),"Age OOR",100*$AB17/AX17))</f>
        <v>104.63922858213768</v>
      </c>
      <c r="BB17" s="10">
        <f>IF($AB17="","",IF(OR($V17&lt;2.7,$V17&gt;90),"Age OOR",($AB17-AX17)/VLOOKUP(AX$14&amp;"-rse-"&amp;$G17,Equations!$G:$I,3,0)))</f>
        <v>0.17895755901799248</v>
      </c>
      <c r="BC17" s="10">
        <f>IF($AC17="","",IF(OR($V17&lt;2.7,$V17&gt;90),"Age OOR",VLOOKUP(BC$14&amp;"-int-"&amp;$H17,Equations!$G:$I,3,0)+VLOOKUP(BC$14&amp;"-sexo-"&amp;$H17,Equations!$G:$I,3,0)*$U17+VLOOKUP(BC$14&amp;"-edad-"&amp;$H17,Equations!$G:$I,3,0)*$V17+VLOOKUP(BC$14&amp;"-est-"&amp;$H17,Equations!$G:$I,3,0)*(1/$W17)+VLOOKUP(BC$14&amp;"-imc-"&amp;$H17,Equations!$G:$I,3,0)*(1/$Q17)))</f>
        <v>0.23724713770872702</v>
      </c>
      <c r="BD17" s="10">
        <f>IF($AC17="","",IF(OR($V17&lt;2.7,$V17&gt;90),"Age OOR",BC17-1.6449*VLOOKUP(BC$14&amp;"-rse-"&amp;$H17,Equations!$G:$I,3,0)))</f>
        <v>0.14414579770872704</v>
      </c>
      <c r="BE17" s="10">
        <f>IF($AC17="","",IF(OR($V17&lt;2.7,$V17&gt;90),"Age OOR",BC17+1.6449*VLOOKUP(BC$14&amp;"-rse-"&amp;$H17,Equations!$G:$I,3,0)))</f>
        <v>0.330348477708727</v>
      </c>
      <c r="BF17" s="10">
        <f>IF($AC17="","",IF(OR($V17&lt;2.7,$V17&gt;90),"Age OOR",100*$AC17/BC17))</f>
        <v>112.40051305798779</v>
      </c>
      <c r="BG17" s="10">
        <f>IF($AC17="","",IF(OR($V17&lt;2.7,$V17&gt;90),"Age OOR",($AC17-BC17)/VLOOKUP(BC$14&amp;"-rse-"&amp;$H17,Equations!$G:$I,3,0)))</f>
        <v>0.5197855528493458</v>
      </c>
      <c r="BH17" s="10">
        <f>IF($AD17="","",IF(OR($V17&lt;2.7,$V17&gt;90),"Age OOR",VLOOKUP(BH$14&amp;"-int-"&amp;$I17,Equations!$G:$I,3,0)+VLOOKUP(BH$14&amp;"-sexo-"&amp;$I17,Equations!$G:$I,3,0)*$U17+VLOOKUP(BH$14&amp;"-edad-"&amp;$I17,Equations!$G:$I,3,0)*$V17+VLOOKUP(BH$14&amp;"-est-"&amp;$I17,Equations!$G:$I,3,0)*(1/$W17)+VLOOKUP(BH$14&amp;"-imc-"&amp;$I17,Equations!$G:$I,3,0)*(1/$Q17)))</f>
        <v>6.1029685727601743E-2</v>
      </c>
      <c r="BI17" s="10">
        <f>IF($AD17="","",IF(OR($V17&lt;2.7,$V17&gt;90),"Age OOR",BH17-1.6449*VLOOKUP(BH$14&amp;"-rse-"&amp;$I17,Equations!$G:$I,3,0)))</f>
        <v>3.7871657276017448E-3</v>
      </c>
      <c r="BJ17" s="10">
        <f>IF($AD17="","",IF(OR($V17&lt;2.7,$V17&gt;90),"Age OOR",BH17+1.6449*VLOOKUP(BH$14&amp;"-rse-"&amp;$I17,Equations!$G:$I,3,0)))</f>
        <v>0.11827220572760175</v>
      </c>
      <c r="BK17" s="10">
        <f>IF($AD17="","",IF(OR($V17&lt;2.7,$V17&gt;90),"Age OOR",100*$AD17/BH17))</f>
        <v>147.46921752424481</v>
      </c>
      <c r="BL17" s="10">
        <f>IF($AD17="","",IF(OR($V17&lt;2.7,$V17&gt;90),"Age OOR",($AD17-BH17)/VLOOKUP(BH$14&amp;"-rse-"&amp;$I17,Equations!$G:$I,3,0)))</f>
        <v>0.83248029518385791</v>
      </c>
      <c r="BM17" s="10">
        <f>IF($AE17="","",IF(OR($V17&lt;2.7,$V17&gt;90),"Age OOR",VLOOKUP(BM$14&amp;"-int-"&amp;$J17,Equations!$G:$I,3,0)+VLOOKUP(BM$14&amp;"-sexo-"&amp;$J17,Equations!$G:$I,3,0)*$U17+VLOOKUP(BM$14&amp;"-edad-"&amp;$J17,Equations!$G:$I,3,0)*$V17+VLOOKUP(BM$14&amp;"-est-"&amp;$J17,Equations!$G:$I,3,0)*(1/$W17)+VLOOKUP(BM$14&amp;"-imc-"&amp;$J17,Equations!$G:$I,3,0)*(1/$Q17)))</f>
        <v>0.20760002738145786</v>
      </c>
      <c r="BN17" s="10">
        <f>IF($AE17="","",IF(OR($V17&lt;2.7,$V17&gt;90),"Age OOR",BM17-1.6449*VLOOKUP(BM$14&amp;"-rse-"&amp;$J17,Equations!$G:$I,3,0)))</f>
        <v>8.439701738145787E-2</v>
      </c>
      <c r="BO17" s="10">
        <f>IF($AE17="","",IF(OR($V17&lt;2.7,$V17&gt;90),"Age OOR",BM17+1.6449*VLOOKUP(BM$14&amp;"-rse-"&amp;$J17,Equations!$G:$I,3,0)))</f>
        <v>0.33080303738145783</v>
      </c>
      <c r="BP17" s="10">
        <f>IF($AE17="","",IF(OR($V17&lt;2.7,$V17&gt;90),"Age OOR",100*$AE17/BM17))</f>
        <v>121.57077027606105</v>
      </c>
      <c r="BQ17" s="10">
        <f>IF($AE17="","",IF(OR($V17&lt;2.7,$V17&gt;90),"Age OOR",($AE17-BM17)/VLOOKUP(BM$14&amp;"-rse-"&amp;$J17,Equations!$G:$I,3,0)))</f>
        <v>0.59787616821754508</v>
      </c>
      <c r="BR17" s="10">
        <f>IF($AF17="","",IF(OR($V17&lt;2.7,$V17&gt;90),"Age OOR",VLOOKUP(BR$14&amp;"-int-"&amp;$K17,Equations!$G:$I,3,0)+VLOOKUP(BR$14&amp;"-sexo-"&amp;$K17,Equations!$G:$I,3,0)*$U17+VLOOKUP(BR$14&amp;"-edad-"&amp;$K17,Equations!$G:$I,3,0)*$V17+VLOOKUP(BR$14&amp;"-est-"&amp;$K17,Equations!$G:$I,3,0)*(1/$W17)+VLOOKUP(BR$14&amp;"-imc-"&amp;$K17,Equations!$G:$I,3,0)*(1/$Q17)))</f>
        <v>-7.2915132522753334E-2</v>
      </c>
      <c r="BS17" s="10">
        <f>IF($AF17="","",IF(OR($V17&lt;2.7,$V17&gt;90),"Age OOR",BR17-1.6449*VLOOKUP(BR$14&amp;"-rse-"&amp;$K17,Equations!$G:$I,3,0)))</f>
        <v>-0.14002705252275333</v>
      </c>
      <c r="BT17" s="10">
        <f>IF($AF17="","",IF(OR($V17&lt;2.7,$V17&gt;90),"Age OOR",BR17+1.6449*VLOOKUP(BR$14&amp;"-rse-"&amp;$K17,Equations!$G:$I,3,0)))</f>
        <v>-5.8032125227533288E-3</v>
      </c>
      <c r="BU17" s="10">
        <f>IF($AF17="","",IF(OR($V17&lt;2.7,$V17&gt;90),"Age OOR",100*$AF17/BR17))</f>
        <v>256.00584342591731</v>
      </c>
      <c r="BV17" s="10">
        <f>IF($AF17="","",IF(OR($V17&lt;2.7,$V17&gt;90),"Age OOR",($AF17-BR17)/VLOOKUP(BR$14&amp;"-rse-"&amp;$K17,Equations!$G:$I,3,0)))</f>
        <v>-2.7880359675795749</v>
      </c>
      <c r="BW17" s="10">
        <f>IF($AG17="","",IF(OR($V17&lt;2.7,$V17&gt;90),"Age OOR",VLOOKUP(BW$14&amp;"-int-"&amp;$L17,Equations!$G:$I,3,0)+VLOOKUP(BW$14&amp;"-sexo-"&amp;$L17,Equations!$G:$I,3,0)*$U17+VLOOKUP(BW$14&amp;"-edad-"&amp;$L17,Equations!$G:$I,3,0)*$V17+VLOOKUP(BW$14&amp;"-est-"&amp;$L17,Equations!$G:$I,3,0)*(1/$W17)+VLOOKUP(BW$14&amp;"-imc-"&amp;$L17,Equations!$G:$I,3,0)*(1/$Q17)))</f>
        <v>-3.6623515340765578E-2</v>
      </c>
      <c r="BX17" s="10">
        <f>IF($AG17="","",IF(OR($V17&lt;2.7,$V17&gt;90),"Age OOR",BW17-1.6449*VLOOKUP(BW$14&amp;"-rse-"&amp;$L17,Equations!$G:$I,3,0)))</f>
        <v>-8.8377727796765587E-2</v>
      </c>
      <c r="BY17" s="10">
        <f>IF($AG17="","",IF(OR($V17&lt;2.7,$V17&gt;90),"Age OOR",BW17+1.6449*VLOOKUP(BW$14&amp;"-rse-"&amp;$L17,Equations!$G:$I,3,0)))</f>
        <v>1.5130697115234425E-2</v>
      </c>
      <c r="BZ17" s="10">
        <f>IF($AG17="","",IF(OR($V17&lt;2.7,$V17&gt;90),"Age OOR",100*$AG17/BW17))</f>
        <v>309.45418249855771</v>
      </c>
      <c r="CA17" s="10">
        <f>IF($AG17="","",IF(OR($V17&lt;2.7,$V17&gt;90),"Age OOR",($AG17-BW17)/VLOOKUP(BW$14&amp;"-rse-"&amp;$L17,Equations!$G:$I,3,0)))</f>
        <v>-2.4380514228334351</v>
      </c>
      <c r="CB17" s="10">
        <f>IF($AH17="","",IF(OR($V17&lt;2.7,$V17&gt;90),"Age OOR",VLOOKUP(CB$14&amp;"-int-"&amp;$M17,Equations!$G:$I,3,0)+VLOOKUP(CB$14&amp;"-sexo-"&amp;$M17,Equations!$G:$I,3,0)*$U17+VLOOKUP(CB$14&amp;"-edad-"&amp;$M17,Equations!$G:$I,3,0)*$V17+VLOOKUP(CB$14&amp;"-est-"&amp;$M17,Equations!$G:$I,3,0)*(1/$W17)+VLOOKUP(CB$14&amp;"-imc-"&amp;$M17,Equations!$G:$I,3,0)*(1/$Q17)))</f>
        <v>-4.4835063626564656E-3</v>
      </c>
      <c r="CC17" s="10">
        <f>IF($AH17="","",IF(OR($V17&lt;2.7,$V17&gt;90),"Age OOR",CB17-1.6449*VLOOKUP(CB$14&amp;"-rse-"&amp;$M17,Equations!$G:$I,3,0)))</f>
        <v>-5.8242786122656466E-2</v>
      </c>
      <c r="CD17" s="10">
        <f>IF($AH17="","",IF(OR($V17&lt;2.7,$V17&gt;90),"Age OOR",CB17+1.6449*VLOOKUP(CB$14&amp;"-rse-"&amp;$M17,Equations!$G:$I,3,0)))</f>
        <v>4.9275773397343535E-2</v>
      </c>
      <c r="CE17" s="10">
        <f>IF($AH17="","",IF(OR($V17&lt;2.7,$V17&gt;90),"Age OOR",100*$AH17/CB17))</f>
        <v>1412.577453385733</v>
      </c>
      <c r="CF17" s="10">
        <f>IF($AH17="","",IF(OR($V17&lt;2.7,$V17&gt;90),"Age OOR",($AH17-CB17)/VLOOKUP(CB$14&amp;"-rse-"&amp;$M17,Equations!$G:$I,3,0)))</f>
        <v>-1.8006478605409497</v>
      </c>
      <c r="CG17" s="10">
        <f>IF($AI17="","",IF(OR($V17&lt;2.7,$V17&gt;90),"Age OOR",VLOOKUP(CG$14&amp;"-int-"&amp;$N17,Equations!$G:$I,3,0)+VLOOKUP(CG$14&amp;"-sexo-"&amp;$N17,Equations!$G:$I,3,0)*$U17+VLOOKUP(CG$14&amp;"-edad-"&amp;$N17,Equations!$G:$I,3,0)*$V17+VLOOKUP(CG$14&amp;"-est-"&amp;$N17,Equations!$G:$I,3,0)*(1/$W17)+VLOOKUP(CG$14&amp;"-imc-"&amp;$N17,Equations!$G:$I,3,0)*(1/$Q17)))</f>
        <v>3.6662625213665576E-2</v>
      </c>
      <c r="CH17" s="10">
        <f>IF($AI17="","",IF(OR($V17&lt;2.7,$V17&gt;90),"Age OOR",CG17-1.6449*VLOOKUP(CG$14&amp;"-rse-"&amp;$N17,Equations!$G:$I,3,0)))</f>
        <v>-1.9428464786334421E-2</v>
      </c>
      <c r="CI17" s="10">
        <f>IF($AI17="","",IF(OR($V17&lt;2.7,$V17&gt;90),"Age OOR",CG17+1.6449*VLOOKUP(CG$14&amp;"-rse-"&amp;$N17,Equations!$G:$I,3,0)))</f>
        <v>9.2753715213665572E-2</v>
      </c>
      <c r="CJ17" s="10">
        <f>IF($AI17="","",IF(OR($V17&lt;2.7,$V17&gt;90),"Age OOR",100*$AI17/CG17))</f>
        <v>-27.275733643516105</v>
      </c>
      <c r="CK17" s="10">
        <f>IF($AI17="","",IF(OR($V17&lt;2.7,$V17&gt;90),"Age OOR",($AI17-CG17)/VLOOKUP(CG$14&amp;"-rse-"&amp;$N17,Equations!$G:$I,3,0)))</f>
        <v>-1.3684054314857941</v>
      </c>
      <c r="CL17" s="10">
        <f>IF($AJ17="","",IF(OR($V17&lt;2.7,$V17&gt;90),"Age OOR",VLOOKUP(CL$14&amp;"-int-"&amp;$O17,Equations!$G:$I,3,0)+VLOOKUP(CL$14&amp;"-sexo-"&amp;$O17,Equations!$G:$I,3,0)*$U17+VLOOKUP(CL$14&amp;"-edad-"&amp;$O17,Equations!$G:$I,3,0)*$V17+VLOOKUP(CL$14&amp;"-est-"&amp;$O17,Equations!$G:$I,3,0)*(1/$W17)+VLOOKUP(CL$14&amp;"-imc-"&amp;$O17,Equations!$G:$I,3,0)*(1/$Q17)))</f>
        <v>16.124528531808149</v>
      </c>
      <c r="CM17" s="10">
        <f>IF($AJ17="","",IF(OR($V17&lt;2.7,$V17&gt;90),"Age OOR",CL17-1.6449*VLOOKUP(CL$14&amp;"-rse-"&amp;$O17,Equations!$G:$I,3,0)))</f>
        <v>9.7258675318081487</v>
      </c>
      <c r="CN17" s="10">
        <f>IF($AJ17="","",IF(OR($V17&lt;2.7,$V17&gt;90),"Age OOR",CL17+1.6449*VLOOKUP(CL$14&amp;"-rse-"&amp;$O17,Equations!$G:$I,3,0)))</f>
        <v>22.52318953180815</v>
      </c>
      <c r="CO17" s="10">
        <f>IF($AJ17="","",IF(OR($V17&lt;2.7,$V17&gt;90),"Age OOR",100*$AJ17/CL17))</f>
        <v>128.54143275639564</v>
      </c>
      <c r="CP17" s="10">
        <f>IF($AJ17="","",IF(OR($V17&lt;2.7,$V17&gt;90),"Age OOR",($AJ17-CL17)/VLOOKUP(CL$14&amp;"-rse-"&amp;$O17,Equations!$G:$I,3,0)))</f>
        <v>1.1830774982498333</v>
      </c>
      <c r="CQ17" s="10">
        <f>IF($AK17="","",IF(OR($V17&lt;2.7,$V17&gt;90),"Age OOR",EXP(VLOOKUP(CQ$14&amp;"-int-"&amp;$P17,Equations!$G:$I,3,0)+VLOOKUP(CQ$14&amp;"-sexo-"&amp;$P17,Equations!$G:$I,3,0)*$U17+VLOOKUP(CQ$14&amp;"-edad-"&amp;$P17,Equations!$G:$I,3,0)*$V17+VLOOKUP(CQ$14&amp;"-est-"&amp;$P17,Equations!$G:$I,3,0)*(1/$W17)+VLOOKUP(CQ$14&amp;"-imc-"&amp;$P17,Equations!$G:$I,3,0)*(1/$Q17))))</f>
        <v>0.42096105116496402</v>
      </c>
      <c r="CR17" s="10">
        <f>IF($AK17="","",IF(OR($V17&lt;2.7,$V17&gt;90),"Age OOR",EXP(LN(CQ17)-1.6449*VLOOKUP(CQ$14&amp;"-rse-"&amp;$P17,Equations!$G:$I,3,0))))</f>
        <v>0.15157149295843025</v>
      </c>
      <c r="CS17" s="10">
        <f>IF($AK17="","",IF(OR($V17&lt;2.7,$V17&gt;90),"Age OOR",EXP(LN(CQ17)+1.6449*VLOOKUP(CQ$14&amp;"-rse-"&amp;$P17,Equations!$G:$I,3,0))))</f>
        <v>1.1691394149328089</v>
      </c>
      <c r="CT17" s="10">
        <f>IF($AK17="","",IF(OR($V17&lt;2.7,$V17&gt;90),"Age OOR",100*$AK17/CQ17))</f>
        <v>319.90370517016646</v>
      </c>
      <c r="CU17" s="10">
        <f>IF($AK17="","",IF(OR($V17&lt;2.7,$V17&gt;90),"Age OOR",(LN($AK17)-LN(CQ17))/VLOOKUP(CQ$14&amp;"-rse-"&amp;$P17,Equations!$G:$I,3,0)))</f>
        <v>1.872544030880094</v>
      </c>
      <c r="CV17" s="47"/>
    </row>
    <row r="18" spans="5:116" x14ac:dyDescent="0.2">
      <c r="E18" s="23" t="str">
        <f t="shared" si="0"/>
        <v>c</v>
      </c>
      <c r="F18" s="23" t="str">
        <f t="shared" si="1"/>
        <v>c</v>
      </c>
      <c r="G18" s="23" t="str">
        <f t="shared" si="2"/>
        <v>c</v>
      </c>
      <c r="H18" s="23" t="str">
        <f t="shared" si="3"/>
        <v>c</v>
      </c>
      <c r="I18" s="23" t="str">
        <f t="shared" si="4"/>
        <v>b</v>
      </c>
      <c r="J18" s="23" t="str">
        <f t="shared" si="5"/>
        <v>c</v>
      </c>
      <c r="K18" s="23" t="str">
        <f t="shared" si="6"/>
        <v>c</v>
      </c>
      <c r="L18" s="23" t="str">
        <f t="shared" si="7"/>
        <v>c</v>
      </c>
      <c r="M18" s="23" t="str">
        <f t="shared" si="8"/>
        <v>c</v>
      </c>
      <c r="N18" s="23" t="str">
        <f t="shared" si="9"/>
        <v>c</v>
      </c>
      <c r="O18" s="23" t="str">
        <f t="shared" si="10"/>
        <v>c</v>
      </c>
      <c r="P18" s="23" t="str">
        <f t="shared" si="11"/>
        <v>c</v>
      </c>
      <c r="Q18" s="23">
        <f t="shared" ref="Q18:Q81" si="12">IF($Y18&lt;&gt;"",$Y18,$X18/($W18/100)^2)</f>
        <v>29.913616800463966</v>
      </c>
      <c r="R18" s="17"/>
      <c r="S18" s="23">
        <v>2</v>
      </c>
      <c r="T18" s="134"/>
      <c r="U18" s="134">
        <v>1</v>
      </c>
      <c r="V18" s="134">
        <v>66.599999999999994</v>
      </c>
      <c r="W18" s="134">
        <v>181</v>
      </c>
      <c r="X18" s="134">
        <v>98</v>
      </c>
      <c r="Y18" s="134">
        <v>29.913616800463966</v>
      </c>
      <c r="Z18" s="134">
        <v>0.276667</v>
      </c>
      <c r="AA18" s="134">
        <v>0.246667</v>
      </c>
      <c r="AB18" s="134">
        <v>0.23666699999999999</v>
      </c>
      <c r="AC18" s="134">
        <v>0.22666700000000001</v>
      </c>
      <c r="AD18" s="134">
        <v>0.05</v>
      </c>
      <c r="AE18" s="134">
        <v>0.17844254510921201</v>
      </c>
      <c r="AF18" s="134">
        <v>-0.09</v>
      </c>
      <c r="AG18" s="134">
        <v>-4.3333000000000003E-2</v>
      </c>
      <c r="AH18" s="134">
        <v>-0.03</v>
      </c>
      <c r="AI18" s="134">
        <v>-0.02</v>
      </c>
      <c r="AJ18" s="134">
        <v>23.703299999999999</v>
      </c>
      <c r="AK18" s="134">
        <v>0.67666700000000002</v>
      </c>
      <c r="AL18" s="7"/>
      <c r="AM18" s="47"/>
      <c r="AN18" s="10">
        <f>IF($Z18="","",IF(OR($V18&lt;2.7,$V18&gt;90),"Age OOR",VLOOKUP(AN$14&amp;"-int-"&amp;$E18,Equations!$G:$I,3,0)+VLOOKUP(AN$14&amp;"-sexo-"&amp;$E18,Equations!$G:$I,3,0)*$U18+VLOOKUP(AN$14&amp;"-edad-"&amp;$E18,Equations!$G:$I,3,0)*$V18+VLOOKUP(AN$14&amp;"-est-"&amp;$E18,Equations!$G:$I,3,0)*(1/$W18)+VLOOKUP(AN$14&amp;"-imc-"&amp;$E18,Equations!$G:$I,3,0)*(1/$Q18)))</f>
        <v>0.29509444130219303</v>
      </c>
      <c r="AO18" s="10">
        <f>IF($Z18="","",IF(OR($V18&lt;2.7,$V18&gt;90),"Age OOR",AN18-1.6449*VLOOKUP(AN$14&amp;"-rse-"&amp;$E18,Equations!$G:$I,3,0)))</f>
        <v>0.17600368130219302</v>
      </c>
      <c r="AP18" s="10">
        <f>IF($Z18="","",IF(OR($V18&lt;2.7,$V18&gt;90),"Age OOR",AN18+1.6449*VLOOKUP(AN$14&amp;"-rse-"&amp;$E18,Equations!$G:$I,3,0)))</f>
        <v>0.41418520130219305</v>
      </c>
      <c r="AQ18" s="10">
        <f t="shared" ref="AQ18:AQ81" si="13">IF($Z18="","",IF(OR($V18&lt;2.7,$V18&gt;90),"Age OOR",100*$Z18/AN18))</f>
        <v>93.755408871520444</v>
      </c>
      <c r="AR18" s="10">
        <f>IF($Z18="","",IF(OR($V18&lt;2.7,$V18&gt;90),"Age OOR",($Z18-AN18)/VLOOKUP(AN$14&amp;"-rse-"&amp;$E18,Equations!$G:$I,3,0)))</f>
        <v>-0.25452266991979333</v>
      </c>
      <c r="AS18" s="10">
        <f>IF($AA18="","",IF(OR($V18&lt;2.7,$V18&gt;90),"Age OOR",VLOOKUP(AS$14&amp;"-int-"&amp;$F18,Equations!$G:$I,3,0)+VLOOKUP(AS$14&amp;"-sexo-"&amp;$F18,Equations!$G:$I,3,0)*$U18+VLOOKUP(AS$14&amp;"-edad-"&amp;$F18,Equations!$G:$I,3,0)*$V18+VLOOKUP(AS$14&amp;"-est-"&amp;$F18,Equations!$G:$I,3,0)*(1/$W18)+VLOOKUP(AS$14&amp;"-imc-"&amp;$F18,Equations!$G:$I,3,0)*(1/$Q18)))</f>
        <v>0.25674807684017925</v>
      </c>
      <c r="AT18" s="10">
        <f>IF($AA18="","",IF(OR($V18&lt;2.7,$V18&gt;90),"Age OOR",AS18-1.6449*VLOOKUP(AS$14&amp;"-rse-"&amp;$F18,Equations!$G:$I,3,0)))</f>
        <v>0.15340149363917926</v>
      </c>
      <c r="AU18" s="10">
        <f>IF($AA18="","",IF(OR($V18&lt;2.7,$V18&gt;90),"Age OOR",AS18+1.6449*VLOOKUP(AS$14&amp;"-rse-"&amp;$F18,Equations!$G:$I,3,0)))</f>
        <v>0.36009466004117924</v>
      </c>
      <c r="AV18" s="10">
        <f t="shared" ref="AV18:AV81" si="14">IF($AA18="","",IF(OR($V18&lt;2.7,$V18&gt;90),"Age OOR",100*$AA18/AS18))</f>
        <v>96.073553124818716</v>
      </c>
      <c r="AW18" s="10">
        <f>IF($AA18="","",IF(OR($V18&lt;2.7,$V18&gt;90),"Age OOR",($AA18-AS18)/VLOOKUP(AS$14&amp;"-rse-"&amp;$F18,Equations!$G:$I,3,0)))</f>
        <v>-0.16045390936785611</v>
      </c>
      <c r="AX18" s="10">
        <f>IF($AB18="","",IF(OR($V18&lt;2.7,$V18&gt;90),"Age OOR",VLOOKUP(AX$14&amp;"-int-"&amp;$G18,Equations!$G:$I,3,0)+VLOOKUP(AX$14&amp;"-sexo-"&amp;$G18,Equations!$G:$I,3,0)*$U18+VLOOKUP(AX$14&amp;"-edad-"&amp;$G18,Equations!$G:$I,3,0)*$V18+VLOOKUP(AX$14&amp;"-est-"&amp;$G18,Equations!$G:$I,3,0)*(1/$W18)+VLOOKUP(AX$14&amp;"-imc-"&amp;$G18,Equations!$G:$I,3,0)*(1/$Q18)))</f>
        <v>0.23254471893300815</v>
      </c>
      <c r="AY18" s="10">
        <f>IF($AB18="","",IF(OR($V18&lt;2.7,$V18&gt;90),"Age OOR",AX18-1.6449*VLOOKUP(AX$14&amp;"-rse-"&amp;$G18,Equations!$G:$I,3,0)))</f>
        <v>0.13338353443500817</v>
      </c>
      <c r="AZ18" s="10">
        <f>IF($AB18="","",IF(OR($V18&lt;2.7,$V18&gt;90),"Age OOR",AX18+1.6449*VLOOKUP(AX$14&amp;"-rse-"&amp;$G18,Equations!$G:$I,3,0)))</f>
        <v>0.33170590343100814</v>
      </c>
      <c r="BA18" s="10">
        <f t="shared" ref="BA18:BA81" si="15">IF($AB18="","",IF(OR($V18&lt;2.7,$V18&gt;90),"Age OOR",100*$AB18/AX18))</f>
        <v>101.77268315784862</v>
      </c>
      <c r="BB18" s="10">
        <f>IF($AB18="","",IF(OR($V18&lt;2.7,$V18&gt;90),"Age OOR",($AB18-AX18)/VLOOKUP(AX$14&amp;"-rse-"&amp;$G18,Equations!$G:$I,3,0)))</f>
        <v>6.8380991629155355E-2</v>
      </c>
      <c r="BC18" s="10">
        <f>IF($AC18="","",IF(OR($V18&lt;2.7,$V18&gt;90),"Age OOR",VLOOKUP(BC$14&amp;"-int-"&amp;$H18,Equations!$G:$I,3,0)+VLOOKUP(BC$14&amp;"-sexo-"&amp;$H18,Equations!$G:$I,3,0)*$U18+VLOOKUP(BC$14&amp;"-edad-"&amp;$H18,Equations!$G:$I,3,0)*$V18+VLOOKUP(BC$14&amp;"-est-"&amp;$H18,Equations!$G:$I,3,0)*(1/$W18)+VLOOKUP(BC$14&amp;"-imc-"&amp;$H18,Equations!$G:$I,3,0)*(1/$Q18)))</f>
        <v>0.23724713770872702</v>
      </c>
      <c r="BD18" s="10">
        <f>IF($AC18="","",IF(OR($V18&lt;2.7,$V18&gt;90),"Age OOR",BC18-1.6449*VLOOKUP(BC$14&amp;"-rse-"&amp;$H18,Equations!$G:$I,3,0)))</f>
        <v>0.14414579770872704</v>
      </c>
      <c r="BE18" s="10">
        <f>IF($AC18="","",IF(OR($V18&lt;2.7,$V18&gt;90),"Age OOR",BC18+1.6449*VLOOKUP(BC$14&amp;"-rse-"&amp;$H18,Equations!$G:$I,3,0)))</f>
        <v>0.330348477708727</v>
      </c>
      <c r="BF18" s="10">
        <f t="shared" ref="BF18:BF81" si="16">IF($AC18="","",IF(OR($V18&lt;2.7,$V18&gt;90),"Age OOR",100*$AC18/BC18))</f>
        <v>95.540457174359489</v>
      </c>
      <c r="BG18" s="10">
        <f>IF($AC18="","",IF(OR($V18&lt;2.7,$V18&gt;90),"Age OOR",($AC18-BC18)/VLOOKUP(BC$14&amp;"-rse-"&amp;$H18,Equations!$G:$I,3,0)))</f>
        <v>-0.18692822806938184</v>
      </c>
      <c r="BH18" s="10">
        <f>IF($AD18="","",IF(OR($V18&lt;2.7,$V18&gt;90),"Age OOR",VLOOKUP(BH$14&amp;"-int-"&amp;$I18,Equations!$G:$I,3,0)+VLOOKUP(BH$14&amp;"-sexo-"&amp;$I18,Equations!$G:$I,3,0)*$U18+VLOOKUP(BH$14&amp;"-edad-"&amp;$I18,Equations!$G:$I,3,0)*$V18+VLOOKUP(BH$14&amp;"-est-"&amp;$I18,Equations!$G:$I,3,0)*(1/$W18)+VLOOKUP(BH$14&amp;"-imc-"&amp;$I18,Equations!$G:$I,3,0)*(1/$Q18)))</f>
        <v>6.1029685727601743E-2</v>
      </c>
      <c r="BI18" s="10">
        <f>IF($AD18="","",IF(OR($V18&lt;2.7,$V18&gt;90),"Age OOR",BH18-1.6449*VLOOKUP(BH$14&amp;"-rse-"&amp;$I18,Equations!$G:$I,3,0)))</f>
        <v>3.7871657276017448E-3</v>
      </c>
      <c r="BJ18" s="10">
        <f>IF($AD18="","",IF(OR($V18&lt;2.7,$V18&gt;90),"Age OOR",BH18+1.6449*VLOOKUP(BH$14&amp;"-rse-"&amp;$I18,Equations!$G:$I,3,0)))</f>
        <v>0.11827220572760175</v>
      </c>
      <c r="BK18" s="10">
        <f t="shared" ref="BK18:BK81" si="17">IF($AD18="","",IF(OR($V18&lt;2.7,$V18&gt;90),"Age OOR",100*$AD18/BH18))</f>
        <v>81.927343069024886</v>
      </c>
      <c r="BL18" s="10">
        <f>IF($AD18="","",IF(OR($V18&lt;2.7,$V18&gt;90),"Age OOR",($AD18-BH18)/VLOOKUP(BH$14&amp;"-rse-"&amp;$I18,Equations!$G:$I,3,0)))</f>
        <v>-0.3169449921724638</v>
      </c>
      <c r="BM18" s="10">
        <f>IF($AE18="","",IF(OR($V18&lt;2.7,$V18&gt;90),"Age OOR",VLOOKUP(BM$14&amp;"-int-"&amp;$J18,Equations!$G:$I,3,0)+VLOOKUP(BM$14&amp;"-sexo-"&amp;$J18,Equations!$G:$I,3,0)*$U18+VLOOKUP(BM$14&amp;"-edad-"&amp;$J18,Equations!$G:$I,3,0)*$V18+VLOOKUP(BM$14&amp;"-est-"&amp;$J18,Equations!$G:$I,3,0)*(1/$W18)+VLOOKUP(BM$14&amp;"-imc-"&amp;$J18,Equations!$G:$I,3,0)*(1/$Q18)))</f>
        <v>0.20760002738145786</v>
      </c>
      <c r="BN18" s="10">
        <f>IF($AE18="","",IF(OR($V18&lt;2.7,$V18&gt;90),"Age OOR",BM18-1.6449*VLOOKUP(BM$14&amp;"-rse-"&amp;$J18,Equations!$G:$I,3,0)))</f>
        <v>8.439701738145787E-2</v>
      </c>
      <c r="BO18" s="10">
        <f>IF($AE18="","",IF(OR($V18&lt;2.7,$V18&gt;90),"Age OOR",BM18+1.6449*VLOOKUP(BM$14&amp;"-rse-"&amp;$J18,Equations!$G:$I,3,0)))</f>
        <v>0.33080303738145783</v>
      </c>
      <c r="BP18" s="10">
        <f t="shared" ref="BP18:BP81" si="18">IF($AE18="","",IF(OR($V18&lt;2.7,$V18&gt;90),"Age OOR",100*$AE18/BM18))</f>
        <v>85.954971856207905</v>
      </c>
      <c r="BQ18" s="10">
        <f>IF($AE18="","",IF(OR($V18&lt;2.7,$V18&gt;90),"Age OOR",($AE18-BM18)/VLOOKUP(BM$14&amp;"-rse-"&amp;$J18,Equations!$G:$I,3,0)))</f>
        <v>-0.38928547760007814</v>
      </c>
      <c r="BR18" s="10">
        <f>IF($AF18="","",IF(OR($V18&lt;2.7,$V18&gt;90),"Age OOR",VLOOKUP(BR$14&amp;"-int-"&amp;$K18,Equations!$G:$I,3,0)+VLOOKUP(BR$14&amp;"-sexo-"&amp;$K18,Equations!$G:$I,3,0)*$U18+VLOOKUP(BR$14&amp;"-edad-"&amp;$K18,Equations!$G:$I,3,0)*$V18+VLOOKUP(BR$14&amp;"-est-"&amp;$K18,Equations!$G:$I,3,0)*(1/$W18)+VLOOKUP(BR$14&amp;"-imc-"&amp;$K18,Equations!$G:$I,3,0)*(1/$Q18)))</f>
        <v>-7.2915132522753334E-2</v>
      </c>
      <c r="BS18" s="10">
        <f>IF($AF18="","",IF(OR($V18&lt;2.7,$V18&gt;90),"Age OOR",BR18-1.6449*VLOOKUP(BR$14&amp;"-rse-"&amp;$K18,Equations!$G:$I,3,0)))</f>
        <v>-0.14002705252275333</v>
      </c>
      <c r="BT18" s="10">
        <f>IF($AF18="","",IF(OR($V18&lt;2.7,$V18&gt;90),"Age OOR",BR18+1.6449*VLOOKUP(BR$14&amp;"-rse-"&amp;$K18,Equations!$G:$I,3,0)))</f>
        <v>-5.8032125227533288E-3</v>
      </c>
      <c r="BU18" s="10">
        <f t="shared" ref="BU18:BU81" si="19">IF($AF18="","",IF(OR($V18&lt;2.7,$V18&gt;90),"Age OOR",100*$AF18/BR18))</f>
        <v>123.43116838183802</v>
      </c>
      <c r="BV18" s="10">
        <f>IF($AF18="","",IF(OR($V18&lt;2.7,$V18&gt;90),"Age OOR",($AF18-BR18)/VLOOKUP(BR$14&amp;"-rse-"&amp;$K18,Equations!$G:$I,3,0)))</f>
        <v>-0.41874675189330052</v>
      </c>
      <c r="BW18" s="10">
        <f>IF($AG18="","",IF(OR($V18&lt;2.7,$V18&gt;90),"Age OOR",VLOOKUP(BW$14&amp;"-int-"&amp;$L18,Equations!$G:$I,3,0)+VLOOKUP(BW$14&amp;"-sexo-"&amp;$L18,Equations!$G:$I,3,0)*$U18+VLOOKUP(BW$14&amp;"-edad-"&amp;$L18,Equations!$G:$I,3,0)*$V18+VLOOKUP(BW$14&amp;"-est-"&amp;$L18,Equations!$G:$I,3,0)*(1/$W18)+VLOOKUP(BW$14&amp;"-imc-"&amp;$L18,Equations!$G:$I,3,0)*(1/$Q18)))</f>
        <v>-3.6623515340765578E-2</v>
      </c>
      <c r="BX18" s="10">
        <f>IF($AG18="","",IF(OR($V18&lt;2.7,$V18&gt;90),"Age OOR",BW18-1.6449*VLOOKUP(BW$14&amp;"-rse-"&amp;$L18,Equations!$G:$I,3,0)))</f>
        <v>-8.8377727796765587E-2</v>
      </c>
      <c r="BY18" s="10">
        <f>IF($AG18="","",IF(OR($V18&lt;2.7,$V18&gt;90),"Age OOR",BW18+1.6449*VLOOKUP(BW$14&amp;"-rse-"&amp;$L18,Equations!$G:$I,3,0)))</f>
        <v>1.5130697115234425E-2</v>
      </c>
      <c r="BZ18" s="10">
        <f t="shared" ref="BZ18:BZ81" si="20">IF($AG18="","",IF(OR($V18&lt;2.7,$V18&gt;90),"Age OOR",100*$AG18/BW18))</f>
        <v>118.32015467877849</v>
      </c>
      <c r="CA18" s="10">
        <f>IF($AG18="","",IF(OR($V18&lt;2.7,$V18&gt;90),"Age OOR",($AG18-BW18)/VLOOKUP(BW$14&amp;"-rse-"&amp;$L18,Equations!$G:$I,3,0)))</f>
        <v>-0.21324701492381079</v>
      </c>
      <c r="CB18" s="10">
        <f>IF($AH18="","",IF(OR($V18&lt;2.7,$V18&gt;90),"Age OOR",VLOOKUP(CB$14&amp;"-int-"&amp;$M18,Equations!$G:$I,3,0)+VLOOKUP(CB$14&amp;"-sexo-"&amp;$M18,Equations!$G:$I,3,0)*$U18+VLOOKUP(CB$14&amp;"-edad-"&amp;$M18,Equations!$G:$I,3,0)*$V18+VLOOKUP(CB$14&amp;"-est-"&amp;$M18,Equations!$G:$I,3,0)*(1/$W18)+VLOOKUP(CB$14&amp;"-imc-"&amp;$M18,Equations!$G:$I,3,0)*(1/$Q18)))</f>
        <v>-4.4835063626564656E-3</v>
      </c>
      <c r="CC18" s="10">
        <f>IF($AH18="","",IF(OR($V18&lt;2.7,$V18&gt;90),"Age OOR",CB18-1.6449*VLOOKUP(CB$14&amp;"-rse-"&amp;$M18,Equations!$G:$I,3,0)))</f>
        <v>-5.8242786122656466E-2</v>
      </c>
      <c r="CD18" s="10">
        <f>IF($AH18="","",IF(OR($V18&lt;2.7,$V18&gt;90),"Age OOR",CB18+1.6449*VLOOKUP(CB$14&amp;"-rse-"&amp;$M18,Equations!$G:$I,3,0)))</f>
        <v>4.9275773397343535E-2</v>
      </c>
      <c r="CE18" s="10">
        <f t="shared" ref="CE18:CE81" si="21">IF($AH18="","",IF(OR($V18&lt;2.7,$V18&gt;90),"Age OOR",100*$AH18/CB18))</f>
        <v>669.11915749407081</v>
      </c>
      <c r="CF18" s="10">
        <f>IF($AH18="","",IF(OR($V18&lt;2.7,$V18&gt;90),"Age OOR",($AH18-CB18)/VLOOKUP(CB$14&amp;"-rse-"&amp;$M18,Equations!$G:$I,3,0)))</f>
        <v>-0.78074112174575716</v>
      </c>
      <c r="CG18" s="10">
        <f>IF($AI18="","",IF(OR($V18&lt;2.7,$V18&gt;90),"Age OOR",VLOOKUP(CG$14&amp;"-int-"&amp;$N18,Equations!$G:$I,3,0)+VLOOKUP(CG$14&amp;"-sexo-"&amp;$N18,Equations!$G:$I,3,0)*$U18+VLOOKUP(CG$14&amp;"-edad-"&amp;$N18,Equations!$G:$I,3,0)*$V18+VLOOKUP(CG$14&amp;"-est-"&amp;$N18,Equations!$G:$I,3,0)*(1/$W18)+VLOOKUP(CG$14&amp;"-imc-"&amp;$N18,Equations!$G:$I,3,0)*(1/$Q18)))</f>
        <v>3.6662625213665576E-2</v>
      </c>
      <c r="CH18" s="10">
        <f>IF($AI18="","",IF(OR($V18&lt;2.7,$V18&gt;90),"Age OOR",CG18-1.6449*VLOOKUP(CG$14&amp;"-rse-"&amp;$N18,Equations!$G:$I,3,0)))</f>
        <v>-1.9428464786334421E-2</v>
      </c>
      <c r="CI18" s="10">
        <f>IF($AI18="","",IF(OR($V18&lt;2.7,$V18&gt;90),"Age OOR",CG18+1.6449*VLOOKUP(CG$14&amp;"-rse-"&amp;$N18,Equations!$G:$I,3,0)))</f>
        <v>9.2753715213665572E-2</v>
      </c>
      <c r="CJ18" s="10">
        <f t="shared" ref="CJ18:CJ81" si="22">IF($AI18="","",IF(OR($V18&lt;2.7,$V18&gt;90),"Age OOR",100*$AI18/CG18))</f>
        <v>-54.55146728703221</v>
      </c>
      <c r="CK18" s="10">
        <f>IF($AI18="","",IF(OR($V18&lt;2.7,$V18&gt;90),"Age OOR",($AI18-CG18)/VLOOKUP(CG$14&amp;"-rse-"&amp;$N18,Equations!$G:$I,3,0)))</f>
        <v>-1.6616605634506036</v>
      </c>
      <c r="CL18" s="10">
        <f>IF($AJ18="","",IF(OR($V18&lt;2.7,$V18&gt;90),"Age OOR",VLOOKUP(CL$14&amp;"-int-"&amp;$O18,Equations!$G:$I,3,0)+VLOOKUP(CL$14&amp;"-sexo-"&amp;$O18,Equations!$G:$I,3,0)*$U18+VLOOKUP(CL$14&amp;"-edad-"&amp;$O18,Equations!$G:$I,3,0)*$V18+VLOOKUP(CL$14&amp;"-est-"&amp;$O18,Equations!$G:$I,3,0)*(1/$W18)+VLOOKUP(CL$14&amp;"-imc-"&amp;$O18,Equations!$G:$I,3,0)*(1/$Q18)))</f>
        <v>16.124528531808149</v>
      </c>
      <c r="CM18" s="10">
        <f>IF($AJ18="","",IF(OR($V18&lt;2.7,$V18&gt;90),"Age OOR",CL18-1.6449*VLOOKUP(CL$14&amp;"-rse-"&amp;$O18,Equations!$G:$I,3,0)))</f>
        <v>9.7258675318081487</v>
      </c>
      <c r="CN18" s="10">
        <f>IF($AJ18="","",IF(OR($V18&lt;2.7,$V18&gt;90),"Age OOR",CL18+1.6449*VLOOKUP(CL$14&amp;"-rse-"&amp;$O18,Equations!$G:$I,3,0)))</f>
        <v>22.52318953180815</v>
      </c>
      <c r="CO18" s="10">
        <f t="shared" ref="CO18:CO81" si="23">IF($AJ18="","",IF(OR($V18&lt;2.7,$V18&gt;90),"Age OOR",100*$AJ18/CL18))</f>
        <v>147.00150738200836</v>
      </c>
      <c r="CP18" s="10">
        <f>IF($AJ18="","",IF(OR($V18&lt;2.7,$V18&gt;90),"Age OOR",($AJ18-CL18)/VLOOKUP(CL$14&amp;"-rse-"&amp;$O18,Equations!$G:$I,3,0)))</f>
        <v>1.9482703003063879</v>
      </c>
      <c r="CQ18" s="10">
        <f>IF($AK18="","",IF(OR($V18&lt;2.7,$V18&gt;90),"Age OOR",EXP(VLOOKUP(CQ$14&amp;"-int-"&amp;$P18,Equations!$G:$I,3,0)+VLOOKUP(CQ$14&amp;"-sexo-"&amp;$P18,Equations!$G:$I,3,0)*$U18+VLOOKUP(CQ$14&amp;"-edad-"&amp;$P18,Equations!$G:$I,3,0)*$V18+VLOOKUP(CQ$14&amp;"-est-"&amp;$P18,Equations!$G:$I,3,0)*(1/$W18)+VLOOKUP(CQ$14&amp;"-imc-"&amp;$P18,Equations!$G:$I,3,0)*(1/$Q18))))</f>
        <v>0.42096105116496402</v>
      </c>
      <c r="CR18" s="10">
        <f>IF($AK18="","",IF(OR($V18&lt;2.7,$V18&gt;90),"Age OOR",EXP(LN(CQ18)-1.6449*VLOOKUP(CQ$14&amp;"-rse-"&amp;$P18,Equations!$G:$I,3,0))))</f>
        <v>0.15157149295843025</v>
      </c>
      <c r="CS18" s="10">
        <f>IF($AK18="","",IF(OR($V18&lt;2.7,$V18&gt;90),"Age OOR",EXP(LN(CQ18)+1.6449*VLOOKUP(CQ$14&amp;"-rse-"&amp;$P18,Equations!$G:$I,3,0))))</f>
        <v>1.1691394149328089</v>
      </c>
      <c r="CT18" s="10">
        <f t="shared" ref="CT18:CT81" si="24">IF($AK18="","",IF(OR($V18&lt;2.7,$V18&gt;90),"Age OOR",100*$AK18/CQ18))</f>
        <v>160.74337474390981</v>
      </c>
      <c r="CU18" s="10">
        <f>IF($AK18="","",IF(OR($V18&lt;2.7,$V18&gt;90),"Age OOR",(LN($AK18)-LN(CQ18))/VLOOKUP(CQ$14&amp;"-rse-"&amp;$P18,Equations!$G:$I,3,0)))</f>
        <v>0.76431394786381701</v>
      </c>
      <c r="CV18" s="47"/>
    </row>
    <row r="19" spans="5:116" x14ac:dyDescent="0.2">
      <c r="E19" s="23" t="str">
        <f t="shared" si="0"/>
        <v>Age out of range</v>
      </c>
      <c r="F19" s="23" t="str">
        <f t="shared" si="1"/>
        <v>Age out of range</v>
      </c>
      <c r="G19" s="23" t="str">
        <f t="shared" si="2"/>
        <v>Age out of range</v>
      </c>
      <c r="H19" s="23" t="str">
        <f t="shared" si="3"/>
        <v>Age out of range</v>
      </c>
      <c r="I19" s="23" t="str">
        <f t="shared" si="4"/>
        <v>Age out of range</v>
      </c>
      <c r="J19" s="23" t="str">
        <f t="shared" si="5"/>
        <v>Age out of range</v>
      </c>
      <c r="K19" s="23" t="str">
        <f t="shared" si="6"/>
        <v>Age out of range</v>
      </c>
      <c r="L19" s="23" t="str">
        <f t="shared" si="7"/>
        <v>Age out of range</v>
      </c>
      <c r="M19" s="23" t="str">
        <f t="shared" si="8"/>
        <v>Age out of range</v>
      </c>
      <c r="N19" s="23" t="str">
        <f t="shared" si="9"/>
        <v>Age out of range</v>
      </c>
      <c r="O19" s="23" t="str">
        <f t="shared" si="10"/>
        <v>Age out of range</v>
      </c>
      <c r="P19" s="23" t="str">
        <f t="shared" si="11"/>
        <v>Age out of range</v>
      </c>
      <c r="Q19" s="23" t="e">
        <f t="shared" si="12"/>
        <v>#DIV/0!</v>
      </c>
      <c r="R19" s="17"/>
      <c r="S19" s="23">
        <v>3</v>
      </c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7"/>
      <c r="AM19" s="47"/>
      <c r="AN19" s="10" t="str">
        <f>IF($Z19="","",IF(OR($V19&lt;2.7,$V19&gt;90),"Age OOR",VLOOKUP(AN$14&amp;"-int-"&amp;$E19,Equations!$G:$I,3,0)+VLOOKUP(AN$14&amp;"-sexo-"&amp;$E19,Equations!$G:$I,3,0)*$U19+VLOOKUP(AN$14&amp;"-edad-"&amp;$E19,Equations!$G:$I,3,0)*$V19+VLOOKUP(AN$14&amp;"-est-"&amp;$E19,Equations!$G:$I,3,0)*(1/$W19)+VLOOKUP(AN$14&amp;"-imc-"&amp;$E19,Equations!$G:$I,3,0)*(1/$Q19)))</f>
        <v/>
      </c>
      <c r="AO19" s="10" t="str">
        <f>IF($Z19="","",IF(OR($V19&lt;2.7,$V19&gt;90),"Age OOR",AN19-1.6449*VLOOKUP(AN$14&amp;"-rse-"&amp;$E19,Equations!$G:$I,3,0)))</f>
        <v/>
      </c>
      <c r="AP19" s="10" t="str">
        <f>IF($Z19="","",IF(OR($V19&lt;2.7,$V19&gt;90),"Age OOR",AN19+1.6449*VLOOKUP(AN$14&amp;"-rse-"&amp;$E19,Equations!$G:$I,3,0)))</f>
        <v/>
      </c>
      <c r="AQ19" s="10" t="str">
        <f t="shared" si="13"/>
        <v/>
      </c>
      <c r="AR19" s="10" t="str">
        <f>IF($Z19="","",IF(OR($V19&lt;2.7,$V19&gt;90),"Age OOR",($Z19-AN19)/VLOOKUP(AN$14&amp;"-rse-"&amp;$E19,Equations!$G:$I,3,0)))</f>
        <v/>
      </c>
      <c r="AS19" s="10" t="str">
        <f>IF($AA19="","",IF(OR($V19&lt;2.7,$V19&gt;90),"Age OOR",VLOOKUP(AS$14&amp;"-int-"&amp;$F19,Equations!$G:$I,3,0)+VLOOKUP(AS$14&amp;"-sexo-"&amp;$F19,Equations!$G:$I,3,0)*$U19+VLOOKUP(AS$14&amp;"-edad-"&amp;$F19,Equations!$G:$I,3,0)*$V19+VLOOKUP(AS$14&amp;"-est-"&amp;$F19,Equations!$G:$I,3,0)*(1/$W19)+VLOOKUP(AS$14&amp;"-imc-"&amp;$F19,Equations!$G:$I,3,0)*(1/$Q19)))</f>
        <v/>
      </c>
      <c r="AT19" s="10" t="str">
        <f>IF($AA19="","",IF(OR($V19&lt;2.7,$V19&gt;90),"Age OOR",AS19-1.6449*VLOOKUP(AS$14&amp;"-rse-"&amp;$F19,Equations!$G:$I,3,0)))</f>
        <v/>
      </c>
      <c r="AU19" s="10" t="str">
        <f>IF($AA19="","",IF(OR($V19&lt;2.7,$V19&gt;90),"Age OOR",AS19+1.6449*VLOOKUP(AS$14&amp;"-rse-"&amp;$F19,Equations!$G:$I,3,0)))</f>
        <v/>
      </c>
      <c r="AV19" s="10" t="str">
        <f t="shared" si="14"/>
        <v/>
      </c>
      <c r="AW19" s="10" t="str">
        <f>IF($AA19="","",IF(OR($V19&lt;2.7,$V19&gt;90),"Age OOR",($AA19-AS19)/VLOOKUP(AS$14&amp;"-rse-"&amp;$F19,Equations!$G:$I,3,0)))</f>
        <v/>
      </c>
      <c r="AX19" s="10" t="str">
        <f>IF($AB19="","",IF(OR($V19&lt;2.7,$V19&gt;90),"Age OOR",VLOOKUP(AX$14&amp;"-int-"&amp;$G19,Equations!$G:$I,3,0)+VLOOKUP(AX$14&amp;"-sexo-"&amp;$G19,Equations!$G:$I,3,0)*$U19+VLOOKUP(AX$14&amp;"-edad-"&amp;$G19,Equations!$G:$I,3,0)*$V19+VLOOKUP(AX$14&amp;"-est-"&amp;$G19,Equations!$G:$I,3,0)*(1/$W19)+VLOOKUP(AX$14&amp;"-imc-"&amp;$G19,Equations!$G:$I,3,0)*(1/$Q19)))</f>
        <v/>
      </c>
      <c r="AY19" s="10" t="str">
        <f>IF($AB19="","",IF(OR($V19&lt;2.7,$V19&gt;90),"Age OOR",AX19-1.6449*VLOOKUP(AX$14&amp;"-rse-"&amp;$G19,Equations!$G:$I,3,0)))</f>
        <v/>
      </c>
      <c r="AZ19" s="10" t="str">
        <f>IF($AB19="","",IF(OR($V19&lt;2.7,$V19&gt;90),"Age OOR",AX19+1.6449*VLOOKUP(AX$14&amp;"-rse-"&amp;$G19,Equations!$G:$I,3,0)))</f>
        <v/>
      </c>
      <c r="BA19" s="10" t="str">
        <f t="shared" si="15"/>
        <v/>
      </c>
      <c r="BB19" s="10" t="str">
        <f>IF($AB19="","",IF(OR($V19&lt;2.7,$V19&gt;90),"Age OOR",($AB19-AX19)/VLOOKUP(AX$14&amp;"-rse-"&amp;$G19,Equations!$G:$I,3,0)))</f>
        <v/>
      </c>
      <c r="BC19" s="10" t="str">
        <f>IF($AC19="","",IF(OR($V19&lt;2.7,$V19&gt;90),"Age OOR",VLOOKUP(BC$14&amp;"-int-"&amp;$H19,Equations!$G:$I,3,0)+VLOOKUP(BC$14&amp;"-sexo-"&amp;$H19,Equations!$G:$I,3,0)*$U19+VLOOKUP(BC$14&amp;"-edad-"&amp;$H19,Equations!$G:$I,3,0)*$V19+VLOOKUP(BC$14&amp;"-est-"&amp;$H19,Equations!$G:$I,3,0)*(1/$W19)+VLOOKUP(BC$14&amp;"-imc-"&amp;$H19,Equations!$G:$I,3,0)*(1/$Q19)))</f>
        <v/>
      </c>
      <c r="BD19" s="10" t="str">
        <f>IF($AC19="","",IF(OR($V19&lt;2.7,$V19&gt;90),"Age OOR",BC19-1.6449*VLOOKUP(BC$14&amp;"-rse-"&amp;$H19,Equations!$G:$I,3,0)))</f>
        <v/>
      </c>
      <c r="BE19" s="10" t="str">
        <f>IF($AC19="","",IF(OR($V19&lt;2.7,$V19&gt;90),"Age OOR",BC19+1.6449*VLOOKUP(BC$14&amp;"-rse-"&amp;$H19,Equations!$G:$I,3,0)))</f>
        <v/>
      </c>
      <c r="BF19" s="10" t="str">
        <f t="shared" si="16"/>
        <v/>
      </c>
      <c r="BG19" s="10" t="str">
        <f>IF($AC19="","",IF(OR($V19&lt;2.7,$V19&gt;90),"Age OOR",($AC19-BC19)/VLOOKUP(BC$14&amp;"-rse-"&amp;$H19,Equations!$G:$I,3,0)))</f>
        <v/>
      </c>
      <c r="BH19" s="10" t="str">
        <f>IF($AD19="","",IF(OR($V19&lt;2.7,$V19&gt;90),"Age OOR",VLOOKUP(BH$14&amp;"-int-"&amp;$I19,Equations!$G:$I,3,0)+VLOOKUP(BH$14&amp;"-sexo-"&amp;$I19,Equations!$G:$I,3,0)*$U19+VLOOKUP(BH$14&amp;"-edad-"&amp;$I19,Equations!$G:$I,3,0)*$V19+VLOOKUP(BH$14&amp;"-est-"&amp;$I19,Equations!$G:$I,3,0)*(1/$W19)+VLOOKUP(BH$14&amp;"-imc-"&amp;$I19,Equations!$G:$I,3,0)*(1/$Q19)))</f>
        <v/>
      </c>
      <c r="BI19" s="10" t="str">
        <f>IF($AD19="","",IF(OR($V19&lt;2.7,$V19&gt;90),"Age OOR",BH19-1.6449*VLOOKUP(BH$14&amp;"-rse-"&amp;$I19,Equations!$G:$I,3,0)))</f>
        <v/>
      </c>
      <c r="BJ19" s="10" t="str">
        <f>IF($AD19="","",IF(OR($V19&lt;2.7,$V19&gt;90),"Age OOR",BH19+1.6449*VLOOKUP(BH$14&amp;"-rse-"&amp;$I19,Equations!$G:$I,3,0)))</f>
        <v/>
      </c>
      <c r="BK19" s="10" t="str">
        <f t="shared" si="17"/>
        <v/>
      </c>
      <c r="BL19" s="10" t="str">
        <f>IF($AD19="","",IF(OR($V19&lt;2.7,$V19&gt;90),"Age OOR",($AD19-BH19)/VLOOKUP(BH$14&amp;"-rse-"&amp;$I19,Equations!$G:$I,3,0)))</f>
        <v/>
      </c>
      <c r="BM19" s="10" t="str">
        <f>IF($AE19="","",IF(OR($V19&lt;2.7,$V19&gt;90),"Age OOR",VLOOKUP(BM$14&amp;"-int-"&amp;$J19,Equations!$G:$I,3,0)+VLOOKUP(BM$14&amp;"-sexo-"&amp;$J19,Equations!$G:$I,3,0)*$U19+VLOOKUP(BM$14&amp;"-edad-"&amp;$J19,Equations!$G:$I,3,0)*$V19+VLOOKUP(BM$14&amp;"-est-"&amp;$J19,Equations!$G:$I,3,0)*(1/$W19)+VLOOKUP(BM$14&amp;"-imc-"&amp;$J19,Equations!$G:$I,3,0)*(1/$Q19)))</f>
        <v/>
      </c>
      <c r="BN19" s="10" t="str">
        <f>IF($AE19="","",IF(OR($V19&lt;2.7,$V19&gt;90),"Age OOR",BM19-1.6449*VLOOKUP(BM$14&amp;"-rse-"&amp;$J19,Equations!$G:$I,3,0)))</f>
        <v/>
      </c>
      <c r="BO19" s="10" t="str">
        <f>IF($AE19="","",IF(OR($V19&lt;2.7,$V19&gt;90),"Age OOR",BM19+1.6449*VLOOKUP(BM$14&amp;"-rse-"&amp;$J19,Equations!$G:$I,3,0)))</f>
        <v/>
      </c>
      <c r="BP19" s="10" t="str">
        <f t="shared" si="18"/>
        <v/>
      </c>
      <c r="BQ19" s="10" t="str">
        <f>IF($AE19="","",IF(OR($V19&lt;2.7,$V19&gt;90),"Age OOR",($AE19-BM19)/VLOOKUP(BM$14&amp;"-rse-"&amp;$J19,Equations!$G:$I,3,0)))</f>
        <v/>
      </c>
      <c r="BR19" s="10" t="str">
        <f>IF($AF19="","",IF(OR($V19&lt;2.7,$V19&gt;90),"Age OOR",VLOOKUP(BR$14&amp;"-int-"&amp;$K19,Equations!$G:$I,3,0)+VLOOKUP(BR$14&amp;"-sexo-"&amp;$K19,Equations!$G:$I,3,0)*$U19+VLOOKUP(BR$14&amp;"-edad-"&amp;$K19,Equations!$G:$I,3,0)*$V19+VLOOKUP(BR$14&amp;"-est-"&amp;$K19,Equations!$G:$I,3,0)*(1/$W19)+VLOOKUP(BR$14&amp;"-imc-"&amp;$K19,Equations!$G:$I,3,0)*(1/$Q19)))</f>
        <v/>
      </c>
      <c r="BS19" s="10" t="str">
        <f>IF($AF19="","",IF(OR($V19&lt;2.7,$V19&gt;90),"Age OOR",BR19-1.6449*VLOOKUP(BR$14&amp;"-rse-"&amp;$K19,Equations!$G:$I,3,0)))</f>
        <v/>
      </c>
      <c r="BT19" s="10" t="str">
        <f>IF($AF19="","",IF(OR($V19&lt;2.7,$V19&gt;90),"Age OOR",BR19+1.6449*VLOOKUP(BR$14&amp;"-rse-"&amp;$K19,Equations!$G:$I,3,0)))</f>
        <v/>
      </c>
      <c r="BU19" s="10" t="str">
        <f t="shared" si="19"/>
        <v/>
      </c>
      <c r="BV19" s="10" t="str">
        <f>IF($AF19="","",IF(OR($V19&lt;2.7,$V19&gt;90),"Age OOR",($AF19-BR19)/VLOOKUP(BR$14&amp;"-rse-"&amp;$K19,Equations!$G:$I,3,0)))</f>
        <v/>
      </c>
      <c r="BW19" s="10" t="str">
        <f>IF($AG19="","",IF(OR($V19&lt;2.7,$V19&gt;90),"Age OOR",VLOOKUP(BW$14&amp;"-int-"&amp;$L19,Equations!$G:$I,3,0)+VLOOKUP(BW$14&amp;"-sexo-"&amp;$L19,Equations!$G:$I,3,0)*$U19+VLOOKUP(BW$14&amp;"-edad-"&amp;$L19,Equations!$G:$I,3,0)*$V19+VLOOKUP(BW$14&amp;"-est-"&amp;$L19,Equations!$G:$I,3,0)*(1/$W19)+VLOOKUP(BW$14&amp;"-imc-"&amp;$L19,Equations!$G:$I,3,0)*(1/$Q19)))</f>
        <v/>
      </c>
      <c r="BX19" s="10" t="str">
        <f>IF($AG19="","",IF(OR($V19&lt;2.7,$V19&gt;90),"Age OOR",BW19-1.6449*VLOOKUP(BW$14&amp;"-rse-"&amp;$L19,Equations!$G:$I,3,0)))</f>
        <v/>
      </c>
      <c r="BY19" s="10" t="str">
        <f>IF($AG19="","",IF(OR($V19&lt;2.7,$V19&gt;90),"Age OOR",BW19+1.6449*VLOOKUP(BW$14&amp;"-rse-"&amp;$L19,Equations!$G:$I,3,0)))</f>
        <v/>
      </c>
      <c r="BZ19" s="10" t="str">
        <f t="shared" si="20"/>
        <v/>
      </c>
      <c r="CA19" s="10" t="str">
        <f>IF($AG19="","",IF(OR($V19&lt;2.7,$V19&gt;90),"Age OOR",($AG19-BW19)/VLOOKUP(BW$14&amp;"-rse-"&amp;$L19,Equations!$G:$I,3,0)))</f>
        <v/>
      </c>
      <c r="CB19" s="10" t="str">
        <f>IF($AH19="","",IF(OR($V19&lt;2.7,$V19&gt;90),"Age OOR",VLOOKUP(CB$14&amp;"-int-"&amp;$M19,Equations!$G:$I,3,0)+VLOOKUP(CB$14&amp;"-sexo-"&amp;$M19,Equations!$G:$I,3,0)*$U19+VLOOKUP(CB$14&amp;"-edad-"&amp;$M19,Equations!$G:$I,3,0)*$V19+VLOOKUP(CB$14&amp;"-est-"&amp;$M19,Equations!$G:$I,3,0)*(1/$W19)+VLOOKUP(CB$14&amp;"-imc-"&amp;$M19,Equations!$G:$I,3,0)*(1/$Q19)))</f>
        <v/>
      </c>
      <c r="CC19" s="10" t="str">
        <f>IF($AH19="","",IF(OR($V19&lt;2.7,$V19&gt;90),"Age OOR",CB19-1.6449*VLOOKUP(CB$14&amp;"-rse-"&amp;$M19,Equations!$G:$I,3,0)))</f>
        <v/>
      </c>
      <c r="CD19" s="10" t="str">
        <f>IF($AH19="","",IF(OR($V19&lt;2.7,$V19&gt;90),"Age OOR",CB19+1.6449*VLOOKUP(CB$14&amp;"-rse-"&amp;$M19,Equations!$G:$I,3,0)))</f>
        <v/>
      </c>
      <c r="CE19" s="10" t="str">
        <f t="shared" si="21"/>
        <v/>
      </c>
      <c r="CF19" s="10" t="str">
        <f>IF($AH19="","",IF(OR($V19&lt;2.7,$V19&gt;90),"Age OOR",($AH19-CB19)/VLOOKUP(CB$14&amp;"-rse-"&amp;$M19,Equations!$G:$I,3,0)))</f>
        <v/>
      </c>
      <c r="CG19" s="10" t="str">
        <f>IF($AI19="","",IF(OR($V19&lt;2.7,$V19&gt;90),"Age OOR",VLOOKUP(CG$14&amp;"-int-"&amp;$N19,Equations!$G:$I,3,0)+VLOOKUP(CG$14&amp;"-sexo-"&amp;$N19,Equations!$G:$I,3,0)*$U19+VLOOKUP(CG$14&amp;"-edad-"&amp;$N19,Equations!$G:$I,3,0)*$V19+VLOOKUP(CG$14&amp;"-est-"&amp;$N19,Equations!$G:$I,3,0)*(1/$W19)+VLOOKUP(CG$14&amp;"-imc-"&amp;$N19,Equations!$G:$I,3,0)*(1/$Q19)))</f>
        <v/>
      </c>
      <c r="CH19" s="10" t="str">
        <f>IF($AI19="","",IF(OR($V19&lt;2.7,$V19&gt;90),"Age OOR",CG19-1.6449*VLOOKUP(CG$14&amp;"-rse-"&amp;$N19,Equations!$G:$I,3,0)))</f>
        <v/>
      </c>
      <c r="CI19" s="10" t="str">
        <f>IF($AI19="","",IF(OR($V19&lt;2.7,$V19&gt;90),"Age OOR",CG19+1.6449*VLOOKUP(CG$14&amp;"-rse-"&amp;$N19,Equations!$G:$I,3,0)))</f>
        <v/>
      </c>
      <c r="CJ19" s="10" t="str">
        <f t="shared" si="22"/>
        <v/>
      </c>
      <c r="CK19" s="10" t="str">
        <f>IF($AI19="","",IF(OR($V19&lt;2.7,$V19&gt;90),"Age OOR",($AI19-CG19)/VLOOKUP(CG$14&amp;"-rse-"&amp;$N19,Equations!$G:$I,3,0)))</f>
        <v/>
      </c>
      <c r="CL19" s="10" t="str">
        <f>IF($AJ19="","",IF(OR($V19&lt;2.7,$V19&gt;90),"Age OOR",VLOOKUP(CL$14&amp;"-int-"&amp;$O19,Equations!$G:$I,3,0)+VLOOKUP(CL$14&amp;"-sexo-"&amp;$O19,Equations!$G:$I,3,0)*$U19+VLOOKUP(CL$14&amp;"-edad-"&amp;$O19,Equations!$G:$I,3,0)*$V19+VLOOKUP(CL$14&amp;"-est-"&amp;$O19,Equations!$G:$I,3,0)*(1/$W19)+VLOOKUP(CL$14&amp;"-imc-"&amp;$O19,Equations!$G:$I,3,0)*(1/$Q19)))</f>
        <v/>
      </c>
      <c r="CM19" s="10" t="str">
        <f>IF($AJ19="","",IF(OR($V19&lt;2.7,$V19&gt;90),"Age OOR",CL19-1.6449*VLOOKUP(CL$14&amp;"-rse-"&amp;$O19,Equations!$G:$I,3,0)))</f>
        <v/>
      </c>
      <c r="CN19" s="10" t="str">
        <f>IF($AJ19="","",IF(OR($V19&lt;2.7,$V19&gt;90),"Age OOR",CL19+1.6449*VLOOKUP(CL$14&amp;"-rse-"&amp;$O19,Equations!$G:$I,3,0)))</f>
        <v/>
      </c>
      <c r="CO19" s="10" t="str">
        <f t="shared" si="23"/>
        <v/>
      </c>
      <c r="CP19" s="10" t="str">
        <f>IF($AJ19="","",IF(OR($V19&lt;2.7,$V19&gt;90),"Age OOR",($AJ19-CL19)/VLOOKUP(CL$14&amp;"-rse-"&amp;$O19,Equations!$G:$I,3,0)))</f>
        <v/>
      </c>
      <c r="CQ19" s="10" t="str">
        <f>IF($AK19="","",IF(OR($V19&lt;2.7,$V19&gt;90),"Age OOR",EXP(VLOOKUP(CQ$14&amp;"-int-"&amp;$P19,Equations!$G:$I,3,0)+VLOOKUP(CQ$14&amp;"-sexo-"&amp;$P19,Equations!$G:$I,3,0)*$U19+VLOOKUP(CQ$14&amp;"-edad-"&amp;$P19,Equations!$G:$I,3,0)*$V19+VLOOKUP(CQ$14&amp;"-est-"&amp;$P19,Equations!$G:$I,3,0)*(1/$W19)+VLOOKUP(CQ$14&amp;"-imc-"&amp;$P19,Equations!$G:$I,3,0)*(1/$Q19))))</f>
        <v/>
      </c>
      <c r="CR19" s="10" t="str">
        <f>IF($AK19="","",IF(OR($V19&lt;2.7,$V19&gt;90),"Age OOR",EXP(LN(CQ19)-1.6449*VLOOKUP(CQ$14&amp;"-rse-"&amp;$P19,Equations!$G:$I,3,0))))</f>
        <v/>
      </c>
      <c r="CS19" s="10" t="str">
        <f>IF($AK19="","",IF(OR($V19&lt;2.7,$V19&gt;90),"Age OOR",EXP(LN(CQ19)+1.6449*VLOOKUP(CQ$14&amp;"-rse-"&amp;$P19,Equations!$G:$I,3,0))))</f>
        <v/>
      </c>
      <c r="CT19" s="10" t="str">
        <f t="shared" si="24"/>
        <v/>
      </c>
      <c r="CU19" s="10" t="str">
        <f>IF($AK19="","",IF(OR($V19&lt;2.7,$V19&gt;90),"Age OOR",(LN($AK19)-LN(CQ19))/VLOOKUP(CQ$14&amp;"-rse-"&amp;$P19,Equations!$G:$I,3,0)))</f>
        <v/>
      </c>
      <c r="CV19" s="47"/>
    </row>
    <row r="20" spans="5:116" x14ac:dyDescent="0.2">
      <c r="E20" s="23" t="str">
        <f t="shared" si="0"/>
        <v>Age out of range</v>
      </c>
      <c r="F20" s="23" t="str">
        <f t="shared" si="1"/>
        <v>Age out of range</v>
      </c>
      <c r="G20" s="23" t="str">
        <f t="shared" si="2"/>
        <v>Age out of range</v>
      </c>
      <c r="H20" s="23" t="str">
        <f t="shared" si="3"/>
        <v>Age out of range</v>
      </c>
      <c r="I20" s="23" t="str">
        <f t="shared" si="4"/>
        <v>Age out of range</v>
      </c>
      <c r="J20" s="23" t="str">
        <f t="shared" si="5"/>
        <v>Age out of range</v>
      </c>
      <c r="K20" s="23" t="str">
        <f t="shared" si="6"/>
        <v>Age out of range</v>
      </c>
      <c r="L20" s="23" t="str">
        <f t="shared" si="7"/>
        <v>Age out of range</v>
      </c>
      <c r="M20" s="23" t="str">
        <f t="shared" si="8"/>
        <v>Age out of range</v>
      </c>
      <c r="N20" s="23" t="str">
        <f t="shared" si="9"/>
        <v>Age out of range</v>
      </c>
      <c r="O20" s="23" t="str">
        <f t="shared" si="10"/>
        <v>Age out of range</v>
      </c>
      <c r="P20" s="23" t="str">
        <f t="shared" si="11"/>
        <v>Age out of range</v>
      </c>
      <c r="Q20" s="23" t="e">
        <f t="shared" si="12"/>
        <v>#DIV/0!</v>
      </c>
      <c r="R20" s="17"/>
      <c r="S20" s="23">
        <v>4</v>
      </c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7"/>
      <c r="AM20" s="47"/>
      <c r="AN20" s="10" t="str">
        <f>IF($Z20="","",IF(OR($V20&lt;2.7,$V20&gt;90),"Age OOR",VLOOKUP(AN$14&amp;"-int-"&amp;$E20,Equations!$G:$I,3,0)+VLOOKUP(AN$14&amp;"-sexo-"&amp;$E20,Equations!$G:$I,3,0)*$U20+VLOOKUP(AN$14&amp;"-edad-"&amp;$E20,Equations!$G:$I,3,0)*$V20+VLOOKUP(AN$14&amp;"-est-"&amp;$E20,Equations!$G:$I,3,0)*(1/$W20)+VLOOKUP(AN$14&amp;"-imc-"&amp;$E20,Equations!$G:$I,3,0)*(1/$Q20)))</f>
        <v/>
      </c>
      <c r="AO20" s="10" t="str">
        <f>IF($Z20="","",IF(OR($V20&lt;2.7,$V20&gt;90),"Age OOR",AN20-1.6449*VLOOKUP(AN$14&amp;"-rse-"&amp;$E20,Equations!$G:$I,3,0)))</f>
        <v/>
      </c>
      <c r="AP20" s="10" t="str">
        <f>IF($Z20="","",IF(OR($V20&lt;2.7,$V20&gt;90),"Age OOR",AN20+1.6449*VLOOKUP(AN$14&amp;"-rse-"&amp;$E20,Equations!$G:$I,3,0)))</f>
        <v/>
      </c>
      <c r="AQ20" s="10" t="str">
        <f t="shared" si="13"/>
        <v/>
      </c>
      <c r="AR20" s="10" t="str">
        <f>IF($Z20="","",IF(OR($V20&lt;2.7,$V20&gt;90),"Age OOR",($Z20-AN20)/VLOOKUP(AN$14&amp;"-rse-"&amp;$E20,Equations!$G:$I,3,0)))</f>
        <v/>
      </c>
      <c r="AS20" s="10" t="str">
        <f>IF($AA20="","",IF(OR($V20&lt;2.7,$V20&gt;90),"Age OOR",VLOOKUP(AS$14&amp;"-int-"&amp;$F20,Equations!$G:$I,3,0)+VLOOKUP(AS$14&amp;"-sexo-"&amp;$F20,Equations!$G:$I,3,0)*$U20+VLOOKUP(AS$14&amp;"-edad-"&amp;$F20,Equations!$G:$I,3,0)*$V20+VLOOKUP(AS$14&amp;"-est-"&amp;$F20,Equations!$G:$I,3,0)*(1/$W20)+VLOOKUP(AS$14&amp;"-imc-"&amp;$F20,Equations!$G:$I,3,0)*(1/$Q20)))</f>
        <v/>
      </c>
      <c r="AT20" s="10" t="str">
        <f>IF($AA20="","",IF(OR($V20&lt;2.7,$V20&gt;90),"Age OOR",AS20-1.6449*VLOOKUP(AS$14&amp;"-rse-"&amp;$F20,Equations!$G:$I,3,0)))</f>
        <v/>
      </c>
      <c r="AU20" s="10" t="str">
        <f>IF($AA20="","",IF(OR($V20&lt;2.7,$V20&gt;90),"Age OOR",AS20+1.6449*VLOOKUP(AS$14&amp;"-rse-"&amp;$F20,Equations!$G:$I,3,0)))</f>
        <v/>
      </c>
      <c r="AV20" s="10" t="str">
        <f t="shared" si="14"/>
        <v/>
      </c>
      <c r="AW20" s="10" t="str">
        <f>IF($AA20="","",IF(OR($V20&lt;2.7,$V20&gt;90),"Age OOR",($AA20-AS20)/VLOOKUP(AS$14&amp;"-rse-"&amp;$F20,Equations!$G:$I,3,0)))</f>
        <v/>
      </c>
      <c r="AX20" s="10" t="str">
        <f>IF($AB20="","",IF(OR($V20&lt;2.7,$V20&gt;90),"Age OOR",VLOOKUP(AX$14&amp;"-int-"&amp;$G20,Equations!$G:$I,3,0)+VLOOKUP(AX$14&amp;"-sexo-"&amp;$G20,Equations!$G:$I,3,0)*$U20+VLOOKUP(AX$14&amp;"-edad-"&amp;$G20,Equations!$G:$I,3,0)*$V20+VLOOKUP(AX$14&amp;"-est-"&amp;$G20,Equations!$G:$I,3,0)*(1/$W20)+VLOOKUP(AX$14&amp;"-imc-"&amp;$G20,Equations!$G:$I,3,0)*(1/$Q20)))</f>
        <v/>
      </c>
      <c r="AY20" s="10" t="str">
        <f>IF($AB20="","",IF(OR($V20&lt;2.7,$V20&gt;90),"Age OOR",AX20-1.6449*VLOOKUP(AX$14&amp;"-rse-"&amp;$G20,Equations!$G:$I,3,0)))</f>
        <v/>
      </c>
      <c r="AZ20" s="10" t="str">
        <f>IF($AB20="","",IF(OR($V20&lt;2.7,$V20&gt;90),"Age OOR",AX20+1.6449*VLOOKUP(AX$14&amp;"-rse-"&amp;$G20,Equations!$G:$I,3,0)))</f>
        <v/>
      </c>
      <c r="BA20" s="10" t="str">
        <f t="shared" si="15"/>
        <v/>
      </c>
      <c r="BB20" s="10" t="str">
        <f>IF($AB20="","",IF(OR($V20&lt;2.7,$V20&gt;90),"Age OOR",($AB20-AX20)/VLOOKUP(AX$14&amp;"-rse-"&amp;$G20,Equations!$G:$I,3,0)))</f>
        <v/>
      </c>
      <c r="BC20" s="10" t="str">
        <f>IF($AC20="","",IF(OR($V20&lt;2.7,$V20&gt;90),"Age OOR",VLOOKUP(BC$14&amp;"-int-"&amp;$H20,Equations!$G:$I,3,0)+VLOOKUP(BC$14&amp;"-sexo-"&amp;$H20,Equations!$G:$I,3,0)*$U20+VLOOKUP(BC$14&amp;"-edad-"&amp;$H20,Equations!$G:$I,3,0)*$V20+VLOOKUP(BC$14&amp;"-est-"&amp;$H20,Equations!$G:$I,3,0)*(1/$W20)+VLOOKUP(BC$14&amp;"-imc-"&amp;$H20,Equations!$G:$I,3,0)*(1/$Q20)))</f>
        <v/>
      </c>
      <c r="BD20" s="10" t="str">
        <f>IF($AC20="","",IF(OR($V20&lt;2.7,$V20&gt;90),"Age OOR",BC20-1.6449*VLOOKUP(BC$14&amp;"-rse-"&amp;$H20,Equations!$G:$I,3,0)))</f>
        <v/>
      </c>
      <c r="BE20" s="10" t="str">
        <f>IF($AC20="","",IF(OR($V20&lt;2.7,$V20&gt;90),"Age OOR",BC20+1.6449*VLOOKUP(BC$14&amp;"-rse-"&amp;$H20,Equations!$G:$I,3,0)))</f>
        <v/>
      </c>
      <c r="BF20" s="10" t="str">
        <f t="shared" si="16"/>
        <v/>
      </c>
      <c r="BG20" s="10" t="str">
        <f>IF($AC20="","",IF(OR($V20&lt;2.7,$V20&gt;90),"Age OOR",($AC20-BC20)/VLOOKUP(BC$14&amp;"-rse-"&amp;$H20,Equations!$G:$I,3,0)))</f>
        <v/>
      </c>
      <c r="BH20" s="10" t="str">
        <f>IF($AD20="","",IF(OR($V20&lt;2.7,$V20&gt;90),"Age OOR",VLOOKUP(BH$14&amp;"-int-"&amp;$I20,Equations!$G:$I,3,0)+VLOOKUP(BH$14&amp;"-sexo-"&amp;$I20,Equations!$G:$I,3,0)*$U20+VLOOKUP(BH$14&amp;"-edad-"&amp;$I20,Equations!$G:$I,3,0)*$V20+VLOOKUP(BH$14&amp;"-est-"&amp;$I20,Equations!$G:$I,3,0)*(1/$W20)+VLOOKUP(BH$14&amp;"-imc-"&amp;$I20,Equations!$G:$I,3,0)*(1/$Q20)))</f>
        <v/>
      </c>
      <c r="BI20" s="10" t="str">
        <f>IF($AD20="","",IF(OR($V20&lt;2.7,$V20&gt;90),"Age OOR",BH20-1.6449*VLOOKUP(BH$14&amp;"-rse-"&amp;$I20,Equations!$G:$I,3,0)))</f>
        <v/>
      </c>
      <c r="BJ20" s="10" t="str">
        <f>IF($AD20="","",IF(OR($V20&lt;2.7,$V20&gt;90),"Age OOR",BH20+1.6449*VLOOKUP(BH$14&amp;"-rse-"&amp;$I20,Equations!$G:$I,3,0)))</f>
        <v/>
      </c>
      <c r="BK20" s="10" t="str">
        <f t="shared" si="17"/>
        <v/>
      </c>
      <c r="BL20" s="10" t="str">
        <f>IF($AD20="","",IF(OR($V20&lt;2.7,$V20&gt;90),"Age OOR",($AD20-BH20)/VLOOKUP(BH$14&amp;"-rse-"&amp;$I20,Equations!$G:$I,3,0)))</f>
        <v/>
      </c>
      <c r="BM20" s="10" t="str">
        <f>IF($AE20="","",IF(OR($V20&lt;2.7,$V20&gt;90),"Age OOR",VLOOKUP(BM$14&amp;"-int-"&amp;$J20,Equations!$G:$I,3,0)+VLOOKUP(BM$14&amp;"-sexo-"&amp;$J20,Equations!$G:$I,3,0)*$U20+VLOOKUP(BM$14&amp;"-edad-"&amp;$J20,Equations!$G:$I,3,0)*$V20+VLOOKUP(BM$14&amp;"-est-"&amp;$J20,Equations!$G:$I,3,0)*(1/$W20)+VLOOKUP(BM$14&amp;"-imc-"&amp;$J20,Equations!$G:$I,3,0)*(1/$Q20)))</f>
        <v/>
      </c>
      <c r="BN20" s="10" t="str">
        <f>IF($AE20="","",IF(OR($V20&lt;2.7,$V20&gt;90),"Age OOR",BM20-1.6449*VLOOKUP(BM$14&amp;"-rse-"&amp;$J20,Equations!$G:$I,3,0)))</f>
        <v/>
      </c>
      <c r="BO20" s="10" t="str">
        <f>IF($AE20="","",IF(OR($V20&lt;2.7,$V20&gt;90),"Age OOR",BM20+1.6449*VLOOKUP(BM$14&amp;"-rse-"&amp;$J20,Equations!$G:$I,3,0)))</f>
        <v/>
      </c>
      <c r="BP20" s="10" t="str">
        <f t="shared" si="18"/>
        <v/>
      </c>
      <c r="BQ20" s="10" t="str">
        <f>IF($AE20="","",IF(OR($V20&lt;2.7,$V20&gt;90),"Age OOR",($AE20-BM20)/VLOOKUP(BM$14&amp;"-rse-"&amp;$J20,Equations!$G:$I,3,0)))</f>
        <v/>
      </c>
      <c r="BR20" s="10" t="str">
        <f>IF($AF20="","",IF(OR($V20&lt;2.7,$V20&gt;90),"Age OOR",VLOOKUP(BR$14&amp;"-int-"&amp;$K20,Equations!$G:$I,3,0)+VLOOKUP(BR$14&amp;"-sexo-"&amp;$K20,Equations!$G:$I,3,0)*$U20+VLOOKUP(BR$14&amp;"-edad-"&amp;$K20,Equations!$G:$I,3,0)*$V20+VLOOKUP(BR$14&amp;"-est-"&amp;$K20,Equations!$G:$I,3,0)*(1/$W20)+VLOOKUP(BR$14&amp;"-imc-"&amp;$K20,Equations!$G:$I,3,0)*(1/$Q20)))</f>
        <v/>
      </c>
      <c r="BS20" s="10" t="str">
        <f>IF($AF20="","",IF(OR($V20&lt;2.7,$V20&gt;90),"Age OOR",BR20-1.6449*VLOOKUP(BR$14&amp;"-rse-"&amp;$K20,Equations!$G:$I,3,0)))</f>
        <v/>
      </c>
      <c r="BT20" s="10" t="str">
        <f>IF($AF20="","",IF(OR($V20&lt;2.7,$V20&gt;90),"Age OOR",BR20+1.6449*VLOOKUP(BR$14&amp;"-rse-"&amp;$K20,Equations!$G:$I,3,0)))</f>
        <v/>
      </c>
      <c r="BU20" s="10" t="str">
        <f t="shared" si="19"/>
        <v/>
      </c>
      <c r="BV20" s="10" t="str">
        <f>IF($AF20="","",IF(OR($V20&lt;2.7,$V20&gt;90),"Age OOR",($AF20-BR20)/VLOOKUP(BR$14&amp;"-rse-"&amp;$K20,Equations!$G:$I,3,0)))</f>
        <v/>
      </c>
      <c r="BW20" s="10" t="str">
        <f>IF($AG20="","",IF(OR($V20&lt;2.7,$V20&gt;90),"Age OOR",VLOOKUP(BW$14&amp;"-int-"&amp;$L20,Equations!$G:$I,3,0)+VLOOKUP(BW$14&amp;"-sexo-"&amp;$L20,Equations!$G:$I,3,0)*$U20+VLOOKUP(BW$14&amp;"-edad-"&amp;$L20,Equations!$G:$I,3,0)*$V20+VLOOKUP(BW$14&amp;"-est-"&amp;$L20,Equations!$G:$I,3,0)*(1/$W20)+VLOOKUP(BW$14&amp;"-imc-"&amp;$L20,Equations!$G:$I,3,0)*(1/$Q20)))</f>
        <v/>
      </c>
      <c r="BX20" s="10" t="str">
        <f>IF($AG20="","",IF(OR($V20&lt;2.7,$V20&gt;90),"Age OOR",BW20-1.6449*VLOOKUP(BW$14&amp;"-rse-"&amp;$L20,Equations!$G:$I,3,0)))</f>
        <v/>
      </c>
      <c r="BY20" s="10" t="str">
        <f>IF($AG20="","",IF(OR($V20&lt;2.7,$V20&gt;90),"Age OOR",BW20+1.6449*VLOOKUP(BW$14&amp;"-rse-"&amp;$L20,Equations!$G:$I,3,0)))</f>
        <v/>
      </c>
      <c r="BZ20" s="10" t="str">
        <f t="shared" si="20"/>
        <v/>
      </c>
      <c r="CA20" s="10" t="str">
        <f>IF($AG20="","",IF(OR($V20&lt;2.7,$V20&gt;90),"Age OOR",($AG20-BW20)/VLOOKUP(BW$14&amp;"-rse-"&amp;$L20,Equations!$G:$I,3,0)))</f>
        <v/>
      </c>
      <c r="CB20" s="10" t="str">
        <f>IF($AH20="","",IF(OR($V20&lt;2.7,$V20&gt;90),"Age OOR",VLOOKUP(CB$14&amp;"-int-"&amp;$M20,Equations!$G:$I,3,0)+VLOOKUP(CB$14&amp;"-sexo-"&amp;$M20,Equations!$G:$I,3,0)*$U20+VLOOKUP(CB$14&amp;"-edad-"&amp;$M20,Equations!$G:$I,3,0)*$V20+VLOOKUP(CB$14&amp;"-est-"&amp;$M20,Equations!$G:$I,3,0)*(1/$W20)+VLOOKUP(CB$14&amp;"-imc-"&amp;$M20,Equations!$G:$I,3,0)*(1/$Q20)))</f>
        <v/>
      </c>
      <c r="CC20" s="10" t="str">
        <f>IF($AH20="","",IF(OR($V20&lt;2.7,$V20&gt;90),"Age OOR",CB20-1.6449*VLOOKUP(CB$14&amp;"-rse-"&amp;$M20,Equations!$G:$I,3,0)))</f>
        <v/>
      </c>
      <c r="CD20" s="10" t="str">
        <f>IF($AH20="","",IF(OR($V20&lt;2.7,$V20&gt;90),"Age OOR",CB20+1.6449*VLOOKUP(CB$14&amp;"-rse-"&amp;$M20,Equations!$G:$I,3,0)))</f>
        <v/>
      </c>
      <c r="CE20" s="10" t="str">
        <f t="shared" si="21"/>
        <v/>
      </c>
      <c r="CF20" s="10" t="str">
        <f>IF($AH20="","",IF(OR($V20&lt;2.7,$V20&gt;90),"Age OOR",($AH20-CB20)/VLOOKUP(CB$14&amp;"-rse-"&amp;$M20,Equations!$G:$I,3,0)))</f>
        <v/>
      </c>
      <c r="CG20" s="10" t="str">
        <f>IF($AI20="","",IF(OR($V20&lt;2.7,$V20&gt;90),"Age OOR",VLOOKUP(CG$14&amp;"-int-"&amp;$N20,Equations!$G:$I,3,0)+VLOOKUP(CG$14&amp;"-sexo-"&amp;$N20,Equations!$G:$I,3,0)*$U20+VLOOKUP(CG$14&amp;"-edad-"&amp;$N20,Equations!$G:$I,3,0)*$V20+VLOOKUP(CG$14&amp;"-est-"&amp;$N20,Equations!$G:$I,3,0)*(1/$W20)+VLOOKUP(CG$14&amp;"-imc-"&amp;$N20,Equations!$G:$I,3,0)*(1/$Q20)))</f>
        <v/>
      </c>
      <c r="CH20" s="10" t="str">
        <f>IF($AI20="","",IF(OR($V20&lt;2.7,$V20&gt;90),"Age OOR",CG20-1.6449*VLOOKUP(CG$14&amp;"-rse-"&amp;$N20,Equations!$G:$I,3,0)))</f>
        <v/>
      </c>
      <c r="CI20" s="10" t="str">
        <f>IF($AI20="","",IF(OR($V20&lt;2.7,$V20&gt;90),"Age OOR",CG20+1.6449*VLOOKUP(CG$14&amp;"-rse-"&amp;$N20,Equations!$G:$I,3,0)))</f>
        <v/>
      </c>
      <c r="CJ20" s="10" t="str">
        <f t="shared" si="22"/>
        <v/>
      </c>
      <c r="CK20" s="10" t="str">
        <f>IF($AI20="","",IF(OR($V20&lt;2.7,$V20&gt;90),"Age OOR",($AI20-CG20)/VLOOKUP(CG$14&amp;"-rse-"&amp;$N20,Equations!$G:$I,3,0)))</f>
        <v/>
      </c>
      <c r="CL20" s="10" t="str">
        <f>IF($AJ20="","",IF(OR($V20&lt;2.7,$V20&gt;90),"Age OOR",VLOOKUP(CL$14&amp;"-int-"&amp;$O20,Equations!$G:$I,3,0)+VLOOKUP(CL$14&amp;"-sexo-"&amp;$O20,Equations!$G:$I,3,0)*$U20+VLOOKUP(CL$14&amp;"-edad-"&amp;$O20,Equations!$G:$I,3,0)*$V20+VLOOKUP(CL$14&amp;"-est-"&amp;$O20,Equations!$G:$I,3,0)*(1/$W20)+VLOOKUP(CL$14&amp;"-imc-"&amp;$O20,Equations!$G:$I,3,0)*(1/$Q20)))</f>
        <v/>
      </c>
      <c r="CM20" s="10" t="str">
        <f>IF($AJ20="","",IF(OR($V20&lt;2.7,$V20&gt;90),"Age OOR",CL20-1.6449*VLOOKUP(CL$14&amp;"-rse-"&amp;$O20,Equations!$G:$I,3,0)))</f>
        <v/>
      </c>
      <c r="CN20" s="10" t="str">
        <f>IF($AJ20="","",IF(OR($V20&lt;2.7,$V20&gt;90),"Age OOR",CL20+1.6449*VLOOKUP(CL$14&amp;"-rse-"&amp;$O20,Equations!$G:$I,3,0)))</f>
        <v/>
      </c>
      <c r="CO20" s="10" t="str">
        <f t="shared" si="23"/>
        <v/>
      </c>
      <c r="CP20" s="10" t="str">
        <f>IF($AJ20="","",IF(OR($V20&lt;2.7,$V20&gt;90),"Age OOR",($AJ20-CL20)/VLOOKUP(CL$14&amp;"-rse-"&amp;$O20,Equations!$G:$I,3,0)))</f>
        <v/>
      </c>
      <c r="CQ20" s="10" t="str">
        <f>IF($AK20="","",IF(OR($V20&lt;2.7,$V20&gt;90),"Age OOR",EXP(VLOOKUP(CQ$14&amp;"-int-"&amp;$P20,Equations!$G:$I,3,0)+VLOOKUP(CQ$14&amp;"-sexo-"&amp;$P20,Equations!$G:$I,3,0)*$U20+VLOOKUP(CQ$14&amp;"-edad-"&amp;$P20,Equations!$G:$I,3,0)*$V20+VLOOKUP(CQ$14&amp;"-est-"&amp;$P20,Equations!$G:$I,3,0)*(1/$W20)+VLOOKUP(CQ$14&amp;"-imc-"&amp;$P20,Equations!$G:$I,3,0)*(1/$Q20))))</f>
        <v/>
      </c>
      <c r="CR20" s="10" t="str">
        <f>IF($AK20="","",IF(OR($V20&lt;2.7,$V20&gt;90),"Age OOR",EXP(LN(CQ20)-1.6449*VLOOKUP(CQ$14&amp;"-rse-"&amp;$P20,Equations!$G:$I,3,0))))</f>
        <v/>
      </c>
      <c r="CS20" s="10" t="str">
        <f>IF($AK20="","",IF(OR($V20&lt;2.7,$V20&gt;90),"Age OOR",EXP(LN(CQ20)+1.6449*VLOOKUP(CQ$14&amp;"-rse-"&amp;$P20,Equations!$G:$I,3,0))))</f>
        <v/>
      </c>
      <c r="CT20" s="10" t="str">
        <f t="shared" si="24"/>
        <v/>
      </c>
      <c r="CU20" s="10" t="str">
        <f>IF($AK20="","",IF(OR($V20&lt;2.7,$V20&gt;90),"Age OOR",(LN($AK20)-LN(CQ20))/VLOOKUP(CQ$14&amp;"-rse-"&amp;$P20,Equations!$G:$I,3,0)))</f>
        <v/>
      </c>
      <c r="CV20" s="47"/>
    </row>
    <row r="21" spans="5:116" x14ac:dyDescent="0.2">
      <c r="E21" s="23" t="str">
        <f t="shared" si="0"/>
        <v>Age out of range</v>
      </c>
      <c r="F21" s="23" t="str">
        <f t="shared" si="1"/>
        <v>Age out of range</v>
      </c>
      <c r="G21" s="23" t="str">
        <f t="shared" si="2"/>
        <v>Age out of range</v>
      </c>
      <c r="H21" s="23" t="str">
        <f t="shared" si="3"/>
        <v>Age out of range</v>
      </c>
      <c r="I21" s="23" t="str">
        <f t="shared" si="4"/>
        <v>Age out of range</v>
      </c>
      <c r="J21" s="23" t="str">
        <f t="shared" si="5"/>
        <v>Age out of range</v>
      </c>
      <c r="K21" s="23" t="str">
        <f t="shared" si="6"/>
        <v>Age out of range</v>
      </c>
      <c r="L21" s="23" t="str">
        <f t="shared" si="7"/>
        <v>Age out of range</v>
      </c>
      <c r="M21" s="23" t="str">
        <f t="shared" si="8"/>
        <v>Age out of range</v>
      </c>
      <c r="N21" s="23" t="str">
        <f t="shared" si="9"/>
        <v>Age out of range</v>
      </c>
      <c r="O21" s="23" t="str">
        <f t="shared" si="10"/>
        <v>Age out of range</v>
      </c>
      <c r="P21" s="23" t="str">
        <f t="shared" si="11"/>
        <v>Age out of range</v>
      </c>
      <c r="Q21" s="23" t="e">
        <f t="shared" si="12"/>
        <v>#DIV/0!</v>
      </c>
      <c r="R21" s="17"/>
      <c r="S21" s="23">
        <v>5</v>
      </c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7"/>
      <c r="AM21" s="47"/>
      <c r="AN21" s="10" t="str">
        <f>IF($Z21="","",IF(OR($V21&lt;2.7,$V21&gt;90),"Age OOR",VLOOKUP(AN$14&amp;"-int-"&amp;$E21,Equations!$G:$I,3,0)+VLOOKUP(AN$14&amp;"-sexo-"&amp;$E21,Equations!$G:$I,3,0)*$U21+VLOOKUP(AN$14&amp;"-edad-"&amp;$E21,Equations!$G:$I,3,0)*$V21+VLOOKUP(AN$14&amp;"-est-"&amp;$E21,Equations!$G:$I,3,0)*(1/$W21)+VLOOKUP(AN$14&amp;"-imc-"&amp;$E21,Equations!$G:$I,3,0)*(1/$Q21)))</f>
        <v/>
      </c>
      <c r="AO21" s="10" t="str">
        <f>IF($Z21="","",IF(OR($V21&lt;2.7,$V21&gt;90),"Age OOR",AN21-1.6449*VLOOKUP(AN$14&amp;"-rse-"&amp;$E21,Equations!$G:$I,3,0)))</f>
        <v/>
      </c>
      <c r="AP21" s="10" t="str">
        <f>IF($Z21="","",IF(OR($V21&lt;2.7,$V21&gt;90),"Age OOR",AN21+1.6449*VLOOKUP(AN$14&amp;"-rse-"&amp;$E21,Equations!$G:$I,3,0)))</f>
        <v/>
      </c>
      <c r="AQ21" s="10" t="str">
        <f t="shared" si="13"/>
        <v/>
      </c>
      <c r="AR21" s="10" t="str">
        <f>IF($Z21="","",IF(OR($V21&lt;2.7,$V21&gt;90),"Age OOR",($Z21-AN21)/VLOOKUP(AN$14&amp;"-rse-"&amp;$E21,Equations!$G:$I,3,0)))</f>
        <v/>
      </c>
      <c r="AS21" s="10" t="str">
        <f>IF($AA21="","",IF(OR($V21&lt;2.7,$V21&gt;90),"Age OOR",VLOOKUP(AS$14&amp;"-int-"&amp;$F21,Equations!$G:$I,3,0)+VLOOKUP(AS$14&amp;"-sexo-"&amp;$F21,Equations!$G:$I,3,0)*$U21+VLOOKUP(AS$14&amp;"-edad-"&amp;$F21,Equations!$G:$I,3,0)*$V21+VLOOKUP(AS$14&amp;"-est-"&amp;$F21,Equations!$G:$I,3,0)*(1/$W21)+VLOOKUP(AS$14&amp;"-imc-"&amp;$F21,Equations!$G:$I,3,0)*(1/$Q21)))</f>
        <v/>
      </c>
      <c r="AT21" s="10" t="str">
        <f>IF($AA21="","",IF(OR($V21&lt;2.7,$V21&gt;90),"Age OOR",AS21-1.6449*VLOOKUP(AS$14&amp;"-rse-"&amp;$F21,Equations!$G:$I,3,0)))</f>
        <v/>
      </c>
      <c r="AU21" s="10" t="str">
        <f>IF($AA21="","",IF(OR($V21&lt;2.7,$V21&gt;90),"Age OOR",AS21+1.6449*VLOOKUP(AS$14&amp;"-rse-"&amp;$F21,Equations!$G:$I,3,0)))</f>
        <v/>
      </c>
      <c r="AV21" s="10" t="str">
        <f t="shared" si="14"/>
        <v/>
      </c>
      <c r="AW21" s="10" t="str">
        <f>IF($AA21="","",IF(OR($V21&lt;2.7,$V21&gt;90),"Age OOR",($AA21-AS21)/VLOOKUP(AS$14&amp;"-rse-"&amp;$F21,Equations!$G:$I,3,0)))</f>
        <v/>
      </c>
      <c r="AX21" s="10" t="str">
        <f>IF($AB21="","",IF(OR($V21&lt;2.7,$V21&gt;90),"Age OOR",VLOOKUP(AX$14&amp;"-int-"&amp;$G21,Equations!$G:$I,3,0)+VLOOKUP(AX$14&amp;"-sexo-"&amp;$G21,Equations!$G:$I,3,0)*$U21+VLOOKUP(AX$14&amp;"-edad-"&amp;$G21,Equations!$G:$I,3,0)*$V21+VLOOKUP(AX$14&amp;"-est-"&amp;$G21,Equations!$G:$I,3,0)*(1/$W21)+VLOOKUP(AX$14&amp;"-imc-"&amp;$G21,Equations!$G:$I,3,0)*(1/$Q21)))</f>
        <v/>
      </c>
      <c r="AY21" s="10" t="str">
        <f>IF($AB21="","",IF(OR($V21&lt;2.7,$V21&gt;90),"Age OOR",AX21-1.6449*VLOOKUP(AX$14&amp;"-rse-"&amp;$G21,Equations!$G:$I,3,0)))</f>
        <v/>
      </c>
      <c r="AZ21" s="10" t="str">
        <f>IF($AB21="","",IF(OR($V21&lt;2.7,$V21&gt;90),"Age OOR",AX21+1.6449*VLOOKUP(AX$14&amp;"-rse-"&amp;$G21,Equations!$G:$I,3,0)))</f>
        <v/>
      </c>
      <c r="BA21" s="10" t="str">
        <f t="shared" si="15"/>
        <v/>
      </c>
      <c r="BB21" s="10" t="str">
        <f>IF($AB21="","",IF(OR($V21&lt;2.7,$V21&gt;90),"Age OOR",($AB21-AX21)/VLOOKUP(AX$14&amp;"-rse-"&amp;$G21,Equations!$G:$I,3,0)))</f>
        <v/>
      </c>
      <c r="BC21" s="10" t="str">
        <f>IF($AC21="","",IF(OR($V21&lt;2.7,$V21&gt;90),"Age OOR",VLOOKUP(BC$14&amp;"-int-"&amp;$H21,Equations!$G:$I,3,0)+VLOOKUP(BC$14&amp;"-sexo-"&amp;$H21,Equations!$G:$I,3,0)*$U21+VLOOKUP(BC$14&amp;"-edad-"&amp;$H21,Equations!$G:$I,3,0)*$V21+VLOOKUP(BC$14&amp;"-est-"&amp;$H21,Equations!$G:$I,3,0)*(1/$W21)+VLOOKUP(BC$14&amp;"-imc-"&amp;$H21,Equations!$G:$I,3,0)*(1/$Q21)))</f>
        <v/>
      </c>
      <c r="BD21" s="10" t="str">
        <f>IF($AC21="","",IF(OR($V21&lt;2.7,$V21&gt;90),"Age OOR",BC21-1.6449*VLOOKUP(BC$14&amp;"-rse-"&amp;$H21,Equations!$G:$I,3,0)))</f>
        <v/>
      </c>
      <c r="BE21" s="10" t="str">
        <f>IF($AC21="","",IF(OR($V21&lt;2.7,$V21&gt;90),"Age OOR",BC21+1.6449*VLOOKUP(BC$14&amp;"-rse-"&amp;$H21,Equations!$G:$I,3,0)))</f>
        <v/>
      </c>
      <c r="BF21" s="10" t="str">
        <f t="shared" si="16"/>
        <v/>
      </c>
      <c r="BG21" s="10" t="str">
        <f>IF($AC21="","",IF(OR($V21&lt;2.7,$V21&gt;90),"Age OOR",($AC21-BC21)/VLOOKUP(BC$14&amp;"-rse-"&amp;$H21,Equations!$G:$I,3,0)))</f>
        <v/>
      </c>
      <c r="BH21" s="10" t="str">
        <f>IF($AD21="","",IF(OR($V21&lt;2.7,$V21&gt;90),"Age OOR",VLOOKUP(BH$14&amp;"-int-"&amp;$I21,Equations!$G:$I,3,0)+VLOOKUP(BH$14&amp;"-sexo-"&amp;$I21,Equations!$G:$I,3,0)*$U21+VLOOKUP(BH$14&amp;"-edad-"&amp;$I21,Equations!$G:$I,3,0)*$V21+VLOOKUP(BH$14&amp;"-est-"&amp;$I21,Equations!$G:$I,3,0)*(1/$W21)+VLOOKUP(BH$14&amp;"-imc-"&amp;$I21,Equations!$G:$I,3,0)*(1/$Q21)))</f>
        <v/>
      </c>
      <c r="BI21" s="10" t="str">
        <f>IF($AD21="","",IF(OR($V21&lt;2.7,$V21&gt;90),"Age OOR",BH21-1.6449*VLOOKUP(BH$14&amp;"-rse-"&amp;$I21,Equations!$G:$I,3,0)))</f>
        <v/>
      </c>
      <c r="BJ21" s="10" t="str">
        <f>IF($AD21="","",IF(OR($V21&lt;2.7,$V21&gt;90),"Age OOR",BH21+1.6449*VLOOKUP(BH$14&amp;"-rse-"&amp;$I21,Equations!$G:$I,3,0)))</f>
        <v/>
      </c>
      <c r="BK21" s="10" t="str">
        <f t="shared" si="17"/>
        <v/>
      </c>
      <c r="BL21" s="10" t="str">
        <f>IF($AD21="","",IF(OR($V21&lt;2.7,$V21&gt;90),"Age OOR",($AD21-BH21)/VLOOKUP(BH$14&amp;"-rse-"&amp;$I21,Equations!$G:$I,3,0)))</f>
        <v/>
      </c>
      <c r="BM21" s="10" t="str">
        <f>IF($AE21="","",IF(OR($V21&lt;2.7,$V21&gt;90),"Age OOR",VLOOKUP(BM$14&amp;"-int-"&amp;$J21,Equations!$G:$I,3,0)+VLOOKUP(BM$14&amp;"-sexo-"&amp;$J21,Equations!$G:$I,3,0)*$U21+VLOOKUP(BM$14&amp;"-edad-"&amp;$J21,Equations!$G:$I,3,0)*$V21+VLOOKUP(BM$14&amp;"-est-"&amp;$J21,Equations!$G:$I,3,0)*(1/$W21)+VLOOKUP(BM$14&amp;"-imc-"&amp;$J21,Equations!$G:$I,3,0)*(1/$Q21)))</f>
        <v/>
      </c>
      <c r="BN21" s="10" t="str">
        <f>IF($AE21="","",IF(OR($V21&lt;2.7,$V21&gt;90),"Age OOR",BM21-1.6449*VLOOKUP(BM$14&amp;"-rse-"&amp;$J21,Equations!$G:$I,3,0)))</f>
        <v/>
      </c>
      <c r="BO21" s="10" t="str">
        <f>IF($AE21="","",IF(OR($V21&lt;2.7,$V21&gt;90),"Age OOR",BM21+1.6449*VLOOKUP(BM$14&amp;"-rse-"&amp;$J21,Equations!$G:$I,3,0)))</f>
        <v/>
      </c>
      <c r="BP21" s="10" t="str">
        <f t="shared" si="18"/>
        <v/>
      </c>
      <c r="BQ21" s="10" t="str">
        <f>IF($AE21="","",IF(OR($V21&lt;2.7,$V21&gt;90),"Age OOR",($AE21-BM21)/VLOOKUP(BM$14&amp;"-rse-"&amp;$J21,Equations!$G:$I,3,0)))</f>
        <v/>
      </c>
      <c r="BR21" s="10" t="str">
        <f>IF($AF21="","",IF(OR($V21&lt;2.7,$V21&gt;90),"Age OOR",VLOOKUP(BR$14&amp;"-int-"&amp;$K21,Equations!$G:$I,3,0)+VLOOKUP(BR$14&amp;"-sexo-"&amp;$K21,Equations!$G:$I,3,0)*$U21+VLOOKUP(BR$14&amp;"-edad-"&amp;$K21,Equations!$G:$I,3,0)*$V21+VLOOKUP(BR$14&amp;"-est-"&amp;$K21,Equations!$G:$I,3,0)*(1/$W21)+VLOOKUP(BR$14&amp;"-imc-"&amp;$K21,Equations!$G:$I,3,0)*(1/$Q21)))</f>
        <v/>
      </c>
      <c r="BS21" s="10" t="str">
        <f>IF($AF21="","",IF(OR($V21&lt;2.7,$V21&gt;90),"Age OOR",BR21-1.6449*VLOOKUP(BR$14&amp;"-rse-"&amp;$K21,Equations!$G:$I,3,0)))</f>
        <v/>
      </c>
      <c r="BT21" s="10" t="str">
        <f>IF($AF21="","",IF(OR($V21&lt;2.7,$V21&gt;90),"Age OOR",BR21+1.6449*VLOOKUP(BR$14&amp;"-rse-"&amp;$K21,Equations!$G:$I,3,0)))</f>
        <v/>
      </c>
      <c r="BU21" s="10" t="str">
        <f t="shared" si="19"/>
        <v/>
      </c>
      <c r="BV21" s="10" t="str">
        <f>IF($AF21="","",IF(OR($V21&lt;2.7,$V21&gt;90),"Age OOR",($AF21-BR21)/VLOOKUP(BR$14&amp;"-rse-"&amp;$K21,Equations!$G:$I,3,0)))</f>
        <v/>
      </c>
      <c r="BW21" s="10" t="str">
        <f>IF($AG21="","",IF(OR($V21&lt;2.7,$V21&gt;90),"Age OOR",VLOOKUP(BW$14&amp;"-int-"&amp;$L21,Equations!$G:$I,3,0)+VLOOKUP(BW$14&amp;"-sexo-"&amp;$L21,Equations!$G:$I,3,0)*$U21+VLOOKUP(BW$14&amp;"-edad-"&amp;$L21,Equations!$G:$I,3,0)*$V21+VLOOKUP(BW$14&amp;"-est-"&amp;$L21,Equations!$G:$I,3,0)*(1/$W21)+VLOOKUP(BW$14&amp;"-imc-"&amp;$L21,Equations!$G:$I,3,0)*(1/$Q21)))</f>
        <v/>
      </c>
      <c r="BX21" s="10" t="str">
        <f>IF($AG21="","",IF(OR($V21&lt;2.7,$V21&gt;90),"Age OOR",BW21-1.6449*VLOOKUP(BW$14&amp;"-rse-"&amp;$L21,Equations!$G:$I,3,0)))</f>
        <v/>
      </c>
      <c r="BY21" s="10" t="str">
        <f>IF($AG21="","",IF(OR($V21&lt;2.7,$V21&gt;90),"Age OOR",BW21+1.6449*VLOOKUP(BW$14&amp;"-rse-"&amp;$L21,Equations!$G:$I,3,0)))</f>
        <v/>
      </c>
      <c r="BZ21" s="10" t="str">
        <f t="shared" si="20"/>
        <v/>
      </c>
      <c r="CA21" s="10" t="str">
        <f>IF($AG21="","",IF(OR($V21&lt;2.7,$V21&gt;90),"Age OOR",($AG21-BW21)/VLOOKUP(BW$14&amp;"-rse-"&amp;$L21,Equations!$G:$I,3,0)))</f>
        <v/>
      </c>
      <c r="CB21" s="10" t="str">
        <f>IF($AH21="","",IF(OR($V21&lt;2.7,$V21&gt;90),"Age OOR",VLOOKUP(CB$14&amp;"-int-"&amp;$M21,Equations!$G:$I,3,0)+VLOOKUP(CB$14&amp;"-sexo-"&amp;$M21,Equations!$G:$I,3,0)*$U21+VLOOKUP(CB$14&amp;"-edad-"&amp;$M21,Equations!$G:$I,3,0)*$V21+VLOOKUP(CB$14&amp;"-est-"&amp;$M21,Equations!$G:$I,3,0)*(1/$W21)+VLOOKUP(CB$14&amp;"-imc-"&amp;$M21,Equations!$G:$I,3,0)*(1/$Q21)))</f>
        <v/>
      </c>
      <c r="CC21" s="10" t="str">
        <f>IF($AH21="","",IF(OR($V21&lt;2.7,$V21&gt;90),"Age OOR",CB21-1.6449*VLOOKUP(CB$14&amp;"-rse-"&amp;$M21,Equations!$G:$I,3,0)))</f>
        <v/>
      </c>
      <c r="CD21" s="10" t="str">
        <f>IF($AH21="","",IF(OR($V21&lt;2.7,$V21&gt;90),"Age OOR",CB21+1.6449*VLOOKUP(CB$14&amp;"-rse-"&amp;$M21,Equations!$G:$I,3,0)))</f>
        <v/>
      </c>
      <c r="CE21" s="10" t="str">
        <f t="shared" si="21"/>
        <v/>
      </c>
      <c r="CF21" s="10" t="str">
        <f>IF($AH21="","",IF(OR($V21&lt;2.7,$V21&gt;90),"Age OOR",($AH21-CB21)/VLOOKUP(CB$14&amp;"-rse-"&amp;$M21,Equations!$G:$I,3,0)))</f>
        <v/>
      </c>
      <c r="CG21" s="10" t="str">
        <f>IF($AI21="","",IF(OR($V21&lt;2.7,$V21&gt;90),"Age OOR",VLOOKUP(CG$14&amp;"-int-"&amp;$N21,Equations!$G:$I,3,0)+VLOOKUP(CG$14&amp;"-sexo-"&amp;$N21,Equations!$G:$I,3,0)*$U21+VLOOKUP(CG$14&amp;"-edad-"&amp;$N21,Equations!$G:$I,3,0)*$V21+VLOOKUP(CG$14&amp;"-est-"&amp;$N21,Equations!$G:$I,3,0)*(1/$W21)+VLOOKUP(CG$14&amp;"-imc-"&amp;$N21,Equations!$G:$I,3,0)*(1/$Q21)))</f>
        <v/>
      </c>
      <c r="CH21" s="10" t="str">
        <f>IF($AI21="","",IF(OR($V21&lt;2.7,$V21&gt;90),"Age OOR",CG21-1.6449*VLOOKUP(CG$14&amp;"-rse-"&amp;$N21,Equations!$G:$I,3,0)))</f>
        <v/>
      </c>
      <c r="CI21" s="10" t="str">
        <f>IF($AI21="","",IF(OR($V21&lt;2.7,$V21&gt;90),"Age OOR",CG21+1.6449*VLOOKUP(CG$14&amp;"-rse-"&amp;$N21,Equations!$G:$I,3,0)))</f>
        <v/>
      </c>
      <c r="CJ21" s="10" t="str">
        <f t="shared" si="22"/>
        <v/>
      </c>
      <c r="CK21" s="10" t="str">
        <f>IF($AI21="","",IF(OR($V21&lt;2.7,$V21&gt;90),"Age OOR",($AI21-CG21)/VLOOKUP(CG$14&amp;"-rse-"&amp;$N21,Equations!$G:$I,3,0)))</f>
        <v/>
      </c>
      <c r="CL21" s="10" t="str">
        <f>IF($AJ21="","",IF(OR($V21&lt;2.7,$V21&gt;90),"Age OOR",VLOOKUP(CL$14&amp;"-int-"&amp;$O21,Equations!$G:$I,3,0)+VLOOKUP(CL$14&amp;"-sexo-"&amp;$O21,Equations!$G:$I,3,0)*$U21+VLOOKUP(CL$14&amp;"-edad-"&amp;$O21,Equations!$G:$I,3,0)*$V21+VLOOKUP(CL$14&amp;"-est-"&amp;$O21,Equations!$G:$I,3,0)*(1/$W21)+VLOOKUP(CL$14&amp;"-imc-"&amp;$O21,Equations!$G:$I,3,0)*(1/$Q21)))</f>
        <v/>
      </c>
      <c r="CM21" s="10" t="str">
        <f>IF($AJ21="","",IF(OR($V21&lt;2.7,$V21&gt;90),"Age OOR",CL21-1.6449*VLOOKUP(CL$14&amp;"-rse-"&amp;$O21,Equations!$G:$I,3,0)))</f>
        <v/>
      </c>
      <c r="CN21" s="10" t="str">
        <f>IF($AJ21="","",IF(OR($V21&lt;2.7,$V21&gt;90),"Age OOR",CL21+1.6449*VLOOKUP(CL$14&amp;"-rse-"&amp;$O21,Equations!$G:$I,3,0)))</f>
        <v/>
      </c>
      <c r="CO21" s="10" t="str">
        <f t="shared" si="23"/>
        <v/>
      </c>
      <c r="CP21" s="10" t="str">
        <f>IF($AJ21="","",IF(OR($V21&lt;2.7,$V21&gt;90),"Age OOR",($AJ21-CL21)/VLOOKUP(CL$14&amp;"-rse-"&amp;$O21,Equations!$G:$I,3,0)))</f>
        <v/>
      </c>
      <c r="CQ21" s="10" t="str">
        <f>IF($AK21="","",IF(OR($V21&lt;2.7,$V21&gt;90),"Age OOR",EXP(VLOOKUP(CQ$14&amp;"-int-"&amp;$P21,Equations!$G:$I,3,0)+VLOOKUP(CQ$14&amp;"-sexo-"&amp;$P21,Equations!$G:$I,3,0)*$U21+VLOOKUP(CQ$14&amp;"-edad-"&amp;$P21,Equations!$G:$I,3,0)*$V21+VLOOKUP(CQ$14&amp;"-est-"&amp;$P21,Equations!$G:$I,3,0)*(1/$W21)+VLOOKUP(CQ$14&amp;"-imc-"&amp;$P21,Equations!$G:$I,3,0)*(1/$Q21))))</f>
        <v/>
      </c>
      <c r="CR21" s="10" t="str">
        <f>IF($AK21="","",IF(OR($V21&lt;2.7,$V21&gt;90),"Age OOR",EXP(LN(CQ21)-1.6449*VLOOKUP(CQ$14&amp;"-rse-"&amp;$P21,Equations!$G:$I,3,0))))</f>
        <v/>
      </c>
      <c r="CS21" s="10" t="str">
        <f>IF($AK21="","",IF(OR($V21&lt;2.7,$V21&gt;90),"Age OOR",EXP(LN(CQ21)+1.6449*VLOOKUP(CQ$14&amp;"-rse-"&amp;$P21,Equations!$G:$I,3,0))))</f>
        <v/>
      </c>
      <c r="CT21" s="10" t="str">
        <f t="shared" si="24"/>
        <v/>
      </c>
      <c r="CU21" s="10" t="str">
        <f>IF($AK21="","",IF(OR($V21&lt;2.7,$V21&gt;90),"Age OOR",(LN($AK21)-LN(CQ21))/VLOOKUP(CQ$14&amp;"-rse-"&amp;$P21,Equations!$G:$I,3,0)))</f>
        <v/>
      </c>
      <c r="CV21" s="47"/>
    </row>
    <row r="22" spans="5:116" x14ac:dyDescent="0.2">
      <c r="E22" s="23" t="str">
        <f t="shared" si="0"/>
        <v>Age out of range</v>
      </c>
      <c r="F22" s="23" t="str">
        <f t="shared" si="1"/>
        <v>Age out of range</v>
      </c>
      <c r="G22" s="23" t="str">
        <f t="shared" si="2"/>
        <v>Age out of range</v>
      </c>
      <c r="H22" s="23" t="str">
        <f t="shared" si="3"/>
        <v>Age out of range</v>
      </c>
      <c r="I22" s="23" t="str">
        <f t="shared" si="4"/>
        <v>Age out of range</v>
      </c>
      <c r="J22" s="23" t="str">
        <f t="shared" si="5"/>
        <v>Age out of range</v>
      </c>
      <c r="K22" s="23" t="str">
        <f t="shared" si="6"/>
        <v>Age out of range</v>
      </c>
      <c r="L22" s="23" t="str">
        <f t="shared" si="7"/>
        <v>Age out of range</v>
      </c>
      <c r="M22" s="23" t="str">
        <f t="shared" si="8"/>
        <v>Age out of range</v>
      </c>
      <c r="N22" s="23" t="str">
        <f t="shared" si="9"/>
        <v>Age out of range</v>
      </c>
      <c r="O22" s="23" t="str">
        <f t="shared" si="10"/>
        <v>Age out of range</v>
      </c>
      <c r="P22" s="23" t="str">
        <f t="shared" si="11"/>
        <v>Age out of range</v>
      </c>
      <c r="Q22" s="23" t="e">
        <f t="shared" si="12"/>
        <v>#DIV/0!</v>
      </c>
      <c r="R22" s="17"/>
      <c r="S22" s="23">
        <v>6</v>
      </c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7"/>
      <c r="AM22" s="47"/>
      <c r="AN22" s="10" t="str">
        <f>IF($Z22="","",IF(OR($V22&lt;2.7,$V22&gt;90),"Age OOR",VLOOKUP(AN$14&amp;"-int-"&amp;$E22,Equations!$G:$I,3,0)+VLOOKUP(AN$14&amp;"-sexo-"&amp;$E22,Equations!$G:$I,3,0)*$U22+VLOOKUP(AN$14&amp;"-edad-"&amp;$E22,Equations!$G:$I,3,0)*$V22+VLOOKUP(AN$14&amp;"-est-"&amp;$E22,Equations!$G:$I,3,0)*(1/$W22)+VLOOKUP(AN$14&amp;"-imc-"&amp;$E22,Equations!$G:$I,3,0)*(1/$Q22)))</f>
        <v/>
      </c>
      <c r="AO22" s="10" t="str">
        <f>IF($Z22="","",IF(OR($V22&lt;2.7,$V22&gt;90),"Age OOR",AN22-1.6449*VLOOKUP(AN$14&amp;"-rse-"&amp;$E22,Equations!$G:$I,3,0)))</f>
        <v/>
      </c>
      <c r="AP22" s="10" t="str">
        <f>IF($Z22="","",IF(OR($V22&lt;2.7,$V22&gt;90),"Age OOR",AN22+1.6449*VLOOKUP(AN$14&amp;"-rse-"&amp;$E22,Equations!$G:$I,3,0)))</f>
        <v/>
      </c>
      <c r="AQ22" s="10" t="str">
        <f t="shared" si="13"/>
        <v/>
      </c>
      <c r="AR22" s="10" t="str">
        <f>IF($Z22="","",IF(OR($V22&lt;2.7,$V22&gt;90),"Age OOR",($Z22-AN22)/VLOOKUP(AN$14&amp;"-rse-"&amp;$E22,Equations!$G:$I,3,0)))</f>
        <v/>
      </c>
      <c r="AS22" s="10" t="str">
        <f>IF($AA22="","",IF(OR($V22&lt;2.7,$V22&gt;90),"Age OOR",VLOOKUP(AS$14&amp;"-int-"&amp;$F22,Equations!$G:$I,3,0)+VLOOKUP(AS$14&amp;"-sexo-"&amp;$F22,Equations!$G:$I,3,0)*$U22+VLOOKUP(AS$14&amp;"-edad-"&amp;$F22,Equations!$G:$I,3,0)*$V22+VLOOKUP(AS$14&amp;"-est-"&amp;$F22,Equations!$G:$I,3,0)*(1/$W22)+VLOOKUP(AS$14&amp;"-imc-"&amp;$F22,Equations!$G:$I,3,0)*(1/$Q22)))</f>
        <v/>
      </c>
      <c r="AT22" s="10" t="str">
        <f>IF($AA22="","",IF(OR($V22&lt;2.7,$V22&gt;90),"Age OOR",AS22-1.6449*VLOOKUP(AS$14&amp;"-rse-"&amp;$F22,Equations!$G:$I,3,0)))</f>
        <v/>
      </c>
      <c r="AU22" s="10" t="str">
        <f>IF($AA22="","",IF(OR($V22&lt;2.7,$V22&gt;90),"Age OOR",AS22+1.6449*VLOOKUP(AS$14&amp;"-rse-"&amp;$F22,Equations!$G:$I,3,0)))</f>
        <v/>
      </c>
      <c r="AV22" s="10" t="str">
        <f t="shared" si="14"/>
        <v/>
      </c>
      <c r="AW22" s="10" t="str">
        <f>IF($AA22="","",IF(OR($V22&lt;2.7,$V22&gt;90),"Age OOR",($AA22-AS22)/VLOOKUP(AS$14&amp;"-rse-"&amp;$F22,Equations!$G:$I,3,0)))</f>
        <v/>
      </c>
      <c r="AX22" s="10" t="str">
        <f>IF($AB22="","",IF(OR($V22&lt;2.7,$V22&gt;90),"Age OOR",VLOOKUP(AX$14&amp;"-int-"&amp;$G22,Equations!$G:$I,3,0)+VLOOKUP(AX$14&amp;"-sexo-"&amp;$G22,Equations!$G:$I,3,0)*$U22+VLOOKUP(AX$14&amp;"-edad-"&amp;$G22,Equations!$G:$I,3,0)*$V22+VLOOKUP(AX$14&amp;"-est-"&amp;$G22,Equations!$G:$I,3,0)*(1/$W22)+VLOOKUP(AX$14&amp;"-imc-"&amp;$G22,Equations!$G:$I,3,0)*(1/$Q22)))</f>
        <v/>
      </c>
      <c r="AY22" s="10" t="str">
        <f>IF($AB22="","",IF(OR($V22&lt;2.7,$V22&gt;90),"Age OOR",AX22-1.6449*VLOOKUP(AX$14&amp;"-rse-"&amp;$G22,Equations!$G:$I,3,0)))</f>
        <v/>
      </c>
      <c r="AZ22" s="10" t="str">
        <f>IF($AB22="","",IF(OR($V22&lt;2.7,$V22&gt;90),"Age OOR",AX22+1.6449*VLOOKUP(AX$14&amp;"-rse-"&amp;$G22,Equations!$G:$I,3,0)))</f>
        <v/>
      </c>
      <c r="BA22" s="10" t="str">
        <f t="shared" si="15"/>
        <v/>
      </c>
      <c r="BB22" s="10" t="str">
        <f>IF($AB22="","",IF(OR($V22&lt;2.7,$V22&gt;90),"Age OOR",($AB22-AX22)/VLOOKUP(AX$14&amp;"-rse-"&amp;$G22,Equations!$G:$I,3,0)))</f>
        <v/>
      </c>
      <c r="BC22" s="10" t="str">
        <f>IF($AC22="","",IF(OR($V22&lt;2.7,$V22&gt;90),"Age OOR",VLOOKUP(BC$14&amp;"-int-"&amp;$H22,Equations!$G:$I,3,0)+VLOOKUP(BC$14&amp;"-sexo-"&amp;$H22,Equations!$G:$I,3,0)*$U22+VLOOKUP(BC$14&amp;"-edad-"&amp;$H22,Equations!$G:$I,3,0)*$V22+VLOOKUP(BC$14&amp;"-est-"&amp;$H22,Equations!$G:$I,3,0)*(1/$W22)+VLOOKUP(BC$14&amp;"-imc-"&amp;$H22,Equations!$G:$I,3,0)*(1/$Q22)))</f>
        <v/>
      </c>
      <c r="BD22" s="10" t="str">
        <f>IF($AC22="","",IF(OR($V22&lt;2.7,$V22&gt;90),"Age OOR",BC22-1.6449*VLOOKUP(BC$14&amp;"-rse-"&amp;$H22,Equations!$G:$I,3,0)))</f>
        <v/>
      </c>
      <c r="BE22" s="10" t="str">
        <f>IF($AC22="","",IF(OR($V22&lt;2.7,$V22&gt;90),"Age OOR",BC22+1.6449*VLOOKUP(BC$14&amp;"-rse-"&amp;$H22,Equations!$G:$I,3,0)))</f>
        <v/>
      </c>
      <c r="BF22" s="10" t="str">
        <f t="shared" si="16"/>
        <v/>
      </c>
      <c r="BG22" s="10" t="str">
        <f>IF($AC22="","",IF(OR($V22&lt;2.7,$V22&gt;90),"Age OOR",($AC22-BC22)/VLOOKUP(BC$14&amp;"-rse-"&amp;$H22,Equations!$G:$I,3,0)))</f>
        <v/>
      </c>
      <c r="BH22" s="10" t="str">
        <f>IF($AD22="","",IF(OR($V22&lt;2.7,$V22&gt;90),"Age OOR",VLOOKUP(BH$14&amp;"-int-"&amp;$I22,Equations!$G:$I,3,0)+VLOOKUP(BH$14&amp;"-sexo-"&amp;$I22,Equations!$G:$I,3,0)*$U22+VLOOKUP(BH$14&amp;"-edad-"&amp;$I22,Equations!$G:$I,3,0)*$V22+VLOOKUP(BH$14&amp;"-est-"&amp;$I22,Equations!$G:$I,3,0)*(1/$W22)+VLOOKUP(BH$14&amp;"-imc-"&amp;$I22,Equations!$G:$I,3,0)*(1/$Q22)))</f>
        <v/>
      </c>
      <c r="BI22" s="10" t="str">
        <f>IF($AD22="","",IF(OR($V22&lt;2.7,$V22&gt;90),"Age OOR",BH22-1.6449*VLOOKUP(BH$14&amp;"-rse-"&amp;$I22,Equations!$G:$I,3,0)))</f>
        <v/>
      </c>
      <c r="BJ22" s="10" t="str">
        <f>IF($AD22="","",IF(OR($V22&lt;2.7,$V22&gt;90),"Age OOR",BH22+1.6449*VLOOKUP(BH$14&amp;"-rse-"&amp;$I22,Equations!$G:$I,3,0)))</f>
        <v/>
      </c>
      <c r="BK22" s="10" t="str">
        <f t="shared" si="17"/>
        <v/>
      </c>
      <c r="BL22" s="10" t="str">
        <f>IF($AD22="","",IF(OR($V22&lt;2.7,$V22&gt;90),"Age OOR",($AD22-BH22)/VLOOKUP(BH$14&amp;"-rse-"&amp;$I22,Equations!$G:$I,3,0)))</f>
        <v/>
      </c>
      <c r="BM22" s="10" t="str">
        <f>IF($AE22="","",IF(OR($V22&lt;2.7,$V22&gt;90),"Age OOR",VLOOKUP(BM$14&amp;"-int-"&amp;$J22,Equations!$G:$I,3,0)+VLOOKUP(BM$14&amp;"-sexo-"&amp;$J22,Equations!$G:$I,3,0)*$U22+VLOOKUP(BM$14&amp;"-edad-"&amp;$J22,Equations!$G:$I,3,0)*$V22+VLOOKUP(BM$14&amp;"-est-"&amp;$J22,Equations!$G:$I,3,0)*(1/$W22)+VLOOKUP(BM$14&amp;"-imc-"&amp;$J22,Equations!$G:$I,3,0)*(1/$Q22)))</f>
        <v/>
      </c>
      <c r="BN22" s="10" t="str">
        <f>IF($AE22="","",IF(OR($V22&lt;2.7,$V22&gt;90),"Age OOR",BM22-1.6449*VLOOKUP(BM$14&amp;"-rse-"&amp;$J22,Equations!$G:$I,3,0)))</f>
        <v/>
      </c>
      <c r="BO22" s="10" t="str">
        <f>IF($AE22="","",IF(OR($V22&lt;2.7,$V22&gt;90),"Age OOR",BM22+1.6449*VLOOKUP(BM$14&amp;"-rse-"&amp;$J22,Equations!$G:$I,3,0)))</f>
        <v/>
      </c>
      <c r="BP22" s="10" t="str">
        <f t="shared" si="18"/>
        <v/>
      </c>
      <c r="BQ22" s="10" t="str">
        <f>IF($AE22="","",IF(OR($V22&lt;2.7,$V22&gt;90),"Age OOR",($AE22-BM22)/VLOOKUP(BM$14&amp;"-rse-"&amp;$J22,Equations!$G:$I,3,0)))</f>
        <v/>
      </c>
      <c r="BR22" s="10" t="str">
        <f>IF($AF22="","",IF(OR($V22&lt;2.7,$V22&gt;90),"Age OOR",VLOOKUP(BR$14&amp;"-int-"&amp;$K22,Equations!$G:$I,3,0)+VLOOKUP(BR$14&amp;"-sexo-"&amp;$K22,Equations!$G:$I,3,0)*$U22+VLOOKUP(BR$14&amp;"-edad-"&amp;$K22,Equations!$G:$I,3,0)*$V22+VLOOKUP(BR$14&amp;"-est-"&amp;$K22,Equations!$G:$I,3,0)*(1/$W22)+VLOOKUP(BR$14&amp;"-imc-"&amp;$K22,Equations!$G:$I,3,0)*(1/$Q22)))</f>
        <v/>
      </c>
      <c r="BS22" s="10" t="str">
        <f>IF($AF22="","",IF(OR($V22&lt;2.7,$V22&gt;90),"Age OOR",BR22-1.6449*VLOOKUP(BR$14&amp;"-rse-"&amp;$K22,Equations!$G:$I,3,0)))</f>
        <v/>
      </c>
      <c r="BT22" s="10" t="str">
        <f>IF($AF22="","",IF(OR($V22&lt;2.7,$V22&gt;90),"Age OOR",BR22+1.6449*VLOOKUP(BR$14&amp;"-rse-"&amp;$K22,Equations!$G:$I,3,0)))</f>
        <v/>
      </c>
      <c r="BU22" s="10" t="str">
        <f t="shared" si="19"/>
        <v/>
      </c>
      <c r="BV22" s="10" t="str">
        <f>IF($AF22="","",IF(OR($V22&lt;2.7,$V22&gt;90),"Age OOR",($AF22-BR22)/VLOOKUP(BR$14&amp;"-rse-"&amp;$K22,Equations!$G:$I,3,0)))</f>
        <v/>
      </c>
      <c r="BW22" s="10" t="str">
        <f>IF($AG22="","",IF(OR($V22&lt;2.7,$V22&gt;90),"Age OOR",VLOOKUP(BW$14&amp;"-int-"&amp;$L22,Equations!$G:$I,3,0)+VLOOKUP(BW$14&amp;"-sexo-"&amp;$L22,Equations!$G:$I,3,0)*$U22+VLOOKUP(BW$14&amp;"-edad-"&amp;$L22,Equations!$G:$I,3,0)*$V22+VLOOKUP(BW$14&amp;"-est-"&amp;$L22,Equations!$G:$I,3,0)*(1/$W22)+VLOOKUP(BW$14&amp;"-imc-"&amp;$L22,Equations!$G:$I,3,0)*(1/$Q22)))</f>
        <v/>
      </c>
      <c r="BX22" s="10" t="str">
        <f>IF($AG22="","",IF(OR($V22&lt;2.7,$V22&gt;90),"Age OOR",BW22-1.6449*VLOOKUP(BW$14&amp;"-rse-"&amp;$L22,Equations!$G:$I,3,0)))</f>
        <v/>
      </c>
      <c r="BY22" s="10" t="str">
        <f>IF($AG22="","",IF(OR($V22&lt;2.7,$V22&gt;90),"Age OOR",BW22+1.6449*VLOOKUP(BW$14&amp;"-rse-"&amp;$L22,Equations!$G:$I,3,0)))</f>
        <v/>
      </c>
      <c r="BZ22" s="10" t="str">
        <f t="shared" si="20"/>
        <v/>
      </c>
      <c r="CA22" s="10" t="str">
        <f>IF($AG22="","",IF(OR($V22&lt;2.7,$V22&gt;90),"Age OOR",($AG22-BW22)/VLOOKUP(BW$14&amp;"-rse-"&amp;$L22,Equations!$G:$I,3,0)))</f>
        <v/>
      </c>
      <c r="CB22" s="10" t="str">
        <f>IF($AH22="","",IF(OR($V22&lt;2.7,$V22&gt;90),"Age OOR",VLOOKUP(CB$14&amp;"-int-"&amp;$M22,Equations!$G:$I,3,0)+VLOOKUP(CB$14&amp;"-sexo-"&amp;$M22,Equations!$G:$I,3,0)*$U22+VLOOKUP(CB$14&amp;"-edad-"&amp;$M22,Equations!$G:$I,3,0)*$V22+VLOOKUP(CB$14&amp;"-est-"&amp;$M22,Equations!$G:$I,3,0)*(1/$W22)+VLOOKUP(CB$14&amp;"-imc-"&amp;$M22,Equations!$G:$I,3,0)*(1/$Q22)))</f>
        <v/>
      </c>
      <c r="CC22" s="10" t="str">
        <f>IF($AH22="","",IF(OR($V22&lt;2.7,$V22&gt;90),"Age OOR",CB22-1.6449*VLOOKUP(CB$14&amp;"-rse-"&amp;$M22,Equations!$G:$I,3,0)))</f>
        <v/>
      </c>
      <c r="CD22" s="10" t="str">
        <f>IF($AH22="","",IF(OR($V22&lt;2.7,$V22&gt;90),"Age OOR",CB22+1.6449*VLOOKUP(CB$14&amp;"-rse-"&amp;$M22,Equations!$G:$I,3,0)))</f>
        <v/>
      </c>
      <c r="CE22" s="10" t="str">
        <f t="shared" si="21"/>
        <v/>
      </c>
      <c r="CF22" s="10" t="str">
        <f>IF($AH22="","",IF(OR($V22&lt;2.7,$V22&gt;90),"Age OOR",($AH22-CB22)/VLOOKUP(CB$14&amp;"-rse-"&amp;$M22,Equations!$G:$I,3,0)))</f>
        <v/>
      </c>
      <c r="CG22" s="10" t="str">
        <f>IF($AI22="","",IF(OR($V22&lt;2.7,$V22&gt;90),"Age OOR",VLOOKUP(CG$14&amp;"-int-"&amp;$N22,Equations!$G:$I,3,0)+VLOOKUP(CG$14&amp;"-sexo-"&amp;$N22,Equations!$G:$I,3,0)*$U22+VLOOKUP(CG$14&amp;"-edad-"&amp;$N22,Equations!$G:$I,3,0)*$V22+VLOOKUP(CG$14&amp;"-est-"&amp;$N22,Equations!$G:$I,3,0)*(1/$W22)+VLOOKUP(CG$14&amp;"-imc-"&amp;$N22,Equations!$G:$I,3,0)*(1/$Q22)))</f>
        <v/>
      </c>
      <c r="CH22" s="10" t="str">
        <f>IF($AI22="","",IF(OR($V22&lt;2.7,$V22&gt;90),"Age OOR",CG22-1.6449*VLOOKUP(CG$14&amp;"-rse-"&amp;$N22,Equations!$G:$I,3,0)))</f>
        <v/>
      </c>
      <c r="CI22" s="10" t="str">
        <f>IF($AI22="","",IF(OR($V22&lt;2.7,$V22&gt;90),"Age OOR",CG22+1.6449*VLOOKUP(CG$14&amp;"-rse-"&amp;$N22,Equations!$G:$I,3,0)))</f>
        <v/>
      </c>
      <c r="CJ22" s="10" t="str">
        <f t="shared" si="22"/>
        <v/>
      </c>
      <c r="CK22" s="10" t="str">
        <f>IF($AI22="","",IF(OR($V22&lt;2.7,$V22&gt;90),"Age OOR",($AI22-CG22)/VLOOKUP(CG$14&amp;"-rse-"&amp;$N22,Equations!$G:$I,3,0)))</f>
        <v/>
      </c>
      <c r="CL22" s="10" t="str">
        <f>IF($AJ22="","",IF(OR($V22&lt;2.7,$V22&gt;90),"Age OOR",VLOOKUP(CL$14&amp;"-int-"&amp;$O22,Equations!$G:$I,3,0)+VLOOKUP(CL$14&amp;"-sexo-"&amp;$O22,Equations!$G:$I,3,0)*$U22+VLOOKUP(CL$14&amp;"-edad-"&amp;$O22,Equations!$G:$I,3,0)*$V22+VLOOKUP(CL$14&amp;"-est-"&amp;$O22,Equations!$G:$I,3,0)*(1/$W22)+VLOOKUP(CL$14&amp;"-imc-"&amp;$O22,Equations!$G:$I,3,0)*(1/$Q22)))</f>
        <v/>
      </c>
      <c r="CM22" s="10" t="str">
        <f>IF($AJ22="","",IF(OR($V22&lt;2.7,$V22&gt;90),"Age OOR",CL22-1.6449*VLOOKUP(CL$14&amp;"-rse-"&amp;$O22,Equations!$G:$I,3,0)))</f>
        <v/>
      </c>
      <c r="CN22" s="10" t="str">
        <f>IF($AJ22="","",IF(OR($V22&lt;2.7,$V22&gt;90),"Age OOR",CL22+1.6449*VLOOKUP(CL$14&amp;"-rse-"&amp;$O22,Equations!$G:$I,3,0)))</f>
        <v/>
      </c>
      <c r="CO22" s="10" t="str">
        <f t="shared" si="23"/>
        <v/>
      </c>
      <c r="CP22" s="10" t="str">
        <f>IF($AJ22="","",IF(OR($V22&lt;2.7,$V22&gt;90),"Age OOR",($AJ22-CL22)/VLOOKUP(CL$14&amp;"-rse-"&amp;$O22,Equations!$G:$I,3,0)))</f>
        <v/>
      </c>
      <c r="CQ22" s="10" t="str">
        <f>IF($AK22="","",IF(OR($V22&lt;2.7,$V22&gt;90),"Age OOR",EXP(VLOOKUP(CQ$14&amp;"-int-"&amp;$P22,Equations!$G:$I,3,0)+VLOOKUP(CQ$14&amp;"-sexo-"&amp;$P22,Equations!$G:$I,3,0)*$U22+VLOOKUP(CQ$14&amp;"-edad-"&amp;$P22,Equations!$G:$I,3,0)*$V22+VLOOKUP(CQ$14&amp;"-est-"&amp;$P22,Equations!$G:$I,3,0)*(1/$W22)+VLOOKUP(CQ$14&amp;"-imc-"&amp;$P22,Equations!$G:$I,3,0)*(1/$Q22))))</f>
        <v/>
      </c>
      <c r="CR22" s="10" t="str">
        <f>IF($AK22="","",IF(OR($V22&lt;2.7,$V22&gt;90),"Age OOR",EXP(LN(CQ22)-1.6449*VLOOKUP(CQ$14&amp;"-rse-"&amp;$P22,Equations!$G:$I,3,0))))</f>
        <v/>
      </c>
      <c r="CS22" s="10" t="str">
        <f>IF($AK22="","",IF(OR($V22&lt;2.7,$V22&gt;90),"Age OOR",EXP(LN(CQ22)+1.6449*VLOOKUP(CQ$14&amp;"-rse-"&amp;$P22,Equations!$G:$I,3,0))))</f>
        <v/>
      </c>
      <c r="CT22" s="10" t="str">
        <f t="shared" si="24"/>
        <v/>
      </c>
      <c r="CU22" s="10" t="str">
        <f>IF($AK22="","",IF(OR($V22&lt;2.7,$V22&gt;90),"Age OOR",(LN($AK22)-LN(CQ22))/VLOOKUP(CQ$14&amp;"-rse-"&amp;$P22,Equations!$G:$I,3,0)))</f>
        <v/>
      </c>
      <c r="CV22" s="47"/>
      <c r="DL22" s="54"/>
    </row>
    <row r="23" spans="5:116" x14ac:dyDescent="0.2">
      <c r="E23" s="23" t="str">
        <f t="shared" si="0"/>
        <v>Age out of range</v>
      </c>
      <c r="F23" s="23" t="str">
        <f t="shared" si="1"/>
        <v>Age out of range</v>
      </c>
      <c r="G23" s="23" t="str">
        <f t="shared" si="2"/>
        <v>Age out of range</v>
      </c>
      <c r="H23" s="23" t="str">
        <f t="shared" si="3"/>
        <v>Age out of range</v>
      </c>
      <c r="I23" s="23" t="str">
        <f t="shared" si="4"/>
        <v>Age out of range</v>
      </c>
      <c r="J23" s="23" t="str">
        <f t="shared" si="5"/>
        <v>Age out of range</v>
      </c>
      <c r="K23" s="23" t="str">
        <f t="shared" si="6"/>
        <v>Age out of range</v>
      </c>
      <c r="L23" s="23" t="str">
        <f t="shared" si="7"/>
        <v>Age out of range</v>
      </c>
      <c r="M23" s="23" t="str">
        <f t="shared" si="8"/>
        <v>Age out of range</v>
      </c>
      <c r="N23" s="23" t="str">
        <f t="shared" si="9"/>
        <v>Age out of range</v>
      </c>
      <c r="O23" s="23" t="str">
        <f t="shared" si="10"/>
        <v>Age out of range</v>
      </c>
      <c r="P23" s="23" t="str">
        <f t="shared" si="11"/>
        <v>Age out of range</v>
      </c>
      <c r="Q23" s="23" t="e">
        <f t="shared" si="12"/>
        <v>#DIV/0!</v>
      </c>
      <c r="R23" s="17"/>
      <c r="S23" s="23">
        <v>7</v>
      </c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7"/>
      <c r="AM23" s="47"/>
      <c r="AN23" s="10" t="str">
        <f>IF($Z23="","",IF(OR($V23&lt;2.7,$V23&gt;90),"Age OOR",VLOOKUP(AN$14&amp;"-int-"&amp;$E23,Equations!$G:$I,3,0)+VLOOKUP(AN$14&amp;"-sexo-"&amp;$E23,Equations!$G:$I,3,0)*$U23+VLOOKUP(AN$14&amp;"-edad-"&amp;$E23,Equations!$G:$I,3,0)*$V23+VLOOKUP(AN$14&amp;"-est-"&amp;$E23,Equations!$G:$I,3,0)*(1/$W23)+VLOOKUP(AN$14&amp;"-imc-"&amp;$E23,Equations!$G:$I,3,0)*(1/$Q23)))</f>
        <v/>
      </c>
      <c r="AO23" s="10" t="str">
        <f>IF($Z23="","",IF(OR($V23&lt;2.7,$V23&gt;90),"Age OOR",AN23-1.6449*VLOOKUP(AN$14&amp;"-rse-"&amp;$E23,Equations!$G:$I,3,0)))</f>
        <v/>
      </c>
      <c r="AP23" s="10" t="str">
        <f>IF($Z23="","",IF(OR($V23&lt;2.7,$V23&gt;90),"Age OOR",AN23+1.6449*VLOOKUP(AN$14&amp;"-rse-"&amp;$E23,Equations!$G:$I,3,0)))</f>
        <v/>
      </c>
      <c r="AQ23" s="10" t="str">
        <f t="shared" si="13"/>
        <v/>
      </c>
      <c r="AR23" s="10" t="str">
        <f>IF($Z23="","",IF(OR($V23&lt;2.7,$V23&gt;90),"Age OOR",($Z23-AN23)/VLOOKUP(AN$14&amp;"-rse-"&amp;$E23,Equations!$G:$I,3,0)))</f>
        <v/>
      </c>
      <c r="AS23" s="10" t="str">
        <f>IF($AA23="","",IF(OR($V23&lt;2.7,$V23&gt;90),"Age OOR",VLOOKUP(AS$14&amp;"-int-"&amp;$F23,Equations!$G:$I,3,0)+VLOOKUP(AS$14&amp;"-sexo-"&amp;$F23,Equations!$G:$I,3,0)*$U23+VLOOKUP(AS$14&amp;"-edad-"&amp;$F23,Equations!$G:$I,3,0)*$V23+VLOOKUP(AS$14&amp;"-est-"&amp;$F23,Equations!$G:$I,3,0)*(1/$W23)+VLOOKUP(AS$14&amp;"-imc-"&amp;$F23,Equations!$G:$I,3,0)*(1/$Q23)))</f>
        <v/>
      </c>
      <c r="AT23" s="10" t="str">
        <f>IF($AA23="","",IF(OR($V23&lt;2.7,$V23&gt;90),"Age OOR",AS23-1.6449*VLOOKUP(AS$14&amp;"-rse-"&amp;$F23,Equations!$G:$I,3,0)))</f>
        <v/>
      </c>
      <c r="AU23" s="10" t="str">
        <f>IF($AA23="","",IF(OR($V23&lt;2.7,$V23&gt;90),"Age OOR",AS23+1.6449*VLOOKUP(AS$14&amp;"-rse-"&amp;$F23,Equations!$G:$I,3,0)))</f>
        <v/>
      </c>
      <c r="AV23" s="10" t="str">
        <f t="shared" si="14"/>
        <v/>
      </c>
      <c r="AW23" s="10" t="str">
        <f>IF($AA23="","",IF(OR($V23&lt;2.7,$V23&gt;90),"Age OOR",($AA23-AS23)/VLOOKUP(AS$14&amp;"-rse-"&amp;$F23,Equations!$G:$I,3,0)))</f>
        <v/>
      </c>
      <c r="AX23" s="10" t="str">
        <f>IF($AB23="","",IF(OR($V23&lt;2.7,$V23&gt;90),"Age OOR",VLOOKUP(AX$14&amp;"-int-"&amp;$G23,Equations!$G:$I,3,0)+VLOOKUP(AX$14&amp;"-sexo-"&amp;$G23,Equations!$G:$I,3,0)*$U23+VLOOKUP(AX$14&amp;"-edad-"&amp;$G23,Equations!$G:$I,3,0)*$V23+VLOOKUP(AX$14&amp;"-est-"&amp;$G23,Equations!$G:$I,3,0)*(1/$W23)+VLOOKUP(AX$14&amp;"-imc-"&amp;$G23,Equations!$G:$I,3,0)*(1/$Q23)))</f>
        <v/>
      </c>
      <c r="AY23" s="10" t="str">
        <f>IF($AB23="","",IF(OR($V23&lt;2.7,$V23&gt;90),"Age OOR",AX23-1.6449*VLOOKUP(AX$14&amp;"-rse-"&amp;$G23,Equations!$G:$I,3,0)))</f>
        <v/>
      </c>
      <c r="AZ23" s="10" t="str">
        <f>IF($AB23="","",IF(OR($V23&lt;2.7,$V23&gt;90),"Age OOR",AX23+1.6449*VLOOKUP(AX$14&amp;"-rse-"&amp;$G23,Equations!$G:$I,3,0)))</f>
        <v/>
      </c>
      <c r="BA23" s="10" t="str">
        <f t="shared" si="15"/>
        <v/>
      </c>
      <c r="BB23" s="10" t="str">
        <f>IF($AB23="","",IF(OR($V23&lt;2.7,$V23&gt;90),"Age OOR",($AB23-AX23)/VLOOKUP(AX$14&amp;"-rse-"&amp;$G23,Equations!$G:$I,3,0)))</f>
        <v/>
      </c>
      <c r="BC23" s="10" t="str">
        <f>IF($AC23="","",IF(OR($V23&lt;2.7,$V23&gt;90),"Age OOR",VLOOKUP(BC$14&amp;"-int-"&amp;$H23,Equations!$G:$I,3,0)+VLOOKUP(BC$14&amp;"-sexo-"&amp;$H23,Equations!$G:$I,3,0)*$U23+VLOOKUP(BC$14&amp;"-edad-"&amp;$H23,Equations!$G:$I,3,0)*$V23+VLOOKUP(BC$14&amp;"-est-"&amp;$H23,Equations!$G:$I,3,0)*(1/$W23)+VLOOKUP(BC$14&amp;"-imc-"&amp;$H23,Equations!$G:$I,3,0)*(1/$Q23)))</f>
        <v/>
      </c>
      <c r="BD23" s="10" t="str">
        <f>IF($AC23="","",IF(OR($V23&lt;2.7,$V23&gt;90),"Age OOR",BC23-1.6449*VLOOKUP(BC$14&amp;"-rse-"&amp;$H23,Equations!$G:$I,3,0)))</f>
        <v/>
      </c>
      <c r="BE23" s="10" t="str">
        <f>IF($AC23="","",IF(OR($V23&lt;2.7,$V23&gt;90),"Age OOR",BC23+1.6449*VLOOKUP(BC$14&amp;"-rse-"&amp;$H23,Equations!$G:$I,3,0)))</f>
        <v/>
      </c>
      <c r="BF23" s="10" t="str">
        <f t="shared" si="16"/>
        <v/>
      </c>
      <c r="BG23" s="10" t="str">
        <f>IF($AC23="","",IF(OR($V23&lt;2.7,$V23&gt;90),"Age OOR",($AC23-BC23)/VLOOKUP(BC$14&amp;"-rse-"&amp;$H23,Equations!$G:$I,3,0)))</f>
        <v/>
      </c>
      <c r="BH23" s="10" t="str">
        <f>IF($AD23="","",IF(OR($V23&lt;2.7,$V23&gt;90),"Age OOR",VLOOKUP(BH$14&amp;"-int-"&amp;$I23,Equations!$G:$I,3,0)+VLOOKUP(BH$14&amp;"-sexo-"&amp;$I23,Equations!$G:$I,3,0)*$U23+VLOOKUP(BH$14&amp;"-edad-"&amp;$I23,Equations!$G:$I,3,0)*$V23+VLOOKUP(BH$14&amp;"-est-"&amp;$I23,Equations!$G:$I,3,0)*(1/$W23)+VLOOKUP(BH$14&amp;"-imc-"&amp;$I23,Equations!$G:$I,3,0)*(1/$Q23)))</f>
        <v/>
      </c>
      <c r="BI23" s="10" t="str">
        <f>IF($AD23="","",IF(OR($V23&lt;2.7,$V23&gt;90),"Age OOR",BH23-1.6449*VLOOKUP(BH$14&amp;"-rse-"&amp;$I23,Equations!$G:$I,3,0)))</f>
        <v/>
      </c>
      <c r="BJ23" s="10" t="str">
        <f>IF($AD23="","",IF(OR($V23&lt;2.7,$V23&gt;90),"Age OOR",BH23+1.6449*VLOOKUP(BH$14&amp;"-rse-"&amp;$I23,Equations!$G:$I,3,0)))</f>
        <v/>
      </c>
      <c r="BK23" s="10" t="str">
        <f t="shared" si="17"/>
        <v/>
      </c>
      <c r="BL23" s="10" t="str">
        <f>IF($AD23="","",IF(OR($V23&lt;2.7,$V23&gt;90),"Age OOR",($AD23-BH23)/VLOOKUP(BH$14&amp;"-rse-"&amp;$I23,Equations!$G:$I,3,0)))</f>
        <v/>
      </c>
      <c r="BM23" s="10" t="str">
        <f>IF($AE23="","",IF(OR($V23&lt;2.7,$V23&gt;90),"Age OOR",VLOOKUP(BM$14&amp;"-int-"&amp;$J23,Equations!$G:$I,3,0)+VLOOKUP(BM$14&amp;"-sexo-"&amp;$J23,Equations!$G:$I,3,0)*$U23+VLOOKUP(BM$14&amp;"-edad-"&amp;$J23,Equations!$G:$I,3,0)*$V23+VLOOKUP(BM$14&amp;"-est-"&amp;$J23,Equations!$G:$I,3,0)*(1/$W23)+VLOOKUP(BM$14&amp;"-imc-"&amp;$J23,Equations!$G:$I,3,0)*(1/$Q23)))</f>
        <v/>
      </c>
      <c r="BN23" s="10" t="str">
        <f>IF($AE23="","",IF(OR($V23&lt;2.7,$V23&gt;90),"Age OOR",BM23-1.6449*VLOOKUP(BM$14&amp;"-rse-"&amp;$J23,Equations!$G:$I,3,0)))</f>
        <v/>
      </c>
      <c r="BO23" s="10" t="str">
        <f>IF($AE23="","",IF(OR($V23&lt;2.7,$V23&gt;90),"Age OOR",BM23+1.6449*VLOOKUP(BM$14&amp;"-rse-"&amp;$J23,Equations!$G:$I,3,0)))</f>
        <v/>
      </c>
      <c r="BP23" s="10" t="str">
        <f t="shared" si="18"/>
        <v/>
      </c>
      <c r="BQ23" s="10" t="str">
        <f>IF($AE23="","",IF(OR($V23&lt;2.7,$V23&gt;90),"Age OOR",($AE23-BM23)/VLOOKUP(BM$14&amp;"-rse-"&amp;$J23,Equations!$G:$I,3,0)))</f>
        <v/>
      </c>
      <c r="BR23" s="10" t="str">
        <f>IF($AF23="","",IF(OR($V23&lt;2.7,$V23&gt;90),"Age OOR",VLOOKUP(BR$14&amp;"-int-"&amp;$K23,Equations!$G:$I,3,0)+VLOOKUP(BR$14&amp;"-sexo-"&amp;$K23,Equations!$G:$I,3,0)*$U23+VLOOKUP(BR$14&amp;"-edad-"&amp;$K23,Equations!$G:$I,3,0)*$V23+VLOOKUP(BR$14&amp;"-est-"&amp;$K23,Equations!$G:$I,3,0)*(1/$W23)+VLOOKUP(BR$14&amp;"-imc-"&amp;$K23,Equations!$G:$I,3,0)*(1/$Q23)))</f>
        <v/>
      </c>
      <c r="BS23" s="10" t="str">
        <f>IF($AF23="","",IF(OR($V23&lt;2.7,$V23&gt;90),"Age OOR",BR23-1.6449*VLOOKUP(BR$14&amp;"-rse-"&amp;$K23,Equations!$G:$I,3,0)))</f>
        <v/>
      </c>
      <c r="BT23" s="10" t="str">
        <f>IF($AF23="","",IF(OR($V23&lt;2.7,$V23&gt;90),"Age OOR",BR23+1.6449*VLOOKUP(BR$14&amp;"-rse-"&amp;$K23,Equations!$G:$I,3,0)))</f>
        <v/>
      </c>
      <c r="BU23" s="10" t="str">
        <f t="shared" si="19"/>
        <v/>
      </c>
      <c r="BV23" s="10" t="str">
        <f>IF($AF23="","",IF(OR($V23&lt;2.7,$V23&gt;90),"Age OOR",($AF23-BR23)/VLOOKUP(BR$14&amp;"-rse-"&amp;$K23,Equations!$G:$I,3,0)))</f>
        <v/>
      </c>
      <c r="BW23" s="10" t="str">
        <f>IF($AG23="","",IF(OR($V23&lt;2.7,$V23&gt;90),"Age OOR",VLOOKUP(BW$14&amp;"-int-"&amp;$L23,Equations!$G:$I,3,0)+VLOOKUP(BW$14&amp;"-sexo-"&amp;$L23,Equations!$G:$I,3,0)*$U23+VLOOKUP(BW$14&amp;"-edad-"&amp;$L23,Equations!$G:$I,3,0)*$V23+VLOOKUP(BW$14&amp;"-est-"&amp;$L23,Equations!$G:$I,3,0)*(1/$W23)+VLOOKUP(BW$14&amp;"-imc-"&amp;$L23,Equations!$G:$I,3,0)*(1/$Q23)))</f>
        <v/>
      </c>
      <c r="BX23" s="10" t="str">
        <f>IF($AG23="","",IF(OR($V23&lt;2.7,$V23&gt;90),"Age OOR",BW23-1.6449*VLOOKUP(BW$14&amp;"-rse-"&amp;$L23,Equations!$G:$I,3,0)))</f>
        <v/>
      </c>
      <c r="BY23" s="10" t="str">
        <f>IF($AG23="","",IF(OR($V23&lt;2.7,$V23&gt;90),"Age OOR",BW23+1.6449*VLOOKUP(BW$14&amp;"-rse-"&amp;$L23,Equations!$G:$I,3,0)))</f>
        <v/>
      </c>
      <c r="BZ23" s="10" t="str">
        <f t="shared" si="20"/>
        <v/>
      </c>
      <c r="CA23" s="10" t="str">
        <f>IF($AG23="","",IF(OR($V23&lt;2.7,$V23&gt;90),"Age OOR",($AG23-BW23)/VLOOKUP(BW$14&amp;"-rse-"&amp;$L23,Equations!$G:$I,3,0)))</f>
        <v/>
      </c>
      <c r="CB23" s="10" t="str">
        <f>IF($AH23="","",IF(OR($V23&lt;2.7,$V23&gt;90),"Age OOR",VLOOKUP(CB$14&amp;"-int-"&amp;$M23,Equations!$G:$I,3,0)+VLOOKUP(CB$14&amp;"-sexo-"&amp;$M23,Equations!$G:$I,3,0)*$U23+VLOOKUP(CB$14&amp;"-edad-"&amp;$M23,Equations!$G:$I,3,0)*$V23+VLOOKUP(CB$14&amp;"-est-"&amp;$M23,Equations!$G:$I,3,0)*(1/$W23)+VLOOKUP(CB$14&amp;"-imc-"&amp;$M23,Equations!$G:$I,3,0)*(1/$Q23)))</f>
        <v/>
      </c>
      <c r="CC23" s="10" t="str">
        <f>IF($AH23="","",IF(OR($V23&lt;2.7,$V23&gt;90),"Age OOR",CB23-1.6449*VLOOKUP(CB$14&amp;"-rse-"&amp;$M23,Equations!$G:$I,3,0)))</f>
        <v/>
      </c>
      <c r="CD23" s="10" t="str">
        <f>IF($AH23="","",IF(OR($V23&lt;2.7,$V23&gt;90),"Age OOR",CB23+1.6449*VLOOKUP(CB$14&amp;"-rse-"&amp;$M23,Equations!$G:$I,3,0)))</f>
        <v/>
      </c>
      <c r="CE23" s="10" t="str">
        <f t="shared" si="21"/>
        <v/>
      </c>
      <c r="CF23" s="10" t="str">
        <f>IF($AH23="","",IF(OR($V23&lt;2.7,$V23&gt;90),"Age OOR",($AH23-CB23)/VLOOKUP(CB$14&amp;"-rse-"&amp;$M23,Equations!$G:$I,3,0)))</f>
        <v/>
      </c>
      <c r="CG23" s="10" t="str">
        <f>IF($AI23="","",IF(OR($V23&lt;2.7,$V23&gt;90),"Age OOR",VLOOKUP(CG$14&amp;"-int-"&amp;$N23,Equations!$G:$I,3,0)+VLOOKUP(CG$14&amp;"-sexo-"&amp;$N23,Equations!$G:$I,3,0)*$U23+VLOOKUP(CG$14&amp;"-edad-"&amp;$N23,Equations!$G:$I,3,0)*$V23+VLOOKUP(CG$14&amp;"-est-"&amp;$N23,Equations!$G:$I,3,0)*(1/$W23)+VLOOKUP(CG$14&amp;"-imc-"&amp;$N23,Equations!$G:$I,3,0)*(1/$Q23)))</f>
        <v/>
      </c>
      <c r="CH23" s="10" t="str">
        <f>IF($AI23="","",IF(OR($V23&lt;2.7,$V23&gt;90),"Age OOR",CG23-1.6449*VLOOKUP(CG$14&amp;"-rse-"&amp;$N23,Equations!$G:$I,3,0)))</f>
        <v/>
      </c>
      <c r="CI23" s="10" t="str">
        <f>IF($AI23="","",IF(OR($V23&lt;2.7,$V23&gt;90),"Age OOR",CG23+1.6449*VLOOKUP(CG$14&amp;"-rse-"&amp;$N23,Equations!$G:$I,3,0)))</f>
        <v/>
      </c>
      <c r="CJ23" s="10" t="str">
        <f t="shared" si="22"/>
        <v/>
      </c>
      <c r="CK23" s="10" t="str">
        <f>IF($AI23="","",IF(OR($V23&lt;2.7,$V23&gt;90),"Age OOR",($AI23-CG23)/VLOOKUP(CG$14&amp;"-rse-"&amp;$N23,Equations!$G:$I,3,0)))</f>
        <v/>
      </c>
      <c r="CL23" s="10" t="str">
        <f>IF($AJ23="","",IF(OR($V23&lt;2.7,$V23&gt;90),"Age OOR",VLOOKUP(CL$14&amp;"-int-"&amp;$O23,Equations!$G:$I,3,0)+VLOOKUP(CL$14&amp;"-sexo-"&amp;$O23,Equations!$G:$I,3,0)*$U23+VLOOKUP(CL$14&amp;"-edad-"&amp;$O23,Equations!$G:$I,3,0)*$V23+VLOOKUP(CL$14&amp;"-est-"&amp;$O23,Equations!$G:$I,3,0)*(1/$W23)+VLOOKUP(CL$14&amp;"-imc-"&amp;$O23,Equations!$G:$I,3,0)*(1/$Q23)))</f>
        <v/>
      </c>
      <c r="CM23" s="10" t="str">
        <f>IF($AJ23="","",IF(OR($V23&lt;2.7,$V23&gt;90),"Age OOR",CL23-1.6449*VLOOKUP(CL$14&amp;"-rse-"&amp;$O23,Equations!$G:$I,3,0)))</f>
        <v/>
      </c>
      <c r="CN23" s="10" t="str">
        <f>IF($AJ23="","",IF(OR($V23&lt;2.7,$V23&gt;90),"Age OOR",CL23+1.6449*VLOOKUP(CL$14&amp;"-rse-"&amp;$O23,Equations!$G:$I,3,0)))</f>
        <v/>
      </c>
      <c r="CO23" s="10" t="str">
        <f t="shared" si="23"/>
        <v/>
      </c>
      <c r="CP23" s="10" t="str">
        <f>IF($AJ23="","",IF(OR($V23&lt;2.7,$V23&gt;90),"Age OOR",($AJ23-CL23)/VLOOKUP(CL$14&amp;"-rse-"&amp;$O23,Equations!$G:$I,3,0)))</f>
        <v/>
      </c>
      <c r="CQ23" s="10" t="str">
        <f>IF($AK23="","",IF(OR($V23&lt;2.7,$V23&gt;90),"Age OOR",EXP(VLOOKUP(CQ$14&amp;"-int-"&amp;$P23,Equations!$G:$I,3,0)+VLOOKUP(CQ$14&amp;"-sexo-"&amp;$P23,Equations!$G:$I,3,0)*$U23+VLOOKUP(CQ$14&amp;"-edad-"&amp;$P23,Equations!$G:$I,3,0)*$V23+VLOOKUP(CQ$14&amp;"-est-"&amp;$P23,Equations!$G:$I,3,0)*(1/$W23)+VLOOKUP(CQ$14&amp;"-imc-"&amp;$P23,Equations!$G:$I,3,0)*(1/$Q23))))</f>
        <v/>
      </c>
      <c r="CR23" s="10" t="str">
        <f>IF($AK23="","",IF(OR($V23&lt;2.7,$V23&gt;90),"Age OOR",EXP(LN(CQ23)-1.6449*VLOOKUP(CQ$14&amp;"-rse-"&amp;$P23,Equations!$G:$I,3,0))))</f>
        <v/>
      </c>
      <c r="CS23" s="10" t="str">
        <f>IF($AK23="","",IF(OR($V23&lt;2.7,$V23&gt;90),"Age OOR",EXP(LN(CQ23)+1.6449*VLOOKUP(CQ$14&amp;"-rse-"&amp;$P23,Equations!$G:$I,3,0))))</f>
        <v/>
      </c>
      <c r="CT23" s="10" t="str">
        <f t="shared" si="24"/>
        <v/>
      </c>
      <c r="CU23" s="10" t="str">
        <f>IF($AK23="","",IF(OR($V23&lt;2.7,$V23&gt;90),"Age OOR",(LN($AK23)-LN(CQ23))/VLOOKUP(CQ$14&amp;"-rse-"&amp;$P23,Equations!$G:$I,3,0)))</f>
        <v/>
      </c>
      <c r="CV23" s="47"/>
    </row>
    <row r="24" spans="5:116" x14ac:dyDescent="0.2">
      <c r="E24" s="23" t="str">
        <f t="shared" si="0"/>
        <v>Age out of range</v>
      </c>
      <c r="F24" s="23" t="str">
        <f t="shared" si="1"/>
        <v>Age out of range</v>
      </c>
      <c r="G24" s="23" t="str">
        <f t="shared" si="2"/>
        <v>Age out of range</v>
      </c>
      <c r="H24" s="23" t="str">
        <f t="shared" si="3"/>
        <v>Age out of range</v>
      </c>
      <c r="I24" s="23" t="str">
        <f t="shared" si="4"/>
        <v>Age out of range</v>
      </c>
      <c r="J24" s="23" t="str">
        <f t="shared" si="5"/>
        <v>Age out of range</v>
      </c>
      <c r="K24" s="23" t="str">
        <f t="shared" si="6"/>
        <v>Age out of range</v>
      </c>
      <c r="L24" s="23" t="str">
        <f t="shared" si="7"/>
        <v>Age out of range</v>
      </c>
      <c r="M24" s="23" t="str">
        <f t="shared" si="8"/>
        <v>Age out of range</v>
      </c>
      <c r="N24" s="23" t="str">
        <f t="shared" si="9"/>
        <v>Age out of range</v>
      </c>
      <c r="O24" s="23" t="str">
        <f t="shared" si="10"/>
        <v>Age out of range</v>
      </c>
      <c r="P24" s="23" t="str">
        <f t="shared" si="11"/>
        <v>Age out of range</v>
      </c>
      <c r="Q24" s="23" t="e">
        <f t="shared" si="12"/>
        <v>#DIV/0!</v>
      </c>
      <c r="R24" s="17"/>
      <c r="S24" s="23">
        <v>8</v>
      </c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7"/>
      <c r="AM24" s="47"/>
      <c r="AN24" s="10" t="str">
        <f>IF($Z24="","",IF(OR($V24&lt;2.7,$V24&gt;90),"Age OOR",VLOOKUP(AN$14&amp;"-int-"&amp;$E24,Equations!$G:$I,3,0)+VLOOKUP(AN$14&amp;"-sexo-"&amp;$E24,Equations!$G:$I,3,0)*$U24+VLOOKUP(AN$14&amp;"-edad-"&amp;$E24,Equations!$G:$I,3,0)*$V24+VLOOKUP(AN$14&amp;"-est-"&amp;$E24,Equations!$G:$I,3,0)*(1/$W24)+VLOOKUP(AN$14&amp;"-imc-"&amp;$E24,Equations!$G:$I,3,0)*(1/$Q24)))</f>
        <v/>
      </c>
      <c r="AO24" s="10" t="str">
        <f>IF($Z24="","",IF(OR($V24&lt;2.7,$V24&gt;90),"Age OOR",AN24-1.6449*VLOOKUP(AN$14&amp;"-rse-"&amp;$E24,Equations!$G:$I,3,0)))</f>
        <v/>
      </c>
      <c r="AP24" s="10" t="str">
        <f>IF($Z24="","",IF(OR($V24&lt;2.7,$V24&gt;90),"Age OOR",AN24+1.6449*VLOOKUP(AN$14&amp;"-rse-"&amp;$E24,Equations!$G:$I,3,0)))</f>
        <v/>
      </c>
      <c r="AQ24" s="10" t="str">
        <f t="shared" si="13"/>
        <v/>
      </c>
      <c r="AR24" s="10" t="str">
        <f>IF($Z24="","",IF(OR($V24&lt;2.7,$V24&gt;90),"Age OOR",($Z24-AN24)/VLOOKUP(AN$14&amp;"-rse-"&amp;$E24,Equations!$G:$I,3,0)))</f>
        <v/>
      </c>
      <c r="AS24" s="10" t="str">
        <f>IF($AA24="","",IF(OR($V24&lt;2.7,$V24&gt;90),"Age OOR",VLOOKUP(AS$14&amp;"-int-"&amp;$F24,Equations!$G:$I,3,0)+VLOOKUP(AS$14&amp;"-sexo-"&amp;$F24,Equations!$G:$I,3,0)*$U24+VLOOKUP(AS$14&amp;"-edad-"&amp;$F24,Equations!$G:$I,3,0)*$V24+VLOOKUP(AS$14&amp;"-est-"&amp;$F24,Equations!$G:$I,3,0)*(1/$W24)+VLOOKUP(AS$14&amp;"-imc-"&amp;$F24,Equations!$G:$I,3,0)*(1/$Q24)))</f>
        <v/>
      </c>
      <c r="AT24" s="10" t="str">
        <f>IF($AA24="","",IF(OR($V24&lt;2.7,$V24&gt;90),"Age OOR",AS24-1.6449*VLOOKUP(AS$14&amp;"-rse-"&amp;$F24,Equations!$G:$I,3,0)))</f>
        <v/>
      </c>
      <c r="AU24" s="10" t="str">
        <f>IF($AA24="","",IF(OR($V24&lt;2.7,$V24&gt;90),"Age OOR",AS24+1.6449*VLOOKUP(AS$14&amp;"-rse-"&amp;$F24,Equations!$G:$I,3,0)))</f>
        <v/>
      </c>
      <c r="AV24" s="10" t="str">
        <f t="shared" si="14"/>
        <v/>
      </c>
      <c r="AW24" s="10" t="str">
        <f>IF($AA24="","",IF(OR($V24&lt;2.7,$V24&gt;90),"Age OOR",($AA24-AS24)/VLOOKUP(AS$14&amp;"-rse-"&amp;$F24,Equations!$G:$I,3,0)))</f>
        <v/>
      </c>
      <c r="AX24" s="10" t="str">
        <f>IF($AB24="","",IF(OR($V24&lt;2.7,$V24&gt;90),"Age OOR",VLOOKUP(AX$14&amp;"-int-"&amp;$G24,Equations!$G:$I,3,0)+VLOOKUP(AX$14&amp;"-sexo-"&amp;$G24,Equations!$G:$I,3,0)*$U24+VLOOKUP(AX$14&amp;"-edad-"&amp;$G24,Equations!$G:$I,3,0)*$V24+VLOOKUP(AX$14&amp;"-est-"&amp;$G24,Equations!$G:$I,3,0)*(1/$W24)+VLOOKUP(AX$14&amp;"-imc-"&amp;$G24,Equations!$G:$I,3,0)*(1/$Q24)))</f>
        <v/>
      </c>
      <c r="AY24" s="10" t="str">
        <f>IF($AB24="","",IF(OR($V24&lt;2.7,$V24&gt;90),"Age OOR",AX24-1.6449*VLOOKUP(AX$14&amp;"-rse-"&amp;$G24,Equations!$G:$I,3,0)))</f>
        <v/>
      </c>
      <c r="AZ24" s="10" t="str">
        <f>IF($AB24="","",IF(OR($V24&lt;2.7,$V24&gt;90),"Age OOR",AX24+1.6449*VLOOKUP(AX$14&amp;"-rse-"&amp;$G24,Equations!$G:$I,3,0)))</f>
        <v/>
      </c>
      <c r="BA24" s="10" t="str">
        <f t="shared" si="15"/>
        <v/>
      </c>
      <c r="BB24" s="10" t="str">
        <f>IF($AB24="","",IF(OR($V24&lt;2.7,$V24&gt;90),"Age OOR",($AB24-AX24)/VLOOKUP(AX$14&amp;"-rse-"&amp;$G24,Equations!$G:$I,3,0)))</f>
        <v/>
      </c>
      <c r="BC24" s="10" t="str">
        <f>IF($AC24="","",IF(OR($V24&lt;2.7,$V24&gt;90),"Age OOR",VLOOKUP(BC$14&amp;"-int-"&amp;$H24,Equations!$G:$I,3,0)+VLOOKUP(BC$14&amp;"-sexo-"&amp;$H24,Equations!$G:$I,3,0)*$U24+VLOOKUP(BC$14&amp;"-edad-"&amp;$H24,Equations!$G:$I,3,0)*$V24+VLOOKUP(BC$14&amp;"-est-"&amp;$H24,Equations!$G:$I,3,0)*(1/$W24)+VLOOKUP(BC$14&amp;"-imc-"&amp;$H24,Equations!$G:$I,3,0)*(1/$Q24)))</f>
        <v/>
      </c>
      <c r="BD24" s="10" t="str">
        <f>IF($AC24="","",IF(OR($V24&lt;2.7,$V24&gt;90),"Age OOR",BC24-1.6449*VLOOKUP(BC$14&amp;"-rse-"&amp;$H24,Equations!$G:$I,3,0)))</f>
        <v/>
      </c>
      <c r="BE24" s="10" t="str">
        <f>IF($AC24="","",IF(OR($V24&lt;2.7,$V24&gt;90),"Age OOR",BC24+1.6449*VLOOKUP(BC$14&amp;"-rse-"&amp;$H24,Equations!$G:$I,3,0)))</f>
        <v/>
      </c>
      <c r="BF24" s="10" t="str">
        <f t="shared" si="16"/>
        <v/>
      </c>
      <c r="BG24" s="10" t="str">
        <f>IF($AC24="","",IF(OR($V24&lt;2.7,$V24&gt;90),"Age OOR",($AC24-BC24)/VLOOKUP(BC$14&amp;"-rse-"&amp;$H24,Equations!$G:$I,3,0)))</f>
        <v/>
      </c>
      <c r="BH24" s="10" t="str">
        <f>IF($AD24="","",IF(OR($V24&lt;2.7,$V24&gt;90),"Age OOR",VLOOKUP(BH$14&amp;"-int-"&amp;$I24,Equations!$G:$I,3,0)+VLOOKUP(BH$14&amp;"-sexo-"&amp;$I24,Equations!$G:$I,3,0)*$U24+VLOOKUP(BH$14&amp;"-edad-"&amp;$I24,Equations!$G:$I,3,0)*$V24+VLOOKUP(BH$14&amp;"-est-"&amp;$I24,Equations!$G:$I,3,0)*(1/$W24)+VLOOKUP(BH$14&amp;"-imc-"&amp;$I24,Equations!$G:$I,3,0)*(1/$Q24)))</f>
        <v/>
      </c>
      <c r="BI24" s="10" t="str">
        <f>IF($AD24="","",IF(OR($V24&lt;2.7,$V24&gt;90),"Age OOR",BH24-1.6449*VLOOKUP(BH$14&amp;"-rse-"&amp;$I24,Equations!$G:$I,3,0)))</f>
        <v/>
      </c>
      <c r="BJ24" s="10" t="str">
        <f>IF($AD24="","",IF(OR($V24&lt;2.7,$V24&gt;90),"Age OOR",BH24+1.6449*VLOOKUP(BH$14&amp;"-rse-"&amp;$I24,Equations!$G:$I,3,0)))</f>
        <v/>
      </c>
      <c r="BK24" s="10" t="str">
        <f t="shared" si="17"/>
        <v/>
      </c>
      <c r="BL24" s="10" t="str">
        <f>IF($AD24="","",IF(OR($V24&lt;2.7,$V24&gt;90),"Age OOR",($AD24-BH24)/VLOOKUP(BH$14&amp;"-rse-"&amp;$I24,Equations!$G:$I,3,0)))</f>
        <v/>
      </c>
      <c r="BM24" s="10" t="str">
        <f>IF($AE24="","",IF(OR($V24&lt;2.7,$V24&gt;90),"Age OOR",VLOOKUP(BM$14&amp;"-int-"&amp;$J24,Equations!$G:$I,3,0)+VLOOKUP(BM$14&amp;"-sexo-"&amp;$J24,Equations!$G:$I,3,0)*$U24+VLOOKUP(BM$14&amp;"-edad-"&amp;$J24,Equations!$G:$I,3,0)*$V24+VLOOKUP(BM$14&amp;"-est-"&amp;$J24,Equations!$G:$I,3,0)*(1/$W24)+VLOOKUP(BM$14&amp;"-imc-"&amp;$J24,Equations!$G:$I,3,0)*(1/$Q24)))</f>
        <v/>
      </c>
      <c r="BN24" s="10" t="str">
        <f>IF($AE24="","",IF(OR($V24&lt;2.7,$V24&gt;90),"Age OOR",BM24-1.6449*VLOOKUP(BM$14&amp;"-rse-"&amp;$J24,Equations!$G:$I,3,0)))</f>
        <v/>
      </c>
      <c r="BO24" s="10" t="str">
        <f>IF($AE24="","",IF(OR($V24&lt;2.7,$V24&gt;90),"Age OOR",BM24+1.6449*VLOOKUP(BM$14&amp;"-rse-"&amp;$J24,Equations!$G:$I,3,0)))</f>
        <v/>
      </c>
      <c r="BP24" s="10" t="str">
        <f t="shared" si="18"/>
        <v/>
      </c>
      <c r="BQ24" s="10" t="str">
        <f>IF($AE24="","",IF(OR($V24&lt;2.7,$V24&gt;90),"Age OOR",($AE24-BM24)/VLOOKUP(BM$14&amp;"-rse-"&amp;$J24,Equations!$G:$I,3,0)))</f>
        <v/>
      </c>
      <c r="BR24" s="10" t="str">
        <f>IF($AF24="","",IF(OR($V24&lt;2.7,$V24&gt;90),"Age OOR",VLOOKUP(BR$14&amp;"-int-"&amp;$K24,Equations!$G:$I,3,0)+VLOOKUP(BR$14&amp;"-sexo-"&amp;$K24,Equations!$G:$I,3,0)*$U24+VLOOKUP(BR$14&amp;"-edad-"&amp;$K24,Equations!$G:$I,3,0)*$V24+VLOOKUP(BR$14&amp;"-est-"&amp;$K24,Equations!$G:$I,3,0)*(1/$W24)+VLOOKUP(BR$14&amp;"-imc-"&amp;$K24,Equations!$G:$I,3,0)*(1/$Q24)))</f>
        <v/>
      </c>
      <c r="BS24" s="10" t="str">
        <f>IF($AF24="","",IF(OR($V24&lt;2.7,$V24&gt;90),"Age OOR",BR24-1.6449*VLOOKUP(BR$14&amp;"-rse-"&amp;$K24,Equations!$G:$I,3,0)))</f>
        <v/>
      </c>
      <c r="BT24" s="10" t="str">
        <f>IF($AF24="","",IF(OR($V24&lt;2.7,$V24&gt;90),"Age OOR",BR24+1.6449*VLOOKUP(BR$14&amp;"-rse-"&amp;$K24,Equations!$G:$I,3,0)))</f>
        <v/>
      </c>
      <c r="BU24" s="10" t="str">
        <f t="shared" si="19"/>
        <v/>
      </c>
      <c r="BV24" s="10" t="str">
        <f>IF($AF24="","",IF(OR($V24&lt;2.7,$V24&gt;90),"Age OOR",($AF24-BR24)/VLOOKUP(BR$14&amp;"-rse-"&amp;$K24,Equations!$G:$I,3,0)))</f>
        <v/>
      </c>
      <c r="BW24" s="10" t="str">
        <f>IF($AG24="","",IF(OR($V24&lt;2.7,$V24&gt;90),"Age OOR",VLOOKUP(BW$14&amp;"-int-"&amp;$L24,Equations!$G:$I,3,0)+VLOOKUP(BW$14&amp;"-sexo-"&amp;$L24,Equations!$G:$I,3,0)*$U24+VLOOKUP(BW$14&amp;"-edad-"&amp;$L24,Equations!$G:$I,3,0)*$V24+VLOOKUP(BW$14&amp;"-est-"&amp;$L24,Equations!$G:$I,3,0)*(1/$W24)+VLOOKUP(BW$14&amp;"-imc-"&amp;$L24,Equations!$G:$I,3,0)*(1/$Q24)))</f>
        <v/>
      </c>
      <c r="BX24" s="10" t="str">
        <f>IF($AG24="","",IF(OR($V24&lt;2.7,$V24&gt;90),"Age OOR",BW24-1.6449*VLOOKUP(BW$14&amp;"-rse-"&amp;$L24,Equations!$G:$I,3,0)))</f>
        <v/>
      </c>
      <c r="BY24" s="10" t="str">
        <f>IF($AG24="","",IF(OR($V24&lt;2.7,$V24&gt;90),"Age OOR",BW24+1.6449*VLOOKUP(BW$14&amp;"-rse-"&amp;$L24,Equations!$G:$I,3,0)))</f>
        <v/>
      </c>
      <c r="BZ24" s="10" t="str">
        <f t="shared" si="20"/>
        <v/>
      </c>
      <c r="CA24" s="10" t="str">
        <f>IF($AG24="","",IF(OR($V24&lt;2.7,$V24&gt;90),"Age OOR",($AG24-BW24)/VLOOKUP(BW$14&amp;"-rse-"&amp;$L24,Equations!$G:$I,3,0)))</f>
        <v/>
      </c>
      <c r="CB24" s="10" t="str">
        <f>IF($AH24="","",IF(OR($V24&lt;2.7,$V24&gt;90),"Age OOR",VLOOKUP(CB$14&amp;"-int-"&amp;$M24,Equations!$G:$I,3,0)+VLOOKUP(CB$14&amp;"-sexo-"&amp;$M24,Equations!$G:$I,3,0)*$U24+VLOOKUP(CB$14&amp;"-edad-"&amp;$M24,Equations!$G:$I,3,0)*$V24+VLOOKUP(CB$14&amp;"-est-"&amp;$M24,Equations!$G:$I,3,0)*(1/$W24)+VLOOKUP(CB$14&amp;"-imc-"&amp;$M24,Equations!$G:$I,3,0)*(1/$Q24)))</f>
        <v/>
      </c>
      <c r="CC24" s="10" t="str">
        <f>IF($AH24="","",IF(OR($V24&lt;2.7,$V24&gt;90),"Age OOR",CB24-1.6449*VLOOKUP(CB$14&amp;"-rse-"&amp;$M24,Equations!$G:$I,3,0)))</f>
        <v/>
      </c>
      <c r="CD24" s="10" t="str">
        <f>IF($AH24="","",IF(OR($V24&lt;2.7,$V24&gt;90),"Age OOR",CB24+1.6449*VLOOKUP(CB$14&amp;"-rse-"&amp;$M24,Equations!$G:$I,3,0)))</f>
        <v/>
      </c>
      <c r="CE24" s="10" t="str">
        <f t="shared" si="21"/>
        <v/>
      </c>
      <c r="CF24" s="10" t="str">
        <f>IF($AH24="","",IF(OR($V24&lt;2.7,$V24&gt;90),"Age OOR",($AH24-CB24)/VLOOKUP(CB$14&amp;"-rse-"&amp;$M24,Equations!$G:$I,3,0)))</f>
        <v/>
      </c>
      <c r="CG24" s="10" t="str">
        <f>IF($AI24="","",IF(OR($V24&lt;2.7,$V24&gt;90),"Age OOR",VLOOKUP(CG$14&amp;"-int-"&amp;$N24,Equations!$G:$I,3,0)+VLOOKUP(CG$14&amp;"-sexo-"&amp;$N24,Equations!$G:$I,3,0)*$U24+VLOOKUP(CG$14&amp;"-edad-"&amp;$N24,Equations!$G:$I,3,0)*$V24+VLOOKUP(CG$14&amp;"-est-"&amp;$N24,Equations!$G:$I,3,0)*(1/$W24)+VLOOKUP(CG$14&amp;"-imc-"&amp;$N24,Equations!$G:$I,3,0)*(1/$Q24)))</f>
        <v/>
      </c>
      <c r="CH24" s="10" t="str">
        <f>IF($AI24="","",IF(OR($V24&lt;2.7,$V24&gt;90),"Age OOR",CG24-1.6449*VLOOKUP(CG$14&amp;"-rse-"&amp;$N24,Equations!$G:$I,3,0)))</f>
        <v/>
      </c>
      <c r="CI24" s="10" t="str">
        <f>IF($AI24="","",IF(OR($V24&lt;2.7,$V24&gt;90),"Age OOR",CG24+1.6449*VLOOKUP(CG$14&amp;"-rse-"&amp;$N24,Equations!$G:$I,3,0)))</f>
        <v/>
      </c>
      <c r="CJ24" s="10" t="str">
        <f t="shared" si="22"/>
        <v/>
      </c>
      <c r="CK24" s="10" t="str">
        <f>IF($AI24="","",IF(OR($V24&lt;2.7,$V24&gt;90),"Age OOR",($AI24-CG24)/VLOOKUP(CG$14&amp;"-rse-"&amp;$N24,Equations!$G:$I,3,0)))</f>
        <v/>
      </c>
      <c r="CL24" s="10" t="str">
        <f>IF($AJ24="","",IF(OR($V24&lt;2.7,$V24&gt;90),"Age OOR",VLOOKUP(CL$14&amp;"-int-"&amp;$O24,Equations!$G:$I,3,0)+VLOOKUP(CL$14&amp;"-sexo-"&amp;$O24,Equations!$G:$I,3,0)*$U24+VLOOKUP(CL$14&amp;"-edad-"&amp;$O24,Equations!$G:$I,3,0)*$V24+VLOOKUP(CL$14&amp;"-est-"&amp;$O24,Equations!$G:$I,3,0)*(1/$W24)+VLOOKUP(CL$14&amp;"-imc-"&amp;$O24,Equations!$G:$I,3,0)*(1/$Q24)))</f>
        <v/>
      </c>
      <c r="CM24" s="10" t="str">
        <f>IF($AJ24="","",IF(OR($V24&lt;2.7,$V24&gt;90),"Age OOR",CL24-1.6449*VLOOKUP(CL$14&amp;"-rse-"&amp;$O24,Equations!$G:$I,3,0)))</f>
        <v/>
      </c>
      <c r="CN24" s="10" t="str">
        <f>IF($AJ24="","",IF(OR($V24&lt;2.7,$V24&gt;90),"Age OOR",CL24+1.6449*VLOOKUP(CL$14&amp;"-rse-"&amp;$O24,Equations!$G:$I,3,0)))</f>
        <v/>
      </c>
      <c r="CO24" s="10" t="str">
        <f t="shared" si="23"/>
        <v/>
      </c>
      <c r="CP24" s="10" t="str">
        <f>IF($AJ24="","",IF(OR($V24&lt;2.7,$V24&gt;90),"Age OOR",($AJ24-CL24)/VLOOKUP(CL$14&amp;"-rse-"&amp;$O24,Equations!$G:$I,3,0)))</f>
        <v/>
      </c>
      <c r="CQ24" s="10" t="str">
        <f>IF($AK24="","",IF(OR($V24&lt;2.7,$V24&gt;90),"Age OOR",EXP(VLOOKUP(CQ$14&amp;"-int-"&amp;$P24,Equations!$G:$I,3,0)+VLOOKUP(CQ$14&amp;"-sexo-"&amp;$P24,Equations!$G:$I,3,0)*$U24+VLOOKUP(CQ$14&amp;"-edad-"&amp;$P24,Equations!$G:$I,3,0)*$V24+VLOOKUP(CQ$14&amp;"-est-"&amp;$P24,Equations!$G:$I,3,0)*(1/$W24)+VLOOKUP(CQ$14&amp;"-imc-"&amp;$P24,Equations!$G:$I,3,0)*(1/$Q24))))</f>
        <v/>
      </c>
      <c r="CR24" s="10" t="str">
        <f>IF($AK24="","",IF(OR($V24&lt;2.7,$V24&gt;90),"Age OOR",EXP(LN(CQ24)-1.6449*VLOOKUP(CQ$14&amp;"-rse-"&amp;$P24,Equations!$G:$I,3,0))))</f>
        <v/>
      </c>
      <c r="CS24" s="10" t="str">
        <f>IF($AK24="","",IF(OR($V24&lt;2.7,$V24&gt;90),"Age OOR",EXP(LN(CQ24)+1.6449*VLOOKUP(CQ$14&amp;"-rse-"&amp;$P24,Equations!$G:$I,3,0))))</f>
        <v/>
      </c>
      <c r="CT24" s="10" t="str">
        <f t="shared" si="24"/>
        <v/>
      </c>
      <c r="CU24" s="10" t="str">
        <f>IF($AK24="","",IF(OR($V24&lt;2.7,$V24&gt;90),"Age OOR",(LN($AK24)-LN(CQ24))/VLOOKUP(CQ$14&amp;"-rse-"&amp;$P24,Equations!$G:$I,3,0)))</f>
        <v/>
      </c>
      <c r="CV24" s="47"/>
      <c r="DE24" s="54"/>
    </row>
    <row r="25" spans="5:116" x14ac:dyDescent="0.2">
      <c r="E25" s="23" t="str">
        <f t="shared" si="0"/>
        <v>Age out of range</v>
      </c>
      <c r="F25" s="23" t="str">
        <f t="shared" si="1"/>
        <v>Age out of range</v>
      </c>
      <c r="G25" s="23" t="str">
        <f t="shared" si="2"/>
        <v>Age out of range</v>
      </c>
      <c r="H25" s="23" t="str">
        <f t="shared" si="3"/>
        <v>Age out of range</v>
      </c>
      <c r="I25" s="23" t="str">
        <f t="shared" si="4"/>
        <v>Age out of range</v>
      </c>
      <c r="J25" s="23" t="str">
        <f t="shared" si="5"/>
        <v>Age out of range</v>
      </c>
      <c r="K25" s="23" t="str">
        <f t="shared" si="6"/>
        <v>Age out of range</v>
      </c>
      <c r="L25" s="23" t="str">
        <f t="shared" si="7"/>
        <v>Age out of range</v>
      </c>
      <c r="M25" s="23" t="str">
        <f t="shared" si="8"/>
        <v>Age out of range</v>
      </c>
      <c r="N25" s="23" t="str">
        <f t="shared" si="9"/>
        <v>Age out of range</v>
      </c>
      <c r="O25" s="23" t="str">
        <f t="shared" si="10"/>
        <v>Age out of range</v>
      </c>
      <c r="P25" s="23" t="str">
        <f t="shared" si="11"/>
        <v>Age out of range</v>
      </c>
      <c r="Q25" s="23" t="e">
        <f t="shared" si="12"/>
        <v>#DIV/0!</v>
      </c>
      <c r="R25" s="17"/>
      <c r="S25" s="23">
        <v>9</v>
      </c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7"/>
      <c r="AM25" s="47"/>
      <c r="AN25" s="10" t="str">
        <f>IF($Z25="","",IF(OR($V25&lt;2.7,$V25&gt;90),"Age OOR",VLOOKUP(AN$14&amp;"-int-"&amp;$E25,Equations!$G:$I,3,0)+VLOOKUP(AN$14&amp;"-sexo-"&amp;$E25,Equations!$G:$I,3,0)*$U25+VLOOKUP(AN$14&amp;"-edad-"&amp;$E25,Equations!$G:$I,3,0)*$V25+VLOOKUP(AN$14&amp;"-est-"&amp;$E25,Equations!$G:$I,3,0)*(1/$W25)+VLOOKUP(AN$14&amp;"-imc-"&amp;$E25,Equations!$G:$I,3,0)*(1/$Q25)))</f>
        <v/>
      </c>
      <c r="AO25" s="10" t="str">
        <f>IF($Z25="","",IF(OR($V25&lt;2.7,$V25&gt;90),"Age OOR",AN25-1.6449*VLOOKUP(AN$14&amp;"-rse-"&amp;$E25,Equations!$G:$I,3,0)))</f>
        <v/>
      </c>
      <c r="AP25" s="10" t="str">
        <f>IF($Z25="","",IF(OR($V25&lt;2.7,$V25&gt;90),"Age OOR",AN25+1.6449*VLOOKUP(AN$14&amp;"-rse-"&amp;$E25,Equations!$G:$I,3,0)))</f>
        <v/>
      </c>
      <c r="AQ25" s="10" t="str">
        <f t="shared" si="13"/>
        <v/>
      </c>
      <c r="AR25" s="10" t="str">
        <f>IF($Z25="","",IF(OR($V25&lt;2.7,$V25&gt;90),"Age OOR",($Z25-AN25)/VLOOKUP(AN$14&amp;"-rse-"&amp;$E25,Equations!$G:$I,3,0)))</f>
        <v/>
      </c>
      <c r="AS25" s="10" t="str">
        <f>IF($AA25="","",IF(OR($V25&lt;2.7,$V25&gt;90),"Age OOR",VLOOKUP(AS$14&amp;"-int-"&amp;$F25,Equations!$G:$I,3,0)+VLOOKUP(AS$14&amp;"-sexo-"&amp;$F25,Equations!$G:$I,3,0)*$U25+VLOOKUP(AS$14&amp;"-edad-"&amp;$F25,Equations!$G:$I,3,0)*$V25+VLOOKUP(AS$14&amp;"-est-"&amp;$F25,Equations!$G:$I,3,0)*(1/$W25)+VLOOKUP(AS$14&amp;"-imc-"&amp;$F25,Equations!$G:$I,3,0)*(1/$Q25)))</f>
        <v/>
      </c>
      <c r="AT25" s="10" t="str">
        <f>IF($AA25="","",IF(OR($V25&lt;2.7,$V25&gt;90),"Age OOR",AS25-1.6449*VLOOKUP(AS$14&amp;"-rse-"&amp;$F25,Equations!$G:$I,3,0)))</f>
        <v/>
      </c>
      <c r="AU25" s="10" t="str">
        <f>IF($AA25="","",IF(OR($V25&lt;2.7,$V25&gt;90),"Age OOR",AS25+1.6449*VLOOKUP(AS$14&amp;"-rse-"&amp;$F25,Equations!$G:$I,3,0)))</f>
        <v/>
      </c>
      <c r="AV25" s="10" t="str">
        <f t="shared" si="14"/>
        <v/>
      </c>
      <c r="AW25" s="10" t="str">
        <f>IF($AA25="","",IF(OR($V25&lt;2.7,$V25&gt;90),"Age OOR",($AA25-AS25)/VLOOKUP(AS$14&amp;"-rse-"&amp;$F25,Equations!$G:$I,3,0)))</f>
        <v/>
      </c>
      <c r="AX25" s="10" t="str">
        <f>IF($AB25="","",IF(OR($V25&lt;2.7,$V25&gt;90),"Age OOR",VLOOKUP(AX$14&amp;"-int-"&amp;$G25,Equations!$G:$I,3,0)+VLOOKUP(AX$14&amp;"-sexo-"&amp;$G25,Equations!$G:$I,3,0)*$U25+VLOOKUP(AX$14&amp;"-edad-"&amp;$G25,Equations!$G:$I,3,0)*$V25+VLOOKUP(AX$14&amp;"-est-"&amp;$G25,Equations!$G:$I,3,0)*(1/$W25)+VLOOKUP(AX$14&amp;"-imc-"&amp;$G25,Equations!$G:$I,3,0)*(1/$Q25)))</f>
        <v/>
      </c>
      <c r="AY25" s="10" t="str">
        <f>IF($AB25="","",IF(OR($V25&lt;2.7,$V25&gt;90),"Age OOR",AX25-1.6449*VLOOKUP(AX$14&amp;"-rse-"&amp;$G25,Equations!$G:$I,3,0)))</f>
        <v/>
      </c>
      <c r="AZ25" s="10" t="str">
        <f>IF($AB25="","",IF(OR($V25&lt;2.7,$V25&gt;90),"Age OOR",AX25+1.6449*VLOOKUP(AX$14&amp;"-rse-"&amp;$G25,Equations!$G:$I,3,0)))</f>
        <v/>
      </c>
      <c r="BA25" s="10" t="str">
        <f t="shared" si="15"/>
        <v/>
      </c>
      <c r="BB25" s="10" t="str">
        <f>IF($AB25="","",IF(OR($V25&lt;2.7,$V25&gt;90),"Age OOR",($AB25-AX25)/VLOOKUP(AX$14&amp;"-rse-"&amp;$G25,Equations!$G:$I,3,0)))</f>
        <v/>
      </c>
      <c r="BC25" s="10" t="str">
        <f>IF($AC25="","",IF(OR($V25&lt;2.7,$V25&gt;90),"Age OOR",VLOOKUP(BC$14&amp;"-int-"&amp;$H25,Equations!$G:$I,3,0)+VLOOKUP(BC$14&amp;"-sexo-"&amp;$H25,Equations!$G:$I,3,0)*$U25+VLOOKUP(BC$14&amp;"-edad-"&amp;$H25,Equations!$G:$I,3,0)*$V25+VLOOKUP(BC$14&amp;"-est-"&amp;$H25,Equations!$G:$I,3,0)*(1/$W25)+VLOOKUP(BC$14&amp;"-imc-"&amp;$H25,Equations!$G:$I,3,0)*(1/$Q25)))</f>
        <v/>
      </c>
      <c r="BD25" s="10" t="str">
        <f>IF($AC25="","",IF(OR($V25&lt;2.7,$V25&gt;90),"Age OOR",BC25-1.6449*VLOOKUP(BC$14&amp;"-rse-"&amp;$H25,Equations!$G:$I,3,0)))</f>
        <v/>
      </c>
      <c r="BE25" s="10" t="str">
        <f>IF($AC25="","",IF(OR($V25&lt;2.7,$V25&gt;90),"Age OOR",BC25+1.6449*VLOOKUP(BC$14&amp;"-rse-"&amp;$H25,Equations!$G:$I,3,0)))</f>
        <v/>
      </c>
      <c r="BF25" s="10" t="str">
        <f t="shared" si="16"/>
        <v/>
      </c>
      <c r="BG25" s="10" t="str">
        <f>IF($AC25="","",IF(OR($V25&lt;2.7,$V25&gt;90),"Age OOR",($AC25-BC25)/VLOOKUP(BC$14&amp;"-rse-"&amp;$H25,Equations!$G:$I,3,0)))</f>
        <v/>
      </c>
      <c r="BH25" s="10" t="str">
        <f>IF($AD25="","",IF(OR($V25&lt;2.7,$V25&gt;90),"Age OOR",VLOOKUP(BH$14&amp;"-int-"&amp;$I25,Equations!$G:$I,3,0)+VLOOKUP(BH$14&amp;"-sexo-"&amp;$I25,Equations!$G:$I,3,0)*$U25+VLOOKUP(BH$14&amp;"-edad-"&amp;$I25,Equations!$G:$I,3,0)*$V25+VLOOKUP(BH$14&amp;"-est-"&amp;$I25,Equations!$G:$I,3,0)*(1/$W25)+VLOOKUP(BH$14&amp;"-imc-"&amp;$I25,Equations!$G:$I,3,0)*(1/$Q25)))</f>
        <v/>
      </c>
      <c r="BI25" s="10" t="str">
        <f>IF($AD25="","",IF(OR($V25&lt;2.7,$V25&gt;90),"Age OOR",BH25-1.6449*VLOOKUP(BH$14&amp;"-rse-"&amp;$I25,Equations!$G:$I,3,0)))</f>
        <v/>
      </c>
      <c r="BJ25" s="10" t="str">
        <f>IF($AD25="","",IF(OR($V25&lt;2.7,$V25&gt;90),"Age OOR",BH25+1.6449*VLOOKUP(BH$14&amp;"-rse-"&amp;$I25,Equations!$G:$I,3,0)))</f>
        <v/>
      </c>
      <c r="BK25" s="10" t="str">
        <f t="shared" si="17"/>
        <v/>
      </c>
      <c r="BL25" s="10" t="str">
        <f>IF($AD25="","",IF(OR($V25&lt;2.7,$V25&gt;90),"Age OOR",($AD25-BH25)/VLOOKUP(BH$14&amp;"-rse-"&amp;$I25,Equations!$G:$I,3,0)))</f>
        <v/>
      </c>
      <c r="BM25" s="10" t="str">
        <f>IF($AE25="","",IF(OR($V25&lt;2.7,$V25&gt;90),"Age OOR",VLOOKUP(BM$14&amp;"-int-"&amp;$J25,Equations!$G:$I,3,0)+VLOOKUP(BM$14&amp;"-sexo-"&amp;$J25,Equations!$G:$I,3,0)*$U25+VLOOKUP(BM$14&amp;"-edad-"&amp;$J25,Equations!$G:$I,3,0)*$V25+VLOOKUP(BM$14&amp;"-est-"&amp;$J25,Equations!$G:$I,3,0)*(1/$W25)+VLOOKUP(BM$14&amp;"-imc-"&amp;$J25,Equations!$G:$I,3,0)*(1/$Q25)))</f>
        <v/>
      </c>
      <c r="BN25" s="10" t="str">
        <f>IF($AE25="","",IF(OR($V25&lt;2.7,$V25&gt;90),"Age OOR",BM25-1.6449*VLOOKUP(BM$14&amp;"-rse-"&amp;$J25,Equations!$G:$I,3,0)))</f>
        <v/>
      </c>
      <c r="BO25" s="10" t="str">
        <f>IF($AE25="","",IF(OR($V25&lt;2.7,$V25&gt;90),"Age OOR",BM25+1.6449*VLOOKUP(BM$14&amp;"-rse-"&amp;$J25,Equations!$G:$I,3,0)))</f>
        <v/>
      </c>
      <c r="BP25" s="10" t="str">
        <f t="shared" si="18"/>
        <v/>
      </c>
      <c r="BQ25" s="10" t="str">
        <f>IF($AE25="","",IF(OR($V25&lt;2.7,$V25&gt;90),"Age OOR",($AE25-BM25)/VLOOKUP(BM$14&amp;"-rse-"&amp;$J25,Equations!$G:$I,3,0)))</f>
        <v/>
      </c>
      <c r="BR25" s="10" t="str">
        <f>IF($AF25="","",IF(OR($V25&lt;2.7,$V25&gt;90),"Age OOR",VLOOKUP(BR$14&amp;"-int-"&amp;$K25,Equations!$G:$I,3,0)+VLOOKUP(BR$14&amp;"-sexo-"&amp;$K25,Equations!$G:$I,3,0)*$U25+VLOOKUP(BR$14&amp;"-edad-"&amp;$K25,Equations!$G:$I,3,0)*$V25+VLOOKUP(BR$14&amp;"-est-"&amp;$K25,Equations!$G:$I,3,0)*(1/$W25)+VLOOKUP(BR$14&amp;"-imc-"&amp;$K25,Equations!$G:$I,3,0)*(1/$Q25)))</f>
        <v/>
      </c>
      <c r="BS25" s="10" t="str">
        <f>IF($AF25="","",IF(OR($V25&lt;2.7,$V25&gt;90),"Age OOR",BR25-1.6449*VLOOKUP(BR$14&amp;"-rse-"&amp;$K25,Equations!$G:$I,3,0)))</f>
        <v/>
      </c>
      <c r="BT25" s="10" t="str">
        <f>IF($AF25="","",IF(OR($V25&lt;2.7,$V25&gt;90),"Age OOR",BR25+1.6449*VLOOKUP(BR$14&amp;"-rse-"&amp;$K25,Equations!$G:$I,3,0)))</f>
        <v/>
      </c>
      <c r="BU25" s="10" t="str">
        <f t="shared" si="19"/>
        <v/>
      </c>
      <c r="BV25" s="10" t="str">
        <f>IF($AF25="","",IF(OR($V25&lt;2.7,$V25&gt;90),"Age OOR",($AF25-BR25)/VLOOKUP(BR$14&amp;"-rse-"&amp;$K25,Equations!$G:$I,3,0)))</f>
        <v/>
      </c>
      <c r="BW25" s="10" t="str">
        <f>IF($AG25="","",IF(OR($V25&lt;2.7,$V25&gt;90),"Age OOR",VLOOKUP(BW$14&amp;"-int-"&amp;$L25,Equations!$G:$I,3,0)+VLOOKUP(BW$14&amp;"-sexo-"&amp;$L25,Equations!$G:$I,3,0)*$U25+VLOOKUP(BW$14&amp;"-edad-"&amp;$L25,Equations!$G:$I,3,0)*$V25+VLOOKUP(BW$14&amp;"-est-"&amp;$L25,Equations!$G:$I,3,0)*(1/$W25)+VLOOKUP(BW$14&amp;"-imc-"&amp;$L25,Equations!$G:$I,3,0)*(1/$Q25)))</f>
        <v/>
      </c>
      <c r="BX25" s="10" t="str">
        <f>IF($AG25="","",IF(OR($V25&lt;2.7,$V25&gt;90),"Age OOR",BW25-1.6449*VLOOKUP(BW$14&amp;"-rse-"&amp;$L25,Equations!$G:$I,3,0)))</f>
        <v/>
      </c>
      <c r="BY25" s="10" t="str">
        <f>IF($AG25="","",IF(OR($V25&lt;2.7,$V25&gt;90),"Age OOR",BW25+1.6449*VLOOKUP(BW$14&amp;"-rse-"&amp;$L25,Equations!$G:$I,3,0)))</f>
        <v/>
      </c>
      <c r="BZ25" s="10" t="str">
        <f t="shared" si="20"/>
        <v/>
      </c>
      <c r="CA25" s="10" t="str">
        <f>IF($AG25="","",IF(OR($V25&lt;2.7,$V25&gt;90),"Age OOR",($AG25-BW25)/VLOOKUP(BW$14&amp;"-rse-"&amp;$L25,Equations!$G:$I,3,0)))</f>
        <v/>
      </c>
      <c r="CB25" s="10" t="str">
        <f>IF($AH25="","",IF(OR($V25&lt;2.7,$V25&gt;90),"Age OOR",VLOOKUP(CB$14&amp;"-int-"&amp;$M25,Equations!$G:$I,3,0)+VLOOKUP(CB$14&amp;"-sexo-"&amp;$M25,Equations!$G:$I,3,0)*$U25+VLOOKUP(CB$14&amp;"-edad-"&amp;$M25,Equations!$G:$I,3,0)*$V25+VLOOKUP(CB$14&amp;"-est-"&amp;$M25,Equations!$G:$I,3,0)*(1/$W25)+VLOOKUP(CB$14&amp;"-imc-"&amp;$M25,Equations!$G:$I,3,0)*(1/$Q25)))</f>
        <v/>
      </c>
      <c r="CC25" s="10" t="str">
        <f>IF($AH25="","",IF(OR($V25&lt;2.7,$V25&gt;90),"Age OOR",CB25-1.6449*VLOOKUP(CB$14&amp;"-rse-"&amp;$M25,Equations!$G:$I,3,0)))</f>
        <v/>
      </c>
      <c r="CD25" s="10" t="str">
        <f>IF($AH25="","",IF(OR($V25&lt;2.7,$V25&gt;90),"Age OOR",CB25+1.6449*VLOOKUP(CB$14&amp;"-rse-"&amp;$M25,Equations!$G:$I,3,0)))</f>
        <v/>
      </c>
      <c r="CE25" s="10" t="str">
        <f t="shared" si="21"/>
        <v/>
      </c>
      <c r="CF25" s="10" t="str">
        <f>IF($AH25="","",IF(OR($V25&lt;2.7,$V25&gt;90),"Age OOR",($AH25-CB25)/VLOOKUP(CB$14&amp;"-rse-"&amp;$M25,Equations!$G:$I,3,0)))</f>
        <v/>
      </c>
      <c r="CG25" s="10" t="str">
        <f>IF($AI25="","",IF(OR($V25&lt;2.7,$V25&gt;90),"Age OOR",VLOOKUP(CG$14&amp;"-int-"&amp;$N25,Equations!$G:$I,3,0)+VLOOKUP(CG$14&amp;"-sexo-"&amp;$N25,Equations!$G:$I,3,0)*$U25+VLOOKUP(CG$14&amp;"-edad-"&amp;$N25,Equations!$G:$I,3,0)*$V25+VLOOKUP(CG$14&amp;"-est-"&amp;$N25,Equations!$G:$I,3,0)*(1/$W25)+VLOOKUP(CG$14&amp;"-imc-"&amp;$N25,Equations!$G:$I,3,0)*(1/$Q25)))</f>
        <v/>
      </c>
      <c r="CH25" s="10" t="str">
        <f>IF($AI25="","",IF(OR($V25&lt;2.7,$V25&gt;90),"Age OOR",CG25-1.6449*VLOOKUP(CG$14&amp;"-rse-"&amp;$N25,Equations!$G:$I,3,0)))</f>
        <v/>
      </c>
      <c r="CI25" s="10" t="str">
        <f>IF($AI25="","",IF(OR($V25&lt;2.7,$V25&gt;90),"Age OOR",CG25+1.6449*VLOOKUP(CG$14&amp;"-rse-"&amp;$N25,Equations!$G:$I,3,0)))</f>
        <v/>
      </c>
      <c r="CJ25" s="10" t="str">
        <f t="shared" si="22"/>
        <v/>
      </c>
      <c r="CK25" s="10" t="str">
        <f>IF($AI25="","",IF(OR($V25&lt;2.7,$V25&gt;90),"Age OOR",($AI25-CG25)/VLOOKUP(CG$14&amp;"-rse-"&amp;$N25,Equations!$G:$I,3,0)))</f>
        <v/>
      </c>
      <c r="CL25" s="10" t="str">
        <f>IF($AJ25="","",IF(OR($V25&lt;2.7,$V25&gt;90),"Age OOR",VLOOKUP(CL$14&amp;"-int-"&amp;$O25,Equations!$G:$I,3,0)+VLOOKUP(CL$14&amp;"-sexo-"&amp;$O25,Equations!$G:$I,3,0)*$U25+VLOOKUP(CL$14&amp;"-edad-"&amp;$O25,Equations!$G:$I,3,0)*$V25+VLOOKUP(CL$14&amp;"-est-"&amp;$O25,Equations!$G:$I,3,0)*(1/$W25)+VLOOKUP(CL$14&amp;"-imc-"&amp;$O25,Equations!$G:$I,3,0)*(1/$Q25)))</f>
        <v/>
      </c>
      <c r="CM25" s="10" t="str">
        <f>IF($AJ25="","",IF(OR($V25&lt;2.7,$V25&gt;90),"Age OOR",CL25-1.6449*VLOOKUP(CL$14&amp;"-rse-"&amp;$O25,Equations!$G:$I,3,0)))</f>
        <v/>
      </c>
      <c r="CN25" s="10" t="str">
        <f>IF($AJ25="","",IF(OR($V25&lt;2.7,$V25&gt;90),"Age OOR",CL25+1.6449*VLOOKUP(CL$14&amp;"-rse-"&amp;$O25,Equations!$G:$I,3,0)))</f>
        <v/>
      </c>
      <c r="CO25" s="10" t="str">
        <f t="shared" si="23"/>
        <v/>
      </c>
      <c r="CP25" s="10" t="str">
        <f>IF($AJ25="","",IF(OR($V25&lt;2.7,$V25&gt;90),"Age OOR",($AJ25-CL25)/VLOOKUP(CL$14&amp;"-rse-"&amp;$O25,Equations!$G:$I,3,0)))</f>
        <v/>
      </c>
      <c r="CQ25" s="10" t="str">
        <f>IF($AK25="","",IF(OR($V25&lt;2.7,$V25&gt;90),"Age OOR",EXP(VLOOKUP(CQ$14&amp;"-int-"&amp;$P25,Equations!$G:$I,3,0)+VLOOKUP(CQ$14&amp;"-sexo-"&amp;$P25,Equations!$G:$I,3,0)*$U25+VLOOKUP(CQ$14&amp;"-edad-"&amp;$P25,Equations!$G:$I,3,0)*$V25+VLOOKUP(CQ$14&amp;"-est-"&amp;$P25,Equations!$G:$I,3,0)*(1/$W25)+VLOOKUP(CQ$14&amp;"-imc-"&amp;$P25,Equations!$G:$I,3,0)*(1/$Q25))))</f>
        <v/>
      </c>
      <c r="CR25" s="10" t="str">
        <f>IF($AK25="","",IF(OR($V25&lt;2.7,$V25&gt;90),"Age OOR",EXP(LN(CQ25)-1.6449*VLOOKUP(CQ$14&amp;"-rse-"&amp;$P25,Equations!$G:$I,3,0))))</f>
        <v/>
      </c>
      <c r="CS25" s="10" t="str">
        <f>IF($AK25="","",IF(OR($V25&lt;2.7,$V25&gt;90),"Age OOR",EXP(LN(CQ25)+1.6449*VLOOKUP(CQ$14&amp;"-rse-"&amp;$P25,Equations!$G:$I,3,0))))</f>
        <v/>
      </c>
      <c r="CT25" s="10" t="str">
        <f t="shared" si="24"/>
        <v/>
      </c>
      <c r="CU25" s="10" t="str">
        <f>IF($AK25="","",IF(OR($V25&lt;2.7,$V25&gt;90),"Age OOR",(LN($AK25)-LN(CQ25))/VLOOKUP(CQ$14&amp;"-rse-"&amp;$P25,Equations!$G:$I,3,0)))</f>
        <v/>
      </c>
      <c r="CV25" s="47"/>
    </row>
    <row r="26" spans="5:116" x14ac:dyDescent="0.2">
      <c r="E26" s="23" t="str">
        <f t="shared" si="0"/>
        <v>Age out of range</v>
      </c>
      <c r="F26" s="23" t="str">
        <f t="shared" si="1"/>
        <v>Age out of range</v>
      </c>
      <c r="G26" s="23" t="str">
        <f t="shared" si="2"/>
        <v>Age out of range</v>
      </c>
      <c r="H26" s="23" t="str">
        <f t="shared" si="3"/>
        <v>Age out of range</v>
      </c>
      <c r="I26" s="23" t="str">
        <f t="shared" si="4"/>
        <v>Age out of range</v>
      </c>
      <c r="J26" s="23" t="str">
        <f t="shared" si="5"/>
        <v>Age out of range</v>
      </c>
      <c r="K26" s="23" t="str">
        <f t="shared" si="6"/>
        <v>Age out of range</v>
      </c>
      <c r="L26" s="23" t="str">
        <f t="shared" si="7"/>
        <v>Age out of range</v>
      </c>
      <c r="M26" s="23" t="str">
        <f t="shared" si="8"/>
        <v>Age out of range</v>
      </c>
      <c r="N26" s="23" t="str">
        <f t="shared" si="9"/>
        <v>Age out of range</v>
      </c>
      <c r="O26" s="23" t="str">
        <f t="shared" si="10"/>
        <v>Age out of range</v>
      </c>
      <c r="P26" s="23" t="str">
        <f t="shared" si="11"/>
        <v>Age out of range</v>
      </c>
      <c r="Q26" s="23" t="e">
        <f t="shared" si="12"/>
        <v>#DIV/0!</v>
      </c>
      <c r="R26" s="17"/>
      <c r="S26" s="23">
        <v>10</v>
      </c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7"/>
      <c r="AM26" s="47"/>
      <c r="AN26" s="10" t="str">
        <f>IF($Z26="","",IF(OR($V26&lt;2.7,$V26&gt;90),"Age OOR",VLOOKUP(AN$14&amp;"-int-"&amp;$E26,Equations!$G:$I,3,0)+VLOOKUP(AN$14&amp;"-sexo-"&amp;$E26,Equations!$G:$I,3,0)*$U26+VLOOKUP(AN$14&amp;"-edad-"&amp;$E26,Equations!$G:$I,3,0)*$V26+VLOOKUP(AN$14&amp;"-est-"&amp;$E26,Equations!$G:$I,3,0)*(1/$W26)+VLOOKUP(AN$14&amp;"-imc-"&amp;$E26,Equations!$G:$I,3,0)*(1/$Q26)))</f>
        <v/>
      </c>
      <c r="AO26" s="10" t="str">
        <f>IF($Z26="","",IF(OR($V26&lt;2.7,$V26&gt;90),"Age OOR",AN26-1.6449*VLOOKUP(AN$14&amp;"-rse-"&amp;$E26,Equations!$G:$I,3,0)))</f>
        <v/>
      </c>
      <c r="AP26" s="10" t="str">
        <f>IF($Z26="","",IF(OR($V26&lt;2.7,$V26&gt;90),"Age OOR",AN26+1.6449*VLOOKUP(AN$14&amp;"-rse-"&amp;$E26,Equations!$G:$I,3,0)))</f>
        <v/>
      </c>
      <c r="AQ26" s="10" t="str">
        <f t="shared" si="13"/>
        <v/>
      </c>
      <c r="AR26" s="10" t="str">
        <f>IF($Z26="","",IF(OR($V26&lt;2.7,$V26&gt;90),"Age OOR",($Z26-AN26)/VLOOKUP(AN$14&amp;"-rse-"&amp;$E26,Equations!$G:$I,3,0)))</f>
        <v/>
      </c>
      <c r="AS26" s="10" t="str">
        <f>IF($AA26="","",IF(OR($V26&lt;2.7,$V26&gt;90),"Age OOR",VLOOKUP(AS$14&amp;"-int-"&amp;$F26,Equations!$G:$I,3,0)+VLOOKUP(AS$14&amp;"-sexo-"&amp;$F26,Equations!$G:$I,3,0)*$U26+VLOOKUP(AS$14&amp;"-edad-"&amp;$F26,Equations!$G:$I,3,0)*$V26+VLOOKUP(AS$14&amp;"-est-"&amp;$F26,Equations!$G:$I,3,0)*(1/$W26)+VLOOKUP(AS$14&amp;"-imc-"&amp;$F26,Equations!$G:$I,3,0)*(1/$Q26)))</f>
        <v/>
      </c>
      <c r="AT26" s="10" t="str">
        <f>IF($AA26="","",IF(OR($V26&lt;2.7,$V26&gt;90),"Age OOR",AS26-1.6449*VLOOKUP(AS$14&amp;"-rse-"&amp;$F26,Equations!$G:$I,3,0)))</f>
        <v/>
      </c>
      <c r="AU26" s="10" t="str">
        <f>IF($AA26="","",IF(OR($V26&lt;2.7,$V26&gt;90),"Age OOR",AS26+1.6449*VLOOKUP(AS$14&amp;"-rse-"&amp;$F26,Equations!$G:$I,3,0)))</f>
        <v/>
      </c>
      <c r="AV26" s="10" t="str">
        <f t="shared" si="14"/>
        <v/>
      </c>
      <c r="AW26" s="10" t="str">
        <f>IF($AA26="","",IF(OR($V26&lt;2.7,$V26&gt;90),"Age OOR",($AA26-AS26)/VLOOKUP(AS$14&amp;"-rse-"&amp;$F26,Equations!$G:$I,3,0)))</f>
        <v/>
      </c>
      <c r="AX26" s="10" t="str">
        <f>IF($AB26="","",IF(OR($V26&lt;2.7,$V26&gt;90),"Age OOR",VLOOKUP(AX$14&amp;"-int-"&amp;$G26,Equations!$G:$I,3,0)+VLOOKUP(AX$14&amp;"-sexo-"&amp;$G26,Equations!$G:$I,3,0)*$U26+VLOOKUP(AX$14&amp;"-edad-"&amp;$G26,Equations!$G:$I,3,0)*$V26+VLOOKUP(AX$14&amp;"-est-"&amp;$G26,Equations!$G:$I,3,0)*(1/$W26)+VLOOKUP(AX$14&amp;"-imc-"&amp;$G26,Equations!$G:$I,3,0)*(1/$Q26)))</f>
        <v/>
      </c>
      <c r="AY26" s="10" t="str">
        <f>IF($AB26="","",IF(OR($V26&lt;2.7,$V26&gt;90),"Age OOR",AX26-1.6449*VLOOKUP(AX$14&amp;"-rse-"&amp;$G26,Equations!$G:$I,3,0)))</f>
        <v/>
      </c>
      <c r="AZ26" s="10" t="str">
        <f>IF($AB26="","",IF(OR($V26&lt;2.7,$V26&gt;90),"Age OOR",AX26+1.6449*VLOOKUP(AX$14&amp;"-rse-"&amp;$G26,Equations!$G:$I,3,0)))</f>
        <v/>
      </c>
      <c r="BA26" s="10" t="str">
        <f t="shared" si="15"/>
        <v/>
      </c>
      <c r="BB26" s="10" t="str">
        <f>IF($AB26="","",IF(OR($V26&lt;2.7,$V26&gt;90),"Age OOR",($AB26-AX26)/VLOOKUP(AX$14&amp;"-rse-"&amp;$G26,Equations!$G:$I,3,0)))</f>
        <v/>
      </c>
      <c r="BC26" s="10" t="str">
        <f>IF($AC26="","",IF(OR($V26&lt;2.7,$V26&gt;90),"Age OOR",VLOOKUP(BC$14&amp;"-int-"&amp;$H26,Equations!$G:$I,3,0)+VLOOKUP(BC$14&amp;"-sexo-"&amp;$H26,Equations!$G:$I,3,0)*$U26+VLOOKUP(BC$14&amp;"-edad-"&amp;$H26,Equations!$G:$I,3,0)*$V26+VLOOKUP(BC$14&amp;"-est-"&amp;$H26,Equations!$G:$I,3,0)*(1/$W26)+VLOOKUP(BC$14&amp;"-imc-"&amp;$H26,Equations!$G:$I,3,0)*(1/$Q26)))</f>
        <v/>
      </c>
      <c r="BD26" s="10" t="str">
        <f>IF($AC26="","",IF(OR($V26&lt;2.7,$V26&gt;90),"Age OOR",BC26-1.6449*VLOOKUP(BC$14&amp;"-rse-"&amp;$H26,Equations!$G:$I,3,0)))</f>
        <v/>
      </c>
      <c r="BE26" s="10" t="str">
        <f>IF($AC26="","",IF(OR($V26&lt;2.7,$V26&gt;90),"Age OOR",BC26+1.6449*VLOOKUP(BC$14&amp;"-rse-"&amp;$H26,Equations!$G:$I,3,0)))</f>
        <v/>
      </c>
      <c r="BF26" s="10" t="str">
        <f t="shared" si="16"/>
        <v/>
      </c>
      <c r="BG26" s="10" t="str">
        <f>IF($AC26="","",IF(OR($V26&lt;2.7,$V26&gt;90),"Age OOR",($AC26-BC26)/VLOOKUP(BC$14&amp;"-rse-"&amp;$H26,Equations!$G:$I,3,0)))</f>
        <v/>
      </c>
      <c r="BH26" s="10" t="str">
        <f>IF($AD26="","",IF(OR($V26&lt;2.7,$V26&gt;90),"Age OOR",VLOOKUP(BH$14&amp;"-int-"&amp;$I26,Equations!$G:$I,3,0)+VLOOKUP(BH$14&amp;"-sexo-"&amp;$I26,Equations!$G:$I,3,0)*$U26+VLOOKUP(BH$14&amp;"-edad-"&amp;$I26,Equations!$G:$I,3,0)*$V26+VLOOKUP(BH$14&amp;"-est-"&amp;$I26,Equations!$G:$I,3,0)*(1/$W26)+VLOOKUP(BH$14&amp;"-imc-"&amp;$I26,Equations!$G:$I,3,0)*(1/$Q26)))</f>
        <v/>
      </c>
      <c r="BI26" s="10" t="str">
        <f>IF($AD26="","",IF(OR($V26&lt;2.7,$V26&gt;90),"Age OOR",BH26-1.6449*VLOOKUP(BH$14&amp;"-rse-"&amp;$I26,Equations!$G:$I,3,0)))</f>
        <v/>
      </c>
      <c r="BJ26" s="10" t="str">
        <f>IF($AD26="","",IF(OR($V26&lt;2.7,$V26&gt;90),"Age OOR",BH26+1.6449*VLOOKUP(BH$14&amp;"-rse-"&amp;$I26,Equations!$G:$I,3,0)))</f>
        <v/>
      </c>
      <c r="BK26" s="10" t="str">
        <f t="shared" si="17"/>
        <v/>
      </c>
      <c r="BL26" s="10" t="str">
        <f>IF($AD26="","",IF(OR($V26&lt;2.7,$V26&gt;90),"Age OOR",($AD26-BH26)/VLOOKUP(BH$14&amp;"-rse-"&amp;$I26,Equations!$G:$I,3,0)))</f>
        <v/>
      </c>
      <c r="BM26" s="10" t="str">
        <f>IF($AE26="","",IF(OR($V26&lt;2.7,$V26&gt;90),"Age OOR",VLOOKUP(BM$14&amp;"-int-"&amp;$J26,Equations!$G:$I,3,0)+VLOOKUP(BM$14&amp;"-sexo-"&amp;$J26,Equations!$G:$I,3,0)*$U26+VLOOKUP(BM$14&amp;"-edad-"&amp;$J26,Equations!$G:$I,3,0)*$V26+VLOOKUP(BM$14&amp;"-est-"&amp;$J26,Equations!$G:$I,3,0)*(1/$W26)+VLOOKUP(BM$14&amp;"-imc-"&amp;$J26,Equations!$G:$I,3,0)*(1/$Q26)))</f>
        <v/>
      </c>
      <c r="BN26" s="10" t="str">
        <f>IF($AE26="","",IF(OR($V26&lt;2.7,$V26&gt;90),"Age OOR",BM26-1.6449*VLOOKUP(BM$14&amp;"-rse-"&amp;$J26,Equations!$G:$I,3,0)))</f>
        <v/>
      </c>
      <c r="BO26" s="10" t="str">
        <f>IF($AE26="","",IF(OR($V26&lt;2.7,$V26&gt;90),"Age OOR",BM26+1.6449*VLOOKUP(BM$14&amp;"-rse-"&amp;$J26,Equations!$G:$I,3,0)))</f>
        <v/>
      </c>
      <c r="BP26" s="10" t="str">
        <f t="shared" si="18"/>
        <v/>
      </c>
      <c r="BQ26" s="10" t="str">
        <f>IF($AE26="","",IF(OR($V26&lt;2.7,$V26&gt;90),"Age OOR",($AE26-BM26)/VLOOKUP(BM$14&amp;"-rse-"&amp;$J26,Equations!$G:$I,3,0)))</f>
        <v/>
      </c>
      <c r="BR26" s="10" t="str">
        <f>IF($AF26="","",IF(OR($V26&lt;2.7,$V26&gt;90),"Age OOR",VLOOKUP(BR$14&amp;"-int-"&amp;$K26,Equations!$G:$I,3,0)+VLOOKUP(BR$14&amp;"-sexo-"&amp;$K26,Equations!$G:$I,3,0)*$U26+VLOOKUP(BR$14&amp;"-edad-"&amp;$K26,Equations!$G:$I,3,0)*$V26+VLOOKUP(BR$14&amp;"-est-"&amp;$K26,Equations!$G:$I,3,0)*(1/$W26)+VLOOKUP(BR$14&amp;"-imc-"&amp;$K26,Equations!$G:$I,3,0)*(1/$Q26)))</f>
        <v/>
      </c>
      <c r="BS26" s="10" t="str">
        <f>IF($AF26="","",IF(OR($V26&lt;2.7,$V26&gt;90),"Age OOR",BR26-1.6449*VLOOKUP(BR$14&amp;"-rse-"&amp;$K26,Equations!$G:$I,3,0)))</f>
        <v/>
      </c>
      <c r="BT26" s="10" t="str">
        <f>IF($AF26="","",IF(OR($V26&lt;2.7,$V26&gt;90),"Age OOR",BR26+1.6449*VLOOKUP(BR$14&amp;"-rse-"&amp;$K26,Equations!$G:$I,3,0)))</f>
        <v/>
      </c>
      <c r="BU26" s="10" t="str">
        <f t="shared" si="19"/>
        <v/>
      </c>
      <c r="BV26" s="10" t="str">
        <f>IF($AF26="","",IF(OR($V26&lt;2.7,$V26&gt;90),"Age OOR",($AF26-BR26)/VLOOKUP(BR$14&amp;"-rse-"&amp;$K26,Equations!$G:$I,3,0)))</f>
        <v/>
      </c>
      <c r="BW26" s="10" t="str">
        <f>IF($AG26="","",IF(OR($V26&lt;2.7,$V26&gt;90),"Age OOR",VLOOKUP(BW$14&amp;"-int-"&amp;$L26,Equations!$G:$I,3,0)+VLOOKUP(BW$14&amp;"-sexo-"&amp;$L26,Equations!$G:$I,3,0)*$U26+VLOOKUP(BW$14&amp;"-edad-"&amp;$L26,Equations!$G:$I,3,0)*$V26+VLOOKUP(BW$14&amp;"-est-"&amp;$L26,Equations!$G:$I,3,0)*(1/$W26)+VLOOKUP(BW$14&amp;"-imc-"&amp;$L26,Equations!$G:$I,3,0)*(1/$Q26)))</f>
        <v/>
      </c>
      <c r="BX26" s="10" t="str">
        <f>IF($AG26="","",IF(OR($V26&lt;2.7,$V26&gt;90),"Age OOR",BW26-1.6449*VLOOKUP(BW$14&amp;"-rse-"&amp;$L26,Equations!$G:$I,3,0)))</f>
        <v/>
      </c>
      <c r="BY26" s="10" t="str">
        <f>IF($AG26="","",IF(OR($V26&lt;2.7,$V26&gt;90),"Age OOR",BW26+1.6449*VLOOKUP(BW$14&amp;"-rse-"&amp;$L26,Equations!$G:$I,3,0)))</f>
        <v/>
      </c>
      <c r="BZ26" s="10" t="str">
        <f t="shared" si="20"/>
        <v/>
      </c>
      <c r="CA26" s="10" t="str">
        <f>IF($AG26="","",IF(OR($V26&lt;2.7,$V26&gt;90),"Age OOR",($AG26-BW26)/VLOOKUP(BW$14&amp;"-rse-"&amp;$L26,Equations!$G:$I,3,0)))</f>
        <v/>
      </c>
      <c r="CB26" s="10" t="str">
        <f>IF($AH26="","",IF(OR($V26&lt;2.7,$V26&gt;90),"Age OOR",VLOOKUP(CB$14&amp;"-int-"&amp;$M26,Equations!$G:$I,3,0)+VLOOKUP(CB$14&amp;"-sexo-"&amp;$M26,Equations!$G:$I,3,0)*$U26+VLOOKUP(CB$14&amp;"-edad-"&amp;$M26,Equations!$G:$I,3,0)*$V26+VLOOKUP(CB$14&amp;"-est-"&amp;$M26,Equations!$G:$I,3,0)*(1/$W26)+VLOOKUP(CB$14&amp;"-imc-"&amp;$M26,Equations!$G:$I,3,0)*(1/$Q26)))</f>
        <v/>
      </c>
      <c r="CC26" s="10" t="str">
        <f>IF($AH26="","",IF(OR($V26&lt;2.7,$V26&gt;90),"Age OOR",CB26-1.6449*VLOOKUP(CB$14&amp;"-rse-"&amp;$M26,Equations!$G:$I,3,0)))</f>
        <v/>
      </c>
      <c r="CD26" s="10" t="str">
        <f>IF($AH26="","",IF(OR($V26&lt;2.7,$V26&gt;90),"Age OOR",CB26+1.6449*VLOOKUP(CB$14&amp;"-rse-"&amp;$M26,Equations!$G:$I,3,0)))</f>
        <v/>
      </c>
      <c r="CE26" s="10" t="str">
        <f t="shared" si="21"/>
        <v/>
      </c>
      <c r="CF26" s="10" t="str">
        <f>IF($AH26="","",IF(OR($V26&lt;2.7,$V26&gt;90),"Age OOR",($AH26-CB26)/VLOOKUP(CB$14&amp;"-rse-"&amp;$M26,Equations!$G:$I,3,0)))</f>
        <v/>
      </c>
      <c r="CG26" s="10" t="str">
        <f>IF($AI26="","",IF(OR($V26&lt;2.7,$V26&gt;90),"Age OOR",VLOOKUP(CG$14&amp;"-int-"&amp;$N26,Equations!$G:$I,3,0)+VLOOKUP(CG$14&amp;"-sexo-"&amp;$N26,Equations!$G:$I,3,0)*$U26+VLOOKUP(CG$14&amp;"-edad-"&amp;$N26,Equations!$G:$I,3,0)*$V26+VLOOKUP(CG$14&amp;"-est-"&amp;$N26,Equations!$G:$I,3,0)*(1/$W26)+VLOOKUP(CG$14&amp;"-imc-"&amp;$N26,Equations!$G:$I,3,0)*(1/$Q26)))</f>
        <v/>
      </c>
      <c r="CH26" s="10" t="str">
        <f>IF($AI26="","",IF(OR($V26&lt;2.7,$V26&gt;90),"Age OOR",CG26-1.6449*VLOOKUP(CG$14&amp;"-rse-"&amp;$N26,Equations!$G:$I,3,0)))</f>
        <v/>
      </c>
      <c r="CI26" s="10" t="str">
        <f>IF($AI26="","",IF(OR($V26&lt;2.7,$V26&gt;90),"Age OOR",CG26+1.6449*VLOOKUP(CG$14&amp;"-rse-"&amp;$N26,Equations!$G:$I,3,0)))</f>
        <v/>
      </c>
      <c r="CJ26" s="10" t="str">
        <f t="shared" si="22"/>
        <v/>
      </c>
      <c r="CK26" s="10" t="str">
        <f>IF($AI26="","",IF(OR($V26&lt;2.7,$V26&gt;90),"Age OOR",($AI26-CG26)/VLOOKUP(CG$14&amp;"-rse-"&amp;$N26,Equations!$G:$I,3,0)))</f>
        <v/>
      </c>
      <c r="CL26" s="10" t="str">
        <f>IF($AJ26="","",IF(OR($V26&lt;2.7,$V26&gt;90),"Age OOR",VLOOKUP(CL$14&amp;"-int-"&amp;$O26,Equations!$G:$I,3,0)+VLOOKUP(CL$14&amp;"-sexo-"&amp;$O26,Equations!$G:$I,3,0)*$U26+VLOOKUP(CL$14&amp;"-edad-"&amp;$O26,Equations!$G:$I,3,0)*$V26+VLOOKUP(CL$14&amp;"-est-"&amp;$O26,Equations!$G:$I,3,0)*(1/$W26)+VLOOKUP(CL$14&amp;"-imc-"&amp;$O26,Equations!$G:$I,3,0)*(1/$Q26)))</f>
        <v/>
      </c>
      <c r="CM26" s="10" t="str">
        <f>IF($AJ26="","",IF(OR($V26&lt;2.7,$V26&gt;90),"Age OOR",CL26-1.6449*VLOOKUP(CL$14&amp;"-rse-"&amp;$O26,Equations!$G:$I,3,0)))</f>
        <v/>
      </c>
      <c r="CN26" s="10" t="str">
        <f>IF($AJ26="","",IF(OR($V26&lt;2.7,$V26&gt;90),"Age OOR",CL26+1.6449*VLOOKUP(CL$14&amp;"-rse-"&amp;$O26,Equations!$G:$I,3,0)))</f>
        <v/>
      </c>
      <c r="CO26" s="10" t="str">
        <f t="shared" si="23"/>
        <v/>
      </c>
      <c r="CP26" s="10" t="str">
        <f>IF($AJ26="","",IF(OR($V26&lt;2.7,$V26&gt;90),"Age OOR",($AJ26-CL26)/VLOOKUP(CL$14&amp;"-rse-"&amp;$O26,Equations!$G:$I,3,0)))</f>
        <v/>
      </c>
      <c r="CQ26" s="10" t="str">
        <f>IF($AK26="","",IF(OR($V26&lt;2.7,$V26&gt;90),"Age OOR",EXP(VLOOKUP(CQ$14&amp;"-int-"&amp;$P26,Equations!$G:$I,3,0)+VLOOKUP(CQ$14&amp;"-sexo-"&amp;$P26,Equations!$G:$I,3,0)*$U26+VLOOKUP(CQ$14&amp;"-edad-"&amp;$P26,Equations!$G:$I,3,0)*$V26+VLOOKUP(CQ$14&amp;"-est-"&amp;$P26,Equations!$G:$I,3,0)*(1/$W26)+VLOOKUP(CQ$14&amp;"-imc-"&amp;$P26,Equations!$G:$I,3,0)*(1/$Q26))))</f>
        <v/>
      </c>
      <c r="CR26" s="10" t="str">
        <f>IF($AK26="","",IF(OR($V26&lt;2.7,$V26&gt;90),"Age OOR",EXP(LN(CQ26)-1.6449*VLOOKUP(CQ$14&amp;"-rse-"&amp;$P26,Equations!$G:$I,3,0))))</f>
        <v/>
      </c>
      <c r="CS26" s="10" t="str">
        <f>IF($AK26="","",IF(OR($V26&lt;2.7,$V26&gt;90),"Age OOR",EXP(LN(CQ26)+1.6449*VLOOKUP(CQ$14&amp;"-rse-"&amp;$P26,Equations!$G:$I,3,0))))</f>
        <v/>
      </c>
      <c r="CT26" s="10" t="str">
        <f t="shared" si="24"/>
        <v/>
      </c>
      <c r="CU26" s="10" t="str">
        <f>IF($AK26="","",IF(OR($V26&lt;2.7,$V26&gt;90),"Age OOR",(LN($AK26)-LN(CQ26))/VLOOKUP(CQ$14&amp;"-rse-"&amp;$P26,Equations!$G:$I,3,0)))</f>
        <v/>
      </c>
      <c r="CV26" s="47"/>
    </row>
    <row r="27" spans="5:116" x14ac:dyDescent="0.2">
      <c r="E27" s="23" t="str">
        <f t="shared" si="0"/>
        <v>Age out of range</v>
      </c>
      <c r="F27" s="23" t="str">
        <f t="shared" si="1"/>
        <v>Age out of range</v>
      </c>
      <c r="G27" s="23" t="str">
        <f t="shared" si="2"/>
        <v>Age out of range</v>
      </c>
      <c r="H27" s="23" t="str">
        <f t="shared" si="3"/>
        <v>Age out of range</v>
      </c>
      <c r="I27" s="23" t="str">
        <f t="shared" si="4"/>
        <v>Age out of range</v>
      </c>
      <c r="J27" s="23" t="str">
        <f t="shared" si="5"/>
        <v>Age out of range</v>
      </c>
      <c r="K27" s="23" t="str">
        <f t="shared" si="6"/>
        <v>Age out of range</v>
      </c>
      <c r="L27" s="23" t="str">
        <f t="shared" si="7"/>
        <v>Age out of range</v>
      </c>
      <c r="M27" s="23" t="str">
        <f t="shared" si="8"/>
        <v>Age out of range</v>
      </c>
      <c r="N27" s="23" t="str">
        <f t="shared" si="9"/>
        <v>Age out of range</v>
      </c>
      <c r="O27" s="23" t="str">
        <f t="shared" si="10"/>
        <v>Age out of range</v>
      </c>
      <c r="P27" s="23" t="str">
        <f t="shared" si="11"/>
        <v>Age out of range</v>
      </c>
      <c r="Q27" s="23" t="e">
        <f t="shared" si="12"/>
        <v>#DIV/0!</v>
      </c>
      <c r="R27" s="17"/>
      <c r="S27" s="23">
        <v>11</v>
      </c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7"/>
      <c r="AM27" s="47"/>
      <c r="AN27" s="10" t="str">
        <f>IF($Z27="","",IF(OR($V27&lt;2.7,$V27&gt;90),"Age OOR",VLOOKUP(AN$14&amp;"-int-"&amp;$E27,Equations!$G:$I,3,0)+VLOOKUP(AN$14&amp;"-sexo-"&amp;$E27,Equations!$G:$I,3,0)*$U27+VLOOKUP(AN$14&amp;"-edad-"&amp;$E27,Equations!$G:$I,3,0)*$V27+VLOOKUP(AN$14&amp;"-est-"&amp;$E27,Equations!$G:$I,3,0)*(1/$W27)+VLOOKUP(AN$14&amp;"-imc-"&amp;$E27,Equations!$G:$I,3,0)*(1/$Q27)))</f>
        <v/>
      </c>
      <c r="AO27" s="10" t="str">
        <f>IF($Z27="","",IF(OR($V27&lt;2.7,$V27&gt;90),"Age OOR",AN27-1.6449*VLOOKUP(AN$14&amp;"-rse-"&amp;$E27,Equations!$G:$I,3,0)))</f>
        <v/>
      </c>
      <c r="AP27" s="10" t="str">
        <f>IF($Z27="","",IF(OR($V27&lt;2.7,$V27&gt;90),"Age OOR",AN27+1.6449*VLOOKUP(AN$14&amp;"-rse-"&amp;$E27,Equations!$G:$I,3,0)))</f>
        <v/>
      </c>
      <c r="AQ27" s="10" t="str">
        <f t="shared" si="13"/>
        <v/>
      </c>
      <c r="AR27" s="10" t="str">
        <f>IF($Z27="","",IF(OR($V27&lt;2.7,$V27&gt;90),"Age OOR",($Z27-AN27)/VLOOKUP(AN$14&amp;"-rse-"&amp;$E27,Equations!$G:$I,3,0)))</f>
        <v/>
      </c>
      <c r="AS27" s="10" t="str">
        <f>IF($AA27="","",IF(OR($V27&lt;2.7,$V27&gt;90),"Age OOR",VLOOKUP(AS$14&amp;"-int-"&amp;$F27,Equations!$G:$I,3,0)+VLOOKUP(AS$14&amp;"-sexo-"&amp;$F27,Equations!$G:$I,3,0)*$U27+VLOOKUP(AS$14&amp;"-edad-"&amp;$F27,Equations!$G:$I,3,0)*$V27+VLOOKUP(AS$14&amp;"-est-"&amp;$F27,Equations!$G:$I,3,0)*(1/$W27)+VLOOKUP(AS$14&amp;"-imc-"&amp;$F27,Equations!$G:$I,3,0)*(1/$Q27)))</f>
        <v/>
      </c>
      <c r="AT27" s="10" t="str">
        <f>IF($AA27="","",IF(OR($V27&lt;2.7,$V27&gt;90),"Age OOR",AS27-1.6449*VLOOKUP(AS$14&amp;"-rse-"&amp;$F27,Equations!$G:$I,3,0)))</f>
        <v/>
      </c>
      <c r="AU27" s="10" t="str">
        <f>IF($AA27="","",IF(OR($V27&lt;2.7,$V27&gt;90),"Age OOR",AS27+1.6449*VLOOKUP(AS$14&amp;"-rse-"&amp;$F27,Equations!$G:$I,3,0)))</f>
        <v/>
      </c>
      <c r="AV27" s="10" t="str">
        <f t="shared" si="14"/>
        <v/>
      </c>
      <c r="AW27" s="10" t="str">
        <f>IF($AA27="","",IF(OR($V27&lt;2.7,$V27&gt;90),"Age OOR",($AA27-AS27)/VLOOKUP(AS$14&amp;"-rse-"&amp;$F27,Equations!$G:$I,3,0)))</f>
        <v/>
      </c>
      <c r="AX27" s="10" t="str">
        <f>IF($AB27="","",IF(OR($V27&lt;2.7,$V27&gt;90),"Age OOR",VLOOKUP(AX$14&amp;"-int-"&amp;$G27,Equations!$G:$I,3,0)+VLOOKUP(AX$14&amp;"-sexo-"&amp;$G27,Equations!$G:$I,3,0)*$U27+VLOOKUP(AX$14&amp;"-edad-"&amp;$G27,Equations!$G:$I,3,0)*$V27+VLOOKUP(AX$14&amp;"-est-"&amp;$G27,Equations!$G:$I,3,0)*(1/$W27)+VLOOKUP(AX$14&amp;"-imc-"&amp;$G27,Equations!$G:$I,3,0)*(1/$Q27)))</f>
        <v/>
      </c>
      <c r="AY27" s="10" t="str">
        <f>IF($AB27="","",IF(OR($V27&lt;2.7,$V27&gt;90),"Age OOR",AX27-1.6449*VLOOKUP(AX$14&amp;"-rse-"&amp;$G27,Equations!$G:$I,3,0)))</f>
        <v/>
      </c>
      <c r="AZ27" s="10" t="str">
        <f>IF($AB27="","",IF(OR($V27&lt;2.7,$V27&gt;90),"Age OOR",AX27+1.6449*VLOOKUP(AX$14&amp;"-rse-"&amp;$G27,Equations!$G:$I,3,0)))</f>
        <v/>
      </c>
      <c r="BA27" s="10" t="str">
        <f t="shared" si="15"/>
        <v/>
      </c>
      <c r="BB27" s="10" t="str">
        <f>IF($AB27="","",IF(OR($V27&lt;2.7,$V27&gt;90),"Age OOR",($AB27-AX27)/VLOOKUP(AX$14&amp;"-rse-"&amp;$G27,Equations!$G:$I,3,0)))</f>
        <v/>
      </c>
      <c r="BC27" s="10" t="str">
        <f>IF($AC27="","",IF(OR($V27&lt;2.7,$V27&gt;90),"Age OOR",VLOOKUP(BC$14&amp;"-int-"&amp;$H27,Equations!$G:$I,3,0)+VLOOKUP(BC$14&amp;"-sexo-"&amp;$H27,Equations!$G:$I,3,0)*$U27+VLOOKUP(BC$14&amp;"-edad-"&amp;$H27,Equations!$G:$I,3,0)*$V27+VLOOKUP(BC$14&amp;"-est-"&amp;$H27,Equations!$G:$I,3,0)*(1/$W27)+VLOOKUP(BC$14&amp;"-imc-"&amp;$H27,Equations!$G:$I,3,0)*(1/$Q27)))</f>
        <v/>
      </c>
      <c r="BD27" s="10" t="str">
        <f>IF($AC27="","",IF(OR($V27&lt;2.7,$V27&gt;90),"Age OOR",BC27-1.6449*VLOOKUP(BC$14&amp;"-rse-"&amp;$H27,Equations!$G:$I,3,0)))</f>
        <v/>
      </c>
      <c r="BE27" s="10" t="str">
        <f>IF($AC27="","",IF(OR($V27&lt;2.7,$V27&gt;90),"Age OOR",BC27+1.6449*VLOOKUP(BC$14&amp;"-rse-"&amp;$H27,Equations!$G:$I,3,0)))</f>
        <v/>
      </c>
      <c r="BF27" s="10" t="str">
        <f t="shared" si="16"/>
        <v/>
      </c>
      <c r="BG27" s="10" t="str">
        <f>IF($AC27="","",IF(OR($V27&lt;2.7,$V27&gt;90),"Age OOR",($AC27-BC27)/VLOOKUP(BC$14&amp;"-rse-"&amp;$H27,Equations!$G:$I,3,0)))</f>
        <v/>
      </c>
      <c r="BH27" s="10" t="str">
        <f>IF($AD27="","",IF(OR($V27&lt;2.7,$V27&gt;90),"Age OOR",VLOOKUP(BH$14&amp;"-int-"&amp;$I27,Equations!$G:$I,3,0)+VLOOKUP(BH$14&amp;"-sexo-"&amp;$I27,Equations!$G:$I,3,0)*$U27+VLOOKUP(BH$14&amp;"-edad-"&amp;$I27,Equations!$G:$I,3,0)*$V27+VLOOKUP(BH$14&amp;"-est-"&amp;$I27,Equations!$G:$I,3,0)*(1/$W27)+VLOOKUP(BH$14&amp;"-imc-"&amp;$I27,Equations!$G:$I,3,0)*(1/$Q27)))</f>
        <v/>
      </c>
      <c r="BI27" s="10" t="str">
        <f>IF($AD27="","",IF(OR($V27&lt;2.7,$V27&gt;90),"Age OOR",BH27-1.6449*VLOOKUP(BH$14&amp;"-rse-"&amp;$I27,Equations!$G:$I,3,0)))</f>
        <v/>
      </c>
      <c r="BJ27" s="10" t="str">
        <f>IF($AD27="","",IF(OR($V27&lt;2.7,$V27&gt;90),"Age OOR",BH27+1.6449*VLOOKUP(BH$14&amp;"-rse-"&amp;$I27,Equations!$G:$I,3,0)))</f>
        <v/>
      </c>
      <c r="BK27" s="10" t="str">
        <f t="shared" si="17"/>
        <v/>
      </c>
      <c r="BL27" s="10" t="str">
        <f>IF($AD27="","",IF(OR($V27&lt;2.7,$V27&gt;90),"Age OOR",($AD27-BH27)/VLOOKUP(BH$14&amp;"-rse-"&amp;$I27,Equations!$G:$I,3,0)))</f>
        <v/>
      </c>
      <c r="BM27" s="10" t="str">
        <f>IF($AE27="","",IF(OR($V27&lt;2.7,$V27&gt;90),"Age OOR",VLOOKUP(BM$14&amp;"-int-"&amp;$J27,Equations!$G:$I,3,0)+VLOOKUP(BM$14&amp;"-sexo-"&amp;$J27,Equations!$G:$I,3,0)*$U27+VLOOKUP(BM$14&amp;"-edad-"&amp;$J27,Equations!$G:$I,3,0)*$V27+VLOOKUP(BM$14&amp;"-est-"&amp;$J27,Equations!$G:$I,3,0)*(1/$W27)+VLOOKUP(BM$14&amp;"-imc-"&amp;$J27,Equations!$G:$I,3,0)*(1/$Q27)))</f>
        <v/>
      </c>
      <c r="BN27" s="10" t="str">
        <f>IF($AE27="","",IF(OR($V27&lt;2.7,$V27&gt;90),"Age OOR",BM27-1.6449*VLOOKUP(BM$14&amp;"-rse-"&amp;$J27,Equations!$G:$I,3,0)))</f>
        <v/>
      </c>
      <c r="BO27" s="10" t="str">
        <f>IF($AE27="","",IF(OR($V27&lt;2.7,$V27&gt;90),"Age OOR",BM27+1.6449*VLOOKUP(BM$14&amp;"-rse-"&amp;$J27,Equations!$G:$I,3,0)))</f>
        <v/>
      </c>
      <c r="BP27" s="10" t="str">
        <f t="shared" si="18"/>
        <v/>
      </c>
      <c r="BQ27" s="10" t="str">
        <f>IF($AE27="","",IF(OR($V27&lt;2.7,$V27&gt;90),"Age OOR",($AE27-BM27)/VLOOKUP(BM$14&amp;"-rse-"&amp;$J27,Equations!$G:$I,3,0)))</f>
        <v/>
      </c>
      <c r="BR27" s="10" t="str">
        <f>IF($AF27="","",IF(OR($V27&lt;2.7,$V27&gt;90),"Age OOR",VLOOKUP(BR$14&amp;"-int-"&amp;$K27,Equations!$G:$I,3,0)+VLOOKUP(BR$14&amp;"-sexo-"&amp;$K27,Equations!$G:$I,3,0)*$U27+VLOOKUP(BR$14&amp;"-edad-"&amp;$K27,Equations!$G:$I,3,0)*$V27+VLOOKUP(BR$14&amp;"-est-"&amp;$K27,Equations!$G:$I,3,0)*(1/$W27)+VLOOKUP(BR$14&amp;"-imc-"&amp;$K27,Equations!$G:$I,3,0)*(1/$Q27)))</f>
        <v/>
      </c>
      <c r="BS27" s="10" t="str">
        <f>IF($AF27="","",IF(OR($V27&lt;2.7,$V27&gt;90),"Age OOR",BR27-1.6449*VLOOKUP(BR$14&amp;"-rse-"&amp;$K27,Equations!$G:$I,3,0)))</f>
        <v/>
      </c>
      <c r="BT27" s="10" t="str">
        <f>IF($AF27="","",IF(OR($V27&lt;2.7,$V27&gt;90),"Age OOR",BR27+1.6449*VLOOKUP(BR$14&amp;"-rse-"&amp;$K27,Equations!$G:$I,3,0)))</f>
        <v/>
      </c>
      <c r="BU27" s="10" t="str">
        <f t="shared" si="19"/>
        <v/>
      </c>
      <c r="BV27" s="10" t="str">
        <f>IF($AF27="","",IF(OR($V27&lt;2.7,$V27&gt;90),"Age OOR",($AF27-BR27)/VLOOKUP(BR$14&amp;"-rse-"&amp;$K27,Equations!$G:$I,3,0)))</f>
        <v/>
      </c>
      <c r="BW27" s="10" t="str">
        <f>IF($AG27="","",IF(OR($V27&lt;2.7,$V27&gt;90),"Age OOR",VLOOKUP(BW$14&amp;"-int-"&amp;$L27,Equations!$G:$I,3,0)+VLOOKUP(BW$14&amp;"-sexo-"&amp;$L27,Equations!$G:$I,3,0)*$U27+VLOOKUP(BW$14&amp;"-edad-"&amp;$L27,Equations!$G:$I,3,0)*$V27+VLOOKUP(BW$14&amp;"-est-"&amp;$L27,Equations!$G:$I,3,0)*(1/$W27)+VLOOKUP(BW$14&amp;"-imc-"&amp;$L27,Equations!$G:$I,3,0)*(1/$Q27)))</f>
        <v/>
      </c>
      <c r="BX27" s="10" t="str">
        <f>IF($AG27="","",IF(OR($V27&lt;2.7,$V27&gt;90),"Age OOR",BW27-1.6449*VLOOKUP(BW$14&amp;"-rse-"&amp;$L27,Equations!$G:$I,3,0)))</f>
        <v/>
      </c>
      <c r="BY27" s="10" t="str">
        <f>IF($AG27="","",IF(OR($V27&lt;2.7,$V27&gt;90),"Age OOR",BW27+1.6449*VLOOKUP(BW$14&amp;"-rse-"&amp;$L27,Equations!$G:$I,3,0)))</f>
        <v/>
      </c>
      <c r="BZ27" s="10" t="str">
        <f t="shared" si="20"/>
        <v/>
      </c>
      <c r="CA27" s="10" t="str">
        <f>IF($AG27="","",IF(OR($V27&lt;2.7,$V27&gt;90),"Age OOR",($AG27-BW27)/VLOOKUP(BW$14&amp;"-rse-"&amp;$L27,Equations!$G:$I,3,0)))</f>
        <v/>
      </c>
      <c r="CB27" s="10" t="str">
        <f>IF($AH27="","",IF(OR($V27&lt;2.7,$V27&gt;90),"Age OOR",VLOOKUP(CB$14&amp;"-int-"&amp;$M27,Equations!$G:$I,3,0)+VLOOKUP(CB$14&amp;"-sexo-"&amp;$M27,Equations!$G:$I,3,0)*$U27+VLOOKUP(CB$14&amp;"-edad-"&amp;$M27,Equations!$G:$I,3,0)*$V27+VLOOKUP(CB$14&amp;"-est-"&amp;$M27,Equations!$G:$I,3,0)*(1/$W27)+VLOOKUP(CB$14&amp;"-imc-"&amp;$M27,Equations!$G:$I,3,0)*(1/$Q27)))</f>
        <v/>
      </c>
      <c r="CC27" s="10" t="str">
        <f>IF($AH27="","",IF(OR($V27&lt;2.7,$V27&gt;90),"Age OOR",CB27-1.6449*VLOOKUP(CB$14&amp;"-rse-"&amp;$M27,Equations!$G:$I,3,0)))</f>
        <v/>
      </c>
      <c r="CD27" s="10" t="str">
        <f>IF($AH27="","",IF(OR($V27&lt;2.7,$V27&gt;90),"Age OOR",CB27+1.6449*VLOOKUP(CB$14&amp;"-rse-"&amp;$M27,Equations!$G:$I,3,0)))</f>
        <v/>
      </c>
      <c r="CE27" s="10" t="str">
        <f t="shared" si="21"/>
        <v/>
      </c>
      <c r="CF27" s="10" t="str">
        <f>IF($AH27="","",IF(OR($V27&lt;2.7,$V27&gt;90),"Age OOR",($AH27-CB27)/VLOOKUP(CB$14&amp;"-rse-"&amp;$M27,Equations!$G:$I,3,0)))</f>
        <v/>
      </c>
      <c r="CG27" s="10" t="str">
        <f>IF($AI27="","",IF(OR($V27&lt;2.7,$V27&gt;90),"Age OOR",VLOOKUP(CG$14&amp;"-int-"&amp;$N27,Equations!$G:$I,3,0)+VLOOKUP(CG$14&amp;"-sexo-"&amp;$N27,Equations!$G:$I,3,0)*$U27+VLOOKUP(CG$14&amp;"-edad-"&amp;$N27,Equations!$G:$I,3,0)*$V27+VLOOKUP(CG$14&amp;"-est-"&amp;$N27,Equations!$G:$I,3,0)*(1/$W27)+VLOOKUP(CG$14&amp;"-imc-"&amp;$N27,Equations!$G:$I,3,0)*(1/$Q27)))</f>
        <v/>
      </c>
      <c r="CH27" s="10" t="str">
        <f>IF($AI27="","",IF(OR($V27&lt;2.7,$V27&gt;90),"Age OOR",CG27-1.6449*VLOOKUP(CG$14&amp;"-rse-"&amp;$N27,Equations!$G:$I,3,0)))</f>
        <v/>
      </c>
      <c r="CI27" s="10" t="str">
        <f>IF($AI27="","",IF(OR($V27&lt;2.7,$V27&gt;90),"Age OOR",CG27+1.6449*VLOOKUP(CG$14&amp;"-rse-"&amp;$N27,Equations!$G:$I,3,0)))</f>
        <v/>
      </c>
      <c r="CJ27" s="10" t="str">
        <f t="shared" si="22"/>
        <v/>
      </c>
      <c r="CK27" s="10" t="str">
        <f>IF($AI27="","",IF(OR($V27&lt;2.7,$V27&gt;90),"Age OOR",($AI27-CG27)/VLOOKUP(CG$14&amp;"-rse-"&amp;$N27,Equations!$G:$I,3,0)))</f>
        <v/>
      </c>
      <c r="CL27" s="10" t="str">
        <f>IF($AJ27="","",IF(OR($V27&lt;2.7,$V27&gt;90),"Age OOR",VLOOKUP(CL$14&amp;"-int-"&amp;$O27,Equations!$G:$I,3,0)+VLOOKUP(CL$14&amp;"-sexo-"&amp;$O27,Equations!$G:$I,3,0)*$U27+VLOOKUP(CL$14&amp;"-edad-"&amp;$O27,Equations!$G:$I,3,0)*$V27+VLOOKUP(CL$14&amp;"-est-"&amp;$O27,Equations!$G:$I,3,0)*(1/$W27)+VLOOKUP(CL$14&amp;"-imc-"&amp;$O27,Equations!$G:$I,3,0)*(1/$Q27)))</f>
        <v/>
      </c>
      <c r="CM27" s="10" t="str">
        <f>IF($AJ27="","",IF(OR($V27&lt;2.7,$V27&gt;90),"Age OOR",CL27-1.6449*VLOOKUP(CL$14&amp;"-rse-"&amp;$O27,Equations!$G:$I,3,0)))</f>
        <v/>
      </c>
      <c r="CN27" s="10" t="str">
        <f>IF($AJ27="","",IF(OR($V27&lt;2.7,$V27&gt;90),"Age OOR",CL27+1.6449*VLOOKUP(CL$14&amp;"-rse-"&amp;$O27,Equations!$G:$I,3,0)))</f>
        <v/>
      </c>
      <c r="CO27" s="10" t="str">
        <f t="shared" si="23"/>
        <v/>
      </c>
      <c r="CP27" s="10" t="str">
        <f>IF($AJ27="","",IF(OR($V27&lt;2.7,$V27&gt;90),"Age OOR",($AJ27-CL27)/VLOOKUP(CL$14&amp;"-rse-"&amp;$O27,Equations!$G:$I,3,0)))</f>
        <v/>
      </c>
      <c r="CQ27" s="10" t="str">
        <f>IF($AK27="","",IF(OR($V27&lt;2.7,$V27&gt;90),"Age OOR",EXP(VLOOKUP(CQ$14&amp;"-int-"&amp;$P27,Equations!$G:$I,3,0)+VLOOKUP(CQ$14&amp;"-sexo-"&amp;$P27,Equations!$G:$I,3,0)*$U27+VLOOKUP(CQ$14&amp;"-edad-"&amp;$P27,Equations!$G:$I,3,0)*$V27+VLOOKUP(CQ$14&amp;"-est-"&amp;$P27,Equations!$G:$I,3,0)*(1/$W27)+VLOOKUP(CQ$14&amp;"-imc-"&amp;$P27,Equations!$G:$I,3,0)*(1/$Q27))))</f>
        <v/>
      </c>
      <c r="CR27" s="10" t="str">
        <f>IF($AK27="","",IF(OR($V27&lt;2.7,$V27&gt;90),"Age OOR",EXP(LN(CQ27)-1.6449*VLOOKUP(CQ$14&amp;"-rse-"&amp;$P27,Equations!$G:$I,3,0))))</f>
        <v/>
      </c>
      <c r="CS27" s="10" t="str">
        <f>IF($AK27="","",IF(OR($V27&lt;2.7,$V27&gt;90),"Age OOR",EXP(LN(CQ27)+1.6449*VLOOKUP(CQ$14&amp;"-rse-"&amp;$P27,Equations!$G:$I,3,0))))</f>
        <v/>
      </c>
      <c r="CT27" s="10" t="str">
        <f t="shared" si="24"/>
        <v/>
      </c>
      <c r="CU27" s="10" t="str">
        <f>IF($AK27="","",IF(OR($V27&lt;2.7,$V27&gt;90),"Age OOR",(LN($AK27)-LN(CQ27))/VLOOKUP(CQ$14&amp;"-rse-"&amp;$P27,Equations!$G:$I,3,0)))</f>
        <v/>
      </c>
      <c r="CV27" s="47"/>
    </row>
    <row r="28" spans="5:116" x14ac:dyDescent="0.2">
      <c r="E28" s="23" t="str">
        <f t="shared" si="0"/>
        <v>Age out of range</v>
      </c>
      <c r="F28" s="23" t="str">
        <f t="shared" si="1"/>
        <v>Age out of range</v>
      </c>
      <c r="G28" s="23" t="str">
        <f t="shared" si="2"/>
        <v>Age out of range</v>
      </c>
      <c r="H28" s="23" t="str">
        <f t="shared" si="3"/>
        <v>Age out of range</v>
      </c>
      <c r="I28" s="23" t="str">
        <f t="shared" si="4"/>
        <v>Age out of range</v>
      </c>
      <c r="J28" s="23" t="str">
        <f t="shared" si="5"/>
        <v>Age out of range</v>
      </c>
      <c r="K28" s="23" t="str">
        <f t="shared" si="6"/>
        <v>Age out of range</v>
      </c>
      <c r="L28" s="23" t="str">
        <f t="shared" si="7"/>
        <v>Age out of range</v>
      </c>
      <c r="M28" s="23" t="str">
        <f t="shared" si="8"/>
        <v>Age out of range</v>
      </c>
      <c r="N28" s="23" t="str">
        <f t="shared" si="9"/>
        <v>Age out of range</v>
      </c>
      <c r="O28" s="23" t="str">
        <f t="shared" si="10"/>
        <v>Age out of range</v>
      </c>
      <c r="P28" s="23" t="str">
        <f t="shared" si="11"/>
        <v>Age out of range</v>
      </c>
      <c r="Q28" s="23" t="e">
        <f t="shared" si="12"/>
        <v>#DIV/0!</v>
      </c>
      <c r="R28" s="17"/>
      <c r="S28" s="23">
        <v>12</v>
      </c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7"/>
      <c r="AM28" s="47"/>
      <c r="AN28" s="10" t="str">
        <f>IF($Z28="","",IF(OR($V28&lt;2.7,$V28&gt;90),"Age OOR",VLOOKUP(AN$14&amp;"-int-"&amp;$E28,Equations!$G:$I,3,0)+VLOOKUP(AN$14&amp;"-sexo-"&amp;$E28,Equations!$G:$I,3,0)*$U28+VLOOKUP(AN$14&amp;"-edad-"&amp;$E28,Equations!$G:$I,3,0)*$V28+VLOOKUP(AN$14&amp;"-est-"&amp;$E28,Equations!$G:$I,3,0)*(1/$W28)+VLOOKUP(AN$14&amp;"-imc-"&amp;$E28,Equations!$G:$I,3,0)*(1/$Q28)))</f>
        <v/>
      </c>
      <c r="AO28" s="10" t="str">
        <f>IF($Z28="","",IF(OR($V28&lt;2.7,$V28&gt;90),"Age OOR",AN28-1.6449*VLOOKUP(AN$14&amp;"-rse-"&amp;$E28,Equations!$G:$I,3,0)))</f>
        <v/>
      </c>
      <c r="AP28" s="10" t="str">
        <f>IF($Z28="","",IF(OR($V28&lt;2.7,$V28&gt;90),"Age OOR",AN28+1.6449*VLOOKUP(AN$14&amp;"-rse-"&amp;$E28,Equations!$G:$I,3,0)))</f>
        <v/>
      </c>
      <c r="AQ28" s="10" t="str">
        <f t="shared" si="13"/>
        <v/>
      </c>
      <c r="AR28" s="10" t="str">
        <f>IF($Z28="","",IF(OR($V28&lt;2.7,$V28&gt;90),"Age OOR",($Z28-AN28)/VLOOKUP(AN$14&amp;"-rse-"&amp;$E28,Equations!$G:$I,3,0)))</f>
        <v/>
      </c>
      <c r="AS28" s="10" t="str">
        <f>IF($AA28="","",IF(OR($V28&lt;2.7,$V28&gt;90),"Age OOR",VLOOKUP(AS$14&amp;"-int-"&amp;$F28,Equations!$G:$I,3,0)+VLOOKUP(AS$14&amp;"-sexo-"&amp;$F28,Equations!$G:$I,3,0)*$U28+VLOOKUP(AS$14&amp;"-edad-"&amp;$F28,Equations!$G:$I,3,0)*$V28+VLOOKUP(AS$14&amp;"-est-"&amp;$F28,Equations!$G:$I,3,0)*(1/$W28)+VLOOKUP(AS$14&amp;"-imc-"&amp;$F28,Equations!$G:$I,3,0)*(1/$Q28)))</f>
        <v/>
      </c>
      <c r="AT28" s="10" t="str">
        <f>IF($AA28="","",IF(OR($V28&lt;2.7,$V28&gt;90),"Age OOR",AS28-1.6449*VLOOKUP(AS$14&amp;"-rse-"&amp;$F28,Equations!$G:$I,3,0)))</f>
        <v/>
      </c>
      <c r="AU28" s="10" t="str">
        <f>IF($AA28="","",IF(OR($V28&lt;2.7,$V28&gt;90),"Age OOR",AS28+1.6449*VLOOKUP(AS$14&amp;"-rse-"&amp;$F28,Equations!$G:$I,3,0)))</f>
        <v/>
      </c>
      <c r="AV28" s="10" t="str">
        <f t="shared" si="14"/>
        <v/>
      </c>
      <c r="AW28" s="10" t="str">
        <f>IF($AA28="","",IF(OR($V28&lt;2.7,$V28&gt;90),"Age OOR",($AA28-AS28)/VLOOKUP(AS$14&amp;"-rse-"&amp;$F28,Equations!$G:$I,3,0)))</f>
        <v/>
      </c>
      <c r="AX28" s="10" t="str">
        <f>IF($AB28="","",IF(OR($V28&lt;2.7,$V28&gt;90),"Age OOR",VLOOKUP(AX$14&amp;"-int-"&amp;$G28,Equations!$G:$I,3,0)+VLOOKUP(AX$14&amp;"-sexo-"&amp;$G28,Equations!$G:$I,3,0)*$U28+VLOOKUP(AX$14&amp;"-edad-"&amp;$G28,Equations!$G:$I,3,0)*$V28+VLOOKUP(AX$14&amp;"-est-"&amp;$G28,Equations!$G:$I,3,0)*(1/$W28)+VLOOKUP(AX$14&amp;"-imc-"&amp;$G28,Equations!$G:$I,3,0)*(1/$Q28)))</f>
        <v/>
      </c>
      <c r="AY28" s="10" t="str">
        <f>IF($AB28="","",IF(OR($V28&lt;2.7,$V28&gt;90),"Age OOR",AX28-1.6449*VLOOKUP(AX$14&amp;"-rse-"&amp;$G28,Equations!$G:$I,3,0)))</f>
        <v/>
      </c>
      <c r="AZ28" s="10" t="str">
        <f>IF($AB28="","",IF(OR($V28&lt;2.7,$V28&gt;90),"Age OOR",AX28+1.6449*VLOOKUP(AX$14&amp;"-rse-"&amp;$G28,Equations!$G:$I,3,0)))</f>
        <v/>
      </c>
      <c r="BA28" s="10" t="str">
        <f t="shared" si="15"/>
        <v/>
      </c>
      <c r="BB28" s="10" t="str">
        <f>IF($AB28="","",IF(OR($V28&lt;2.7,$V28&gt;90),"Age OOR",($AB28-AX28)/VLOOKUP(AX$14&amp;"-rse-"&amp;$G28,Equations!$G:$I,3,0)))</f>
        <v/>
      </c>
      <c r="BC28" s="10" t="str">
        <f>IF($AC28="","",IF(OR($V28&lt;2.7,$V28&gt;90),"Age OOR",VLOOKUP(BC$14&amp;"-int-"&amp;$H28,Equations!$G:$I,3,0)+VLOOKUP(BC$14&amp;"-sexo-"&amp;$H28,Equations!$G:$I,3,0)*$U28+VLOOKUP(BC$14&amp;"-edad-"&amp;$H28,Equations!$G:$I,3,0)*$V28+VLOOKUP(BC$14&amp;"-est-"&amp;$H28,Equations!$G:$I,3,0)*(1/$W28)+VLOOKUP(BC$14&amp;"-imc-"&amp;$H28,Equations!$G:$I,3,0)*(1/$Q28)))</f>
        <v/>
      </c>
      <c r="BD28" s="10" t="str">
        <f>IF($AC28="","",IF(OR($V28&lt;2.7,$V28&gt;90),"Age OOR",BC28-1.6449*VLOOKUP(BC$14&amp;"-rse-"&amp;$H28,Equations!$G:$I,3,0)))</f>
        <v/>
      </c>
      <c r="BE28" s="10" t="str">
        <f>IF($AC28="","",IF(OR($V28&lt;2.7,$V28&gt;90),"Age OOR",BC28+1.6449*VLOOKUP(BC$14&amp;"-rse-"&amp;$H28,Equations!$G:$I,3,0)))</f>
        <v/>
      </c>
      <c r="BF28" s="10" t="str">
        <f t="shared" si="16"/>
        <v/>
      </c>
      <c r="BG28" s="10" t="str">
        <f>IF($AC28="","",IF(OR($V28&lt;2.7,$V28&gt;90),"Age OOR",($AC28-BC28)/VLOOKUP(BC$14&amp;"-rse-"&amp;$H28,Equations!$G:$I,3,0)))</f>
        <v/>
      </c>
      <c r="BH28" s="10" t="str">
        <f>IF($AD28="","",IF(OR($V28&lt;2.7,$V28&gt;90),"Age OOR",VLOOKUP(BH$14&amp;"-int-"&amp;$I28,Equations!$G:$I,3,0)+VLOOKUP(BH$14&amp;"-sexo-"&amp;$I28,Equations!$G:$I,3,0)*$U28+VLOOKUP(BH$14&amp;"-edad-"&amp;$I28,Equations!$G:$I,3,0)*$V28+VLOOKUP(BH$14&amp;"-est-"&amp;$I28,Equations!$G:$I,3,0)*(1/$W28)+VLOOKUP(BH$14&amp;"-imc-"&amp;$I28,Equations!$G:$I,3,0)*(1/$Q28)))</f>
        <v/>
      </c>
      <c r="BI28" s="10" t="str">
        <f>IF($AD28="","",IF(OR($V28&lt;2.7,$V28&gt;90),"Age OOR",BH28-1.6449*VLOOKUP(BH$14&amp;"-rse-"&amp;$I28,Equations!$G:$I,3,0)))</f>
        <v/>
      </c>
      <c r="BJ28" s="10" t="str">
        <f>IF($AD28="","",IF(OR($V28&lt;2.7,$V28&gt;90),"Age OOR",BH28+1.6449*VLOOKUP(BH$14&amp;"-rse-"&amp;$I28,Equations!$G:$I,3,0)))</f>
        <v/>
      </c>
      <c r="BK28" s="10" t="str">
        <f t="shared" si="17"/>
        <v/>
      </c>
      <c r="BL28" s="10" t="str">
        <f>IF($AD28="","",IF(OR($V28&lt;2.7,$V28&gt;90),"Age OOR",($AD28-BH28)/VLOOKUP(BH$14&amp;"-rse-"&amp;$I28,Equations!$G:$I,3,0)))</f>
        <v/>
      </c>
      <c r="BM28" s="10" t="str">
        <f>IF($AE28="","",IF(OR($V28&lt;2.7,$V28&gt;90),"Age OOR",VLOOKUP(BM$14&amp;"-int-"&amp;$J28,Equations!$G:$I,3,0)+VLOOKUP(BM$14&amp;"-sexo-"&amp;$J28,Equations!$G:$I,3,0)*$U28+VLOOKUP(BM$14&amp;"-edad-"&amp;$J28,Equations!$G:$I,3,0)*$V28+VLOOKUP(BM$14&amp;"-est-"&amp;$J28,Equations!$G:$I,3,0)*(1/$W28)+VLOOKUP(BM$14&amp;"-imc-"&amp;$J28,Equations!$G:$I,3,0)*(1/$Q28)))</f>
        <v/>
      </c>
      <c r="BN28" s="10" t="str">
        <f>IF($AE28="","",IF(OR($V28&lt;2.7,$V28&gt;90),"Age OOR",BM28-1.6449*VLOOKUP(BM$14&amp;"-rse-"&amp;$J28,Equations!$G:$I,3,0)))</f>
        <v/>
      </c>
      <c r="BO28" s="10" t="str">
        <f>IF($AE28="","",IF(OR($V28&lt;2.7,$V28&gt;90),"Age OOR",BM28+1.6449*VLOOKUP(BM$14&amp;"-rse-"&amp;$J28,Equations!$G:$I,3,0)))</f>
        <v/>
      </c>
      <c r="BP28" s="10" t="str">
        <f t="shared" si="18"/>
        <v/>
      </c>
      <c r="BQ28" s="10" t="str">
        <f>IF($AE28="","",IF(OR($V28&lt;2.7,$V28&gt;90),"Age OOR",($AE28-BM28)/VLOOKUP(BM$14&amp;"-rse-"&amp;$J28,Equations!$G:$I,3,0)))</f>
        <v/>
      </c>
      <c r="BR28" s="10" t="str">
        <f>IF($AF28="","",IF(OR($V28&lt;2.7,$V28&gt;90),"Age OOR",VLOOKUP(BR$14&amp;"-int-"&amp;$K28,Equations!$G:$I,3,0)+VLOOKUP(BR$14&amp;"-sexo-"&amp;$K28,Equations!$G:$I,3,0)*$U28+VLOOKUP(BR$14&amp;"-edad-"&amp;$K28,Equations!$G:$I,3,0)*$V28+VLOOKUP(BR$14&amp;"-est-"&amp;$K28,Equations!$G:$I,3,0)*(1/$W28)+VLOOKUP(BR$14&amp;"-imc-"&amp;$K28,Equations!$G:$I,3,0)*(1/$Q28)))</f>
        <v/>
      </c>
      <c r="BS28" s="10" t="str">
        <f>IF($AF28="","",IF(OR($V28&lt;2.7,$V28&gt;90),"Age OOR",BR28-1.6449*VLOOKUP(BR$14&amp;"-rse-"&amp;$K28,Equations!$G:$I,3,0)))</f>
        <v/>
      </c>
      <c r="BT28" s="10" t="str">
        <f>IF($AF28="","",IF(OR($V28&lt;2.7,$V28&gt;90),"Age OOR",BR28+1.6449*VLOOKUP(BR$14&amp;"-rse-"&amp;$K28,Equations!$G:$I,3,0)))</f>
        <v/>
      </c>
      <c r="BU28" s="10" t="str">
        <f t="shared" si="19"/>
        <v/>
      </c>
      <c r="BV28" s="10" t="str">
        <f>IF($AF28="","",IF(OR($V28&lt;2.7,$V28&gt;90),"Age OOR",($AF28-BR28)/VLOOKUP(BR$14&amp;"-rse-"&amp;$K28,Equations!$G:$I,3,0)))</f>
        <v/>
      </c>
      <c r="BW28" s="10" t="str">
        <f>IF($AG28="","",IF(OR($V28&lt;2.7,$V28&gt;90),"Age OOR",VLOOKUP(BW$14&amp;"-int-"&amp;$L28,Equations!$G:$I,3,0)+VLOOKUP(BW$14&amp;"-sexo-"&amp;$L28,Equations!$G:$I,3,0)*$U28+VLOOKUP(BW$14&amp;"-edad-"&amp;$L28,Equations!$G:$I,3,0)*$V28+VLOOKUP(BW$14&amp;"-est-"&amp;$L28,Equations!$G:$I,3,0)*(1/$W28)+VLOOKUP(BW$14&amp;"-imc-"&amp;$L28,Equations!$G:$I,3,0)*(1/$Q28)))</f>
        <v/>
      </c>
      <c r="BX28" s="10" t="str">
        <f>IF($AG28="","",IF(OR($V28&lt;2.7,$V28&gt;90),"Age OOR",BW28-1.6449*VLOOKUP(BW$14&amp;"-rse-"&amp;$L28,Equations!$G:$I,3,0)))</f>
        <v/>
      </c>
      <c r="BY28" s="10" t="str">
        <f>IF($AG28="","",IF(OR($V28&lt;2.7,$V28&gt;90),"Age OOR",BW28+1.6449*VLOOKUP(BW$14&amp;"-rse-"&amp;$L28,Equations!$G:$I,3,0)))</f>
        <v/>
      </c>
      <c r="BZ28" s="10" t="str">
        <f t="shared" si="20"/>
        <v/>
      </c>
      <c r="CA28" s="10" t="str">
        <f>IF($AG28="","",IF(OR($V28&lt;2.7,$V28&gt;90),"Age OOR",($AG28-BW28)/VLOOKUP(BW$14&amp;"-rse-"&amp;$L28,Equations!$G:$I,3,0)))</f>
        <v/>
      </c>
      <c r="CB28" s="10" t="str">
        <f>IF($AH28="","",IF(OR($V28&lt;2.7,$V28&gt;90),"Age OOR",VLOOKUP(CB$14&amp;"-int-"&amp;$M28,Equations!$G:$I,3,0)+VLOOKUP(CB$14&amp;"-sexo-"&amp;$M28,Equations!$G:$I,3,0)*$U28+VLOOKUP(CB$14&amp;"-edad-"&amp;$M28,Equations!$G:$I,3,0)*$V28+VLOOKUP(CB$14&amp;"-est-"&amp;$M28,Equations!$G:$I,3,0)*(1/$W28)+VLOOKUP(CB$14&amp;"-imc-"&amp;$M28,Equations!$G:$I,3,0)*(1/$Q28)))</f>
        <v/>
      </c>
      <c r="CC28" s="10" t="str">
        <f>IF($AH28="","",IF(OR($V28&lt;2.7,$V28&gt;90),"Age OOR",CB28-1.6449*VLOOKUP(CB$14&amp;"-rse-"&amp;$M28,Equations!$G:$I,3,0)))</f>
        <v/>
      </c>
      <c r="CD28" s="10" t="str">
        <f>IF($AH28="","",IF(OR($V28&lt;2.7,$V28&gt;90),"Age OOR",CB28+1.6449*VLOOKUP(CB$14&amp;"-rse-"&amp;$M28,Equations!$G:$I,3,0)))</f>
        <v/>
      </c>
      <c r="CE28" s="10" t="str">
        <f t="shared" si="21"/>
        <v/>
      </c>
      <c r="CF28" s="10" t="str">
        <f>IF($AH28="","",IF(OR($V28&lt;2.7,$V28&gt;90),"Age OOR",($AH28-CB28)/VLOOKUP(CB$14&amp;"-rse-"&amp;$M28,Equations!$G:$I,3,0)))</f>
        <v/>
      </c>
      <c r="CG28" s="10" t="str">
        <f>IF($AI28="","",IF(OR($V28&lt;2.7,$V28&gt;90),"Age OOR",VLOOKUP(CG$14&amp;"-int-"&amp;$N28,Equations!$G:$I,3,0)+VLOOKUP(CG$14&amp;"-sexo-"&amp;$N28,Equations!$G:$I,3,0)*$U28+VLOOKUP(CG$14&amp;"-edad-"&amp;$N28,Equations!$G:$I,3,0)*$V28+VLOOKUP(CG$14&amp;"-est-"&amp;$N28,Equations!$G:$I,3,0)*(1/$W28)+VLOOKUP(CG$14&amp;"-imc-"&amp;$N28,Equations!$G:$I,3,0)*(1/$Q28)))</f>
        <v/>
      </c>
      <c r="CH28" s="10" t="str">
        <f>IF($AI28="","",IF(OR($V28&lt;2.7,$V28&gt;90),"Age OOR",CG28-1.6449*VLOOKUP(CG$14&amp;"-rse-"&amp;$N28,Equations!$G:$I,3,0)))</f>
        <v/>
      </c>
      <c r="CI28" s="10" t="str">
        <f>IF($AI28="","",IF(OR($V28&lt;2.7,$V28&gt;90),"Age OOR",CG28+1.6449*VLOOKUP(CG$14&amp;"-rse-"&amp;$N28,Equations!$G:$I,3,0)))</f>
        <v/>
      </c>
      <c r="CJ28" s="10" t="str">
        <f t="shared" si="22"/>
        <v/>
      </c>
      <c r="CK28" s="10" t="str">
        <f>IF($AI28="","",IF(OR($V28&lt;2.7,$V28&gt;90),"Age OOR",($AI28-CG28)/VLOOKUP(CG$14&amp;"-rse-"&amp;$N28,Equations!$G:$I,3,0)))</f>
        <v/>
      </c>
      <c r="CL28" s="10" t="str">
        <f>IF($AJ28="","",IF(OR($V28&lt;2.7,$V28&gt;90),"Age OOR",VLOOKUP(CL$14&amp;"-int-"&amp;$O28,Equations!$G:$I,3,0)+VLOOKUP(CL$14&amp;"-sexo-"&amp;$O28,Equations!$G:$I,3,0)*$U28+VLOOKUP(CL$14&amp;"-edad-"&amp;$O28,Equations!$G:$I,3,0)*$V28+VLOOKUP(CL$14&amp;"-est-"&amp;$O28,Equations!$G:$I,3,0)*(1/$W28)+VLOOKUP(CL$14&amp;"-imc-"&amp;$O28,Equations!$G:$I,3,0)*(1/$Q28)))</f>
        <v/>
      </c>
      <c r="CM28" s="10" t="str">
        <f>IF($AJ28="","",IF(OR($V28&lt;2.7,$V28&gt;90),"Age OOR",CL28-1.6449*VLOOKUP(CL$14&amp;"-rse-"&amp;$O28,Equations!$G:$I,3,0)))</f>
        <v/>
      </c>
      <c r="CN28" s="10" t="str">
        <f>IF($AJ28="","",IF(OR($V28&lt;2.7,$V28&gt;90),"Age OOR",CL28+1.6449*VLOOKUP(CL$14&amp;"-rse-"&amp;$O28,Equations!$G:$I,3,0)))</f>
        <v/>
      </c>
      <c r="CO28" s="10" t="str">
        <f t="shared" si="23"/>
        <v/>
      </c>
      <c r="CP28" s="10" t="str">
        <f>IF($AJ28="","",IF(OR($V28&lt;2.7,$V28&gt;90),"Age OOR",($AJ28-CL28)/VLOOKUP(CL$14&amp;"-rse-"&amp;$O28,Equations!$G:$I,3,0)))</f>
        <v/>
      </c>
      <c r="CQ28" s="10" t="str">
        <f>IF($AK28="","",IF(OR($V28&lt;2.7,$V28&gt;90),"Age OOR",EXP(VLOOKUP(CQ$14&amp;"-int-"&amp;$P28,Equations!$G:$I,3,0)+VLOOKUP(CQ$14&amp;"-sexo-"&amp;$P28,Equations!$G:$I,3,0)*$U28+VLOOKUP(CQ$14&amp;"-edad-"&amp;$P28,Equations!$G:$I,3,0)*$V28+VLOOKUP(CQ$14&amp;"-est-"&amp;$P28,Equations!$G:$I,3,0)*(1/$W28)+VLOOKUP(CQ$14&amp;"-imc-"&amp;$P28,Equations!$G:$I,3,0)*(1/$Q28))))</f>
        <v/>
      </c>
      <c r="CR28" s="10" t="str">
        <f>IF($AK28="","",IF(OR($V28&lt;2.7,$V28&gt;90),"Age OOR",EXP(LN(CQ28)-1.6449*VLOOKUP(CQ$14&amp;"-rse-"&amp;$P28,Equations!$G:$I,3,0))))</f>
        <v/>
      </c>
      <c r="CS28" s="10" t="str">
        <f>IF($AK28="","",IF(OR($V28&lt;2.7,$V28&gt;90),"Age OOR",EXP(LN(CQ28)+1.6449*VLOOKUP(CQ$14&amp;"-rse-"&amp;$P28,Equations!$G:$I,3,0))))</f>
        <v/>
      </c>
      <c r="CT28" s="10" t="str">
        <f t="shared" si="24"/>
        <v/>
      </c>
      <c r="CU28" s="10" t="str">
        <f>IF($AK28="","",IF(OR($V28&lt;2.7,$V28&gt;90),"Age OOR",(LN($AK28)-LN(CQ28))/VLOOKUP(CQ$14&amp;"-rse-"&amp;$P28,Equations!$G:$I,3,0)))</f>
        <v/>
      </c>
      <c r="CV28" s="47"/>
    </row>
    <row r="29" spans="5:116" x14ac:dyDescent="0.2">
      <c r="E29" s="23" t="str">
        <f t="shared" si="0"/>
        <v>Age out of range</v>
      </c>
      <c r="F29" s="23" t="str">
        <f t="shared" si="1"/>
        <v>Age out of range</v>
      </c>
      <c r="G29" s="23" t="str">
        <f t="shared" si="2"/>
        <v>Age out of range</v>
      </c>
      <c r="H29" s="23" t="str">
        <f t="shared" si="3"/>
        <v>Age out of range</v>
      </c>
      <c r="I29" s="23" t="str">
        <f t="shared" si="4"/>
        <v>Age out of range</v>
      </c>
      <c r="J29" s="23" t="str">
        <f t="shared" si="5"/>
        <v>Age out of range</v>
      </c>
      <c r="K29" s="23" t="str">
        <f t="shared" si="6"/>
        <v>Age out of range</v>
      </c>
      <c r="L29" s="23" t="str">
        <f t="shared" si="7"/>
        <v>Age out of range</v>
      </c>
      <c r="M29" s="23" t="str">
        <f t="shared" si="8"/>
        <v>Age out of range</v>
      </c>
      <c r="N29" s="23" t="str">
        <f t="shared" si="9"/>
        <v>Age out of range</v>
      </c>
      <c r="O29" s="23" t="str">
        <f t="shared" si="10"/>
        <v>Age out of range</v>
      </c>
      <c r="P29" s="23" t="str">
        <f t="shared" si="11"/>
        <v>Age out of range</v>
      </c>
      <c r="Q29" s="23" t="e">
        <f t="shared" si="12"/>
        <v>#DIV/0!</v>
      </c>
      <c r="R29" s="17"/>
      <c r="S29" s="23">
        <v>13</v>
      </c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7"/>
      <c r="AM29" s="47"/>
      <c r="AN29" s="10" t="str">
        <f>IF($Z29="","",IF(OR($V29&lt;2.7,$V29&gt;90),"Age OOR",VLOOKUP(AN$14&amp;"-int-"&amp;$E29,Equations!$G:$I,3,0)+VLOOKUP(AN$14&amp;"-sexo-"&amp;$E29,Equations!$G:$I,3,0)*$U29+VLOOKUP(AN$14&amp;"-edad-"&amp;$E29,Equations!$G:$I,3,0)*$V29+VLOOKUP(AN$14&amp;"-est-"&amp;$E29,Equations!$G:$I,3,0)*(1/$W29)+VLOOKUP(AN$14&amp;"-imc-"&amp;$E29,Equations!$G:$I,3,0)*(1/$Q29)))</f>
        <v/>
      </c>
      <c r="AO29" s="10" t="str">
        <f>IF($Z29="","",IF(OR($V29&lt;2.7,$V29&gt;90),"Age OOR",AN29-1.6449*VLOOKUP(AN$14&amp;"-rse-"&amp;$E29,Equations!$G:$I,3,0)))</f>
        <v/>
      </c>
      <c r="AP29" s="10" t="str">
        <f>IF($Z29="","",IF(OR($V29&lt;2.7,$V29&gt;90),"Age OOR",AN29+1.6449*VLOOKUP(AN$14&amp;"-rse-"&amp;$E29,Equations!$G:$I,3,0)))</f>
        <v/>
      </c>
      <c r="AQ29" s="10" t="str">
        <f t="shared" si="13"/>
        <v/>
      </c>
      <c r="AR29" s="10" t="str">
        <f>IF($Z29="","",IF(OR($V29&lt;2.7,$V29&gt;90),"Age OOR",($Z29-AN29)/VLOOKUP(AN$14&amp;"-rse-"&amp;$E29,Equations!$G:$I,3,0)))</f>
        <v/>
      </c>
      <c r="AS29" s="10" t="str">
        <f>IF($AA29="","",IF(OR($V29&lt;2.7,$V29&gt;90),"Age OOR",VLOOKUP(AS$14&amp;"-int-"&amp;$F29,Equations!$G:$I,3,0)+VLOOKUP(AS$14&amp;"-sexo-"&amp;$F29,Equations!$G:$I,3,0)*$U29+VLOOKUP(AS$14&amp;"-edad-"&amp;$F29,Equations!$G:$I,3,0)*$V29+VLOOKUP(AS$14&amp;"-est-"&amp;$F29,Equations!$G:$I,3,0)*(1/$W29)+VLOOKUP(AS$14&amp;"-imc-"&amp;$F29,Equations!$G:$I,3,0)*(1/$Q29)))</f>
        <v/>
      </c>
      <c r="AT29" s="10" t="str">
        <f>IF($AA29="","",IF(OR($V29&lt;2.7,$V29&gt;90),"Age OOR",AS29-1.6449*VLOOKUP(AS$14&amp;"-rse-"&amp;$F29,Equations!$G:$I,3,0)))</f>
        <v/>
      </c>
      <c r="AU29" s="10" t="str">
        <f>IF($AA29="","",IF(OR($V29&lt;2.7,$V29&gt;90),"Age OOR",AS29+1.6449*VLOOKUP(AS$14&amp;"-rse-"&amp;$F29,Equations!$G:$I,3,0)))</f>
        <v/>
      </c>
      <c r="AV29" s="10" t="str">
        <f t="shared" si="14"/>
        <v/>
      </c>
      <c r="AW29" s="10" t="str">
        <f>IF($AA29="","",IF(OR($V29&lt;2.7,$V29&gt;90),"Age OOR",($AA29-AS29)/VLOOKUP(AS$14&amp;"-rse-"&amp;$F29,Equations!$G:$I,3,0)))</f>
        <v/>
      </c>
      <c r="AX29" s="10" t="str">
        <f>IF($AB29="","",IF(OR($V29&lt;2.7,$V29&gt;90),"Age OOR",VLOOKUP(AX$14&amp;"-int-"&amp;$G29,Equations!$G:$I,3,0)+VLOOKUP(AX$14&amp;"-sexo-"&amp;$G29,Equations!$G:$I,3,0)*$U29+VLOOKUP(AX$14&amp;"-edad-"&amp;$G29,Equations!$G:$I,3,0)*$V29+VLOOKUP(AX$14&amp;"-est-"&amp;$G29,Equations!$G:$I,3,0)*(1/$W29)+VLOOKUP(AX$14&amp;"-imc-"&amp;$G29,Equations!$G:$I,3,0)*(1/$Q29)))</f>
        <v/>
      </c>
      <c r="AY29" s="10" t="str">
        <f>IF($AB29="","",IF(OR($V29&lt;2.7,$V29&gt;90),"Age OOR",AX29-1.6449*VLOOKUP(AX$14&amp;"-rse-"&amp;$G29,Equations!$G:$I,3,0)))</f>
        <v/>
      </c>
      <c r="AZ29" s="10" t="str">
        <f>IF($AB29="","",IF(OR($V29&lt;2.7,$V29&gt;90),"Age OOR",AX29+1.6449*VLOOKUP(AX$14&amp;"-rse-"&amp;$G29,Equations!$G:$I,3,0)))</f>
        <v/>
      </c>
      <c r="BA29" s="10" t="str">
        <f t="shared" si="15"/>
        <v/>
      </c>
      <c r="BB29" s="10" t="str">
        <f>IF($AB29="","",IF(OR($V29&lt;2.7,$V29&gt;90),"Age OOR",($AB29-AX29)/VLOOKUP(AX$14&amp;"-rse-"&amp;$G29,Equations!$G:$I,3,0)))</f>
        <v/>
      </c>
      <c r="BC29" s="10" t="str">
        <f>IF($AC29="","",IF(OR($V29&lt;2.7,$V29&gt;90),"Age OOR",VLOOKUP(BC$14&amp;"-int-"&amp;$H29,Equations!$G:$I,3,0)+VLOOKUP(BC$14&amp;"-sexo-"&amp;$H29,Equations!$G:$I,3,0)*$U29+VLOOKUP(BC$14&amp;"-edad-"&amp;$H29,Equations!$G:$I,3,0)*$V29+VLOOKUP(BC$14&amp;"-est-"&amp;$H29,Equations!$G:$I,3,0)*(1/$W29)+VLOOKUP(BC$14&amp;"-imc-"&amp;$H29,Equations!$G:$I,3,0)*(1/$Q29)))</f>
        <v/>
      </c>
      <c r="BD29" s="10" t="str">
        <f>IF($AC29="","",IF(OR($V29&lt;2.7,$V29&gt;90),"Age OOR",BC29-1.6449*VLOOKUP(BC$14&amp;"-rse-"&amp;$H29,Equations!$G:$I,3,0)))</f>
        <v/>
      </c>
      <c r="BE29" s="10" t="str">
        <f>IF($AC29="","",IF(OR($V29&lt;2.7,$V29&gt;90),"Age OOR",BC29+1.6449*VLOOKUP(BC$14&amp;"-rse-"&amp;$H29,Equations!$G:$I,3,0)))</f>
        <v/>
      </c>
      <c r="BF29" s="10" t="str">
        <f t="shared" si="16"/>
        <v/>
      </c>
      <c r="BG29" s="10" t="str">
        <f>IF($AC29="","",IF(OR($V29&lt;2.7,$V29&gt;90),"Age OOR",($AC29-BC29)/VLOOKUP(BC$14&amp;"-rse-"&amp;$H29,Equations!$G:$I,3,0)))</f>
        <v/>
      </c>
      <c r="BH29" s="10" t="str">
        <f>IF($AD29="","",IF(OR($V29&lt;2.7,$V29&gt;90),"Age OOR",VLOOKUP(BH$14&amp;"-int-"&amp;$I29,Equations!$G:$I,3,0)+VLOOKUP(BH$14&amp;"-sexo-"&amp;$I29,Equations!$G:$I,3,0)*$U29+VLOOKUP(BH$14&amp;"-edad-"&amp;$I29,Equations!$G:$I,3,0)*$V29+VLOOKUP(BH$14&amp;"-est-"&amp;$I29,Equations!$G:$I,3,0)*(1/$W29)+VLOOKUP(BH$14&amp;"-imc-"&amp;$I29,Equations!$G:$I,3,0)*(1/$Q29)))</f>
        <v/>
      </c>
      <c r="BI29" s="10" t="str">
        <f>IF($AD29="","",IF(OR($V29&lt;2.7,$V29&gt;90),"Age OOR",BH29-1.6449*VLOOKUP(BH$14&amp;"-rse-"&amp;$I29,Equations!$G:$I,3,0)))</f>
        <v/>
      </c>
      <c r="BJ29" s="10" t="str">
        <f>IF($AD29="","",IF(OR($V29&lt;2.7,$V29&gt;90),"Age OOR",BH29+1.6449*VLOOKUP(BH$14&amp;"-rse-"&amp;$I29,Equations!$G:$I,3,0)))</f>
        <v/>
      </c>
      <c r="BK29" s="10" t="str">
        <f t="shared" si="17"/>
        <v/>
      </c>
      <c r="BL29" s="10" t="str">
        <f>IF($AD29="","",IF(OR($V29&lt;2.7,$V29&gt;90),"Age OOR",($AD29-BH29)/VLOOKUP(BH$14&amp;"-rse-"&amp;$I29,Equations!$G:$I,3,0)))</f>
        <v/>
      </c>
      <c r="BM29" s="10" t="str">
        <f>IF($AE29="","",IF(OR($V29&lt;2.7,$V29&gt;90),"Age OOR",VLOOKUP(BM$14&amp;"-int-"&amp;$J29,Equations!$G:$I,3,0)+VLOOKUP(BM$14&amp;"-sexo-"&amp;$J29,Equations!$G:$I,3,0)*$U29+VLOOKUP(BM$14&amp;"-edad-"&amp;$J29,Equations!$G:$I,3,0)*$V29+VLOOKUP(BM$14&amp;"-est-"&amp;$J29,Equations!$G:$I,3,0)*(1/$W29)+VLOOKUP(BM$14&amp;"-imc-"&amp;$J29,Equations!$G:$I,3,0)*(1/$Q29)))</f>
        <v/>
      </c>
      <c r="BN29" s="10" t="str">
        <f>IF($AE29="","",IF(OR($V29&lt;2.7,$V29&gt;90),"Age OOR",BM29-1.6449*VLOOKUP(BM$14&amp;"-rse-"&amp;$J29,Equations!$G:$I,3,0)))</f>
        <v/>
      </c>
      <c r="BO29" s="10" t="str">
        <f>IF($AE29="","",IF(OR($V29&lt;2.7,$V29&gt;90),"Age OOR",BM29+1.6449*VLOOKUP(BM$14&amp;"-rse-"&amp;$J29,Equations!$G:$I,3,0)))</f>
        <v/>
      </c>
      <c r="BP29" s="10" t="str">
        <f t="shared" si="18"/>
        <v/>
      </c>
      <c r="BQ29" s="10" t="str">
        <f>IF($AE29="","",IF(OR($V29&lt;2.7,$V29&gt;90),"Age OOR",($AE29-BM29)/VLOOKUP(BM$14&amp;"-rse-"&amp;$J29,Equations!$G:$I,3,0)))</f>
        <v/>
      </c>
      <c r="BR29" s="10" t="str">
        <f>IF($AF29="","",IF(OR($V29&lt;2.7,$V29&gt;90),"Age OOR",VLOOKUP(BR$14&amp;"-int-"&amp;$K29,Equations!$G:$I,3,0)+VLOOKUP(BR$14&amp;"-sexo-"&amp;$K29,Equations!$G:$I,3,0)*$U29+VLOOKUP(BR$14&amp;"-edad-"&amp;$K29,Equations!$G:$I,3,0)*$V29+VLOOKUP(BR$14&amp;"-est-"&amp;$K29,Equations!$G:$I,3,0)*(1/$W29)+VLOOKUP(BR$14&amp;"-imc-"&amp;$K29,Equations!$G:$I,3,0)*(1/$Q29)))</f>
        <v/>
      </c>
      <c r="BS29" s="10" t="str">
        <f>IF($AF29="","",IF(OR($V29&lt;2.7,$V29&gt;90),"Age OOR",BR29-1.6449*VLOOKUP(BR$14&amp;"-rse-"&amp;$K29,Equations!$G:$I,3,0)))</f>
        <v/>
      </c>
      <c r="BT29" s="10" t="str">
        <f>IF($AF29="","",IF(OR($V29&lt;2.7,$V29&gt;90),"Age OOR",BR29+1.6449*VLOOKUP(BR$14&amp;"-rse-"&amp;$K29,Equations!$G:$I,3,0)))</f>
        <v/>
      </c>
      <c r="BU29" s="10" t="str">
        <f t="shared" si="19"/>
        <v/>
      </c>
      <c r="BV29" s="10" t="str">
        <f>IF($AF29="","",IF(OR($V29&lt;2.7,$V29&gt;90),"Age OOR",($AF29-BR29)/VLOOKUP(BR$14&amp;"-rse-"&amp;$K29,Equations!$G:$I,3,0)))</f>
        <v/>
      </c>
      <c r="BW29" s="10" t="str">
        <f>IF($AG29="","",IF(OR($V29&lt;2.7,$V29&gt;90),"Age OOR",VLOOKUP(BW$14&amp;"-int-"&amp;$L29,Equations!$G:$I,3,0)+VLOOKUP(BW$14&amp;"-sexo-"&amp;$L29,Equations!$G:$I,3,0)*$U29+VLOOKUP(BW$14&amp;"-edad-"&amp;$L29,Equations!$G:$I,3,0)*$V29+VLOOKUP(BW$14&amp;"-est-"&amp;$L29,Equations!$G:$I,3,0)*(1/$W29)+VLOOKUP(BW$14&amp;"-imc-"&amp;$L29,Equations!$G:$I,3,0)*(1/$Q29)))</f>
        <v/>
      </c>
      <c r="BX29" s="10" t="str">
        <f>IF($AG29="","",IF(OR($V29&lt;2.7,$V29&gt;90),"Age OOR",BW29-1.6449*VLOOKUP(BW$14&amp;"-rse-"&amp;$L29,Equations!$G:$I,3,0)))</f>
        <v/>
      </c>
      <c r="BY29" s="10" t="str">
        <f>IF($AG29="","",IF(OR($V29&lt;2.7,$V29&gt;90),"Age OOR",BW29+1.6449*VLOOKUP(BW$14&amp;"-rse-"&amp;$L29,Equations!$G:$I,3,0)))</f>
        <v/>
      </c>
      <c r="BZ29" s="10" t="str">
        <f t="shared" si="20"/>
        <v/>
      </c>
      <c r="CA29" s="10" t="str">
        <f>IF($AG29="","",IF(OR($V29&lt;2.7,$V29&gt;90),"Age OOR",($AG29-BW29)/VLOOKUP(BW$14&amp;"-rse-"&amp;$L29,Equations!$G:$I,3,0)))</f>
        <v/>
      </c>
      <c r="CB29" s="10" t="str">
        <f>IF($AH29="","",IF(OR($V29&lt;2.7,$V29&gt;90),"Age OOR",VLOOKUP(CB$14&amp;"-int-"&amp;$M29,Equations!$G:$I,3,0)+VLOOKUP(CB$14&amp;"-sexo-"&amp;$M29,Equations!$G:$I,3,0)*$U29+VLOOKUP(CB$14&amp;"-edad-"&amp;$M29,Equations!$G:$I,3,0)*$V29+VLOOKUP(CB$14&amp;"-est-"&amp;$M29,Equations!$G:$I,3,0)*(1/$W29)+VLOOKUP(CB$14&amp;"-imc-"&amp;$M29,Equations!$G:$I,3,0)*(1/$Q29)))</f>
        <v/>
      </c>
      <c r="CC29" s="10" t="str">
        <f>IF($AH29="","",IF(OR($V29&lt;2.7,$V29&gt;90),"Age OOR",CB29-1.6449*VLOOKUP(CB$14&amp;"-rse-"&amp;$M29,Equations!$G:$I,3,0)))</f>
        <v/>
      </c>
      <c r="CD29" s="10" t="str">
        <f>IF($AH29="","",IF(OR($V29&lt;2.7,$V29&gt;90),"Age OOR",CB29+1.6449*VLOOKUP(CB$14&amp;"-rse-"&amp;$M29,Equations!$G:$I,3,0)))</f>
        <v/>
      </c>
      <c r="CE29" s="10" t="str">
        <f t="shared" si="21"/>
        <v/>
      </c>
      <c r="CF29" s="10" t="str">
        <f>IF($AH29="","",IF(OR($V29&lt;2.7,$V29&gt;90),"Age OOR",($AH29-CB29)/VLOOKUP(CB$14&amp;"-rse-"&amp;$M29,Equations!$G:$I,3,0)))</f>
        <v/>
      </c>
      <c r="CG29" s="10" t="str">
        <f>IF($AI29="","",IF(OR($V29&lt;2.7,$V29&gt;90),"Age OOR",VLOOKUP(CG$14&amp;"-int-"&amp;$N29,Equations!$G:$I,3,0)+VLOOKUP(CG$14&amp;"-sexo-"&amp;$N29,Equations!$G:$I,3,0)*$U29+VLOOKUP(CG$14&amp;"-edad-"&amp;$N29,Equations!$G:$I,3,0)*$V29+VLOOKUP(CG$14&amp;"-est-"&amp;$N29,Equations!$G:$I,3,0)*(1/$W29)+VLOOKUP(CG$14&amp;"-imc-"&amp;$N29,Equations!$G:$I,3,0)*(1/$Q29)))</f>
        <v/>
      </c>
      <c r="CH29" s="10" t="str">
        <f>IF($AI29="","",IF(OR($V29&lt;2.7,$V29&gt;90),"Age OOR",CG29-1.6449*VLOOKUP(CG$14&amp;"-rse-"&amp;$N29,Equations!$G:$I,3,0)))</f>
        <v/>
      </c>
      <c r="CI29" s="10" t="str">
        <f>IF($AI29="","",IF(OR($V29&lt;2.7,$V29&gt;90),"Age OOR",CG29+1.6449*VLOOKUP(CG$14&amp;"-rse-"&amp;$N29,Equations!$G:$I,3,0)))</f>
        <v/>
      </c>
      <c r="CJ29" s="10" t="str">
        <f t="shared" si="22"/>
        <v/>
      </c>
      <c r="CK29" s="10" t="str">
        <f>IF($AI29="","",IF(OR($V29&lt;2.7,$V29&gt;90),"Age OOR",($AI29-CG29)/VLOOKUP(CG$14&amp;"-rse-"&amp;$N29,Equations!$G:$I,3,0)))</f>
        <v/>
      </c>
      <c r="CL29" s="10" t="str">
        <f>IF($AJ29="","",IF(OR($V29&lt;2.7,$V29&gt;90),"Age OOR",VLOOKUP(CL$14&amp;"-int-"&amp;$O29,Equations!$G:$I,3,0)+VLOOKUP(CL$14&amp;"-sexo-"&amp;$O29,Equations!$G:$I,3,0)*$U29+VLOOKUP(CL$14&amp;"-edad-"&amp;$O29,Equations!$G:$I,3,0)*$V29+VLOOKUP(CL$14&amp;"-est-"&amp;$O29,Equations!$G:$I,3,0)*(1/$W29)+VLOOKUP(CL$14&amp;"-imc-"&amp;$O29,Equations!$G:$I,3,0)*(1/$Q29)))</f>
        <v/>
      </c>
      <c r="CM29" s="10" t="str">
        <f>IF($AJ29="","",IF(OR($V29&lt;2.7,$V29&gt;90),"Age OOR",CL29-1.6449*VLOOKUP(CL$14&amp;"-rse-"&amp;$O29,Equations!$G:$I,3,0)))</f>
        <v/>
      </c>
      <c r="CN29" s="10" t="str">
        <f>IF($AJ29="","",IF(OR($V29&lt;2.7,$V29&gt;90),"Age OOR",CL29+1.6449*VLOOKUP(CL$14&amp;"-rse-"&amp;$O29,Equations!$G:$I,3,0)))</f>
        <v/>
      </c>
      <c r="CO29" s="10" t="str">
        <f t="shared" si="23"/>
        <v/>
      </c>
      <c r="CP29" s="10" t="str">
        <f>IF($AJ29="","",IF(OR($V29&lt;2.7,$V29&gt;90),"Age OOR",($AJ29-CL29)/VLOOKUP(CL$14&amp;"-rse-"&amp;$O29,Equations!$G:$I,3,0)))</f>
        <v/>
      </c>
      <c r="CQ29" s="10" t="str">
        <f>IF($AK29="","",IF(OR($V29&lt;2.7,$V29&gt;90),"Age OOR",EXP(VLOOKUP(CQ$14&amp;"-int-"&amp;$P29,Equations!$G:$I,3,0)+VLOOKUP(CQ$14&amp;"-sexo-"&amp;$P29,Equations!$G:$I,3,0)*$U29+VLOOKUP(CQ$14&amp;"-edad-"&amp;$P29,Equations!$G:$I,3,0)*$V29+VLOOKUP(CQ$14&amp;"-est-"&amp;$P29,Equations!$G:$I,3,0)*(1/$W29)+VLOOKUP(CQ$14&amp;"-imc-"&amp;$P29,Equations!$G:$I,3,0)*(1/$Q29))))</f>
        <v/>
      </c>
      <c r="CR29" s="10" t="str">
        <f>IF($AK29="","",IF(OR($V29&lt;2.7,$V29&gt;90),"Age OOR",EXP(LN(CQ29)-1.6449*VLOOKUP(CQ$14&amp;"-rse-"&amp;$P29,Equations!$G:$I,3,0))))</f>
        <v/>
      </c>
      <c r="CS29" s="10" t="str">
        <f>IF($AK29="","",IF(OR($V29&lt;2.7,$V29&gt;90),"Age OOR",EXP(LN(CQ29)+1.6449*VLOOKUP(CQ$14&amp;"-rse-"&amp;$P29,Equations!$G:$I,3,0))))</f>
        <v/>
      </c>
      <c r="CT29" s="10" t="str">
        <f t="shared" si="24"/>
        <v/>
      </c>
      <c r="CU29" s="10" t="str">
        <f>IF($AK29="","",IF(OR($V29&lt;2.7,$V29&gt;90),"Age OOR",(LN($AK29)-LN(CQ29))/VLOOKUP(CQ$14&amp;"-rse-"&amp;$P29,Equations!$G:$I,3,0)))</f>
        <v/>
      </c>
      <c r="CV29" s="47"/>
    </row>
    <row r="30" spans="5:116" x14ac:dyDescent="0.2">
      <c r="E30" s="23" t="str">
        <f t="shared" si="0"/>
        <v>Age out of range</v>
      </c>
      <c r="F30" s="23" t="str">
        <f t="shared" si="1"/>
        <v>Age out of range</v>
      </c>
      <c r="G30" s="23" t="str">
        <f t="shared" si="2"/>
        <v>Age out of range</v>
      </c>
      <c r="H30" s="23" t="str">
        <f t="shared" si="3"/>
        <v>Age out of range</v>
      </c>
      <c r="I30" s="23" t="str">
        <f t="shared" si="4"/>
        <v>Age out of range</v>
      </c>
      <c r="J30" s="23" t="str">
        <f t="shared" si="5"/>
        <v>Age out of range</v>
      </c>
      <c r="K30" s="23" t="str">
        <f t="shared" si="6"/>
        <v>Age out of range</v>
      </c>
      <c r="L30" s="23" t="str">
        <f t="shared" si="7"/>
        <v>Age out of range</v>
      </c>
      <c r="M30" s="23" t="str">
        <f t="shared" si="8"/>
        <v>Age out of range</v>
      </c>
      <c r="N30" s="23" t="str">
        <f t="shared" si="9"/>
        <v>Age out of range</v>
      </c>
      <c r="O30" s="23" t="str">
        <f t="shared" si="10"/>
        <v>Age out of range</v>
      </c>
      <c r="P30" s="23" t="str">
        <f t="shared" si="11"/>
        <v>Age out of range</v>
      </c>
      <c r="Q30" s="23" t="e">
        <f t="shared" si="12"/>
        <v>#DIV/0!</v>
      </c>
      <c r="R30" s="17"/>
      <c r="S30" s="23">
        <v>14</v>
      </c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7"/>
      <c r="AM30" s="47"/>
      <c r="AN30" s="10" t="str">
        <f>IF($Z30="","",IF(OR($V30&lt;2.7,$V30&gt;90),"Age OOR",VLOOKUP(AN$14&amp;"-int-"&amp;$E30,Equations!$G:$I,3,0)+VLOOKUP(AN$14&amp;"-sexo-"&amp;$E30,Equations!$G:$I,3,0)*$U30+VLOOKUP(AN$14&amp;"-edad-"&amp;$E30,Equations!$G:$I,3,0)*$V30+VLOOKUP(AN$14&amp;"-est-"&amp;$E30,Equations!$G:$I,3,0)*(1/$W30)+VLOOKUP(AN$14&amp;"-imc-"&amp;$E30,Equations!$G:$I,3,0)*(1/$Q30)))</f>
        <v/>
      </c>
      <c r="AO30" s="10" t="str">
        <f>IF($Z30="","",IF(OR($V30&lt;2.7,$V30&gt;90),"Age OOR",AN30-1.6449*VLOOKUP(AN$14&amp;"-rse-"&amp;$E30,Equations!$G:$I,3,0)))</f>
        <v/>
      </c>
      <c r="AP30" s="10" t="str">
        <f>IF($Z30="","",IF(OR($V30&lt;2.7,$V30&gt;90),"Age OOR",AN30+1.6449*VLOOKUP(AN$14&amp;"-rse-"&amp;$E30,Equations!$G:$I,3,0)))</f>
        <v/>
      </c>
      <c r="AQ30" s="10" t="str">
        <f t="shared" si="13"/>
        <v/>
      </c>
      <c r="AR30" s="10" t="str">
        <f>IF($Z30="","",IF(OR($V30&lt;2.7,$V30&gt;90),"Age OOR",($Z30-AN30)/VLOOKUP(AN$14&amp;"-rse-"&amp;$E30,Equations!$G:$I,3,0)))</f>
        <v/>
      </c>
      <c r="AS30" s="10" t="str">
        <f>IF($AA30="","",IF(OR($V30&lt;2.7,$V30&gt;90),"Age OOR",VLOOKUP(AS$14&amp;"-int-"&amp;$F30,Equations!$G:$I,3,0)+VLOOKUP(AS$14&amp;"-sexo-"&amp;$F30,Equations!$G:$I,3,0)*$U30+VLOOKUP(AS$14&amp;"-edad-"&amp;$F30,Equations!$G:$I,3,0)*$V30+VLOOKUP(AS$14&amp;"-est-"&amp;$F30,Equations!$G:$I,3,0)*(1/$W30)+VLOOKUP(AS$14&amp;"-imc-"&amp;$F30,Equations!$G:$I,3,0)*(1/$Q30)))</f>
        <v/>
      </c>
      <c r="AT30" s="10" t="str">
        <f>IF($AA30="","",IF(OR($V30&lt;2.7,$V30&gt;90),"Age OOR",AS30-1.6449*VLOOKUP(AS$14&amp;"-rse-"&amp;$F30,Equations!$G:$I,3,0)))</f>
        <v/>
      </c>
      <c r="AU30" s="10" t="str">
        <f>IF($AA30="","",IF(OR($V30&lt;2.7,$V30&gt;90),"Age OOR",AS30+1.6449*VLOOKUP(AS$14&amp;"-rse-"&amp;$F30,Equations!$G:$I,3,0)))</f>
        <v/>
      </c>
      <c r="AV30" s="10" t="str">
        <f t="shared" si="14"/>
        <v/>
      </c>
      <c r="AW30" s="10" t="str">
        <f>IF($AA30="","",IF(OR($V30&lt;2.7,$V30&gt;90),"Age OOR",($AA30-AS30)/VLOOKUP(AS$14&amp;"-rse-"&amp;$F30,Equations!$G:$I,3,0)))</f>
        <v/>
      </c>
      <c r="AX30" s="10" t="str">
        <f>IF($AB30="","",IF(OR($V30&lt;2.7,$V30&gt;90),"Age OOR",VLOOKUP(AX$14&amp;"-int-"&amp;$G30,Equations!$G:$I,3,0)+VLOOKUP(AX$14&amp;"-sexo-"&amp;$G30,Equations!$G:$I,3,0)*$U30+VLOOKUP(AX$14&amp;"-edad-"&amp;$G30,Equations!$G:$I,3,0)*$V30+VLOOKUP(AX$14&amp;"-est-"&amp;$G30,Equations!$G:$I,3,0)*(1/$W30)+VLOOKUP(AX$14&amp;"-imc-"&amp;$G30,Equations!$G:$I,3,0)*(1/$Q30)))</f>
        <v/>
      </c>
      <c r="AY30" s="10" t="str">
        <f>IF($AB30="","",IF(OR($V30&lt;2.7,$V30&gt;90),"Age OOR",AX30-1.6449*VLOOKUP(AX$14&amp;"-rse-"&amp;$G30,Equations!$G:$I,3,0)))</f>
        <v/>
      </c>
      <c r="AZ30" s="10" t="str">
        <f>IF($AB30="","",IF(OR($V30&lt;2.7,$V30&gt;90),"Age OOR",AX30+1.6449*VLOOKUP(AX$14&amp;"-rse-"&amp;$G30,Equations!$G:$I,3,0)))</f>
        <v/>
      </c>
      <c r="BA30" s="10" t="str">
        <f t="shared" si="15"/>
        <v/>
      </c>
      <c r="BB30" s="10" t="str">
        <f>IF($AB30="","",IF(OR($V30&lt;2.7,$V30&gt;90),"Age OOR",($AB30-AX30)/VLOOKUP(AX$14&amp;"-rse-"&amp;$G30,Equations!$G:$I,3,0)))</f>
        <v/>
      </c>
      <c r="BC30" s="10" t="str">
        <f>IF($AC30="","",IF(OR($V30&lt;2.7,$V30&gt;90),"Age OOR",VLOOKUP(BC$14&amp;"-int-"&amp;$H30,Equations!$G:$I,3,0)+VLOOKUP(BC$14&amp;"-sexo-"&amp;$H30,Equations!$G:$I,3,0)*$U30+VLOOKUP(BC$14&amp;"-edad-"&amp;$H30,Equations!$G:$I,3,0)*$V30+VLOOKUP(BC$14&amp;"-est-"&amp;$H30,Equations!$G:$I,3,0)*(1/$W30)+VLOOKUP(BC$14&amp;"-imc-"&amp;$H30,Equations!$G:$I,3,0)*(1/$Q30)))</f>
        <v/>
      </c>
      <c r="BD30" s="10" t="str">
        <f>IF($AC30="","",IF(OR($V30&lt;2.7,$V30&gt;90),"Age OOR",BC30-1.6449*VLOOKUP(BC$14&amp;"-rse-"&amp;$H30,Equations!$G:$I,3,0)))</f>
        <v/>
      </c>
      <c r="BE30" s="10" t="str">
        <f>IF($AC30="","",IF(OR($V30&lt;2.7,$V30&gt;90),"Age OOR",BC30+1.6449*VLOOKUP(BC$14&amp;"-rse-"&amp;$H30,Equations!$G:$I,3,0)))</f>
        <v/>
      </c>
      <c r="BF30" s="10" t="str">
        <f t="shared" si="16"/>
        <v/>
      </c>
      <c r="BG30" s="10" t="str">
        <f>IF($AC30="","",IF(OR($V30&lt;2.7,$V30&gt;90),"Age OOR",($AC30-BC30)/VLOOKUP(BC$14&amp;"-rse-"&amp;$H30,Equations!$G:$I,3,0)))</f>
        <v/>
      </c>
      <c r="BH30" s="10" t="str">
        <f>IF($AD30="","",IF(OR($V30&lt;2.7,$V30&gt;90),"Age OOR",VLOOKUP(BH$14&amp;"-int-"&amp;$I30,Equations!$G:$I,3,0)+VLOOKUP(BH$14&amp;"-sexo-"&amp;$I30,Equations!$G:$I,3,0)*$U30+VLOOKUP(BH$14&amp;"-edad-"&amp;$I30,Equations!$G:$I,3,0)*$V30+VLOOKUP(BH$14&amp;"-est-"&amp;$I30,Equations!$G:$I,3,0)*(1/$W30)+VLOOKUP(BH$14&amp;"-imc-"&amp;$I30,Equations!$G:$I,3,0)*(1/$Q30)))</f>
        <v/>
      </c>
      <c r="BI30" s="10" t="str">
        <f>IF($AD30="","",IF(OR($V30&lt;2.7,$V30&gt;90),"Age OOR",BH30-1.6449*VLOOKUP(BH$14&amp;"-rse-"&amp;$I30,Equations!$G:$I,3,0)))</f>
        <v/>
      </c>
      <c r="BJ30" s="10" t="str">
        <f>IF($AD30="","",IF(OR($V30&lt;2.7,$V30&gt;90),"Age OOR",BH30+1.6449*VLOOKUP(BH$14&amp;"-rse-"&amp;$I30,Equations!$G:$I,3,0)))</f>
        <v/>
      </c>
      <c r="BK30" s="10" t="str">
        <f t="shared" si="17"/>
        <v/>
      </c>
      <c r="BL30" s="10" t="str">
        <f>IF($AD30="","",IF(OR($V30&lt;2.7,$V30&gt;90),"Age OOR",($AD30-BH30)/VLOOKUP(BH$14&amp;"-rse-"&amp;$I30,Equations!$G:$I,3,0)))</f>
        <v/>
      </c>
      <c r="BM30" s="10" t="str">
        <f>IF($AE30="","",IF(OR($V30&lt;2.7,$V30&gt;90),"Age OOR",VLOOKUP(BM$14&amp;"-int-"&amp;$J30,Equations!$G:$I,3,0)+VLOOKUP(BM$14&amp;"-sexo-"&amp;$J30,Equations!$G:$I,3,0)*$U30+VLOOKUP(BM$14&amp;"-edad-"&amp;$J30,Equations!$G:$I,3,0)*$V30+VLOOKUP(BM$14&amp;"-est-"&amp;$J30,Equations!$G:$I,3,0)*(1/$W30)+VLOOKUP(BM$14&amp;"-imc-"&amp;$J30,Equations!$G:$I,3,0)*(1/$Q30)))</f>
        <v/>
      </c>
      <c r="BN30" s="10" t="str">
        <f>IF($AE30="","",IF(OR($V30&lt;2.7,$V30&gt;90),"Age OOR",BM30-1.6449*VLOOKUP(BM$14&amp;"-rse-"&amp;$J30,Equations!$G:$I,3,0)))</f>
        <v/>
      </c>
      <c r="BO30" s="10" t="str">
        <f>IF($AE30="","",IF(OR($V30&lt;2.7,$V30&gt;90),"Age OOR",BM30+1.6449*VLOOKUP(BM$14&amp;"-rse-"&amp;$J30,Equations!$G:$I,3,0)))</f>
        <v/>
      </c>
      <c r="BP30" s="10" t="str">
        <f t="shared" si="18"/>
        <v/>
      </c>
      <c r="BQ30" s="10" t="str">
        <f>IF($AE30="","",IF(OR($V30&lt;2.7,$V30&gt;90),"Age OOR",($AE30-BM30)/VLOOKUP(BM$14&amp;"-rse-"&amp;$J30,Equations!$G:$I,3,0)))</f>
        <v/>
      </c>
      <c r="BR30" s="10" t="str">
        <f>IF($AF30="","",IF(OR($V30&lt;2.7,$V30&gt;90),"Age OOR",VLOOKUP(BR$14&amp;"-int-"&amp;$K30,Equations!$G:$I,3,0)+VLOOKUP(BR$14&amp;"-sexo-"&amp;$K30,Equations!$G:$I,3,0)*$U30+VLOOKUP(BR$14&amp;"-edad-"&amp;$K30,Equations!$G:$I,3,0)*$V30+VLOOKUP(BR$14&amp;"-est-"&amp;$K30,Equations!$G:$I,3,0)*(1/$W30)+VLOOKUP(BR$14&amp;"-imc-"&amp;$K30,Equations!$G:$I,3,0)*(1/$Q30)))</f>
        <v/>
      </c>
      <c r="BS30" s="10" t="str">
        <f>IF($AF30="","",IF(OR($V30&lt;2.7,$V30&gt;90),"Age OOR",BR30-1.6449*VLOOKUP(BR$14&amp;"-rse-"&amp;$K30,Equations!$G:$I,3,0)))</f>
        <v/>
      </c>
      <c r="BT30" s="10" t="str">
        <f>IF($AF30="","",IF(OR($V30&lt;2.7,$V30&gt;90),"Age OOR",BR30+1.6449*VLOOKUP(BR$14&amp;"-rse-"&amp;$K30,Equations!$G:$I,3,0)))</f>
        <v/>
      </c>
      <c r="BU30" s="10" t="str">
        <f t="shared" si="19"/>
        <v/>
      </c>
      <c r="BV30" s="10" t="str">
        <f>IF($AF30="","",IF(OR($V30&lt;2.7,$V30&gt;90),"Age OOR",($AF30-BR30)/VLOOKUP(BR$14&amp;"-rse-"&amp;$K30,Equations!$G:$I,3,0)))</f>
        <v/>
      </c>
      <c r="BW30" s="10" t="str">
        <f>IF($AG30="","",IF(OR($V30&lt;2.7,$V30&gt;90),"Age OOR",VLOOKUP(BW$14&amp;"-int-"&amp;$L30,Equations!$G:$I,3,0)+VLOOKUP(BW$14&amp;"-sexo-"&amp;$L30,Equations!$G:$I,3,0)*$U30+VLOOKUP(BW$14&amp;"-edad-"&amp;$L30,Equations!$G:$I,3,0)*$V30+VLOOKUP(BW$14&amp;"-est-"&amp;$L30,Equations!$G:$I,3,0)*(1/$W30)+VLOOKUP(BW$14&amp;"-imc-"&amp;$L30,Equations!$G:$I,3,0)*(1/$Q30)))</f>
        <v/>
      </c>
      <c r="BX30" s="10" t="str">
        <f>IF($AG30="","",IF(OR($V30&lt;2.7,$V30&gt;90),"Age OOR",BW30-1.6449*VLOOKUP(BW$14&amp;"-rse-"&amp;$L30,Equations!$G:$I,3,0)))</f>
        <v/>
      </c>
      <c r="BY30" s="10" t="str">
        <f>IF($AG30="","",IF(OR($V30&lt;2.7,$V30&gt;90),"Age OOR",BW30+1.6449*VLOOKUP(BW$14&amp;"-rse-"&amp;$L30,Equations!$G:$I,3,0)))</f>
        <v/>
      </c>
      <c r="BZ30" s="10" t="str">
        <f t="shared" si="20"/>
        <v/>
      </c>
      <c r="CA30" s="10" t="str">
        <f>IF($AG30="","",IF(OR($V30&lt;2.7,$V30&gt;90),"Age OOR",($AG30-BW30)/VLOOKUP(BW$14&amp;"-rse-"&amp;$L30,Equations!$G:$I,3,0)))</f>
        <v/>
      </c>
      <c r="CB30" s="10" t="str">
        <f>IF($AH30="","",IF(OR($V30&lt;2.7,$V30&gt;90),"Age OOR",VLOOKUP(CB$14&amp;"-int-"&amp;$M30,Equations!$G:$I,3,0)+VLOOKUP(CB$14&amp;"-sexo-"&amp;$M30,Equations!$G:$I,3,0)*$U30+VLOOKUP(CB$14&amp;"-edad-"&amp;$M30,Equations!$G:$I,3,0)*$V30+VLOOKUP(CB$14&amp;"-est-"&amp;$M30,Equations!$G:$I,3,0)*(1/$W30)+VLOOKUP(CB$14&amp;"-imc-"&amp;$M30,Equations!$G:$I,3,0)*(1/$Q30)))</f>
        <v/>
      </c>
      <c r="CC30" s="10" t="str">
        <f>IF($AH30="","",IF(OR($V30&lt;2.7,$V30&gt;90),"Age OOR",CB30-1.6449*VLOOKUP(CB$14&amp;"-rse-"&amp;$M30,Equations!$G:$I,3,0)))</f>
        <v/>
      </c>
      <c r="CD30" s="10" t="str">
        <f>IF($AH30="","",IF(OR($V30&lt;2.7,$V30&gt;90),"Age OOR",CB30+1.6449*VLOOKUP(CB$14&amp;"-rse-"&amp;$M30,Equations!$G:$I,3,0)))</f>
        <v/>
      </c>
      <c r="CE30" s="10" t="str">
        <f t="shared" si="21"/>
        <v/>
      </c>
      <c r="CF30" s="10" t="str">
        <f>IF($AH30="","",IF(OR($V30&lt;2.7,$V30&gt;90),"Age OOR",($AH30-CB30)/VLOOKUP(CB$14&amp;"-rse-"&amp;$M30,Equations!$G:$I,3,0)))</f>
        <v/>
      </c>
      <c r="CG30" s="10" t="str">
        <f>IF($AI30="","",IF(OR($V30&lt;2.7,$V30&gt;90),"Age OOR",VLOOKUP(CG$14&amp;"-int-"&amp;$N30,Equations!$G:$I,3,0)+VLOOKUP(CG$14&amp;"-sexo-"&amp;$N30,Equations!$G:$I,3,0)*$U30+VLOOKUP(CG$14&amp;"-edad-"&amp;$N30,Equations!$G:$I,3,0)*$V30+VLOOKUP(CG$14&amp;"-est-"&amp;$N30,Equations!$G:$I,3,0)*(1/$W30)+VLOOKUP(CG$14&amp;"-imc-"&amp;$N30,Equations!$G:$I,3,0)*(1/$Q30)))</f>
        <v/>
      </c>
      <c r="CH30" s="10" t="str">
        <f>IF($AI30="","",IF(OR($V30&lt;2.7,$V30&gt;90),"Age OOR",CG30-1.6449*VLOOKUP(CG$14&amp;"-rse-"&amp;$N30,Equations!$G:$I,3,0)))</f>
        <v/>
      </c>
      <c r="CI30" s="10" t="str">
        <f>IF($AI30="","",IF(OR($V30&lt;2.7,$V30&gt;90),"Age OOR",CG30+1.6449*VLOOKUP(CG$14&amp;"-rse-"&amp;$N30,Equations!$G:$I,3,0)))</f>
        <v/>
      </c>
      <c r="CJ30" s="10" t="str">
        <f t="shared" si="22"/>
        <v/>
      </c>
      <c r="CK30" s="10" t="str">
        <f>IF($AI30="","",IF(OR($V30&lt;2.7,$V30&gt;90),"Age OOR",($AI30-CG30)/VLOOKUP(CG$14&amp;"-rse-"&amp;$N30,Equations!$G:$I,3,0)))</f>
        <v/>
      </c>
      <c r="CL30" s="10" t="str">
        <f>IF($AJ30="","",IF(OR($V30&lt;2.7,$V30&gt;90),"Age OOR",VLOOKUP(CL$14&amp;"-int-"&amp;$O30,Equations!$G:$I,3,0)+VLOOKUP(CL$14&amp;"-sexo-"&amp;$O30,Equations!$G:$I,3,0)*$U30+VLOOKUP(CL$14&amp;"-edad-"&amp;$O30,Equations!$G:$I,3,0)*$V30+VLOOKUP(CL$14&amp;"-est-"&amp;$O30,Equations!$G:$I,3,0)*(1/$W30)+VLOOKUP(CL$14&amp;"-imc-"&amp;$O30,Equations!$G:$I,3,0)*(1/$Q30)))</f>
        <v/>
      </c>
      <c r="CM30" s="10" t="str">
        <f>IF($AJ30="","",IF(OR($V30&lt;2.7,$V30&gt;90),"Age OOR",CL30-1.6449*VLOOKUP(CL$14&amp;"-rse-"&amp;$O30,Equations!$G:$I,3,0)))</f>
        <v/>
      </c>
      <c r="CN30" s="10" t="str">
        <f>IF($AJ30="","",IF(OR($V30&lt;2.7,$V30&gt;90),"Age OOR",CL30+1.6449*VLOOKUP(CL$14&amp;"-rse-"&amp;$O30,Equations!$G:$I,3,0)))</f>
        <v/>
      </c>
      <c r="CO30" s="10" t="str">
        <f t="shared" si="23"/>
        <v/>
      </c>
      <c r="CP30" s="10" t="str">
        <f>IF($AJ30="","",IF(OR($V30&lt;2.7,$V30&gt;90),"Age OOR",($AJ30-CL30)/VLOOKUP(CL$14&amp;"-rse-"&amp;$O30,Equations!$G:$I,3,0)))</f>
        <v/>
      </c>
      <c r="CQ30" s="10" t="str">
        <f>IF($AK30="","",IF(OR($V30&lt;2.7,$V30&gt;90),"Age OOR",EXP(VLOOKUP(CQ$14&amp;"-int-"&amp;$P30,Equations!$G:$I,3,0)+VLOOKUP(CQ$14&amp;"-sexo-"&amp;$P30,Equations!$G:$I,3,0)*$U30+VLOOKUP(CQ$14&amp;"-edad-"&amp;$P30,Equations!$G:$I,3,0)*$V30+VLOOKUP(CQ$14&amp;"-est-"&amp;$P30,Equations!$G:$I,3,0)*(1/$W30)+VLOOKUP(CQ$14&amp;"-imc-"&amp;$P30,Equations!$G:$I,3,0)*(1/$Q30))))</f>
        <v/>
      </c>
      <c r="CR30" s="10" t="str">
        <f>IF($AK30="","",IF(OR($V30&lt;2.7,$V30&gt;90),"Age OOR",EXP(LN(CQ30)-1.6449*VLOOKUP(CQ$14&amp;"-rse-"&amp;$P30,Equations!$G:$I,3,0))))</f>
        <v/>
      </c>
      <c r="CS30" s="10" t="str">
        <f>IF($AK30="","",IF(OR($V30&lt;2.7,$V30&gt;90),"Age OOR",EXP(LN(CQ30)+1.6449*VLOOKUP(CQ$14&amp;"-rse-"&amp;$P30,Equations!$G:$I,3,0))))</f>
        <v/>
      </c>
      <c r="CT30" s="10" t="str">
        <f t="shared" si="24"/>
        <v/>
      </c>
      <c r="CU30" s="10" t="str">
        <f>IF($AK30="","",IF(OR($V30&lt;2.7,$V30&gt;90),"Age OOR",(LN($AK30)-LN(CQ30))/VLOOKUP(CQ$14&amp;"-rse-"&amp;$P30,Equations!$G:$I,3,0)))</f>
        <v/>
      </c>
      <c r="CV30" s="47"/>
    </row>
    <row r="31" spans="5:116" x14ac:dyDescent="0.2">
      <c r="E31" s="23" t="str">
        <f t="shared" si="0"/>
        <v>Age out of range</v>
      </c>
      <c r="F31" s="23" t="str">
        <f t="shared" si="1"/>
        <v>Age out of range</v>
      </c>
      <c r="G31" s="23" t="str">
        <f t="shared" si="2"/>
        <v>Age out of range</v>
      </c>
      <c r="H31" s="23" t="str">
        <f t="shared" si="3"/>
        <v>Age out of range</v>
      </c>
      <c r="I31" s="23" t="str">
        <f t="shared" si="4"/>
        <v>Age out of range</v>
      </c>
      <c r="J31" s="23" t="str">
        <f t="shared" si="5"/>
        <v>Age out of range</v>
      </c>
      <c r="K31" s="23" t="str">
        <f t="shared" si="6"/>
        <v>Age out of range</v>
      </c>
      <c r="L31" s="23" t="str">
        <f t="shared" si="7"/>
        <v>Age out of range</v>
      </c>
      <c r="M31" s="23" t="str">
        <f t="shared" si="8"/>
        <v>Age out of range</v>
      </c>
      <c r="N31" s="23" t="str">
        <f t="shared" si="9"/>
        <v>Age out of range</v>
      </c>
      <c r="O31" s="23" t="str">
        <f t="shared" si="10"/>
        <v>Age out of range</v>
      </c>
      <c r="P31" s="23" t="str">
        <f t="shared" si="11"/>
        <v>Age out of range</v>
      </c>
      <c r="Q31" s="23" t="e">
        <f t="shared" si="12"/>
        <v>#DIV/0!</v>
      </c>
      <c r="R31" s="17"/>
      <c r="S31" s="23">
        <v>15</v>
      </c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7"/>
      <c r="AM31" s="47"/>
      <c r="AN31" s="10" t="str">
        <f>IF($Z31="","",IF(OR($V31&lt;2.7,$V31&gt;90),"Age OOR",VLOOKUP(AN$14&amp;"-int-"&amp;$E31,Equations!$G:$I,3,0)+VLOOKUP(AN$14&amp;"-sexo-"&amp;$E31,Equations!$G:$I,3,0)*$U31+VLOOKUP(AN$14&amp;"-edad-"&amp;$E31,Equations!$G:$I,3,0)*$V31+VLOOKUP(AN$14&amp;"-est-"&amp;$E31,Equations!$G:$I,3,0)*(1/$W31)+VLOOKUP(AN$14&amp;"-imc-"&amp;$E31,Equations!$G:$I,3,0)*(1/$Q31)))</f>
        <v/>
      </c>
      <c r="AO31" s="10" t="str">
        <f>IF($Z31="","",IF(OR($V31&lt;2.7,$V31&gt;90),"Age OOR",AN31-1.6449*VLOOKUP(AN$14&amp;"-rse-"&amp;$E31,Equations!$G:$I,3,0)))</f>
        <v/>
      </c>
      <c r="AP31" s="10" t="str">
        <f>IF($Z31="","",IF(OR($V31&lt;2.7,$V31&gt;90),"Age OOR",AN31+1.6449*VLOOKUP(AN$14&amp;"-rse-"&amp;$E31,Equations!$G:$I,3,0)))</f>
        <v/>
      </c>
      <c r="AQ31" s="10" t="str">
        <f t="shared" si="13"/>
        <v/>
      </c>
      <c r="AR31" s="10" t="str">
        <f>IF($Z31="","",IF(OR($V31&lt;2.7,$V31&gt;90),"Age OOR",($Z31-AN31)/VLOOKUP(AN$14&amp;"-rse-"&amp;$E31,Equations!$G:$I,3,0)))</f>
        <v/>
      </c>
      <c r="AS31" s="10" t="str">
        <f>IF($AA31="","",IF(OR($V31&lt;2.7,$V31&gt;90),"Age OOR",VLOOKUP(AS$14&amp;"-int-"&amp;$F31,Equations!$G:$I,3,0)+VLOOKUP(AS$14&amp;"-sexo-"&amp;$F31,Equations!$G:$I,3,0)*$U31+VLOOKUP(AS$14&amp;"-edad-"&amp;$F31,Equations!$G:$I,3,0)*$V31+VLOOKUP(AS$14&amp;"-est-"&amp;$F31,Equations!$G:$I,3,0)*(1/$W31)+VLOOKUP(AS$14&amp;"-imc-"&amp;$F31,Equations!$G:$I,3,0)*(1/$Q31)))</f>
        <v/>
      </c>
      <c r="AT31" s="10" t="str">
        <f>IF($AA31="","",IF(OR($V31&lt;2.7,$V31&gt;90),"Age OOR",AS31-1.6449*VLOOKUP(AS$14&amp;"-rse-"&amp;$F31,Equations!$G:$I,3,0)))</f>
        <v/>
      </c>
      <c r="AU31" s="10" t="str">
        <f>IF($AA31="","",IF(OR($V31&lt;2.7,$V31&gt;90),"Age OOR",AS31+1.6449*VLOOKUP(AS$14&amp;"-rse-"&amp;$F31,Equations!$G:$I,3,0)))</f>
        <v/>
      </c>
      <c r="AV31" s="10" t="str">
        <f t="shared" si="14"/>
        <v/>
      </c>
      <c r="AW31" s="10" t="str">
        <f>IF($AA31="","",IF(OR($V31&lt;2.7,$V31&gt;90),"Age OOR",($AA31-AS31)/VLOOKUP(AS$14&amp;"-rse-"&amp;$F31,Equations!$G:$I,3,0)))</f>
        <v/>
      </c>
      <c r="AX31" s="10" t="str">
        <f>IF($AB31="","",IF(OR($V31&lt;2.7,$V31&gt;90),"Age OOR",VLOOKUP(AX$14&amp;"-int-"&amp;$G31,Equations!$G:$I,3,0)+VLOOKUP(AX$14&amp;"-sexo-"&amp;$G31,Equations!$G:$I,3,0)*$U31+VLOOKUP(AX$14&amp;"-edad-"&amp;$G31,Equations!$G:$I,3,0)*$V31+VLOOKUP(AX$14&amp;"-est-"&amp;$G31,Equations!$G:$I,3,0)*(1/$W31)+VLOOKUP(AX$14&amp;"-imc-"&amp;$G31,Equations!$G:$I,3,0)*(1/$Q31)))</f>
        <v/>
      </c>
      <c r="AY31" s="10" t="str">
        <f>IF($AB31="","",IF(OR($V31&lt;2.7,$V31&gt;90),"Age OOR",AX31-1.6449*VLOOKUP(AX$14&amp;"-rse-"&amp;$G31,Equations!$G:$I,3,0)))</f>
        <v/>
      </c>
      <c r="AZ31" s="10" t="str">
        <f>IF($AB31="","",IF(OR($V31&lt;2.7,$V31&gt;90),"Age OOR",AX31+1.6449*VLOOKUP(AX$14&amp;"-rse-"&amp;$G31,Equations!$G:$I,3,0)))</f>
        <v/>
      </c>
      <c r="BA31" s="10" t="str">
        <f t="shared" si="15"/>
        <v/>
      </c>
      <c r="BB31" s="10" t="str">
        <f>IF($AB31="","",IF(OR($V31&lt;2.7,$V31&gt;90),"Age OOR",($AB31-AX31)/VLOOKUP(AX$14&amp;"-rse-"&amp;$G31,Equations!$G:$I,3,0)))</f>
        <v/>
      </c>
      <c r="BC31" s="10" t="str">
        <f>IF($AC31="","",IF(OR($V31&lt;2.7,$V31&gt;90),"Age OOR",VLOOKUP(BC$14&amp;"-int-"&amp;$H31,Equations!$G:$I,3,0)+VLOOKUP(BC$14&amp;"-sexo-"&amp;$H31,Equations!$G:$I,3,0)*$U31+VLOOKUP(BC$14&amp;"-edad-"&amp;$H31,Equations!$G:$I,3,0)*$V31+VLOOKUP(BC$14&amp;"-est-"&amp;$H31,Equations!$G:$I,3,0)*(1/$W31)+VLOOKUP(BC$14&amp;"-imc-"&amp;$H31,Equations!$G:$I,3,0)*(1/$Q31)))</f>
        <v/>
      </c>
      <c r="BD31" s="10" t="str">
        <f>IF($AC31="","",IF(OR($V31&lt;2.7,$V31&gt;90),"Age OOR",BC31-1.6449*VLOOKUP(BC$14&amp;"-rse-"&amp;$H31,Equations!$G:$I,3,0)))</f>
        <v/>
      </c>
      <c r="BE31" s="10" t="str">
        <f>IF($AC31="","",IF(OR($V31&lt;2.7,$V31&gt;90),"Age OOR",BC31+1.6449*VLOOKUP(BC$14&amp;"-rse-"&amp;$H31,Equations!$G:$I,3,0)))</f>
        <v/>
      </c>
      <c r="BF31" s="10" t="str">
        <f t="shared" si="16"/>
        <v/>
      </c>
      <c r="BG31" s="10" t="str">
        <f>IF($AC31="","",IF(OR($V31&lt;2.7,$V31&gt;90),"Age OOR",($AC31-BC31)/VLOOKUP(BC$14&amp;"-rse-"&amp;$H31,Equations!$G:$I,3,0)))</f>
        <v/>
      </c>
      <c r="BH31" s="10" t="str">
        <f>IF($AD31="","",IF(OR($V31&lt;2.7,$V31&gt;90),"Age OOR",VLOOKUP(BH$14&amp;"-int-"&amp;$I31,Equations!$G:$I,3,0)+VLOOKUP(BH$14&amp;"-sexo-"&amp;$I31,Equations!$G:$I,3,0)*$U31+VLOOKUP(BH$14&amp;"-edad-"&amp;$I31,Equations!$G:$I,3,0)*$V31+VLOOKUP(BH$14&amp;"-est-"&amp;$I31,Equations!$G:$I,3,0)*(1/$W31)+VLOOKUP(BH$14&amp;"-imc-"&amp;$I31,Equations!$G:$I,3,0)*(1/$Q31)))</f>
        <v/>
      </c>
      <c r="BI31" s="10" t="str">
        <f>IF($AD31="","",IF(OR($V31&lt;2.7,$V31&gt;90),"Age OOR",BH31-1.6449*VLOOKUP(BH$14&amp;"-rse-"&amp;$I31,Equations!$G:$I,3,0)))</f>
        <v/>
      </c>
      <c r="BJ31" s="10" t="str">
        <f>IF($AD31="","",IF(OR($V31&lt;2.7,$V31&gt;90),"Age OOR",BH31+1.6449*VLOOKUP(BH$14&amp;"-rse-"&amp;$I31,Equations!$G:$I,3,0)))</f>
        <v/>
      </c>
      <c r="BK31" s="10" t="str">
        <f t="shared" si="17"/>
        <v/>
      </c>
      <c r="BL31" s="10" t="str">
        <f>IF($AD31="","",IF(OR($V31&lt;2.7,$V31&gt;90),"Age OOR",($AD31-BH31)/VLOOKUP(BH$14&amp;"-rse-"&amp;$I31,Equations!$G:$I,3,0)))</f>
        <v/>
      </c>
      <c r="BM31" s="10" t="str">
        <f>IF($AE31="","",IF(OR($V31&lt;2.7,$V31&gt;90),"Age OOR",VLOOKUP(BM$14&amp;"-int-"&amp;$J31,Equations!$G:$I,3,0)+VLOOKUP(BM$14&amp;"-sexo-"&amp;$J31,Equations!$G:$I,3,0)*$U31+VLOOKUP(BM$14&amp;"-edad-"&amp;$J31,Equations!$G:$I,3,0)*$V31+VLOOKUP(BM$14&amp;"-est-"&amp;$J31,Equations!$G:$I,3,0)*(1/$W31)+VLOOKUP(BM$14&amp;"-imc-"&amp;$J31,Equations!$G:$I,3,0)*(1/$Q31)))</f>
        <v/>
      </c>
      <c r="BN31" s="10" t="str">
        <f>IF($AE31="","",IF(OR($V31&lt;2.7,$V31&gt;90),"Age OOR",BM31-1.6449*VLOOKUP(BM$14&amp;"-rse-"&amp;$J31,Equations!$G:$I,3,0)))</f>
        <v/>
      </c>
      <c r="BO31" s="10" t="str">
        <f>IF($AE31="","",IF(OR($V31&lt;2.7,$V31&gt;90),"Age OOR",BM31+1.6449*VLOOKUP(BM$14&amp;"-rse-"&amp;$J31,Equations!$G:$I,3,0)))</f>
        <v/>
      </c>
      <c r="BP31" s="10" t="str">
        <f t="shared" si="18"/>
        <v/>
      </c>
      <c r="BQ31" s="10" t="str">
        <f>IF($AE31="","",IF(OR($V31&lt;2.7,$V31&gt;90),"Age OOR",($AE31-BM31)/VLOOKUP(BM$14&amp;"-rse-"&amp;$J31,Equations!$G:$I,3,0)))</f>
        <v/>
      </c>
      <c r="BR31" s="10" t="str">
        <f>IF($AF31="","",IF(OR($V31&lt;2.7,$V31&gt;90),"Age OOR",VLOOKUP(BR$14&amp;"-int-"&amp;$K31,Equations!$G:$I,3,0)+VLOOKUP(BR$14&amp;"-sexo-"&amp;$K31,Equations!$G:$I,3,0)*$U31+VLOOKUP(BR$14&amp;"-edad-"&amp;$K31,Equations!$G:$I,3,0)*$V31+VLOOKUP(BR$14&amp;"-est-"&amp;$K31,Equations!$G:$I,3,0)*(1/$W31)+VLOOKUP(BR$14&amp;"-imc-"&amp;$K31,Equations!$G:$I,3,0)*(1/$Q31)))</f>
        <v/>
      </c>
      <c r="BS31" s="10" t="str">
        <f>IF($AF31="","",IF(OR($V31&lt;2.7,$V31&gt;90),"Age OOR",BR31-1.6449*VLOOKUP(BR$14&amp;"-rse-"&amp;$K31,Equations!$G:$I,3,0)))</f>
        <v/>
      </c>
      <c r="BT31" s="10" t="str">
        <f>IF($AF31="","",IF(OR($V31&lt;2.7,$V31&gt;90),"Age OOR",BR31+1.6449*VLOOKUP(BR$14&amp;"-rse-"&amp;$K31,Equations!$G:$I,3,0)))</f>
        <v/>
      </c>
      <c r="BU31" s="10" t="str">
        <f t="shared" si="19"/>
        <v/>
      </c>
      <c r="BV31" s="10" t="str">
        <f>IF($AF31="","",IF(OR($V31&lt;2.7,$V31&gt;90),"Age OOR",($AF31-BR31)/VLOOKUP(BR$14&amp;"-rse-"&amp;$K31,Equations!$G:$I,3,0)))</f>
        <v/>
      </c>
      <c r="BW31" s="10" t="str">
        <f>IF($AG31="","",IF(OR($V31&lt;2.7,$V31&gt;90),"Age OOR",VLOOKUP(BW$14&amp;"-int-"&amp;$L31,Equations!$G:$I,3,0)+VLOOKUP(BW$14&amp;"-sexo-"&amp;$L31,Equations!$G:$I,3,0)*$U31+VLOOKUP(BW$14&amp;"-edad-"&amp;$L31,Equations!$G:$I,3,0)*$V31+VLOOKUP(BW$14&amp;"-est-"&amp;$L31,Equations!$G:$I,3,0)*(1/$W31)+VLOOKUP(BW$14&amp;"-imc-"&amp;$L31,Equations!$G:$I,3,0)*(1/$Q31)))</f>
        <v/>
      </c>
      <c r="BX31" s="10" t="str">
        <f>IF($AG31="","",IF(OR($V31&lt;2.7,$V31&gt;90),"Age OOR",BW31-1.6449*VLOOKUP(BW$14&amp;"-rse-"&amp;$L31,Equations!$G:$I,3,0)))</f>
        <v/>
      </c>
      <c r="BY31" s="10" t="str">
        <f>IF($AG31="","",IF(OR($V31&lt;2.7,$V31&gt;90),"Age OOR",BW31+1.6449*VLOOKUP(BW$14&amp;"-rse-"&amp;$L31,Equations!$G:$I,3,0)))</f>
        <v/>
      </c>
      <c r="BZ31" s="10" t="str">
        <f t="shared" si="20"/>
        <v/>
      </c>
      <c r="CA31" s="10" t="str">
        <f>IF($AG31="","",IF(OR($V31&lt;2.7,$V31&gt;90),"Age OOR",($AG31-BW31)/VLOOKUP(BW$14&amp;"-rse-"&amp;$L31,Equations!$G:$I,3,0)))</f>
        <v/>
      </c>
      <c r="CB31" s="10" t="str">
        <f>IF($AH31="","",IF(OR($V31&lt;2.7,$V31&gt;90),"Age OOR",VLOOKUP(CB$14&amp;"-int-"&amp;$M31,Equations!$G:$I,3,0)+VLOOKUP(CB$14&amp;"-sexo-"&amp;$M31,Equations!$G:$I,3,0)*$U31+VLOOKUP(CB$14&amp;"-edad-"&amp;$M31,Equations!$G:$I,3,0)*$V31+VLOOKUP(CB$14&amp;"-est-"&amp;$M31,Equations!$G:$I,3,0)*(1/$W31)+VLOOKUP(CB$14&amp;"-imc-"&amp;$M31,Equations!$G:$I,3,0)*(1/$Q31)))</f>
        <v/>
      </c>
      <c r="CC31" s="10" t="str">
        <f>IF($AH31="","",IF(OR($V31&lt;2.7,$V31&gt;90),"Age OOR",CB31-1.6449*VLOOKUP(CB$14&amp;"-rse-"&amp;$M31,Equations!$G:$I,3,0)))</f>
        <v/>
      </c>
      <c r="CD31" s="10" t="str">
        <f>IF($AH31="","",IF(OR($V31&lt;2.7,$V31&gt;90),"Age OOR",CB31+1.6449*VLOOKUP(CB$14&amp;"-rse-"&amp;$M31,Equations!$G:$I,3,0)))</f>
        <v/>
      </c>
      <c r="CE31" s="10" t="str">
        <f t="shared" si="21"/>
        <v/>
      </c>
      <c r="CF31" s="10" t="str">
        <f>IF($AH31="","",IF(OR($V31&lt;2.7,$V31&gt;90),"Age OOR",($AH31-CB31)/VLOOKUP(CB$14&amp;"-rse-"&amp;$M31,Equations!$G:$I,3,0)))</f>
        <v/>
      </c>
      <c r="CG31" s="10" t="str">
        <f>IF($AI31="","",IF(OR($V31&lt;2.7,$V31&gt;90),"Age OOR",VLOOKUP(CG$14&amp;"-int-"&amp;$N31,Equations!$G:$I,3,0)+VLOOKUP(CG$14&amp;"-sexo-"&amp;$N31,Equations!$G:$I,3,0)*$U31+VLOOKUP(CG$14&amp;"-edad-"&amp;$N31,Equations!$G:$I,3,0)*$V31+VLOOKUP(CG$14&amp;"-est-"&amp;$N31,Equations!$G:$I,3,0)*(1/$W31)+VLOOKUP(CG$14&amp;"-imc-"&amp;$N31,Equations!$G:$I,3,0)*(1/$Q31)))</f>
        <v/>
      </c>
      <c r="CH31" s="10" t="str">
        <f>IF($AI31="","",IF(OR($V31&lt;2.7,$V31&gt;90),"Age OOR",CG31-1.6449*VLOOKUP(CG$14&amp;"-rse-"&amp;$N31,Equations!$G:$I,3,0)))</f>
        <v/>
      </c>
      <c r="CI31" s="10" t="str">
        <f>IF($AI31="","",IF(OR($V31&lt;2.7,$V31&gt;90),"Age OOR",CG31+1.6449*VLOOKUP(CG$14&amp;"-rse-"&amp;$N31,Equations!$G:$I,3,0)))</f>
        <v/>
      </c>
      <c r="CJ31" s="10" t="str">
        <f t="shared" si="22"/>
        <v/>
      </c>
      <c r="CK31" s="10" t="str">
        <f>IF($AI31="","",IF(OR($V31&lt;2.7,$V31&gt;90),"Age OOR",($AI31-CG31)/VLOOKUP(CG$14&amp;"-rse-"&amp;$N31,Equations!$G:$I,3,0)))</f>
        <v/>
      </c>
      <c r="CL31" s="10" t="str">
        <f>IF($AJ31="","",IF(OR($V31&lt;2.7,$V31&gt;90),"Age OOR",VLOOKUP(CL$14&amp;"-int-"&amp;$O31,Equations!$G:$I,3,0)+VLOOKUP(CL$14&amp;"-sexo-"&amp;$O31,Equations!$G:$I,3,0)*$U31+VLOOKUP(CL$14&amp;"-edad-"&amp;$O31,Equations!$G:$I,3,0)*$V31+VLOOKUP(CL$14&amp;"-est-"&amp;$O31,Equations!$G:$I,3,0)*(1/$W31)+VLOOKUP(CL$14&amp;"-imc-"&amp;$O31,Equations!$G:$I,3,0)*(1/$Q31)))</f>
        <v/>
      </c>
      <c r="CM31" s="10" t="str">
        <f>IF($AJ31="","",IF(OR($V31&lt;2.7,$V31&gt;90),"Age OOR",CL31-1.6449*VLOOKUP(CL$14&amp;"-rse-"&amp;$O31,Equations!$G:$I,3,0)))</f>
        <v/>
      </c>
      <c r="CN31" s="10" t="str">
        <f>IF($AJ31="","",IF(OR($V31&lt;2.7,$V31&gt;90),"Age OOR",CL31+1.6449*VLOOKUP(CL$14&amp;"-rse-"&amp;$O31,Equations!$G:$I,3,0)))</f>
        <v/>
      </c>
      <c r="CO31" s="10" t="str">
        <f t="shared" si="23"/>
        <v/>
      </c>
      <c r="CP31" s="10" t="str">
        <f>IF($AJ31="","",IF(OR($V31&lt;2.7,$V31&gt;90),"Age OOR",($AJ31-CL31)/VLOOKUP(CL$14&amp;"-rse-"&amp;$O31,Equations!$G:$I,3,0)))</f>
        <v/>
      </c>
      <c r="CQ31" s="10" t="str">
        <f>IF($AK31="","",IF(OR($V31&lt;2.7,$V31&gt;90),"Age OOR",EXP(VLOOKUP(CQ$14&amp;"-int-"&amp;$P31,Equations!$G:$I,3,0)+VLOOKUP(CQ$14&amp;"-sexo-"&amp;$P31,Equations!$G:$I,3,0)*$U31+VLOOKUP(CQ$14&amp;"-edad-"&amp;$P31,Equations!$G:$I,3,0)*$V31+VLOOKUP(CQ$14&amp;"-est-"&amp;$P31,Equations!$G:$I,3,0)*(1/$W31)+VLOOKUP(CQ$14&amp;"-imc-"&amp;$P31,Equations!$G:$I,3,0)*(1/$Q31))))</f>
        <v/>
      </c>
      <c r="CR31" s="10" t="str">
        <f>IF($AK31="","",IF(OR($V31&lt;2.7,$V31&gt;90),"Age OOR",EXP(LN(CQ31)-1.6449*VLOOKUP(CQ$14&amp;"-rse-"&amp;$P31,Equations!$G:$I,3,0))))</f>
        <v/>
      </c>
      <c r="CS31" s="10" t="str">
        <f>IF($AK31="","",IF(OR($V31&lt;2.7,$V31&gt;90),"Age OOR",EXP(LN(CQ31)+1.6449*VLOOKUP(CQ$14&amp;"-rse-"&amp;$P31,Equations!$G:$I,3,0))))</f>
        <v/>
      </c>
      <c r="CT31" s="10" t="str">
        <f t="shared" si="24"/>
        <v/>
      </c>
      <c r="CU31" s="10" t="str">
        <f>IF($AK31="","",IF(OR($V31&lt;2.7,$V31&gt;90),"Age OOR",(LN($AK31)-LN(CQ31))/VLOOKUP(CQ$14&amp;"-rse-"&amp;$P31,Equations!$G:$I,3,0)))</f>
        <v/>
      </c>
      <c r="CV31" s="47"/>
    </row>
    <row r="32" spans="5:116" x14ac:dyDescent="0.2">
      <c r="E32" s="23" t="str">
        <f t="shared" si="0"/>
        <v>Age out of range</v>
      </c>
      <c r="F32" s="23" t="str">
        <f t="shared" si="1"/>
        <v>Age out of range</v>
      </c>
      <c r="G32" s="23" t="str">
        <f t="shared" si="2"/>
        <v>Age out of range</v>
      </c>
      <c r="H32" s="23" t="str">
        <f t="shared" si="3"/>
        <v>Age out of range</v>
      </c>
      <c r="I32" s="23" t="str">
        <f t="shared" si="4"/>
        <v>Age out of range</v>
      </c>
      <c r="J32" s="23" t="str">
        <f t="shared" si="5"/>
        <v>Age out of range</v>
      </c>
      <c r="K32" s="23" t="str">
        <f t="shared" si="6"/>
        <v>Age out of range</v>
      </c>
      <c r="L32" s="23" t="str">
        <f t="shared" si="7"/>
        <v>Age out of range</v>
      </c>
      <c r="M32" s="23" t="str">
        <f t="shared" si="8"/>
        <v>Age out of range</v>
      </c>
      <c r="N32" s="23" t="str">
        <f t="shared" si="9"/>
        <v>Age out of range</v>
      </c>
      <c r="O32" s="23" t="str">
        <f t="shared" si="10"/>
        <v>Age out of range</v>
      </c>
      <c r="P32" s="23" t="str">
        <f t="shared" si="11"/>
        <v>Age out of range</v>
      </c>
      <c r="Q32" s="23" t="e">
        <f t="shared" si="12"/>
        <v>#DIV/0!</v>
      </c>
      <c r="R32" s="17"/>
      <c r="S32" s="23">
        <v>16</v>
      </c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7"/>
      <c r="AM32" s="47"/>
      <c r="AN32" s="10" t="str">
        <f>IF($Z32="","",IF(OR($V32&lt;2.7,$V32&gt;90),"Age OOR",VLOOKUP(AN$14&amp;"-int-"&amp;$E32,Equations!$G:$I,3,0)+VLOOKUP(AN$14&amp;"-sexo-"&amp;$E32,Equations!$G:$I,3,0)*$U32+VLOOKUP(AN$14&amp;"-edad-"&amp;$E32,Equations!$G:$I,3,0)*$V32+VLOOKUP(AN$14&amp;"-est-"&amp;$E32,Equations!$G:$I,3,0)*(1/$W32)+VLOOKUP(AN$14&amp;"-imc-"&amp;$E32,Equations!$G:$I,3,0)*(1/$Q32)))</f>
        <v/>
      </c>
      <c r="AO32" s="10" t="str">
        <f>IF($Z32="","",IF(OR($V32&lt;2.7,$V32&gt;90),"Age OOR",AN32-1.6449*VLOOKUP(AN$14&amp;"-rse-"&amp;$E32,Equations!$G:$I,3,0)))</f>
        <v/>
      </c>
      <c r="AP32" s="10" t="str">
        <f>IF($Z32="","",IF(OR($V32&lt;2.7,$V32&gt;90),"Age OOR",AN32+1.6449*VLOOKUP(AN$14&amp;"-rse-"&amp;$E32,Equations!$G:$I,3,0)))</f>
        <v/>
      </c>
      <c r="AQ32" s="10" t="str">
        <f t="shared" si="13"/>
        <v/>
      </c>
      <c r="AR32" s="10" t="str">
        <f>IF($Z32="","",IF(OR($V32&lt;2.7,$V32&gt;90),"Age OOR",($Z32-AN32)/VLOOKUP(AN$14&amp;"-rse-"&amp;$E32,Equations!$G:$I,3,0)))</f>
        <v/>
      </c>
      <c r="AS32" s="10" t="str">
        <f>IF($AA32="","",IF(OR($V32&lt;2.7,$V32&gt;90),"Age OOR",VLOOKUP(AS$14&amp;"-int-"&amp;$F32,Equations!$G:$I,3,0)+VLOOKUP(AS$14&amp;"-sexo-"&amp;$F32,Equations!$G:$I,3,0)*$U32+VLOOKUP(AS$14&amp;"-edad-"&amp;$F32,Equations!$G:$I,3,0)*$V32+VLOOKUP(AS$14&amp;"-est-"&amp;$F32,Equations!$G:$I,3,0)*(1/$W32)+VLOOKUP(AS$14&amp;"-imc-"&amp;$F32,Equations!$G:$I,3,0)*(1/$Q32)))</f>
        <v/>
      </c>
      <c r="AT32" s="10" t="str">
        <f>IF($AA32="","",IF(OR($V32&lt;2.7,$V32&gt;90),"Age OOR",AS32-1.6449*VLOOKUP(AS$14&amp;"-rse-"&amp;$F32,Equations!$G:$I,3,0)))</f>
        <v/>
      </c>
      <c r="AU32" s="10" t="str">
        <f>IF($AA32="","",IF(OR($V32&lt;2.7,$V32&gt;90),"Age OOR",AS32+1.6449*VLOOKUP(AS$14&amp;"-rse-"&amp;$F32,Equations!$G:$I,3,0)))</f>
        <v/>
      </c>
      <c r="AV32" s="10" t="str">
        <f t="shared" si="14"/>
        <v/>
      </c>
      <c r="AW32" s="10" t="str">
        <f>IF($AA32="","",IF(OR($V32&lt;2.7,$V32&gt;90),"Age OOR",($AA32-AS32)/VLOOKUP(AS$14&amp;"-rse-"&amp;$F32,Equations!$G:$I,3,0)))</f>
        <v/>
      </c>
      <c r="AX32" s="10" t="str">
        <f>IF($AB32="","",IF(OR($V32&lt;2.7,$V32&gt;90),"Age OOR",VLOOKUP(AX$14&amp;"-int-"&amp;$G32,Equations!$G:$I,3,0)+VLOOKUP(AX$14&amp;"-sexo-"&amp;$G32,Equations!$G:$I,3,0)*$U32+VLOOKUP(AX$14&amp;"-edad-"&amp;$G32,Equations!$G:$I,3,0)*$V32+VLOOKUP(AX$14&amp;"-est-"&amp;$G32,Equations!$G:$I,3,0)*(1/$W32)+VLOOKUP(AX$14&amp;"-imc-"&amp;$G32,Equations!$G:$I,3,0)*(1/$Q32)))</f>
        <v/>
      </c>
      <c r="AY32" s="10" t="str">
        <f>IF($AB32="","",IF(OR($V32&lt;2.7,$V32&gt;90),"Age OOR",AX32-1.6449*VLOOKUP(AX$14&amp;"-rse-"&amp;$G32,Equations!$G:$I,3,0)))</f>
        <v/>
      </c>
      <c r="AZ32" s="10" t="str">
        <f>IF($AB32="","",IF(OR($V32&lt;2.7,$V32&gt;90),"Age OOR",AX32+1.6449*VLOOKUP(AX$14&amp;"-rse-"&amp;$G32,Equations!$G:$I,3,0)))</f>
        <v/>
      </c>
      <c r="BA32" s="10" t="str">
        <f t="shared" si="15"/>
        <v/>
      </c>
      <c r="BB32" s="10" t="str">
        <f>IF($AB32="","",IF(OR($V32&lt;2.7,$V32&gt;90),"Age OOR",($AB32-AX32)/VLOOKUP(AX$14&amp;"-rse-"&amp;$G32,Equations!$G:$I,3,0)))</f>
        <v/>
      </c>
      <c r="BC32" s="10" t="str">
        <f>IF($AC32="","",IF(OR($V32&lt;2.7,$V32&gt;90),"Age OOR",VLOOKUP(BC$14&amp;"-int-"&amp;$H32,Equations!$G:$I,3,0)+VLOOKUP(BC$14&amp;"-sexo-"&amp;$H32,Equations!$G:$I,3,0)*$U32+VLOOKUP(BC$14&amp;"-edad-"&amp;$H32,Equations!$G:$I,3,0)*$V32+VLOOKUP(BC$14&amp;"-est-"&amp;$H32,Equations!$G:$I,3,0)*(1/$W32)+VLOOKUP(BC$14&amp;"-imc-"&amp;$H32,Equations!$G:$I,3,0)*(1/$Q32)))</f>
        <v/>
      </c>
      <c r="BD32" s="10" t="str">
        <f>IF($AC32="","",IF(OR($V32&lt;2.7,$V32&gt;90),"Age OOR",BC32-1.6449*VLOOKUP(BC$14&amp;"-rse-"&amp;$H32,Equations!$G:$I,3,0)))</f>
        <v/>
      </c>
      <c r="BE32" s="10" t="str">
        <f>IF($AC32="","",IF(OR($V32&lt;2.7,$V32&gt;90),"Age OOR",BC32+1.6449*VLOOKUP(BC$14&amp;"-rse-"&amp;$H32,Equations!$G:$I,3,0)))</f>
        <v/>
      </c>
      <c r="BF32" s="10" t="str">
        <f t="shared" si="16"/>
        <v/>
      </c>
      <c r="BG32" s="10" t="str">
        <f>IF($AC32="","",IF(OR($V32&lt;2.7,$V32&gt;90),"Age OOR",($AC32-BC32)/VLOOKUP(BC$14&amp;"-rse-"&amp;$H32,Equations!$G:$I,3,0)))</f>
        <v/>
      </c>
      <c r="BH32" s="10" t="str">
        <f>IF($AD32="","",IF(OR($V32&lt;2.7,$V32&gt;90),"Age OOR",VLOOKUP(BH$14&amp;"-int-"&amp;$I32,Equations!$G:$I,3,0)+VLOOKUP(BH$14&amp;"-sexo-"&amp;$I32,Equations!$G:$I,3,0)*$U32+VLOOKUP(BH$14&amp;"-edad-"&amp;$I32,Equations!$G:$I,3,0)*$V32+VLOOKUP(BH$14&amp;"-est-"&amp;$I32,Equations!$G:$I,3,0)*(1/$W32)+VLOOKUP(BH$14&amp;"-imc-"&amp;$I32,Equations!$G:$I,3,0)*(1/$Q32)))</f>
        <v/>
      </c>
      <c r="BI32" s="10" t="str">
        <f>IF($AD32="","",IF(OR($V32&lt;2.7,$V32&gt;90),"Age OOR",BH32-1.6449*VLOOKUP(BH$14&amp;"-rse-"&amp;$I32,Equations!$G:$I,3,0)))</f>
        <v/>
      </c>
      <c r="BJ32" s="10" t="str">
        <f>IF($AD32="","",IF(OR($V32&lt;2.7,$V32&gt;90),"Age OOR",BH32+1.6449*VLOOKUP(BH$14&amp;"-rse-"&amp;$I32,Equations!$G:$I,3,0)))</f>
        <v/>
      </c>
      <c r="BK32" s="10" t="str">
        <f t="shared" si="17"/>
        <v/>
      </c>
      <c r="BL32" s="10" t="str">
        <f>IF($AD32="","",IF(OR($V32&lt;2.7,$V32&gt;90),"Age OOR",($AD32-BH32)/VLOOKUP(BH$14&amp;"-rse-"&amp;$I32,Equations!$G:$I,3,0)))</f>
        <v/>
      </c>
      <c r="BM32" s="10" t="str">
        <f>IF($AE32="","",IF(OR($V32&lt;2.7,$V32&gt;90),"Age OOR",VLOOKUP(BM$14&amp;"-int-"&amp;$J32,Equations!$G:$I,3,0)+VLOOKUP(BM$14&amp;"-sexo-"&amp;$J32,Equations!$G:$I,3,0)*$U32+VLOOKUP(BM$14&amp;"-edad-"&amp;$J32,Equations!$G:$I,3,0)*$V32+VLOOKUP(BM$14&amp;"-est-"&amp;$J32,Equations!$G:$I,3,0)*(1/$W32)+VLOOKUP(BM$14&amp;"-imc-"&amp;$J32,Equations!$G:$I,3,0)*(1/$Q32)))</f>
        <v/>
      </c>
      <c r="BN32" s="10" t="str">
        <f>IF($AE32="","",IF(OR($V32&lt;2.7,$V32&gt;90),"Age OOR",BM32-1.6449*VLOOKUP(BM$14&amp;"-rse-"&amp;$J32,Equations!$G:$I,3,0)))</f>
        <v/>
      </c>
      <c r="BO32" s="10" t="str">
        <f>IF($AE32="","",IF(OR($V32&lt;2.7,$V32&gt;90),"Age OOR",BM32+1.6449*VLOOKUP(BM$14&amp;"-rse-"&amp;$J32,Equations!$G:$I,3,0)))</f>
        <v/>
      </c>
      <c r="BP32" s="10" t="str">
        <f t="shared" si="18"/>
        <v/>
      </c>
      <c r="BQ32" s="10" t="str">
        <f>IF($AE32="","",IF(OR($V32&lt;2.7,$V32&gt;90),"Age OOR",($AE32-BM32)/VLOOKUP(BM$14&amp;"-rse-"&amp;$J32,Equations!$G:$I,3,0)))</f>
        <v/>
      </c>
      <c r="BR32" s="10" t="str">
        <f>IF($AF32="","",IF(OR($V32&lt;2.7,$V32&gt;90),"Age OOR",VLOOKUP(BR$14&amp;"-int-"&amp;$K32,Equations!$G:$I,3,0)+VLOOKUP(BR$14&amp;"-sexo-"&amp;$K32,Equations!$G:$I,3,0)*$U32+VLOOKUP(BR$14&amp;"-edad-"&amp;$K32,Equations!$G:$I,3,0)*$V32+VLOOKUP(BR$14&amp;"-est-"&amp;$K32,Equations!$G:$I,3,0)*(1/$W32)+VLOOKUP(BR$14&amp;"-imc-"&amp;$K32,Equations!$G:$I,3,0)*(1/$Q32)))</f>
        <v/>
      </c>
      <c r="BS32" s="10" t="str">
        <f>IF($AF32="","",IF(OR($V32&lt;2.7,$V32&gt;90),"Age OOR",BR32-1.6449*VLOOKUP(BR$14&amp;"-rse-"&amp;$K32,Equations!$G:$I,3,0)))</f>
        <v/>
      </c>
      <c r="BT32" s="10" t="str">
        <f>IF($AF32="","",IF(OR($V32&lt;2.7,$V32&gt;90),"Age OOR",BR32+1.6449*VLOOKUP(BR$14&amp;"-rse-"&amp;$K32,Equations!$G:$I,3,0)))</f>
        <v/>
      </c>
      <c r="BU32" s="10" t="str">
        <f t="shared" si="19"/>
        <v/>
      </c>
      <c r="BV32" s="10" t="str">
        <f>IF($AF32="","",IF(OR($V32&lt;2.7,$V32&gt;90),"Age OOR",($AF32-BR32)/VLOOKUP(BR$14&amp;"-rse-"&amp;$K32,Equations!$G:$I,3,0)))</f>
        <v/>
      </c>
      <c r="BW32" s="10" t="str">
        <f>IF($AG32="","",IF(OR($V32&lt;2.7,$V32&gt;90),"Age OOR",VLOOKUP(BW$14&amp;"-int-"&amp;$L32,Equations!$G:$I,3,0)+VLOOKUP(BW$14&amp;"-sexo-"&amp;$L32,Equations!$G:$I,3,0)*$U32+VLOOKUP(BW$14&amp;"-edad-"&amp;$L32,Equations!$G:$I,3,0)*$V32+VLOOKUP(BW$14&amp;"-est-"&amp;$L32,Equations!$G:$I,3,0)*(1/$W32)+VLOOKUP(BW$14&amp;"-imc-"&amp;$L32,Equations!$G:$I,3,0)*(1/$Q32)))</f>
        <v/>
      </c>
      <c r="BX32" s="10" t="str">
        <f>IF($AG32="","",IF(OR($V32&lt;2.7,$V32&gt;90),"Age OOR",BW32-1.6449*VLOOKUP(BW$14&amp;"-rse-"&amp;$L32,Equations!$G:$I,3,0)))</f>
        <v/>
      </c>
      <c r="BY32" s="10" t="str">
        <f>IF($AG32="","",IF(OR($V32&lt;2.7,$V32&gt;90),"Age OOR",BW32+1.6449*VLOOKUP(BW$14&amp;"-rse-"&amp;$L32,Equations!$G:$I,3,0)))</f>
        <v/>
      </c>
      <c r="BZ32" s="10" t="str">
        <f t="shared" si="20"/>
        <v/>
      </c>
      <c r="CA32" s="10" t="str">
        <f>IF($AG32="","",IF(OR($V32&lt;2.7,$V32&gt;90),"Age OOR",($AG32-BW32)/VLOOKUP(BW$14&amp;"-rse-"&amp;$L32,Equations!$G:$I,3,0)))</f>
        <v/>
      </c>
      <c r="CB32" s="10" t="str">
        <f>IF($AH32="","",IF(OR($V32&lt;2.7,$V32&gt;90),"Age OOR",VLOOKUP(CB$14&amp;"-int-"&amp;$M32,Equations!$G:$I,3,0)+VLOOKUP(CB$14&amp;"-sexo-"&amp;$M32,Equations!$G:$I,3,0)*$U32+VLOOKUP(CB$14&amp;"-edad-"&amp;$M32,Equations!$G:$I,3,0)*$V32+VLOOKUP(CB$14&amp;"-est-"&amp;$M32,Equations!$G:$I,3,0)*(1/$W32)+VLOOKUP(CB$14&amp;"-imc-"&amp;$M32,Equations!$G:$I,3,0)*(1/$Q32)))</f>
        <v/>
      </c>
      <c r="CC32" s="10" t="str">
        <f>IF($AH32="","",IF(OR($V32&lt;2.7,$V32&gt;90),"Age OOR",CB32-1.6449*VLOOKUP(CB$14&amp;"-rse-"&amp;$M32,Equations!$G:$I,3,0)))</f>
        <v/>
      </c>
      <c r="CD32" s="10" t="str">
        <f>IF($AH32="","",IF(OR($V32&lt;2.7,$V32&gt;90),"Age OOR",CB32+1.6449*VLOOKUP(CB$14&amp;"-rse-"&amp;$M32,Equations!$G:$I,3,0)))</f>
        <v/>
      </c>
      <c r="CE32" s="10" t="str">
        <f t="shared" si="21"/>
        <v/>
      </c>
      <c r="CF32" s="10" t="str">
        <f>IF($AH32="","",IF(OR($V32&lt;2.7,$V32&gt;90),"Age OOR",($AH32-CB32)/VLOOKUP(CB$14&amp;"-rse-"&amp;$M32,Equations!$G:$I,3,0)))</f>
        <v/>
      </c>
      <c r="CG32" s="10" t="str">
        <f>IF($AI32="","",IF(OR($V32&lt;2.7,$V32&gt;90),"Age OOR",VLOOKUP(CG$14&amp;"-int-"&amp;$N32,Equations!$G:$I,3,0)+VLOOKUP(CG$14&amp;"-sexo-"&amp;$N32,Equations!$G:$I,3,0)*$U32+VLOOKUP(CG$14&amp;"-edad-"&amp;$N32,Equations!$G:$I,3,0)*$V32+VLOOKUP(CG$14&amp;"-est-"&amp;$N32,Equations!$G:$I,3,0)*(1/$W32)+VLOOKUP(CG$14&amp;"-imc-"&amp;$N32,Equations!$G:$I,3,0)*(1/$Q32)))</f>
        <v/>
      </c>
      <c r="CH32" s="10" t="str">
        <f>IF($AI32="","",IF(OR($V32&lt;2.7,$V32&gt;90),"Age OOR",CG32-1.6449*VLOOKUP(CG$14&amp;"-rse-"&amp;$N32,Equations!$G:$I,3,0)))</f>
        <v/>
      </c>
      <c r="CI32" s="10" t="str">
        <f>IF($AI32="","",IF(OR($V32&lt;2.7,$V32&gt;90),"Age OOR",CG32+1.6449*VLOOKUP(CG$14&amp;"-rse-"&amp;$N32,Equations!$G:$I,3,0)))</f>
        <v/>
      </c>
      <c r="CJ32" s="10" t="str">
        <f t="shared" si="22"/>
        <v/>
      </c>
      <c r="CK32" s="10" t="str">
        <f>IF($AI32="","",IF(OR($V32&lt;2.7,$V32&gt;90),"Age OOR",($AI32-CG32)/VLOOKUP(CG$14&amp;"-rse-"&amp;$N32,Equations!$G:$I,3,0)))</f>
        <v/>
      </c>
      <c r="CL32" s="10" t="str">
        <f>IF($AJ32="","",IF(OR($V32&lt;2.7,$V32&gt;90),"Age OOR",VLOOKUP(CL$14&amp;"-int-"&amp;$O32,Equations!$G:$I,3,0)+VLOOKUP(CL$14&amp;"-sexo-"&amp;$O32,Equations!$G:$I,3,0)*$U32+VLOOKUP(CL$14&amp;"-edad-"&amp;$O32,Equations!$G:$I,3,0)*$V32+VLOOKUP(CL$14&amp;"-est-"&amp;$O32,Equations!$G:$I,3,0)*(1/$W32)+VLOOKUP(CL$14&amp;"-imc-"&amp;$O32,Equations!$G:$I,3,0)*(1/$Q32)))</f>
        <v/>
      </c>
      <c r="CM32" s="10" t="str">
        <f>IF($AJ32="","",IF(OR($V32&lt;2.7,$V32&gt;90),"Age OOR",CL32-1.6449*VLOOKUP(CL$14&amp;"-rse-"&amp;$O32,Equations!$G:$I,3,0)))</f>
        <v/>
      </c>
      <c r="CN32" s="10" t="str">
        <f>IF($AJ32="","",IF(OR($V32&lt;2.7,$V32&gt;90),"Age OOR",CL32+1.6449*VLOOKUP(CL$14&amp;"-rse-"&amp;$O32,Equations!$G:$I,3,0)))</f>
        <v/>
      </c>
      <c r="CO32" s="10" t="str">
        <f t="shared" si="23"/>
        <v/>
      </c>
      <c r="CP32" s="10" t="str">
        <f>IF($AJ32="","",IF(OR($V32&lt;2.7,$V32&gt;90),"Age OOR",($AJ32-CL32)/VLOOKUP(CL$14&amp;"-rse-"&amp;$O32,Equations!$G:$I,3,0)))</f>
        <v/>
      </c>
      <c r="CQ32" s="10" t="str">
        <f>IF($AK32="","",IF(OR($V32&lt;2.7,$V32&gt;90),"Age OOR",EXP(VLOOKUP(CQ$14&amp;"-int-"&amp;$P32,Equations!$G:$I,3,0)+VLOOKUP(CQ$14&amp;"-sexo-"&amp;$P32,Equations!$G:$I,3,0)*$U32+VLOOKUP(CQ$14&amp;"-edad-"&amp;$P32,Equations!$G:$I,3,0)*$V32+VLOOKUP(CQ$14&amp;"-est-"&amp;$P32,Equations!$G:$I,3,0)*(1/$W32)+VLOOKUP(CQ$14&amp;"-imc-"&amp;$P32,Equations!$G:$I,3,0)*(1/$Q32))))</f>
        <v/>
      </c>
      <c r="CR32" s="10" t="str">
        <f>IF($AK32="","",IF(OR($V32&lt;2.7,$V32&gt;90),"Age OOR",EXP(LN(CQ32)-1.6449*VLOOKUP(CQ$14&amp;"-rse-"&amp;$P32,Equations!$G:$I,3,0))))</f>
        <v/>
      </c>
      <c r="CS32" s="10" t="str">
        <f>IF($AK32="","",IF(OR($V32&lt;2.7,$V32&gt;90),"Age OOR",EXP(LN(CQ32)+1.6449*VLOOKUP(CQ$14&amp;"-rse-"&amp;$P32,Equations!$G:$I,3,0))))</f>
        <v/>
      </c>
      <c r="CT32" s="10" t="str">
        <f t="shared" si="24"/>
        <v/>
      </c>
      <c r="CU32" s="10" t="str">
        <f>IF($AK32="","",IF(OR($V32&lt;2.7,$V32&gt;90),"Age OOR",(LN($AK32)-LN(CQ32))/VLOOKUP(CQ$14&amp;"-rse-"&amp;$P32,Equations!$G:$I,3,0)))</f>
        <v/>
      </c>
      <c r="CV32" s="47"/>
    </row>
    <row r="33" spans="5:100" x14ac:dyDescent="0.2">
      <c r="E33" s="23" t="str">
        <f t="shared" si="0"/>
        <v>Age out of range</v>
      </c>
      <c r="F33" s="23" t="str">
        <f t="shared" si="1"/>
        <v>Age out of range</v>
      </c>
      <c r="G33" s="23" t="str">
        <f t="shared" si="2"/>
        <v>Age out of range</v>
      </c>
      <c r="H33" s="23" t="str">
        <f t="shared" si="3"/>
        <v>Age out of range</v>
      </c>
      <c r="I33" s="23" t="str">
        <f t="shared" si="4"/>
        <v>Age out of range</v>
      </c>
      <c r="J33" s="23" t="str">
        <f t="shared" si="5"/>
        <v>Age out of range</v>
      </c>
      <c r="K33" s="23" t="str">
        <f t="shared" si="6"/>
        <v>Age out of range</v>
      </c>
      <c r="L33" s="23" t="str">
        <f t="shared" si="7"/>
        <v>Age out of range</v>
      </c>
      <c r="M33" s="23" t="str">
        <f t="shared" si="8"/>
        <v>Age out of range</v>
      </c>
      <c r="N33" s="23" t="str">
        <f t="shared" si="9"/>
        <v>Age out of range</v>
      </c>
      <c r="O33" s="23" t="str">
        <f t="shared" si="10"/>
        <v>Age out of range</v>
      </c>
      <c r="P33" s="23" t="str">
        <f t="shared" si="11"/>
        <v>Age out of range</v>
      </c>
      <c r="Q33" s="23" t="e">
        <f t="shared" si="12"/>
        <v>#DIV/0!</v>
      </c>
      <c r="R33" s="17"/>
      <c r="S33" s="23">
        <v>17</v>
      </c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7"/>
      <c r="AM33" s="47"/>
      <c r="AN33" s="10" t="str">
        <f>IF($Z33="","",IF(OR($V33&lt;2.7,$V33&gt;90),"Age OOR",VLOOKUP(AN$14&amp;"-int-"&amp;$E33,Equations!$G:$I,3,0)+VLOOKUP(AN$14&amp;"-sexo-"&amp;$E33,Equations!$G:$I,3,0)*$U33+VLOOKUP(AN$14&amp;"-edad-"&amp;$E33,Equations!$G:$I,3,0)*$V33+VLOOKUP(AN$14&amp;"-est-"&amp;$E33,Equations!$G:$I,3,0)*(1/$W33)+VLOOKUP(AN$14&amp;"-imc-"&amp;$E33,Equations!$G:$I,3,0)*(1/$Q33)))</f>
        <v/>
      </c>
      <c r="AO33" s="10" t="str">
        <f>IF($Z33="","",IF(OR($V33&lt;2.7,$V33&gt;90),"Age OOR",AN33-1.6449*VLOOKUP(AN$14&amp;"-rse-"&amp;$E33,Equations!$G:$I,3,0)))</f>
        <v/>
      </c>
      <c r="AP33" s="10" t="str">
        <f>IF($Z33="","",IF(OR($V33&lt;2.7,$V33&gt;90),"Age OOR",AN33+1.6449*VLOOKUP(AN$14&amp;"-rse-"&amp;$E33,Equations!$G:$I,3,0)))</f>
        <v/>
      </c>
      <c r="AQ33" s="10" t="str">
        <f t="shared" si="13"/>
        <v/>
      </c>
      <c r="AR33" s="10" t="str">
        <f>IF($Z33="","",IF(OR($V33&lt;2.7,$V33&gt;90),"Age OOR",($Z33-AN33)/VLOOKUP(AN$14&amp;"-rse-"&amp;$E33,Equations!$G:$I,3,0)))</f>
        <v/>
      </c>
      <c r="AS33" s="10" t="str">
        <f>IF($AA33="","",IF(OR($V33&lt;2.7,$V33&gt;90),"Age OOR",VLOOKUP(AS$14&amp;"-int-"&amp;$F33,Equations!$G:$I,3,0)+VLOOKUP(AS$14&amp;"-sexo-"&amp;$F33,Equations!$G:$I,3,0)*$U33+VLOOKUP(AS$14&amp;"-edad-"&amp;$F33,Equations!$G:$I,3,0)*$V33+VLOOKUP(AS$14&amp;"-est-"&amp;$F33,Equations!$G:$I,3,0)*(1/$W33)+VLOOKUP(AS$14&amp;"-imc-"&amp;$F33,Equations!$G:$I,3,0)*(1/$Q33)))</f>
        <v/>
      </c>
      <c r="AT33" s="10" t="str">
        <f>IF($AA33="","",IF(OR($V33&lt;2.7,$V33&gt;90),"Age OOR",AS33-1.6449*VLOOKUP(AS$14&amp;"-rse-"&amp;$F33,Equations!$G:$I,3,0)))</f>
        <v/>
      </c>
      <c r="AU33" s="10" t="str">
        <f>IF($AA33="","",IF(OR($V33&lt;2.7,$V33&gt;90),"Age OOR",AS33+1.6449*VLOOKUP(AS$14&amp;"-rse-"&amp;$F33,Equations!$G:$I,3,0)))</f>
        <v/>
      </c>
      <c r="AV33" s="10" t="str">
        <f t="shared" si="14"/>
        <v/>
      </c>
      <c r="AW33" s="10" t="str">
        <f>IF($AA33="","",IF(OR($V33&lt;2.7,$V33&gt;90),"Age OOR",($AA33-AS33)/VLOOKUP(AS$14&amp;"-rse-"&amp;$F33,Equations!$G:$I,3,0)))</f>
        <v/>
      </c>
      <c r="AX33" s="10" t="str">
        <f>IF($AB33="","",IF(OR($V33&lt;2.7,$V33&gt;90),"Age OOR",VLOOKUP(AX$14&amp;"-int-"&amp;$G33,Equations!$G:$I,3,0)+VLOOKUP(AX$14&amp;"-sexo-"&amp;$G33,Equations!$G:$I,3,0)*$U33+VLOOKUP(AX$14&amp;"-edad-"&amp;$G33,Equations!$G:$I,3,0)*$V33+VLOOKUP(AX$14&amp;"-est-"&amp;$G33,Equations!$G:$I,3,0)*(1/$W33)+VLOOKUP(AX$14&amp;"-imc-"&amp;$G33,Equations!$G:$I,3,0)*(1/$Q33)))</f>
        <v/>
      </c>
      <c r="AY33" s="10" t="str">
        <f>IF($AB33="","",IF(OR($V33&lt;2.7,$V33&gt;90),"Age OOR",AX33-1.6449*VLOOKUP(AX$14&amp;"-rse-"&amp;$G33,Equations!$G:$I,3,0)))</f>
        <v/>
      </c>
      <c r="AZ33" s="10" t="str">
        <f>IF($AB33="","",IF(OR($V33&lt;2.7,$V33&gt;90),"Age OOR",AX33+1.6449*VLOOKUP(AX$14&amp;"-rse-"&amp;$G33,Equations!$G:$I,3,0)))</f>
        <v/>
      </c>
      <c r="BA33" s="10" t="str">
        <f t="shared" si="15"/>
        <v/>
      </c>
      <c r="BB33" s="10" t="str">
        <f>IF($AB33="","",IF(OR($V33&lt;2.7,$V33&gt;90),"Age OOR",($AB33-AX33)/VLOOKUP(AX$14&amp;"-rse-"&amp;$G33,Equations!$G:$I,3,0)))</f>
        <v/>
      </c>
      <c r="BC33" s="10" t="str">
        <f>IF($AC33="","",IF(OR($V33&lt;2.7,$V33&gt;90),"Age OOR",VLOOKUP(BC$14&amp;"-int-"&amp;$H33,Equations!$G:$I,3,0)+VLOOKUP(BC$14&amp;"-sexo-"&amp;$H33,Equations!$G:$I,3,0)*$U33+VLOOKUP(BC$14&amp;"-edad-"&amp;$H33,Equations!$G:$I,3,0)*$V33+VLOOKUP(BC$14&amp;"-est-"&amp;$H33,Equations!$G:$I,3,0)*(1/$W33)+VLOOKUP(BC$14&amp;"-imc-"&amp;$H33,Equations!$G:$I,3,0)*(1/$Q33)))</f>
        <v/>
      </c>
      <c r="BD33" s="10" t="str">
        <f>IF($AC33="","",IF(OR($V33&lt;2.7,$V33&gt;90),"Age OOR",BC33-1.6449*VLOOKUP(BC$14&amp;"-rse-"&amp;$H33,Equations!$G:$I,3,0)))</f>
        <v/>
      </c>
      <c r="BE33" s="10" t="str">
        <f>IF($AC33="","",IF(OR($V33&lt;2.7,$V33&gt;90),"Age OOR",BC33+1.6449*VLOOKUP(BC$14&amp;"-rse-"&amp;$H33,Equations!$G:$I,3,0)))</f>
        <v/>
      </c>
      <c r="BF33" s="10" t="str">
        <f t="shared" si="16"/>
        <v/>
      </c>
      <c r="BG33" s="10" t="str">
        <f>IF($AC33="","",IF(OR($V33&lt;2.7,$V33&gt;90),"Age OOR",($AC33-BC33)/VLOOKUP(BC$14&amp;"-rse-"&amp;$H33,Equations!$G:$I,3,0)))</f>
        <v/>
      </c>
      <c r="BH33" s="10" t="str">
        <f>IF($AD33="","",IF(OR($V33&lt;2.7,$V33&gt;90),"Age OOR",VLOOKUP(BH$14&amp;"-int-"&amp;$I33,Equations!$G:$I,3,0)+VLOOKUP(BH$14&amp;"-sexo-"&amp;$I33,Equations!$G:$I,3,0)*$U33+VLOOKUP(BH$14&amp;"-edad-"&amp;$I33,Equations!$G:$I,3,0)*$V33+VLOOKUP(BH$14&amp;"-est-"&amp;$I33,Equations!$G:$I,3,0)*(1/$W33)+VLOOKUP(BH$14&amp;"-imc-"&amp;$I33,Equations!$G:$I,3,0)*(1/$Q33)))</f>
        <v/>
      </c>
      <c r="BI33" s="10" t="str">
        <f>IF($AD33="","",IF(OR($V33&lt;2.7,$V33&gt;90),"Age OOR",BH33-1.6449*VLOOKUP(BH$14&amp;"-rse-"&amp;$I33,Equations!$G:$I,3,0)))</f>
        <v/>
      </c>
      <c r="BJ33" s="10" t="str">
        <f>IF($AD33="","",IF(OR($V33&lt;2.7,$V33&gt;90),"Age OOR",BH33+1.6449*VLOOKUP(BH$14&amp;"-rse-"&amp;$I33,Equations!$G:$I,3,0)))</f>
        <v/>
      </c>
      <c r="BK33" s="10" t="str">
        <f t="shared" si="17"/>
        <v/>
      </c>
      <c r="BL33" s="10" t="str">
        <f>IF($AD33="","",IF(OR($V33&lt;2.7,$V33&gt;90),"Age OOR",($AD33-BH33)/VLOOKUP(BH$14&amp;"-rse-"&amp;$I33,Equations!$G:$I,3,0)))</f>
        <v/>
      </c>
      <c r="BM33" s="10" t="str">
        <f>IF($AE33="","",IF(OR($V33&lt;2.7,$V33&gt;90),"Age OOR",VLOOKUP(BM$14&amp;"-int-"&amp;$J33,Equations!$G:$I,3,0)+VLOOKUP(BM$14&amp;"-sexo-"&amp;$J33,Equations!$G:$I,3,0)*$U33+VLOOKUP(BM$14&amp;"-edad-"&amp;$J33,Equations!$G:$I,3,0)*$V33+VLOOKUP(BM$14&amp;"-est-"&amp;$J33,Equations!$G:$I,3,0)*(1/$W33)+VLOOKUP(BM$14&amp;"-imc-"&amp;$J33,Equations!$G:$I,3,0)*(1/$Q33)))</f>
        <v/>
      </c>
      <c r="BN33" s="10" t="str">
        <f>IF($AE33="","",IF(OR($V33&lt;2.7,$V33&gt;90),"Age OOR",BM33-1.6449*VLOOKUP(BM$14&amp;"-rse-"&amp;$J33,Equations!$G:$I,3,0)))</f>
        <v/>
      </c>
      <c r="BO33" s="10" t="str">
        <f>IF($AE33="","",IF(OR($V33&lt;2.7,$V33&gt;90),"Age OOR",BM33+1.6449*VLOOKUP(BM$14&amp;"-rse-"&amp;$J33,Equations!$G:$I,3,0)))</f>
        <v/>
      </c>
      <c r="BP33" s="10" t="str">
        <f t="shared" si="18"/>
        <v/>
      </c>
      <c r="BQ33" s="10" t="str">
        <f>IF($AE33="","",IF(OR($V33&lt;2.7,$V33&gt;90),"Age OOR",($AE33-BM33)/VLOOKUP(BM$14&amp;"-rse-"&amp;$J33,Equations!$G:$I,3,0)))</f>
        <v/>
      </c>
      <c r="BR33" s="10" t="str">
        <f>IF($AF33="","",IF(OR($V33&lt;2.7,$V33&gt;90),"Age OOR",VLOOKUP(BR$14&amp;"-int-"&amp;$K33,Equations!$G:$I,3,0)+VLOOKUP(BR$14&amp;"-sexo-"&amp;$K33,Equations!$G:$I,3,0)*$U33+VLOOKUP(BR$14&amp;"-edad-"&amp;$K33,Equations!$G:$I,3,0)*$V33+VLOOKUP(BR$14&amp;"-est-"&amp;$K33,Equations!$G:$I,3,0)*(1/$W33)+VLOOKUP(BR$14&amp;"-imc-"&amp;$K33,Equations!$G:$I,3,0)*(1/$Q33)))</f>
        <v/>
      </c>
      <c r="BS33" s="10" t="str">
        <f>IF($AF33="","",IF(OR($V33&lt;2.7,$V33&gt;90),"Age OOR",BR33-1.6449*VLOOKUP(BR$14&amp;"-rse-"&amp;$K33,Equations!$G:$I,3,0)))</f>
        <v/>
      </c>
      <c r="BT33" s="10" t="str">
        <f>IF($AF33="","",IF(OR($V33&lt;2.7,$V33&gt;90),"Age OOR",BR33+1.6449*VLOOKUP(BR$14&amp;"-rse-"&amp;$K33,Equations!$G:$I,3,0)))</f>
        <v/>
      </c>
      <c r="BU33" s="10" t="str">
        <f t="shared" si="19"/>
        <v/>
      </c>
      <c r="BV33" s="10" t="str">
        <f>IF($AF33="","",IF(OR($V33&lt;2.7,$V33&gt;90),"Age OOR",($AF33-BR33)/VLOOKUP(BR$14&amp;"-rse-"&amp;$K33,Equations!$G:$I,3,0)))</f>
        <v/>
      </c>
      <c r="BW33" s="10" t="str">
        <f>IF($AG33="","",IF(OR($V33&lt;2.7,$V33&gt;90),"Age OOR",VLOOKUP(BW$14&amp;"-int-"&amp;$L33,Equations!$G:$I,3,0)+VLOOKUP(BW$14&amp;"-sexo-"&amp;$L33,Equations!$G:$I,3,0)*$U33+VLOOKUP(BW$14&amp;"-edad-"&amp;$L33,Equations!$G:$I,3,0)*$V33+VLOOKUP(BW$14&amp;"-est-"&amp;$L33,Equations!$G:$I,3,0)*(1/$W33)+VLOOKUP(BW$14&amp;"-imc-"&amp;$L33,Equations!$G:$I,3,0)*(1/$Q33)))</f>
        <v/>
      </c>
      <c r="BX33" s="10" t="str">
        <f>IF($AG33="","",IF(OR($V33&lt;2.7,$V33&gt;90),"Age OOR",BW33-1.6449*VLOOKUP(BW$14&amp;"-rse-"&amp;$L33,Equations!$G:$I,3,0)))</f>
        <v/>
      </c>
      <c r="BY33" s="10" t="str">
        <f>IF($AG33="","",IF(OR($V33&lt;2.7,$V33&gt;90),"Age OOR",BW33+1.6449*VLOOKUP(BW$14&amp;"-rse-"&amp;$L33,Equations!$G:$I,3,0)))</f>
        <v/>
      </c>
      <c r="BZ33" s="10" t="str">
        <f t="shared" si="20"/>
        <v/>
      </c>
      <c r="CA33" s="10" t="str">
        <f>IF($AG33="","",IF(OR($V33&lt;2.7,$V33&gt;90),"Age OOR",($AG33-BW33)/VLOOKUP(BW$14&amp;"-rse-"&amp;$L33,Equations!$G:$I,3,0)))</f>
        <v/>
      </c>
      <c r="CB33" s="10" t="str">
        <f>IF($AH33="","",IF(OR($V33&lt;2.7,$V33&gt;90),"Age OOR",VLOOKUP(CB$14&amp;"-int-"&amp;$M33,Equations!$G:$I,3,0)+VLOOKUP(CB$14&amp;"-sexo-"&amp;$M33,Equations!$G:$I,3,0)*$U33+VLOOKUP(CB$14&amp;"-edad-"&amp;$M33,Equations!$G:$I,3,0)*$V33+VLOOKUP(CB$14&amp;"-est-"&amp;$M33,Equations!$G:$I,3,0)*(1/$W33)+VLOOKUP(CB$14&amp;"-imc-"&amp;$M33,Equations!$G:$I,3,0)*(1/$Q33)))</f>
        <v/>
      </c>
      <c r="CC33" s="10" t="str">
        <f>IF($AH33="","",IF(OR($V33&lt;2.7,$V33&gt;90),"Age OOR",CB33-1.6449*VLOOKUP(CB$14&amp;"-rse-"&amp;$M33,Equations!$G:$I,3,0)))</f>
        <v/>
      </c>
      <c r="CD33" s="10" t="str">
        <f>IF($AH33="","",IF(OR($V33&lt;2.7,$V33&gt;90),"Age OOR",CB33+1.6449*VLOOKUP(CB$14&amp;"-rse-"&amp;$M33,Equations!$G:$I,3,0)))</f>
        <v/>
      </c>
      <c r="CE33" s="10" t="str">
        <f t="shared" si="21"/>
        <v/>
      </c>
      <c r="CF33" s="10" t="str">
        <f>IF($AH33="","",IF(OR($V33&lt;2.7,$V33&gt;90),"Age OOR",($AH33-CB33)/VLOOKUP(CB$14&amp;"-rse-"&amp;$M33,Equations!$G:$I,3,0)))</f>
        <v/>
      </c>
      <c r="CG33" s="10" t="str">
        <f>IF($AI33="","",IF(OR($V33&lt;2.7,$V33&gt;90),"Age OOR",VLOOKUP(CG$14&amp;"-int-"&amp;$N33,Equations!$G:$I,3,0)+VLOOKUP(CG$14&amp;"-sexo-"&amp;$N33,Equations!$G:$I,3,0)*$U33+VLOOKUP(CG$14&amp;"-edad-"&amp;$N33,Equations!$G:$I,3,0)*$V33+VLOOKUP(CG$14&amp;"-est-"&amp;$N33,Equations!$G:$I,3,0)*(1/$W33)+VLOOKUP(CG$14&amp;"-imc-"&amp;$N33,Equations!$G:$I,3,0)*(1/$Q33)))</f>
        <v/>
      </c>
      <c r="CH33" s="10" t="str">
        <f>IF($AI33="","",IF(OR($V33&lt;2.7,$V33&gt;90),"Age OOR",CG33-1.6449*VLOOKUP(CG$14&amp;"-rse-"&amp;$N33,Equations!$G:$I,3,0)))</f>
        <v/>
      </c>
      <c r="CI33" s="10" t="str">
        <f>IF($AI33="","",IF(OR($V33&lt;2.7,$V33&gt;90),"Age OOR",CG33+1.6449*VLOOKUP(CG$14&amp;"-rse-"&amp;$N33,Equations!$G:$I,3,0)))</f>
        <v/>
      </c>
      <c r="CJ33" s="10" t="str">
        <f t="shared" si="22"/>
        <v/>
      </c>
      <c r="CK33" s="10" t="str">
        <f>IF($AI33="","",IF(OR($V33&lt;2.7,$V33&gt;90),"Age OOR",($AI33-CG33)/VLOOKUP(CG$14&amp;"-rse-"&amp;$N33,Equations!$G:$I,3,0)))</f>
        <v/>
      </c>
      <c r="CL33" s="10" t="str">
        <f>IF($AJ33="","",IF(OR($V33&lt;2.7,$V33&gt;90),"Age OOR",VLOOKUP(CL$14&amp;"-int-"&amp;$O33,Equations!$G:$I,3,0)+VLOOKUP(CL$14&amp;"-sexo-"&amp;$O33,Equations!$G:$I,3,0)*$U33+VLOOKUP(CL$14&amp;"-edad-"&amp;$O33,Equations!$G:$I,3,0)*$V33+VLOOKUP(CL$14&amp;"-est-"&amp;$O33,Equations!$G:$I,3,0)*(1/$W33)+VLOOKUP(CL$14&amp;"-imc-"&amp;$O33,Equations!$G:$I,3,0)*(1/$Q33)))</f>
        <v/>
      </c>
      <c r="CM33" s="10" t="str">
        <f>IF($AJ33="","",IF(OR($V33&lt;2.7,$V33&gt;90),"Age OOR",CL33-1.6449*VLOOKUP(CL$14&amp;"-rse-"&amp;$O33,Equations!$G:$I,3,0)))</f>
        <v/>
      </c>
      <c r="CN33" s="10" t="str">
        <f>IF($AJ33="","",IF(OR($V33&lt;2.7,$V33&gt;90),"Age OOR",CL33+1.6449*VLOOKUP(CL$14&amp;"-rse-"&amp;$O33,Equations!$G:$I,3,0)))</f>
        <v/>
      </c>
      <c r="CO33" s="10" t="str">
        <f t="shared" si="23"/>
        <v/>
      </c>
      <c r="CP33" s="10" t="str">
        <f>IF($AJ33="","",IF(OR($V33&lt;2.7,$V33&gt;90),"Age OOR",($AJ33-CL33)/VLOOKUP(CL$14&amp;"-rse-"&amp;$O33,Equations!$G:$I,3,0)))</f>
        <v/>
      </c>
      <c r="CQ33" s="10" t="str">
        <f>IF($AK33="","",IF(OR($V33&lt;2.7,$V33&gt;90),"Age OOR",EXP(VLOOKUP(CQ$14&amp;"-int-"&amp;$P33,Equations!$G:$I,3,0)+VLOOKUP(CQ$14&amp;"-sexo-"&amp;$P33,Equations!$G:$I,3,0)*$U33+VLOOKUP(CQ$14&amp;"-edad-"&amp;$P33,Equations!$G:$I,3,0)*$V33+VLOOKUP(CQ$14&amp;"-est-"&amp;$P33,Equations!$G:$I,3,0)*(1/$W33)+VLOOKUP(CQ$14&amp;"-imc-"&amp;$P33,Equations!$G:$I,3,0)*(1/$Q33))))</f>
        <v/>
      </c>
      <c r="CR33" s="10" t="str">
        <f>IF($AK33="","",IF(OR($V33&lt;2.7,$V33&gt;90),"Age OOR",EXP(LN(CQ33)-1.6449*VLOOKUP(CQ$14&amp;"-rse-"&amp;$P33,Equations!$G:$I,3,0))))</f>
        <v/>
      </c>
      <c r="CS33" s="10" t="str">
        <f>IF($AK33="","",IF(OR($V33&lt;2.7,$V33&gt;90),"Age OOR",EXP(LN(CQ33)+1.6449*VLOOKUP(CQ$14&amp;"-rse-"&amp;$P33,Equations!$G:$I,3,0))))</f>
        <v/>
      </c>
      <c r="CT33" s="10" t="str">
        <f t="shared" si="24"/>
        <v/>
      </c>
      <c r="CU33" s="10" t="str">
        <f>IF($AK33="","",IF(OR($V33&lt;2.7,$V33&gt;90),"Age OOR",(LN($AK33)-LN(CQ33))/VLOOKUP(CQ$14&amp;"-rse-"&amp;$P33,Equations!$G:$I,3,0)))</f>
        <v/>
      </c>
      <c r="CV33" s="47"/>
    </row>
    <row r="34" spans="5:100" x14ac:dyDescent="0.2">
      <c r="E34" s="23" t="str">
        <f t="shared" si="0"/>
        <v>Age out of range</v>
      </c>
      <c r="F34" s="23" t="str">
        <f t="shared" si="1"/>
        <v>Age out of range</v>
      </c>
      <c r="G34" s="23" t="str">
        <f t="shared" si="2"/>
        <v>Age out of range</v>
      </c>
      <c r="H34" s="23" t="str">
        <f t="shared" si="3"/>
        <v>Age out of range</v>
      </c>
      <c r="I34" s="23" t="str">
        <f t="shared" si="4"/>
        <v>Age out of range</v>
      </c>
      <c r="J34" s="23" t="str">
        <f t="shared" si="5"/>
        <v>Age out of range</v>
      </c>
      <c r="K34" s="23" t="str">
        <f t="shared" si="6"/>
        <v>Age out of range</v>
      </c>
      <c r="L34" s="23" t="str">
        <f t="shared" si="7"/>
        <v>Age out of range</v>
      </c>
      <c r="M34" s="23" t="str">
        <f t="shared" si="8"/>
        <v>Age out of range</v>
      </c>
      <c r="N34" s="23" t="str">
        <f t="shared" si="9"/>
        <v>Age out of range</v>
      </c>
      <c r="O34" s="23" t="str">
        <f t="shared" si="10"/>
        <v>Age out of range</v>
      </c>
      <c r="P34" s="23" t="str">
        <f t="shared" si="11"/>
        <v>Age out of range</v>
      </c>
      <c r="Q34" s="23" t="e">
        <f t="shared" si="12"/>
        <v>#DIV/0!</v>
      </c>
      <c r="R34" s="17"/>
      <c r="S34" s="23">
        <v>18</v>
      </c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7"/>
      <c r="AM34" s="47"/>
      <c r="AN34" s="10" t="str">
        <f>IF($Z34="","",IF(OR($V34&lt;2.7,$V34&gt;90),"Age OOR",VLOOKUP(AN$14&amp;"-int-"&amp;$E34,Equations!$G:$I,3,0)+VLOOKUP(AN$14&amp;"-sexo-"&amp;$E34,Equations!$G:$I,3,0)*$U34+VLOOKUP(AN$14&amp;"-edad-"&amp;$E34,Equations!$G:$I,3,0)*$V34+VLOOKUP(AN$14&amp;"-est-"&amp;$E34,Equations!$G:$I,3,0)*(1/$W34)+VLOOKUP(AN$14&amp;"-imc-"&amp;$E34,Equations!$G:$I,3,0)*(1/$Q34)))</f>
        <v/>
      </c>
      <c r="AO34" s="10" t="str">
        <f>IF($Z34="","",IF(OR($V34&lt;2.7,$V34&gt;90),"Age OOR",AN34-1.6449*VLOOKUP(AN$14&amp;"-rse-"&amp;$E34,Equations!$G:$I,3,0)))</f>
        <v/>
      </c>
      <c r="AP34" s="10" t="str">
        <f>IF($Z34="","",IF(OR($V34&lt;2.7,$V34&gt;90),"Age OOR",AN34+1.6449*VLOOKUP(AN$14&amp;"-rse-"&amp;$E34,Equations!$G:$I,3,0)))</f>
        <v/>
      </c>
      <c r="AQ34" s="10" t="str">
        <f t="shared" si="13"/>
        <v/>
      </c>
      <c r="AR34" s="10" t="str">
        <f>IF($Z34="","",IF(OR($V34&lt;2.7,$V34&gt;90),"Age OOR",($Z34-AN34)/VLOOKUP(AN$14&amp;"-rse-"&amp;$E34,Equations!$G:$I,3,0)))</f>
        <v/>
      </c>
      <c r="AS34" s="10" t="str">
        <f>IF($AA34="","",IF(OR($V34&lt;2.7,$V34&gt;90),"Age OOR",VLOOKUP(AS$14&amp;"-int-"&amp;$F34,Equations!$G:$I,3,0)+VLOOKUP(AS$14&amp;"-sexo-"&amp;$F34,Equations!$G:$I,3,0)*$U34+VLOOKUP(AS$14&amp;"-edad-"&amp;$F34,Equations!$G:$I,3,0)*$V34+VLOOKUP(AS$14&amp;"-est-"&amp;$F34,Equations!$G:$I,3,0)*(1/$W34)+VLOOKUP(AS$14&amp;"-imc-"&amp;$F34,Equations!$G:$I,3,0)*(1/$Q34)))</f>
        <v/>
      </c>
      <c r="AT34" s="10" t="str">
        <f>IF($AA34="","",IF(OR($V34&lt;2.7,$V34&gt;90),"Age OOR",AS34-1.6449*VLOOKUP(AS$14&amp;"-rse-"&amp;$F34,Equations!$G:$I,3,0)))</f>
        <v/>
      </c>
      <c r="AU34" s="10" t="str">
        <f>IF($AA34="","",IF(OR($V34&lt;2.7,$V34&gt;90),"Age OOR",AS34+1.6449*VLOOKUP(AS$14&amp;"-rse-"&amp;$F34,Equations!$G:$I,3,0)))</f>
        <v/>
      </c>
      <c r="AV34" s="10" t="str">
        <f t="shared" si="14"/>
        <v/>
      </c>
      <c r="AW34" s="10" t="str">
        <f>IF($AA34="","",IF(OR($V34&lt;2.7,$V34&gt;90),"Age OOR",($AA34-AS34)/VLOOKUP(AS$14&amp;"-rse-"&amp;$F34,Equations!$G:$I,3,0)))</f>
        <v/>
      </c>
      <c r="AX34" s="10" t="str">
        <f>IF($AB34="","",IF(OR($V34&lt;2.7,$V34&gt;90),"Age OOR",VLOOKUP(AX$14&amp;"-int-"&amp;$G34,Equations!$G:$I,3,0)+VLOOKUP(AX$14&amp;"-sexo-"&amp;$G34,Equations!$G:$I,3,0)*$U34+VLOOKUP(AX$14&amp;"-edad-"&amp;$G34,Equations!$G:$I,3,0)*$V34+VLOOKUP(AX$14&amp;"-est-"&amp;$G34,Equations!$G:$I,3,0)*(1/$W34)+VLOOKUP(AX$14&amp;"-imc-"&amp;$G34,Equations!$G:$I,3,0)*(1/$Q34)))</f>
        <v/>
      </c>
      <c r="AY34" s="10" t="str">
        <f>IF($AB34="","",IF(OR($V34&lt;2.7,$V34&gt;90),"Age OOR",AX34-1.6449*VLOOKUP(AX$14&amp;"-rse-"&amp;$G34,Equations!$G:$I,3,0)))</f>
        <v/>
      </c>
      <c r="AZ34" s="10" t="str">
        <f>IF($AB34="","",IF(OR($V34&lt;2.7,$V34&gt;90),"Age OOR",AX34+1.6449*VLOOKUP(AX$14&amp;"-rse-"&amp;$G34,Equations!$G:$I,3,0)))</f>
        <v/>
      </c>
      <c r="BA34" s="10" t="str">
        <f t="shared" si="15"/>
        <v/>
      </c>
      <c r="BB34" s="10" t="str">
        <f>IF($AB34="","",IF(OR($V34&lt;2.7,$V34&gt;90),"Age OOR",($AB34-AX34)/VLOOKUP(AX$14&amp;"-rse-"&amp;$G34,Equations!$G:$I,3,0)))</f>
        <v/>
      </c>
      <c r="BC34" s="10" t="str">
        <f>IF($AC34="","",IF(OR($V34&lt;2.7,$V34&gt;90),"Age OOR",VLOOKUP(BC$14&amp;"-int-"&amp;$H34,Equations!$G:$I,3,0)+VLOOKUP(BC$14&amp;"-sexo-"&amp;$H34,Equations!$G:$I,3,0)*$U34+VLOOKUP(BC$14&amp;"-edad-"&amp;$H34,Equations!$G:$I,3,0)*$V34+VLOOKUP(BC$14&amp;"-est-"&amp;$H34,Equations!$G:$I,3,0)*(1/$W34)+VLOOKUP(BC$14&amp;"-imc-"&amp;$H34,Equations!$G:$I,3,0)*(1/$Q34)))</f>
        <v/>
      </c>
      <c r="BD34" s="10" t="str">
        <f>IF($AC34="","",IF(OR($V34&lt;2.7,$V34&gt;90),"Age OOR",BC34-1.6449*VLOOKUP(BC$14&amp;"-rse-"&amp;$H34,Equations!$G:$I,3,0)))</f>
        <v/>
      </c>
      <c r="BE34" s="10" t="str">
        <f>IF($AC34="","",IF(OR($V34&lt;2.7,$V34&gt;90),"Age OOR",BC34+1.6449*VLOOKUP(BC$14&amp;"-rse-"&amp;$H34,Equations!$G:$I,3,0)))</f>
        <v/>
      </c>
      <c r="BF34" s="10" t="str">
        <f t="shared" si="16"/>
        <v/>
      </c>
      <c r="BG34" s="10" t="str">
        <f>IF($AC34="","",IF(OR($V34&lt;2.7,$V34&gt;90),"Age OOR",($AC34-BC34)/VLOOKUP(BC$14&amp;"-rse-"&amp;$H34,Equations!$G:$I,3,0)))</f>
        <v/>
      </c>
      <c r="BH34" s="10" t="str">
        <f>IF($AD34="","",IF(OR($V34&lt;2.7,$V34&gt;90),"Age OOR",VLOOKUP(BH$14&amp;"-int-"&amp;$I34,Equations!$G:$I,3,0)+VLOOKUP(BH$14&amp;"-sexo-"&amp;$I34,Equations!$G:$I,3,0)*$U34+VLOOKUP(BH$14&amp;"-edad-"&amp;$I34,Equations!$G:$I,3,0)*$V34+VLOOKUP(BH$14&amp;"-est-"&amp;$I34,Equations!$G:$I,3,0)*(1/$W34)+VLOOKUP(BH$14&amp;"-imc-"&amp;$I34,Equations!$G:$I,3,0)*(1/$Q34)))</f>
        <v/>
      </c>
      <c r="BI34" s="10" t="str">
        <f>IF($AD34="","",IF(OR($V34&lt;2.7,$V34&gt;90),"Age OOR",BH34-1.6449*VLOOKUP(BH$14&amp;"-rse-"&amp;$I34,Equations!$G:$I,3,0)))</f>
        <v/>
      </c>
      <c r="BJ34" s="10" t="str">
        <f>IF($AD34="","",IF(OR($V34&lt;2.7,$V34&gt;90),"Age OOR",BH34+1.6449*VLOOKUP(BH$14&amp;"-rse-"&amp;$I34,Equations!$G:$I,3,0)))</f>
        <v/>
      </c>
      <c r="BK34" s="10" t="str">
        <f t="shared" si="17"/>
        <v/>
      </c>
      <c r="BL34" s="10" t="str">
        <f>IF($AD34="","",IF(OR($V34&lt;2.7,$V34&gt;90),"Age OOR",($AD34-BH34)/VLOOKUP(BH$14&amp;"-rse-"&amp;$I34,Equations!$G:$I,3,0)))</f>
        <v/>
      </c>
      <c r="BM34" s="10" t="str">
        <f>IF($AE34="","",IF(OR($V34&lt;2.7,$V34&gt;90),"Age OOR",VLOOKUP(BM$14&amp;"-int-"&amp;$J34,Equations!$G:$I,3,0)+VLOOKUP(BM$14&amp;"-sexo-"&amp;$J34,Equations!$G:$I,3,0)*$U34+VLOOKUP(BM$14&amp;"-edad-"&amp;$J34,Equations!$G:$I,3,0)*$V34+VLOOKUP(BM$14&amp;"-est-"&amp;$J34,Equations!$G:$I,3,0)*(1/$W34)+VLOOKUP(BM$14&amp;"-imc-"&amp;$J34,Equations!$G:$I,3,0)*(1/$Q34)))</f>
        <v/>
      </c>
      <c r="BN34" s="10" t="str">
        <f>IF($AE34="","",IF(OR($V34&lt;2.7,$V34&gt;90),"Age OOR",BM34-1.6449*VLOOKUP(BM$14&amp;"-rse-"&amp;$J34,Equations!$G:$I,3,0)))</f>
        <v/>
      </c>
      <c r="BO34" s="10" t="str">
        <f>IF($AE34="","",IF(OR($V34&lt;2.7,$V34&gt;90),"Age OOR",BM34+1.6449*VLOOKUP(BM$14&amp;"-rse-"&amp;$J34,Equations!$G:$I,3,0)))</f>
        <v/>
      </c>
      <c r="BP34" s="10" t="str">
        <f t="shared" si="18"/>
        <v/>
      </c>
      <c r="BQ34" s="10" t="str">
        <f>IF($AE34="","",IF(OR($V34&lt;2.7,$V34&gt;90),"Age OOR",($AE34-BM34)/VLOOKUP(BM$14&amp;"-rse-"&amp;$J34,Equations!$G:$I,3,0)))</f>
        <v/>
      </c>
      <c r="BR34" s="10" t="str">
        <f>IF($AF34="","",IF(OR($V34&lt;2.7,$V34&gt;90),"Age OOR",VLOOKUP(BR$14&amp;"-int-"&amp;$K34,Equations!$G:$I,3,0)+VLOOKUP(BR$14&amp;"-sexo-"&amp;$K34,Equations!$G:$I,3,0)*$U34+VLOOKUP(BR$14&amp;"-edad-"&amp;$K34,Equations!$G:$I,3,0)*$V34+VLOOKUP(BR$14&amp;"-est-"&amp;$K34,Equations!$G:$I,3,0)*(1/$W34)+VLOOKUP(BR$14&amp;"-imc-"&amp;$K34,Equations!$G:$I,3,0)*(1/$Q34)))</f>
        <v/>
      </c>
      <c r="BS34" s="10" t="str">
        <f>IF($AF34="","",IF(OR($V34&lt;2.7,$V34&gt;90),"Age OOR",BR34-1.6449*VLOOKUP(BR$14&amp;"-rse-"&amp;$K34,Equations!$G:$I,3,0)))</f>
        <v/>
      </c>
      <c r="BT34" s="10" t="str">
        <f>IF($AF34="","",IF(OR($V34&lt;2.7,$V34&gt;90),"Age OOR",BR34+1.6449*VLOOKUP(BR$14&amp;"-rse-"&amp;$K34,Equations!$G:$I,3,0)))</f>
        <v/>
      </c>
      <c r="BU34" s="10" t="str">
        <f t="shared" si="19"/>
        <v/>
      </c>
      <c r="BV34" s="10" t="str">
        <f>IF($AF34="","",IF(OR($V34&lt;2.7,$V34&gt;90),"Age OOR",($AF34-BR34)/VLOOKUP(BR$14&amp;"-rse-"&amp;$K34,Equations!$G:$I,3,0)))</f>
        <v/>
      </c>
      <c r="BW34" s="10" t="str">
        <f>IF($AG34="","",IF(OR($V34&lt;2.7,$V34&gt;90),"Age OOR",VLOOKUP(BW$14&amp;"-int-"&amp;$L34,Equations!$G:$I,3,0)+VLOOKUP(BW$14&amp;"-sexo-"&amp;$L34,Equations!$G:$I,3,0)*$U34+VLOOKUP(BW$14&amp;"-edad-"&amp;$L34,Equations!$G:$I,3,0)*$V34+VLOOKUP(BW$14&amp;"-est-"&amp;$L34,Equations!$G:$I,3,0)*(1/$W34)+VLOOKUP(BW$14&amp;"-imc-"&amp;$L34,Equations!$G:$I,3,0)*(1/$Q34)))</f>
        <v/>
      </c>
      <c r="BX34" s="10" t="str">
        <f>IF($AG34="","",IF(OR($V34&lt;2.7,$V34&gt;90),"Age OOR",BW34-1.6449*VLOOKUP(BW$14&amp;"-rse-"&amp;$L34,Equations!$G:$I,3,0)))</f>
        <v/>
      </c>
      <c r="BY34" s="10" t="str">
        <f>IF($AG34="","",IF(OR($V34&lt;2.7,$V34&gt;90),"Age OOR",BW34+1.6449*VLOOKUP(BW$14&amp;"-rse-"&amp;$L34,Equations!$G:$I,3,0)))</f>
        <v/>
      </c>
      <c r="BZ34" s="10" t="str">
        <f t="shared" si="20"/>
        <v/>
      </c>
      <c r="CA34" s="10" t="str">
        <f>IF($AG34="","",IF(OR($V34&lt;2.7,$V34&gt;90),"Age OOR",($AG34-BW34)/VLOOKUP(BW$14&amp;"-rse-"&amp;$L34,Equations!$G:$I,3,0)))</f>
        <v/>
      </c>
      <c r="CB34" s="10" t="str">
        <f>IF($AH34="","",IF(OR($V34&lt;2.7,$V34&gt;90),"Age OOR",VLOOKUP(CB$14&amp;"-int-"&amp;$M34,Equations!$G:$I,3,0)+VLOOKUP(CB$14&amp;"-sexo-"&amp;$M34,Equations!$G:$I,3,0)*$U34+VLOOKUP(CB$14&amp;"-edad-"&amp;$M34,Equations!$G:$I,3,0)*$V34+VLOOKUP(CB$14&amp;"-est-"&amp;$M34,Equations!$G:$I,3,0)*(1/$W34)+VLOOKUP(CB$14&amp;"-imc-"&amp;$M34,Equations!$G:$I,3,0)*(1/$Q34)))</f>
        <v/>
      </c>
      <c r="CC34" s="10" t="str">
        <f>IF($AH34="","",IF(OR($V34&lt;2.7,$V34&gt;90),"Age OOR",CB34-1.6449*VLOOKUP(CB$14&amp;"-rse-"&amp;$M34,Equations!$G:$I,3,0)))</f>
        <v/>
      </c>
      <c r="CD34" s="10" t="str">
        <f>IF($AH34="","",IF(OR($V34&lt;2.7,$V34&gt;90),"Age OOR",CB34+1.6449*VLOOKUP(CB$14&amp;"-rse-"&amp;$M34,Equations!$G:$I,3,0)))</f>
        <v/>
      </c>
      <c r="CE34" s="10" t="str">
        <f t="shared" si="21"/>
        <v/>
      </c>
      <c r="CF34" s="10" t="str">
        <f>IF($AH34="","",IF(OR($V34&lt;2.7,$V34&gt;90),"Age OOR",($AH34-CB34)/VLOOKUP(CB$14&amp;"-rse-"&amp;$M34,Equations!$G:$I,3,0)))</f>
        <v/>
      </c>
      <c r="CG34" s="10" t="str">
        <f>IF($AI34="","",IF(OR($V34&lt;2.7,$V34&gt;90),"Age OOR",VLOOKUP(CG$14&amp;"-int-"&amp;$N34,Equations!$G:$I,3,0)+VLOOKUP(CG$14&amp;"-sexo-"&amp;$N34,Equations!$G:$I,3,0)*$U34+VLOOKUP(CG$14&amp;"-edad-"&amp;$N34,Equations!$G:$I,3,0)*$V34+VLOOKUP(CG$14&amp;"-est-"&amp;$N34,Equations!$G:$I,3,0)*(1/$W34)+VLOOKUP(CG$14&amp;"-imc-"&amp;$N34,Equations!$G:$I,3,0)*(1/$Q34)))</f>
        <v/>
      </c>
      <c r="CH34" s="10" t="str">
        <f>IF($AI34="","",IF(OR($V34&lt;2.7,$V34&gt;90),"Age OOR",CG34-1.6449*VLOOKUP(CG$14&amp;"-rse-"&amp;$N34,Equations!$G:$I,3,0)))</f>
        <v/>
      </c>
      <c r="CI34" s="10" t="str">
        <f>IF($AI34="","",IF(OR($V34&lt;2.7,$V34&gt;90),"Age OOR",CG34+1.6449*VLOOKUP(CG$14&amp;"-rse-"&amp;$N34,Equations!$G:$I,3,0)))</f>
        <v/>
      </c>
      <c r="CJ34" s="10" t="str">
        <f t="shared" si="22"/>
        <v/>
      </c>
      <c r="CK34" s="10" t="str">
        <f>IF($AI34="","",IF(OR($V34&lt;2.7,$V34&gt;90),"Age OOR",($AI34-CG34)/VLOOKUP(CG$14&amp;"-rse-"&amp;$N34,Equations!$G:$I,3,0)))</f>
        <v/>
      </c>
      <c r="CL34" s="10" t="str">
        <f>IF($AJ34="","",IF(OR($V34&lt;2.7,$V34&gt;90),"Age OOR",VLOOKUP(CL$14&amp;"-int-"&amp;$O34,Equations!$G:$I,3,0)+VLOOKUP(CL$14&amp;"-sexo-"&amp;$O34,Equations!$G:$I,3,0)*$U34+VLOOKUP(CL$14&amp;"-edad-"&amp;$O34,Equations!$G:$I,3,0)*$V34+VLOOKUP(CL$14&amp;"-est-"&amp;$O34,Equations!$G:$I,3,0)*(1/$W34)+VLOOKUP(CL$14&amp;"-imc-"&amp;$O34,Equations!$G:$I,3,0)*(1/$Q34)))</f>
        <v/>
      </c>
      <c r="CM34" s="10" t="str">
        <f>IF($AJ34="","",IF(OR($V34&lt;2.7,$V34&gt;90),"Age OOR",CL34-1.6449*VLOOKUP(CL$14&amp;"-rse-"&amp;$O34,Equations!$G:$I,3,0)))</f>
        <v/>
      </c>
      <c r="CN34" s="10" t="str">
        <f>IF($AJ34="","",IF(OR($V34&lt;2.7,$V34&gt;90),"Age OOR",CL34+1.6449*VLOOKUP(CL$14&amp;"-rse-"&amp;$O34,Equations!$G:$I,3,0)))</f>
        <v/>
      </c>
      <c r="CO34" s="10" t="str">
        <f t="shared" si="23"/>
        <v/>
      </c>
      <c r="CP34" s="10" t="str">
        <f>IF($AJ34="","",IF(OR($V34&lt;2.7,$V34&gt;90),"Age OOR",($AJ34-CL34)/VLOOKUP(CL$14&amp;"-rse-"&amp;$O34,Equations!$G:$I,3,0)))</f>
        <v/>
      </c>
      <c r="CQ34" s="10" t="str">
        <f>IF($AK34="","",IF(OR($V34&lt;2.7,$V34&gt;90),"Age OOR",EXP(VLOOKUP(CQ$14&amp;"-int-"&amp;$P34,Equations!$G:$I,3,0)+VLOOKUP(CQ$14&amp;"-sexo-"&amp;$P34,Equations!$G:$I,3,0)*$U34+VLOOKUP(CQ$14&amp;"-edad-"&amp;$P34,Equations!$G:$I,3,0)*$V34+VLOOKUP(CQ$14&amp;"-est-"&amp;$P34,Equations!$G:$I,3,0)*(1/$W34)+VLOOKUP(CQ$14&amp;"-imc-"&amp;$P34,Equations!$G:$I,3,0)*(1/$Q34))))</f>
        <v/>
      </c>
      <c r="CR34" s="10" t="str">
        <f>IF($AK34="","",IF(OR($V34&lt;2.7,$V34&gt;90),"Age OOR",EXP(LN(CQ34)-1.6449*VLOOKUP(CQ$14&amp;"-rse-"&amp;$P34,Equations!$G:$I,3,0))))</f>
        <v/>
      </c>
      <c r="CS34" s="10" t="str">
        <f>IF($AK34="","",IF(OR($V34&lt;2.7,$V34&gt;90),"Age OOR",EXP(LN(CQ34)+1.6449*VLOOKUP(CQ$14&amp;"-rse-"&amp;$P34,Equations!$G:$I,3,0))))</f>
        <v/>
      </c>
      <c r="CT34" s="10" t="str">
        <f t="shared" si="24"/>
        <v/>
      </c>
      <c r="CU34" s="10" t="str">
        <f>IF($AK34="","",IF(OR($V34&lt;2.7,$V34&gt;90),"Age OOR",(LN($AK34)-LN(CQ34))/VLOOKUP(CQ$14&amp;"-rse-"&amp;$P34,Equations!$G:$I,3,0)))</f>
        <v/>
      </c>
      <c r="CV34" s="47"/>
    </row>
    <row r="35" spans="5:100" x14ac:dyDescent="0.2">
      <c r="E35" s="23" t="str">
        <f t="shared" si="0"/>
        <v>Age out of range</v>
      </c>
      <c r="F35" s="23" t="str">
        <f t="shared" si="1"/>
        <v>Age out of range</v>
      </c>
      <c r="G35" s="23" t="str">
        <f t="shared" si="2"/>
        <v>Age out of range</v>
      </c>
      <c r="H35" s="23" t="str">
        <f t="shared" si="3"/>
        <v>Age out of range</v>
      </c>
      <c r="I35" s="23" t="str">
        <f t="shared" si="4"/>
        <v>Age out of range</v>
      </c>
      <c r="J35" s="23" t="str">
        <f t="shared" si="5"/>
        <v>Age out of range</v>
      </c>
      <c r="K35" s="23" t="str">
        <f t="shared" si="6"/>
        <v>Age out of range</v>
      </c>
      <c r="L35" s="23" t="str">
        <f t="shared" si="7"/>
        <v>Age out of range</v>
      </c>
      <c r="M35" s="23" t="str">
        <f t="shared" si="8"/>
        <v>Age out of range</v>
      </c>
      <c r="N35" s="23" t="str">
        <f t="shared" si="9"/>
        <v>Age out of range</v>
      </c>
      <c r="O35" s="23" t="str">
        <f t="shared" si="10"/>
        <v>Age out of range</v>
      </c>
      <c r="P35" s="23" t="str">
        <f t="shared" si="11"/>
        <v>Age out of range</v>
      </c>
      <c r="Q35" s="23" t="e">
        <f t="shared" si="12"/>
        <v>#DIV/0!</v>
      </c>
      <c r="R35" s="17"/>
      <c r="S35" s="23">
        <v>19</v>
      </c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7"/>
      <c r="AM35" s="47"/>
      <c r="AN35" s="10" t="str">
        <f>IF($Z35="","",IF(OR($V35&lt;2.7,$V35&gt;90),"Age OOR",VLOOKUP(AN$14&amp;"-int-"&amp;$E35,Equations!$G:$I,3,0)+VLOOKUP(AN$14&amp;"-sexo-"&amp;$E35,Equations!$G:$I,3,0)*$U35+VLOOKUP(AN$14&amp;"-edad-"&amp;$E35,Equations!$G:$I,3,0)*$V35+VLOOKUP(AN$14&amp;"-est-"&amp;$E35,Equations!$G:$I,3,0)*(1/$W35)+VLOOKUP(AN$14&amp;"-imc-"&amp;$E35,Equations!$G:$I,3,0)*(1/$Q35)))</f>
        <v/>
      </c>
      <c r="AO35" s="10" t="str">
        <f>IF($Z35="","",IF(OR($V35&lt;2.7,$V35&gt;90),"Age OOR",AN35-1.6449*VLOOKUP(AN$14&amp;"-rse-"&amp;$E35,Equations!$G:$I,3,0)))</f>
        <v/>
      </c>
      <c r="AP35" s="10" t="str">
        <f>IF($Z35="","",IF(OR($V35&lt;2.7,$V35&gt;90),"Age OOR",AN35+1.6449*VLOOKUP(AN$14&amp;"-rse-"&amp;$E35,Equations!$G:$I,3,0)))</f>
        <v/>
      </c>
      <c r="AQ35" s="10" t="str">
        <f t="shared" si="13"/>
        <v/>
      </c>
      <c r="AR35" s="10" t="str">
        <f>IF($Z35="","",IF(OR($V35&lt;2.7,$V35&gt;90),"Age OOR",($Z35-AN35)/VLOOKUP(AN$14&amp;"-rse-"&amp;$E35,Equations!$G:$I,3,0)))</f>
        <v/>
      </c>
      <c r="AS35" s="10" t="str">
        <f>IF($AA35="","",IF(OR($V35&lt;2.7,$V35&gt;90),"Age OOR",VLOOKUP(AS$14&amp;"-int-"&amp;$F35,Equations!$G:$I,3,0)+VLOOKUP(AS$14&amp;"-sexo-"&amp;$F35,Equations!$G:$I,3,0)*$U35+VLOOKUP(AS$14&amp;"-edad-"&amp;$F35,Equations!$G:$I,3,0)*$V35+VLOOKUP(AS$14&amp;"-est-"&amp;$F35,Equations!$G:$I,3,0)*(1/$W35)+VLOOKUP(AS$14&amp;"-imc-"&amp;$F35,Equations!$G:$I,3,0)*(1/$Q35)))</f>
        <v/>
      </c>
      <c r="AT35" s="10" t="str">
        <f>IF($AA35="","",IF(OR($V35&lt;2.7,$V35&gt;90),"Age OOR",AS35-1.6449*VLOOKUP(AS$14&amp;"-rse-"&amp;$F35,Equations!$G:$I,3,0)))</f>
        <v/>
      </c>
      <c r="AU35" s="10" t="str">
        <f>IF($AA35="","",IF(OR($V35&lt;2.7,$V35&gt;90),"Age OOR",AS35+1.6449*VLOOKUP(AS$14&amp;"-rse-"&amp;$F35,Equations!$G:$I,3,0)))</f>
        <v/>
      </c>
      <c r="AV35" s="10" t="str">
        <f t="shared" si="14"/>
        <v/>
      </c>
      <c r="AW35" s="10" t="str">
        <f>IF($AA35="","",IF(OR($V35&lt;2.7,$V35&gt;90),"Age OOR",($AA35-AS35)/VLOOKUP(AS$14&amp;"-rse-"&amp;$F35,Equations!$G:$I,3,0)))</f>
        <v/>
      </c>
      <c r="AX35" s="10" t="str">
        <f>IF($AB35="","",IF(OR($V35&lt;2.7,$V35&gt;90),"Age OOR",VLOOKUP(AX$14&amp;"-int-"&amp;$G35,Equations!$G:$I,3,0)+VLOOKUP(AX$14&amp;"-sexo-"&amp;$G35,Equations!$G:$I,3,0)*$U35+VLOOKUP(AX$14&amp;"-edad-"&amp;$G35,Equations!$G:$I,3,0)*$V35+VLOOKUP(AX$14&amp;"-est-"&amp;$G35,Equations!$G:$I,3,0)*(1/$W35)+VLOOKUP(AX$14&amp;"-imc-"&amp;$G35,Equations!$G:$I,3,0)*(1/$Q35)))</f>
        <v/>
      </c>
      <c r="AY35" s="10" t="str">
        <f>IF($AB35="","",IF(OR($V35&lt;2.7,$V35&gt;90),"Age OOR",AX35-1.6449*VLOOKUP(AX$14&amp;"-rse-"&amp;$G35,Equations!$G:$I,3,0)))</f>
        <v/>
      </c>
      <c r="AZ35" s="10" t="str">
        <f>IF($AB35="","",IF(OR($V35&lt;2.7,$V35&gt;90),"Age OOR",AX35+1.6449*VLOOKUP(AX$14&amp;"-rse-"&amp;$G35,Equations!$G:$I,3,0)))</f>
        <v/>
      </c>
      <c r="BA35" s="10" t="str">
        <f t="shared" si="15"/>
        <v/>
      </c>
      <c r="BB35" s="10" t="str">
        <f>IF($AB35="","",IF(OR($V35&lt;2.7,$V35&gt;90),"Age OOR",($AB35-AX35)/VLOOKUP(AX$14&amp;"-rse-"&amp;$G35,Equations!$G:$I,3,0)))</f>
        <v/>
      </c>
      <c r="BC35" s="10" t="str">
        <f>IF($AC35="","",IF(OR($V35&lt;2.7,$V35&gt;90),"Age OOR",VLOOKUP(BC$14&amp;"-int-"&amp;$H35,Equations!$G:$I,3,0)+VLOOKUP(BC$14&amp;"-sexo-"&amp;$H35,Equations!$G:$I,3,0)*$U35+VLOOKUP(BC$14&amp;"-edad-"&amp;$H35,Equations!$G:$I,3,0)*$V35+VLOOKUP(BC$14&amp;"-est-"&amp;$H35,Equations!$G:$I,3,0)*(1/$W35)+VLOOKUP(BC$14&amp;"-imc-"&amp;$H35,Equations!$G:$I,3,0)*(1/$Q35)))</f>
        <v/>
      </c>
      <c r="BD35" s="10" t="str">
        <f>IF($AC35="","",IF(OR($V35&lt;2.7,$V35&gt;90),"Age OOR",BC35-1.6449*VLOOKUP(BC$14&amp;"-rse-"&amp;$H35,Equations!$G:$I,3,0)))</f>
        <v/>
      </c>
      <c r="BE35" s="10" t="str">
        <f>IF($AC35="","",IF(OR($V35&lt;2.7,$V35&gt;90),"Age OOR",BC35+1.6449*VLOOKUP(BC$14&amp;"-rse-"&amp;$H35,Equations!$G:$I,3,0)))</f>
        <v/>
      </c>
      <c r="BF35" s="10" t="str">
        <f t="shared" si="16"/>
        <v/>
      </c>
      <c r="BG35" s="10" t="str">
        <f>IF($AC35="","",IF(OR($V35&lt;2.7,$V35&gt;90),"Age OOR",($AC35-BC35)/VLOOKUP(BC$14&amp;"-rse-"&amp;$H35,Equations!$G:$I,3,0)))</f>
        <v/>
      </c>
      <c r="BH35" s="10" t="str">
        <f>IF($AD35="","",IF(OR($V35&lt;2.7,$V35&gt;90),"Age OOR",VLOOKUP(BH$14&amp;"-int-"&amp;$I35,Equations!$G:$I,3,0)+VLOOKUP(BH$14&amp;"-sexo-"&amp;$I35,Equations!$G:$I,3,0)*$U35+VLOOKUP(BH$14&amp;"-edad-"&amp;$I35,Equations!$G:$I,3,0)*$V35+VLOOKUP(BH$14&amp;"-est-"&amp;$I35,Equations!$G:$I,3,0)*(1/$W35)+VLOOKUP(BH$14&amp;"-imc-"&amp;$I35,Equations!$G:$I,3,0)*(1/$Q35)))</f>
        <v/>
      </c>
      <c r="BI35" s="10" t="str">
        <f>IF($AD35="","",IF(OR($V35&lt;2.7,$V35&gt;90),"Age OOR",BH35-1.6449*VLOOKUP(BH$14&amp;"-rse-"&amp;$I35,Equations!$G:$I,3,0)))</f>
        <v/>
      </c>
      <c r="BJ35" s="10" t="str">
        <f>IF($AD35="","",IF(OR($V35&lt;2.7,$V35&gt;90),"Age OOR",BH35+1.6449*VLOOKUP(BH$14&amp;"-rse-"&amp;$I35,Equations!$G:$I,3,0)))</f>
        <v/>
      </c>
      <c r="BK35" s="10" t="str">
        <f t="shared" si="17"/>
        <v/>
      </c>
      <c r="BL35" s="10" t="str">
        <f>IF($AD35="","",IF(OR($V35&lt;2.7,$V35&gt;90),"Age OOR",($AD35-BH35)/VLOOKUP(BH$14&amp;"-rse-"&amp;$I35,Equations!$G:$I,3,0)))</f>
        <v/>
      </c>
      <c r="BM35" s="10" t="str">
        <f>IF($AE35="","",IF(OR($V35&lt;2.7,$V35&gt;90),"Age OOR",VLOOKUP(BM$14&amp;"-int-"&amp;$J35,Equations!$G:$I,3,0)+VLOOKUP(BM$14&amp;"-sexo-"&amp;$J35,Equations!$G:$I,3,0)*$U35+VLOOKUP(BM$14&amp;"-edad-"&amp;$J35,Equations!$G:$I,3,0)*$V35+VLOOKUP(BM$14&amp;"-est-"&amp;$J35,Equations!$G:$I,3,0)*(1/$W35)+VLOOKUP(BM$14&amp;"-imc-"&amp;$J35,Equations!$G:$I,3,0)*(1/$Q35)))</f>
        <v/>
      </c>
      <c r="BN35" s="10" t="str">
        <f>IF($AE35="","",IF(OR($V35&lt;2.7,$V35&gt;90),"Age OOR",BM35-1.6449*VLOOKUP(BM$14&amp;"-rse-"&amp;$J35,Equations!$G:$I,3,0)))</f>
        <v/>
      </c>
      <c r="BO35" s="10" t="str">
        <f>IF($AE35="","",IF(OR($V35&lt;2.7,$V35&gt;90),"Age OOR",BM35+1.6449*VLOOKUP(BM$14&amp;"-rse-"&amp;$J35,Equations!$G:$I,3,0)))</f>
        <v/>
      </c>
      <c r="BP35" s="10" t="str">
        <f t="shared" si="18"/>
        <v/>
      </c>
      <c r="BQ35" s="10" t="str">
        <f>IF($AE35="","",IF(OR($V35&lt;2.7,$V35&gt;90),"Age OOR",($AE35-BM35)/VLOOKUP(BM$14&amp;"-rse-"&amp;$J35,Equations!$G:$I,3,0)))</f>
        <v/>
      </c>
      <c r="BR35" s="10" t="str">
        <f>IF($AF35="","",IF(OR($V35&lt;2.7,$V35&gt;90),"Age OOR",VLOOKUP(BR$14&amp;"-int-"&amp;$K35,Equations!$G:$I,3,0)+VLOOKUP(BR$14&amp;"-sexo-"&amp;$K35,Equations!$G:$I,3,0)*$U35+VLOOKUP(BR$14&amp;"-edad-"&amp;$K35,Equations!$G:$I,3,0)*$V35+VLOOKUP(BR$14&amp;"-est-"&amp;$K35,Equations!$G:$I,3,0)*(1/$W35)+VLOOKUP(BR$14&amp;"-imc-"&amp;$K35,Equations!$G:$I,3,0)*(1/$Q35)))</f>
        <v/>
      </c>
      <c r="BS35" s="10" t="str">
        <f>IF($AF35="","",IF(OR($V35&lt;2.7,$V35&gt;90),"Age OOR",BR35-1.6449*VLOOKUP(BR$14&amp;"-rse-"&amp;$K35,Equations!$G:$I,3,0)))</f>
        <v/>
      </c>
      <c r="BT35" s="10" t="str">
        <f>IF($AF35="","",IF(OR($V35&lt;2.7,$V35&gt;90),"Age OOR",BR35+1.6449*VLOOKUP(BR$14&amp;"-rse-"&amp;$K35,Equations!$G:$I,3,0)))</f>
        <v/>
      </c>
      <c r="BU35" s="10" t="str">
        <f t="shared" si="19"/>
        <v/>
      </c>
      <c r="BV35" s="10" t="str">
        <f>IF($AF35="","",IF(OR($V35&lt;2.7,$V35&gt;90),"Age OOR",($AF35-BR35)/VLOOKUP(BR$14&amp;"-rse-"&amp;$K35,Equations!$G:$I,3,0)))</f>
        <v/>
      </c>
      <c r="BW35" s="10" t="str">
        <f>IF($AG35="","",IF(OR($V35&lt;2.7,$V35&gt;90),"Age OOR",VLOOKUP(BW$14&amp;"-int-"&amp;$L35,Equations!$G:$I,3,0)+VLOOKUP(BW$14&amp;"-sexo-"&amp;$L35,Equations!$G:$I,3,0)*$U35+VLOOKUP(BW$14&amp;"-edad-"&amp;$L35,Equations!$G:$I,3,0)*$V35+VLOOKUP(BW$14&amp;"-est-"&amp;$L35,Equations!$G:$I,3,0)*(1/$W35)+VLOOKUP(BW$14&amp;"-imc-"&amp;$L35,Equations!$G:$I,3,0)*(1/$Q35)))</f>
        <v/>
      </c>
      <c r="BX35" s="10" t="str">
        <f>IF($AG35="","",IF(OR($V35&lt;2.7,$V35&gt;90),"Age OOR",BW35-1.6449*VLOOKUP(BW$14&amp;"-rse-"&amp;$L35,Equations!$G:$I,3,0)))</f>
        <v/>
      </c>
      <c r="BY35" s="10" t="str">
        <f>IF($AG35="","",IF(OR($V35&lt;2.7,$V35&gt;90),"Age OOR",BW35+1.6449*VLOOKUP(BW$14&amp;"-rse-"&amp;$L35,Equations!$G:$I,3,0)))</f>
        <v/>
      </c>
      <c r="BZ35" s="10" t="str">
        <f t="shared" si="20"/>
        <v/>
      </c>
      <c r="CA35" s="10" t="str">
        <f>IF($AG35="","",IF(OR($V35&lt;2.7,$V35&gt;90),"Age OOR",($AG35-BW35)/VLOOKUP(BW$14&amp;"-rse-"&amp;$L35,Equations!$G:$I,3,0)))</f>
        <v/>
      </c>
      <c r="CB35" s="10" t="str">
        <f>IF($AH35="","",IF(OR($V35&lt;2.7,$V35&gt;90),"Age OOR",VLOOKUP(CB$14&amp;"-int-"&amp;$M35,Equations!$G:$I,3,0)+VLOOKUP(CB$14&amp;"-sexo-"&amp;$M35,Equations!$G:$I,3,0)*$U35+VLOOKUP(CB$14&amp;"-edad-"&amp;$M35,Equations!$G:$I,3,0)*$V35+VLOOKUP(CB$14&amp;"-est-"&amp;$M35,Equations!$G:$I,3,0)*(1/$W35)+VLOOKUP(CB$14&amp;"-imc-"&amp;$M35,Equations!$G:$I,3,0)*(1/$Q35)))</f>
        <v/>
      </c>
      <c r="CC35" s="10" t="str">
        <f>IF($AH35="","",IF(OR($V35&lt;2.7,$V35&gt;90),"Age OOR",CB35-1.6449*VLOOKUP(CB$14&amp;"-rse-"&amp;$M35,Equations!$G:$I,3,0)))</f>
        <v/>
      </c>
      <c r="CD35" s="10" t="str">
        <f>IF($AH35="","",IF(OR($V35&lt;2.7,$V35&gt;90),"Age OOR",CB35+1.6449*VLOOKUP(CB$14&amp;"-rse-"&amp;$M35,Equations!$G:$I,3,0)))</f>
        <v/>
      </c>
      <c r="CE35" s="10" t="str">
        <f t="shared" si="21"/>
        <v/>
      </c>
      <c r="CF35" s="10" t="str">
        <f>IF($AH35="","",IF(OR($V35&lt;2.7,$V35&gt;90),"Age OOR",($AH35-CB35)/VLOOKUP(CB$14&amp;"-rse-"&amp;$M35,Equations!$G:$I,3,0)))</f>
        <v/>
      </c>
      <c r="CG35" s="10" t="str">
        <f>IF($AI35="","",IF(OR($V35&lt;2.7,$V35&gt;90),"Age OOR",VLOOKUP(CG$14&amp;"-int-"&amp;$N35,Equations!$G:$I,3,0)+VLOOKUP(CG$14&amp;"-sexo-"&amp;$N35,Equations!$G:$I,3,0)*$U35+VLOOKUP(CG$14&amp;"-edad-"&amp;$N35,Equations!$G:$I,3,0)*$V35+VLOOKUP(CG$14&amp;"-est-"&amp;$N35,Equations!$G:$I,3,0)*(1/$W35)+VLOOKUP(CG$14&amp;"-imc-"&amp;$N35,Equations!$G:$I,3,0)*(1/$Q35)))</f>
        <v/>
      </c>
      <c r="CH35" s="10" t="str">
        <f>IF($AI35="","",IF(OR($V35&lt;2.7,$V35&gt;90),"Age OOR",CG35-1.6449*VLOOKUP(CG$14&amp;"-rse-"&amp;$N35,Equations!$G:$I,3,0)))</f>
        <v/>
      </c>
      <c r="CI35" s="10" t="str">
        <f>IF($AI35="","",IF(OR($V35&lt;2.7,$V35&gt;90),"Age OOR",CG35+1.6449*VLOOKUP(CG$14&amp;"-rse-"&amp;$N35,Equations!$G:$I,3,0)))</f>
        <v/>
      </c>
      <c r="CJ35" s="10" t="str">
        <f t="shared" si="22"/>
        <v/>
      </c>
      <c r="CK35" s="10" t="str">
        <f>IF($AI35="","",IF(OR($V35&lt;2.7,$V35&gt;90),"Age OOR",($AI35-CG35)/VLOOKUP(CG$14&amp;"-rse-"&amp;$N35,Equations!$G:$I,3,0)))</f>
        <v/>
      </c>
      <c r="CL35" s="10" t="str">
        <f>IF($AJ35="","",IF(OR($V35&lt;2.7,$V35&gt;90),"Age OOR",VLOOKUP(CL$14&amp;"-int-"&amp;$O35,Equations!$G:$I,3,0)+VLOOKUP(CL$14&amp;"-sexo-"&amp;$O35,Equations!$G:$I,3,0)*$U35+VLOOKUP(CL$14&amp;"-edad-"&amp;$O35,Equations!$G:$I,3,0)*$V35+VLOOKUP(CL$14&amp;"-est-"&amp;$O35,Equations!$G:$I,3,0)*(1/$W35)+VLOOKUP(CL$14&amp;"-imc-"&amp;$O35,Equations!$G:$I,3,0)*(1/$Q35)))</f>
        <v/>
      </c>
      <c r="CM35" s="10" t="str">
        <f>IF($AJ35="","",IF(OR($V35&lt;2.7,$V35&gt;90),"Age OOR",CL35-1.6449*VLOOKUP(CL$14&amp;"-rse-"&amp;$O35,Equations!$G:$I,3,0)))</f>
        <v/>
      </c>
      <c r="CN35" s="10" t="str">
        <f>IF($AJ35="","",IF(OR($V35&lt;2.7,$V35&gt;90),"Age OOR",CL35+1.6449*VLOOKUP(CL$14&amp;"-rse-"&amp;$O35,Equations!$G:$I,3,0)))</f>
        <v/>
      </c>
      <c r="CO35" s="10" t="str">
        <f t="shared" si="23"/>
        <v/>
      </c>
      <c r="CP35" s="10" t="str">
        <f>IF($AJ35="","",IF(OR($V35&lt;2.7,$V35&gt;90),"Age OOR",($AJ35-CL35)/VLOOKUP(CL$14&amp;"-rse-"&amp;$O35,Equations!$G:$I,3,0)))</f>
        <v/>
      </c>
      <c r="CQ35" s="10" t="str">
        <f>IF($AK35="","",IF(OR($V35&lt;2.7,$V35&gt;90),"Age OOR",EXP(VLOOKUP(CQ$14&amp;"-int-"&amp;$P35,Equations!$G:$I,3,0)+VLOOKUP(CQ$14&amp;"-sexo-"&amp;$P35,Equations!$G:$I,3,0)*$U35+VLOOKUP(CQ$14&amp;"-edad-"&amp;$P35,Equations!$G:$I,3,0)*$V35+VLOOKUP(CQ$14&amp;"-est-"&amp;$P35,Equations!$G:$I,3,0)*(1/$W35)+VLOOKUP(CQ$14&amp;"-imc-"&amp;$P35,Equations!$G:$I,3,0)*(1/$Q35))))</f>
        <v/>
      </c>
      <c r="CR35" s="10" t="str">
        <f>IF($AK35="","",IF(OR($V35&lt;2.7,$V35&gt;90),"Age OOR",EXP(LN(CQ35)-1.6449*VLOOKUP(CQ$14&amp;"-rse-"&amp;$P35,Equations!$G:$I,3,0))))</f>
        <v/>
      </c>
      <c r="CS35" s="10" t="str">
        <f>IF($AK35="","",IF(OR($V35&lt;2.7,$V35&gt;90),"Age OOR",EXP(LN(CQ35)+1.6449*VLOOKUP(CQ$14&amp;"-rse-"&amp;$P35,Equations!$G:$I,3,0))))</f>
        <v/>
      </c>
      <c r="CT35" s="10" t="str">
        <f t="shared" si="24"/>
        <v/>
      </c>
      <c r="CU35" s="10" t="str">
        <f>IF($AK35="","",IF(OR($V35&lt;2.7,$V35&gt;90),"Age OOR",(LN($AK35)-LN(CQ35))/VLOOKUP(CQ$14&amp;"-rse-"&amp;$P35,Equations!$G:$I,3,0)))</f>
        <v/>
      </c>
      <c r="CV35" s="47"/>
    </row>
    <row r="36" spans="5:100" x14ac:dyDescent="0.2">
      <c r="E36" s="23" t="str">
        <f t="shared" si="0"/>
        <v>Age out of range</v>
      </c>
      <c r="F36" s="23" t="str">
        <f t="shared" si="1"/>
        <v>Age out of range</v>
      </c>
      <c r="G36" s="23" t="str">
        <f t="shared" si="2"/>
        <v>Age out of range</v>
      </c>
      <c r="H36" s="23" t="str">
        <f t="shared" si="3"/>
        <v>Age out of range</v>
      </c>
      <c r="I36" s="23" t="str">
        <f t="shared" si="4"/>
        <v>Age out of range</v>
      </c>
      <c r="J36" s="23" t="str">
        <f t="shared" si="5"/>
        <v>Age out of range</v>
      </c>
      <c r="K36" s="23" t="str">
        <f t="shared" si="6"/>
        <v>Age out of range</v>
      </c>
      <c r="L36" s="23" t="str">
        <f t="shared" si="7"/>
        <v>Age out of range</v>
      </c>
      <c r="M36" s="23" t="str">
        <f t="shared" si="8"/>
        <v>Age out of range</v>
      </c>
      <c r="N36" s="23" t="str">
        <f t="shared" si="9"/>
        <v>Age out of range</v>
      </c>
      <c r="O36" s="23" t="str">
        <f t="shared" si="10"/>
        <v>Age out of range</v>
      </c>
      <c r="P36" s="23" t="str">
        <f t="shared" si="11"/>
        <v>Age out of range</v>
      </c>
      <c r="Q36" s="23" t="e">
        <f t="shared" si="12"/>
        <v>#DIV/0!</v>
      </c>
      <c r="R36" s="17"/>
      <c r="S36" s="23">
        <v>20</v>
      </c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7"/>
      <c r="AM36" s="47"/>
      <c r="AN36" s="10" t="str">
        <f>IF($Z36="","",IF(OR($V36&lt;2.7,$V36&gt;90),"Age OOR",VLOOKUP(AN$14&amp;"-int-"&amp;$E36,Equations!$G:$I,3,0)+VLOOKUP(AN$14&amp;"-sexo-"&amp;$E36,Equations!$G:$I,3,0)*$U36+VLOOKUP(AN$14&amp;"-edad-"&amp;$E36,Equations!$G:$I,3,0)*$V36+VLOOKUP(AN$14&amp;"-est-"&amp;$E36,Equations!$G:$I,3,0)*(1/$W36)+VLOOKUP(AN$14&amp;"-imc-"&amp;$E36,Equations!$G:$I,3,0)*(1/$Q36)))</f>
        <v/>
      </c>
      <c r="AO36" s="10" t="str">
        <f>IF($Z36="","",IF(OR($V36&lt;2.7,$V36&gt;90),"Age OOR",AN36-1.6449*VLOOKUP(AN$14&amp;"-rse-"&amp;$E36,Equations!$G:$I,3,0)))</f>
        <v/>
      </c>
      <c r="AP36" s="10" t="str">
        <f>IF($Z36="","",IF(OR($V36&lt;2.7,$V36&gt;90),"Age OOR",AN36+1.6449*VLOOKUP(AN$14&amp;"-rse-"&amp;$E36,Equations!$G:$I,3,0)))</f>
        <v/>
      </c>
      <c r="AQ36" s="10" t="str">
        <f t="shared" si="13"/>
        <v/>
      </c>
      <c r="AR36" s="10" t="str">
        <f>IF($Z36="","",IF(OR($V36&lt;2.7,$V36&gt;90),"Age OOR",($Z36-AN36)/VLOOKUP(AN$14&amp;"-rse-"&amp;$E36,Equations!$G:$I,3,0)))</f>
        <v/>
      </c>
      <c r="AS36" s="10" t="str">
        <f>IF($AA36="","",IF(OR($V36&lt;2.7,$V36&gt;90),"Age OOR",VLOOKUP(AS$14&amp;"-int-"&amp;$F36,Equations!$G:$I,3,0)+VLOOKUP(AS$14&amp;"-sexo-"&amp;$F36,Equations!$G:$I,3,0)*$U36+VLOOKUP(AS$14&amp;"-edad-"&amp;$F36,Equations!$G:$I,3,0)*$V36+VLOOKUP(AS$14&amp;"-est-"&amp;$F36,Equations!$G:$I,3,0)*(1/$W36)+VLOOKUP(AS$14&amp;"-imc-"&amp;$F36,Equations!$G:$I,3,0)*(1/$Q36)))</f>
        <v/>
      </c>
      <c r="AT36" s="10" t="str">
        <f>IF($AA36="","",IF(OR($V36&lt;2.7,$V36&gt;90),"Age OOR",AS36-1.6449*VLOOKUP(AS$14&amp;"-rse-"&amp;$F36,Equations!$G:$I,3,0)))</f>
        <v/>
      </c>
      <c r="AU36" s="10" t="str">
        <f>IF($AA36="","",IF(OR($V36&lt;2.7,$V36&gt;90),"Age OOR",AS36+1.6449*VLOOKUP(AS$14&amp;"-rse-"&amp;$F36,Equations!$G:$I,3,0)))</f>
        <v/>
      </c>
      <c r="AV36" s="10" t="str">
        <f t="shared" si="14"/>
        <v/>
      </c>
      <c r="AW36" s="10" t="str">
        <f>IF($AA36="","",IF(OR($V36&lt;2.7,$V36&gt;90),"Age OOR",($AA36-AS36)/VLOOKUP(AS$14&amp;"-rse-"&amp;$F36,Equations!$G:$I,3,0)))</f>
        <v/>
      </c>
      <c r="AX36" s="10" t="str">
        <f>IF($AB36="","",IF(OR($V36&lt;2.7,$V36&gt;90),"Age OOR",VLOOKUP(AX$14&amp;"-int-"&amp;$G36,Equations!$G:$I,3,0)+VLOOKUP(AX$14&amp;"-sexo-"&amp;$G36,Equations!$G:$I,3,0)*$U36+VLOOKUP(AX$14&amp;"-edad-"&amp;$G36,Equations!$G:$I,3,0)*$V36+VLOOKUP(AX$14&amp;"-est-"&amp;$G36,Equations!$G:$I,3,0)*(1/$W36)+VLOOKUP(AX$14&amp;"-imc-"&amp;$G36,Equations!$G:$I,3,0)*(1/$Q36)))</f>
        <v/>
      </c>
      <c r="AY36" s="10" t="str">
        <f>IF($AB36="","",IF(OR($V36&lt;2.7,$V36&gt;90),"Age OOR",AX36-1.6449*VLOOKUP(AX$14&amp;"-rse-"&amp;$G36,Equations!$G:$I,3,0)))</f>
        <v/>
      </c>
      <c r="AZ36" s="10" t="str">
        <f>IF($AB36="","",IF(OR($V36&lt;2.7,$V36&gt;90),"Age OOR",AX36+1.6449*VLOOKUP(AX$14&amp;"-rse-"&amp;$G36,Equations!$G:$I,3,0)))</f>
        <v/>
      </c>
      <c r="BA36" s="10" t="str">
        <f t="shared" si="15"/>
        <v/>
      </c>
      <c r="BB36" s="10" t="str">
        <f>IF($AB36="","",IF(OR($V36&lt;2.7,$V36&gt;90),"Age OOR",($AB36-AX36)/VLOOKUP(AX$14&amp;"-rse-"&amp;$G36,Equations!$G:$I,3,0)))</f>
        <v/>
      </c>
      <c r="BC36" s="10" t="str">
        <f>IF($AC36="","",IF(OR($V36&lt;2.7,$V36&gt;90),"Age OOR",VLOOKUP(BC$14&amp;"-int-"&amp;$H36,Equations!$G:$I,3,0)+VLOOKUP(BC$14&amp;"-sexo-"&amp;$H36,Equations!$G:$I,3,0)*$U36+VLOOKUP(BC$14&amp;"-edad-"&amp;$H36,Equations!$G:$I,3,0)*$V36+VLOOKUP(BC$14&amp;"-est-"&amp;$H36,Equations!$G:$I,3,0)*(1/$W36)+VLOOKUP(BC$14&amp;"-imc-"&amp;$H36,Equations!$G:$I,3,0)*(1/$Q36)))</f>
        <v/>
      </c>
      <c r="BD36" s="10" t="str">
        <f>IF($AC36="","",IF(OR($V36&lt;2.7,$V36&gt;90),"Age OOR",BC36-1.6449*VLOOKUP(BC$14&amp;"-rse-"&amp;$H36,Equations!$G:$I,3,0)))</f>
        <v/>
      </c>
      <c r="BE36" s="10" t="str">
        <f>IF($AC36="","",IF(OR($V36&lt;2.7,$V36&gt;90),"Age OOR",BC36+1.6449*VLOOKUP(BC$14&amp;"-rse-"&amp;$H36,Equations!$G:$I,3,0)))</f>
        <v/>
      </c>
      <c r="BF36" s="10" t="str">
        <f t="shared" si="16"/>
        <v/>
      </c>
      <c r="BG36" s="10" t="str">
        <f>IF($AC36="","",IF(OR($V36&lt;2.7,$V36&gt;90),"Age OOR",($AC36-BC36)/VLOOKUP(BC$14&amp;"-rse-"&amp;$H36,Equations!$G:$I,3,0)))</f>
        <v/>
      </c>
      <c r="BH36" s="10" t="str">
        <f>IF($AD36="","",IF(OR($V36&lt;2.7,$V36&gt;90),"Age OOR",VLOOKUP(BH$14&amp;"-int-"&amp;$I36,Equations!$G:$I,3,0)+VLOOKUP(BH$14&amp;"-sexo-"&amp;$I36,Equations!$G:$I,3,0)*$U36+VLOOKUP(BH$14&amp;"-edad-"&amp;$I36,Equations!$G:$I,3,0)*$V36+VLOOKUP(BH$14&amp;"-est-"&amp;$I36,Equations!$G:$I,3,0)*(1/$W36)+VLOOKUP(BH$14&amp;"-imc-"&amp;$I36,Equations!$G:$I,3,0)*(1/$Q36)))</f>
        <v/>
      </c>
      <c r="BI36" s="10" t="str">
        <f>IF($AD36="","",IF(OR($V36&lt;2.7,$V36&gt;90),"Age OOR",BH36-1.6449*VLOOKUP(BH$14&amp;"-rse-"&amp;$I36,Equations!$G:$I,3,0)))</f>
        <v/>
      </c>
      <c r="BJ36" s="10" t="str">
        <f>IF($AD36="","",IF(OR($V36&lt;2.7,$V36&gt;90),"Age OOR",BH36+1.6449*VLOOKUP(BH$14&amp;"-rse-"&amp;$I36,Equations!$G:$I,3,0)))</f>
        <v/>
      </c>
      <c r="BK36" s="10" t="str">
        <f t="shared" si="17"/>
        <v/>
      </c>
      <c r="BL36" s="10" t="str">
        <f>IF($AD36="","",IF(OR($V36&lt;2.7,$V36&gt;90),"Age OOR",($AD36-BH36)/VLOOKUP(BH$14&amp;"-rse-"&amp;$I36,Equations!$G:$I,3,0)))</f>
        <v/>
      </c>
      <c r="BM36" s="10" t="str">
        <f>IF($AE36="","",IF(OR($V36&lt;2.7,$V36&gt;90),"Age OOR",VLOOKUP(BM$14&amp;"-int-"&amp;$J36,Equations!$G:$I,3,0)+VLOOKUP(BM$14&amp;"-sexo-"&amp;$J36,Equations!$G:$I,3,0)*$U36+VLOOKUP(BM$14&amp;"-edad-"&amp;$J36,Equations!$G:$I,3,0)*$V36+VLOOKUP(BM$14&amp;"-est-"&amp;$J36,Equations!$G:$I,3,0)*(1/$W36)+VLOOKUP(BM$14&amp;"-imc-"&amp;$J36,Equations!$G:$I,3,0)*(1/$Q36)))</f>
        <v/>
      </c>
      <c r="BN36" s="10" t="str">
        <f>IF($AE36="","",IF(OR($V36&lt;2.7,$V36&gt;90),"Age OOR",BM36-1.6449*VLOOKUP(BM$14&amp;"-rse-"&amp;$J36,Equations!$G:$I,3,0)))</f>
        <v/>
      </c>
      <c r="BO36" s="10" t="str">
        <f>IF($AE36="","",IF(OR($V36&lt;2.7,$V36&gt;90),"Age OOR",BM36+1.6449*VLOOKUP(BM$14&amp;"-rse-"&amp;$J36,Equations!$G:$I,3,0)))</f>
        <v/>
      </c>
      <c r="BP36" s="10" t="str">
        <f t="shared" si="18"/>
        <v/>
      </c>
      <c r="BQ36" s="10" t="str">
        <f>IF($AE36="","",IF(OR($V36&lt;2.7,$V36&gt;90),"Age OOR",($AE36-BM36)/VLOOKUP(BM$14&amp;"-rse-"&amp;$J36,Equations!$G:$I,3,0)))</f>
        <v/>
      </c>
      <c r="BR36" s="10" t="str">
        <f>IF($AF36="","",IF(OR($V36&lt;2.7,$V36&gt;90),"Age OOR",VLOOKUP(BR$14&amp;"-int-"&amp;$K36,Equations!$G:$I,3,0)+VLOOKUP(BR$14&amp;"-sexo-"&amp;$K36,Equations!$G:$I,3,0)*$U36+VLOOKUP(BR$14&amp;"-edad-"&amp;$K36,Equations!$G:$I,3,0)*$V36+VLOOKUP(BR$14&amp;"-est-"&amp;$K36,Equations!$G:$I,3,0)*(1/$W36)+VLOOKUP(BR$14&amp;"-imc-"&amp;$K36,Equations!$G:$I,3,0)*(1/$Q36)))</f>
        <v/>
      </c>
      <c r="BS36" s="10" t="str">
        <f>IF($AF36="","",IF(OR($V36&lt;2.7,$V36&gt;90),"Age OOR",BR36-1.6449*VLOOKUP(BR$14&amp;"-rse-"&amp;$K36,Equations!$G:$I,3,0)))</f>
        <v/>
      </c>
      <c r="BT36" s="10" t="str">
        <f>IF($AF36="","",IF(OR($V36&lt;2.7,$V36&gt;90),"Age OOR",BR36+1.6449*VLOOKUP(BR$14&amp;"-rse-"&amp;$K36,Equations!$G:$I,3,0)))</f>
        <v/>
      </c>
      <c r="BU36" s="10" t="str">
        <f t="shared" si="19"/>
        <v/>
      </c>
      <c r="BV36" s="10" t="str">
        <f>IF($AF36="","",IF(OR($V36&lt;2.7,$V36&gt;90),"Age OOR",($AF36-BR36)/VLOOKUP(BR$14&amp;"-rse-"&amp;$K36,Equations!$G:$I,3,0)))</f>
        <v/>
      </c>
      <c r="BW36" s="10" t="str">
        <f>IF($AG36="","",IF(OR($V36&lt;2.7,$V36&gt;90),"Age OOR",VLOOKUP(BW$14&amp;"-int-"&amp;$L36,Equations!$G:$I,3,0)+VLOOKUP(BW$14&amp;"-sexo-"&amp;$L36,Equations!$G:$I,3,0)*$U36+VLOOKUP(BW$14&amp;"-edad-"&amp;$L36,Equations!$G:$I,3,0)*$V36+VLOOKUP(BW$14&amp;"-est-"&amp;$L36,Equations!$G:$I,3,0)*(1/$W36)+VLOOKUP(BW$14&amp;"-imc-"&amp;$L36,Equations!$G:$I,3,0)*(1/$Q36)))</f>
        <v/>
      </c>
      <c r="BX36" s="10" t="str">
        <f>IF($AG36="","",IF(OR($V36&lt;2.7,$V36&gt;90),"Age OOR",BW36-1.6449*VLOOKUP(BW$14&amp;"-rse-"&amp;$L36,Equations!$G:$I,3,0)))</f>
        <v/>
      </c>
      <c r="BY36" s="10" t="str">
        <f>IF($AG36="","",IF(OR($V36&lt;2.7,$V36&gt;90),"Age OOR",BW36+1.6449*VLOOKUP(BW$14&amp;"-rse-"&amp;$L36,Equations!$G:$I,3,0)))</f>
        <v/>
      </c>
      <c r="BZ36" s="10" t="str">
        <f t="shared" si="20"/>
        <v/>
      </c>
      <c r="CA36" s="10" t="str">
        <f>IF($AG36="","",IF(OR($V36&lt;2.7,$V36&gt;90),"Age OOR",($AG36-BW36)/VLOOKUP(BW$14&amp;"-rse-"&amp;$L36,Equations!$G:$I,3,0)))</f>
        <v/>
      </c>
      <c r="CB36" s="10" t="str">
        <f>IF($AH36="","",IF(OR($V36&lt;2.7,$V36&gt;90),"Age OOR",VLOOKUP(CB$14&amp;"-int-"&amp;$M36,Equations!$G:$I,3,0)+VLOOKUP(CB$14&amp;"-sexo-"&amp;$M36,Equations!$G:$I,3,0)*$U36+VLOOKUP(CB$14&amp;"-edad-"&amp;$M36,Equations!$G:$I,3,0)*$V36+VLOOKUP(CB$14&amp;"-est-"&amp;$M36,Equations!$G:$I,3,0)*(1/$W36)+VLOOKUP(CB$14&amp;"-imc-"&amp;$M36,Equations!$G:$I,3,0)*(1/$Q36)))</f>
        <v/>
      </c>
      <c r="CC36" s="10" t="str">
        <f>IF($AH36="","",IF(OR($V36&lt;2.7,$V36&gt;90),"Age OOR",CB36-1.6449*VLOOKUP(CB$14&amp;"-rse-"&amp;$M36,Equations!$G:$I,3,0)))</f>
        <v/>
      </c>
      <c r="CD36" s="10" t="str">
        <f>IF($AH36="","",IF(OR($V36&lt;2.7,$V36&gt;90),"Age OOR",CB36+1.6449*VLOOKUP(CB$14&amp;"-rse-"&amp;$M36,Equations!$G:$I,3,0)))</f>
        <v/>
      </c>
      <c r="CE36" s="10" t="str">
        <f t="shared" si="21"/>
        <v/>
      </c>
      <c r="CF36" s="10" t="str">
        <f>IF($AH36="","",IF(OR($V36&lt;2.7,$V36&gt;90),"Age OOR",($AH36-CB36)/VLOOKUP(CB$14&amp;"-rse-"&amp;$M36,Equations!$G:$I,3,0)))</f>
        <v/>
      </c>
      <c r="CG36" s="10" t="str">
        <f>IF($AI36="","",IF(OR($V36&lt;2.7,$V36&gt;90),"Age OOR",VLOOKUP(CG$14&amp;"-int-"&amp;$N36,Equations!$G:$I,3,0)+VLOOKUP(CG$14&amp;"-sexo-"&amp;$N36,Equations!$G:$I,3,0)*$U36+VLOOKUP(CG$14&amp;"-edad-"&amp;$N36,Equations!$G:$I,3,0)*$V36+VLOOKUP(CG$14&amp;"-est-"&amp;$N36,Equations!$G:$I,3,0)*(1/$W36)+VLOOKUP(CG$14&amp;"-imc-"&amp;$N36,Equations!$G:$I,3,0)*(1/$Q36)))</f>
        <v/>
      </c>
      <c r="CH36" s="10" t="str">
        <f>IF($AI36="","",IF(OR($V36&lt;2.7,$V36&gt;90),"Age OOR",CG36-1.6449*VLOOKUP(CG$14&amp;"-rse-"&amp;$N36,Equations!$G:$I,3,0)))</f>
        <v/>
      </c>
      <c r="CI36" s="10" t="str">
        <f>IF($AI36="","",IF(OR($V36&lt;2.7,$V36&gt;90),"Age OOR",CG36+1.6449*VLOOKUP(CG$14&amp;"-rse-"&amp;$N36,Equations!$G:$I,3,0)))</f>
        <v/>
      </c>
      <c r="CJ36" s="10" t="str">
        <f t="shared" si="22"/>
        <v/>
      </c>
      <c r="CK36" s="10" t="str">
        <f>IF($AI36="","",IF(OR($V36&lt;2.7,$V36&gt;90),"Age OOR",($AI36-CG36)/VLOOKUP(CG$14&amp;"-rse-"&amp;$N36,Equations!$G:$I,3,0)))</f>
        <v/>
      </c>
      <c r="CL36" s="10" t="str">
        <f>IF($AJ36="","",IF(OR($V36&lt;2.7,$V36&gt;90),"Age OOR",VLOOKUP(CL$14&amp;"-int-"&amp;$O36,Equations!$G:$I,3,0)+VLOOKUP(CL$14&amp;"-sexo-"&amp;$O36,Equations!$G:$I,3,0)*$U36+VLOOKUP(CL$14&amp;"-edad-"&amp;$O36,Equations!$G:$I,3,0)*$V36+VLOOKUP(CL$14&amp;"-est-"&amp;$O36,Equations!$G:$I,3,0)*(1/$W36)+VLOOKUP(CL$14&amp;"-imc-"&amp;$O36,Equations!$G:$I,3,0)*(1/$Q36)))</f>
        <v/>
      </c>
      <c r="CM36" s="10" t="str">
        <f>IF($AJ36="","",IF(OR($V36&lt;2.7,$V36&gt;90),"Age OOR",CL36-1.6449*VLOOKUP(CL$14&amp;"-rse-"&amp;$O36,Equations!$G:$I,3,0)))</f>
        <v/>
      </c>
      <c r="CN36" s="10" t="str">
        <f>IF($AJ36="","",IF(OR($V36&lt;2.7,$V36&gt;90),"Age OOR",CL36+1.6449*VLOOKUP(CL$14&amp;"-rse-"&amp;$O36,Equations!$G:$I,3,0)))</f>
        <v/>
      </c>
      <c r="CO36" s="10" t="str">
        <f t="shared" si="23"/>
        <v/>
      </c>
      <c r="CP36" s="10" t="str">
        <f>IF($AJ36="","",IF(OR($V36&lt;2.7,$V36&gt;90),"Age OOR",($AJ36-CL36)/VLOOKUP(CL$14&amp;"-rse-"&amp;$O36,Equations!$G:$I,3,0)))</f>
        <v/>
      </c>
      <c r="CQ36" s="10" t="str">
        <f>IF($AK36="","",IF(OR($V36&lt;2.7,$V36&gt;90),"Age OOR",EXP(VLOOKUP(CQ$14&amp;"-int-"&amp;$P36,Equations!$G:$I,3,0)+VLOOKUP(CQ$14&amp;"-sexo-"&amp;$P36,Equations!$G:$I,3,0)*$U36+VLOOKUP(CQ$14&amp;"-edad-"&amp;$P36,Equations!$G:$I,3,0)*$V36+VLOOKUP(CQ$14&amp;"-est-"&amp;$P36,Equations!$G:$I,3,0)*(1/$W36)+VLOOKUP(CQ$14&amp;"-imc-"&amp;$P36,Equations!$G:$I,3,0)*(1/$Q36))))</f>
        <v/>
      </c>
      <c r="CR36" s="10" t="str">
        <f>IF($AK36="","",IF(OR($V36&lt;2.7,$V36&gt;90),"Age OOR",EXP(LN(CQ36)-1.6449*VLOOKUP(CQ$14&amp;"-rse-"&amp;$P36,Equations!$G:$I,3,0))))</f>
        <v/>
      </c>
      <c r="CS36" s="10" t="str">
        <f>IF($AK36="","",IF(OR($V36&lt;2.7,$V36&gt;90),"Age OOR",EXP(LN(CQ36)+1.6449*VLOOKUP(CQ$14&amp;"-rse-"&amp;$P36,Equations!$G:$I,3,0))))</f>
        <v/>
      </c>
      <c r="CT36" s="10" t="str">
        <f t="shared" si="24"/>
        <v/>
      </c>
      <c r="CU36" s="10" t="str">
        <f>IF($AK36="","",IF(OR($V36&lt;2.7,$V36&gt;90),"Age OOR",(LN($AK36)-LN(CQ36))/VLOOKUP(CQ$14&amp;"-rse-"&amp;$P36,Equations!$G:$I,3,0)))</f>
        <v/>
      </c>
      <c r="CV36" s="47"/>
    </row>
    <row r="37" spans="5:100" x14ac:dyDescent="0.2">
      <c r="E37" s="23" t="str">
        <f t="shared" si="0"/>
        <v>Age out of range</v>
      </c>
      <c r="F37" s="23" t="str">
        <f t="shared" si="1"/>
        <v>Age out of range</v>
      </c>
      <c r="G37" s="23" t="str">
        <f t="shared" si="2"/>
        <v>Age out of range</v>
      </c>
      <c r="H37" s="23" t="str">
        <f t="shared" si="3"/>
        <v>Age out of range</v>
      </c>
      <c r="I37" s="23" t="str">
        <f t="shared" si="4"/>
        <v>Age out of range</v>
      </c>
      <c r="J37" s="23" t="str">
        <f t="shared" si="5"/>
        <v>Age out of range</v>
      </c>
      <c r="K37" s="23" t="str">
        <f t="shared" si="6"/>
        <v>Age out of range</v>
      </c>
      <c r="L37" s="23" t="str">
        <f t="shared" si="7"/>
        <v>Age out of range</v>
      </c>
      <c r="M37" s="23" t="str">
        <f t="shared" si="8"/>
        <v>Age out of range</v>
      </c>
      <c r="N37" s="23" t="str">
        <f t="shared" si="9"/>
        <v>Age out of range</v>
      </c>
      <c r="O37" s="23" t="str">
        <f t="shared" si="10"/>
        <v>Age out of range</v>
      </c>
      <c r="P37" s="23" t="str">
        <f t="shared" si="11"/>
        <v>Age out of range</v>
      </c>
      <c r="Q37" s="23" t="e">
        <f t="shared" si="12"/>
        <v>#DIV/0!</v>
      </c>
      <c r="R37" s="17"/>
      <c r="S37" s="23">
        <v>21</v>
      </c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7"/>
      <c r="AM37" s="47"/>
      <c r="AN37" s="10" t="str">
        <f>IF($Z37="","",IF(OR($V37&lt;2.7,$V37&gt;90),"Age OOR",VLOOKUP(AN$14&amp;"-int-"&amp;$E37,Equations!$G:$I,3,0)+VLOOKUP(AN$14&amp;"-sexo-"&amp;$E37,Equations!$G:$I,3,0)*$U37+VLOOKUP(AN$14&amp;"-edad-"&amp;$E37,Equations!$G:$I,3,0)*$V37+VLOOKUP(AN$14&amp;"-est-"&amp;$E37,Equations!$G:$I,3,0)*(1/$W37)+VLOOKUP(AN$14&amp;"-imc-"&amp;$E37,Equations!$G:$I,3,0)*(1/$Q37)))</f>
        <v/>
      </c>
      <c r="AO37" s="10" t="str">
        <f>IF($Z37="","",IF(OR($V37&lt;2.7,$V37&gt;90),"Age OOR",AN37-1.6449*VLOOKUP(AN$14&amp;"-rse-"&amp;$E37,Equations!$G:$I,3,0)))</f>
        <v/>
      </c>
      <c r="AP37" s="10" t="str">
        <f>IF($Z37="","",IF(OR($V37&lt;2.7,$V37&gt;90),"Age OOR",AN37+1.6449*VLOOKUP(AN$14&amp;"-rse-"&amp;$E37,Equations!$G:$I,3,0)))</f>
        <v/>
      </c>
      <c r="AQ37" s="10" t="str">
        <f t="shared" si="13"/>
        <v/>
      </c>
      <c r="AR37" s="10" t="str">
        <f>IF($Z37="","",IF(OR($V37&lt;2.7,$V37&gt;90),"Age OOR",($Z37-AN37)/VLOOKUP(AN$14&amp;"-rse-"&amp;$E37,Equations!$G:$I,3,0)))</f>
        <v/>
      </c>
      <c r="AS37" s="10" t="str">
        <f>IF($AA37="","",IF(OR($V37&lt;2.7,$V37&gt;90),"Age OOR",VLOOKUP(AS$14&amp;"-int-"&amp;$F37,Equations!$G:$I,3,0)+VLOOKUP(AS$14&amp;"-sexo-"&amp;$F37,Equations!$G:$I,3,0)*$U37+VLOOKUP(AS$14&amp;"-edad-"&amp;$F37,Equations!$G:$I,3,0)*$V37+VLOOKUP(AS$14&amp;"-est-"&amp;$F37,Equations!$G:$I,3,0)*(1/$W37)+VLOOKUP(AS$14&amp;"-imc-"&amp;$F37,Equations!$G:$I,3,0)*(1/$Q37)))</f>
        <v/>
      </c>
      <c r="AT37" s="10" t="str">
        <f>IF($AA37="","",IF(OR($V37&lt;2.7,$V37&gt;90),"Age OOR",AS37-1.6449*VLOOKUP(AS$14&amp;"-rse-"&amp;$F37,Equations!$G:$I,3,0)))</f>
        <v/>
      </c>
      <c r="AU37" s="10" t="str">
        <f>IF($AA37="","",IF(OR($V37&lt;2.7,$V37&gt;90),"Age OOR",AS37+1.6449*VLOOKUP(AS$14&amp;"-rse-"&amp;$F37,Equations!$G:$I,3,0)))</f>
        <v/>
      </c>
      <c r="AV37" s="10" t="str">
        <f t="shared" si="14"/>
        <v/>
      </c>
      <c r="AW37" s="10" t="str">
        <f>IF($AA37="","",IF(OR($V37&lt;2.7,$V37&gt;90),"Age OOR",($AA37-AS37)/VLOOKUP(AS$14&amp;"-rse-"&amp;$F37,Equations!$G:$I,3,0)))</f>
        <v/>
      </c>
      <c r="AX37" s="10" t="str">
        <f>IF($AB37="","",IF(OR($V37&lt;2.7,$V37&gt;90),"Age OOR",VLOOKUP(AX$14&amp;"-int-"&amp;$G37,Equations!$G:$I,3,0)+VLOOKUP(AX$14&amp;"-sexo-"&amp;$G37,Equations!$G:$I,3,0)*$U37+VLOOKUP(AX$14&amp;"-edad-"&amp;$G37,Equations!$G:$I,3,0)*$V37+VLOOKUP(AX$14&amp;"-est-"&amp;$G37,Equations!$G:$I,3,0)*(1/$W37)+VLOOKUP(AX$14&amp;"-imc-"&amp;$G37,Equations!$G:$I,3,0)*(1/$Q37)))</f>
        <v/>
      </c>
      <c r="AY37" s="10" t="str">
        <f>IF($AB37="","",IF(OR($V37&lt;2.7,$V37&gt;90),"Age OOR",AX37-1.6449*VLOOKUP(AX$14&amp;"-rse-"&amp;$G37,Equations!$G:$I,3,0)))</f>
        <v/>
      </c>
      <c r="AZ37" s="10" t="str">
        <f>IF($AB37="","",IF(OR($V37&lt;2.7,$V37&gt;90),"Age OOR",AX37+1.6449*VLOOKUP(AX$14&amp;"-rse-"&amp;$G37,Equations!$G:$I,3,0)))</f>
        <v/>
      </c>
      <c r="BA37" s="10" t="str">
        <f t="shared" si="15"/>
        <v/>
      </c>
      <c r="BB37" s="10" t="str">
        <f>IF($AB37="","",IF(OR($V37&lt;2.7,$V37&gt;90),"Age OOR",($AB37-AX37)/VLOOKUP(AX$14&amp;"-rse-"&amp;$G37,Equations!$G:$I,3,0)))</f>
        <v/>
      </c>
      <c r="BC37" s="10" t="str">
        <f>IF($AC37="","",IF(OR($V37&lt;2.7,$V37&gt;90),"Age OOR",VLOOKUP(BC$14&amp;"-int-"&amp;$H37,Equations!$G:$I,3,0)+VLOOKUP(BC$14&amp;"-sexo-"&amp;$H37,Equations!$G:$I,3,0)*$U37+VLOOKUP(BC$14&amp;"-edad-"&amp;$H37,Equations!$G:$I,3,0)*$V37+VLOOKUP(BC$14&amp;"-est-"&amp;$H37,Equations!$G:$I,3,0)*(1/$W37)+VLOOKUP(BC$14&amp;"-imc-"&amp;$H37,Equations!$G:$I,3,0)*(1/$Q37)))</f>
        <v/>
      </c>
      <c r="BD37" s="10" t="str">
        <f>IF($AC37="","",IF(OR($V37&lt;2.7,$V37&gt;90),"Age OOR",BC37-1.6449*VLOOKUP(BC$14&amp;"-rse-"&amp;$H37,Equations!$G:$I,3,0)))</f>
        <v/>
      </c>
      <c r="BE37" s="10" t="str">
        <f>IF($AC37="","",IF(OR($V37&lt;2.7,$V37&gt;90),"Age OOR",BC37+1.6449*VLOOKUP(BC$14&amp;"-rse-"&amp;$H37,Equations!$G:$I,3,0)))</f>
        <v/>
      </c>
      <c r="BF37" s="10" t="str">
        <f t="shared" si="16"/>
        <v/>
      </c>
      <c r="BG37" s="10" t="str">
        <f>IF($AC37="","",IF(OR($V37&lt;2.7,$V37&gt;90),"Age OOR",($AC37-BC37)/VLOOKUP(BC$14&amp;"-rse-"&amp;$H37,Equations!$G:$I,3,0)))</f>
        <v/>
      </c>
      <c r="BH37" s="10" t="str">
        <f>IF($AD37="","",IF(OR($V37&lt;2.7,$V37&gt;90),"Age OOR",VLOOKUP(BH$14&amp;"-int-"&amp;$I37,Equations!$G:$I,3,0)+VLOOKUP(BH$14&amp;"-sexo-"&amp;$I37,Equations!$G:$I,3,0)*$U37+VLOOKUP(BH$14&amp;"-edad-"&amp;$I37,Equations!$G:$I,3,0)*$V37+VLOOKUP(BH$14&amp;"-est-"&amp;$I37,Equations!$G:$I,3,0)*(1/$W37)+VLOOKUP(BH$14&amp;"-imc-"&amp;$I37,Equations!$G:$I,3,0)*(1/$Q37)))</f>
        <v/>
      </c>
      <c r="BI37" s="10" t="str">
        <f>IF($AD37="","",IF(OR($V37&lt;2.7,$V37&gt;90),"Age OOR",BH37-1.6449*VLOOKUP(BH$14&amp;"-rse-"&amp;$I37,Equations!$G:$I,3,0)))</f>
        <v/>
      </c>
      <c r="BJ37" s="10" t="str">
        <f>IF($AD37="","",IF(OR($V37&lt;2.7,$V37&gt;90),"Age OOR",BH37+1.6449*VLOOKUP(BH$14&amp;"-rse-"&amp;$I37,Equations!$G:$I,3,0)))</f>
        <v/>
      </c>
      <c r="BK37" s="10" t="str">
        <f t="shared" si="17"/>
        <v/>
      </c>
      <c r="BL37" s="10" t="str">
        <f>IF($AD37="","",IF(OR($V37&lt;2.7,$V37&gt;90),"Age OOR",($AD37-BH37)/VLOOKUP(BH$14&amp;"-rse-"&amp;$I37,Equations!$G:$I,3,0)))</f>
        <v/>
      </c>
      <c r="BM37" s="10" t="str">
        <f>IF($AE37="","",IF(OR($V37&lt;2.7,$V37&gt;90),"Age OOR",VLOOKUP(BM$14&amp;"-int-"&amp;$J37,Equations!$G:$I,3,0)+VLOOKUP(BM$14&amp;"-sexo-"&amp;$J37,Equations!$G:$I,3,0)*$U37+VLOOKUP(BM$14&amp;"-edad-"&amp;$J37,Equations!$G:$I,3,0)*$V37+VLOOKUP(BM$14&amp;"-est-"&amp;$J37,Equations!$G:$I,3,0)*(1/$W37)+VLOOKUP(BM$14&amp;"-imc-"&amp;$J37,Equations!$G:$I,3,0)*(1/$Q37)))</f>
        <v/>
      </c>
      <c r="BN37" s="10" t="str">
        <f>IF($AE37="","",IF(OR($V37&lt;2.7,$V37&gt;90),"Age OOR",BM37-1.6449*VLOOKUP(BM$14&amp;"-rse-"&amp;$J37,Equations!$G:$I,3,0)))</f>
        <v/>
      </c>
      <c r="BO37" s="10" t="str">
        <f>IF($AE37="","",IF(OR($V37&lt;2.7,$V37&gt;90),"Age OOR",BM37+1.6449*VLOOKUP(BM$14&amp;"-rse-"&amp;$J37,Equations!$G:$I,3,0)))</f>
        <v/>
      </c>
      <c r="BP37" s="10" t="str">
        <f t="shared" si="18"/>
        <v/>
      </c>
      <c r="BQ37" s="10" t="str">
        <f>IF($AE37="","",IF(OR($V37&lt;2.7,$V37&gt;90),"Age OOR",($AE37-BM37)/VLOOKUP(BM$14&amp;"-rse-"&amp;$J37,Equations!$G:$I,3,0)))</f>
        <v/>
      </c>
      <c r="BR37" s="10" t="str">
        <f>IF($AF37="","",IF(OR($V37&lt;2.7,$V37&gt;90),"Age OOR",VLOOKUP(BR$14&amp;"-int-"&amp;$K37,Equations!$G:$I,3,0)+VLOOKUP(BR$14&amp;"-sexo-"&amp;$K37,Equations!$G:$I,3,0)*$U37+VLOOKUP(BR$14&amp;"-edad-"&amp;$K37,Equations!$G:$I,3,0)*$V37+VLOOKUP(BR$14&amp;"-est-"&amp;$K37,Equations!$G:$I,3,0)*(1/$W37)+VLOOKUP(BR$14&amp;"-imc-"&amp;$K37,Equations!$G:$I,3,0)*(1/$Q37)))</f>
        <v/>
      </c>
      <c r="BS37" s="10" t="str">
        <f>IF($AF37="","",IF(OR($V37&lt;2.7,$V37&gt;90),"Age OOR",BR37-1.6449*VLOOKUP(BR$14&amp;"-rse-"&amp;$K37,Equations!$G:$I,3,0)))</f>
        <v/>
      </c>
      <c r="BT37" s="10" t="str">
        <f>IF($AF37="","",IF(OR($V37&lt;2.7,$V37&gt;90),"Age OOR",BR37+1.6449*VLOOKUP(BR$14&amp;"-rse-"&amp;$K37,Equations!$G:$I,3,0)))</f>
        <v/>
      </c>
      <c r="BU37" s="10" t="str">
        <f t="shared" si="19"/>
        <v/>
      </c>
      <c r="BV37" s="10" t="str">
        <f>IF($AF37="","",IF(OR($V37&lt;2.7,$V37&gt;90),"Age OOR",($AF37-BR37)/VLOOKUP(BR$14&amp;"-rse-"&amp;$K37,Equations!$G:$I,3,0)))</f>
        <v/>
      </c>
      <c r="BW37" s="10" t="str">
        <f>IF($AG37="","",IF(OR($V37&lt;2.7,$V37&gt;90),"Age OOR",VLOOKUP(BW$14&amp;"-int-"&amp;$L37,Equations!$G:$I,3,0)+VLOOKUP(BW$14&amp;"-sexo-"&amp;$L37,Equations!$G:$I,3,0)*$U37+VLOOKUP(BW$14&amp;"-edad-"&amp;$L37,Equations!$G:$I,3,0)*$V37+VLOOKUP(BW$14&amp;"-est-"&amp;$L37,Equations!$G:$I,3,0)*(1/$W37)+VLOOKUP(BW$14&amp;"-imc-"&amp;$L37,Equations!$G:$I,3,0)*(1/$Q37)))</f>
        <v/>
      </c>
      <c r="BX37" s="10" t="str">
        <f>IF($AG37="","",IF(OR($V37&lt;2.7,$V37&gt;90),"Age OOR",BW37-1.6449*VLOOKUP(BW$14&amp;"-rse-"&amp;$L37,Equations!$G:$I,3,0)))</f>
        <v/>
      </c>
      <c r="BY37" s="10" t="str">
        <f>IF($AG37="","",IF(OR($V37&lt;2.7,$V37&gt;90),"Age OOR",BW37+1.6449*VLOOKUP(BW$14&amp;"-rse-"&amp;$L37,Equations!$G:$I,3,0)))</f>
        <v/>
      </c>
      <c r="BZ37" s="10" t="str">
        <f t="shared" si="20"/>
        <v/>
      </c>
      <c r="CA37" s="10" t="str">
        <f>IF($AG37="","",IF(OR($V37&lt;2.7,$V37&gt;90),"Age OOR",($AG37-BW37)/VLOOKUP(BW$14&amp;"-rse-"&amp;$L37,Equations!$G:$I,3,0)))</f>
        <v/>
      </c>
      <c r="CB37" s="10" t="str">
        <f>IF($AH37="","",IF(OR($V37&lt;2.7,$V37&gt;90),"Age OOR",VLOOKUP(CB$14&amp;"-int-"&amp;$M37,Equations!$G:$I,3,0)+VLOOKUP(CB$14&amp;"-sexo-"&amp;$M37,Equations!$G:$I,3,0)*$U37+VLOOKUP(CB$14&amp;"-edad-"&amp;$M37,Equations!$G:$I,3,0)*$V37+VLOOKUP(CB$14&amp;"-est-"&amp;$M37,Equations!$G:$I,3,0)*(1/$W37)+VLOOKUP(CB$14&amp;"-imc-"&amp;$M37,Equations!$G:$I,3,0)*(1/$Q37)))</f>
        <v/>
      </c>
      <c r="CC37" s="10" t="str">
        <f>IF($AH37="","",IF(OR($V37&lt;2.7,$V37&gt;90),"Age OOR",CB37-1.6449*VLOOKUP(CB$14&amp;"-rse-"&amp;$M37,Equations!$G:$I,3,0)))</f>
        <v/>
      </c>
      <c r="CD37" s="10" t="str">
        <f>IF($AH37="","",IF(OR($V37&lt;2.7,$V37&gt;90),"Age OOR",CB37+1.6449*VLOOKUP(CB$14&amp;"-rse-"&amp;$M37,Equations!$G:$I,3,0)))</f>
        <v/>
      </c>
      <c r="CE37" s="10" t="str">
        <f t="shared" si="21"/>
        <v/>
      </c>
      <c r="CF37" s="10" t="str">
        <f>IF($AH37="","",IF(OR($V37&lt;2.7,$V37&gt;90),"Age OOR",($AH37-CB37)/VLOOKUP(CB$14&amp;"-rse-"&amp;$M37,Equations!$G:$I,3,0)))</f>
        <v/>
      </c>
      <c r="CG37" s="10" t="str">
        <f>IF($AI37="","",IF(OR($V37&lt;2.7,$V37&gt;90),"Age OOR",VLOOKUP(CG$14&amp;"-int-"&amp;$N37,Equations!$G:$I,3,0)+VLOOKUP(CG$14&amp;"-sexo-"&amp;$N37,Equations!$G:$I,3,0)*$U37+VLOOKUP(CG$14&amp;"-edad-"&amp;$N37,Equations!$G:$I,3,0)*$V37+VLOOKUP(CG$14&amp;"-est-"&amp;$N37,Equations!$G:$I,3,0)*(1/$W37)+VLOOKUP(CG$14&amp;"-imc-"&amp;$N37,Equations!$G:$I,3,0)*(1/$Q37)))</f>
        <v/>
      </c>
      <c r="CH37" s="10" t="str">
        <f>IF($AI37="","",IF(OR($V37&lt;2.7,$V37&gt;90),"Age OOR",CG37-1.6449*VLOOKUP(CG$14&amp;"-rse-"&amp;$N37,Equations!$G:$I,3,0)))</f>
        <v/>
      </c>
      <c r="CI37" s="10" t="str">
        <f>IF($AI37="","",IF(OR($V37&lt;2.7,$V37&gt;90),"Age OOR",CG37+1.6449*VLOOKUP(CG$14&amp;"-rse-"&amp;$N37,Equations!$G:$I,3,0)))</f>
        <v/>
      </c>
      <c r="CJ37" s="10" t="str">
        <f t="shared" si="22"/>
        <v/>
      </c>
      <c r="CK37" s="10" t="str">
        <f>IF($AI37="","",IF(OR($V37&lt;2.7,$V37&gt;90),"Age OOR",($AI37-CG37)/VLOOKUP(CG$14&amp;"-rse-"&amp;$N37,Equations!$G:$I,3,0)))</f>
        <v/>
      </c>
      <c r="CL37" s="10" t="str">
        <f>IF($AJ37="","",IF(OR($V37&lt;2.7,$V37&gt;90),"Age OOR",VLOOKUP(CL$14&amp;"-int-"&amp;$O37,Equations!$G:$I,3,0)+VLOOKUP(CL$14&amp;"-sexo-"&amp;$O37,Equations!$G:$I,3,0)*$U37+VLOOKUP(CL$14&amp;"-edad-"&amp;$O37,Equations!$G:$I,3,0)*$V37+VLOOKUP(CL$14&amp;"-est-"&amp;$O37,Equations!$G:$I,3,0)*(1/$W37)+VLOOKUP(CL$14&amp;"-imc-"&amp;$O37,Equations!$G:$I,3,0)*(1/$Q37)))</f>
        <v/>
      </c>
      <c r="CM37" s="10" t="str">
        <f>IF($AJ37="","",IF(OR($V37&lt;2.7,$V37&gt;90),"Age OOR",CL37-1.6449*VLOOKUP(CL$14&amp;"-rse-"&amp;$O37,Equations!$G:$I,3,0)))</f>
        <v/>
      </c>
      <c r="CN37" s="10" t="str">
        <f>IF($AJ37="","",IF(OR($V37&lt;2.7,$V37&gt;90),"Age OOR",CL37+1.6449*VLOOKUP(CL$14&amp;"-rse-"&amp;$O37,Equations!$G:$I,3,0)))</f>
        <v/>
      </c>
      <c r="CO37" s="10" t="str">
        <f t="shared" si="23"/>
        <v/>
      </c>
      <c r="CP37" s="10" t="str">
        <f>IF($AJ37="","",IF(OR($V37&lt;2.7,$V37&gt;90),"Age OOR",($AJ37-CL37)/VLOOKUP(CL$14&amp;"-rse-"&amp;$O37,Equations!$G:$I,3,0)))</f>
        <v/>
      </c>
      <c r="CQ37" s="10" t="str">
        <f>IF($AK37="","",IF(OR($V37&lt;2.7,$V37&gt;90),"Age OOR",EXP(VLOOKUP(CQ$14&amp;"-int-"&amp;$P37,Equations!$G:$I,3,0)+VLOOKUP(CQ$14&amp;"-sexo-"&amp;$P37,Equations!$G:$I,3,0)*$U37+VLOOKUP(CQ$14&amp;"-edad-"&amp;$P37,Equations!$G:$I,3,0)*$V37+VLOOKUP(CQ$14&amp;"-est-"&amp;$P37,Equations!$G:$I,3,0)*(1/$W37)+VLOOKUP(CQ$14&amp;"-imc-"&amp;$P37,Equations!$G:$I,3,0)*(1/$Q37))))</f>
        <v/>
      </c>
      <c r="CR37" s="10" t="str">
        <f>IF($AK37="","",IF(OR($V37&lt;2.7,$V37&gt;90),"Age OOR",EXP(LN(CQ37)-1.6449*VLOOKUP(CQ$14&amp;"-rse-"&amp;$P37,Equations!$G:$I,3,0))))</f>
        <v/>
      </c>
      <c r="CS37" s="10" t="str">
        <f>IF($AK37="","",IF(OR($V37&lt;2.7,$V37&gt;90),"Age OOR",EXP(LN(CQ37)+1.6449*VLOOKUP(CQ$14&amp;"-rse-"&amp;$P37,Equations!$G:$I,3,0))))</f>
        <v/>
      </c>
      <c r="CT37" s="10" t="str">
        <f t="shared" si="24"/>
        <v/>
      </c>
      <c r="CU37" s="10" t="str">
        <f>IF($AK37="","",IF(OR($V37&lt;2.7,$V37&gt;90),"Age OOR",(LN($AK37)-LN(CQ37))/VLOOKUP(CQ$14&amp;"-rse-"&amp;$P37,Equations!$G:$I,3,0)))</f>
        <v/>
      </c>
      <c r="CV37" s="47"/>
    </row>
    <row r="38" spans="5:100" x14ac:dyDescent="0.2">
      <c r="E38" s="23" t="str">
        <f t="shared" si="0"/>
        <v>Age out of range</v>
      </c>
      <c r="F38" s="23" t="str">
        <f t="shared" si="1"/>
        <v>Age out of range</v>
      </c>
      <c r="G38" s="23" t="str">
        <f t="shared" si="2"/>
        <v>Age out of range</v>
      </c>
      <c r="H38" s="23" t="str">
        <f t="shared" si="3"/>
        <v>Age out of range</v>
      </c>
      <c r="I38" s="23" t="str">
        <f t="shared" si="4"/>
        <v>Age out of range</v>
      </c>
      <c r="J38" s="23" t="str">
        <f t="shared" si="5"/>
        <v>Age out of range</v>
      </c>
      <c r="K38" s="23" t="str">
        <f t="shared" si="6"/>
        <v>Age out of range</v>
      </c>
      <c r="L38" s="23" t="str">
        <f t="shared" si="7"/>
        <v>Age out of range</v>
      </c>
      <c r="M38" s="23" t="str">
        <f t="shared" si="8"/>
        <v>Age out of range</v>
      </c>
      <c r="N38" s="23" t="str">
        <f t="shared" si="9"/>
        <v>Age out of range</v>
      </c>
      <c r="O38" s="23" t="str">
        <f t="shared" si="10"/>
        <v>Age out of range</v>
      </c>
      <c r="P38" s="23" t="str">
        <f t="shared" si="11"/>
        <v>Age out of range</v>
      </c>
      <c r="Q38" s="23" t="e">
        <f t="shared" si="12"/>
        <v>#DIV/0!</v>
      </c>
      <c r="R38" s="17"/>
      <c r="S38" s="23">
        <v>22</v>
      </c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7"/>
      <c r="AM38" s="47"/>
      <c r="AN38" s="10" t="str">
        <f>IF($Z38="","",IF(OR($V38&lt;2.7,$V38&gt;90),"Age OOR",VLOOKUP(AN$14&amp;"-int-"&amp;$E38,Equations!$G:$I,3,0)+VLOOKUP(AN$14&amp;"-sexo-"&amp;$E38,Equations!$G:$I,3,0)*$U38+VLOOKUP(AN$14&amp;"-edad-"&amp;$E38,Equations!$G:$I,3,0)*$V38+VLOOKUP(AN$14&amp;"-est-"&amp;$E38,Equations!$G:$I,3,0)*(1/$W38)+VLOOKUP(AN$14&amp;"-imc-"&amp;$E38,Equations!$G:$I,3,0)*(1/$Q38)))</f>
        <v/>
      </c>
      <c r="AO38" s="10" t="str">
        <f>IF($Z38="","",IF(OR($V38&lt;2.7,$V38&gt;90),"Age OOR",AN38-1.6449*VLOOKUP(AN$14&amp;"-rse-"&amp;$E38,Equations!$G:$I,3,0)))</f>
        <v/>
      </c>
      <c r="AP38" s="10" t="str">
        <f>IF($Z38="","",IF(OR($V38&lt;2.7,$V38&gt;90),"Age OOR",AN38+1.6449*VLOOKUP(AN$14&amp;"-rse-"&amp;$E38,Equations!$G:$I,3,0)))</f>
        <v/>
      </c>
      <c r="AQ38" s="10" t="str">
        <f t="shared" si="13"/>
        <v/>
      </c>
      <c r="AR38" s="10" t="str">
        <f>IF($Z38="","",IF(OR($V38&lt;2.7,$V38&gt;90),"Age OOR",($Z38-AN38)/VLOOKUP(AN$14&amp;"-rse-"&amp;$E38,Equations!$G:$I,3,0)))</f>
        <v/>
      </c>
      <c r="AS38" s="10" t="str">
        <f>IF($AA38="","",IF(OR($V38&lt;2.7,$V38&gt;90),"Age OOR",VLOOKUP(AS$14&amp;"-int-"&amp;$F38,Equations!$G:$I,3,0)+VLOOKUP(AS$14&amp;"-sexo-"&amp;$F38,Equations!$G:$I,3,0)*$U38+VLOOKUP(AS$14&amp;"-edad-"&amp;$F38,Equations!$G:$I,3,0)*$V38+VLOOKUP(AS$14&amp;"-est-"&amp;$F38,Equations!$G:$I,3,0)*(1/$W38)+VLOOKUP(AS$14&amp;"-imc-"&amp;$F38,Equations!$G:$I,3,0)*(1/$Q38)))</f>
        <v/>
      </c>
      <c r="AT38" s="10" t="str">
        <f>IF($AA38="","",IF(OR($V38&lt;2.7,$V38&gt;90),"Age OOR",AS38-1.6449*VLOOKUP(AS$14&amp;"-rse-"&amp;$F38,Equations!$G:$I,3,0)))</f>
        <v/>
      </c>
      <c r="AU38" s="10" t="str">
        <f>IF($AA38="","",IF(OR($V38&lt;2.7,$V38&gt;90),"Age OOR",AS38+1.6449*VLOOKUP(AS$14&amp;"-rse-"&amp;$F38,Equations!$G:$I,3,0)))</f>
        <v/>
      </c>
      <c r="AV38" s="10" t="str">
        <f t="shared" si="14"/>
        <v/>
      </c>
      <c r="AW38" s="10" t="str">
        <f>IF($AA38="","",IF(OR($V38&lt;2.7,$V38&gt;90),"Age OOR",($AA38-AS38)/VLOOKUP(AS$14&amp;"-rse-"&amp;$F38,Equations!$G:$I,3,0)))</f>
        <v/>
      </c>
      <c r="AX38" s="10" t="str">
        <f>IF($AB38="","",IF(OR($V38&lt;2.7,$V38&gt;90),"Age OOR",VLOOKUP(AX$14&amp;"-int-"&amp;$G38,Equations!$G:$I,3,0)+VLOOKUP(AX$14&amp;"-sexo-"&amp;$G38,Equations!$G:$I,3,0)*$U38+VLOOKUP(AX$14&amp;"-edad-"&amp;$G38,Equations!$G:$I,3,0)*$V38+VLOOKUP(AX$14&amp;"-est-"&amp;$G38,Equations!$G:$I,3,0)*(1/$W38)+VLOOKUP(AX$14&amp;"-imc-"&amp;$G38,Equations!$G:$I,3,0)*(1/$Q38)))</f>
        <v/>
      </c>
      <c r="AY38" s="10" t="str">
        <f>IF($AB38="","",IF(OR($V38&lt;2.7,$V38&gt;90),"Age OOR",AX38-1.6449*VLOOKUP(AX$14&amp;"-rse-"&amp;$G38,Equations!$G:$I,3,0)))</f>
        <v/>
      </c>
      <c r="AZ38" s="10" t="str">
        <f>IF($AB38="","",IF(OR($V38&lt;2.7,$V38&gt;90),"Age OOR",AX38+1.6449*VLOOKUP(AX$14&amp;"-rse-"&amp;$G38,Equations!$G:$I,3,0)))</f>
        <v/>
      </c>
      <c r="BA38" s="10" t="str">
        <f t="shared" si="15"/>
        <v/>
      </c>
      <c r="BB38" s="10" t="str">
        <f>IF($AB38="","",IF(OR($V38&lt;2.7,$V38&gt;90),"Age OOR",($AB38-AX38)/VLOOKUP(AX$14&amp;"-rse-"&amp;$G38,Equations!$G:$I,3,0)))</f>
        <v/>
      </c>
      <c r="BC38" s="10" t="str">
        <f>IF($AC38="","",IF(OR($V38&lt;2.7,$V38&gt;90),"Age OOR",VLOOKUP(BC$14&amp;"-int-"&amp;$H38,Equations!$G:$I,3,0)+VLOOKUP(BC$14&amp;"-sexo-"&amp;$H38,Equations!$G:$I,3,0)*$U38+VLOOKUP(BC$14&amp;"-edad-"&amp;$H38,Equations!$G:$I,3,0)*$V38+VLOOKUP(BC$14&amp;"-est-"&amp;$H38,Equations!$G:$I,3,0)*(1/$W38)+VLOOKUP(BC$14&amp;"-imc-"&amp;$H38,Equations!$G:$I,3,0)*(1/$Q38)))</f>
        <v/>
      </c>
      <c r="BD38" s="10" t="str">
        <f>IF($AC38="","",IF(OR($V38&lt;2.7,$V38&gt;90),"Age OOR",BC38-1.6449*VLOOKUP(BC$14&amp;"-rse-"&amp;$H38,Equations!$G:$I,3,0)))</f>
        <v/>
      </c>
      <c r="BE38" s="10" t="str">
        <f>IF($AC38="","",IF(OR($V38&lt;2.7,$V38&gt;90),"Age OOR",BC38+1.6449*VLOOKUP(BC$14&amp;"-rse-"&amp;$H38,Equations!$G:$I,3,0)))</f>
        <v/>
      </c>
      <c r="BF38" s="10" t="str">
        <f t="shared" si="16"/>
        <v/>
      </c>
      <c r="BG38" s="10" t="str">
        <f>IF($AC38="","",IF(OR($V38&lt;2.7,$V38&gt;90),"Age OOR",($AC38-BC38)/VLOOKUP(BC$14&amp;"-rse-"&amp;$H38,Equations!$G:$I,3,0)))</f>
        <v/>
      </c>
      <c r="BH38" s="10" t="str">
        <f>IF($AD38="","",IF(OR($V38&lt;2.7,$V38&gt;90),"Age OOR",VLOOKUP(BH$14&amp;"-int-"&amp;$I38,Equations!$G:$I,3,0)+VLOOKUP(BH$14&amp;"-sexo-"&amp;$I38,Equations!$G:$I,3,0)*$U38+VLOOKUP(BH$14&amp;"-edad-"&amp;$I38,Equations!$G:$I,3,0)*$V38+VLOOKUP(BH$14&amp;"-est-"&amp;$I38,Equations!$G:$I,3,0)*(1/$W38)+VLOOKUP(BH$14&amp;"-imc-"&amp;$I38,Equations!$G:$I,3,0)*(1/$Q38)))</f>
        <v/>
      </c>
      <c r="BI38" s="10" t="str">
        <f>IF($AD38="","",IF(OR($V38&lt;2.7,$V38&gt;90),"Age OOR",BH38-1.6449*VLOOKUP(BH$14&amp;"-rse-"&amp;$I38,Equations!$G:$I,3,0)))</f>
        <v/>
      </c>
      <c r="BJ38" s="10" t="str">
        <f>IF($AD38="","",IF(OR($V38&lt;2.7,$V38&gt;90),"Age OOR",BH38+1.6449*VLOOKUP(BH$14&amp;"-rse-"&amp;$I38,Equations!$G:$I,3,0)))</f>
        <v/>
      </c>
      <c r="BK38" s="10" t="str">
        <f t="shared" si="17"/>
        <v/>
      </c>
      <c r="BL38" s="10" t="str">
        <f>IF($AD38="","",IF(OR($V38&lt;2.7,$V38&gt;90),"Age OOR",($AD38-BH38)/VLOOKUP(BH$14&amp;"-rse-"&amp;$I38,Equations!$G:$I,3,0)))</f>
        <v/>
      </c>
      <c r="BM38" s="10" t="str">
        <f>IF($AE38="","",IF(OR($V38&lt;2.7,$V38&gt;90),"Age OOR",VLOOKUP(BM$14&amp;"-int-"&amp;$J38,Equations!$G:$I,3,0)+VLOOKUP(BM$14&amp;"-sexo-"&amp;$J38,Equations!$G:$I,3,0)*$U38+VLOOKUP(BM$14&amp;"-edad-"&amp;$J38,Equations!$G:$I,3,0)*$V38+VLOOKUP(BM$14&amp;"-est-"&amp;$J38,Equations!$G:$I,3,0)*(1/$W38)+VLOOKUP(BM$14&amp;"-imc-"&amp;$J38,Equations!$G:$I,3,0)*(1/$Q38)))</f>
        <v/>
      </c>
      <c r="BN38" s="10" t="str">
        <f>IF($AE38="","",IF(OR($V38&lt;2.7,$V38&gt;90),"Age OOR",BM38-1.6449*VLOOKUP(BM$14&amp;"-rse-"&amp;$J38,Equations!$G:$I,3,0)))</f>
        <v/>
      </c>
      <c r="BO38" s="10" t="str">
        <f>IF($AE38="","",IF(OR($V38&lt;2.7,$V38&gt;90),"Age OOR",BM38+1.6449*VLOOKUP(BM$14&amp;"-rse-"&amp;$J38,Equations!$G:$I,3,0)))</f>
        <v/>
      </c>
      <c r="BP38" s="10" t="str">
        <f t="shared" si="18"/>
        <v/>
      </c>
      <c r="BQ38" s="10" t="str">
        <f>IF($AE38="","",IF(OR($V38&lt;2.7,$V38&gt;90),"Age OOR",($AE38-BM38)/VLOOKUP(BM$14&amp;"-rse-"&amp;$J38,Equations!$G:$I,3,0)))</f>
        <v/>
      </c>
      <c r="BR38" s="10" t="str">
        <f>IF($AF38="","",IF(OR($V38&lt;2.7,$V38&gt;90),"Age OOR",VLOOKUP(BR$14&amp;"-int-"&amp;$K38,Equations!$G:$I,3,0)+VLOOKUP(BR$14&amp;"-sexo-"&amp;$K38,Equations!$G:$I,3,0)*$U38+VLOOKUP(BR$14&amp;"-edad-"&amp;$K38,Equations!$G:$I,3,0)*$V38+VLOOKUP(BR$14&amp;"-est-"&amp;$K38,Equations!$G:$I,3,0)*(1/$W38)+VLOOKUP(BR$14&amp;"-imc-"&amp;$K38,Equations!$G:$I,3,0)*(1/$Q38)))</f>
        <v/>
      </c>
      <c r="BS38" s="10" t="str">
        <f>IF($AF38="","",IF(OR($V38&lt;2.7,$V38&gt;90),"Age OOR",BR38-1.6449*VLOOKUP(BR$14&amp;"-rse-"&amp;$K38,Equations!$G:$I,3,0)))</f>
        <v/>
      </c>
      <c r="BT38" s="10" t="str">
        <f>IF($AF38="","",IF(OR($V38&lt;2.7,$V38&gt;90),"Age OOR",BR38+1.6449*VLOOKUP(BR$14&amp;"-rse-"&amp;$K38,Equations!$G:$I,3,0)))</f>
        <v/>
      </c>
      <c r="BU38" s="10" t="str">
        <f t="shared" si="19"/>
        <v/>
      </c>
      <c r="BV38" s="10" t="str">
        <f>IF($AF38="","",IF(OR($V38&lt;2.7,$V38&gt;90),"Age OOR",($AF38-BR38)/VLOOKUP(BR$14&amp;"-rse-"&amp;$K38,Equations!$G:$I,3,0)))</f>
        <v/>
      </c>
      <c r="BW38" s="10" t="str">
        <f>IF($AG38="","",IF(OR($V38&lt;2.7,$V38&gt;90),"Age OOR",VLOOKUP(BW$14&amp;"-int-"&amp;$L38,Equations!$G:$I,3,0)+VLOOKUP(BW$14&amp;"-sexo-"&amp;$L38,Equations!$G:$I,3,0)*$U38+VLOOKUP(BW$14&amp;"-edad-"&amp;$L38,Equations!$G:$I,3,0)*$V38+VLOOKUP(BW$14&amp;"-est-"&amp;$L38,Equations!$G:$I,3,0)*(1/$W38)+VLOOKUP(BW$14&amp;"-imc-"&amp;$L38,Equations!$G:$I,3,0)*(1/$Q38)))</f>
        <v/>
      </c>
      <c r="BX38" s="10" t="str">
        <f>IF($AG38="","",IF(OR($V38&lt;2.7,$V38&gt;90),"Age OOR",BW38-1.6449*VLOOKUP(BW$14&amp;"-rse-"&amp;$L38,Equations!$G:$I,3,0)))</f>
        <v/>
      </c>
      <c r="BY38" s="10" t="str">
        <f>IF($AG38="","",IF(OR($V38&lt;2.7,$V38&gt;90),"Age OOR",BW38+1.6449*VLOOKUP(BW$14&amp;"-rse-"&amp;$L38,Equations!$G:$I,3,0)))</f>
        <v/>
      </c>
      <c r="BZ38" s="10" t="str">
        <f t="shared" si="20"/>
        <v/>
      </c>
      <c r="CA38" s="10" t="str">
        <f>IF($AG38="","",IF(OR($V38&lt;2.7,$V38&gt;90),"Age OOR",($AG38-BW38)/VLOOKUP(BW$14&amp;"-rse-"&amp;$L38,Equations!$G:$I,3,0)))</f>
        <v/>
      </c>
      <c r="CB38" s="10" t="str">
        <f>IF($AH38="","",IF(OR($V38&lt;2.7,$V38&gt;90),"Age OOR",VLOOKUP(CB$14&amp;"-int-"&amp;$M38,Equations!$G:$I,3,0)+VLOOKUP(CB$14&amp;"-sexo-"&amp;$M38,Equations!$G:$I,3,0)*$U38+VLOOKUP(CB$14&amp;"-edad-"&amp;$M38,Equations!$G:$I,3,0)*$V38+VLOOKUP(CB$14&amp;"-est-"&amp;$M38,Equations!$G:$I,3,0)*(1/$W38)+VLOOKUP(CB$14&amp;"-imc-"&amp;$M38,Equations!$G:$I,3,0)*(1/$Q38)))</f>
        <v/>
      </c>
      <c r="CC38" s="10" t="str">
        <f>IF($AH38="","",IF(OR($V38&lt;2.7,$V38&gt;90),"Age OOR",CB38-1.6449*VLOOKUP(CB$14&amp;"-rse-"&amp;$M38,Equations!$G:$I,3,0)))</f>
        <v/>
      </c>
      <c r="CD38" s="10" t="str">
        <f>IF($AH38="","",IF(OR($V38&lt;2.7,$V38&gt;90),"Age OOR",CB38+1.6449*VLOOKUP(CB$14&amp;"-rse-"&amp;$M38,Equations!$G:$I,3,0)))</f>
        <v/>
      </c>
      <c r="CE38" s="10" t="str">
        <f t="shared" si="21"/>
        <v/>
      </c>
      <c r="CF38" s="10" t="str">
        <f>IF($AH38="","",IF(OR($V38&lt;2.7,$V38&gt;90),"Age OOR",($AH38-CB38)/VLOOKUP(CB$14&amp;"-rse-"&amp;$M38,Equations!$G:$I,3,0)))</f>
        <v/>
      </c>
      <c r="CG38" s="10" t="str">
        <f>IF($AI38="","",IF(OR($V38&lt;2.7,$V38&gt;90),"Age OOR",VLOOKUP(CG$14&amp;"-int-"&amp;$N38,Equations!$G:$I,3,0)+VLOOKUP(CG$14&amp;"-sexo-"&amp;$N38,Equations!$G:$I,3,0)*$U38+VLOOKUP(CG$14&amp;"-edad-"&amp;$N38,Equations!$G:$I,3,0)*$V38+VLOOKUP(CG$14&amp;"-est-"&amp;$N38,Equations!$G:$I,3,0)*(1/$W38)+VLOOKUP(CG$14&amp;"-imc-"&amp;$N38,Equations!$G:$I,3,0)*(1/$Q38)))</f>
        <v/>
      </c>
      <c r="CH38" s="10" t="str">
        <f>IF($AI38="","",IF(OR($V38&lt;2.7,$V38&gt;90),"Age OOR",CG38-1.6449*VLOOKUP(CG$14&amp;"-rse-"&amp;$N38,Equations!$G:$I,3,0)))</f>
        <v/>
      </c>
      <c r="CI38" s="10" t="str">
        <f>IF($AI38="","",IF(OR($V38&lt;2.7,$V38&gt;90),"Age OOR",CG38+1.6449*VLOOKUP(CG$14&amp;"-rse-"&amp;$N38,Equations!$G:$I,3,0)))</f>
        <v/>
      </c>
      <c r="CJ38" s="10" t="str">
        <f t="shared" si="22"/>
        <v/>
      </c>
      <c r="CK38" s="10" t="str">
        <f>IF($AI38="","",IF(OR($V38&lt;2.7,$V38&gt;90),"Age OOR",($AI38-CG38)/VLOOKUP(CG$14&amp;"-rse-"&amp;$N38,Equations!$G:$I,3,0)))</f>
        <v/>
      </c>
      <c r="CL38" s="10" t="str">
        <f>IF($AJ38="","",IF(OR($V38&lt;2.7,$V38&gt;90),"Age OOR",VLOOKUP(CL$14&amp;"-int-"&amp;$O38,Equations!$G:$I,3,0)+VLOOKUP(CL$14&amp;"-sexo-"&amp;$O38,Equations!$G:$I,3,0)*$U38+VLOOKUP(CL$14&amp;"-edad-"&amp;$O38,Equations!$G:$I,3,0)*$V38+VLOOKUP(CL$14&amp;"-est-"&amp;$O38,Equations!$G:$I,3,0)*(1/$W38)+VLOOKUP(CL$14&amp;"-imc-"&amp;$O38,Equations!$G:$I,3,0)*(1/$Q38)))</f>
        <v/>
      </c>
      <c r="CM38" s="10" t="str">
        <f>IF($AJ38="","",IF(OR($V38&lt;2.7,$V38&gt;90),"Age OOR",CL38-1.6449*VLOOKUP(CL$14&amp;"-rse-"&amp;$O38,Equations!$G:$I,3,0)))</f>
        <v/>
      </c>
      <c r="CN38" s="10" t="str">
        <f>IF($AJ38="","",IF(OR($V38&lt;2.7,$V38&gt;90),"Age OOR",CL38+1.6449*VLOOKUP(CL$14&amp;"-rse-"&amp;$O38,Equations!$G:$I,3,0)))</f>
        <v/>
      </c>
      <c r="CO38" s="10" t="str">
        <f t="shared" si="23"/>
        <v/>
      </c>
      <c r="CP38" s="10" t="str">
        <f>IF($AJ38="","",IF(OR($V38&lt;2.7,$V38&gt;90),"Age OOR",($AJ38-CL38)/VLOOKUP(CL$14&amp;"-rse-"&amp;$O38,Equations!$G:$I,3,0)))</f>
        <v/>
      </c>
      <c r="CQ38" s="10" t="str">
        <f>IF($AK38="","",IF(OR($V38&lt;2.7,$V38&gt;90),"Age OOR",EXP(VLOOKUP(CQ$14&amp;"-int-"&amp;$P38,Equations!$G:$I,3,0)+VLOOKUP(CQ$14&amp;"-sexo-"&amp;$P38,Equations!$G:$I,3,0)*$U38+VLOOKUP(CQ$14&amp;"-edad-"&amp;$P38,Equations!$G:$I,3,0)*$V38+VLOOKUP(CQ$14&amp;"-est-"&amp;$P38,Equations!$G:$I,3,0)*(1/$W38)+VLOOKUP(CQ$14&amp;"-imc-"&amp;$P38,Equations!$G:$I,3,0)*(1/$Q38))))</f>
        <v/>
      </c>
      <c r="CR38" s="10" t="str">
        <f>IF($AK38="","",IF(OR($V38&lt;2.7,$V38&gt;90),"Age OOR",EXP(LN(CQ38)-1.6449*VLOOKUP(CQ$14&amp;"-rse-"&amp;$P38,Equations!$G:$I,3,0))))</f>
        <v/>
      </c>
      <c r="CS38" s="10" t="str">
        <f>IF($AK38="","",IF(OR($V38&lt;2.7,$V38&gt;90),"Age OOR",EXP(LN(CQ38)+1.6449*VLOOKUP(CQ$14&amp;"-rse-"&amp;$P38,Equations!$G:$I,3,0))))</f>
        <v/>
      </c>
      <c r="CT38" s="10" t="str">
        <f t="shared" si="24"/>
        <v/>
      </c>
      <c r="CU38" s="10" t="str">
        <f>IF($AK38="","",IF(OR($V38&lt;2.7,$V38&gt;90),"Age OOR",(LN($AK38)-LN(CQ38))/VLOOKUP(CQ$14&amp;"-rse-"&amp;$P38,Equations!$G:$I,3,0)))</f>
        <v/>
      </c>
      <c r="CV38" s="47"/>
    </row>
    <row r="39" spans="5:100" x14ac:dyDescent="0.2">
      <c r="E39" s="23" t="str">
        <f t="shared" si="0"/>
        <v>Age out of range</v>
      </c>
      <c r="F39" s="23" t="str">
        <f t="shared" si="1"/>
        <v>Age out of range</v>
      </c>
      <c r="G39" s="23" t="str">
        <f t="shared" si="2"/>
        <v>Age out of range</v>
      </c>
      <c r="H39" s="23" t="str">
        <f t="shared" si="3"/>
        <v>Age out of range</v>
      </c>
      <c r="I39" s="23" t="str">
        <f t="shared" si="4"/>
        <v>Age out of range</v>
      </c>
      <c r="J39" s="23" t="str">
        <f t="shared" si="5"/>
        <v>Age out of range</v>
      </c>
      <c r="K39" s="23" t="str">
        <f t="shared" si="6"/>
        <v>Age out of range</v>
      </c>
      <c r="L39" s="23" t="str">
        <f t="shared" si="7"/>
        <v>Age out of range</v>
      </c>
      <c r="M39" s="23" t="str">
        <f t="shared" si="8"/>
        <v>Age out of range</v>
      </c>
      <c r="N39" s="23" t="str">
        <f t="shared" si="9"/>
        <v>Age out of range</v>
      </c>
      <c r="O39" s="23" t="str">
        <f t="shared" si="10"/>
        <v>Age out of range</v>
      </c>
      <c r="P39" s="23" t="str">
        <f t="shared" si="11"/>
        <v>Age out of range</v>
      </c>
      <c r="Q39" s="23" t="e">
        <f t="shared" si="12"/>
        <v>#DIV/0!</v>
      </c>
      <c r="R39" s="17"/>
      <c r="S39" s="23">
        <v>23</v>
      </c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7"/>
      <c r="AM39" s="47"/>
      <c r="AN39" s="10" t="str">
        <f>IF($Z39="","",IF(OR($V39&lt;2.7,$V39&gt;90),"Age OOR",VLOOKUP(AN$14&amp;"-int-"&amp;$E39,Equations!$G:$I,3,0)+VLOOKUP(AN$14&amp;"-sexo-"&amp;$E39,Equations!$G:$I,3,0)*$U39+VLOOKUP(AN$14&amp;"-edad-"&amp;$E39,Equations!$G:$I,3,0)*$V39+VLOOKUP(AN$14&amp;"-est-"&amp;$E39,Equations!$G:$I,3,0)*(1/$W39)+VLOOKUP(AN$14&amp;"-imc-"&amp;$E39,Equations!$G:$I,3,0)*(1/$Q39)))</f>
        <v/>
      </c>
      <c r="AO39" s="10" t="str">
        <f>IF($Z39="","",IF(OR($V39&lt;2.7,$V39&gt;90),"Age OOR",AN39-1.6449*VLOOKUP(AN$14&amp;"-rse-"&amp;$E39,Equations!$G:$I,3,0)))</f>
        <v/>
      </c>
      <c r="AP39" s="10" t="str">
        <f>IF($Z39="","",IF(OR($V39&lt;2.7,$V39&gt;90),"Age OOR",AN39+1.6449*VLOOKUP(AN$14&amp;"-rse-"&amp;$E39,Equations!$G:$I,3,0)))</f>
        <v/>
      </c>
      <c r="AQ39" s="10" t="str">
        <f t="shared" si="13"/>
        <v/>
      </c>
      <c r="AR39" s="10" t="str">
        <f>IF($Z39="","",IF(OR($V39&lt;2.7,$V39&gt;90),"Age OOR",($Z39-AN39)/VLOOKUP(AN$14&amp;"-rse-"&amp;$E39,Equations!$G:$I,3,0)))</f>
        <v/>
      </c>
      <c r="AS39" s="10" t="str">
        <f>IF($AA39="","",IF(OR($V39&lt;2.7,$V39&gt;90),"Age OOR",VLOOKUP(AS$14&amp;"-int-"&amp;$F39,Equations!$G:$I,3,0)+VLOOKUP(AS$14&amp;"-sexo-"&amp;$F39,Equations!$G:$I,3,0)*$U39+VLOOKUP(AS$14&amp;"-edad-"&amp;$F39,Equations!$G:$I,3,0)*$V39+VLOOKUP(AS$14&amp;"-est-"&amp;$F39,Equations!$G:$I,3,0)*(1/$W39)+VLOOKUP(AS$14&amp;"-imc-"&amp;$F39,Equations!$G:$I,3,0)*(1/$Q39)))</f>
        <v/>
      </c>
      <c r="AT39" s="10" t="str">
        <f>IF($AA39="","",IF(OR($V39&lt;2.7,$V39&gt;90),"Age OOR",AS39-1.6449*VLOOKUP(AS$14&amp;"-rse-"&amp;$F39,Equations!$G:$I,3,0)))</f>
        <v/>
      </c>
      <c r="AU39" s="10" t="str">
        <f>IF($AA39="","",IF(OR($V39&lt;2.7,$V39&gt;90),"Age OOR",AS39+1.6449*VLOOKUP(AS$14&amp;"-rse-"&amp;$F39,Equations!$G:$I,3,0)))</f>
        <v/>
      </c>
      <c r="AV39" s="10" t="str">
        <f t="shared" si="14"/>
        <v/>
      </c>
      <c r="AW39" s="10" t="str">
        <f>IF($AA39="","",IF(OR($V39&lt;2.7,$V39&gt;90),"Age OOR",($AA39-AS39)/VLOOKUP(AS$14&amp;"-rse-"&amp;$F39,Equations!$G:$I,3,0)))</f>
        <v/>
      </c>
      <c r="AX39" s="10" t="str">
        <f>IF($AB39="","",IF(OR($V39&lt;2.7,$V39&gt;90),"Age OOR",VLOOKUP(AX$14&amp;"-int-"&amp;$G39,Equations!$G:$I,3,0)+VLOOKUP(AX$14&amp;"-sexo-"&amp;$G39,Equations!$G:$I,3,0)*$U39+VLOOKUP(AX$14&amp;"-edad-"&amp;$G39,Equations!$G:$I,3,0)*$V39+VLOOKUP(AX$14&amp;"-est-"&amp;$G39,Equations!$G:$I,3,0)*(1/$W39)+VLOOKUP(AX$14&amp;"-imc-"&amp;$G39,Equations!$G:$I,3,0)*(1/$Q39)))</f>
        <v/>
      </c>
      <c r="AY39" s="10" t="str">
        <f>IF($AB39="","",IF(OR($V39&lt;2.7,$V39&gt;90),"Age OOR",AX39-1.6449*VLOOKUP(AX$14&amp;"-rse-"&amp;$G39,Equations!$G:$I,3,0)))</f>
        <v/>
      </c>
      <c r="AZ39" s="10" t="str">
        <f>IF($AB39="","",IF(OR($V39&lt;2.7,$V39&gt;90),"Age OOR",AX39+1.6449*VLOOKUP(AX$14&amp;"-rse-"&amp;$G39,Equations!$G:$I,3,0)))</f>
        <v/>
      </c>
      <c r="BA39" s="10" t="str">
        <f t="shared" si="15"/>
        <v/>
      </c>
      <c r="BB39" s="10" t="str">
        <f>IF($AB39="","",IF(OR($V39&lt;2.7,$V39&gt;90),"Age OOR",($AB39-AX39)/VLOOKUP(AX$14&amp;"-rse-"&amp;$G39,Equations!$G:$I,3,0)))</f>
        <v/>
      </c>
      <c r="BC39" s="10" t="str">
        <f>IF($AC39="","",IF(OR($V39&lt;2.7,$V39&gt;90),"Age OOR",VLOOKUP(BC$14&amp;"-int-"&amp;$H39,Equations!$G:$I,3,0)+VLOOKUP(BC$14&amp;"-sexo-"&amp;$H39,Equations!$G:$I,3,0)*$U39+VLOOKUP(BC$14&amp;"-edad-"&amp;$H39,Equations!$G:$I,3,0)*$V39+VLOOKUP(BC$14&amp;"-est-"&amp;$H39,Equations!$G:$I,3,0)*(1/$W39)+VLOOKUP(BC$14&amp;"-imc-"&amp;$H39,Equations!$G:$I,3,0)*(1/$Q39)))</f>
        <v/>
      </c>
      <c r="BD39" s="10" t="str">
        <f>IF($AC39="","",IF(OR($V39&lt;2.7,$V39&gt;90),"Age OOR",BC39-1.6449*VLOOKUP(BC$14&amp;"-rse-"&amp;$H39,Equations!$G:$I,3,0)))</f>
        <v/>
      </c>
      <c r="BE39" s="10" t="str">
        <f>IF($AC39="","",IF(OR($V39&lt;2.7,$V39&gt;90),"Age OOR",BC39+1.6449*VLOOKUP(BC$14&amp;"-rse-"&amp;$H39,Equations!$G:$I,3,0)))</f>
        <v/>
      </c>
      <c r="BF39" s="10" t="str">
        <f t="shared" si="16"/>
        <v/>
      </c>
      <c r="BG39" s="10" t="str">
        <f>IF($AC39="","",IF(OR($V39&lt;2.7,$V39&gt;90),"Age OOR",($AC39-BC39)/VLOOKUP(BC$14&amp;"-rse-"&amp;$H39,Equations!$G:$I,3,0)))</f>
        <v/>
      </c>
      <c r="BH39" s="10" t="str">
        <f>IF($AD39="","",IF(OR($V39&lt;2.7,$V39&gt;90),"Age OOR",VLOOKUP(BH$14&amp;"-int-"&amp;$I39,Equations!$G:$I,3,0)+VLOOKUP(BH$14&amp;"-sexo-"&amp;$I39,Equations!$G:$I,3,0)*$U39+VLOOKUP(BH$14&amp;"-edad-"&amp;$I39,Equations!$G:$I,3,0)*$V39+VLOOKUP(BH$14&amp;"-est-"&amp;$I39,Equations!$G:$I,3,0)*(1/$W39)+VLOOKUP(BH$14&amp;"-imc-"&amp;$I39,Equations!$G:$I,3,0)*(1/$Q39)))</f>
        <v/>
      </c>
      <c r="BI39" s="10" t="str">
        <f>IF($AD39="","",IF(OR($V39&lt;2.7,$V39&gt;90),"Age OOR",BH39-1.6449*VLOOKUP(BH$14&amp;"-rse-"&amp;$I39,Equations!$G:$I,3,0)))</f>
        <v/>
      </c>
      <c r="BJ39" s="10" t="str">
        <f>IF($AD39="","",IF(OR($V39&lt;2.7,$V39&gt;90),"Age OOR",BH39+1.6449*VLOOKUP(BH$14&amp;"-rse-"&amp;$I39,Equations!$G:$I,3,0)))</f>
        <v/>
      </c>
      <c r="BK39" s="10" t="str">
        <f t="shared" si="17"/>
        <v/>
      </c>
      <c r="BL39" s="10" t="str">
        <f>IF($AD39="","",IF(OR($V39&lt;2.7,$V39&gt;90),"Age OOR",($AD39-BH39)/VLOOKUP(BH$14&amp;"-rse-"&amp;$I39,Equations!$G:$I,3,0)))</f>
        <v/>
      </c>
      <c r="BM39" s="10" t="str">
        <f>IF($AE39="","",IF(OR($V39&lt;2.7,$V39&gt;90),"Age OOR",VLOOKUP(BM$14&amp;"-int-"&amp;$J39,Equations!$G:$I,3,0)+VLOOKUP(BM$14&amp;"-sexo-"&amp;$J39,Equations!$G:$I,3,0)*$U39+VLOOKUP(BM$14&amp;"-edad-"&amp;$J39,Equations!$G:$I,3,0)*$V39+VLOOKUP(BM$14&amp;"-est-"&amp;$J39,Equations!$G:$I,3,0)*(1/$W39)+VLOOKUP(BM$14&amp;"-imc-"&amp;$J39,Equations!$G:$I,3,0)*(1/$Q39)))</f>
        <v/>
      </c>
      <c r="BN39" s="10" t="str">
        <f>IF($AE39="","",IF(OR($V39&lt;2.7,$V39&gt;90),"Age OOR",BM39-1.6449*VLOOKUP(BM$14&amp;"-rse-"&amp;$J39,Equations!$G:$I,3,0)))</f>
        <v/>
      </c>
      <c r="BO39" s="10" t="str">
        <f>IF($AE39="","",IF(OR($V39&lt;2.7,$V39&gt;90),"Age OOR",BM39+1.6449*VLOOKUP(BM$14&amp;"-rse-"&amp;$J39,Equations!$G:$I,3,0)))</f>
        <v/>
      </c>
      <c r="BP39" s="10" t="str">
        <f t="shared" si="18"/>
        <v/>
      </c>
      <c r="BQ39" s="10" t="str">
        <f>IF($AE39="","",IF(OR($V39&lt;2.7,$V39&gt;90),"Age OOR",($AE39-BM39)/VLOOKUP(BM$14&amp;"-rse-"&amp;$J39,Equations!$G:$I,3,0)))</f>
        <v/>
      </c>
      <c r="BR39" s="10" t="str">
        <f>IF($AF39="","",IF(OR($V39&lt;2.7,$V39&gt;90),"Age OOR",VLOOKUP(BR$14&amp;"-int-"&amp;$K39,Equations!$G:$I,3,0)+VLOOKUP(BR$14&amp;"-sexo-"&amp;$K39,Equations!$G:$I,3,0)*$U39+VLOOKUP(BR$14&amp;"-edad-"&amp;$K39,Equations!$G:$I,3,0)*$V39+VLOOKUP(BR$14&amp;"-est-"&amp;$K39,Equations!$G:$I,3,0)*(1/$W39)+VLOOKUP(BR$14&amp;"-imc-"&amp;$K39,Equations!$G:$I,3,0)*(1/$Q39)))</f>
        <v/>
      </c>
      <c r="BS39" s="10" t="str">
        <f>IF($AF39="","",IF(OR($V39&lt;2.7,$V39&gt;90),"Age OOR",BR39-1.6449*VLOOKUP(BR$14&amp;"-rse-"&amp;$K39,Equations!$G:$I,3,0)))</f>
        <v/>
      </c>
      <c r="BT39" s="10" t="str">
        <f>IF($AF39="","",IF(OR($V39&lt;2.7,$V39&gt;90),"Age OOR",BR39+1.6449*VLOOKUP(BR$14&amp;"-rse-"&amp;$K39,Equations!$G:$I,3,0)))</f>
        <v/>
      </c>
      <c r="BU39" s="10" t="str">
        <f t="shared" si="19"/>
        <v/>
      </c>
      <c r="BV39" s="10" t="str">
        <f>IF($AF39="","",IF(OR($V39&lt;2.7,$V39&gt;90),"Age OOR",($AF39-BR39)/VLOOKUP(BR$14&amp;"-rse-"&amp;$K39,Equations!$G:$I,3,0)))</f>
        <v/>
      </c>
      <c r="BW39" s="10" t="str">
        <f>IF($AG39="","",IF(OR($V39&lt;2.7,$V39&gt;90),"Age OOR",VLOOKUP(BW$14&amp;"-int-"&amp;$L39,Equations!$G:$I,3,0)+VLOOKUP(BW$14&amp;"-sexo-"&amp;$L39,Equations!$G:$I,3,0)*$U39+VLOOKUP(BW$14&amp;"-edad-"&amp;$L39,Equations!$G:$I,3,0)*$V39+VLOOKUP(BW$14&amp;"-est-"&amp;$L39,Equations!$G:$I,3,0)*(1/$W39)+VLOOKUP(BW$14&amp;"-imc-"&amp;$L39,Equations!$G:$I,3,0)*(1/$Q39)))</f>
        <v/>
      </c>
      <c r="BX39" s="10" t="str">
        <f>IF($AG39="","",IF(OR($V39&lt;2.7,$V39&gt;90),"Age OOR",BW39-1.6449*VLOOKUP(BW$14&amp;"-rse-"&amp;$L39,Equations!$G:$I,3,0)))</f>
        <v/>
      </c>
      <c r="BY39" s="10" t="str">
        <f>IF($AG39="","",IF(OR($V39&lt;2.7,$V39&gt;90),"Age OOR",BW39+1.6449*VLOOKUP(BW$14&amp;"-rse-"&amp;$L39,Equations!$G:$I,3,0)))</f>
        <v/>
      </c>
      <c r="BZ39" s="10" t="str">
        <f t="shared" si="20"/>
        <v/>
      </c>
      <c r="CA39" s="10" t="str">
        <f>IF($AG39="","",IF(OR($V39&lt;2.7,$V39&gt;90),"Age OOR",($AG39-BW39)/VLOOKUP(BW$14&amp;"-rse-"&amp;$L39,Equations!$G:$I,3,0)))</f>
        <v/>
      </c>
      <c r="CB39" s="10" t="str">
        <f>IF($AH39="","",IF(OR($V39&lt;2.7,$V39&gt;90),"Age OOR",VLOOKUP(CB$14&amp;"-int-"&amp;$M39,Equations!$G:$I,3,0)+VLOOKUP(CB$14&amp;"-sexo-"&amp;$M39,Equations!$G:$I,3,0)*$U39+VLOOKUP(CB$14&amp;"-edad-"&amp;$M39,Equations!$G:$I,3,0)*$V39+VLOOKUP(CB$14&amp;"-est-"&amp;$M39,Equations!$G:$I,3,0)*(1/$W39)+VLOOKUP(CB$14&amp;"-imc-"&amp;$M39,Equations!$G:$I,3,0)*(1/$Q39)))</f>
        <v/>
      </c>
      <c r="CC39" s="10" t="str">
        <f>IF($AH39="","",IF(OR($V39&lt;2.7,$V39&gt;90),"Age OOR",CB39-1.6449*VLOOKUP(CB$14&amp;"-rse-"&amp;$M39,Equations!$G:$I,3,0)))</f>
        <v/>
      </c>
      <c r="CD39" s="10" t="str">
        <f>IF($AH39="","",IF(OR($V39&lt;2.7,$V39&gt;90),"Age OOR",CB39+1.6449*VLOOKUP(CB$14&amp;"-rse-"&amp;$M39,Equations!$G:$I,3,0)))</f>
        <v/>
      </c>
      <c r="CE39" s="10" t="str">
        <f t="shared" si="21"/>
        <v/>
      </c>
      <c r="CF39" s="10" t="str">
        <f>IF($AH39="","",IF(OR($V39&lt;2.7,$V39&gt;90),"Age OOR",($AH39-CB39)/VLOOKUP(CB$14&amp;"-rse-"&amp;$M39,Equations!$G:$I,3,0)))</f>
        <v/>
      </c>
      <c r="CG39" s="10" t="str">
        <f>IF($AI39="","",IF(OR($V39&lt;2.7,$V39&gt;90),"Age OOR",VLOOKUP(CG$14&amp;"-int-"&amp;$N39,Equations!$G:$I,3,0)+VLOOKUP(CG$14&amp;"-sexo-"&amp;$N39,Equations!$G:$I,3,0)*$U39+VLOOKUP(CG$14&amp;"-edad-"&amp;$N39,Equations!$G:$I,3,0)*$V39+VLOOKUP(CG$14&amp;"-est-"&amp;$N39,Equations!$G:$I,3,0)*(1/$W39)+VLOOKUP(CG$14&amp;"-imc-"&amp;$N39,Equations!$G:$I,3,0)*(1/$Q39)))</f>
        <v/>
      </c>
      <c r="CH39" s="10" t="str">
        <f>IF($AI39="","",IF(OR($V39&lt;2.7,$V39&gt;90),"Age OOR",CG39-1.6449*VLOOKUP(CG$14&amp;"-rse-"&amp;$N39,Equations!$G:$I,3,0)))</f>
        <v/>
      </c>
      <c r="CI39" s="10" t="str">
        <f>IF($AI39="","",IF(OR($V39&lt;2.7,$V39&gt;90),"Age OOR",CG39+1.6449*VLOOKUP(CG$14&amp;"-rse-"&amp;$N39,Equations!$G:$I,3,0)))</f>
        <v/>
      </c>
      <c r="CJ39" s="10" t="str">
        <f t="shared" si="22"/>
        <v/>
      </c>
      <c r="CK39" s="10" t="str">
        <f>IF($AI39="","",IF(OR($V39&lt;2.7,$V39&gt;90),"Age OOR",($AI39-CG39)/VLOOKUP(CG$14&amp;"-rse-"&amp;$N39,Equations!$G:$I,3,0)))</f>
        <v/>
      </c>
      <c r="CL39" s="10" t="str">
        <f>IF($AJ39="","",IF(OR($V39&lt;2.7,$V39&gt;90),"Age OOR",VLOOKUP(CL$14&amp;"-int-"&amp;$O39,Equations!$G:$I,3,0)+VLOOKUP(CL$14&amp;"-sexo-"&amp;$O39,Equations!$G:$I,3,0)*$U39+VLOOKUP(CL$14&amp;"-edad-"&amp;$O39,Equations!$G:$I,3,0)*$V39+VLOOKUP(CL$14&amp;"-est-"&amp;$O39,Equations!$G:$I,3,0)*(1/$W39)+VLOOKUP(CL$14&amp;"-imc-"&amp;$O39,Equations!$G:$I,3,0)*(1/$Q39)))</f>
        <v/>
      </c>
      <c r="CM39" s="10" t="str">
        <f>IF($AJ39="","",IF(OR($V39&lt;2.7,$V39&gt;90),"Age OOR",CL39-1.6449*VLOOKUP(CL$14&amp;"-rse-"&amp;$O39,Equations!$G:$I,3,0)))</f>
        <v/>
      </c>
      <c r="CN39" s="10" t="str">
        <f>IF($AJ39="","",IF(OR($V39&lt;2.7,$V39&gt;90),"Age OOR",CL39+1.6449*VLOOKUP(CL$14&amp;"-rse-"&amp;$O39,Equations!$G:$I,3,0)))</f>
        <v/>
      </c>
      <c r="CO39" s="10" t="str">
        <f t="shared" si="23"/>
        <v/>
      </c>
      <c r="CP39" s="10" t="str">
        <f>IF($AJ39="","",IF(OR($V39&lt;2.7,$V39&gt;90),"Age OOR",($AJ39-CL39)/VLOOKUP(CL$14&amp;"-rse-"&amp;$O39,Equations!$G:$I,3,0)))</f>
        <v/>
      </c>
      <c r="CQ39" s="10" t="str">
        <f>IF($AK39="","",IF(OR($V39&lt;2.7,$V39&gt;90),"Age OOR",EXP(VLOOKUP(CQ$14&amp;"-int-"&amp;$P39,Equations!$G:$I,3,0)+VLOOKUP(CQ$14&amp;"-sexo-"&amp;$P39,Equations!$G:$I,3,0)*$U39+VLOOKUP(CQ$14&amp;"-edad-"&amp;$P39,Equations!$G:$I,3,0)*$V39+VLOOKUP(CQ$14&amp;"-est-"&amp;$P39,Equations!$G:$I,3,0)*(1/$W39)+VLOOKUP(CQ$14&amp;"-imc-"&amp;$P39,Equations!$G:$I,3,0)*(1/$Q39))))</f>
        <v/>
      </c>
      <c r="CR39" s="10" t="str">
        <f>IF($AK39="","",IF(OR($V39&lt;2.7,$V39&gt;90),"Age OOR",EXP(LN(CQ39)-1.6449*VLOOKUP(CQ$14&amp;"-rse-"&amp;$P39,Equations!$G:$I,3,0))))</f>
        <v/>
      </c>
      <c r="CS39" s="10" t="str">
        <f>IF($AK39="","",IF(OR($V39&lt;2.7,$V39&gt;90),"Age OOR",EXP(LN(CQ39)+1.6449*VLOOKUP(CQ$14&amp;"-rse-"&amp;$P39,Equations!$G:$I,3,0))))</f>
        <v/>
      </c>
      <c r="CT39" s="10" t="str">
        <f t="shared" si="24"/>
        <v/>
      </c>
      <c r="CU39" s="10" t="str">
        <f>IF($AK39="","",IF(OR($V39&lt;2.7,$V39&gt;90),"Age OOR",(LN($AK39)-LN(CQ39))/VLOOKUP(CQ$14&amp;"-rse-"&amp;$P39,Equations!$G:$I,3,0)))</f>
        <v/>
      </c>
      <c r="CV39" s="47"/>
    </row>
    <row r="40" spans="5:100" x14ac:dyDescent="0.2">
      <c r="E40" s="23" t="str">
        <f t="shared" si="0"/>
        <v>Age out of range</v>
      </c>
      <c r="F40" s="23" t="str">
        <f t="shared" si="1"/>
        <v>Age out of range</v>
      </c>
      <c r="G40" s="23" t="str">
        <f t="shared" si="2"/>
        <v>Age out of range</v>
      </c>
      <c r="H40" s="23" t="str">
        <f t="shared" si="3"/>
        <v>Age out of range</v>
      </c>
      <c r="I40" s="23" t="str">
        <f t="shared" si="4"/>
        <v>Age out of range</v>
      </c>
      <c r="J40" s="23" t="str">
        <f t="shared" si="5"/>
        <v>Age out of range</v>
      </c>
      <c r="K40" s="23" t="str">
        <f t="shared" si="6"/>
        <v>Age out of range</v>
      </c>
      <c r="L40" s="23" t="str">
        <f t="shared" si="7"/>
        <v>Age out of range</v>
      </c>
      <c r="M40" s="23" t="str">
        <f t="shared" si="8"/>
        <v>Age out of range</v>
      </c>
      <c r="N40" s="23" t="str">
        <f t="shared" si="9"/>
        <v>Age out of range</v>
      </c>
      <c r="O40" s="23" t="str">
        <f t="shared" si="10"/>
        <v>Age out of range</v>
      </c>
      <c r="P40" s="23" t="str">
        <f t="shared" si="11"/>
        <v>Age out of range</v>
      </c>
      <c r="Q40" s="23" t="e">
        <f t="shared" si="12"/>
        <v>#DIV/0!</v>
      </c>
      <c r="R40" s="17"/>
      <c r="S40" s="23">
        <v>24</v>
      </c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7"/>
      <c r="AM40" s="47"/>
      <c r="AN40" s="10" t="str">
        <f>IF($Z40="","",IF(OR($V40&lt;2.7,$V40&gt;90),"Age OOR",VLOOKUP(AN$14&amp;"-int-"&amp;$E40,Equations!$G:$I,3,0)+VLOOKUP(AN$14&amp;"-sexo-"&amp;$E40,Equations!$G:$I,3,0)*$U40+VLOOKUP(AN$14&amp;"-edad-"&amp;$E40,Equations!$G:$I,3,0)*$V40+VLOOKUP(AN$14&amp;"-est-"&amp;$E40,Equations!$G:$I,3,0)*(1/$W40)+VLOOKUP(AN$14&amp;"-imc-"&amp;$E40,Equations!$G:$I,3,0)*(1/$Q40)))</f>
        <v/>
      </c>
      <c r="AO40" s="10" t="str">
        <f>IF($Z40="","",IF(OR($V40&lt;2.7,$V40&gt;90),"Age OOR",AN40-1.6449*VLOOKUP(AN$14&amp;"-rse-"&amp;$E40,Equations!$G:$I,3,0)))</f>
        <v/>
      </c>
      <c r="AP40" s="10" t="str">
        <f>IF($Z40="","",IF(OR($V40&lt;2.7,$V40&gt;90),"Age OOR",AN40+1.6449*VLOOKUP(AN$14&amp;"-rse-"&amp;$E40,Equations!$G:$I,3,0)))</f>
        <v/>
      </c>
      <c r="AQ40" s="10" t="str">
        <f t="shared" si="13"/>
        <v/>
      </c>
      <c r="AR40" s="10" t="str">
        <f>IF($Z40="","",IF(OR($V40&lt;2.7,$V40&gt;90),"Age OOR",($Z40-AN40)/VLOOKUP(AN$14&amp;"-rse-"&amp;$E40,Equations!$G:$I,3,0)))</f>
        <v/>
      </c>
      <c r="AS40" s="10" t="str">
        <f>IF($AA40="","",IF(OR($V40&lt;2.7,$V40&gt;90),"Age OOR",VLOOKUP(AS$14&amp;"-int-"&amp;$F40,Equations!$G:$I,3,0)+VLOOKUP(AS$14&amp;"-sexo-"&amp;$F40,Equations!$G:$I,3,0)*$U40+VLOOKUP(AS$14&amp;"-edad-"&amp;$F40,Equations!$G:$I,3,0)*$V40+VLOOKUP(AS$14&amp;"-est-"&amp;$F40,Equations!$G:$I,3,0)*(1/$W40)+VLOOKUP(AS$14&amp;"-imc-"&amp;$F40,Equations!$G:$I,3,0)*(1/$Q40)))</f>
        <v/>
      </c>
      <c r="AT40" s="10" t="str">
        <f>IF($AA40="","",IF(OR($V40&lt;2.7,$V40&gt;90),"Age OOR",AS40-1.6449*VLOOKUP(AS$14&amp;"-rse-"&amp;$F40,Equations!$G:$I,3,0)))</f>
        <v/>
      </c>
      <c r="AU40" s="10" t="str">
        <f>IF($AA40="","",IF(OR($V40&lt;2.7,$V40&gt;90),"Age OOR",AS40+1.6449*VLOOKUP(AS$14&amp;"-rse-"&amp;$F40,Equations!$G:$I,3,0)))</f>
        <v/>
      </c>
      <c r="AV40" s="10" t="str">
        <f t="shared" si="14"/>
        <v/>
      </c>
      <c r="AW40" s="10" t="str">
        <f>IF($AA40="","",IF(OR($V40&lt;2.7,$V40&gt;90),"Age OOR",($AA40-AS40)/VLOOKUP(AS$14&amp;"-rse-"&amp;$F40,Equations!$G:$I,3,0)))</f>
        <v/>
      </c>
      <c r="AX40" s="10" t="str">
        <f>IF($AB40="","",IF(OR($V40&lt;2.7,$V40&gt;90),"Age OOR",VLOOKUP(AX$14&amp;"-int-"&amp;$G40,Equations!$G:$I,3,0)+VLOOKUP(AX$14&amp;"-sexo-"&amp;$G40,Equations!$G:$I,3,0)*$U40+VLOOKUP(AX$14&amp;"-edad-"&amp;$G40,Equations!$G:$I,3,0)*$V40+VLOOKUP(AX$14&amp;"-est-"&amp;$G40,Equations!$G:$I,3,0)*(1/$W40)+VLOOKUP(AX$14&amp;"-imc-"&amp;$G40,Equations!$G:$I,3,0)*(1/$Q40)))</f>
        <v/>
      </c>
      <c r="AY40" s="10" t="str">
        <f>IF($AB40="","",IF(OR($V40&lt;2.7,$V40&gt;90),"Age OOR",AX40-1.6449*VLOOKUP(AX$14&amp;"-rse-"&amp;$G40,Equations!$G:$I,3,0)))</f>
        <v/>
      </c>
      <c r="AZ40" s="10" t="str">
        <f>IF($AB40="","",IF(OR($V40&lt;2.7,$V40&gt;90),"Age OOR",AX40+1.6449*VLOOKUP(AX$14&amp;"-rse-"&amp;$G40,Equations!$G:$I,3,0)))</f>
        <v/>
      </c>
      <c r="BA40" s="10" t="str">
        <f t="shared" si="15"/>
        <v/>
      </c>
      <c r="BB40" s="10" t="str">
        <f>IF($AB40="","",IF(OR($V40&lt;2.7,$V40&gt;90),"Age OOR",($AB40-AX40)/VLOOKUP(AX$14&amp;"-rse-"&amp;$G40,Equations!$G:$I,3,0)))</f>
        <v/>
      </c>
      <c r="BC40" s="10" t="str">
        <f>IF($AC40="","",IF(OR($V40&lt;2.7,$V40&gt;90),"Age OOR",VLOOKUP(BC$14&amp;"-int-"&amp;$H40,Equations!$G:$I,3,0)+VLOOKUP(BC$14&amp;"-sexo-"&amp;$H40,Equations!$G:$I,3,0)*$U40+VLOOKUP(BC$14&amp;"-edad-"&amp;$H40,Equations!$G:$I,3,0)*$V40+VLOOKUP(BC$14&amp;"-est-"&amp;$H40,Equations!$G:$I,3,0)*(1/$W40)+VLOOKUP(BC$14&amp;"-imc-"&amp;$H40,Equations!$G:$I,3,0)*(1/$Q40)))</f>
        <v/>
      </c>
      <c r="BD40" s="10" t="str">
        <f>IF($AC40="","",IF(OR($V40&lt;2.7,$V40&gt;90),"Age OOR",BC40-1.6449*VLOOKUP(BC$14&amp;"-rse-"&amp;$H40,Equations!$G:$I,3,0)))</f>
        <v/>
      </c>
      <c r="BE40" s="10" t="str">
        <f>IF($AC40="","",IF(OR($V40&lt;2.7,$V40&gt;90),"Age OOR",BC40+1.6449*VLOOKUP(BC$14&amp;"-rse-"&amp;$H40,Equations!$G:$I,3,0)))</f>
        <v/>
      </c>
      <c r="BF40" s="10" t="str">
        <f t="shared" si="16"/>
        <v/>
      </c>
      <c r="BG40" s="10" t="str">
        <f>IF($AC40="","",IF(OR($V40&lt;2.7,$V40&gt;90),"Age OOR",($AC40-BC40)/VLOOKUP(BC$14&amp;"-rse-"&amp;$H40,Equations!$G:$I,3,0)))</f>
        <v/>
      </c>
      <c r="BH40" s="10" t="str">
        <f>IF($AD40="","",IF(OR($V40&lt;2.7,$V40&gt;90),"Age OOR",VLOOKUP(BH$14&amp;"-int-"&amp;$I40,Equations!$G:$I,3,0)+VLOOKUP(BH$14&amp;"-sexo-"&amp;$I40,Equations!$G:$I,3,0)*$U40+VLOOKUP(BH$14&amp;"-edad-"&amp;$I40,Equations!$G:$I,3,0)*$V40+VLOOKUP(BH$14&amp;"-est-"&amp;$I40,Equations!$G:$I,3,0)*(1/$W40)+VLOOKUP(BH$14&amp;"-imc-"&amp;$I40,Equations!$G:$I,3,0)*(1/$Q40)))</f>
        <v/>
      </c>
      <c r="BI40" s="10" t="str">
        <f>IF($AD40="","",IF(OR($V40&lt;2.7,$V40&gt;90),"Age OOR",BH40-1.6449*VLOOKUP(BH$14&amp;"-rse-"&amp;$I40,Equations!$G:$I,3,0)))</f>
        <v/>
      </c>
      <c r="BJ40" s="10" t="str">
        <f>IF($AD40="","",IF(OR($V40&lt;2.7,$V40&gt;90),"Age OOR",BH40+1.6449*VLOOKUP(BH$14&amp;"-rse-"&amp;$I40,Equations!$G:$I,3,0)))</f>
        <v/>
      </c>
      <c r="BK40" s="10" t="str">
        <f t="shared" si="17"/>
        <v/>
      </c>
      <c r="BL40" s="10" t="str">
        <f>IF($AD40="","",IF(OR($V40&lt;2.7,$V40&gt;90),"Age OOR",($AD40-BH40)/VLOOKUP(BH$14&amp;"-rse-"&amp;$I40,Equations!$G:$I,3,0)))</f>
        <v/>
      </c>
      <c r="BM40" s="10" t="str">
        <f>IF($AE40="","",IF(OR($V40&lt;2.7,$V40&gt;90),"Age OOR",VLOOKUP(BM$14&amp;"-int-"&amp;$J40,Equations!$G:$I,3,0)+VLOOKUP(BM$14&amp;"-sexo-"&amp;$J40,Equations!$G:$I,3,0)*$U40+VLOOKUP(BM$14&amp;"-edad-"&amp;$J40,Equations!$G:$I,3,0)*$V40+VLOOKUP(BM$14&amp;"-est-"&amp;$J40,Equations!$G:$I,3,0)*(1/$W40)+VLOOKUP(BM$14&amp;"-imc-"&amp;$J40,Equations!$G:$I,3,0)*(1/$Q40)))</f>
        <v/>
      </c>
      <c r="BN40" s="10" t="str">
        <f>IF($AE40="","",IF(OR($V40&lt;2.7,$V40&gt;90),"Age OOR",BM40-1.6449*VLOOKUP(BM$14&amp;"-rse-"&amp;$J40,Equations!$G:$I,3,0)))</f>
        <v/>
      </c>
      <c r="BO40" s="10" t="str">
        <f>IF($AE40="","",IF(OR($V40&lt;2.7,$V40&gt;90),"Age OOR",BM40+1.6449*VLOOKUP(BM$14&amp;"-rse-"&amp;$J40,Equations!$G:$I,3,0)))</f>
        <v/>
      </c>
      <c r="BP40" s="10" t="str">
        <f t="shared" si="18"/>
        <v/>
      </c>
      <c r="BQ40" s="10" t="str">
        <f>IF($AE40="","",IF(OR($V40&lt;2.7,$V40&gt;90),"Age OOR",($AE40-BM40)/VLOOKUP(BM$14&amp;"-rse-"&amp;$J40,Equations!$G:$I,3,0)))</f>
        <v/>
      </c>
      <c r="BR40" s="10" t="str">
        <f>IF($AF40="","",IF(OR($V40&lt;2.7,$V40&gt;90),"Age OOR",VLOOKUP(BR$14&amp;"-int-"&amp;$K40,Equations!$G:$I,3,0)+VLOOKUP(BR$14&amp;"-sexo-"&amp;$K40,Equations!$G:$I,3,0)*$U40+VLOOKUP(BR$14&amp;"-edad-"&amp;$K40,Equations!$G:$I,3,0)*$V40+VLOOKUP(BR$14&amp;"-est-"&amp;$K40,Equations!$G:$I,3,0)*(1/$W40)+VLOOKUP(BR$14&amp;"-imc-"&amp;$K40,Equations!$G:$I,3,0)*(1/$Q40)))</f>
        <v/>
      </c>
      <c r="BS40" s="10" t="str">
        <f>IF($AF40="","",IF(OR($V40&lt;2.7,$V40&gt;90),"Age OOR",BR40-1.6449*VLOOKUP(BR$14&amp;"-rse-"&amp;$K40,Equations!$G:$I,3,0)))</f>
        <v/>
      </c>
      <c r="BT40" s="10" t="str">
        <f>IF($AF40="","",IF(OR($V40&lt;2.7,$V40&gt;90),"Age OOR",BR40+1.6449*VLOOKUP(BR$14&amp;"-rse-"&amp;$K40,Equations!$G:$I,3,0)))</f>
        <v/>
      </c>
      <c r="BU40" s="10" t="str">
        <f t="shared" si="19"/>
        <v/>
      </c>
      <c r="BV40" s="10" t="str">
        <f>IF($AF40="","",IF(OR($V40&lt;2.7,$V40&gt;90),"Age OOR",($AF40-BR40)/VLOOKUP(BR$14&amp;"-rse-"&amp;$K40,Equations!$G:$I,3,0)))</f>
        <v/>
      </c>
      <c r="BW40" s="10" t="str">
        <f>IF($AG40="","",IF(OR($V40&lt;2.7,$V40&gt;90),"Age OOR",VLOOKUP(BW$14&amp;"-int-"&amp;$L40,Equations!$G:$I,3,0)+VLOOKUP(BW$14&amp;"-sexo-"&amp;$L40,Equations!$G:$I,3,0)*$U40+VLOOKUP(BW$14&amp;"-edad-"&amp;$L40,Equations!$G:$I,3,0)*$V40+VLOOKUP(BW$14&amp;"-est-"&amp;$L40,Equations!$G:$I,3,0)*(1/$W40)+VLOOKUP(BW$14&amp;"-imc-"&amp;$L40,Equations!$G:$I,3,0)*(1/$Q40)))</f>
        <v/>
      </c>
      <c r="BX40" s="10" t="str">
        <f>IF($AG40="","",IF(OR($V40&lt;2.7,$V40&gt;90),"Age OOR",BW40-1.6449*VLOOKUP(BW$14&amp;"-rse-"&amp;$L40,Equations!$G:$I,3,0)))</f>
        <v/>
      </c>
      <c r="BY40" s="10" t="str">
        <f>IF($AG40="","",IF(OR($V40&lt;2.7,$V40&gt;90),"Age OOR",BW40+1.6449*VLOOKUP(BW$14&amp;"-rse-"&amp;$L40,Equations!$G:$I,3,0)))</f>
        <v/>
      </c>
      <c r="BZ40" s="10" t="str">
        <f t="shared" si="20"/>
        <v/>
      </c>
      <c r="CA40" s="10" t="str">
        <f>IF($AG40="","",IF(OR($V40&lt;2.7,$V40&gt;90),"Age OOR",($AG40-BW40)/VLOOKUP(BW$14&amp;"-rse-"&amp;$L40,Equations!$G:$I,3,0)))</f>
        <v/>
      </c>
      <c r="CB40" s="10" t="str">
        <f>IF($AH40="","",IF(OR($V40&lt;2.7,$V40&gt;90),"Age OOR",VLOOKUP(CB$14&amp;"-int-"&amp;$M40,Equations!$G:$I,3,0)+VLOOKUP(CB$14&amp;"-sexo-"&amp;$M40,Equations!$G:$I,3,0)*$U40+VLOOKUP(CB$14&amp;"-edad-"&amp;$M40,Equations!$G:$I,3,0)*$V40+VLOOKUP(CB$14&amp;"-est-"&amp;$M40,Equations!$G:$I,3,0)*(1/$W40)+VLOOKUP(CB$14&amp;"-imc-"&amp;$M40,Equations!$G:$I,3,0)*(1/$Q40)))</f>
        <v/>
      </c>
      <c r="CC40" s="10" t="str">
        <f>IF($AH40="","",IF(OR($V40&lt;2.7,$V40&gt;90),"Age OOR",CB40-1.6449*VLOOKUP(CB$14&amp;"-rse-"&amp;$M40,Equations!$G:$I,3,0)))</f>
        <v/>
      </c>
      <c r="CD40" s="10" t="str">
        <f>IF($AH40="","",IF(OR($V40&lt;2.7,$V40&gt;90),"Age OOR",CB40+1.6449*VLOOKUP(CB$14&amp;"-rse-"&amp;$M40,Equations!$G:$I,3,0)))</f>
        <v/>
      </c>
      <c r="CE40" s="10" t="str">
        <f t="shared" si="21"/>
        <v/>
      </c>
      <c r="CF40" s="10" t="str">
        <f>IF($AH40="","",IF(OR($V40&lt;2.7,$V40&gt;90),"Age OOR",($AH40-CB40)/VLOOKUP(CB$14&amp;"-rse-"&amp;$M40,Equations!$G:$I,3,0)))</f>
        <v/>
      </c>
      <c r="CG40" s="10" t="str">
        <f>IF($AI40="","",IF(OR($V40&lt;2.7,$V40&gt;90),"Age OOR",VLOOKUP(CG$14&amp;"-int-"&amp;$N40,Equations!$G:$I,3,0)+VLOOKUP(CG$14&amp;"-sexo-"&amp;$N40,Equations!$G:$I,3,0)*$U40+VLOOKUP(CG$14&amp;"-edad-"&amp;$N40,Equations!$G:$I,3,0)*$V40+VLOOKUP(CG$14&amp;"-est-"&amp;$N40,Equations!$G:$I,3,0)*(1/$W40)+VLOOKUP(CG$14&amp;"-imc-"&amp;$N40,Equations!$G:$I,3,0)*(1/$Q40)))</f>
        <v/>
      </c>
      <c r="CH40" s="10" t="str">
        <f>IF($AI40="","",IF(OR($V40&lt;2.7,$V40&gt;90),"Age OOR",CG40-1.6449*VLOOKUP(CG$14&amp;"-rse-"&amp;$N40,Equations!$G:$I,3,0)))</f>
        <v/>
      </c>
      <c r="CI40" s="10" t="str">
        <f>IF($AI40="","",IF(OR($V40&lt;2.7,$V40&gt;90),"Age OOR",CG40+1.6449*VLOOKUP(CG$14&amp;"-rse-"&amp;$N40,Equations!$G:$I,3,0)))</f>
        <v/>
      </c>
      <c r="CJ40" s="10" t="str">
        <f t="shared" si="22"/>
        <v/>
      </c>
      <c r="CK40" s="10" t="str">
        <f>IF($AI40="","",IF(OR($V40&lt;2.7,$V40&gt;90),"Age OOR",($AI40-CG40)/VLOOKUP(CG$14&amp;"-rse-"&amp;$N40,Equations!$G:$I,3,0)))</f>
        <v/>
      </c>
      <c r="CL40" s="10" t="str">
        <f>IF($AJ40="","",IF(OR($V40&lt;2.7,$V40&gt;90),"Age OOR",VLOOKUP(CL$14&amp;"-int-"&amp;$O40,Equations!$G:$I,3,0)+VLOOKUP(CL$14&amp;"-sexo-"&amp;$O40,Equations!$G:$I,3,0)*$U40+VLOOKUP(CL$14&amp;"-edad-"&amp;$O40,Equations!$G:$I,3,0)*$V40+VLOOKUP(CL$14&amp;"-est-"&amp;$O40,Equations!$G:$I,3,0)*(1/$W40)+VLOOKUP(CL$14&amp;"-imc-"&amp;$O40,Equations!$G:$I,3,0)*(1/$Q40)))</f>
        <v/>
      </c>
      <c r="CM40" s="10" t="str">
        <f>IF($AJ40="","",IF(OR($V40&lt;2.7,$V40&gt;90),"Age OOR",CL40-1.6449*VLOOKUP(CL$14&amp;"-rse-"&amp;$O40,Equations!$G:$I,3,0)))</f>
        <v/>
      </c>
      <c r="CN40" s="10" t="str">
        <f>IF($AJ40="","",IF(OR($V40&lt;2.7,$V40&gt;90),"Age OOR",CL40+1.6449*VLOOKUP(CL$14&amp;"-rse-"&amp;$O40,Equations!$G:$I,3,0)))</f>
        <v/>
      </c>
      <c r="CO40" s="10" t="str">
        <f t="shared" si="23"/>
        <v/>
      </c>
      <c r="CP40" s="10" t="str">
        <f>IF($AJ40="","",IF(OR($V40&lt;2.7,$V40&gt;90),"Age OOR",($AJ40-CL40)/VLOOKUP(CL$14&amp;"-rse-"&amp;$O40,Equations!$G:$I,3,0)))</f>
        <v/>
      </c>
      <c r="CQ40" s="10" t="str">
        <f>IF($AK40="","",IF(OR($V40&lt;2.7,$V40&gt;90),"Age OOR",EXP(VLOOKUP(CQ$14&amp;"-int-"&amp;$P40,Equations!$G:$I,3,0)+VLOOKUP(CQ$14&amp;"-sexo-"&amp;$P40,Equations!$G:$I,3,0)*$U40+VLOOKUP(CQ$14&amp;"-edad-"&amp;$P40,Equations!$G:$I,3,0)*$V40+VLOOKUP(CQ$14&amp;"-est-"&amp;$P40,Equations!$G:$I,3,0)*(1/$W40)+VLOOKUP(CQ$14&amp;"-imc-"&amp;$P40,Equations!$G:$I,3,0)*(1/$Q40))))</f>
        <v/>
      </c>
      <c r="CR40" s="10" t="str">
        <f>IF($AK40="","",IF(OR($V40&lt;2.7,$V40&gt;90),"Age OOR",EXP(LN(CQ40)-1.6449*VLOOKUP(CQ$14&amp;"-rse-"&amp;$P40,Equations!$G:$I,3,0))))</f>
        <v/>
      </c>
      <c r="CS40" s="10" t="str">
        <f>IF($AK40="","",IF(OR($V40&lt;2.7,$V40&gt;90),"Age OOR",EXP(LN(CQ40)+1.6449*VLOOKUP(CQ$14&amp;"-rse-"&amp;$P40,Equations!$G:$I,3,0))))</f>
        <v/>
      </c>
      <c r="CT40" s="10" t="str">
        <f t="shared" si="24"/>
        <v/>
      </c>
      <c r="CU40" s="10" t="str">
        <f>IF($AK40="","",IF(OR($V40&lt;2.7,$V40&gt;90),"Age OOR",(LN($AK40)-LN(CQ40))/VLOOKUP(CQ$14&amp;"-rse-"&amp;$P40,Equations!$G:$I,3,0)))</f>
        <v/>
      </c>
      <c r="CV40" s="47"/>
    </row>
    <row r="41" spans="5:100" x14ac:dyDescent="0.2">
      <c r="E41" s="23" t="str">
        <f t="shared" si="0"/>
        <v>Age out of range</v>
      </c>
      <c r="F41" s="23" t="str">
        <f t="shared" si="1"/>
        <v>Age out of range</v>
      </c>
      <c r="G41" s="23" t="str">
        <f t="shared" si="2"/>
        <v>Age out of range</v>
      </c>
      <c r="H41" s="23" t="str">
        <f t="shared" si="3"/>
        <v>Age out of range</v>
      </c>
      <c r="I41" s="23" t="str">
        <f t="shared" si="4"/>
        <v>Age out of range</v>
      </c>
      <c r="J41" s="23" t="str">
        <f t="shared" si="5"/>
        <v>Age out of range</v>
      </c>
      <c r="K41" s="23" t="str">
        <f t="shared" si="6"/>
        <v>Age out of range</v>
      </c>
      <c r="L41" s="23" t="str">
        <f t="shared" si="7"/>
        <v>Age out of range</v>
      </c>
      <c r="M41" s="23" t="str">
        <f t="shared" si="8"/>
        <v>Age out of range</v>
      </c>
      <c r="N41" s="23" t="str">
        <f t="shared" si="9"/>
        <v>Age out of range</v>
      </c>
      <c r="O41" s="23" t="str">
        <f t="shared" si="10"/>
        <v>Age out of range</v>
      </c>
      <c r="P41" s="23" t="str">
        <f t="shared" si="11"/>
        <v>Age out of range</v>
      </c>
      <c r="Q41" s="23" t="e">
        <f t="shared" si="12"/>
        <v>#DIV/0!</v>
      </c>
      <c r="R41" s="17"/>
      <c r="S41" s="23">
        <v>25</v>
      </c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7"/>
      <c r="AM41" s="47"/>
      <c r="AN41" s="10" t="str">
        <f>IF($Z41="","",IF(OR($V41&lt;2.7,$V41&gt;90),"Age OOR",VLOOKUP(AN$14&amp;"-int-"&amp;$E41,Equations!$G:$I,3,0)+VLOOKUP(AN$14&amp;"-sexo-"&amp;$E41,Equations!$G:$I,3,0)*$U41+VLOOKUP(AN$14&amp;"-edad-"&amp;$E41,Equations!$G:$I,3,0)*$V41+VLOOKUP(AN$14&amp;"-est-"&amp;$E41,Equations!$G:$I,3,0)*(1/$W41)+VLOOKUP(AN$14&amp;"-imc-"&amp;$E41,Equations!$G:$I,3,0)*(1/$Q41)))</f>
        <v/>
      </c>
      <c r="AO41" s="10" t="str">
        <f>IF($Z41="","",IF(OR($V41&lt;2.7,$V41&gt;90),"Age OOR",AN41-1.6449*VLOOKUP(AN$14&amp;"-rse-"&amp;$E41,Equations!$G:$I,3,0)))</f>
        <v/>
      </c>
      <c r="AP41" s="10" t="str">
        <f>IF($Z41="","",IF(OR($V41&lt;2.7,$V41&gt;90),"Age OOR",AN41+1.6449*VLOOKUP(AN$14&amp;"-rse-"&amp;$E41,Equations!$G:$I,3,0)))</f>
        <v/>
      </c>
      <c r="AQ41" s="10" t="str">
        <f t="shared" si="13"/>
        <v/>
      </c>
      <c r="AR41" s="10" t="str">
        <f>IF($Z41="","",IF(OR($V41&lt;2.7,$V41&gt;90),"Age OOR",($Z41-AN41)/VLOOKUP(AN$14&amp;"-rse-"&amp;$E41,Equations!$G:$I,3,0)))</f>
        <v/>
      </c>
      <c r="AS41" s="10" t="str">
        <f>IF($AA41="","",IF(OR($V41&lt;2.7,$V41&gt;90),"Age OOR",VLOOKUP(AS$14&amp;"-int-"&amp;$F41,Equations!$G:$I,3,0)+VLOOKUP(AS$14&amp;"-sexo-"&amp;$F41,Equations!$G:$I,3,0)*$U41+VLOOKUP(AS$14&amp;"-edad-"&amp;$F41,Equations!$G:$I,3,0)*$V41+VLOOKUP(AS$14&amp;"-est-"&amp;$F41,Equations!$G:$I,3,0)*(1/$W41)+VLOOKUP(AS$14&amp;"-imc-"&amp;$F41,Equations!$G:$I,3,0)*(1/$Q41)))</f>
        <v/>
      </c>
      <c r="AT41" s="10" t="str">
        <f>IF($AA41="","",IF(OR($V41&lt;2.7,$V41&gt;90),"Age OOR",AS41-1.6449*VLOOKUP(AS$14&amp;"-rse-"&amp;$F41,Equations!$G:$I,3,0)))</f>
        <v/>
      </c>
      <c r="AU41" s="10" t="str">
        <f>IF($AA41="","",IF(OR($V41&lt;2.7,$V41&gt;90),"Age OOR",AS41+1.6449*VLOOKUP(AS$14&amp;"-rse-"&amp;$F41,Equations!$G:$I,3,0)))</f>
        <v/>
      </c>
      <c r="AV41" s="10" t="str">
        <f t="shared" si="14"/>
        <v/>
      </c>
      <c r="AW41" s="10" t="str">
        <f>IF($AA41="","",IF(OR($V41&lt;2.7,$V41&gt;90),"Age OOR",($AA41-AS41)/VLOOKUP(AS$14&amp;"-rse-"&amp;$F41,Equations!$G:$I,3,0)))</f>
        <v/>
      </c>
      <c r="AX41" s="10" t="str">
        <f>IF($AB41="","",IF(OR($V41&lt;2.7,$V41&gt;90),"Age OOR",VLOOKUP(AX$14&amp;"-int-"&amp;$G41,Equations!$G:$I,3,0)+VLOOKUP(AX$14&amp;"-sexo-"&amp;$G41,Equations!$G:$I,3,0)*$U41+VLOOKUP(AX$14&amp;"-edad-"&amp;$G41,Equations!$G:$I,3,0)*$V41+VLOOKUP(AX$14&amp;"-est-"&amp;$G41,Equations!$G:$I,3,0)*(1/$W41)+VLOOKUP(AX$14&amp;"-imc-"&amp;$G41,Equations!$G:$I,3,0)*(1/$Q41)))</f>
        <v/>
      </c>
      <c r="AY41" s="10" t="str">
        <f>IF($AB41="","",IF(OR($V41&lt;2.7,$V41&gt;90),"Age OOR",AX41-1.6449*VLOOKUP(AX$14&amp;"-rse-"&amp;$G41,Equations!$G:$I,3,0)))</f>
        <v/>
      </c>
      <c r="AZ41" s="10" t="str">
        <f>IF($AB41="","",IF(OR($V41&lt;2.7,$V41&gt;90),"Age OOR",AX41+1.6449*VLOOKUP(AX$14&amp;"-rse-"&amp;$G41,Equations!$G:$I,3,0)))</f>
        <v/>
      </c>
      <c r="BA41" s="10" t="str">
        <f t="shared" si="15"/>
        <v/>
      </c>
      <c r="BB41" s="10" t="str">
        <f>IF($AB41="","",IF(OR($V41&lt;2.7,$V41&gt;90),"Age OOR",($AB41-AX41)/VLOOKUP(AX$14&amp;"-rse-"&amp;$G41,Equations!$G:$I,3,0)))</f>
        <v/>
      </c>
      <c r="BC41" s="10" t="str">
        <f>IF($AC41="","",IF(OR($V41&lt;2.7,$V41&gt;90),"Age OOR",VLOOKUP(BC$14&amp;"-int-"&amp;$H41,Equations!$G:$I,3,0)+VLOOKUP(BC$14&amp;"-sexo-"&amp;$H41,Equations!$G:$I,3,0)*$U41+VLOOKUP(BC$14&amp;"-edad-"&amp;$H41,Equations!$G:$I,3,0)*$V41+VLOOKUP(BC$14&amp;"-est-"&amp;$H41,Equations!$G:$I,3,0)*(1/$W41)+VLOOKUP(BC$14&amp;"-imc-"&amp;$H41,Equations!$G:$I,3,0)*(1/$Q41)))</f>
        <v/>
      </c>
      <c r="BD41" s="10" t="str">
        <f>IF($AC41="","",IF(OR($V41&lt;2.7,$V41&gt;90),"Age OOR",BC41-1.6449*VLOOKUP(BC$14&amp;"-rse-"&amp;$H41,Equations!$G:$I,3,0)))</f>
        <v/>
      </c>
      <c r="BE41" s="10" t="str">
        <f>IF($AC41="","",IF(OR($V41&lt;2.7,$V41&gt;90),"Age OOR",BC41+1.6449*VLOOKUP(BC$14&amp;"-rse-"&amp;$H41,Equations!$G:$I,3,0)))</f>
        <v/>
      </c>
      <c r="BF41" s="10" t="str">
        <f t="shared" si="16"/>
        <v/>
      </c>
      <c r="BG41" s="10" t="str">
        <f>IF($AC41="","",IF(OR($V41&lt;2.7,$V41&gt;90),"Age OOR",($AC41-BC41)/VLOOKUP(BC$14&amp;"-rse-"&amp;$H41,Equations!$G:$I,3,0)))</f>
        <v/>
      </c>
      <c r="BH41" s="10" t="str">
        <f>IF($AD41="","",IF(OR($V41&lt;2.7,$V41&gt;90),"Age OOR",VLOOKUP(BH$14&amp;"-int-"&amp;$I41,Equations!$G:$I,3,0)+VLOOKUP(BH$14&amp;"-sexo-"&amp;$I41,Equations!$G:$I,3,0)*$U41+VLOOKUP(BH$14&amp;"-edad-"&amp;$I41,Equations!$G:$I,3,0)*$V41+VLOOKUP(BH$14&amp;"-est-"&amp;$I41,Equations!$G:$I,3,0)*(1/$W41)+VLOOKUP(BH$14&amp;"-imc-"&amp;$I41,Equations!$G:$I,3,0)*(1/$Q41)))</f>
        <v/>
      </c>
      <c r="BI41" s="10" t="str">
        <f>IF($AD41="","",IF(OR($V41&lt;2.7,$V41&gt;90),"Age OOR",BH41-1.6449*VLOOKUP(BH$14&amp;"-rse-"&amp;$I41,Equations!$G:$I,3,0)))</f>
        <v/>
      </c>
      <c r="BJ41" s="10" t="str">
        <f>IF($AD41="","",IF(OR($V41&lt;2.7,$V41&gt;90),"Age OOR",BH41+1.6449*VLOOKUP(BH$14&amp;"-rse-"&amp;$I41,Equations!$G:$I,3,0)))</f>
        <v/>
      </c>
      <c r="BK41" s="10" t="str">
        <f t="shared" si="17"/>
        <v/>
      </c>
      <c r="BL41" s="10" t="str">
        <f>IF($AD41="","",IF(OR($V41&lt;2.7,$V41&gt;90),"Age OOR",($AD41-BH41)/VLOOKUP(BH$14&amp;"-rse-"&amp;$I41,Equations!$G:$I,3,0)))</f>
        <v/>
      </c>
      <c r="BM41" s="10" t="str">
        <f>IF($AE41="","",IF(OR($V41&lt;2.7,$V41&gt;90),"Age OOR",VLOOKUP(BM$14&amp;"-int-"&amp;$J41,Equations!$G:$I,3,0)+VLOOKUP(BM$14&amp;"-sexo-"&amp;$J41,Equations!$G:$I,3,0)*$U41+VLOOKUP(BM$14&amp;"-edad-"&amp;$J41,Equations!$G:$I,3,0)*$V41+VLOOKUP(BM$14&amp;"-est-"&amp;$J41,Equations!$G:$I,3,0)*(1/$W41)+VLOOKUP(BM$14&amp;"-imc-"&amp;$J41,Equations!$G:$I,3,0)*(1/$Q41)))</f>
        <v/>
      </c>
      <c r="BN41" s="10" t="str">
        <f>IF($AE41="","",IF(OR($V41&lt;2.7,$V41&gt;90),"Age OOR",BM41-1.6449*VLOOKUP(BM$14&amp;"-rse-"&amp;$J41,Equations!$G:$I,3,0)))</f>
        <v/>
      </c>
      <c r="BO41" s="10" t="str">
        <f>IF($AE41="","",IF(OR($V41&lt;2.7,$V41&gt;90),"Age OOR",BM41+1.6449*VLOOKUP(BM$14&amp;"-rse-"&amp;$J41,Equations!$G:$I,3,0)))</f>
        <v/>
      </c>
      <c r="BP41" s="10" t="str">
        <f t="shared" si="18"/>
        <v/>
      </c>
      <c r="BQ41" s="10" t="str">
        <f>IF($AE41="","",IF(OR($V41&lt;2.7,$V41&gt;90),"Age OOR",($AE41-BM41)/VLOOKUP(BM$14&amp;"-rse-"&amp;$J41,Equations!$G:$I,3,0)))</f>
        <v/>
      </c>
      <c r="BR41" s="10" t="str">
        <f>IF($AF41="","",IF(OR($V41&lt;2.7,$V41&gt;90),"Age OOR",VLOOKUP(BR$14&amp;"-int-"&amp;$K41,Equations!$G:$I,3,0)+VLOOKUP(BR$14&amp;"-sexo-"&amp;$K41,Equations!$G:$I,3,0)*$U41+VLOOKUP(BR$14&amp;"-edad-"&amp;$K41,Equations!$G:$I,3,0)*$V41+VLOOKUP(BR$14&amp;"-est-"&amp;$K41,Equations!$G:$I,3,0)*(1/$W41)+VLOOKUP(BR$14&amp;"-imc-"&amp;$K41,Equations!$G:$I,3,0)*(1/$Q41)))</f>
        <v/>
      </c>
      <c r="BS41" s="10" t="str">
        <f>IF($AF41="","",IF(OR($V41&lt;2.7,$V41&gt;90),"Age OOR",BR41-1.6449*VLOOKUP(BR$14&amp;"-rse-"&amp;$K41,Equations!$G:$I,3,0)))</f>
        <v/>
      </c>
      <c r="BT41" s="10" t="str">
        <f>IF($AF41="","",IF(OR($V41&lt;2.7,$V41&gt;90),"Age OOR",BR41+1.6449*VLOOKUP(BR$14&amp;"-rse-"&amp;$K41,Equations!$G:$I,3,0)))</f>
        <v/>
      </c>
      <c r="BU41" s="10" t="str">
        <f t="shared" si="19"/>
        <v/>
      </c>
      <c r="BV41" s="10" t="str">
        <f>IF($AF41="","",IF(OR($V41&lt;2.7,$V41&gt;90),"Age OOR",($AF41-BR41)/VLOOKUP(BR$14&amp;"-rse-"&amp;$K41,Equations!$G:$I,3,0)))</f>
        <v/>
      </c>
      <c r="BW41" s="10" t="str">
        <f>IF($AG41="","",IF(OR($V41&lt;2.7,$V41&gt;90),"Age OOR",VLOOKUP(BW$14&amp;"-int-"&amp;$L41,Equations!$G:$I,3,0)+VLOOKUP(BW$14&amp;"-sexo-"&amp;$L41,Equations!$G:$I,3,0)*$U41+VLOOKUP(BW$14&amp;"-edad-"&amp;$L41,Equations!$G:$I,3,0)*$V41+VLOOKUP(BW$14&amp;"-est-"&amp;$L41,Equations!$G:$I,3,0)*(1/$W41)+VLOOKUP(BW$14&amp;"-imc-"&amp;$L41,Equations!$G:$I,3,0)*(1/$Q41)))</f>
        <v/>
      </c>
      <c r="BX41" s="10" t="str">
        <f>IF($AG41="","",IF(OR($V41&lt;2.7,$V41&gt;90),"Age OOR",BW41-1.6449*VLOOKUP(BW$14&amp;"-rse-"&amp;$L41,Equations!$G:$I,3,0)))</f>
        <v/>
      </c>
      <c r="BY41" s="10" t="str">
        <f>IF($AG41="","",IF(OR($V41&lt;2.7,$V41&gt;90),"Age OOR",BW41+1.6449*VLOOKUP(BW$14&amp;"-rse-"&amp;$L41,Equations!$G:$I,3,0)))</f>
        <v/>
      </c>
      <c r="BZ41" s="10" t="str">
        <f t="shared" si="20"/>
        <v/>
      </c>
      <c r="CA41" s="10" t="str">
        <f>IF($AG41="","",IF(OR($V41&lt;2.7,$V41&gt;90),"Age OOR",($AG41-BW41)/VLOOKUP(BW$14&amp;"-rse-"&amp;$L41,Equations!$G:$I,3,0)))</f>
        <v/>
      </c>
      <c r="CB41" s="10" t="str">
        <f>IF($AH41="","",IF(OR($V41&lt;2.7,$V41&gt;90),"Age OOR",VLOOKUP(CB$14&amp;"-int-"&amp;$M41,Equations!$G:$I,3,0)+VLOOKUP(CB$14&amp;"-sexo-"&amp;$M41,Equations!$G:$I,3,0)*$U41+VLOOKUP(CB$14&amp;"-edad-"&amp;$M41,Equations!$G:$I,3,0)*$V41+VLOOKUP(CB$14&amp;"-est-"&amp;$M41,Equations!$G:$I,3,0)*(1/$W41)+VLOOKUP(CB$14&amp;"-imc-"&amp;$M41,Equations!$G:$I,3,0)*(1/$Q41)))</f>
        <v/>
      </c>
      <c r="CC41" s="10" t="str">
        <f>IF($AH41="","",IF(OR($V41&lt;2.7,$V41&gt;90),"Age OOR",CB41-1.6449*VLOOKUP(CB$14&amp;"-rse-"&amp;$M41,Equations!$G:$I,3,0)))</f>
        <v/>
      </c>
      <c r="CD41" s="10" t="str">
        <f>IF($AH41="","",IF(OR($V41&lt;2.7,$V41&gt;90),"Age OOR",CB41+1.6449*VLOOKUP(CB$14&amp;"-rse-"&amp;$M41,Equations!$G:$I,3,0)))</f>
        <v/>
      </c>
      <c r="CE41" s="10" t="str">
        <f t="shared" si="21"/>
        <v/>
      </c>
      <c r="CF41" s="10" t="str">
        <f>IF($AH41="","",IF(OR($V41&lt;2.7,$V41&gt;90),"Age OOR",($AH41-CB41)/VLOOKUP(CB$14&amp;"-rse-"&amp;$M41,Equations!$G:$I,3,0)))</f>
        <v/>
      </c>
      <c r="CG41" s="10" t="str">
        <f>IF($AI41="","",IF(OR($V41&lt;2.7,$V41&gt;90),"Age OOR",VLOOKUP(CG$14&amp;"-int-"&amp;$N41,Equations!$G:$I,3,0)+VLOOKUP(CG$14&amp;"-sexo-"&amp;$N41,Equations!$G:$I,3,0)*$U41+VLOOKUP(CG$14&amp;"-edad-"&amp;$N41,Equations!$G:$I,3,0)*$V41+VLOOKUP(CG$14&amp;"-est-"&amp;$N41,Equations!$G:$I,3,0)*(1/$W41)+VLOOKUP(CG$14&amp;"-imc-"&amp;$N41,Equations!$G:$I,3,0)*(1/$Q41)))</f>
        <v/>
      </c>
      <c r="CH41" s="10" t="str">
        <f>IF($AI41="","",IF(OR($V41&lt;2.7,$V41&gt;90),"Age OOR",CG41-1.6449*VLOOKUP(CG$14&amp;"-rse-"&amp;$N41,Equations!$G:$I,3,0)))</f>
        <v/>
      </c>
      <c r="CI41" s="10" t="str">
        <f>IF($AI41="","",IF(OR($V41&lt;2.7,$V41&gt;90),"Age OOR",CG41+1.6449*VLOOKUP(CG$14&amp;"-rse-"&amp;$N41,Equations!$G:$I,3,0)))</f>
        <v/>
      </c>
      <c r="CJ41" s="10" t="str">
        <f t="shared" si="22"/>
        <v/>
      </c>
      <c r="CK41" s="10" t="str">
        <f>IF($AI41="","",IF(OR($V41&lt;2.7,$V41&gt;90),"Age OOR",($AI41-CG41)/VLOOKUP(CG$14&amp;"-rse-"&amp;$N41,Equations!$G:$I,3,0)))</f>
        <v/>
      </c>
      <c r="CL41" s="10" t="str">
        <f>IF($AJ41="","",IF(OR($V41&lt;2.7,$V41&gt;90),"Age OOR",VLOOKUP(CL$14&amp;"-int-"&amp;$O41,Equations!$G:$I,3,0)+VLOOKUP(CL$14&amp;"-sexo-"&amp;$O41,Equations!$G:$I,3,0)*$U41+VLOOKUP(CL$14&amp;"-edad-"&amp;$O41,Equations!$G:$I,3,0)*$V41+VLOOKUP(CL$14&amp;"-est-"&amp;$O41,Equations!$G:$I,3,0)*(1/$W41)+VLOOKUP(CL$14&amp;"-imc-"&amp;$O41,Equations!$G:$I,3,0)*(1/$Q41)))</f>
        <v/>
      </c>
      <c r="CM41" s="10" t="str">
        <f>IF($AJ41="","",IF(OR($V41&lt;2.7,$V41&gt;90),"Age OOR",CL41-1.6449*VLOOKUP(CL$14&amp;"-rse-"&amp;$O41,Equations!$G:$I,3,0)))</f>
        <v/>
      </c>
      <c r="CN41" s="10" t="str">
        <f>IF($AJ41="","",IF(OR($V41&lt;2.7,$V41&gt;90),"Age OOR",CL41+1.6449*VLOOKUP(CL$14&amp;"-rse-"&amp;$O41,Equations!$G:$I,3,0)))</f>
        <v/>
      </c>
      <c r="CO41" s="10" t="str">
        <f t="shared" si="23"/>
        <v/>
      </c>
      <c r="CP41" s="10" t="str">
        <f>IF($AJ41="","",IF(OR($V41&lt;2.7,$V41&gt;90),"Age OOR",($AJ41-CL41)/VLOOKUP(CL$14&amp;"-rse-"&amp;$O41,Equations!$G:$I,3,0)))</f>
        <v/>
      </c>
      <c r="CQ41" s="10" t="str">
        <f>IF($AK41="","",IF(OR($V41&lt;2.7,$V41&gt;90),"Age OOR",EXP(VLOOKUP(CQ$14&amp;"-int-"&amp;$P41,Equations!$G:$I,3,0)+VLOOKUP(CQ$14&amp;"-sexo-"&amp;$P41,Equations!$G:$I,3,0)*$U41+VLOOKUP(CQ$14&amp;"-edad-"&amp;$P41,Equations!$G:$I,3,0)*$V41+VLOOKUP(CQ$14&amp;"-est-"&amp;$P41,Equations!$G:$I,3,0)*(1/$W41)+VLOOKUP(CQ$14&amp;"-imc-"&amp;$P41,Equations!$G:$I,3,0)*(1/$Q41))))</f>
        <v/>
      </c>
      <c r="CR41" s="10" t="str">
        <f>IF($AK41="","",IF(OR($V41&lt;2.7,$V41&gt;90),"Age OOR",EXP(LN(CQ41)-1.6449*VLOOKUP(CQ$14&amp;"-rse-"&amp;$P41,Equations!$G:$I,3,0))))</f>
        <v/>
      </c>
      <c r="CS41" s="10" t="str">
        <f>IF($AK41="","",IF(OR($V41&lt;2.7,$V41&gt;90),"Age OOR",EXP(LN(CQ41)+1.6449*VLOOKUP(CQ$14&amp;"-rse-"&amp;$P41,Equations!$G:$I,3,0))))</f>
        <v/>
      </c>
      <c r="CT41" s="10" t="str">
        <f t="shared" si="24"/>
        <v/>
      </c>
      <c r="CU41" s="10" t="str">
        <f>IF($AK41="","",IF(OR($V41&lt;2.7,$V41&gt;90),"Age OOR",(LN($AK41)-LN(CQ41))/VLOOKUP(CQ$14&amp;"-rse-"&amp;$P41,Equations!$G:$I,3,0)))</f>
        <v/>
      </c>
      <c r="CV41" s="47"/>
    </row>
    <row r="42" spans="5:100" x14ac:dyDescent="0.2">
      <c r="E42" s="23" t="str">
        <f t="shared" si="0"/>
        <v>Age out of range</v>
      </c>
      <c r="F42" s="23" t="str">
        <f t="shared" si="1"/>
        <v>Age out of range</v>
      </c>
      <c r="G42" s="23" t="str">
        <f t="shared" si="2"/>
        <v>Age out of range</v>
      </c>
      <c r="H42" s="23" t="str">
        <f t="shared" si="3"/>
        <v>Age out of range</v>
      </c>
      <c r="I42" s="23" t="str">
        <f t="shared" si="4"/>
        <v>Age out of range</v>
      </c>
      <c r="J42" s="23" t="str">
        <f t="shared" si="5"/>
        <v>Age out of range</v>
      </c>
      <c r="K42" s="23" t="str">
        <f t="shared" si="6"/>
        <v>Age out of range</v>
      </c>
      <c r="L42" s="23" t="str">
        <f t="shared" si="7"/>
        <v>Age out of range</v>
      </c>
      <c r="M42" s="23" t="str">
        <f t="shared" si="8"/>
        <v>Age out of range</v>
      </c>
      <c r="N42" s="23" t="str">
        <f t="shared" si="9"/>
        <v>Age out of range</v>
      </c>
      <c r="O42" s="23" t="str">
        <f t="shared" si="10"/>
        <v>Age out of range</v>
      </c>
      <c r="P42" s="23" t="str">
        <f t="shared" si="11"/>
        <v>Age out of range</v>
      </c>
      <c r="Q42" s="23" t="e">
        <f t="shared" si="12"/>
        <v>#DIV/0!</v>
      </c>
      <c r="R42" s="17"/>
      <c r="S42" s="23">
        <v>26</v>
      </c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7"/>
      <c r="AM42" s="47"/>
      <c r="AN42" s="10" t="str">
        <f>IF($Z42="","",IF(OR($V42&lt;2.7,$V42&gt;90),"Age OOR",VLOOKUP(AN$14&amp;"-int-"&amp;$E42,Equations!$G:$I,3,0)+VLOOKUP(AN$14&amp;"-sexo-"&amp;$E42,Equations!$G:$I,3,0)*$U42+VLOOKUP(AN$14&amp;"-edad-"&amp;$E42,Equations!$G:$I,3,0)*$V42+VLOOKUP(AN$14&amp;"-est-"&amp;$E42,Equations!$G:$I,3,0)*(1/$W42)+VLOOKUP(AN$14&amp;"-imc-"&amp;$E42,Equations!$G:$I,3,0)*(1/$Q42)))</f>
        <v/>
      </c>
      <c r="AO42" s="10" t="str">
        <f>IF($Z42="","",IF(OR($V42&lt;2.7,$V42&gt;90),"Age OOR",AN42-1.6449*VLOOKUP(AN$14&amp;"-rse-"&amp;$E42,Equations!$G:$I,3,0)))</f>
        <v/>
      </c>
      <c r="AP42" s="10" t="str">
        <f>IF($Z42="","",IF(OR($V42&lt;2.7,$V42&gt;90),"Age OOR",AN42+1.6449*VLOOKUP(AN$14&amp;"-rse-"&amp;$E42,Equations!$G:$I,3,0)))</f>
        <v/>
      </c>
      <c r="AQ42" s="10" t="str">
        <f t="shared" si="13"/>
        <v/>
      </c>
      <c r="AR42" s="10" t="str">
        <f>IF($Z42="","",IF(OR($V42&lt;2.7,$V42&gt;90),"Age OOR",($Z42-AN42)/VLOOKUP(AN$14&amp;"-rse-"&amp;$E42,Equations!$G:$I,3,0)))</f>
        <v/>
      </c>
      <c r="AS42" s="10" t="str">
        <f>IF($AA42="","",IF(OR($V42&lt;2.7,$V42&gt;90),"Age OOR",VLOOKUP(AS$14&amp;"-int-"&amp;$F42,Equations!$G:$I,3,0)+VLOOKUP(AS$14&amp;"-sexo-"&amp;$F42,Equations!$G:$I,3,0)*$U42+VLOOKUP(AS$14&amp;"-edad-"&amp;$F42,Equations!$G:$I,3,0)*$V42+VLOOKUP(AS$14&amp;"-est-"&amp;$F42,Equations!$G:$I,3,0)*(1/$W42)+VLOOKUP(AS$14&amp;"-imc-"&amp;$F42,Equations!$G:$I,3,0)*(1/$Q42)))</f>
        <v/>
      </c>
      <c r="AT42" s="10" t="str">
        <f>IF($AA42="","",IF(OR($V42&lt;2.7,$V42&gt;90),"Age OOR",AS42-1.6449*VLOOKUP(AS$14&amp;"-rse-"&amp;$F42,Equations!$G:$I,3,0)))</f>
        <v/>
      </c>
      <c r="AU42" s="10" t="str">
        <f>IF($AA42="","",IF(OR($V42&lt;2.7,$V42&gt;90),"Age OOR",AS42+1.6449*VLOOKUP(AS$14&amp;"-rse-"&amp;$F42,Equations!$G:$I,3,0)))</f>
        <v/>
      </c>
      <c r="AV42" s="10" t="str">
        <f t="shared" si="14"/>
        <v/>
      </c>
      <c r="AW42" s="10" t="str">
        <f>IF($AA42="","",IF(OR($V42&lt;2.7,$V42&gt;90),"Age OOR",($AA42-AS42)/VLOOKUP(AS$14&amp;"-rse-"&amp;$F42,Equations!$G:$I,3,0)))</f>
        <v/>
      </c>
      <c r="AX42" s="10" t="str">
        <f>IF($AB42="","",IF(OR($V42&lt;2.7,$V42&gt;90),"Age OOR",VLOOKUP(AX$14&amp;"-int-"&amp;$G42,Equations!$G:$I,3,0)+VLOOKUP(AX$14&amp;"-sexo-"&amp;$G42,Equations!$G:$I,3,0)*$U42+VLOOKUP(AX$14&amp;"-edad-"&amp;$G42,Equations!$G:$I,3,0)*$V42+VLOOKUP(AX$14&amp;"-est-"&amp;$G42,Equations!$G:$I,3,0)*(1/$W42)+VLOOKUP(AX$14&amp;"-imc-"&amp;$G42,Equations!$G:$I,3,0)*(1/$Q42)))</f>
        <v/>
      </c>
      <c r="AY42" s="10" t="str">
        <f>IF($AB42="","",IF(OR($V42&lt;2.7,$V42&gt;90),"Age OOR",AX42-1.6449*VLOOKUP(AX$14&amp;"-rse-"&amp;$G42,Equations!$G:$I,3,0)))</f>
        <v/>
      </c>
      <c r="AZ42" s="10" t="str">
        <f>IF($AB42="","",IF(OR($V42&lt;2.7,$V42&gt;90),"Age OOR",AX42+1.6449*VLOOKUP(AX$14&amp;"-rse-"&amp;$G42,Equations!$G:$I,3,0)))</f>
        <v/>
      </c>
      <c r="BA42" s="10" t="str">
        <f t="shared" si="15"/>
        <v/>
      </c>
      <c r="BB42" s="10" t="str">
        <f>IF($AB42="","",IF(OR($V42&lt;2.7,$V42&gt;90),"Age OOR",($AB42-AX42)/VLOOKUP(AX$14&amp;"-rse-"&amp;$G42,Equations!$G:$I,3,0)))</f>
        <v/>
      </c>
      <c r="BC42" s="10" t="str">
        <f>IF($AC42="","",IF(OR($V42&lt;2.7,$V42&gt;90),"Age OOR",VLOOKUP(BC$14&amp;"-int-"&amp;$H42,Equations!$G:$I,3,0)+VLOOKUP(BC$14&amp;"-sexo-"&amp;$H42,Equations!$G:$I,3,0)*$U42+VLOOKUP(BC$14&amp;"-edad-"&amp;$H42,Equations!$G:$I,3,0)*$V42+VLOOKUP(BC$14&amp;"-est-"&amp;$H42,Equations!$G:$I,3,0)*(1/$W42)+VLOOKUP(BC$14&amp;"-imc-"&amp;$H42,Equations!$G:$I,3,0)*(1/$Q42)))</f>
        <v/>
      </c>
      <c r="BD42" s="10" t="str">
        <f>IF($AC42="","",IF(OR($V42&lt;2.7,$V42&gt;90),"Age OOR",BC42-1.6449*VLOOKUP(BC$14&amp;"-rse-"&amp;$H42,Equations!$G:$I,3,0)))</f>
        <v/>
      </c>
      <c r="BE42" s="10" t="str">
        <f>IF($AC42="","",IF(OR($V42&lt;2.7,$V42&gt;90),"Age OOR",BC42+1.6449*VLOOKUP(BC$14&amp;"-rse-"&amp;$H42,Equations!$G:$I,3,0)))</f>
        <v/>
      </c>
      <c r="BF42" s="10" t="str">
        <f t="shared" si="16"/>
        <v/>
      </c>
      <c r="BG42" s="10" t="str">
        <f>IF($AC42="","",IF(OR($V42&lt;2.7,$V42&gt;90),"Age OOR",($AC42-BC42)/VLOOKUP(BC$14&amp;"-rse-"&amp;$H42,Equations!$G:$I,3,0)))</f>
        <v/>
      </c>
      <c r="BH42" s="10" t="str">
        <f>IF($AD42="","",IF(OR($V42&lt;2.7,$V42&gt;90),"Age OOR",VLOOKUP(BH$14&amp;"-int-"&amp;$I42,Equations!$G:$I,3,0)+VLOOKUP(BH$14&amp;"-sexo-"&amp;$I42,Equations!$G:$I,3,0)*$U42+VLOOKUP(BH$14&amp;"-edad-"&amp;$I42,Equations!$G:$I,3,0)*$V42+VLOOKUP(BH$14&amp;"-est-"&amp;$I42,Equations!$G:$I,3,0)*(1/$W42)+VLOOKUP(BH$14&amp;"-imc-"&amp;$I42,Equations!$G:$I,3,0)*(1/$Q42)))</f>
        <v/>
      </c>
      <c r="BI42" s="10" t="str">
        <f>IF($AD42="","",IF(OR($V42&lt;2.7,$V42&gt;90),"Age OOR",BH42-1.6449*VLOOKUP(BH$14&amp;"-rse-"&amp;$I42,Equations!$G:$I,3,0)))</f>
        <v/>
      </c>
      <c r="BJ42" s="10" t="str">
        <f>IF($AD42="","",IF(OR($V42&lt;2.7,$V42&gt;90),"Age OOR",BH42+1.6449*VLOOKUP(BH$14&amp;"-rse-"&amp;$I42,Equations!$G:$I,3,0)))</f>
        <v/>
      </c>
      <c r="BK42" s="10" t="str">
        <f t="shared" si="17"/>
        <v/>
      </c>
      <c r="BL42" s="10" t="str">
        <f>IF($AD42="","",IF(OR($V42&lt;2.7,$V42&gt;90),"Age OOR",($AD42-BH42)/VLOOKUP(BH$14&amp;"-rse-"&amp;$I42,Equations!$G:$I,3,0)))</f>
        <v/>
      </c>
      <c r="BM42" s="10" t="str">
        <f>IF($AE42="","",IF(OR($V42&lt;2.7,$V42&gt;90),"Age OOR",VLOOKUP(BM$14&amp;"-int-"&amp;$J42,Equations!$G:$I,3,0)+VLOOKUP(BM$14&amp;"-sexo-"&amp;$J42,Equations!$G:$I,3,0)*$U42+VLOOKUP(BM$14&amp;"-edad-"&amp;$J42,Equations!$G:$I,3,0)*$V42+VLOOKUP(BM$14&amp;"-est-"&amp;$J42,Equations!$G:$I,3,0)*(1/$W42)+VLOOKUP(BM$14&amp;"-imc-"&amp;$J42,Equations!$G:$I,3,0)*(1/$Q42)))</f>
        <v/>
      </c>
      <c r="BN42" s="10" t="str">
        <f>IF($AE42="","",IF(OR($V42&lt;2.7,$V42&gt;90),"Age OOR",BM42-1.6449*VLOOKUP(BM$14&amp;"-rse-"&amp;$J42,Equations!$G:$I,3,0)))</f>
        <v/>
      </c>
      <c r="BO42" s="10" t="str">
        <f>IF($AE42="","",IF(OR($V42&lt;2.7,$V42&gt;90),"Age OOR",BM42+1.6449*VLOOKUP(BM$14&amp;"-rse-"&amp;$J42,Equations!$G:$I,3,0)))</f>
        <v/>
      </c>
      <c r="BP42" s="10" t="str">
        <f t="shared" si="18"/>
        <v/>
      </c>
      <c r="BQ42" s="10" t="str">
        <f>IF($AE42="","",IF(OR($V42&lt;2.7,$V42&gt;90),"Age OOR",($AE42-BM42)/VLOOKUP(BM$14&amp;"-rse-"&amp;$J42,Equations!$G:$I,3,0)))</f>
        <v/>
      </c>
      <c r="BR42" s="10" t="str">
        <f>IF($AF42="","",IF(OR($V42&lt;2.7,$V42&gt;90),"Age OOR",VLOOKUP(BR$14&amp;"-int-"&amp;$K42,Equations!$G:$I,3,0)+VLOOKUP(BR$14&amp;"-sexo-"&amp;$K42,Equations!$G:$I,3,0)*$U42+VLOOKUP(BR$14&amp;"-edad-"&amp;$K42,Equations!$G:$I,3,0)*$V42+VLOOKUP(BR$14&amp;"-est-"&amp;$K42,Equations!$G:$I,3,0)*(1/$W42)+VLOOKUP(BR$14&amp;"-imc-"&amp;$K42,Equations!$G:$I,3,0)*(1/$Q42)))</f>
        <v/>
      </c>
      <c r="BS42" s="10" t="str">
        <f>IF($AF42="","",IF(OR($V42&lt;2.7,$V42&gt;90),"Age OOR",BR42-1.6449*VLOOKUP(BR$14&amp;"-rse-"&amp;$K42,Equations!$G:$I,3,0)))</f>
        <v/>
      </c>
      <c r="BT42" s="10" t="str">
        <f>IF($AF42="","",IF(OR($V42&lt;2.7,$V42&gt;90),"Age OOR",BR42+1.6449*VLOOKUP(BR$14&amp;"-rse-"&amp;$K42,Equations!$G:$I,3,0)))</f>
        <v/>
      </c>
      <c r="BU42" s="10" t="str">
        <f t="shared" si="19"/>
        <v/>
      </c>
      <c r="BV42" s="10" t="str">
        <f>IF($AF42="","",IF(OR($V42&lt;2.7,$V42&gt;90),"Age OOR",($AF42-BR42)/VLOOKUP(BR$14&amp;"-rse-"&amp;$K42,Equations!$G:$I,3,0)))</f>
        <v/>
      </c>
      <c r="BW42" s="10" t="str">
        <f>IF($AG42="","",IF(OR($V42&lt;2.7,$V42&gt;90),"Age OOR",VLOOKUP(BW$14&amp;"-int-"&amp;$L42,Equations!$G:$I,3,0)+VLOOKUP(BW$14&amp;"-sexo-"&amp;$L42,Equations!$G:$I,3,0)*$U42+VLOOKUP(BW$14&amp;"-edad-"&amp;$L42,Equations!$G:$I,3,0)*$V42+VLOOKUP(BW$14&amp;"-est-"&amp;$L42,Equations!$G:$I,3,0)*(1/$W42)+VLOOKUP(BW$14&amp;"-imc-"&amp;$L42,Equations!$G:$I,3,0)*(1/$Q42)))</f>
        <v/>
      </c>
      <c r="BX42" s="10" t="str">
        <f>IF($AG42="","",IF(OR($V42&lt;2.7,$V42&gt;90),"Age OOR",BW42-1.6449*VLOOKUP(BW$14&amp;"-rse-"&amp;$L42,Equations!$G:$I,3,0)))</f>
        <v/>
      </c>
      <c r="BY42" s="10" t="str">
        <f>IF($AG42="","",IF(OR($V42&lt;2.7,$V42&gt;90),"Age OOR",BW42+1.6449*VLOOKUP(BW$14&amp;"-rse-"&amp;$L42,Equations!$G:$I,3,0)))</f>
        <v/>
      </c>
      <c r="BZ42" s="10" t="str">
        <f t="shared" si="20"/>
        <v/>
      </c>
      <c r="CA42" s="10" t="str">
        <f>IF($AG42="","",IF(OR($V42&lt;2.7,$V42&gt;90),"Age OOR",($AG42-BW42)/VLOOKUP(BW$14&amp;"-rse-"&amp;$L42,Equations!$G:$I,3,0)))</f>
        <v/>
      </c>
      <c r="CB42" s="10" t="str">
        <f>IF($AH42="","",IF(OR($V42&lt;2.7,$V42&gt;90),"Age OOR",VLOOKUP(CB$14&amp;"-int-"&amp;$M42,Equations!$G:$I,3,0)+VLOOKUP(CB$14&amp;"-sexo-"&amp;$M42,Equations!$G:$I,3,0)*$U42+VLOOKUP(CB$14&amp;"-edad-"&amp;$M42,Equations!$G:$I,3,0)*$V42+VLOOKUP(CB$14&amp;"-est-"&amp;$M42,Equations!$G:$I,3,0)*(1/$W42)+VLOOKUP(CB$14&amp;"-imc-"&amp;$M42,Equations!$G:$I,3,0)*(1/$Q42)))</f>
        <v/>
      </c>
      <c r="CC42" s="10" t="str">
        <f>IF($AH42="","",IF(OR($V42&lt;2.7,$V42&gt;90),"Age OOR",CB42-1.6449*VLOOKUP(CB$14&amp;"-rse-"&amp;$M42,Equations!$G:$I,3,0)))</f>
        <v/>
      </c>
      <c r="CD42" s="10" t="str">
        <f>IF($AH42="","",IF(OR($V42&lt;2.7,$V42&gt;90),"Age OOR",CB42+1.6449*VLOOKUP(CB$14&amp;"-rse-"&amp;$M42,Equations!$G:$I,3,0)))</f>
        <v/>
      </c>
      <c r="CE42" s="10" t="str">
        <f t="shared" si="21"/>
        <v/>
      </c>
      <c r="CF42" s="10" t="str">
        <f>IF($AH42="","",IF(OR($V42&lt;2.7,$V42&gt;90),"Age OOR",($AH42-CB42)/VLOOKUP(CB$14&amp;"-rse-"&amp;$M42,Equations!$G:$I,3,0)))</f>
        <v/>
      </c>
      <c r="CG42" s="10" t="str">
        <f>IF($AI42="","",IF(OR($V42&lt;2.7,$V42&gt;90),"Age OOR",VLOOKUP(CG$14&amp;"-int-"&amp;$N42,Equations!$G:$I,3,0)+VLOOKUP(CG$14&amp;"-sexo-"&amp;$N42,Equations!$G:$I,3,0)*$U42+VLOOKUP(CG$14&amp;"-edad-"&amp;$N42,Equations!$G:$I,3,0)*$V42+VLOOKUP(CG$14&amp;"-est-"&amp;$N42,Equations!$G:$I,3,0)*(1/$W42)+VLOOKUP(CG$14&amp;"-imc-"&amp;$N42,Equations!$G:$I,3,0)*(1/$Q42)))</f>
        <v/>
      </c>
      <c r="CH42" s="10" t="str">
        <f>IF($AI42="","",IF(OR($V42&lt;2.7,$V42&gt;90),"Age OOR",CG42-1.6449*VLOOKUP(CG$14&amp;"-rse-"&amp;$N42,Equations!$G:$I,3,0)))</f>
        <v/>
      </c>
      <c r="CI42" s="10" t="str">
        <f>IF($AI42="","",IF(OR($V42&lt;2.7,$V42&gt;90),"Age OOR",CG42+1.6449*VLOOKUP(CG$14&amp;"-rse-"&amp;$N42,Equations!$G:$I,3,0)))</f>
        <v/>
      </c>
      <c r="CJ42" s="10" t="str">
        <f t="shared" si="22"/>
        <v/>
      </c>
      <c r="CK42" s="10" t="str">
        <f>IF($AI42="","",IF(OR($V42&lt;2.7,$V42&gt;90),"Age OOR",($AI42-CG42)/VLOOKUP(CG$14&amp;"-rse-"&amp;$N42,Equations!$G:$I,3,0)))</f>
        <v/>
      </c>
      <c r="CL42" s="10" t="str">
        <f>IF($AJ42="","",IF(OR($V42&lt;2.7,$V42&gt;90),"Age OOR",VLOOKUP(CL$14&amp;"-int-"&amp;$O42,Equations!$G:$I,3,0)+VLOOKUP(CL$14&amp;"-sexo-"&amp;$O42,Equations!$G:$I,3,0)*$U42+VLOOKUP(CL$14&amp;"-edad-"&amp;$O42,Equations!$G:$I,3,0)*$V42+VLOOKUP(CL$14&amp;"-est-"&amp;$O42,Equations!$G:$I,3,0)*(1/$W42)+VLOOKUP(CL$14&amp;"-imc-"&amp;$O42,Equations!$G:$I,3,0)*(1/$Q42)))</f>
        <v/>
      </c>
      <c r="CM42" s="10" t="str">
        <f>IF($AJ42="","",IF(OR($V42&lt;2.7,$V42&gt;90),"Age OOR",CL42-1.6449*VLOOKUP(CL$14&amp;"-rse-"&amp;$O42,Equations!$G:$I,3,0)))</f>
        <v/>
      </c>
      <c r="CN42" s="10" t="str">
        <f>IF($AJ42="","",IF(OR($V42&lt;2.7,$V42&gt;90),"Age OOR",CL42+1.6449*VLOOKUP(CL$14&amp;"-rse-"&amp;$O42,Equations!$G:$I,3,0)))</f>
        <v/>
      </c>
      <c r="CO42" s="10" t="str">
        <f t="shared" si="23"/>
        <v/>
      </c>
      <c r="CP42" s="10" t="str">
        <f>IF($AJ42="","",IF(OR($V42&lt;2.7,$V42&gt;90),"Age OOR",($AJ42-CL42)/VLOOKUP(CL$14&amp;"-rse-"&amp;$O42,Equations!$G:$I,3,0)))</f>
        <v/>
      </c>
      <c r="CQ42" s="10" t="str">
        <f>IF($AK42="","",IF(OR($V42&lt;2.7,$V42&gt;90),"Age OOR",EXP(VLOOKUP(CQ$14&amp;"-int-"&amp;$P42,Equations!$G:$I,3,0)+VLOOKUP(CQ$14&amp;"-sexo-"&amp;$P42,Equations!$G:$I,3,0)*$U42+VLOOKUP(CQ$14&amp;"-edad-"&amp;$P42,Equations!$G:$I,3,0)*$V42+VLOOKUP(CQ$14&amp;"-est-"&amp;$P42,Equations!$G:$I,3,0)*(1/$W42)+VLOOKUP(CQ$14&amp;"-imc-"&amp;$P42,Equations!$G:$I,3,0)*(1/$Q42))))</f>
        <v/>
      </c>
      <c r="CR42" s="10" t="str">
        <f>IF($AK42="","",IF(OR($V42&lt;2.7,$V42&gt;90),"Age OOR",EXP(LN(CQ42)-1.6449*VLOOKUP(CQ$14&amp;"-rse-"&amp;$P42,Equations!$G:$I,3,0))))</f>
        <v/>
      </c>
      <c r="CS42" s="10" t="str">
        <f>IF($AK42="","",IF(OR($V42&lt;2.7,$V42&gt;90),"Age OOR",EXP(LN(CQ42)+1.6449*VLOOKUP(CQ$14&amp;"-rse-"&amp;$P42,Equations!$G:$I,3,0))))</f>
        <v/>
      </c>
      <c r="CT42" s="10" t="str">
        <f t="shared" si="24"/>
        <v/>
      </c>
      <c r="CU42" s="10" t="str">
        <f>IF($AK42="","",IF(OR($V42&lt;2.7,$V42&gt;90),"Age OOR",(LN($AK42)-LN(CQ42))/VLOOKUP(CQ$14&amp;"-rse-"&amp;$P42,Equations!$G:$I,3,0)))</f>
        <v/>
      </c>
      <c r="CV42" s="47"/>
    </row>
    <row r="43" spans="5:100" x14ac:dyDescent="0.2">
      <c r="E43" s="23" t="str">
        <f t="shared" si="0"/>
        <v>Age out of range</v>
      </c>
      <c r="F43" s="23" t="str">
        <f t="shared" si="1"/>
        <v>Age out of range</v>
      </c>
      <c r="G43" s="23" t="str">
        <f t="shared" si="2"/>
        <v>Age out of range</v>
      </c>
      <c r="H43" s="23" t="str">
        <f t="shared" si="3"/>
        <v>Age out of range</v>
      </c>
      <c r="I43" s="23" t="str">
        <f t="shared" si="4"/>
        <v>Age out of range</v>
      </c>
      <c r="J43" s="23" t="str">
        <f t="shared" si="5"/>
        <v>Age out of range</v>
      </c>
      <c r="K43" s="23" t="str">
        <f t="shared" si="6"/>
        <v>Age out of range</v>
      </c>
      <c r="L43" s="23" t="str">
        <f t="shared" si="7"/>
        <v>Age out of range</v>
      </c>
      <c r="M43" s="23" t="str">
        <f t="shared" si="8"/>
        <v>Age out of range</v>
      </c>
      <c r="N43" s="23" t="str">
        <f t="shared" si="9"/>
        <v>Age out of range</v>
      </c>
      <c r="O43" s="23" t="str">
        <f t="shared" si="10"/>
        <v>Age out of range</v>
      </c>
      <c r="P43" s="23" t="str">
        <f t="shared" si="11"/>
        <v>Age out of range</v>
      </c>
      <c r="Q43" s="23" t="e">
        <f t="shared" si="12"/>
        <v>#DIV/0!</v>
      </c>
      <c r="R43" s="17"/>
      <c r="S43" s="23">
        <v>27</v>
      </c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7"/>
      <c r="AM43" s="47"/>
      <c r="AN43" s="10" t="str">
        <f>IF($Z43="","",IF(OR($V43&lt;2.7,$V43&gt;90),"Age OOR",VLOOKUP(AN$14&amp;"-int-"&amp;$E43,Equations!$G:$I,3,0)+VLOOKUP(AN$14&amp;"-sexo-"&amp;$E43,Equations!$G:$I,3,0)*$U43+VLOOKUP(AN$14&amp;"-edad-"&amp;$E43,Equations!$G:$I,3,0)*$V43+VLOOKUP(AN$14&amp;"-est-"&amp;$E43,Equations!$G:$I,3,0)*(1/$W43)+VLOOKUP(AN$14&amp;"-imc-"&amp;$E43,Equations!$G:$I,3,0)*(1/$Q43)))</f>
        <v/>
      </c>
      <c r="AO43" s="10" t="str">
        <f>IF($Z43="","",IF(OR($V43&lt;2.7,$V43&gt;90),"Age OOR",AN43-1.6449*VLOOKUP(AN$14&amp;"-rse-"&amp;$E43,Equations!$G:$I,3,0)))</f>
        <v/>
      </c>
      <c r="AP43" s="10" t="str">
        <f>IF($Z43="","",IF(OR($V43&lt;2.7,$V43&gt;90),"Age OOR",AN43+1.6449*VLOOKUP(AN$14&amp;"-rse-"&amp;$E43,Equations!$G:$I,3,0)))</f>
        <v/>
      </c>
      <c r="AQ43" s="10" t="str">
        <f t="shared" si="13"/>
        <v/>
      </c>
      <c r="AR43" s="10" t="str">
        <f>IF($Z43="","",IF(OR($V43&lt;2.7,$V43&gt;90),"Age OOR",($Z43-AN43)/VLOOKUP(AN$14&amp;"-rse-"&amp;$E43,Equations!$G:$I,3,0)))</f>
        <v/>
      </c>
      <c r="AS43" s="10" t="str">
        <f>IF($AA43="","",IF(OR($V43&lt;2.7,$V43&gt;90),"Age OOR",VLOOKUP(AS$14&amp;"-int-"&amp;$F43,Equations!$G:$I,3,0)+VLOOKUP(AS$14&amp;"-sexo-"&amp;$F43,Equations!$G:$I,3,0)*$U43+VLOOKUP(AS$14&amp;"-edad-"&amp;$F43,Equations!$G:$I,3,0)*$V43+VLOOKUP(AS$14&amp;"-est-"&amp;$F43,Equations!$G:$I,3,0)*(1/$W43)+VLOOKUP(AS$14&amp;"-imc-"&amp;$F43,Equations!$G:$I,3,0)*(1/$Q43)))</f>
        <v/>
      </c>
      <c r="AT43" s="10" t="str">
        <f>IF($AA43="","",IF(OR($V43&lt;2.7,$V43&gt;90),"Age OOR",AS43-1.6449*VLOOKUP(AS$14&amp;"-rse-"&amp;$F43,Equations!$G:$I,3,0)))</f>
        <v/>
      </c>
      <c r="AU43" s="10" t="str">
        <f>IF($AA43="","",IF(OR($V43&lt;2.7,$V43&gt;90),"Age OOR",AS43+1.6449*VLOOKUP(AS$14&amp;"-rse-"&amp;$F43,Equations!$G:$I,3,0)))</f>
        <v/>
      </c>
      <c r="AV43" s="10" t="str">
        <f t="shared" si="14"/>
        <v/>
      </c>
      <c r="AW43" s="10" t="str">
        <f>IF($AA43="","",IF(OR($V43&lt;2.7,$V43&gt;90),"Age OOR",($AA43-AS43)/VLOOKUP(AS$14&amp;"-rse-"&amp;$F43,Equations!$G:$I,3,0)))</f>
        <v/>
      </c>
      <c r="AX43" s="10" t="str">
        <f>IF($AB43="","",IF(OR($V43&lt;2.7,$V43&gt;90),"Age OOR",VLOOKUP(AX$14&amp;"-int-"&amp;$G43,Equations!$G:$I,3,0)+VLOOKUP(AX$14&amp;"-sexo-"&amp;$G43,Equations!$G:$I,3,0)*$U43+VLOOKUP(AX$14&amp;"-edad-"&amp;$G43,Equations!$G:$I,3,0)*$V43+VLOOKUP(AX$14&amp;"-est-"&amp;$G43,Equations!$G:$I,3,0)*(1/$W43)+VLOOKUP(AX$14&amp;"-imc-"&amp;$G43,Equations!$G:$I,3,0)*(1/$Q43)))</f>
        <v/>
      </c>
      <c r="AY43" s="10" t="str">
        <f>IF($AB43="","",IF(OR($V43&lt;2.7,$V43&gt;90),"Age OOR",AX43-1.6449*VLOOKUP(AX$14&amp;"-rse-"&amp;$G43,Equations!$G:$I,3,0)))</f>
        <v/>
      </c>
      <c r="AZ43" s="10" t="str">
        <f>IF($AB43="","",IF(OR($V43&lt;2.7,$V43&gt;90),"Age OOR",AX43+1.6449*VLOOKUP(AX$14&amp;"-rse-"&amp;$G43,Equations!$G:$I,3,0)))</f>
        <v/>
      </c>
      <c r="BA43" s="10" t="str">
        <f t="shared" si="15"/>
        <v/>
      </c>
      <c r="BB43" s="10" t="str">
        <f>IF($AB43="","",IF(OR($V43&lt;2.7,$V43&gt;90),"Age OOR",($AB43-AX43)/VLOOKUP(AX$14&amp;"-rse-"&amp;$G43,Equations!$G:$I,3,0)))</f>
        <v/>
      </c>
      <c r="BC43" s="10" t="str">
        <f>IF($AC43="","",IF(OR($V43&lt;2.7,$V43&gt;90),"Age OOR",VLOOKUP(BC$14&amp;"-int-"&amp;$H43,Equations!$G:$I,3,0)+VLOOKUP(BC$14&amp;"-sexo-"&amp;$H43,Equations!$G:$I,3,0)*$U43+VLOOKUP(BC$14&amp;"-edad-"&amp;$H43,Equations!$G:$I,3,0)*$V43+VLOOKUP(BC$14&amp;"-est-"&amp;$H43,Equations!$G:$I,3,0)*(1/$W43)+VLOOKUP(BC$14&amp;"-imc-"&amp;$H43,Equations!$G:$I,3,0)*(1/$Q43)))</f>
        <v/>
      </c>
      <c r="BD43" s="10" t="str">
        <f>IF($AC43="","",IF(OR($V43&lt;2.7,$V43&gt;90),"Age OOR",BC43-1.6449*VLOOKUP(BC$14&amp;"-rse-"&amp;$H43,Equations!$G:$I,3,0)))</f>
        <v/>
      </c>
      <c r="BE43" s="10" t="str">
        <f>IF($AC43="","",IF(OR($V43&lt;2.7,$V43&gt;90),"Age OOR",BC43+1.6449*VLOOKUP(BC$14&amp;"-rse-"&amp;$H43,Equations!$G:$I,3,0)))</f>
        <v/>
      </c>
      <c r="BF43" s="10" t="str">
        <f t="shared" si="16"/>
        <v/>
      </c>
      <c r="BG43" s="10" t="str">
        <f>IF($AC43="","",IF(OR($V43&lt;2.7,$V43&gt;90),"Age OOR",($AC43-BC43)/VLOOKUP(BC$14&amp;"-rse-"&amp;$H43,Equations!$G:$I,3,0)))</f>
        <v/>
      </c>
      <c r="BH43" s="10" t="str">
        <f>IF($AD43="","",IF(OR($V43&lt;2.7,$V43&gt;90),"Age OOR",VLOOKUP(BH$14&amp;"-int-"&amp;$I43,Equations!$G:$I,3,0)+VLOOKUP(BH$14&amp;"-sexo-"&amp;$I43,Equations!$G:$I,3,0)*$U43+VLOOKUP(BH$14&amp;"-edad-"&amp;$I43,Equations!$G:$I,3,0)*$V43+VLOOKUP(BH$14&amp;"-est-"&amp;$I43,Equations!$G:$I,3,0)*(1/$W43)+VLOOKUP(BH$14&amp;"-imc-"&amp;$I43,Equations!$G:$I,3,0)*(1/$Q43)))</f>
        <v/>
      </c>
      <c r="BI43" s="10" t="str">
        <f>IF($AD43="","",IF(OR($V43&lt;2.7,$V43&gt;90),"Age OOR",BH43-1.6449*VLOOKUP(BH$14&amp;"-rse-"&amp;$I43,Equations!$G:$I,3,0)))</f>
        <v/>
      </c>
      <c r="BJ43" s="10" t="str">
        <f>IF($AD43="","",IF(OR($V43&lt;2.7,$V43&gt;90),"Age OOR",BH43+1.6449*VLOOKUP(BH$14&amp;"-rse-"&amp;$I43,Equations!$G:$I,3,0)))</f>
        <v/>
      </c>
      <c r="BK43" s="10" t="str">
        <f t="shared" si="17"/>
        <v/>
      </c>
      <c r="BL43" s="10" t="str">
        <f>IF($AD43="","",IF(OR($V43&lt;2.7,$V43&gt;90),"Age OOR",($AD43-BH43)/VLOOKUP(BH$14&amp;"-rse-"&amp;$I43,Equations!$G:$I,3,0)))</f>
        <v/>
      </c>
      <c r="BM43" s="10" t="str">
        <f>IF($AE43="","",IF(OR($V43&lt;2.7,$V43&gt;90),"Age OOR",VLOOKUP(BM$14&amp;"-int-"&amp;$J43,Equations!$G:$I,3,0)+VLOOKUP(BM$14&amp;"-sexo-"&amp;$J43,Equations!$G:$I,3,0)*$U43+VLOOKUP(BM$14&amp;"-edad-"&amp;$J43,Equations!$G:$I,3,0)*$V43+VLOOKUP(BM$14&amp;"-est-"&amp;$J43,Equations!$G:$I,3,0)*(1/$W43)+VLOOKUP(BM$14&amp;"-imc-"&amp;$J43,Equations!$G:$I,3,0)*(1/$Q43)))</f>
        <v/>
      </c>
      <c r="BN43" s="10" t="str">
        <f>IF($AE43="","",IF(OR($V43&lt;2.7,$V43&gt;90),"Age OOR",BM43-1.6449*VLOOKUP(BM$14&amp;"-rse-"&amp;$J43,Equations!$G:$I,3,0)))</f>
        <v/>
      </c>
      <c r="BO43" s="10" t="str">
        <f>IF($AE43="","",IF(OR($V43&lt;2.7,$V43&gt;90),"Age OOR",BM43+1.6449*VLOOKUP(BM$14&amp;"-rse-"&amp;$J43,Equations!$G:$I,3,0)))</f>
        <v/>
      </c>
      <c r="BP43" s="10" t="str">
        <f t="shared" si="18"/>
        <v/>
      </c>
      <c r="BQ43" s="10" t="str">
        <f>IF($AE43="","",IF(OR($V43&lt;2.7,$V43&gt;90),"Age OOR",($AE43-BM43)/VLOOKUP(BM$14&amp;"-rse-"&amp;$J43,Equations!$G:$I,3,0)))</f>
        <v/>
      </c>
      <c r="BR43" s="10" t="str">
        <f>IF($AF43="","",IF(OR($V43&lt;2.7,$V43&gt;90),"Age OOR",VLOOKUP(BR$14&amp;"-int-"&amp;$K43,Equations!$G:$I,3,0)+VLOOKUP(BR$14&amp;"-sexo-"&amp;$K43,Equations!$G:$I,3,0)*$U43+VLOOKUP(BR$14&amp;"-edad-"&amp;$K43,Equations!$G:$I,3,0)*$V43+VLOOKUP(BR$14&amp;"-est-"&amp;$K43,Equations!$G:$I,3,0)*(1/$W43)+VLOOKUP(BR$14&amp;"-imc-"&amp;$K43,Equations!$G:$I,3,0)*(1/$Q43)))</f>
        <v/>
      </c>
      <c r="BS43" s="10" t="str">
        <f>IF($AF43="","",IF(OR($V43&lt;2.7,$V43&gt;90),"Age OOR",BR43-1.6449*VLOOKUP(BR$14&amp;"-rse-"&amp;$K43,Equations!$G:$I,3,0)))</f>
        <v/>
      </c>
      <c r="BT43" s="10" t="str">
        <f>IF($AF43="","",IF(OR($V43&lt;2.7,$V43&gt;90),"Age OOR",BR43+1.6449*VLOOKUP(BR$14&amp;"-rse-"&amp;$K43,Equations!$G:$I,3,0)))</f>
        <v/>
      </c>
      <c r="BU43" s="10" t="str">
        <f t="shared" si="19"/>
        <v/>
      </c>
      <c r="BV43" s="10" t="str">
        <f>IF($AF43="","",IF(OR($V43&lt;2.7,$V43&gt;90),"Age OOR",($AF43-BR43)/VLOOKUP(BR$14&amp;"-rse-"&amp;$K43,Equations!$G:$I,3,0)))</f>
        <v/>
      </c>
      <c r="BW43" s="10" t="str">
        <f>IF($AG43="","",IF(OR($V43&lt;2.7,$V43&gt;90),"Age OOR",VLOOKUP(BW$14&amp;"-int-"&amp;$L43,Equations!$G:$I,3,0)+VLOOKUP(BW$14&amp;"-sexo-"&amp;$L43,Equations!$G:$I,3,0)*$U43+VLOOKUP(BW$14&amp;"-edad-"&amp;$L43,Equations!$G:$I,3,0)*$V43+VLOOKUP(BW$14&amp;"-est-"&amp;$L43,Equations!$G:$I,3,0)*(1/$W43)+VLOOKUP(BW$14&amp;"-imc-"&amp;$L43,Equations!$G:$I,3,0)*(1/$Q43)))</f>
        <v/>
      </c>
      <c r="BX43" s="10" t="str">
        <f>IF($AG43="","",IF(OR($V43&lt;2.7,$V43&gt;90),"Age OOR",BW43-1.6449*VLOOKUP(BW$14&amp;"-rse-"&amp;$L43,Equations!$G:$I,3,0)))</f>
        <v/>
      </c>
      <c r="BY43" s="10" t="str">
        <f>IF($AG43="","",IF(OR($V43&lt;2.7,$V43&gt;90),"Age OOR",BW43+1.6449*VLOOKUP(BW$14&amp;"-rse-"&amp;$L43,Equations!$G:$I,3,0)))</f>
        <v/>
      </c>
      <c r="BZ43" s="10" t="str">
        <f t="shared" si="20"/>
        <v/>
      </c>
      <c r="CA43" s="10" t="str">
        <f>IF($AG43="","",IF(OR($V43&lt;2.7,$V43&gt;90),"Age OOR",($AG43-BW43)/VLOOKUP(BW$14&amp;"-rse-"&amp;$L43,Equations!$G:$I,3,0)))</f>
        <v/>
      </c>
      <c r="CB43" s="10" t="str">
        <f>IF($AH43="","",IF(OR($V43&lt;2.7,$V43&gt;90),"Age OOR",VLOOKUP(CB$14&amp;"-int-"&amp;$M43,Equations!$G:$I,3,0)+VLOOKUP(CB$14&amp;"-sexo-"&amp;$M43,Equations!$G:$I,3,0)*$U43+VLOOKUP(CB$14&amp;"-edad-"&amp;$M43,Equations!$G:$I,3,0)*$V43+VLOOKUP(CB$14&amp;"-est-"&amp;$M43,Equations!$G:$I,3,0)*(1/$W43)+VLOOKUP(CB$14&amp;"-imc-"&amp;$M43,Equations!$G:$I,3,0)*(1/$Q43)))</f>
        <v/>
      </c>
      <c r="CC43" s="10" t="str">
        <f>IF($AH43="","",IF(OR($V43&lt;2.7,$V43&gt;90),"Age OOR",CB43-1.6449*VLOOKUP(CB$14&amp;"-rse-"&amp;$M43,Equations!$G:$I,3,0)))</f>
        <v/>
      </c>
      <c r="CD43" s="10" t="str">
        <f>IF($AH43="","",IF(OR($V43&lt;2.7,$V43&gt;90),"Age OOR",CB43+1.6449*VLOOKUP(CB$14&amp;"-rse-"&amp;$M43,Equations!$G:$I,3,0)))</f>
        <v/>
      </c>
      <c r="CE43" s="10" t="str">
        <f t="shared" si="21"/>
        <v/>
      </c>
      <c r="CF43" s="10" t="str">
        <f>IF($AH43="","",IF(OR($V43&lt;2.7,$V43&gt;90),"Age OOR",($AH43-CB43)/VLOOKUP(CB$14&amp;"-rse-"&amp;$M43,Equations!$G:$I,3,0)))</f>
        <v/>
      </c>
      <c r="CG43" s="10" t="str">
        <f>IF($AI43="","",IF(OR($V43&lt;2.7,$V43&gt;90),"Age OOR",VLOOKUP(CG$14&amp;"-int-"&amp;$N43,Equations!$G:$I,3,0)+VLOOKUP(CG$14&amp;"-sexo-"&amp;$N43,Equations!$G:$I,3,0)*$U43+VLOOKUP(CG$14&amp;"-edad-"&amp;$N43,Equations!$G:$I,3,0)*$V43+VLOOKUP(CG$14&amp;"-est-"&amp;$N43,Equations!$G:$I,3,0)*(1/$W43)+VLOOKUP(CG$14&amp;"-imc-"&amp;$N43,Equations!$G:$I,3,0)*(1/$Q43)))</f>
        <v/>
      </c>
      <c r="CH43" s="10" t="str">
        <f>IF($AI43="","",IF(OR($V43&lt;2.7,$V43&gt;90),"Age OOR",CG43-1.6449*VLOOKUP(CG$14&amp;"-rse-"&amp;$N43,Equations!$G:$I,3,0)))</f>
        <v/>
      </c>
      <c r="CI43" s="10" t="str">
        <f>IF($AI43="","",IF(OR($V43&lt;2.7,$V43&gt;90),"Age OOR",CG43+1.6449*VLOOKUP(CG$14&amp;"-rse-"&amp;$N43,Equations!$G:$I,3,0)))</f>
        <v/>
      </c>
      <c r="CJ43" s="10" t="str">
        <f t="shared" si="22"/>
        <v/>
      </c>
      <c r="CK43" s="10" t="str">
        <f>IF($AI43="","",IF(OR($V43&lt;2.7,$V43&gt;90),"Age OOR",($AI43-CG43)/VLOOKUP(CG$14&amp;"-rse-"&amp;$N43,Equations!$G:$I,3,0)))</f>
        <v/>
      </c>
      <c r="CL43" s="10" t="str">
        <f>IF($AJ43="","",IF(OR($V43&lt;2.7,$V43&gt;90),"Age OOR",VLOOKUP(CL$14&amp;"-int-"&amp;$O43,Equations!$G:$I,3,0)+VLOOKUP(CL$14&amp;"-sexo-"&amp;$O43,Equations!$G:$I,3,0)*$U43+VLOOKUP(CL$14&amp;"-edad-"&amp;$O43,Equations!$G:$I,3,0)*$V43+VLOOKUP(CL$14&amp;"-est-"&amp;$O43,Equations!$G:$I,3,0)*(1/$W43)+VLOOKUP(CL$14&amp;"-imc-"&amp;$O43,Equations!$G:$I,3,0)*(1/$Q43)))</f>
        <v/>
      </c>
      <c r="CM43" s="10" t="str">
        <f>IF($AJ43="","",IF(OR($V43&lt;2.7,$V43&gt;90),"Age OOR",CL43-1.6449*VLOOKUP(CL$14&amp;"-rse-"&amp;$O43,Equations!$G:$I,3,0)))</f>
        <v/>
      </c>
      <c r="CN43" s="10" t="str">
        <f>IF($AJ43="","",IF(OR($V43&lt;2.7,$V43&gt;90),"Age OOR",CL43+1.6449*VLOOKUP(CL$14&amp;"-rse-"&amp;$O43,Equations!$G:$I,3,0)))</f>
        <v/>
      </c>
      <c r="CO43" s="10" t="str">
        <f t="shared" si="23"/>
        <v/>
      </c>
      <c r="CP43" s="10" t="str">
        <f>IF($AJ43="","",IF(OR($V43&lt;2.7,$V43&gt;90),"Age OOR",($AJ43-CL43)/VLOOKUP(CL$14&amp;"-rse-"&amp;$O43,Equations!$G:$I,3,0)))</f>
        <v/>
      </c>
      <c r="CQ43" s="10" t="str">
        <f>IF($AK43="","",IF(OR($V43&lt;2.7,$V43&gt;90),"Age OOR",EXP(VLOOKUP(CQ$14&amp;"-int-"&amp;$P43,Equations!$G:$I,3,0)+VLOOKUP(CQ$14&amp;"-sexo-"&amp;$P43,Equations!$G:$I,3,0)*$U43+VLOOKUP(CQ$14&amp;"-edad-"&amp;$P43,Equations!$G:$I,3,0)*$V43+VLOOKUP(CQ$14&amp;"-est-"&amp;$P43,Equations!$G:$I,3,0)*(1/$W43)+VLOOKUP(CQ$14&amp;"-imc-"&amp;$P43,Equations!$G:$I,3,0)*(1/$Q43))))</f>
        <v/>
      </c>
      <c r="CR43" s="10" t="str">
        <f>IF($AK43="","",IF(OR($V43&lt;2.7,$V43&gt;90),"Age OOR",EXP(LN(CQ43)-1.6449*VLOOKUP(CQ$14&amp;"-rse-"&amp;$P43,Equations!$G:$I,3,0))))</f>
        <v/>
      </c>
      <c r="CS43" s="10" t="str">
        <f>IF($AK43="","",IF(OR($V43&lt;2.7,$V43&gt;90),"Age OOR",EXP(LN(CQ43)+1.6449*VLOOKUP(CQ$14&amp;"-rse-"&amp;$P43,Equations!$G:$I,3,0))))</f>
        <v/>
      </c>
      <c r="CT43" s="10" t="str">
        <f t="shared" si="24"/>
        <v/>
      </c>
      <c r="CU43" s="10" t="str">
        <f>IF($AK43="","",IF(OR($V43&lt;2.7,$V43&gt;90),"Age OOR",(LN($AK43)-LN(CQ43))/VLOOKUP(CQ$14&amp;"-rse-"&amp;$P43,Equations!$G:$I,3,0)))</f>
        <v/>
      </c>
      <c r="CV43" s="47"/>
    </row>
    <row r="44" spans="5:100" x14ac:dyDescent="0.2">
      <c r="E44" s="23" t="str">
        <f t="shared" si="0"/>
        <v>Age out of range</v>
      </c>
      <c r="F44" s="23" t="str">
        <f t="shared" si="1"/>
        <v>Age out of range</v>
      </c>
      <c r="G44" s="23" t="str">
        <f t="shared" si="2"/>
        <v>Age out of range</v>
      </c>
      <c r="H44" s="23" t="str">
        <f t="shared" si="3"/>
        <v>Age out of range</v>
      </c>
      <c r="I44" s="23" t="str">
        <f t="shared" si="4"/>
        <v>Age out of range</v>
      </c>
      <c r="J44" s="23" t="str">
        <f t="shared" si="5"/>
        <v>Age out of range</v>
      </c>
      <c r="K44" s="23" t="str">
        <f t="shared" si="6"/>
        <v>Age out of range</v>
      </c>
      <c r="L44" s="23" t="str">
        <f t="shared" si="7"/>
        <v>Age out of range</v>
      </c>
      <c r="M44" s="23" t="str">
        <f t="shared" si="8"/>
        <v>Age out of range</v>
      </c>
      <c r="N44" s="23" t="str">
        <f t="shared" si="9"/>
        <v>Age out of range</v>
      </c>
      <c r="O44" s="23" t="str">
        <f t="shared" si="10"/>
        <v>Age out of range</v>
      </c>
      <c r="P44" s="23" t="str">
        <f t="shared" si="11"/>
        <v>Age out of range</v>
      </c>
      <c r="Q44" s="23" t="e">
        <f t="shared" si="12"/>
        <v>#DIV/0!</v>
      </c>
      <c r="R44" s="17"/>
      <c r="S44" s="23">
        <v>28</v>
      </c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7"/>
      <c r="AM44" s="47"/>
      <c r="AN44" s="10" t="str">
        <f>IF($Z44="","",IF(OR($V44&lt;2.7,$V44&gt;90),"Age OOR",VLOOKUP(AN$14&amp;"-int-"&amp;$E44,Equations!$G:$I,3,0)+VLOOKUP(AN$14&amp;"-sexo-"&amp;$E44,Equations!$G:$I,3,0)*$U44+VLOOKUP(AN$14&amp;"-edad-"&amp;$E44,Equations!$G:$I,3,0)*$V44+VLOOKUP(AN$14&amp;"-est-"&amp;$E44,Equations!$G:$I,3,0)*(1/$W44)+VLOOKUP(AN$14&amp;"-imc-"&amp;$E44,Equations!$G:$I,3,0)*(1/$Q44)))</f>
        <v/>
      </c>
      <c r="AO44" s="10" t="str">
        <f>IF($Z44="","",IF(OR($V44&lt;2.7,$V44&gt;90),"Age OOR",AN44-1.6449*VLOOKUP(AN$14&amp;"-rse-"&amp;$E44,Equations!$G:$I,3,0)))</f>
        <v/>
      </c>
      <c r="AP44" s="10" t="str">
        <f>IF($Z44="","",IF(OR($V44&lt;2.7,$V44&gt;90),"Age OOR",AN44+1.6449*VLOOKUP(AN$14&amp;"-rse-"&amp;$E44,Equations!$G:$I,3,0)))</f>
        <v/>
      </c>
      <c r="AQ44" s="10" t="str">
        <f t="shared" si="13"/>
        <v/>
      </c>
      <c r="AR44" s="10" t="str">
        <f>IF($Z44="","",IF(OR($V44&lt;2.7,$V44&gt;90),"Age OOR",($Z44-AN44)/VLOOKUP(AN$14&amp;"-rse-"&amp;$E44,Equations!$G:$I,3,0)))</f>
        <v/>
      </c>
      <c r="AS44" s="10" t="str">
        <f>IF($AA44="","",IF(OR($V44&lt;2.7,$V44&gt;90),"Age OOR",VLOOKUP(AS$14&amp;"-int-"&amp;$F44,Equations!$G:$I,3,0)+VLOOKUP(AS$14&amp;"-sexo-"&amp;$F44,Equations!$G:$I,3,0)*$U44+VLOOKUP(AS$14&amp;"-edad-"&amp;$F44,Equations!$G:$I,3,0)*$V44+VLOOKUP(AS$14&amp;"-est-"&amp;$F44,Equations!$G:$I,3,0)*(1/$W44)+VLOOKUP(AS$14&amp;"-imc-"&amp;$F44,Equations!$G:$I,3,0)*(1/$Q44)))</f>
        <v/>
      </c>
      <c r="AT44" s="10" t="str">
        <f>IF($AA44="","",IF(OR($V44&lt;2.7,$V44&gt;90),"Age OOR",AS44-1.6449*VLOOKUP(AS$14&amp;"-rse-"&amp;$F44,Equations!$G:$I,3,0)))</f>
        <v/>
      </c>
      <c r="AU44" s="10" t="str">
        <f>IF($AA44="","",IF(OR($V44&lt;2.7,$V44&gt;90),"Age OOR",AS44+1.6449*VLOOKUP(AS$14&amp;"-rse-"&amp;$F44,Equations!$G:$I,3,0)))</f>
        <v/>
      </c>
      <c r="AV44" s="10" t="str">
        <f t="shared" si="14"/>
        <v/>
      </c>
      <c r="AW44" s="10" t="str">
        <f>IF($AA44="","",IF(OR($V44&lt;2.7,$V44&gt;90),"Age OOR",($AA44-AS44)/VLOOKUP(AS$14&amp;"-rse-"&amp;$F44,Equations!$G:$I,3,0)))</f>
        <v/>
      </c>
      <c r="AX44" s="10" t="str">
        <f>IF($AB44="","",IF(OR($V44&lt;2.7,$V44&gt;90),"Age OOR",VLOOKUP(AX$14&amp;"-int-"&amp;$G44,Equations!$G:$I,3,0)+VLOOKUP(AX$14&amp;"-sexo-"&amp;$G44,Equations!$G:$I,3,0)*$U44+VLOOKUP(AX$14&amp;"-edad-"&amp;$G44,Equations!$G:$I,3,0)*$V44+VLOOKUP(AX$14&amp;"-est-"&amp;$G44,Equations!$G:$I,3,0)*(1/$W44)+VLOOKUP(AX$14&amp;"-imc-"&amp;$G44,Equations!$G:$I,3,0)*(1/$Q44)))</f>
        <v/>
      </c>
      <c r="AY44" s="10" t="str">
        <f>IF($AB44="","",IF(OR($V44&lt;2.7,$V44&gt;90),"Age OOR",AX44-1.6449*VLOOKUP(AX$14&amp;"-rse-"&amp;$G44,Equations!$G:$I,3,0)))</f>
        <v/>
      </c>
      <c r="AZ44" s="10" t="str">
        <f>IF($AB44="","",IF(OR($V44&lt;2.7,$V44&gt;90),"Age OOR",AX44+1.6449*VLOOKUP(AX$14&amp;"-rse-"&amp;$G44,Equations!$G:$I,3,0)))</f>
        <v/>
      </c>
      <c r="BA44" s="10" t="str">
        <f t="shared" si="15"/>
        <v/>
      </c>
      <c r="BB44" s="10" t="str">
        <f>IF($AB44="","",IF(OR($V44&lt;2.7,$V44&gt;90),"Age OOR",($AB44-AX44)/VLOOKUP(AX$14&amp;"-rse-"&amp;$G44,Equations!$G:$I,3,0)))</f>
        <v/>
      </c>
      <c r="BC44" s="10" t="str">
        <f>IF($AC44="","",IF(OR($V44&lt;2.7,$V44&gt;90),"Age OOR",VLOOKUP(BC$14&amp;"-int-"&amp;$H44,Equations!$G:$I,3,0)+VLOOKUP(BC$14&amp;"-sexo-"&amp;$H44,Equations!$G:$I,3,0)*$U44+VLOOKUP(BC$14&amp;"-edad-"&amp;$H44,Equations!$G:$I,3,0)*$V44+VLOOKUP(BC$14&amp;"-est-"&amp;$H44,Equations!$G:$I,3,0)*(1/$W44)+VLOOKUP(BC$14&amp;"-imc-"&amp;$H44,Equations!$G:$I,3,0)*(1/$Q44)))</f>
        <v/>
      </c>
      <c r="BD44" s="10" t="str">
        <f>IF($AC44="","",IF(OR($V44&lt;2.7,$V44&gt;90),"Age OOR",BC44-1.6449*VLOOKUP(BC$14&amp;"-rse-"&amp;$H44,Equations!$G:$I,3,0)))</f>
        <v/>
      </c>
      <c r="BE44" s="10" t="str">
        <f>IF($AC44="","",IF(OR($V44&lt;2.7,$V44&gt;90),"Age OOR",BC44+1.6449*VLOOKUP(BC$14&amp;"-rse-"&amp;$H44,Equations!$G:$I,3,0)))</f>
        <v/>
      </c>
      <c r="BF44" s="10" t="str">
        <f t="shared" si="16"/>
        <v/>
      </c>
      <c r="BG44" s="10" t="str">
        <f>IF($AC44="","",IF(OR($V44&lt;2.7,$V44&gt;90),"Age OOR",($AC44-BC44)/VLOOKUP(BC$14&amp;"-rse-"&amp;$H44,Equations!$G:$I,3,0)))</f>
        <v/>
      </c>
      <c r="BH44" s="10" t="str">
        <f>IF($AD44="","",IF(OR($V44&lt;2.7,$V44&gt;90),"Age OOR",VLOOKUP(BH$14&amp;"-int-"&amp;$I44,Equations!$G:$I,3,0)+VLOOKUP(BH$14&amp;"-sexo-"&amp;$I44,Equations!$G:$I,3,0)*$U44+VLOOKUP(BH$14&amp;"-edad-"&amp;$I44,Equations!$G:$I,3,0)*$V44+VLOOKUP(BH$14&amp;"-est-"&amp;$I44,Equations!$G:$I,3,0)*(1/$W44)+VLOOKUP(BH$14&amp;"-imc-"&amp;$I44,Equations!$G:$I,3,0)*(1/$Q44)))</f>
        <v/>
      </c>
      <c r="BI44" s="10" t="str">
        <f>IF($AD44="","",IF(OR($V44&lt;2.7,$V44&gt;90),"Age OOR",BH44-1.6449*VLOOKUP(BH$14&amp;"-rse-"&amp;$I44,Equations!$G:$I,3,0)))</f>
        <v/>
      </c>
      <c r="BJ44" s="10" t="str">
        <f>IF($AD44="","",IF(OR($V44&lt;2.7,$V44&gt;90),"Age OOR",BH44+1.6449*VLOOKUP(BH$14&amp;"-rse-"&amp;$I44,Equations!$G:$I,3,0)))</f>
        <v/>
      </c>
      <c r="BK44" s="10" t="str">
        <f t="shared" si="17"/>
        <v/>
      </c>
      <c r="BL44" s="10" t="str">
        <f>IF($AD44="","",IF(OR($V44&lt;2.7,$V44&gt;90),"Age OOR",($AD44-BH44)/VLOOKUP(BH$14&amp;"-rse-"&amp;$I44,Equations!$G:$I,3,0)))</f>
        <v/>
      </c>
      <c r="BM44" s="10" t="str">
        <f>IF($AE44="","",IF(OR($V44&lt;2.7,$V44&gt;90),"Age OOR",VLOOKUP(BM$14&amp;"-int-"&amp;$J44,Equations!$G:$I,3,0)+VLOOKUP(BM$14&amp;"-sexo-"&amp;$J44,Equations!$G:$I,3,0)*$U44+VLOOKUP(BM$14&amp;"-edad-"&amp;$J44,Equations!$G:$I,3,0)*$V44+VLOOKUP(BM$14&amp;"-est-"&amp;$J44,Equations!$G:$I,3,0)*(1/$W44)+VLOOKUP(BM$14&amp;"-imc-"&amp;$J44,Equations!$G:$I,3,0)*(1/$Q44)))</f>
        <v/>
      </c>
      <c r="BN44" s="10" t="str">
        <f>IF($AE44="","",IF(OR($V44&lt;2.7,$V44&gt;90),"Age OOR",BM44-1.6449*VLOOKUP(BM$14&amp;"-rse-"&amp;$J44,Equations!$G:$I,3,0)))</f>
        <v/>
      </c>
      <c r="BO44" s="10" t="str">
        <f>IF($AE44="","",IF(OR($V44&lt;2.7,$V44&gt;90),"Age OOR",BM44+1.6449*VLOOKUP(BM$14&amp;"-rse-"&amp;$J44,Equations!$G:$I,3,0)))</f>
        <v/>
      </c>
      <c r="BP44" s="10" t="str">
        <f t="shared" si="18"/>
        <v/>
      </c>
      <c r="BQ44" s="10" t="str">
        <f>IF($AE44="","",IF(OR($V44&lt;2.7,$V44&gt;90),"Age OOR",($AE44-BM44)/VLOOKUP(BM$14&amp;"-rse-"&amp;$J44,Equations!$G:$I,3,0)))</f>
        <v/>
      </c>
      <c r="BR44" s="10" t="str">
        <f>IF($AF44="","",IF(OR($V44&lt;2.7,$V44&gt;90),"Age OOR",VLOOKUP(BR$14&amp;"-int-"&amp;$K44,Equations!$G:$I,3,0)+VLOOKUP(BR$14&amp;"-sexo-"&amp;$K44,Equations!$G:$I,3,0)*$U44+VLOOKUP(BR$14&amp;"-edad-"&amp;$K44,Equations!$G:$I,3,0)*$V44+VLOOKUP(BR$14&amp;"-est-"&amp;$K44,Equations!$G:$I,3,0)*(1/$W44)+VLOOKUP(BR$14&amp;"-imc-"&amp;$K44,Equations!$G:$I,3,0)*(1/$Q44)))</f>
        <v/>
      </c>
      <c r="BS44" s="10" t="str">
        <f>IF($AF44="","",IF(OR($V44&lt;2.7,$V44&gt;90),"Age OOR",BR44-1.6449*VLOOKUP(BR$14&amp;"-rse-"&amp;$K44,Equations!$G:$I,3,0)))</f>
        <v/>
      </c>
      <c r="BT44" s="10" t="str">
        <f>IF($AF44="","",IF(OR($V44&lt;2.7,$V44&gt;90),"Age OOR",BR44+1.6449*VLOOKUP(BR$14&amp;"-rse-"&amp;$K44,Equations!$G:$I,3,0)))</f>
        <v/>
      </c>
      <c r="BU44" s="10" t="str">
        <f t="shared" si="19"/>
        <v/>
      </c>
      <c r="BV44" s="10" t="str">
        <f>IF($AF44="","",IF(OR($V44&lt;2.7,$V44&gt;90),"Age OOR",($AF44-BR44)/VLOOKUP(BR$14&amp;"-rse-"&amp;$K44,Equations!$G:$I,3,0)))</f>
        <v/>
      </c>
      <c r="BW44" s="10" t="str">
        <f>IF($AG44="","",IF(OR($V44&lt;2.7,$V44&gt;90),"Age OOR",VLOOKUP(BW$14&amp;"-int-"&amp;$L44,Equations!$G:$I,3,0)+VLOOKUP(BW$14&amp;"-sexo-"&amp;$L44,Equations!$G:$I,3,0)*$U44+VLOOKUP(BW$14&amp;"-edad-"&amp;$L44,Equations!$G:$I,3,0)*$V44+VLOOKUP(BW$14&amp;"-est-"&amp;$L44,Equations!$G:$I,3,0)*(1/$W44)+VLOOKUP(BW$14&amp;"-imc-"&amp;$L44,Equations!$G:$I,3,0)*(1/$Q44)))</f>
        <v/>
      </c>
      <c r="BX44" s="10" t="str">
        <f>IF($AG44="","",IF(OR($V44&lt;2.7,$V44&gt;90),"Age OOR",BW44-1.6449*VLOOKUP(BW$14&amp;"-rse-"&amp;$L44,Equations!$G:$I,3,0)))</f>
        <v/>
      </c>
      <c r="BY44" s="10" t="str">
        <f>IF($AG44="","",IF(OR($V44&lt;2.7,$V44&gt;90),"Age OOR",BW44+1.6449*VLOOKUP(BW$14&amp;"-rse-"&amp;$L44,Equations!$G:$I,3,0)))</f>
        <v/>
      </c>
      <c r="BZ44" s="10" t="str">
        <f t="shared" si="20"/>
        <v/>
      </c>
      <c r="CA44" s="10" t="str">
        <f>IF($AG44="","",IF(OR($V44&lt;2.7,$V44&gt;90),"Age OOR",($AG44-BW44)/VLOOKUP(BW$14&amp;"-rse-"&amp;$L44,Equations!$G:$I,3,0)))</f>
        <v/>
      </c>
      <c r="CB44" s="10" t="str">
        <f>IF($AH44="","",IF(OR($V44&lt;2.7,$V44&gt;90),"Age OOR",VLOOKUP(CB$14&amp;"-int-"&amp;$M44,Equations!$G:$I,3,0)+VLOOKUP(CB$14&amp;"-sexo-"&amp;$M44,Equations!$G:$I,3,0)*$U44+VLOOKUP(CB$14&amp;"-edad-"&amp;$M44,Equations!$G:$I,3,0)*$V44+VLOOKUP(CB$14&amp;"-est-"&amp;$M44,Equations!$G:$I,3,0)*(1/$W44)+VLOOKUP(CB$14&amp;"-imc-"&amp;$M44,Equations!$G:$I,3,0)*(1/$Q44)))</f>
        <v/>
      </c>
      <c r="CC44" s="10" t="str">
        <f>IF($AH44="","",IF(OR($V44&lt;2.7,$V44&gt;90),"Age OOR",CB44-1.6449*VLOOKUP(CB$14&amp;"-rse-"&amp;$M44,Equations!$G:$I,3,0)))</f>
        <v/>
      </c>
      <c r="CD44" s="10" t="str">
        <f>IF($AH44="","",IF(OR($V44&lt;2.7,$V44&gt;90),"Age OOR",CB44+1.6449*VLOOKUP(CB$14&amp;"-rse-"&amp;$M44,Equations!$G:$I,3,0)))</f>
        <v/>
      </c>
      <c r="CE44" s="10" t="str">
        <f t="shared" si="21"/>
        <v/>
      </c>
      <c r="CF44" s="10" t="str">
        <f>IF($AH44="","",IF(OR($V44&lt;2.7,$V44&gt;90),"Age OOR",($AH44-CB44)/VLOOKUP(CB$14&amp;"-rse-"&amp;$M44,Equations!$G:$I,3,0)))</f>
        <v/>
      </c>
      <c r="CG44" s="10" t="str">
        <f>IF($AI44="","",IF(OR($V44&lt;2.7,$V44&gt;90),"Age OOR",VLOOKUP(CG$14&amp;"-int-"&amp;$N44,Equations!$G:$I,3,0)+VLOOKUP(CG$14&amp;"-sexo-"&amp;$N44,Equations!$G:$I,3,0)*$U44+VLOOKUP(CG$14&amp;"-edad-"&amp;$N44,Equations!$G:$I,3,0)*$V44+VLOOKUP(CG$14&amp;"-est-"&amp;$N44,Equations!$G:$I,3,0)*(1/$W44)+VLOOKUP(CG$14&amp;"-imc-"&amp;$N44,Equations!$G:$I,3,0)*(1/$Q44)))</f>
        <v/>
      </c>
      <c r="CH44" s="10" t="str">
        <f>IF($AI44="","",IF(OR($V44&lt;2.7,$V44&gt;90),"Age OOR",CG44-1.6449*VLOOKUP(CG$14&amp;"-rse-"&amp;$N44,Equations!$G:$I,3,0)))</f>
        <v/>
      </c>
      <c r="CI44" s="10" t="str">
        <f>IF($AI44="","",IF(OR($V44&lt;2.7,$V44&gt;90),"Age OOR",CG44+1.6449*VLOOKUP(CG$14&amp;"-rse-"&amp;$N44,Equations!$G:$I,3,0)))</f>
        <v/>
      </c>
      <c r="CJ44" s="10" t="str">
        <f t="shared" si="22"/>
        <v/>
      </c>
      <c r="CK44" s="10" t="str">
        <f>IF($AI44="","",IF(OR($V44&lt;2.7,$V44&gt;90),"Age OOR",($AI44-CG44)/VLOOKUP(CG$14&amp;"-rse-"&amp;$N44,Equations!$G:$I,3,0)))</f>
        <v/>
      </c>
      <c r="CL44" s="10" t="str">
        <f>IF($AJ44="","",IF(OR($V44&lt;2.7,$V44&gt;90),"Age OOR",VLOOKUP(CL$14&amp;"-int-"&amp;$O44,Equations!$G:$I,3,0)+VLOOKUP(CL$14&amp;"-sexo-"&amp;$O44,Equations!$G:$I,3,0)*$U44+VLOOKUP(CL$14&amp;"-edad-"&amp;$O44,Equations!$G:$I,3,0)*$V44+VLOOKUP(CL$14&amp;"-est-"&amp;$O44,Equations!$G:$I,3,0)*(1/$W44)+VLOOKUP(CL$14&amp;"-imc-"&amp;$O44,Equations!$G:$I,3,0)*(1/$Q44)))</f>
        <v/>
      </c>
      <c r="CM44" s="10" t="str">
        <f>IF($AJ44="","",IF(OR($V44&lt;2.7,$V44&gt;90),"Age OOR",CL44-1.6449*VLOOKUP(CL$14&amp;"-rse-"&amp;$O44,Equations!$G:$I,3,0)))</f>
        <v/>
      </c>
      <c r="CN44" s="10" t="str">
        <f>IF($AJ44="","",IF(OR($V44&lt;2.7,$V44&gt;90),"Age OOR",CL44+1.6449*VLOOKUP(CL$14&amp;"-rse-"&amp;$O44,Equations!$G:$I,3,0)))</f>
        <v/>
      </c>
      <c r="CO44" s="10" t="str">
        <f t="shared" si="23"/>
        <v/>
      </c>
      <c r="CP44" s="10" t="str">
        <f>IF($AJ44="","",IF(OR($V44&lt;2.7,$V44&gt;90),"Age OOR",($AJ44-CL44)/VLOOKUP(CL$14&amp;"-rse-"&amp;$O44,Equations!$G:$I,3,0)))</f>
        <v/>
      </c>
      <c r="CQ44" s="10" t="str">
        <f>IF($AK44="","",IF(OR($V44&lt;2.7,$V44&gt;90),"Age OOR",EXP(VLOOKUP(CQ$14&amp;"-int-"&amp;$P44,Equations!$G:$I,3,0)+VLOOKUP(CQ$14&amp;"-sexo-"&amp;$P44,Equations!$G:$I,3,0)*$U44+VLOOKUP(CQ$14&amp;"-edad-"&amp;$P44,Equations!$G:$I,3,0)*$V44+VLOOKUP(CQ$14&amp;"-est-"&amp;$P44,Equations!$G:$I,3,0)*(1/$W44)+VLOOKUP(CQ$14&amp;"-imc-"&amp;$P44,Equations!$G:$I,3,0)*(1/$Q44))))</f>
        <v/>
      </c>
      <c r="CR44" s="10" t="str">
        <f>IF($AK44="","",IF(OR($V44&lt;2.7,$V44&gt;90),"Age OOR",EXP(LN(CQ44)-1.6449*VLOOKUP(CQ$14&amp;"-rse-"&amp;$P44,Equations!$G:$I,3,0))))</f>
        <v/>
      </c>
      <c r="CS44" s="10" t="str">
        <f>IF($AK44="","",IF(OR($V44&lt;2.7,$V44&gt;90),"Age OOR",EXP(LN(CQ44)+1.6449*VLOOKUP(CQ$14&amp;"-rse-"&amp;$P44,Equations!$G:$I,3,0))))</f>
        <v/>
      </c>
      <c r="CT44" s="10" t="str">
        <f t="shared" si="24"/>
        <v/>
      </c>
      <c r="CU44" s="10" t="str">
        <f>IF($AK44="","",IF(OR($V44&lt;2.7,$V44&gt;90),"Age OOR",(LN($AK44)-LN(CQ44))/VLOOKUP(CQ$14&amp;"-rse-"&amp;$P44,Equations!$G:$I,3,0)))</f>
        <v/>
      </c>
      <c r="CV44" s="47"/>
    </row>
    <row r="45" spans="5:100" x14ac:dyDescent="0.2">
      <c r="E45" s="23" t="str">
        <f t="shared" si="0"/>
        <v>Age out of range</v>
      </c>
      <c r="F45" s="23" t="str">
        <f t="shared" si="1"/>
        <v>Age out of range</v>
      </c>
      <c r="G45" s="23" t="str">
        <f t="shared" si="2"/>
        <v>Age out of range</v>
      </c>
      <c r="H45" s="23" t="str">
        <f t="shared" si="3"/>
        <v>Age out of range</v>
      </c>
      <c r="I45" s="23" t="str">
        <f t="shared" si="4"/>
        <v>Age out of range</v>
      </c>
      <c r="J45" s="23" t="str">
        <f t="shared" si="5"/>
        <v>Age out of range</v>
      </c>
      <c r="K45" s="23" t="str">
        <f t="shared" si="6"/>
        <v>Age out of range</v>
      </c>
      <c r="L45" s="23" t="str">
        <f t="shared" si="7"/>
        <v>Age out of range</v>
      </c>
      <c r="M45" s="23" t="str">
        <f t="shared" si="8"/>
        <v>Age out of range</v>
      </c>
      <c r="N45" s="23" t="str">
        <f t="shared" si="9"/>
        <v>Age out of range</v>
      </c>
      <c r="O45" s="23" t="str">
        <f t="shared" si="10"/>
        <v>Age out of range</v>
      </c>
      <c r="P45" s="23" t="str">
        <f t="shared" si="11"/>
        <v>Age out of range</v>
      </c>
      <c r="Q45" s="23" t="e">
        <f t="shared" si="12"/>
        <v>#DIV/0!</v>
      </c>
      <c r="R45" s="17"/>
      <c r="S45" s="23">
        <v>29</v>
      </c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7"/>
      <c r="AM45" s="47"/>
      <c r="AN45" s="10" t="str">
        <f>IF($Z45="","",IF(OR($V45&lt;2.7,$V45&gt;90),"Age OOR",VLOOKUP(AN$14&amp;"-int-"&amp;$E45,Equations!$G:$I,3,0)+VLOOKUP(AN$14&amp;"-sexo-"&amp;$E45,Equations!$G:$I,3,0)*$U45+VLOOKUP(AN$14&amp;"-edad-"&amp;$E45,Equations!$G:$I,3,0)*$V45+VLOOKUP(AN$14&amp;"-est-"&amp;$E45,Equations!$G:$I,3,0)*(1/$W45)+VLOOKUP(AN$14&amp;"-imc-"&amp;$E45,Equations!$G:$I,3,0)*(1/$Q45)))</f>
        <v/>
      </c>
      <c r="AO45" s="10" t="str">
        <f>IF($Z45="","",IF(OR($V45&lt;2.7,$V45&gt;90),"Age OOR",AN45-1.6449*VLOOKUP(AN$14&amp;"-rse-"&amp;$E45,Equations!$G:$I,3,0)))</f>
        <v/>
      </c>
      <c r="AP45" s="10" t="str">
        <f>IF($Z45="","",IF(OR($V45&lt;2.7,$V45&gt;90),"Age OOR",AN45+1.6449*VLOOKUP(AN$14&amp;"-rse-"&amp;$E45,Equations!$G:$I,3,0)))</f>
        <v/>
      </c>
      <c r="AQ45" s="10" t="str">
        <f t="shared" si="13"/>
        <v/>
      </c>
      <c r="AR45" s="10" t="str">
        <f>IF($Z45="","",IF(OR($V45&lt;2.7,$V45&gt;90),"Age OOR",($Z45-AN45)/VLOOKUP(AN$14&amp;"-rse-"&amp;$E45,Equations!$G:$I,3,0)))</f>
        <v/>
      </c>
      <c r="AS45" s="10" t="str">
        <f>IF($AA45="","",IF(OR($V45&lt;2.7,$V45&gt;90),"Age OOR",VLOOKUP(AS$14&amp;"-int-"&amp;$F45,Equations!$G:$I,3,0)+VLOOKUP(AS$14&amp;"-sexo-"&amp;$F45,Equations!$G:$I,3,0)*$U45+VLOOKUP(AS$14&amp;"-edad-"&amp;$F45,Equations!$G:$I,3,0)*$V45+VLOOKUP(AS$14&amp;"-est-"&amp;$F45,Equations!$G:$I,3,0)*(1/$W45)+VLOOKUP(AS$14&amp;"-imc-"&amp;$F45,Equations!$G:$I,3,0)*(1/$Q45)))</f>
        <v/>
      </c>
      <c r="AT45" s="10" t="str">
        <f>IF($AA45="","",IF(OR($V45&lt;2.7,$V45&gt;90),"Age OOR",AS45-1.6449*VLOOKUP(AS$14&amp;"-rse-"&amp;$F45,Equations!$G:$I,3,0)))</f>
        <v/>
      </c>
      <c r="AU45" s="10" t="str">
        <f>IF($AA45="","",IF(OR($V45&lt;2.7,$V45&gt;90),"Age OOR",AS45+1.6449*VLOOKUP(AS$14&amp;"-rse-"&amp;$F45,Equations!$G:$I,3,0)))</f>
        <v/>
      </c>
      <c r="AV45" s="10" t="str">
        <f t="shared" si="14"/>
        <v/>
      </c>
      <c r="AW45" s="10" t="str">
        <f>IF($AA45="","",IF(OR($V45&lt;2.7,$V45&gt;90),"Age OOR",($AA45-AS45)/VLOOKUP(AS$14&amp;"-rse-"&amp;$F45,Equations!$G:$I,3,0)))</f>
        <v/>
      </c>
      <c r="AX45" s="10" t="str">
        <f>IF($AB45="","",IF(OR($V45&lt;2.7,$V45&gt;90),"Age OOR",VLOOKUP(AX$14&amp;"-int-"&amp;$G45,Equations!$G:$I,3,0)+VLOOKUP(AX$14&amp;"-sexo-"&amp;$G45,Equations!$G:$I,3,0)*$U45+VLOOKUP(AX$14&amp;"-edad-"&amp;$G45,Equations!$G:$I,3,0)*$V45+VLOOKUP(AX$14&amp;"-est-"&amp;$G45,Equations!$G:$I,3,0)*(1/$W45)+VLOOKUP(AX$14&amp;"-imc-"&amp;$G45,Equations!$G:$I,3,0)*(1/$Q45)))</f>
        <v/>
      </c>
      <c r="AY45" s="10" t="str">
        <f>IF($AB45="","",IF(OR($V45&lt;2.7,$V45&gt;90),"Age OOR",AX45-1.6449*VLOOKUP(AX$14&amp;"-rse-"&amp;$G45,Equations!$G:$I,3,0)))</f>
        <v/>
      </c>
      <c r="AZ45" s="10" t="str">
        <f>IF($AB45="","",IF(OR($V45&lt;2.7,$V45&gt;90),"Age OOR",AX45+1.6449*VLOOKUP(AX$14&amp;"-rse-"&amp;$G45,Equations!$G:$I,3,0)))</f>
        <v/>
      </c>
      <c r="BA45" s="10" t="str">
        <f t="shared" si="15"/>
        <v/>
      </c>
      <c r="BB45" s="10" t="str">
        <f>IF($AB45="","",IF(OR($V45&lt;2.7,$V45&gt;90),"Age OOR",($AB45-AX45)/VLOOKUP(AX$14&amp;"-rse-"&amp;$G45,Equations!$G:$I,3,0)))</f>
        <v/>
      </c>
      <c r="BC45" s="10" t="str">
        <f>IF($AC45="","",IF(OR($V45&lt;2.7,$V45&gt;90),"Age OOR",VLOOKUP(BC$14&amp;"-int-"&amp;$H45,Equations!$G:$I,3,0)+VLOOKUP(BC$14&amp;"-sexo-"&amp;$H45,Equations!$G:$I,3,0)*$U45+VLOOKUP(BC$14&amp;"-edad-"&amp;$H45,Equations!$G:$I,3,0)*$V45+VLOOKUP(BC$14&amp;"-est-"&amp;$H45,Equations!$G:$I,3,0)*(1/$W45)+VLOOKUP(BC$14&amp;"-imc-"&amp;$H45,Equations!$G:$I,3,0)*(1/$Q45)))</f>
        <v/>
      </c>
      <c r="BD45" s="10" t="str">
        <f>IF($AC45="","",IF(OR($V45&lt;2.7,$V45&gt;90),"Age OOR",BC45-1.6449*VLOOKUP(BC$14&amp;"-rse-"&amp;$H45,Equations!$G:$I,3,0)))</f>
        <v/>
      </c>
      <c r="BE45" s="10" t="str">
        <f>IF($AC45="","",IF(OR($V45&lt;2.7,$V45&gt;90),"Age OOR",BC45+1.6449*VLOOKUP(BC$14&amp;"-rse-"&amp;$H45,Equations!$G:$I,3,0)))</f>
        <v/>
      </c>
      <c r="BF45" s="10" t="str">
        <f t="shared" si="16"/>
        <v/>
      </c>
      <c r="BG45" s="10" t="str">
        <f>IF($AC45="","",IF(OR($V45&lt;2.7,$V45&gt;90),"Age OOR",($AC45-BC45)/VLOOKUP(BC$14&amp;"-rse-"&amp;$H45,Equations!$G:$I,3,0)))</f>
        <v/>
      </c>
      <c r="BH45" s="10" t="str">
        <f>IF($AD45="","",IF(OR($V45&lt;2.7,$V45&gt;90),"Age OOR",VLOOKUP(BH$14&amp;"-int-"&amp;$I45,Equations!$G:$I,3,0)+VLOOKUP(BH$14&amp;"-sexo-"&amp;$I45,Equations!$G:$I,3,0)*$U45+VLOOKUP(BH$14&amp;"-edad-"&amp;$I45,Equations!$G:$I,3,0)*$V45+VLOOKUP(BH$14&amp;"-est-"&amp;$I45,Equations!$G:$I,3,0)*(1/$W45)+VLOOKUP(BH$14&amp;"-imc-"&amp;$I45,Equations!$G:$I,3,0)*(1/$Q45)))</f>
        <v/>
      </c>
      <c r="BI45" s="10" t="str">
        <f>IF($AD45="","",IF(OR($V45&lt;2.7,$V45&gt;90),"Age OOR",BH45-1.6449*VLOOKUP(BH$14&amp;"-rse-"&amp;$I45,Equations!$G:$I,3,0)))</f>
        <v/>
      </c>
      <c r="BJ45" s="10" t="str">
        <f>IF($AD45="","",IF(OR($V45&lt;2.7,$V45&gt;90),"Age OOR",BH45+1.6449*VLOOKUP(BH$14&amp;"-rse-"&amp;$I45,Equations!$G:$I,3,0)))</f>
        <v/>
      </c>
      <c r="BK45" s="10" t="str">
        <f t="shared" si="17"/>
        <v/>
      </c>
      <c r="BL45" s="10" t="str">
        <f>IF($AD45="","",IF(OR($V45&lt;2.7,$V45&gt;90),"Age OOR",($AD45-BH45)/VLOOKUP(BH$14&amp;"-rse-"&amp;$I45,Equations!$G:$I,3,0)))</f>
        <v/>
      </c>
      <c r="BM45" s="10" t="str">
        <f>IF($AE45="","",IF(OR($V45&lt;2.7,$V45&gt;90),"Age OOR",VLOOKUP(BM$14&amp;"-int-"&amp;$J45,Equations!$G:$I,3,0)+VLOOKUP(BM$14&amp;"-sexo-"&amp;$J45,Equations!$G:$I,3,0)*$U45+VLOOKUP(BM$14&amp;"-edad-"&amp;$J45,Equations!$G:$I,3,0)*$V45+VLOOKUP(BM$14&amp;"-est-"&amp;$J45,Equations!$G:$I,3,0)*(1/$W45)+VLOOKUP(BM$14&amp;"-imc-"&amp;$J45,Equations!$G:$I,3,0)*(1/$Q45)))</f>
        <v/>
      </c>
      <c r="BN45" s="10" t="str">
        <f>IF($AE45="","",IF(OR($V45&lt;2.7,$V45&gt;90),"Age OOR",BM45-1.6449*VLOOKUP(BM$14&amp;"-rse-"&amp;$J45,Equations!$G:$I,3,0)))</f>
        <v/>
      </c>
      <c r="BO45" s="10" t="str">
        <f>IF($AE45="","",IF(OR($V45&lt;2.7,$V45&gt;90),"Age OOR",BM45+1.6449*VLOOKUP(BM$14&amp;"-rse-"&amp;$J45,Equations!$G:$I,3,0)))</f>
        <v/>
      </c>
      <c r="BP45" s="10" t="str">
        <f t="shared" si="18"/>
        <v/>
      </c>
      <c r="BQ45" s="10" t="str">
        <f>IF($AE45="","",IF(OR($V45&lt;2.7,$V45&gt;90),"Age OOR",($AE45-BM45)/VLOOKUP(BM$14&amp;"-rse-"&amp;$J45,Equations!$G:$I,3,0)))</f>
        <v/>
      </c>
      <c r="BR45" s="10" t="str">
        <f>IF($AF45="","",IF(OR($V45&lt;2.7,$V45&gt;90),"Age OOR",VLOOKUP(BR$14&amp;"-int-"&amp;$K45,Equations!$G:$I,3,0)+VLOOKUP(BR$14&amp;"-sexo-"&amp;$K45,Equations!$G:$I,3,0)*$U45+VLOOKUP(BR$14&amp;"-edad-"&amp;$K45,Equations!$G:$I,3,0)*$V45+VLOOKUP(BR$14&amp;"-est-"&amp;$K45,Equations!$G:$I,3,0)*(1/$W45)+VLOOKUP(BR$14&amp;"-imc-"&amp;$K45,Equations!$G:$I,3,0)*(1/$Q45)))</f>
        <v/>
      </c>
      <c r="BS45" s="10" t="str">
        <f>IF($AF45="","",IF(OR($V45&lt;2.7,$V45&gt;90),"Age OOR",BR45-1.6449*VLOOKUP(BR$14&amp;"-rse-"&amp;$K45,Equations!$G:$I,3,0)))</f>
        <v/>
      </c>
      <c r="BT45" s="10" t="str">
        <f>IF($AF45="","",IF(OR($V45&lt;2.7,$V45&gt;90),"Age OOR",BR45+1.6449*VLOOKUP(BR$14&amp;"-rse-"&amp;$K45,Equations!$G:$I,3,0)))</f>
        <v/>
      </c>
      <c r="BU45" s="10" t="str">
        <f t="shared" si="19"/>
        <v/>
      </c>
      <c r="BV45" s="10" t="str">
        <f>IF($AF45="","",IF(OR($V45&lt;2.7,$V45&gt;90),"Age OOR",($AF45-BR45)/VLOOKUP(BR$14&amp;"-rse-"&amp;$K45,Equations!$G:$I,3,0)))</f>
        <v/>
      </c>
      <c r="BW45" s="10" t="str">
        <f>IF($AG45="","",IF(OR($V45&lt;2.7,$V45&gt;90),"Age OOR",VLOOKUP(BW$14&amp;"-int-"&amp;$L45,Equations!$G:$I,3,0)+VLOOKUP(BW$14&amp;"-sexo-"&amp;$L45,Equations!$G:$I,3,0)*$U45+VLOOKUP(BW$14&amp;"-edad-"&amp;$L45,Equations!$G:$I,3,0)*$V45+VLOOKUP(BW$14&amp;"-est-"&amp;$L45,Equations!$G:$I,3,0)*(1/$W45)+VLOOKUP(BW$14&amp;"-imc-"&amp;$L45,Equations!$G:$I,3,0)*(1/$Q45)))</f>
        <v/>
      </c>
      <c r="BX45" s="10" t="str">
        <f>IF($AG45="","",IF(OR($V45&lt;2.7,$V45&gt;90),"Age OOR",BW45-1.6449*VLOOKUP(BW$14&amp;"-rse-"&amp;$L45,Equations!$G:$I,3,0)))</f>
        <v/>
      </c>
      <c r="BY45" s="10" t="str">
        <f>IF($AG45="","",IF(OR($V45&lt;2.7,$V45&gt;90),"Age OOR",BW45+1.6449*VLOOKUP(BW$14&amp;"-rse-"&amp;$L45,Equations!$G:$I,3,0)))</f>
        <v/>
      </c>
      <c r="BZ45" s="10" t="str">
        <f t="shared" si="20"/>
        <v/>
      </c>
      <c r="CA45" s="10" t="str">
        <f>IF($AG45="","",IF(OR($V45&lt;2.7,$V45&gt;90),"Age OOR",($AG45-BW45)/VLOOKUP(BW$14&amp;"-rse-"&amp;$L45,Equations!$G:$I,3,0)))</f>
        <v/>
      </c>
      <c r="CB45" s="10" t="str">
        <f>IF($AH45="","",IF(OR($V45&lt;2.7,$V45&gt;90),"Age OOR",VLOOKUP(CB$14&amp;"-int-"&amp;$M45,Equations!$G:$I,3,0)+VLOOKUP(CB$14&amp;"-sexo-"&amp;$M45,Equations!$G:$I,3,0)*$U45+VLOOKUP(CB$14&amp;"-edad-"&amp;$M45,Equations!$G:$I,3,0)*$V45+VLOOKUP(CB$14&amp;"-est-"&amp;$M45,Equations!$G:$I,3,0)*(1/$W45)+VLOOKUP(CB$14&amp;"-imc-"&amp;$M45,Equations!$G:$I,3,0)*(1/$Q45)))</f>
        <v/>
      </c>
      <c r="CC45" s="10" t="str">
        <f>IF($AH45="","",IF(OR($V45&lt;2.7,$V45&gt;90),"Age OOR",CB45-1.6449*VLOOKUP(CB$14&amp;"-rse-"&amp;$M45,Equations!$G:$I,3,0)))</f>
        <v/>
      </c>
      <c r="CD45" s="10" t="str">
        <f>IF($AH45="","",IF(OR($V45&lt;2.7,$V45&gt;90),"Age OOR",CB45+1.6449*VLOOKUP(CB$14&amp;"-rse-"&amp;$M45,Equations!$G:$I,3,0)))</f>
        <v/>
      </c>
      <c r="CE45" s="10" t="str">
        <f t="shared" si="21"/>
        <v/>
      </c>
      <c r="CF45" s="10" t="str">
        <f>IF($AH45="","",IF(OR($V45&lt;2.7,$V45&gt;90),"Age OOR",($AH45-CB45)/VLOOKUP(CB$14&amp;"-rse-"&amp;$M45,Equations!$G:$I,3,0)))</f>
        <v/>
      </c>
      <c r="CG45" s="10" t="str">
        <f>IF($AI45="","",IF(OR($V45&lt;2.7,$V45&gt;90),"Age OOR",VLOOKUP(CG$14&amp;"-int-"&amp;$N45,Equations!$G:$I,3,0)+VLOOKUP(CG$14&amp;"-sexo-"&amp;$N45,Equations!$G:$I,3,0)*$U45+VLOOKUP(CG$14&amp;"-edad-"&amp;$N45,Equations!$G:$I,3,0)*$V45+VLOOKUP(CG$14&amp;"-est-"&amp;$N45,Equations!$G:$I,3,0)*(1/$W45)+VLOOKUP(CG$14&amp;"-imc-"&amp;$N45,Equations!$G:$I,3,0)*(1/$Q45)))</f>
        <v/>
      </c>
      <c r="CH45" s="10" t="str">
        <f>IF($AI45="","",IF(OR($V45&lt;2.7,$V45&gt;90),"Age OOR",CG45-1.6449*VLOOKUP(CG$14&amp;"-rse-"&amp;$N45,Equations!$G:$I,3,0)))</f>
        <v/>
      </c>
      <c r="CI45" s="10" t="str">
        <f>IF($AI45="","",IF(OR($V45&lt;2.7,$V45&gt;90),"Age OOR",CG45+1.6449*VLOOKUP(CG$14&amp;"-rse-"&amp;$N45,Equations!$G:$I,3,0)))</f>
        <v/>
      </c>
      <c r="CJ45" s="10" t="str">
        <f t="shared" si="22"/>
        <v/>
      </c>
      <c r="CK45" s="10" t="str">
        <f>IF($AI45="","",IF(OR($V45&lt;2.7,$V45&gt;90),"Age OOR",($AI45-CG45)/VLOOKUP(CG$14&amp;"-rse-"&amp;$N45,Equations!$G:$I,3,0)))</f>
        <v/>
      </c>
      <c r="CL45" s="10" t="str">
        <f>IF($AJ45="","",IF(OR($V45&lt;2.7,$V45&gt;90),"Age OOR",VLOOKUP(CL$14&amp;"-int-"&amp;$O45,Equations!$G:$I,3,0)+VLOOKUP(CL$14&amp;"-sexo-"&amp;$O45,Equations!$G:$I,3,0)*$U45+VLOOKUP(CL$14&amp;"-edad-"&amp;$O45,Equations!$G:$I,3,0)*$V45+VLOOKUP(CL$14&amp;"-est-"&amp;$O45,Equations!$G:$I,3,0)*(1/$W45)+VLOOKUP(CL$14&amp;"-imc-"&amp;$O45,Equations!$G:$I,3,0)*(1/$Q45)))</f>
        <v/>
      </c>
      <c r="CM45" s="10" t="str">
        <f>IF($AJ45="","",IF(OR($V45&lt;2.7,$V45&gt;90),"Age OOR",CL45-1.6449*VLOOKUP(CL$14&amp;"-rse-"&amp;$O45,Equations!$G:$I,3,0)))</f>
        <v/>
      </c>
      <c r="CN45" s="10" t="str">
        <f>IF($AJ45="","",IF(OR($V45&lt;2.7,$V45&gt;90),"Age OOR",CL45+1.6449*VLOOKUP(CL$14&amp;"-rse-"&amp;$O45,Equations!$G:$I,3,0)))</f>
        <v/>
      </c>
      <c r="CO45" s="10" t="str">
        <f t="shared" si="23"/>
        <v/>
      </c>
      <c r="CP45" s="10" t="str">
        <f>IF($AJ45="","",IF(OR($V45&lt;2.7,$V45&gt;90),"Age OOR",($AJ45-CL45)/VLOOKUP(CL$14&amp;"-rse-"&amp;$O45,Equations!$G:$I,3,0)))</f>
        <v/>
      </c>
      <c r="CQ45" s="10" t="str">
        <f>IF($AK45="","",IF(OR($V45&lt;2.7,$V45&gt;90),"Age OOR",EXP(VLOOKUP(CQ$14&amp;"-int-"&amp;$P45,Equations!$G:$I,3,0)+VLOOKUP(CQ$14&amp;"-sexo-"&amp;$P45,Equations!$G:$I,3,0)*$U45+VLOOKUP(CQ$14&amp;"-edad-"&amp;$P45,Equations!$G:$I,3,0)*$V45+VLOOKUP(CQ$14&amp;"-est-"&amp;$P45,Equations!$G:$I,3,0)*(1/$W45)+VLOOKUP(CQ$14&amp;"-imc-"&amp;$P45,Equations!$G:$I,3,0)*(1/$Q45))))</f>
        <v/>
      </c>
      <c r="CR45" s="10" t="str">
        <f>IF($AK45="","",IF(OR($V45&lt;2.7,$V45&gt;90),"Age OOR",EXP(LN(CQ45)-1.6449*VLOOKUP(CQ$14&amp;"-rse-"&amp;$P45,Equations!$G:$I,3,0))))</f>
        <v/>
      </c>
      <c r="CS45" s="10" t="str">
        <f>IF($AK45="","",IF(OR($V45&lt;2.7,$V45&gt;90),"Age OOR",EXP(LN(CQ45)+1.6449*VLOOKUP(CQ$14&amp;"-rse-"&amp;$P45,Equations!$G:$I,3,0))))</f>
        <v/>
      </c>
      <c r="CT45" s="10" t="str">
        <f t="shared" si="24"/>
        <v/>
      </c>
      <c r="CU45" s="10" t="str">
        <f>IF($AK45="","",IF(OR($V45&lt;2.7,$V45&gt;90),"Age OOR",(LN($AK45)-LN(CQ45))/VLOOKUP(CQ$14&amp;"-rse-"&amp;$P45,Equations!$G:$I,3,0)))</f>
        <v/>
      </c>
      <c r="CV45" s="47"/>
    </row>
    <row r="46" spans="5:100" x14ac:dyDescent="0.2">
      <c r="E46" s="23" t="str">
        <f t="shared" si="0"/>
        <v>Age out of range</v>
      </c>
      <c r="F46" s="23" t="str">
        <f t="shared" si="1"/>
        <v>Age out of range</v>
      </c>
      <c r="G46" s="23" t="str">
        <f t="shared" si="2"/>
        <v>Age out of range</v>
      </c>
      <c r="H46" s="23" t="str">
        <f t="shared" si="3"/>
        <v>Age out of range</v>
      </c>
      <c r="I46" s="23" t="str">
        <f t="shared" si="4"/>
        <v>Age out of range</v>
      </c>
      <c r="J46" s="23" t="str">
        <f t="shared" si="5"/>
        <v>Age out of range</v>
      </c>
      <c r="K46" s="23" t="str">
        <f t="shared" si="6"/>
        <v>Age out of range</v>
      </c>
      <c r="L46" s="23" t="str">
        <f t="shared" si="7"/>
        <v>Age out of range</v>
      </c>
      <c r="M46" s="23" t="str">
        <f t="shared" si="8"/>
        <v>Age out of range</v>
      </c>
      <c r="N46" s="23" t="str">
        <f t="shared" si="9"/>
        <v>Age out of range</v>
      </c>
      <c r="O46" s="23" t="str">
        <f t="shared" si="10"/>
        <v>Age out of range</v>
      </c>
      <c r="P46" s="23" t="str">
        <f t="shared" si="11"/>
        <v>Age out of range</v>
      </c>
      <c r="Q46" s="23" t="e">
        <f t="shared" si="12"/>
        <v>#DIV/0!</v>
      </c>
      <c r="R46" s="17"/>
      <c r="S46" s="23">
        <v>30</v>
      </c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7"/>
      <c r="AM46" s="47"/>
      <c r="AN46" s="10" t="str">
        <f>IF($Z46="","",IF(OR($V46&lt;2.7,$V46&gt;90),"Age OOR",VLOOKUP(AN$14&amp;"-int-"&amp;$E46,Equations!$G:$I,3,0)+VLOOKUP(AN$14&amp;"-sexo-"&amp;$E46,Equations!$G:$I,3,0)*$U46+VLOOKUP(AN$14&amp;"-edad-"&amp;$E46,Equations!$G:$I,3,0)*$V46+VLOOKUP(AN$14&amp;"-est-"&amp;$E46,Equations!$G:$I,3,0)*(1/$W46)+VLOOKUP(AN$14&amp;"-imc-"&amp;$E46,Equations!$G:$I,3,0)*(1/$Q46)))</f>
        <v/>
      </c>
      <c r="AO46" s="10" t="str">
        <f>IF($Z46="","",IF(OR($V46&lt;2.7,$V46&gt;90),"Age OOR",AN46-1.6449*VLOOKUP(AN$14&amp;"-rse-"&amp;$E46,Equations!$G:$I,3,0)))</f>
        <v/>
      </c>
      <c r="AP46" s="10" t="str">
        <f>IF($Z46="","",IF(OR($V46&lt;2.7,$V46&gt;90),"Age OOR",AN46+1.6449*VLOOKUP(AN$14&amp;"-rse-"&amp;$E46,Equations!$G:$I,3,0)))</f>
        <v/>
      </c>
      <c r="AQ46" s="10" t="str">
        <f t="shared" si="13"/>
        <v/>
      </c>
      <c r="AR46" s="10" t="str">
        <f>IF($Z46="","",IF(OR($V46&lt;2.7,$V46&gt;90),"Age OOR",($Z46-AN46)/VLOOKUP(AN$14&amp;"-rse-"&amp;$E46,Equations!$G:$I,3,0)))</f>
        <v/>
      </c>
      <c r="AS46" s="10" t="str">
        <f>IF($AA46="","",IF(OR($V46&lt;2.7,$V46&gt;90),"Age OOR",VLOOKUP(AS$14&amp;"-int-"&amp;$F46,Equations!$G:$I,3,0)+VLOOKUP(AS$14&amp;"-sexo-"&amp;$F46,Equations!$G:$I,3,0)*$U46+VLOOKUP(AS$14&amp;"-edad-"&amp;$F46,Equations!$G:$I,3,0)*$V46+VLOOKUP(AS$14&amp;"-est-"&amp;$F46,Equations!$G:$I,3,0)*(1/$W46)+VLOOKUP(AS$14&amp;"-imc-"&amp;$F46,Equations!$G:$I,3,0)*(1/$Q46)))</f>
        <v/>
      </c>
      <c r="AT46" s="10" t="str">
        <f>IF($AA46="","",IF(OR($V46&lt;2.7,$V46&gt;90),"Age OOR",AS46-1.6449*VLOOKUP(AS$14&amp;"-rse-"&amp;$F46,Equations!$G:$I,3,0)))</f>
        <v/>
      </c>
      <c r="AU46" s="10" t="str">
        <f>IF($AA46="","",IF(OR($V46&lt;2.7,$V46&gt;90),"Age OOR",AS46+1.6449*VLOOKUP(AS$14&amp;"-rse-"&amp;$F46,Equations!$G:$I,3,0)))</f>
        <v/>
      </c>
      <c r="AV46" s="10" t="str">
        <f t="shared" si="14"/>
        <v/>
      </c>
      <c r="AW46" s="10" t="str">
        <f>IF($AA46="","",IF(OR($V46&lt;2.7,$V46&gt;90),"Age OOR",($AA46-AS46)/VLOOKUP(AS$14&amp;"-rse-"&amp;$F46,Equations!$G:$I,3,0)))</f>
        <v/>
      </c>
      <c r="AX46" s="10" t="str">
        <f>IF($AB46="","",IF(OR($V46&lt;2.7,$V46&gt;90),"Age OOR",VLOOKUP(AX$14&amp;"-int-"&amp;$G46,Equations!$G:$I,3,0)+VLOOKUP(AX$14&amp;"-sexo-"&amp;$G46,Equations!$G:$I,3,0)*$U46+VLOOKUP(AX$14&amp;"-edad-"&amp;$G46,Equations!$G:$I,3,0)*$V46+VLOOKUP(AX$14&amp;"-est-"&amp;$G46,Equations!$G:$I,3,0)*(1/$W46)+VLOOKUP(AX$14&amp;"-imc-"&amp;$G46,Equations!$G:$I,3,0)*(1/$Q46)))</f>
        <v/>
      </c>
      <c r="AY46" s="10" t="str">
        <f>IF($AB46="","",IF(OR($V46&lt;2.7,$V46&gt;90),"Age OOR",AX46-1.6449*VLOOKUP(AX$14&amp;"-rse-"&amp;$G46,Equations!$G:$I,3,0)))</f>
        <v/>
      </c>
      <c r="AZ46" s="10" t="str">
        <f>IF($AB46="","",IF(OR($V46&lt;2.7,$V46&gt;90),"Age OOR",AX46+1.6449*VLOOKUP(AX$14&amp;"-rse-"&amp;$G46,Equations!$G:$I,3,0)))</f>
        <v/>
      </c>
      <c r="BA46" s="10" t="str">
        <f t="shared" si="15"/>
        <v/>
      </c>
      <c r="BB46" s="10" t="str">
        <f>IF($AB46="","",IF(OR($V46&lt;2.7,$V46&gt;90),"Age OOR",($AB46-AX46)/VLOOKUP(AX$14&amp;"-rse-"&amp;$G46,Equations!$G:$I,3,0)))</f>
        <v/>
      </c>
      <c r="BC46" s="10" t="str">
        <f>IF($AC46="","",IF(OR($V46&lt;2.7,$V46&gt;90),"Age OOR",VLOOKUP(BC$14&amp;"-int-"&amp;$H46,Equations!$G:$I,3,0)+VLOOKUP(BC$14&amp;"-sexo-"&amp;$H46,Equations!$G:$I,3,0)*$U46+VLOOKUP(BC$14&amp;"-edad-"&amp;$H46,Equations!$G:$I,3,0)*$V46+VLOOKUP(BC$14&amp;"-est-"&amp;$H46,Equations!$G:$I,3,0)*(1/$W46)+VLOOKUP(BC$14&amp;"-imc-"&amp;$H46,Equations!$G:$I,3,0)*(1/$Q46)))</f>
        <v/>
      </c>
      <c r="BD46" s="10" t="str">
        <f>IF($AC46="","",IF(OR($V46&lt;2.7,$V46&gt;90),"Age OOR",BC46-1.6449*VLOOKUP(BC$14&amp;"-rse-"&amp;$H46,Equations!$G:$I,3,0)))</f>
        <v/>
      </c>
      <c r="BE46" s="10" t="str">
        <f>IF($AC46="","",IF(OR($V46&lt;2.7,$V46&gt;90),"Age OOR",BC46+1.6449*VLOOKUP(BC$14&amp;"-rse-"&amp;$H46,Equations!$G:$I,3,0)))</f>
        <v/>
      </c>
      <c r="BF46" s="10" t="str">
        <f t="shared" si="16"/>
        <v/>
      </c>
      <c r="BG46" s="10" t="str">
        <f>IF($AC46="","",IF(OR($V46&lt;2.7,$V46&gt;90),"Age OOR",($AC46-BC46)/VLOOKUP(BC$14&amp;"-rse-"&amp;$H46,Equations!$G:$I,3,0)))</f>
        <v/>
      </c>
      <c r="BH46" s="10" t="str">
        <f>IF($AD46="","",IF(OR($V46&lt;2.7,$V46&gt;90),"Age OOR",VLOOKUP(BH$14&amp;"-int-"&amp;$I46,Equations!$G:$I,3,0)+VLOOKUP(BH$14&amp;"-sexo-"&amp;$I46,Equations!$G:$I,3,0)*$U46+VLOOKUP(BH$14&amp;"-edad-"&amp;$I46,Equations!$G:$I,3,0)*$V46+VLOOKUP(BH$14&amp;"-est-"&amp;$I46,Equations!$G:$I,3,0)*(1/$W46)+VLOOKUP(BH$14&amp;"-imc-"&amp;$I46,Equations!$G:$I,3,0)*(1/$Q46)))</f>
        <v/>
      </c>
      <c r="BI46" s="10" t="str">
        <f>IF($AD46="","",IF(OR($V46&lt;2.7,$V46&gt;90),"Age OOR",BH46-1.6449*VLOOKUP(BH$14&amp;"-rse-"&amp;$I46,Equations!$G:$I,3,0)))</f>
        <v/>
      </c>
      <c r="BJ46" s="10" t="str">
        <f>IF($AD46="","",IF(OR($V46&lt;2.7,$V46&gt;90),"Age OOR",BH46+1.6449*VLOOKUP(BH$14&amp;"-rse-"&amp;$I46,Equations!$G:$I,3,0)))</f>
        <v/>
      </c>
      <c r="BK46" s="10" t="str">
        <f t="shared" si="17"/>
        <v/>
      </c>
      <c r="BL46" s="10" t="str">
        <f>IF($AD46="","",IF(OR($V46&lt;2.7,$V46&gt;90),"Age OOR",($AD46-BH46)/VLOOKUP(BH$14&amp;"-rse-"&amp;$I46,Equations!$G:$I,3,0)))</f>
        <v/>
      </c>
      <c r="BM46" s="10" t="str">
        <f>IF($AE46="","",IF(OR($V46&lt;2.7,$V46&gt;90),"Age OOR",VLOOKUP(BM$14&amp;"-int-"&amp;$J46,Equations!$G:$I,3,0)+VLOOKUP(BM$14&amp;"-sexo-"&amp;$J46,Equations!$G:$I,3,0)*$U46+VLOOKUP(BM$14&amp;"-edad-"&amp;$J46,Equations!$G:$I,3,0)*$V46+VLOOKUP(BM$14&amp;"-est-"&amp;$J46,Equations!$G:$I,3,0)*(1/$W46)+VLOOKUP(BM$14&amp;"-imc-"&amp;$J46,Equations!$G:$I,3,0)*(1/$Q46)))</f>
        <v/>
      </c>
      <c r="BN46" s="10" t="str">
        <f>IF($AE46="","",IF(OR($V46&lt;2.7,$V46&gt;90),"Age OOR",BM46-1.6449*VLOOKUP(BM$14&amp;"-rse-"&amp;$J46,Equations!$G:$I,3,0)))</f>
        <v/>
      </c>
      <c r="BO46" s="10" t="str">
        <f>IF($AE46="","",IF(OR($V46&lt;2.7,$V46&gt;90),"Age OOR",BM46+1.6449*VLOOKUP(BM$14&amp;"-rse-"&amp;$J46,Equations!$G:$I,3,0)))</f>
        <v/>
      </c>
      <c r="BP46" s="10" t="str">
        <f t="shared" si="18"/>
        <v/>
      </c>
      <c r="BQ46" s="10" t="str">
        <f>IF($AE46="","",IF(OR($V46&lt;2.7,$V46&gt;90),"Age OOR",($AE46-BM46)/VLOOKUP(BM$14&amp;"-rse-"&amp;$J46,Equations!$G:$I,3,0)))</f>
        <v/>
      </c>
      <c r="BR46" s="10" t="str">
        <f>IF($AF46="","",IF(OR($V46&lt;2.7,$V46&gt;90),"Age OOR",VLOOKUP(BR$14&amp;"-int-"&amp;$K46,Equations!$G:$I,3,0)+VLOOKUP(BR$14&amp;"-sexo-"&amp;$K46,Equations!$G:$I,3,0)*$U46+VLOOKUP(BR$14&amp;"-edad-"&amp;$K46,Equations!$G:$I,3,0)*$V46+VLOOKUP(BR$14&amp;"-est-"&amp;$K46,Equations!$G:$I,3,0)*(1/$W46)+VLOOKUP(BR$14&amp;"-imc-"&amp;$K46,Equations!$G:$I,3,0)*(1/$Q46)))</f>
        <v/>
      </c>
      <c r="BS46" s="10" t="str">
        <f>IF($AF46="","",IF(OR($V46&lt;2.7,$V46&gt;90),"Age OOR",BR46-1.6449*VLOOKUP(BR$14&amp;"-rse-"&amp;$K46,Equations!$G:$I,3,0)))</f>
        <v/>
      </c>
      <c r="BT46" s="10" t="str">
        <f>IF($AF46="","",IF(OR($V46&lt;2.7,$V46&gt;90),"Age OOR",BR46+1.6449*VLOOKUP(BR$14&amp;"-rse-"&amp;$K46,Equations!$G:$I,3,0)))</f>
        <v/>
      </c>
      <c r="BU46" s="10" t="str">
        <f t="shared" si="19"/>
        <v/>
      </c>
      <c r="BV46" s="10" t="str">
        <f>IF($AF46="","",IF(OR($V46&lt;2.7,$V46&gt;90),"Age OOR",($AF46-BR46)/VLOOKUP(BR$14&amp;"-rse-"&amp;$K46,Equations!$G:$I,3,0)))</f>
        <v/>
      </c>
      <c r="BW46" s="10" t="str">
        <f>IF($AG46="","",IF(OR($V46&lt;2.7,$V46&gt;90),"Age OOR",VLOOKUP(BW$14&amp;"-int-"&amp;$L46,Equations!$G:$I,3,0)+VLOOKUP(BW$14&amp;"-sexo-"&amp;$L46,Equations!$G:$I,3,0)*$U46+VLOOKUP(BW$14&amp;"-edad-"&amp;$L46,Equations!$G:$I,3,0)*$V46+VLOOKUP(BW$14&amp;"-est-"&amp;$L46,Equations!$G:$I,3,0)*(1/$W46)+VLOOKUP(BW$14&amp;"-imc-"&amp;$L46,Equations!$G:$I,3,0)*(1/$Q46)))</f>
        <v/>
      </c>
      <c r="BX46" s="10" t="str">
        <f>IF($AG46="","",IF(OR($V46&lt;2.7,$V46&gt;90),"Age OOR",BW46-1.6449*VLOOKUP(BW$14&amp;"-rse-"&amp;$L46,Equations!$G:$I,3,0)))</f>
        <v/>
      </c>
      <c r="BY46" s="10" t="str">
        <f>IF($AG46="","",IF(OR($V46&lt;2.7,$V46&gt;90),"Age OOR",BW46+1.6449*VLOOKUP(BW$14&amp;"-rse-"&amp;$L46,Equations!$G:$I,3,0)))</f>
        <v/>
      </c>
      <c r="BZ46" s="10" t="str">
        <f t="shared" si="20"/>
        <v/>
      </c>
      <c r="CA46" s="10" t="str">
        <f>IF($AG46="","",IF(OR($V46&lt;2.7,$V46&gt;90),"Age OOR",($AG46-BW46)/VLOOKUP(BW$14&amp;"-rse-"&amp;$L46,Equations!$G:$I,3,0)))</f>
        <v/>
      </c>
      <c r="CB46" s="10" t="str">
        <f>IF($AH46="","",IF(OR($V46&lt;2.7,$V46&gt;90),"Age OOR",VLOOKUP(CB$14&amp;"-int-"&amp;$M46,Equations!$G:$I,3,0)+VLOOKUP(CB$14&amp;"-sexo-"&amp;$M46,Equations!$G:$I,3,0)*$U46+VLOOKUP(CB$14&amp;"-edad-"&amp;$M46,Equations!$G:$I,3,0)*$V46+VLOOKUP(CB$14&amp;"-est-"&amp;$M46,Equations!$G:$I,3,0)*(1/$W46)+VLOOKUP(CB$14&amp;"-imc-"&amp;$M46,Equations!$G:$I,3,0)*(1/$Q46)))</f>
        <v/>
      </c>
      <c r="CC46" s="10" t="str">
        <f>IF($AH46="","",IF(OR($V46&lt;2.7,$V46&gt;90),"Age OOR",CB46-1.6449*VLOOKUP(CB$14&amp;"-rse-"&amp;$M46,Equations!$G:$I,3,0)))</f>
        <v/>
      </c>
      <c r="CD46" s="10" t="str">
        <f>IF($AH46="","",IF(OR($V46&lt;2.7,$V46&gt;90),"Age OOR",CB46+1.6449*VLOOKUP(CB$14&amp;"-rse-"&amp;$M46,Equations!$G:$I,3,0)))</f>
        <v/>
      </c>
      <c r="CE46" s="10" t="str">
        <f t="shared" si="21"/>
        <v/>
      </c>
      <c r="CF46" s="10" t="str">
        <f>IF($AH46="","",IF(OR($V46&lt;2.7,$V46&gt;90),"Age OOR",($AH46-CB46)/VLOOKUP(CB$14&amp;"-rse-"&amp;$M46,Equations!$G:$I,3,0)))</f>
        <v/>
      </c>
      <c r="CG46" s="10" t="str">
        <f>IF($AI46="","",IF(OR($V46&lt;2.7,$V46&gt;90),"Age OOR",VLOOKUP(CG$14&amp;"-int-"&amp;$N46,Equations!$G:$I,3,0)+VLOOKUP(CG$14&amp;"-sexo-"&amp;$N46,Equations!$G:$I,3,0)*$U46+VLOOKUP(CG$14&amp;"-edad-"&amp;$N46,Equations!$G:$I,3,0)*$V46+VLOOKUP(CG$14&amp;"-est-"&amp;$N46,Equations!$G:$I,3,0)*(1/$W46)+VLOOKUP(CG$14&amp;"-imc-"&amp;$N46,Equations!$G:$I,3,0)*(1/$Q46)))</f>
        <v/>
      </c>
      <c r="CH46" s="10" t="str">
        <f>IF($AI46="","",IF(OR($V46&lt;2.7,$V46&gt;90),"Age OOR",CG46-1.6449*VLOOKUP(CG$14&amp;"-rse-"&amp;$N46,Equations!$G:$I,3,0)))</f>
        <v/>
      </c>
      <c r="CI46" s="10" t="str">
        <f>IF($AI46="","",IF(OR($V46&lt;2.7,$V46&gt;90),"Age OOR",CG46+1.6449*VLOOKUP(CG$14&amp;"-rse-"&amp;$N46,Equations!$G:$I,3,0)))</f>
        <v/>
      </c>
      <c r="CJ46" s="10" t="str">
        <f t="shared" si="22"/>
        <v/>
      </c>
      <c r="CK46" s="10" t="str">
        <f>IF($AI46="","",IF(OR($V46&lt;2.7,$V46&gt;90),"Age OOR",($AI46-CG46)/VLOOKUP(CG$14&amp;"-rse-"&amp;$N46,Equations!$G:$I,3,0)))</f>
        <v/>
      </c>
      <c r="CL46" s="10" t="str">
        <f>IF($AJ46="","",IF(OR($V46&lt;2.7,$V46&gt;90),"Age OOR",VLOOKUP(CL$14&amp;"-int-"&amp;$O46,Equations!$G:$I,3,0)+VLOOKUP(CL$14&amp;"-sexo-"&amp;$O46,Equations!$G:$I,3,0)*$U46+VLOOKUP(CL$14&amp;"-edad-"&amp;$O46,Equations!$G:$I,3,0)*$V46+VLOOKUP(CL$14&amp;"-est-"&amp;$O46,Equations!$G:$I,3,0)*(1/$W46)+VLOOKUP(CL$14&amp;"-imc-"&amp;$O46,Equations!$G:$I,3,0)*(1/$Q46)))</f>
        <v/>
      </c>
      <c r="CM46" s="10" t="str">
        <f>IF($AJ46="","",IF(OR($V46&lt;2.7,$V46&gt;90),"Age OOR",CL46-1.6449*VLOOKUP(CL$14&amp;"-rse-"&amp;$O46,Equations!$G:$I,3,0)))</f>
        <v/>
      </c>
      <c r="CN46" s="10" t="str">
        <f>IF($AJ46="","",IF(OR($V46&lt;2.7,$V46&gt;90),"Age OOR",CL46+1.6449*VLOOKUP(CL$14&amp;"-rse-"&amp;$O46,Equations!$G:$I,3,0)))</f>
        <v/>
      </c>
      <c r="CO46" s="10" t="str">
        <f t="shared" si="23"/>
        <v/>
      </c>
      <c r="CP46" s="10" t="str">
        <f>IF($AJ46="","",IF(OR($V46&lt;2.7,$V46&gt;90),"Age OOR",($AJ46-CL46)/VLOOKUP(CL$14&amp;"-rse-"&amp;$O46,Equations!$G:$I,3,0)))</f>
        <v/>
      </c>
      <c r="CQ46" s="10" t="str">
        <f>IF($AK46="","",IF(OR($V46&lt;2.7,$V46&gt;90),"Age OOR",EXP(VLOOKUP(CQ$14&amp;"-int-"&amp;$P46,Equations!$G:$I,3,0)+VLOOKUP(CQ$14&amp;"-sexo-"&amp;$P46,Equations!$G:$I,3,0)*$U46+VLOOKUP(CQ$14&amp;"-edad-"&amp;$P46,Equations!$G:$I,3,0)*$V46+VLOOKUP(CQ$14&amp;"-est-"&amp;$P46,Equations!$G:$I,3,0)*(1/$W46)+VLOOKUP(CQ$14&amp;"-imc-"&amp;$P46,Equations!$G:$I,3,0)*(1/$Q46))))</f>
        <v/>
      </c>
      <c r="CR46" s="10" t="str">
        <f>IF($AK46="","",IF(OR($V46&lt;2.7,$V46&gt;90),"Age OOR",EXP(LN(CQ46)-1.6449*VLOOKUP(CQ$14&amp;"-rse-"&amp;$P46,Equations!$G:$I,3,0))))</f>
        <v/>
      </c>
      <c r="CS46" s="10" t="str">
        <f>IF($AK46="","",IF(OR($V46&lt;2.7,$V46&gt;90),"Age OOR",EXP(LN(CQ46)+1.6449*VLOOKUP(CQ$14&amp;"-rse-"&amp;$P46,Equations!$G:$I,3,0))))</f>
        <v/>
      </c>
      <c r="CT46" s="10" t="str">
        <f t="shared" si="24"/>
        <v/>
      </c>
      <c r="CU46" s="10" t="str">
        <f>IF($AK46="","",IF(OR($V46&lt;2.7,$V46&gt;90),"Age OOR",(LN($AK46)-LN(CQ46))/VLOOKUP(CQ$14&amp;"-rse-"&amp;$P46,Equations!$G:$I,3,0)))</f>
        <v/>
      </c>
      <c r="CV46" s="47"/>
    </row>
    <row r="47" spans="5:100" x14ac:dyDescent="0.2">
      <c r="E47" s="23" t="str">
        <f t="shared" si="0"/>
        <v>Age out of range</v>
      </c>
      <c r="F47" s="23" t="str">
        <f t="shared" si="1"/>
        <v>Age out of range</v>
      </c>
      <c r="G47" s="23" t="str">
        <f t="shared" si="2"/>
        <v>Age out of range</v>
      </c>
      <c r="H47" s="23" t="str">
        <f t="shared" si="3"/>
        <v>Age out of range</v>
      </c>
      <c r="I47" s="23" t="str">
        <f t="shared" si="4"/>
        <v>Age out of range</v>
      </c>
      <c r="J47" s="23" t="str">
        <f t="shared" si="5"/>
        <v>Age out of range</v>
      </c>
      <c r="K47" s="23" t="str">
        <f t="shared" si="6"/>
        <v>Age out of range</v>
      </c>
      <c r="L47" s="23" t="str">
        <f t="shared" si="7"/>
        <v>Age out of range</v>
      </c>
      <c r="M47" s="23" t="str">
        <f t="shared" si="8"/>
        <v>Age out of range</v>
      </c>
      <c r="N47" s="23" t="str">
        <f t="shared" si="9"/>
        <v>Age out of range</v>
      </c>
      <c r="O47" s="23" t="str">
        <f t="shared" si="10"/>
        <v>Age out of range</v>
      </c>
      <c r="P47" s="23" t="str">
        <f t="shared" si="11"/>
        <v>Age out of range</v>
      </c>
      <c r="Q47" s="23" t="e">
        <f t="shared" si="12"/>
        <v>#DIV/0!</v>
      </c>
      <c r="R47" s="17"/>
      <c r="S47" s="23">
        <v>31</v>
      </c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7"/>
      <c r="AM47" s="47"/>
      <c r="AN47" s="10" t="str">
        <f>IF($Z47="","",IF(OR($V47&lt;2.7,$V47&gt;90),"Age OOR",VLOOKUP(AN$14&amp;"-int-"&amp;$E47,Equations!$G:$I,3,0)+VLOOKUP(AN$14&amp;"-sexo-"&amp;$E47,Equations!$G:$I,3,0)*$U47+VLOOKUP(AN$14&amp;"-edad-"&amp;$E47,Equations!$G:$I,3,0)*$V47+VLOOKUP(AN$14&amp;"-est-"&amp;$E47,Equations!$G:$I,3,0)*(1/$W47)+VLOOKUP(AN$14&amp;"-imc-"&amp;$E47,Equations!$G:$I,3,0)*(1/$Q47)))</f>
        <v/>
      </c>
      <c r="AO47" s="10" t="str">
        <f>IF($Z47="","",IF(OR($V47&lt;2.7,$V47&gt;90),"Age OOR",AN47-1.6449*VLOOKUP(AN$14&amp;"-rse-"&amp;$E47,Equations!$G:$I,3,0)))</f>
        <v/>
      </c>
      <c r="AP47" s="10" t="str">
        <f>IF($Z47="","",IF(OR($V47&lt;2.7,$V47&gt;90),"Age OOR",AN47+1.6449*VLOOKUP(AN$14&amp;"-rse-"&amp;$E47,Equations!$G:$I,3,0)))</f>
        <v/>
      </c>
      <c r="AQ47" s="10" t="str">
        <f t="shared" si="13"/>
        <v/>
      </c>
      <c r="AR47" s="10" t="str">
        <f>IF($Z47="","",IF(OR($V47&lt;2.7,$V47&gt;90),"Age OOR",($Z47-AN47)/VLOOKUP(AN$14&amp;"-rse-"&amp;$E47,Equations!$G:$I,3,0)))</f>
        <v/>
      </c>
      <c r="AS47" s="10" t="str">
        <f>IF($AA47="","",IF(OR($V47&lt;2.7,$V47&gt;90),"Age OOR",VLOOKUP(AS$14&amp;"-int-"&amp;$F47,Equations!$G:$I,3,0)+VLOOKUP(AS$14&amp;"-sexo-"&amp;$F47,Equations!$G:$I,3,0)*$U47+VLOOKUP(AS$14&amp;"-edad-"&amp;$F47,Equations!$G:$I,3,0)*$V47+VLOOKUP(AS$14&amp;"-est-"&amp;$F47,Equations!$G:$I,3,0)*(1/$W47)+VLOOKUP(AS$14&amp;"-imc-"&amp;$F47,Equations!$G:$I,3,0)*(1/$Q47)))</f>
        <v/>
      </c>
      <c r="AT47" s="10" t="str">
        <f>IF($AA47="","",IF(OR($V47&lt;2.7,$V47&gt;90),"Age OOR",AS47-1.6449*VLOOKUP(AS$14&amp;"-rse-"&amp;$F47,Equations!$G:$I,3,0)))</f>
        <v/>
      </c>
      <c r="AU47" s="10" t="str">
        <f>IF($AA47="","",IF(OR($V47&lt;2.7,$V47&gt;90),"Age OOR",AS47+1.6449*VLOOKUP(AS$14&amp;"-rse-"&amp;$F47,Equations!$G:$I,3,0)))</f>
        <v/>
      </c>
      <c r="AV47" s="10" t="str">
        <f t="shared" si="14"/>
        <v/>
      </c>
      <c r="AW47" s="10" t="str">
        <f>IF($AA47="","",IF(OR($V47&lt;2.7,$V47&gt;90),"Age OOR",($AA47-AS47)/VLOOKUP(AS$14&amp;"-rse-"&amp;$F47,Equations!$G:$I,3,0)))</f>
        <v/>
      </c>
      <c r="AX47" s="10" t="str">
        <f>IF($AB47="","",IF(OR($V47&lt;2.7,$V47&gt;90),"Age OOR",VLOOKUP(AX$14&amp;"-int-"&amp;$G47,Equations!$G:$I,3,0)+VLOOKUP(AX$14&amp;"-sexo-"&amp;$G47,Equations!$G:$I,3,0)*$U47+VLOOKUP(AX$14&amp;"-edad-"&amp;$G47,Equations!$G:$I,3,0)*$V47+VLOOKUP(AX$14&amp;"-est-"&amp;$G47,Equations!$G:$I,3,0)*(1/$W47)+VLOOKUP(AX$14&amp;"-imc-"&amp;$G47,Equations!$G:$I,3,0)*(1/$Q47)))</f>
        <v/>
      </c>
      <c r="AY47" s="10" t="str">
        <f>IF($AB47="","",IF(OR($V47&lt;2.7,$V47&gt;90),"Age OOR",AX47-1.6449*VLOOKUP(AX$14&amp;"-rse-"&amp;$G47,Equations!$G:$I,3,0)))</f>
        <v/>
      </c>
      <c r="AZ47" s="10" t="str">
        <f>IF($AB47="","",IF(OR($V47&lt;2.7,$V47&gt;90),"Age OOR",AX47+1.6449*VLOOKUP(AX$14&amp;"-rse-"&amp;$G47,Equations!$G:$I,3,0)))</f>
        <v/>
      </c>
      <c r="BA47" s="10" t="str">
        <f t="shared" si="15"/>
        <v/>
      </c>
      <c r="BB47" s="10" t="str">
        <f>IF($AB47="","",IF(OR($V47&lt;2.7,$V47&gt;90),"Age OOR",($AB47-AX47)/VLOOKUP(AX$14&amp;"-rse-"&amp;$G47,Equations!$G:$I,3,0)))</f>
        <v/>
      </c>
      <c r="BC47" s="10" t="str">
        <f>IF($AC47="","",IF(OR($V47&lt;2.7,$V47&gt;90),"Age OOR",VLOOKUP(BC$14&amp;"-int-"&amp;$H47,Equations!$G:$I,3,0)+VLOOKUP(BC$14&amp;"-sexo-"&amp;$H47,Equations!$G:$I,3,0)*$U47+VLOOKUP(BC$14&amp;"-edad-"&amp;$H47,Equations!$G:$I,3,0)*$V47+VLOOKUP(BC$14&amp;"-est-"&amp;$H47,Equations!$G:$I,3,0)*(1/$W47)+VLOOKUP(BC$14&amp;"-imc-"&amp;$H47,Equations!$G:$I,3,0)*(1/$Q47)))</f>
        <v/>
      </c>
      <c r="BD47" s="10" t="str">
        <f>IF($AC47="","",IF(OR($V47&lt;2.7,$V47&gt;90),"Age OOR",BC47-1.6449*VLOOKUP(BC$14&amp;"-rse-"&amp;$H47,Equations!$G:$I,3,0)))</f>
        <v/>
      </c>
      <c r="BE47" s="10" t="str">
        <f>IF($AC47="","",IF(OR($V47&lt;2.7,$V47&gt;90),"Age OOR",BC47+1.6449*VLOOKUP(BC$14&amp;"-rse-"&amp;$H47,Equations!$G:$I,3,0)))</f>
        <v/>
      </c>
      <c r="BF47" s="10" t="str">
        <f t="shared" si="16"/>
        <v/>
      </c>
      <c r="BG47" s="10" t="str">
        <f>IF($AC47="","",IF(OR($V47&lt;2.7,$V47&gt;90),"Age OOR",($AC47-BC47)/VLOOKUP(BC$14&amp;"-rse-"&amp;$H47,Equations!$G:$I,3,0)))</f>
        <v/>
      </c>
      <c r="BH47" s="10" t="str">
        <f>IF($AD47="","",IF(OR($V47&lt;2.7,$V47&gt;90),"Age OOR",VLOOKUP(BH$14&amp;"-int-"&amp;$I47,Equations!$G:$I,3,0)+VLOOKUP(BH$14&amp;"-sexo-"&amp;$I47,Equations!$G:$I,3,0)*$U47+VLOOKUP(BH$14&amp;"-edad-"&amp;$I47,Equations!$G:$I,3,0)*$V47+VLOOKUP(BH$14&amp;"-est-"&amp;$I47,Equations!$G:$I,3,0)*(1/$W47)+VLOOKUP(BH$14&amp;"-imc-"&amp;$I47,Equations!$G:$I,3,0)*(1/$Q47)))</f>
        <v/>
      </c>
      <c r="BI47" s="10" t="str">
        <f>IF($AD47="","",IF(OR($V47&lt;2.7,$V47&gt;90),"Age OOR",BH47-1.6449*VLOOKUP(BH$14&amp;"-rse-"&amp;$I47,Equations!$G:$I,3,0)))</f>
        <v/>
      </c>
      <c r="BJ47" s="10" t="str">
        <f>IF($AD47="","",IF(OR($V47&lt;2.7,$V47&gt;90),"Age OOR",BH47+1.6449*VLOOKUP(BH$14&amp;"-rse-"&amp;$I47,Equations!$G:$I,3,0)))</f>
        <v/>
      </c>
      <c r="BK47" s="10" t="str">
        <f t="shared" si="17"/>
        <v/>
      </c>
      <c r="BL47" s="10" t="str">
        <f>IF($AD47="","",IF(OR($V47&lt;2.7,$V47&gt;90),"Age OOR",($AD47-BH47)/VLOOKUP(BH$14&amp;"-rse-"&amp;$I47,Equations!$G:$I,3,0)))</f>
        <v/>
      </c>
      <c r="BM47" s="10" t="str">
        <f>IF($AE47="","",IF(OR($V47&lt;2.7,$V47&gt;90),"Age OOR",VLOOKUP(BM$14&amp;"-int-"&amp;$J47,Equations!$G:$I,3,0)+VLOOKUP(BM$14&amp;"-sexo-"&amp;$J47,Equations!$G:$I,3,0)*$U47+VLOOKUP(BM$14&amp;"-edad-"&amp;$J47,Equations!$G:$I,3,0)*$V47+VLOOKUP(BM$14&amp;"-est-"&amp;$J47,Equations!$G:$I,3,0)*(1/$W47)+VLOOKUP(BM$14&amp;"-imc-"&amp;$J47,Equations!$G:$I,3,0)*(1/$Q47)))</f>
        <v/>
      </c>
      <c r="BN47" s="10" t="str">
        <f>IF($AE47="","",IF(OR($V47&lt;2.7,$V47&gt;90),"Age OOR",BM47-1.6449*VLOOKUP(BM$14&amp;"-rse-"&amp;$J47,Equations!$G:$I,3,0)))</f>
        <v/>
      </c>
      <c r="BO47" s="10" t="str">
        <f>IF($AE47="","",IF(OR($V47&lt;2.7,$V47&gt;90),"Age OOR",BM47+1.6449*VLOOKUP(BM$14&amp;"-rse-"&amp;$J47,Equations!$G:$I,3,0)))</f>
        <v/>
      </c>
      <c r="BP47" s="10" t="str">
        <f t="shared" si="18"/>
        <v/>
      </c>
      <c r="BQ47" s="10" t="str">
        <f>IF($AE47="","",IF(OR($V47&lt;2.7,$V47&gt;90),"Age OOR",($AE47-BM47)/VLOOKUP(BM$14&amp;"-rse-"&amp;$J47,Equations!$G:$I,3,0)))</f>
        <v/>
      </c>
      <c r="BR47" s="10" t="str">
        <f>IF($AF47="","",IF(OR($V47&lt;2.7,$V47&gt;90),"Age OOR",VLOOKUP(BR$14&amp;"-int-"&amp;$K47,Equations!$G:$I,3,0)+VLOOKUP(BR$14&amp;"-sexo-"&amp;$K47,Equations!$G:$I,3,0)*$U47+VLOOKUP(BR$14&amp;"-edad-"&amp;$K47,Equations!$G:$I,3,0)*$V47+VLOOKUP(BR$14&amp;"-est-"&amp;$K47,Equations!$G:$I,3,0)*(1/$W47)+VLOOKUP(BR$14&amp;"-imc-"&amp;$K47,Equations!$G:$I,3,0)*(1/$Q47)))</f>
        <v/>
      </c>
      <c r="BS47" s="10" t="str">
        <f>IF($AF47="","",IF(OR($V47&lt;2.7,$V47&gt;90),"Age OOR",BR47-1.6449*VLOOKUP(BR$14&amp;"-rse-"&amp;$K47,Equations!$G:$I,3,0)))</f>
        <v/>
      </c>
      <c r="BT47" s="10" t="str">
        <f>IF($AF47="","",IF(OR($V47&lt;2.7,$V47&gt;90),"Age OOR",BR47+1.6449*VLOOKUP(BR$14&amp;"-rse-"&amp;$K47,Equations!$G:$I,3,0)))</f>
        <v/>
      </c>
      <c r="BU47" s="10" t="str">
        <f t="shared" si="19"/>
        <v/>
      </c>
      <c r="BV47" s="10" t="str">
        <f>IF($AF47="","",IF(OR($V47&lt;2.7,$V47&gt;90),"Age OOR",($AF47-BR47)/VLOOKUP(BR$14&amp;"-rse-"&amp;$K47,Equations!$G:$I,3,0)))</f>
        <v/>
      </c>
      <c r="BW47" s="10" t="str">
        <f>IF($AG47="","",IF(OR($V47&lt;2.7,$V47&gt;90),"Age OOR",VLOOKUP(BW$14&amp;"-int-"&amp;$L47,Equations!$G:$I,3,0)+VLOOKUP(BW$14&amp;"-sexo-"&amp;$L47,Equations!$G:$I,3,0)*$U47+VLOOKUP(BW$14&amp;"-edad-"&amp;$L47,Equations!$G:$I,3,0)*$V47+VLOOKUP(BW$14&amp;"-est-"&amp;$L47,Equations!$G:$I,3,0)*(1/$W47)+VLOOKUP(BW$14&amp;"-imc-"&amp;$L47,Equations!$G:$I,3,0)*(1/$Q47)))</f>
        <v/>
      </c>
      <c r="BX47" s="10" t="str">
        <f>IF($AG47="","",IF(OR($V47&lt;2.7,$V47&gt;90),"Age OOR",BW47-1.6449*VLOOKUP(BW$14&amp;"-rse-"&amp;$L47,Equations!$G:$I,3,0)))</f>
        <v/>
      </c>
      <c r="BY47" s="10" t="str">
        <f>IF($AG47="","",IF(OR($V47&lt;2.7,$V47&gt;90),"Age OOR",BW47+1.6449*VLOOKUP(BW$14&amp;"-rse-"&amp;$L47,Equations!$G:$I,3,0)))</f>
        <v/>
      </c>
      <c r="BZ47" s="10" t="str">
        <f t="shared" si="20"/>
        <v/>
      </c>
      <c r="CA47" s="10" t="str">
        <f>IF($AG47="","",IF(OR($V47&lt;2.7,$V47&gt;90),"Age OOR",($AG47-BW47)/VLOOKUP(BW$14&amp;"-rse-"&amp;$L47,Equations!$G:$I,3,0)))</f>
        <v/>
      </c>
      <c r="CB47" s="10" t="str">
        <f>IF($AH47="","",IF(OR($V47&lt;2.7,$V47&gt;90),"Age OOR",VLOOKUP(CB$14&amp;"-int-"&amp;$M47,Equations!$G:$I,3,0)+VLOOKUP(CB$14&amp;"-sexo-"&amp;$M47,Equations!$G:$I,3,0)*$U47+VLOOKUP(CB$14&amp;"-edad-"&amp;$M47,Equations!$G:$I,3,0)*$V47+VLOOKUP(CB$14&amp;"-est-"&amp;$M47,Equations!$G:$I,3,0)*(1/$W47)+VLOOKUP(CB$14&amp;"-imc-"&amp;$M47,Equations!$G:$I,3,0)*(1/$Q47)))</f>
        <v/>
      </c>
      <c r="CC47" s="10" t="str">
        <f>IF($AH47="","",IF(OR($V47&lt;2.7,$V47&gt;90),"Age OOR",CB47-1.6449*VLOOKUP(CB$14&amp;"-rse-"&amp;$M47,Equations!$G:$I,3,0)))</f>
        <v/>
      </c>
      <c r="CD47" s="10" t="str">
        <f>IF($AH47="","",IF(OR($V47&lt;2.7,$V47&gt;90),"Age OOR",CB47+1.6449*VLOOKUP(CB$14&amp;"-rse-"&amp;$M47,Equations!$G:$I,3,0)))</f>
        <v/>
      </c>
      <c r="CE47" s="10" t="str">
        <f t="shared" si="21"/>
        <v/>
      </c>
      <c r="CF47" s="10" t="str">
        <f>IF($AH47="","",IF(OR($V47&lt;2.7,$V47&gt;90),"Age OOR",($AH47-CB47)/VLOOKUP(CB$14&amp;"-rse-"&amp;$M47,Equations!$G:$I,3,0)))</f>
        <v/>
      </c>
      <c r="CG47" s="10" t="str">
        <f>IF($AI47="","",IF(OR($V47&lt;2.7,$V47&gt;90),"Age OOR",VLOOKUP(CG$14&amp;"-int-"&amp;$N47,Equations!$G:$I,3,0)+VLOOKUP(CG$14&amp;"-sexo-"&amp;$N47,Equations!$G:$I,3,0)*$U47+VLOOKUP(CG$14&amp;"-edad-"&amp;$N47,Equations!$G:$I,3,0)*$V47+VLOOKUP(CG$14&amp;"-est-"&amp;$N47,Equations!$G:$I,3,0)*(1/$W47)+VLOOKUP(CG$14&amp;"-imc-"&amp;$N47,Equations!$G:$I,3,0)*(1/$Q47)))</f>
        <v/>
      </c>
      <c r="CH47" s="10" t="str">
        <f>IF($AI47="","",IF(OR($V47&lt;2.7,$V47&gt;90),"Age OOR",CG47-1.6449*VLOOKUP(CG$14&amp;"-rse-"&amp;$N47,Equations!$G:$I,3,0)))</f>
        <v/>
      </c>
      <c r="CI47" s="10" t="str">
        <f>IF($AI47="","",IF(OR($V47&lt;2.7,$V47&gt;90),"Age OOR",CG47+1.6449*VLOOKUP(CG$14&amp;"-rse-"&amp;$N47,Equations!$G:$I,3,0)))</f>
        <v/>
      </c>
      <c r="CJ47" s="10" t="str">
        <f t="shared" si="22"/>
        <v/>
      </c>
      <c r="CK47" s="10" t="str">
        <f>IF($AI47="","",IF(OR($V47&lt;2.7,$V47&gt;90),"Age OOR",($AI47-CG47)/VLOOKUP(CG$14&amp;"-rse-"&amp;$N47,Equations!$G:$I,3,0)))</f>
        <v/>
      </c>
      <c r="CL47" s="10" t="str">
        <f>IF($AJ47="","",IF(OR($V47&lt;2.7,$V47&gt;90),"Age OOR",VLOOKUP(CL$14&amp;"-int-"&amp;$O47,Equations!$G:$I,3,0)+VLOOKUP(CL$14&amp;"-sexo-"&amp;$O47,Equations!$G:$I,3,0)*$U47+VLOOKUP(CL$14&amp;"-edad-"&amp;$O47,Equations!$G:$I,3,0)*$V47+VLOOKUP(CL$14&amp;"-est-"&amp;$O47,Equations!$G:$I,3,0)*(1/$W47)+VLOOKUP(CL$14&amp;"-imc-"&amp;$O47,Equations!$G:$I,3,0)*(1/$Q47)))</f>
        <v/>
      </c>
      <c r="CM47" s="10" t="str">
        <f>IF($AJ47="","",IF(OR($V47&lt;2.7,$V47&gt;90),"Age OOR",CL47-1.6449*VLOOKUP(CL$14&amp;"-rse-"&amp;$O47,Equations!$G:$I,3,0)))</f>
        <v/>
      </c>
      <c r="CN47" s="10" t="str">
        <f>IF($AJ47="","",IF(OR($V47&lt;2.7,$V47&gt;90),"Age OOR",CL47+1.6449*VLOOKUP(CL$14&amp;"-rse-"&amp;$O47,Equations!$G:$I,3,0)))</f>
        <v/>
      </c>
      <c r="CO47" s="10" t="str">
        <f t="shared" si="23"/>
        <v/>
      </c>
      <c r="CP47" s="10" t="str">
        <f>IF($AJ47="","",IF(OR($V47&lt;2.7,$V47&gt;90),"Age OOR",($AJ47-CL47)/VLOOKUP(CL$14&amp;"-rse-"&amp;$O47,Equations!$G:$I,3,0)))</f>
        <v/>
      </c>
      <c r="CQ47" s="10" t="str">
        <f>IF($AK47="","",IF(OR($V47&lt;2.7,$V47&gt;90),"Age OOR",EXP(VLOOKUP(CQ$14&amp;"-int-"&amp;$P47,Equations!$G:$I,3,0)+VLOOKUP(CQ$14&amp;"-sexo-"&amp;$P47,Equations!$G:$I,3,0)*$U47+VLOOKUP(CQ$14&amp;"-edad-"&amp;$P47,Equations!$G:$I,3,0)*$V47+VLOOKUP(CQ$14&amp;"-est-"&amp;$P47,Equations!$G:$I,3,0)*(1/$W47)+VLOOKUP(CQ$14&amp;"-imc-"&amp;$P47,Equations!$G:$I,3,0)*(1/$Q47))))</f>
        <v/>
      </c>
      <c r="CR47" s="10" t="str">
        <f>IF($AK47="","",IF(OR($V47&lt;2.7,$V47&gt;90),"Age OOR",EXP(LN(CQ47)-1.6449*VLOOKUP(CQ$14&amp;"-rse-"&amp;$P47,Equations!$G:$I,3,0))))</f>
        <v/>
      </c>
      <c r="CS47" s="10" t="str">
        <f>IF($AK47="","",IF(OR($V47&lt;2.7,$V47&gt;90),"Age OOR",EXP(LN(CQ47)+1.6449*VLOOKUP(CQ$14&amp;"-rse-"&amp;$P47,Equations!$G:$I,3,0))))</f>
        <v/>
      </c>
      <c r="CT47" s="10" t="str">
        <f t="shared" si="24"/>
        <v/>
      </c>
      <c r="CU47" s="10" t="str">
        <f>IF($AK47="","",IF(OR($V47&lt;2.7,$V47&gt;90),"Age OOR",(LN($AK47)-LN(CQ47))/VLOOKUP(CQ$14&amp;"-rse-"&amp;$P47,Equations!$G:$I,3,0)))</f>
        <v/>
      </c>
      <c r="CV47" s="47"/>
    </row>
    <row r="48" spans="5:100" x14ac:dyDescent="0.2">
      <c r="E48" s="23" t="str">
        <f t="shared" si="0"/>
        <v>Age out of range</v>
      </c>
      <c r="F48" s="23" t="str">
        <f t="shared" si="1"/>
        <v>Age out of range</v>
      </c>
      <c r="G48" s="23" t="str">
        <f t="shared" si="2"/>
        <v>Age out of range</v>
      </c>
      <c r="H48" s="23" t="str">
        <f t="shared" si="3"/>
        <v>Age out of range</v>
      </c>
      <c r="I48" s="23" t="str">
        <f t="shared" si="4"/>
        <v>Age out of range</v>
      </c>
      <c r="J48" s="23" t="str">
        <f t="shared" si="5"/>
        <v>Age out of range</v>
      </c>
      <c r="K48" s="23" t="str">
        <f t="shared" si="6"/>
        <v>Age out of range</v>
      </c>
      <c r="L48" s="23" t="str">
        <f t="shared" si="7"/>
        <v>Age out of range</v>
      </c>
      <c r="M48" s="23" t="str">
        <f t="shared" si="8"/>
        <v>Age out of range</v>
      </c>
      <c r="N48" s="23" t="str">
        <f t="shared" si="9"/>
        <v>Age out of range</v>
      </c>
      <c r="O48" s="23" t="str">
        <f t="shared" si="10"/>
        <v>Age out of range</v>
      </c>
      <c r="P48" s="23" t="str">
        <f t="shared" si="11"/>
        <v>Age out of range</v>
      </c>
      <c r="Q48" s="23" t="e">
        <f t="shared" si="12"/>
        <v>#DIV/0!</v>
      </c>
      <c r="R48" s="17"/>
      <c r="S48" s="23">
        <v>32</v>
      </c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7"/>
      <c r="AM48" s="47"/>
      <c r="AN48" s="10" t="str">
        <f>IF($Z48="","",IF(OR($V48&lt;2.7,$V48&gt;90),"Age OOR",VLOOKUP(AN$14&amp;"-int-"&amp;$E48,Equations!$G:$I,3,0)+VLOOKUP(AN$14&amp;"-sexo-"&amp;$E48,Equations!$G:$I,3,0)*$U48+VLOOKUP(AN$14&amp;"-edad-"&amp;$E48,Equations!$G:$I,3,0)*$V48+VLOOKUP(AN$14&amp;"-est-"&amp;$E48,Equations!$G:$I,3,0)*(1/$W48)+VLOOKUP(AN$14&amp;"-imc-"&amp;$E48,Equations!$G:$I,3,0)*(1/$Q48)))</f>
        <v/>
      </c>
      <c r="AO48" s="10" t="str">
        <f>IF($Z48="","",IF(OR($V48&lt;2.7,$V48&gt;90),"Age OOR",AN48-1.6449*VLOOKUP(AN$14&amp;"-rse-"&amp;$E48,Equations!$G:$I,3,0)))</f>
        <v/>
      </c>
      <c r="AP48" s="10" t="str">
        <f>IF($Z48="","",IF(OR($V48&lt;2.7,$V48&gt;90),"Age OOR",AN48+1.6449*VLOOKUP(AN$14&amp;"-rse-"&amp;$E48,Equations!$G:$I,3,0)))</f>
        <v/>
      </c>
      <c r="AQ48" s="10" t="str">
        <f t="shared" si="13"/>
        <v/>
      </c>
      <c r="AR48" s="10" t="str">
        <f>IF($Z48="","",IF(OR($V48&lt;2.7,$V48&gt;90),"Age OOR",($Z48-AN48)/VLOOKUP(AN$14&amp;"-rse-"&amp;$E48,Equations!$G:$I,3,0)))</f>
        <v/>
      </c>
      <c r="AS48" s="10" t="str">
        <f>IF($AA48="","",IF(OR($V48&lt;2.7,$V48&gt;90),"Age OOR",VLOOKUP(AS$14&amp;"-int-"&amp;$F48,Equations!$G:$I,3,0)+VLOOKUP(AS$14&amp;"-sexo-"&amp;$F48,Equations!$G:$I,3,0)*$U48+VLOOKUP(AS$14&amp;"-edad-"&amp;$F48,Equations!$G:$I,3,0)*$V48+VLOOKUP(AS$14&amp;"-est-"&amp;$F48,Equations!$G:$I,3,0)*(1/$W48)+VLOOKUP(AS$14&amp;"-imc-"&amp;$F48,Equations!$G:$I,3,0)*(1/$Q48)))</f>
        <v/>
      </c>
      <c r="AT48" s="10" t="str">
        <f>IF($AA48="","",IF(OR($V48&lt;2.7,$V48&gt;90),"Age OOR",AS48-1.6449*VLOOKUP(AS$14&amp;"-rse-"&amp;$F48,Equations!$G:$I,3,0)))</f>
        <v/>
      </c>
      <c r="AU48" s="10" t="str">
        <f>IF($AA48="","",IF(OR($V48&lt;2.7,$V48&gt;90),"Age OOR",AS48+1.6449*VLOOKUP(AS$14&amp;"-rse-"&amp;$F48,Equations!$G:$I,3,0)))</f>
        <v/>
      </c>
      <c r="AV48" s="10" t="str">
        <f t="shared" si="14"/>
        <v/>
      </c>
      <c r="AW48" s="10" t="str">
        <f>IF($AA48="","",IF(OR($V48&lt;2.7,$V48&gt;90),"Age OOR",($AA48-AS48)/VLOOKUP(AS$14&amp;"-rse-"&amp;$F48,Equations!$G:$I,3,0)))</f>
        <v/>
      </c>
      <c r="AX48" s="10" t="str">
        <f>IF($AB48="","",IF(OR($V48&lt;2.7,$V48&gt;90),"Age OOR",VLOOKUP(AX$14&amp;"-int-"&amp;$G48,Equations!$G:$I,3,0)+VLOOKUP(AX$14&amp;"-sexo-"&amp;$G48,Equations!$G:$I,3,0)*$U48+VLOOKUP(AX$14&amp;"-edad-"&amp;$G48,Equations!$G:$I,3,0)*$V48+VLOOKUP(AX$14&amp;"-est-"&amp;$G48,Equations!$G:$I,3,0)*(1/$W48)+VLOOKUP(AX$14&amp;"-imc-"&amp;$G48,Equations!$G:$I,3,0)*(1/$Q48)))</f>
        <v/>
      </c>
      <c r="AY48" s="10" t="str">
        <f>IF($AB48="","",IF(OR($V48&lt;2.7,$V48&gt;90),"Age OOR",AX48-1.6449*VLOOKUP(AX$14&amp;"-rse-"&amp;$G48,Equations!$G:$I,3,0)))</f>
        <v/>
      </c>
      <c r="AZ48" s="10" t="str">
        <f>IF($AB48="","",IF(OR($V48&lt;2.7,$V48&gt;90),"Age OOR",AX48+1.6449*VLOOKUP(AX$14&amp;"-rse-"&amp;$G48,Equations!$G:$I,3,0)))</f>
        <v/>
      </c>
      <c r="BA48" s="10" t="str">
        <f t="shared" si="15"/>
        <v/>
      </c>
      <c r="BB48" s="10" t="str">
        <f>IF($AB48="","",IF(OR($V48&lt;2.7,$V48&gt;90),"Age OOR",($AB48-AX48)/VLOOKUP(AX$14&amp;"-rse-"&amp;$G48,Equations!$G:$I,3,0)))</f>
        <v/>
      </c>
      <c r="BC48" s="10" t="str">
        <f>IF($AC48="","",IF(OR($V48&lt;2.7,$V48&gt;90),"Age OOR",VLOOKUP(BC$14&amp;"-int-"&amp;$H48,Equations!$G:$I,3,0)+VLOOKUP(BC$14&amp;"-sexo-"&amp;$H48,Equations!$G:$I,3,0)*$U48+VLOOKUP(BC$14&amp;"-edad-"&amp;$H48,Equations!$G:$I,3,0)*$V48+VLOOKUP(BC$14&amp;"-est-"&amp;$H48,Equations!$G:$I,3,0)*(1/$W48)+VLOOKUP(BC$14&amp;"-imc-"&amp;$H48,Equations!$G:$I,3,0)*(1/$Q48)))</f>
        <v/>
      </c>
      <c r="BD48" s="10" t="str">
        <f>IF($AC48="","",IF(OR($V48&lt;2.7,$V48&gt;90),"Age OOR",BC48-1.6449*VLOOKUP(BC$14&amp;"-rse-"&amp;$H48,Equations!$G:$I,3,0)))</f>
        <v/>
      </c>
      <c r="BE48" s="10" t="str">
        <f>IF($AC48="","",IF(OR($V48&lt;2.7,$V48&gt;90),"Age OOR",BC48+1.6449*VLOOKUP(BC$14&amp;"-rse-"&amp;$H48,Equations!$G:$I,3,0)))</f>
        <v/>
      </c>
      <c r="BF48" s="10" t="str">
        <f t="shared" si="16"/>
        <v/>
      </c>
      <c r="BG48" s="10" t="str">
        <f>IF($AC48="","",IF(OR($V48&lt;2.7,$V48&gt;90),"Age OOR",($AC48-BC48)/VLOOKUP(BC$14&amp;"-rse-"&amp;$H48,Equations!$G:$I,3,0)))</f>
        <v/>
      </c>
      <c r="BH48" s="10" t="str">
        <f>IF($AD48="","",IF(OR($V48&lt;2.7,$V48&gt;90),"Age OOR",VLOOKUP(BH$14&amp;"-int-"&amp;$I48,Equations!$G:$I,3,0)+VLOOKUP(BH$14&amp;"-sexo-"&amp;$I48,Equations!$G:$I,3,0)*$U48+VLOOKUP(BH$14&amp;"-edad-"&amp;$I48,Equations!$G:$I,3,0)*$V48+VLOOKUP(BH$14&amp;"-est-"&amp;$I48,Equations!$G:$I,3,0)*(1/$W48)+VLOOKUP(BH$14&amp;"-imc-"&amp;$I48,Equations!$G:$I,3,0)*(1/$Q48)))</f>
        <v/>
      </c>
      <c r="BI48" s="10" t="str">
        <f>IF($AD48="","",IF(OR($V48&lt;2.7,$V48&gt;90),"Age OOR",BH48-1.6449*VLOOKUP(BH$14&amp;"-rse-"&amp;$I48,Equations!$G:$I,3,0)))</f>
        <v/>
      </c>
      <c r="BJ48" s="10" t="str">
        <f>IF($AD48="","",IF(OR($V48&lt;2.7,$V48&gt;90),"Age OOR",BH48+1.6449*VLOOKUP(BH$14&amp;"-rse-"&amp;$I48,Equations!$G:$I,3,0)))</f>
        <v/>
      </c>
      <c r="BK48" s="10" t="str">
        <f t="shared" si="17"/>
        <v/>
      </c>
      <c r="BL48" s="10" t="str">
        <f>IF($AD48="","",IF(OR($V48&lt;2.7,$V48&gt;90),"Age OOR",($AD48-BH48)/VLOOKUP(BH$14&amp;"-rse-"&amp;$I48,Equations!$G:$I,3,0)))</f>
        <v/>
      </c>
      <c r="BM48" s="10" t="str">
        <f>IF($AE48="","",IF(OR($V48&lt;2.7,$V48&gt;90),"Age OOR",VLOOKUP(BM$14&amp;"-int-"&amp;$J48,Equations!$G:$I,3,0)+VLOOKUP(BM$14&amp;"-sexo-"&amp;$J48,Equations!$G:$I,3,0)*$U48+VLOOKUP(BM$14&amp;"-edad-"&amp;$J48,Equations!$G:$I,3,0)*$V48+VLOOKUP(BM$14&amp;"-est-"&amp;$J48,Equations!$G:$I,3,0)*(1/$W48)+VLOOKUP(BM$14&amp;"-imc-"&amp;$J48,Equations!$G:$I,3,0)*(1/$Q48)))</f>
        <v/>
      </c>
      <c r="BN48" s="10" t="str">
        <f>IF($AE48="","",IF(OR($V48&lt;2.7,$V48&gt;90),"Age OOR",BM48-1.6449*VLOOKUP(BM$14&amp;"-rse-"&amp;$J48,Equations!$G:$I,3,0)))</f>
        <v/>
      </c>
      <c r="BO48" s="10" t="str">
        <f>IF($AE48="","",IF(OR($V48&lt;2.7,$V48&gt;90),"Age OOR",BM48+1.6449*VLOOKUP(BM$14&amp;"-rse-"&amp;$J48,Equations!$G:$I,3,0)))</f>
        <v/>
      </c>
      <c r="BP48" s="10" t="str">
        <f t="shared" si="18"/>
        <v/>
      </c>
      <c r="BQ48" s="10" t="str">
        <f>IF($AE48="","",IF(OR($V48&lt;2.7,$V48&gt;90),"Age OOR",($AE48-BM48)/VLOOKUP(BM$14&amp;"-rse-"&amp;$J48,Equations!$G:$I,3,0)))</f>
        <v/>
      </c>
      <c r="BR48" s="10" t="str">
        <f>IF($AF48="","",IF(OR($V48&lt;2.7,$V48&gt;90),"Age OOR",VLOOKUP(BR$14&amp;"-int-"&amp;$K48,Equations!$G:$I,3,0)+VLOOKUP(BR$14&amp;"-sexo-"&amp;$K48,Equations!$G:$I,3,0)*$U48+VLOOKUP(BR$14&amp;"-edad-"&amp;$K48,Equations!$G:$I,3,0)*$V48+VLOOKUP(BR$14&amp;"-est-"&amp;$K48,Equations!$G:$I,3,0)*(1/$W48)+VLOOKUP(BR$14&amp;"-imc-"&amp;$K48,Equations!$G:$I,3,0)*(1/$Q48)))</f>
        <v/>
      </c>
      <c r="BS48" s="10" t="str">
        <f>IF($AF48="","",IF(OR($V48&lt;2.7,$V48&gt;90),"Age OOR",BR48-1.6449*VLOOKUP(BR$14&amp;"-rse-"&amp;$K48,Equations!$G:$I,3,0)))</f>
        <v/>
      </c>
      <c r="BT48" s="10" t="str">
        <f>IF($AF48="","",IF(OR($V48&lt;2.7,$V48&gt;90),"Age OOR",BR48+1.6449*VLOOKUP(BR$14&amp;"-rse-"&amp;$K48,Equations!$G:$I,3,0)))</f>
        <v/>
      </c>
      <c r="BU48" s="10" t="str">
        <f t="shared" si="19"/>
        <v/>
      </c>
      <c r="BV48" s="10" t="str">
        <f>IF($AF48="","",IF(OR($V48&lt;2.7,$V48&gt;90),"Age OOR",($AF48-BR48)/VLOOKUP(BR$14&amp;"-rse-"&amp;$K48,Equations!$G:$I,3,0)))</f>
        <v/>
      </c>
      <c r="BW48" s="10" t="str">
        <f>IF($AG48="","",IF(OR($V48&lt;2.7,$V48&gt;90),"Age OOR",VLOOKUP(BW$14&amp;"-int-"&amp;$L48,Equations!$G:$I,3,0)+VLOOKUP(BW$14&amp;"-sexo-"&amp;$L48,Equations!$G:$I,3,0)*$U48+VLOOKUP(BW$14&amp;"-edad-"&amp;$L48,Equations!$G:$I,3,0)*$V48+VLOOKUP(BW$14&amp;"-est-"&amp;$L48,Equations!$G:$I,3,0)*(1/$W48)+VLOOKUP(BW$14&amp;"-imc-"&amp;$L48,Equations!$G:$I,3,0)*(1/$Q48)))</f>
        <v/>
      </c>
      <c r="BX48" s="10" t="str">
        <f>IF($AG48="","",IF(OR($V48&lt;2.7,$V48&gt;90),"Age OOR",BW48-1.6449*VLOOKUP(BW$14&amp;"-rse-"&amp;$L48,Equations!$G:$I,3,0)))</f>
        <v/>
      </c>
      <c r="BY48" s="10" t="str">
        <f>IF($AG48="","",IF(OR($V48&lt;2.7,$V48&gt;90),"Age OOR",BW48+1.6449*VLOOKUP(BW$14&amp;"-rse-"&amp;$L48,Equations!$G:$I,3,0)))</f>
        <v/>
      </c>
      <c r="BZ48" s="10" t="str">
        <f t="shared" si="20"/>
        <v/>
      </c>
      <c r="CA48" s="10" t="str">
        <f>IF($AG48="","",IF(OR($V48&lt;2.7,$V48&gt;90),"Age OOR",($AG48-BW48)/VLOOKUP(BW$14&amp;"-rse-"&amp;$L48,Equations!$G:$I,3,0)))</f>
        <v/>
      </c>
      <c r="CB48" s="10" t="str">
        <f>IF($AH48="","",IF(OR($V48&lt;2.7,$V48&gt;90),"Age OOR",VLOOKUP(CB$14&amp;"-int-"&amp;$M48,Equations!$G:$I,3,0)+VLOOKUP(CB$14&amp;"-sexo-"&amp;$M48,Equations!$G:$I,3,0)*$U48+VLOOKUP(CB$14&amp;"-edad-"&amp;$M48,Equations!$G:$I,3,0)*$V48+VLOOKUP(CB$14&amp;"-est-"&amp;$M48,Equations!$G:$I,3,0)*(1/$W48)+VLOOKUP(CB$14&amp;"-imc-"&amp;$M48,Equations!$G:$I,3,0)*(1/$Q48)))</f>
        <v/>
      </c>
      <c r="CC48" s="10" t="str">
        <f>IF($AH48="","",IF(OR($V48&lt;2.7,$V48&gt;90),"Age OOR",CB48-1.6449*VLOOKUP(CB$14&amp;"-rse-"&amp;$M48,Equations!$G:$I,3,0)))</f>
        <v/>
      </c>
      <c r="CD48" s="10" t="str">
        <f>IF($AH48="","",IF(OR($V48&lt;2.7,$V48&gt;90),"Age OOR",CB48+1.6449*VLOOKUP(CB$14&amp;"-rse-"&amp;$M48,Equations!$G:$I,3,0)))</f>
        <v/>
      </c>
      <c r="CE48" s="10" t="str">
        <f t="shared" si="21"/>
        <v/>
      </c>
      <c r="CF48" s="10" t="str">
        <f>IF($AH48="","",IF(OR($V48&lt;2.7,$V48&gt;90),"Age OOR",($AH48-CB48)/VLOOKUP(CB$14&amp;"-rse-"&amp;$M48,Equations!$G:$I,3,0)))</f>
        <v/>
      </c>
      <c r="CG48" s="10" t="str">
        <f>IF($AI48="","",IF(OR($V48&lt;2.7,$V48&gt;90),"Age OOR",VLOOKUP(CG$14&amp;"-int-"&amp;$N48,Equations!$G:$I,3,0)+VLOOKUP(CG$14&amp;"-sexo-"&amp;$N48,Equations!$G:$I,3,0)*$U48+VLOOKUP(CG$14&amp;"-edad-"&amp;$N48,Equations!$G:$I,3,0)*$V48+VLOOKUP(CG$14&amp;"-est-"&amp;$N48,Equations!$G:$I,3,0)*(1/$W48)+VLOOKUP(CG$14&amp;"-imc-"&amp;$N48,Equations!$G:$I,3,0)*(1/$Q48)))</f>
        <v/>
      </c>
      <c r="CH48" s="10" t="str">
        <f>IF($AI48="","",IF(OR($V48&lt;2.7,$V48&gt;90),"Age OOR",CG48-1.6449*VLOOKUP(CG$14&amp;"-rse-"&amp;$N48,Equations!$G:$I,3,0)))</f>
        <v/>
      </c>
      <c r="CI48" s="10" t="str">
        <f>IF($AI48="","",IF(OR($V48&lt;2.7,$V48&gt;90),"Age OOR",CG48+1.6449*VLOOKUP(CG$14&amp;"-rse-"&amp;$N48,Equations!$G:$I,3,0)))</f>
        <v/>
      </c>
      <c r="CJ48" s="10" t="str">
        <f t="shared" si="22"/>
        <v/>
      </c>
      <c r="CK48" s="10" t="str">
        <f>IF($AI48="","",IF(OR($V48&lt;2.7,$V48&gt;90),"Age OOR",($AI48-CG48)/VLOOKUP(CG$14&amp;"-rse-"&amp;$N48,Equations!$G:$I,3,0)))</f>
        <v/>
      </c>
      <c r="CL48" s="10" t="str">
        <f>IF($AJ48="","",IF(OR($V48&lt;2.7,$V48&gt;90),"Age OOR",VLOOKUP(CL$14&amp;"-int-"&amp;$O48,Equations!$G:$I,3,0)+VLOOKUP(CL$14&amp;"-sexo-"&amp;$O48,Equations!$G:$I,3,0)*$U48+VLOOKUP(CL$14&amp;"-edad-"&amp;$O48,Equations!$G:$I,3,0)*$V48+VLOOKUP(CL$14&amp;"-est-"&amp;$O48,Equations!$G:$I,3,0)*(1/$W48)+VLOOKUP(CL$14&amp;"-imc-"&amp;$O48,Equations!$G:$I,3,0)*(1/$Q48)))</f>
        <v/>
      </c>
      <c r="CM48" s="10" t="str">
        <f>IF($AJ48="","",IF(OR($V48&lt;2.7,$V48&gt;90),"Age OOR",CL48-1.6449*VLOOKUP(CL$14&amp;"-rse-"&amp;$O48,Equations!$G:$I,3,0)))</f>
        <v/>
      </c>
      <c r="CN48" s="10" t="str">
        <f>IF($AJ48="","",IF(OR($V48&lt;2.7,$V48&gt;90),"Age OOR",CL48+1.6449*VLOOKUP(CL$14&amp;"-rse-"&amp;$O48,Equations!$G:$I,3,0)))</f>
        <v/>
      </c>
      <c r="CO48" s="10" t="str">
        <f t="shared" si="23"/>
        <v/>
      </c>
      <c r="CP48" s="10" t="str">
        <f>IF($AJ48="","",IF(OR($V48&lt;2.7,$V48&gt;90),"Age OOR",($AJ48-CL48)/VLOOKUP(CL$14&amp;"-rse-"&amp;$O48,Equations!$G:$I,3,0)))</f>
        <v/>
      </c>
      <c r="CQ48" s="10" t="str">
        <f>IF($AK48="","",IF(OR($V48&lt;2.7,$V48&gt;90),"Age OOR",EXP(VLOOKUP(CQ$14&amp;"-int-"&amp;$P48,Equations!$G:$I,3,0)+VLOOKUP(CQ$14&amp;"-sexo-"&amp;$P48,Equations!$G:$I,3,0)*$U48+VLOOKUP(CQ$14&amp;"-edad-"&amp;$P48,Equations!$G:$I,3,0)*$V48+VLOOKUP(CQ$14&amp;"-est-"&amp;$P48,Equations!$G:$I,3,0)*(1/$W48)+VLOOKUP(CQ$14&amp;"-imc-"&amp;$P48,Equations!$G:$I,3,0)*(1/$Q48))))</f>
        <v/>
      </c>
      <c r="CR48" s="10" t="str">
        <f>IF($AK48="","",IF(OR($V48&lt;2.7,$V48&gt;90),"Age OOR",EXP(LN(CQ48)-1.6449*VLOOKUP(CQ$14&amp;"-rse-"&amp;$P48,Equations!$G:$I,3,0))))</f>
        <v/>
      </c>
      <c r="CS48" s="10" t="str">
        <f>IF($AK48="","",IF(OR($V48&lt;2.7,$V48&gt;90),"Age OOR",EXP(LN(CQ48)+1.6449*VLOOKUP(CQ$14&amp;"-rse-"&amp;$P48,Equations!$G:$I,3,0))))</f>
        <v/>
      </c>
      <c r="CT48" s="10" t="str">
        <f t="shared" si="24"/>
        <v/>
      </c>
      <c r="CU48" s="10" t="str">
        <f>IF($AK48="","",IF(OR($V48&lt;2.7,$V48&gt;90),"Age OOR",(LN($AK48)-LN(CQ48))/VLOOKUP(CQ$14&amp;"-rse-"&amp;$P48,Equations!$G:$I,3,0)))</f>
        <v/>
      </c>
      <c r="CV48" s="47"/>
    </row>
    <row r="49" spans="5:123" x14ac:dyDescent="0.2">
      <c r="E49" s="23" t="str">
        <f t="shared" si="0"/>
        <v>Age out of range</v>
      </c>
      <c r="F49" s="23" t="str">
        <f t="shared" si="1"/>
        <v>Age out of range</v>
      </c>
      <c r="G49" s="23" t="str">
        <f t="shared" si="2"/>
        <v>Age out of range</v>
      </c>
      <c r="H49" s="23" t="str">
        <f t="shared" si="3"/>
        <v>Age out of range</v>
      </c>
      <c r="I49" s="23" t="str">
        <f t="shared" si="4"/>
        <v>Age out of range</v>
      </c>
      <c r="J49" s="23" t="str">
        <f t="shared" si="5"/>
        <v>Age out of range</v>
      </c>
      <c r="K49" s="23" t="str">
        <f t="shared" si="6"/>
        <v>Age out of range</v>
      </c>
      <c r="L49" s="23" t="str">
        <f t="shared" si="7"/>
        <v>Age out of range</v>
      </c>
      <c r="M49" s="23" t="str">
        <f t="shared" si="8"/>
        <v>Age out of range</v>
      </c>
      <c r="N49" s="23" t="str">
        <f t="shared" si="9"/>
        <v>Age out of range</v>
      </c>
      <c r="O49" s="23" t="str">
        <f t="shared" si="10"/>
        <v>Age out of range</v>
      </c>
      <c r="P49" s="23" t="str">
        <f t="shared" si="11"/>
        <v>Age out of range</v>
      </c>
      <c r="Q49" s="23" t="e">
        <f t="shared" si="12"/>
        <v>#DIV/0!</v>
      </c>
      <c r="R49" s="17"/>
      <c r="S49" s="23">
        <v>33</v>
      </c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7"/>
      <c r="AM49" s="47"/>
      <c r="AN49" s="10" t="str">
        <f>IF($Z49="","",IF(OR($V49&lt;2.7,$V49&gt;90),"Age OOR",VLOOKUP(AN$14&amp;"-int-"&amp;$E49,Equations!$G:$I,3,0)+VLOOKUP(AN$14&amp;"-sexo-"&amp;$E49,Equations!$G:$I,3,0)*$U49+VLOOKUP(AN$14&amp;"-edad-"&amp;$E49,Equations!$G:$I,3,0)*$V49+VLOOKUP(AN$14&amp;"-est-"&amp;$E49,Equations!$G:$I,3,0)*(1/$W49)+VLOOKUP(AN$14&amp;"-imc-"&amp;$E49,Equations!$G:$I,3,0)*(1/$Q49)))</f>
        <v/>
      </c>
      <c r="AO49" s="10" t="str">
        <f>IF($Z49="","",IF(OR($V49&lt;2.7,$V49&gt;90),"Age OOR",AN49-1.6449*VLOOKUP(AN$14&amp;"-rse-"&amp;$E49,Equations!$G:$I,3,0)))</f>
        <v/>
      </c>
      <c r="AP49" s="10" t="str">
        <f>IF($Z49="","",IF(OR($V49&lt;2.7,$V49&gt;90),"Age OOR",AN49+1.6449*VLOOKUP(AN$14&amp;"-rse-"&amp;$E49,Equations!$G:$I,3,0)))</f>
        <v/>
      </c>
      <c r="AQ49" s="10" t="str">
        <f t="shared" si="13"/>
        <v/>
      </c>
      <c r="AR49" s="10" t="str">
        <f>IF($Z49="","",IF(OR($V49&lt;2.7,$V49&gt;90),"Age OOR",($Z49-AN49)/VLOOKUP(AN$14&amp;"-rse-"&amp;$E49,Equations!$G:$I,3,0)))</f>
        <v/>
      </c>
      <c r="AS49" s="10" t="str">
        <f>IF($AA49="","",IF(OR($V49&lt;2.7,$V49&gt;90),"Age OOR",VLOOKUP(AS$14&amp;"-int-"&amp;$F49,Equations!$G:$I,3,0)+VLOOKUP(AS$14&amp;"-sexo-"&amp;$F49,Equations!$G:$I,3,0)*$U49+VLOOKUP(AS$14&amp;"-edad-"&amp;$F49,Equations!$G:$I,3,0)*$V49+VLOOKUP(AS$14&amp;"-est-"&amp;$F49,Equations!$G:$I,3,0)*(1/$W49)+VLOOKUP(AS$14&amp;"-imc-"&amp;$F49,Equations!$G:$I,3,0)*(1/$Q49)))</f>
        <v/>
      </c>
      <c r="AT49" s="10" t="str">
        <f>IF($AA49="","",IF(OR($V49&lt;2.7,$V49&gt;90),"Age OOR",AS49-1.6449*VLOOKUP(AS$14&amp;"-rse-"&amp;$F49,Equations!$G:$I,3,0)))</f>
        <v/>
      </c>
      <c r="AU49" s="10" t="str">
        <f>IF($AA49="","",IF(OR($V49&lt;2.7,$V49&gt;90),"Age OOR",AS49+1.6449*VLOOKUP(AS$14&amp;"-rse-"&amp;$F49,Equations!$G:$I,3,0)))</f>
        <v/>
      </c>
      <c r="AV49" s="10" t="str">
        <f t="shared" si="14"/>
        <v/>
      </c>
      <c r="AW49" s="10" t="str">
        <f>IF($AA49="","",IF(OR($V49&lt;2.7,$V49&gt;90),"Age OOR",($AA49-AS49)/VLOOKUP(AS$14&amp;"-rse-"&amp;$F49,Equations!$G:$I,3,0)))</f>
        <v/>
      </c>
      <c r="AX49" s="10" t="str">
        <f>IF($AB49="","",IF(OR($V49&lt;2.7,$V49&gt;90),"Age OOR",VLOOKUP(AX$14&amp;"-int-"&amp;$G49,Equations!$G:$I,3,0)+VLOOKUP(AX$14&amp;"-sexo-"&amp;$G49,Equations!$G:$I,3,0)*$U49+VLOOKUP(AX$14&amp;"-edad-"&amp;$G49,Equations!$G:$I,3,0)*$V49+VLOOKUP(AX$14&amp;"-est-"&amp;$G49,Equations!$G:$I,3,0)*(1/$W49)+VLOOKUP(AX$14&amp;"-imc-"&amp;$G49,Equations!$G:$I,3,0)*(1/$Q49)))</f>
        <v/>
      </c>
      <c r="AY49" s="10" t="str">
        <f>IF($AB49="","",IF(OR($V49&lt;2.7,$V49&gt;90),"Age OOR",AX49-1.6449*VLOOKUP(AX$14&amp;"-rse-"&amp;$G49,Equations!$G:$I,3,0)))</f>
        <v/>
      </c>
      <c r="AZ49" s="10" t="str">
        <f>IF($AB49="","",IF(OR($V49&lt;2.7,$V49&gt;90),"Age OOR",AX49+1.6449*VLOOKUP(AX$14&amp;"-rse-"&amp;$G49,Equations!$G:$I,3,0)))</f>
        <v/>
      </c>
      <c r="BA49" s="10" t="str">
        <f t="shared" si="15"/>
        <v/>
      </c>
      <c r="BB49" s="10" t="str">
        <f>IF($AB49="","",IF(OR($V49&lt;2.7,$V49&gt;90),"Age OOR",($AB49-AX49)/VLOOKUP(AX$14&amp;"-rse-"&amp;$G49,Equations!$G:$I,3,0)))</f>
        <v/>
      </c>
      <c r="BC49" s="10" t="str">
        <f>IF($AC49="","",IF(OR($V49&lt;2.7,$V49&gt;90),"Age OOR",VLOOKUP(BC$14&amp;"-int-"&amp;$H49,Equations!$G:$I,3,0)+VLOOKUP(BC$14&amp;"-sexo-"&amp;$H49,Equations!$G:$I,3,0)*$U49+VLOOKUP(BC$14&amp;"-edad-"&amp;$H49,Equations!$G:$I,3,0)*$V49+VLOOKUP(BC$14&amp;"-est-"&amp;$H49,Equations!$G:$I,3,0)*(1/$W49)+VLOOKUP(BC$14&amp;"-imc-"&amp;$H49,Equations!$G:$I,3,0)*(1/$Q49)))</f>
        <v/>
      </c>
      <c r="BD49" s="10" t="str">
        <f>IF($AC49="","",IF(OR($V49&lt;2.7,$V49&gt;90),"Age OOR",BC49-1.6449*VLOOKUP(BC$14&amp;"-rse-"&amp;$H49,Equations!$G:$I,3,0)))</f>
        <v/>
      </c>
      <c r="BE49" s="10" t="str">
        <f>IF($AC49="","",IF(OR($V49&lt;2.7,$V49&gt;90),"Age OOR",BC49+1.6449*VLOOKUP(BC$14&amp;"-rse-"&amp;$H49,Equations!$G:$I,3,0)))</f>
        <v/>
      </c>
      <c r="BF49" s="10" t="str">
        <f t="shared" si="16"/>
        <v/>
      </c>
      <c r="BG49" s="10" t="str">
        <f>IF($AC49="","",IF(OR($V49&lt;2.7,$V49&gt;90),"Age OOR",($AC49-BC49)/VLOOKUP(BC$14&amp;"-rse-"&amp;$H49,Equations!$G:$I,3,0)))</f>
        <v/>
      </c>
      <c r="BH49" s="10" t="str">
        <f>IF($AD49="","",IF(OR($V49&lt;2.7,$V49&gt;90),"Age OOR",VLOOKUP(BH$14&amp;"-int-"&amp;$I49,Equations!$G:$I,3,0)+VLOOKUP(BH$14&amp;"-sexo-"&amp;$I49,Equations!$G:$I,3,0)*$U49+VLOOKUP(BH$14&amp;"-edad-"&amp;$I49,Equations!$G:$I,3,0)*$V49+VLOOKUP(BH$14&amp;"-est-"&amp;$I49,Equations!$G:$I,3,0)*(1/$W49)+VLOOKUP(BH$14&amp;"-imc-"&amp;$I49,Equations!$G:$I,3,0)*(1/$Q49)))</f>
        <v/>
      </c>
      <c r="BI49" s="10" t="str">
        <f>IF($AD49="","",IF(OR($V49&lt;2.7,$V49&gt;90),"Age OOR",BH49-1.6449*VLOOKUP(BH$14&amp;"-rse-"&amp;$I49,Equations!$G:$I,3,0)))</f>
        <v/>
      </c>
      <c r="BJ49" s="10" t="str">
        <f>IF($AD49="","",IF(OR($V49&lt;2.7,$V49&gt;90),"Age OOR",BH49+1.6449*VLOOKUP(BH$14&amp;"-rse-"&amp;$I49,Equations!$G:$I,3,0)))</f>
        <v/>
      </c>
      <c r="BK49" s="10" t="str">
        <f t="shared" si="17"/>
        <v/>
      </c>
      <c r="BL49" s="10" t="str">
        <f>IF($AD49="","",IF(OR($V49&lt;2.7,$V49&gt;90),"Age OOR",($AD49-BH49)/VLOOKUP(BH$14&amp;"-rse-"&amp;$I49,Equations!$G:$I,3,0)))</f>
        <v/>
      </c>
      <c r="BM49" s="10" t="str">
        <f>IF($AE49="","",IF(OR($V49&lt;2.7,$V49&gt;90),"Age OOR",VLOOKUP(BM$14&amp;"-int-"&amp;$J49,Equations!$G:$I,3,0)+VLOOKUP(BM$14&amp;"-sexo-"&amp;$J49,Equations!$G:$I,3,0)*$U49+VLOOKUP(BM$14&amp;"-edad-"&amp;$J49,Equations!$G:$I,3,0)*$V49+VLOOKUP(BM$14&amp;"-est-"&amp;$J49,Equations!$G:$I,3,0)*(1/$W49)+VLOOKUP(BM$14&amp;"-imc-"&amp;$J49,Equations!$G:$I,3,0)*(1/$Q49)))</f>
        <v/>
      </c>
      <c r="BN49" s="10" t="str">
        <f>IF($AE49="","",IF(OR($V49&lt;2.7,$V49&gt;90),"Age OOR",BM49-1.6449*VLOOKUP(BM$14&amp;"-rse-"&amp;$J49,Equations!$G:$I,3,0)))</f>
        <v/>
      </c>
      <c r="BO49" s="10" t="str">
        <f>IF($AE49="","",IF(OR($V49&lt;2.7,$V49&gt;90),"Age OOR",BM49+1.6449*VLOOKUP(BM$14&amp;"-rse-"&amp;$J49,Equations!$G:$I,3,0)))</f>
        <v/>
      </c>
      <c r="BP49" s="10" t="str">
        <f t="shared" si="18"/>
        <v/>
      </c>
      <c r="BQ49" s="10" t="str">
        <f>IF($AE49="","",IF(OR($V49&lt;2.7,$V49&gt;90),"Age OOR",($AE49-BM49)/VLOOKUP(BM$14&amp;"-rse-"&amp;$J49,Equations!$G:$I,3,0)))</f>
        <v/>
      </c>
      <c r="BR49" s="10" t="str">
        <f>IF($AF49="","",IF(OR($V49&lt;2.7,$V49&gt;90),"Age OOR",VLOOKUP(BR$14&amp;"-int-"&amp;$K49,Equations!$G:$I,3,0)+VLOOKUP(BR$14&amp;"-sexo-"&amp;$K49,Equations!$G:$I,3,0)*$U49+VLOOKUP(BR$14&amp;"-edad-"&amp;$K49,Equations!$G:$I,3,0)*$V49+VLOOKUP(BR$14&amp;"-est-"&amp;$K49,Equations!$G:$I,3,0)*(1/$W49)+VLOOKUP(BR$14&amp;"-imc-"&amp;$K49,Equations!$G:$I,3,0)*(1/$Q49)))</f>
        <v/>
      </c>
      <c r="BS49" s="10" t="str">
        <f>IF($AF49="","",IF(OR($V49&lt;2.7,$V49&gt;90),"Age OOR",BR49-1.6449*VLOOKUP(BR$14&amp;"-rse-"&amp;$K49,Equations!$G:$I,3,0)))</f>
        <v/>
      </c>
      <c r="BT49" s="10" t="str">
        <f>IF($AF49="","",IF(OR($V49&lt;2.7,$V49&gt;90),"Age OOR",BR49+1.6449*VLOOKUP(BR$14&amp;"-rse-"&amp;$K49,Equations!$G:$I,3,0)))</f>
        <v/>
      </c>
      <c r="BU49" s="10" t="str">
        <f t="shared" si="19"/>
        <v/>
      </c>
      <c r="BV49" s="10" t="str">
        <f>IF($AF49="","",IF(OR($V49&lt;2.7,$V49&gt;90),"Age OOR",($AF49-BR49)/VLOOKUP(BR$14&amp;"-rse-"&amp;$K49,Equations!$G:$I,3,0)))</f>
        <v/>
      </c>
      <c r="BW49" s="10" t="str">
        <f>IF($AG49="","",IF(OR($V49&lt;2.7,$V49&gt;90),"Age OOR",VLOOKUP(BW$14&amp;"-int-"&amp;$L49,Equations!$G:$I,3,0)+VLOOKUP(BW$14&amp;"-sexo-"&amp;$L49,Equations!$G:$I,3,0)*$U49+VLOOKUP(BW$14&amp;"-edad-"&amp;$L49,Equations!$G:$I,3,0)*$V49+VLOOKUP(BW$14&amp;"-est-"&amp;$L49,Equations!$G:$I,3,0)*(1/$W49)+VLOOKUP(BW$14&amp;"-imc-"&amp;$L49,Equations!$G:$I,3,0)*(1/$Q49)))</f>
        <v/>
      </c>
      <c r="BX49" s="10" t="str">
        <f>IF($AG49="","",IF(OR($V49&lt;2.7,$V49&gt;90),"Age OOR",BW49-1.6449*VLOOKUP(BW$14&amp;"-rse-"&amp;$L49,Equations!$G:$I,3,0)))</f>
        <v/>
      </c>
      <c r="BY49" s="10" t="str">
        <f>IF($AG49="","",IF(OR($V49&lt;2.7,$V49&gt;90),"Age OOR",BW49+1.6449*VLOOKUP(BW$14&amp;"-rse-"&amp;$L49,Equations!$G:$I,3,0)))</f>
        <v/>
      </c>
      <c r="BZ49" s="10" t="str">
        <f t="shared" si="20"/>
        <v/>
      </c>
      <c r="CA49" s="10" t="str">
        <f>IF($AG49="","",IF(OR($V49&lt;2.7,$V49&gt;90),"Age OOR",($AG49-BW49)/VLOOKUP(BW$14&amp;"-rse-"&amp;$L49,Equations!$G:$I,3,0)))</f>
        <v/>
      </c>
      <c r="CB49" s="10" t="str">
        <f>IF($AH49="","",IF(OR($V49&lt;2.7,$V49&gt;90),"Age OOR",VLOOKUP(CB$14&amp;"-int-"&amp;$M49,Equations!$G:$I,3,0)+VLOOKUP(CB$14&amp;"-sexo-"&amp;$M49,Equations!$G:$I,3,0)*$U49+VLOOKUP(CB$14&amp;"-edad-"&amp;$M49,Equations!$G:$I,3,0)*$V49+VLOOKUP(CB$14&amp;"-est-"&amp;$M49,Equations!$G:$I,3,0)*(1/$W49)+VLOOKUP(CB$14&amp;"-imc-"&amp;$M49,Equations!$G:$I,3,0)*(1/$Q49)))</f>
        <v/>
      </c>
      <c r="CC49" s="10" t="str">
        <f>IF($AH49="","",IF(OR($V49&lt;2.7,$V49&gt;90),"Age OOR",CB49-1.6449*VLOOKUP(CB$14&amp;"-rse-"&amp;$M49,Equations!$G:$I,3,0)))</f>
        <v/>
      </c>
      <c r="CD49" s="10" t="str">
        <f>IF($AH49="","",IF(OR($V49&lt;2.7,$V49&gt;90),"Age OOR",CB49+1.6449*VLOOKUP(CB$14&amp;"-rse-"&amp;$M49,Equations!$G:$I,3,0)))</f>
        <v/>
      </c>
      <c r="CE49" s="10" t="str">
        <f t="shared" si="21"/>
        <v/>
      </c>
      <c r="CF49" s="10" t="str">
        <f>IF($AH49="","",IF(OR($V49&lt;2.7,$V49&gt;90),"Age OOR",($AH49-CB49)/VLOOKUP(CB$14&amp;"-rse-"&amp;$M49,Equations!$G:$I,3,0)))</f>
        <v/>
      </c>
      <c r="CG49" s="10" t="str">
        <f>IF($AI49="","",IF(OR($V49&lt;2.7,$V49&gt;90),"Age OOR",VLOOKUP(CG$14&amp;"-int-"&amp;$N49,Equations!$G:$I,3,0)+VLOOKUP(CG$14&amp;"-sexo-"&amp;$N49,Equations!$G:$I,3,0)*$U49+VLOOKUP(CG$14&amp;"-edad-"&amp;$N49,Equations!$G:$I,3,0)*$V49+VLOOKUP(CG$14&amp;"-est-"&amp;$N49,Equations!$G:$I,3,0)*(1/$W49)+VLOOKUP(CG$14&amp;"-imc-"&amp;$N49,Equations!$G:$I,3,0)*(1/$Q49)))</f>
        <v/>
      </c>
      <c r="CH49" s="10" t="str">
        <f>IF($AI49="","",IF(OR($V49&lt;2.7,$V49&gt;90),"Age OOR",CG49-1.6449*VLOOKUP(CG$14&amp;"-rse-"&amp;$N49,Equations!$G:$I,3,0)))</f>
        <v/>
      </c>
      <c r="CI49" s="10" t="str">
        <f>IF($AI49="","",IF(OR($V49&lt;2.7,$V49&gt;90),"Age OOR",CG49+1.6449*VLOOKUP(CG$14&amp;"-rse-"&amp;$N49,Equations!$G:$I,3,0)))</f>
        <v/>
      </c>
      <c r="CJ49" s="10" t="str">
        <f t="shared" si="22"/>
        <v/>
      </c>
      <c r="CK49" s="10" t="str">
        <f>IF($AI49="","",IF(OR($V49&lt;2.7,$V49&gt;90),"Age OOR",($AI49-CG49)/VLOOKUP(CG$14&amp;"-rse-"&amp;$N49,Equations!$G:$I,3,0)))</f>
        <v/>
      </c>
      <c r="CL49" s="10" t="str">
        <f>IF($AJ49="","",IF(OR($V49&lt;2.7,$V49&gt;90),"Age OOR",VLOOKUP(CL$14&amp;"-int-"&amp;$O49,Equations!$G:$I,3,0)+VLOOKUP(CL$14&amp;"-sexo-"&amp;$O49,Equations!$G:$I,3,0)*$U49+VLOOKUP(CL$14&amp;"-edad-"&amp;$O49,Equations!$G:$I,3,0)*$V49+VLOOKUP(CL$14&amp;"-est-"&amp;$O49,Equations!$G:$I,3,0)*(1/$W49)+VLOOKUP(CL$14&amp;"-imc-"&amp;$O49,Equations!$G:$I,3,0)*(1/$Q49)))</f>
        <v/>
      </c>
      <c r="CM49" s="10" t="str">
        <f>IF($AJ49="","",IF(OR($V49&lt;2.7,$V49&gt;90),"Age OOR",CL49-1.6449*VLOOKUP(CL$14&amp;"-rse-"&amp;$O49,Equations!$G:$I,3,0)))</f>
        <v/>
      </c>
      <c r="CN49" s="10" t="str">
        <f>IF($AJ49="","",IF(OR($V49&lt;2.7,$V49&gt;90),"Age OOR",CL49+1.6449*VLOOKUP(CL$14&amp;"-rse-"&amp;$O49,Equations!$G:$I,3,0)))</f>
        <v/>
      </c>
      <c r="CO49" s="10" t="str">
        <f t="shared" si="23"/>
        <v/>
      </c>
      <c r="CP49" s="10" t="str">
        <f>IF($AJ49="","",IF(OR($V49&lt;2.7,$V49&gt;90),"Age OOR",($AJ49-CL49)/VLOOKUP(CL$14&amp;"-rse-"&amp;$O49,Equations!$G:$I,3,0)))</f>
        <v/>
      </c>
      <c r="CQ49" s="10" t="str">
        <f>IF($AK49="","",IF(OR($V49&lt;2.7,$V49&gt;90),"Age OOR",EXP(VLOOKUP(CQ$14&amp;"-int-"&amp;$P49,Equations!$G:$I,3,0)+VLOOKUP(CQ$14&amp;"-sexo-"&amp;$P49,Equations!$G:$I,3,0)*$U49+VLOOKUP(CQ$14&amp;"-edad-"&amp;$P49,Equations!$G:$I,3,0)*$V49+VLOOKUP(CQ$14&amp;"-est-"&amp;$P49,Equations!$G:$I,3,0)*(1/$W49)+VLOOKUP(CQ$14&amp;"-imc-"&amp;$P49,Equations!$G:$I,3,0)*(1/$Q49))))</f>
        <v/>
      </c>
      <c r="CR49" s="10" t="str">
        <f>IF($AK49="","",IF(OR($V49&lt;2.7,$V49&gt;90),"Age OOR",EXP(LN(CQ49)-1.6449*VLOOKUP(CQ$14&amp;"-rse-"&amp;$P49,Equations!$G:$I,3,0))))</f>
        <v/>
      </c>
      <c r="CS49" s="10" t="str">
        <f>IF($AK49="","",IF(OR($V49&lt;2.7,$V49&gt;90),"Age OOR",EXP(LN(CQ49)+1.6449*VLOOKUP(CQ$14&amp;"-rse-"&amp;$P49,Equations!$G:$I,3,0))))</f>
        <v/>
      </c>
      <c r="CT49" s="10" t="str">
        <f t="shared" si="24"/>
        <v/>
      </c>
      <c r="CU49" s="10" t="str">
        <f>IF($AK49="","",IF(OR($V49&lt;2.7,$V49&gt;90),"Age OOR",(LN($AK49)-LN(CQ49))/VLOOKUP(CQ$14&amp;"-rse-"&amp;$P49,Equations!$G:$I,3,0)))</f>
        <v/>
      </c>
      <c r="CV49" s="47"/>
    </row>
    <row r="50" spans="5:123" x14ac:dyDescent="0.2">
      <c r="E50" s="23" t="str">
        <f t="shared" si="0"/>
        <v>Age out of range</v>
      </c>
      <c r="F50" s="23" t="str">
        <f t="shared" si="1"/>
        <v>Age out of range</v>
      </c>
      <c r="G50" s="23" t="str">
        <f t="shared" si="2"/>
        <v>Age out of range</v>
      </c>
      <c r="H50" s="23" t="str">
        <f t="shared" si="3"/>
        <v>Age out of range</v>
      </c>
      <c r="I50" s="23" t="str">
        <f t="shared" si="4"/>
        <v>Age out of range</v>
      </c>
      <c r="J50" s="23" t="str">
        <f t="shared" si="5"/>
        <v>Age out of range</v>
      </c>
      <c r="K50" s="23" t="str">
        <f t="shared" si="6"/>
        <v>Age out of range</v>
      </c>
      <c r="L50" s="23" t="str">
        <f t="shared" si="7"/>
        <v>Age out of range</v>
      </c>
      <c r="M50" s="23" t="str">
        <f t="shared" si="8"/>
        <v>Age out of range</v>
      </c>
      <c r="N50" s="23" t="str">
        <f t="shared" si="9"/>
        <v>Age out of range</v>
      </c>
      <c r="O50" s="23" t="str">
        <f t="shared" si="10"/>
        <v>Age out of range</v>
      </c>
      <c r="P50" s="23" t="str">
        <f t="shared" si="11"/>
        <v>Age out of range</v>
      </c>
      <c r="Q50" s="23" t="e">
        <f t="shared" si="12"/>
        <v>#DIV/0!</v>
      </c>
      <c r="R50" s="17"/>
      <c r="S50" s="23">
        <v>34</v>
      </c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7"/>
      <c r="AM50" s="47"/>
      <c r="AN50" s="10" t="str">
        <f>IF($Z50="","",IF(OR($V50&lt;2.7,$V50&gt;90),"Age OOR",VLOOKUP(AN$14&amp;"-int-"&amp;$E50,Equations!$G:$I,3,0)+VLOOKUP(AN$14&amp;"-sexo-"&amp;$E50,Equations!$G:$I,3,0)*$U50+VLOOKUP(AN$14&amp;"-edad-"&amp;$E50,Equations!$G:$I,3,0)*$V50+VLOOKUP(AN$14&amp;"-est-"&amp;$E50,Equations!$G:$I,3,0)*(1/$W50)+VLOOKUP(AN$14&amp;"-imc-"&amp;$E50,Equations!$G:$I,3,0)*(1/$Q50)))</f>
        <v/>
      </c>
      <c r="AO50" s="10" t="str">
        <f>IF($Z50="","",IF(OR($V50&lt;2.7,$V50&gt;90),"Age OOR",AN50-1.6449*VLOOKUP(AN$14&amp;"-rse-"&amp;$E50,Equations!$G:$I,3,0)))</f>
        <v/>
      </c>
      <c r="AP50" s="10" t="str">
        <f>IF($Z50="","",IF(OR($V50&lt;2.7,$V50&gt;90),"Age OOR",AN50+1.6449*VLOOKUP(AN$14&amp;"-rse-"&amp;$E50,Equations!$G:$I,3,0)))</f>
        <v/>
      </c>
      <c r="AQ50" s="10" t="str">
        <f t="shared" si="13"/>
        <v/>
      </c>
      <c r="AR50" s="10" t="str">
        <f>IF($Z50="","",IF(OR($V50&lt;2.7,$V50&gt;90),"Age OOR",($Z50-AN50)/VLOOKUP(AN$14&amp;"-rse-"&amp;$E50,Equations!$G:$I,3,0)))</f>
        <v/>
      </c>
      <c r="AS50" s="10" t="str">
        <f>IF($AA50="","",IF(OR($V50&lt;2.7,$V50&gt;90),"Age OOR",VLOOKUP(AS$14&amp;"-int-"&amp;$F50,Equations!$G:$I,3,0)+VLOOKUP(AS$14&amp;"-sexo-"&amp;$F50,Equations!$G:$I,3,0)*$U50+VLOOKUP(AS$14&amp;"-edad-"&amp;$F50,Equations!$G:$I,3,0)*$V50+VLOOKUP(AS$14&amp;"-est-"&amp;$F50,Equations!$G:$I,3,0)*(1/$W50)+VLOOKUP(AS$14&amp;"-imc-"&amp;$F50,Equations!$G:$I,3,0)*(1/$Q50)))</f>
        <v/>
      </c>
      <c r="AT50" s="10" t="str">
        <f>IF($AA50="","",IF(OR($V50&lt;2.7,$V50&gt;90),"Age OOR",AS50-1.6449*VLOOKUP(AS$14&amp;"-rse-"&amp;$F50,Equations!$G:$I,3,0)))</f>
        <v/>
      </c>
      <c r="AU50" s="10" t="str">
        <f>IF($AA50="","",IF(OR($V50&lt;2.7,$V50&gt;90),"Age OOR",AS50+1.6449*VLOOKUP(AS$14&amp;"-rse-"&amp;$F50,Equations!$G:$I,3,0)))</f>
        <v/>
      </c>
      <c r="AV50" s="10" t="str">
        <f t="shared" si="14"/>
        <v/>
      </c>
      <c r="AW50" s="10" t="str">
        <f>IF($AA50="","",IF(OR($V50&lt;2.7,$V50&gt;90),"Age OOR",($AA50-AS50)/VLOOKUP(AS$14&amp;"-rse-"&amp;$F50,Equations!$G:$I,3,0)))</f>
        <v/>
      </c>
      <c r="AX50" s="10" t="str">
        <f>IF($AB50="","",IF(OR($V50&lt;2.7,$V50&gt;90),"Age OOR",VLOOKUP(AX$14&amp;"-int-"&amp;$G50,Equations!$G:$I,3,0)+VLOOKUP(AX$14&amp;"-sexo-"&amp;$G50,Equations!$G:$I,3,0)*$U50+VLOOKUP(AX$14&amp;"-edad-"&amp;$G50,Equations!$G:$I,3,0)*$V50+VLOOKUP(AX$14&amp;"-est-"&amp;$G50,Equations!$G:$I,3,0)*(1/$W50)+VLOOKUP(AX$14&amp;"-imc-"&amp;$G50,Equations!$G:$I,3,0)*(1/$Q50)))</f>
        <v/>
      </c>
      <c r="AY50" s="10" t="str">
        <f>IF($AB50="","",IF(OR($V50&lt;2.7,$V50&gt;90),"Age OOR",AX50-1.6449*VLOOKUP(AX$14&amp;"-rse-"&amp;$G50,Equations!$G:$I,3,0)))</f>
        <v/>
      </c>
      <c r="AZ50" s="10" t="str">
        <f>IF($AB50="","",IF(OR($V50&lt;2.7,$V50&gt;90),"Age OOR",AX50+1.6449*VLOOKUP(AX$14&amp;"-rse-"&amp;$G50,Equations!$G:$I,3,0)))</f>
        <v/>
      </c>
      <c r="BA50" s="10" t="str">
        <f t="shared" si="15"/>
        <v/>
      </c>
      <c r="BB50" s="10" t="str">
        <f>IF($AB50="","",IF(OR($V50&lt;2.7,$V50&gt;90),"Age OOR",($AB50-AX50)/VLOOKUP(AX$14&amp;"-rse-"&amp;$G50,Equations!$G:$I,3,0)))</f>
        <v/>
      </c>
      <c r="BC50" s="10" t="str">
        <f>IF($AC50="","",IF(OR($V50&lt;2.7,$V50&gt;90),"Age OOR",VLOOKUP(BC$14&amp;"-int-"&amp;$H50,Equations!$G:$I,3,0)+VLOOKUP(BC$14&amp;"-sexo-"&amp;$H50,Equations!$G:$I,3,0)*$U50+VLOOKUP(BC$14&amp;"-edad-"&amp;$H50,Equations!$G:$I,3,0)*$V50+VLOOKUP(BC$14&amp;"-est-"&amp;$H50,Equations!$G:$I,3,0)*(1/$W50)+VLOOKUP(BC$14&amp;"-imc-"&amp;$H50,Equations!$G:$I,3,0)*(1/$Q50)))</f>
        <v/>
      </c>
      <c r="BD50" s="10" t="str">
        <f>IF($AC50="","",IF(OR($V50&lt;2.7,$V50&gt;90),"Age OOR",BC50-1.6449*VLOOKUP(BC$14&amp;"-rse-"&amp;$H50,Equations!$G:$I,3,0)))</f>
        <v/>
      </c>
      <c r="BE50" s="10" t="str">
        <f>IF($AC50="","",IF(OR($V50&lt;2.7,$V50&gt;90),"Age OOR",BC50+1.6449*VLOOKUP(BC$14&amp;"-rse-"&amp;$H50,Equations!$G:$I,3,0)))</f>
        <v/>
      </c>
      <c r="BF50" s="10" t="str">
        <f t="shared" si="16"/>
        <v/>
      </c>
      <c r="BG50" s="10" t="str">
        <f>IF($AC50="","",IF(OR($V50&lt;2.7,$V50&gt;90),"Age OOR",($AC50-BC50)/VLOOKUP(BC$14&amp;"-rse-"&amp;$H50,Equations!$G:$I,3,0)))</f>
        <v/>
      </c>
      <c r="BH50" s="10" t="str">
        <f>IF($AD50="","",IF(OR($V50&lt;2.7,$V50&gt;90),"Age OOR",VLOOKUP(BH$14&amp;"-int-"&amp;$I50,Equations!$G:$I,3,0)+VLOOKUP(BH$14&amp;"-sexo-"&amp;$I50,Equations!$G:$I,3,0)*$U50+VLOOKUP(BH$14&amp;"-edad-"&amp;$I50,Equations!$G:$I,3,0)*$V50+VLOOKUP(BH$14&amp;"-est-"&amp;$I50,Equations!$G:$I,3,0)*(1/$W50)+VLOOKUP(BH$14&amp;"-imc-"&amp;$I50,Equations!$G:$I,3,0)*(1/$Q50)))</f>
        <v/>
      </c>
      <c r="BI50" s="10" t="str">
        <f>IF($AD50="","",IF(OR($V50&lt;2.7,$V50&gt;90),"Age OOR",BH50-1.6449*VLOOKUP(BH$14&amp;"-rse-"&amp;$I50,Equations!$G:$I,3,0)))</f>
        <v/>
      </c>
      <c r="BJ50" s="10" t="str">
        <f>IF($AD50="","",IF(OR($V50&lt;2.7,$V50&gt;90),"Age OOR",BH50+1.6449*VLOOKUP(BH$14&amp;"-rse-"&amp;$I50,Equations!$G:$I,3,0)))</f>
        <v/>
      </c>
      <c r="BK50" s="10" t="str">
        <f t="shared" si="17"/>
        <v/>
      </c>
      <c r="BL50" s="10" t="str">
        <f>IF($AD50="","",IF(OR($V50&lt;2.7,$V50&gt;90),"Age OOR",($AD50-BH50)/VLOOKUP(BH$14&amp;"-rse-"&amp;$I50,Equations!$G:$I,3,0)))</f>
        <v/>
      </c>
      <c r="BM50" s="10" t="str">
        <f>IF($AE50="","",IF(OR($V50&lt;2.7,$V50&gt;90),"Age OOR",VLOOKUP(BM$14&amp;"-int-"&amp;$J50,Equations!$G:$I,3,0)+VLOOKUP(BM$14&amp;"-sexo-"&amp;$J50,Equations!$G:$I,3,0)*$U50+VLOOKUP(BM$14&amp;"-edad-"&amp;$J50,Equations!$G:$I,3,0)*$V50+VLOOKUP(BM$14&amp;"-est-"&amp;$J50,Equations!$G:$I,3,0)*(1/$W50)+VLOOKUP(BM$14&amp;"-imc-"&amp;$J50,Equations!$G:$I,3,0)*(1/$Q50)))</f>
        <v/>
      </c>
      <c r="BN50" s="10" t="str">
        <f>IF($AE50="","",IF(OR($V50&lt;2.7,$V50&gt;90),"Age OOR",BM50-1.6449*VLOOKUP(BM$14&amp;"-rse-"&amp;$J50,Equations!$G:$I,3,0)))</f>
        <v/>
      </c>
      <c r="BO50" s="10" t="str">
        <f>IF($AE50="","",IF(OR($V50&lt;2.7,$V50&gt;90),"Age OOR",BM50+1.6449*VLOOKUP(BM$14&amp;"-rse-"&amp;$J50,Equations!$G:$I,3,0)))</f>
        <v/>
      </c>
      <c r="BP50" s="10" t="str">
        <f t="shared" si="18"/>
        <v/>
      </c>
      <c r="BQ50" s="10" t="str">
        <f>IF($AE50="","",IF(OR($V50&lt;2.7,$V50&gt;90),"Age OOR",($AE50-BM50)/VLOOKUP(BM$14&amp;"-rse-"&amp;$J50,Equations!$G:$I,3,0)))</f>
        <v/>
      </c>
      <c r="BR50" s="10" t="str">
        <f>IF($AF50="","",IF(OR($V50&lt;2.7,$V50&gt;90),"Age OOR",VLOOKUP(BR$14&amp;"-int-"&amp;$K50,Equations!$G:$I,3,0)+VLOOKUP(BR$14&amp;"-sexo-"&amp;$K50,Equations!$G:$I,3,0)*$U50+VLOOKUP(BR$14&amp;"-edad-"&amp;$K50,Equations!$G:$I,3,0)*$V50+VLOOKUP(BR$14&amp;"-est-"&amp;$K50,Equations!$G:$I,3,0)*(1/$W50)+VLOOKUP(BR$14&amp;"-imc-"&amp;$K50,Equations!$G:$I,3,0)*(1/$Q50)))</f>
        <v/>
      </c>
      <c r="BS50" s="10" t="str">
        <f>IF($AF50="","",IF(OR($V50&lt;2.7,$V50&gt;90),"Age OOR",BR50-1.6449*VLOOKUP(BR$14&amp;"-rse-"&amp;$K50,Equations!$G:$I,3,0)))</f>
        <v/>
      </c>
      <c r="BT50" s="10" t="str">
        <f>IF($AF50="","",IF(OR($V50&lt;2.7,$V50&gt;90),"Age OOR",BR50+1.6449*VLOOKUP(BR$14&amp;"-rse-"&amp;$K50,Equations!$G:$I,3,0)))</f>
        <v/>
      </c>
      <c r="BU50" s="10" t="str">
        <f t="shared" si="19"/>
        <v/>
      </c>
      <c r="BV50" s="10" t="str">
        <f>IF($AF50="","",IF(OR($V50&lt;2.7,$V50&gt;90),"Age OOR",($AF50-BR50)/VLOOKUP(BR$14&amp;"-rse-"&amp;$K50,Equations!$G:$I,3,0)))</f>
        <v/>
      </c>
      <c r="BW50" s="10" t="str">
        <f>IF($AG50="","",IF(OR($V50&lt;2.7,$V50&gt;90),"Age OOR",VLOOKUP(BW$14&amp;"-int-"&amp;$L50,Equations!$G:$I,3,0)+VLOOKUP(BW$14&amp;"-sexo-"&amp;$L50,Equations!$G:$I,3,0)*$U50+VLOOKUP(BW$14&amp;"-edad-"&amp;$L50,Equations!$G:$I,3,0)*$V50+VLOOKUP(BW$14&amp;"-est-"&amp;$L50,Equations!$G:$I,3,0)*(1/$W50)+VLOOKUP(BW$14&amp;"-imc-"&amp;$L50,Equations!$G:$I,3,0)*(1/$Q50)))</f>
        <v/>
      </c>
      <c r="BX50" s="10" t="str">
        <f>IF($AG50="","",IF(OR($V50&lt;2.7,$V50&gt;90),"Age OOR",BW50-1.6449*VLOOKUP(BW$14&amp;"-rse-"&amp;$L50,Equations!$G:$I,3,0)))</f>
        <v/>
      </c>
      <c r="BY50" s="10" t="str">
        <f>IF($AG50="","",IF(OR($V50&lt;2.7,$V50&gt;90),"Age OOR",BW50+1.6449*VLOOKUP(BW$14&amp;"-rse-"&amp;$L50,Equations!$G:$I,3,0)))</f>
        <v/>
      </c>
      <c r="BZ50" s="10" t="str">
        <f t="shared" si="20"/>
        <v/>
      </c>
      <c r="CA50" s="10" t="str">
        <f>IF($AG50="","",IF(OR($V50&lt;2.7,$V50&gt;90),"Age OOR",($AG50-BW50)/VLOOKUP(BW$14&amp;"-rse-"&amp;$L50,Equations!$G:$I,3,0)))</f>
        <v/>
      </c>
      <c r="CB50" s="10" t="str">
        <f>IF($AH50="","",IF(OR($V50&lt;2.7,$V50&gt;90),"Age OOR",VLOOKUP(CB$14&amp;"-int-"&amp;$M50,Equations!$G:$I,3,0)+VLOOKUP(CB$14&amp;"-sexo-"&amp;$M50,Equations!$G:$I,3,0)*$U50+VLOOKUP(CB$14&amp;"-edad-"&amp;$M50,Equations!$G:$I,3,0)*$V50+VLOOKUP(CB$14&amp;"-est-"&amp;$M50,Equations!$G:$I,3,0)*(1/$W50)+VLOOKUP(CB$14&amp;"-imc-"&amp;$M50,Equations!$G:$I,3,0)*(1/$Q50)))</f>
        <v/>
      </c>
      <c r="CC50" s="10" t="str">
        <f>IF($AH50="","",IF(OR($V50&lt;2.7,$V50&gt;90),"Age OOR",CB50-1.6449*VLOOKUP(CB$14&amp;"-rse-"&amp;$M50,Equations!$G:$I,3,0)))</f>
        <v/>
      </c>
      <c r="CD50" s="10" t="str">
        <f>IF($AH50="","",IF(OR($V50&lt;2.7,$V50&gt;90),"Age OOR",CB50+1.6449*VLOOKUP(CB$14&amp;"-rse-"&amp;$M50,Equations!$G:$I,3,0)))</f>
        <v/>
      </c>
      <c r="CE50" s="10" t="str">
        <f t="shared" si="21"/>
        <v/>
      </c>
      <c r="CF50" s="10" t="str">
        <f>IF($AH50="","",IF(OR($V50&lt;2.7,$V50&gt;90),"Age OOR",($AH50-CB50)/VLOOKUP(CB$14&amp;"-rse-"&amp;$M50,Equations!$G:$I,3,0)))</f>
        <v/>
      </c>
      <c r="CG50" s="10" t="str">
        <f>IF($AI50="","",IF(OR($V50&lt;2.7,$V50&gt;90),"Age OOR",VLOOKUP(CG$14&amp;"-int-"&amp;$N50,Equations!$G:$I,3,0)+VLOOKUP(CG$14&amp;"-sexo-"&amp;$N50,Equations!$G:$I,3,0)*$U50+VLOOKUP(CG$14&amp;"-edad-"&amp;$N50,Equations!$G:$I,3,0)*$V50+VLOOKUP(CG$14&amp;"-est-"&amp;$N50,Equations!$G:$I,3,0)*(1/$W50)+VLOOKUP(CG$14&amp;"-imc-"&amp;$N50,Equations!$G:$I,3,0)*(1/$Q50)))</f>
        <v/>
      </c>
      <c r="CH50" s="10" t="str">
        <f>IF($AI50="","",IF(OR($V50&lt;2.7,$V50&gt;90),"Age OOR",CG50-1.6449*VLOOKUP(CG$14&amp;"-rse-"&amp;$N50,Equations!$G:$I,3,0)))</f>
        <v/>
      </c>
      <c r="CI50" s="10" t="str">
        <f>IF($AI50="","",IF(OR($V50&lt;2.7,$V50&gt;90),"Age OOR",CG50+1.6449*VLOOKUP(CG$14&amp;"-rse-"&amp;$N50,Equations!$G:$I,3,0)))</f>
        <v/>
      </c>
      <c r="CJ50" s="10" t="str">
        <f t="shared" si="22"/>
        <v/>
      </c>
      <c r="CK50" s="10" t="str">
        <f>IF($AI50="","",IF(OR($V50&lt;2.7,$V50&gt;90),"Age OOR",($AI50-CG50)/VLOOKUP(CG$14&amp;"-rse-"&amp;$N50,Equations!$G:$I,3,0)))</f>
        <v/>
      </c>
      <c r="CL50" s="10" t="str">
        <f>IF($AJ50="","",IF(OR($V50&lt;2.7,$V50&gt;90),"Age OOR",VLOOKUP(CL$14&amp;"-int-"&amp;$O50,Equations!$G:$I,3,0)+VLOOKUP(CL$14&amp;"-sexo-"&amp;$O50,Equations!$G:$I,3,0)*$U50+VLOOKUP(CL$14&amp;"-edad-"&amp;$O50,Equations!$G:$I,3,0)*$V50+VLOOKUP(CL$14&amp;"-est-"&amp;$O50,Equations!$G:$I,3,0)*(1/$W50)+VLOOKUP(CL$14&amp;"-imc-"&amp;$O50,Equations!$G:$I,3,0)*(1/$Q50)))</f>
        <v/>
      </c>
      <c r="CM50" s="10" t="str">
        <f>IF($AJ50="","",IF(OR($V50&lt;2.7,$V50&gt;90),"Age OOR",CL50-1.6449*VLOOKUP(CL$14&amp;"-rse-"&amp;$O50,Equations!$G:$I,3,0)))</f>
        <v/>
      </c>
      <c r="CN50" s="10" t="str">
        <f>IF($AJ50="","",IF(OR($V50&lt;2.7,$V50&gt;90),"Age OOR",CL50+1.6449*VLOOKUP(CL$14&amp;"-rse-"&amp;$O50,Equations!$G:$I,3,0)))</f>
        <v/>
      </c>
      <c r="CO50" s="10" t="str">
        <f t="shared" si="23"/>
        <v/>
      </c>
      <c r="CP50" s="10" t="str">
        <f>IF($AJ50="","",IF(OR($V50&lt;2.7,$V50&gt;90),"Age OOR",($AJ50-CL50)/VLOOKUP(CL$14&amp;"-rse-"&amp;$O50,Equations!$G:$I,3,0)))</f>
        <v/>
      </c>
      <c r="CQ50" s="10" t="str">
        <f>IF($AK50="","",IF(OR($V50&lt;2.7,$V50&gt;90),"Age OOR",EXP(VLOOKUP(CQ$14&amp;"-int-"&amp;$P50,Equations!$G:$I,3,0)+VLOOKUP(CQ$14&amp;"-sexo-"&amp;$P50,Equations!$G:$I,3,0)*$U50+VLOOKUP(CQ$14&amp;"-edad-"&amp;$P50,Equations!$G:$I,3,0)*$V50+VLOOKUP(CQ$14&amp;"-est-"&amp;$P50,Equations!$G:$I,3,0)*(1/$W50)+VLOOKUP(CQ$14&amp;"-imc-"&amp;$P50,Equations!$G:$I,3,0)*(1/$Q50))))</f>
        <v/>
      </c>
      <c r="CR50" s="10" t="str">
        <f>IF($AK50="","",IF(OR($V50&lt;2.7,$V50&gt;90),"Age OOR",EXP(LN(CQ50)-1.6449*VLOOKUP(CQ$14&amp;"-rse-"&amp;$P50,Equations!$G:$I,3,0))))</f>
        <v/>
      </c>
      <c r="CS50" s="10" t="str">
        <f>IF($AK50="","",IF(OR($V50&lt;2.7,$V50&gt;90),"Age OOR",EXP(LN(CQ50)+1.6449*VLOOKUP(CQ$14&amp;"-rse-"&amp;$P50,Equations!$G:$I,3,0))))</f>
        <v/>
      </c>
      <c r="CT50" s="10" t="str">
        <f t="shared" si="24"/>
        <v/>
      </c>
      <c r="CU50" s="10" t="str">
        <f>IF($AK50="","",IF(OR($V50&lt;2.7,$V50&gt;90),"Age OOR",(LN($AK50)-LN(CQ50))/VLOOKUP(CQ$14&amp;"-rse-"&amp;$P50,Equations!$G:$I,3,0)))</f>
        <v/>
      </c>
      <c r="CV50" s="47"/>
    </row>
    <row r="51" spans="5:123" x14ac:dyDescent="0.2">
      <c r="E51" s="23" t="str">
        <f t="shared" si="0"/>
        <v>Age out of range</v>
      </c>
      <c r="F51" s="23" t="str">
        <f t="shared" si="1"/>
        <v>Age out of range</v>
      </c>
      <c r="G51" s="23" t="str">
        <f t="shared" si="2"/>
        <v>Age out of range</v>
      </c>
      <c r="H51" s="23" t="str">
        <f t="shared" si="3"/>
        <v>Age out of range</v>
      </c>
      <c r="I51" s="23" t="str">
        <f t="shared" si="4"/>
        <v>Age out of range</v>
      </c>
      <c r="J51" s="23" t="str">
        <f t="shared" si="5"/>
        <v>Age out of range</v>
      </c>
      <c r="K51" s="23" t="str">
        <f t="shared" si="6"/>
        <v>Age out of range</v>
      </c>
      <c r="L51" s="23" t="str">
        <f t="shared" si="7"/>
        <v>Age out of range</v>
      </c>
      <c r="M51" s="23" t="str">
        <f t="shared" si="8"/>
        <v>Age out of range</v>
      </c>
      <c r="N51" s="23" t="str">
        <f t="shared" si="9"/>
        <v>Age out of range</v>
      </c>
      <c r="O51" s="23" t="str">
        <f t="shared" si="10"/>
        <v>Age out of range</v>
      </c>
      <c r="P51" s="23" t="str">
        <f t="shared" si="11"/>
        <v>Age out of range</v>
      </c>
      <c r="Q51" s="23" t="e">
        <f t="shared" si="12"/>
        <v>#DIV/0!</v>
      </c>
      <c r="R51" s="17"/>
      <c r="S51" s="23">
        <v>35</v>
      </c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7"/>
      <c r="AM51" s="47"/>
      <c r="AN51" s="10" t="str">
        <f>IF($Z51="","",IF(OR($V51&lt;2.7,$V51&gt;90),"Age OOR",VLOOKUP(AN$14&amp;"-int-"&amp;$E51,Equations!$G:$I,3,0)+VLOOKUP(AN$14&amp;"-sexo-"&amp;$E51,Equations!$G:$I,3,0)*$U51+VLOOKUP(AN$14&amp;"-edad-"&amp;$E51,Equations!$G:$I,3,0)*$V51+VLOOKUP(AN$14&amp;"-est-"&amp;$E51,Equations!$G:$I,3,0)*(1/$W51)+VLOOKUP(AN$14&amp;"-imc-"&amp;$E51,Equations!$G:$I,3,0)*(1/$Q51)))</f>
        <v/>
      </c>
      <c r="AO51" s="10" t="str">
        <f>IF($Z51="","",IF(OR($V51&lt;2.7,$V51&gt;90),"Age OOR",AN51-1.6449*VLOOKUP(AN$14&amp;"-rse-"&amp;$E51,Equations!$G:$I,3,0)))</f>
        <v/>
      </c>
      <c r="AP51" s="10" t="str">
        <f>IF($Z51="","",IF(OR($V51&lt;2.7,$V51&gt;90),"Age OOR",AN51+1.6449*VLOOKUP(AN$14&amp;"-rse-"&amp;$E51,Equations!$G:$I,3,0)))</f>
        <v/>
      </c>
      <c r="AQ51" s="10" t="str">
        <f t="shared" si="13"/>
        <v/>
      </c>
      <c r="AR51" s="10" t="str">
        <f>IF($Z51="","",IF(OR($V51&lt;2.7,$V51&gt;90),"Age OOR",($Z51-AN51)/VLOOKUP(AN$14&amp;"-rse-"&amp;$E51,Equations!$G:$I,3,0)))</f>
        <v/>
      </c>
      <c r="AS51" s="10" t="str">
        <f>IF($AA51="","",IF(OR($V51&lt;2.7,$V51&gt;90),"Age OOR",VLOOKUP(AS$14&amp;"-int-"&amp;$F51,Equations!$G:$I,3,0)+VLOOKUP(AS$14&amp;"-sexo-"&amp;$F51,Equations!$G:$I,3,0)*$U51+VLOOKUP(AS$14&amp;"-edad-"&amp;$F51,Equations!$G:$I,3,0)*$V51+VLOOKUP(AS$14&amp;"-est-"&amp;$F51,Equations!$G:$I,3,0)*(1/$W51)+VLOOKUP(AS$14&amp;"-imc-"&amp;$F51,Equations!$G:$I,3,0)*(1/$Q51)))</f>
        <v/>
      </c>
      <c r="AT51" s="10" t="str">
        <f>IF($AA51="","",IF(OR($V51&lt;2.7,$V51&gt;90),"Age OOR",AS51-1.6449*VLOOKUP(AS$14&amp;"-rse-"&amp;$F51,Equations!$G:$I,3,0)))</f>
        <v/>
      </c>
      <c r="AU51" s="10" t="str">
        <f>IF($AA51="","",IF(OR($V51&lt;2.7,$V51&gt;90),"Age OOR",AS51+1.6449*VLOOKUP(AS$14&amp;"-rse-"&amp;$F51,Equations!$G:$I,3,0)))</f>
        <v/>
      </c>
      <c r="AV51" s="10" t="str">
        <f t="shared" si="14"/>
        <v/>
      </c>
      <c r="AW51" s="10" t="str">
        <f>IF($AA51="","",IF(OR($V51&lt;2.7,$V51&gt;90),"Age OOR",($AA51-AS51)/VLOOKUP(AS$14&amp;"-rse-"&amp;$F51,Equations!$G:$I,3,0)))</f>
        <v/>
      </c>
      <c r="AX51" s="10" t="str">
        <f>IF($AB51="","",IF(OR($V51&lt;2.7,$V51&gt;90),"Age OOR",VLOOKUP(AX$14&amp;"-int-"&amp;$G51,Equations!$G:$I,3,0)+VLOOKUP(AX$14&amp;"-sexo-"&amp;$G51,Equations!$G:$I,3,0)*$U51+VLOOKUP(AX$14&amp;"-edad-"&amp;$G51,Equations!$G:$I,3,0)*$V51+VLOOKUP(AX$14&amp;"-est-"&amp;$G51,Equations!$G:$I,3,0)*(1/$W51)+VLOOKUP(AX$14&amp;"-imc-"&amp;$G51,Equations!$G:$I,3,0)*(1/$Q51)))</f>
        <v/>
      </c>
      <c r="AY51" s="10" t="str">
        <f>IF($AB51="","",IF(OR($V51&lt;2.7,$V51&gt;90),"Age OOR",AX51-1.6449*VLOOKUP(AX$14&amp;"-rse-"&amp;$G51,Equations!$G:$I,3,0)))</f>
        <v/>
      </c>
      <c r="AZ51" s="10" t="str">
        <f>IF($AB51="","",IF(OR($V51&lt;2.7,$V51&gt;90),"Age OOR",AX51+1.6449*VLOOKUP(AX$14&amp;"-rse-"&amp;$G51,Equations!$G:$I,3,0)))</f>
        <v/>
      </c>
      <c r="BA51" s="10" t="str">
        <f t="shared" si="15"/>
        <v/>
      </c>
      <c r="BB51" s="10" t="str">
        <f>IF($AB51="","",IF(OR($V51&lt;2.7,$V51&gt;90),"Age OOR",($AB51-AX51)/VLOOKUP(AX$14&amp;"-rse-"&amp;$G51,Equations!$G:$I,3,0)))</f>
        <v/>
      </c>
      <c r="BC51" s="10" t="str">
        <f>IF($AC51="","",IF(OR($V51&lt;2.7,$V51&gt;90),"Age OOR",VLOOKUP(BC$14&amp;"-int-"&amp;$H51,Equations!$G:$I,3,0)+VLOOKUP(BC$14&amp;"-sexo-"&amp;$H51,Equations!$G:$I,3,0)*$U51+VLOOKUP(BC$14&amp;"-edad-"&amp;$H51,Equations!$G:$I,3,0)*$V51+VLOOKUP(BC$14&amp;"-est-"&amp;$H51,Equations!$G:$I,3,0)*(1/$W51)+VLOOKUP(BC$14&amp;"-imc-"&amp;$H51,Equations!$G:$I,3,0)*(1/$Q51)))</f>
        <v/>
      </c>
      <c r="BD51" s="10" t="str">
        <f>IF($AC51="","",IF(OR($V51&lt;2.7,$V51&gt;90),"Age OOR",BC51-1.6449*VLOOKUP(BC$14&amp;"-rse-"&amp;$H51,Equations!$G:$I,3,0)))</f>
        <v/>
      </c>
      <c r="BE51" s="10" t="str">
        <f>IF($AC51="","",IF(OR($V51&lt;2.7,$V51&gt;90),"Age OOR",BC51+1.6449*VLOOKUP(BC$14&amp;"-rse-"&amp;$H51,Equations!$G:$I,3,0)))</f>
        <v/>
      </c>
      <c r="BF51" s="10" t="str">
        <f t="shared" si="16"/>
        <v/>
      </c>
      <c r="BG51" s="10" t="str">
        <f>IF($AC51="","",IF(OR($V51&lt;2.7,$V51&gt;90),"Age OOR",($AC51-BC51)/VLOOKUP(BC$14&amp;"-rse-"&amp;$H51,Equations!$G:$I,3,0)))</f>
        <v/>
      </c>
      <c r="BH51" s="10" t="str">
        <f>IF($AD51="","",IF(OR($V51&lt;2.7,$V51&gt;90),"Age OOR",VLOOKUP(BH$14&amp;"-int-"&amp;$I51,Equations!$G:$I,3,0)+VLOOKUP(BH$14&amp;"-sexo-"&amp;$I51,Equations!$G:$I,3,0)*$U51+VLOOKUP(BH$14&amp;"-edad-"&amp;$I51,Equations!$G:$I,3,0)*$V51+VLOOKUP(BH$14&amp;"-est-"&amp;$I51,Equations!$G:$I,3,0)*(1/$W51)+VLOOKUP(BH$14&amp;"-imc-"&amp;$I51,Equations!$G:$I,3,0)*(1/$Q51)))</f>
        <v/>
      </c>
      <c r="BI51" s="10" t="str">
        <f>IF($AD51="","",IF(OR($V51&lt;2.7,$V51&gt;90),"Age OOR",BH51-1.6449*VLOOKUP(BH$14&amp;"-rse-"&amp;$I51,Equations!$G:$I,3,0)))</f>
        <v/>
      </c>
      <c r="BJ51" s="10" t="str">
        <f>IF($AD51="","",IF(OR($V51&lt;2.7,$V51&gt;90),"Age OOR",BH51+1.6449*VLOOKUP(BH$14&amp;"-rse-"&amp;$I51,Equations!$G:$I,3,0)))</f>
        <v/>
      </c>
      <c r="BK51" s="10" t="str">
        <f t="shared" si="17"/>
        <v/>
      </c>
      <c r="BL51" s="10" t="str">
        <f>IF($AD51="","",IF(OR($V51&lt;2.7,$V51&gt;90),"Age OOR",($AD51-BH51)/VLOOKUP(BH$14&amp;"-rse-"&amp;$I51,Equations!$G:$I,3,0)))</f>
        <v/>
      </c>
      <c r="BM51" s="10" t="str">
        <f>IF($AE51="","",IF(OR($V51&lt;2.7,$V51&gt;90),"Age OOR",VLOOKUP(BM$14&amp;"-int-"&amp;$J51,Equations!$G:$I,3,0)+VLOOKUP(BM$14&amp;"-sexo-"&amp;$J51,Equations!$G:$I,3,0)*$U51+VLOOKUP(BM$14&amp;"-edad-"&amp;$J51,Equations!$G:$I,3,0)*$V51+VLOOKUP(BM$14&amp;"-est-"&amp;$J51,Equations!$G:$I,3,0)*(1/$W51)+VLOOKUP(BM$14&amp;"-imc-"&amp;$J51,Equations!$G:$I,3,0)*(1/$Q51)))</f>
        <v/>
      </c>
      <c r="BN51" s="10" t="str">
        <f>IF($AE51="","",IF(OR($V51&lt;2.7,$V51&gt;90),"Age OOR",BM51-1.6449*VLOOKUP(BM$14&amp;"-rse-"&amp;$J51,Equations!$G:$I,3,0)))</f>
        <v/>
      </c>
      <c r="BO51" s="10" t="str">
        <f>IF($AE51="","",IF(OR($V51&lt;2.7,$V51&gt;90),"Age OOR",BM51+1.6449*VLOOKUP(BM$14&amp;"-rse-"&amp;$J51,Equations!$G:$I,3,0)))</f>
        <v/>
      </c>
      <c r="BP51" s="10" t="str">
        <f t="shared" si="18"/>
        <v/>
      </c>
      <c r="BQ51" s="10" t="str">
        <f>IF($AE51="","",IF(OR($V51&lt;2.7,$V51&gt;90),"Age OOR",($AE51-BM51)/VLOOKUP(BM$14&amp;"-rse-"&amp;$J51,Equations!$G:$I,3,0)))</f>
        <v/>
      </c>
      <c r="BR51" s="10" t="str">
        <f>IF($AF51="","",IF(OR($V51&lt;2.7,$V51&gt;90),"Age OOR",VLOOKUP(BR$14&amp;"-int-"&amp;$K51,Equations!$G:$I,3,0)+VLOOKUP(BR$14&amp;"-sexo-"&amp;$K51,Equations!$G:$I,3,0)*$U51+VLOOKUP(BR$14&amp;"-edad-"&amp;$K51,Equations!$G:$I,3,0)*$V51+VLOOKUP(BR$14&amp;"-est-"&amp;$K51,Equations!$G:$I,3,0)*(1/$W51)+VLOOKUP(BR$14&amp;"-imc-"&amp;$K51,Equations!$G:$I,3,0)*(1/$Q51)))</f>
        <v/>
      </c>
      <c r="BS51" s="10" t="str">
        <f>IF($AF51="","",IF(OR($V51&lt;2.7,$V51&gt;90),"Age OOR",BR51-1.6449*VLOOKUP(BR$14&amp;"-rse-"&amp;$K51,Equations!$G:$I,3,0)))</f>
        <v/>
      </c>
      <c r="BT51" s="10" t="str">
        <f>IF($AF51="","",IF(OR($V51&lt;2.7,$V51&gt;90),"Age OOR",BR51+1.6449*VLOOKUP(BR$14&amp;"-rse-"&amp;$K51,Equations!$G:$I,3,0)))</f>
        <v/>
      </c>
      <c r="BU51" s="10" t="str">
        <f t="shared" si="19"/>
        <v/>
      </c>
      <c r="BV51" s="10" t="str">
        <f>IF($AF51="","",IF(OR($V51&lt;2.7,$V51&gt;90),"Age OOR",($AF51-BR51)/VLOOKUP(BR$14&amp;"-rse-"&amp;$K51,Equations!$G:$I,3,0)))</f>
        <v/>
      </c>
      <c r="BW51" s="10" t="str">
        <f>IF($AG51="","",IF(OR($V51&lt;2.7,$V51&gt;90),"Age OOR",VLOOKUP(BW$14&amp;"-int-"&amp;$L51,Equations!$G:$I,3,0)+VLOOKUP(BW$14&amp;"-sexo-"&amp;$L51,Equations!$G:$I,3,0)*$U51+VLOOKUP(BW$14&amp;"-edad-"&amp;$L51,Equations!$G:$I,3,0)*$V51+VLOOKUP(BW$14&amp;"-est-"&amp;$L51,Equations!$G:$I,3,0)*(1/$W51)+VLOOKUP(BW$14&amp;"-imc-"&amp;$L51,Equations!$G:$I,3,0)*(1/$Q51)))</f>
        <v/>
      </c>
      <c r="BX51" s="10" t="str">
        <f>IF($AG51="","",IF(OR($V51&lt;2.7,$V51&gt;90),"Age OOR",BW51-1.6449*VLOOKUP(BW$14&amp;"-rse-"&amp;$L51,Equations!$G:$I,3,0)))</f>
        <v/>
      </c>
      <c r="BY51" s="10" t="str">
        <f>IF($AG51="","",IF(OR($V51&lt;2.7,$V51&gt;90),"Age OOR",BW51+1.6449*VLOOKUP(BW$14&amp;"-rse-"&amp;$L51,Equations!$G:$I,3,0)))</f>
        <v/>
      </c>
      <c r="BZ51" s="10" t="str">
        <f t="shared" si="20"/>
        <v/>
      </c>
      <c r="CA51" s="10" t="str">
        <f>IF($AG51="","",IF(OR($V51&lt;2.7,$V51&gt;90),"Age OOR",($AG51-BW51)/VLOOKUP(BW$14&amp;"-rse-"&amp;$L51,Equations!$G:$I,3,0)))</f>
        <v/>
      </c>
      <c r="CB51" s="10" t="str">
        <f>IF($AH51="","",IF(OR($V51&lt;2.7,$V51&gt;90),"Age OOR",VLOOKUP(CB$14&amp;"-int-"&amp;$M51,Equations!$G:$I,3,0)+VLOOKUP(CB$14&amp;"-sexo-"&amp;$M51,Equations!$G:$I,3,0)*$U51+VLOOKUP(CB$14&amp;"-edad-"&amp;$M51,Equations!$G:$I,3,0)*$V51+VLOOKUP(CB$14&amp;"-est-"&amp;$M51,Equations!$G:$I,3,0)*(1/$W51)+VLOOKUP(CB$14&amp;"-imc-"&amp;$M51,Equations!$G:$I,3,0)*(1/$Q51)))</f>
        <v/>
      </c>
      <c r="CC51" s="10" t="str">
        <f>IF($AH51="","",IF(OR($V51&lt;2.7,$V51&gt;90),"Age OOR",CB51-1.6449*VLOOKUP(CB$14&amp;"-rse-"&amp;$M51,Equations!$G:$I,3,0)))</f>
        <v/>
      </c>
      <c r="CD51" s="10" t="str">
        <f>IF($AH51="","",IF(OR($V51&lt;2.7,$V51&gt;90),"Age OOR",CB51+1.6449*VLOOKUP(CB$14&amp;"-rse-"&amp;$M51,Equations!$G:$I,3,0)))</f>
        <v/>
      </c>
      <c r="CE51" s="10" t="str">
        <f t="shared" si="21"/>
        <v/>
      </c>
      <c r="CF51" s="10" t="str">
        <f>IF($AH51="","",IF(OR($V51&lt;2.7,$V51&gt;90),"Age OOR",($AH51-CB51)/VLOOKUP(CB$14&amp;"-rse-"&amp;$M51,Equations!$G:$I,3,0)))</f>
        <v/>
      </c>
      <c r="CG51" s="10" t="str">
        <f>IF($AI51="","",IF(OR($V51&lt;2.7,$V51&gt;90),"Age OOR",VLOOKUP(CG$14&amp;"-int-"&amp;$N51,Equations!$G:$I,3,0)+VLOOKUP(CG$14&amp;"-sexo-"&amp;$N51,Equations!$G:$I,3,0)*$U51+VLOOKUP(CG$14&amp;"-edad-"&amp;$N51,Equations!$G:$I,3,0)*$V51+VLOOKUP(CG$14&amp;"-est-"&amp;$N51,Equations!$G:$I,3,0)*(1/$W51)+VLOOKUP(CG$14&amp;"-imc-"&amp;$N51,Equations!$G:$I,3,0)*(1/$Q51)))</f>
        <v/>
      </c>
      <c r="CH51" s="10" t="str">
        <f>IF($AI51="","",IF(OR($V51&lt;2.7,$V51&gt;90),"Age OOR",CG51-1.6449*VLOOKUP(CG$14&amp;"-rse-"&amp;$N51,Equations!$G:$I,3,0)))</f>
        <v/>
      </c>
      <c r="CI51" s="10" t="str">
        <f>IF($AI51="","",IF(OR($V51&lt;2.7,$V51&gt;90),"Age OOR",CG51+1.6449*VLOOKUP(CG$14&amp;"-rse-"&amp;$N51,Equations!$G:$I,3,0)))</f>
        <v/>
      </c>
      <c r="CJ51" s="10" t="str">
        <f t="shared" si="22"/>
        <v/>
      </c>
      <c r="CK51" s="10" t="str">
        <f>IF($AI51="","",IF(OR($V51&lt;2.7,$V51&gt;90),"Age OOR",($AI51-CG51)/VLOOKUP(CG$14&amp;"-rse-"&amp;$N51,Equations!$G:$I,3,0)))</f>
        <v/>
      </c>
      <c r="CL51" s="10" t="str">
        <f>IF($AJ51="","",IF(OR($V51&lt;2.7,$V51&gt;90),"Age OOR",VLOOKUP(CL$14&amp;"-int-"&amp;$O51,Equations!$G:$I,3,0)+VLOOKUP(CL$14&amp;"-sexo-"&amp;$O51,Equations!$G:$I,3,0)*$U51+VLOOKUP(CL$14&amp;"-edad-"&amp;$O51,Equations!$G:$I,3,0)*$V51+VLOOKUP(CL$14&amp;"-est-"&amp;$O51,Equations!$G:$I,3,0)*(1/$W51)+VLOOKUP(CL$14&amp;"-imc-"&amp;$O51,Equations!$G:$I,3,0)*(1/$Q51)))</f>
        <v/>
      </c>
      <c r="CM51" s="10" t="str">
        <f>IF($AJ51="","",IF(OR($V51&lt;2.7,$V51&gt;90),"Age OOR",CL51-1.6449*VLOOKUP(CL$14&amp;"-rse-"&amp;$O51,Equations!$G:$I,3,0)))</f>
        <v/>
      </c>
      <c r="CN51" s="10" t="str">
        <f>IF($AJ51="","",IF(OR($V51&lt;2.7,$V51&gt;90),"Age OOR",CL51+1.6449*VLOOKUP(CL$14&amp;"-rse-"&amp;$O51,Equations!$G:$I,3,0)))</f>
        <v/>
      </c>
      <c r="CO51" s="10" t="str">
        <f t="shared" si="23"/>
        <v/>
      </c>
      <c r="CP51" s="10" t="str">
        <f>IF($AJ51="","",IF(OR($V51&lt;2.7,$V51&gt;90),"Age OOR",($AJ51-CL51)/VLOOKUP(CL$14&amp;"-rse-"&amp;$O51,Equations!$G:$I,3,0)))</f>
        <v/>
      </c>
      <c r="CQ51" s="10" t="str">
        <f>IF($AK51="","",IF(OR($V51&lt;2.7,$V51&gt;90),"Age OOR",EXP(VLOOKUP(CQ$14&amp;"-int-"&amp;$P51,Equations!$G:$I,3,0)+VLOOKUP(CQ$14&amp;"-sexo-"&amp;$P51,Equations!$G:$I,3,0)*$U51+VLOOKUP(CQ$14&amp;"-edad-"&amp;$P51,Equations!$G:$I,3,0)*$V51+VLOOKUP(CQ$14&amp;"-est-"&amp;$P51,Equations!$G:$I,3,0)*(1/$W51)+VLOOKUP(CQ$14&amp;"-imc-"&amp;$P51,Equations!$G:$I,3,0)*(1/$Q51))))</f>
        <v/>
      </c>
      <c r="CR51" s="10" t="str">
        <f>IF($AK51="","",IF(OR($V51&lt;2.7,$V51&gt;90),"Age OOR",EXP(LN(CQ51)-1.6449*VLOOKUP(CQ$14&amp;"-rse-"&amp;$P51,Equations!$G:$I,3,0))))</f>
        <v/>
      </c>
      <c r="CS51" s="10" t="str">
        <f>IF($AK51="","",IF(OR($V51&lt;2.7,$V51&gt;90),"Age OOR",EXP(LN(CQ51)+1.6449*VLOOKUP(CQ$14&amp;"-rse-"&amp;$P51,Equations!$G:$I,3,0))))</f>
        <v/>
      </c>
      <c r="CT51" s="10" t="str">
        <f t="shared" si="24"/>
        <v/>
      </c>
      <c r="CU51" s="10" t="str">
        <f>IF($AK51="","",IF(OR($V51&lt;2.7,$V51&gt;90),"Age OOR",(LN($AK51)-LN(CQ51))/VLOOKUP(CQ$14&amp;"-rse-"&amp;$P51,Equations!$G:$I,3,0)))</f>
        <v/>
      </c>
      <c r="CV51" s="47"/>
    </row>
    <row r="52" spans="5:123" x14ac:dyDescent="0.2">
      <c r="E52" s="23" t="str">
        <f t="shared" si="0"/>
        <v>Age out of range</v>
      </c>
      <c r="F52" s="23" t="str">
        <f t="shared" si="1"/>
        <v>Age out of range</v>
      </c>
      <c r="G52" s="23" t="str">
        <f t="shared" si="2"/>
        <v>Age out of range</v>
      </c>
      <c r="H52" s="23" t="str">
        <f t="shared" si="3"/>
        <v>Age out of range</v>
      </c>
      <c r="I52" s="23" t="str">
        <f t="shared" si="4"/>
        <v>Age out of range</v>
      </c>
      <c r="J52" s="23" t="str">
        <f t="shared" si="5"/>
        <v>Age out of range</v>
      </c>
      <c r="K52" s="23" t="str">
        <f t="shared" si="6"/>
        <v>Age out of range</v>
      </c>
      <c r="L52" s="23" t="str">
        <f t="shared" si="7"/>
        <v>Age out of range</v>
      </c>
      <c r="M52" s="23" t="str">
        <f t="shared" si="8"/>
        <v>Age out of range</v>
      </c>
      <c r="N52" s="23" t="str">
        <f t="shared" si="9"/>
        <v>Age out of range</v>
      </c>
      <c r="O52" s="23" t="str">
        <f t="shared" si="10"/>
        <v>Age out of range</v>
      </c>
      <c r="P52" s="23" t="str">
        <f t="shared" si="11"/>
        <v>Age out of range</v>
      </c>
      <c r="Q52" s="23" t="e">
        <f t="shared" si="12"/>
        <v>#DIV/0!</v>
      </c>
      <c r="R52" s="17"/>
      <c r="S52" s="23">
        <v>36</v>
      </c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7"/>
      <c r="AM52" s="47"/>
      <c r="AN52" s="10" t="str">
        <f>IF($Z52="","",IF(OR($V52&lt;2.7,$V52&gt;90),"Age OOR",VLOOKUP(AN$14&amp;"-int-"&amp;$E52,Equations!$G:$I,3,0)+VLOOKUP(AN$14&amp;"-sexo-"&amp;$E52,Equations!$G:$I,3,0)*$U52+VLOOKUP(AN$14&amp;"-edad-"&amp;$E52,Equations!$G:$I,3,0)*$V52+VLOOKUP(AN$14&amp;"-est-"&amp;$E52,Equations!$G:$I,3,0)*(1/$W52)+VLOOKUP(AN$14&amp;"-imc-"&amp;$E52,Equations!$G:$I,3,0)*(1/$Q52)))</f>
        <v/>
      </c>
      <c r="AO52" s="10" t="str">
        <f>IF($Z52="","",IF(OR($V52&lt;2.7,$V52&gt;90),"Age OOR",AN52-1.6449*VLOOKUP(AN$14&amp;"-rse-"&amp;$E52,Equations!$G:$I,3,0)))</f>
        <v/>
      </c>
      <c r="AP52" s="10" t="str">
        <f>IF($Z52="","",IF(OR($V52&lt;2.7,$V52&gt;90),"Age OOR",AN52+1.6449*VLOOKUP(AN$14&amp;"-rse-"&amp;$E52,Equations!$G:$I,3,0)))</f>
        <v/>
      </c>
      <c r="AQ52" s="10" t="str">
        <f t="shared" si="13"/>
        <v/>
      </c>
      <c r="AR52" s="10" t="str">
        <f>IF($Z52="","",IF(OR($V52&lt;2.7,$V52&gt;90),"Age OOR",($Z52-AN52)/VLOOKUP(AN$14&amp;"-rse-"&amp;$E52,Equations!$G:$I,3,0)))</f>
        <v/>
      </c>
      <c r="AS52" s="10" t="str">
        <f>IF($AA52="","",IF(OR($V52&lt;2.7,$V52&gt;90),"Age OOR",VLOOKUP(AS$14&amp;"-int-"&amp;$F52,Equations!$G:$I,3,0)+VLOOKUP(AS$14&amp;"-sexo-"&amp;$F52,Equations!$G:$I,3,0)*$U52+VLOOKUP(AS$14&amp;"-edad-"&amp;$F52,Equations!$G:$I,3,0)*$V52+VLOOKUP(AS$14&amp;"-est-"&amp;$F52,Equations!$G:$I,3,0)*(1/$W52)+VLOOKUP(AS$14&amp;"-imc-"&amp;$F52,Equations!$G:$I,3,0)*(1/$Q52)))</f>
        <v/>
      </c>
      <c r="AT52" s="10" t="str">
        <f>IF($AA52="","",IF(OR($V52&lt;2.7,$V52&gt;90),"Age OOR",AS52-1.6449*VLOOKUP(AS$14&amp;"-rse-"&amp;$F52,Equations!$G:$I,3,0)))</f>
        <v/>
      </c>
      <c r="AU52" s="10" t="str">
        <f>IF($AA52="","",IF(OR($V52&lt;2.7,$V52&gt;90),"Age OOR",AS52+1.6449*VLOOKUP(AS$14&amp;"-rse-"&amp;$F52,Equations!$G:$I,3,0)))</f>
        <v/>
      </c>
      <c r="AV52" s="10" t="str">
        <f t="shared" si="14"/>
        <v/>
      </c>
      <c r="AW52" s="10" t="str">
        <f>IF($AA52="","",IF(OR($V52&lt;2.7,$V52&gt;90),"Age OOR",($AA52-AS52)/VLOOKUP(AS$14&amp;"-rse-"&amp;$F52,Equations!$G:$I,3,0)))</f>
        <v/>
      </c>
      <c r="AX52" s="10" t="str">
        <f>IF($AB52="","",IF(OR($V52&lt;2.7,$V52&gt;90),"Age OOR",VLOOKUP(AX$14&amp;"-int-"&amp;$G52,Equations!$G:$I,3,0)+VLOOKUP(AX$14&amp;"-sexo-"&amp;$G52,Equations!$G:$I,3,0)*$U52+VLOOKUP(AX$14&amp;"-edad-"&amp;$G52,Equations!$G:$I,3,0)*$V52+VLOOKUP(AX$14&amp;"-est-"&amp;$G52,Equations!$G:$I,3,0)*(1/$W52)+VLOOKUP(AX$14&amp;"-imc-"&amp;$G52,Equations!$G:$I,3,0)*(1/$Q52)))</f>
        <v/>
      </c>
      <c r="AY52" s="10" t="str">
        <f>IF($AB52="","",IF(OR($V52&lt;2.7,$V52&gt;90),"Age OOR",AX52-1.6449*VLOOKUP(AX$14&amp;"-rse-"&amp;$G52,Equations!$G:$I,3,0)))</f>
        <v/>
      </c>
      <c r="AZ52" s="10" t="str">
        <f>IF($AB52="","",IF(OR($V52&lt;2.7,$V52&gt;90),"Age OOR",AX52+1.6449*VLOOKUP(AX$14&amp;"-rse-"&amp;$G52,Equations!$G:$I,3,0)))</f>
        <v/>
      </c>
      <c r="BA52" s="10" t="str">
        <f t="shared" si="15"/>
        <v/>
      </c>
      <c r="BB52" s="10" t="str">
        <f>IF($AB52="","",IF(OR($V52&lt;2.7,$V52&gt;90),"Age OOR",($AB52-AX52)/VLOOKUP(AX$14&amp;"-rse-"&amp;$G52,Equations!$G:$I,3,0)))</f>
        <v/>
      </c>
      <c r="BC52" s="10" t="str">
        <f>IF($AC52="","",IF(OR($V52&lt;2.7,$V52&gt;90),"Age OOR",VLOOKUP(BC$14&amp;"-int-"&amp;$H52,Equations!$G:$I,3,0)+VLOOKUP(BC$14&amp;"-sexo-"&amp;$H52,Equations!$G:$I,3,0)*$U52+VLOOKUP(BC$14&amp;"-edad-"&amp;$H52,Equations!$G:$I,3,0)*$V52+VLOOKUP(BC$14&amp;"-est-"&amp;$H52,Equations!$G:$I,3,0)*(1/$W52)+VLOOKUP(BC$14&amp;"-imc-"&amp;$H52,Equations!$G:$I,3,0)*(1/$Q52)))</f>
        <v/>
      </c>
      <c r="BD52" s="10" t="str">
        <f>IF($AC52="","",IF(OR($V52&lt;2.7,$V52&gt;90),"Age OOR",BC52-1.6449*VLOOKUP(BC$14&amp;"-rse-"&amp;$H52,Equations!$G:$I,3,0)))</f>
        <v/>
      </c>
      <c r="BE52" s="10" t="str">
        <f>IF($AC52="","",IF(OR($V52&lt;2.7,$V52&gt;90),"Age OOR",BC52+1.6449*VLOOKUP(BC$14&amp;"-rse-"&amp;$H52,Equations!$G:$I,3,0)))</f>
        <v/>
      </c>
      <c r="BF52" s="10" t="str">
        <f t="shared" si="16"/>
        <v/>
      </c>
      <c r="BG52" s="10" t="str">
        <f>IF($AC52="","",IF(OR($V52&lt;2.7,$V52&gt;90),"Age OOR",($AC52-BC52)/VLOOKUP(BC$14&amp;"-rse-"&amp;$H52,Equations!$G:$I,3,0)))</f>
        <v/>
      </c>
      <c r="BH52" s="10" t="str">
        <f>IF($AD52="","",IF(OR($V52&lt;2.7,$V52&gt;90),"Age OOR",VLOOKUP(BH$14&amp;"-int-"&amp;$I52,Equations!$G:$I,3,0)+VLOOKUP(BH$14&amp;"-sexo-"&amp;$I52,Equations!$G:$I,3,0)*$U52+VLOOKUP(BH$14&amp;"-edad-"&amp;$I52,Equations!$G:$I,3,0)*$V52+VLOOKUP(BH$14&amp;"-est-"&amp;$I52,Equations!$G:$I,3,0)*(1/$W52)+VLOOKUP(BH$14&amp;"-imc-"&amp;$I52,Equations!$G:$I,3,0)*(1/$Q52)))</f>
        <v/>
      </c>
      <c r="BI52" s="10" t="str">
        <f>IF($AD52="","",IF(OR($V52&lt;2.7,$V52&gt;90),"Age OOR",BH52-1.6449*VLOOKUP(BH$14&amp;"-rse-"&amp;$I52,Equations!$G:$I,3,0)))</f>
        <v/>
      </c>
      <c r="BJ52" s="10" t="str">
        <f>IF($AD52="","",IF(OR($V52&lt;2.7,$V52&gt;90),"Age OOR",BH52+1.6449*VLOOKUP(BH$14&amp;"-rse-"&amp;$I52,Equations!$G:$I,3,0)))</f>
        <v/>
      </c>
      <c r="BK52" s="10" t="str">
        <f t="shared" si="17"/>
        <v/>
      </c>
      <c r="BL52" s="10" t="str">
        <f>IF($AD52="","",IF(OR($V52&lt;2.7,$V52&gt;90),"Age OOR",($AD52-BH52)/VLOOKUP(BH$14&amp;"-rse-"&amp;$I52,Equations!$G:$I,3,0)))</f>
        <v/>
      </c>
      <c r="BM52" s="10" t="str">
        <f>IF($AE52="","",IF(OR($V52&lt;2.7,$V52&gt;90),"Age OOR",VLOOKUP(BM$14&amp;"-int-"&amp;$J52,Equations!$G:$I,3,0)+VLOOKUP(BM$14&amp;"-sexo-"&amp;$J52,Equations!$G:$I,3,0)*$U52+VLOOKUP(BM$14&amp;"-edad-"&amp;$J52,Equations!$G:$I,3,0)*$V52+VLOOKUP(BM$14&amp;"-est-"&amp;$J52,Equations!$G:$I,3,0)*(1/$W52)+VLOOKUP(BM$14&amp;"-imc-"&amp;$J52,Equations!$G:$I,3,0)*(1/$Q52)))</f>
        <v/>
      </c>
      <c r="BN52" s="10" t="str">
        <f>IF($AE52="","",IF(OR($V52&lt;2.7,$V52&gt;90),"Age OOR",BM52-1.6449*VLOOKUP(BM$14&amp;"-rse-"&amp;$J52,Equations!$G:$I,3,0)))</f>
        <v/>
      </c>
      <c r="BO52" s="10" t="str">
        <f>IF($AE52="","",IF(OR($V52&lt;2.7,$V52&gt;90),"Age OOR",BM52+1.6449*VLOOKUP(BM$14&amp;"-rse-"&amp;$J52,Equations!$G:$I,3,0)))</f>
        <v/>
      </c>
      <c r="BP52" s="10" t="str">
        <f t="shared" si="18"/>
        <v/>
      </c>
      <c r="BQ52" s="10" t="str">
        <f>IF($AE52="","",IF(OR($V52&lt;2.7,$V52&gt;90),"Age OOR",($AE52-BM52)/VLOOKUP(BM$14&amp;"-rse-"&amp;$J52,Equations!$G:$I,3,0)))</f>
        <v/>
      </c>
      <c r="BR52" s="10" t="str">
        <f>IF($AF52="","",IF(OR($V52&lt;2.7,$V52&gt;90),"Age OOR",VLOOKUP(BR$14&amp;"-int-"&amp;$K52,Equations!$G:$I,3,0)+VLOOKUP(BR$14&amp;"-sexo-"&amp;$K52,Equations!$G:$I,3,0)*$U52+VLOOKUP(BR$14&amp;"-edad-"&amp;$K52,Equations!$G:$I,3,0)*$V52+VLOOKUP(BR$14&amp;"-est-"&amp;$K52,Equations!$G:$I,3,0)*(1/$W52)+VLOOKUP(BR$14&amp;"-imc-"&amp;$K52,Equations!$G:$I,3,0)*(1/$Q52)))</f>
        <v/>
      </c>
      <c r="BS52" s="10" t="str">
        <f>IF($AF52="","",IF(OR($V52&lt;2.7,$V52&gt;90),"Age OOR",BR52-1.6449*VLOOKUP(BR$14&amp;"-rse-"&amp;$K52,Equations!$G:$I,3,0)))</f>
        <v/>
      </c>
      <c r="BT52" s="10" t="str">
        <f>IF($AF52="","",IF(OR($V52&lt;2.7,$V52&gt;90),"Age OOR",BR52+1.6449*VLOOKUP(BR$14&amp;"-rse-"&amp;$K52,Equations!$G:$I,3,0)))</f>
        <v/>
      </c>
      <c r="BU52" s="10" t="str">
        <f t="shared" si="19"/>
        <v/>
      </c>
      <c r="BV52" s="10" t="str">
        <f>IF($AF52="","",IF(OR($V52&lt;2.7,$V52&gt;90),"Age OOR",($AF52-BR52)/VLOOKUP(BR$14&amp;"-rse-"&amp;$K52,Equations!$G:$I,3,0)))</f>
        <v/>
      </c>
      <c r="BW52" s="10" t="str">
        <f>IF($AG52="","",IF(OR($V52&lt;2.7,$V52&gt;90),"Age OOR",VLOOKUP(BW$14&amp;"-int-"&amp;$L52,Equations!$G:$I,3,0)+VLOOKUP(BW$14&amp;"-sexo-"&amp;$L52,Equations!$G:$I,3,0)*$U52+VLOOKUP(BW$14&amp;"-edad-"&amp;$L52,Equations!$G:$I,3,0)*$V52+VLOOKUP(BW$14&amp;"-est-"&amp;$L52,Equations!$G:$I,3,0)*(1/$W52)+VLOOKUP(BW$14&amp;"-imc-"&amp;$L52,Equations!$G:$I,3,0)*(1/$Q52)))</f>
        <v/>
      </c>
      <c r="BX52" s="10" t="str">
        <f>IF($AG52="","",IF(OR($V52&lt;2.7,$V52&gt;90),"Age OOR",BW52-1.6449*VLOOKUP(BW$14&amp;"-rse-"&amp;$L52,Equations!$G:$I,3,0)))</f>
        <v/>
      </c>
      <c r="BY52" s="10" t="str">
        <f>IF($AG52="","",IF(OR($V52&lt;2.7,$V52&gt;90),"Age OOR",BW52+1.6449*VLOOKUP(BW$14&amp;"-rse-"&amp;$L52,Equations!$G:$I,3,0)))</f>
        <v/>
      </c>
      <c r="BZ52" s="10" t="str">
        <f t="shared" si="20"/>
        <v/>
      </c>
      <c r="CA52" s="10" t="str">
        <f>IF($AG52="","",IF(OR($V52&lt;2.7,$V52&gt;90),"Age OOR",($AG52-BW52)/VLOOKUP(BW$14&amp;"-rse-"&amp;$L52,Equations!$G:$I,3,0)))</f>
        <v/>
      </c>
      <c r="CB52" s="10" t="str">
        <f>IF($AH52="","",IF(OR($V52&lt;2.7,$V52&gt;90),"Age OOR",VLOOKUP(CB$14&amp;"-int-"&amp;$M52,Equations!$G:$I,3,0)+VLOOKUP(CB$14&amp;"-sexo-"&amp;$M52,Equations!$G:$I,3,0)*$U52+VLOOKUP(CB$14&amp;"-edad-"&amp;$M52,Equations!$G:$I,3,0)*$V52+VLOOKUP(CB$14&amp;"-est-"&amp;$M52,Equations!$G:$I,3,0)*(1/$W52)+VLOOKUP(CB$14&amp;"-imc-"&amp;$M52,Equations!$G:$I,3,0)*(1/$Q52)))</f>
        <v/>
      </c>
      <c r="CC52" s="10" t="str">
        <f>IF($AH52="","",IF(OR($V52&lt;2.7,$V52&gt;90),"Age OOR",CB52-1.6449*VLOOKUP(CB$14&amp;"-rse-"&amp;$M52,Equations!$G:$I,3,0)))</f>
        <v/>
      </c>
      <c r="CD52" s="10" t="str">
        <f>IF($AH52="","",IF(OR($V52&lt;2.7,$V52&gt;90),"Age OOR",CB52+1.6449*VLOOKUP(CB$14&amp;"-rse-"&amp;$M52,Equations!$G:$I,3,0)))</f>
        <v/>
      </c>
      <c r="CE52" s="10" t="str">
        <f t="shared" si="21"/>
        <v/>
      </c>
      <c r="CF52" s="10" t="str">
        <f>IF($AH52="","",IF(OR($V52&lt;2.7,$V52&gt;90),"Age OOR",($AH52-CB52)/VLOOKUP(CB$14&amp;"-rse-"&amp;$M52,Equations!$G:$I,3,0)))</f>
        <v/>
      </c>
      <c r="CG52" s="10" t="str">
        <f>IF($AI52="","",IF(OR($V52&lt;2.7,$V52&gt;90),"Age OOR",VLOOKUP(CG$14&amp;"-int-"&amp;$N52,Equations!$G:$I,3,0)+VLOOKUP(CG$14&amp;"-sexo-"&amp;$N52,Equations!$G:$I,3,0)*$U52+VLOOKUP(CG$14&amp;"-edad-"&amp;$N52,Equations!$G:$I,3,0)*$V52+VLOOKUP(CG$14&amp;"-est-"&amp;$N52,Equations!$G:$I,3,0)*(1/$W52)+VLOOKUP(CG$14&amp;"-imc-"&amp;$N52,Equations!$G:$I,3,0)*(1/$Q52)))</f>
        <v/>
      </c>
      <c r="CH52" s="10" t="str">
        <f>IF($AI52="","",IF(OR($V52&lt;2.7,$V52&gt;90),"Age OOR",CG52-1.6449*VLOOKUP(CG$14&amp;"-rse-"&amp;$N52,Equations!$G:$I,3,0)))</f>
        <v/>
      </c>
      <c r="CI52" s="10" t="str">
        <f>IF($AI52="","",IF(OR($V52&lt;2.7,$V52&gt;90),"Age OOR",CG52+1.6449*VLOOKUP(CG$14&amp;"-rse-"&amp;$N52,Equations!$G:$I,3,0)))</f>
        <v/>
      </c>
      <c r="CJ52" s="10" t="str">
        <f t="shared" si="22"/>
        <v/>
      </c>
      <c r="CK52" s="10" t="str">
        <f>IF($AI52="","",IF(OR($V52&lt;2.7,$V52&gt;90),"Age OOR",($AI52-CG52)/VLOOKUP(CG$14&amp;"-rse-"&amp;$N52,Equations!$G:$I,3,0)))</f>
        <v/>
      </c>
      <c r="CL52" s="10" t="str">
        <f>IF($AJ52="","",IF(OR($V52&lt;2.7,$V52&gt;90),"Age OOR",VLOOKUP(CL$14&amp;"-int-"&amp;$O52,Equations!$G:$I,3,0)+VLOOKUP(CL$14&amp;"-sexo-"&amp;$O52,Equations!$G:$I,3,0)*$U52+VLOOKUP(CL$14&amp;"-edad-"&amp;$O52,Equations!$G:$I,3,0)*$V52+VLOOKUP(CL$14&amp;"-est-"&amp;$O52,Equations!$G:$I,3,0)*(1/$W52)+VLOOKUP(CL$14&amp;"-imc-"&amp;$O52,Equations!$G:$I,3,0)*(1/$Q52)))</f>
        <v/>
      </c>
      <c r="CM52" s="10" t="str">
        <f>IF($AJ52="","",IF(OR($V52&lt;2.7,$V52&gt;90),"Age OOR",CL52-1.6449*VLOOKUP(CL$14&amp;"-rse-"&amp;$O52,Equations!$G:$I,3,0)))</f>
        <v/>
      </c>
      <c r="CN52" s="10" t="str">
        <f>IF($AJ52="","",IF(OR($V52&lt;2.7,$V52&gt;90),"Age OOR",CL52+1.6449*VLOOKUP(CL$14&amp;"-rse-"&amp;$O52,Equations!$G:$I,3,0)))</f>
        <v/>
      </c>
      <c r="CO52" s="10" t="str">
        <f t="shared" si="23"/>
        <v/>
      </c>
      <c r="CP52" s="10" t="str">
        <f>IF($AJ52="","",IF(OR($V52&lt;2.7,$V52&gt;90),"Age OOR",($AJ52-CL52)/VLOOKUP(CL$14&amp;"-rse-"&amp;$O52,Equations!$G:$I,3,0)))</f>
        <v/>
      </c>
      <c r="CQ52" s="10" t="str">
        <f>IF($AK52="","",IF(OR($V52&lt;2.7,$V52&gt;90),"Age OOR",EXP(VLOOKUP(CQ$14&amp;"-int-"&amp;$P52,Equations!$G:$I,3,0)+VLOOKUP(CQ$14&amp;"-sexo-"&amp;$P52,Equations!$G:$I,3,0)*$U52+VLOOKUP(CQ$14&amp;"-edad-"&amp;$P52,Equations!$G:$I,3,0)*$V52+VLOOKUP(CQ$14&amp;"-est-"&amp;$P52,Equations!$G:$I,3,0)*(1/$W52)+VLOOKUP(CQ$14&amp;"-imc-"&amp;$P52,Equations!$G:$I,3,0)*(1/$Q52))))</f>
        <v/>
      </c>
      <c r="CR52" s="10" t="str">
        <f>IF($AK52="","",IF(OR($V52&lt;2.7,$V52&gt;90),"Age OOR",EXP(LN(CQ52)-1.6449*VLOOKUP(CQ$14&amp;"-rse-"&amp;$P52,Equations!$G:$I,3,0))))</f>
        <v/>
      </c>
      <c r="CS52" s="10" t="str">
        <f>IF($AK52="","",IF(OR($V52&lt;2.7,$V52&gt;90),"Age OOR",EXP(LN(CQ52)+1.6449*VLOOKUP(CQ$14&amp;"-rse-"&amp;$P52,Equations!$G:$I,3,0))))</f>
        <v/>
      </c>
      <c r="CT52" s="10" t="str">
        <f t="shared" si="24"/>
        <v/>
      </c>
      <c r="CU52" s="10" t="str">
        <f>IF($AK52="","",IF(OR($V52&lt;2.7,$V52&gt;90),"Age OOR",(LN($AK52)-LN(CQ52))/VLOOKUP(CQ$14&amp;"-rse-"&amp;$P52,Equations!$G:$I,3,0)))</f>
        <v/>
      </c>
      <c r="CV52" s="47"/>
    </row>
    <row r="53" spans="5:123" x14ac:dyDescent="0.2">
      <c r="E53" s="23" t="str">
        <f t="shared" si="0"/>
        <v>Age out of range</v>
      </c>
      <c r="F53" s="23" t="str">
        <f t="shared" si="1"/>
        <v>Age out of range</v>
      </c>
      <c r="G53" s="23" t="str">
        <f t="shared" si="2"/>
        <v>Age out of range</v>
      </c>
      <c r="H53" s="23" t="str">
        <f t="shared" si="3"/>
        <v>Age out of range</v>
      </c>
      <c r="I53" s="23" t="str">
        <f t="shared" si="4"/>
        <v>Age out of range</v>
      </c>
      <c r="J53" s="23" t="str">
        <f t="shared" si="5"/>
        <v>Age out of range</v>
      </c>
      <c r="K53" s="23" t="str">
        <f t="shared" si="6"/>
        <v>Age out of range</v>
      </c>
      <c r="L53" s="23" t="str">
        <f t="shared" si="7"/>
        <v>Age out of range</v>
      </c>
      <c r="M53" s="23" t="str">
        <f t="shared" si="8"/>
        <v>Age out of range</v>
      </c>
      <c r="N53" s="23" t="str">
        <f t="shared" si="9"/>
        <v>Age out of range</v>
      </c>
      <c r="O53" s="23" t="str">
        <f t="shared" si="10"/>
        <v>Age out of range</v>
      </c>
      <c r="P53" s="23" t="str">
        <f t="shared" si="11"/>
        <v>Age out of range</v>
      </c>
      <c r="Q53" s="23" t="e">
        <f t="shared" si="12"/>
        <v>#DIV/0!</v>
      </c>
      <c r="R53" s="17"/>
      <c r="S53" s="23">
        <v>37</v>
      </c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7"/>
      <c r="AM53" s="47"/>
      <c r="AN53" s="10" t="str">
        <f>IF($Z53="","",IF(OR($V53&lt;2.7,$V53&gt;90),"Age OOR",VLOOKUP(AN$14&amp;"-int-"&amp;$E53,Equations!$G:$I,3,0)+VLOOKUP(AN$14&amp;"-sexo-"&amp;$E53,Equations!$G:$I,3,0)*$U53+VLOOKUP(AN$14&amp;"-edad-"&amp;$E53,Equations!$G:$I,3,0)*$V53+VLOOKUP(AN$14&amp;"-est-"&amp;$E53,Equations!$G:$I,3,0)*(1/$W53)+VLOOKUP(AN$14&amp;"-imc-"&amp;$E53,Equations!$G:$I,3,0)*(1/$Q53)))</f>
        <v/>
      </c>
      <c r="AO53" s="10" t="str">
        <f>IF($Z53="","",IF(OR($V53&lt;2.7,$V53&gt;90),"Age OOR",AN53-1.6449*VLOOKUP(AN$14&amp;"-rse-"&amp;$E53,Equations!$G:$I,3,0)))</f>
        <v/>
      </c>
      <c r="AP53" s="10" t="str">
        <f>IF($Z53="","",IF(OR($V53&lt;2.7,$V53&gt;90),"Age OOR",AN53+1.6449*VLOOKUP(AN$14&amp;"-rse-"&amp;$E53,Equations!$G:$I,3,0)))</f>
        <v/>
      </c>
      <c r="AQ53" s="10" t="str">
        <f t="shared" si="13"/>
        <v/>
      </c>
      <c r="AR53" s="10" t="str">
        <f>IF($Z53="","",IF(OR($V53&lt;2.7,$V53&gt;90),"Age OOR",($Z53-AN53)/VLOOKUP(AN$14&amp;"-rse-"&amp;$E53,Equations!$G:$I,3,0)))</f>
        <v/>
      </c>
      <c r="AS53" s="10" t="str">
        <f>IF($AA53="","",IF(OR($V53&lt;2.7,$V53&gt;90),"Age OOR",VLOOKUP(AS$14&amp;"-int-"&amp;$F53,Equations!$G:$I,3,0)+VLOOKUP(AS$14&amp;"-sexo-"&amp;$F53,Equations!$G:$I,3,0)*$U53+VLOOKUP(AS$14&amp;"-edad-"&amp;$F53,Equations!$G:$I,3,0)*$V53+VLOOKUP(AS$14&amp;"-est-"&amp;$F53,Equations!$G:$I,3,0)*(1/$W53)+VLOOKUP(AS$14&amp;"-imc-"&amp;$F53,Equations!$G:$I,3,0)*(1/$Q53)))</f>
        <v/>
      </c>
      <c r="AT53" s="10" t="str">
        <f>IF($AA53="","",IF(OR($V53&lt;2.7,$V53&gt;90),"Age OOR",AS53-1.6449*VLOOKUP(AS$14&amp;"-rse-"&amp;$F53,Equations!$G:$I,3,0)))</f>
        <v/>
      </c>
      <c r="AU53" s="10" t="str">
        <f>IF($AA53="","",IF(OR($V53&lt;2.7,$V53&gt;90),"Age OOR",AS53+1.6449*VLOOKUP(AS$14&amp;"-rse-"&amp;$F53,Equations!$G:$I,3,0)))</f>
        <v/>
      </c>
      <c r="AV53" s="10" t="str">
        <f t="shared" si="14"/>
        <v/>
      </c>
      <c r="AW53" s="10" t="str">
        <f>IF($AA53="","",IF(OR($V53&lt;2.7,$V53&gt;90),"Age OOR",($AA53-AS53)/VLOOKUP(AS$14&amp;"-rse-"&amp;$F53,Equations!$G:$I,3,0)))</f>
        <v/>
      </c>
      <c r="AX53" s="10" t="str">
        <f>IF($AB53="","",IF(OR($V53&lt;2.7,$V53&gt;90),"Age OOR",VLOOKUP(AX$14&amp;"-int-"&amp;$G53,Equations!$G:$I,3,0)+VLOOKUP(AX$14&amp;"-sexo-"&amp;$G53,Equations!$G:$I,3,0)*$U53+VLOOKUP(AX$14&amp;"-edad-"&amp;$G53,Equations!$G:$I,3,0)*$V53+VLOOKUP(AX$14&amp;"-est-"&amp;$G53,Equations!$G:$I,3,0)*(1/$W53)+VLOOKUP(AX$14&amp;"-imc-"&amp;$G53,Equations!$G:$I,3,0)*(1/$Q53)))</f>
        <v/>
      </c>
      <c r="AY53" s="10" t="str">
        <f>IF($AB53="","",IF(OR($V53&lt;2.7,$V53&gt;90),"Age OOR",AX53-1.6449*VLOOKUP(AX$14&amp;"-rse-"&amp;$G53,Equations!$G:$I,3,0)))</f>
        <v/>
      </c>
      <c r="AZ53" s="10" t="str">
        <f>IF($AB53="","",IF(OR($V53&lt;2.7,$V53&gt;90),"Age OOR",AX53+1.6449*VLOOKUP(AX$14&amp;"-rse-"&amp;$G53,Equations!$G:$I,3,0)))</f>
        <v/>
      </c>
      <c r="BA53" s="10" t="str">
        <f t="shared" si="15"/>
        <v/>
      </c>
      <c r="BB53" s="10" t="str">
        <f>IF($AB53="","",IF(OR($V53&lt;2.7,$V53&gt;90),"Age OOR",($AB53-AX53)/VLOOKUP(AX$14&amp;"-rse-"&amp;$G53,Equations!$G:$I,3,0)))</f>
        <v/>
      </c>
      <c r="BC53" s="10" t="str">
        <f>IF($AC53="","",IF(OR($V53&lt;2.7,$V53&gt;90),"Age OOR",VLOOKUP(BC$14&amp;"-int-"&amp;$H53,Equations!$G:$I,3,0)+VLOOKUP(BC$14&amp;"-sexo-"&amp;$H53,Equations!$G:$I,3,0)*$U53+VLOOKUP(BC$14&amp;"-edad-"&amp;$H53,Equations!$G:$I,3,0)*$V53+VLOOKUP(BC$14&amp;"-est-"&amp;$H53,Equations!$G:$I,3,0)*(1/$W53)+VLOOKUP(BC$14&amp;"-imc-"&amp;$H53,Equations!$G:$I,3,0)*(1/$Q53)))</f>
        <v/>
      </c>
      <c r="BD53" s="10" t="str">
        <f>IF($AC53="","",IF(OR($V53&lt;2.7,$V53&gt;90),"Age OOR",BC53-1.6449*VLOOKUP(BC$14&amp;"-rse-"&amp;$H53,Equations!$G:$I,3,0)))</f>
        <v/>
      </c>
      <c r="BE53" s="10" t="str">
        <f>IF($AC53="","",IF(OR($V53&lt;2.7,$V53&gt;90),"Age OOR",BC53+1.6449*VLOOKUP(BC$14&amp;"-rse-"&amp;$H53,Equations!$G:$I,3,0)))</f>
        <v/>
      </c>
      <c r="BF53" s="10" t="str">
        <f t="shared" si="16"/>
        <v/>
      </c>
      <c r="BG53" s="10" t="str">
        <f>IF($AC53="","",IF(OR($V53&lt;2.7,$V53&gt;90),"Age OOR",($AC53-BC53)/VLOOKUP(BC$14&amp;"-rse-"&amp;$H53,Equations!$G:$I,3,0)))</f>
        <v/>
      </c>
      <c r="BH53" s="10" t="str">
        <f>IF($AD53="","",IF(OR($V53&lt;2.7,$V53&gt;90),"Age OOR",VLOOKUP(BH$14&amp;"-int-"&amp;$I53,Equations!$G:$I,3,0)+VLOOKUP(BH$14&amp;"-sexo-"&amp;$I53,Equations!$G:$I,3,0)*$U53+VLOOKUP(BH$14&amp;"-edad-"&amp;$I53,Equations!$G:$I,3,0)*$V53+VLOOKUP(BH$14&amp;"-est-"&amp;$I53,Equations!$G:$I,3,0)*(1/$W53)+VLOOKUP(BH$14&amp;"-imc-"&amp;$I53,Equations!$G:$I,3,0)*(1/$Q53)))</f>
        <v/>
      </c>
      <c r="BI53" s="10" t="str">
        <f>IF($AD53="","",IF(OR($V53&lt;2.7,$V53&gt;90),"Age OOR",BH53-1.6449*VLOOKUP(BH$14&amp;"-rse-"&amp;$I53,Equations!$G:$I,3,0)))</f>
        <v/>
      </c>
      <c r="BJ53" s="10" t="str">
        <f>IF($AD53="","",IF(OR($V53&lt;2.7,$V53&gt;90),"Age OOR",BH53+1.6449*VLOOKUP(BH$14&amp;"-rse-"&amp;$I53,Equations!$G:$I,3,0)))</f>
        <v/>
      </c>
      <c r="BK53" s="10" t="str">
        <f t="shared" si="17"/>
        <v/>
      </c>
      <c r="BL53" s="10" t="str">
        <f>IF($AD53="","",IF(OR($V53&lt;2.7,$V53&gt;90),"Age OOR",($AD53-BH53)/VLOOKUP(BH$14&amp;"-rse-"&amp;$I53,Equations!$G:$I,3,0)))</f>
        <v/>
      </c>
      <c r="BM53" s="10" t="str">
        <f>IF($AE53="","",IF(OR($V53&lt;2.7,$V53&gt;90),"Age OOR",VLOOKUP(BM$14&amp;"-int-"&amp;$J53,Equations!$G:$I,3,0)+VLOOKUP(BM$14&amp;"-sexo-"&amp;$J53,Equations!$G:$I,3,0)*$U53+VLOOKUP(BM$14&amp;"-edad-"&amp;$J53,Equations!$G:$I,3,0)*$V53+VLOOKUP(BM$14&amp;"-est-"&amp;$J53,Equations!$G:$I,3,0)*(1/$W53)+VLOOKUP(BM$14&amp;"-imc-"&amp;$J53,Equations!$G:$I,3,0)*(1/$Q53)))</f>
        <v/>
      </c>
      <c r="BN53" s="10" t="str">
        <f>IF($AE53="","",IF(OR($V53&lt;2.7,$V53&gt;90),"Age OOR",BM53-1.6449*VLOOKUP(BM$14&amp;"-rse-"&amp;$J53,Equations!$G:$I,3,0)))</f>
        <v/>
      </c>
      <c r="BO53" s="10" t="str">
        <f>IF($AE53="","",IF(OR($V53&lt;2.7,$V53&gt;90),"Age OOR",BM53+1.6449*VLOOKUP(BM$14&amp;"-rse-"&amp;$J53,Equations!$G:$I,3,0)))</f>
        <v/>
      </c>
      <c r="BP53" s="10" t="str">
        <f t="shared" si="18"/>
        <v/>
      </c>
      <c r="BQ53" s="10" t="str">
        <f>IF($AE53="","",IF(OR($V53&lt;2.7,$V53&gt;90),"Age OOR",($AE53-BM53)/VLOOKUP(BM$14&amp;"-rse-"&amp;$J53,Equations!$G:$I,3,0)))</f>
        <v/>
      </c>
      <c r="BR53" s="10" t="str">
        <f>IF($AF53="","",IF(OR($V53&lt;2.7,$V53&gt;90),"Age OOR",VLOOKUP(BR$14&amp;"-int-"&amp;$K53,Equations!$G:$I,3,0)+VLOOKUP(BR$14&amp;"-sexo-"&amp;$K53,Equations!$G:$I,3,0)*$U53+VLOOKUP(BR$14&amp;"-edad-"&amp;$K53,Equations!$G:$I,3,0)*$V53+VLOOKUP(BR$14&amp;"-est-"&amp;$K53,Equations!$G:$I,3,0)*(1/$W53)+VLOOKUP(BR$14&amp;"-imc-"&amp;$K53,Equations!$G:$I,3,0)*(1/$Q53)))</f>
        <v/>
      </c>
      <c r="BS53" s="10" t="str">
        <f>IF($AF53="","",IF(OR($V53&lt;2.7,$V53&gt;90),"Age OOR",BR53-1.6449*VLOOKUP(BR$14&amp;"-rse-"&amp;$K53,Equations!$G:$I,3,0)))</f>
        <v/>
      </c>
      <c r="BT53" s="10" t="str">
        <f>IF($AF53="","",IF(OR($V53&lt;2.7,$V53&gt;90),"Age OOR",BR53+1.6449*VLOOKUP(BR$14&amp;"-rse-"&amp;$K53,Equations!$G:$I,3,0)))</f>
        <v/>
      </c>
      <c r="BU53" s="10" t="str">
        <f t="shared" si="19"/>
        <v/>
      </c>
      <c r="BV53" s="10" t="str">
        <f>IF($AF53="","",IF(OR($V53&lt;2.7,$V53&gt;90),"Age OOR",($AF53-BR53)/VLOOKUP(BR$14&amp;"-rse-"&amp;$K53,Equations!$G:$I,3,0)))</f>
        <v/>
      </c>
      <c r="BW53" s="10" t="str">
        <f>IF($AG53="","",IF(OR($V53&lt;2.7,$V53&gt;90),"Age OOR",VLOOKUP(BW$14&amp;"-int-"&amp;$L53,Equations!$G:$I,3,0)+VLOOKUP(BW$14&amp;"-sexo-"&amp;$L53,Equations!$G:$I,3,0)*$U53+VLOOKUP(BW$14&amp;"-edad-"&amp;$L53,Equations!$G:$I,3,0)*$V53+VLOOKUP(BW$14&amp;"-est-"&amp;$L53,Equations!$G:$I,3,0)*(1/$W53)+VLOOKUP(BW$14&amp;"-imc-"&amp;$L53,Equations!$G:$I,3,0)*(1/$Q53)))</f>
        <v/>
      </c>
      <c r="BX53" s="10" t="str">
        <f>IF($AG53="","",IF(OR($V53&lt;2.7,$V53&gt;90),"Age OOR",BW53-1.6449*VLOOKUP(BW$14&amp;"-rse-"&amp;$L53,Equations!$G:$I,3,0)))</f>
        <v/>
      </c>
      <c r="BY53" s="10" t="str">
        <f>IF($AG53="","",IF(OR($V53&lt;2.7,$V53&gt;90),"Age OOR",BW53+1.6449*VLOOKUP(BW$14&amp;"-rse-"&amp;$L53,Equations!$G:$I,3,0)))</f>
        <v/>
      </c>
      <c r="BZ53" s="10" t="str">
        <f t="shared" si="20"/>
        <v/>
      </c>
      <c r="CA53" s="10" t="str">
        <f>IF($AG53="","",IF(OR($V53&lt;2.7,$V53&gt;90),"Age OOR",($AG53-BW53)/VLOOKUP(BW$14&amp;"-rse-"&amp;$L53,Equations!$G:$I,3,0)))</f>
        <v/>
      </c>
      <c r="CB53" s="10" t="str">
        <f>IF($AH53="","",IF(OR($V53&lt;2.7,$V53&gt;90),"Age OOR",VLOOKUP(CB$14&amp;"-int-"&amp;$M53,Equations!$G:$I,3,0)+VLOOKUP(CB$14&amp;"-sexo-"&amp;$M53,Equations!$G:$I,3,0)*$U53+VLOOKUP(CB$14&amp;"-edad-"&amp;$M53,Equations!$G:$I,3,0)*$V53+VLOOKUP(CB$14&amp;"-est-"&amp;$M53,Equations!$G:$I,3,0)*(1/$W53)+VLOOKUP(CB$14&amp;"-imc-"&amp;$M53,Equations!$G:$I,3,0)*(1/$Q53)))</f>
        <v/>
      </c>
      <c r="CC53" s="10" t="str">
        <f>IF($AH53="","",IF(OR($V53&lt;2.7,$V53&gt;90),"Age OOR",CB53-1.6449*VLOOKUP(CB$14&amp;"-rse-"&amp;$M53,Equations!$G:$I,3,0)))</f>
        <v/>
      </c>
      <c r="CD53" s="10" t="str">
        <f>IF($AH53="","",IF(OR($V53&lt;2.7,$V53&gt;90),"Age OOR",CB53+1.6449*VLOOKUP(CB$14&amp;"-rse-"&amp;$M53,Equations!$G:$I,3,0)))</f>
        <v/>
      </c>
      <c r="CE53" s="10" t="str">
        <f t="shared" si="21"/>
        <v/>
      </c>
      <c r="CF53" s="10" t="str">
        <f>IF($AH53="","",IF(OR($V53&lt;2.7,$V53&gt;90),"Age OOR",($AH53-CB53)/VLOOKUP(CB$14&amp;"-rse-"&amp;$M53,Equations!$G:$I,3,0)))</f>
        <v/>
      </c>
      <c r="CG53" s="10" t="str">
        <f>IF($AI53="","",IF(OR($V53&lt;2.7,$V53&gt;90),"Age OOR",VLOOKUP(CG$14&amp;"-int-"&amp;$N53,Equations!$G:$I,3,0)+VLOOKUP(CG$14&amp;"-sexo-"&amp;$N53,Equations!$G:$I,3,0)*$U53+VLOOKUP(CG$14&amp;"-edad-"&amp;$N53,Equations!$G:$I,3,0)*$V53+VLOOKUP(CG$14&amp;"-est-"&amp;$N53,Equations!$G:$I,3,0)*(1/$W53)+VLOOKUP(CG$14&amp;"-imc-"&amp;$N53,Equations!$G:$I,3,0)*(1/$Q53)))</f>
        <v/>
      </c>
      <c r="CH53" s="10" t="str">
        <f>IF($AI53="","",IF(OR($V53&lt;2.7,$V53&gt;90),"Age OOR",CG53-1.6449*VLOOKUP(CG$14&amp;"-rse-"&amp;$N53,Equations!$G:$I,3,0)))</f>
        <v/>
      </c>
      <c r="CI53" s="10" t="str">
        <f>IF($AI53="","",IF(OR($V53&lt;2.7,$V53&gt;90),"Age OOR",CG53+1.6449*VLOOKUP(CG$14&amp;"-rse-"&amp;$N53,Equations!$G:$I,3,0)))</f>
        <v/>
      </c>
      <c r="CJ53" s="10" t="str">
        <f t="shared" si="22"/>
        <v/>
      </c>
      <c r="CK53" s="10" t="str">
        <f>IF($AI53="","",IF(OR($V53&lt;2.7,$V53&gt;90),"Age OOR",($AI53-CG53)/VLOOKUP(CG$14&amp;"-rse-"&amp;$N53,Equations!$G:$I,3,0)))</f>
        <v/>
      </c>
      <c r="CL53" s="10" t="str">
        <f>IF($AJ53="","",IF(OR($V53&lt;2.7,$V53&gt;90),"Age OOR",VLOOKUP(CL$14&amp;"-int-"&amp;$O53,Equations!$G:$I,3,0)+VLOOKUP(CL$14&amp;"-sexo-"&amp;$O53,Equations!$G:$I,3,0)*$U53+VLOOKUP(CL$14&amp;"-edad-"&amp;$O53,Equations!$G:$I,3,0)*$V53+VLOOKUP(CL$14&amp;"-est-"&amp;$O53,Equations!$G:$I,3,0)*(1/$W53)+VLOOKUP(CL$14&amp;"-imc-"&amp;$O53,Equations!$G:$I,3,0)*(1/$Q53)))</f>
        <v/>
      </c>
      <c r="CM53" s="10" t="str">
        <f>IF($AJ53="","",IF(OR($V53&lt;2.7,$V53&gt;90),"Age OOR",CL53-1.6449*VLOOKUP(CL$14&amp;"-rse-"&amp;$O53,Equations!$G:$I,3,0)))</f>
        <v/>
      </c>
      <c r="CN53" s="10" t="str">
        <f>IF($AJ53="","",IF(OR($V53&lt;2.7,$V53&gt;90),"Age OOR",CL53+1.6449*VLOOKUP(CL$14&amp;"-rse-"&amp;$O53,Equations!$G:$I,3,0)))</f>
        <v/>
      </c>
      <c r="CO53" s="10" t="str">
        <f t="shared" si="23"/>
        <v/>
      </c>
      <c r="CP53" s="10" t="str">
        <f>IF($AJ53="","",IF(OR($V53&lt;2.7,$V53&gt;90),"Age OOR",($AJ53-CL53)/VLOOKUP(CL$14&amp;"-rse-"&amp;$O53,Equations!$G:$I,3,0)))</f>
        <v/>
      </c>
      <c r="CQ53" s="10" t="str">
        <f>IF($AK53="","",IF(OR($V53&lt;2.7,$V53&gt;90),"Age OOR",EXP(VLOOKUP(CQ$14&amp;"-int-"&amp;$P53,Equations!$G:$I,3,0)+VLOOKUP(CQ$14&amp;"-sexo-"&amp;$P53,Equations!$G:$I,3,0)*$U53+VLOOKUP(CQ$14&amp;"-edad-"&amp;$P53,Equations!$G:$I,3,0)*$V53+VLOOKUP(CQ$14&amp;"-est-"&amp;$P53,Equations!$G:$I,3,0)*(1/$W53)+VLOOKUP(CQ$14&amp;"-imc-"&amp;$P53,Equations!$G:$I,3,0)*(1/$Q53))))</f>
        <v/>
      </c>
      <c r="CR53" s="10" t="str">
        <f>IF($AK53="","",IF(OR($V53&lt;2.7,$V53&gt;90),"Age OOR",EXP(LN(CQ53)-1.6449*VLOOKUP(CQ$14&amp;"-rse-"&amp;$P53,Equations!$G:$I,3,0))))</f>
        <v/>
      </c>
      <c r="CS53" s="10" t="str">
        <f>IF($AK53="","",IF(OR($V53&lt;2.7,$V53&gt;90),"Age OOR",EXP(LN(CQ53)+1.6449*VLOOKUP(CQ$14&amp;"-rse-"&amp;$P53,Equations!$G:$I,3,0))))</f>
        <v/>
      </c>
      <c r="CT53" s="10" t="str">
        <f t="shared" si="24"/>
        <v/>
      </c>
      <c r="CU53" s="10" t="str">
        <f>IF($AK53="","",IF(OR($V53&lt;2.7,$V53&gt;90),"Age OOR",(LN($AK53)-LN(CQ53))/VLOOKUP(CQ$14&amp;"-rse-"&amp;$P53,Equations!$G:$I,3,0)))</f>
        <v/>
      </c>
      <c r="CV53" s="47"/>
    </row>
    <row r="54" spans="5:123" x14ac:dyDescent="0.2">
      <c r="E54" s="23" t="str">
        <f t="shared" si="0"/>
        <v>Age out of range</v>
      </c>
      <c r="F54" s="23" t="str">
        <f t="shared" si="1"/>
        <v>Age out of range</v>
      </c>
      <c r="G54" s="23" t="str">
        <f t="shared" si="2"/>
        <v>Age out of range</v>
      </c>
      <c r="H54" s="23" t="str">
        <f t="shared" si="3"/>
        <v>Age out of range</v>
      </c>
      <c r="I54" s="23" t="str">
        <f t="shared" si="4"/>
        <v>Age out of range</v>
      </c>
      <c r="J54" s="23" t="str">
        <f t="shared" si="5"/>
        <v>Age out of range</v>
      </c>
      <c r="K54" s="23" t="str">
        <f t="shared" si="6"/>
        <v>Age out of range</v>
      </c>
      <c r="L54" s="23" t="str">
        <f t="shared" si="7"/>
        <v>Age out of range</v>
      </c>
      <c r="M54" s="23" t="str">
        <f t="shared" si="8"/>
        <v>Age out of range</v>
      </c>
      <c r="N54" s="23" t="str">
        <f t="shared" si="9"/>
        <v>Age out of range</v>
      </c>
      <c r="O54" s="23" t="str">
        <f t="shared" si="10"/>
        <v>Age out of range</v>
      </c>
      <c r="P54" s="23" t="str">
        <f t="shared" si="11"/>
        <v>Age out of range</v>
      </c>
      <c r="Q54" s="23" t="e">
        <f t="shared" si="12"/>
        <v>#DIV/0!</v>
      </c>
      <c r="R54" s="17"/>
      <c r="S54" s="23">
        <v>38</v>
      </c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7"/>
      <c r="AM54" s="47"/>
      <c r="AN54" s="10" t="str">
        <f>IF($Z54="","",IF(OR($V54&lt;2.7,$V54&gt;90),"Age OOR",VLOOKUP(AN$14&amp;"-int-"&amp;$E54,Equations!$G:$I,3,0)+VLOOKUP(AN$14&amp;"-sexo-"&amp;$E54,Equations!$G:$I,3,0)*$U54+VLOOKUP(AN$14&amp;"-edad-"&amp;$E54,Equations!$G:$I,3,0)*$V54+VLOOKUP(AN$14&amp;"-est-"&amp;$E54,Equations!$G:$I,3,0)*(1/$W54)+VLOOKUP(AN$14&amp;"-imc-"&amp;$E54,Equations!$G:$I,3,0)*(1/$Q54)))</f>
        <v/>
      </c>
      <c r="AO54" s="10" t="str">
        <f>IF($Z54="","",IF(OR($V54&lt;2.7,$V54&gt;90),"Age OOR",AN54-1.6449*VLOOKUP(AN$14&amp;"-rse-"&amp;$E54,Equations!$G:$I,3,0)))</f>
        <v/>
      </c>
      <c r="AP54" s="10" t="str">
        <f>IF($Z54="","",IF(OR($V54&lt;2.7,$V54&gt;90),"Age OOR",AN54+1.6449*VLOOKUP(AN$14&amp;"-rse-"&amp;$E54,Equations!$G:$I,3,0)))</f>
        <v/>
      </c>
      <c r="AQ54" s="10" t="str">
        <f t="shared" si="13"/>
        <v/>
      </c>
      <c r="AR54" s="10" t="str">
        <f>IF($Z54="","",IF(OR($V54&lt;2.7,$V54&gt;90),"Age OOR",($Z54-AN54)/VLOOKUP(AN$14&amp;"-rse-"&amp;$E54,Equations!$G:$I,3,0)))</f>
        <v/>
      </c>
      <c r="AS54" s="10" t="str">
        <f>IF($AA54="","",IF(OR($V54&lt;2.7,$V54&gt;90),"Age OOR",VLOOKUP(AS$14&amp;"-int-"&amp;$F54,Equations!$G:$I,3,0)+VLOOKUP(AS$14&amp;"-sexo-"&amp;$F54,Equations!$G:$I,3,0)*$U54+VLOOKUP(AS$14&amp;"-edad-"&amp;$F54,Equations!$G:$I,3,0)*$V54+VLOOKUP(AS$14&amp;"-est-"&amp;$F54,Equations!$G:$I,3,0)*(1/$W54)+VLOOKUP(AS$14&amp;"-imc-"&amp;$F54,Equations!$G:$I,3,0)*(1/$Q54)))</f>
        <v/>
      </c>
      <c r="AT54" s="10" t="str">
        <f>IF($AA54="","",IF(OR($V54&lt;2.7,$V54&gt;90),"Age OOR",AS54-1.6449*VLOOKUP(AS$14&amp;"-rse-"&amp;$F54,Equations!$G:$I,3,0)))</f>
        <v/>
      </c>
      <c r="AU54" s="10" t="str">
        <f>IF($AA54="","",IF(OR($V54&lt;2.7,$V54&gt;90),"Age OOR",AS54+1.6449*VLOOKUP(AS$14&amp;"-rse-"&amp;$F54,Equations!$G:$I,3,0)))</f>
        <v/>
      </c>
      <c r="AV54" s="10" t="str">
        <f t="shared" si="14"/>
        <v/>
      </c>
      <c r="AW54" s="10" t="str">
        <f>IF($AA54="","",IF(OR($V54&lt;2.7,$V54&gt;90),"Age OOR",($AA54-AS54)/VLOOKUP(AS$14&amp;"-rse-"&amp;$F54,Equations!$G:$I,3,0)))</f>
        <v/>
      </c>
      <c r="AX54" s="10" t="str">
        <f>IF($AB54="","",IF(OR($V54&lt;2.7,$V54&gt;90),"Age OOR",VLOOKUP(AX$14&amp;"-int-"&amp;$G54,Equations!$G:$I,3,0)+VLOOKUP(AX$14&amp;"-sexo-"&amp;$G54,Equations!$G:$I,3,0)*$U54+VLOOKUP(AX$14&amp;"-edad-"&amp;$G54,Equations!$G:$I,3,0)*$V54+VLOOKUP(AX$14&amp;"-est-"&amp;$G54,Equations!$G:$I,3,0)*(1/$W54)+VLOOKUP(AX$14&amp;"-imc-"&amp;$G54,Equations!$G:$I,3,0)*(1/$Q54)))</f>
        <v/>
      </c>
      <c r="AY54" s="10" t="str">
        <f>IF($AB54="","",IF(OR($V54&lt;2.7,$V54&gt;90),"Age OOR",AX54-1.6449*VLOOKUP(AX$14&amp;"-rse-"&amp;$G54,Equations!$G:$I,3,0)))</f>
        <v/>
      </c>
      <c r="AZ54" s="10" t="str">
        <f>IF($AB54="","",IF(OR($V54&lt;2.7,$V54&gt;90),"Age OOR",AX54+1.6449*VLOOKUP(AX$14&amp;"-rse-"&amp;$G54,Equations!$G:$I,3,0)))</f>
        <v/>
      </c>
      <c r="BA54" s="10" t="str">
        <f t="shared" si="15"/>
        <v/>
      </c>
      <c r="BB54" s="10" t="str">
        <f>IF($AB54="","",IF(OR($V54&lt;2.7,$V54&gt;90),"Age OOR",($AB54-AX54)/VLOOKUP(AX$14&amp;"-rse-"&amp;$G54,Equations!$G:$I,3,0)))</f>
        <v/>
      </c>
      <c r="BC54" s="10" t="str">
        <f>IF($AC54="","",IF(OR($V54&lt;2.7,$V54&gt;90),"Age OOR",VLOOKUP(BC$14&amp;"-int-"&amp;$H54,Equations!$G:$I,3,0)+VLOOKUP(BC$14&amp;"-sexo-"&amp;$H54,Equations!$G:$I,3,0)*$U54+VLOOKUP(BC$14&amp;"-edad-"&amp;$H54,Equations!$G:$I,3,0)*$V54+VLOOKUP(BC$14&amp;"-est-"&amp;$H54,Equations!$G:$I,3,0)*(1/$W54)+VLOOKUP(BC$14&amp;"-imc-"&amp;$H54,Equations!$G:$I,3,0)*(1/$Q54)))</f>
        <v/>
      </c>
      <c r="BD54" s="10" t="str">
        <f>IF($AC54="","",IF(OR($V54&lt;2.7,$V54&gt;90),"Age OOR",BC54-1.6449*VLOOKUP(BC$14&amp;"-rse-"&amp;$H54,Equations!$G:$I,3,0)))</f>
        <v/>
      </c>
      <c r="BE54" s="10" t="str">
        <f>IF($AC54="","",IF(OR($V54&lt;2.7,$V54&gt;90),"Age OOR",BC54+1.6449*VLOOKUP(BC$14&amp;"-rse-"&amp;$H54,Equations!$G:$I,3,0)))</f>
        <v/>
      </c>
      <c r="BF54" s="10" t="str">
        <f t="shared" si="16"/>
        <v/>
      </c>
      <c r="BG54" s="10" t="str">
        <f>IF($AC54="","",IF(OR($V54&lt;2.7,$V54&gt;90),"Age OOR",($AC54-BC54)/VLOOKUP(BC$14&amp;"-rse-"&amp;$H54,Equations!$G:$I,3,0)))</f>
        <v/>
      </c>
      <c r="BH54" s="10" t="str">
        <f>IF($AD54="","",IF(OR($V54&lt;2.7,$V54&gt;90),"Age OOR",VLOOKUP(BH$14&amp;"-int-"&amp;$I54,Equations!$G:$I,3,0)+VLOOKUP(BH$14&amp;"-sexo-"&amp;$I54,Equations!$G:$I,3,0)*$U54+VLOOKUP(BH$14&amp;"-edad-"&amp;$I54,Equations!$G:$I,3,0)*$V54+VLOOKUP(BH$14&amp;"-est-"&amp;$I54,Equations!$G:$I,3,0)*(1/$W54)+VLOOKUP(BH$14&amp;"-imc-"&amp;$I54,Equations!$G:$I,3,0)*(1/$Q54)))</f>
        <v/>
      </c>
      <c r="BI54" s="10" t="str">
        <f>IF($AD54="","",IF(OR($V54&lt;2.7,$V54&gt;90),"Age OOR",BH54-1.6449*VLOOKUP(BH$14&amp;"-rse-"&amp;$I54,Equations!$G:$I,3,0)))</f>
        <v/>
      </c>
      <c r="BJ54" s="10" t="str">
        <f>IF($AD54="","",IF(OR($V54&lt;2.7,$V54&gt;90),"Age OOR",BH54+1.6449*VLOOKUP(BH$14&amp;"-rse-"&amp;$I54,Equations!$G:$I,3,0)))</f>
        <v/>
      </c>
      <c r="BK54" s="10" t="str">
        <f t="shared" si="17"/>
        <v/>
      </c>
      <c r="BL54" s="10" t="str">
        <f>IF($AD54="","",IF(OR($V54&lt;2.7,$V54&gt;90),"Age OOR",($AD54-BH54)/VLOOKUP(BH$14&amp;"-rse-"&amp;$I54,Equations!$G:$I,3,0)))</f>
        <v/>
      </c>
      <c r="BM54" s="10" t="str">
        <f>IF($AE54="","",IF(OR($V54&lt;2.7,$V54&gt;90),"Age OOR",VLOOKUP(BM$14&amp;"-int-"&amp;$J54,Equations!$G:$I,3,0)+VLOOKUP(BM$14&amp;"-sexo-"&amp;$J54,Equations!$G:$I,3,0)*$U54+VLOOKUP(BM$14&amp;"-edad-"&amp;$J54,Equations!$G:$I,3,0)*$V54+VLOOKUP(BM$14&amp;"-est-"&amp;$J54,Equations!$G:$I,3,0)*(1/$W54)+VLOOKUP(BM$14&amp;"-imc-"&amp;$J54,Equations!$G:$I,3,0)*(1/$Q54)))</f>
        <v/>
      </c>
      <c r="BN54" s="10" t="str">
        <f>IF($AE54="","",IF(OR($V54&lt;2.7,$V54&gt;90),"Age OOR",BM54-1.6449*VLOOKUP(BM$14&amp;"-rse-"&amp;$J54,Equations!$G:$I,3,0)))</f>
        <v/>
      </c>
      <c r="BO54" s="10" t="str">
        <f>IF($AE54="","",IF(OR($V54&lt;2.7,$V54&gt;90),"Age OOR",BM54+1.6449*VLOOKUP(BM$14&amp;"-rse-"&amp;$J54,Equations!$G:$I,3,0)))</f>
        <v/>
      </c>
      <c r="BP54" s="10" t="str">
        <f t="shared" si="18"/>
        <v/>
      </c>
      <c r="BQ54" s="10" t="str">
        <f>IF($AE54="","",IF(OR($V54&lt;2.7,$V54&gt;90),"Age OOR",($AE54-BM54)/VLOOKUP(BM$14&amp;"-rse-"&amp;$J54,Equations!$G:$I,3,0)))</f>
        <v/>
      </c>
      <c r="BR54" s="10" t="str">
        <f>IF($AF54="","",IF(OR($V54&lt;2.7,$V54&gt;90),"Age OOR",VLOOKUP(BR$14&amp;"-int-"&amp;$K54,Equations!$G:$I,3,0)+VLOOKUP(BR$14&amp;"-sexo-"&amp;$K54,Equations!$G:$I,3,0)*$U54+VLOOKUP(BR$14&amp;"-edad-"&amp;$K54,Equations!$G:$I,3,0)*$V54+VLOOKUP(BR$14&amp;"-est-"&amp;$K54,Equations!$G:$I,3,0)*(1/$W54)+VLOOKUP(BR$14&amp;"-imc-"&amp;$K54,Equations!$G:$I,3,0)*(1/$Q54)))</f>
        <v/>
      </c>
      <c r="BS54" s="10" t="str">
        <f>IF($AF54="","",IF(OR($V54&lt;2.7,$V54&gt;90),"Age OOR",BR54-1.6449*VLOOKUP(BR$14&amp;"-rse-"&amp;$K54,Equations!$G:$I,3,0)))</f>
        <v/>
      </c>
      <c r="BT54" s="10" t="str">
        <f>IF($AF54="","",IF(OR($V54&lt;2.7,$V54&gt;90),"Age OOR",BR54+1.6449*VLOOKUP(BR$14&amp;"-rse-"&amp;$K54,Equations!$G:$I,3,0)))</f>
        <v/>
      </c>
      <c r="BU54" s="10" t="str">
        <f t="shared" si="19"/>
        <v/>
      </c>
      <c r="BV54" s="10" t="str">
        <f>IF($AF54="","",IF(OR($V54&lt;2.7,$V54&gt;90),"Age OOR",($AF54-BR54)/VLOOKUP(BR$14&amp;"-rse-"&amp;$K54,Equations!$G:$I,3,0)))</f>
        <v/>
      </c>
      <c r="BW54" s="10" t="str">
        <f>IF($AG54="","",IF(OR($V54&lt;2.7,$V54&gt;90),"Age OOR",VLOOKUP(BW$14&amp;"-int-"&amp;$L54,Equations!$G:$I,3,0)+VLOOKUP(BW$14&amp;"-sexo-"&amp;$L54,Equations!$G:$I,3,0)*$U54+VLOOKUP(BW$14&amp;"-edad-"&amp;$L54,Equations!$G:$I,3,0)*$V54+VLOOKUP(BW$14&amp;"-est-"&amp;$L54,Equations!$G:$I,3,0)*(1/$W54)+VLOOKUP(BW$14&amp;"-imc-"&amp;$L54,Equations!$G:$I,3,0)*(1/$Q54)))</f>
        <v/>
      </c>
      <c r="BX54" s="10" t="str">
        <f>IF($AG54="","",IF(OR($V54&lt;2.7,$V54&gt;90),"Age OOR",BW54-1.6449*VLOOKUP(BW$14&amp;"-rse-"&amp;$L54,Equations!$G:$I,3,0)))</f>
        <v/>
      </c>
      <c r="BY54" s="10" t="str">
        <f>IF($AG54="","",IF(OR($V54&lt;2.7,$V54&gt;90),"Age OOR",BW54+1.6449*VLOOKUP(BW$14&amp;"-rse-"&amp;$L54,Equations!$G:$I,3,0)))</f>
        <v/>
      </c>
      <c r="BZ54" s="10" t="str">
        <f t="shared" si="20"/>
        <v/>
      </c>
      <c r="CA54" s="10" t="str">
        <f>IF($AG54="","",IF(OR($V54&lt;2.7,$V54&gt;90),"Age OOR",($AG54-BW54)/VLOOKUP(BW$14&amp;"-rse-"&amp;$L54,Equations!$G:$I,3,0)))</f>
        <v/>
      </c>
      <c r="CB54" s="10" t="str">
        <f>IF($AH54="","",IF(OR($V54&lt;2.7,$V54&gt;90),"Age OOR",VLOOKUP(CB$14&amp;"-int-"&amp;$M54,Equations!$G:$I,3,0)+VLOOKUP(CB$14&amp;"-sexo-"&amp;$M54,Equations!$G:$I,3,0)*$U54+VLOOKUP(CB$14&amp;"-edad-"&amp;$M54,Equations!$G:$I,3,0)*$V54+VLOOKUP(CB$14&amp;"-est-"&amp;$M54,Equations!$G:$I,3,0)*(1/$W54)+VLOOKUP(CB$14&amp;"-imc-"&amp;$M54,Equations!$G:$I,3,0)*(1/$Q54)))</f>
        <v/>
      </c>
      <c r="CC54" s="10" t="str">
        <f>IF($AH54="","",IF(OR($V54&lt;2.7,$V54&gt;90),"Age OOR",CB54-1.6449*VLOOKUP(CB$14&amp;"-rse-"&amp;$M54,Equations!$G:$I,3,0)))</f>
        <v/>
      </c>
      <c r="CD54" s="10" t="str">
        <f>IF($AH54="","",IF(OR($V54&lt;2.7,$V54&gt;90),"Age OOR",CB54+1.6449*VLOOKUP(CB$14&amp;"-rse-"&amp;$M54,Equations!$G:$I,3,0)))</f>
        <v/>
      </c>
      <c r="CE54" s="10" t="str">
        <f t="shared" si="21"/>
        <v/>
      </c>
      <c r="CF54" s="10" t="str">
        <f>IF($AH54="","",IF(OR($V54&lt;2.7,$V54&gt;90),"Age OOR",($AH54-CB54)/VLOOKUP(CB$14&amp;"-rse-"&amp;$M54,Equations!$G:$I,3,0)))</f>
        <v/>
      </c>
      <c r="CG54" s="10" t="str">
        <f>IF($AI54="","",IF(OR($V54&lt;2.7,$V54&gt;90),"Age OOR",VLOOKUP(CG$14&amp;"-int-"&amp;$N54,Equations!$G:$I,3,0)+VLOOKUP(CG$14&amp;"-sexo-"&amp;$N54,Equations!$G:$I,3,0)*$U54+VLOOKUP(CG$14&amp;"-edad-"&amp;$N54,Equations!$G:$I,3,0)*$V54+VLOOKUP(CG$14&amp;"-est-"&amp;$N54,Equations!$G:$I,3,0)*(1/$W54)+VLOOKUP(CG$14&amp;"-imc-"&amp;$N54,Equations!$G:$I,3,0)*(1/$Q54)))</f>
        <v/>
      </c>
      <c r="CH54" s="10" t="str">
        <f>IF($AI54="","",IF(OR($V54&lt;2.7,$V54&gt;90),"Age OOR",CG54-1.6449*VLOOKUP(CG$14&amp;"-rse-"&amp;$N54,Equations!$G:$I,3,0)))</f>
        <v/>
      </c>
      <c r="CI54" s="10" t="str">
        <f>IF($AI54="","",IF(OR($V54&lt;2.7,$V54&gt;90),"Age OOR",CG54+1.6449*VLOOKUP(CG$14&amp;"-rse-"&amp;$N54,Equations!$G:$I,3,0)))</f>
        <v/>
      </c>
      <c r="CJ54" s="10" t="str">
        <f t="shared" si="22"/>
        <v/>
      </c>
      <c r="CK54" s="10" t="str">
        <f>IF($AI54="","",IF(OR($V54&lt;2.7,$V54&gt;90),"Age OOR",($AI54-CG54)/VLOOKUP(CG$14&amp;"-rse-"&amp;$N54,Equations!$G:$I,3,0)))</f>
        <v/>
      </c>
      <c r="CL54" s="10" t="str">
        <f>IF($AJ54="","",IF(OR($V54&lt;2.7,$V54&gt;90),"Age OOR",VLOOKUP(CL$14&amp;"-int-"&amp;$O54,Equations!$G:$I,3,0)+VLOOKUP(CL$14&amp;"-sexo-"&amp;$O54,Equations!$G:$I,3,0)*$U54+VLOOKUP(CL$14&amp;"-edad-"&amp;$O54,Equations!$G:$I,3,0)*$V54+VLOOKUP(CL$14&amp;"-est-"&amp;$O54,Equations!$G:$I,3,0)*(1/$W54)+VLOOKUP(CL$14&amp;"-imc-"&amp;$O54,Equations!$G:$I,3,0)*(1/$Q54)))</f>
        <v/>
      </c>
      <c r="CM54" s="10" t="str">
        <f>IF($AJ54="","",IF(OR($V54&lt;2.7,$V54&gt;90),"Age OOR",CL54-1.6449*VLOOKUP(CL$14&amp;"-rse-"&amp;$O54,Equations!$G:$I,3,0)))</f>
        <v/>
      </c>
      <c r="CN54" s="10" t="str">
        <f>IF($AJ54="","",IF(OR($V54&lt;2.7,$V54&gt;90),"Age OOR",CL54+1.6449*VLOOKUP(CL$14&amp;"-rse-"&amp;$O54,Equations!$G:$I,3,0)))</f>
        <v/>
      </c>
      <c r="CO54" s="10" t="str">
        <f t="shared" si="23"/>
        <v/>
      </c>
      <c r="CP54" s="10" t="str">
        <f>IF($AJ54="","",IF(OR($V54&lt;2.7,$V54&gt;90),"Age OOR",($AJ54-CL54)/VLOOKUP(CL$14&amp;"-rse-"&amp;$O54,Equations!$G:$I,3,0)))</f>
        <v/>
      </c>
      <c r="CQ54" s="10" t="str">
        <f>IF($AK54="","",IF(OR($V54&lt;2.7,$V54&gt;90),"Age OOR",EXP(VLOOKUP(CQ$14&amp;"-int-"&amp;$P54,Equations!$G:$I,3,0)+VLOOKUP(CQ$14&amp;"-sexo-"&amp;$P54,Equations!$G:$I,3,0)*$U54+VLOOKUP(CQ$14&amp;"-edad-"&amp;$P54,Equations!$G:$I,3,0)*$V54+VLOOKUP(CQ$14&amp;"-est-"&amp;$P54,Equations!$G:$I,3,0)*(1/$W54)+VLOOKUP(CQ$14&amp;"-imc-"&amp;$P54,Equations!$G:$I,3,0)*(1/$Q54))))</f>
        <v/>
      </c>
      <c r="CR54" s="10" t="str">
        <f>IF($AK54="","",IF(OR($V54&lt;2.7,$V54&gt;90),"Age OOR",EXP(LN(CQ54)-1.6449*VLOOKUP(CQ$14&amp;"-rse-"&amp;$P54,Equations!$G:$I,3,0))))</f>
        <v/>
      </c>
      <c r="CS54" s="10" t="str">
        <f>IF($AK54="","",IF(OR($V54&lt;2.7,$V54&gt;90),"Age OOR",EXP(LN(CQ54)+1.6449*VLOOKUP(CQ$14&amp;"-rse-"&amp;$P54,Equations!$G:$I,3,0))))</f>
        <v/>
      </c>
      <c r="CT54" s="10" t="str">
        <f t="shared" si="24"/>
        <v/>
      </c>
      <c r="CU54" s="10" t="str">
        <f>IF($AK54="","",IF(OR($V54&lt;2.7,$V54&gt;90),"Age OOR",(LN($AK54)-LN(CQ54))/VLOOKUP(CQ$14&amp;"-rse-"&amp;$P54,Equations!$G:$I,3,0)))</f>
        <v/>
      </c>
      <c r="CV54" s="47"/>
    </row>
    <row r="55" spans="5:123" x14ac:dyDescent="0.2">
      <c r="E55" s="23" t="str">
        <f t="shared" si="0"/>
        <v>Age out of range</v>
      </c>
      <c r="F55" s="23" t="str">
        <f t="shared" si="1"/>
        <v>Age out of range</v>
      </c>
      <c r="G55" s="23" t="str">
        <f t="shared" si="2"/>
        <v>Age out of range</v>
      </c>
      <c r="H55" s="23" t="str">
        <f t="shared" si="3"/>
        <v>Age out of range</v>
      </c>
      <c r="I55" s="23" t="str">
        <f t="shared" si="4"/>
        <v>Age out of range</v>
      </c>
      <c r="J55" s="23" t="str">
        <f t="shared" si="5"/>
        <v>Age out of range</v>
      </c>
      <c r="K55" s="23" t="str">
        <f t="shared" si="6"/>
        <v>Age out of range</v>
      </c>
      <c r="L55" s="23" t="str">
        <f t="shared" si="7"/>
        <v>Age out of range</v>
      </c>
      <c r="M55" s="23" t="str">
        <f t="shared" si="8"/>
        <v>Age out of range</v>
      </c>
      <c r="N55" s="23" t="str">
        <f t="shared" si="9"/>
        <v>Age out of range</v>
      </c>
      <c r="O55" s="23" t="str">
        <f t="shared" si="10"/>
        <v>Age out of range</v>
      </c>
      <c r="P55" s="23" t="str">
        <f t="shared" si="11"/>
        <v>Age out of range</v>
      </c>
      <c r="Q55" s="23" t="e">
        <f t="shared" si="12"/>
        <v>#DIV/0!</v>
      </c>
      <c r="R55" s="17"/>
      <c r="S55" s="23">
        <v>39</v>
      </c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7"/>
      <c r="AM55" s="47"/>
      <c r="AN55" s="10" t="str">
        <f>IF($Z55="","",IF(OR($V55&lt;2.7,$V55&gt;90),"Age OOR",VLOOKUP(AN$14&amp;"-int-"&amp;$E55,Equations!$G:$I,3,0)+VLOOKUP(AN$14&amp;"-sexo-"&amp;$E55,Equations!$G:$I,3,0)*$U55+VLOOKUP(AN$14&amp;"-edad-"&amp;$E55,Equations!$G:$I,3,0)*$V55+VLOOKUP(AN$14&amp;"-est-"&amp;$E55,Equations!$G:$I,3,0)*(1/$W55)+VLOOKUP(AN$14&amp;"-imc-"&amp;$E55,Equations!$G:$I,3,0)*(1/$Q55)))</f>
        <v/>
      </c>
      <c r="AO55" s="10" t="str">
        <f>IF($Z55="","",IF(OR($V55&lt;2.7,$V55&gt;90),"Age OOR",AN55-1.6449*VLOOKUP(AN$14&amp;"-rse-"&amp;$E55,Equations!$G:$I,3,0)))</f>
        <v/>
      </c>
      <c r="AP55" s="10" t="str">
        <f>IF($Z55="","",IF(OR($V55&lt;2.7,$V55&gt;90),"Age OOR",AN55+1.6449*VLOOKUP(AN$14&amp;"-rse-"&amp;$E55,Equations!$G:$I,3,0)))</f>
        <v/>
      </c>
      <c r="AQ55" s="10" t="str">
        <f t="shared" si="13"/>
        <v/>
      </c>
      <c r="AR55" s="10" t="str">
        <f>IF($Z55="","",IF(OR($V55&lt;2.7,$V55&gt;90),"Age OOR",($Z55-AN55)/VLOOKUP(AN$14&amp;"-rse-"&amp;$E55,Equations!$G:$I,3,0)))</f>
        <v/>
      </c>
      <c r="AS55" s="10" t="str">
        <f>IF($AA55="","",IF(OR($V55&lt;2.7,$V55&gt;90),"Age OOR",VLOOKUP(AS$14&amp;"-int-"&amp;$F55,Equations!$G:$I,3,0)+VLOOKUP(AS$14&amp;"-sexo-"&amp;$F55,Equations!$G:$I,3,0)*$U55+VLOOKUP(AS$14&amp;"-edad-"&amp;$F55,Equations!$G:$I,3,0)*$V55+VLOOKUP(AS$14&amp;"-est-"&amp;$F55,Equations!$G:$I,3,0)*(1/$W55)+VLOOKUP(AS$14&amp;"-imc-"&amp;$F55,Equations!$G:$I,3,0)*(1/$Q55)))</f>
        <v/>
      </c>
      <c r="AT55" s="10" t="str">
        <f>IF($AA55="","",IF(OR($V55&lt;2.7,$V55&gt;90),"Age OOR",AS55-1.6449*VLOOKUP(AS$14&amp;"-rse-"&amp;$F55,Equations!$G:$I,3,0)))</f>
        <v/>
      </c>
      <c r="AU55" s="10" t="str">
        <f>IF($AA55="","",IF(OR($V55&lt;2.7,$V55&gt;90),"Age OOR",AS55+1.6449*VLOOKUP(AS$14&amp;"-rse-"&amp;$F55,Equations!$G:$I,3,0)))</f>
        <v/>
      </c>
      <c r="AV55" s="10" t="str">
        <f t="shared" si="14"/>
        <v/>
      </c>
      <c r="AW55" s="10" t="str">
        <f>IF($AA55="","",IF(OR($V55&lt;2.7,$V55&gt;90),"Age OOR",($AA55-AS55)/VLOOKUP(AS$14&amp;"-rse-"&amp;$F55,Equations!$G:$I,3,0)))</f>
        <v/>
      </c>
      <c r="AX55" s="10" t="str">
        <f>IF($AB55="","",IF(OR($V55&lt;2.7,$V55&gt;90),"Age OOR",VLOOKUP(AX$14&amp;"-int-"&amp;$G55,Equations!$G:$I,3,0)+VLOOKUP(AX$14&amp;"-sexo-"&amp;$G55,Equations!$G:$I,3,0)*$U55+VLOOKUP(AX$14&amp;"-edad-"&amp;$G55,Equations!$G:$I,3,0)*$V55+VLOOKUP(AX$14&amp;"-est-"&amp;$G55,Equations!$G:$I,3,0)*(1/$W55)+VLOOKUP(AX$14&amp;"-imc-"&amp;$G55,Equations!$G:$I,3,0)*(1/$Q55)))</f>
        <v/>
      </c>
      <c r="AY55" s="10" t="str">
        <f>IF($AB55="","",IF(OR($V55&lt;2.7,$V55&gt;90),"Age OOR",AX55-1.6449*VLOOKUP(AX$14&amp;"-rse-"&amp;$G55,Equations!$G:$I,3,0)))</f>
        <v/>
      </c>
      <c r="AZ55" s="10" t="str">
        <f>IF($AB55="","",IF(OR($V55&lt;2.7,$V55&gt;90),"Age OOR",AX55+1.6449*VLOOKUP(AX$14&amp;"-rse-"&amp;$G55,Equations!$G:$I,3,0)))</f>
        <v/>
      </c>
      <c r="BA55" s="10" t="str">
        <f t="shared" si="15"/>
        <v/>
      </c>
      <c r="BB55" s="10" t="str">
        <f>IF($AB55="","",IF(OR($V55&lt;2.7,$V55&gt;90),"Age OOR",($AB55-AX55)/VLOOKUP(AX$14&amp;"-rse-"&amp;$G55,Equations!$G:$I,3,0)))</f>
        <v/>
      </c>
      <c r="BC55" s="10" t="str">
        <f>IF($AC55="","",IF(OR($V55&lt;2.7,$V55&gt;90),"Age OOR",VLOOKUP(BC$14&amp;"-int-"&amp;$H55,Equations!$G:$I,3,0)+VLOOKUP(BC$14&amp;"-sexo-"&amp;$H55,Equations!$G:$I,3,0)*$U55+VLOOKUP(BC$14&amp;"-edad-"&amp;$H55,Equations!$G:$I,3,0)*$V55+VLOOKUP(BC$14&amp;"-est-"&amp;$H55,Equations!$G:$I,3,0)*(1/$W55)+VLOOKUP(BC$14&amp;"-imc-"&amp;$H55,Equations!$G:$I,3,0)*(1/$Q55)))</f>
        <v/>
      </c>
      <c r="BD55" s="10" t="str">
        <f>IF($AC55="","",IF(OR($V55&lt;2.7,$V55&gt;90),"Age OOR",BC55-1.6449*VLOOKUP(BC$14&amp;"-rse-"&amp;$H55,Equations!$G:$I,3,0)))</f>
        <v/>
      </c>
      <c r="BE55" s="10" t="str">
        <f>IF($AC55="","",IF(OR($V55&lt;2.7,$V55&gt;90),"Age OOR",BC55+1.6449*VLOOKUP(BC$14&amp;"-rse-"&amp;$H55,Equations!$G:$I,3,0)))</f>
        <v/>
      </c>
      <c r="BF55" s="10" t="str">
        <f t="shared" si="16"/>
        <v/>
      </c>
      <c r="BG55" s="10" t="str">
        <f>IF($AC55="","",IF(OR($V55&lt;2.7,$V55&gt;90),"Age OOR",($AC55-BC55)/VLOOKUP(BC$14&amp;"-rse-"&amp;$H55,Equations!$G:$I,3,0)))</f>
        <v/>
      </c>
      <c r="BH55" s="10" t="str">
        <f>IF($AD55="","",IF(OR($V55&lt;2.7,$V55&gt;90),"Age OOR",VLOOKUP(BH$14&amp;"-int-"&amp;$I55,Equations!$G:$I,3,0)+VLOOKUP(BH$14&amp;"-sexo-"&amp;$I55,Equations!$G:$I,3,0)*$U55+VLOOKUP(BH$14&amp;"-edad-"&amp;$I55,Equations!$G:$I,3,0)*$V55+VLOOKUP(BH$14&amp;"-est-"&amp;$I55,Equations!$G:$I,3,0)*(1/$W55)+VLOOKUP(BH$14&amp;"-imc-"&amp;$I55,Equations!$G:$I,3,0)*(1/$Q55)))</f>
        <v/>
      </c>
      <c r="BI55" s="10" t="str">
        <f>IF($AD55="","",IF(OR($V55&lt;2.7,$V55&gt;90),"Age OOR",BH55-1.6449*VLOOKUP(BH$14&amp;"-rse-"&amp;$I55,Equations!$G:$I,3,0)))</f>
        <v/>
      </c>
      <c r="BJ55" s="10" t="str">
        <f>IF($AD55="","",IF(OR($V55&lt;2.7,$V55&gt;90),"Age OOR",BH55+1.6449*VLOOKUP(BH$14&amp;"-rse-"&amp;$I55,Equations!$G:$I,3,0)))</f>
        <v/>
      </c>
      <c r="BK55" s="10" t="str">
        <f t="shared" si="17"/>
        <v/>
      </c>
      <c r="BL55" s="10" t="str">
        <f>IF($AD55="","",IF(OR($V55&lt;2.7,$V55&gt;90),"Age OOR",($AD55-BH55)/VLOOKUP(BH$14&amp;"-rse-"&amp;$I55,Equations!$G:$I,3,0)))</f>
        <v/>
      </c>
      <c r="BM55" s="10" t="str">
        <f>IF($AE55="","",IF(OR($V55&lt;2.7,$V55&gt;90),"Age OOR",VLOOKUP(BM$14&amp;"-int-"&amp;$J55,Equations!$G:$I,3,0)+VLOOKUP(BM$14&amp;"-sexo-"&amp;$J55,Equations!$G:$I,3,0)*$U55+VLOOKUP(BM$14&amp;"-edad-"&amp;$J55,Equations!$G:$I,3,0)*$V55+VLOOKUP(BM$14&amp;"-est-"&amp;$J55,Equations!$G:$I,3,0)*(1/$W55)+VLOOKUP(BM$14&amp;"-imc-"&amp;$J55,Equations!$G:$I,3,0)*(1/$Q55)))</f>
        <v/>
      </c>
      <c r="BN55" s="10" t="str">
        <f>IF($AE55="","",IF(OR($V55&lt;2.7,$V55&gt;90),"Age OOR",BM55-1.6449*VLOOKUP(BM$14&amp;"-rse-"&amp;$J55,Equations!$G:$I,3,0)))</f>
        <v/>
      </c>
      <c r="BO55" s="10" t="str">
        <f>IF($AE55="","",IF(OR($V55&lt;2.7,$V55&gt;90),"Age OOR",BM55+1.6449*VLOOKUP(BM$14&amp;"-rse-"&amp;$J55,Equations!$G:$I,3,0)))</f>
        <v/>
      </c>
      <c r="BP55" s="10" t="str">
        <f t="shared" si="18"/>
        <v/>
      </c>
      <c r="BQ55" s="10" t="str">
        <f>IF($AE55="","",IF(OR($V55&lt;2.7,$V55&gt;90),"Age OOR",($AE55-BM55)/VLOOKUP(BM$14&amp;"-rse-"&amp;$J55,Equations!$G:$I,3,0)))</f>
        <v/>
      </c>
      <c r="BR55" s="10" t="str">
        <f>IF($AF55="","",IF(OR($V55&lt;2.7,$V55&gt;90),"Age OOR",VLOOKUP(BR$14&amp;"-int-"&amp;$K55,Equations!$G:$I,3,0)+VLOOKUP(BR$14&amp;"-sexo-"&amp;$K55,Equations!$G:$I,3,0)*$U55+VLOOKUP(BR$14&amp;"-edad-"&amp;$K55,Equations!$G:$I,3,0)*$V55+VLOOKUP(BR$14&amp;"-est-"&amp;$K55,Equations!$G:$I,3,0)*(1/$W55)+VLOOKUP(BR$14&amp;"-imc-"&amp;$K55,Equations!$G:$I,3,0)*(1/$Q55)))</f>
        <v/>
      </c>
      <c r="BS55" s="10" t="str">
        <f>IF($AF55="","",IF(OR($V55&lt;2.7,$V55&gt;90),"Age OOR",BR55-1.6449*VLOOKUP(BR$14&amp;"-rse-"&amp;$K55,Equations!$G:$I,3,0)))</f>
        <v/>
      </c>
      <c r="BT55" s="10" t="str">
        <f>IF($AF55="","",IF(OR($V55&lt;2.7,$V55&gt;90),"Age OOR",BR55+1.6449*VLOOKUP(BR$14&amp;"-rse-"&amp;$K55,Equations!$G:$I,3,0)))</f>
        <v/>
      </c>
      <c r="BU55" s="10" t="str">
        <f t="shared" si="19"/>
        <v/>
      </c>
      <c r="BV55" s="10" t="str">
        <f>IF($AF55="","",IF(OR($V55&lt;2.7,$V55&gt;90),"Age OOR",($AF55-BR55)/VLOOKUP(BR$14&amp;"-rse-"&amp;$K55,Equations!$G:$I,3,0)))</f>
        <v/>
      </c>
      <c r="BW55" s="10" t="str">
        <f>IF($AG55="","",IF(OR($V55&lt;2.7,$V55&gt;90),"Age OOR",VLOOKUP(BW$14&amp;"-int-"&amp;$L55,Equations!$G:$I,3,0)+VLOOKUP(BW$14&amp;"-sexo-"&amp;$L55,Equations!$G:$I,3,0)*$U55+VLOOKUP(BW$14&amp;"-edad-"&amp;$L55,Equations!$G:$I,3,0)*$V55+VLOOKUP(BW$14&amp;"-est-"&amp;$L55,Equations!$G:$I,3,0)*(1/$W55)+VLOOKUP(BW$14&amp;"-imc-"&amp;$L55,Equations!$G:$I,3,0)*(1/$Q55)))</f>
        <v/>
      </c>
      <c r="BX55" s="10" t="str">
        <f>IF($AG55="","",IF(OR($V55&lt;2.7,$V55&gt;90),"Age OOR",BW55-1.6449*VLOOKUP(BW$14&amp;"-rse-"&amp;$L55,Equations!$G:$I,3,0)))</f>
        <v/>
      </c>
      <c r="BY55" s="10" t="str">
        <f>IF($AG55="","",IF(OR($V55&lt;2.7,$V55&gt;90),"Age OOR",BW55+1.6449*VLOOKUP(BW$14&amp;"-rse-"&amp;$L55,Equations!$G:$I,3,0)))</f>
        <v/>
      </c>
      <c r="BZ55" s="10" t="str">
        <f t="shared" si="20"/>
        <v/>
      </c>
      <c r="CA55" s="10" t="str">
        <f>IF($AG55="","",IF(OR($V55&lt;2.7,$V55&gt;90),"Age OOR",($AG55-BW55)/VLOOKUP(BW$14&amp;"-rse-"&amp;$L55,Equations!$G:$I,3,0)))</f>
        <v/>
      </c>
      <c r="CB55" s="10" t="str">
        <f>IF($AH55="","",IF(OR($V55&lt;2.7,$V55&gt;90),"Age OOR",VLOOKUP(CB$14&amp;"-int-"&amp;$M55,Equations!$G:$I,3,0)+VLOOKUP(CB$14&amp;"-sexo-"&amp;$M55,Equations!$G:$I,3,0)*$U55+VLOOKUP(CB$14&amp;"-edad-"&amp;$M55,Equations!$G:$I,3,0)*$V55+VLOOKUP(CB$14&amp;"-est-"&amp;$M55,Equations!$G:$I,3,0)*(1/$W55)+VLOOKUP(CB$14&amp;"-imc-"&amp;$M55,Equations!$G:$I,3,0)*(1/$Q55)))</f>
        <v/>
      </c>
      <c r="CC55" s="10" t="str">
        <f>IF($AH55="","",IF(OR($V55&lt;2.7,$V55&gt;90),"Age OOR",CB55-1.6449*VLOOKUP(CB$14&amp;"-rse-"&amp;$M55,Equations!$G:$I,3,0)))</f>
        <v/>
      </c>
      <c r="CD55" s="10" t="str">
        <f>IF($AH55="","",IF(OR($V55&lt;2.7,$V55&gt;90),"Age OOR",CB55+1.6449*VLOOKUP(CB$14&amp;"-rse-"&amp;$M55,Equations!$G:$I,3,0)))</f>
        <v/>
      </c>
      <c r="CE55" s="10" t="str">
        <f t="shared" si="21"/>
        <v/>
      </c>
      <c r="CF55" s="10" t="str">
        <f>IF($AH55="","",IF(OR($V55&lt;2.7,$V55&gt;90),"Age OOR",($AH55-CB55)/VLOOKUP(CB$14&amp;"-rse-"&amp;$M55,Equations!$G:$I,3,0)))</f>
        <v/>
      </c>
      <c r="CG55" s="10" t="str">
        <f>IF($AI55="","",IF(OR($V55&lt;2.7,$V55&gt;90),"Age OOR",VLOOKUP(CG$14&amp;"-int-"&amp;$N55,Equations!$G:$I,3,0)+VLOOKUP(CG$14&amp;"-sexo-"&amp;$N55,Equations!$G:$I,3,0)*$U55+VLOOKUP(CG$14&amp;"-edad-"&amp;$N55,Equations!$G:$I,3,0)*$V55+VLOOKUP(CG$14&amp;"-est-"&amp;$N55,Equations!$G:$I,3,0)*(1/$W55)+VLOOKUP(CG$14&amp;"-imc-"&amp;$N55,Equations!$G:$I,3,0)*(1/$Q55)))</f>
        <v/>
      </c>
      <c r="CH55" s="10" t="str">
        <f>IF($AI55="","",IF(OR($V55&lt;2.7,$V55&gt;90),"Age OOR",CG55-1.6449*VLOOKUP(CG$14&amp;"-rse-"&amp;$N55,Equations!$G:$I,3,0)))</f>
        <v/>
      </c>
      <c r="CI55" s="10" t="str">
        <f>IF($AI55="","",IF(OR($V55&lt;2.7,$V55&gt;90),"Age OOR",CG55+1.6449*VLOOKUP(CG$14&amp;"-rse-"&amp;$N55,Equations!$G:$I,3,0)))</f>
        <v/>
      </c>
      <c r="CJ55" s="10" t="str">
        <f t="shared" si="22"/>
        <v/>
      </c>
      <c r="CK55" s="10" t="str">
        <f>IF($AI55="","",IF(OR($V55&lt;2.7,$V55&gt;90),"Age OOR",($AI55-CG55)/VLOOKUP(CG$14&amp;"-rse-"&amp;$N55,Equations!$G:$I,3,0)))</f>
        <v/>
      </c>
      <c r="CL55" s="10" t="str">
        <f>IF($AJ55="","",IF(OR($V55&lt;2.7,$V55&gt;90),"Age OOR",VLOOKUP(CL$14&amp;"-int-"&amp;$O55,Equations!$G:$I,3,0)+VLOOKUP(CL$14&amp;"-sexo-"&amp;$O55,Equations!$G:$I,3,0)*$U55+VLOOKUP(CL$14&amp;"-edad-"&amp;$O55,Equations!$G:$I,3,0)*$V55+VLOOKUP(CL$14&amp;"-est-"&amp;$O55,Equations!$G:$I,3,0)*(1/$W55)+VLOOKUP(CL$14&amp;"-imc-"&amp;$O55,Equations!$G:$I,3,0)*(1/$Q55)))</f>
        <v/>
      </c>
      <c r="CM55" s="10" t="str">
        <f>IF($AJ55="","",IF(OR($V55&lt;2.7,$V55&gt;90),"Age OOR",CL55-1.6449*VLOOKUP(CL$14&amp;"-rse-"&amp;$O55,Equations!$G:$I,3,0)))</f>
        <v/>
      </c>
      <c r="CN55" s="10" t="str">
        <f>IF($AJ55="","",IF(OR($V55&lt;2.7,$V55&gt;90),"Age OOR",CL55+1.6449*VLOOKUP(CL$14&amp;"-rse-"&amp;$O55,Equations!$G:$I,3,0)))</f>
        <v/>
      </c>
      <c r="CO55" s="10" t="str">
        <f t="shared" si="23"/>
        <v/>
      </c>
      <c r="CP55" s="10" t="str">
        <f>IF($AJ55="","",IF(OR($V55&lt;2.7,$V55&gt;90),"Age OOR",($AJ55-CL55)/VLOOKUP(CL$14&amp;"-rse-"&amp;$O55,Equations!$G:$I,3,0)))</f>
        <v/>
      </c>
      <c r="CQ55" s="10" t="str">
        <f>IF($AK55="","",IF(OR($V55&lt;2.7,$V55&gt;90),"Age OOR",EXP(VLOOKUP(CQ$14&amp;"-int-"&amp;$P55,Equations!$G:$I,3,0)+VLOOKUP(CQ$14&amp;"-sexo-"&amp;$P55,Equations!$G:$I,3,0)*$U55+VLOOKUP(CQ$14&amp;"-edad-"&amp;$P55,Equations!$G:$I,3,0)*$V55+VLOOKUP(CQ$14&amp;"-est-"&amp;$P55,Equations!$G:$I,3,0)*(1/$W55)+VLOOKUP(CQ$14&amp;"-imc-"&amp;$P55,Equations!$G:$I,3,0)*(1/$Q55))))</f>
        <v/>
      </c>
      <c r="CR55" s="10" t="str">
        <f>IF($AK55="","",IF(OR($V55&lt;2.7,$V55&gt;90),"Age OOR",EXP(LN(CQ55)-1.6449*VLOOKUP(CQ$14&amp;"-rse-"&amp;$P55,Equations!$G:$I,3,0))))</f>
        <v/>
      </c>
      <c r="CS55" s="10" t="str">
        <f>IF($AK55="","",IF(OR($V55&lt;2.7,$V55&gt;90),"Age OOR",EXP(LN(CQ55)+1.6449*VLOOKUP(CQ$14&amp;"-rse-"&amp;$P55,Equations!$G:$I,3,0))))</f>
        <v/>
      </c>
      <c r="CT55" s="10" t="str">
        <f t="shared" si="24"/>
        <v/>
      </c>
      <c r="CU55" s="10" t="str">
        <f>IF($AK55="","",IF(OR($V55&lt;2.7,$V55&gt;90),"Age OOR",(LN($AK55)-LN(CQ55))/VLOOKUP(CQ$14&amp;"-rse-"&amp;$P55,Equations!$G:$I,3,0)))</f>
        <v/>
      </c>
      <c r="CV55" s="47"/>
      <c r="DS55" s="54"/>
    </row>
    <row r="56" spans="5:123" x14ac:dyDescent="0.2">
      <c r="E56" s="23" t="str">
        <f t="shared" si="0"/>
        <v>Age out of range</v>
      </c>
      <c r="F56" s="23" t="str">
        <f t="shared" si="1"/>
        <v>Age out of range</v>
      </c>
      <c r="G56" s="23" t="str">
        <f t="shared" si="2"/>
        <v>Age out of range</v>
      </c>
      <c r="H56" s="23" t="str">
        <f t="shared" si="3"/>
        <v>Age out of range</v>
      </c>
      <c r="I56" s="23" t="str">
        <f t="shared" si="4"/>
        <v>Age out of range</v>
      </c>
      <c r="J56" s="23" t="str">
        <f t="shared" si="5"/>
        <v>Age out of range</v>
      </c>
      <c r="K56" s="23" t="str">
        <f t="shared" si="6"/>
        <v>Age out of range</v>
      </c>
      <c r="L56" s="23" t="str">
        <f t="shared" si="7"/>
        <v>Age out of range</v>
      </c>
      <c r="M56" s="23" t="str">
        <f t="shared" si="8"/>
        <v>Age out of range</v>
      </c>
      <c r="N56" s="23" t="str">
        <f t="shared" si="9"/>
        <v>Age out of range</v>
      </c>
      <c r="O56" s="23" t="str">
        <f t="shared" si="10"/>
        <v>Age out of range</v>
      </c>
      <c r="P56" s="23" t="str">
        <f t="shared" si="11"/>
        <v>Age out of range</v>
      </c>
      <c r="Q56" s="23" t="e">
        <f t="shared" si="12"/>
        <v>#DIV/0!</v>
      </c>
      <c r="R56" s="17"/>
      <c r="S56" s="23">
        <v>40</v>
      </c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7"/>
      <c r="AM56" s="47"/>
      <c r="AN56" s="10" t="str">
        <f>IF($Z56="","",IF(OR($V56&lt;2.7,$V56&gt;90),"Age OOR",VLOOKUP(AN$14&amp;"-int-"&amp;$E56,Equations!$G:$I,3,0)+VLOOKUP(AN$14&amp;"-sexo-"&amp;$E56,Equations!$G:$I,3,0)*$U56+VLOOKUP(AN$14&amp;"-edad-"&amp;$E56,Equations!$G:$I,3,0)*$V56+VLOOKUP(AN$14&amp;"-est-"&amp;$E56,Equations!$G:$I,3,0)*(1/$W56)+VLOOKUP(AN$14&amp;"-imc-"&amp;$E56,Equations!$G:$I,3,0)*(1/$Q56)))</f>
        <v/>
      </c>
      <c r="AO56" s="10" t="str">
        <f>IF($Z56="","",IF(OR($V56&lt;2.7,$V56&gt;90),"Age OOR",AN56-1.6449*VLOOKUP(AN$14&amp;"-rse-"&amp;$E56,Equations!$G:$I,3,0)))</f>
        <v/>
      </c>
      <c r="AP56" s="10" t="str">
        <f>IF($Z56="","",IF(OR($V56&lt;2.7,$V56&gt;90),"Age OOR",AN56+1.6449*VLOOKUP(AN$14&amp;"-rse-"&amp;$E56,Equations!$G:$I,3,0)))</f>
        <v/>
      </c>
      <c r="AQ56" s="10" t="str">
        <f t="shared" si="13"/>
        <v/>
      </c>
      <c r="AR56" s="10" t="str">
        <f>IF($Z56="","",IF(OR($V56&lt;2.7,$V56&gt;90),"Age OOR",($Z56-AN56)/VLOOKUP(AN$14&amp;"-rse-"&amp;$E56,Equations!$G:$I,3,0)))</f>
        <v/>
      </c>
      <c r="AS56" s="10" t="str">
        <f>IF($AA56="","",IF(OR($V56&lt;2.7,$V56&gt;90),"Age OOR",VLOOKUP(AS$14&amp;"-int-"&amp;$F56,Equations!$G:$I,3,0)+VLOOKUP(AS$14&amp;"-sexo-"&amp;$F56,Equations!$G:$I,3,0)*$U56+VLOOKUP(AS$14&amp;"-edad-"&amp;$F56,Equations!$G:$I,3,0)*$V56+VLOOKUP(AS$14&amp;"-est-"&amp;$F56,Equations!$G:$I,3,0)*(1/$W56)+VLOOKUP(AS$14&amp;"-imc-"&amp;$F56,Equations!$G:$I,3,0)*(1/$Q56)))</f>
        <v/>
      </c>
      <c r="AT56" s="10" t="str">
        <f>IF($AA56="","",IF(OR($V56&lt;2.7,$V56&gt;90),"Age OOR",AS56-1.6449*VLOOKUP(AS$14&amp;"-rse-"&amp;$F56,Equations!$G:$I,3,0)))</f>
        <v/>
      </c>
      <c r="AU56" s="10" t="str">
        <f>IF($AA56="","",IF(OR($V56&lt;2.7,$V56&gt;90),"Age OOR",AS56+1.6449*VLOOKUP(AS$14&amp;"-rse-"&amp;$F56,Equations!$G:$I,3,0)))</f>
        <v/>
      </c>
      <c r="AV56" s="10" t="str">
        <f t="shared" si="14"/>
        <v/>
      </c>
      <c r="AW56" s="10" t="str">
        <f>IF($AA56="","",IF(OR($V56&lt;2.7,$V56&gt;90),"Age OOR",($AA56-AS56)/VLOOKUP(AS$14&amp;"-rse-"&amp;$F56,Equations!$G:$I,3,0)))</f>
        <v/>
      </c>
      <c r="AX56" s="10" t="str">
        <f>IF($AB56="","",IF(OR($V56&lt;2.7,$V56&gt;90),"Age OOR",VLOOKUP(AX$14&amp;"-int-"&amp;$G56,Equations!$G:$I,3,0)+VLOOKUP(AX$14&amp;"-sexo-"&amp;$G56,Equations!$G:$I,3,0)*$U56+VLOOKUP(AX$14&amp;"-edad-"&amp;$G56,Equations!$G:$I,3,0)*$V56+VLOOKUP(AX$14&amp;"-est-"&amp;$G56,Equations!$G:$I,3,0)*(1/$W56)+VLOOKUP(AX$14&amp;"-imc-"&amp;$G56,Equations!$G:$I,3,0)*(1/$Q56)))</f>
        <v/>
      </c>
      <c r="AY56" s="10" t="str">
        <f>IF($AB56="","",IF(OR($V56&lt;2.7,$V56&gt;90),"Age OOR",AX56-1.6449*VLOOKUP(AX$14&amp;"-rse-"&amp;$G56,Equations!$G:$I,3,0)))</f>
        <v/>
      </c>
      <c r="AZ56" s="10" t="str">
        <f>IF($AB56="","",IF(OR($V56&lt;2.7,$V56&gt;90),"Age OOR",AX56+1.6449*VLOOKUP(AX$14&amp;"-rse-"&amp;$G56,Equations!$G:$I,3,0)))</f>
        <v/>
      </c>
      <c r="BA56" s="10" t="str">
        <f t="shared" si="15"/>
        <v/>
      </c>
      <c r="BB56" s="10" t="str">
        <f>IF($AB56="","",IF(OR($V56&lt;2.7,$V56&gt;90),"Age OOR",($AB56-AX56)/VLOOKUP(AX$14&amp;"-rse-"&amp;$G56,Equations!$G:$I,3,0)))</f>
        <v/>
      </c>
      <c r="BC56" s="10" t="str">
        <f>IF($AC56="","",IF(OR($V56&lt;2.7,$V56&gt;90),"Age OOR",VLOOKUP(BC$14&amp;"-int-"&amp;$H56,Equations!$G:$I,3,0)+VLOOKUP(BC$14&amp;"-sexo-"&amp;$H56,Equations!$G:$I,3,0)*$U56+VLOOKUP(BC$14&amp;"-edad-"&amp;$H56,Equations!$G:$I,3,0)*$V56+VLOOKUP(BC$14&amp;"-est-"&amp;$H56,Equations!$G:$I,3,0)*(1/$W56)+VLOOKUP(BC$14&amp;"-imc-"&amp;$H56,Equations!$G:$I,3,0)*(1/$Q56)))</f>
        <v/>
      </c>
      <c r="BD56" s="10" t="str">
        <f>IF($AC56="","",IF(OR($V56&lt;2.7,$V56&gt;90),"Age OOR",BC56-1.6449*VLOOKUP(BC$14&amp;"-rse-"&amp;$H56,Equations!$G:$I,3,0)))</f>
        <v/>
      </c>
      <c r="BE56" s="10" t="str">
        <f>IF($AC56="","",IF(OR($V56&lt;2.7,$V56&gt;90),"Age OOR",BC56+1.6449*VLOOKUP(BC$14&amp;"-rse-"&amp;$H56,Equations!$G:$I,3,0)))</f>
        <v/>
      </c>
      <c r="BF56" s="10" t="str">
        <f t="shared" si="16"/>
        <v/>
      </c>
      <c r="BG56" s="10" t="str">
        <f>IF($AC56="","",IF(OR($V56&lt;2.7,$V56&gt;90),"Age OOR",($AC56-BC56)/VLOOKUP(BC$14&amp;"-rse-"&amp;$H56,Equations!$G:$I,3,0)))</f>
        <v/>
      </c>
      <c r="BH56" s="10" t="str">
        <f>IF($AD56="","",IF(OR($V56&lt;2.7,$V56&gt;90),"Age OOR",VLOOKUP(BH$14&amp;"-int-"&amp;$I56,Equations!$G:$I,3,0)+VLOOKUP(BH$14&amp;"-sexo-"&amp;$I56,Equations!$G:$I,3,0)*$U56+VLOOKUP(BH$14&amp;"-edad-"&amp;$I56,Equations!$G:$I,3,0)*$V56+VLOOKUP(BH$14&amp;"-est-"&amp;$I56,Equations!$G:$I,3,0)*(1/$W56)+VLOOKUP(BH$14&amp;"-imc-"&amp;$I56,Equations!$G:$I,3,0)*(1/$Q56)))</f>
        <v/>
      </c>
      <c r="BI56" s="10" t="str">
        <f>IF($AD56="","",IF(OR($V56&lt;2.7,$V56&gt;90),"Age OOR",BH56-1.6449*VLOOKUP(BH$14&amp;"-rse-"&amp;$I56,Equations!$G:$I,3,0)))</f>
        <v/>
      </c>
      <c r="BJ56" s="10" t="str">
        <f>IF($AD56="","",IF(OR($V56&lt;2.7,$V56&gt;90),"Age OOR",BH56+1.6449*VLOOKUP(BH$14&amp;"-rse-"&amp;$I56,Equations!$G:$I,3,0)))</f>
        <v/>
      </c>
      <c r="BK56" s="10" t="str">
        <f t="shared" si="17"/>
        <v/>
      </c>
      <c r="BL56" s="10" t="str">
        <f>IF($AD56="","",IF(OR($V56&lt;2.7,$V56&gt;90),"Age OOR",($AD56-BH56)/VLOOKUP(BH$14&amp;"-rse-"&amp;$I56,Equations!$G:$I,3,0)))</f>
        <v/>
      </c>
      <c r="BM56" s="10" t="str">
        <f>IF($AE56="","",IF(OR($V56&lt;2.7,$V56&gt;90),"Age OOR",VLOOKUP(BM$14&amp;"-int-"&amp;$J56,Equations!$G:$I,3,0)+VLOOKUP(BM$14&amp;"-sexo-"&amp;$J56,Equations!$G:$I,3,0)*$U56+VLOOKUP(BM$14&amp;"-edad-"&amp;$J56,Equations!$G:$I,3,0)*$V56+VLOOKUP(BM$14&amp;"-est-"&amp;$J56,Equations!$G:$I,3,0)*(1/$W56)+VLOOKUP(BM$14&amp;"-imc-"&amp;$J56,Equations!$G:$I,3,0)*(1/$Q56)))</f>
        <v/>
      </c>
      <c r="BN56" s="10" t="str">
        <f>IF($AE56="","",IF(OR($V56&lt;2.7,$V56&gt;90),"Age OOR",BM56-1.6449*VLOOKUP(BM$14&amp;"-rse-"&amp;$J56,Equations!$G:$I,3,0)))</f>
        <v/>
      </c>
      <c r="BO56" s="10" t="str">
        <f>IF($AE56="","",IF(OR($V56&lt;2.7,$V56&gt;90),"Age OOR",BM56+1.6449*VLOOKUP(BM$14&amp;"-rse-"&amp;$J56,Equations!$G:$I,3,0)))</f>
        <v/>
      </c>
      <c r="BP56" s="10" t="str">
        <f t="shared" si="18"/>
        <v/>
      </c>
      <c r="BQ56" s="10" t="str">
        <f>IF($AE56="","",IF(OR($V56&lt;2.7,$V56&gt;90),"Age OOR",($AE56-BM56)/VLOOKUP(BM$14&amp;"-rse-"&amp;$J56,Equations!$G:$I,3,0)))</f>
        <v/>
      </c>
      <c r="BR56" s="10" t="str">
        <f>IF($AF56="","",IF(OR($V56&lt;2.7,$V56&gt;90),"Age OOR",VLOOKUP(BR$14&amp;"-int-"&amp;$K56,Equations!$G:$I,3,0)+VLOOKUP(BR$14&amp;"-sexo-"&amp;$K56,Equations!$G:$I,3,0)*$U56+VLOOKUP(BR$14&amp;"-edad-"&amp;$K56,Equations!$G:$I,3,0)*$V56+VLOOKUP(BR$14&amp;"-est-"&amp;$K56,Equations!$G:$I,3,0)*(1/$W56)+VLOOKUP(BR$14&amp;"-imc-"&amp;$K56,Equations!$G:$I,3,0)*(1/$Q56)))</f>
        <v/>
      </c>
      <c r="BS56" s="10" t="str">
        <f>IF($AF56="","",IF(OR($V56&lt;2.7,$V56&gt;90),"Age OOR",BR56-1.6449*VLOOKUP(BR$14&amp;"-rse-"&amp;$K56,Equations!$G:$I,3,0)))</f>
        <v/>
      </c>
      <c r="BT56" s="10" t="str">
        <f>IF($AF56="","",IF(OR($V56&lt;2.7,$V56&gt;90),"Age OOR",BR56+1.6449*VLOOKUP(BR$14&amp;"-rse-"&amp;$K56,Equations!$G:$I,3,0)))</f>
        <v/>
      </c>
      <c r="BU56" s="10" t="str">
        <f t="shared" si="19"/>
        <v/>
      </c>
      <c r="BV56" s="10" t="str">
        <f>IF($AF56="","",IF(OR($V56&lt;2.7,$V56&gt;90),"Age OOR",($AF56-BR56)/VLOOKUP(BR$14&amp;"-rse-"&amp;$K56,Equations!$G:$I,3,0)))</f>
        <v/>
      </c>
      <c r="BW56" s="10" t="str">
        <f>IF($AG56="","",IF(OR($V56&lt;2.7,$V56&gt;90),"Age OOR",VLOOKUP(BW$14&amp;"-int-"&amp;$L56,Equations!$G:$I,3,0)+VLOOKUP(BW$14&amp;"-sexo-"&amp;$L56,Equations!$G:$I,3,0)*$U56+VLOOKUP(BW$14&amp;"-edad-"&amp;$L56,Equations!$G:$I,3,0)*$V56+VLOOKUP(BW$14&amp;"-est-"&amp;$L56,Equations!$G:$I,3,0)*(1/$W56)+VLOOKUP(BW$14&amp;"-imc-"&amp;$L56,Equations!$G:$I,3,0)*(1/$Q56)))</f>
        <v/>
      </c>
      <c r="BX56" s="10" t="str">
        <f>IF($AG56="","",IF(OR($V56&lt;2.7,$V56&gt;90),"Age OOR",BW56-1.6449*VLOOKUP(BW$14&amp;"-rse-"&amp;$L56,Equations!$G:$I,3,0)))</f>
        <v/>
      </c>
      <c r="BY56" s="10" t="str">
        <f>IF($AG56="","",IF(OR($V56&lt;2.7,$V56&gt;90),"Age OOR",BW56+1.6449*VLOOKUP(BW$14&amp;"-rse-"&amp;$L56,Equations!$G:$I,3,0)))</f>
        <v/>
      </c>
      <c r="BZ56" s="10" t="str">
        <f t="shared" si="20"/>
        <v/>
      </c>
      <c r="CA56" s="10" t="str">
        <f>IF($AG56="","",IF(OR($V56&lt;2.7,$V56&gt;90),"Age OOR",($AG56-BW56)/VLOOKUP(BW$14&amp;"-rse-"&amp;$L56,Equations!$G:$I,3,0)))</f>
        <v/>
      </c>
      <c r="CB56" s="10" t="str">
        <f>IF($AH56="","",IF(OR($V56&lt;2.7,$V56&gt;90),"Age OOR",VLOOKUP(CB$14&amp;"-int-"&amp;$M56,Equations!$G:$I,3,0)+VLOOKUP(CB$14&amp;"-sexo-"&amp;$M56,Equations!$G:$I,3,0)*$U56+VLOOKUP(CB$14&amp;"-edad-"&amp;$M56,Equations!$G:$I,3,0)*$V56+VLOOKUP(CB$14&amp;"-est-"&amp;$M56,Equations!$G:$I,3,0)*(1/$W56)+VLOOKUP(CB$14&amp;"-imc-"&amp;$M56,Equations!$G:$I,3,0)*(1/$Q56)))</f>
        <v/>
      </c>
      <c r="CC56" s="10" t="str">
        <f>IF($AH56="","",IF(OR($V56&lt;2.7,$V56&gt;90),"Age OOR",CB56-1.6449*VLOOKUP(CB$14&amp;"-rse-"&amp;$M56,Equations!$G:$I,3,0)))</f>
        <v/>
      </c>
      <c r="CD56" s="10" t="str">
        <f>IF($AH56="","",IF(OR($V56&lt;2.7,$V56&gt;90),"Age OOR",CB56+1.6449*VLOOKUP(CB$14&amp;"-rse-"&amp;$M56,Equations!$G:$I,3,0)))</f>
        <v/>
      </c>
      <c r="CE56" s="10" t="str">
        <f t="shared" si="21"/>
        <v/>
      </c>
      <c r="CF56" s="10" t="str">
        <f>IF($AH56="","",IF(OR($V56&lt;2.7,$V56&gt;90),"Age OOR",($AH56-CB56)/VLOOKUP(CB$14&amp;"-rse-"&amp;$M56,Equations!$G:$I,3,0)))</f>
        <v/>
      </c>
      <c r="CG56" s="10" t="str">
        <f>IF($AI56="","",IF(OR($V56&lt;2.7,$V56&gt;90),"Age OOR",VLOOKUP(CG$14&amp;"-int-"&amp;$N56,Equations!$G:$I,3,0)+VLOOKUP(CG$14&amp;"-sexo-"&amp;$N56,Equations!$G:$I,3,0)*$U56+VLOOKUP(CG$14&amp;"-edad-"&amp;$N56,Equations!$G:$I,3,0)*$V56+VLOOKUP(CG$14&amp;"-est-"&amp;$N56,Equations!$G:$I,3,0)*(1/$W56)+VLOOKUP(CG$14&amp;"-imc-"&amp;$N56,Equations!$G:$I,3,0)*(1/$Q56)))</f>
        <v/>
      </c>
      <c r="CH56" s="10" t="str">
        <f>IF($AI56="","",IF(OR($V56&lt;2.7,$V56&gt;90),"Age OOR",CG56-1.6449*VLOOKUP(CG$14&amp;"-rse-"&amp;$N56,Equations!$G:$I,3,0)))</f>
        <v/>
      </c>
      <c r="CI56" s="10" t="str">
        <f>IF($AI56="","",IF(OR($V56&lt;2.7,$V56&gt;90),"Age OOR",CG56+1.6449*VLOOKUP(CG$14&amp;"-rse-"&amp;$N56,Equations!$G:$I,3,0)))</f>
        <v/>
      </c>
      <c r="CJ56" s="10" t="str">
        <f t="shared" si="22"/>
        <v/>
      </c>
      <c r="CK56" s="10" t="str">
        <f>IF($AI56="","",IF(OR($V56&lt;2.7,$V56&gt;90),"Age OOR",($AI56-CG56)/VLOOKUP(CG$14&amp;"-rse-"&amp;$N56,Equations!$G:$I,3,0)))</f>
        <v/>
      </c>
      <c r="CL56" s="10" t="str">
        <f>IF($AJ56="","",IF(OR($V56&lt;2.7,$V56&gt;90),"Age OOR",VLOOKUP(CL$14&amp;"-int-"&amp;$O56,Equations!$G:$I,3,0)+VLOOKUP(CL$14&amp;"-sexo-"&amp;$O56,Equations!$G:$I,3,0)*$U56+VLOOKUP(CL$14&amp;"-edad-"&amp;$O56,Equations!$G:$I,3,0)*$V56+VLOOKUP(CL$14&amp;"-est-"&amp;$O56,Equations!$G:$I,3,0)*(1/$W56)+VLOOKUP(CL$14&amp;"-imc-"&amp;$O56,Equations!$G:$I,3,0)*(1/$Q56)))</f>
        <v/>
      </c>
      <c r="CM56" s="10" t="str">
        <f>IF($AJ56="","",IF(OR($V56&lt;2.7,$V56&gt;90),"Age OOR",CL56-1.6449*VLOOKUP(CL$14&amp;"-rse-"&amp;$O56,Equations!$G:$I,3,0)))</f>
        <v/>
      </c>
      <c r="CN56" s="10" t="str">
        <f>IF($AJ56="","",IF(OR($V56&lt;2.7,$V56&gt;90),"Age OOR",CL56+1.6449*VLOOKUP(CL$14&amp;"-rse-"&amp;$O56,Equations!$G:$I,3,0)))</f>
        <v/>
      </c>
      <c r="CO56" s="10" t="str">
        <f t="shared" si="23"/>
        <v/>
      </c>
      <c r="CP56" s="10" t="str">
        <f>IF($AJ56="","",IF(OR($V56&lt;2.7,$V56&gt;90),"Age OOR",($AJ56-CL56)/VLOOKUP(CL$14&amp;"-rse-"&amp;$O56,Equations!$G:$I,3,0)))</f>
        <v/>
      </c>
      <c r="CQ56" s="10" t="str">
        <f>IF($AK56="","",IF(OR($V56&lt;2.7,$V56&gt;90),"Age OOR",EXP(VLOOKUP(CQ$14&amp;"-int-"&amp;$P56,Equations!$G:$I,3,0)+VLOOKUP(CQ$14&amp;"-sexo-"&amp;$P56,Equations!$G:$I,3,0)*$U56+VLOOKUP(CQ$14&amp;"-edad-"&amp;$P56,Equations!$G:$I,3,0)*$V56+VLOOKUP(CQ$14&amp;"-est-"&amp;$P56,Equations!$G:$I,3,0)*(1/$W56)+VLOOKUP(CQ$14&amp;"-imc-"&amp;$P56,Equations!$G:$I,3,0)*(1/$Q56))))</f>
        <v/>
      </c>
      <c r="CR56" s="10" t="str">
        <f>IF($AK56="","",IF(OR($V56&lt;2.7,$V56&gt;90),"Age OOR",EXP(LN(CQ56)-1.6449*VLOOKUP(CQ$14&amp;"-rse-"&amp;$P56,Equations!$G:$I,3,0))))</f>
        <v/>
      </c>
      <c r="CS56" s="10" t="str">
        <f>IF($AK56="","",IF(OR($V56&lt;2.7,$V56&gt;90),"Age OOR",EXP(LN(CQ56)+1.6449*VLOOKUP(CQ$14&amp;"-rse-"&amp;$P56,Equations!$G:$I,3,0))))</f>
        <v/>
      </c>
      <c r="CT56" s="10" t="str">
        <f t="shared" si="24"/>
        <v/>
      </c>
      <c r="CU56" s="10" t="str">
        <f>IF($AK56="","",IF(OR($V56&lt;2.7,$V56&gt;90),"Age OOR",(LN($AK56)-LN(CQ56))/VLOOKUP(CQ$14&amp;"-rse-"&amp;$P56,Equations!$G:$I,3,0)))</f>
        <v/>
      </c>
      <c r="CV56" s="47"/>
    </row>
    <row r="57" spans="5:123" x14ac:dyDescent="0.2">
      <c r="E57" s="23" t="str">
        <f t="shared" si="0"/>
        <v>Age out of range</v>
      </c>
      <c r="F57" s="23" t="str">
        <f t="shared" si="1"/>
        <v>Age out of range</v>
      </c>
      <c r="G57" s="23" t="str">
        <f t="shared" si="2"/>
        <v>Age out of range</v>
      </c>
      <c r="H57" s="23" t="str">
        <f t="shared" si="3"/>
        <v>Age out of range</v>
      </c>
      <c r="I57" s="23" t="str">
        <f t="shared" si="4"/>
        <v>Age out of range</v>
      </c>
      <c r="J57" s="23" t="str">
        <f t="shared" si="5"/>
        <v>Age out of range</v>
      </c>
      <c r="K57" s="23" t="str">
        <f t="shared" si="6"/>
        <v>Age out of range</v>
      </c>
      <c r="L57" s="23" t="str">
        <f t="shared" si="7"/>
        <v>Age out of range</v>
      </c>
      <c r="M57" s="23" t="str">
        <f t="shared" si="8"/>
        <v>Age out of range</v>
      </c>
      <c r="N57" s="23" t="str">
        <f t="shared" si="9"/>
        <v>Age out of range</v>
      </c>
      <c r="O57" s="23" t="str">
        <f t="shared" si="10"/>
        <v>Age out of range</v>
      </c>
      <c r="P57" s="23" t="str">
        <f t="shared" si="11"/>
        <v>Age out of range</v>
      </c>
      <c r="Q57" s="23" t="e">
        <f t="shared" si="12"/>
        <v>#DIV/0!</v>
      </c>
      <c r="R57" s="17"/>
      <c r="S57" s="23">
        <v>41</v>
      </c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7"/>
      <c r="AM57" s="47"/>
      <c r="AN57" s="10" t="str">
        <f>IF($Z57="","",IF(OR($V57&lt;2.7,$V57&gt;90),"Age OOR",VLOOKUP(AN$14&amp;"-int-"&amp;$E57,Equations!$G:$I,3,0)+VLOOKUP(AN$14&amp;"-sexo-"&amp;$E57,Equations!$G:$I,3,0)*$U57+VLOOKUP(AN$14&amp;"-edad-"&amp;$E57,Equations!$G:$I,3,0)*$V57+VLOOKUP(AN$14&amp;"-est-"&amp;$E57,Equations!$G:$I,3,0)*(1/$W57)+VLOOKUP(AN$14&amp;"-imc-"&amp;$E57,Equations!$G:$I,3,0)*(1/$Q57)))</f>
        <v/>
      </c>
      <c r="AO57" s="10" t="str">
        <f>IF($Z57="","",IF(OR($V57&lt;2.7,$V57&gt;90),"Age OOR",AN57-1.6449*VLOOKUP(AN$14&amp;"-rse-"&amp;$E57,Equations!$G:$I,3,0)))</f>
        <v/>
      </c>
      <c r="AP57" s="10" t="str">
        <f>IF($Z57="","",IF(OR($V57&lt;2.7,$V57&gt;90),"Age OOR",AN57+1.6449*VLOOKUP(AN$14&amp;"-rse-"&amp;$E57,Equations!$G:$I,3,0)))</f>
        <v/>
      </c>
      <c r="AQ57" s="10" t="str">
        <f t="shared" si="13"/>
        <v/>
      </c>
      <c r="AR57" s="10" t="str">
        <f>IF($Z57="","",IF(OR($V57&lt;2.7,$V57&gt;90),"Age OOR",($Z57-AN57)/VLOOKUP(AN$14&amp;"-rse-"&amp;$E57,Equations!$G:$I,3,0)))</f>
        <v/>
      </c>
      <c r="AS57" s="10" t="str">
        <f>IF($AA57="","",IF(OR($V57&lt;2.7,$V57&gt;90),"Age OOR",VLOOKUP(AS$14&amp;"-int-"&amp;$F57,Equations!$G:$I,3,0)+VLOOKUP(AS$14&amp;"-sexo-"&amp;$F57,Equations!$G:$I,3,0)*$U57+VLOOKUP(AS$14&amp;"-edad-"&amp;$F57,Equations!$G:$I,3,0)*$V57+VLOOKUP(AS$14&amp;"-est-"&amp;$F57,Equations!$G:$I,3,0)*(1/$W57)+VLOOKUP(AS$14&amp;"-imc-"&amp;$F57,Equations!$G:$I,3,0)*(1/$Q57)))</f>
        <v/>
      </c>
      <c r="AT57" s="10" t="str">
        <f>IF($AA57="","",IF(OR($V57&lt;2.7,$V57&gt;90),"Age OOR",AS57-1.6449*VLOOKUP(AS$14&amp;"-rse-"&amp;$F57,Equations!$G:$I,3,0)))</f>
        <v/>
      </c>
      <c r="AU57" s="10" t="str">
        <f>IF($AA57="","",IF(OR($V57&lt;2.7,$V57&gt;90),"Age OOR",AS57+1.6449*VLOOKUP(AS$14&amp;"-rse-"&amp;$F57,Equations!$G:$I,3,0)))</f>
        <v/>
      </c>
      <c r="AV57" s="10" t="str">
        <f t="shared" si="14"/>
        <v/>
      </c>
      <c r="AW57" s="10" t="str">
        <f>IF($AA57="","",IF(OR($V57&lt;2.7,$V57&gt;90),"Age OOR",($AA57-AS57)/VLOOKUP(AS$14&amp;"-rse-"&amp;$F57,Equations!$G:$I,3,0)))</f>
        <v/>
      </c>
      <c r="AX57" s="10" t="str">
        <f>IF($AB57="","",IF(OR($V57&lt;2.7,$V57&gt;90),"Age OOR",VLOOKUP(AX$14&amp;"-int-"&amp;$G57,Equations!$G:$I,3,0)+VLOOKUP(AX$14&amp;"-sexo-"&amp;$G57,Equations!$G:$I,3,0)*$U57+VLOOKUP(AX$14&amp;"-edad-"&amp;$G57,Equations!$G:$I,3,0)*$V57+VLOOKUP(AX$14&amp;"-est-"&amp;$G57,Equations!$G:$I,3,0)*(1/$W57)+VLOOKUP(AX$14&amp;"-imc-"&amp;$G57,Equations!$G:$I,3,0)*(1/$Q57)))</f>
        <v/>
      </c>
      <c r="AY57" s="10" t="str">
        <f>IF($AB57="","",IF(OR($V57&lt;2.7,$V57&gt;90),"Age OOR",AX57-1.6449*VLOOKUP(AX$14&amp;"-rse-"&amp;$G57,Equations!$G:$I,3,0)))</f>
        <v/>
      </c>
      <c r="AZ57" s="10" t="str">
        <f>IF($AB57="","",IF(OR($V57&lt;2.7,$V57&gt;90),"Age OOR",AX57+1.6449*VLOOKUP(AX$14&amp;"-rse-"&amp;$G57,Equations!$G:$I,3,0)))</f>
        <v/>
      </c>
      <c r="BA57" s="10" t="str">
        <f t="shared" si="15"/>
        <v/>
      </c>
      <c r="BB57" s="10" t="str">
        <f>IF($AB57="","",IF(OR($V57&lt;2.7,$V57&gt;90),"Age OOR",($AB57-AX57)/VLOOKUP(AX$14&amp;"-rse-"&amp;$G57,Equations!$G:$I,3,0)))</f>
        <v/>
      </c>
      <c r="BC57" s="10" t="str">
        <f>IF($AC57="","",IF(OR($V57&lt;2.7,$V57&gt;90),"Age OOR",VLOOKUP(BC$14&amp;"-int-"&amp;$H57,Equations!$G:$I,3,0)+VLOOKUP(BC$14&amp;"-sexo-"&amp;$H57,Equations!$G:$I,3,0)*$U57+VLOOKUP(BC$14&amp;"-edad-"&amp;$H57,Equations!$G:$I,3,0)*$V57+VLOOKUP(BC$14&amp;"-est-"&amp;$H57,Equations!$G:$I,3,0)*(1/$W57)+VLOOKUP(BC$14&amp;"-imc-"&amp;$H57,Equations!$G:$I,3,0)*(1/$Q57)))</f>
        <v/>
      </c>
      <c r="BD57" s="10" t="str">
        <f>IF($AC57="","",IF(OR($V57&lt;2.7,$V57&gt;90),"Age OOR",BC57-1.6449*VLOOKUP(BC$14&amp;"-rse-"&amp;$H57,Equations!$G:$I,3,0)))</f>
        <v/>
      </c>
      <c r="BE57" s="10" t="str">
        <f>IF($AC57="","",IF(OR($V57&lt;2.7,$V57&gt;90),"Age OOR",BC57+1.6449*VLOOKUP(BC$14&amp;"-rse-"&amp;$H57,Equations!$G:$I,3,0)))</f>
        <v/>
      </c>
      <c r="BF57" s="10" t="str">
        <f t="shared" si="16"/>
        <v/>
      </c>
      <c r="BG57" s="10" t="str">
        <f>IF($AC57="","",IF(OR($V57&lt;2.7,$V57&gt;90),"Age OOR",($AC57-BC57)/VLOOKUP(BC$14&amp;"-rse-"&amp;$H57,Equations!$G:$I,3,0)))</f>
        <v/>
      </c>
      <c r="BH57" s="10" t="str">
        <f>IF($AD57="","",IF(OR($V57&lt;2.7,$V57&gt;90),"Age OOR",VLOOKUP(BH$14&amp;"-int-"&amp;$I57,Equations!$G:$I,3,0)+VLOOKUP(BH$14&amp;"-sexo-"&amp;$I57,Equations!$G:$I,3,0)*$U57+VLOOKUP(BH$14&amp;"-edad-"&amp;$I57,Equations!$G:$I,3,0)*$V57+VLOOKUP(BH$14&amp;"-est-"&amp;$I57,Equations!$G:$I,3,0)*(1/$W57)+VLOOKUP(BH$14&amp;"-imc-"&amp;$I57,Equations!$G:$I,3,0)*(1/$Q57)))</f>
        <v/>
      </c>
      <c r="BI57" s="10" t="str">
        <f>IF($AD57="","",IF(OR($V57&lt;2.7,$V57&gt;90),"Age OOR",BH57-1.6449*VLOOKUP(BH$14&amp;"-rse-"&amp;$I57,Equations!$G:$I,3,0)))</f>
        <v/>
      </c>
      <c r="BJ57" s="10" t="str">
        <f>IF($AD57="","",IF(OR($V57&lt;2.7,$V57&gt;90),"Age OOR",BH57+1.6449*VLOOKUP(BH$14&amp;"-rse-"&amp;$I57,Equations!$G:$I,3,0)))</f>
        <v/>
      </c>
      <c r="BK57" s="10" t="str">
        <f t="shared" si="17"/>
        <v/>
      </c>
      <c r="BL57" s="10" t="str">
        <f>IF($AD57="","",IF(OR($V57&lt;2.7,$V57&gt;90),"Age OOR",($AD57-BH57)/VLOOKUP(BH$14&amp;"-rse-"&amp;$I57,Equations!$G:$I,3,0)))</f>
        <v/>
      </c>
      <c r="BM57" s="10" t="str">
        <f>IF($AE57="","",IF(OR($V57&lt;2.7,$V57&gt;90),"Age OOR",VLOOKUP(BM$14&amp;"-int-"&amp;$J57,Equations!$G:$I,3,0)+VLOOKUP(BM$14&amp;"-sexo-"&amp;$J57,Equations!$G:$I,3,0)*$U57+VLOOKUP(BM$14&amp;"-edad-"&amp;$J57,Equations!$G:$I,3,0)*$V57+VLOOKUP(BM$14&amp;"-est-"&amp;$J57,Equations!$G:$I,3,0)*(1/$W57)+VLOOKUP(BM$14&amp;"-imc-"&amp;$J57,Equations!$G:$I,3,0)*(1/$Q57)))</f>
        <v/>
      </c>
      <c r="BN57" s="10" t="str">
        <f>IF($AE57="","",IF(OR($V57&lt;2.7,$V57&gt;90),"Age OOR",BM57-1.6449*VLOOKUP(BM$14&amp;"-rse-"&amp;$J57,Equations!$G:$I,3,0)))</f>
        <v/>
      </c>
      <c r="BO57" s="10" t="str">
        <f>IF($AE57="","",IF(OR($V57&lt;2.7,$V57&gt;90),"Age OOR",BM57+1.6449*VLOOKUP(BM$14&amp;"-rse-"&amp;$J57,Equations!$G:$I,3,0)))</f>
        <v/>
      </c>
      <c r="BP57" s="10" t="str">
        <f t="shared" si="18"/>
        <v/>
      </c>
      <c r="BQ57" s="10" t="str">
        <f>IF($AE57="","",IF(OR($V57&lt;2.7,$V57&gt;90),"Age OOR",($AE57-BM57)/VLOOKUP(BM$14&amp;"-rse-"&amp;$J57,Equations!$G:$I,3,0)))</f>
        <v/>
      </c>
      <c r="BR57" s="10" t="str">
        <f>IF($AF57="","",IF(OR($V57&lt;2.7,$V57&gt;90),"Age OOR",VLOOKUP(BR$14&amp;"-int-"&amp;$K57,Equations!$G:$I,3,0)+VLOOKUP(BR$14&amp;"-sexo-"&amp;$K57,Equations!$G:$I,3,0)*$U57+VLOOKUP(BR$14&amp;"-edad-"&amp;$K57,Equations!$G:$I,3,0)*$V57+VLOOKUP(BR$14&amp;"-est-"&amp;$K57,Equations!$G:$I,3,0)*(1/$W57)+VLOOKUP(BR$14&amp;"-imc-"&amp;$K57,Equations!$G:$I,3,0)*(1/$Q57)))</f>
        <v/>
      </c>
      <c r="BS57" s="10" t="str">
        <f>IF($AF57="","",IF(OR($V57&lt;2.7,$V57&gt;90),"Age OOR",BR57-1.6449*VLOOKUP(BR$14&amp;"-rse-"&amp;$K57,Equations!$G:$I,3,0)))</f>
        <v/>
      </c>
      <c r="BT57" s="10" t="str">
        <f>IF($AF57="","",IF(OR($V57&lt;2.7,$V57&gt;90),"Age OOR",BR57+1.6449*VLOOKUP(BR$14&amp;"-rse-"&amp;$K57,Equations!$G:$I,3,0)))</f>
        <v/>
      </c>
      <c r="BU57" s="10" t="str">
        <f t="shared" si="19"/>
        <v/>
      </c>
      <c r="BV57" s="10" t="str">
        <f>IF($AF57="","",IF(OR($V57&lt;2.7,$V57&gt;90),"Age OOR",($AF57-BR57)/VLOOKUP(BR$14&amp;"-rse-"&amp;$K57,Equations!$G:$I,3,0)))</f>
        <v/>
      </c>
      <c r="BW57" s="10" t="str">
        <f>IF($AG57="","",IF(OR($V57&lt;2.7,$V57&gt;90),"Age OOR",VLOOKUP(BW$14&amp;"-int-"&amp;$L57,Equations!$G:$I,3,0)+VLOOKUP(BW$14&amp;"-sexo-"&amp;$L57,Equations!$G:$I,3,0)*$U57+VLOOKUP(BW$14&amp;"-edad-"&amp;$L57,Equations!$G:$I,3,0)*$V57+VLOOKUP(BW$14&amp;"-est-"&amp;$L57,Equations!$G:$I,3,0)*(1/$W57)+VLOOKUP(BW$14&amp;"-imc-"&amp;$L57,Equations!$G:$I,3,0)*(1/$Q57)))</f>
        <v/>
      </c>
      <c r="BX57" s="10" t="str">
        <f>IF($AG57="","",IF(OR($V57&lt;2.7,$V57&gt;90),"Age OOR",BW57-1.6449*VLOOKUP(BW$14&amp;"-rse-"&amp;$L57,Equations!$G:$I,3,0)))</f>
        <v/>
      </c>
      <c r="BY57" s="10" t="str">
        <f>IF($AG57="","",IF(OR($V57&lt;2.7,$V57&gt;90),"Age OOR",BW57+1.6449*VLOOKUP(BW$14&amp;"-rse-"&amp;$L57,Equations!$G:$I,3,0)))</f>
        <v/>
      </c>
      <c r="BZ57" s="10" t="str">
        <f t="shared" si="20"/>
        <v/>
      </c>
      <c r="CA57" s="10" t="str">
        <f>IF($AG57="","",IF(OR($V57&lt;2.7,$V57&gt;90),"Age OOR",($AG57-BW57)/VLOOKUP(BW$14&amp;"-rse-"&amp;$L57,Equations!$G:$I,3,0)))</f>
        <v/>
      </c>
      <c r="CB57" s="10" t="str">
        <f>IF($AH57="","",IF(OR($V57&lt;2.7,$V57&gt;90),"Age OOR",VLOOKUP(CB$14&amp;"-int-"&amp;$M57,Equations!$G:$I,3,0)+VLOOKUP(CB$14&amp;"-sexo-"&amp;$M57,Equations!$G:$I,3,0)*$U57+VLOOKUP(CB$14&amp;"-edad-"&amp;$M57,Equations!$G:$I,3,0)*$V57+VLOOKUP(CB$14&amp;"-est-"&amp;$M57,Equations!$G:$I,3,0)*(1/$W57)+VLOOKUP(CB$14&amp;"-imc-"&amp;$M57,Equations!$G:$I,3,0)*(1/$Q57)))</f>
        <v/>
      </c>
      <c r="CC57" s="10" t="str">
        <f>IF($AH57="","",IF(OR($V57&lt;2.7,$V57&gt;90),"Age OOR",CB57-1.6449*VLOOKUP(CB$14&amp;"-rse-"&amp;$M57,Equations!$G:$I,3,0)))</f>
        <v/>
      </c>
      <c r="CD57" s="10" t="str">
        <f>IF($AH57="","",IF(OR($V57&lt;2.7,$V57&gt;90),"Age OOR",CB57+1.6449*VLOOKUP(CB$14&amp;"-rse-"&amp;$M57,Equations!$G:$I,3,0)))</f>
        <v/>
      </c>
      <c r="CE57" s="10" t="str">
        <f t="shared" si="21"/>
        <v/>
      </c>
      <c r="CF57" s="10" t="str">
        <f>IF($AH57="","",IF(OR($V57&lt;2.7,$V57&gt;90),"Age OOR",($AH57-CB57)/VLOOKUP(CB$14&amp;"-rse-"&amp;$M57,Equations!$G:$I,3,0)))</f>
        <v/>
      </c>
      <c r="CG57" s="10" t="str">
        <f>IF($AI57="","",IF(OR($V57&lt;2.7,$V57&gt;90),"Age OOR",VLOOKUP(CG$14&amp;"-int-"&amp;$N57,Equations!$G:$I,3,0)+VLOOKUP(CG$14&amp;"-sexo-"&amp;$N57,Equations!$G:$I,3,0)*$U57+VLOOKUP(CG$14&amp;"-edad-"&amp;$N57,Equations!$G:$I,3,0)*$V57+VLOOKUP(CG$14&amp;"-est-"&amp;$N57,Equations!$G:$I,3,0)*(1/$W57)+VLOOKUP(CG$14&amp;"-imc-"&amp;$N57,Equations!$G:$I,3,0)*(1/$Q57)))</f>
        <v/>
      </c>
      <c r="CH57" s="10" t="str">
        <f>IF($AI57="","",IF(OR($V57&lt;2.7,$V57&gt;90),"Age OOR",CG57-1.6449*VLOOKUP(CG$14&amp;"-rse-"&amp;$N57,Equations!$G:$I,3,0)))</f>
        <v/>
      </c>
      <c r="CI57" s="10" t="str">
        <f>IF($AI57="","",IF(OR($V57&lt;2.7,$V57&gt;90),"Age OOR",CG57+1.6449*VLOOKUP(CG$14&amp;"-rse-"&amp;$N57,Equations!$G:$I,3,0)))</f>
        <v/>
      </c>
      <c r="CJ57" s="10" t="str">
        <f t="shared" si="22"/>
        <v/>
      </c>
      <c r="CK57" s="10" t="str">
        <f>IF($AI57="","",IF(OR($V57&lt;2.7,$V57&gt;90),"Age OOR",($AI57-CG57)/VLOOKUP(CG$14&amp;"-rse-"&amp;$N57,Equations!$G:$I,3,0)))</f>
        <v/>
      </c>
      <c r="CL57" s="10" t="str">
        <f>IF($AJ57="","",IF(OR($V57&lt;2.7,$V57&gt;90),"Age OOR",VLOOKUP(CL$14&amp;"-int-"&amp;$O57,Equations!$G:$I,3,0)+VLOOKUP(CL$14&amp;"-sexo-"&amp;$O57,Equations!$G:$I,3,0)*$U57+VLOOKUP(CL$14&amp;"-edad-"&amp;$O57,Equations!$G:$I,3,0)*$V57+VLOOKUP(CL$14&amp;"-est-"&amp;$O57,Equations!$G:$I,3,0)*(1/$W57)+VLOOKUP(CL$14&amp;"-imc-"&amp;$O57,Equations!$G:$I,3,0)*(1/$Q57)))</f>
        <v/>
      </c>
      <c r="CM57" s="10" t="str">
        <f>IF($AJ57="","",IF(OR($V57&lt;2.7,$V57&gt;90),"Age OOR",CL57-1.6449*VLOOKUP(CL$14&amp;"-rse-"&amp;$O57,Equations!$G:$I,3,0)))</f>
        <v/>
      </c>
      <c r="CN57" s="10" t="str">
        <f>IF($AJ57="","",IF(OR($V57&lt;2.7,$V57&gt;90),"Age OOR",CL57+1.6449*VLOOKUP(CL$14&amp;"-rse-"&amp;$O57,Equations!$G:$I,3,0)))</f>
        <v/>
      </c>
      <c r="CO57" s="10" t="str">
        <f t="shared" si="23"/>
        <v/>
      </c>
      <c r="CP57" s="10" t="str">
        <f>IF($AJ57="","",IF(OR($V57&lt;2.7,$V57&gt;90),"Age OOR",($AJ57-CL57)/VLOOKUP(CL$14&amp;"-rse-"&amp;$O57,Equations!$G:$I,3,0)))</f>
        <v/>
      </c>
      <c r="CQ57" s="10" t="str">
        <f>IF($AK57="","",IF(OR($V57&lt;2.7,$V57&gt;90),"Age OOR",EXP(VLOOKUP(CQ$14&amp;"-int-"&amp;$P57,Equations!$G:$I,3,0)+VLOOKUP(CQ$14&amp;"-sexo-"&amp;$P57,Equations!$G:$I,3,0)*$U57+VLOOKUP(CQ$14&amp;"-edad-"&amp;$P57,Equations!$G:$I,3,0)*$V57+VLOOKUP(CQ$14&amp;"-est-"&amp;$P57,Equations!$G:$I,3,0)*(1/$W57)+VLOOKUP(CQ$14&amp;"-imc-"&amp;$P57,Equations!$G:$I,3,0)*(1/$Q57))))</f>
        <v/>
      </c>
      <c r="CR57" s="10" t="str">
        <f>IF($AK57="","",IF(OR($V57&lt;2.7,$V57&gt;90),"Age OOR",EXP(LN(CQ57)-1.6449*VLOOKUP(CQ$14&amp;"-rse-"&amp;$P57,Equations!$G:$I,3,0))))</f>
        <v/>
      </c>
      <c r="CS57" s="10" t="str">
        <f>IF($AK57="","",IF(OR($V57&lt;2.7,$V57&gt;90),"Age OOR",EXP(LN(CQ57)+1.6449*VLOOKUP(CQ$14&amp;"-rse-"&amp;$P57,Equations!$G:$I,3,0))))</f>
        <v/>
      </c>
      <c r="CT57" s="10" t="str">
        <f t="shared" si="24"/>
        <v/>
      </c>
      <c r="CU57" s="10" t="str">
        <f>IF($AK57="","",IF(OR($V57&lt;2.7,$V57&gt;90),"Age OOR",(LN($AK57)-LN(CQ57))/VLOOKUP(CQ$14&amp;"-rse-"&amp;$P57,Equations!$G:$I,3,0)))</f>
        <v/>
      </c>
      <c r="CV57" s="47"/>
    </row>
    <row r="58" spans="5:123" x14ac:dyDescent="0.2">
      <c r="E58" s="23" t="str">
        <f t="shared" si="0"/>
        <v>Age out of range</v>
      </c>
      <c r="F58" s="23" t="str">
        <f t="shared" si="1"/>
        <v>Age out of range</v>
      </c>
      <c r="G58" s="23" t="str">
        <f t="shared" si="2"/>
        <v>Age out of range</v>
      </c>
      <c r="H58" s="23" t="str">
        <f t="shared" si="3"/>
        <v>Age out of range</v>
      </c>
      <c r="I58" s="23" t="str">
        <f t="shared" si="4"/>
        <v>Age out of range</v>
      </c>
      <c r="J58" s="23" t="str">
        <f t="shared" si="5"/>
        <v>Age out of range</v>
      </c>
      <c r="K58" s="23" t="str">
        <f t="shared" si="6"/>
        <v>Age out of range</v>
      </c>
      <c r="L58" s="23" t="str">
        <f t="shared" si="7"/>
        <v>Age out of range</v>
      </c>
      <c r="M58" s="23" t="str">
        <f t="shared" si="8"/>
        <v>Age out of range</v>
      </c>
      <c r="N58" s="23" t="str">
        <f t="shared" si="9"/>
        <v>Age out of range</v>
      </c>
      <c r="O58" s="23" t="str">
        <f t="shared" si="10"/>
        <v>Age out of range</v>
      </c>
      <c r="P58" s="23" t="str">
        <f t="shared" si="11"/>
        <v>Age out of range</v>
      </c>
      <c r="Q58" s="23" t="e">
        <f t="shared" si="12"/>
        <v>#DIV/0!</v>
      </c>
      <c r="R58" s="17"/>
      <c r="S58" s="23">
        <v>42</v>
      </c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7"/>
      <c r="AM58" s="47"/>
      <c r="AN58" s="10" t="str">
        <f>IF($Z58="","",IF(OR($V58&lt;2.7,$V58&gt;90),"Age OOR",VLOOKUP(AN$14&amp;"-int-"&amp;$E58,Equations!$G:$I,3,0)+VLOOKUP(AN$14&amp;"-sexo-"&amp;$E58,Equations!$G:$I,3,0)*$U58+VLOOKUP(AN$14&amp;"-edad-"&amp;$E58,Equations!$G:$I,3,0)*$V58+VLOOKUP(AN$14&amp;"-est-"&amp;$E58,Equations!$G:$I,3,0)*(1/$W58)+VLOOKUP(AN$14&amp;"-imc-"&amp;$E58,Equations!$G:$I,3,0)*(1/$Q58)))</f>
        <v/>
      </c>
      <c r="AO58" s="10" t="str">
        <f>IF($Z58="","",IF(OR($V58&lt;2.7,$V58&gt;90),"Age OOR",AN58-1.6449*VLOOKUP(AN$14&amp;"-rse-"&amp;$E58,Equations!$G:$I,3,0)))</f>
        <v/>
      </c>
      <c r="AP58" s="10" t="str">
        <f>IF($Z58="","",IF(OR($V58&lt;2.7,$V58&gt;90),"Age OOR",AN58+1.6449*VLOOKUP(AN$14&amp;"-rse-"&amp;$E58,Equations!$G:$I,3,0)))</f>
        <v/>
      </c>
      <c r="AQ58" s="10" t="str">
        <f t="shared" si="13"/>
        <v/>
      </c>
      <c r="AR58" s="10" t="str">
        <f>IF($Z58="","",IF(OR($V58&lt;2.7,$V58&gt;90),"Age OOR",($Z58-AN58)/VLOOKUP(AN$14&amp;"-rse-"&amp;$E58,Equations!$G:$I,3,0)))</f>
        <v/>
      </c>
      <c r="AS58" s="10" t="str">
        <f>IF($AA58="","",IF(OR($V58&lt;2.7,$V58&gt;90),"Age OOR",VLOOKUP(AS$14&amp;"-int-"&amp;$F58,Equations!$G:$I,3,0)+VLOOKUP(AS$14&amp;"-sexo-"&amp;$F58,Equations!$G:$I,3,0)*$U58+VLOOKUP(AS$14&amp;"-edad-"&amp;$F58,Equations!$G:$I,3,0)*$V58+VLOOKUP(AS$14&amp;"-est-"&amp;$F58,Equations!$G:$I,3,0)*(1/$W58)+VLOOKUP(AS$14&amp;"-imc-"&amp;$F58,Equations!$G:$I,3,0)*(1/$Q58)))</f>
        <v/>
      </c>
      <c r="AT58" s="10" t="str">
        <f>IF($AA58="","",IF(OR($V58&lt;2.7,$V58&gt;90),"Age OOR",AS58-1.6449*VLOOKUP(AS$14&amp;"-rse-"&amp;$F58,Equations!$G:$I,3,0)))</f>
        <v/>
      </c>
      <c r="AU58" s="10" t="str">
        <f>IF($AA58="","",IF(OR($V58&lt;2.7,$V58&gt;90),"Age OOR",AS58+1.6449*VLOOKUP(AS$14&amp;"-rse-"&amp;$F58,Equations!$G:$I,3,0)))</f>
        <v/>
      </c>
      <c r="AV58" s="10" t="str">
        <f t="shared" si="14"/>
        <v/>
      </c>
      <c r="AW58" s="10" t="str">
        <f>IF($AA58="","",IF(OR($V58&lt;2.7,$V58&gt;90),"Age OOR",($AA58-AS58)/VLOOKUP(AS$14&amp;"-rse-"&amp;$F58,Equations!$G:$I,3,0)))</f>
        <v/>
      </c>
      <c r="AX58" s="10" t="str">
        <f>IF($AB58="","",IF(OR($V58&lt;2.7,$V58&gt;90),"Age OOR",VLOOKUP(AX$14&amp;"-int-"&amp;$G58,Equations!$G:$I,3,0)+VLOOKUP(AX$14&amp;"-sexo-"&amp;$G58,Equations!$G:$I,3,0)*$U58+VLOOKUP(AX$14&amp;"-edad-"&amp;$G58,Equations!$G:$I,3,0)*$V58+VLOOKUP(AX$14&amp;"-est-"&amp;$G58,Equations!$G:$I,3,0)*(1/$W58)+VLOOKUP(AX$14&amp;"-imc-"&amp;$G58,Equations!$G:$I,3,0)*(1/$Q58)))</f>
        <v/>
      </c>
      <c r="AY58" s="10" t="str">
        <f>IF($AB58="","",IF(OR($V58&lt;2.7,$V58&gt;90),"Age OOR",AX58-1.6449*VLOOKUP(AX$14&amp;"-rse-"&amp;$G58,Equations!$G:$I,3,0)))</f>
        <v/>
      </c>
      <c r="AZ58" s="10" t="str">
        <f>IF($AB58="","",IF(OR($V58&lt;2.7,$V58&gt;90),"Age OOR",AX58+1.6449*VLOOKUP(AX$14&amp;"-rse-"&amp;$G58,Equations!$G:$I,3,0)))</f>
        <v/>
      </c>
      <c r="BA58" s="10" t="str">
        <f t="shared" si="15"/>
        <v/>
      </c>
      <c r="BB58" s="10" t="str">
        <f>IF($AB58="","",IF(OR($V58&lt;2.7,$V58&gt;90),"Age OOR",($AB58-AX58)/VLOOKUP(AX$14&amp;"-rse-"&amp;$G58,Equations!$G:$I,3,0)))</f>
        <v/>
      </c>
      <c r="BC58" s="10" t="str">
        <f>IF($AC58="","",IF(OR($V58&lt;2.7,$V58&gt;90),"Age OOR",VLOOKUP(BC$14&amp;"-int-"&amp;$H58,Equations!$G:$I,3,0)+VLOOKUP(BC$14&amp;"-sexo-"&amp;$H58,Equations!$G:$I,3,0)*$U58+VLOOKUP(BC$14&amp;"-edad-"&amp;$H58,Equations!$G:$I,3,0)*$V58+VLOOKUP(BC$14&amp;"-est-"&amp;$H58,Equations!$G:$I,3,0)*(1/$W58)+VLOOKUP(BC$14&amp;"-imc-"&amp;$H58,Equations!$G:$I,3,0)*(1/$Q58)))</f>
        <v/>
      </c>
      <c r="BD58" s="10" t="str">
        <f>IF($AC58="","",IF(OR($V58&lt;2.7,$V58&gt;90),"Age OOR",BC58-1.6449*VLOOKUP(BC$14&amp;"-rse-"&amp;$H58,Equations!$G:$I,3,0)))</f>
        <v/>
      </c>
      <c r="BE58" s="10" t="str">
        <f>IF($AC58="","",IF(OR($V58&lt;2.7,$V58&gt;90),"Age OOR",BC58+1.6449*VLOOKUP(BC$14&amp;"-rse-"&amp;$H58,Equations!$G:$I,3,0)))</f>
        <v/>
      </c>
      <c r="BF58" s="10" t="str">
        <f t="shared" si="16"/>
        <v/>
      </c>
      <c r="BG58" s="10" t="str">
        <f>IF($AC58="","",IF(OR($V58&lt;2.7,$V58&gt;90),"Age OOR",($AC58-BC58)/VLOOKUP(BC$14&amp;"-rse-"&amp;$H58,Equations!$G:$I,3,0)))</f>
        <v/>
      </c>
      <c r="BH58" s="10" t="str">
        <f>IF($AD58="","",IF(OR($V58&lt;2.7,$V58&gt;90),"Age OOR",VLOOKUP(BH$14&amp;"-int-"&amp;$I58,Equations!$G:$I,3,0)+VLOOKUP(BH$14&amp;"-sexo-"&amp;$I58,Equations!$G:$I,3,0)*$U58+VLOOKUP(BH$14&amp;"-edad-"&amp;$I58,Equations!$G:$I,3,0)*$V58+VLOOKUP(BH$14&amp;"-est-"&amp;$I58,Equations!$G:$I,3,0)*(1/$W58)+VLOOKUP(BH$14&amp;"-imc-"&amp;$I58,Equations!$G:$I,3,0)*(1/$Q58)))</f>
        <v/>
      </c>
      <c r="BI58" s="10" t="str">
        <f>IF($AD58="","",IF(OR($V58&lt;2.7,$V58&gt;90),"Age OOR",BH58-1.6449*VLOOKUP(BH$14&amp;"-rse-"&amp;$I58,Equations!$G:$I,3,0)))</f>
        <v/>
      </c>
      <c r="BJ58" s="10" t="str">
        <f>IF($AD58="","",IF(OR($V58&lt;2.7,$V58&gt;90),"Age OOR",BH58+1.6449*VLOOKUP(BH$14&amp;"-rse-"&amp;$I58,Equations!$G:$I,3,0)))</f>
        <v/>
      </c>
      <c r="BK58" s="10" t="str">
        <f t="shared" si="17"/>
        <v/>
      </c>
      <c r="BL58" s="10" t="str">
        <f>IF($AD58="","",IF(OR($V58&lt;2.7,$V58&gt;90),"Age OOR",($AD58-BH58)/VLOOKUP(BH$14&amp;"-rse-"&amp;$I58,Equations!$G:$I,3,0)))</f>
        <v/>
      </c>
      <c r="BM58" s="10" t="str">
        <f>IF($AE58="","",IF(OR($V58&lt;2.7,$V58&gt;90),"Age OOR",VLOOKUP(BM$14&amp;"-int-"&amp;$J58,Equations!$G:$I,3,0)+VLOOKUP(BM$14&amp;"-sexo-"&amp;$J58,Equations!$G:$I,3,0)*$U58+VLOOKUP(BM$14&amp;"-edad-"&amp;$J58,Equations!$G:$I,3,0)*$V58+VLOOKUP(BM$14&amp;"-est-"&amp;$J58,Equations!$G:$I,3,0)*(1/$W58)+VLOOKUP(BM$14&amp;"-imc-"&amp;$J58,Equations!$G:$I,3,0)*(1/$Q58)))</f>
        <v/>
      </c>
      <c r="BN58" s="10" t="str">
        <f>IF($AE58="","",IF(OR($V58&lt;2.7,$V58&gt;90),"Age OOR",BM58-1.6449*VLOOKUP(BM$14&amp;"-rse-"&amp;$J58,Equations!$G:$I,3,0)))</f>
        <v/>
      </c>
      <c r="BO58" s="10" t="str">
        <f>IF($AE58="","",IF(OR($V58&lt;2.7,$V58&gt;90),"Age OOR",BM58+1.6449*VLOOKUP(BM$14&amp;"-rse-"&amp;$J58,Equations!$G:$I,3,0)))</f>
        <v/>
      </c>
      <c r="BP58" s="10" t="str">
        <f t="shared" si="18"/>
        <v/>
      </c>
      <c r="BQ58" s="10" t="str">
        <f>IF($AE58="","",IF(OR($V58&lt;2.7,$V58&gt;90),"Age OOR",($AE58-BM58)/VLOOKUP(BM$14&amp;"-rse-"&amp;$J58,Equations!$G:$I,3,0)))</f>
        <v/>
      </c>
      <c r="BR58" s="10" t="str">
        <f>IF($AF58="","",IF(OR($V58&lt;2.7,$V58&gt;90),"Age OOR",VLOOKUP(BR$14&amp;"-int-"&amp;$K58,Equations!$G:$I,3,0)+VLOOKUP(BR$14&amp;"-sexo-"&amp;$K58,Equations!$G:$I,3,0)*$U58+VLOOKUP(BR$14&amp;"-edad-"&amp;$K58,Equations!$G:$I,3,0)*$V58+VLOOKUP(BR$14&amp;"-est-"&amp;$K58,Equations!$G:$I,3,0)*(1/$W58)+VLOOKUP(BR$14&amp;"-imc-"&amp;$K58,Equations!$G:$I,3,0)*(1/$Q58)))</f>
        <v/>
      </c>
      <c r="BS58" s="10" t="str">
        <f>IF($AF58="","",IF(OR($V58&lt;2.7,$V58&gt;90),"Age OOR",BR58-1.6449*VLOOKUP(BR$14&amp;"-rse-"&amp;$K58,Equations!$G:$I,3,0)))</f>
        <v/>
      </c>
      <c r="BT58" s="10" t="str">
        <f>IF($AF58="","",IF(OR($V58&lt;2.7,$V58&gt;90),"Age OOR",BR58+1.6449*VLOOKUP(BR$14&amp;"-rse-"&amp;$K58,Equations!$G:$I,3,0)))</f>
        <v/>
      </c>
      <c r="BU58" s="10" t="str">
        <f t="shared" si="19"/>
        <v/>
      </c>
      <c r="BV58" s="10" t="str">
        <f>IF($AF58="","",IF(OR($V58&lt;2.7,$V58&gt;90),"Age OOR",($AF58-BR58)/VLOOKUP(BR$14&amp;"-rse-"&amp;$K58,Equations!$G:$I,3,0)))</f>
        <v/>
      </c>
      <c r="BW58" s="10" t="str">
        <f>IF($AG58="","",IF(OR($V58&lt;2.7,$V58&gt;90),"Age OOR",VLOOKUP(BW$14&amp;"-int-"&amp;$L58,Equations!$G:$I,3,0)+VLOOKUP(BW$14&amp;"-sexo-"&amp;$L58,Equations!$G:$I,3,0)*$U58+VLOOKUP(BW$14&amp;"-edad-"&amp;$L58,Equations!$G:$I,3,0)*$V58+VLOOKUP(BW$14&amp;"-est-"&amp;$L58,Equations!$G:$I,3,0)*(1/$W58)+VLOOKUP(BW$14&amp;"-imc-"&amp;$L58,Equations!$G:$I,3,0)*(1/$Q58)))</f>
        <v/>
      </c>
      <c r="BX58" s="10" t="str">
        <f>IF($AG58="","",IF(OR($V58&lt;2.7,$V58&gt;90),"Age OOR",BW58-1.6449*VLOOKUP(BW$14&amp;"-rse-"&amp;$L58,Equations!$G:$I,3,0)))</f>
        <v/>
      </c>
      <c r="BY58" s="10" t="str">
        <f>IF($AG58="","",IF(OR($V58&lt;2.7,$V58&gt;90),"Age OOR",BW58+1.6449*VLOOKUP(BW$14&amp;"-rse-"&amp;$L58,Equations!$G:$I,3,0)))</f>
        <v/>
      </c>
      <c r="BZ58" s="10" t="str">
        <f t="shared" si="20"/>
        <v/>
      </c>
      <c r="CA58" s="10" t="str">
        <f>IF($AG58="","",IF(OR($V58&lt;2.7,$V58&gt;90),"Age OOR",($AG58-BW58)/VLOOKUP(BW$14&amp;"-rse-"&amp;$L58,Equations!$G:$I,3,0)))</f>
        <v/>
      </c>
      <c r="CB58" s="10" t="str">
        <f>IF($AH58="","",IF(OR($V58&lt;2.7,$V58&gt;90),"Age OOR",VLOOKUP(CB$14&amp;"-int-"&amp;$M58,Equations!$G:$I,3,0)+VLOOKUP(CB$14&amp;"-sexo-"&amp;$M58,Equations!$G:$I,3,0)*$U58+VLOOKUP(CB$14&amp;"-edad-"&amp;$M58,Equations!$G:$I,3,0)*$V58+VLOOKUP(CB$14&amp;"-est-"&amp;$M58,Equations!$G:$I,3,0)*(1/$W58)+VLOOKUP(CB$14&amp;"-imc-"&amp;$M58,Equations!$G:$I,3,0)*(1/$Q58)))</f>
        <v/>
      </c>
      <c r="CC58" s="10" t="str">
        <f>IF($AH58="","",IF(OR($V58&lt;2.7,$V58&gt;90),"Age OOR",CB58-1.6449*VLOOKUP(CB$14&amp;"-rse-"&amp;$M58,Equations!$G:$I,3,0)))</f>
        <v/>
      </c>
      <c r="CD58" s="10" t="str">
        <f>IF($AH58="","",IF(OR($V58&lt;2.7,$V58&gt;90),"Age OOR",CB58+1.6449*VLOOKUP(CB$14&amp;"-rse-"&amp;$M58,Equations!$G:$I,3,0)))</f>
        <v/>
      </c>
      <c r="CE58" s="10" t="str">
        <f t="shared" si="21"/>
        <v/>
      </c>
      <c r="CF58" s="10" t="str">
        <f>IF($AH58="","",IF(OR($V58&lt;2.7,$V58&gt;90),"Age OOR",($AH58-CB58)/VLOOKUP(CB$14&amp;"-rse-"&amp;$M58,Equations!$G:$I,3,0)))</f>
        <v/>
      </c>
      <c r="CG58" s="10" t="str">
        <f>IF($AI58="","",IF(OR($V58&lt;2.7,$V58&gt;90),"Age OOR",VLOOKUP(CG$14&amp;"-int-"&amp;$N58,Equations!$G:$I,3,0)+VLOOKUP(CG$14&amp;"-sexo-"&amp;$N58,Equations!$G:$I,3,0)*$U58+VLOOKUP(CG$14&amp;"-edad-"&amp;$N58,Equations!$G:$I,3,0)*$V58+VLOOKUP(CG$14&amp;"-est-"&amp;$N58,Equations!$G:$I,3,0)*(1/$W58)+VLOOKUP(CG$14&amp;"-imc-"&amp;$N58,Equations!$G:$I,3,0)*(1/$Q58)))</f>
        <v/>
      </c>
      <c r="CH58" s="10" t="str">
        <f>IF($AI58="","",IF(OR($V58&lt;2.7,$V58&gt;90),"Age OOR",CG58-1.6449*VLOOKUP(CG$14&amp;"-rse-"&amp;$N58,Equations!$G:$I,3,0)))</f>
        <v/>
      </c>
      <c r="CI58" s="10" t="str">
        <f>IF($AI58="","",IF(OR($V58&lt;2.7,$V58&gt;90),"Age OOR",CG58+1.6449*VLOOKUP(CG$14&amp;"-rse-"&amp;$N58,Equations!$G:$I,3,0)))</f>
        <v/>
      </c>
      <c r="CJ58" s="10" t="str">
        <f t="shared" si="22"/>
        <v/>
      </c>
      <c r="CK58" s="10" t="str">
        <f>IF($AI58="","",IF(OR($V58&lt;2.7,$V58&gt;90),"Age OOR",($AI58-CG58)/VLOOKUP(CG$14&amp;"-rse-"&amp;$N58,Equations!$G:$I,3,0)))</f>
        <v/>
      </c>
      <c r="CL58" s="10" t="str">
        <f>IF($AJ58="","",IF(OR($V58&lt;2.7,$V58&gt;90),"Age OOR",VLOOKUP(CL$14&amp;"-int-"&amp;$O58,Equations!$G:$I,3,0)+VLOOKUP(CL$14&amp;"-sexo-"&amp;$O58,Equations!$G:$I,3,0)*$U58+VLOOKUP(CL$14&amp;"-edad-"&amp;$O58,Equations!$G:$I,3,0)*$V58+VLOOKUP(CL$14&amp;"-est-"&amp;$O58,Equations!$G:$I,3,0)*(1/$W58)+VLOOKUP(CL$14&amp;"-imc-"&amp;$O58,Equations!$G:$I,3,0)*(1/$Q58)))</f>
        <v/>
      </c>
      <c r="CM58" s="10" t="str">
        <f>IF($AJ58="","",IF(OR($V58&lt;2.7,$V58&gt;90),"Age OOR",CL58-1.6449*VLOOKUP(CL$14&amp;"-rse-"&amp;$O58,Equations!$G:$I,3,0)))</f>
        <v/>
      </c>
      <c r="CN58" s="10" t="str">
        <f>IF($AJ58="","",IF(OR($V58&lt;2.7,$V58&gt;90),"Age OOR",CL58+1.6449*VLOOKUP(CL$14&amp;"-rse-"&amp;$O58,Equations!$G:$I,3,0)))</f>
        <v/>
      </c>
      <c r="CO58" s="10" t="str">
        <f t="shared" si="23"/>
        <v/>
      </c>
      <c r="CP58" s="10" t="str">
        <f>IF($AJ58="","",IF(OR($V58&lt;2.7,$V58&gt;90),"Age OOR",($AJ58-CL58)/VLOOKUP(CL$14&amp;"-rse-"&amp;$O58,Equations!$G:$I,3,0)))</f>
        <v/>
      </c>
      <c r="CQ58" s="10" t="str">
        <f>IF($AK58="","",IF(OR($V58&lt;2.7,$V58&gt;90),"Age OOR",EXP(VLOOKUP(CQ$14&amp;"-int-"&amp;$P58,Equations!$G:$I,3,0)+VLOOKUP(CQ$14&amp;"-sexo-"&amp;$P58,Equations!$G:$I,3,0)*$U58+VLOOKUP(CQ$14&amp;"-edad-"&amp;$P58,Equations!$G:$I,3,0)*$V58+VLOOKUP(CQ$14&amp;"-est-"&amp;$P58,Equations!$G:$I,3,0)*(1/$W58)+VLOOKUP(CQ$14&amp;"-imc-"&amp;$P58,Equations!$G:$I,3,0)*(1/$Q58))))</f>
        <v/>
      </c>
      <c r="CR58" s="10" t="str">
        <f>IF($AK58="","",IF(OR($V58&lt;2.7,$V58&gt;90),"Age OOR",EXP(LN(CQ58)-1.6449*VLOOKUP(CQ$14&amp;"-rse-"&amp;$P58,Equations!$G:$I,3,0))))</f>
        <v/>
      </c>
      <c r="CS58" s="10" t="str">
        <f>IF($AK58="","",IF(OR($V58&lt;2.7,$V58&gt;90),"Age OOR",EXP(LN(CQ58)+1.6449*VLOOKUP(CQ$14&amp;"-rse-"&amp;$P58,Equations!$G:$I,3,0))))</f>
        <v/>
      </c>
      <c r="CT58" s="10" t="str">
        <f t="shared" si="24"/>
        <v/>
      </c>
      <c r="CU58" s="10" t="str">
        <f>IF($AK58="","",IF(OR($V58&lt;2.7,$V58&gt;90),"Age OOR",(LN($AK58)-LN(CQ58))/VLOOKUP(CQ$14&amp;"-rse-"&amp;$P58,Equations!$G:$I,3,0)))</f>
        <v/>
      </c>
      <c r="CV58" s="47"/>
    </row>
    <row r="59" spans="5:123" x14ac:dyDescent="0.2">
      <c r="E59" s="23" t="str">
        <f t="shared" si="0"/>
        <v>Age out of range</v>
      </c>
      <c r="F59" s="23" t="str">
        <f t="shared" si="1"/>
        <v>Age out of range</v>
      </c>
      <c r="G59" s="23" t="str">
        <f t="shared" si="2"/>
        <v>Age out of range</v>
      </c>
      <c r="H59" s="23" t="str">
        <f t="shared" si="3"/>
        <v>Age out of range</v>
      </c>
      <c r="I59" s="23" t="str">
        <f t="shared" si="4"/>
        <v>Age out of range</v>
      </c>
      <c r="J59" s="23" t="str">
        <f t="shared" si="5"/>
        <v>Age out of range</v>
      </c>
      <c r="K59" s="23" t="str">
        <f t="shared" si="6"/>
        <v>Age out of range</v>
      </c>
      <c r="L59" s="23" t="str">
        <f t="shared" si="7"/>
        <v>Age out of range</v>
      </c>
      <c r="M59" s="23" t="str">
        <f t="shared" si="8"/>
        <v>Age out of range</v>
      </c>
      <c r="N59" s="23" t="str">
        <f t="shared" si="9"/>
        <v>Age out of range</v>
      </c>
      <c r="O59" s="23" t="str">
        <f t="shared" si="10"/>
        <v>Age out of range</v>
      </c>
      <c r="P59" s="23" t="str">
        <f t="shared" si="11"/>
        <v>Age out of range</v>
      </c>
      <c r="Q59" s="23" t="e">
        <f t="shared" si="12"/>
        <v>#DIV/0!</v>
      </c>
      <c r="R59" s="17"/>
      <c r="S59" s="23">
        <v>43</v>
      </c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7"/>
      <c r="AM59" s="47"/>
      <c r="AN59" s="10" t="str">
        <f>IF($Z59="","",IF(OR($V59&lt;2.7,$V59&gt;90),"Age OOR",VLOOKUP(AN$14&amp;"-int-"&amp;$E59,Equations!$G:$I,3,0)+VLOOKUP(AN$14&amp;"-sexo-"&amp;$E59,Equations!$G:$I,3,0)*$U59+VLOOKUP(AN$14&amp;"-edad-"&amp;$E59,Equations!$G:$I,3,0)*$V59+VLOOKUP(AN$14&amp;"-est-"&amp;$E59,Equations!$G:$I,3,0)*(1/$W59)+VLOOKUP(AN$14&amp;"-imc-"&amp;$E59,Equations!$G:$I,3,0)*(1/$Q59)))</f>
        <v/>
      </c>
      <c r="AO59" s="10" t="str">
        <f>IF($Z59="","",IF(OR($V59&lt;2.7,$V59&gt;90),"Age OOR",AN59-1.6449*VLOOKUP(AN$14&amp;"-rse-"&amp;$E59,Equations!$G:$I,3,0)))</f>
        <v/>
      </c>
      <c r="AP59" s="10" t="str">
        <f>IF($Z59="","",IF(OR($V59&lt;2.7,$V59&gt;90),"Age OOR",AN59+1.6449*VLOOKUP(AN$14&amp;"-rse-"&amp;$E59,Equations!$G:$I,3,0)))</f>
        <v/>
      </c>
      <c r="AQ59" s="10" t="str">
        <f t="shared" si="13"/>
        <v/>
      </c>
      <c r="AR59" s="10" t="str">
        <f>IF($Z59="","",IF(OR($V59&lt;2.7,$V59&gt;90),"Age OOR",($Z59-AN59)/VLOOKUP(AN$14&amp;"-rse-"&amp;$E59,Equations!$G:$I,3,0)))</f>
        <v/>
      </c>
      <c r="AS59" s="10" t="str">
        <f>IF($AA59="","",IF(OR($V59&lt;2.7,$V59&gt;90),"Age OOR",VLOOKUP(AS$14&amp;"-int-"&amp;$F59,Equations!$G:$I,3,0)+VLOOKUP(AS$14&amp;"-sexo-"&amp;$F59,Equations!$G:$I,3,0)*$U59+VLOOKUP(AS$14&amp;"-edad-"&amp;$F59,Equations!$G:$I,3,0)*$V59+VLOOKUP(AS$14&amp;"-est-"&amp;$F59,Equations!$G:$I,3,0)*(1/$W59)+VLOOKUP(AS$14&amp;"-imc-"&amp;$F59,Equations!$G:$I,3,0)*(1/$Q59)))</f>
        <v/>
      </c>
      <c r="AT59" s="10" t="str">
        <f>IF($AA59="","",IF(OR($V59&lt;2.7,$V59&gt;90),"Age OOR",AS59-1.6449*VLOOKUP(AS$14&amp;"-rse-"&amp;$F59,Equations!$G:$I,3,0)))</f>
        <v/>
      </c>
      <c r="AU59" s="10" t="str">
        <f>IF($AA59="","",IF(OR($V59&lt;2.7,$V59&gt;90),"Age OOR",AS59+1.6449*VLOOKUP(AS$14&amp;"-rse-"&amp;$F59,Equations!$G:$I,3,0)))</f>
        <v/>
      </c>
      <c r="AV59" s="10" t="str">
        <f t="shared" si="14"/>
        <v/>
      </c>
      <c r="AW59" s="10" t="str">
        <f>IF($AA59="","",IF(OR($V59&lt;2.7,$V59&gt;90),"Age OOR",($AA59-AS59)/VLOOKUP(AS$14&amp;"-rse-"&amp;$F59,Equations!$G:$I,3,0)))</f>
        <v/>
      </c>
      <c r="AX59" s="10" t="str">
        <f>IF($AB59="","",IF(OR($V59&lt;2.7,$V59&gt;90),"Age OOR",VLOOKUP(AX$14&amp;"-int-"&amp;$G59,Equations!$G:$I,3,0)+VLOOKUP(AX$14&amp;"-sexo-"&amp;$G59,Equations!$G:$I,3,0)*$U59+VLOOKUP(AX$14&amp;"-edad-"&amp;$G59,Equations!$G:$I,3,0)*$V59+VLOOKUP(AX$14&amp;"-est-"&amp;$G59,Equations!$G:$I,3,0)*(1/$W59)+VLOOKUP(AX$14&amp;"-imc-"&amp;$G59,Equations!$G:$I,3,0)*(1/$Q59)))</f>
        <v/>
      </c>
      <c r="AY59" s="10" t="str">
        <f>IF($AB59="","",IF(OR($V59&lt;2.7,$V59&gt;90),"Age OOR",AX59-1.6449*VLOOKUP(AX$14&amp;"-rse-"&amp;$G59,Equations!$G:$I,3,0)))</f>
        <v/>
      </c>
      <c r="AZ59" s="10" t="str">
        <f>IF($AB59="","",IF(OR($V59&lt;2.7,$V59&gt;90),"Age OOR",AX59+1.6449*VLOOKUP(AX$14&amp;"-rse-"&amp;$G59,Equations!$G:$I,3,0)))</f>
        <v/>
      </c>
      <c r="BA59" s="10" t="str">
        <f t="shared" si="15"/>
        <v/>
      </c>
      <c r="BB59" s="10" t="str">
        <f>IF($AB59="","",IF(OR($V59&lt;2.7,$V59&gt;90),"Age OOR",($AB59-AX59)/VLOOKUP(AX$14&amp;"-rse-"&amp;$G59,Equations!$G:$I,3,0)))</f>
        <v/>
      </c>
      <c r="BC59" s="10" t="str">
        <f>IF($AC59="","",IF(OR($V59&lt;2.7,$V59&gt;90),"Age OOR",VLOOKUP(BC$14&amp;"-int-"&amp;$H59,Equations!$G:$I,3,0)+VLOOKUP(BC$14&amp;"-sexo-"&amp;$H59,Equations!$G:$I,3,0)*$U59+VLOOKUP(BC$14&amp;"-edad-"&amp;$H59,Equations!$G:$I,3,0)*$V59+VLOOKUP(BC$14&amp;"-est-"&amp;$H59,Equations!$G:$I,3,0)*(1/$W59)+VLOOKUP(BC$14&amp;"-imc-"&amp;$H59,Equations!$G:$I,3,0)*(1/$Q59)))</f>
        <v/>
      </c>
      <c r="BD59" s="10" t="str">
        <f>IF($AC59="","",IF(OR($V59&lt;2.7,$V59&gt;90),"Age OOR",BC59-1.6449*VLOOKUP(BC$14&amp;"-rse-"&amp;$H59,Equations!$G:$I,3,0)))</f>
        <v/>
      </c>
      <c r="BE59" s="10" t="str">
        <f>IF($AC59="","",IF(OR($V59&lt;2.7,$V59&gt;90),"Age OOR",BC59+1.6449*VLOOKUP(BC$14&amp;"-rse-"&amp;$H59,Equations!$G:$I,3,0)))</f>
        <v/>
      </c>
      <c r="BF59" s="10" t="str">
        <f t="shared" si="16"/>
        <v/>
      </c>
      <c r="BG59" s="10" t="str">
        <f>IF($AC59="","",IF(OR($V59&lt;2.7,$V59&gt;90),"Age OOR",($AC59-BC59)/VLOOKUP(BC$14&amp;"-rse-"&amp;$H59,Equations!$G:$I,3,0)))</f>
        <v/>
      </c>
      <c r="BH59" s="10" t="str">
        <f>IF($AD59="","",IF(OR($V59&lt;2.7,$V59&gt;90),"Age OOR",VLOOKUP(BH$14&amp;"-int-"&amp;$I59,Equations!$G:$I,3,0)+VLOOKUP(BH$14&amp;"-sexo-"&amp;$I59,Equations!$G:$I,3,0)*$U59+VLOOKUP(BH$14&amp;"-edad-"&amp;$I59,Equations!$G:$I,3,0)*$V59+VLOOKUP(BH$14&amp;"-est-"&amp;$I59,Equations!$G:$I,3,0)*(1/$W59)+VLOOKUP(BH$14&amp;"-imc-"&amp;$I59,Equations!$G:$I,3,0)*(1/$Q59)))</f>
        <v/>
      </c>
      <c r="BI59" s="10" t="str">
        <f>IF($AD59="","",IF(OR($V59&lt;2.7,$V59&gt;90),"Age OOR",BH59-1.6449*VLOOKUP(BH$14&amp;"-rse-"&amp;$I59,Equations!$G:$I,3,0)))</f>
        <v/>
      </c>
      <c r="BJ59" s="10" t="str">
        <f>IF($AD59="","",IF(OR($V59&lt;2.7,$V59&gt;90),"Age OOR",BH59+1.6449*VLOOKUP(BH$14&amp;"-rse-"&amp;$I59,Equations!$G:$I,3,0)))</f>
        <v/>
      </c>
      <c r="BK59" s="10" t="str">
        <f t="shared" si="17"/>
        <v/>
      </c>
      <c r="BL59" s="10" t="str">
        <f>IF($AD59="","",IF(OR($V59&lt;2.7,$V59&gt;90),"Age OOR",($AD59-BH59)/VLOOKUP(BH$14&amp;"-rse-"&amp;$I59,Equations!$G:$I,3,0)))</f>
        <v/>
      </c>
      <c r="BM59" s="10" t="str">
        <f>IF($AE59="","",IF(OR($V59&lt;2.7,$V59&gt;90),"Age OOR",VLOOKUP(BM$14&amp;"-int-"&amp;$J59,Equations!$G:$I,3,0)+VLOOKUP(BM$14&amp;"-sexo-"&amp;$J59,Equations!$G:$I,3,0)*$U59+VLOOKUP(BM$14&amp;"-edad-"&amp;$J59,Equations!$G:$I,3,0)*$V59+VLOOKUP(BM$14&amp;"-est-"&amp;$J59,Equations!$G:$I,3,0)*(1/$W59)+VLOOKUP(BM$14&amp;"-imc-"&amp;$J59,Equations!$G:$I,3,0)*(1/$Q59)))</f>
        <v/>
      </c>
      <c r="BN59" s="10" t="str">
        <f>IF($AE59="","",IF(OR($V59&lt;2.7,$V59&gt;90),"Age OOR",BM59-1.6449*VLOOKUP(BM$14&amp;"-rse-"&amp;$J59,Equations!$G:$I,3,0)))</f>
        <v/>
      </c>
      <c r="BO59" s="10" t="str">
        <f>IF($AE59="","",IF(OR($V59&lt;2.7,$V59&gt;90),"Age OOR",BM59+1.6449*VLOOKUP(BM$14&amp;"-rse-"&amp;$J59,Equations!$G:$I,3,0)))</f>
        <v/>
      </c>
      <c r="BP59" s="10" t="str">
        <f t="shared" si="18"/>
        <v/>
      </c>
      <c r="BQ59" s="10" t="str">
        <f>IF($AE59="","",IF(OR($V59&lt;2.7,$V59&gt;90),"Age OOR",($AE59-BM59)/VLOOKUP(BM$14&amp;"-rse-"&amp;$J59,Equations!$G:$I,3,0)))</f>
        <v/>
      </c>
      <c r="BR59" s="10" t="str">
        <f>IF($AF59="","",IF(OR($V59&lt;2.7,$V59&gt;90),"Age OOR",VLOOKUP(BR$14&amp;"-int-"&amp;$K59,Equations!$G:$I,3,0)+VLOOKUP(BR$14&amp;"-sexo-"&amp;$K59,Equations!$G:$I,3,0)*$U59+VLOOKUP(BR$14&amp;"-edad-"&amp;$K59,Equations!$G:$I,3,0)*$V59+VLOOKUP(BR$14&amp;"-est-"&amp;$K59,Equations!$G:$I,3,0)*(1/$W59)+VLOOKUP(BR$14&amp;"-imc-"&amp;$K59,Equations!$G:$I,3,0)*(1/$Q59)))</f>
        <v/>
      </c>
      <c r="BS59" s="10" t="str">
        <f>IF($AF59="","",IF(OR($V59&lt;2.7,$V59&gt;90),"Age OOR",BR59-1.6449*VLOOKUP(BR$14&amp;"-rse-"&amp;$K59,Equations!$G:$I,3,0)))</f>
        <v/>
      </c>
      <c r="BT59" s="10" t="str">
        <f>IF($AF59="","",IF(OR($V59&lt;2.7,$V59&gt;90),"Age OOR",BR59+1.6449*VLOOKUP(BR$14&amp;"-rse-"&amp;$K59,Equations!$G:$I,3,0)))</f>
        <v/>
      </c>
      <c r="BU59" s="10" t="str">
        <f t="shared" si="19"/>
        <v/>
      </c>
      <c r="BV59" s="10" t="str">
        <f>IF($AF59="","",IF(OR($V59&lt;2.7,$V59&gt;90),"Age OOR",($AF59-BR59)/VLOOKUP(BR$14&amp;"-rse-"&amp;$K59,Equations!$G:$I,3,0)))</f>
        <v/>
      </c>
      <c r="BW59" s="10" t="str">
        <f>IF($AG59="","",IF(OR($V59&lt;2.7,$V59&gt;90),"Age OOR",VLOOKUP(BW$14&amp;"-int-"&amp;$L59,Equations!$G:$I,3,0)+VLOOKUP(BW$14&amp;"-sexo-"&amp;$L59,Equations!$G:$I,3,0)*$U59+VLOOKUP(BW$14&amp;"-edad-"&amp;$L59,Equations!$G:$I,3,0)*$V59+VLOOKUP(BW$14&amp;"-est-"&amp;$L59,Equations!$G:$I,3,0)*(1/$W59)+VLOOKUP(BW$14&amp;"-imc-"&amp;$L59,Equations!$G:$I,3,0)*(1/$Q59)))</f>
        <v/>
      </c>
      <c r="BX59" s="10" t="str">
        <f>IF($AG59="","",IF(OR($V59&lt;2.7,$V59&gt;90),"Age OOR",BW59-1.6449*VLOOKUP(BW$14&amp;"-rse-"&amp;$L59,Equations!$G:$I,3,0)))</f>
        <v/>
      </c>
      <c r="BY59" s="10" t="str">
        <f>IF($AG59="","",IF(OR($V59&lt;2.7,$V59&gt;90),"Age OOR",BW59+1.6449*VLOOKUP(BW$14&amp;"-rse-"&amp;$L59,Equations!$G:$I,3,0)))</f>
        <v/>
      </c>
      <c r="BZ59" s="10" t="str">
        <f t="shared" si="20"/>
        <v/>
      </c>
      <c r="CA59" s="10" t="str">
        <f>IF($AG59="","",IF(OR($V59&lt;2.7,$V59&gt;90),"Age OOR",($AG59-BW59)/VLOOKUP(BW$14&amp;"-rse-"&amp;$L59,Equations!$G:$I,3,0)))</f>
        <v/>
      </c>
      <c r="CB59" s="10" t="str">
        <f>IF($AH59="","",IF(OR($V59&lt;2.7,$V59&gt;90),"Age OOR",VLOOKUP(CB$14&amp;"-int-"&amp;$M59,Equations!$G:$I,3,0)+VLOOKUP(CB$14&amp;"-sexo-"&amp;$M59,Equations!$G:$I,3,0)*$U59+VLOOKUP(CB$14&amp;"-edad-"&amp;$M59,Equations!$G:$I,3,0)*$V59+VLOOKUP(CB$14&amp;"-est-"&amp;$M59,Equations!$G:$I,3,0)*(1/$W59)+VLOOKUP(CB$14&amp;"-imc-"&amp;$M59,Equations!$G:$I,3,0)*(1/$Q59)))</f>
        <v/>
      </c>
      <c r="CC59" s="10" t="str">
        <f>IF($AH59="","",IF(OR($V59&lt;2.7,$V59&gt;90),"Age OOR",CB59-1.6449*VLOOKUP(CB$14&amp;"-rse-"&amp;$M59,Equations!$G:$I,3,0)))</f>
        <v/>
      </c>
      <c r="CD59" s="10" t="str">
        <f>IF($AH59="","",IF(OR($V59&lt;2.7,$V59&gt;90),"Age OOR",CB59+1.6449*VLOOKUP(CB$14&amp;"-rse-"&amp;$M59,Equations!$G:$I,3,0)))</f>
        <v/>
      </c>
      <c r="CE59" s="10" t="str">
        <f t="shared" si="21"/>
        <v/>
      </c>
      <c r="CF59" s="10" t="str">
        <f>IF($AH59="","",IF(OR($V59&lt;2.7,$V59&gt;90),"Age OOR",($AH59-CB59)/VLOOKUP(CB$14&amp;"-rse-"&amp;$M59,Equations!$G:$I,3,0)))</f>
        <v/>
      </c>
      <c r="CG59" s="10" t="str">
        <f>IF($AI59="","",IF(OR($V59&lt;2.7,$V59&gt;90),"Age OOR",VLOOKUP(CG$14&amp;"-int-"&amp;$N59,Equations!$G:$I,3,0)+VLOOKUP(CG$14&amp;"-sexo-"&amp;$N59,Equations!$G:$I,3,0)*$U59+VLOOKUP(CG$14&amp;"-edad-"&amp;$N59,Equations!$G:$I,3,0)*$V59+VLOOKUP(CG$14&amp;"-est-"&amp;$N59,Equations!$G:$I,3,0)*(1/$W59)+VLOOKUP(CG$14&amp;"-imc-"&amp;$N59,Equations!$G:$I,3,0)*(1/$Q59)))</f>
        <v/>
      </c>
      <c r="CH59" s="10" t="str">
        <f>IF($AI59="","",IF(OR($V59&lt;2.7,$V59&gt;90),"Age OOR",CG59-1.6449*VLOOKUP(CG$14&amp;"-rse-"&amp;$N59,Equations!$G:$I,3,0)))</f>
        <v/>
      </c>
      <c r="CI59" s="10" t="str">
        <f>IF($AI59="","",IF(OR($V59&lt;2.7,$V59&gt;90),"Age OOR",CG59+1.6449*VLOOKUP(CG$14&amp;"-rse-"&amp;$N59,Equations!$G:$I,3,0)))</f>
        <v/>
      </c>
      <c r="CJ59" s="10" t="str">
        <f t="shared" si="22"/>
        <v/>
      </c>
      <c r="CK59" s="10" t="str">
        <f>IF($AI59="","",IF(OR($V59&lt;2.7,$V59&gt;90),"Age OOR",($AI59-CG59)/VLOOKUP(CG$14&amp;"-rse-"&amp;$N59,Equations!$G:$I,3,0)))</f>
        <v/>
      </c>
      <c r="CL59" s="10" t="str">
        <f>IF($AJ59="","",IF(OR($V59&lt;2.7,$V59&gt;90),"Age OOR",VLOOKUP(CL$14&amp;"-int-"&amp;$O59,Equations!$G:$I,3,0)+VLOOKUP(CL$14&amp;"-sexo-"&amp;$O59,Equations!$G:$I,3,0)*$U59+VLOOKUP(CL$14&amp;"-edad-"&amp;$O59,Equations!$G:$I,3,0)*$V59+VLOOKUP(CL$14&amp;"-est-"&amp;$O59,Equations!$G:$I,3,0)*(1/$W59)+VLOOKUP(CL$14&amp;"-imc-"&amp;$O59,Equations!$G:$I,3,0)*(1/$Q59)))</f>
        <v/>
      </c>
      <c r="CM59" s="10" t="str">
        <f>IF($AJ59="","",IF(OR($V59&lt;2.7,$V59&gt;90),"Age OOR",CL59-1.6449*VLOOKUP(CL$14&amp;"-rse-"&amp;$O59,Equations!$G:$I,3,0)))</f>
        <v/>
      </c>
      <c r="CN59" s="10" t="str">
        <f>IF($AJ59="","",IF(OR($V59&lt;2.7,$V59&gt;90),"Age OOR",CL59+1.6449*VLOOKUP(CL$14&amp;"-rse-"&amp;$O59,Equations!$G:$I,3,0)))</f>
        <v/>
      </c>
      <c r="CO59" s="10" t="str">
        <f t="shared" si="23"/>
        <v/>
      </c>
      <c r="CP59" s="10" t="str">
        <f>IF($AJ59="","",IF(OR($V59&lt;2.7,$V59&gt;90),"Age OOR",($AJ59-CL59)/VLOOKUP(CL$14&amp;"-rse-"&amp;$O59,Equations!$G:$I,3,0)))</f>
        <v/>
      </c>
      <c r="CQ59" s="10" t="str">
        <f>IF($AK59="","",IF(OR($V59&lt;2.7,$V59&gt;90),"Age OOR",EXP(VLOOKUP(CQ$14&amp;"-int-"&amp;$P59,Equations!$G:$I,3,0)+VLOOKUP(CQ$14&amp;"-sexo-"&amp;$P59,Equations!$G:$I,3,0)*$U59+VLOOKUP(CQ$14&amp;"-edad-"&amp;$P59,Equations!$G:$I,3,0)*$V59+VLOOKUP(CQ$14&amp;"-est-"&amp;$P59,Equations!$G:$I,3,0)*(1/$W59)+VLOOKUP(CQ$14&amp;"-imc-"&amp;$P59,Equations!$G:$I,3,0)*(1/$Q59))))</f>
        <v/>
      </c>
      <c r="CR59" s="10" t="str">
        <f>IF($AK59="","",IF(OR($V59&lt;2.7,$V59&gt;90),"Age OOR",EXP(LN(CQ59)-1.6449*VLOOKUP(CQ$14&amp;"-rse-"&amp;$P59,Equations!$G:$I,3,0))))</f>
        <v/>
      </c>
      <c r="CS59" s="10" t="str">
        <f>IF($AK59="","",IF(OR($V59&lt;2.7,$V59&gt;90),"Age OOR",EXP(LN(CQ59)+1.6449*VLOOKUP(CQ$14&amp;"-rse-"&amp;$P59,Equations!$G:$I,3,0))))</f>
        <v/>
      </c>
      <c r="CT59" s="10" t="str">
        <f t="shared" si="24"/>
        <v/>
      </c>
      <c r="CU59" s="10" t="str">
        <f>IF($AK59="","",IF(OR($V59&lt;2.7,$V59&gt;90),"Age OOR",(LN($AK59)-LN(CQ59))/VLOOKUP(CQ$14&amp;"-rse-"&amp;$P59,Equations!$G:$I,3,0)))</f>
        <v/>
      </c>
      <c r="CV59" s="47"/>
    </row>
    <row r="60" spans="5:123" x14ac:dyDescent="0.2">
      <c r="E60" s="23" t="str">
        <f t="shared" si="0"/>
        <v>Age out of range</v>
      </c>
      <c r="F60" s="23" t="str">
        <f t="shared" si="1"/>
        <v>Age out of range</v>
      </c>
      <c r="G60" s="23" t="str">
        <f t="shared" si="2"/>
        <v>Age out of range</v>
      </c>
      <c r="H60" s="23" t="str">
        <f t="shared" si="3"/>
        <v>Age out of range</v>
      </c>
      <c r="I60" s="23" t="str">
        <f t="shared" si="4"/>
        <v>Age out of range</v>
      </c>
      <c r="J60" s="23" t="str">
        <f t="shared" si="5"/>
        <v>Age out of range</v>
      </c>
      <c r="K60" s="23" t="str">
        <f t="shared" si="6"/>
        <v>Age out of range</v>
      </c>
      <c r="L60" s="23" t="str">
        <f t="shared" si="7"/>
        <v>Age out of range</v>
      </c>
      <c r="M60" s="23" t="str">
        <f t="shared" si="8"/>
        <v>Age out of range</v>
      </c>
      <c r="N60" s="23" t="str">
        <f t="shared" si="9"/>
        <v>Age out of range</v>
      </c>
      <c r="O60" s="23" t="str">
        <f t="shared" si="10"/>
        <v>Age out of range</v>
      </c>
      <c r="P60" s="23" t="str">
        <f t="shared" si="11"/>
        <v>Age out of range</v>
      </c>
      <c r="Q60" s="23" t="e">
        <f t="shared" si="12"/>
        <v>#DIV/0!</v>
      </c>
      <c r="R60" s="17"/>
      <c r="S60" s="23">
        <v>44</v>
      </c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7"/>
      <c r="AM60" s="47"/>
      <c r="AN60" s="10" t="str">
        <f>IF($Z60="","",IF(OR($V60&lt;2.7,$V60&gt;90),"Age OOR",VLOOKUP(AN$14&amp;"-int-"&amp;$E60,Equations!$G:$I,3,0)+VLOOKUP(AN$14&amp;"-sexo-"&amp;$E60,Equations!$G:$I,3,0)*$U60+VLOOKUP(AN$14&amp;"-edad-"&amp;$E60,Equations!$G:$I,3,0)*$V60+VLOOKUP(AN$14&amp;"-est-"&amp;$E60,Equations!$G:$I,3,0)*(1/$W60)+VLOOKUP(AN$14&amp;"-imc-"&amp;$E60,Equations!$G:$I,3,0)*(1/$Q60)))</f>
        <v/>
      </c>
      <c r="AO60" s="10" t="str">
        <f>IF($Z60="","",IF(OR($V60&lt;2.7,$V60&gt;90),"Age OOR",AN60-1.6449*VLOOKUP(AN$14&amp;"-rse-"&amp;$E60,Equations!$G:$I,3,0)))</f>
        <v/>
      </c>
      <c r="AP60" s="10" t="str">
        <f>IF($Z60="","",IF(OR($V60&lt;2.7,$V60&gt;90),"Age OOR",AN60+1.6449*VLOOKUP(AN$14&amp;"-rse-"&amp;$E60,Equations!$G:$I,3,0)))</f>
        <v/>
      </c>
      <c r="AQ60" s="10" t="str">
        <f t="shared" si="13"/>
        <v/>
      </c>
      <c r="AR60" s="10" t="str">
        <f>IF($Z60="","",IF(OR($V60&lt;2.7,$V60&gt;90),"Age OOR",($Z60-AN60)/VLOOKUP(AN$14&amp;"-rse-"&amp;$E60,Equations!$G:$I,3,0)))</f>
        <v/>
      </c>
      <c r="AS60" s="10" t="str">
        <f>IF($AA60="","",IF(OR($V60&lt;2.7,$V60&gt;90),"Age OOR",VLOOKUP(AS$14&amp;"-int-"&amp;$F60,Equations!$G:$I,3,0)+VLOOKUP(AS$14&amp;"-sexo-"&amp;$F60,Equations!$G:$I,3,0)*$U60+VLOOKUP(AS$14&amp;"-edad-"&amp;$F60,Equations!$G:$I,3,0)*$V60+VLOOKUP(AS$14&amp;"-est-"&amp;$F60,Equations!$G:$I,3,0)*(1/$W60)+VLOOKUP(AS$14&amp;"-imc-"&amp;$F60,Equations!$G:$I,3,0)*(1/$Q60)))</f>
        <v/>
      </c>
      <c r="AT60" s="10" t="str">
        <f>IF($AA60="","",IF(OR($V60&lt;2.7,$V60&gt;90),"Age OOR",AS60-1.6449*VLOOKUP(AS$14&amp;"-rse-"&amp;$F60,Equations!$G:$I,3,0)))</f>
        <v/>
      </c>
      <c r="AU60" s="10" t="str">
        <f>IF($AA60="","",IF(OR($V60&lt;2.7,$V60&gt;90),"Age OOR",AS60+1.6449*VLOOKUP(AS$14&amp;"-rse-"&amp;$F60,Equations!$G:$I,3,0)))</f>
        <v/>
      </c>
      <c r="AV60" s="10" t="str">
        <f t="shared" si="14"/>
        <v/>
      </c>
      <c r="AW60" s="10" t="str">
        <f>IF($AA60="","",IF(OR($V60&lt;2.7,$V60&gt;90),"Age OOR",($AA60-AS60)/VLOOKUP(AS$14&amp;"-rse-"&amp;$F60,Equations!$G:$I,3,0)))</f>
        <v/>
      </c>
      <c r="AX60" s="10" t="str">
        <f>IF($AB60="","",IF(OR($V60&lt;2.7,$V60&gt;90),"Age OOR",VLOOKUP(AX$14&amp;"-int-"&amp;$G60,Equations!$G:$I,3,0)+VLOOKUP(AX$14&amp;"-sexo-"&amp;$G60,Equations!$G:$I,3,0)*$U60+VLOOKUP(AX$14&amp;"-edad-"&amp;$G60,Equations!$G:$I,3,0)*$V60+VLOOKUP(AX$14&amp;"-est-"&amp;$G60,Equations!$G:$I,3,0)*(1/$W60)+VLOOKUP(AX$14&amp;"-imc-"&amp;$G60,Equations!$G:$I,3,0)*(1/$Q60)))</f>
        <v/>
      </c>
      <c r="AY60" s="10" t="str">
        <f>IF($AB60="","",IF(OR($V60&lt;2.7,$V60&gt;90),"Age OOR",AX60-1.6449*VLOOKUP(AX$14&amp;"-rse-"&amp;$G60,Equations!$G:$I,3,0)))</f>
        <v/>
      </c>
      <c r="AZ60" s="10" t="str">
        <f>IF($AB60="","",IF(OR($V60&lt;2.7,$V60&gt;90),"Age OOR",AX60+1.6449*VLOOKUP(AX$14&amp;"-rse-"&amp;$G60,Equations!$G:$I,3,0)))</f>
        <v/>
      </c>
      <c r="BA60" s="10" t="str">
        <f t="shared" si="15"/>
        <v/>
      </c>
      <c r="BB60" s="10" t="str">
        <f>IF($AB60="","",IF(OR($V60&lt;2.7,$V60&gt;90),"Age OOR",($AB60-AX60)/VLOOKUP(AX$14&amp;"-rse-"&amp;$G60,Equations!$G:$I,3,0)))</f>
        <v/>
      </c>
      <c r="BC60" s="10" t="str">
        <f>IF($AC60="","",IF(OR($V60&lt;2.7,$V60&gt;90),"Age OOR",VLOOKUP(BC$14&amp;"-int-"&amp;$H60,Equations!$G:$I,3,0)+VLOOKUP(BC$14&amp;"-sexo-"&amp;$H60,Equations!$G:$I,3,0)*$U60+VLOOKUP(BC$14&amp;"-edad-"&amp;$H60,Equations!$G:$I,3,0)*$V60+VLOOKUP(BC$14&amp;"-est-"&amp;$H60,Equations!$G:$I,3,0)*(1/$W60)+VLOOKUP(BC$14&amp;"-imc-"&amp;$H60,Equations!$G:$I,3,0)*(1/$Q60)))</f>
        <v/>
      </c>
      <c r="BD60" s="10" t="str">
        <f>IF($AC60="","",IF(OR($V60&lt;2.7,$V60&gt;90),"Age OOR",BC60-1.6449*VLOOKUP(BC$14&amp;"-rse-"&amp;$H60,Equations!$G:$I,3,0)))</f>
        <v/>
      </c>
      <c r="BE60" s="10" t="str">
        <f>IF($AC60="","",IF(OR($V60&lt;2.7,$V60&gt;90),"Age OOR",BC60+1.6449*VLOOKUP(BC$14&amp;"-rse-"&amp;$H60,Equations!$G:$I,3,0)))</f>
        <v/>
      </c>
      <c r="BF60" s="10" t="str">
        <f t="shared" si="16"/>
        <v/>
      </c>
      <c r="BG60" s="10" t="str">
        <f>IF($AC60="","",IF(OR($V60&lt;2.7,$V60&gt;90),"Age OOR",($AC60-BC60)/VLOOKUP(BC$14&amp;"-rse-"&amp;$H60,Equations!$G:$I,3,0)))</f>
        <v/>
      </c>
      <c r="BH60" s="10" t="str">
        <f>IF($AD60="","",IF(OR($V60&lt;2.7,$V60&gt;90),"Age OOR",VLOOKUP(BH$14&amp;"-int-"&amp;$I60,Equations!$G:$I,3,0)+VLOOKUP(BH$14&amp;"-sexo-"&amp;$I60,Equations!$G:$I,3,0)*$U60+VLOOKUP(BH$14&amp;"-edad-"&amp;$I60,Equations!$G:$I,3,0)*$V60+VLOOKUP(BH$14&amp;"-est-"&amp;$I60,Equations!$G:$I,3,0)*(1/$W60)+VLOOKUP(BH$14&amp;"-imc-"&amp;$I60,Equations!$G:$I,3,0)*(1/$Q60)))</f>
        <v/>
      </c>
      <c r="BI60" s="10" t="str">
        <f>IF($AD60="","",IF(OR($V60&lt;2.7,$V60&gt;90),"Age OOR",BH60-1.6449*VLOOKUP(BH$14&amp;"-rse-"&amp;$I60,Equations!$G:$I,3,0)))</f>
        <v/>
      </c>
      <c r="BJ60" s="10" t="str">
        <f>IF($AD60="","",IF(OR($V60&lt;2.7,$V60&gt;90),"Age OOR",BH60+1.6449*VLOOKUP(BH$14&amp;"-rse-"&amp;$I60,Equations!$G:$I,3,0)))</f>
        <v/>
      </c>
      <c r="BK60" s="10" t="str">
        <f t="shared" si="17"/>
        <v/>
      </c>
      <c r="BL60" s="10" t="str">
        <f>IF($AD60="","",IF(OR($V60&lt;2.7,$V60&gt;90),"Age OOR",($AD60-BH60)/VLOOKUP(BH$14&amp;"-rse-"&amp;$I60,Equations!$G:$I,3,0)))</f>
        <v/>
      </c>
      <c r="BM60" s="10" t="str">
        <f>IF($AE60="","",IF(OR($V60&lt;2.7,$V60&gt;90),"Age OOR",VLOOKUP(BM$14&amp;"-int-"&amp;$J60,Equations!$G:$I,3,0)+VLOOKUP(BM$14&amp;"-sexo-"&amp;$J60,Equations!$G:$I,3,0)*$U60+VLOOKUP(BM$14&amp;"-edad-"&amp;$J60,Equations!$G:$I,3,0)*$V60+VLOOKUP(BM$14&amp;"-est-"&amp;$J60,Equations!$G:$I,3,0)*(1/$W60)+VLOOKUP(BM$14&amp;"-imc-"&amp;$J60,Equations!$G:$I,3,0)*(1/$Q60)))</f>
        <v/>
      </c>
      <c r="BN60" s="10" t="str">
        <f>IF($AE60="","",IF(OR($V60&lt;2.7,$V60&gt;90),"Age OOR",BM60-1.6449*VLOOKUP(BM$14&amp;"-rse-"&amp;$J60,Equations!$G:$I,3,0)))</f>
        <v/>
      </c>
      <c r="BO60" s="10" t="str">
        <f>IF($AE60="","",IF(OR($V60&lt;2.7,$V60&gt;90),"Age OOR",BM60+1.6449*VLOOKUP(BM$14&amp;"-rse-"&amp;$J60,Equations!$G:$I,3,0)))</f>
        <v/>
      </c>
      <c r="BP60" s="10" t="str">
        <f t="shared" si="18"/>
        <v/>
      </c>
      <c r="BQ60" s="10" t="str">
        <f>IF($AE60="","",IF(OR($V60&lt;2.7,$V60&gt;90),"Age OOR",($AE60-BM60)/VLOOKUP(BM$14&amp;"-rse-"&amp;$J60,Equations!$G:$I,3,0)))</f>
        <v/>
      </c>
      <c r="BR60" s="10" t="str">
        <f>IF($AF60="","",IF(OR($V60&lt;2.7,$V60&gt;90),"Age OOR",VLOOKUP(BR$14&amp;"-int-"&amp;$K60,Equations!$G:$I,3,0)+VLOOKUP(BR$14&amp;"-sexo-"&amp;$K60,Equations!$G:$I,3,0)*$U60+VLOOKUP(BR$14&amp;"-edad-"&amp;$K60,Equations!$G:$I,3,0)*$V60+VLOOKUP(BR$14&amp;"-est-"&amp;$K60,Equations!$G:$I,3,0)*(1/$W60)+VLOOKUP(BR$14&amp;"-imc-"&amp;$K60,Equations!$G:$I,3,0)*(1/$Q60)))</f>
        <v/>
      </c>
      <c r="BS60" s="10" t="str">
        <f>IF($AF60="","",IF(OR($V60&lt;2.7,$V60&gt;90),"Age OOR",BR60-1.6449*VLOOKUP(BR$14&amp;"-rse-"&amp;$K60,Equations!$G:$I,3,0)))</f>
        <v/>
      </c>
      <c r="BT60" s="10" t="str">
        <f>IF($AF60="","",IF(OR($V60&lt;2.7,$V60&gt;90),"Age OOR",BR60+1.6449*VLOOKUP(BR$14&amp;"-rse-"&amp;$K60,Equations!$G:$I,3,0)))</f>
        <v/>
      </c>
      <c r="BU60" s="10" t="str">
        <f t="shared" si="19"/>
        <v/>
      </c>
      <c r="BV60" s="10" t="str">
        <f>IF($AF60="","",IF(OR($V60&lt;2.7,$V60&gt;90),"Age OOR",($AF60-BR60)/VLOOKUP(BR$14&amp;"-rse-"&amp;$K60,Equations!$G:$I,3,0)))</f>
        <v/>
      </c>
      <c r="BW60" s="10" t="str">
        <f>IF($AG60="","",IF(OR($V60&lt;2.7,$V60&gt;90),"Age OOR",VLOOKUP(BW$14&amp;"-int-"&amp;$L60,Equations!$G:$I,3,0)+VLOOKUP(BW$14&amp;"-sexo-"&amp;$L60,Equations!$G:$I,3,0)*$U60+VLOOKUP(BW$14&amp;"-edad-"&amp;$L60,Equations!$G:$I,3,0)*$V60+VLOOKUP(BW$14&amp;"-est-"&amp;$L60,Equations!$G:$I,3,0)*(1/$W60)+VLOOKUP(BW$14&amp;"-imc-"&amp;$L60,Equations!$G:$I,3,0)*(1/$Q60)))</f>
        <v/>
      </c>
      <c r="BX60" s="10" t="str">
        <f>IF($AG60="","",IF(OR($V60&lt;2.7,$V60&gt;90),"Age OOR",BW60-1.6449*VLOOKUP(BW$14&amp;"-rse-"&amp;$L60,Equations!$G:$I,3,0)))</f>
        <v/>
      </c>
      <c r="BY60" s="10" t="str">
        <f>IF($AG60="","",IF(OR($V60&lt;2.7,$V60&gt;90),"Age OOR",BW60+1.6449*VLOOKUP(BW$14&amp;"-rse-"&amp;$L60,Equations!$G:$I,3,0)))</f>
        <v/>
      </c>
      <c r="BZ60" s="10" t="str">
        <f t="shared" si="20"/>
        <v/>
      </c>
      <c r="CA60" s="10" t="str">
        <f>IF($AG60="","",IF(OR($V60&lt;2.7,$V60&gt;90),"Age OOR",($AG60-BW60)/VLOOKUP(BW$14&amp;"-rse-"&amp;$L60,Equations!$G:$I,3,0)))</f>
        <v/>
      </c>
      <c r="CB60" s="10" t="str">
        <f>IF($AH60="","",IF(OR($V60&lt;2.7,$V60&gt;90),"Age OOR",VLOOKUP(CB$14&amp;"-int-"&amp;$M60,Equations!$G:$I,3,0)+VLOOKUP(CB$14&amp;"-sexo-"&amp;$M60,Equations!$G:$I,3,0)*$U60+VLOOKUP(CB$14&amp;"-edad-"&amp;$M60,Equations!$G:$I,3,0)*$V60+VLOOKUP(CB$14&amp;"-est-"&amp;$M60,Equations!$G:$I,3,0)*(1/$W60)+VLOOKUP(CB$14&amp;"-imc-"&amp;$M60,Equations!$G:$I,3,0)*(1/$Q60)))</f>
        <v/>
      </c>
      <c r="CC60" s="10" t="str">
        <f>IF($AH60="","",IF(OR($V60&lt;2.7,$V60&gt;90),"Age OOR",CB60-1.6449*VLOOKUP(CB$14&amp;"-rse-"&amp;$M60,Equations!$G:$I,3,0)))</f>
        <v/>
      </c>
      <c r="CD60" s="10" t="str">
        <f>IF($AH60="","",IF(OR($V60&lt;2.7,$V60&gt;90),"Age OOR",CB60+1.6449*VLOOKUP(CB$14&amp;"-rse-"&amp;$M60,Equations!$G:$I,3,0)))</f>
        <v/>
      </c>
      <c r="CE60" s="10" t="str">
        <f t="shared" si="21"/>
        <v/>
      </c>
      <c r="CF60" s="10" t="str">
        <f>IF($AH60="","",IF(OR($V60&lt;2.7,$V60&gt;90),"Age OOR",($AH60-CB60)/VLOOKUP(CB$14&amp;"-rse-"&amp;$M60,Equations!$G:$I,3,0)))</f>
        <v/>
      </c>
      <c r="CG60" s="10" t="str">
        <f>IF($AI60="","",IF(OR($V60&lt;2.7,$V60&gt;90),"Age OOR",VLOOKUP(CG$14&amp;"-int-"&amp;$N60,Equations!$G:$I,3,0)+VLOOKUP(CG$14&amp;"-sexo-"&amp;$N60,Equations!$G:$I,3,0)*$U60+VLOOKUP(CG$14&amp;"-edad-"&amp;$N60,Equations!$G:$I,3,0)*$V60+VLOOKUP(CG$14&amp;"-est-"&amp;$N60,Equations!$G:$I,3,0)*(1/$W60)+VLOOKUP(CG$14&amp;"-imc-"&amp;$N60,Equations!$G:$I,3,0)*(1/$Q60)))</f>
        <v/>
      </c>
      <c r="CH60" s="10" t="str">
        <f>IF($AI60="","",IF(OR($V60&lt;2.7,$V60&gt;90),"Age OOR",CG60-1.6449*VLOOKUP(CG$14&amp;"-rse-"&amp;$N60,Equations!$G:$I,3,0)))</f>
        <v/>
      </c>
      <c r="CI60" s="10" t="str">
        <f>IF($AI60="","",IF(OR($V60&lt;2.7,$V60&gt;90),"Age OOR",CG60+1.6449*VLOOKUP(CG$14&amp;"-rse-"&amp;$N60,Equations!$G:$I,3,0)))</f>
        <v/>
      </c>
      <c r="CJ60" s="10" t="str">
        <f t="shared" si="22"/>
        <v/>
      </c>
      <c r="CK60" s="10" t="str">
        <f>IF($AI60="","",IF(OR($V60&lt;2.7,$V60&gt;90),"Age OOR",($AI60-CG60)/VLOOKUP(CG$14&amp;"-rse-"&amp;$N60,Equations!$G:$I,3,0)))</f>
        <v/>
      </c>
      <c r="CL60" s="10" t="str">
        <f>IF($AJ60="","",IF(OR($V60&lt;2.7,$V60&gt;90),"Age OOR",VLOOKUP(CL$14&amp;"-int-"&amp;$O60,Equations!$G:$I,3,0)+VLOOKUP(CL$14&amp;"-sexo-"&amp;$O60,Equations!$G:$I,3,0)*$U60+VLOOKUP(CL$14&amp;"-edad-"&amp;$O60,Equations!$G:$I,3,0)*$V60+VLOOKUP(CL$14&amp;"-est-"&amp;$O60,Equations!$G:$I,3,0)*(1/$W60)+VLOOKUP(CL$14&amp;"-imc-"&amp;$O60,Equations!$G:$I,3,0)*(1/$Q60)))</f>
        <v/>
      </c>
      <c r="CM60" s="10" t="str">
        <f>IF($AJ60="","",IF(OR($V60&lt;2.7,$V60&gt;90),"Age OOR",CL60-1.6449*VLOOKUP(CL$14&amp;"-rse-"&amp;$O60,Equations!$G:$I,3,0)))</f>
        <v/>
      </c>
      <c r="CN60" s="10" t="str">
        <f>IF($AJ60="","",IF(OR($V60&lt;2.7,$V60&gt;90),"Age OOR",CL60+1.6449*VLOOKUP(CL$14&amp;"-rse-"&amp;$O60,Equations!$G:$I,3,0)))</f>
        <v/>
      </c>
      <c r="CO60" s="10" t="str">
        <f t="shared" si="23"/>
        <v/>
      </c>
      <c r="CP60" s="10" t="str">
        <f>IF($AJ60="","",IF(OR($V60&lt;2.7,$V60&gt;90),"Age OOR",($AJ60-CL60)/VLOOKUP(CL$14&amp;"-rse-"&amp;$O60,Equations!$G:$I,3,0)))</f>
        <v/>
      </c>
      <c r="CQ60" s="10" t="str">
        <f>IF($AK60="","",IF(OR($V60&lt;2.7,$V60&gt;90),"Age OOR",EXP(VLOOKUP(CQ$14&amp;"-int-"&amp;$P60,Equations!$G:$I,3,0)+VLOOKUP(CQ$14&amp;"-sexo-"&amp;$P60,Equations!$G:$I,3,0)*$U60+VLOOKUP(CQ$14&amp;"-edad-"&amp;$P60,Equations!$G:$I,3,0)*$V60+VLOOKUP(CQ$14&amp;"-est-"&amp;$P60,Equations!$G:$I,3,0)*(1/$W60)+VLOOKUP(CQ$14&amp;"-imc-"&amp;$P60,Equations!$G:$I,3,0)*(1/$Q60))))</f>
        <v/>
      </c>
      <c r="CR60" s="10" t="str">
        <f>IF($AK60="","",IF(OR($V60&lt;2.7,$V60&gt;90),"Age OOR",EXP(LN(CQ60)-1.6449*VLOOKUP(CQ$14&amp;"-rse-"&amp;$P60,Equations!$G:$I,3,0))))</f>
        <v/>
      </c>
      <c r="CS60" s="10" t="str">
        <f>IF($AK60="","",IF(OR($V60&lt;2.7,$V60&gt;90),"Age OOR",EXP(LN(CQ60)+1.6449*VLOOKUP(CQ$14&amp;"-rse-"&amp;$P60,Equations!$G:$I,3,0))))</f>
        <v/>
      </c>
      <c r="CT60" s="10" t="str">
        <f t="shared" si="24"/>
        <v/>
      </c>
      <c r="CU60" s="10" t="str">
        <f>IF($AK60="","",IF(OR($V60&lt;2.7,$V60&gt;90),"Age OOR",(LN($AK60)-LN(CQ60))/VLOOKUP(CQ$14&amp;"-rse-"&amp;$P60,Equations!$G:$I,3,0)))</f>
        <v/>
      </c>
      <c r="CV60" s="47"/>
    </row>
    <row r="61" spans="5:123" x14ac:dyDescent="0.2">
      <c r="E61" s="23" t="str">
        <f t="shared" si="0"/>
        <v>Age out of range</v>
      </c>
      <c r="F61" s="23" t="str">
        <f t="shared" si="1"/>
        <v>Age out of range</v>
      </c>
      <c r="G61" s="23" t="str">
        <f t="shared" si="2"/>
        <v>Age out of range</v>
      </c>
      <c r="H61" s="23" t="str">
        <f t="shared" si="3"/>
        <v>Age out of range</v>
      </c>
      <c r="I61" s="23" t="str">
        <f t="shared" si="4"/>
        <v>Age out of range</v>
      </c>
      <c r="J61" s="23" t="str">
        <f t="shared" si="5"/>
        <v>Age out of range</v>
      </c>
      <c r="K61" s="23" t="str">
        <f t="shared" si="6"/>
        <v>Age out of range</v>
      </c>
      <c r="L61" s="23" t="str">
        <f t="shared" si="7"/>
        <v>Age out of range</v>
      </c>
      <c r="M61" s="23" t="str">
        <f t="shared" si="8"/>
        <v>Age out of range</v>
      </c>
      <c r="N61" s="23" t="str">
        <f t="shared" si="9"/>
        <v>Age out of range</v>
      </c>
      <c r="O61" s="23" t="str">
        <f t="shared" si="10"/>
        <v>Age out of range</v>
      </c>
      <c r="P61" s="23" t="str">
        <f t="shared" si="11"/>
        <v>Age out of range</v>
      </c>
      <c r="Q61" s="23" t="e">
        <f t="shared" si="12"/>
        <v>#DIV/0!</v>
      </c>
      <c r="R61" s="17"/>
      <c r="S61" s="23">
        <v>45</v>
      </c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7"/>
      <c r="AM61" s="47"/>
      <c r="AN61" s="10" t="str">
        <f>IF($Z61="","",IF(OR($V61&lt;2.7,$V61&gt;90),"Age OOR",VLOOKUP(AN$14&amp;"-int-"&amp;$E61,Equations!$G:$I,3,0)+VLOOKUP(AN$14&amp;"-sexo-"&amp;$E61,Equations!$G:$I,3,0)*$U61+VLOOKUP(AN$14&amp;"-edad-"&amp;$E61,Equations!$G:$I,3,0)*$V61+VLOOKUP(AN$14&amp;"-est-"&amp;$E61,Equations!$G:$I,3,0)*(1/$W61)+VLOOKUP(AN$14&amp;"-imc-"&amp;$E61,Equations!$G:$I,3,0)*(1/$Q61)))</f>
        <v/>
      </c>
      <c r="AO61" s="10" t="str">
        <f>IF($Z61="","",IF(OR($V61&lt;2.7,$V61&gt;90),"Age OOR",AN61-1.6449*VLOOKUP(AN$14&amp;"-rse-"&amp;$E61,Equations!$G:$I,3,0)))</f>
        <v/>
      </c>
      <c r="AP61" s="10" t="str">
        <f>IF($Z61="","",IF(OR($V61&lt;2.7,$V61&gt;90),"Age OOR",AN61+1.6449*VLOOKUP(AN$14&amp;"-rse-"&amp;$E61,Equations!$G:$I,3,0)))</f>
        <v/>
      </c>
      <c r="AQ61" s="10" t="str">
        <f t="shared" si="13"/>
        <v/>
      </c>
      <c r="AR61" s="10" t="str">
        <f>IF($Z61="","",IF(OR($V61&lt;2.7,$V61&gt;90),"Age OOR",($Z61-AN61)/VLOOKUP(AN$14&amp;"-rse-"&amp;$E61,Equations!$G:$I,3,0)))</f>
        <v/>
      </c>
      <c r="AS61" s="10" t="str">
        <f>IF($AA61="","",IF(OR($V61&lt;2.7,$V61&gt;90),"Age OOR",VLOOKUP(AS$14&amp;"-int-"&amp;$F61,Equations!$G:$I,3,0)+VLOOKUP(AS$14&amp;"-sexo-"&amp;$F61,Equations!$G:$I,3,0)*$U61+VLOOKUP(AS$14&amp;"-edad-"&amp;$F61,Equations!$G:$I,3,0)*$V61+VLOOKUP(AS$14&amp;"-est-"&amp;$F61,Equations!$G:$I,3,0)*(1/$W61)+VLOOKUP(AS$14&amp;"-imc-"&amp;$F61,Equations!$G:$I,3,0)*(1/$Q61)))</f>
        <v/>
      </c>
      <c r="AT61" s="10" t="str">
        <f>IF($AA61="","",IF(OR($V61&lt;2.7,$V61&gt;90),"Age OOR",AS61-1.6449*VLOOKUP(AS$14&amp;"-rse-"&amp;$F61,Equations!$G:$I,3,0)))</f>
        <v/>
      </c>
      <c r="AU61" s="10" t="str">
        <f>IF($AA61="","",IF(OR($V61&lt;2.7,$V61&gt;90),"Age OOR",AS61+1.6449*VLOOKUP(AS$14&amp;"-rse-"&amp;$F61,Equations!$G:$I,3,0)))</f>
        <v/>
      </c>
      <c r="AV61" s="10" t="str">
        <f t="shared" si="14"/>
        <v/>
      </c>
      <c r="AW61" s="10" t="str">
        <f>IF($AA61="","",IF(OR($V61&lt;2.7,$V61&gt;90),"Age OOR",($AA61-AS61)/VLOOKUP(AS$14&amp;"-rse-"&amp;$F61,Equations!$G:$I,3,0)))</f>
        <v/>
      </c>
      <c r="AX61" s="10" t="str">
        <f>IF($AB61="","",IF(OR($V61&lt;2.7,$V61&gt;90),"Age OOR",VLOOKUP(AX$14&amp;"-int-"&amp;$G61,Equations!$G:$I,3,0)+VLOOKUP(AX$14&amp;"-sexo-"&amp;$G61,Equations!$G:$I,3,0)*$U61+VLOOKUP(AX$14&amp;"-edad-"&amp;$G61,Equations!$G:$I,3,0)*$V61+VLOOKUP(AX$14&amp;"-est-"&amp;$G61,Equations!$G:$I,3,0)*(1/$W61)+VLOOKUP(AX$14&amp;"-imc-"&amp;$G61,Equations!$G:$I,3,0)*(1/$Q61)))</f>
        <v/>
      </c>
      <c r="AY61" s="10" t="str">
        <f>IF($AB61="","",IF(OR($V61&lt;2.7,$V61&gt;90),"Age OOR",AX61-1.6449*VLOOKUP(AX$14&amp;"-rse-"&amp;$G61,Equations!$G:$I,3,0)))</f>
        <v/>
      </c>
      <c r="AZ61" s="10" t="str">
        <f>IF($AB61="","",IF(OR($V61&lt;2.7,$V61&gt;90),"Age OOR",AX61+1.6449*VLOOKUP(AX$14&amp;"-rse-"&amp;$G61,Equations!$G:$I,3,0)))</f>
        <v/>
      </c>
      <c r="BA61" s="10" t="str">
        <f t="shared" si="15"/>
        <v/>
      </c>
      <c r="BB61" s="10" t="str">
        <f>IF($AB61="","",IF(OR($V61&lt;2.7,$V61&gt;90),"Age OOR",($AB61-AX61)/VLOOKUP(AX$14&amp;"-rse-"&amp;$G61,Equations!$G:$I,3,0)))</f>
        <v/>
      </c>
      <c r="BC61" s="10" t="str">
        <f>IF($AC61="","",IF(OR($V61&lt;2.7,$V61&gt;90),"Age OOR",VLOOKUP(BC$14&amp;"-int-"&amp;$H61,Equations!$G:$I,3,0)+VLOOKUP(BC$14&amp;"-sexo-"&amp;$H61,Equations!$G:$I,3,0)*$U61+VLOOKUP(BC$14&amp;"-edad-"&amp;$H61,Equations!$G:$I,3,0)*$V61+VLOOKUP(BC$14&amp;"-est-"&amp;$H61,Equations!$G:$I,3,0)*(1/$W61)+VLOOKUP(BC$14&amp;"-imc-"&amp;$H61,Equations!$G:$I,3,0)*(1/$Q61)))</f>
        <v/>
      </c>
      <c r="BD61" s="10" t="str">
        <f>IF($AC61="","",IF(OR($V61&lt;2.7,$V61&gt;90),"Age OOR",BC61-1.6449*VLOOKUP(BC$14&amp;"-rse-"&amp;$H61,Equations!$G:$I,3,0)))</f>
        <v/>
      </c>
      <c r="BE61" s="10" t="str">
        <f>IF($AC61="","",IF(OR($V61&lt;2.7,$V61&gt;90),"Age OOR",BC61+1.6449*VLOOKUP(BC$14&amp;"-rse-"&amp;$H61,Equations!$G:$I,3,0)))</f>
        <v/>
      </c>
      <c r="BF61" s="10" t="str">
        <f t="shared" si="16"/>
        <v/>
      </c>
      <c r="BG61" s="10" t="str">
        <f>IF($AC61="","",IF(OR($V61&lt;2.7,$V61&gt;90),"Age OOR",($AC61-BC61)/VLOOKUP(BC$14&amp;"-rse-"&amp;$H61,Equations!$G:$I,3,0)))</f>
        <v/>
      </c>
      <c r="BH61" s="10" t="str">
        <f>IF($AD61="","",IF(OR($V61&lt;2.7,$V61&gt;90),"Age OOR",VLOOKUP(BH$14&amp;"-int-"&amp;$I61,Equations!$G:$I,3,0)+VLOOKUP(BH$14&amp;"-sexo-"&amp;$I61,Equations!$G:$I,3,0)*$U61+VLOOKUP(BH$14&amp;"-edad-"&amp;$I61,Equations!$G:$I,3,0)*$V61+VLOOKUP(BH$14&amp;"-est-"&amp;$I61,Equations!$G:$I,3,0)*(1/$W61)+VLOOKUP(BH$14&amp;"-imc-"&amp;$I61,Equations!$G:$I,3,0)*(1/$Q61)))</f>
        <v/>
      </c>
      <c r="BI61" s="10" t="str">
        <f>IF($AD61="","",IF(OR($V61&lt;2.7,$V61&gt;90),"Age OOR",BH61-1.6449*VLOOKUP(BH$14&amp;"-rse-"&amp;$I61,Equations!$G:$I,3,0)))</f>
        <v/>
      </c>
      <c r="BJ61" s="10" t="str">
        <f>IF($AD61="","",IF(OR($V61&lt;2.7,$V61&gt;90),"Age OOR",BH61+1.6449*VLOOKUP(BH$14&amp;"-rse-"&amp;$I61,Equations!$G:$I,3,0)))</f>
        <v/>
      </c>
      <c r="BK61" s="10" t="str">
        <f t="shared" si="17"/>
        <v/>
      </c>
      <c r="BL61" s="10" t="str">
        <f>IF($AD61="","",IF(OR($V61&lt;2.7,$V61&gt;90),"Age OOR",($AD61-BH61)/VLOOKUP(BH$14&amp;"-rse-"&amp;$I61,Equations!$G:$I,3,0)))</f>
        <v/>
      </c>
      <c r="BM61" s="10" t="str">
        <f>IF($AE61="","",IF(OR($V61&lt;2.7,$V61&gt;90),"Age OOR",VLOOKUP(BM$14&amp;"-int-"&amp;$J61,Equations!$G:$I,3,0)+VLOOKUP(BM$14&amp;"-sexo-"&amp;$J61,Equations!$G:$I,3,0)*$U61+VLOOKUP(BM$14&amp;"-edad-"&amp;$J61,Equations!$G:$I,3,0)*$V61+VLOOKUP(BM$14&amp;"-est-"&amp;$J61,Equations!$G:$I,3,0)*(1/$W61)+VLOOKUP(BM$14&amp;"-imc-"&amp;$J61,Equations!$G:$I,3,0)*(1/$Q61)))</f>
        <v/>
      </c>
      <c r="BN61" s="10" t="str">
        <f>IF($AE61="","",IF(OR($V61&lt;2.7,$V61&gt;90),"Age OOR",BM61-1.6449*VLOOKUP(BM$14&amp;"-rse-"&amp;$J61,Equations!$G:$I,3,0)))</f>
        <v/>
      </c>
      <c r="BO61" s="10" t="str">
        <f>IF($AE61="","",IF(OR($V61&lt;2.7,$V61&gt;90),"Age OOR",BM61+1.6449*VLOOKUP(BM$14&amp;"-rse-"&amp;$J61,Equations!$G:$I,3,0)))</f>
        <v/>
      </c>
      <c r="BP61" s="10" t="str">
        <f t="shared" si="18"/>
        <v/>
      </c>
      <c r="BQ61" s="10" t="str">
        <f>IF($AE61="","",IF(OR($V61&lt;2.7,$V61&gt;90),"Age OOR",($AE61-BM61)/VLOOKUP(BM$14&amp;"-rse-"&amp;$J61,Equations!$G:$I,3,0)))</f>
        <v/>
      </c>
      <c r="BR61" s="10" t="str">
        <f>IF($AF61="","",IF(OR($V61&lt;2.7,$V61&gt;90),"Age OOR",VLOOKUP(BR$14&amp;"-int-"&amp;$K61,Equations!$G:$I,3,0)+VLOOKUP(BR$14&amp;"-sexo-"&amp;$K61,Equations!$G:$I,3,0)*$U61+VLOOKUP(BR$14&amp;"-edad-"&amp;$K61,Equations!$G:$I,3,0)*$V61+VLOOKUP(BR$14&amp;"-est-"&amp;$K61,Equations!$G:$I,3,0)*(1/$W61)+VLOOKUP(BR$14&amp;"-imc-"&amp;$K61,Equations!$G:$I,3,0)*(1/$Q61)))</f>
        <v/>
      </c>
      <c r="BS61" s="10" t="str">
        <f>IF($AF61="","",IF(OR($V61&lt;2.7,$V61&gt;90),"Age OOR",BR61-1.6449*VLOOKUP(BR$14&amp;"-rse-"&amp;$K61,Equations!$G:$I,3,0)))</f>
        <v/>
      </c>
      <c r="BT61" s="10" t="str">
        <f>IF($AF61="","",IF(OR($V61&lt;2.7,$V61&gt;90),"Age OOR",BR61+1.6449*VLOOKUP(BR$14&amp;"-rse-"&amp;$K61,Equations!$G:$I,3,0)))</f>
        <v/>
      </c>
      <c r="BU61" s="10" t="str">
        <f t="shared" si="19"/>
        <v/>
      </c>
      <c r="BV61" s="10" t="str">
        <f>IF($AF61="","",IF(OR($V61&lt;2.7,$V61&gt;90),"Age OOR",($AF61-BR61)/VLOOKUP(BR$14&amp;"-rse-"&amp;$K61,Equations!$G:$I,3,0)))</f>
        <v/>
      </c>
      <c r="BW61" s="10" t="str">
        <f>IF($AG61="","",IF(OR($V61&lt;2.7,$V61&gt;90),"Age OOR",VLOOKUP(BW$14&amp;"-int-"&amp;$L61,Equations!$G:$I,3,0)+VLOOKUP(BW$14&amp;"-sexo-"&amp;$L61,Equations!$G:$I,3,0)*$U61+VLOOKUP(BW$14&amp;"-edad-"&amp;$L61,Equations!$G:$I,3,0)*$V61+VLOOKUP(BW$14&amp;"-est-"&amp;$L61,Equations!$G:$I,3,0)*(1/$W61)+VLOOKUP(BW$14&amp;"-imc-"&amp;$L61,Equations!$G:$I,3,0)*(1/$Q61)))</f>
        <v/>
      </c>
      <c r="BX61" s="10" t="str">
        <f>IF($AG61="","",IF(OR($V61&lt;2.7,$V61&gt;90),"Age OOR",BW61-1.6449*VLOOKUP(BW$14&amp;"-rse-"&amp;$L61,Equations!$G:$I,3,0)))</f>
        <v/>
      </c>
      <c r="BY61" s="10" t="str">
        <f>IF($AG61="","",IF(OR($V61&lt;2.7,$V61&gt;90),"Age OOR",BW61+1.6449*VLOOKUP(BW$14&amp;"-rse-"&amp;$L61,Equations!$G:$I,3,0)))</f>
        <v/>
      </c>
      <c r="BZ61" s="10" t="str">
        <f t="shared" si="20"/>
        <v/>
      </c>
      <c r="CA61" s="10" t="str">
        <f>IF($AG61="","",IF(OR($V61&lt;2.7,$V61&gt;90),"Age OOR",($AG61-BW61)/VLOOKUP(BW$14&amp;"-rse-"&amp;$L61,Equations!$G:$I,3,0)))</f>
        <v/>
      </c>
      <c r="CB61" s="10" t="str">
        <f>IF($AH61="","",IF(OR($V61&lt;2.7,$V61&gt;90),"Age OOR",VLOOKUP(CB$14&amp;"-int-"&amp;$M61,Equations!$G:$I,3,0)+VLOOKUP(CB$14&amp;"-sexo-"&amp;$M61,Equations!$G:$I,3,0)*$U61+VLOOKUP(CB$14&amp;"-edad-"&amp;$M61,Equations!$G:$I,3,0)*$V61+VLOOKUP(CB$14&amp;"-est-"&amp;$M61,Equations!$G:$I,3,0)*(1/$W61)+VLOOKUP(CB$14&amp;"-imc-"&amp;$M61,Equations!$G:$I,3,0)*(1/$Q61)))</f>
        <v/>
      </c>
      <c r="CC61" s="10" t="str">
        <f>IF($AH61="","",IF(OR($V61&lt;2.7,$V61&gt;90),"Age OOR",CB61-1.6449*VLOOKUP(CB$14&amp;"-rse-"&amp;$M61,Equations!$G:$I,3,0)))</f>
        <v/>
      </c>
      <c r="CD61" s="10" t="str">
        <f>IF($AH61="","",IF(OR($V61&lt;2.7,$V61&gt;90),"Age OOR",CB61+1.6449*VLOOKUP(CB$14&amp;"-rse-"&amp;$M61,Equations!$G:$I,3,0)))</f>
        <v/>
      </c>
      <c r="CE61" s="10" t="str">
        <f t="shared" si="21"/>
        <v/>
      </c>
      <c r="CF61" s="10" t="str">
        <f>IF($AH61="","",IF(OR($V61&lt;2.7,$V61&gt;90),"Age OOR",($AH61-CB61)/VLOOKUP(CB$14&amp;"-rse-"&amp;$M61,Equations!$G:$I,3,0)))</f>
        <v/>
      </c>
      <c r="CG61" s="10" t="str">
        <f>IF($AI61="","",IF(OR($V61&lt;2.7,$V61&gt;90),"Age OOR",VLOOKUP(CG$14&amp;"-int-"&amp;$N61,Equations!$G:$I,3,0)+VLOOKUP(CG$14&amp;"-sexo-"&amp;$N61,Equations!$G:$I,3,0)*$U61+VLOOKUP(CG$14&amp;"-edad-"&amp;$N61,Equations!$G:$I,3,0)*$V61+VLOOKUP(CG$14&amp;"-est-"&amp;$N61,Equations!$G:$I,3,0)*(1/$W61)+VLOOKUP(CG$14&amp;"-imc-"&amp;$N61,Equations!$G:$I,3,0)*(1/$Q61)))</f>
        <v/>
      </c>
      <c r="CH61" s="10" t="str">
        <f>IF($AI61="","",IF(OR($V61&lt;2.7,$V61&gt;90),"Age OOR",CG61-1.6449*VLOOKUP(CG$14&amp;"-rse-"&amp;$N61,Equations!$G:$I,3,0)))</f>
        <v/>
      </c>
      <c r="CI61" s="10" t="str">
        <f>IF($AI61="","",IF(OR($V61&lt;2.7,$V61&gt;90),"Age OOR",CG61+1.6449*VLOOKUP(CG$14&amp;"-rse-"&amp;$N61,Equations!$G:$I,3,0)))</f>
        <v/>
      </c>
      <c r="CJ61" s="10" t="str">
        <f t="shared" si="22"/>
        <v/>
      </c>
      <c r="CK61" s="10" t="str">
        <f>IF($AI61="","",IF(OR($V61&lt;2.7,$V61&gt;90),"Age OOR",($AI61-CG61)/VLOOKUP(CG$14&amp;"-rse-"&amp;$N61,Equations!$G:$I,3,0)))</f>
        <v/>
      </c>
      <c r="CL61" s="10" t="str">
        <f>IF($AJ61="","",IF(OR($V61&lt;2.7,$V61&gt;90),"Age OOR",VLOOKUP(CL$14&amp;"-int-"&amp;$O61,Equations!$G:$I,3,0)+VLOOKUP(CL$14&amp;"-sexo-"&amp;$O61,Equations!$G:$I,3,0)*$U61+VLOOKUP(CL$14&amp;"-edad-"&amp;$O61,Equations!$G:$I,3,0)*$V61+VLOOKUP(CL$14&amp;"-est-"&amp;$O61,Equations!$G:$I,3,0)*(1/$W61)+VLOOKUP(CL$14&amp;"-imc-"&amp;$O61,Equations!$G:$I,3,0)*(1/$Q61)))</f>
        <v/>
      </c>
      <c r="CM61" s="10" t="str">
        <f>IF($AJ61="","",IF(OR($V61&lt;2.7,$V61&gt;90),"Age OOR",CL61-1.6449*VLOOKUP(CL$14&amp;"-rse-"&amp;$O61,Equations!$G:$I,3,0)))</f>
        <v/>
      </c>
      <c r="CN61" s="10" t="str">
        <f>IF($AJ61="","",IF(OR($V61&lt;2.7,$V61&gt;90),"Age OOR",CL61+1.6449*VLOOKUP(CL$14&amp;"-rse-"&amp;$O61,Equations!$G:$I,3,0)))</f>
        <v/>
      </c>
      <c r="CO61" s="10" t="str">
        <f t="shared" si="23"/>
        <v/>
      </c>
      <c r="CP61" s="10" t="str">
        <f>IF($AJ61="","",IF(OR($V61&lt;2.7,$V61&gt;90),"Age OOR",($AJ61-CL61)/VLOOKUP(CL$14&amp;"-rse-"&amp;$O61,Equations!$G:$I,3,0)))</f>
        <v/>
      </c>
      <c r="CQ61" s="10" t="str">
        <f>IF($AK61="","",IF(OR($V61&lt;2.7,$V61&gt;90),"Age OOR",EXP(VLOOKUP(CQ$14&amp;"-int-"&amp;$P61,Equations!$G:$I,3,0)+VLOOKUP(CQ$14&amp;"-sexo-"&amp;$P61,Equations!$G:$I,3,0)*$U61+VLOOKUP(CQ$14&amp;"-edad-"&amp;$P61,Equations!$G:$I,3,0)*$V61+VLOOKUP(CQ$14&amp;"-est-"&amp;$P61,Equations!$G:$I,3,0)*(1/$W61)+VLOOKUP(CQ$14&amp;"-imc-"&amp;$P61,Equations!$G:$I,3,0)*(1/$Q61))))</f>
        <v/>
      </c>
      <c r="CR61" s="10" t="str">
        <f>IF($AK61="","",IF(OR($V61&lt;2.7,$V61&gt;90),"Age OOR",EXP(LN(CQ61)-1.6449*VLOOKUP(CQ$14&amp;"-rse-"&amp;$P61,Equations!$G:$I,3,0))))</f>
        <v/>
      </c>
      <c r="CS61" s="10" t="str">
        <f>IF($AK61="","",IF(OR($V61&lt;2.7,$V61&gt;90),"Age OOR",EXP(LN(CQ61)+1.6449*VLOOKUP(CQ$14&amp;"-rse-"&amp;$P61,Equations!$G:$I,3,0))))</f>
        <v/>
      </c>
      <c r="CT61" s="10" t="str">
        <f t="shared" si="24"/>
        <v/>
      </c>
      <c r="CU61" s="10" t="str">
        <f>IF($AK61="","",IF(OR($V61&lt;2.7,$V61&gt;90),"Age OOR",(LN($AK61)-LN(CQ61))/VLOOKUP(CQ$14&amp;"-rse-"&amp;$P61,Equations!$G:$I,3,0)))</f>
        <v/>
      </c>
      <c r="CV61" s="47"/>
    </row>
    <row r="62" spans="5:123" x14ac:dyDescent="0.2">
      <c r="E62" s="23" t="str">
        <f t="shared" si="0"/>
        <v>Age out of range</v>
      </c>
      <c r="F62" s="23" t="str">
        <f t="shared" si="1"/>
        <v>Age out of range</v>
      </c>
      <c r="G62" s="23" t="str">
        <f t="shared" si="2"/>
        <v>Age out of range</v>
      </c>
      <c r="H62" s="23" t="str">
        <f t="shared" si="3"/>
        <v>Age out of range</v>
      </c>
      <c r="I62" s="23" t="str">
        <f t="shared" si="4"/>
        <v>Age out of range</v>
      </c>
      <c r="J62" s="23" t="str">
        <f t="shared" si="5"/>
        <v>Age out of range</v>
      </c>
      <c r="K62" s="23" t="str">
        <f t="shared" si="6"/>
        <v>Age out of range</v>
      </c>
      <c r="L62" s="23" t="str">
        <f t="shared" si="7"/>
        <v>Age out of range</v>
      </c>
      <c r="M62" s="23" t="str">
        <f t="shared" si="8"/>
        <v>Age out of range</v>
      </c>
      <c r="N62" s="23" t="str">
        <f t="shared" si="9"/>
        <v>Age out of range</v>
      </c>
      <c r="O62" s="23" t="str">
        <f t="shared" si="10"/>
        <v>Age out of range</v>
      </c>
      <c r="P62" s="23" t="str">
        <f t="shared" si="11"/>
        <v>Age out of range</v>
      </c>
      <c r="Q62" s="23" t="e">
        <f t="shared" si="12"/>
        <v>#DIV/0!</v>
      </c>
      <c r="R62" s="17"/>
      <c r="S62" s="23">
        <v>46</v>
      </c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7"/>
      <c r="AM62" s="47"/>
      <c r="AN62" s="10" t="str">
        <f>IF($Z62="","",IF(OR($V62&lt;2.7,$V62&gt;90),"Age OOR",VLOOKUP(AN$14&amp;"-int-"&amp;$E62,Equations!$G:$I,3,0)+VLOOKUP(AN$14&amp;"-sexo-"&amp;$E62,Equations!$G:$I,3,0)*$U62+VLOOKUP(AN$14&amp;"-edad-"&amp;$E62,Equations!$G:$I,3,0)*$V62+VLOOKUP(AN$14&amp;"-est-"&amp;$E62,Equations!$G:$I,3,0)*(1/$W62)+VLOOKUP(AN$14&amp;"-imc-"&amp;$E62,Equations!$G:$I,3,0)*(1/$Q62)))</f>
        <v/>
      </c>
      <c r="AO62" s="10" t="str">
        <f>IF($Z62="","",IF(OR($V62&lt;2.7,$V62&gt;90),"Age OOR",AN62-1.6449*VLOOKUP(AN$14&amp;"-rse-"&amp;$E62,Equations!$G:$I,3,0)))</f>
        <v/>
      </c>
      <c r="AP62" s="10" t="str">
        <f>IF($Z62="","",IF(OR($V62&lt;2.7,$V62&gt;90),"Age OOR",AN62+1.6449*VLOOKUP(AN$14&amp;"-rse-"&amp;$E62,Equations!$G:$I,3,0)))</f>
        <v/>
      </c>
      <c r="AQ62" s="10" t="str">
        <f t="shared" si="13"/>
        <v/>
      </c>
      <c r="AR62" s="10" t="str">
        <f>IF($Z62="","",IF(OR($V62&lt;2.7,$V62&gt;90),"Age OOR",($Z62-AN62)/VLOOKUP(AN$14&amp;"-rse-"&amp;$E62,Equations!$G:$I,3,0)))</f>
        <v/>
      </c>
      <c r="AS62" s="10" t="str">
        <f>IF($AA62="","",IF(OR($V62&lt;2.7,$V62&gt;90),"Age OOR",VLOOKUP(AS$14&amp;"-int-"&amp;$F62,Equations!$G:$I,3,0)+VLOOKUP(AS$14&amp;"-sexo-"&amp;$F62,Equations!$G:$I,3,0)*$U62+VLOOKUP(AS$14&amp;"-edad-"&amp;$F62,Equations!$G:$I,3,0)*$V62+VLOOKUP(AS$14&amp;"-est-"&amp;$F62,Equations!$G:$I,3,0)*(1/$W62)+VLOOKUP(AS$14&amp;"-imc-"&amp;$F62,Equations!$G:$I,3,0)*(1/$Q62)))</f>
        <v/>
      </c>
      <c r="AT62" s="10" t="str">
        <f>IF($AA62="","",IF(OR($V62&lt;2.7,$V62&gt;90),"Age OOR",AS62-1.6449*VLOOKUP(AS$14&amp;"-rse-"&amp;$F62,Equations!$G:$I,3,0)))</f>
        <v/>
      </c>
      <c r="AU62" s="10" t="str">
        <f>IF($AA62="","",IF(OR($V62&lt;2.7,$V62&gt;90),"Age OOR",AS62+1.6449*VLOOKUP(AS$14&amp;"-rse-"&amp;$F62,Equations!$G:$I,3,0)))</f>
        <v/>
      </c>
      <c r="AV62" s="10" t="str">
        <f t="shared" si="14"/>
        <v/>
      </c>
      <c r="AW62" s="10" t="str">
        <f>IF($AA62="","",IF(OR($V62&lt;2.7,$V62&gt;90),"Age OOR",($AA62-AS62)/VLOOKUP(AS$14&amp;"-rse-"&amp;$F62,Equations!$G:$I,3,0)))</f>
        <v/>
      </c>
      <c r="AX62" s="10" t="str">
        <f>IF($AB62="","",IF(OR($V62&lt;2.7,$V62&gt;90),"Age OOR",VLOOKUP(AX$14&amp;"-int-"&amp;$G62,Equations!$G:$I,3,0)+VLOOKUP(AX$14&amp;"-sexo-"&amp;$G62,Equations!$G:$I,3,0)*$U62+VLOOKUP(AX$14&amp;"-edad-"&amp;$G62,Equations!$G:$I,3,0)*$V62+VLOOKUP(AX$14&amp;"-est-"&amp;$G62,Equations!$G:$I,3,0)*(1/$W62)+VLOOKUP(AX$14&amp;"-imc-"&amp;$G62,Equations!$G:$I,3,0)*(1/$Q62)))</f>
        <v/>
      </c>
      <c r="AY62" s="10" t="str">
        <f>IF($AB62="","",IF(OR($V62&lt;2.7,$V62&gt;90),"Age OOR",AX62-1.6449*VLOOKUP(AX$14&amp;"-rse-"&amp;$G62,Equations!$G:$I,3,0)))</f>
        <v/>
      </c>
      <c r="AZ62" s="10" t="str">
        <f>IF($AB62="","",IF(OR($V62&lt;2.7,$V62&gt;90),"Age OOR",AX62+1.6449*VLOOKUP(AX$14&amp;"-rse-"&amp;$G62,Equations!$G:$I,3,0)))</f>
        <v/>
      </c>
      <c r="BA62" s="10" t="str">
        <f t="shared" si="15"/>
        <v/>
      </c>
      <c r="BB62" s="10" t="str">
        <f>IF($AB62="","",IF(OR($V62&lt;2.7,$V62&gt;90),"Age OOR",($AB62-AX62)/VLOOKUP(AX$14&amp;"-rse-"&amp;$G62,Equations!$G:$I,3,0)))</f>
        <v/>
      </c>
      <c r="BC62" s="10" t="str">
        <f>IF($AC62="","",IF(OR($V62&lt;2.7,$V62&gt;90),"Age OOR",VLOOKUP(BC$14&amp;"-int-"&amp;$H62,Equations!$G:$I,3,0)+VLOOKUP(BC$14&amp;"-sexo-"&amp;$H62,Equations!$G:$I,3,0)*$U62+VLOOKUP(BC$14&amp;"-edad-"&amp;$H62,Equations!$G:$I,3,0)*$V62+VLOOKUP(BC$14&amp;"-est-"&amp;$H62,Equations!$G:$I,3,0)*(1/$W62)+VLOOKUP(BC$14&amp;"-imc-"&amp;$H62,Equations!$G:$I,3,0)*(1/$Q62)))</f>
        <v/>
      </c>
      <c r="BD62" s="10" t="str">
        <f>IF($AC62="","",IF(OR($V62&lt;2.7,$V62&gt;90),"Age OOR",BC62-1.6449*VLOOKUP(BC$14&amp;"-rse-"&amp;$H62,Equations!$G:$I,3,0)))</f>
        <v/>
      </c>
      <c r="BE62" s="10" t="str">
        <f>IF($AC62="","",IF(OR($V62&lt;2.7,$V62&gt;90),"Age OOR",BC62+1.6449*VLOOKUP(BC$14&amp;"-rse-"&amp;$H62,Equations!$G:$I,3,0)))</f>
        <v/>
      </c>
      <c r="BF62" s="10" t="str">
        <f t="shared" si="16"/>
        <v/>
      </c>
      <c r="BG62" s="10" t="str">
        <f>IF($AC62="","",IF(OR($V62&lt;2.7,$V62&gt;90),"Age OOR",($AC62-BC62)/VLOOKUP(BC$14&amp;"-rse-"&amp;$H62,Equations!$G:$I,3,0)))</f>
        <v/>
      </c>
      <c r="BH62" s="10" t="str">
        <f>IF($AD62="","",IF(OR($V62&lt;2.7,$V62&gt;90),"Age OOR",VLOOKUP(BH$14&amp;"-int-"&amp;$I62,Equations!$G:$I,3,0)+VLOOKUP(BH$14&amp;"-sexo-"&amp;$I62,Equations!$G:$I,3,0)*$U62+VLOOKUP(BH$14&amp;"-edad-"&amp;$I62,Equations!$G:$I,3,0)*$V62+VLOOKUP(BH$14&amp;"-est-"&amp;$I62,Equations!$G:$I,3,0)*(1/$W62)+VLOOKUP(BH$14&amp;"-imc-"&amp;$I62,Equations!$G:$I,3,0)*(1/$Q62)))</f>
        <v/>
      </c>
      <c r="BI62" s="10" t="str">
        <f>IF($AD62="","",IF(OR($V62&lt;2.7,$V62&gt;90),"Age OOR",BH62-1.6449*VLOOKUP(BH$14&amp;"-rse-"&amp;$I62,Equations!$G:$I,3,0)))</f>
        <v/>
      </c>
      <c r="BJ62" s="10" t="str">
        <f>IF($AD62="","",IF(OR($V62&lt;2.7,$V62&gt;90),"Age OOR",BH62+1.6449*VLOOKUP(BH$14&amp;"-rse-"&amp;$I62,Equations!$G:$I,3,0)))</f>
        <v/>
      </c>
      <c r="BK62" s="10" t="str">
        <f t="shared" si="17"/>
        <v/>
      </c>
      <c r="BL62" s="10" t="str">
        <f>IF($AD62="","",IF(OR($V62&lt;2.7,$V62&gt;90),"Age OOR",($AD62-BH62)/VLOOKUP(BH$14&amp;"-rse-"&amp;$I62,Equations!$G:$I,3,0)))</f>
        <v/>
      </c>
      <c r="BM62" s="10" t="str">
        <f>IF($AE62="","",IF(OR($V62&lt;2.7,$V62&gt;90),"Age OOR",VLOOKUP(BM$14&amp;"-int-"&amp;$J62,Equations!$G:$I,3,0)+VLOOKUP(BM$14&amp;"-sexo-"&amp;$J62,Equations!$G:$I,3,0)*$U62+VLOOKUP(BM$14&amp;"-edad-"&amp;$J62,Equations!$G:$I,3,0)*$V62+VLOOKUP(BM$14&amp;"-est-"&amp;$J62,Equations!$G:$I,3,0)*(1/$W62)+VLOOKUP(BM$14&amp;"-imc-"&amp;$J62,Equations!$G:$I,3,0)*(1/$Q62)))</f>
        <v/>
      </c>
      <c r="BN62" s="10" t="str">
        <f>IF($AE62="","",IF(OR($V62&lt;2.7,$V62&gt;90),"Age OOR",BM62-1.6449*VLOOKUP(BM$14&amp;"-rse-"&amp;$J62,Equations!$G:$I,3,0)))</f>
        <v/>
      </c>
      <c r="BO62" s="10" t="str">
        <f>IF($AE62="","",IF(OR($V62&lt;2.7,$V62&gt;90),"Age OOR",BM62+1.6449*VLOOKUP(BM$14&amp;"-rse-"&amp;$J62,Equations!$G:$I,3,0)))</f>
        <v/>
      </c>
      <c r="BP62" s="10" t="str">
        <f t="shared" si="18"/>
        <v/>
      </c>
      <c r="BQ62" s="10" t="str">
        <f>IF($AE62="","",IF(OR($V62&lt;2.7,$V62&gt;90),"Age OOR",($AE62-BM62)/VLOOKUP(BM$14&amp;"-rse-"&amp;$J62,Equations!$G:$I,3,0)))</f>
        <v/>
      </c>
      <c r="BR62" s="10" t="str">
        <f>IF($AF62="","",IF(OR($V62&lt;2.7,$V62&gt;90),"Age OOR",VLOOKUP(BR$14&amp;"-int-"&amp;$K62,Equations!$G:$I,3,0)+VLOOKUP(BR$14&amp;"-sexo-"&amp;$K62,Equations!$G:$I,3,0)*$U62+VLOOKUP(BR$14&amp;"-edad-"&amp;$K62,Equations!$G:$I,3,0)*$V62+VLOOKUP(BR$14&amp;"-est-"&amp;$K62,Equations!$G:$I,3,0)*(1/$W62)+VLOOKUP(BR$14&amp;"-imc-"&amp;$K62,Equations!$G:$I,3,0)*(1/$Q62)))</f>
        <v/>
      </c>
      <c r="BS62" s="10" t="str">
        <f>IF($AF62="","",IF(OR($V62&lt;2.7,$V62&gt;90),"Age OOR",BR62-1.6449*VLOOKUP(BR$14&amp;"-rse-"&amp;$K62,Equations!$G:$I,3,0)))</f>
        <v/>
      </c>
      <c r="BT62" s="10" t="str">
        <f>IF($AF62="","",IF(OR($V62&lt;2.7,$V62&gt;90),"Age OOR",BR62+1.6449*VLOOKUP(BR$14&amp;"-rse-"&amp;$K62,Equations!$G:$I,3,0)))</f>
        <v/>
      </c>
      <c r="BU62" s="10" t="str">
        <f t="shared" si="19"/>
        <v/>
      </c>
      <c r="BV62" s="10" t="str">
        <f>IF($AF62="","",IF(OR($V62&lt;2.7,$V62&gt;90),"Age OOR",($AF62-BR62)/VLOOKUP(BR$14&amp;"-rse-"&amp;$K62,Equations!$G:$I,3,0)))</f>
        <v/>
      </c>
      <c r="BW62" s="10" t="str">
        <f>IF($AG62="","",IF(OR($V62&lt;2.7,$V62&gt;90),"Age OOR",VLOOKUP(BW$14&amp;"-int-"&amp;$L62,Equations!$G:$I,3,0)+VLOOKUP(BW$14&amp;"-sexo-"&amp;$L62,Equations!$G:$I,3,0)*$U62+VLOOKUP(BW$14&amp;"-edad-"&amp;$L62,Equations!$G:$I,3,0)*$V62+VLOOKUP(BW$14&amp;"-est-"&amp;$L62,Equations!$G:$I,3,0)*(1/$W62)+VLOOKUP(BW$14&amp;"-imc-"&amp;$L62,Equations!$G:$I,3,0)*(1/$Q62)))</f>
        <v/>
      </c>
      <c r="BX62" s="10" t="str">
        <f>IF($AG62="","",IF(OR($V62&lt;2.7,$V62&gt;90),"Age OOR",BW62-1.6449*VLOOKUP(BW$14&amp;"-rse-"&amp;$L62,Equations!$G:$I,3,0)))</f>
        <v/>
      </c>
      <c r="BY62" s="10" t="str">
        <f>IF($AG62="","",IF(OR($V62&lt;2.7,$V62&gt;90),"Age OOR",BW62+1.6449*VLOOKUP(BW$14&amp;"-rse-"&amp;$L62,Equations!$G:$I,3,0)))</f>
        <v/>
      </c>
      <c r="BZ62" s="10" t="str">
        <f t="shared" si="20"/>
        <v/>
      </c>
      <c r="CA62" s="10" t="str">
        <f>IF($AG62="","",IF(OR($V62&lt;2.7,$V62&gt;90),"Age OOR",($AG62-BW62)/VLOOKUP(BW$14&amp;"-rse-"&amp;$L62,Equations!$G:$I,3,0)))</f>
        <v/>
      </c>
      <c r="CB62" s="10" t="str">
        <f>IF($AH62="","",IF(OR($V62&lt;2.7,$V62&gt;90),"Age OOR",VLOOKUP(CB$14&amp;"-int-"&amp;$M62,Equations!$G:$I,3,0)+VLOOKUP(CB$14&amp;"-sexo-"&amp;$M62,Equations!$G:$I,3,0)*$U62+VLOOKUP(CB$14&amp;"-edad-"&amp;$M62,Equations!$G:$I,3,0)*$V62+VLOOKUP(CB$14&amp;"-est-"&amp;$M62,Equations!$G:$I,3,0)*(1/$W62)+VLOOKUP(CB$14&amp;"-imc-"&amp;$M62,Equations!$G:$I,3,0)*(1/$Q62)))</f>
        <v/>
      </c>
      <c r="CC62" s="10" t="str">
        <f>IF($AH62="","",IF(OR($V62&lt;2.7,$V62&gt;90),"Age OOR",CB62-1.6449*VLOOKUP(CB$14&amp;"-rse-"&amp;$M62,Equations!$G:$I,3,0)))</f>
        <v/>
      </c>
      <c r="CD62" s="10" t="str">
        <f>IF($AH62="","",IF(OR($V62&lt;2.7,$V62&gt;90),"Age OOR",CB62+1.6449*VLOOKUP(CB$14&amp;"-rse-"&amp;$M62,Equations!$G:$I,3,0)))</f>
        <v/>
      </c>
      <c r="CE62" s="10" t="str">
        <f t="shared" si="21"/>
        <v/>
      </c>
      <c r="CF62" s="10" t="str">
        <f>IF($AH62="","",IF(OR($V62&lt;2.7,$V62&gt;90),"Age OOR",($AH62-CB62)/VLOOKUP(CB$14&amp;"-rse-"&amp;$M62,Equations!$G:$I,3,0)))</f>
        <v/>
      </c>
      <c r="CG62" s="10" t="str">
        <f>IF($AI62="","",IF(OR($V62&lt;2.7,$V62&gt;90),"Age OOR",VLOOKUP(CG$14&amp;"-int-"&amp;$N62,Equations!$G:$I,3,0)+VLOOKUP(CG$14&amp;"-sexo-"&amp;$N62,Equations!$G:$I,3,0)*$U62+VLOOKUP(CG$14&amp;"-edad-"&amp;$N62,Equations!$G:$I,3,0)*$V62+VLOOKUP(CG$14&amp;"-est-"&amp;$N62,Equations!$G:$I,3,0)*(1/$W62)+VLOOKUP(CG$14&amp;"-imc-"&amp;$N62,Equations!$G:$I,3,0)*(1/$Q62)))</f>
        <v/>
      </c>
      <c r="CH62" s="10" t="str">
        <f>IF($AI62="","",IF(OR($V62&lt;2.7,$V62&gt;90),"Age OOR",CG62-1.6449*VLOOKUP(CG$14&amp;"-rse-"&amp;$N62,Equations!$G:$I,3,0)))</f>
        <v/>
      </c>
      <c r="CI62" s="10" t="str">
        <f>IF($AI62="","",IF(OR($V62&lt;2.7,$V62&gt;90),"Age OOR",CG62+1.6449*VLOOKUP(CG$14&amp;"-rse-"&amp;$N62,Equations!$G:$I,3,0)))</f>
        <v/>
      </c>
      <c r="CJ62" s="10" t="str">
        <f t="shared" si="22"/>
        <v/>
      </c>
      <c r="CK62" s="10" t="str">
        <f>IF($AI62="","",IF(OR($V62&lt;2.7,$V62&gt;90),"Age OOR",($AI62-CG62)/VLOOKUP(CG$14&amp;"-rse-"&amp;$N62,Equations!$G:$I,3,0)))</f>
        <v/>
      </c>
      <c r="CL62" s="10" t="str">
        <f>IF($AJ62="","",IF(OR($V62&lt;2.7,$V62&gt;90),"Age OOR",VLOOKUP(CL$14&amp;"-int-"&amp;$O62,Equations!$G:$I,3,0)+VLOOKUP(CL$14&amp;"-sexo-"&amp;$O62,Equations!$G:$I,3,0)*$U62+VLOOKUP(CL$14&amp;"-edad-"&amp;$O62,Equations!$G:$I,3,0)*$V62+VLOOKUP(CL$14&amp;"-est-"&amp;$O62,Equations!$G:$I,3,0)*(1/$W62)+VLOOKUP(CL$14&amp;"-imc-"&amp;$O62,Equations!$G:$I,3,0)*(1/$Q62)))</f>
        <v/>
      </c>
      <c r="CM62" s="10" t="str">
        <f>IF($AJ62="","",IF(OR($V62&lt;2.7,$V62&gt;90),"Age OOR",CL62-1.6449*VLOOKUP(CL$14&amp;"-rse-"&amp;$O62,Equations!$G:$I,3,0)))</f>
        <v/>
      </c>
      <c r="CN62" s="10" t="str">
        <f>IF($AJ62="","",IF(OR($V62&lt;2.7,$V62&gt;90),"Age OOR",CL62+1.6449*VLOOKUP(CL$14&amp;"-rse-"&amp;$O62,Equations!$G:$I,3,0)))</f>
        <v/>
      </c>
      <c r="CO62" s="10" t="str">
        <f t="shared" si="23"/>
        <v/>
      </c>
      <c r="CP62" s="10" t="str">
        <f>IF($AJ62="","",IF(OR($V62&lt;2.7,$V62&gt;90),"Age OOR",($AJ62-CL62)/VLOOKUP(CL$14&amp;"-rse-"&amp;$O62,Equations!$G:$I,3,0)))</f>
        <v/>
      </c>
      <c r="CQ62" s="10" t="str">
        <f>IF($AK62="","",IF(OR($V62&lt;2.7,$V62&gt;90),"Age OOR",EXP(VLOOKUP(CQ$14&amp;"-int-"&amp;$P62,Equations!$G:$I,3,0)+VLOOKUP(CQ$14&amp;"-sexo-"&amp;$P62,Equations!$G:$I,3,0)*$U62+VLOOKUP(CQ$14&amp;"-edad-"&amp;$P62,Equations!$G:$I,3,0)*$V62+VLOOKUP(CQ$14&amp;"-est-"&amp;$P62,Equations!$G:$I,3,0)*(1/$W62)+VLOOKUP(CQ$14&amp;"-imc-"&amp;$P62,Equations!$G:$I,3,0)*(1/$Q62))))</f>
        <v/>
      </c>
      <c r="CR62" s="10" t="str">
        <f>IF($AK62="","",IF(OR($V62&lt;2.7,$V62&gt;90),"Age OOR",EXP(LN(CQ62)-1.6449*VLOOKUP(CQ$14&amp;"-rse-"&amp;$P62,Equations!$G:$I,3,0))))</f>
        <v/>
      </c>
      <c r="CS62" s="10" t="str">
        <f>IF($AK62="","",IF(OR($V62&lt;2.7,$V62&gt;90),"Age OOR",EXP(LN(CQ62)+1.6449*VLOOKUP(CQ$14&amp;"-rse-"&amp;$P62,Equations!$G:$I,3,0))))</f>
        <v/>
      </c>
      <c r="CT62" s="10" t="str">
        <f t="shared" si="24"/>
        <v/>
      </c>
      <c r="CU62" s="10" t="str">
        <f>IF($AK62="","",IF(OR($V62&lt;2.7,$V62&gt;90),"Age OOR",(LN($AK62)-LN(CQ62))/VLOOKUP(CQ$14&amp;"-rse-"&amp;$P62,Equations!$G:$I,3,0)))</f>
        <v/>
      </c>
      <c r="CV62" s="47"/>
    </row>
    <row r="63" spans="5:123" x14ac:dyDescent="0.2">
      <c r="E63" s="23" t="str">
        <f t="shared" si="0"/>
        <v>Age out of range</v>
      </c>
      <c r="F63" s="23" t="str">
        <f t="shared" si="1"/>
        <v>Age out of range</v>
      </c>
      <c r="G63" s="23" t="str">
        <f t="shared" si="2"/>
        <v>Age out of range</v>
      </c>
      <c r="H63" s="23" t="str">
        <f t="shared" si="3"/>
        <v>Age out of range</v>
      </c>
      <c r="I63" s="23" t="str">
        <f t="shared" si="4"/>
        <v>Age out of range</v>
      </c>
      <c r="J63" s="23" t="str">
        <f t="shared" si="5"/>
        <v>Age out of range</v>
      </c>
      <c r="K63" s="23" t="str">
        <f t="shared" si="6"/>
        <v>Age out of range</v>
      </c>
      <c r="L63" s="23" t="str">
        <f t="shared" si="7"/>
        <v>Age out of range</v>
      </c>
      <c r="M63" s="23" t="str">
        <f t="shared" si="8"/>
        <v>Age out of range</v>
      </c>
      <c r="N63" s="23" t="str">
        <f t="shared" si="9"/>
        <v>Age out of range</v>
      </c>
      <c r="O63" s="23" t="str">
        <f t="shared" si="10"/>
        <v>Age out of range</v>
      </c>
      <c r="P63" s="23" t="str">
        <f t="shared" si="11"/>
        <v>Age out of range</v>
      </c>
      <c r="Q63" s="23" t="e">
        <f t="shared" si="12"/>
        <v>#DIV/0!</v>
      </c>
      <c r="R63" s="17"/>
      <c r="S63" s="23">
        <v>47</v>
      </c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7"/>
      <c r="AM63" s="47"/>
      <c r="AN63" s="10" t="str">
        <f>IF($Z63="","",IF(OR($V63&lt;2.7,$V63&gt;90),"Age OOR",VLOOKUP(AN$14&amp;"-int-"&amp;$E63,Equations!$G:$I,3,0)+VLOOKUP(AN$14&amp;"-sexo-"&amp;$E63,Equations!$G:$I,3,0)*$U63+VLOOKUP(AN$14&amp;"-edad-"&amp;$E63,Equations!$G:$I,3,0)*$V63+VLOOKUP(AN$14&amp;"-est-"&amp;$E63,Equations!$G:$I,3,0)*(1/$W63)+VLOOKUP(AN$14&amp;"-imc-"&amp;$E63,Equations!$G:$I,3,0)*(1/$Q63)))</f>
        <v/>
      </c>
      <c r="AO63" s="10" t="str">
        <f>IF($Z63="","",IF(OR($V63&lt;2.7,$V63&gt;90),"Age OOR",AN63-1.6449*VLOOKUP(AN$14&amp;"-rse-"&amp;$E63,Equations!$G:$I,3,0)))</f>
        <v/>
      </c>
      <c r="AP63" s="10" t="str">
        <f>IF($Z63="","",IF(OR($V63&lt;2.7,$V63&gt;90),"Age OOR",AN63+1.6449*VLOOKUP(AN$14&amp;"-rse-"&amp;$E63,Equations!$G:$I,3,0)))</f>
        <v/>
      </c>
      <c r="AQ63" s="10" t="str">
        <f t="shared" si="13"/>
        <v/>
      </c>
      <c r="AR63" s="10" t="str">
        <f>IF($Z63="","",IF(OR($V63&lt;2.7,$V63&gt;90),"Age OOR",($Z63-AN63)/VLOOKUP(AN$14&amp;"-rse-"&amp;$E63,Equations!$G:$I,3,0)))</f>
        <v/>
      </c>
      <c r="AS63" s="10" t="str">
        <f>IF($AA63="","",IF(OR($V63&lt;2.7,$V63&gt;90),"Age OOR",VLOOKUP(AS$14&amp;"-int-"&amp;$F63,Equations!$G:$I,3,0)+VLOOKUP(AS$14&amp;"-sexo-"&amp;$F63,Equations!$G:$I,3,0)*$U63+VLOOKUP(AS$14&amp;"-edad-"&amp;$F63,Equations!$G:$I,3,0)*$V63+VLOOKUP(AS$14&amp;"-est-"&amp;$F63,Equations!$G:$I,3,0)*(1/$W63)+VLOOKUP(AS$14&amp;"-imc-"&amp;$F63,Equations!$G:$I,3,0)*(1/$Q63)))</f>
        <v/>
      </c>
      <c r="AT63" s="10" t="str">
        <f>IF($AA63="","",IF(OR($V63&lt;2.7,$V63&gt;90),"Age OOR",AS63-1.6449*VLOOKUP(AS$14&amp;"-rse-"&amp;$F63,Equations!$G:$I,3,0)))</f>
        <v/>
      </c>
      <c r="AU63" s="10" t="str">
        <f>IF($AA63="","",IF(OR($V63&lt;2.7,$V63&gt;90),"Age OOR",AS63+1.6449*VLOOKUP(AS$14&amp;"-rse-"&amp;$F63,Equations!$G:$I,3,0)))</f>
        <v/>
      </c>
      <c r="AV63" s="10" t="str">
        <f t="shared" si="14"/>
        <v/>
      </c>
      <c r="AW63" s="10" t="str">
        <f>IF($AA63="","",IF(OR($V63&lt;2.7,$V63&gt;90),"Age OOR",($AA63-AS63)/VLOOKUP(AS$14&amp;"-rse-"&amp;$F63,Equations!$G:$I,3,0)))</f>
        <v/>
      </c>
      <c r="AX63" s="10" t="str">
        <f>IF($AB63="","",IF(OR($V63&lt;2.7,$V63&gt;90),"Age OOR",VLOOKUP(AX$14&amp;"-int-"&amp;$G63,Equations!$G:$I,3,0)+VLOOKUP(AX$14&amp;"-sexo-"&amp;$G63,Equations!$G:$I,3,0)*$U63+VLOOKUP(AX$14&amp;"-edad-"&amp;$G63,Equations!$G:$I,3,0)*$V63+VLOOKUP(AX$14&amp;"-est-"&amp;$G63,Equations!$G:$I,3,0)*(1/$W63)+VLOOKUP(AX$14&amp;"-imc-"&amp;$G63,Equations!$G:$I,3,0)*(1/$Q63)))</f>
        <v/>
      </c>
      <c r="AY63" s="10" t="str">
        <f>IF($AB63="","",IF(OR($V63&lt;2.7,$V63&gt;90),"Age OOR",AX63-1.6449*VLOOKUP(AX$14&amp;"-rse-"&amp;$G63,Equations!$G:$I,3,0)))</f>
        <v/>
      </c>
      <c r="AZ63" s="10" t="str">
        <f>IF($AB63="","",IF(OR($V63&lt;2.7,$V63&gt;90),"Age OOR",AX63+1.6449*VLOOKUP(AX$14&amp;"-rse-"&amp;$G63,Equations!$G:$I,3,0)))</f>
        <v/>
      </c>
      <c r="BA63" s="10" t="str">
        <f t="shared" si="15"/>
        <v/>
      </c>
      <c r="BB63" s="10" t="str">
        <f>IF($AB63="","",IF(OR($V63&lt;2.7,$V63&gt;90),"Age OOR",($AB63-AX63)/VLOOKUP(AX$14&amp;"-rse-"&amp;$G63,Equations!$G:$I,3,0)))</f>
        <v/>
      </c>
      <c r="BC63" s="10" t="str">
        <f>IF($AC63="","",IF(OR($V63&lt;2.7,$V63&gt;90),"Age OOR",VLOOKUP(BC$14&amp;"-int-"&amp;$H63,Equations!$G:$I,3,0)+VLOOKUP(BC$14&amp;"-sexo-"&amp;$H63,Equations!$G:$I,3,0)*$U63+VLOOKUP(BC$14&amp;"-edad-"&amp;$H63,Equations!$G:$I,3,0)*$V63+VLOOKUP(BC$14&amp;"-est-"&amp;$H63,Equations!$G:$I,3,0)*(1/$W63)+VLOOKUP(BC$14&amp;"-imc-"&amp;$H63,Equations!$G:$I,3,0)*(1/$Q63)))</f>
        <v/>
      </c>
      <c r="BD63" s="10" t="str">
        <f>IF($AC63="","",IF(OR($V63&lt;2.7,$V63&gt;90),"Age OOR",BC63-1.6449*VLOOKUP(BC$14&amp;"-rse-"&amp;$H63,Equations!$G:$I,3,0)))</f>
        <v/>
      </c>
      <c r="BE63" s="10" t="str">
        <f>IF($AC63="","",IF(OR($V63&lt;2.7,$V63&gt;90),"Age OOR",BC63+1.6449*VLOOKUP(BC$14&amp;"-rse-"&amp;$H63,Equations!$G:$I,3,0)))</f>
        <v/>
      </c>
      <c r="BF63" s="10" t="str">
        <f t="shared" si="16"/>
        <v/>
      </c>
      <c r="BG63" s="10" t="str">
        <f>IF($AC63="","",IF(OR($V63&lt;2.7,$V63&gt;90),"Age OOR",($AC63-BC63)/VLOOKUP(BC$14&amp;"-rse-"&amp;$H63,Equations!$G:$I,3,0)))</f>
        <v/>
      </c>
      <c r="BH63" s="10" t="str">
        <f>IF($AD63="","",IF(OR($V63&lt;2.7,$V63&gt;90),"Age OOR",VLOOKUP(BH$14&amp;"-int-"&amp;$I63,Equations!$G:$I,3,0)+VLOOKUP(BH$14&amp;"-sexo-"&amp;$I63,Equations!$G:$I,3,0)*$U63+VLOOKUP(BH$14&amp;"-edad-"&amp;$I63,Equations!$G:$I,3,0)*$V63+VLOOKUP(BH$14&amp;"-est-"&amp;$I63,Equations!$G:$I,3,0)*(1/$W63)+VLOOKUP(BH$14&amp;"-imc-"&amp;$I63,Equations!$G:$I,3,0)*(1/$Q63)))</f>
        <v/>
      </c>
      <c r="BI63" s="10" t="str">
        <f>IF($AD63="","",IF(OR($V63&lt;2.7,$V63&gt;90),"Age OOR",BH63-1.6449*VLOOKUP(BH$14&amp;"-rse-"&amp;$I63,Equations!$G:$I,3,0)))</f>
        <v/>
      </c>
      <c r="BJ63" s="10" t="str">
        <f>IF($AD63="","",IF(OR($V63&lt;2.7,$V63&gt;90),"Age OOR",BH63+1.6449*VLOOKUP(BH$14&amp;"-rse-"&amp;$I63,Equations!$G:$I,3,0)))</f>
        <v/>
      </c>
      <c r="BK63" s="10" t="str">
        <f t="shared" si="17"/>
        <v/>
      </c>
      <c r="BL63" s="10" t="str">
        <f>IF($AD63="","",IF(OR($V63&lt;2.7,$V63&gt;90),"Age OOR",($AD63-BH63)/VLOOKUP(BH$14&amp;"-rse-"&amp;$I63,Equations!$G:$I,3,0)))</f>
        <v/>
      </c>
      <c r="BM63" s="10" t="str">
        <f>IF($AE63="","",IF(OR($V63&lt;2.7,$V63&gt;90),"Age OOR",VLOOKUP(BM$14&amp;"-int-"&amp;$J63,Equations!$G:$I,3,0)+VLOOKUP(BM$14&amp;"-sexo-"&amp;$J63,Equations!$G:$I,3,0)*$U63+VLOOKUP(BM$14&amp;"-edad-"&amp;$J63,Equations!$G:$I,3,0)*$V63+VLOOKUP(BM$14&amp;"-est-"&amp;$J63,Equations!$G:$I,3,0)*(1/$W63)+VLOOKUP(BM$14&amp;"-imc-"&amp;$J63,Equations!$G:$I,3,0)*(1/$Q63)))</f>
        <v/>
      </c>
      <c r="BN63" s="10" t="str">
        <f>IF($AE63="","",IF(OR($V63&lt;2.7,$V63&gt;90),"Age OOR",BM63-1.6449*VLOOKUP(BM$14&amp;"-rse-"&amp;$J63,Equations!$G:$I,3,0)))</f>
        <v/>
      </c>
      <c r="BO63" s="10" t="str">
        <f>IF($AE63="","",IF(OR($V63&lt;2.7,$V63&gt;90),"Age OOR",BM63+1.6449*VLOOKUP(BM$14&amp;"-rse-"&amp;$J63,Equations!$G:$I,3,0)))</f>
        <v/>
      </c>
      <c r="BP63" s="10" t="str">
        <f t="shared" si="18"/>
        <v/>
      </c>
      <c r="BQ63" s="10" t="str">
        <f>IF($AE63="","",IF(OR($V63&lt;2.7,$V63&gt;90),"Age OOR",($AE63-BM63)/VLOOKUP(BM$14&amp;"-rse-"&amp;$J63,Equations!$G:$I,3,0)))</f>
        <v/>
      </c>
      <c r="BR63" s="10" t="str">
        <f>IF($AF63="","",IF(OR($V63&lt;2.7,$V63&gt;90),"Age OOR",VLOOKUP(BR$14&amp;"-int-"&amp;$K63,Equations!$G:$I,3,0)+VLOOKUP(BR$14&amp;"-sexo-"&amp;$K63,Equations!$G:$I,3,0)*$U63+VLOOKUP(BR$14&amp;"-edad-"&amp;$K63,Equations!$G:$I,3,0)*$V63+VLOOKUP(BR$14&amp;"-est-"&amp;$K63,Equations!$G:$I,3,0)*(1/$W63)+VLOOKUP(BR$14&amp;"-imc-"&amp;$K63,Equations!$G:$I,3,0)*(1/$Q63)))</f>
        <v/>
      </c>
      <c r="BS63" s="10" t="str">
        <f>IF($AF63="","",IF(OR($V63&lt;2.7,$V63&gt;90),"Age OOR",BR63-1.6449*VLOOKUP(BR$14&amp;"-rse-"&amp;$K63,Equations!$G:$I,3,0)))</f>
        <v/>
      </c>
      <c r="BT63" s="10" t="str">
        <f>IF($AF63="","",IF(OR($V63&lt;2.7,$V63&gt;90),"Age OOR",BR63+1.6449*VLOOKUP(BR$14&amp;"-rse-"&amp;$K63,Equations!$G:$I,3,0)))</f>
        <v/>
      </c>
      <c r="BU63" s="10" t="str">
        <f t="shared" si="19"/>
        <v/>
      </c>
      <c r="BV63" s="10" t="str">
        <f>IF($AF63="","",IF(OR($V63&lt;2.7,$V63&gt;90),"Age OOR",($AF63-BR63)/VLOOKUP(BR$14&amp;"-rse-"&amp;$K63,Equations!$G:$I,3,0)))</f>
        <v/>
      </c>
      <c r="BW63" s="10" t="str">
        <f>IF($AG63="","",IF(OR($V63&lt;2.7,$V63&gt;90),"Age OOR",VLOOKUP(BW$14&amp;"-int-"&amp;$L63,Equations!$G:$I,3,0)+VLOOKUP(BW$14&amp;"-sexo-"&amp;$L63,Equations!$G:$I,3,0)*$U63+VLOOKUP(BW$14&amp;"-edad-"&amp;$L63,Equations!$G:$I,3,0)*$V63+VLOOKUP(BW$14&amp;"-est-"&amp;$L63,Equations!$G:$I,3,0)*(1/$W63)+VLOOKUP(BW$14&amp;"-imc-"&amp;$L63,Equations!$G:$I,3,0)*(1/$Q63)))</f>
        <v/>
      </c>
      <c r="BX63" s="10" t="str">
        <f>IF($AG63="","",IF(OR($V63&lt;2.7,$V63&gt;90),"Age OOR",BW63-1.6449*VLOOKUP(BW$14&amp;"-rse-"&amp;$L63,Equations!$G:$I,3,0)))</f>
        <v/>
      </c>
      <c r="BY63" s="10" t="str">
        <f>IF($AG63="","",IF(OR($V63&lt;2.7,$V63&gt;90),"Age OOR",BW63+1.6449*VLOOKUP(BW$14&amp;"-rse-"&amp;$L63,Equations!$G:$I,3,0)))</f>
        <v/>
      </c>
      <c r="BZ63" s="10" t="str">
        <f t="shared" si="20"/>
        <v/>
      </c>
      <c r="CA63" s="10" t="str">
        <f>IF($AG63="","",IF(OR($V63&lt;2.7,$V63&gt;90),"Age OOR",($AG63-BW63)/VLOOKUP(BW$14&amp;"-rse-"&amp;$L63,Equations!$G:$I,3,0)))</f>
        <v/>
      </c>
      <c r="CB63" s="10" t="str">
        <f>IF($AH63="","",IF(OR($V63&lt;2.7,$V63&gt;90),"Age OOR",VLOOKUP(CB$14&amp;"-int-"&amp;$M63,Equations!$G:$I,3,0)+VLOOKUP(CB$14&amp;"-sexo-"&amp;$M63,Equations!$G:$I,3,0)*$U63+VLOOKUP(CB$14&amp;"-edad-"&amp;$M63,Equations!$G:$I,3,0)*$V63+VLOOKUP(CB$14&amp;"-est-"&amp;$M63,Equations!$G:$I,3,0)*(1/$W63)+VLOOKUP(CB$14&amp;"-imc-"&amp;$M63,Equations!$G:$I,3,0)*(1/$Q63)))</f>
        <v/>
      </c>
      <c r="CC63" s="10" t="str">
        <f>IF($AH63="","",IF(OR($V63&lt;2.7,$V63&gt;90),"Age OOR",CB63-1.6449*VLOOKUP(CB$14&amp;"-rse-"&amp;$M63,Equations!$G:$I,3,0)))</f>
        <v/>
      </c>
      <c r="CD63" s="10" t="str">
        <f>IF($AH63="","",IF(OR($V63&lt;2.7,$V63&gt;90),"Age OOR",CB63+1.6449*VLOOKUP(CB$14&amp;"-rse-"&amp;$M63,Equations!$G:$I,3,0)))</f>
        <v/>
      </c>
      <c r="CE63" s="10" t="str">
        <f t="shared" si="21"/>
        <v/>
      </c>
      <c r="CF63" s="10" t="str">
        <f>IF($AH63="","",IF(OR($V63&lt;2.7,$V63&gt;90),"Age OOR",($AH63-CB63)/VLOOKUP(CB$14&amp;"-rse-"&amp;$M63,Equations!$G:$I,3,0)))</f>
        <v/>
      </c>
      <c r="CG63" s="10" t="str">
        <f>IF($AI63="","",IF(OR($V63&lt;2.7,$V63&gt;90),"Age OOR",VLOOKUP(CG$14&amp;"-int-"&amp;$N63,Equations!$G:$I,3,0)+VLOOKUP(CG$14&amp;"-sexo-"&amp;$N63,Equations!$G:$I,3,0)*$U63+VLOOKUP(CG$14&amp;"-edad-"&amp;$N63,Equations!$G:$I,3,0)*$V63+VLOOKUP(CG$14&amp;"-est-"&amp;$N63,Equations!$G:$I,3,0)*(1/$W63)+VLOOKUP(CG$14&amp;"-imc-"&amp;$N63,Equations!$G:$I,3,0)*(1/$Q63)))</f>
        <v/>
      </c>
      <c r="CH63" s="10" t="str">
        <f>IF($AI63="","",IF(OR($V63&lt;2.7,$V63&gt;90),"Age OOR",CG63-1.6449*VLOOKUP(CG$14&amp;"-rse-"&amp;$N63,Equations!$G:$I,3,0)))</f>
        <v/>
      </c>
      <c r="CI63" s="10" t="str">
        <f>IF($AI63="","",IF(OR($V63&lt;2.7,$V63&gt;90),"Age OOR",CG63+1.6449*VLOOKUP(CG$14&amp;"-rse-"&amp;$N63,Equations!$G:$I,3,0)))</f>
        <v/>
      </c>
      <c r="CJ63" s="10" t="str">
        <f t="shared" si="22"/>
        <v/>
      </c>
      <c r="CK63" s="10" t="str">
        <f>IF($AI63="","",IF(OR($V63&lt;2.7,$V63&gt;90),"Age OOR",($AI63-CG63)/VLOOKUP(CG$14&amp;"-rse-"&amp;$N63,Equations!$G:$I,3,0)))</f>
        <v/>
      </c>
      <c r="CL63" s="10" t="str">
        <f>IF($AJ63="","",IF(OR($V63&lt;2.7,$V63&gt;90),"Age OOR",VLOOKUP(CL$14&amp;"-int-"&amp;$O63,Equations!$G:$I,3,0)+VLOOKUP(CL$14&amp;"-sexo-"&amp;$O63,Equations!$G:$I,3,0)*$U63+VLOOKUP(CL$14&amp;"-edad-"&amp;$O63,Equations!$G:$I,3,0)*$V63+VLOOKUP(CL$14&amp;"-est-"&amp;$O63,Equations!$G:$I,3,0)*(1/$W63)+VLOOKUP(CL$14&amp;"-imc-"&amp;$O63,Equations!$G:$I,3,0)*(1/$Q63)))</f>
        <v/>
      </c>
      <c r="CM63" s="10" t="str">
        <f>IF($AJ63="","",IF(OR($V63&lt;2.7,$V63&gt;90),"Age OOR",CL63-1.6449*VLOOKUP(CL$14&amp;"-rse-"&amp;$O63,Equations!$G:$I,3,0)))</f>
        <v/>
      </c>
      <c r="CN63" s="10" t="str">
        <f>IF($AJ63="","",IF(OR($V63&lt;2.7,$V63&gt;90),"Age OOR",CL63+1.6449*VLOOKUP(CL$14&amp;"-rse-"&amp;$O63,Equations!$G:$I,3,0)))</f>
        <v/>
      </c>
      <c r="CO63" s="10" t="str">
        <f t="shared" si="23"/>
        <v/>
      </c>
      <c r="CP63" s="10" t="str">
        <f>IF($AJ63="","",IF(OR($V63&lt;2.7,$V63&gt;90),"Age OOR",($AJ63-CL63)/VLOOKUP(CL$14&amp;"-rse-"&amp;$O63,Equations!$G:$I,3,0)))</f>
        <v/>
      </c>
      <c r="CQ63" s="10" t="str">
        <f>IF($AK63="","",IF(OR($V63&lt;2.7,$V63&gt;90),"Age OOR",EXP(VLOOKUP(CQ$14&amp;"-int-"&amp;$P63,Equations!$G:$I,3,0)+VLOOKUP(CQ$14&amp;"-sexo-"&amp;$P63,Equations!$G:$I,3,0)*$U63+VLOOKUP(CQ$14&amp;"-edad-"&amp;$P63,Equations!$G:$I,3,0)*$V63+VLOOKUP(CQ$14&amp;"-est-"&amp;$P63,Equations!$G:$I,3,0)*(1/$W63)+VLOOKUP(CQ$14&amp;"-imc-"&amp;$P63,Equations!$G:$I,3,0)*(1/$Q63))))</f>
        <v/>
      </c>
      <c r="CR63" s="10" t="str">
        <f>IF($AK63="","",IF(OR($V63&lt;2.7,$V63&gt;90),"Age OOR",EXP(LN(CQ63)-1.6449*VLOOKUP(CQ$14&amp;"-rse-"&amp;$P63,Equations!$G:$I,3,0))))</f>
        <v/>
      </c>
      <c r="CS63" s="10" t="str">
        <f>IF($AK63="","",IF(OR($V63&lt;2.7,$V63&gt;90),"Age OOR",EXP(LN(CQ63)+1.6449*VLOOKUP(CQ$14&amp;"-rse-"&amp;$P63,Equations!$G:$I,3,0))))</f>
        <v/>
      </c>
      <c r="CT63" s="10" t="str">
        <f t="shared" si="24"/>
        <v/>
      </c>
      <c r="CU63" s="10" t="str">
        <f>IF($AK63="","",IF(OR($V63&lt;2.7,$V63&gt;90),"Age OOR",(LN($AK63)-LN(CQ63))/VLOOKUP(CQ$14&amp;"-rse-"&amp;$P63,Equations!$G:$I,3,0)))</f>
        <v/>
      </c>
      <c r="CV63" s="47"/>
    </row>
    <row r="64" spans="5:123" x14ac:dyDescent="0.2">
      <c r="E64" s="23" t="str">
        <f t="shared" si="0"/>
        <v>Age out of range</v>
      </c>
      <c r="F64" s="23" t="str">
        <f t="shared" si="1"/>
        <v>Age out of range</v>
      </c>
      <c r="G64" s="23" t="str">
        <f t="shared" si="2"/>
        <v>Age out of range</v>
      </c>
      <c r="H64" s="23" t="str">
        <f t="shared" si="3"/>
        <v>Age out of range</v>
      </c>
      <c r="I64" s="23" t="str">
        <f t="shared" si="4"/>
        <v>Age out of range</v>
      </c>
      <c r="J64" s="23" t="str">
        <f t="shared" si="5"/>
        <v>Age out of range</v>
      </c>
      <c r="K64" s="23" t="str">
        <f t="shared" si="6"/>
        <v>Age out of range</v>
      </c>
      <c r="L64" s="23" t="str">
        <f t="shared" si="7"/>
        <v>Age out of range</v>
      </c>
      <c r="M64" s="23" t="str">
        <f t="shared" si="8"/>
        <v>Age out of range</v>
      </c>
      <c r="N64" s="23" t="str">
        <f t="shared" si="9"/>
        <v>Age out of range</v>
      </c>
      <c r="O64" s="23" t="str">
        <f t="shared" si="10"/>
        <v>Age out of range</v>
      </c>
      <c r="P64" s="23" t="str">
        <f t="shared" si="11"/>
        <v>Age out of range</v>
      </c>
      <c r="Q64" s="23" t="e">
        <f t="shared" si="12"/>
        <v>#DIV/0!</v>
      </c>
      <c r="R64" s="17"/>
      <c r="S64" s="23">
        <v>48</v>
      </c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7"/>
      <c r="AM64" s="47"/>
      <c r="AN64" s="10" t="str">
        <f>IF($Z64="","",IF(OR($V64&lt;2.7,$V64&gt;90),"Age OOR",VLOOKUP(AN$14&amp;"-int-"&amp;$E64,Equations!$G:$I,3,0)+VLOOKUP(AN$14&amp;"-sexo-"&amp;$E64,Equations!$G:$I,3,0)*$U64+VLOOKUP(AN$14&amp;"-edad-"&amp;$E64,Equations!$G:$I,3,0)*$V64+VLOOKUP(AN$14&amp;"-est-"&amp;$E64,Equations!$G:$I,3,0)*(1/$W64)+VLOOKUP(AN$14&amp;"-imc-"&amp;$E64,Equations!$G:$I,3,0)*(1/$Q64)))</f>
        <v/>
      </c>
      <c r="AO64" s="10" t="str">
        <f>IF($Z64="","",IF(OR($V64&lt;2.7,$V64&gt;90),"Age OOR",AN64-1.6449*VLOOKUP(AN$14&amp;"-rse-"&amp;$E64,Equations!$G:$I,3,0)))</f>
        <v/>
      </c>
      <c r="AP64" s="10" t="str">
        <f>IF($Z64="","",IF(OR($V64&lt;2.7,$V64&gt;90),"Age OOR",AN64+1.6449*VLOOKUP(AN$14&amp;"-rse-"&amp;$E64,Equations!$G:$I,3,0)))</f>
        <v/>
      </c>
      <c r="AQ64" s="10" t="str">
        <f t="shared" si="13"/>
        <v/>
      </c>
      <c r="AR64" s="10" t="str">
        <f>IF($Z64="","",IF(OR($V64&lt;2.7,$V64&gt;90),"Age OOR",($Z64-AN64)/VLOOKUP(AN$14&amp;"-rse-"&amp;$E64,Equations!$G:$I,3,0)))</f>
        <v/>
      </c>
      <c r="AS64" s="10" t="str">
        <f>IF($AA64="","",IF(OR($V64&lt;2.7,$V64&gt;90),"Age OOR",VLOOKUP(AS$14&amp;"-int-"&amp;$F64,Equations!$G:$I,3,0)+VLOOKUP(AS$14&amp;"-sexo-"&amp;$F64,Equations!$G:$I,3,0)*$U64+VLOOKUP(AS$14&amp;"-edad-"&amp;$F64,Equations!$G:$I,3,0)*$V64+VLOOKUP(AS$14&amp;"-est-"&amp;$F64,Equations!$G:$I,3,0)*(1/$W64)+VLOOKUP(AS$14&amp;"-imc-"&amp;$F64,Equations!$G:$I,3,0)*(1/$Q64)))</f>
        <v/>
      </c>
      <c r="AT64" s="10" t="str">
        <f>IF($AA64="","",IF(OR($V64&lt;2.7,$V64&gt;90),"Age OOR",AS64-1.6449*VLOOKUP(AS$14&amp;"-rse-"&amp;$F64,Equations!$G:$I,3,0)))</f>
        <v/>
      </c>
      <c r="AU64" s="10" t="str">
        <f>IF($AA64="","",IF(OR($V64&lt;2.7,$V64&gt;90),"Age OOR",AS64+1.6449*VLOOKUP(AS$14&amp;"-rse-"&amp;$F64,Equations!$G:$I,3,0)))</f>
        <v/>
      </c>
      <c r="AV64" s="10" t="str">
        <f t="shared" si="14"/>
        <v/>
      </c>
      <c r="AW64" s="10" t="str">
        <f>IF($AA64="","",IF(OR($V64&lt;2.7,$V64&gt;90),"Age OOR",($AA64-AS64)/VLOOKUP(AS$14&amp;"-rse-"&amp;$F64,Equations!$G:$I,3,0)))</f>
        <v/>
      </c>
      <c r="AX64" s="10" t="str">
        <f>IF($AB64="","",IF(OR($V64&lt;2.7,$V64&gt;90),"Age OOR",VLOOKUP(AX$14&amp;"-int-"&amp;$G64,Equations!$G:$I,3,0)+VLOOKUP(AX$14&amp;"-sexo-"&amp;$G64,Equations!$G:$I,3,0)*$U64+VLOOKUP(AX$14&amp;"-edad-"&amp;$G64,Equations!$G:$I,3,0)*$V64+VLOOKUP(AX$14&amp;"-est-"&amp;$G64,Equations!$G:$I,3,0)*(1/$W64)+VLOOKUP(AX$14&amp;"-imc-"&amp;$G64,Equations!$G:$I,3,0)*(1/$Q64)))</f>
        <v/>
      </c>
      <c r="AY64" s="10" t="str">
        <f>IF($AB64="","",IF(OR($V64&lt;2.7,$V64&gt;90),"Age OOR",AX64-1.6449*VLOOKUP(AX$14&amp;"-rse-"&amp;$G64,Equations!$G:$I,3,0)))</f>
        <v/>
      </c>
      <c r="AZ64" s="10" t="str">
        <f>IF($AB64="","",IF(OR($V64&lt;2.7,$V64&gt;90),"Age OOR",AX64+1.6449*VLOOKUP(AX$14&amp;"-rse-"&amp;$G64,Equations!$G:$I,3,0)))</f>
        <v/>
      </c>
      <c r="BA64" s="10" t="str">
        <f t="shared" si="15"/>
        <v/>
      </c>
      <c r="BB64" s="10" t="str">
        <f>IF($AB64="","",IF(OR($V64&lt;2.7,$V64&gt;90),"Age OOR",($AB64-AX64)/VLOOKUP(AX$14&amp;"-rse-"&amp;$G64,Equations!$G:$I,3,0)))</f>
        <v/>
      </c>
      <c r="BC64" s="10" t="str">
        <f>IF($AC64="","",IF(OR($V64&lt;2.7,$V64&gt;90),"Age OOR",VLOOKUP(BC$14&amp;"-int-"&amp;$H64,Equations!$G:$I,3,0)+VLOOKUP(BC$14&amp;"-sexo-"&amp;$H64,Equations!$G:$I,3,0)*$U64+VLOOKUP(BC$14&amp;"-edad-"&amp;$H64,Equations!$G:$I,3,0)*$V64+VLOOKUP(BC$14&amp;"-est-"&amp;$H64,Equations!$G:$I,3,0)*(1/$W64)+VLOOKUP(BC$14&amp;"-imc-"&amp;$H64,Equations!$G:$I,3,0)*(1/$Q64)))</f>
        <v/>
      </c>
      <c r="BD64" s="10" t="str">
        <f>IF($AC64="","",IF(OR($V64&lt;2.7,$V64&gt;90),"Age OOR",BC64-1.6449*VLOOKUP(BC$14&amp;"-rse-"&amp;$H64,Equations!$G:$I,3,0)))</f>
        <v/>
      </c>
      <c r="BE64" s="10" t="str">
        <f>IF($AC64="","",IF(OR($V64&lt;2.7,$V64&gt;90),"Age OOR",BC64+1.6449*VLOOKUP(BC$14&amp;"-rse-"&amp;$H64,Equations!$G:$I,3,0)))</f>
        <v/>
      </c>
      <c r="BF64" s="10" t="str">
        <f t="shared" si="16"/>
        <v/>
      </c>
      <c r="BG64" s="10" t="str">
        <f>IF($AC64="","",IF(OR($V64&lt;2.7,$V64&gt;90),"Age OOR",($AC64-BC64)/VLOOKUP(BC$14&amp;"-rse-"&amp;$H64,Equations!$G:$I,3,0)))</f>
        <v/>
      </c>
      <c r="BH64" s="10" t="str">
        <f>IF($AD64="","",IF(OR($V64&lt;2.7,$V64&gt;90),"Age OOR",VLOOKUP(BH$14&amp;"-int-"&amp;$I64,Equations!$G:$I,3,0)+VLOOKUP(BH$14&amp;"-sexo-"&amp;$I64,Equations!$G:$I,3,0)*$U64+VLOOKUP(BH$14&amp;"-edad-"&amp;$I64,Equations!$G:$I,3,0)*$V64+VLOOKUP(BH$14&amp;"-est-"&amp;$I64,Equations!$G:$I,3,0)*(1/$W64)+VLOOKUP(BH$14&amp;"-imc-"&amp;$I64,Equations!$G:$I,3,0)*(1/$Q64)))</f>
        <v/>
      </c>
      <c r="BI64" s="10" t="str">
        <f>IF($AD64="","",IF(OR($V64&lt;2.7,$V64&gt;90),"Age OOR",BH64-1.6449*VLOOKUP(BH$14&amp;"-rse-"&amp;$I64,Equations!$G:$I,3,0)))</f>
        <v/>
      </c>
      <c r="BJ64" s="10" t="str">
        <f>IF($AD64="","",IF(OR($V64&lt;2.7,$V64&gt;90),"Age OOR",BH64+1.6449*VLOOKUP(BH$14&amp;"-rse-"&amp;$I64,Equations!$G:$I,3,0)))</f>
        <v/>
      </c>
      <c r="BK64" s="10" t="str">
        <f t="shared" si="17"/>
        <v/>
      </c>
      <c r="BL64" s="10" t="str">
        <f>IF($AD64="","",IF(OR($V64&lt;2.7,$V64&gt;90),"Age OOR",($AD64-BH64)/VLOOKUP(BH$14&amp;"-rse-"&amp;$I64,Equations!$G:$I,3,0)))</f>
        <v/>
      </c>
      <c r="BM64" s="10" t="str">
        <f>IF($AE64="","",IF(OR($V64&lt;2.7,$V64&gt;90),"Age OOR",VLOOKUP(BM$14&amp;"-int-"&amp;$J64,Equations!$G:$I,3,0)+VLOOKUP(BM$14&amp;"-sexo-"&amp;$J64,Equations!$G:$I,3,0)*$U64+VLOOKUP(BM$14&amp;"-edad-"&amp;$J64,Equations!$G:$I,3,0)*$V64+VLOOKUP(BM$14&amp;"-est-"&amp;$J64,Equations!$G:$I,3,0)*(1/$W64)+VLOOKUP(BM$14&amp;"-imc-"&amp;$J64,Equations!$G:$I,3,0)*(1/$Q64)))</f>
        <v/>
      </c>
      <c r="BN64" s="10" t="str">
        <f>IF($AE64="","",IF(OR($V64&lt;2.7,$V64&gt;90),"Age OOR",BM64-1.6449*VLOOKUP(BM$14&amp;"-rse-"&amp;$J64,Equations!$G:$I,3,0)))</f>
        <v/>
      </c>
      <c r="BO64" s="10" t="str">
        <f>IF($AE64="","",IF(OR($V64&lt;2.7,$V64&gt;90),"Age OOR",BM64+1.6449*VLOOKUP(BM$14&amp;"-rse-"&amp;$J64,Equations!$G:$I,3,0)))</f>
        <v/>
      </c>
      <c r="BP64" s="10" t="str">
        <f t="shared" si="18"/>
        <v/>
      </c>
      <c r="BQ64" s="10" t="str">
        <f>IF($AE64="","",IF(OR($V64&lt;2.7,$V64&gt;90),"Age OOR",($AE64-BM64)/VLOOKUP(BM$14&amp;"-rse-"&amp;$J64,Equations!$G:$I,3,0)))</f>
        <v/>
      </c>
      <c r="BR64" s="10" t="str">
        <f>IF($AF64="","",IF(OR($V64&lt;2.7,$V64&gt;90),"Age OOR",VLOOKUP(BR$14&amp;"-int-"&amp;$K64,Equations!$G:$I,3,0)+VLOOKUP(BR$14&amp;"-sexo-"&amp;$K64,Equations!$G:$I,3,0)*$U64+VLOOKUP(BR$14&amp;"-edad-"&amp;$K64,Equations!$G:$I,3,0)*$V64+VLOOKUP(BR$14&amp;"-est-"&amp;$K64,Equations!$G:$I,3,0)*(1/$W64)+VLOOKUP(BR$14&amp;"-imc-"&amp;$K64,Equations!$G:$I,3,0)*(1/$Q64)))</f>
        <v/>
      </c>
      <c r="BS64" s="10" t="str">
        <f>IF($AF64="","",IF(OR($V64&lt;2.7,$V64&gt;90),"Age OOR",BR64-1.6449*VLOOKUP(BR$14&amp;"-rse-"&amp;$K64,Equations!$G:$I,3,0)))</f>
        <v/>
      </c>
      <c r="BT64" s="10" t="str">
        <f>IF($AF64="","",IF(OR($V64&lt;2.7,$V64&gt;90),"Age OOR",BR64+1.6449*VLOOKUP(BR$14&amp;"-rse-"&amp;$K64,Equations!$G:$I,3,0)))</f>
        <v/>
      </c>
      <c r="BU64" s="10" t="str">
        <f t="shared" si="19"/>
        <v/>
      </c>
      <c r="BV64" s="10" t="str">
        <f>IF($AF64="","",IF(OR($V64&lt;2.7,$V64&gt;90),"Age OOR",($AF64-BR64)/VLOOKUP(BR$14&amp;"-rse-"&amp;$K64,Equations!$G:$I,3,0)))</f>
        <v/>
      </c>
      <c r="BW64" s="10" t="str">
        <f>IF($AG64="","",IF(OR($V64&lt;2.7,$V64&gt;90),"Age OOR",VLOOKUP(BW$14&amp;"-int-"&amp;$L64,Equations!$G:$I,3,0)+VLOOKUP(BW$14&amp;"-sexo-"&amp;$L64,Equations!$G:$I,3,0)*$U64+VLOOKUP(BW$14&amp;"-edad-"&amp;$L64,Equations!$G:$I,3,0)*$V64+VLOOKUP(BW$14&amp;"-est-"&amp;$L64,Equations!$G:$I,3,0)*(1/$W64)+VLOOKUP(BW$14&amp;"-imc-"&amp;$L64,Equations!$G:$I,3,0)*(1/$Q64)))</f>
        <v/>
      </c>
      <c r="BX64" s="10" t="str">
        <f>IF($AG64="","",IF(OR($V64&lt;2.7,$V64&gt;90),"Age OOR",BW64-1.6449*VLOOKUP(BW$14&amp;"-rse-"&amp;$L64,Equations!$G:$I,3,0)))</f>
        <v/>
      </c>
      <c r="BY64" s="10" t="str">
        <f>IF($AG64="","",IF(OR($V64&lt;2.7,$V64&gt;90),"Age OOR",BW64+1.6449*VLOOKUP(BW$14&amp;"-rse-"&amp;$L64,Equations!$G:$I,3,0)))</f>
        <v/>
      </c>
      <c r="BZ64" s="10" t="str">
        <f t="shared" si="20"/>
        <v/>
      </c>
      <c r="CA64" s="10" t="str">
        <f>IF($AG64="","",IF(OR($V64&lt;2.7,$V64&gt;90),"Age OOR",($AG64-BW64)/VLOOKUP(BW$14&amp;"-rse-"&amp;$L64,Equations!$G:$I,3,0)))</f>
        <v/>
      </c>
      <c r="CB64" s="10" t="str">
        <f>IF($AH64="","",IF(OR($V64&lt;2.7,$V64&gt;90),"Age OOR",VLOOKUP(CB$14&amp;"-int-"&amp;$M64,Equations!$G:$I,3,0)+VLOOKUP(CB$14&amp;"-sexo-"&amp;$M64,Equations!$G:$I,3,0)*$U64+VLOOKUP(CB$14&amp;"-edad-"&amp;$M64,Equations!$G:$I,3,0)*$V64+VLOOKUP(CB$14&amp;"-est-"&amp;$M64,Equations!$G:$I,3,0)*(1/$W64)+VLOOKUP(CB$14&amp;"-imc-"&amp;$M64,Equations!$G:$I,3,0)*(1/$Q64)))</f>
        <v/>
      </c>
      <c r="CC64" s="10" t="str">
        <f>IF($AH64="","",IF(OR($V64&lt;2.7,$V64&gt;90),"Age OOR",CB64-1.6449*VLOOKUP(CB$14&amp;"-rse-"&amp;$M64,Equations!$G:$I,3,0)))</f>
        <v/>
      </c>
      <c r="CD64" s="10" t="str">
        <f>IF($AH64="","",IF(OR($V64&lt;2.7,$V64&gt;90),"Age OOR",CB64+1.6449*VLOOKUP(CB$14&amp;"-rse-"&amp;$M64,Equations!$G:$I,3,0)))</f>
        <v/>
      </c>
      <c r="CE64" s="10" t="str">
        <f t="shared" si="21"/>
        <v/>
      </c>
      <c r="CF64" s="10" t="str">
        <f>IF($AH64="","",IF(OR($V64&lt;2.7,$V64&gt;90),"Age OOR",($AH64-CB64)/VLOOKUP(CB$14&amp;"-rse-"&amp;$M64,Equations!$G:$I,3,0)))</f>
        <v/>
      </c>
      <c r="CG64" s="10" t="str">
        <f>IF($AI64="","",IF(OR($V64&lt;2.7,$V64&gt;90),"Age OOR",VLOOKUP(CG$14&amp;"-int-"&amp;$N64,Equations!$G:$I,3,0)+VLOOKUP(CG$14&amp;"-sexo-"&amp;$N64,Equations!$G:$I,3,0)*$U64+VLOOKUP(CG$14&amp;"-edad-"&amp;$N64,Equations!$G:$I,3,0)*$V64+VLOOKUP(CG$14&amp;"-est-"&amp;$N64,Equations!$G:$I,3,0)*(1/$W64)+VLOOKUP(CG$14&amp;"-imc-"&amp;$N64,Equations!$G:$I,3,0)*(1/$Q64)))</f>
        <v/>
      </c>
      <c r="CH64" s="10" t="str">
        <f>IF($AI64="","",IF(OR($V64&lt;2.7,$V64&gt;90),"Age OOR",CG64-1.6449*VLOOKUP(CG$14&amp;"-rse-"&amp;$N64,Equations!$G:$I,3,0)))</f>
        <v/>
      </c>
      <c r="CI64" s="10" t="str">
        <f>IF($AI64="","",IF(OR($V64&lt;2.7,$V64&gt;90),"Age OOR",CG64+1.6449*VLOOKUP(CG$14&amp;"-rse-"&amp;$N64,Equations!$G:$I,3,0)))</f>
        <v/>
      </c>
      <c r="CJ64" s="10" t="str">
        <f t="shared" si="22"/>
        <v/>
      </c>
      <c r="CK64" s="10" t="str">
        <f>IF($AI64="","",IF(OR($V64&lt;2.7,$V64&gt;90),"Age OOR",($AI64-CG64)/VLOOKUP(CG$14&amp;"-rse-"&amp;$N64,Equations!$G:$I,3,0)))</f>
        <v/>
      </c>
      <c r="CL64" s="10" t="str">
        <f>IF($AJ64="","",IF(OR($V64&lt;2.7,$V64&gt;90),"Age OOR",VLOOKUP(CL$14&amp;"-int-"&amp;$O64,Equations!$G:$I,3,0)+VLOOKUP(CL$14&amp;"-sexo-"&amp;$O64,Equations!$G:$I,3,0)*$U64+VLOOKUP(CL$14&amp;"-edad-"&amp;$O64,Equations!$G:$I,3,0)*$V64+VLOOKUP(CL$14&amp;"-est-"&amp;$O64,Equations!$G:$I,3,0)*(1/$W64)+VLOOKUP(CL$14&amp;"-imc-"&amp;$O64,Equations!$G:$I,3,0)*(1/$Q64)))</f>
        <v/>
      </c>
      <c r="CM64" s="10" t="str">
        <f>IF($AJ64="","",IF(OR($V64&lt;2.7,$V64&gt;90),"Age OOR",CL64-1.6449*VLOOKUP(CL$14&amp;"-rse-"&amp;$O64,Equations!$G:$I,3,0)))</f>
        <v/>
      </c>
      <c r="CN64" s="10" t="str">
        <f>IF($AJ64="","",IF(OR($V64&lt;2.7,$V64&gt;90),"Age OOR",CL64+1.6449*VLOOKUP(CL$14&amp;"-rse-"&amp;$O64,Equations!$G:$I,3,0)))</f>
        <v/>
      </c>
      <c r="CO64" s="10" t="str">
        <f t="shared" si="23"/>
        <v/>
      </c>
      <c r="CP64" s="10" t="str">
        <f>IF($AJ64="","",IF(OR($V64&lt;2.7,$V64&gt;90),"Age OOR",($AJ64-CL64)/VLOOKUP(CL$14&amp;"-rse-"&amp;$O64,Equations!$G:$I,3,0)))</f>
        <v/>
      </c>
      <c r="CQ64" s="10" t="str">
        <f>IF($AK64="","",IF(OR($V64&lt;2.7,$V64&gt;90),"Age OOR",EXP(VLOOKUP(CQ$14&amp;"-int-"&amp;$P64,Equations!$G:$I,3,0)+VLOOKUP(CQ$14&amp;"-sexo-"&amp;$P64,Equations!$G:$I,3,0)*$U64+VLOOKUP(CQ$14&amp;"-edad-"&amp;$P64,Equations!$G:$I,3,0)*$V64+VLOOKUP(CQ$14&amp;"-est-"&amp;$P64,Equations!$G:$I,3,0)*(1/$W64)+VLOOKUP(CQ$14&amp;"-imc-"&amp;$P64,Equations!$G:$I,3,0)*(1/$Q64))))</f>
        <v/>
      </c>
      <c r="CR64" s="10" t="str">
        <f>IF($AK64="","",IF(OR($V64&lt;2.7,$V64&gt;90),"Age OOR",EXP(LN(CQ64)-1.6449*VLOOKUP(CQ$14&amp;"-rse-"&amp;$P64,Equations!$G:$I,3,0))))</f>
        <v/>
      </c>
      <c r="CS64" s="10" t="str">
        <f>IF($AK64="","",IF(OR($V64&lt;2.7,$V64&gt;90),"Age OOR",EXP(LN(CQ64)+1.6449*VLOOKUP(CQ$14&amp;"-rse-"&amp;$P64,Equations!$G:$I,3,0))))</f>
        <v/>
      </c>
      <c r="CT64" s="10" t="str">
        <f t="shared" si="24"/>
        <v/>
      </c>
      <c r="CU64" s="10" t="str">
        <f>IF($AK64="","",IF(OR($V64&lt;2.7,$V64&gt;90),"Age OOR",(LN($AK64)-LN(CQ64))/VLOOKUP(CQ$14&amp;"-rse-"&amp;$P64,Equations!$G:$I,3,0)))</f>
        <v/>
      </c>
      <c r="CV64" s="47"/>
    </row>
    <row r="65" spans="5:116" x14ac:dyDescent="0.2">
      <c r="E65" s="23" t="str">
        <f t="shared" si="0"/>
        <v>Age out of range</v>
      </c>
      <c r="F65" s="23" t="str">
        <f t="shared" si="1"/>
        <v>Age out of range</v>
      </c>
      <c r="G65" s="23" t="str">
        <f t="shared" si="2"/>
        <v>Age out of range</v>
      </c>
      <c r="H65" s="23" t="str">
        <f t="shared" si="3"/>
        <v>Age out of range</v>
      </c>
      <c r="I65" s="23" t="str">
        <f t="shared" si="4"/>
        <v>Age out of range</v>
      </c>
      <c r="J65" s="23" t="str">
        <f t="shared" si="5"/>
        <v>Age out of range</v>
      </c>
      <c r="K65" s="23" t="str">
        <f t="shared" si="6"/>
        <v>Age out of range</v>
      </c>
      <c r="L65" s="23" t="str">
        <f t="shared" si="7"/>
        <v>Age out of range</v>
      </c>
      <c r="M65" s="23" t="str">
        <f t="shared" si="8"/>
        <v>Age out of range</v>
      </c>
      <c r="N65" s="23" t="str">
        <f t="shared" si="9"/>
        <v>Age out of range</v>
      </c>
      <c r="O65" s="23" t="str">
        <f t="shared" si="10"/>
        <v>Age out of range</v>
      </c>
      <c r="P65" s="23" t="str">
        <f t="shared" si="11"/>
        <v>Age out of range</v>
      </c>
      <c r="Q65" s="23" t="e">
        <f t="shared" si="12"/>
        <v>#DIV/0!</v>
      </c>
      <c r="R65" s="17"/>
      <c r="S65" s="23">
        <v>49</v>
      </c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7"/>
      <c r="AM65" s="47"/>
      <c r="AN65" s="10" t="str">
        <f>IF($Z65="","",IF(OR($V65&lt;2.7,$V65&gt;90),"Age OOR",VLOOKUP(AN$14&amp;"-int-"&amp;$E65,Equations!$G:$I,3,0)+VLOOKUP(AN$14&amp;"-sexo-"&amp;$E65,Equations!$G:$I,3,0)*$U65+VLOOKUP(AN$14&amp;"-edad-"&amp;$E65,Equations!$G:$I,3,0)*$V65+VLOOKUP(AN$14&amp;"-est-"&amp;$E65,Equations!$G:$I,3,0)*(1/$W65)+VLOOKUP(AN$14&amp;"-imc-"&amp;$E65,Equations!$G:$I,3,0)*(1/$Q65)))</f>
        <v/>
      </c>
      <c r="AO65" s="10" t="str">
        <f>IF($Z65="","",IF(OR($V65&lt;2.7,$V65&gt;90),"Age OOR",AN65-1.6449*VLOOKUP(AN$14&amp;"-rse-"&amp;$E65,Equations!$G:$I,3,0)))</f>
        <v/>
      </c>
      <c r="AP65" s="10" t="str">
        <f>IF($Z65="","",IF(OR($V65&lt;2.7,$V65&gt;90),"Age OOR",AN65+1.6449*VLOOKUP(AN$14&amp;"-rse-"&amp;$E65,Equations!$G:$I,3,0)))</f>
        <v/>
      </c>
      <c r="AQ65" s="10" t="str">
        <f t="shared" si="13"/>
        <v/>
      </c>
      <c r="AR65" s="10" t="str">
        <f>IF($Z65="","",IF(OR($V65&lt;2.7,$V65&gt;90),"Age OOR",($Z65-AN65)/VLOOKUP(AN$14&amp;"-rse-"&amp;$E65,Equations!$G:$I,3,0)))</f>
        <v/>
      </c>
      <c r="AS65" s="10" t="str">
        <f>IF($AA65="","",IF(OR($V65&lt;2.7,$V65&gt;90),"Age OOR",VLOOKUP(AS$14&amp;"-int-"&amp;$F65,Equations!$G:$I,3,0)+VLOOKUP(AS$14&amp;"-sexo-"&amp;$F65,Equations!$G:$I,3,0)*$U65+VLOOKUP(AS$14&amp;"-edad-"&amp;$F65,Equations!$G:$I,3,0)*$V65+VLOOKUP(AS$14&amp;"-est-"&amp;$F65,Equations!$G:$I,3,0)*(1/$W65)+VLOOKUP(AS$14&amp;"-imc-"&amp;$F65,Equations!$G:$I,3,0)*(1/$Q65)))</f>
        <v/>
      </c>
      <c r="AT65" s="10" t="str">
        <f>IF($AA65="","",IF(OR($V65&lt;2.7,$V65&gt;90),"Age OOR",AS65-1.6449*VLOOKUP(AS$14&amp;"-rse-"&amp;$F65,Equations!$G:$I,3,0)))</f>
        <v/>
      </c>
      <c r="AU65" s="10" t="str">
        <f>IF($AA65="","",IF(OR($V65&lt;2.7,$V65&gt;90),"Age OOR",AS65+1.6449*VLOOKUP(AS$14&amp;"-rse-"&amp;$F65,Equations!$G:$I,3,0)))</f>
        <v/>
      </c>
      <c r="AV65" s="10" t="str">
        <f t="shared" si="14"/>
        <v/>
      </c>
      <c r="AW65" s="10" t="str">
        <f>IF($AA65="","",IF(OR($V65&lt;2.7,$V65&gt;90),"Age OOR",($AA65-AS65)/VLOOKUP(AS$14&amp;"-rse-"&amp;$F65,Equations!$G:$I,3,0)))</f>
        <v/>
      </c>
      <c r="AX65" s="10" t="str">
        <f>IF($AB65="","",IF(OR($V65&lt;2.7,$V65&gt;90),"Age OOR",VLOOKUP(AX$14&amp;"-int-"&amp;$G65,Equations!$G:$I,3,0)+VLOOKUP(AX$14&amp;"-sexo-"&amp;$G65,Equations!$G:$I,3,0)*$U65+VLOOKUP(AX$14&amp;"-edad-"&amp;$G65,Equations!$G:$I,3,0)*$V65+VLOOKUP(AX$14&amp;"-est-"&amp;$G65,Equations!$G:$I,3,0)*(1/$W65)+VLOOKUP(AX$14&amp;"-imc-"&amp;$G65,Equations!$G:$I,3,0)*(1/$Q65)))</f>
        <v/>
      </c>
      <c r="AY65" s="10" t="str">
        <f>IF($AB65="","",IF(OR($V65&lt;2.7,$V65&gt;90),"Age OOR",AX65-1.6449*VLOOKUP(AX$14&amp;"-rse-"&amp;$G65,Equations!$G:$I,3,0)))</f>
        <v/>
      </c>
      <c r="AZ65" s="10" t="str">
        <f>IF($AB65="","",IF(OR($V65&lt;2.7,$V65&gt;90),"Age OOR",AX65+1.6449*VLOOKUP(AX$14&amp;"-rse-"&amp;$G65,Equations!$G:$I,3,0)))</f>
        <v/>
      </c>
      <c r="BA65" s="10" t="str">
        <f t="shared" si="15"/>
        <v/>
      </c>
      <c r="BB65" s="10" t="str">
        <f>IF($AB65="","",IF(OR($V65&lt;2.7,$V65&gt;90),"Age OOR",($AB65-AX65)/VLOOKUP(AX$14&amp;"-rse-"&amp;$G65,Equations!$G:$I,3,0)))</f>
        <v/>
      </c>
      <c r="BC65" s="10" t="str">
        <f>IF($AC65="","",IF(OR($V65&lt;2.7,$V65&gt;90),"Age OOR",VLOOKUP(BC$14&amp;"-int-"&amp;$H65,Equations!$G:$I,3,0)+VLOOKUP(BC$14&amp;"-sexo-"&amp;$H65,Equations!$G:$I,3,0)*$U65+VLOOKUP(BC$14&amp;"-edad-"&amp;$H65,Equations!$G:$I,3,0)*$V65+VLOOKUP(BC$14&amp;"-est-"&amp;$H65,Equations!$G:$I,3,0)*(1/$W65)+VLOOKUP(BC$14&amp;"-imc-"&amp;$H65,Equations!$G:$I,3,0)*(1/$Q65)))</f>
        <v/>
      </c>
      <c r="BD65" s="10" t="str">
        <f>IF($AC65="","",IF(OR($V65&lt;2.7,$V65&gt;90),"Age OOR",BC65-1.6449*VLOOKUP(BC$14&amp;"-rse-"&amp;$H65,Equations!$G:$I,3,0)))</f>
        <v/>
      </c>
      <c r="BE65" s="10" t="str">
        <f>IF($AC65="","",IF(OR($V65&lt;2.7,$V65&gt;90),"Age OOR",BC65+1.6449*VLOOKUP(BC$14&amp;"-rse-"&amp;$H65,Equations!$G:$I,3,0)))</f>
        <v/>
      </c>
      <c r="BF65" s="10" t="str">
        <f t="shared" si="16"/>
        <v/>
      </c>
      <c r="BG65" s="10" t="str">
        <f>IF($AC65="","",IF(OR($V65&lt;2.7,$V65&gt;90),"Age OOR",($AC65-BC65)/VLOOKUP(BC$14&amp;"-rse-"&amp;$H65,Equations!$G:$I,3,0)))</f>
        <v/>
      </c>
      <c r="BH65" s="10" t="str">
        <f>IF($AD65="","",IF(OR($V65&lt;2.7,$V65&gt;90),"Age OOR",VLOOKUP(BH$14&amp;"-int-"&amp;$I65,Equations!$G:$I,3,0)+VLOOKUP(BH$14&amp;"-sexo-"&amp;$I65,Equations!$G:$I,3,0)*$U65+VLOOKUP(BH$14&amp;"-edad-"&amp;$I65,Equations!$G:$I,3,0)*$V65+VLOOKUP(BH$14&amp;"-est-"&amp;$I65,Equations!$G:$I,3,0)*(1/$W65)+VLOOKUP(BH$14&amp;"-imc-"&amp;$I65,Equations!$G:$I,3,0)*(1/$Q65)))</f>
        <v/>
      </c>
      <c r="BI65" s="10" t="str">
        <f>IF($AD65="","",IF(OR($V65&lt;2.7,$V65&gt;90),"Age OOR",BH65-1.6449*VLOOKUP(BH$14&amp;"-rse-"&amp;$I65,Equations!$G:$I,3,0)))</f>
        <v/>
      </c>
      <c r="BJ65" s="10" t="str">
        <f>IF($AD65="","",IF(OR($V65&lt;2.7,$V65&gt;90),"Age OOR",BH65+1.6449*VLOOKUP(BH$14&amp;"-rse-"&amp;$I65,Equations!$G:$I,3,0)))</f>
        <v/>
      </c>
      <c r="BK65" s="10" t="str">
        <f t="shared" si="17"/>
        <v/>
      </c>
      <c r="BL65" s="10" t="str">
        <f>IF($AD65="","",IF(OR($V65&lt;2.7,$V65&gt;90),"Age OOR",($AD65-BH65)/VLOOKUP(BH$14&amp;"-rse-"&amp;$I65,Equations!$G:$I,3,0)))</f>
        <v/>
      </c>
      <c r="BM65" s="10" t="str">
        <f>IF($AE65="","",IF(OR($V65&lt;2.7,$V65&gt;90),"Age OOR",VLOOKUP(BM$14&amp;"-int-"&amp;$J65,Equations!$G:$I,3,0)+VLOOKUP(BM$14&amp;"-sexo-"&amp;$J65,Equations!$G:$I,3,0)*$U65+VLOOKUP(BM$14&amp;"-edad-"&amp;$J65,Equations!$G:$I,3,0)*$V65+VLOOKUP(BM$14&amp;"-est-"&amp;$J65,Equations!$G:$I,3,0)*(1/$W65)+VLOOKUP(BM$14&amp;"-imc-"&amp;$J65,Equations!$G:$I,3,0)*(1/$Q65)))</f>
        <v/>
      </c>
      <c r="BN65" s="10" t="str">
        <f>IF($AE65="","",IF(OR($V65&lt;2.7,$V65&gt;90),"Age OOR",BM65-1.6449*VLOOKUP(BM$14&amp;"-rse-"&amp;$J65,Equations!$G:$I,3,0)))</f>
        <v/>
      </c>
      <c r="BO65" s="10" t="str">
        <f>IF($AE65="","",IF(OR($V65&lt;2.7,$V65&gt;90),"Age OOR",BM65+1.6449*VLOOKUP(BM$14&amp;"-rse-"&amp;$J65,Equations!$G:$I,3,0)))</f>
        <v/>
      </c>
      <c r="BP65" s="10" t="str">
        <f t="shared" si="18"/>
        <v/>
      </c>
      <c r="BQ65" s="10" t="str">
        <f>IF($AE65="","",IF(OR($V65&lt;2.7,$V65&gt;90),"Age OOR",($AE65-BM65)/VLOOKUP(BM$14&amp;"-rse-"&amp;$J65,Equations!$G:$I,3,0)))</f>
        <v/>
      </c>
      <c r="BR65" s="10" t="str">
        <f>IF($AF65="","",IF(OR($V65&lt;2.7,$V65&gt;90),"Age OOR",VLOOKUP(BR$14&amp;"-int-"&amp;$K65,Equations!$G:$I,3,0)+VLOOKUP(BR$14&amp;"-sexo-"&amp;$K65,Equations!$G:$I,3,0)*$U65+VLOOKUP(BR$14&amp;"-edad-"&amp;$K65,Equations!$G:$I,3,0)*$V65+VLOOKUP(BR$14&amp;"-est-"&amp;$K65,Equations!$G:$I,3,0)*(1/$W65)+VLOOKUP(BR$14&amp;"-imc-"&amp;$K65,Equations!$G:$I,3,0)*(1/$Q65)))</f>
        <v/>
      </c>
      <c r="BS65" s="10" t="str">
        <f>IF($AF65="","",IF(OR($V65&lt;2.7,$V65&gt;90),"Age OOR",BR65-1.6449*VLOOKUP(BR$14&amp;"-rse-"&amp;$K65,Equations!$G:$I,3,0)))</f>
        <v/>
      </c>
      <c r="BT65" s="10" t="str">
        <f>IF($AF65="","",IF(OR($V65&lt;2.7,$V65&gt;90),"Age OOR",BR65+1.6449*VLOOKUP(BR$14&amp;"-rse-"&amp;$K65,Equations!$G:$I,3,0)))</f>
        <v/>
      </c>
      <c r="BU65" s="10" t="str">
        <f t="shared" si="19"/>
        <v/>
      </c>
      <c r="BV65" s="10" t="str">
        <f>IF($AF65="","",IF(OR($V65&lt;2.7,$V65&gt;90),"Age OOR",($AF65-BR65)/VLOOKUP(BR$14&amp;"-rse-"&amp;$K65,Equations!$G:$I,3,0)))</f>
        <v/>
      </c>
      <c r="BW65" s="10" t="str">
        <f>IF($AG65="","",IF(OR($V65&lt;2.7,$V65&gt;90),"Age OOR",VLOOKUP(BW$14&amp;"-int-"&amp;$L65,Equations!$G:$I,3,0)+VLOOKUP(BW$14&amp;"-sexo-"&amp;$L65,Equations!$G:$I,3,0)*$U65+VLOOKUP(BW$14&amp;"-edad-"&amp;$L65,Equations!$G:$I,3,0)*$V65+VLOOKUP(BW$14&amp;"-est-"&amp;$L65,Equations!$G:$I,3,0)*(1/$W65)+VLOOKUP(BW$14&amp;"-imc-"&amp;$L65,Equations!$G:$I,3,0)*(1/$Q65)))</f>
        <v/>
      </c>
      <c r="BX65" s="10" t="str">
        <f>IF($AG65="","",IF(OR($V65&lt;2.7,$V65&gt;90),"Age OOR",BW65-1.6449*VLOOKUP(BW$14&amp;"-rse-"&amp;$L65,Equations!$G:$I,3,0)))</f>
        <v/>
      </c>
      <c r="BY65" s="10" t="str">
        <f>IF($AG65="","",IF(OR($V65&lt;2.7,$V65&gt;90),"Age OOR",BW65+1.6449*VLOOKUP(BW$14&amp;"-rse-"&amp;$L65,Equations!$G:$I,3,0)))</f>
        <v/>
      </c>
      <c r="BZ65" s="10" t="str">
        <f t="shared" si="20"/>
        <v/>
      </c>
      <c r="CA65" s="10" t="str">
        <f>IF($AG65="","",IF(OR($V65&lt;2.7,$V65&gt;90),"Age OOR",($AG65-BW65)/VLOOKUP(BW$14&amp;"-rse-"&amp;$L65,Equations!$G:$I,3,0)))</f>
        <v/>
      </c>
      <c r="CB65" s="10" t="str">
        <f>IF($AH65="","",IF(OR($V65&lt;2.7,$V65&gt;90),"Age OOR",VLOOKUP(CB$14&amp;"-int-"&amp;$M65,Equations!$G:$I,3,0)+VLOOKUP(CB$14&amp;"-sexo-"&amp;$M65,Equations!$G:$I,3,0)*$U65+VLOOKUP(CB$14&amp;"-edad-"&amp;$M65,Equations!$G:$I,3,0)*$V65+VLOOKUP(CB$14&amp;"-est-"&amp;$M65,Equations!$G:$I,3,0)*(1/$W65)+VLOOKUP(CB$14&amp;"-imc-"&amp;$M65,Equations!$G:$I,3,0)*(1/$Q65)))</f>
        <v/>
      </c>
      <c r="CC65" s="10" t="str">
        <f>IF($AH65="","",IF(OR($V65&lt;2.7,$V65&gt;90),"Age OOR",CB65-1.6449*VLOOKUP(CB$14&amp;"-rse-"&amp;$M65,Equations!$G:$I,3,0)))</f>
        <v/>
      </c>
      <c r="CD65" s="10" t="str">
        <f>IF($AH65="","",IF(OR($V65&lt;2.7,$V65&gt;90),"Age OOR",CB65+1.6449*VLOOKUP(CB$14&amp;"-rse-"&amp;$M65,Equations!$G:$I,3,0)))</f>
        <v/>
      </c>
      <c r="CE65" s="10" t="str">
        <f t="shared" si="21"/>
        <v/>
      </c>
      <c r="CF65" s="10" t="str">
        <f>IF($AH65="","",IF(OR($V65&lt;2.7,$V65&gt;90),"Age OOR",($AH65-CB65)/VLOOKUP(CB$14&amp;"-rse-"&amp;$M65,Equations!$G:$I,3,0)))</f>
        <v/>
      </c>
      <c r="CG65" s="10" t="str">
        <f>IF($AI65="","",IF(OR($V65&lt;2.7,$V65&gt;90),"Age OOR",VLOOKUP(CG$14&amp;"-int-"&amp;$N65,Equations!$G:$I,3,0)+VLOOKUP(CG$14&amp;"-sexo-"&amp;$N65,Equations!$G:$I,3,0)*$U65+VLOOKUP(CG$14&amp;"-edad-"&amp;$N65,Equations!$G:$I,3,0)*$V65+VLOOKUP(CG$14&amp;"-est-"&amp;$N65,Equations!$G:$I,3,0)*(1/$W65)+VLOOKUP(CG$14&amp;"-imc-"&amp;$N65,Equations!$G:$I,3,0)*(1/$Q65)))</f>
        <v/>
      </c>
      <c r="CH65" s="10" t="str">
        <f>IF($AI65="","",IF(OR($V65&lt;2.7,$V65&gt;90),"Age OOR",CG65-1.6449*VLOOKUP(CG$14&amp;"-rse-"&amp;$N65,Equations!$G:$I,3,0)))</f>
        <v/>
      </c>
      <c r="CI65" s="10" t="str">
        <f>IF($AI65="","",IF(OR($V65&lt;2.7,$V65&gt;90),"Age OOR",CG65+1.6449*VLOOKUP(CG$14&amp;"-rse-"&amp;$N65,Equations!$G:$I,3,0)))</f>
        <v/>
      </c>
      <c r="CJ65" s="10" t="str">
        <f t="shared" si="22"/>
        <v/>
      </c>
      <c r="CK65" s="10" t="str">
        <f>IF($AI65="","",IF(OR($V65&lt;2.7,$V65&gt;90),"Age OOR",($AI65-CG65)/VLOOKUP(CG$14&amp;"-rse-"&amp;$N65,Equations!$G:$I,3,0)))</f>
        <v/>
      </c>
      <c r="CL65" s="10" t="str">
        <f>IF($AJ65="","",IF(OR($V65&lt;2.7,$V65&gt;90),"Age OOR",VLOOKUP(CL$14&amp;"-int-"&amp;$O65,Equations!$G:$I,3,0)+VLOOKUP(CL$14&amp;"-sexo-"&amp;$O65,Equations!$G:$I,3,0)*$U65+VLOOKUP(CL$14&amp;"-edad-"&amp;$O65,Equations!$G:$I,3,0)*$V65+VLOOKUP(CL$14&amp;"-est-"&amp;$O65,Equations!$G:$I,3,0)*(1/$W65)+VLOOKUP(CL$14&amp;"-imc-"&amp;$O65,Equations!$G:$I,3,0)*(1/$Q65)))</f>
        <v/>
      </c>
      <c r="CM65" s="10" t="str">
        <f>IF($AJ65="","",IF(OR($V65&lt;2.7,$V65&gt;90),"Age OOR",CL65-1.6449*VLOOKUP(CL$14&amp;"-rse-"&amp;$O65,Equations!$G:$I,3,0)))</f>
        <v/>
      </c>
      <c r="CN65" s="10" t="str">
        <f>IF($AJ65="","",IF(OR($V65&lt;2.7,$V65&gt;90),"Age OOR",CL65+1.6449*VLOOKUP(CL$14&amp;"-rse-"&amp;$O65,Equations!$G:$I,3,0)))</f>
        <v/>
      </c>
      <c r="CO65" s="10" t="str">
        <f t="shared" si="23"/>
        <v/>
      </c>
      <c r="CP65" s="10" t="str">
        <f>IF($AJ65="","",IF(OR($V65&lt;2.7,$V65&gt;90),"Age OOR",($AJ65-CL65)/VLOOKUP(CL$14&amp;"-rse-"&amp;$O65,Equations!$G:$I,3,0)))</f>
        <v/>
      </c>
      <c r="CQ65" s="10" t="str">
        <f>IF($AK65="","",IF(OR($V65&lt;2.7,$V65&gt;90),"Age OOR",EXP(VLOOKUP(CQ$14&amp;"-int-"&amp;$P65,Equations!$G:$I,3,0)+VLOOKUP(CQ$14&amp;"-sexo-"&amp;$P65,Equations!$G:$I,3,0)*$U65+VLOOKUP(CQ$14&amp;"-edad-"&amp;$P65,Equations!$G:$I,3,0)*$V65+VLOOKUP(CQ$14&amp;"-est-"&amp;$P65,Equations!$G:$I,3,0)*(1/$W65)+VLOOKUP(CQ$14&amp;"-imc-"&amp;$P65,Equations!$G:$I,3,0)*(1/$Q65))))</f>
        <v/>
      </c>
      <c r="CR65" s="10" t="str">
        <f>IF($AK65="","",IF(OR($V65&lt;2.7,$V65&gt;90),"Age OOR",EXP(LN(CQ65)-1.6449*VLOOKUP(CQ$14&amp;"-rse-"&amp;$P65,Equations!$G:$I,3,0))))</f>
        <v/>
      </c>
      <c r="CS65" s="10" t="str">
        <f>IF($AK65="","",IF(OR($V65&lt;2.7,$V65&gt;90),"Age OOR",EXP(LN(CQ65)+1.6449*VLOOKUP(CQ$14&amp;"-rse-"&amp;$P65,Equations!$G:$I,3,0))))</f>
        <v/>
      </c>
      <c r="CT65" s="10" t="str">
        <f t="shared" si="24"/>
        <v/>
      </c>
      <c r="CU65" s="10" t="str">
        <f>IF($AK65="","",IF(OR($V65&lt;2.7,$V65&gt;90),"Age OOR",(LN($AK65)-LN(CQ65))/VLOOKUP(CQ$14&amp;"-rse-"&amp;$P65,Equations!$G:$I,3,0)))</f>
        <v/>
      </c>
      <c r="CV65" s="47"/>
    </row>
    <row r="66" spans="5:116" x14ac:dyDescent="0.2">
      <c r="E66" s="23" t="str">
        <f t="shared" si="0"/>
        <v>Age out of range</v>
      </c>
      <c r="F66" s="23" t="str">
        <f t="shared" si="1"/>
        <v>Age out of range</v>
      </c>
      <c r="G66" s="23" t="str">
        <f t="shared" si="2"/>
        <v>Age out of range</v>
      </c>
      <c r="H66" s="23" t="str">
        <f t="shared" si="3"/>
        <v>Age out of range</v>
      </c>
      <c r="I66" s="23" t="str">
        <f t="shared" si="4"/>
        <v>Age out of range</v>
      </c>
      <c r="J66" s="23" t="str">
        <f t="shared" si="5"/>
        <v>Age out of range</v>
      </c>
      <c r="K66" s="23" t="str">
        <f t="shared" si="6"/>
        <v>Age out of range</v>
      </c>
      <c r="L66" s="23" t="str">
        <f t="shared" si="7"/>
        <v>Age out of range</v>
      </c>
      <c r="M66" s="23" t="str">
        <f t="shared" si="8"/>
        <v>Age out of range</v>
      </c>
      <c r="N66" s="23" t="str">
        <f t="shared" si="9"/>
        <v>Age out of range</v>
      </c>
      <c r="O66" s="23" t="str">
        <f t="shared" si="10"/>
        <v>Age out of range</v>
      </c>
      <c r="P66" s="23" t="str">
        <f t="shared" si="11"/>
        <v>Age out of range</v>
      </c>
      <c r="Q66" s="23" t="e">
        <f t="shared" si="12"/>
        <v>#DIV/0!</v>
      </c>
      <c r="R66" s="17"/>
      <c r="S66" s="23">
        <v>50</v>
      </c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7"/>
      <c r="AM66" s="47"/>
      <c r="AN66" s="10" t="str">
        <f>IF($Z66="","",IF(OR($V66&lt;2.7,$V66&gt;90),"Age OOR",VLOOKUP(AN$14&amp;"-int-"&amp;$E66,Equations!$G:$I,3,0)+VLOOKUP(AN$14&amp;"-sexo-"&amp;$E66,Equations!$G:$I,3,0)*$U66+VLOOKUP(AN$14&amp;"-edad-"&amp;$E66,Equations!$G:$I,3,0)*$V66+VLOOKUP(AN$14&amp;"-est-"&amp;$E66,Equations!$G:$I,3,0)*(1/$W66)+VLOOKUP(AN$14&amp;"-imc-"&amp;$E66,Equations!$G:$I,3,0)*(1/$Q66)))</f>
        <v/>
      </c>
      <c r="AO66" s="10" t="str">
        <f>IF($Z66="","",IF(OR($V66&lt;2.7,$V66&gt;90),"Age OOR",AN66-1.6449*VLOOKUP(AN$14&amp;"-rse-"&amp;$E66,Equations!$G:$I,3,0)))</f>
        <v/>
      </c>
      <c r="AP66" s="10" t="str">
        <f>IF($Z66="","",IF(OR($V66&lt;2.7,$V66&gt;90),"Age OOR",AN66+1.6449*VLOOKUP(AN$14&amp;"-rse-"&amp;$E66,Equations!$G:$I,3,0)))</f>
        <v/>
      </c>
      <c r="AQ66" s="10" t="str">
        <f t="shared" si="13"/>
        <v/>
      </c>
      <c r="AR66" s="10" t="str">
        <f>IF($Z66="","",IF(OR($V66&lt;2.7,$V66&gt;90),"Age OOR",($Z66-AN66)/VLOOKUP(AN$14&amp;"-rse-"&amp;$E66,Equations!$G:$I,3,0)))</f>
        <v/>
      </c>
      <c r="AS66" s="10" t="str">
        <f>IF($AA66="","",IF(OR($V66&lt;2.7,$V66&gt;90),"Age OOR",VLOOKUP(AS$14&amp;"-int-"&amp;$F66,Equations!$G:$I,3,0)+VLOOKUP(AS$14&amp;"-sexo-"&amp;$F66,Equations!$G:$I,3,0)*$U66+VLOOKUP(AS$14&amp;"-edad-"&amp;$F66,Equations!$G:$I,3,0)*$V66+VLOOKUP(AS$14&amp;"-est-"&amp;$F66,Equations!$G:$I,3,0)*(1/$W66)+VLOOKUP(AS$14&amp;"-imc-"&amp;$F66,Equations!$G:$I,3,0)*(1/$Q66)))</f>
        <v/>
      </c>
      <c r="AT66" s="10" t="str">
        <f>IF($AA66="","",IF(OR($V66&lt;2.7,$V66&gt;90),"Age OOR",AS66-1.6449*VLOOKUP(AS$14&amp;"-rse-"&amp;$F66,Equations!$G:$I,3,0)))</f>
        <v/>
      </c>
      <c r="AU66" s="10" t="str">
        <f>IF($AA66="","",IF(OR($V66&lt;2.7,$V66&gt;90),"Age OOR",AS66+1.6449*VLOOKUP(AS$14&amp;"-rse-"&amp;$F66,Equations!$G:$I,3,0)))</f>
        <v/>
      </c>
      <c r="AV66" s="10" t="str">
        <f t="shared" si="14"/>
        <v/>
      </c>
      <c r="AW66" s="10" t="str">
        <f>IF($AA66="","",IF(OR($V66&lt;2.7,$V66&gt;90),"Age OOR",($AA66-AS66)/VLOOKUP(AS$14&amp;"-rse-"&amp;$F66,Equations!$G:$I,3,0)))</f>
        <v/>
      </c>
      <c r="AX66" s="10" t="str">
        <f>IF($AB66="","",IF(OR($V66&lt;2.7,$V66&gt;90),"Age OOR",VLOOKUP(AX$14&amp;"-int-"&amp;$G66,Equations!$G:$I,3,0)+VLOOKUP(AX$14&amp;"-sexo-"&amp;$G66,Equations!$G:$I,3,0)*$U66+VLOOKUP(AX$14&amp;"-edad-"&amp;$G66,Equations!$G:$I,3,0)*$V66+VLOOKUP(AX$14&amp;"-est-"&amp;$G66,Equations!$G:$I,3,0)*(1/$W66)+VLOOKUP(AX$14&amp;"-imc-"&amp;$G66,Equations!$G:$I,3,0)*(1/$Q66)))</f>
        <v/>
      </c>
      <c r="AY66" s="10" t="str">
        <f>IF($AB66="","",IF(OR($V66&lt;2.7,$V66&gt;90),"Age OOR",AX66-1.6449*VLOOKUP(AX$14&amp;"-rse-"&amp;$G66,Equations!$G:$I,3,0)))</f>
        <v/>
      </c>
      <c r="AZ66" s="10" t="str">
        <f>IF($AB66="","",IF(OR($V66&lt;2.7,$V66&gt;90),"Age OOR",AX66+1.6449*VLOOKUP(AX$14&amp;"-rse-"&amp;$G66,Equations!$G:$I,3,0)))</f>
        <v/>
      </c>
      <c r="BA66" s="10" t="str">
        <f t="shared" si="15"/>
        <v/>
      </c>
      <c r="BB66" s="10" t="str">
        <f>IF($AB66="","",IF(OR($V66&lt;2.7,$V66&gt;90),"Age OOR",($AB66-AX66)/VLOOKUP(AX$14&amp;"-rse-"&amp;$G66,Equations!$G:$I,3,0)))</f>
        <v/>
      </c>
      <c r="BC66" s="10" t="str">
        <f>IF($AC66="","",IF(OR($V66&lt;2.7,$V66&gt;90),"Age OOR",VLOOKUP(BC$14&amp;"-int-"&amp;$H66,Equations!$G:$I,3,0)+VLOOKUP(BC$14&amp;"-sexo-"&amp;$H66,Equations!$G:$I,3,0)*$U66+VLOOKUP(BC$14&amp;"-edad-"&amp;$H66,Equations!$G:$I,3,0)*$V66+VLOOKUP(BC$14&amp;"-est-"&amp;$H66,Equations!$G:$I,3,0)*(1/$W66)+VLOOKUP(BC$14&amp;"-imc-"&amp;$H66,Equations!$G:$I,3,0)*(1/$Q66)))</f>
        <v/>
      </c>
      <c r="BD66" s="10" t="str">
        <f>IF($AC66="","",IF(OR($V66&lt;2.7,$V66&gt;90),"Age OOR",BC66-1.6449*VLOOKUP(BC$14&amp;"-rse-"&amp;$H66,Equations!$G:$I,3,0)))</f>
        <v/>
      </c>
      <c r="BE66" s="10" t="str">
        <f>IF($AC66="","",IF(OR($V66&lt;2.7,$V66&gt;90),"Age OOR",BC66+1.6449*VLOOKUP(BC$14&amp;"-rse-"&amp;$H66,Equations!$G:$I,3,0)))</f>
        <v/>
      </c>
      <c r="BF66" s="10" t="str">
        <f t="shared" si="16"/>
        <v/>
      </c>
      <c r="BG66" s="10" t="str">
        <f>IF($AC66="","",IF(OR($V66&lt;2.7,$V66&gt;90),"Age OOR",($AC66-BC66)/VLOOKUP(BC$14&amp;"-rse-"&amp;$H66,Equations!$G:$I,3,0)))</f>
        <v/>
      </c>
      <c r="BH66" s="10" t="str">
        <f>IF($AD66="","",IF(OR($V66&lt;2.7,$V66&gt;90),"Age OOR",VLOOKUP(BH$14&amp;"-int-"&amp;$I66,Equations!$G:$I,3,0)+VLOOKUP(BH$14&amp;"-sexo-"&amp;$I66,Equations!$G:$I,3,0)*$U66+VLOOKUP(BH$14&amp;"-edad-"&amp;$I66,Equations!$G:$I,3,0)*$V66+VLOOKUP(BH$14&amp;"-est-"&amp;$I66,Equations!$G:$I,3,0)*(1/$W66)+VLOOKUP(BH$14&amp;"-imc-"&amp;$I66,Equations!$G:$I,3,0)*(1/$Q66)))</f>
        <v/>
      </c>
      <c r="BI66" s="10" t="str">
        <f>IF($AD66="","",IF(OR($V66&lt;2.7,$V66&gt;90),"Age OOR",BH66-1.6449*VLOOKUP(BH$14&amp;"-rse-"&amp;$I66,Equations!$G:$I,3,0)))</f>
        <v/>
      </c>
      <c r="BJ66" s="10" t="str">
        <f>IF($AD66="","",IF(OR($V66&lt;2.7,$V66&gt;90),"Age OOR",BH66+1.6449*VLOOKUP(BH$14&amp;"-rse-"&amp;$I66,Equations!$G:$I,3,0)))</f>
        <v/>
      </c>
      <c r="BK66" s="10" t="str">
        <f t="shared" si="17"/>
        <v/>
      </c>
      <c r="BL66" s="10" t="str">
        <f>IF($AD66="","",IF(OR($V66&lt;2.7,$V66&gt;90),"Age OOR",($AD66-BH66)/VLOOKUP(BH$14&amp;"-rse-"&amp;$I66,Equations!$G:$I,3,0)))</f>
        <v/>
      </c>
      <c r="BM66" s="10" t="str">
        <f>IF($AE66="","",IF(OR($V66&lt;2.7,$V66&gt;90),"Age OOR",VLOOKUP(BM$14&amp;"-int-"&amp;$J66,Equations!$G:$I,3,0)+VLOOKUP(BM$14&amp;"-sexo-"&amp;$J66,Equations!$G:$I,3,0)*$U66+VLOOKUP(BM$14&amp;"-edad-"&amp;$J66,Equations!$G:$I,3,0)*$V66+VLOOKUP(BM$14&amp;"-est-"&amp;$J66,Equations!$G:$I,3,0)*(1/$W66)+VLOOKUP(BM$14&amp;"-imc-"&amp;$J66,Equations!$G:$I,3,0)*(1/$Q66)))</f>
        <v/>
      </c>
      <c r="BN66" s="10" t="str">
        <f>IF($AE66="","",IF(OR($V66&lt;2.7,$V66&gt;90),"Age OOR",BM66-1.6449*VLOOKUP(BM$14&amp;"-rse-"&amp;$J66,Equations!$G:$I,3,0)))</f>
        <v/>
      </c>
      <c r="BO66" s="10" t="str">
        <f>IF($AE66="","",IF(OR($V66&lt;2.7,$V66&gt;90),"Age OOR",BM66+1.6449*VLOOKUP(BM$14&amp;"-rse-"&amp;$J66,Equations!$G:$I,3,0)))</f>
        <v/>
      </c>
      <c r="BP66" s="10" t="str">
        <f t="shared" si="18"/>
        <v/>
      </c>
      <c r="BQ66" s="10" t="str">
        <f>IF($AE66="","",IF(OR($V66&lt;2.7,$V66&gt;90),"Age OOR",($AE66-BM66)/VLOOKUP(BM$14&amp;"-rse-"&amp;$J66,Equations!$G:$I,3,0)))</f>
        <v/>
      </c>
      <c r="BR66" s="10" t="str">
        <f>IF($AF66="","",IF(OR($V66&lt;2.7,$V66&gt;90),"Age OOR",VLOOKUP(BR$14&amp;"-int-"&amp;$K66,Equations!$G:$I,3,0)+VLOOKUP(BR$14&amp;"-sexo-"&amp;$K66,Equations!$G:$I,3,0)*$U66+VLOOKUP(BR$14&amp;"-edad-"&amp;$K66,Equations!$G:$I,3,0)*$V66+VLOOKUP(BR$14&amp;"-est-"&amp;$K66,Equations!$G:$I,3,0)*(1/$W66)+VLOOKUP(BR$14&amp;"-imc-"&amp;$K66,Equations!$G:$I,3,0)*(1/$Q66)))</f>
        <v/>
      </c>
      <c r="BS66" s="10" t="str">
        <f>IF($AF66="","",IF(OR($V66&lt;2.7,$V66&gt;90),"Age OOR",BR66-1.6449*VLOOKUP(BR$14&amp;"-rse-"&amp;$K66,Equations!$G:$I,3,0)))</f>
        <v/>
      </c>
      <c r="BT66" s="10" t="str">
        <f>IF($AF66="","",IF(OR($V66&lt;2.7,$V66&gt;90),"Age OOR",BR66+1.6449*VLOOKUP(BR$14&amp;"-rse-"&amp;$K66,Equations!$G:$I,3,0)))</f>
        <v/>
      </c>
      <c r="BU66" s="10" t="str">
        <f t="shared" si="19"/>
        <v/>
      </c>
      <c r="BV66" s="10" t="str">
        <f>IF($AF66="","",IF(OR($V66&lt;2.7,$V66&gt;90),"Age OOR",($AF66-BR66)/VLOOKUP(BR$14&amp;"-rse-"&amp;$K66,Equations!$G:$I,3,0)))</f>
        <v/>
      </c>
      <c r="BW66" s="10" t="str">
        <f>IF($AG66="","",IF(OR($V66&lt;2.7,$V66&gt;90),"Age OOR",VLOOKUP(BW$14&amp;"-int-"&amp;$L66,Equations!$G:$I,3,0)+VLOOKUP(BW$14&amp;"-sexo-"&amp;$L66,Equations!$G:$I,3,0)*$U66+VLOOKUP(BW$14&amp;"-edad-"&amp;$L66,Equations!$G:$I,3,0)*$V66+VLOOKUP(BW$14&amp;"-est-"&amp;$L66,Equations!$G:$I,3,0)*(1/$W66)+VLOOKUP(BW$14&amp;"-imc-"&amp;$L66,Equations!$G:$I,3,0)*(1/$Q66)))</f>
        <v/>
      </c>
      <c r="BX66" s="10" t="str">
        <f>IF($AG66="","",IF(OR($V66&lt;2.7,$V66&gt;90),"Age OOR",BW66-1.6449*VLOOKUP(BW$14&amp;"-rse-"&amp;$L66,Equations!$G:$I,3,0)))</f>
        <v/>
      </c>
      <c r="BY66" s="10" t="str">
        <f>IF($AG66="","",IF(OR($V66&lt;2.7,$V66&gt;90),"Age OOR",BW66+1.6449*VLOOKUP(BW$14&amp;"-rse-"&amp;$L66,Equations!$G:$I,3,0)))</f>
        <v/>
      </c>
      <c r="BZ66" s="10" t="str">
        <f t="shared" si="20"/>
        <v/>
      </c>
      <c r="CA66" s="10" t="str">
        <f>IF($AG66="","",IF(OR($V66&lt;2.7,$V66&gt;90),"Age OOR",($AG66-BW66)/VLOOKUP(BW$14&amp;"-rse-"&amp;$L66,Equations!$G:$I,3,0)))</f>
        <v/>
      </c>
      <c r="CB66" s="10" t="str">
        <f>IF($AH66="","",IF(OR($V66&lt;2.7,$V66&gt;90),"Age OOR",VLOOKUP(CB$14&amp;"-int-"&amp;$M66,Equations!$G:$I,3,0)+VLOOKUP(CB$14&amp;"-sexo-"&amp;$M66,Equations!$G:$I,3,0)*$U66+VLOOKUP(CB$14&amp;"-edad-"&amp;$M66,Equations!$G:$I,3,0)*$V66+VLOOKUP(CB$14&amp;"-est-"&amp;$M66,Equations!$G:$I,3,0)*(1/$W66)+VLOOKUP(CB$14&amp;"-imc-"&amp;$M66,Equations!$G:$I,3,0)*(1/$Q66)))</f>
        <v/>
      </c>
      <c r="CC66" s="10" t="str">
        <f>IF($AH66="","",IF(OR($V66&lt;2.7,$V66&gt;90),"Age OOR",CB66-1.6449*VLOOKUP(CB$14&amp;"-rse-"&amp;$M66,Equations!$G:$I,3,0)))</f>
        <v/>
      </c>
      <c r="CD66" s="10" t="str">
        <f>IF($AH66="","",IF(OR($V66&lt;2.7,$V66&gt;90),"Age OOR",CB66+1.6449*VLOOKUP(CB$14&amp;"-rse-"&amp;$M66,Equations!$G:$I,3,0)))</f>
        <v/>
      </c>
      <c r="CE66" s="10" t="str">
        <f t="shared" si="21"/>
        <v/>
      </c>
      <c r="CF66" s="10" t="str">
        <f>IF($AH66="","",IF(OR($V66&lt;2.7,$V66&gt;90),"Age OOR",($AH66-CB66)/VLOOKUP(CB$14&amp;"-rse-"&amp;$M66,Equations!$G:$I,3,0)))</f>
        <v/>
      </c>
      <c r="CG66" s="10" t="str">
        <f>IF($AI66="","",IF(OR($V66&lt;2.7,$V66&gt;90),"Age OOR",VLOOKUP(CG$14&amp;"-int-"&amp;$N66,Equations!$G:$I,3,0)+VLOOKUP(CG$14&amp;"-sexo-"&amp;$N66,Equations!$G:$I,3,0)*$U66+VLOOKUP(CG$14&amp;"-edad-"&amp;$N66,Equations!$G:$I,3,0)*$V66+VLOOKUP(CG$14&amp;"-est-"&amp;$N66,Equations!$G:$I,3,0)*(1/$W66)+VLOOKUP(CG$14&amp;"-imc-"&amp;$N66,Equations!$G:$I,3,0)*(1/$Q66)))</f>
        <v/>
      </c>
      <c r="CH66" s="10" t="str">
        <f>IF($AI66="","",IF(OR($V66&lt;2.7,$V66&gt;90),"Age OOR",CG66-1.6449*VLOOKUP(CG$14&amp;"-rse-"&amp;$N66,Equations!$G:$I,3,0)))</f>
        <v/>
      </c>
      <c r="CI66" s="10" t="str">
        <f>IF($AI66="","",IF(OR($V66&lt;2.7,$V66&gt;90),"Age OOR",CG66+1.6449*VLOOKUP(CG$14&amp;"-rse-"&amp;$N66,Equations!$G:$I,3,0)))</f>
        <v/>
      </c>
      <c r="CJ66" s="10" t="str">
        <f t="shared" si="22"/>
        <v/>
      </c>
      <c r="CK66" s="10" t="str">
        <f>IF($AI66="","",IF(OR($V66&lt;2.7,$V66&gt;90),"Age OOR",($AI66-CG66)/VLOOKUP(CG$14&amp;"-rse-"&amp;$N66,Equations!$G:$I,3,0)))</f>
        <v/>
      </c>
      <c r="CL66" s="10" t="str">
        <f>IF($AJ66="","",IF(OR($V66&lt;2.7,$V66&gt;90),"Age OOR",VLOOKUP(CL$14&amp;"-int-"&amp;$O66,Equations!$G:$I,3,0)+VLOOKUP(CL$14&amp;"-sexo-"&amp;$O66,Equations!$G:$I,3,0)*$U66+VLOOKUP(CL$14&amp;"-edad-"&amp;$O66,Equations!$G:$I,3,0)*$V66+VLOOKUP(CL$14&amp;"-est-"&amp;$O66,Equations!$G:$I,3,0)*(1/$W66)+VLOOKUP(CL$14&amp;"-imc-"&amp;$O66,Equations!$G:$I,3,0)*(1/$Q66)))</f>
        <v/>
      </c>
      <c r="CM66" s="10" t="str">
        <f>IF($AJ66="","",IF(OR($V66&lt;2.7,$V66&gt;90),"Age OOR",CL66-1.6449*VLOOKUP(CL$14&amp;"-rse-"&amp;$O66,Equations!$G:$I,3,0)))</f>
        <v/>
      </c>
      <c r="CN66" s="10" t="str">
        <f>IF($AJ66="","",IF(OR($V66&lt;2.7,$V66&gt;90),"Age OOR",CL66+1.6449*VLOOKUP(CL$14&amp;"-rse-"&amp;$O66,Equations!$G:$I,3,0)))</f>
        <v/>
      </c>
      <c r="CO66" s="10" t="str">
        <f t="shared" si="23"/>
        <v/>
      </c>
      <c r="CP66" s="10" t="str">
        <f>IF($AJ66="","",IF(OR($V66&lt;2.7,$V66&gt;90),"Age OOR",($AJ66-CL66)/VLOOKUP(CL$14&amp;"-rse-"&amp;$O66,Equations!$G:$I,3,0)))</f>
        <v/>
      </c>
      <c r="CQ66" s="10" t="str">
        <f>IF($AK66="","",IF(OR($V66&lt;2.7,$V66&gt;90),"Age OOR",EXP(VLOOKUP(CQ$14&amp;"-int-"&amp;$P66,Equations!$G:$I,3,0)+VLOOKUP(CQ$14&amp;"-sexo-"&amp;$P66,Equations!$G:$I,3,0)*$U66+VLOOKUP(CQ$14&amp;"-edad-"&amp;$P66,Equations!$G:$I,3,0)*$V66+VLOOKUP(CQ$14&amp;"-est-"&amp;$P66,Equations!$G:$I,3,0)*(1/$W66)+VLOOKUP(CQ$14&amp;"-imc-"&amp;$P66,Equations!$G:$I,3,0)*(1/$Q66))))</f>
        <v/>
      </c>
      <c r="CR66" s="10" t="str">
        <f>IF($AK66="","",IF(OR($V66&lt;2.7,$V66&gt;90),"Age OOR",EXP(LN(CQ66)-1.6449*VLOOKUP(CQ$14&amp;"-rse-"&amp;$P66,Equations!$G:$I,3,0))))</f>
        <v/>
      </c>
      <c r="CS66" s="10" t="str">
        <f>IF($AK66="","",IF(OR($V66&lt;2.7,$V66&gt;90),"Age OOR",EXP(LN(CQ66)+1.6449*VLOOKUP(CQ$14&amp;"-rse-"&amp;$P66,Equations!$G:$I,3,0))))</f>
        <v/>
      </c>
      <c r="CT66" s="10" t="str">
        <f t="shared" si="24"/>
        <v/>
      </c>
      <c r="CU66" s="10" t="str">
        <f>IF($AK66="","",IF(OR($V66&lt;2.7,$V66&gt;90),"Age OOR",(LN($AK66)-LN(CQ66))/VLOOKUP(CQ$14&amp;"-rse-"&amp;$P66,Equations!$G:$I,3,0)))</f>
        <v/>
      </c>
      <c r="CV66" s="47"/>
    </row>
    <row r="67" spans="5:116" x14ac:dyDescent="0.2">
      <c r="E67" s="23" t="str">
        <f t="shared" si="0"/>
        <v>Age out of range</v>
      </c>
      <c r="F67" s="23" t="str">
        <f t="shared" si="1"/>
        <v>Age out of range</v>
      </c>
      <c r="G67" s="23" t="str">
        <f t="shared" si="2"/>
        <v>Age out of range</v>
      </c>
      <c r="H67" s="23" t="str">
        <f t="shared" si="3"/>
        <v>Age out of range</v>
      </c>
      <c r="I67" s="23" t="str">
        <f t="shared" si="4"/>
        <v>Age out of range</v>
      </c>
      <c r="J67" s="23" t="str">
        <f t="shared" si="5"/>
        <v>Age out of range</v>
      </c>
      <c r="K67" s="23" t="str">
        <f t="shared" si="6"/>
        <v>Age out of range</v>
      </c>
      <c r="L67" s="23" t="str">
        <f t="shared" si="7"/>
        <v>Age out of range</v>
      </c>
      <c r="M67" s="23" t="str">
        <f t="shared" si="8"/>
        <v>Age out of range</v>
      </c>
      <c r="N67" s="23" t="str">
        <f t="shared" si="9"/>
        <v>Age out of range</v>
      </c>
      <c r="O67" s="23" t="str">
        <f t="shared" si="10"/>
        <v>Age out of range</v>
      </c>
      <c r="P67" s="23" t="str">
        <f t="shared" si="11"/>
        <v>Age out of range</v>
      </c>
      <c r="Q67" s="23" t="e">
        <f t="shared" si="12"/>
        <v>#DIV/0!</v>
      </c>
      <c r="R67" s="17"/>
      <c r="S67" s="23">
        <v>51</v>
      </c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7"/>
      <c r="AM67" s="47"/>
      <c r="AN67" s="10" t="str">
        <f>IF($Z67="","",IF(OR($V67&lt;2.7,$V67&gt;90),"Age OOR",VLOOKUP(AN$14&amp;"-int-"&amp;$E67,Equations!$G:$I,3,0)+VLOOKUP(AN$14&amp;"-sexo-"&amp;$E67,Equations!$G:$I,3,0)*$U67+VLOOKUP(AN$14&amp;"-edad-"&amp;$E67,Equations!$G:$I,3,0)*$V67+VLOOKUP(AN$14&amp;"-est-"&amp;$E67,Equations!$G:$I,3,0)*(1/$W67)+VLOOKUP(AN$14&amp;"-imc-"&amp;$E67,Equations!$G:$I,3,0)*(1/$Q67)))</f>
        <v/>
      </c>
      <c r="AO67" s="10" t="str">
        <f>IF($Z67="","",IF(OR($V67&lt;2.7,$V67&gt;90),"Age OOR",AN67-1.6449*VLOOKUP(AN$14&amp;"-rse-"&amp;$E67,Equations!$G:$I,3,0)))</f>
        <v/>
      </c>
      <c r="AP67" s="10" t="str">
        <f>IF($Z67="","",IF(OR($V67&lt;2.7,$V67&gt;90),"Age OOR",AN67+1.6449*VLOOKUP(AN$14&amp;"-rse-"&amp;$E67,Equations!$G:$I,3,0)))</f>
        <v/>
      </c>
      <c r="AQ67" s="10" t="str">
        <f t="shared" si="13"/>
        <v/>
      </c>
      <c r="AR67" s="10" t="str">
        <f>IF($Z67="","",IF(OR($V67&lt;2.7,$V67&gt;90),"Age OOR",($Z67-AN67)/VLOOKUP(AN$14&amp;"-rse-"&amp;$E67,Equations!$G:$I,3,0)))</f>
        <v/>
      </c>
      <c r="AS67" s="10" t="str">
        <f>IF($AA67="","",IF(OR($V67&lt;2.7,$V67&gt;90),"Age OOR",VLOOKUP(AS$14&amp;"-int-"&amp;$F67,Equations!$G:$I,3,0)+VLOOKUP(AS$14&amp;"-sexo-"&amp;$F67,Equations!$G:$I,3,0)*$U67+VLOOKUP(AS$14&amp;"-edad-"&amp;$F67,Equations!$G:$I,3,0)*$V67+VLOOKUP(AS$14&amp;"-est-"&amp;$F67,Equations!$G:$I,3,0)*(1/$W67)+VLOOKUP(AS$14&amp;"-imc-"&amp;$F67,Equations!$G:$I,3,0)*(1/$Q67)))</f>
        <v/>
      </c>
      <c r="AT67" s="10" t="str">
        <f>IF($AA67="","",IF(OR($V67&lt;2.7,$V67&gt;90),"Age OOR",AS67-1.6449*VLOOKUP(AS$14&amp;"-rse-"&amp;$F67,Equations!$G:$I,3,0)))</f>
        <v/>
      </c>
      <c r="AU67" s="10" t="str">
        <f>IF($AA67="","",IF(OR($V67&lt;2.7,$V67&gt;90),"Age OOR",AS67+1.6449*VLOOKUP(AS$14&amp;"-rse-"&amp;$F67,Equations!$G:$I,3,0)))</f>
        <v/>
      </c>
      <c r="AV67" s="10" t="str">
        <f t="shared" si="14"/>
        <v/>
      </c>
      <c r="AW67" s="10" t="str">
        <f>IF($AA67="","",IF(OR($V67&lt;2.7,$V67&gt;90),"Age OOR",($AA67-AS67)/VLOOKUP(AS$14&amp;"-rse-"&amp;$F67,Equations!$G:$I,3,0)))</f>
        <v/>
      </c>
      <c r="AX67" s="10" t="str">
        <f>IF($AB67="","",IF(OR($V67&lt;2.7,$V67&gt;90),"Age OOR",VLOOKUP(AX$14&amp;"-int-"&amp;$G67,Equations!$G:$I,3,0)+VLOOKUP(AX$14&amp;"-sexo-"&amp;$G67,Equations!$G:$I,3,0)*$U67+VLOOKUP(AX$14&amp;"-edad-"&amp;$G67,Equations!$G:$I,3,0)*$V67+VLOOKUP(AX$14&amp;"-est-"&amp;$G67,Equations!$G:$I,3,0)*(1/$W67)+VLOOKUP(AX$14&amp;"-imc-"&amp;$G67,Equations!$G:$I,3,0)*(1/$Q67)))</f>
        <v/>
      </c>
      <c r="AY67" s="10" t="str">
        <f>IF($AB67="","",IF(OR($V67&lt;2.7,$V67&gt;90),"Age OOR",AX67-1.6449*VLOOKUP(AX$14&amp;"-rse-"&amp;$G67,Equations!$G:$I,3,0)))</f>
        <v/>
      </c>
      <c r="AZ67" s="10" t="str">
        <f>IF($AB67="","",IF(OR($V67&lt;2.7,$V67&gt;90),"Age OOR",AX67+1.6449*VLOOKUP(AX$14&amp;"-rse-"&amp;$G67,Equations!$G:$I,3,0)))</f>
        <v/>
      </c>
      <c r="BA67" s="10" t="str">
        <f t="shared" si="15"/>
        <v/>
      </c>
      <c r="BB67" s="10" t="str">
        <f>IF($AB67="","",IF(OR($V67&lt;2.7,$V67&gt;90),"Age OOR",($AB67-AX67)/VLOOKUP(AX$14&amp;"-rse-"&amp;$G67,Equations!$G:$I,3,0)))</f>
        <v/>
      </c>
      <c r="BC67" s="10" t="str">
        <f>IF($AC67="","",IF(OR($V67&lt;2.7,$V67&gt;90),"Age OOR",VLOOKUP(BC$14&amp;"-int-"&amp;$H67,Equations!$G:$I,3,0)+VLOOKUP(BC$14&amp;"-sexo-"&amp;$H67,Equations!$G:$I,3,0)*$U67+VLOOKUP(BC$14&amp;"-edad-"&amp;$H67,Equations!$G:$I,3,0)*$V67+VLOOKUP(BC$14&amp;"-est-"&amp;$H67,Equations!$G:$I,3,0)*(1/$W67)+VLOOKUP(BC$14&amp;"-imc-"&amp;$H67,Equations!$G:$I,3,0)*(1/$Q67)))</f>
        <v/>
      </c>
      <c r="BD67" s="10" t="str">
        <f>IF($AC67="","",IF(OR($V67&lt;2.7,$V67&gt;90),"Age OOR",BC67-1.6449*VLOOKUP(BC$14&amp;"-rse-"&amp;$H67,Equations!$G:$I,3,0)))</f>
        <v/>
      </c>
      <c r="BE67" s="10" t="str">
        <f>IF($AC67="","",IF(OR($V67&lt;2.7,$V67&gt;90),"Age OOR",BC67+1.6449*VLOOKUP(BC$14&amp;"-rse-"&amp;$H67,Equations!$G:$I,3,0)))</f>
        <v/>
      </c>
      <c r="BF67" s="10" t="str">
        <f t="shared" si="16"/>
        <v/>
      </c>
      <c r="BG67" s="10" t="str">
        <f>IF($AC67="","",IF(OR($V67&lt;2.7,$V67&gt;90),"Age OOR",($AC67-BC67)/VLOOKUP(BC$14&amp;"-rse-"&amp;$H67,Equations!$G:$I,3,0)))</f>
        <v/>
      </c>
      <c r="BH67" s="10" t="str">
        <f>IF($AD67="","",IF(OR($V67&lt;2.7,$V67&gt;90),"Age OOR",VLOOKUP(BH$14&amp;"-int-"&amp;$I67,Equations!$G:$I,3,0)+VLOOKUP(BH$14&amp;"-sexo-"&amp;$I67,Equations!$G:$I,3,0)*$U67+VLOOKUP(BH$14&amp;"-edad-"&amp;$I67,Equations!$G:$I,3,0)*$V67+VLOOKUP(BH$14&amp;"-est-"&amp;$I67,Equations!$G:$I,3,0)*(1/$W67)+VLOOKUP(BH$14&amp;"-imc-"&amp;$I67,Equations!$G:$I,3,0)*(1/$Q67)))</f>
        <v/>
      </c>
      <c r="BI67" s="10" t="str">
        <f>IF($AD67="","",IF(OR($V67&lt;2.7,$V67&gt;90),"Age OOR",BH67-1.6449*VLOOKUP(BH$14&amp;"-rse-"&amp;$I67,Equations!$G:$I,3,0)))</f>
        <v/>
      </c>
      <c r="BJ67" s="10" t="str">
        <f>IF($AD67="","",IF(OR($V67&lt;2.7,$V67&gt;90),"Age OOR",BH67+1.6449*VLOOKUP(BH$14&amp;"-rse-"&amp;$I67,Equations!$G:$I,3,0)))</f>
        <v/>
      </c>
      <c r="BK67" s="10" t="str">
        <f t="shared" si="17"/>
        <v/>
      </c>
      <c r="BL67" s="10" t="str">
        <f>IF($AD67="","",IF(OR($V67&lt;2.7,$V67&gt;90),"Age OOR",($AD67-BH67)/VLOOKUP(BH$14&amp;"-rse-"&amp;$I67,Equations!$G:$I,3,0)))</f>
        <v/>
      </c>
      <c r="BM67" s="10" t="str">
        <f>IF($AE67="","",IF(OR($V67&lt;2.7,$V67&gt;90),"Age OOR",VLOOKUP(BM$14&amp;"-int-"&amp;$J67,Equations!$G:$I,3,0)+VLOOKUP(BM$14&amp;"-sexo-"&amp;$J67,Equations!$G:$I,3,0)*$U67+VLOOKUP(BM$14&amp;"-edad-"&amp;$J67,Equations!$G:$I,3,0)*$V67+VLOOKUP(BM$14&amp;"-est-"&amp;$J67,Equations!$G:$I,3,0)*(1/$W67)+VLOOKUP(BM$14&amp;"-imc-"&amp;$J67,Equations!$G:$I,3,0)*(1/$Q67)))</f>
        <v/>
      </c>
      <c r="BN67" s="10" t="str">
        <f>IF($AE67="","",IF(OR($V67&lt;2.7,$V67&gt;90),"Age OOR",BM67-1.6449*VLOOKUP(BM$14&amp;"-rse-"&amp;$J67,Equations!$G:$I,3,0)))</f>
        <v/>
      </c>
      <c r="BO67" s="10" t="str">
        <f>IF($AE67="","",IF(OR($V67&lt;2.7,$V67&gt;90),"Age OOR",BM67+1.6449*VLOOKUP(BM$14&amp;"-rse-"&amp;$J67,Equations!$G:$I,3,0)))</f>
        <v/>
      </c>
      <c r="BP67" s="10" t="str">
        <f t="shared" si="18"/>
        <v/>
      </c>
      <c r="BQ67" s="10" t="str">
        <f>IF($AE67="","",IF(OR($V67&lt;2.7,$V67&gt;90),"Age OOR",($AE67-BM67)/VLOOKUP(BM$14&amp;"-rse-"&amp;$J67,Equations!$G:$I,3,0)))</f>
        <v/>
      </c>
      <c r="BR67" s="10" t="str">
        <f>IF($AF67="","",IF(OR($V67&lt;2.7,$V67&gt;90),"Age OOR",VLOOKUP(BR$14&amp;"-int-"&amp;$K67,Equations!$G:$I,3,0)+VLOOKUP(BR$14&amp;"-sexo-"&amp;$K67,Equations!$G:$I,3,0)*$U67+VLOOKUP(BR$14&amp;"-edad-"&amp;$K67,Equations!$G:$I,3,0)*$V67+VLOOKUP(BR$14&amp;"-est-"&amp;$K67,Equations!$G:$I,3,0)*(1/$W67)+VLOOKUP(BR$14&amp;"-imc-"&amp;$K67,Equations!$G:$I,3,0)*(1/$Q67)))</f>
        <v/>
      </c>
      <c r="BS67" s="10" t="str">
        <f>IF($AF67="","",IF(OR($V67&lt;2.7,$V67&gt;90),"Age OOR",BR67-1.6449*VLOOKUP(BR$14&amp;"-rse-"&amp;$K67,Equations!$G:$I,3,0)))</f>
        <v/>
      </c>
      <c r="BT67" s="10" t="str">
        <f>IF($AF67="","",IF(OR($V67&lt;2.7,$V67&gt;90),"Age OOR",BR67+1.6449*VLOOKUP(BR$14&amp;"-rse-"&amp;$K67,Equations!$G:$I,3,0)))</f>
        <v/>
      </c>
      <c r="BU67" s="10" t="str">
        <f t="shared" si="19"/>
        <v/>
      </c>
      <c r="BV67" s="10" t="str">
        <f>IF($AF67="","",IF(OR($V67&lt;2.7,$V67&gt;90),"Age OOR",($AF67-BR67)/VLOOKUP(BR$14&amp;"-rse-"&amp;$K67,Equations!$G:$I,3,0)))</f>
        <v/>
      </c>
      <c r="BW67" s="10" t="str">
        <f>IF($AG67="","",IF(OR($V67&lt;2.7,$V67&gt;90),"Age OOR",VLOOKUP(BW$14&amp;"-int-"&amp;$L67,Equations!$G:$I,3,0)+VLOOKUP(BW$14&amp;"-sexo-"&amp;$L67,Equations!$G:$I,3,0)*$U67+VLOOKUP(BW$14&amp;"-edad-"&amp;$L67,Equations!$G:$I,3,0)*$V67+VLOOKUP(BW$14&amp;"-est-"&amp;$L67,Equations!$G:$I,3,0)*(1/$W67)+VLOOKUP(BW$14&amp;"-imc-"&amp;$L67,Equations!$G:$I,3,0)*(1/$Q67)))</f>
        <v/>
      </c>
      <c r="BX67" s="10" t="str">
        <f>IF($AG67="","",IF(OR($V67&lt;2.7,$V67&gt;90),"Age OOR",BW67-1.6449*VLOOKUP(BW$14&amp;"-rse-"&amp;$L67,Equations!$G:$I,3,0)))</f>
        <v/>
      </c>
      <c r="BY67" s="10" t="str">
        <f>IF($AG67="","",IF(OR($V67&lt;2.7,$V67&gt;90),"Age OOR",BW67+1.6449*VLOOKUP(BW$14&amp;"-rse-"&amp;$L67,Equations!$G:$I,3,0)))</f>
        <v/>
      </c>
      <c r="BZ67" s="10" t="str">
        <f t="shared" si="20"/>
        <v/>
      </c>
      <c r="CA67" s="10" t="str">
        <f>IF($AG67="","",IF(OR($V67&lt;2.7,$V67&gt;90),"Age OOR",($AG67-BW67)/VLOOKUP(BW$14&amp;"-rse-"&amp;$L67,Equations!$G:$I,3,0)))</f>
        <v/>
      </c>
      <c r="CB67" s="10" t="str">
        <f>IF($AH67="","",IF(OR($V67&lt;2.7,$V67&gt;90),"Age OOR",VLOOKUP(CB$14&amp;"-int-"&amp;$M67,Equations!$G:$I,3,0)+VLOOKUP(CB$14&amp;"-sexo-"&amp;$M67,Equations!$G:$I,3,0)*$U67+VLOOKUP(CB$14&amp;"-edad-"&amp;$M67,Equations!$G:$I,3,0)*$V67+VLOOKUP(CB$14&amp;"-est-"&amp;$M67,Equations!$G:$I,3,0)*(1/$W67)+VLOOKUP(CB$14&amp;"-imc-"&amp;$M67,Equations!$G:$I,3,0)*(1/$Q67)))</f>
        <v/>
      </c>
      <c r="CC67" s="10" t="str">
        <f>IF($AH67="","",IF(OR($V67&lt;2.7,$V67&gt;90),"Age OOR",CB67-1.6449*VLOOKUP(CB$14&amp;"-rse-"&amp;$M67,Equations!$G:$I,3,0)))</f>
        <v/>
      </c>
      <c r="CD67" s="10" t="str">
        <f>IF($AH67="","",IF(OR($V67&lt;2.7,$V67&gt;90),"Age OOR",CB67+1.6449*VLOOKUP(CB$14&amp;"-rse-"&amp;$M67,Equations!$G:$I,3,0)))</f>
        <v/>
      </c>
      <c r="CE67" s="10" t="str">
        <f t="shared" si="21"/>
        <v/>
      </c>
      <c r="CF67" s="10" t="str">
        <f>IF($AH67="","",IF(OR($V67&lt;2.7,$V67&gt;90),"Age OOR",($AH67-CB67)/VLOOKUP(CB$14&amp;"-rse-"&amp;$M67,Equations!$G:$I,3,0)))</f>
        <v/>
      </c>
      <c r="CG67" s="10" t="str">
        <f>IF($AI67="","",IF(OR($V67&lt;2.7,$V67&gt;90),"Age OOR",VLOOKUP(CG$14&amp;"-int-"&amp;$N67,Equations!$G:$I,3,0)+VLOOKUP(CG$14&amp;"-sexo-"&amp;$N67,Equations!$G:$I,3,0)*$U67+VLOOKUP(CG$14&amp;"-edad-"&amp;$N67,Equations!$G:$I,3,0)*$V67+VLOOKUP(CG$14&amp;"-est-"&amp;$N67,Equations!$G:$I,3,0)*(1/$W67)+VLOOKUP(CG$14&amp;"-imc-"&amp;$N67,Equations!$G:$I,3,0)*(1/$Q67)))</f>
        <v/>
      </c>
      <c r="CH67" s="10" t="str">
        <f>IF($AI67="","",IF(OR($V67&lt;2.7,$V67&gt;90),"Age OOR",CG67-1.6449*VLOOKUP(CG$14&amp;"-rse-"&amp;$N67,Equations!$G:$I,3,0)))</f>
        <v/>
      </c>
      <c r="CI67" s="10" t="str">
        <f>IF($AI67="","",IF(OR($V67&lt;2.7,$V67&gt;90),"Age OOR",CG67+1.6449*VLOOKUP(CG$14&amp;"-rse-"&amp;$N67,Equations!$G:$I,3,0)))</f>
        <v/>
      </c>
      <c r="CJ67" s="10" t="str">
        <f t="shared" si="22"/>
        <v/>
      </c>
      <c r="CK67" s="10" t="str">
        <f>IF($AI67="","",IF(OR($V67&lt;2.7,$V67&gt;90),"Age OOR",($AI67-CG67)/VLOOKUP(CG$14&amp;"-rse-"&amp;$N67,Equations!$G:$I,3,0)))</f>
        <v/>
      </c>
      <c r="CL67" s="10" t="str">
        <f>IF($AJ67="","",IF(OR($V67&lt;2.7,$V67&gt;90),"Age OOR",VLOOKUP(CL$14&amp;"-int-"&amp;$O67,Equations!$G:$I,3,0)+VLOOKUP(CL$14&amp;"-sexo-"&amp;$O67,Equations!$G:$I,3,0)*$U67+VLOOKUP(CL$14&amp;"-edad-"&amp;$O67,Equations!$G:$I,3,0)*$V67+VLOOKUP(CL$14&amp;"-est-"&amp;$O67,Equations!$G:$I,3,0)*(1/$W67)+VLOOKUP(CL$14&amp;"-imc-"&amp;$O67,Equations!$G:$I,3,0)*(1/$Q67)))</f>
        <v/>
      </c>
      <c r="CM67" s="10" t="str">
        <f>IF($AJ67="","",IF(OR($V67&lt;2.7,$V67&gt;90),"Age OOR",CL67-1.6449*VLOOKUP(CL$14&amp;"-rse-"&amp;$O67,Equations!$G:$I,3,0)))</f>
        <v/>
      </c>
      <c r="CN67" s="10" t="str">
        <f>IF($AJ67="","",IF(OR($V67&lt;2.7,$V67&gt;90),"Age OOR",CL67+1.6449*VLOOKUP(CL$14&amp;"-rse-"&amp;$O67,Equations!$G:$I,3,0)))</f>
        <v/>
      </c>
      <c r="CO67" s="10" t="str">
        <f t="shared" si="23"/>
        <v/>
      </c>
      <c r="CP67" s="10" t="str">
        <f>IF($AJ67="","",IF(OR($V67&lt;2.7,$V67&gt;90),"Age OOR",($AJ67-CL67)/VLOOKUP(CL$14&amp;"-rse-"&amp;$O67,Equations!$G:$I,3,0)))</f>
        <v/>
      </c>
      <c r="CQ67" s="10" t="str">
        <f>IF($AK67="","",IF(OR($V67&lt;2.7,$V67&gt;90),"Age OOR",EXP(VLOOKUP(CQ$14&amp;"-int-"&amp;$P67,Equations!$G:$I,3,0)+VLOOKUP(CQ$14&amp;"-sexo-"&amp;$P67,Equations!$G:$I,3,0)*$U67+VLOOKUP(CQ$14&amp;"-edad-"&amp;$P67,Equations!$G:$I,3,0)*$V67+VLOOKUP(CQ$14&amp;"-est-"&amp;$P67,Equations!$G:$I,3,0)*(1/$W67)+VLOOKUP(CQ$14&amp;"-imc-"&amp;$P67,Equations!$G:$I,3,0)*(1/$Q67))))</f>
        <v/>
      </c>
      <c r="CR67" s="10" t="str">
        <f>IF($AK67="","",IF(OR($V67&lt;2.7,$V67&gt;90),"Age OOR",EXP(LN(CQ67)-1.6449*VLOOKUP(CQ$14&amp;"-rse-"&amp;$P67,Equations!$G:$I,3,0))))</f>
        <v/>
      </c>
      <c r="CS67" s="10" t="str">
        <f>IF($AK67="","",IF(OR($V67&lt;2.7,$V67&gt;90),"Age OOR",EXP(LN(CQ67)+1.6449*VLOOKUP(CQ$14&amp;"-rse-"&amp;$P67,Equations!$G:$I,3,0))))</f>
        <v/>
      </c>
      <c r="CT67" s="10" t="str">
        <f t="shared" si="24"/>
        <v/>
      </c>
      <c r="CU67" s="10" t="str">
        <f>IF($AK67="","",IF(OR($V67&lt;2.7,$V67&gt;90),"Age OOR",(LN($AK67)-LN(CQ67))/VLOOKUP(CQ$14&amp;"-rse-"&amp;$P67,Equations!$G:$I,3,0)))</f>
        <v/>
      </c>
      <c r="CV67" s="47"/>
    </row>
    <row r="68" spans="5:116" x14ac:dyDescent="0.2">
      <c r="E68" s="23" t="str">
        <f t="shared" si="0"/>
        <v>Age out of range</v>
      </c>
      <c r="F68" s="23" t="str">
        <f t="shared" si="1"/>
        <v>Age out of range</v>
      </c>
      <c r="G68" s="23" t="str">
        <f t="shared" si="2"/>
        <v>Age out of range</v>
      </c>
      <c r="H68" s="23" t="str">
        <f t="shared" si="3"/>
        <v>Age out of range</v>
      </c>
      <c r="I68" s="23" t="str">
        <f t="shared" si="4"/>
        <v>Age out of range</v>
      </c>
      <c r="J68" s="23" t="str">
        <f t="shared" si="5"/>
        <v>Age out of range</v>
      </c>
      <c r="K68" s="23" t="str">
        <f t="shared" si="6"/>
        <v>Age out of range</v>
      </c>
      <c r="L68" s="23" t="str">
        <f t="shared" si="7"/>
        <v>Age out of range</v>
      </c>
      <c r="M68" s="23" t="str">
        <f t="shared" si="8"/>
        <v>Age out of range</v>
      </c>
      <c r="N68" s="23" t="str">
        <f t="shared" si="9"/>
        <v>Age out of range</v>
      </c>
      <c r="O68" s="23" t="str">
        <f t="shared" si="10"/>
        <v>Age out of range</v>
      </c>
      <c r="P68" s="23" t="str">
        <f t="shared" si="11"/>
        <v>Age out of range</v>
      </c>
      <c r="Q68" s="23" t="e">
        <f t="shared" si="12"/>
        <v>#DIV/0!</v>
      </c>
      <c r="R68" s="17"/>
      <c r="S68" s="23">
        <v>52</v>
      </c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7"/>
      <c r="AM68" s="47"/>
      <c r="AN68" s="10" t="str">
        <f>IF($Z68="","",IF(OR($V68&lt;2.7,$V68&gt;90),"Age OOR",VLOOKUP(AN$14&amp;"-int-"&amp;$E68,Equations!$G:$I,3,0)+VLOOKUP(AN$14&amp;"-sexo-"&amp;$E68,Equations!$G:$I,3,0)*$U68+VLOOKUP(AN$14&amp;"-edad-"&amp;$E68,Equations!$G:$I,3,0)*$V68+VLOOKUP(AN$14&amp;"-est-"&amp;$E68,Equations!$G:$I,3,0)*(1/$W68)+VLOOKUP(AN$14&amp;"-imc-"&amp;$E68,Equations!$G:$I,3,0)*(1/$Q68)))</f>
        <v/>
      </c>
      <c r="AO68" s="10" t="str">
        <f>IF($Z68="","",IF(OR($V68&lt;2.7,$V68&gt;90),"Age OOR",AN68-1.6449*VLOOKUP(AN$14&amp;"-rse-"&amp;$E68,Equations!$G:$I,3,0)))</f>
        <v/>
      </c>
      <c r="AP68" s="10" t="str">
        <f>IF($Z68="","",IF(OR($V68&lt;2.7,$V68&gt;90),"Age OOR",AN68+1.6449*VLOOKUP(AN$14&amp;"-rse-"&amp;$E68,Equations!$G:$I,3,0)))</f>
        <v/>
      </c>
      <c r="AQ68" s="10" t="str">
        <f t="shared" si="13"/>
        <v/>
      </c>
      <c r="AR68" s="10" t="str">
        <f>IF($Z68="","",IF(OR($V68&lt;2.7,$V68&gt;90),"Age OOR",($Z68-AN68)/VLOOKUP(AN$14&amp;"-rse-"&amp;$E68,Equations!$G:$I,3,0)))</f>
        <v/>
      </c>
      <c r="AS68" s="10" t="str">
        <f>IF($AA68="","",IF(OR($V68&lt;2.7,$V68&gt;90),"Age OOR",VLOOKUP(AS$14&amp;"-int-"&amp;$F68,Equations!$G:$I,3,0)+VLOOKUP(AS$14&amp;"-sexo-"&amp;$F68,Equations!$G:$I,3,0)*$U68+VLOOKUP(AS$14&amp;"-edad-"&amp;$F68,Equations!$G:$I,3,0)*$V68+VLOOKUP(AS$14&amp;"-est-"&amp;$F68,Equations!$G:$I,3,0)*(1/$W68)+VLOOKUP(AS$14&amp;"-imc-"&amp;$F68,Equations!$G:$I,3,0)*(1/$Q68)))</f>
        <v/>
      </c>
      <c r="AT68" s="10" t="str">
        <f>IF($AA68="","",IF(OR($V68&lt;2.7,$V68&gt;90),"Age OOR",AS68-1.6449*VLOOKUP(AS$14&amp;"-rse-"&amp;$F68,Equations!$G:$I,3,0)))</f>
        <v/>
      </c>
      <c r="AU68" s="10" t="str">
        <f>IF($AA68="","",IF(OR($V68&lt;2.7,$V68&gt;90),"Age OOR",AS68+1.6449*VLOOKUP(AS$14&amp;"-rse-"&amp;$F68,Equations!$G:$I,3,0)))</f>
        <v/>
      </c>
      <c r="AV68" s="10" t="str">
        <f t="shared" si="14"/>
        <v/>
      </c>
      <c r="AW68" s="10" t="str">
        <f>IF($AA68="","",IF(OR($V68&lt;2.7,$V68&gt;90),"Age OOR",($AA68-AS68)/VLOOKUP(AS$14&amp;"-rse-"&amp;$F68,Equations!$G:$I,3,0)))</f>
        <v/>
      </c>
      <c r="AX68" s="10" t="str">
        <f>IF($AB68="","",IF(OR($V68&lt;2.7,$V68&gt;90),"Age OOR",VLOOKUP(AX$14&amp;"-int-"&amp;$G68,Equations!$G:$I,3,0)+VLOOKUP(AX$14&amp;"-sexo-"&amp;$G68,Equations!$G:$I,3,0)*$U68+VLOOKUP(AX$14&amp;"-edad-"&amp;$G68,Equations!$G:$I,3,0)*$V68+VLOOKUP(AX$14&amp;"-est-"&amp;$G68,Equations!$G:$I,3,0)*(1/$W68)+VLOOKUP(AX$14&amp;"-imc-"&amp;$G68,Equations!$G:$I,3,0)*(1/$Q68)))</f>
        <v/>
      </c>
      <c r="AY68" s="10" t="str">
        <f>IF($AB68="","",IF(OR($V68&lt;2.7,$V68&gt;90),"Age OOR",AX68-1.6449*VLOOKUP(AX$14&amp;"-rse-"&amp;$G68,Equations!$G:$I,3,0)))</f>
        <v/>
      </c>
      <c r="AZ68" s="10" t="str">
        <f>IF($AB68="","",IF(OR($V68&lt;2.7,$V68&gt;90),"Age OOR",AX68+1.6449*VLOOKUP(AX$14&amp;"-rse-"&amp;$G68,Equations!$G:$I,3,0)))</f>
        <v/>
      </c>
      <c r="BA68" s="10" t="str">
        <f t="shared" si="15"/>
        <v/>
      </c>
      <c r="BB68" s="10" t="str">
        <f>IF($AB68="","",IF(OR($V68&lt;2.7,$V68&gt;90),"Age OOR",($AB68-AX68)/VLOOKUP(AX$14&amp;"-rse-"&amp;$G68,Equations!$G:$I,3,0)))</f>
        <v/>
      </c>
      <c r="BC68" s="10" t="str">
        <f>IF($AC68="","",IF(OR($V68&lt;2.7,$V68&gt;90),"Age OOR",VLOOKUP(BC$14&amp;"-int-"&amp;$H68,Equations!$G:$I,3,0)+VLOOKUP(BC$14&amp;"-sexo-"&amp;$H68,Equations!$G:$I,3,0)*$U68+VLOOKUP(BC$14&amp;"-edad-"&amp;$H68,Equations!$G:$I,3,0)*$V68+VLOOKUP(BC$14&amp;"-est-"&amp;$H68,Equations!$G:$I,3,0)*(1/$W68)+VLOOKUP(BC$14&amp;"-imc-"&amp;$H68,Equations!$G:$I,3,0)*(1/$Q68)))</f>
        <v/>
      </c>
      <c r="BD68" s="10" t="str">
        <f>IF($AC68="","",IF(OR($V68&lt;2.7,$V68&gt;90),"Age OOR",BC68-1.6449*VLOOKUP(BC$14&amp;"-rse-"&amp;$H68,Equations!$G:$I,3,0)))</f>
        <v/>
      </c>
      <c r="BE68" s="10" t="str">
        <f>IF($AC68="","",IF(OR($V68&lt;2.7,$V68&gt;90),"Age OOR",BC68+1.6449*VLOOKUP(BC$14&amp;"-rse-"&amp;$H68,Equations!$G:$I,3,0)))</f>
        <v/>
      </c>
      <c r="BF68" s="10" t="str">
        <f t="shared" si="16"/>
        <v/>
      </c>
      <c r="BG68" s="10" t="str">
        <f>IF($AC68="","",IF(OR($V68&lt;2.7,$V68&gt;90),"Age OOR",($AC68-BC68)/VLOOKUP(BC$14&amp;"-rse-"&amp;$H68,Equations!$G:$I,3,0)))</f>
        <v/>
      </c>
      <c r="BH68" s="10" t="str">
        <f>IF($AD68="","",IF(OR($V68&lt;2.7,$V68&gt;90),"Age OOR",VLOOKUP(BH$14&amp;"-int-"&amp;$I68,Equations!$G:$I,3,0)+VLOOKUP(BH$14&amp;"-sexo-"&amp;$I68,Equations!$G:$I,3,0)*$U68+VLOOKUP(BH$14&amp;"-edad-"&amp;$I68,Equations!$G:$I,3,0)*$V68+VLOOKUP(BH$14&amp;"-est-"&amp;$I68,Equations!$G:$I,3,0)*(1/$W68)+VLOOKUP(BH$14&amp;"-imc-"&amp;$I68,Equations!$G:$I,3,0)*(1/$Q68)))</f>
        <v/>
      </c>
      <c r="BI68" s="10" t="str">
        <f>IF($AD68="","",IF(OR($V68&lt;2.7,$V68&gt;90),"Age OOR",BH68-1.6449*VLOOKUP(BH$14&amp;"-rse-"&amp;$I68,Equations!$G:$I,3,0)))</f>
        <v/>
      </c>
      <c r="BJ68" s="10" t="str">
        <f>IF($AD68="","",IF(OR($V68&lt;2.7,$V68&gt;90),"Age OOR",BH68+1.6449*VLOOKUP(BH$14&amp;"-rse-"&amp;$I68,Equations!$G:$I,3,0)))</f>
        <v/>
      </c>
      <c r="BK68" s="10" t="str">
        <f t="shared" si="17"/>
        <v/>
      </c>
      <c r="BL68" s="10" t="str">
        <f>IF($AD68="","",IF(OR($V68&lt;2.7,$V68&gt;90),"Age OOR",($AD68-BH68)/VLOOKUP(BH$14&amp;"-rse-"&amp;$I68,Equations!$G:$I,3,0)))</f>
        <v/>
      </c>
      <c r="BM68" s="10" t="str">
        <f>IF($AE68="","",IF(OR($V68&lt;2.7,$V68&gt;90),"Age OOR",VLOOKUP(BM$14&amp;"-int-"&amp;$J68,Equations!$G:$I,3,0)+VLOOKUP(BM$14&amp;"-sexo-"&amp;$J68,Equations!$G:$I,3,0)*$U68+VLOOKUP(BM$14&amp;"-edad-"&amp;$J68,Equations!$G:$I,3,0)*$V68+VLOOKUP(BM$14&amp;"-est-"&amp;$J68,Equations!$G:$I,3,0)*(1/$W68)+VLOOKUP(BM$14&amp;"-imc-"&amp;$J68,Equations!$G:$I,3,0)*(1/$Q68)))</f>
        <v/>
      </c>
      <c r="BN68" s="10" t="str">
        <f>IF($AE68="","",IF(OR($V68&lt;2.7,$V68&gt;90),"Age OOR",BM68-1.6449*VLOOKUP(BM$14&amp;"-rse-"&amp;$J68,Equations!$G:$I,3,0)))</f>
        <v/>
      </c>
      <c r="BO68" s="10" t="str">
        <f>IF($AE68="","",IF(OR($V68&lt;2.7,$V68&gt;90),"Age OOR",BM68+1.6449*VLOOKUP(BM$14&amp;"-rse-"&amp;$J68,Equations!$G:$I,3,0)))</f>
        <v/>
      </c>
      <c r="BP68" s="10" t="str">
        <f t="shared" si="18"/>
        <v/>
      </c>
      <c r="BQ68" s="10" t="str">
        <f>IF($AE68="","",IF(OR($V68&lt;2.7,$V68&gt;90),"Age OOR",($AE68-BM68)/VLOOKUP(BM$14&amp;"-rse-"&amp;$J68,Equations!$G:$I,3,0)))</f>
        <v/>
      </c>
      <c r="BR68" s="10" t="str">
        <f>IF($AF68="","",IF(OR($V68&lt;2.7,$V68&gt;90),"Age OOR",VLOOKUP(BR$14&amp;"-int-"&amp;$K68,Equations!$G:$I,3,0)+VLOOKUP(BR$14&amp;"-sexo-"&amp;$K68,Equations!$G:$I,3,0)*$U68+VLOOKUP(BR$14&amp;"-edad-"&amp;$K68,Equations!$G:$I,3,0)*$V68+VLOOKUP(BR$14&amp;"-est-"&amp;$K68,Equations!$G:$I,3,0)*(1/$W68)+VLOOKUP(BR$14&amp;"-imc-"&amp;$K68,Equations!$G:$I,3,0)*(1/$Q68)))</f>
        <v/>
      </c>
      <c r="BS68" s="10" t="str">
        <f>IF($AF68="","",IF(OR($V68&lt;2.7,$V68&gt;90),"Age OOR",BR68-1.6449*VLOOKUP(BR$14&amp;"-rse-"&amp;$K68,Equations!$G:$I,3,0)))</f>
        <v/>
      </c>
      <c r="BT68" s="10" t="str">
        <f>IF($AF68="","",IF(OR($V68&lt;2.7,$V68&gt;90),"Age OOR",BR68+1.6449*VLOOKUP(BR$14&amp;"-rse-"&amp;$K68,Equations!$G:$I,3,0)))</f>
        <v/>
      </c>
      <c r="BU68" s="10" t="str">
        <f t="shared" si="19"/>
        <v/>
      </c>
      <c r="BV68" s="10" t="str">
        <f>IF($AF68="","",IF(OR($V68&lt;2.7,$V68&gt;90),"Age OOR",($AF68-BR68)/VLOOKUP(BR$14&amp;"-rse-"&amp;$K68,Equations!$G:$I,3,0)))</f>
        <v/>
      </c>
      <c r="BW68" s="10" t="str">
        <f>IF($AG68="","",IF(OR($V68&lt;2.7,$V68&gt;90),"Age OOR",VLOOKUP(BW$14&amp;"-int-"&amp;$L68,Equations!$G:$I,3,0)+VLOOKUP(BW$14&amp;"-sexo-"&amp;$L68,Equations!$G:$I,3,0)*$U68+VLOOKUP(BW$14&amp;"-edad-"&amp;$L68,Equations!$G:$I,3,0)*$V68+VLOOKUP(BW$14&amp;"-est-"&amp;$L68,Equations!$G:$I,3,0)*(1/$W68)+VLOOKUP(BW$14&amp;"-imc-"&amp;$L68,Equations!$G:$I,3,0)*(1/$Q68)))</f>
        <v/>
      </c>
      <c r="BX68" s="10" t="str">
        <f>IF($AG68="","",IF(OR($V68&lt;2.7,$V68&gt;90),"Age OOR",BW68-1.6449*VLOOKUP(BW$14&amp;"-rse-"&amp;$L68,Equations!$G:$I,3,0)))</f>
        <v/>
      </c>
      <c r="BY68" s="10" t="str">
        <f>IF($AG68="","",IF(OR($V68&lt;2.7,$V68&gt;90),"Age OOR",BW68+1.6449*VLOOKUP(BW$14&amp;"-rse-"&amp;$L68,Equations!$G:$I,3,0)))</f>
        <v/>
      </c>
      <c r="BZ68" s="10" t="str">
        <f t="shared" si="20"/>
        <v/>
      </c>
      <c r="CA68" s="10" t="str">
        <f>IF($AG68="","",IF(OR($V68&lt;2.7,$V68&gt;90),"Age OOR",($AG68-BW68)/VLOOKUP(BW$14&amp;"-rse-"&amp;$L68,Equations!$G:$I,3,0)))</f>
        <v/>
      </c>
      <c r="CB68" s="10" t="str">
        <f>IF($AH68="","",IF(OR($V68&lt;2.7,$V68&gt;90),"Age OOR",VLOOKUP(CB$14&amp;"-int-"&amp;$M68,Equations!$G:$I,3,0)+VLOOKUP(CB$14&amp;"-sexo-"&amp;$M68,Equations!$G:$I,3,0)*$U68+VLOOKUP(CB$14&amp;"-edad-"&amp;$M68,Equations!$G:$I,3,0)*$V68+VLOOKUP(CB$14&amp;"-est-"&amp;$M68,Equations!$G:$I,3,0)*(1/$W68)+VLOOKUP(CB$14&amp;"-imc-"&amp;$M68,Equations!$G:$I,3,0)*(1/$Q68)))</f>
        <v/>
      </c>
      <c r="CC68" s="10" t="str">
        <f>IF($AH68="","",IF(OR($V68&lt;2.7,$V68&gt;90),"Age OOR",CB68-1.6449*VLOOKUP(CB$14&amp;"-rse-"&amp;$M68,Equations!$G:$I,3,0)))</f>
        <v/>
      </c>
      <c r="CD68" s="10" t="str">
        <f>IF($AH68="","",IF(OR($V68&lt;2.7,$V68&gt;90),"Age OOR",CB68+1.6449*VLOOKUP(CB$14&amp;"-rse-"&amp;$M68,Equations!$G:$I,3,0)))</f>
        <v/>
      </c>
      <c r="CE68" s="10" t="str">
        <f t="shared" si="21"/>
        <v/>
      </c>
      <c r="CF68" s="10" t="str">
        <f>IF($AH68="","",IF(OR($V68&lt;2.7,$V68&gt;90),"Age OOR",($AH68-CB68)/VLOOKUP(CB$14&amp;"-rse-"&amp;$M68,Equations!$G:$I,3,0)))</f>
        <v/>
      </c>
      <c r="CG68" s="10" t="str">
        <f>IF($AI68="","",IF(OR($V68&lt;2.7,$V68&gt;90),"Age OOR",VLOOKUP(CG$14&amp;"-int-"&amp;$N68,Equations!$G:$I,3,0)+VLOOKUP(CG$14&amp;"-sexo-"&amp;$N68,Equations!$G:$I,3,0)*$U68+VLOOKUP(CG$14&amp;"-edad-"&amp;$N68,Equations!$G:$I,3,0)*$V68+VLOOKUP(CG$14&amp;"-est-"&amp;$N68,Equations!$G:$I,3,0)*(1/$W68)+VLOOKUP(CG$14&amp;"-imc-"&amp;$N68,Equations!$G:$I,3,0)*(1/$Q68)))</f>
        <v/>
      </c>
      <c r="CH68" s="10" t="str">
        <f>IF($AI68="","",IF(OR($V68&lt;2.7,$V68&gt;90),"Age OOR",CG68-1.6449*VLOOKUP(CG$14&amp;"-rse-"&amp;$N68,Equations!$G:$I,3,0)))</f>
        <v/>
      </c>
      <c r="CI68" s="10" t="str">
        <f>IF($AI68="","",IF(OR($V68&lt;2.7,$V68&gt;90),"Age OOR",CG68+1.6449*VLOOKUP(CG$14&amp;"-rse-"&amp;$N68,Equations!$G:$I,3,0)))</f>
        <v/>
      </c>
      <c r="CJ68" s="10" t="str">
        <f t="shared" si="22"/>
        <v/>
      </c>
      <c r="CK68" s="10" t="str">
        <f>IF($AI68="","",IF(OR($V68&lt;2.7,$V68&gt;90),"Age OOR",($AI68-CG68)/VLOOKUP(CG$14&amp;"-rse-"&amp;$N68,Equations!$G:$I,3,0)))</f>
        <v/>
      </c>
      <c r="CL68" s="10" t="str">
        <f>IF($AJ68="","",IF(OR($V68&lt;2.7,$V68&gt;90),"Age OOR",VLOOKUP(CL$14&amp;"-int-"&amp;$O68,Equations!$G:$I,3,0)+VLOOKUP(CL$14&amp;"-sexo-"&amp;$O68,Equations!$G:$I,3,0)*$U68+VLOOKUP(CL$14&amp;"-edad-"&amp;$O68,Equations!$G:$I,3,0)*$V68+VLOOKUP(CL$14&amp;"-est-"&amp;$O68,Equations!$G:$I,3,0)*(1/$W68)+VLOOKUP(CL$14&amp;"-imc-"&amp;$O68,Equations!$G:$I,3,0)*(1/$Q68)))</f>
        <v/>
      </c>
      <c r="CM68" s="10" t="str">
        <f>IF($AJ68="","",IF(OR($V68&lt;2.7,$V68&gt;90),"Age OOR",CL68-1.6449*VLOOKUP(CL$14&amp;"-rse-"&amp;$O68,Equations!$G:$I,3,0)))</f>
        <v/>
      </c>
      <c r="CN68" s="10" t="str">
        <f>IF($AJ68="","",IF(OR($V68&lt;2.7,$V68&gt;90),"Age OOR",CL68+1.6449*VLOOKUP(CL$14&amp;"-rse-"&amp;$O68,Equations!$G:$I,3,0)))</f>
        <v/>
      </c>
      <c r="CO68" s="10" t="str">
        <f t="shared" si="23"/>
        <v/>
      </c>
      <c r="CP68" s="10" t="str">
        <f>IF($AJ68="","",IF(OR($V68&lt;2.7,$V68&gt;90),"Age OOR",($AJ68-CL68)/VLOOKUP(CL$14&amp;"-rse-"&amp;$O68,Equations!$G:$I,3,0)))</f>
        <v/>
      </c>
      <c r="CQ68" s="10" t="str">
        <f>IF($AK68="","",IF(OR($V68&lt;2.7,$V68&gt;90),"Age OOR",EXP(VLOOKUP(CQ$14&amp;"-int-"&amp;$P68,Equations!$G:$I,3,0)+VLOOKUP(CQ$14&amp;"-sexo-"&amp;$P68,Equations!$G:$I,3,0)*$U68+VLOOKUP(CQ$14&amp;"-edad-"&amp;$P68,Equations!$G:$I,3,0)*$V68+VLOOKUP(CQ$14&amp;"-est-"&amp;$P68,Equations!$G:$I,3,0)*(1/$W68)+VLOOKUP(CQ$14&amp;"-imc-"&amp;$P68,Equations!$G:$I,3,0)*(1/$Q68))))</f>
        <v/>
      </c>
      <c r="CR68" s="10" t="str">
        <f>IF($AK68="","",IF(OR($V68&lt;2.7,$V68&gt;90),"Age OOR",EXP(LN(CQ68)-1.6449*VLOOKUP(CQ$14&amp;"-rse-"&amp;$P68,Equations!$G:$I,3,0))))</f>
        <v/>
      </c>
      <c r="CS68" s="10" t="str">
        <f>IF($AK68="","",IF(OR($V68&lt;2.7,$V68&gt;90),"Age OOR",EXP(LN(CQ68)+1.6449*VLOOKUP(CQ$14&amp;"-rse-"&amp;$P68,Equations!$G:$I,3,0))))</f>
        <v/>
      </c>
      <c r="CT68" s="10" t="str">
        <f t="shared" si="24"/>
        <v/>
      </c>
      <c r="CU68" s="10" t="str">
        <f>IF($AK68="","",IF(OR($V68&lt;2.7,$V68&gt;90),"Age OOR",(LN($AK68)-LN(CQ68))/VLOOKUP(CQ$14&amp;"-rse-"&amp;$P68,Equations!$G:$I,3,0)))</f>
        <v/>
      </c>
      <c r="CV68" s="47"/>
    </row>
    <row r="69" spans="5:116" x14ac:dyDescent="0.2">
      <c r="E69" s="23" t="str">
        <f t="shared" si="0"/>
        <v>Age out of range</v>
      </c>
      <c r="F69" s="23" t="str">
        <f t="shared" si="1"/>
        <v>Age out of range</v>
      </c>
      <c r="G69" s="23" t="str">
        <f t="shared" si="2"/>
        <v>Age out of range</v>
      </c>
      <c r="H69" s="23" t="str">
        <f t="shared" si="3"/>
        <v>Age out of range</v>
      </c>
      <c r="I69" s="23" t="str">
        <f t="shared" si="4"/>
        <v>Age out of range</v>
      </c>
      <c r="J69" s="23" t="str">
        <f t="shared" si="5"/>
        <v>Age out of range</v>
      </c>
      <c r="K69" s="23" t="str">
        <f t="shared" si="6"/>
        <v>Age out of range</v>
      </c>
      <c r="L69" s="23" t="str">
        <f t="shared" si="7"/>
        <v>Age out of range</v>
      </c>
      <c r="M69" s="23" t="str">
        <f t="shared" si="8"/>
        <v>Age out of range</v>
      </c>
      <c r="N69" s="23" t="str">
        <f t="shared" si="9"/>
        <v>Age out of range</v>
      </c>
      <c r="O69" s="23" t="str">
        <f t="shared" si="10"/>
        <v>Age out of range</v>
      </c>
      <c r="P69" s="23" t="str">
        <f t="shared" si="11"/>
        <v>Age out of range</v>
      </c>
      <c r="Q69" s="23" t="e">
        <f t="shared" si="12"/>
        <v>#DIV/0!</v>
      </c>
      <c r="R69" s="17"/>
      <c r="S69" s="23">
        <v>53</v>
      </c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7"/>
      <c r="AM69" s="47"/>
      <c r="AN69" s="10" t="str">
        <f>IF($Z69="","",IF(OR($V69&lt;2.7,$V69&gt;90),"Age OOR",VLOOKUP(AN$14&amp;"-int-"&amp;$E69,Equations!$G:$I,3,0)+VLOOKUP(AN$14&amp;"-sexo-"&amp;$E69,Equations!$G:$I,3,0)*$U69+VLOOKUP(AN$14&amp;"-edad-"&amp;$E69,Equations!$G:$I,3,0)*$V69+VLOOKUP(AN$14&amp;"-est-"&amp;$E69,Equations!$G:$I,3,0)*(1/$W69)+VLOOKUP(AN$14&amp;"-imc-"&amp;$E69,Equations!$G:$I,3,0)*(1/$Q69)))</f>
        <v/>
      </c>
      <c r="AO69" s="10" t="str">
        <f>IF($Z69="","",IF(OR($V69&lt;2.7,$V69&gt;90),"Age OOR",AN69-1.6449*VLOOKUP(AN$14&amp;"-rse-"&amp;$E69,Equations!$G:$I,3,0)))</f>
        <v/>
      </c>
      <c r="AP69" s="10" t="str">
        <f>IF($Z69="","",IF(OR($V69&lt;2.7,$V69&gt;90),"Age OOR",AN69+1.6449*VLOOKUP(AN$14&amp;"-rse-"&amp;$E69,Equations!$G:$I,3,0)))</f>
        <v/>
      </c>
      <c r="AQ69" s="10" t="str">
        <f t="shared" si="13"/>
        <v/>
      </c>
      <c r="AR69" s="10" t="str">
        <f>IF($Z69="","",IF(OR($V69&lt;2.7,$V69&gt;90),"Age OOR",($Z69-AN69)/VLOOKUP(AN$14&amp;"-rse-"&amp;$E69,Equations!$G:$I,3,0)))</f>
        <v/>
      </c>
      <c r="AS69" s="10" t="str">
        <f>IF($AA69="","",IF(OR($V69&lt;2.7,$V69&gt;90),"Age OOR",VLOOKUP(AS$14&amp;"-int-"&amp;$F69,Equations!$G:$I,3,0)+VLOOKUP(AS$14&amp;"-sexo-"&amp;$F69,Equations!$G:$I,3,0)*$U69+VLOOKUP(AS$14&amp;"-edad-"&amp;$F69,Equations!$G:$I,3,0)*$V69+VLOOKUP(AS$14&amp;"-est-"&amp;$F69,Equations!$G:$I,3,0)*(1/$W69)+VLOOKUP(AS$14&amp;"-imc-"&amp;$F69,Equations!$G:$I,3,0)*(1/$Q69)))</f>
        <v/>
      </c>
      <c r="AT69" s="10" t="str">
        <f>IF($AA69="","",IF(OR($V69&lt;2.7,$V69&gt;90),"Age OOR",AS69-1.6449*VLOOKUP(AS$14&amp;"-rse-"&amp;$F69,Equations!$G:$I,3,0)))</f>
        <v/>
      </c>
      <c r="AU69" s="10" t="str">
        <f>IF($AA69="","",IF(OR($V69&lt;2.7,$V69&gt;90),"Age OOR",AS69+1.6449*VLOOKUP(AS$14&amp;"-rse-"&amp;$F69,Equations!$G:$I,3,0)))</f>
        <v/>
      </c>
      <c r="AV69" s="10" t="str">
        <f t="shared" si="14"/>
        <v/>
      </c>
      <c r="AW69" s="10" t="str">
        <f>IF($AA69="","",IF(OR($V69&lt;2.7,$V69&gt;90),"Age OOR",($AA69-AS69)/VLOOKUP(AS$14&amp;"-rse-"&amp;$F69,Equations!$G:$I,3,0)))</f>
        <v/>
      </c>
      <c r="AX69" s="10" t="str">
        <f>IF($AB69="","",IF(OR($V69&lt;2.7,$V69&gt;90),"Age OOR",VLOOKUP(AX$14&amp;"-int-"&amp;$G69,Equations!$G:$I,3,0)+VLOOKUP(AX$14&amp;"-sexo-"&amp;$G69,Equations!$G:$I,3,0)*$U69+VLOOKUP(AX$14&amp;"-edad-"&amp;$G69,Equations!$G:$I,3,0)*$V69+VLOOKUP(AX$14&amp;"-est-"&amp;$G69,Equations!$G:$I,3,0)*(1/$W69)+VLOOKUP(AX$14&amp;"-imc-"&amp;$G69,Equations!$G:$I,3,0)*(1/$Q69)))</f>
        <v/>
      </c>
      <c r="AY69" s="10" t="str">
        <f>IF($AB69="","",IF(OR($V69&lt;2.7,$V69&gt;90),"Age OOR",AX69-1.6449*VLOOKUP(AX$14&amp;"-rse-"&amp;$G69,Equations!$G:$I,3,0)))</f>
        <v/>
      </c>
      <c r="AZ69" s="10" t="str">
        <f>IF($AB69="","",IF(OR($V69&lt;2.7,$V69&gt;90),"Age OOR",AX69+1.6449*VLOOKUP(AX$14&amp;"-rse-"&amp;$G69,Equations!$G:$I,3,0)))</f>
        <v/>
      </c>
      <c r="BA69" s="10" t="str">
        <f t="shared" si="15"/>
        <v/>
      </c>
      <c r="BB69" s="10" t="str">
        <f>IF($AB69="","",IF(OR($V69&lt;2.7,$V69&gt;90),"Age OOR",($AB69-AX69)/VLOOKUP(AX$14&amp;"-rse-"&amp;$G69,Equations!$G:$I,3,0)))</f>
        <v/>
      </c>
      <c r="BC69" s="10" t="str">
        <f>IF($AC69="","",IF(OR($V69&lt;2.7,$V69&gt;90),"Age OOR",VLOOKUP(BC$14&amp;"-int-"&amp;$H69,Equations!$G:$I,3,0)+VLOOKUP(BC$14&amp;"-sexo-"&amp;$H69,Equations!$G:$I,3,0)*$U69+VLOOKUP(BC$14&amp;"-edad-"&amp;$H69,Equations!$G:$I,3,0)*$V69+VLOOKUP(BC$14&amp;"-est-"&amp;$H69,Equations!$G:$I,3,0)*(1/$W69)+VLOOKUP(BC$14&amp;"-imc-"&amp;$H69,Equations!$G:$I,3,0)*(1/$Q69)))</f>
        <v/>
      </c>
      <c r="BD69" s="10" t="str">
        <f>IF($AC69="","",IF(OR($V69&lt;2.7,$V69&gt;90),"Age OOR",BC69-1.6449*VLOOKUP(BC$14&amp;"-rse-"&amp;$H69,Equations!$G:$I,3,0)))</f>
        <v/>
      </c>
      <c r="BE69" s="10" t="str">
        <f>IF($AC69="","",IF(OR($V69&lt;2.7,$V69&gt;90),"Age OOR",BC69+1.6449*VLOOKUP(BC$14&amp;"-rse-"&amp;$H69,Equations!$G:$I,3,0)))</f>
        <v/>
      </c>
      <c r="BF69" s="10" t="str">
        <f t="shared" si="16"/>
        <v/>
      </c>
      <c r="BG69" s="10" t="str">
        <f>IF($AC69="","",IF(OR($V69&lt;2.7,$V69&gt;90),"Age OOR",($AC69-BC69)/VLOOKUP(BC$14&amp;"-rse-"&amp;$H69,Equations!$G:$I,3,0)))</f>
        <v/>
      </c>
      <c r="BH69" s="10" t="str">
        <f>IF($AD69="","",IF(OR($V69&lt;2.7,$V69&gt;90),"Age OOR",VLOOKUP(BH$14&amp;"-int-"&amp;$I69,Equations!$G:$I,3,0)+VLOOKUP(BH$14&amp;"-sexo-"&amp;$I69,Equations!$G:$I,3,0)*$U69+VLOOKUP(BH$14&amp;"-edad-"&amp;$I69,Equations!$G:$I,3,0)*$V69+VLOOKUP(BH$14&amp;"-est-"&amp;$I69,Equations!$G:$I,3,0)*(1/$W69)+VLOOKUP(BH$14&amp;"-imc-"&amp;$I69,Equations!$G:$I,3,0)*(1/$Q69)))</f>
        <v/>
      </c>
      <c r="BI69" s="10" t="str">
        <f>IF($AD69="","",IF(OR($V69&lt;2.7,$V69&gt;90),"Age OOR",BH69-1.6449*VLOOKUP(BH$14&amp;"-rse-"&amp;$I69,Equations!$G:$I,3,0)))</f>
        <v/>
      </c>
      <c r="BJ69" s="10" t="str">
        <f>IF($AD69="","",IF(OR($V69&lt;2.7,$V69&gt;90),"Age OOR",BH69+1.6449*VLOOKUP(BH$14&amp;"-rse-"&amp;$I69,Equations!$G:$I,3,0)))</f>
        <v/>
      </c>
      <c r="BK69" s="10" t="str">
        <f t="shared" si="17"/>
        <v/>
      </c>
      <c r="BL69" s="10" t="str">
        <f>IF($AD69="","",IF(OR($V69&lt;2.7,$V69&gt;90),"Age OOR",($AD69-BH69)/VLOOKUP(BH$14&amp;"-rse-"&amp;$I69,Equations!$G:$I,3,0)))</f>
        <v/>
      </c>
      <c r="BM69" s="10" t="str">
        <f>IF($AE69="","",IF(OR($V69&lt;2.7,$V69&gt;90),"Age OOR",VLOOKUP(BM$14&amp;"-int-"&amp;$J69,Equations!$G:$I,3,0)+VLOOKUP(BM$14&amp;"-sexo-"&amp;$J69,Equations!$G:$I,3,0)*$U69+VLOOKUP(BM$14&amp;"-edad-"&amp;$J69,Equations!$G:$I,3,0)*$V69+VLOOKUP(BM$14&amp;"-est-"&amp;$J69,Equations!$G:$I,3,0)*(1/$W69)+VLOOKUP(BM$14&amp;"-imc-"&amp;$J69,Equations!$G:$I,3,0)*(1/$Q69)))</f>
        <v/>
      </c>
      <c r="BN69" s="10" t="str">
        <f>IF($AE69="","",IF(OR($V69&lt;2.7,$V69&gt;90),"Age OOR",BM69-1.6449*VLOOKUP(BM$14&amp;"-rse-"&amp;$J69,Equations!$G:$I,3,0)))</f>
        <v/>
      </c>
      <c r="BO69" s="10" t="str">
        <f>IF($AE69="","",IF(OR($V69&lt;2.7,$V69&gt;90),"Age OOR",BM69+1.6449*VLOOKUP(BM$14&amp;"-rse-"&amp;$J69,Equations!$G:$I,3,0)))</f>
        <v/>
      </c>
      <c r="BP69" s="10" t="str">
        <f t="shared" si="18"/>
        <v/>
      </c>
      <c r="BQ69" s="10" t="str">
        <f>IF($AE69="","",IF(OR($V69&lt;2.7,$V69&gt;90),"Age OOR",($AE69-BM69)/VLOOKUP(BM$14&amp;"-rse-"&amp;$J69,Equations!$G:$I,3,0)))</f>
        <v/>
      </c>
      <c r="BR69" s="10" t="str">
        <f>IF($AF69="","",IF(OR($V69&lt;2.7,$V69&gt;90),"Age OOR",VLOOKUP(BR$14&amp;"-int-"&amp;$K69,Equations!$G:$I,3,0)+VLOOKUP(BR$14&amp;"-sexo-"&amp;$K69,Equations!$G:$I,3,0)*$U69+VLOOKUP(BR$14&amp;"-edad-"&amp;$K69,Equations!$G:$I,3,0)*$V69+VLOOKUP(BR$14&amp;"-est-"&amp;$K69,Equations!$G:$I,3,0)*(1/$W69)+VLOOKUP(BR$14&amp;"-imc-"&amp;$K69,Equations!$G:$I,3,0)*(1/$Q69)))</f>
        <v/>
      </c>
      <c r="BS69" s="10" t="str">
        <f>IF($AF69="","",IF(OR($V69&lt;2.7,$V69&gt;90),"Age OOR",BR69-1.6449*VLOOKUP(BR$14&amp;"-rse-"&amp;$K69,Equations!$G:$I,3,0)))</f>
        <v/>
      </c>
      <c r="BT69" s="10" t="str">
        <f>IF($AF69="","",IF(OR($V69&lt;2.7,$V69&gt;90),"Age OOR",BR69+1.6449*VLOOKUP(BR$14&amp;"-rse-"&amp;$K69,Equations!$G:$I,3,0)))</f>
        <v/>
      </c>
      <c r="BU69" s="10" t="str">
        <f t="shared" si="19"/>
        <v/>
      </c>
      <c r="BV69" s="10" t="str">
        <f>IF($AF69="","",IF(OR($V69&lt;2.7,$V69&gt;90),"Age OOR",($AF69-BR69)/VLOOKUP(BR$14&amp;"-rse-"&amp;$K69,Equations!$G:$I,3,0)))</f>
        <v/>
      </c>
      <c r="BW69" s="10" t="str">
        <f>IF($AG69="","",IF(OR($V69&lt;2.7,$V69&gt;90),"Age OOR",VLOOKUP(BW$14&amp;"-int-"&amp;$L69,Equations!$G:$I,3,0)+VLOOKUP(BW$14&amp;"-sexo-"&amp;$L69,Equations!$G:$I,3,0)*$U69+VLOOKUP(BW$14&amp;"-edad-"&amp;$L69,Equations!$G:$I,3,0)*$V69+VLOOKUP(BW$14&amp;"-est-"&amp;$L69,Equations!$G:$I,3,0)*(1/$W69)+VLOOKUP(BW$14&amp;"-imc-"&amp;$L69,Equations!$G:$I,3,0)*(1/$Q69)))</f>
        <v/>
      </c>
      <c r="BX69" s="10" t="str">
        <f>IF($AG69="","",IF(OR($V69&lt;2.7,$V69&gt;90),"Age OOR",BW69-1.6449*VLOOKUP(BW$14&amp;"-rse-"&amp;$L69,Equations!$G:$I,3,0)))</f>
        <v/>
      </c>
      <c r="BY69" s="10" t="str">
        <f>IF($AG69="","",IF(OR($V69&lt;2.7,$V69&gt;90),"Age OOR",BW69+1.6449*VLOOKUP(BW$14&amp;"-rse-"&amp;$L69,Equations!$G:$I,3,0)))</f>
        <v/>
      </c>
      <c r="BZ69" s="10" t="str">
        <f t="shared" si="20"/>
        <v/>
      </c>
      <c r="CA69" s="10" t="str">
        <f>IF($AG69="","",IF(OR($V69&lt;2.7,$V69&gt;90),"Age OOR",($AG69-BW69)/VLOOKUP(BW$14&amp;"-rse-"&amp;$L69,Equations!$G:$I,3,0)))</f>
        <v/>
      </c>
      <c r="CB69" s="10" t="str">
        <f>IF($AH69="","",IF(OR($V69&lt;2.7,$V69&gt;90),"Age OOR",VLOOKUP(CB$14&amp;"-int-"&amp;$M69,Equations!$G:$I,3,0)+VLOOKUP(CB$14&amp;"-sexo-"&amp;$M69,Equations!$G:$I,3,0)*$U69+VLOOKUP(CB$14&amp;"-edad-"&amp;$M69,Equations!$G:$I,3,0)*$V69+VLOOKUP(CB$14&amp;"-est-"&amp;$M69,Equations!$G:$I,3,0)*(1/$W69)+VLOOKUP(CB$14&amp;"-imc-"&amp;$M69,Equations!$G:$I,3,0)*(1/$Q69)))</f>
        <v/>
      </c>
      <c r="CC69" s="10" t="str">
        <f>IF($AH69="","",IF(OR($V69&lt;2.7,$V69&gt;90),"Age OOR",CB69-1.6449*VLOOKUP(CB$14&amp;"-rse-"&amp;$M69,Equations!$G:$I,3,0)))</f>
        <v/>
      </c>
      <c r="CD69" s="10" t="str">
        <f>IF($AH69="","",IF(OR($V69&lt;2.7,$V69&gt;90),"Age OOR",CB69+1.6449*VLOOKUP(CB$14&amp;"-rse-"&amp;$M69,Equations!$G:$I,3,0)))</f>
        <v/>
      </c>
      <c r="CE69" s="10" t="str">
        <f t="shared" si="21"/>
        <v/>
      </c>
      <c r="CF69" s="10" t="str">
        <f>IF($AH69="","",IF(OR($V69&lt;2.7,$V69&gt;90),"Age OOR",($AH69-CB69)/VLOOKUP(CB$14&amp;"-rse-"&amp;$M69,Equations!$G:$I,3,0)))</f>
        <v/>
      </c>
      <c r="CG69" s="10" t="str">
        <f>IF($AI69="","",IF(OR($V69&lt;2.7,$V69&gt;90),"Age OOR",VLOOKUP(CG$14&amp;"-int-"&amp;$N69,Equations!$G:$I,3,0)+VLOOKUP(CG$14&amp;"-sexo-"&amp;$N69,Equations!$G:$I,3,0)*$U69+VLOOKUP(CG$14&amp;"-edad-"&amp;$N69,Equations!$G:$I,3,0)*$V69+VLOOKUP(CG$14&amp;"-est-"&amp;$N69,Equations!$G:$I,3,0)*(1/$W69)+VLOOKUP(CG$14&amp;"-imc-"&amp;$N69,Equations!$G:$I,3,0)*(1/$Q69)))</f>
        <v/>
      </c>
      <c r="CH69" s="10" t="str">
        <f>IF($AI69="","",IF(OR($V69&lt;2.7,$V69&gt;90),"Age OOR",CG69-1.6449*VLOOKUP(CG$14&amp;"-rse-"&amp;$N69,Equations!$G:$I,3,0)))</f>
        <v/>
      </c>
      <c r="CI69" s="10" t="str">
        <f>IF($AI69="","",IF(OR($V69&lt;2.7,$V69&gt;90),"Age OOR",CG69+1.6449*VLOOKUP(CG$14&amp;"-rse-"&amp;$N69,Equations!$G:$I,3,0)))</f>
        <v/>
      </c>
      <c r="CJ69" s="10" t="str">
        <f t="shared" si="22"/>
        <v/>
      </c>
      <c r="CK69" s="10" t="str">
        <f>IF($AI69="","",IF(OR($V69&lt;2.7,$V69&gt;90),"Age OOR",($AI69-CG69)/VLOOKUP(CG$14&amp;"-rse-"&amp;$N69,Equations!$G:$I,3,0)))</f>
        <v/>
      </c>
      <c r="CL69" s="10" t="str">
        <f>IF($AJ69="","",IF(OR($V69&lt;2.7,$V69&gt;90),"Age OOR",VLOOKUP(CL$14&amp;"-int-"&amp;$O69,Equations!$G:$I,3,0)+VLOOKUP(CL$14&amp;"-sexo-"&amp;$O69,Equations!$G:$I,3,0)*$U69+VLOOKUP(CL$14&amp;"-edad-"&amp;$O69,Equations!$G:$I,3,0)*$V69+VLOOKUP(CL$14&amp;"-est-"&amp;$O69,Equations!$G:$I,3,0)*(1/$W69)+VLOOKUP(CL$14&amp;"-imc-"&amp;$O69,Equations!$G:$I,3,0)*(1/$Q69)))</f>
        <v/>
      </c>
      <c r="CM69" s="10" t="str">
        <f>IF($AJ69="","",IF(OR($V69&lt;2.7,$V69&gt;90),"Age OOR",CL69-1.6449*VLOOKUP(CL$14&amp;"-rse-"&amp;$O69,Equations!$G:$I,3,0)))</f>
        <v/>
      </c>
      <c r="CN69" s="10" t="str">
        <f>IF($AJ69="","",IF(OR($V69&lt;2.7,$V69&gt;90),"Age OOR",CL69+1.6449*VLOOKUP(CL$14&amp;"-rse-"&amp;$O69,Equations!$G:$I,3,0)))</f>
        <v/>
      </c>
      <c r="CO69" s="10" t="str">
        <f t="shared" si="23"/>
        <v/>
      </c>
      <c r="CP69" s="10" t="str">
        <f>IF($AJ69="","",IF(OR($V69&lt;2.7,$V69&gt;90),"Age OOR",($AJ69-CL69)/VLOOKUP(CL$14&amp;"-rse-"&amp;$O69,Equations!$G:$I,3,0)))</f>
        <v/>
      </c>
      <c r="CQ69" s="10" t="str">
        <f>IF($AK69="","",IF(OR($V69&lt;2.7,$V69&gt;90),"Age OOR",EXP(VLOOKUP(CQ$14&amp;"-int-"&amp;$P69,Equations!$G:$I,3,0)+VLOOKUP(CQ$14&amp;"-sexo-"&amp;$P69,Equations!$G:$I,3,0)*$U69+VLOOKUP(CQ$14&amp;"-edad-"&amp;$P69,Equations!$G:$I,3,0)*$V69+VLOOKUP(CQ$14&amp;"-est-"&amp;$P69,Equations!$G:$I,3,0)*(1/$W69)+VLOOKUP(CQ$14&amp;"-imc-"&amp;$P69,Equations!$G:$I,3,0)*(1/$Q69))))</f>
        <v/>
      </c>
      <c r="CR69" s="10" t="str">
        <f>IF($AK69="","",IF(OR($V69&lt;2.7,$V69&gt;90),"Age OOR",EXP(LN(CQ69)-1.6449*VLOOKUP(CQ$14&amp;"-rse-"&amp;$P69,Equations!$G:$I,3,0))))</f>
        <v/>
      </c>
      <c r="CS69" s="10" t="str">
        <f>IF($AK69="","",IF(OR($V69&lt;2.7,$V69&gt;90),"Age OOR",EXP(LN(CQ69)+1.6449*VLOOKUP(CQ$14&amp;"-rse-"&amp;$P69,Equations!$G:$I,3,0))))</f>
        <v/>
      </c>
      <c r="CT69" s="10" t="str">
        <f t="shared" si="24"/>
        <v/>
      </c>
      <c r="CU69" s="10" t="str">
        <f>IF($AK69="","",IF(OR($V69&lt;2.7,$V69&gt;90),"Age OOR",(LN($AK69)-LN(CQ69))/VLOOKUP(CQ$14&amp;"-rse-"&amp;$P69,Equations!$G:$I,3,0)))</f>
        <v/>
      </c>
      <c r="CV69" s="47"/>
      <c r="CX69" s="54"/>
    </row>
    <row r="70" spans="5:116" x14ac:dyDescent="0.2">
      <c r="E70" s="23" t="str">
        <f t="shared" si="0"/>
        <v>Age out of range</v>
      </c>
      <c r="F70" s="23" t="str">
        <f t="shared" si="1"/>
        <v>Age out of range</v>
      </c>
      <c r="G70" s="23" t="str">
        <f t="shared" si="2"/>
        <v>Age out of range</v>
      </c>
      <c r="H70" s="23" t="str">
        <f t="shared" si="3"/>
        <v>Age out of range</v>
      </c>
      <c r="I70" s="23" t="str">
        <f t="shared" si="4"/>
        <v>Age out of range</v>
      </c>
      <c r="J70" s="23" t="str">
        <f t="shared" si="5"/>
        <v>Age out of range</v>
      </c>
      <c r="K70" s="23" t="str">
        <f t="shared" si="6"/>
        <v>Age out of range</v>
      </c>
      <c r="L70" s="23" t="str">
        <f t="shared" si="7"/>
        <v>Age out of range</v>
      </c>
      <c r="M70" s="23" t="str">
        <f t="shared" si="8"/>
        <v>Age out of range</v>
      </c>
      <c r="N70" s="23" t="str">
        <f t="shared" si="9"/>
        <v>Age out of range</v>
      </c>
      <c r="O70" s="23" t="str">
        <f t="shared" si="10"/>
        <v>Age out of range</v>
      </c>
      <c r="P70" s="23" t="str">
        <f t="shared" si="11"/>
        <v>Age out of range</v>
      </c>
      <c r="Q70" s="23" t="e">
        <f t="shared" si="12"/>
        <v>#DIV/0!</v>
      </c>
      <c r="R70" s="17"/>
      <c r="S70" s="23">
        <v>54</v>
      </c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7"/>
      <c r="AM70" s="47"/>
      <c r="AN70" s="10" t="str">
        <f>IF($Z70="","",IF(OR($V70&lt;2.7,$V70&gt;90),"Age OOR",VLOOKUP(AN$14&amp;"-int-"&amp;$E70,Equations!$G:$I,3,0)+VLOOKUP(AN$14&amp;"-sexo-"&amp;$E70,Equations!$G:$I,3,0)*$U70+VLOOKUP(AN$14&amp;"-edad-"&amp;$E70,Equations!$G:$I,3,0)*$V70+VLOOKUP(AN$14&amp;"-est-"&amp;$E70,Equations!$G:$I,3,0)*(1/$W70)+VLOOKUP(AN$14&amp;"-imc-"&amp;$E70,Equations!$G:$I,3,0)*(1/$Q70)))</f>
        <v/>
      </c>
      <c r="AO70" s="10" t="str">
        <f>IF($Z70="","",IF(OR($V70&lt;2.7,$V70&gt;90),"Age OOR",AN70-1.6449*VLOOKUP(AN$14&amp;"-rse-"&amp;$E70,Equations!$G:$I,3,0)))</f>
        <v/>
      </c>
      <c r="AP70" s="10" t="str">
        <f>IF($Z70="","",IF(OR($V70&lt;2.7,$V70&gt;90),"Age OOR",AN70+1.6449*VLOOKUP(AN$14&amp;"-rse-"&amp;$E70,Equations!$G:$I,3,0)))</f>
        <v/>
      </c>
      <c r="AQ70" s="10" t="str">
        <f t="shared" si="13"/>
        <v/>
      </c>
      <c r="AR70" s="10" t="str">
        <f>IF($Z70="","",IF(OR($V70&lt;2.7,$V70&gt;90),"Age OOR",($Z70-AN70)/VLOOKUP(AN$14&amp;"-rse-"&amp;$E70,Equations!$G:$I,3,0)))</f>
        <v/>
      </c>
      <c r="AS70" s="10" t="str">
        <f>IF($AA70="","",IF(OR($V70&lt;2.7,$V70&gt;90),"Age OOR",VLOOKUP(AS$14&amp;"-int-"&amp;$F70,Equations!$G:$I,3,0)+VLOOKUP(AS$14&amp;"-sexo-"&amp;$F70,Equations!$G:$I,3,0)*$U70+VLOOKUP(AS$14&amp;"-edad-"&amp;$F70,Equations!$G:$I,3,0)*$V70+VLOOKUP(AS$14&amp;"-est-"&amp;$F70,Equations!$G:$I,3,0)*(1/$W70)+VLOOKUP(AS$14&amp;"-imc-"&amp;$F70,Equations!$G:$I,3,0)*(1/$Q70)))</f>
        <v/>
      </c>
      <c r="AT70" s="10" t="str">
        <f>IF($AA70="","",IF(OR($V70&lt;2.7,$V70&gt;90),"Age OOR",AS70-1.6449*VLOOKUP(AS$14&amp;"-rse-"&amp;$F70,Equations!$G:$I,3,0)))</f>
        <v/>
      </c>
      <c r="AU70" s="10" t="str">
        <f>IF($AA70="","",IF(OR($V70&lt;2.7,$V70&gt;90),"Age OOR",AS70+1.6449*VLOOKUP(AS$14&amp;"-rse-"&amp;$F70,Equations!$G:$I,3,0)))</f>
        <v/>
      </c>
      <c r="AV70" s="10" t="str">
        <f t="shared" si="14"/>
        <v/>
      </c>
      <c r="AW70" s="10" t="str">
        <f>IF($AA70="","",IF(OR($V70&lt;2.7,$V70&gt;90),"Age OOR",($AA70-AS70)/VLOOKUP(AS$14&amp;"-rse-"&amp;$F70,Equations!$G:$I,3,0)))</f>
        <v/>
      </c>
      <c r="AX70" s="10" t="str">
        <f>IF($AB70="","",IF(OR($V70&lt;2.7,$V70&gt;90),"Age OOR",VLOOKUP(AX$14&amp;"-int-"&amp;$G70,Equations!$G:$I,3,0)+VLOOKUP(AX$14&amp;"-sexo-"&amp;$G70,Equations!$G:$I,3,0)*$U70+VLOOKUP(AX$14&amp;"-edad-"&amp;$G70,Equations!$G:$I,3,0)*$V70+VLOOKUP(AX$14&amp;"-est-"&amp;$G70,Equations!$G:$I,3,0)*(1/$W70)+VLOOKUP(AX$14&amp;"-imc-"&amp;$G70,Equations!$G:$I,3,0)*(1/$Q70)))</f>
        <v/>
      </c>
      <c r="AY70" s="10" t="str">
        <f>IF($AB70="","",IF(OR($V70&lt;2.7,$V70&gt;90),"Age OOR",AX70-1.6449*VLOOKUP(AX$14&amp;"-rse-"&amp;$G70,Equations!$G:$I,3,0)))</f>
        <v/>
      </c>
      <c r="AZ70" s="10" t="str">
        <f>IF($AB70="","",IF(OR($V70&lt;2.7,$V70&gt;90),"Age OOR",AX70+1.6449*VLOOKUP(AX$14&amp;"-rse-"&amp;$G70,Equations!$G:$I,3,0)))</f>
        <v/>
      </c>
      <c r="BA70" s="10" t="str">
        <f t="shared" si="15"/>
        <v/>
      </c>
      <c r="BB70" s="10" t="str">
        <f>IF($AB70="","",IF(OR($V70&lt;2.7,$V70&gt;90),"Age OOR",($AB70-AX70)/VLOOKUP(AX$14&amp;"-rse-"&amp;$G70,Equations!$G:$I,3,0)))</f>
        <v/>
      </c>
      <c r="BC70" s="10" t="str">
        <f>IF($AC70="","",IF(OR($V70&lt;2.7,$V70&gt;90),"Age OOR",VLOOKUP(BC$14&amp;"-int-"&amp;$H70,Equations!$G:$I,3,0)+VLOOKUP(BC$14&amp;"-sexo-"&amp;$H70,Equations!$G:$I,3,0)*$U70+VLOOKUP(BC$14&amp;"-edad-"&amp;$H70,Equations!$G:$I,3,0)*$V70+VLOOKUP(BC$14&amp;"-est-"&amp;$H70,Equations!$G:$I,3,0)*(1/$W70)+VLOOKUP(BC$14&amp;"-imc-"&amp;$H70,Equations!$G:$I,3,0)*(1/$Q70)))</f>
        <v/>
      </c>
      <c r="BD70" s="10" t="str">
        <f>IF($AC70="","",IF(OR($V70&lt;2.7,$V70&gt;90),"Age OOR",BC70-1.6449*VLOOKUP(BC$14&amp;"-rse-"&amp;$H70,Equations!$G:$I,3,0)))</f>
        <v/>
      </c>
      <c r="BE70" s="10" t="str">
        <f>IF($AC70="","",IF(OR($V70&lt;2.7,$V70&gt;90),"Age OOR",BC70+1.6449*VLOOKUP(BC$14&amp;"-rse-"&amp;$H70,Equations!$G:$I,3,0)))</f>
        <v/>
      </c>
      <c r="BF70" s="10" t="str">
        <f t="shared" si="16"/>
        <v/>
      </c>
      <c r="BG70" s="10" t="str">
        <f>IF($AC70="","",IF(OR($V70&lt;2.7,$V70&gt;90),"Age OOR",($AC70-BC70)/VLOOKUP(BC$14&amp;"-rse-"&amp;$H70,Equations!$G:$I,3,0)))</f>
        <v/>
      </c>
      <c r="BH70" s="10" t="str">
        <f>IF($AD70="","",IF(OR($V70&lt;2.7,$V70&gt;90),"Age OOR",VLOOKUP(BH$14&amp;"-int-"&amp;$I70,Equations!$G:$I,3,0)+VLOOKUP(BH$14&amp;"-sexo-"&amp;$I70,Equations!$G:$I,3,0)*$U70+VLOOKUP(BH$14&amp;"-edad-"&amp;$I70,Equations!$G:$I,3,0)*$V70+VLOOKUP(BH$14&amp;"-est-"&amp;$I70,Equations!$G:$I,3,0)*(1/$W70)+VLOOKUP(BH$14&amp;"-imc-"&amp;$I70,Equations!$G:$I,3,0)*(1/$Q70)))</f>
        <v/>
      </c>
      <c r="BI70" s="10" t="str">
        <f>IF($AD70="","",IF(OR($V70&lt;2.7,$V70&gt;90),"Age OOR",BH70-1.6449*VLOOKUP(BH$14&amp;"-rse-"&amp;$I70,Equations!$G:$I,3,0)))</f>
        <v/>
      </c>
      <c r="BJ70" s="10" t="str">
        <f>IF($AD70="","",IF(OR($V70&lt;2.7,$V70&gt;90),"Age OOR",BH70+1.6449*VLOOKUP(BH$14&amp;"-rse-"&amp;$I70,Equations!$G:$I,3,0)))</f>
        <v/>
      </c>
      <c r="BK70" s="10" t="str">
        <f t="shared" si="17"/>
        <v/>
      </c>
      <c r="BL70" s="10" t="str">
        <f>IF($AD70="","",IF(OR($V70&lt;2.7,$V70&gt;90),"Age OOR",($AD70-BH70)/VLOOKUP(BH$14&amp;"-rse-"&amp;$I70,Equations!$G:$I,3,0)))</f>
        <v/>
      </c>
      <c r="BM70" s="10" t="str">
        <f>IF($AE70="","",IF(OR($V70&lt;2.7,$V70&gt;90),"Age OOR",VLOOKUP(BM$14&amp;"-int-"&amp;$J70,Equations!$G:$I,3,0)+VLOOKUP(BM$14&amp;"-sexo-"&amp;$J70,Equations!$G:$I,3,0)*$U70+VLOOKUP(BM$14&amp;"-edad-"&amp;$J70,Equations!$G:$I,3,0)*$V70+VLOOKUP(BM$14&amp;"-est-"&amp;$J70,Equations!$G:$I,3,0)*(1/$W70)+VLOOKUP(BM$14&amp;"-imc-"&amp;$J70,Equations!$G:$I,3,0)*(1/$Q70)))</f>
        <v/>
      </c>
      <c r="BN70" s="10" t="str">
        <f>IF($AE70="","",IF(OR($V70&lt;2.7,$V70&gt;90),"Age OOR",BM70-1.6449*VLOOKUP(BM$14&amp;"-rse-"&amp;$J70,Equations!$G:$I,3,0)))</f>
        <v/>
      </c>
      <c r="BO70" s="10" t="str">
        <f>IF($AE70="","",IF(OR($V70&lt;2.7,$V70&gt;90),"Age OOR",BM70+1.6449*VLOOKUP(BM$14&amp;"-rse-"&amp;$J70,Equations!$G:$I,3,0)))</f>
        <v/>
      </c>
      <c r="BP70" s="10" t="str">
        <f t="shared" si="18"/>
        <v/>
      </c>
      <c r="BQ70" s="10" t="str">
        <f>IF($AE70="","",IF(OR($V70&lt;2.7,$V70&gt;90),"Age OOR",($AE70-BM70)/VLOOKUP(BM$14&amp;"-rse-"&amp;$J70,Equations!$G:$I,3,0)))</f>
        <v/>
      </c>
      <c r="BR70" s="10" t="str">
        <f>IF($AF70="","",IF(OR($V70&lt;2.7,$V70&gt;90),"Age OOR",VLOOKUP(BR$14&amp;"-int-"&amp;$K70,Equations!$G:$I,3,0)+VLOOKUP(BR$14&amp;"-sexo-"&amp;$K70,Equations!$G:$I,3,0)*$U70+VLOOKUP(BR$14&amp;"-edad-"&amp;$K70,Equations!$G:$I,3,0)*$V70+VLOOKUP(BR$14&amp;"-est-"&amp;$K70,Equations!$G:$I,3,0)*(1/$W70)+VLOOKUP(BR$14&amp;"-imc-"&amp;$K70,Equations!$G:$I,3,0)*(1/$Q70)))</f>
        <v/>
      </c>
      <c r="BS70" s="10" t="str">
        <f>IF($AF70="","",IF(OR($V70&lt;2.7,$V70&gt;90),"Age OOR",BR70-1.6449*VLOOKUP(BR$14&amp;"-rse-"&amp;$K70,Equations!$G:$I,3,0)))</f>
        <v/>
      </c>
      <c r="BT70" s="10" t="str">
        <f>IF($AF70="","",IF(OR($V70&lt;2.7,$V70&gt;90),"Age OOR",BR70+1.6449*VLOOKUP(BR$14&amp;"-rse-"&amp;$K70,Equations!$G:$I,3,0)))</f>
        <v/>
      </c>
      <c r="BU70" s="10" t="str">
        <f t="shared" si="19"/>
        <v/>
      </c>
      <c r="BV70" s="10" t="str">
        <f>IF($AF70="","",IF(OR($V70&lt;2.7,$V70&gt;90),"Age OOR",($AF70-BR70)/VLOOKUP(BR$14&amp;"-rse-"&amp;$K70,Equations!$G:$I,3,0)))</f>
        <v/>
      </c>
      <c r="BW70" s="10" t="str">
        <f>IF($AG70="","",IF(OR($V70&lt;2.7,$V70&gt;90),"Age OOR",VLOOKUP(BW$14&amp;"-int-"&amp;$L70,Equations!$G:$I,3,0)+VLOOKUP(BW$14&amp;"-sexo-"&amp;$L70,Equations!$G:$I,3,0)*$U70+VLOOKUP(BW$14&amp;"-edad-"&amp;$L70,Equations!$G:$I,3,0)*$V70+VLOOKUP(BW$14&amp;"-est-"&amp;$L70,Equations!$G:$I,3,0)*(1/$W70)+VLOOKUP(BW$14&amp;"-imc-"&amp;$L70,Equations!$G:$I,3,0)*(1/$Q70)))</f>
        <v/>
      </c>
      <c r="BX70" s="10" t="str">
        <f>IF($AG70="","",IF(OR($V70&lt;2.7,$V70&gt;90),"Age OOR",BW70-1.6449*VLOOKUP(BW$14&amp;"-rse-"&amp;$L70,Equations!$G:$I,3,0)))</f>
        <v/>
      </c>
      <c r="BY70" s="10" t="str">
        <f>IF($AG70="","",IF(OR($V70&lt;2.7,$V70&gt;90),"Age OOR",BW70+1.6449*VLOOKUP(BW$14&amp;"-rse-"&amp;$L70,Equations!$G:$I,3,0)))</f>
        <v/>
      </c>
      <c r="BZ70" s="10" t="str">
        <f t="shared" si="20"/>
        <v/>
      </c>
      <c r="CA70" s="10" t="str">
        <f>IF($AG70="","",IF(OR($V70&lt;2.7,$V70&gt;90),"Age OOR",($AG70-BW70)/VLOOKUP(BW$14&amp;"-rse-"&amp;$L70,Equations!$G:$I,3,0)))</f>
        <v/>
      </c>
      <c r="CB70" s="10" t="str">
        <f>IF($AH70="","",IF(OR($V70&lt;2.7,$V70&gt;90),"Age OOR",VLOOKUP(CB$14&amp;"-int-"&amp;$M70,Equations!$G:$I,3,0)+VLOOKUP(CB$14&amp;"-sexo-"&amp;$M70,Equations!$G:$I,3,0)*$U70+VLOOKUP(CB$14&amp;"-edad-"&amp;$M70,Equations!$G:$I,3,0)*$V70+VLOOKUP(CB$14&amp;"-est-"&amp;$M70,Equations!$G:$I,3,0)*(1/$W70)+VLOOKUP(CB$14&amp;"-imc-"&amp;$M70,Equations!$G:$I,3,0)*(1/$Q70)))</f>
        <v/>
      </c>
      <c r="CC70" s="10" t="str">
        <f>IF($AH70="","",IF(OR($V70&lt;2.7,$V70&gt;90),"Age OOR",CB70-1.6449*VLOOKUP(CB$14&amp;"-rse-"&amp;$M70,Equations!$G:$I,3,0)))</f>
        <v/>
      </c>
      <c r="CD70" s="10" t="str">
        <f>IF($AH70="","",IF(OR($V70&lt;2.7,$V70&gt;90),"Age OOR",CB70+1.6449*VLOOKUP(CB$14&amp;"-rse-"&amp;$M70,Equations!$G:$I,3,0)))</f>
        <v/>
      </c>
      <c r="CE70" s="10" t="str">
        <f t="shared" si="21"/>
        <v/>
      </c>
      <c r="CF70" s="10" t="str">
        <f>IF($AH70="","",IF(OR($V70&lt;2.7,$V70&gt;90),"Age OOR",($AH70-CB70)/VLOOKUP(CB$14&amp;"-rse-"&amp;$M70,Equations!$G:$I,3,0)))</f>
        <v/>
      </c>
      <c r="CG70" s="10" t="str">
        <f>IF($AI70="","",IF(OR($V70&lt;2.7,$V70&gt;90),"Age OOR",VLOOKUP(CG$14&amp;"-int-"&amp;$N70,Equations!$G:$I,3,0)+VLOOKUP(CG$14&amp;"-sexo-"&amp;$N70,Equations!$G:$I,3,0)*$U70+VLOOKUP(CG$14&amp;"-edad-"&amp;$N70,Equations!$G:$I,3,0)*$V70+VLOOKUP(CG$14&amp;"-est-"&amp;$N70,Equations!$G:$I,3,0)*(1/$W70)+VLOOKUP(CG$14&amp;"-imc-"&amp;$N70,Equations!$G:$I,3,0)*(1/$Q70)))</f>
        <v/>
      </c>
      <c r="CH70" s="10" t="str">
        <f>IF($AI70="","",IF(OR($V70&lt;2.7,$V70&gt;90),"Age OOR",CG70-1.6449*VLOOKUP(CG$14&amp;"-rse-"&amp;$N70,Equations!$G:$I,3,0)))</f>
        <v/>
      </c>
      <c r="CI70" s="10" t="str">
        <f>IF($AI70="","",IF(OR($V70&lt;2.7,$V70&gt;90),"Age OOR",CG70+1.6449*VLOOKUP(CG$14&amp;"-rse-"&amp;$N70,Equations!$G:$I,3,0)))</f>
        <v/>
      </c>
      <c r="CJ70" s="10" t="str">
        <f t="shared" si="22"/>
        <v/>
      </c>
      <c r="CK70" s="10" t="str">
        <f>IF($AI70="","",IF(OR($V70&lt;2.7,$V70&gt;90),"Age OOR",($AI70-CG70)/VLOOKUP(CG$14&amp;"-rse-"&amp;$N70,Equations!$G:$I,3,0)))</f>
        <v/>
      </c>
      <c r="CL70" s="10" t="str">
        <f>IF($AJ70="","",IF(OR($V70&lt;2.7,$V70&gt;90),"Age OOR",VLOOKUP(CL$14&amp;"-int-"&amp;$O70,Equations!$G:$I,3,0)+VLOOKUP(CL$14&amp;"-sexo-"&amp;$O70,Equations!$G:$I,3,0)*$U70+VLOOKUP(CL$14&amp;"-edad-"&amp;$O70,Equations!$G:$I,3,0)*$V70+VLOOKUP(CL$14&amp;"-est-"&amp;$O70,Equations!$G:$I,3,0)*(1/$W70)+VLOOKUP(CL$14&amp;"-imc-"&amp;$O70,Equations!$G:$I,3,0)*(1/$Q70)))</f>
        <v/>
      </c>
      <c r="CM70" s="10" t="str">
        <f>IF($AJ70="","",IF(OR($V70&lt;2.7,$V70&gt;90),"Age OOR",CL70-1.6449*VLOOKUP(CL$14&amp;"-rse-"&amp;$O70,Equations!$G:$I,3,0)))</f>
        <v/>
      </c>
      <c r="CN70" s="10" t="str">
        <f>IF($AJ70="","",IF(OR($V70&lt;2.7,$V70&gt;90),"Age OOR",CL70+1.6449*VLOOKUP(CL$14&amp;"-rse-"&amp;$O70,Equations!$G:$I,3,0)))</f>
        <v/>
      </c>
      <c r="CO70" s="10" t="str">
        <f t="shared" si="23"/>
        <v/>
      </c>
      <c r="CP70" s="10" t="str">
        <f>IF($AJ70="","",IF(OR($V70&lt;2.7,$V70&gt;90),"Age OOR",($AJ70-CL70)/VLOOKUP(CL$14&amp;"-rse-"&amp;$O70,Equations!$G:$I,3,0)))</f>
        <v/>
      </c>
      <c r="CQ70" s="10" t="str">
        <f>IF($AK70="","",IF(OR($V70&lt;2.7,$V70&gt;90),"Age OOR",EXP(VLOOKUP(CQ$14&amp;"-int-"&amp;$P70,Equations!$G:$I,3,0)+VLOOKUP(CQ$14&amp;"-sexo-"&amp;$P70,Equations!$G:$I,3,0)*$U70+VLOOKUP(CQ$14&amp;"-edad-"&amp;$P70,Equations!$G:$I,3,0)*$V70+VLOOKUP(CQ$14&amp;"-est-"&amp;$P70,Equations!$G:$I,3,0)*(1/$W70)+VLOOKUP(CQ$14&amp;"-imc-"&amp;$P70,Equations!$G:$I,3,0)*(1/$Q70))))</f>
        <v/>
      </c>
      <c r="CR70" s="10" t="str">
        <f>IF($AK70="","",IF(OR($V70&lt;2.7,$V70&gt;90),"Age OOR",EXP(LN(CQ70)-1.6449*VLOOKUP(CQ$14&amp;"-rse-"&amp;$P70,Equations!$G:$I,3,0))))</f>
        <v/>
      </c>
      <c r="CS70" s="10" t="str">
        <f>IF($AK70="","",IF(OR($V70&lt;2.7,$V70&gt;90),"Age OOR",EXP(LN(CQ70)+1.6449*VLOOKUP(CQ$14&amp;"-rse-"&amp;$P70,Equations!$G:$I,3,0))))</f>
        <v/>
      </c>
      <c r="CT70" s="10" t="str">
        <f t="shared" si="24"/>
        <v/>
      </c>
      <c r="CU70" s="10" t="str">
        <f>IF($AK70="","",IF(OR($V70&lt;2.7,$V70&gt;90),"Age OOR",(LN($AK70)-LN(CQ70))/VLOOKUP(CQ$14&amp;"-rse-"&amp;$P70,Equations!$G:$I,3,0)))</f>
        <v/>
      </c>
      <c r="CV70" s="47"/>
    </row>
    <row r="71" spans="5:116" x14ac:dyDescent="0.2">
      <c r="E71" s="23" t="str">
        <f t="shared" si="0"/>
        <v>Age out of range</v>
      </c>
      <c r="F71" s="23" t="str">
        <f t="shared" si="1"/>
        <v>Age out of range</v>
      </c>
      <c r="G71" s="23" t="str">
        <f t="shared" si="2"/>
        <v>Age out of range</v>
      </c>
      <c r="H71" s="23" t="str">
        <f t="shared" si="3"/>
        <v>Age out of range</v>
      </c>
      <c r="I71" s="23" t="str">
        <f t="shared" si="4"/>
        <v>Age out of range</v>
      </c>
      <c r="J71" s="23" t="str">
        <f t="shared" si="5"/>
        <v>Age out of range</v>
      </c>
      <c r="K71" s="23" t="str">
        <f t="shared" si="6"/>
        <v>Age out of range</v>
      </c>
      <c r="L71" s="23" t="str">
        <f t="shared" si="7"/>
        <v>Age out of range</v>
      </c>
      <c r="M71" s="23" t="str">
        <f t="shared" si="8"/>
        <v>Age out of range</v>
      </c>
      <c r="N71" s="23" t="str">
        <f t="shared" si="9"/>
        <v>Age out of range</v>
      </c>
      <c r="O71" s="23" t="str">
        <f t="shared" si="10"/>
        <v>Age out of range</v>
      </c>
      <c r="P71" s="23" t="str">
        <f t="shared" si="11"/>
        <v>Age out of range</v>
      </c>
      <c r="Q71" s="23" t="e">
        <f t="shared" si="12"/>
        <v>#DIV/0!</v>
      </c>
      <c r="R71" s="17"/>
      <c r="S71" s="23">
        <v>55</v>
      </c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7"/>
      <c r="AM71" s="47"/>
      <c r="AN71" s="10" t="str">
        <f>IF($Z71="","",IF(OR($V71&lt;2.7,$V71&gt;90),"Age OOR",VLOOKUP(AN$14&amp;"-int-"&amp;$E71,Equations!$G:$I,3,0)+VLOOKUP(AN$14&amp;"-sexo-"&amp;$E71,Equations!$G:$I,3,0)*$U71+VLOOKUP(AN$14&amp;"-edad-"&amp;$E71,Equations!$G:$I,3,0)*$V71+VLOOKUP(AN$14&amp;"-est-"&amp;$E71,Equations!$G:$I,3,0)*(1/$W71)+VLOOKUP(AN$14&amp;"-imc-"&amp;$E71,Equations!$G:$I,3,0)*(1/$Q71)))</f>
        <v/>
      </c>
      <c r="AO71" s="10" t="str">
        <f>IF($Z71="","",IF(OR($V71&lt;2.7,$V71&gt;90),"Age OOR",AN71-1.6449*VLOOKUP(AN$14&amp;"-rse-"&amp;$E71,Equations!$G:$I,3,0)))</f>
        <v/>
      </c>
      <c r="AP71" s="10" t="str">
        <f>IF($Z71="","",IF(OR($V71&lt;2.7,$V71&gt;90),"Age OOR",AN71+1.6449*VLOOKUP(AN$14&amp;"-rse-"&amp;$E71,Equations!$G:$I,3,0)))</f>
        <v/>
      </c>
      <c r="AQ71" s="10" t="str">
        <f t="shared" si="13"/>
        <v/>
      </c>
      <c r="AR71" s="10" t="str">
        <f>IF($Z71="","",IF(OR($V71&lt;2.7,$V71&gt;90),"Age OOR",($Z71-AN71)/VLOOKUP(AN$14&amp;"-rse-"&amp;$E71,Equations!$G:$I,3,0)))</f>
        <v/>
      </c>
      <c r="AS71" s="10" t="str">
        <f>IF($AA71="","",IF(OR($V71&lt;2.7,$V71&gt;90),"Age OOR",VLOOKUP(AS$14&amp;"-int-"&amp;$F71,Equations!$G:$I,3,0)+VLOOKUP(AS$14&amp;"-sexo-"&amp;$F71,Equations!$G:$I,3,0)*$U71+VLOOKUP(AS$14&amp;"-edad-"&amp;$F71,Equations!$G:$I,3,0)*$V71+VLOOKUP(AS$14&amp;"-est-"&amp;$F71,Equations!$G:$I,3,0)*(1/$W71)+VLOOKUP(AS$14&amp;"-imc-"&amp;$F71,Equations!$G:$I,3,0)*(1/$Q71)))</f>
        <v/>
      </c>
      <c r="AT71" s="10" t="str">
        <f>IF($AA71="","",IF(OR($V71&lt;2.7,$V71&gt;90),"Age OOR",AS71-1.6449*VLOOKUP(AS$14&amp;"-rse-"&amp;$F71,Equations!$G:$I,3,0)))</f>
        <v/>
      </c>
      <c r="AU71" s="10" t="str">
        <f>IF($AA71="","",IF(OR($V71&lt;2.7,$V71&gt;90),"Age OOR",AS71+1.6449*VLOOKUP(AS$14&amp;"-rse-"&amp;$F71,Equations!$G:$I,3,0)))</f>
        <v/>
      </c>
      <c r="AV71" s="10" t="str">
        <f t="shared" si="14"/>
        <v/>
      </c>
      <c r="AW71" s="10" t="str">
        <f>IF($AA71="","",IF(OR($V71&lt;2.7,$V71&gt;90),"Age OOR",($AA71-AS71)/VLOOKUP(AS$14&amp;"-rse-"&amp;$F71,Equations!$G:$I,3,0)))</f>
        <v/>
      </c>
      <c r="AX71" s="10" t="str">
        <f>IF($AB71="","",IF(OR($V71&lt;2.7,$V71&gt;90),"Age OOR",VLOOKUP(AX$14&amp;"-int-"&amp;$G71,Equations!$G:$I,3,0)+VLOOKUP(AX$14&amp;"-sexo-"&amp;$G71,Equations!$G:$I,3,0)*$U71+VLOOKUP(AX$14&amp;"-edad-"&amp;$G71,Equations!$G:$I,3,0)*$V71+VLOOKUP(AX$14&amp;"-est-"&amp;$G71,Equations!$G:$I,3,0)*(1/$W71)+VLOOKUP(AX$14&amp;"-imc-"&amp;$G71,Equations!$G:$I,3,0)*(1/$Q71)))</f>
        <v/>
      </c>
      <c r="AY71" s="10" t="str">
        <f>IF($AB71="","",IF(OR($V71&lt;2.7,$V71&gt;90),"Age OOR",AX71-1.6449*VLOOKUP(AX$14&amp;"-rse-"&amp;$G71,Equations!$G:$I,3,0)))</f>
        <v/>
      </c>
      <c r="AZ71" s="10" t="str">
        <f>IF($AB71="","",IF(OR($V71&lt;2.7,$V71&gt;90),"Age OOR",AX71+1.6449*VLOOKUP(AX$14&amp;"-rse-"&amp;$G71,Equations!$G:$I,3,0)))</f>
        <v/>
      </c>
      <c r="BA71" s="10" t="str">
        <f t="shared" si="15"/>
        <v/>
      </c>
      <c r="BB71" s="10" t="str">
        <f>IF($AB71="","",IF(OR($V71&lt;2.7,$V71&gt;90),"Age OOR",($AB71-AX71)/VLOOKUP(AX$14&amp;"-rse-"&amp;$G71,Equations!$G:$I,3,0)))</f>
        <v/>
      </c>
      <c r="BC71" s="10" t="str">
        <f>IF($AC71="","",IF(OR($V71&lt;2.7,$V71&gt;90),"Age OOR",VLOOKUP(BC$14&amp;"-int-"&amp;$H71,Equations!$G:$I,3,0)+VLOOKUP(BC$14&amp;"-sexo-"&amp;$H71,Equations!$G:$I,3,0)*$U71+VLOOKUP(BC$14&amp;"-edad-"&amp;$H71,Equations!$G:$I,3,0)*$V71+VLOOKUP(BC$14&amp;"-est-"&amp;$H71,Equations!$G:$I,3,0)*(1/$W71)+VLOOKUP(BC$14&amp;"-imc-"&amp;$H71,Equations!$G:$I,3,0)*(1/$Q71)))</f>
        <v/>
      </c>
      <c r="BD71" s="10" t="str">
        <f>IF($AC71="","",IF(OR($V71&lt;2.7,$V71&gt;90),"Age OOR",BC71-1.6449*VLOOKUP(BC$14&amp;"-rse-"&amp;$H71,Equations!$G:$I,3,0)))</f>
        <v/>
      </c>
      <c r="BE71" s="10" t="str">
        <f>IF($AC71="","",IF(OR($V71&lt;2.7,$V71&gt;90),"Age OOR",BC71+1.6449*VLOOKUP(BC$14&amp;"-rse-"&amp;$H71,Equations!$G:$I,3,0)))</f>
        <v/>
      </c>
      <c r="BF71" s="10" t="str">
        <f t="shared" si="16"/>
        <v/>
      </c>
      <c r="BG71" s="10" t="str">
        <f>IF($AC71="","",IF(OR($V71&lt;2.7,$V71&gt;90),"Age OOR",($AC71-BC71)/VLOOKUP(BC$14&amp;"-rse-"&amp;$H71,Equations!$G:$I,3,0)))</f>
        <v/>
      </c>
      <c r="BH71" s="10" t="str">
        <f>IF($AD71="","",IF(OR($V71&lt;2.7,$V71&gt;90),"Age OOR",VLOOKUP(BH$14&amp;"-int-"&amp;$I71,Equations!$G:$I,3,0)+VLOOKUP(BH$14&amp;"-sexo-"&amp;$I71,Equations!$G:$I,3,0)*$U71+VLOOKUP(BH$14&amp;"-edad-"&amp;$I71,Equations!$G:$I,3,0)*$V71+VLOOKUP(BH$14&amp;"-est-"&amp;$I71,Equations!$G:$I,3,0)*(1/$W71)+VLOOKUP(BH$14&amp;"-imc-"&amp;$I71,Equations!$G:$I,3,0)*(1/$Q71)))</f>
        <v/>
      </c>
      <c r="BI71" s="10" t="str">
        <f>IF($AD71="","",IF(OR($V71&lt;2.7,$V71&gt;90),"Age OOR",BH71-1.6449*VLOOKUP(BH$14&amp;"-rse-"&amp;$I71,Equations!$G:$I,3,0)))</f>
        <v/>
      </c>
      <c r="BJ71" s="10" t="str">
        <f>IF($AD71="","",IF(OR($V71&lt;2.7,$V71&gt;90),"Age OOR",BH71+1.6449*VLOOKUP(BH$14&amp;"-rse-"&amp;$I71,Equations!$G:$I,3,0)))</f>
        <v/>
      </c>
      <c r="BK71" s="10" t="str">
        <f t="shared" si="17"/>
        <v/>
      </c>
      <c r="BL71" s="10" t="str">
        <f>IF($AD71="","",IF(OR($V71&lt;2.7,$V71&gt;90),"Age OOR",($AD71-BH71)/VLOOKUP(BH$14&amp;"-rse-"&amp;$I71,Equations!$G:$I,3,0)))</f>
        <v/>
      </c>
      <c r="BM71" s="10" t="str">
        <f>IF($AE71="","",IF(OR($V71&lt;2.7,$V71&gt;90),"Age OOR",VLOOKUP(BM$14&amp;"-int-"&amp;$J71,Equations!$G:$I,3,0)+VLOOKUP(BM$14&amp;"-sexo-"&amp;$J71,Equations!$G:$I,3,0)*$U71+VLOOKUP(BM$14&amp;"-edad-"&amp;$J71,Equations!$G:$I,3,0)*$V71+VLOOKUP(BM$14&amp;"-est-"&amp;$J71,Equations!$G:$I,3,0)*(1/$W71)+VLOOKUP(BM$14&amp;"-imc-"&amp;$J71,Equations!$G:$I,3,0)*(1/$Q71)))</f>
        <v/>
      </c>
      <c r="BN71" s="10" t="str">
        <f>IF($AE71="","",IF(OR($V71&lt;2.7,$V71&gt;90),"Age OOR",BM71-1.6449*VLOOKUP(BM$14&amp;"-rse-"&amp;$J71,Equations!$G:$I,3,0)))</f>
        <v/>
      </c>
      <c r="BO71" s="10" t="str">
        <f>IF($AE71="","",IF(OR($V71&lt;2.7,$V71&gt;90),"Age OOR",BM71+1.6449*VLOOKUP(BM$14&amp;"-rse-"&amp;$J71,Equations!$G:$I,3,0)))</f>
        <v/>
      </c>
      <c r="BP71" s="10" t="str">
        <f t="shared" si="18"/>
        <v/>
      </c>
      <c r="BQ71" s="10" t="str">
        <f>IF($AE71="","",IF(OR($V71&lt;2.7,$V71&gt;90),"Age OOR",($AE71-BM71)/VLOOKUP(BM$14&amp;"-rse-"&amp;$J71,Equations!$G:$I,3,0)))</f>
        <v/>
      </c>
      <c r="BR71" s="10" t="str">
        <f>IF($AF71="","",IF(OR($V71&lt;2.7,$V71&gt;90),"Age OOR",VLOOKUP(BR$14&amp;"-int-"&amp;$K71,Equations!$G:$I,3,0)+VLOOKUP(BR$14&amp;"-sexo-"&amp;$K71,Equations!$G:$I,3,0)*$U71+VLOOKUP(BR$14&amp;"-edad-"&amp;$K71,Equations!$G:$I,3,0)*$V71+VLOOKUP(BR$14&amp;"-est-"&amp;$K71,Equations!$G:$I,3,0)*(1/$W71)+VLOOKUP(BR$14&amp;"-imc-"&amp;$K71,Equations!$G:$I,3,0)*(1/$Q71)))</f>
        <v/>
      </c>
      <c r="BS71" s="10" t="str">
        <f>IF($AF71="","",IF(OR($V71&lt;2.7,$V71&gt;90),"Age OOR",BR71-1.6449*VLOOKUP(BR$14&amp;"-rse-"&amp;$K71,Equations!$G:$I,3,0)))</f>
        <v/>
      </c>
      <c r="BT71" s="10" t="str">
        <f>IF($AF71="","",IF(OR($V71&lt;2.7,$V71&gt;90),"Age OOR",BR71+1.6449*VLOOKUP(BR$14&amp;"-rse-"&amp;$K71,Equations!$G:$I,3,0)))</f>
        <v/>
      </c>
      <c r="BU71" s="10" t="str">
        <f t="shared" si="19"/>
        <v/>
      </c>
      <c r="BV71" s="10" t="str">
        <f>IF($AF71="","",IF(OR($V71&lt;2.7,$V71&gt;90),"Age OOR",($AF71-BR71)/VLOOKUP(BR$14&amp;"-rse-"&amp;$K71,Equations!$G:$I,3,0)))</f>
        <v/>
      </c>
      <c r="BW71" s="10" t="str">
        <f>IF($AG71="","",IF(OR($V71&lt;2.7,$V71&gt;90),"Age OOR",VLOOKUP(BW$14&amp;"-int-"&amp;$L71,Equations!$G:$I,3,0)+VLOOKUP(BW$14&amp;"-sexo-"&amp;$L71,Equations!$G:$I,3,0)*$U71+VLOOKUP(BW$14&amp;"-edad-"&amp;$L71,Equations!$G:$I,3,0)*$V71+VLOOKUP(BW$14&amp;"-est-"&amp;$L71,Equations!$G:$I,3,0)*(1/$W71)+VLOOKUP(BW$14&amp;"-imc-"&amp;$L71,Equations!$G:$I,3,0)*(1/$Q71)))</f>
        <v/>
      </c>
      <c r="BX71" s="10" t="str">
        <f>IF($AG71="","",IF(OR($V71&lt;2.7,$V71&gt;90),"Age OOR",BW71-1.6449*VLOOKUP(BW$14&amp;"-rse-"&amp;$L71,Equations!$G:$I,3,0)))</f>
        <v/>
      </c>
      <c r="BY71" s="10" t="str">
        <f>IF($AG71="","",IF(OR($V71&lt;2.7,$V71&gt;90),"Age OOR",BW71+1.6449*VLOOKUP(BW$14&amp;"-rse-"&amp;$L71,Equations!$G:$I,3,0)))</f>
        <v/>
      </c>
      <c r="BZ71" s="10" t="str">
        <f t="shared" si="20"/>
        <v/>
      </c>
      <c r="CA71" s="10" t="str">
        <f>IF($AG71="","",IF(OR($V71&lt;2.7,$V71&gt;90),"Age OOR",($AG71-BW71)/VLOOKUP(BW$14&amp;"-rse-"&amp;$L71,Equations!$G:$I,3,0)))</f>
        <v/>
      </c>
      <c r="CB71" s="10" t="str">
        <f>IF($AH71="","",IF(OR($V71&lt;2.7,$V71&gt;90),"Age OOR",VLOOKUP(CB$14&amp;"-int-"&amp;$M71,Equations!$G:$I,3,0)+VLOOKUP(CB$14&amp;"-sexo-"&amp;$M71,Equations!$G:$I,3,0)*$U71+VLOOKUP(CB$14&amp;"-edad-"&amp;$M71,Equations!$G:$I,3,0)*$V71+VLOOKUP(CB$14&amp;"-est-"&amp;$M71,Equations!$G:$I,3,0)*(1/$W71)+VLOOKUP(CB$14&amp;"-imc-"&amp;$M71,Equations!$G:$I,3,0)*(1/$Q71)))</f>
        <v/>
      </c>
      <c r="CC71" s="10" t="str">
        <f>IF($AH71="","",IF(OR($V71&lt;2.7,$V71&gt;90),"Age OOR",CB71-1.6449*VLOOKUP(CB$14&amp;"-rse-"&amp;$M71,Equations!$G:$I,3,0)))</f>
        <v/>
      </c>
      <c r="CD71" s="10" t="str">
        <f>IF($AH71="","",IF(OR($V71&lt;2.7,$V71&gt;90),"Age OOR",CB71+1.6449*VLOOKUP(CB$14&amp;"-rse-"&amp;$M71,Equations!$G:$I,3,0)))</f>
        <v/>
      </c>
      <c r="CE71" s="10" t="str">
        <f t="shared" si="21"/>
        <v/>
      </c>
      <c r="CF71" s="10" t="str">
        <f>IF($AH71="","",IF(OR($V71&lt;2.7,$V71&gt;90),"Age OOR",($AH71-CB71)/VLOOKUP(CB$14&amp;"-rse-"&amp;$M71,Equations!$G:$I,3,0)))</f>
        <v/>
      </c>
      <c r="CG71" s="10" t="str">
        <f>IF($AI71="","",IF(OR($V71&lt;2.7,$V71&gt;90),"Age OOR",VLOOKUP(CG$14&amp;"-int-"&amp;$N71,Equations!$G:$I,3,0)+VLOOKUP(CG$14&amp;"-sexo-"&amp;$N71,Equations!$G:$I,3,0)*$U71+VLOOKUP(CG$14&amp;"-edad-"&amp;$N71,Equations!$G:$I,3,0)*$V71+VLOOKUP(CG$14&amp;"-est-"&amp;$N71,Equations!$G:$I,3,0)*(1/$W71)+VLOOKUP(CG$14&amp;"-imc-"&amp;$N71,Equations!$G:$I,3,0)*(1/$Q71)))</f>
        <v/>
      </c>
      <c r="CH71" s="10" t="str">
        <f>IF($AI71="","",IF(OR($V71&lt;2.7,$V71&gt;90),"Age OOR",CG71-1.6449*VLOOKUP(CG$14&amp;"-rse-"&amp;$N71,Equations!$G:$I,3,0)))</f>
        <v/>
      </c>
      <c r="CI71" s="10" t="str">
        <f>IF($AI71="","",IF(OR($V71&lt;2.7,$V71&gt;90),"Age OOR",CG71+1.6449*VLOOKUP(CG$14&amp;"-rse-"&amp;$N71,Equations!$G:$I,3,0)))</f>
        <v/>
      </c>
      <c r="CJ71" s="10" t="str">
        <f t="shared" si="22"/>
        <v/>
      </c>
      <c r="CK71" s="10" t="str">
        <f>IF($AI71="","",IF(OR($V71&lt;2.7,$V71&gt;90),"Age OOR",($AI71-CG71)/VLOOKUP(CG$14&amp;"-rse-"&amp;$N71,Equations!$G:$I,3,0)))</f>
        <v/>
      </c>
      <c r="CL71" s="10" t="str">
        <f>IF($AJ71="","",IF(OR($V71&lt;2.7,$V71&gt;90),"Age OOR",VLOOKUP(CL$14&amp;"-int-"&amp;$O71,Equations!$G:$I,3,0)+VLOOKUP(CL$14&amp;"-sexo-"&amp;$O71,Equations!$G:$I,3,0)*$U71+VLOOKUP(CL$14&amp;"-edad-"&amp;$O71,Equations!$G:$I,3,0)*$V71+VLOOKUP(CL$14&amp;"-est-"&amp;$O71,Equations!$G:$I,3,0)*(1/$W71)+VLOOKUP(CL$14&amp;"-imc-"&amp;$O71,Equations!$G:$I,3,0)*(1/$Q71)))</f>
        <v/>
      </c>
      <c r="CM71" s="10" t="str">
        <f>IF($AJ71="","",IF(OR($V71&lt;2.7,$V71&gt;90),"Age OOR",CL71-1.6449*VLOOKUP(CL$14&amp;"-rse-"&amp;$O71,Equations!$G:$I,3,0)))</f>
        <v/>
      </c>
      <c r="CN71" s="10" t="str">
        <f>IF($AJ71="","",IF(OR($V71&lt;2.7,$V71&gt;90),"Age OOR",CL71+1.6449*VLOOKUP(CL$14&amp;"-rse-"&amp;$O71,Equations!$G:$I,3,0)))</f>
        <v/>
      </c>
      <c r="CO71" s="10" t="str">
        <f t="shared" si="23"/>
        <v/>
      </c>
      <c r="CP71" s="10" t="str">
        <f>IF($AJ71="","",IF(OR($V71&lt;2.7,$V71&gt;90),"Age OOR",($AJ71-CL71)/VLOOKUP(CL$14&amp;"-rse-"&amp;$O71,Equations!$G:$I,3,0)))</f>
        <v/>
      </c>
      <c r="CQ71" s="10" t="str">
        <f>IF($AK71="","",IF(OR($V71&lt;2.7,$V71&gt;90),"Age OOR",EXP(VLOOKUP(CQ$14&amp;"-int-"&amp;$P71,Equations!$G:$I,3,0)+VLOOKUP(CQ$14&amp;"-sexo-"&amp;$P71,Equations!$G:$I,3,0)*$U71+VLOOKUP(CQ$14&amp;"-edad-"&amp;$P71,Equations!$G:$I,3,0)*$V71+VLOOKUP(CQ$14&amp;"-est-"&amp;$P71,Equations!$G:$I,3,0)*(1/$W71)+VLOOKUP(CQ$14&amp;"-imc-"&amp;$P71,Equations!$G:$I,3,0)*(1/$Q71))))</f>
        <v/>
      </c>
      <c r="CR71" s="10" t="str">
        <f>IF($AK71="","",IF(OR($V71&lt;2.7,$V71&gt;90),"Age OOR",EXP(LN(CQ71)-1.6449*VLOOKUP(CQ$14&amp;"-rse-"&amp;$P71,Equations!$G:$I,3,0))))</f>
        <v/>
      </c>
      <c r="CS71" s="10" t="str">
        <f>IF($AK71="","",IF(OR($V71&lt;2.7,$V71&gt;90),"Age OOR",EXP(LN(CQ71)+1.6449*VLOOKUP(CQ$14&amp;"-rse-"&amp;$P71,Equations!$G:$I,3,0))))</f>
        <v/>
      </c>
      <c r="CT71" s="10" t="str">
        <f t="shared" si="24"/>
        <v/>
      </c>
      <c r="CU71" s="10" t="str">
        <f>IF($AK71="","",IF(OR($V71&lt;2.7,$V71&gt;90),"Age OOR",(LN($AK71)-LN(CQ71))/VLOOKUP(CQ$14&amp;"-rse-"&amp;$P71,Equations!$G:$I,3,0)))</f>
        <v/>
      </c>
      <c r="CV71" s="47"/>
    </row>
    <row r="72" spans="5:116" x14ac:dyDescent="0.2">
      <c r="E72" s="23" t="str">
        <f t="shared" si="0"/>
        <v>Age out of range</v>
      </c>
      <c r="F72" s="23" t="str">
        <f t="shared" si="1"/>
        <v>Age out of range</v>
      </c>
      <c r="G72" s="23" t="str">
        <f t="shared" si="2"/>
        <v>Age out of range</v>
      </c>
      <c r="H72" s="23" t="str">
        <f t="shared" si="3"/>
        <v>Age out of range</v>
      </c>
      <c r="I72" s="23" t="str">
        <f t="shared" si="4"/>
        <v>Age out of range</v>
      </c>
      <c r="J72" s="23" t="str">
        <f t="shared" si="5"/>
        <v>Age out of range</v>
      </c>
      <c r="K72" s="23" t="str">
        <f t="shared" si="6"/>
        <v>Age out of range</v>
      </c>
      <c r="L72" s="23" t="str">
        <f t="shared" si="7"/>
        <v>Age out of range</v>
      </c>
      <c r="M72" s="23" t="str">
        <f t="shared" si="8"/>
        <v>Age out of range</v>
      </c>
      <c r="N72" s="23" t="str">
        <f t="shared" si="9"/>
        <v>Age out of range</v>
      </c>
      <c r="O72" s="23" t="str">
        <f t="shared" si="10"/>
        <v>Age out of range</v>
      </c>
      <c r="P72" s="23" t="str">
        <f t="shared" si="11"/>
        <v>Age out of range</v>
      </c>
      <c r="Q72" s="23" t="e">
        <f t="shared" si="12"/>
        <v>#DIV/0!</v>
      </c>
      <c r="R72" s="17"/>
      <c r="S72" s="23">
        <v>56</v>
      </c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7"/>
      <c r="AM72" s="47"/>
      <c r="AN72" s="10" t="str">
        <f>IF($Z72="","",IF(OR($V72&lt;2.7,$V72&gt;90),"Age OOR",VLOOKUP(AN$14&amp;"-int-"&amp;$E72,Equations!$G:$I,3,0)+VLOOKUP(AN$14&amp;"-sexo-"&amp;$E72,Equations!$G:$I,3,0)*$U72+VLOOKUP(AN$14&amp;"-edad-"&amp;$E72,Equations!$G:$I,3,0)*$V72+VLOOKUP(AN$14&amp;"-est-"&amp;$E72,Equations!$G:$I,3,0)*(1/$W72)+VLOOKUP(AN$14&amp;"-imc-"&amp;$E72,Equations!$G:$I,3,0)*(1/$Q72)))</f>
        <v/>
      </c>
      <c r="AO72" s="10" t="str">
        <f>IF($Z72="","",IF(OR($V72&lt;2.7,$V72&gt;90),"Age OOR",AN72-1.6449*VLOOKUP(AN$14&amp;"-rse-"&amp;$E72,Equations!$G:$I,3,0)))</f>
        <v/>
      </c>
      <c r="AP72" s="10" t="str">
        <f>IF($Z72="","",IF(OR($V72&lt;2.7,$V72&gt;90),"Age OOR",AN72+1.6449*VLOOKUP(AN$14&amp;"-rse-"&amp;$E72,Equations!$G:$I,3,0)))</f>
        <v/>
      </c>
      <c r="AQ72" s="10" t="str">
        <f t="shared" si="13"/>
        <v/>
      </c>
      <c r="AR72" s="10" t="str">
        <f>IF($Z72="","",IF(OR($V72&lt;2.7,$V72&gt;90),"Age OOR",($Z72-AN72)/VLOOKUP(AN$14&amp;"-rse-"&amp;$E72,Equations!$G:$I,3,0)))</f>
        <v/>
      </c>
      <c r="AS72" s="10" t="str">
        <f>IF($AA72="","",IF(OR($V72&lt;2.7,$V72&gt;90),"Age OOR",VLOOKUP(AS$14&amp;"-int-"&amp;$F72,Equations!$G:$I,3,0)+VLOOKUP(AS$14&amp;"-sexo-"&amp;$F72,Equations!$G:$I,3,0)*$U72+VLOOKUP(AS$14&amp;"-edad-"&amp;$F72,Equations!$G:$I,3,0)*$V72+VLOOKUP(AS$14&amp;"-est-"&amp;$F72,Equations!$G:$I,3,0)*(1/$W72)+VLOOKUP(AS$14&amp;"-imc-"&amp;$F72,Equations!$G:$I,3,0)*(1/$Q72)))</f>
        <v/>
      </c>
      <c r="AT72" s="10" t="str">
        <f>IF($AA72="","",IF(OR($V72&lt;2.7,$V72&gt;90),"Age OOR",AS72-1.6449*VLOOKUP(AS$14&amp;"-rse-"&amp;$F72,Equations!$G:$I,3,0)))</f>
        <v/>
      </c>
      <c r="AU72" s="10" t="str">
        <f>IF($AA72="","",IF(OR($V72&lt;2.7,$V72&gt;90),"Age OOR",AS72+1.6449*VLOOKUP(AS$14&amp;"-rse-"&amp;$F72,Equations!$G:$I,3,0)))</f>
        <v/>
      </c>
      <c r="AV72" s="10" t="str">
        <f t="shared" si="14"/>
        <v/>
      </c>
      <c r="AW72" s="10" t="str">
        <f>IF($AA72="","",IF(OR($V72&lt;2.7,$V72&gt;90),"Age OOR",($AA72-AS72)/VLOOKUP(AS$14&amp;"-rse-"&amp;$F72,Equations!$G:$I,3,0)))</f>
        <v/>
      </c>
      <c r="AX72" s="10" t="str">
        <f>IF($AB72="","",IF(OR($V72&lt;2.7,$V72&gt;90),"Age OOR",VLOOKUP(AX$14&amp;"-int-"&amp;$G72,Equations!$G:$I,3,0)+VLOOKUP(AX$14&amp;"-sexo-"&amp;$G72,Equations!$G:$I,3,0)*$U72+VLOOKUP(AX$14&amp;"-edad-"&amp;$G72,Equations!$G:$I,3,0)*$V72+VLOOKUP(AX$14&amp;"-est-"&amp;$G72,Equations!$G:$I,3,0)*(1/$W72)+VLOOKUP(AX$14&amp;"-imc-"&amp;$G72,Equations!$G:$I,3,0)*(1/$Q72)))</f>
        <v/>
      </c>
      <c r="AY72" s="10" t="str">
        <f>IF($AB72="","",IF(OR($V72&lt;2.7,$V72&gt;90),"Age OOR",AX72-1.6449*VLOOKUP(AX$14&amp;"-rse-"&amp;$G72,Equations!$G:$I,3,0)))</f>
        <v/>
      </c>
      <c r="AZ72" s="10" t="str">
        <f>IF($AB72="","",IF(OR($V72&lt;2.7,$V72&gt;90),"Age OOR",AX72+1.6449*VLOOKUP(AX$14&amp;"-rse-"&amp;$G72,Equations!$G:$I,3,0)))</f>
        <v/>
      </c>
      <c r="BA72" s="10" t="str">
        <f t="shared" si="15"/>
        <v/>
      </c>
      <c r="BB72" s="10" t="str">
        <f>IF($AB72="","",IF(OR($V72&lt;2.7,$V72&gt;90),"Age OOR",($AB72-AX72)/VLOOKUP(AX$14&amp;"-rse-"&amp;$G72,Equations!$G:$I,3,0)))</f>
        <v/>
      </c>
      <c r="BC72" s="10" t="str">
        <f>IF($AC72="","",IF(OR($V72&lt;2.7,$V72&gt;90),"Age OOR",VLOOKUP(BC$14&amp;"-int-"&amp;$H72,Equations!$G:$I,3,0)+VLOOKUP(BC$14&amp;"-sexo-"&amp;$H72,Equations!$G:$I,3,0)*$U72+VLOOKUP(BC$14&amp;"-edad-"&amp;$H72,Equations!$G:$I,3,0)*$V72+VLOOKUP(BC$14&amp;"-est-"&amp;$H72,Equations!$G:$I,3,0)*(1/$W72)+VLOOKUP(BC$14&amp;"-imc-"&amp;$H72,Equations!$G:$I,3,0)*(1/$Q72)))</f>
        <v/>
      </c>
      <c r="BD72" s="10" t="str">
        <f>IF($AC72="","",IF(OR($V72&lt;2.7,$V72&gt;90),"Age OOR",BC72-1.6449*VLOOKUP(BC$14&amp;"-rse-"&amp;$H72,Equations!$G:$I,3,0)))</f>
        <v/>
      </c>
      <c r="BE72" s="10" t="str">
        <f>IF($AC72="","",IF(OR($V72&lt;2.7,$V72&gt;90),"Age OOR",BC72+1.6449*VLOOKUP(BC$14&amp;"-rse-"&amp;$H72,Equations!$G:$I,3,0)))</f>
        <v/>
      </c>
      <c r="BF72" s="10" t="str">
        <f t="shared" si="16"/>
        <v/>
      </c>
      <c r="BG72" s="10" t="str">
        <f>IF($AC72="","",IF(OR($V72&lt;2.7,$V72&gt;90),"Age OOR",($AC72-BC72)/VLOOKUP(BC$14&amp;"-rse-"&amp;$H72,Equations!$G:$I,3,0)))</f>
        <v/>
      </c>
      <c r="BH72" s="10" t="str">
        <f>IF($AD72="","",IF(OR($V72&lt;2.7,$V72&gt;90),"Age OOR",VLOOKUP(BH$14&amp;"-int-"&amp;$I72,Equations!$G:$I,3,0)+VLOOKUP(BH$14&amp;"-sexo-"&amp;$I72,Equations!$G:$I,3,0)*$U72+VLOOKUP(BH$14&amp;"-edad-"&amp;$I72,Equations!$G:$I,3,0)*$V72+VLOOKUP(BH$14&amp;"-est-"&amp;$I72,Equations!$G:$I,3,0)*(1/$W72)+VLOOKUP(BH$14&amp;"-imc-"&amp;$I72,Equations!$G:$I,3,0)*(1/$Q72)))</f>
        <v/>
      </c>
      <c r="BI72" s="10" t="str">
        <f>IF($AD72="","",IF(OR($V72&lt;2.7,$V72&gt;90),"Age OOR",BH72-1.6449*VLOOKUP(BH$14&amp;"-rse-"&amp;$I72,Equations!$G:$I,3,0)))</f>
        <v/>
      </c>
      <c r="BJ72" s="10" t="str">
        <f>IF($AD72="","",IF(OR($V72&lt;2.7,$V72&gt;90),"Age OOR",BH72+1.6449*VLOOKUP(BH$14&amp;"-rse-"&amp;$I72,Equations!$G:$I,3,0)))</f>
        <v/>
      </c>
      <c r="BK72" s="10" t="str">
        <f t="shared" si="17"/>
        <v/>
      </c>
      <c r="BL72" s="10" t="str">
        <f>IF($AD72="","",IF(OR($V72&lt;2.7,$V72&gt;90),"Age OOR",($AD72-BH72)/VLOOKUP(BH$14&amp;"-rse-"&amp;$I72,Equations!$G:$I,3,0)))</f>
        <v/>
      </c>
      <c r="BM72" s="10" t="str">
        <f>IF($AE72="","",IF(OR($V72&lt;2.7,$V72&gt;90),"Age OOR",VLOOKUP(BM$14&amp;"-int-"&amp;$J72,Equations!$G:$I,3,0)+VLOOKUP(BM$14&amp;"-sexo-"&amp;$J72,Equations!$G:$I,3,0)*$U72+VLOOKUP(BM$14&amp;"-edad-"&amp;$J72,Equations!$G:$I,3,0)*$V72+VLOOKUP(BM$14&amp;"-est-"&amp;$J72,Equations!$G:$I,3,0)*(1/$W72)+VLOOKUP(BM$14&amp;"-imc-"&amp;$J72,Equations!$G:$I,3,0)*(1/$Q72)))</f>
        <v/>
      </c>
      <c r="BN72" s="10" t="str">
        <f>IF($AE72="","",IF(OR($V72&lt;2.7,$V72&gt;90),"Age OOR",BM72-1.6449*VLOOKUP(BM$14&amp;"-rse-"&amp;$J72,Equations!$G:$I,3,0)))</f>
        <v/>
      </c>
      <c r="BO72" s="10" t="str">
        <f>IF($AE72="","",IF(OR($V72&lt;2.7,$V72&gt;90),"Age OOR",BM72+1.6449*VLOOKUP(BM$14&amp;"-rse-"&amp;$J72,Equations!$G:$I,3,0)))</f>
        <v/>
      </c>
      <c r="BP72" s="10" t="str">
        <f t="shared" si="18"/>
        <v/>
      </c>
      <c r="BQ72" s="10" t="str">
        <f>IF($AE72="","",IF(OR($V72&lt;2.7,$V72&gt;90),"Age OOR",($AE72-BM72)/VLOOKUP(BM$14&amp;"-rse-"&amp;$J72,Equations!$G:$I,3,0)))</f>
        <v/>
      </c>
      <c r="BR72" s="10" t="str">
        <f>IF($AF72="","",IF(OR($V72&lt;2.7,$V72&gt;90),"Age OOR",VLOOKUP(BR$14&amp;"-int-"&amp;$K72,Equations!$G:$I,3,0)+VLOOKUP(BR$14&amp;"-sexo-"&amp;$K72,Equations!$G:$I,3,0)*$U72+VLOOKUP(BR$14&amp;"-edad-"&amp;$K72,Equations!$G:$I,3,0)*$V72+VLOOKUP(BR$14&amp;"-est-"&amp;$K72,Equations!$G:$I,3,0)*(1/$W72)+VLOOKUP(BR$14&amp;"-imc-"&amp;$K72,Equations!$G:$I,3,0)*(1/$Q72)))</f>
        <v/>
      </c>
      <c r="BS72" s="10" t="str">
        <f>IF($AF72="","",IF(OR($V72&lt;2.7,$V72&gt;90),"Age OOR",BR72-1.6449*VLOOKUP(BR$14&amp;"-rse-"&amp;$K72,Equations!$G:$I,3,0)))</f>
        <v/>
      </c>
      <c r="BT72" s="10" t="str">
        <f>IF($AF72="","",IF(OR($V72&lt;2.7,$V72&gt;90),"Age OOR",BR72+1.6449*VLOOKUP(BR$14&amp;"-rse-"&amp;$K72,Equations!$G:$I,3,0)))</f>
        <v/>
      </c>
      <c r="BU72" s="10" t="str">
        <f t="shared" si="19"/>
        <v/>
      </c>
      <c r="BV72" s="10" t="str">
        <f>IF($AF72="","",IF(OR($V72&lt;2.7,$V72&gt;90),"Age OOR",($AF72-BR72)/VLOOKUP(BR$14&amp;"-rse-"&amp;$K72,Equations!$G:$I,3,0)))</f>
        <v/>
      </c>
      <c r="BW72" s="10" t="str">
        <f>IF($AG72="","",IF(OR($V72&lt;2.7,$V72&gt;90),"Age OOR",VLOOKUP(BW$14&amp;"-int-"&amp;$L72,Equations!$G:$I,3,0)+VLOOKUP(BW$14&amp;"-sexo-"&amp;$L72,Equations!$G:$I,3,0)*$U72+VLOOKUP(BW$14&amp;"-edad-"&amp;$L72,Equations!$G:$I,3,0)*$V72+VLOOKUP(BW$14&amp;"-est-"&amp;$L72,Equations!$G:$I,3,0)*(1/$W72)+VLOOKUP(BW$14&amp;"-imc-"&amp;$L72,Equations!$G:$I,3,0)*(1/$Q72)))</f>
        <v/>
      </c>
      <c r="BX72" s="10" t="str">
        <f>IF($AG72="","",IF(OR($V72&lt;2.7,$V72&gt;90),"Age OOR",BW72-1.6449*VLOOKUP(BW$14&amp;"-rse-"&amp;$L72,Equations!$G:$I,3,0)))</f>
        <v/>
      </c>
      <c r="BY72" s="10" t="str">
        <f>IF($AG72="","",IF(OR($V72&lt;2.7,$V72&gt;90),"Age OOR",BW72+1.6449*VLOOKUP(BW$14&amp;"-rse-"&amp;$L72,Equations!$G:$I,3,0)))</f>
        <v/>
      </c>
      <c r="BZ72" s="10" t="str">
        <f t="shared" si="20"/>
        <v/>
      </c>
      <c r="CA72" s="10" t="str">
        <f>IF($AG72="","",IF(OR($V72&lt;2.7,$V72&gt;90),"Age OOR",($AG72-BW72)/VLOOKUP(BW$14&amp;"-rse-"&amp;$L72,Equations!$G:$I,3,0)))</f>
        <v/>
      </c>
      <c r="CB72" s="10" t="str">
        <f>IF($AH72="","",IF(OR($V72&lt;2.7,$V72&gt;90),"Age OOR",VLOOKUP(CB$14&amp;"-int-"&amp;$M72,Equations!$G:$I,3,0)+VLOOKUP(CB$14&amp;"-sexo-"&amp;$M72,Equations!$G:$I,3,0)*$U72+VLOOKUP(CB$14&amp;"-edad-"&amp;$M72,Equations!$G:$I,3,0)*$V72+VLOOKUP(CB$14&amp;"-est-"&amp;$M72,Equations!$G:$I,3,0)*(1/$W72)+VLOOKUP(CB$14&amp;"-imc-"&amp;$M72,Equations!$G:$I,3,0)*(1/$Q72)))</f>
        <v/>
      </c>
      <c r="CC72" s="10" t="str">
        <f>IF($AH72="","",IF(OR($V72&lt;2.7,$V72&gt;90),"Age OOR",CB72-1.6449*VLOOKUP(CB$14&amp;"-rse-"&amp;$M72,Equations!$G:$I,3,0)))</f>
        <v/>
      </c>
      <c r="CD72" s="10" t="str">
        <f>IF($AH72="","",IF(OR($V72&lt;2.7,$V72&gt;90),"Age OOR",CB72+1.6449*VLOOKUP(CB$14&amp;"-rse-"&amp;$M72,Equations!$G:$I,3,0)))</f>
        <v/>
      </c>
      <c r="CE72" s="10" t="str">
        <f t="shared" si="21"/>
        <v/>
      </c>
      <c r="CF72" s="10" t="str">
        <f>IF($AH72="","",IF(OR($V72&lt;2.7,$V72&gt;90),"Age OOR",($AH72-CB72)/VLOOKUP(CB$14&amp;"-rse-"&amp;$M72,Equations!$G:$I,3,0)))</f>
        <v/>
      </c>
      <c r="CG72" s="10" t="str">
        <f>IF($AI72="","",IF(OR($V72&lt;2.7,$V72&gt;90),"Age OOR",VLOOKUP(CG$14&amp;"-int-"&amp;$N72,Equations!$G:$I,3,0)+VLOOKUP(CG$14&amp;"-sexo-"&amp;$N72,Equations!$G:$I,3,0)*$U72+VLOOKUP(CG$14&amp;"-edad-"&amp;$N72,Equations!$G:$I,3,0)*$V72+VLOOKUP(CG$14&amp;"-est-"&amp;$N72,Equations!$G:$I,3,0)*(1/$W72)+VLOOKUP(CG$14&amp;"-imc-"&amp;$N72,Equations!$G:$I,3,0)*(1/$Q72)))</f>
        <v/>
      </c>
      <c r="CH72" s="10" t="str">
        <f>IF($AI72="","",IF(OR($V72&lt;2.7,$V72&gt;90),"Age OOR",CG72-1.6449*VLOOKUP(CG$14&amp;"-rse-"&amp;$N72,Equations!$G:$I,3,0)))</f>
        <v/>
      </c>
      <c r="CI72" s="10" t="str">
        <f>IF($AI72="","",IF(OR($V72&lt;2.7,$V72&gt;90),"Age OOR",CG72+1.6449*VLOOKUP(CG$14&amp;"-rse-"&amp;$N72,Equations!$G:$I,3,0)))</f>
        <v/>
      </c>
      <c r="CJ72" s="10" t="str">
        <f t="shared" si="22"/>
        <v/>
      </c>
      <c r="CK72" s="10" t="str">
        <f>IF($AI72="","",IF(OR($V72&lt;2.7,$V72&gt;90),"Age OOR",($AI72-CG72)/VLOOKUP(CG$14&amp;"-rse-"&amp;$N72,Equations!$G:$I,3,0)))</f>
        <v/>
      </c>
      <c r="CL72" s="10" t="str">
        <f>IF($AJ72="","",IF(OR($V72&lt;2.7,$V72&gt;90),"Age OOR",VLOOKUP(CL$14&amp;"-int-"&amp;$O72,Equations!$G:$I,3,0)+VLOOKUP(CL$14&amp;"-sexo-"&amp;$O72,Equations!$G:$I,3,0)*$U72+VLOOKUP(CL$14&amp;"-edad-"&amp;$O72,Equations!$G:$I,3,0)*$V72+VLOOKUP(CL$14&amp;"-est-"&amp;$O72,Equations!$G:$I,3,0)*(1/$W72)+VLOOKUP(CL$14&amp;"-imc-"&amp;$O72,Equations!$G:$I,3,0)*(1/$Q72)))</f>
        <v/>
      </c>
      <c r="CM72" s="10" t="str">
        <f>IF($AJ72="","",IF(OR($V72&lt;2.7,$V72&gt;90),"Age OOR",CL72-1.6449*VLOOKUP(CL$14&amp;"-rse-"&amp;$O72,Equations!$G:$I,3,0)))</f>
        <v/>
      </c>
      <c r="CN72" s="10" t="str">
        <f>IF($AJ72="","",IF(OR($V72&lt;2.7,$V72&gt;90),"Age OOR",CL72+1.6449*VLOOKUP(CL$14&amp;"-rse-"&amp;$O72,Equations!$G:$I,3,0)))</f>
        <v/>
      </c>
      <c r="CO72" s="10" t="str">
        <f t="shared" si="23"/>
        <v/>
      </c>
      <c r="CP72" s="10" t="str">
        <f>IF($AJ72="","",IF(OR($V72&lt;2.7,$V72&gt;90),"Age OOR",($AJ72-CL72)/VLOOKUP(CL$14&amp;"-rse-"&amp;$O72,Equations!$G:$I,3,0)))</f>
        <v/>
      </c>
      <c r="CQ72" s="10" t="str">
        <f>IF($AK72="","",IF(OR($V72&lt;2.7,$V72&gt;90),"Age OOR",EXP(VLOOKUP(CQ$14&amp;"-int-"&amp;$P72,Equations!$G:$I,3,0)+VLOOKUP(CQ$14&amp;"-sexo-"&amp;$P72,Equations!$G:$I,3,0)*$U72+VLOOKUP(CQ$14&amp;"-edad-"&amp;$P72,Equations!$G:$I,3,0)*$V72+VLOOKUP(CQ$14&amp;"-est-"&amp;$P72,Equations!$G:$I,3,0)*(1/$W72)+VLOOKUP(CQ$14&amp;"-imc-"&amp;$P72,Equations!$G:$I,3,0)*(1/$Q72))))</f>
        <v/>
      </c>
      <c r="CR72" s="10" t="str">
        <f>IF($AK72="","",IF(OR($V72&lt;2.7,$V72&gt;90),"Age OOR",EXP(LN(CQ72)-1.6449*VLOOKUP(CQ$14&amp;"-rse-"&amp;$P72,Equations!$G:$I,3,0))))</f>
        <v/>
      </c>
      <c r="CS72" s="10" t="str">
        <f>IF($AK72="","",IF(OR($V72&lt;2.7,$V72&gt;90),"Age OOR",EXP(LN(CQ72)+1.6449*VLOOKUP(CQ$14&amp;"-rse-"&amp;$P72,Equations!$G:$I,3,0))))</f>
        <v/>
      </c>
      <c r="CT72" s="10" t="str">
        <f t="shared" si="24"/>
        <v/>
      </c>
      <c r="CU72" s="10" t="str">
        <f>IF($AK72="","",IF(OR($V72&lt;2.7,$V72&gt;90),"Age OOR",(LN($AK72)-LN(CQ72))/VLOOKUP(CQ$14&amp;"-rse-"&amp;$P72,Equations!$G:$I,3,0)))</f>
        <v/>
      </c>
      <c r="CV72" s="47"/>
      <c r="DL72" s="54"/>
    </row>
    <row r="73" spans="5:116" x14ac:dyDescent="0.2">
      <c r="E73" s="23" t="str">
        <f t="shared" si="0"/>
        <v>Age out of range</v>
      </c>
      <c r="F73" s="23" t="str">
        <f t="shared" si="1"/>
        <v>Age out of range</v>
      </c>
      <c r="G73" s="23" t="str">
        <f t="shared" si="2"/>
        <v>Age out of range</v>
      </c>
      <c r="H73" s="23" t="str">
        <f t="shared" si="3"/>
        <v>Age out of range</v>
      </c>
      <c r="I73" s="23" t="str">
        <f t="shared" si="4"/>
        <v>Age out of range</v>
      </c>
      <c r="J73" s="23" t="str">
        <f t="shared" si="5"/>
        <v>Age out of range</v>
      </c>
      <c r="K73" s="23" t="str">
        <f t="shared" si="6"/>
        <v>Age out of range</v>
      </c>
      <c r="L73" s="23" t="str">
        <f t="shared" si="7"/>
        <v>Age out of range</v>
      </c>
      <c r="M73" s="23" t="str">
        <f t="shared" si="8"/>
        <v>Age out of range</v>
      </c>
      <c r="N73" s="23" t="str">
        <f t="shared" si="9"/>
        <v>Age out of range</v>
      </c>
      <c r="O73" s="23" t="str">
        <f t="shared" si="10"/>
        <v>Age out of range</v>
      </c>
      <c r="P73" s="23" t="str">
        <f t="shared" si="11"/>
        <v>Age out of range</v>
      </c>
      <c r="Q73" s="23" t="e">
        <f t="shared" si="12"/>
        <v>#DIV/0!</v>
      </c>
      <c r="R73" s="17"/>
      <c r="S73" s="23">
        <v>57</v>
      </c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7"/>
      <c r="AM73" s="47"/>
      <c r="AN73" s="10" t="str">
        <f>IF($Z73="","",IF(OR($V73&lt;2.7,$V73&gt;90),"Age OOR",VLOOKUP(AN$14&amp;"-int-"&amp;$E73,Equations!$G:$I,3,0)+VLOOKUP(AN$14&amp;"-sexo-"&amp;$E73,Equations!$G:$I,3,0)*$U73+VLOOKUP(AN$14&amp;"-edad-"&amp;$E73,Equations!$G:$I,3,0)*$V73+VLOOKUP(AN$14&amp;"-est-"&amp;$E73,Equations!$G:$I,3,0)*(1/$W73)+VLOOKUP(AN$14&amp;"-imc-"&amp;$E73,Equations!$G:$I,3,0)*(1/$Q73)))</f>
        <v/>
      </c>
      <c r="AO73" s="10" t="str">
        <f>IF($Z73="","",IF(OR($V73&lt;2.7,$V73&gt;90),"Age OOR",AN73-1.6449*VLOOKUP(AN$14&amp;"-rse-"&amp;$E73,Equations!$G:$I,3,0)))</f>
        <v/>
      </c>
      <c r="AP73" s="10" t="str">
        <f>IF($Z73="","",IF(OR($V73&lt;2.7,$V73&gt;90),"Age OOR",AN73+1.6449*VLOOKUP(AN$14&amp;"-rse-"&amp;$E73,Equations!$G:$I,3,0)))</f>
        <v/>
      </c>
      <c r="AQ73" s="10" t="str">
        <f t="shared" si="13"/>
        <v/>
      </c>
      <c r="AR73" s="10" t="str">
        <f>IF($Z73="","",IF(OR($V73&lt;2.7,$V73&gt;90),"Age OOR",($Z73-AN73)/VLOOKUP(AN$14&amp;"-rse-"&amp;$E73,Equations!$G:$I,3,0)))</f>
        <v/>
      </c>
      <c r="AS73" s="10" t="str">
        <f>IF($AA73="","",IF(OR($V73&lt;2.7,$V73&gt;90),"Age OOR",VLOOKUP(AS$14&amp;"-int-"&amp;$F73,Equations!$G:$I,3,0)+VLOOKUP(AS$14&amp;"-sexo-"&amp;$F73,Equations!$G:$I,3,0)*$U73+VLOOKUP(AS$14&amp;"-edad-"&amp;$F73,Equations!$G:$I,3,0)*$V73+VLOOKUP(AS$14&amp;"-est-"&amp;$F73,Equations!$G:$I,3,0)*(1/$W73)+VLOOKUP(AS$14&amp;"-imc-"&amp;$F73,Equations!$G:$I,3,0)*(1/$Q73)))</f>
        <v/>
      </c>
      <c r="AT73" s="10" t="str">
        <f>IF($AA73="","",IF(OR($V73&lt;2.7,$V73&gt;90),"Age OOR",AS73-1.6449*VLOOKUP(AS$14&amp;"-rse-"&amp;$F73,Equations!$G:$I,3,0)))</f>
        <v/>
      </c>
      <c r="AU73" s="10" t="str">
        <f>IF($AA73="","",IF(OR($V73&lt;2.7,$V73&gt;90),"Age OOR",AS73+1.6449*VLOOKUP(AS$14&amp;"-rse-"&amp;$F73,Equations!$G:$I,3,0)))</f>
        <v/>
      </c>
      <c r="AV73" s="10" t="str">
        <f t="shared" si="14"/>
        <v/>
      </c>
      <c r="AW73" s="10" t="str">
        <f>IF($AA73="","",IF(OR($V73&lt;2.7,$V73&gt;90),"Age OOR",($AA73-AS73)/VLOOKUP(AS$14&amp;"-rse-"&amp;$F73,Equations!$G:$I,3,0)))</f>
        <v/>
      </c>
      <c r="AX73" s="10" t="str">
        <f>IF($AB73="","",IF(OR($V73&lt;2.7,$V73&gt;90),"Age OOR",VLOOKUP(AX$14&amp;"-int-"&amp;$G73,Equations!$G:$I,3,0)+VLOOKUP(AX$14&amp;"-sexo-"&amp;$G73,Equations!$G:$I,3,0)*$U73+VLOOKUP(AX$14&amp;"-edad-"&amp;$G73,Equations!$G:$I,3,0)*$V73+VLOOKUP(AX$14&amp;"-est-"&amp;$G73,Equations!$G:$I,3,0)*(1/$W73)+VLOOKUP(AX$14&amp;"-imc-"&amp;$G73,Equations!$G:$I,3,0)*(1/$Q73)))</f>
        <v/>
      </c>
      <c r="AY73" s="10" t="str">
        <f>IF($AB73="","",IF(OR($V73&lt;2.7,$V73&gt;90),"Age OOR",AX73-1.6449*VLOOKUP(AX$14&amp;"-rse-"&amp;$G73,Equations!$G:$I,3,0)))</f>
        <v/>
      </c>
      <c r="AZ73" s="10" t="str">
        <f>IF($AB73="","",IF(OR($V73&lt;2.7,$V73&gt;90),"Age OOR",AX73+1.6449*VLOOKUP(AX$14&amp;"-rse-"&amp;$G73,Equations!$G:$I,3,0)))</f>
        <v/>
      </c>
      <c r="BA73" s="10" t="str">
        <f t="shared" si="15"/>
        <v/>
      </c>
      <c r="BB73" s="10" t="str">
        <f>IF($AB73="","",IF(OR($V73&lt;2.7,$V73&gt;90),"Age OOR",($AB73-AX73)/VLOOKUP(AX$14&amp;"-rse-"&amp;$G73,Equations!$G:$I,3,0)))</f>
        <v/>
      </c>
      <c r="BC73" s="10" t="str">
        <f>IF($AC73="","",IF(OR($V73&lt;2.7,$V73&gt;90),"Age OOR",VLOOKUP(BC$14&amp;"-int-"&amp;$H73,Equations!$G:$I,3,0)+VLOOKUP(BC$14&amp;"-sexo-"&amp;$H73,Equations!$G:$I,3,0)*$U73+VLOOKUP(BC$14&amp;"-edad-"&amp;$H73,Equations!$G:$I,3,0)*$V73+VLOOKUP(BC$14&amp;"-est-"&amp;$H73,Equations!$G:$I,3,0)*(1/$W73)+VLOOKUP(BC$14&amp;"-imc-"&amp;$H73,Equations!$G:$I,3,0)*(1/$Q73)))</f>
        <v/>
      </c>
      <c r="BD73" s="10" t="str">
        <f>IF($AC73="","",IF(OR($V73&lt;2.7,$V73&gt;90),"Age OOR",BC73-1.6449*VLOOKUP(BC$14&amp;"-rse-"&amp;$H73,Equations!$G:$I,3,0)))</f>
        <v/>
      </c>
      <c r="BE73" s="10" t="str">
        <f>IF($AC73="","",IF(OR($V73&lt;2.7,$V73&gt;90),"Age OOR",BC73+1.6449*VLOOKUP(BC$14&amp;"-rse-"&amp;$H73,Equations!$G:$I,3,0)))</f>
        <v/>
      </c>
      <c r="BF73" s="10" t="str">
        <f t="shared" si="16"/>
        <v/>
      </c>
      <c r="BG73" s="10" t="str">
        <f>IF($AC73="","",IF(OR($V73&lt;2.7,$V73&gt;90),"Age OOR",($AC73-BC73)/VLOOKUP(BC$14&amp;"-rse-"&amp;$H73,Equations!$G:$I,3,0)))</f>
        <v/>
      </c>
      <c r="BH73" s="10" t="str">
        <f>IF($AD73="","",IF(OR($V73&lt;2.7,$V73&gt;90),"Age OOR",VLOOKUP(BH$14&amp;"-int-"&amp;$I73,Equations!$G:$I,3,0)+VLOOKUP(BH$14&amp;"-sexo-"&amp;$I73,Equations!$G:$I,3,0)*$U73+VLOOKUP(BH$14&amp;"-edad-"&amp;$I73,Equations!$G:$I,3,0)*$V73+VLOOKUP(BH$14&amp;"-est-"&amp;$I73,Equations!$G:$I,3,0)*(1/$W73)+VLOOKUP(BH$14&amp;"-imc-"&amp;$I73,Equations!$G:$I,3,0)*(1/$Q73)))</f>
        <v/>
      </c>
      <c r="BI73" s="10" t="str">
        <f>IF($AD73="","",IF(OR($V73&lt;2.7,$V73&gt;90),"Age OOR",BH73-1.6449*VLOOKUP(BH$14&amp;"-rse-"&amp;$I73,Equations!$G:$I,3,0)))</f>
        <v/>
      </c>
      <c r="BJ73" s="10" t="str">
        <f>IF($AD73="","",IF(OR($V73&lt;2.7,$V73&gt;90),"Age OOR",BH73+1.6449*VLOOKUP(BH$14&amp;"-rse-"&amp;$I73,Equations!$G:$I,3,0)))</f>
        <v/>
      </c>
      <c r="BK73" s="10" t="str">
        <f t="shared" si="17"/>
        <v/>
      </c>
      <c r="BL73" s="10" t="str">
        <f>IF($AD73="","",IF(OR($V73&lt;2.7,$V73&gt;90),"Age OOR",($AD73-BH73)/VLOOKUP(BH$14&amp;"-rse-"&amp;$I73,Equations!$G:$I,3,0)))</f>
        <v/>
      </c>
      <c r="BM73" s="10" t="str">
        <f>IF($AE73="","",IF(OR($V73&lt;2.7,$V73&gt;90),"Age OOR",VLOOKUP(BM$14&amp;"-int-"&amp;$J73,Equations!$G:$I,3,0)+VLOOKUP(BM$14&amp;"-sexo-"&amp;$J73,Equations!$G:$I,3,0)*$U73+VLOOKUP(BM$14&amp;"-edad-"&amp;$J73,Equations!$G:$I,3,0)*$V73+VLOOKUP(BM$14&amp;"-est-"&amp;$J73,Equations!$G:$I,3,0)*(1/$W73)+VLOOKUP(BM$14&amp;"-imc-"&amp;$J73,Equations!$G:$I,3,0)*(1/$Q73)))</f>
        <v/>
      </c>
      <c r="BN73" s="10" t="str">
        <f>IF($AE73="","",IF(OR($V73&lt;2.7,$V73&gt;90),"Age OOR",BM73-1.6449*VLOOKUP(BM$14&amp;"-rse-"&amp;$J73,Equations!$G:$I,3,0)))</f>
        <v/>
      </c>
      <c r="BO73" s="10" t="str">
        <f>IF($AE73="","",IF(OR($V73&lt;2.7,$V73&gt;90),"Age OOR",BM73+1.6449*VLOOKUP(BM$14&amp;"-rse-"&amp;$J73,Equations!$G:$I,3,0)))</f>
        <v/>
      </c>
      <c r="BP73" s="10" t="str">
        <f t="shared" si="18"/>
        <v/>
      </c>
      <c r="BQ73" s="10" t="str">
        <f>IF($AE73="","",IF(OR($V73&lt;2.7,$V73&gt;90),"Age OOR",($AE73-BM73)/VLOOKUP(BM$14&amp;"-rse-"&amp;$J73,Equations!$G:$I,3,0)))</f>
        <v/>
      </c>
      <c r="BR73" s="10" t="str">
        <f>IF($AF73="","",IF(OR($V73&lt;2.7,$V73&gt;90),"Age OOR",VLOOKUP(BR$14&amp;"-int-"&amp;$K73,Equations!$G:$I,3,0)+VLOOKUP(BR$14&amp;"-sexo-"&amp;$K73,Equations!$G:$I,3,0)*$U73+VLOOKUP(BR$14&amp;"-edad-"&amp;$K73,Equations!$G:$I,3,0)*$V73+VLOOKUP(BR$14&amp;"-est-"&amp;$K73,Equations!$G:$I,3,0)*(1/$W73)+VLOOKUP(BR$14&amp;"-imc-"&amp;$K73,Equations!$G:$I,3,0)*(1/$Q73)))</f>
        <v/>
      </c>
      <c r="BS73" s="10" t="str">
        <f>IF($AF73="","",IF(OR($V73&lt;2.7,$V73&gt;90),"Age OOR",BR73-1.6449*VLOOKUP(BR$14&amp;"-rse-"&amp;$K73,Equations!$G:$I,3,0)))</f>
        <v/>
      </c>
      <c r="BT73" s="10" t="str">
        <f>IF($AF73="","",IF(OR($V73&lt;2.7,$V73&gt;90),"Age OOR",BR73+1.6449*VLOOKUP(BR$14&amp;"-rse-"&amp;$K73,Equations!$G:$I,3,0)))</f>
        <v/>
      </c>
      <c r="BU73" s="10" t="str">
        <f t="shared" si="19"/>
        <v/>
      </c>
      <c r="BV73" s="10" t="str">
        <f>IF($AF73="","",IF(OR($V73&lt;2.7,$V73&gt;90),"Age OOR",($AF73-BR73)/VLOOKUP(BR$14&amp;"-rse-"&amp;$K73,Equations!$G:$I,3,0)))</f>
        <v/>
      </c>
      <c r="BW73" s="10" t="str">
        <f>IF($AG73="","",IF(OR($V73&lt;2.7,$V73&gt;90),"Age OOR",VLOOKUP(BW$14&amp;"-int-"&amp;$L73,Equations!$G:$I,3,0)+VLOOKUP(BW$14&amp;"-sexo-"&amp;$L73,Equations!$G:$I,3,0)*$U73+VLOOKUP(BW$14&amp;"-edad-"&amp;$L73,Equations!$G:$I,3,0)*$V73+VLOOKUP(BW$14&amp;"-est-"&amp;$L73,Equations!$G:$I,3,0)*(1/$W73)+VLOOKUP(BW$14&amp;"-imc-"&amp;$L73,Equations!$G:$I,3,0)*(1/$Q73)))</f>
        <v/>
      </c>
      <c r="BX73" s="10" t="str">
        <f>IF($AG73="","",IF(OR($V73&lt;2.7,$V73&gt;90),"Age OOR",BW73-1.6449*VLOOKUP(BW$14&amp;"-rse-"&amp;$L73,Equations!$G:$I,3,0)))</f>
        <v/>
      </c>
      <c r="BY73" s="10" t="str">
        <f>IF($AG73="","",IF(OR($V73&lt;2.7,$V73&gt;90),"Age OOR",BW73+1.6449*VLOOKUP(BW$14&amp;"-rse-"&amp;$L73,Equations!$G:$I,3,0)))</f>
        <v/>
      </c>
      <c r="BZ73" s="10" t="str">
        <f t="shared" si="20"/>
        <v/>
      </c>
      <c r="CA73" s="10" t="str">
        <f>IF($AG73="","",IF(OR($V73&lt;2.7,$V73&gt;90),"Age OOR",($AG73-BW73)/VLOOKUP(BW$14&amp;"-rse-"&amp;$L73,Equations!$G:$I,3,0)))</f>
        <v/>
      </c>
      <c r="CB73" s="10" t="str">
        <f>IF($AH73="","",IF(OR($V73&lt;2.7,$V73&gt;90),"Age OOR",VLOOKUP(CB$14&amp;"-int-"&amp;$M73,Equations!$G:$I,3,0)+VLOOKUP(CB$14&amp;"-sexo-"&amp;$M73,Equations!$G:$I,3,0)*$U73+VLOOKUP(CB$14&amp;"-edad-"&amp;$M73,Equations!$G:$I,3,0)*$V73+VLOOKUP(CB$14&amp;"-est-"&amp;$M73,Equations!$G:$I,3,0)*(1/$W73)+VLOOKUP(CB$14&amp;"-imc-"&amp;$M73,Equations!$G:$I,3,0)*(1/$Q73)))</f>
        <v/>
      </c>
      <c r="CC73" s="10" t="str">
        <f>IF($AH73="","",IF(OR($V73&lt;2.7,$V73&gt;90),"Age OOR",CB73-1.6449*VLOOKUP(CB$14&amp;"-rse-"&amp;$M73,Equations!$G:$I,3,0)))</f>
        <v/>
      </c>
      <c r="CD73" s="10" t="str">
        <f>IF($AH73="","",IF(OR($V73&lt;2.7,$V73&gt;90),"Age OOR",CB73+1.6449*VLOOKUP(CB$14&amp;"-rse-"&amp;$M73,Equations!$G:$I,3,0)))</f>
        <v/>
      </c>
      <c r="CE73" s="10" t="str">
        <f t="shared" si="21"/>
        <v/>
      </c>
      <c r="CF73" s="10" t="str">
        <f>IF($AH73="","",IF(OR($V73&lt;2.7,$V73&gt;90),"Age OOR",($AH73-CB73)/VLOOKUP(CB$14&amp;"-rse-"&amp;$M73,Equations!$G:$I,3,0)))</f>
        <v/>
      </c>
      <c r="CG73" s="10" t="str">
        <f>IF($AI73="","",IF(OR($V73&lt;2.7,$V73&gt;90),"Age OOR",VLOOKUP(CG$14&amp;"-int-"&amp;$N73,Equations!$G:$I,3,0)+VLOOKUP(CG$14&amp;"-sexo-"&amp;$N73,Equations!$G:$I,3,0)*$U73+VLOOKUP(CG$14&amp;"-edad-"&amp;$N73,Equations!$G:$I,3,0)*$V73+VLOOKUP(CG$14&amp;"-est-"&amp;$N73,Equations!$G:$I,3,0)*(1/$W73)+VLOOKUP(CG$14&amp;"-imc-"&amp;$N73,Equations!$G:$I,3,0)*(1/$Q73)))</f>
        <v/>
      </c>
      <c r="CH73" s="10" t="str">
        <f>IF($AI73="","",IF(OR($V73&lt;2.7,$V73&gt;90),"Age OOR",CG73-1.6449*VLOOKUP(CG$14&amp;"-rse-"&amp;$N73,Equations!$G:$I,3,0)))</f>
        <v/>
      </c>
      <c r="CI73" s="10" t="str">
        <f>IF($AI73="","",IF(OR($V73&lt;2.7,$V73&gt;90),"Age OOR",CG73+1.6449*VLOOKUP(CG$14&amp;"-rse-"&amp;$N73,Equations!$G:$I,3,0)))</f>
        <v/>
      </c>
      <c r="CJ73" s="10" t="str">
        <f t="shared" si="22"/>
        <v/>
      </c>
      <c r="CK73" s="10" t="str">
        <f>IF($AI73="","",IF(OR($V73&lt;2.7,$V73&gt;90),"Age OOR",($AI73-CG73)/VLOOKUP(CG$14&amp;"-rse-"&amp;$N73,Equations!$G:$I,3,0)))</f>
        <v/>
      </c>
      <c r="CL73" s="10" t="str">
        <f>IF($AJ73="","",IF(OR($V73&lt;2.7,$V73&gt;90),"Age OOR",VLOOKUP(CL$14&amp;"-int-"&amp;$O73,Equations!$G:$I,3,0)+VLOOKUP(CL$14&amp;"-sexo-"&amp;$O73,Equations!$G:$I,3,0)*$U73+VLOOKUP(CL$14&amp;"-edad-"&amp;$O73,Equations!$G:$I,3,0)*$V73+VLOOKUP(CL$14&amp;"-est-"&amp;$O73,Equations!$G:$I,3,0)*(1/$W73)+VLOOKUP(CL$14&amp;"-imc-"&amp;$O73,Equations!$G:$I,3,0)*(1/$Q73)))</f>
        <v/>
      </c>
      <c r="CM73" s="10" t="str">
        <f>IF($AJ73="","",IF(OR($V73&lt;2.7,$V73&gt;90),"Age OOR",CL73-1.6449*VLOOKUP(CL$14&amp;"-rse-"&amp;$O73,Equations!$G:$I,3,0)))</f>
        <v/>
      </c>
      <c r="CN73" s="10" t="str">
        <f>IF($AJ73="","",IF(OR($V73&lt;2.7,$V73&gt;90),"Age OOR",CL73+1.6449*VLOOKUP(CL$14&amp;"-rse-"&amp;$O73,Equations!$G:$I,3,0)))</f>
        <v/>
      </c>
      <c r="CO73" s="10" t="str">
        <f t="shared" si="23"/>
        <v/>
      </c>
      <c r="CP73" s="10" t="str">
        <f>IF($AJ73="","",IF(OR($V73&lt;2.7,$V73&gt;90),"Age OOR",($AJ73-CL73)/VLOOKUP(CL$14&amp;"-rse-"&amp;$O73,Equations!$G:$I,3,0)))</f>
        <v/>
      </c>
      <c r="CQ73" s="10" t="str">
        <f>IF($AK73="","",IF(OR($V73&lt;2.7,$V73&gt;90),"Age OOR",EXP(VLOOKUP(CQ$14&amp;"-int-"&amp;$P73,Equations!$G:$I,3,0)+VLOOKUP(CQ$14&amp;"-sexo-"&amp;$P73,Equations!$G:$I,3,0)*$U73+VLOOKUP(CQ$14&amp;"-edad-"&amp;$P73,Equations!$G:$I,3,0)*$V73+VLOOKUP(CQ$14&amp;"-est-"&amp;$P73,Equations!$G:$I,3,0)*(1/$W73)+VLOOKUP(CQ$14&amp;"-imc-"&amp;$P73,Equations!$G:$I,3,0)*(1/$Q73))))</f>
        <v/>
      </c>
      <c r="CR73" s="10" t="str">
        <f>IF($AK73="","",IF(OR($V73&lt;2.7,$V73&gt;90),"Age OOR",EXP(LN(CQ73)-1.6449*VLOOKUP(CQ$14&amp;"-rse-"&amp;$P73,Equations!$G:$I,3,0))))</f>
        <v/>
      </c>
      <c r="CS73" s="10" t="str">
        <f>IF($AK73="","",IF(OR($V73&lt;2.7,$V73&gt;90),"Age OOR",EXP(LN(CQ73)+1.6449*VLOOKUP(CQ$14&amp;"-rse-"&amp;$P73,Equations!$G:$I,3,0))))</f>
        <v/>
      </c>
      <c r="CT73" s="10" t="str">
        <f t="shared" si="24"/>
        <v/>
      </c>
      <c r="CU73" s="10" t="str">
        <f>IF($AK73="","",IF(OR($V73&lt;2.7,$V73&gt;90),"Age OOR",(LN($AK73)-LN(CQ73))/VLOOKUP(CQ$14&amp;"-rse-"&amp;$P73,Equations!$G:$I,3,0)))</f>
        <v/>
      </c>
      <c r="CV73" s="47"/>
    </row>
    <row r="74" spans="5:116" x14ac:dyDescent="0.2">
      <c r="E74" s="23" t="str">
        <f t="shared" si="0"/>
        <v>Age out of range</v>
      </c>
      <c r="F74" s="23" t="str">
        <f t="shared" si="1"/>
        <v>Age out of range</v>
      </c>
      <c r="G74" s="23" t="str">
        <f t="shared" si="2"/>
        <v>Age out of range</v>
      </c>
      <c r="H74" s="23" t="str">
        <f t="shared" si="3"/>
        <v>Age out of range</v>
      </c>
      <c r="I74" s="23" t="str">
        <f t="shared" si="4"/>
        <v>Age out of range</v>
      </c>
      <c r="J74" s="23" t="str">
        <f t="shared" si="5"/>
        <v>Age out of range</v>
      </c>
      <c r="K74" s="23" t="str">
        <f t="shared" si="6"/>
        <v>Age out of range</v>
      </c>
      <c r="L74" s="23" t="str">
        <f t="shared" si="7"/>
        <v>Age out of range</v>
      </c>
      <c r="M74" s="23" t="str">
        <f t="shared" si="8"/>
        <v>Age out of range</v>
      </c>
      <c r="N74" s="23" t="str">
        <f t="shared" si="9"/>
        <v>Age out of range</v>
      </c>
      <c r="O74" s="23" t="str">
        <f t="shared" si="10"/>
        <v>Age out of range</v>
      </c>
      <c r="P74" s="23" t="str">
        <f t="shared" si="11"/>
        <v>Age out of range</v>
      </c>
      <c r="Q74" s="23" t="e">
        <f t="shared" si="12"/>
        <v>#DIV/0!</v>
      </c>
      <c r="R74" s="17"/>
      <c r="S74" s="23">
        <v>58</v>
      </c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7"/>
      <c r="AM74" s="47"/>
      <c r="AN74" s="10" t="str">
        <f>IF($Z74="","",IF(OR($V74&lt;2.7,$V74&gt;90),"Age OOR",VLOOKUP(AN$14&amp;"-int-"&amp;$E74,Equations!$G:$I,3,0)+VLOOKUP(AN$14&amp;"-sexo-"&amp;$E74,Equations!$G:$I,3,0)*$U74+VLOOKUP(AN$14&amp;"-edad-"&amp;$E74,Equations!$G:$I,3,0)*$V74+VLOOKUP(AN$14&amp;"-est-"&amp;$E74,Equations!$G:$I,3,0)*(1/$W74)+VLOOKUP(AN$14&amp;"-imc-"&amp;$E74,Equations!$G:$I,3,0)*(1/$Q74)))</f>
        <v/>
      </c>
      <c r="AO74" s="10" t="str">
        <f>IF($Z74="","",IF(OR($V74&lt;2.7,$V74&gt;90),"Age OOR",AN74-1.6449*VLOOKUP(AN$14&amp;"-rse-"&amp;$E74,Equations!$G:$I,3,0)))</f>
        <v/>
      </c>
      <c r="AP74" s="10" t="str">
        <f>IF($Z74="","",IF(OR($V74&lt;2.7,$V74&gt;90),"Age OOR",AN74+1.6449*VLOOKUP(AN$14&amp;"-rse-"&amp;$E74,Equations!$G:$I,3,0)))</f>
        <v/>
      </c>
      <c r="AQ74" s="10" t="str">
        <f t="shared" si="13"/>
        <v/>
      </c>
      <c r="AR74" s="10" t="str">
        <f>IF($Z74="","",IF(OR($V74&lt;2.7,$V74&gt;90),"Age OOR",($Z74-AN74)/VLOOKUP(AN$14&amp;"-rse-"&amp;$E74,Equations!$G:$I,3,0)))</f>
        <v/>
      </c>
      <c r="AS74" s="10" t="str">
        <f>IF($AA74="","",IF(OR($V74&lt;2.7,$V74&gt;90),"Age OOR",VLOOKUP(AS$14&amp;"-int-"&amp;$F74,Equations!$G:$I,3,0)+VLOOKUP(AS$14&amp;"-sexo-"&amp;$F74,Equations!$G:$I,3,0)*$U74+VLOOKUP(AS$14&amp;"-edad-"&amp;$F74,Equations!$G:$I,3,0)*$V74+VLOOKUP(AS$14&amp;"-est-"&amp;$F74,Equations!$G:$I,3,0)*(1/$W74)+VLOOKUP(AS$14&amp;"-imc-"&amp;$F74,Equations!$G:$I,3,0)*(1/$Q74)))</f>
        <v/>
      </c>
      <c r="AT74" s="10" t="str">
        <f>IF($AA74="","",IF(OR($V74&lt;2.7,$V74&gt;90),"Age OOR",AS74-1.6449*VLOOKUP(AS$14&amp;"-rse-"&amp;$F74,Equations!$G:$I,3,0)))</f>
        <v/>
      </c>
      <c r="AU74" s="10" t="str">
        <f>IF($AA74="","",IF(OR($V74&lt;2.7,$V74&gt;90),"Age OOR",AS74+1.6449*VLOOKUP(AS$14&amp;"-rse-"&amp;$F74,Equations!$G:$I,3,0)))</f>
        <v/>
      </c>
      <c r="AV74" s="10" t="str">
        <f t="shared" si="14"/>
        <v/>
      </c>
      <c r="AW74" s="10" t="str">
        <f>IF($AA74="","",IF(OR($V74&lt;2.7,$V74&gt;90),"Age OOR",($AA74-AS74)/VLOOKUP(AS$14&amp;"-rse-"&amp;$F74,Equations!$G:$I,3,0)))</f>
        <v/>
      </c>
      <c r="AX74" s="10" t="str">
        <f>IF($AB74="","",IF(OR($V74&lt;2.7,$V74&gt;90),"Age OOR",VLOOKUP(AX$14&amp;"-int-"&amp;$G74,Equations!$G:$I,3,0)+VLOOKUP(AX$14&amp;"-sexo-"&amp;$G74,Equations!$G:$I,3,0)*$U74+VLOOKUP(AX$14&amp;"-edad-"&amp;$G74,Equations!$G:$I,3,0)*$V74+VLOOKUP(AX$14&amp;"-est-"&amp;$G74,Equations!$G:$I,3,0)*(1/$W74)+VLOOKUP(AX$14&amp;"-imc-"&amp;$G74,Equations!$G:$I,3,0)*(1/$Q74)))</f>
        <v/>
      </c>
      <c r="AY74" s="10" t="str">
        <f>IF($AB74="","",IF(OR($V74&lt;2.7,$V74&gt;90),"Age OOR",AX74-1.6449*VLOOKUP(AX$14&amp;"-rse-"&amp;$G74,Equations!$G:$I,3,0)))</f>
        <v/>
      </c>
      <c r="AZ74" s="10" t="str">
        <f>IF($AB74="","",IF(OR($V74&lt;2.7,$V74&gt;90),"Age OOR",AX74+1.6449*VLOOKUP(AX$14&amp;"-rse-"&amp;$G74,Equations!$G:$I,3,0)))</f>
        <v/>
      </c>
      <c r="BA74" s="10" t="str">
        <f t="shared" si="15"/>
        <v/>
      </c>
      <c r="BB74" s="10" t="str">
        <f>IF($AB74="","",IF(OR($V74&lt;2.7,$V74&gt;90),"Age OOR",($AB74-AX74)/VLOOKUP(AX$14&amp;"-rse-"&amp;$G74,Equations!$G:$I,3,0)))</f>
        <v/>
      </c>
      <c r="BC74" s="10" t="str">
        <f>IF($AC74="","",IF(OR($V74&lt;2.7,$V74&gt;90),"Age OOR",VLOOKUP(BC$14&amp;"-int-"&amp;$H74,Equations!$G:$I,3,0)+VLOOKUP(BC$14&amp;"-sexo-"&amp;$H74,Equations!$G:$I,3,0)*$U74+VLOOKUP(BC$14&amp;"-edad-"&amp;$H74,Equations!$G:$I,3,0)*$V74+VLOOKUP(BC$14&amp;"-est-"&amp;$H74,Equations!$G:$I,3,0)*(1/$W74)+VLOOKUP(BC$14&amp;"-imc-"&amp;$H74,Equations!$G:$I,3,0)*(1/$Q74)))</f>
        <v/>
      </c>
      <c r="BD74" s="10" t="str">
        <f>IF($AC74="","",IF(OR($V74&lt;2.7,$V74&gt;90),"Age OOR",BC74-1.6449*VLOOKUP(BC$14&amp;"-rse-"&amp;$H74,Equations!$G:$I,3,0)))</f>
        <v/>
      </c>
      <c r="BE74" s="10" t="str">
        <f>IF($AC74="","",IF(OR($V74&lt;2.7,$V74&gt;90),"Age OOR",BC74+1.6449*VLOOKUP(BC$14&amp;"-rse-"&amp;$H74,Equations!$G:$I,3,0)))</f>
        <v/>
      </c>
      <c r="BF74" s="10" t="str">
        <f t="shared" si="16"/>
        <v/>
      </c>
      <c r="BG74" s="10" t="str">
        <f>IF($AC74="","",IF(OR($V74&lt;2.7,$V74&gt;90),"Age OOR",($AC74-BC74)/VLOOKUP(BC$14&amp;"-rse-"&amp;$H74,Equations!$G:$I,3,0)))</f>
        <v/>
      </c>
      <c r="BH74" s="10" t="str">
        <f>IF($AD74="","",IF(OR($V74&lt;2.7,$V74&gt;90),"Age OOR",VLOOKUP(BH$14&amp;"-int-"&amp;$I74,Equations!$G:$I,3,0)+VLOOKUP(BH$14&amp;"-sexo-"&amp;$I74,Equations!$G:$I,3,0)*$U74+VLOOKUP(BH$14&amp;"-edad-"&amp;$I74,Equations!$G:$I,3,0)*$V74+VLOOKUP(BH$14&amp;"-est-"&amp;$I74,Equations!$G:$I,3,0)*(1/$W74)+VLOOKUP(BH$14&amp;"-imc-"&amp;$I74,Equations!$G:$I,3,0)*(1/$Q74)))</f>
        <v/>
      </c>
      <c r="BI74" s="10" t="str">
        <f>IF($AD74="","",IF(OR($V74&lt;2.7,$V74&gt;90),"Age OOR",BH74-1.6449*VLOOKUP(BH$14&amp;"-rse-"&amp;$I74,Equations!$G:$I,3,0)))</f>
        <v/>
      </c>
      <c r="BJ74" s="10" t="str">
        <f>IF($AD74="","",IF(OR($V74&lt;2.7,$V74&gt;90),"Age OOR",BH74+1.6449*VLOOKUP(BH$14&amp;"-rse-"&amp;$I74,Equations!$G:$I,3,0)))</f>
        <v/>
      </c>
      <c r="BK74" s="10" t="str">
        <f t="shared" si="17"/>
        <v/>
      </c>
      <c r="BL74" s="10" t="str">
        <f>IF($AD74="","",IF(OR($V74&lt;2.7,$V74&gt;90),"Age OOR",($AD74-BH74)/VLOOKUP(BH$14&amp;"-rse-"&amp;$I74,Equations!$G:$I,3,0)))</f>
        <v/>
      </c>
      <c r="BM74" s="10" t="str">
        <f>IF($AE74="","",IF(OR($V74&lt;2.7,$V74&gt;90),"Age OOR",VLOOKUP(BM$14&amp;"-int-"&amp;$J74,Equations!$G:$I,3,0)+VLOOKUP(BM$14&amp;"-sexo-"&amp;$J74,Equations!$G:$I,3,0)*$U74+VLOOKUP(BM$14&amp;"-edad-"&amp;$J74,Equations!$G:$I,3,0)*$V74+VLOOKUP(BM$14&amp;"-est-"&amp;$J74,Equations!$G:$I,3,0)*(1/$W74)+VLOOKUP(BM$14&amp;"-imc-"&amp;$J74,Equations!$G:$I,3,0)*(1/$Q74)))</f>
        <v/>
      </c>
      <c r="BN74" s="10" t="str">
        <f>IF($AE74="","",IF(OR($V74&lt;2.7,$V74&gt;90),"Age OOR",BM74-1.6449*VLOOKUP(BM$14&amp;"-rse-"&amp;$J74,Equations!$G:$I,3,0)))</f>
        <v/>
      </c>
      <c r="BO74" s="10" t="str">
        <f>IF($AE74="","",IF(OR($V74&lt;2.7,$V74&gt;90),"Age OOR",BM74+1.6449*VLOOKUP(BM$14&amp;"-rse-"&amp;$J74,Equations!$G:$I,3,0)))</f>
        <v/>
      </c>
      <c r="BP74" s="10" t="str">
        <f t="shared" si="18"/>
        <v/>
      </c>
      <c r="BQ74" s="10" t="str">
        <f>IF($AE74="","",IF(OR($V74&lt;2.7,$V74&gt;90),"Age OOR",($AE74-BM74)/VLOOKUP(BM$14&amp;"-rse-"&amp;$J74,Equations!$G:$I,3,0)))</f>
        <v/>
      </c>
      <c r="BR74" s="10" t="str">
        <f>IF($AF74="","",IF(OR($V74&lt;2.7,$V74&gt;90),"Age OOR",VLOOKUP(BR$14&amp;"-int-"&amp;$K74,Equations!$G:$I,3,0)+VLOOKUP(BR$14&amp;"-sexo-"&amp;$K74,Equations!$G:$I,3,0)*$U74+VLOOKUP(BR$14&amp;"-edad-"&amp;$K74,Equations!$G:$I,3,0)*$V74+VLOOKUP(BR$14&amp;"-est-"&amp;$K74,Equations!$G:$I,3,0)*(1/$W74)+VLOOKUP(BR$14&amp;"-imc-"&amp;$K74,Equations!$G:$I,3,0)*(1/$Q74)))</f>
        <v/>
      </c>
      <c r="BS74" s="10" t="str">
        <f>IF($AF74="","",IF(OR($V74&lt;2.7,$V74&gt;90),"Age OOR",BR74-1.6449*VLOOKUP(BR$14&amp;"-rse-"&amp;$K74,Equations!$G:$I,3,0)))</f>
        <v/>
      </c>
      <c r="BT74" s="10" t="str">
        <f>IF($AF74="","",IF(OR($V74&lt;2.7,$V74&gt;90),"Age OOR",BR74+1.6449*VLOOKUP(BR$14&amp;"-rse-"&amp;$K74,Equations!$G:$I,3,0)))</f>
        <v/>
      </c>
      <c r="BU74" s="10" t="str">
        <f t="shared" si="19"/>
        <v/>
      </c>
      <c r="BV74" s="10" t="str">
        <f>IF($AF74="","",IF(OR($V74&lt;2.7,$V74&gt;90),"Age OOR",($AF74-BR74)/VLOOKUP(BR$14&amp;"-rse-"&amp;$K74,Equations!$G:$I,3,0)))</f>
        <v/>
      </c>
      <c r="BW74" s="10" t="str">
        <f>IF($AG74="","",IF(OR($V74&lt;2.7,$V74&gt;90),"Age OOR",VLOOKUP(BW$14&amp;"-int-"&amp;$L74,Equations!$G:$I,3,0)+VLOOKUP(BW$14&amp;"-sexo-"&amp;$L74,Equations!$G:$I,3,0)*$U74+VLOOKUP(BW$14&amp;"-edad-"&amp;$L74,Equations!$G:$I,3,0)*$V74+VLOOKUP(BW$14&amp;"-est-"&amp;$L74,Equations!$G:$I,3,0)*(1/$W74)+VLOOKUP(BW$14&amp;"-imc-"&amp;$L74,Equations!$G:$I,3,0)*(1/$Q74)))</f>
        <v/>
      </c>
      <c r="BX74" s="10" t="str">
        <f>IF($AG74="","",IF(OR($V74&lt;2.7,$V74&gt;90),"Age OOR",BW74-1.6449*VLOOKUP(BW$14&amp;"-rse-"&amp;$L74,Equations!$G:$I,3,0)))</f>
        <v/>
      </c>
      <c r="BY74" s="10" t="str">
        <f>IF($AG74="","",IF(OR($V74&lt;2.7,$V74&gt;90),"Age OOR",BW74+1.6449*VLOOKUP(BW$14&amp;"-rse-"&amp;$L74,Equations!$G:$I,3,0)))</f>
        <v/>
      </c>
      <c r="BZ74" s="10" t="str">
        <f t="shared" si="20"/>
        <v/>
      </c>
      <c r="CA74" s="10" t="str">
        <f>IF($AG74="","",IF(OR($V74&lt;2.7,$V74&gt;90),"Age OOR",($AG74-BW74)/VLOOKUP(BW$14&amp;"-rse-"&amp;$L74,Equations!$G:$I,3,0)))</f>
        <v/>
      </c>
      <c r="CB74" s="10" t="str">
        <f>IF($AH74="","",IF(OR($V74&lt;2.7,$V74&gt;90),"Age OOR",VLOOKUP(CB$14&amp;"-int-"&amp;$M74,Equations!$G:$I,3,0)+VLOOKUP(CB$14&amp;"-sexo-"&amp;$M74,Equations!$G:$I,3,0)*$U74+VLOOKUP(CB$14&amp;"-edad-"&amp;$M74,Equations!$G:$I,3,0)*$V74+VLOOKUP(CB$14&amp;"-est-"&amp;$M74,Equations!$G:$I,3,0)*(1/$W74)+VLOOKUP(CB$14&amp;"-imc-"&amp;$M74,Equations!$G:$I,3,0)*(1/$Q74)))</f>
        <v/>
      </c>
      <c r="CC74" s="10" t="str">
        <f>IF($AH74="","",IF(OR($V74&lt;2.7,$V74&gt;90),"Age OOR",CB74-1.6449*VLOOKUP(CB$14&amp;"-rse-"&amp;$M74,Equations!$G:$I,3,0)))</f>
        <v/>
      </c>
      <c r="CD74" s="10" t="str">
        <f>IF($AH74="","",IF(OR($V74&lt;2.7,$V74&gt;90),"Age OOR",CB74+1.6449*VLOOKUP(CB$14&amp;"-rse-"&amp;$M74,Equations!$G:$I,3,0)))</f>
        <v/>
      </c>
      <c r="CE74" s="10" t="str">
        <f t="shared" si="21"/>
        <v/>
      </c>
      <c r="CF74" s="10" t="str">
        <f>IF($AH74="","",IF(OR($V74&lt;2.7,$V74&gt;90),"Age OOR",($AH74-CB74)/VLOOKUP(CB$14&amp;"-rse-"&amp;$M74,Equations!$G:$I,3,0)))</f>
        <v/>
      </c>
      <c r="CG74" s="10" t="str">
        <f>IF($AI74="","",IF(OR($V74&lt;2.7,$V74&gt;90),"Age OOR",VLOOKUP(CG$14&amp;"-int-"&amp;$N74,Equations!$G:$I,3,0)+VLOOKUP(CG$14&amp;"-sexo-"&amp;$N74,Equations!$G:$I,3,0)*$U74+VLOOKUP(CG$14&amp;"-edad-"&amp;$N74,Equations!$G:$I,3,0)*$V74+VLOOKUP(CG$14&amp;"-est-"&amp;$N74,Equations!$G:$I,3,0)*(1/$W74)+VLOOKUP(CG$14&amp;"-imc-"&amp;$N74,Equations!$G:$I,3,0)*(1/$Q74)))</f>
        <v/>
      </c>
      <c r="CH74" s="10" t="str">
        <f>IF($AI74="","",IF(OR($V74&lt;2.7,$V74&gt;90),"Age OOR",CG74-1.6449*VLOOKUP(CG$14&amp;"-rse-"&amp;$N74,Equations!$G:$I,3,0)))</f>
        <v/>
      </c>
      <c r="CI74" s="10" t="str">
        <f>IF($AI74="","",IF(OR($V74&lt;2.7,$V74&gt;90),"Age OOR",CG74+1.6449*VLOOKUP(CG$14&amp;"-rse-"&amp;$N74,Equations!$G:$I,3,0)))</f>
        <v/>
      </c>
      <c r="CJ74" s="10" t="str">
        <f t="shared" si="22"/>
        <v/>
      </c>
      <c r="CK74" s="10" t="str">
        <f>IF($AI74="","",IF(OR($V74&lt;2.7,$V74&gt;90),"Age OOR",($AI74-CG74)/VLOOKUP(CG$14&amp;"-rse-"&amp;$N74,Equations!$G:$I,3,0)))</f>
        <v/>
      </c>
      <c r="CL74" s="10" t="str">
        <f>IF($AJ74="","",IF(OR($V74&lt;2.7,$V74&gt;90),"Age OOR",VLOOKUP(CL$14&amp;"-int-"&amp;$O74,Equations!$G:$I,3,0)+VLOOKUP(CL$14&amp;"-sexo-"&amp;$O74,Equations!$G:$I,3,0)*$U74+VLOOKUP(CL$14&amp;"-edad-"&amp;$O74,Equations!$G:$I,3,0)*$V74+VLOOKUP(CL$14&amp;"-est-"&amp;$O74,Equations!$G:$I,3,0)*(1/$W74)+VLOOKUP(CL$14&amp;"-imc-"&amp;$O74,Equations!$G:$I,3,0)*(1/$Q74)))</f>
        <v/>
      </c>
      <c r="CM74" s="10" t="str">
        <f>IF($AJ74="","",IF(OR($V74&lt;2.7,$V74&gt;90),"Age OOR",CL74-1.6449*VLOOKUP(CL$14&amp;"-rse-"&amp;$O74,Equations!$G:$I,3,0)))</f>
        <v/>
      </c>
      <c r="CN74" s="10" t="str">
        <f>IF($AJ74="","",IF(OR($V74&lt;2.7,$V74&gt;90),"Age OOR",CL74+1.6449*VLOOKUP(CL$14&amp;"-rse-"&amp;$O74,Equations!$G:$I,3,0)))</f>
        <v/>
      </c>
      <c r="CO74" s="10" t="str">
        <f t="shared" si="23"/>
        <v/>
      </c>
      <c r="CP74" s="10" t="str">
        <f>IF($AJ74="","",IF(OR($V74&lt;2.7,$V74&gt;90),"Age OOR",($AJ74-CL74)/VLOOKUP(CL$14&amp;"-rse-"&amp;$O74,Equations!$G:$I,3,0)))</f>
        <v/>
      </c>
      <c r="CQ74" s="10" t="str">
        <f>IF($AK74="","",IF(OR($V74&lt;2.7,$V74&gt;90),"Age OOR",EXP(VLOOKUP(CQ$14&amp;"-int-"&amp;$P74,Equations!$G:$I,3,0)+VLOOKUP(CQ$14&amp;"-sexo-"&amp;$P74,Equations!$G:$I,3,0)*$U74+VLOOKUP(CQ$14&amp;"-edad-"&amp;$P74,Equations!$G:$I,3,0)*$V74+VLOOKUP(CQ$14&amp;"-est-"&amp;$P74,Equations!$G:$I,3,0)*(1/$W74)+VLOOKUP(CQ$14&amp;"-imc-"&amp;$P74,Equations!$G:$I,3,0)*(1/$Q74))))</f>
        <v/>
      </c>
      <c r="CR74" s="10" t="str">
        <f>IF($AK74="","",IF(OR($V74&lt;2.7,$V74&gt;90),"Age OOR",EXP(LN(CQ74)-1.6449*VLOOKUP(CQ$14&amp;"-rse-"&amp;$P74,Equations!$G:$I,3,0))))</f>
        <v/>
      </c>
      <c r="CS74" s="10" t="str">
        <f>IF($AK74="","",IF(OR($V74&lt;2.7,$V74&gt;90),"Age OOR",EXP(LN(CQ74)+1.6449*VLOOKUP(CQ$14&amp;"-rse-"&amp;$P74,Equations!$G:$I,3,0))))</f>
        <v/>
      </c>
      <c r="CT74" s="10" t="str">
        <f t="shared" si="24"/>
        <v/>
      </c>
      <c r="CU74" s="10" t="str">
        <f>IF($AK74="","",IF(OR($V74&lt;2.7,$V74&gt;90),"Age OOR",(LN($AK74)-LN(CQ74))/VLOOKUP(CQ$14&amp;"-rse-"&amp;$P74,Equations!$G:$I,3,0)))</f>
        <v/>
      </c>
      <c r="CV74" s="47"/>
    </row>
    <row r="75" spans="5:116" x14ac:dyDescent="0.2">
      <c r="E75" s="23" t="str">
        <f t="shared" si="0"/>
        <v>Age out of range</v>
      </c>
      <c r="F75" s="23" t="str">
        <f t="shared" si="1"/>
        <v>Age out of range</v>
      </c>
      <c r="G75" s="23" t="str">
        <f t="shared" si="2"/>
        <v>Age out of range</v>
      </c>
      <c r="H75" s="23" t="str">
        <f t="shared" si="3"/>
        <v>Age out of range</v>
      </c>
      <c r="I75" s="23" t="str">
        <f t="shared" si="4"/>
        <v>Age out of range</v>
      </c>
      <c r="J75" s="23" t="str">
        <f t="shared" si="5"/>
        <v>Age out of range</v>
      </c>
      <c r="K75" s="23" t="str">
        <f t="shared" si="6"/>
        <v>Age out of range</v>
      </c>
      <c r="L75" s="23" t="str">
        <f t="shared" si="7"/>
        <v>Age out of range</v>
      </c>
      <c r="M75" s="23" t="str">
        <f t="shared" si="8"/>
        <v>Age out of range</v>
      </c>
      <c r="N75" s="23" t="str">
        <f t="shared" si="9"/>
        <v>Age out of range</v>
      </c>
      <c r="O75" s="23" t="str">
        <f t="shared" si="10"/>
        <v>Age out of range</v>
      </c>
      <c r="P75" s="23" t="str">
        <f t="shared" si="11"/>
        <v>Age out of range</v>
      </c>
      <c r="Q75" s="23" t="e">
        <f t="shared" si="12"/>
        <v>#DIV/0!</v>
      </c>
      <c r="R75" s="17"/>
      <c r="S75" s="23">
        <v>59</v>
      </c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7"/>
      <c r="AM75" s="47"/>
      <c r="AN75" s="10" t="str">
        <f>IF($Z75="","",IF(OR($V75&lt;2.7,$V75&gt;90),"Age OOR",VLOOKUP(AN$14&amp;"-int-"&amp;$E75,Equations!$G:$I,3,0)+VLOOKUP(AN$14&amp;"-sexo-"&amp;$E75,Equations!$G:$I,3,0)*$U75+VLOOKUP(AN$14&amp;"-edad-"&amp;$E75,Equations!$G:$I,3,0)*$V75+VLOOKUP(AN$14&amp;"-est-"&amp;$E75,Equations!$G:$I,3,0)*(1/$W75)+VLOOKUP(AN$14&amp;"-imc-"&amp;$E75,Equations!$G:$I,3,0)*(1/$Q75)))</f>
        <v/>
      </c>
      <c r="AO75" s="10" t="str">
        <f>IF($Z75="","",IF(OR($V75&lt;2.7,$V75&gt;90),"Age OOR",AN75-1.6449*VLOOKUP(AN$14&amp;"-rse-"&amp;$E75,Equations!$G:$I,3,0)))</f>
        <v/>
      </c>
      <c r="AP75" s="10" t="str">
        <f>IF($Z75="","",IF(OR($V75&lt;2.7,$V75&gt;90),"Age OOR",AN75+1.6449*VLOOKUP(AN$14&amp;"-rse-"&amp;$E75,Equations!$G:$I,3,0)))</f>
        <v/>
      </c>
      <c r="AQ75" s="10" t="str">
        <f t="shared" si="13"/>
        <v/>
      </c>
      <c r="AR75" s="10" t="str">
        <f>IF($Z75="","",IF(OR($V75&lt;2.7,$V75&gt;90),"Age OOR",($Z75-AN75)/VLOOKUP(AN$14&amp;"-rse-"&amp;$E75,Equations!$G:$I,3,0)))</f>
        <v/>
      </c>
      <c r="AS75" s="10" t="str">
        <f>IF($AA75="","",IF(OR($V75&lt;2.7,$V75&gt;90),"Age OOR",VLOOKUP(AS$14&amp;"-int-"&amp;$F75,Equations!$G:$I,3,0)+VLOOKUP(AS$14&amp;"-sexo-"&amp;$F75,Equations!$G:$I,3,0)*$U75+VLOOKUP(AS$14&amp;"-edad-"&amp;$F75,Equations!$G:$I,3,0)*$V75+VLOOKUP(AS$14&amp;"-est-"&amp;$F75,Equations!$G:$I,3,0)*(1/$W75)+VLOOKUP(AS$14&amp;"-imc-"&amp;$F75,Equations!$G:$I,3,0)*(1/$Q75)))</f>
        <v/>
      </c>
      <c r="AT75" s="10" t="str">
        <f>IF($AA75="","",IF(OR($V75&lt;2.7,$V75&gt;90),"Age OOR",AS75-1.6449*VLOOKUP(AS$14&amp;"-rse-"&amp;$F75,Equations!$G:$I,3,0)))</f>
        <v/>
      </c>
      <c r="AU75" s="10" t="str">
        <f>IF($AA75="","",IF(OR($V75&lt;2.7,$V75&gt;90),"Age OOR",AS75+1.6449*VLOOKUP(AS$14&amp;"-rse-"&amp;$F75,Equations!$G:$I,3,0)))</f>
        <v/>
      </c>
      <c r="AV75" s="10" t="str">
        <f t="shared" si="14"/>
        <v/>
      </c>
      <c r="AW75" s="10" t="str">
        <f>IF($AA75="","",IF(OR($V75&lt;2.7,$V75&gt;90),"Age OOR",($AA75-AS75)/VLOOKUP(AS$14&amp;"-rse-"&amp;$F75,Equations!$G:$I,3,0)))</f>
        <v/>
      </c>
      <c r="AX75" s="10" t="str">
        <f>IF($AB75="","",IF(OR($V75&lt;2.7,$V75&gt;90),"Age OOR",VLOOKUP(AX$14&amp;"-int-"&amp;$G75,Equations!$G:$I,3,0)+VLOOKUP(AX$14&amp;"-sexo-"&amp;$G75,Equations!$G:$I,3,0)*$U75+VLOOKUP(AX$14&amp;"-edad-"&amp;$G75,Equations!$G:$I,3,0)*$V75+VLOOKUP(AX$14&amp;"-est-"&amp;$G75,Equations!$G:$I,3,0)*(1/$W75)+VLOOKUP(AX$14&amp;"-imc-"&amp;$G75,Equations!$G:$I,3,0)*(1/$Q75)))</f>
        <v/>
      </c>
      <c r="AY75" s="10" t="str">
        <f>IF($AB75="","",IF(OR($V75&lt;2.7,$V75&gt;90),"Age OOR",AX75-1.6449*VLOOKUP(AX$14&amp;"-rse-"&amp;$G75,Equations!$G:$I,3,0)))</f>
        <v/>
      </c>
      <c r="AZ75" s="10" t="str">
        <f>IF($AB75="","",IF(OR($V75&lt;2.7,$V75&gt;90),"Age OOR",AX75+1.6449*VLOOKUP(AX$14&amp;"-rse-"&amp;$G75,Equations!$G:$I,3,0)))</f>
        <v/>
      </c>
      <c r="BA75" s="10" t="str">
        <f t="shared" si="15"/>
        <v/>
      </c>
      <c r="BB75" s="10" t="str">
        <f>IF($AB75="","",IF(OR($V75&lt;2.7,$V75&gt;90),"Age OOR",($AB75-AX75)/VLOOKUP(AX$14&amp;"-rse-"&amp;$G75,Equations!$G:$I,3,0)))</f>
        <v/>
      </c>
      <c r="BC75" s="10" t="str">
        <f>IF($AC75="","",IF(OR($V75&lt;2.7,$V75&gt;90),"Age OOR",VLOOKUP(BC$14&amp;"-int-"&amp;$H75,Equations!$G:$I,3,0)+VLOOKUP(BC$14&amp;"-sexo-"&amp;$H75,Equations!$G:$I,3,0)*$U75+VLOOKUP(BC$14&amp;"-edad-"&amp;$H75,Equations!$G:$I,3,0)*$V75+VLOOKUP(BC$14&amp;"-est-"&amp;$H75,Equations!$G:$I,3,0)*(1/$W75)+VLOOKUP(BC$14&amp;"-imc-"&amp;$H75,Equations!$G:$I,3,0)*(1/$Q75)))</f>
        <v/>
      </c>
      <c r="BD75" s="10" t="str">
        <f>IF($AC75="","",IF(OR($V75&lt;2.7,$V75&gt;90),"Age OOR",BC75-1.6449*VLOOKUP(BC$14&amp;"-rse-"&amp;$H75,Equations!$G:$I,3,0)))</f>
        <v/>
      </c>
      <c r="BE75" s="10" t="str">
        <f>IF($AC75="","",IF(OR($V75&lt;2.7,$V75&gt;90),"Age OOR",BC75+1.6449*VLOOKUP(BC$14&amp;"-rse-"&amp;$H75,Equations!$G:$I,3,0)))</f>
        <v/>
      </c>
      <c r="BF75" s="10" t="str">
        <f t="shared" si="16"/>
        <v/>
      </c>
      <c r="BG75" s="10" t="str">
        <f>IF($AC75="","",IF(OR($V75&lt;2.7,$V75&gt;90),"Age OOR",($AC75-BC75)/VLOOKUP(BC$14&amp;"-rse-"&amp;$H75,Equations!$G:$I,3,0)))</f>
        <v/>
      </c>
      <c r="BH75" s="10" t="str">
        <f>IF($AD75="","",IF(OR($V75&lt;2.7,$V75&gt;90),"Age OOR",VLOOKUP(BH$14&amp;"-int-"&amp;$I75,Equations!$G:$I,3,0)+VLOOKUP(BH$14&amp;"-sexo-"&amp;$I75,Equations!$G:$I,3,0)*$U75+VLOOKUP(BH$14&amp;"-edad-"&amp;$I75,Equations!$G:$I,3,0)*$V75+VLOOKUP(BH$14&amp;"-est-"&amp;$I75,Equations!$G:$I,3,0)*(1/$W75)+VLOOKUP(BH$14&amp;"-imc-"&amp;$I75,Equations!$G:$I,3,0)*(1/$Q75)))</f>
        <v/>
      </c>
      <c r="BI75" s="10" t="str">
        <f>IF($AD75="","",IF(OR($V75&lt;2.7,$V75&gt;90),"Age OOR",BH75-1.6449*VLOOKUP(BH$14&amp;"-rse-"&amp;$I75,Equations!$G:$I,3,0)))</f>
        <v/>
      </c>
      <c r="BJ75" s="10" t="str">
        <f>IF($AD75="","",IF(OR($V75&lt;2.7,$V75&gt;90),"Age OOR",BH75+1.6449*VLOOKUP(BH$14&amp;"-rse-"&amp;$I75,Equations!$G:$I,3,0)))</f>
        <v/>
      </c>
      <c r="BK75" s="10" t="str">
        <f t="shared" si="17"/>
        <v/>
      </c>
      <c r="BL75" s="10" t="str">
        <f>IF($AD75="","",IF(OR($V75&lt;2.7,$V75&gt;90),"Age OOR",($AD75-BH75)/VLOOKUP(BH$14&amp;"-rse-"&amp;$I75,Equations!$G:$I,3,0)))</f>
        <v/>
      </c>
      <c r="BM75" s="10" t="str">
        <f>IF($AE75="","",IF(OR($V75&lt;2.7,$V75&gt;90),"Age OOR",VLOOKUP(BM$14&amp;"-int-"&amp;$J75,Equations!$G:$I,3,0)+VLOOKUP(BM$14&amp;"-sexo-"&amp;$J75,Equations!$G:$I,3,0)*$U75+VLOOKUP(BM$14&amp;"-edad-"&amp;$J75,Equations!$G:$I,3,0)*$V75+VLOOKUP(BM$14&amp;"-est-"&amp;$J75,Equations!$G:$I,3,0)*(1/$W75)+VLOOKUP(BM$14&amp;"-imc-"&amp;$J75,Equations!$G:$I,3,0)*(1/$Q75)))</f>
        <v/>
      </c>
      <c r="BN75" s="10" t="str">
        <f>IF($AE75="","",IF(OR($V75&lt;2.7,$V75&gt;90),"Age OOR",BM75-1.6449*VLOOKUP(BM$14&amp;"-rse-"&amp;$J75,Equations!$G:$I,3,0)))</f>
        <v/>
      </c>
      <c r="BO75" s="10" t="str">
        <f>IF($AE75="","",IF(OR($V75&lt;2.7,$V75&gt;90),"Age OOR",BM75+1.6449*VLOOKUP(BM$14&amp;"-rse-"&amp;$J75,Equations!$G:$I,3,0)))</f>
        <v/>
      </c>
      <c r="BP75" s="10" t="str">
        <f t="shared" si="18"/>
        <v/>
      </c>
      <c r="BQ75" s="10" t="str">
        <f>IF($AE75="","",IF(OR($V75&lt;2.7,$V75&gt;90),"Age OOR",($AE75-BM75)/VLOOKUP(BM$14&amp;"-rse-"&amp;$J75,Equations!$G:$I,3,0)))</f>
        <v/>
      </c>
      <c r="BR75" s="10" t="str">
        <f>IF($AF75="","",IF(OR($V75&lt;2.7,$V75&gt;90),"Age OOR",VLOOKUP(BR$14&amp;"-int-"&amp;$K75,Equations!$G:$I,3,0)+VLOOKUP(BR$14&amp;"-sexo-"&amp;$K75,Equations!$G:$I,3,0)*$U75+VLOOKUP(BR$14&amp;"-edad-"&amp;$K75,Equations!$G:$I,3,0)*$V75+VLOOKUP(BR$14&amp;"-est-"&amp;$K75,Equations!$G:$I,3,0)*(1/$W75)+VLOOKUP(BR$14&amp;"-imc-"&amp;$K75,Equations!$G:$I,3,0)*(1/$Q75)))</f>
        <v/>
      </c>
      <c r="BS75" s="10" t="str">
        <f>IF($AF75="","",IF(OR($V75&lt;2.7,$V75&gt;90),"Age OOR",BR75-1.6449*VLOOKUP(BR$14&amp;"-rse-"&amp;$K75,Equations!$G:$I,3,0)))</f>
        <v/>
      </c>
      <c r="BT75" s="10" t="str">
        <f>IF($AF75="","",IF(OR($V75&lt;2.7,$V75&gt;90),"Age OOR",BR75+1.6449*VLOOKUP(BR$14&amp;"-rse-"&amp;$K75,Equations!$G:$I,3,0)))</f>
        <v/>
      </c>
      <c r="BU75" s="10" t="str">
        <f t="shared" si="19"/>
        <v/>
      </c>
      <c r="BV75" s="10" t="str">
        <f>IF($AF75="","",IF(OR($V75&lt;2.7,$V75&gt;90),"Age OOR",($AF75-BR75)/VLOOKUP(BR$14&amp;"-rse-"&amp;$K75,Equations!$G:$I,3,0)))</f>
        <v/>
      </c>
      <c r="BW75" s="10" t="str">
        <f>IF($AG75="","",IF(OR($V75&lt;2.7,$V75&gt;90),"Age OOR",VLOOKUP(BW$14&amp;"-int-"&amp;$L75,Equations!$G:$I,3,0)+VLOOKUP(BW$14&amp;"-sexo-"&amp;$L75,Equations!$G:$I,3,0)*$U75+VLOOKUP(BW$14&amp;"-edad-"&amp;$L75,Equations!$G:$I,3,0)*$V75+VLOOKUP(BW$14&amp;"-est-"&amp;$L75,Equations!$G:$I,3,0)*(1/$W75)+VLOOKUP(BW$14&amp;"-imc-"&amp;$L75,Equations!$G:$I,3,0)*(1/$Q75)))</f>
        <v/>
      </c>
      <c r="BX75" s="10" t="str">
        <f>IF($AG75="","",IF(OR($V75&lt;2.7,$V75&gt;90),"Age OOR",BW75-1.6449*VLOOKUP(BW$14&amp;"-rse-"&amp;$L75,Equations!$G:$I,3,0)))</f>
        <v/>
      </c>
      <c r="BY75" s="10" t="str">
        <f>IF($AG75="","",IF(OR($V75&lt;2.7,$V75&gt;90),"Age OOR",BW75+1.6449*VLOOKUP(BW$14&amp;"-rse-"&amp;$L75,Equations!$G:$I,3,0)))</f>
        <v/>
      </c>
      <c r="BZ75" s="10" t="str">
        <f t="shared" si="20"/>
        <v/>
      </c>
      <c r="CA75" s="10" t="str">
        <f>IF($AG75="","",IF(OR($V75&lt;2.7,$V75&gt;90),"Age OOR",($AG75-BW75)/VLOOKUP(BW$14&amp;"-rse-"&amp;$L75,Equations!$G:$I,3,0)))</f>
        <v/>
      </c>
      <c r="CB75" s="10" t="str">
        <f>IF($AH75="","",IF(OR($V75&lt;2.7,$V75&gt;90),"Age OOR",VLOOKUP(CB$14&amp;"-int-"&amp;$M75,Equations!$G:$I,3,0)+VLOOKUP(CB$14&amp;"-sexo-"&amp;$M75,Equations!$G:$I,3,0)*$U75+VLOOKUP(CB$14&amp;"-edad-"&amp;$M75,Equations!$G:$I,3,0)*$V75+VLOOKUP(CB$14&amp;"-est-"&amp;$M75,Equations!$G:$I,3,0)*(1/$W75)+VLOOKUP(CB$14&amp;"-imc-"&amp;$M75,Equations!$G:$I,3,0)*(1/$Q75)))</f>
        <v/>
      </c>
      <c r="CC75" s="10" t="str">
        <f>IF($AH75="","",IF(OR($V75&lt;2.7,$V75&gt;90),"Age OOR",CB75-1.6449*VLOOKUP(CB$14&amp;"-rse-"&amp;$M75,Equations!$G:$I,3,0)))</f>
        <v/>
      </c>
      <c r="CD75" s="10" t="str">
        <f>IF($AH75="","",IF(OR($V75&lt;2.7,$V75&gt;90),"Age OOR",CB75+1.6449*VLOOKUP(CB$14&amp;"-rse-"&amp;$M75,Equations!$G:$I,3,0)))</f>
        <v/>
      </c>
      <c r="CE75" s="10" t="str">
        <f t="shared" si="21"/>
        <v/>
      </c>
      <c r="CF75" s="10" t="str">
        <f>IF($AH75="","",IF(OR($V75&lt;2.7,$V75&gt;90),"Age OOR",($AH75-CB75)/VLOOKUP(CB$14&amp;"-rse-"&amp;$M75,Equations!$G:$I,3,0)))</f>
        <v/>
      </c>
      <c r="CG75" s="10" t="str">
        <f>IF($AI75="","",IF(OR($V75&lt;2.7,$V75&gt;90),"Age OOR",VLOOKUP(CG$14&amp;"-int-"&amp;$N75,Equations!$G:$I,3,0)+VLOOKUP(CG$14&amp;"-sexo-"&amp;$N75,Equations!$G:$I,3,0)*$U75+VLOOKUP(CG$14&amp;"-edad-"&amp;$N75,Equations!$G:$I,3,0)*$V75+VLOOKUP(CG$14&amp;"-est-"&amp;$N75,Equations!$G:$I,3,0)*(1/$W75)+VLOOKUP(CG$14&amp;"-imc-"&amp;$N75,Equations!$G:$I,3,0)*(1/$Q75)))</f>
        <v/>
      </c>
      <c r="CH75" s="10" t="str">
        <f>IF($AI75="","",IF(OR($V75&lt;2.7,$V75&gt;90),"Age OOR",CG75-1.6449*VLOOKUP(CG$14&amp;"-rse-"&amp;$N75,Equations!$G:$I,3,0)))</f>
        <v/>
      </c>
      <c r="CI75" s="10" t="str">
        <f>IF($AI75="","",IF(OR($V75&lt;2.7,$V75&gt;90),"Age OOR",CG75+1.6449*VLOOKUP(CG$14&amp;"-rse-"&amp;$N75,Equations!$G:$I,3,0)))</f>
        <v/>
      </c>
      <c r="CJ75" s="10" t="str">
        <f t="shared" si="22"/>
        <v/>
      </c>
      <c r="CK75" s="10" t="str">
        <f>IF($AI75="","",IF(OR($V75&lt;2.7,$V75&gt;90),"Age OOR",($AI75-CG75)/VLOOKUP(CG$14&amp;"-rse-"&amp;$N75,Equations!$G:$I,3,0)))</f>
        <v/>
      </c>
      <c r="CL75" s="10" t="str">
        <f>IF($AJ75="","",IF(OR($V75&lt;2.7,$V75&gt;90),"Age OOR",VLOOKUP(CL$14&amp;"-int-"&amp;$O75,Equations!$G:$I,3,0)+VLOOKUP(CL$14&amp;"-sexo-"&amp;$O75,Equations!$G:$I,3,0)*$U75+VLOOKUP(CL$14&amp;"-edad-"&amp;$O75,Equations!$G:$I,3,0)*$V75+VLOOKUP(CL$14&amp;"-est-"&amp;$O75,Equations!$G:$I,3,0)*(1/$W75)+VLOOKUP(CL$14&amp;"-imc-"&amp;$O75,Equations!$G:$I,3,0)*(1/$Q75)))</f>
        <v/>
      </c>
      <c r="CM75" s="10" t="str">
        <f>IF($AJ75="","",IF(OR($V75&lt;2.7,$V75&gt;90),"Age OOR",CL75-1.6449*VLOOKUP(CL$14&amp;"-rse-"&amp;$O75,Equations!$G:$I,3,0)))</f>
        <v/>
      </c>
      <c r="CN75" s="10" t="str">
        <f>IF($AJ75="","",IF(OR($V75&lt;2.7,$V75&gt;90),"Age OOR",CL75+1.6449*VLOOKUP(CL$14&amp;"-rse-"&amp;$O75,Equations!$G:$I,3,0)))</f>
        <v/>
      </c>
      <c r="CO75" s="10" t="str">
        <f t="shared" si="23"/>
        <v/>
      </c>
      <c r="CP75" s="10" t="str">
        <f>IF($AJ75="","",IF(OR($V75&lt;2.7,$V75&gt;90),"Age OOR",($AJ75-CL75)/VLOOKUP(CL$14&amp;"-rse-"&amp;$O75,Equations!$G:$I,3,0)))</f>
        <v/>
      </c>
      <c r="CQ75" s="10" t="str">
        <f>IF($AK75="","",IF(OR($V75&lt;2.7,$V75&gt;90),"Age OOR",EXP(VLOOKUP(CQ$14&amp;"-int-"&amp;$P75,Equations!$G:$I,3,0)+VLOOKUP(CQ$14&amp;"-sexo-"&amp;$P75,Equations!$G:$I,3,0)*$U75+VLOOKUP(CQ$14&amp;"-edad-"&amp;$P75,Equations!$G:$I,3,0)*$V75+VLOOKUP(CQ$14&amp;"-est-"&amp;$P75,Equations!$G:$I,3,0)*(1/$W75)+VLOOKUP(CQ$14&amp;"-imc-"&amp;$P75,Equations!$G:$I,3,0)*(1/$Q75))))</f>
        <v/>
      </c>
      <c r="CR75" s="10" t="str">
        <f>IF($AK75="","",IF(OR($V75&lt;2.7,$V75&gt;90),"Age OOR",EXP(LN(CQ75)-1.6449*VLOOKUP(CQ$14&amp;"-rse-"&amp;$P75,Equations!$G:$I,3,0))))</f>
        <v/>
      </c>
      <c r="CS75" s="10" t="str">
        <f>IF($AK75="","",IF(OR($V75&lt;2.7,$V75&gt;90),"Age OOR",EXP(LN(CQ75)+1.6449*VLOOKUP(CQ$14&amp;"-rse-"&amp;$P75,Equations!$G:$I,3,0))))</f>
        <v/>
      </c>
      <c r="CT75" s="10" t="str">
        <f t="shared" si="24"/>
        <v/>
      </c>
      <c r="CU75" s="10" t="str">
        <f>IF($AK75="","",IF(OR($V75&lt;2.7,$V75&gt;90),"Age OOR",(LN($AK75)-LN(CQ75))/VLOOKUP(CQ$14&amp;"-rse-"&amp;$P75,Equations!$G:$I,3,0)))</f>
        <v/>
      </c>
      <c r="CV75" s="47"/>
    </row>
    <row r="76" spans="5:116" x14ac:dyDescent="0.2">
      <c r="E76" s="23" t="str">
        <f t="shared" si="0"/>
        <v>Age out of range</v>
      </c>
      <c r="F76" s="23" t="str">
        <f t="shared" si="1"/>
        <v>Age out of range</v>
      </c>
      <c r="G76" s="23" t="str">
        <f t="shared" si="2"/>
        <v>Age out of range</v>
      </c>
      <c r="H76" s="23" t="str">
        <f t="shared" si="3"/>
        <v>Age out of range</v>
      </c>
      <c r="I76" s="23" t="str">
        <f t="shared" si="4"/>
        <v>Age out of range</v>
      </c>
      <c r="J76" s="23" t="str">
        <f t="shared" si="5"/>
        <v>Age out of range</v>
      </c>
      <c r="K76" s="23" t="str">
        <f t="shared" si="6"/>
        <v>Age out of range</v>
      </c>
      <c r="L76" s="23" t="str">
        <f t="shared" si="7"/>
        <v>Age out of range</v>
      </c>
      <c r="M76" s="23" t="str">
        <f t="shared" si="8"/>
        <v>Age out of range</v>
      </c>
      <c r="N76" s="23" t="str">
        <f t="shared" si="9"/>
        <v>Age out of range</v>
      </c>
      <c r="O76" s="23" t="str">
        <f t="shared" si="10"/>
        <v>Age out of range</v>
      </c>
      <c r="P76" s="23" t="str">
        <f t="shared" si="11"/>
        <v>Age out of range</v>
      </c>
      <c r="Q76" s="23" t="e">
        <f t="shared" si="12"/>
        <v>#DIV/0!</v>
      </c>
      <c r="R76" s="17"/>
      <c r="S76" s="23">
        <v>60</v>
      </c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7"/>
      <c r="AM76" s="47"/>
      <c r="AN76" s="10" t="str">
        <f>IF($Z76="","",IF(OR($V76&lt;2.7,$V76&gt;90),"Age OOR",VLOOKUP(AN$14&amp;"-int-"&amp;$E76,Equations!$G:$I,3,0)+VLOOKUP(AN$14&amp;"-sexo-"&amp;$E76,Equations!$G:$I,3,0)*$U76+VLOOKUP(AN$14&amp;"-edad-"&amp;$E76,Equations!$G:$I,3,0)*$V76+VLOOKUP(AN$14&amp;"-est-"&amp;$E76,Equations!$G:$I,3,0)*(1/$W76)+VLOOKUP(AN$14&amp;"-imc-"&amp;$E76,Equations!$G:$I,3,0)*(1/$Q76)))</f>
        <v/>
      </c>
      <c r="AO76" s="10" t="str">
        <f>IF($Z76="","",IF(OR($V76&lt;2.7,$V76&gt;90),"Age OOR",AN76-1.6449*VLOOKUP(AN$14&amp;"-rse-"&amp;$E76,Equations!$G:$I,3,0)))</f>
        <v/>
      </c>
      <c r="AP76" s="10" t="str">
        <f>IF($Z76="","",IF(OR($V76&lt;2.7,$V76&gt;90),"Age OOR",AN76+1.6449*VLOOKUP(AN$14&amp;"-rse-"&amp;$E76,Equations!$G:$I,3,0)))</f>
        <v/>
      </c>
      <c r="AQ76" s="10" t="str">
        <f t="shared" si="13"/>
        <v/>
      </c>
      <c r="AR76" s="10" t="str">
        <f>IF($Z76="","",IF(OR($V76&lt;2.7,$V76&gt;90),"Age OOR",($Z76-AN76)/VLOOKUP(AN$14&amp;"-rse-"&amp;$E76,Equations!$G:$I,3,0)))</f>
        <v/>
      </c>
      <c r="AS76" s="10" t="str">
        <f>IF($AA76="","",IF(OR($V76&lt;2.7,$V76&gt;90),"Age OOR",VLOOKUP(AS$14&amp;"-int-"&amp;$F76,Equations!$G:$I,3,0)+VLOOKUP(AS$14&amp;"-sexo-"&amp;$F76,Equations!$G:$I,3,0)*$U76+VLOOKUP(AS$14&amp;"-edad-"&amp;$F76,Equations!$G:$I,3,0)*$V76+VLOOKUP(AS$14&amp;"-est-"&amp;$F76,Equations!$G:$I,3,0)*(1/$W76)+VLOOKUP(AS$14&amp;"-imc-"&amp;$F76,Equations!$G:$I,3,0)*(1/$Q76)))</f>
        <v/>
      </c>
      <c r="AT76" s="10" t="str">
        <f>IF($AA76="","",IF(OR($V76&lt;2.7,$V76&gt;90),"Age OOR",AS76-1.6449*VLOOKUP(AS$14&amp;"-rse-"&amp;$F76,Equations!$G:$I,3,0)))</f>
        <v/>
      </c>
      <c r="AU76" s="10" t="str">
        <f>IF($AA76="","",IF(OR($V76&lt;2.7,$V76&gt;90),"Age OOR",AS76+1.6449*VLOOKUP(AS$14&amp;"-rse-"&amp;$F76,Equations!$G:$I,3,0)))</f>
        <v/>
      </c>
      <c r="AV76" s="10" t="str">
        <f t="shared" si="14"/>
        <v/>
      </c>
      <c r="AW76" s="10" t="str">
        <f>IF($AA76="","",IF(OR($V76&lt;2.7,$V76&gt;90),"Age OOR",($AA76-AS76)/VLOOKUP(AS$14&amp;"-rse-"&amp;$F76,Equations!$G:$I,3,0)))</f>
        <v/>
      </c>
      <c r="AX76" s="10" t="str">
        <f>IF($AB76="","",IF(OR($V76&lt;2.7,$V76&gt;90),"Age OOR",VLOOKUP(AX$14&amp;"-int-"&amp;$G76,Equations!$G:$I,3,0)+VLOOKUP(AX$14&amp;"-sexo-"&amp;$G76,Equations!$G:$I,3,0)*$U76+VLOOKUP(AX$14&amp;"-edad-"&amp;$G76,Equations!$G:$I,3,0)*$V76+VLOOKUP(AX$14&amp;"-est-"&amp;$G76,Equations!$G:$I,3,0)*(1/$W76)+VLOOKUP(AX$14&amp;"-imc-"&amp;$G76,Equations!$G:$I,3,0)*(1/$Q76)))</f>
        <v/>
      </c>
      <c r="AY76" s="10" t="str">
        <f>IF($AB76="","",IF(OR($V76&lt;2.7,$V76&gt;90),"Age OOR",AX76-1.6449*VLOOKUP(AX$14&amp;"-rse-"&amp;$G76,Equations!$G:$I,3,0)))</f>
        <v/>
      </c>
      <c r="AZ76" s="10" t="str">
        <f>IF($AB76="","",IF(OR($V76&lt;2.7,$V76&gt;90),"Age OOR",AX76+1.6449*VLOOKUP(AX$14&amp;"-rse-"&amp;$G76,Equations!$G:$I,3,0)))</f>
        <v/>
      </c>
      <c r="BA76" s="10" t="str">
        <f t="shared" si="15"/>
        <v/>
      </c>
      <c r="BB76" s="10" t="str">
        <f>IF($AB76="","",IF(OR($V76&lt;2.7,$V76&gt;90),"Age OOR",($AB76-AX76)/VLOOKUP(AX$14&amp;"-rse-"&amp;$G76,Equations!$G:$I,3,0)))</f>
        <v/>
      </c>
      <c r="BC76" s="10" t="str">
        <f>IF($AC76="","",IF(OR($V76&lt;2.7,$V76&gt;90),"Age OOR",VLOOKUP(BC$14&amp;"-int-"&amp;$H76,Equations!$G:$I,3,0)+VLOOKUP(BC$14&amp;"-sexo-"&amp;$H76,Equations!$G:$I,3,0)*$U76+VLOOKUP(BC$14&amp;"-edad-"&amp;$H76,Equations!$G:$I,3,0)*$V76+VLOOKUP(BC$14&amp;"-est-"&amp;$H76,Equations!$G:$I,3,0)*(1/$W76)+VLOOKUP(BC$14&amp;"-imc-"&amp;$H76,Equations!$G:$I,3,0)*(1/$Q76)))</f>
        <v/>
      </c>
      <c r="BD76" s="10" t="str">
        <f>IF($AC76="","",IF(OR($V76&lt;2.7,$V76&gt;90),"Age OOR",BC76-1.6449*VLOOKUP(BC$14&amp;"-rse-"&amp;$H76,Equations!$G:$I,3,0)))</f>
        <v/>
      </c>
      <c r="BE76" s="10" t="str">
        <f>IF($AC76="","",IF(OR($V76&lt;2.7,$V76&gt;90),"Age OOR",BC76+1.6449*VLOOKUP(BC$14&amp;"-rse-"&amp;$H76,Equations!$G:$I,3,0)))</f>
        <v/>
      </c>
      <c r="BF76" s="10" t="str">
        <f t="shared" si="16"/>
        <v/>
      </c>
      <c r="BG76" s="10" t="str">
        <f>IF($AC76="","",IF(OR($V76&lt;2.7,$V76&gt;90),"Age OOR",($AC76-BC76)/VLOOKUP(BC$14&amp;"-rse-"&amp;$H76,Equations!$G:$I,3,0)))</f>
        <v/>
      </c>
      <c r="BH76" s="10" t="str">
        <f>IF($AD76="","",IF(OR($V76&lt;2.7,$V76&gt;90),"Age OOR",VLOOKUP(BH$14&amp;"-int-"&amp;$I76,Equations!$G:$I,3,0)+VLOOKUP(BH$14&amp;"-sexo-"&amp;$I76,Equations!$G:$I,3,0)*$U76+VLOOKUP(BH$14&amp;"-edad-"&amp;$I76,Equations!$G:$I,3,0)*$V76+VLOOKUP(BH$14&amp;"-est-"&amp;$I76,Equations!$G:$I,3,0)*(1/$W76)+VLOOKUP(BH$14&amp;"-imc-"&amp;$I76,Equations!$G:$I,3,0)*(1/$Q76)))</f>
        <v/>
      </c>
      <c r="BI76" s="10" t="str">
        <f>IF($AD76="","",IF(OR($V76&lt;2.7,$V76&gt;90),"Age OOR",BH76-1.6449*VLOOKUP(BH$14&amp;"-rse-"&amp;$I76,Equations!$G:$I,3,0)))</f>
        <v/>
      </c>
      <c r="BJ76" s="10" t="str">
        <f>IF($AD76="","",IF(OR($V76&lt;2.7,$V76&gt;90),"Age OOR",BH76+1.6449*VLOOKUP(BH$14&amp;"-rse-"&amp;$I76,Equations!$G:$I,3,0)))</f>
        <v/>
      </c>
      <c r="BK76" s="10" t="str">
        <f t="shared" si="17"/>
        <v/>
      </c>
      <c r="BL76" s="10" t="str">
        <f>IF($AD76="","",IF(OR($V76&lt;2.7,$V76&gt;90),"Age OOR",($AD76-BH76)/VLOOKUP(BH$14&amp;"-rse-"&amp;$I76,Equations!$G:$I,3,0)))</f>
        <v/>
      </c>
      <c r="BM76" s="10" t="str">
        <f>IF($AE76="","",IF(OR($V76&lt;2.7,$V76&gt;90),"Age OOR",VLOOKUP(BM$14&amp;"-int-"&amp;$J76,Equations!$G:$I,3,0)+VLOOKUP(BM$14&amp;"-sexo-"&amp;$J76,Equations!$G:$I,3,0)*$U76+VLOOKUP(BM$14&amp;"-edad-"&amp;$J76,Equations!$G:$I,3,0)*$V76+VLOOKUP(BM$14&amp;"-est-"&amp;$J76,Equations!$G:$I,3,0)*(1/$W76)+VLOOKUP(BM$14&amp;"-imc-"&amp;$J76,Equations!$G:$I,3,0)*(1/$Q76)))</f>
        <v/>
      </c>
      <c r="BN76" s="10" t="str">
        <f>IF($AE76="","",IF(OR($V76&lt;2.7,$V76&gt;90),"Age OOR",BM76-1.6449*VLOOKUP(BM$14&amp;"-rse-"&amp;$J76,Equations!$G:$I,3,0)))</f>
        <v/>
      </c>
      <c r="BO76" s="10" t="str">
        <f>IF($AE76="","",IF(OR($V76&lt;2.7,$V76&gt;90),"Age OOR",BM76+1.6449*VLOOKUP(BM$14&amp;"-rse-"&amp;$J76,Equations!$G:$I,3,0)))</f>
        <v/>
      </c>
      <c r="BP76" s="10" t="str">
        <f t="shared" si="18"/>
        <v/>
      </c>
      <c r="BQ76" s="10" t="str">
        <f>IF($AE76="","",IF(OR($V76&lt;2.7,$V76&gt;90),"Age OOR",($AE76-BM76)/VLOOKUP(BM$14&amp;"-rse-"&amp;$J76,Equations!$G:$I,3,0)))</f>
        <v/>
      </c>
      <c r="BR76" s="10" t="str">
        <f>IF($AF76="","",IF(OR($V76&lt;2.7,$V76&gt;90),"Age OOR",VLOOKUP(BR$14&amp;"-int-"&amp;$K76,Equations!$G:$I,3,0)+VLOOKUP(BR$14&amp;"-sexo-"&amp;$K76,Equations!$G:$I,3,0)*$U76+VLOOKUP(BR$14&amp;"-edad-"&amp;$K76,Equations!$G:$I,3,0)*$V76+VLOOKUP(BR$14&amp;"-est-"&amp;$K76,Equations!$G:$I,3,0)*(1/$W76)+VLOOKUP(BR$14&amp;"-imc-"&amp;$K76,Equations!$G:$I,3,0)*(1/$Q76)))</f>
        <v/>
      </c>
      <c r="BS76" s="10" t="str">
        <f>IF($AF76="","",IF(OR($V76&lt;2.7,$V76&gt;90),"Age OOR",BR76-1.6449*VLOOKUP(BR$14&amp;"-rse-"&amp;$K76,Equations!$G:$I,3,0)))</f>
        <v/>
      </c>
      <c r="BT76" s="10" t="str">
        <f>IF($AF76="","",IF(OR($V76&lt;2.7,$V76&gt;90),"Age OOR",BR76+1.6449*VLOOKUP(BR$14&amp;"-rse-"&amp;$K76,Equations!$G:$I,3,0)))</f>
        <v/>
      </c>
      <c r="BU76" s="10" t="str">
        <f t="shared" si="19"/>
        <v/>
      </c>
      <c r="BV76" s="10" t="str">
        <f>IF($AF76="","",IF(OR($V76&lt;2.7,$V76&gt;90),"Age OOR",($AF76-BR76)/VLOOKUP(BR$14&amp;"-rse-"&amp;$K76,Equations!$G:$I,3,0)))</f>
        <v/>
      </c>
      <c r="BW76" s="10" t="str">
        <f>IF($AG76="","",IF(OR($V76&lt;2.7,$V76&gt;90),"Age OOR",VLOOKUP(BW$14&amp;"-int-"&amp;$L76,Equations!$G:$I,3,0)+VLOOKUP(BW$14&amp;"-sexo-"&amp;$L76,Equations!$G:$I,3,0)*$U76+VLOOKUP(BW$14&amp;"-edad-"&amp;$L76,Equations!$G:$I,3,0)*$V76+VLOOKUP(BW$14&amp;"-est-"&amp;$L76,Equations!$G:$I,3,0)*(1/$W76)+VLOOKUP(BW$14&amp;"-imc-"&amp;$L76,Equations!$G:$I,3,0)*(1/$Q76)))</f>
        <v/>
      </c>
      <c r="BX76" s="10" t="str">
        <f>IF($AG76="","",IF(OR($V76&lt;2.7,$V76&gt;90),"Age OOR",BW76-1.6449*VLOOKUP(BW$14&amp;"-rse-"&amp;$L76,Equations!$G:$I,3,0)))</f>
        <v/>
      </c>
      <c r="BY76" s="10" t="str">
        <f>IF($AG76="","",IF(OR($V76&lt;2.7,$V76&gt;90),"Age OOR",BW76+1.6449*VLOOKUP(BW$14&amp;"-rse-"&amp;$L76,Equations!$G:$I,3,0)))</f>
        <v/>
      </c>
      <c r="BZ76" s="10" t="str">
        <f t="shared" si="20"/>
        <v/>
      </c>
      <c r="CA76" s="10" t="str">
        <f>IF($AG76="","",IF(OR($V76&lt;2.7,$V76&gt;90),"Age OOR",($AG76-BW76)/VLOOKUP(BW$14&amp;"-rse-"&amp;$L76,Equations!$G:$I,3,0)))</f>
        <v/>
      </c>
      <c r="CB76" s="10" t="str">
        <f>IF($AH76="","",IF(OR($V76&lt;2.7,$V76&gt;90),"Age OOR",VLOOKUP(CB$14&amp;"-int-"&amp;$M76,Equations!$G:$I,3,0)+VLOOKUP(CB$14&amp;"-sexo-"&amp;$M76,Equations!$G:$I,3,0)*$U76+VLOOKUP(CB$14&amp;"-edad-"&amp;$M76,Equations!$G:$I,3,0)*$V76+VLOOKUP(CB$14&amp;"-est-"&amp;$M76,Equations!$G:$I,3,0)*(1/$W76)+VLOOKUP(CB$14&amp;"-imc-"&amp;$M76,Equations!$G:$I,3,0)*(1/$Q76)))</f>
        <v/>
      </c>
      <c r="CC76" s="10" t="str">
        <f>IF($AH76="","",IF(OR($V76&lt;2.7,$V76&gt;90),"Age OOR",CB76-1.6449*VLOOKUP(CB$14&amp;"-rse-"&amp;$M76,Equations!$G:$I,3,0)))</f>
        <v/>
      </c>
      <c r="CD76" s="10" t="str">
        <f>IF($AH76="","",IF(OR($V76&lt;2.7,$V76&gt;90),"Age OOR",CB76+1.6449*VLOOKUP(CB$14&amp;"-rse-"&amp;$M76,Equations!$G:$I,3,0)))</f>
        <v/>
      </c>
      <c r="CE76" s="10" t="str">
        <f t="shared" si="21"/>
        <v/>
      </c>
      <c r="CF76" s="10" t="str">
        <f>IF($AH76="","",IF(OR($V76&lt;2.7,$V76&gt;90),"Age OOR",($AH76-CB76)/VLOOKUP(CB$14&amp;"-rse-"&amp;$M76,Equations!$G:$I,3,0)))</f>
        <v/>
      </c>
      <c r="CG76" s="10" t="str">
        <f>IF($AI76="","",IF(OR($V76&lt;2.7,$V76&gt;90),"Age OOR",VLOOKUP(CG$14&amp;"-int-"&amp;$N76,Equations!$G:$I,3,0)+VLOOKUP(CG$14&amp;"-sexo-"&amp;$N76,Equations!$G:$I,3,0)*$U76+VLOOKUP(CG$14&amp;"-edad-"&amp;$N76,Equations!$G:$I,3,0)*$V76+VLOOKUP(CG$14&amp;"-est-"&amp;$N76,Equations!$G:$I,3,0)*(1/$W76)+VLOOKUP(CG$14&amp;"-imc-"&amp;$N76,Equations!$G:$I,3,0)*(1/$Q76)))</f>
        <v/>
      </c>
      <c r="CH76" s="10" t="str">
        <f>IF($AI76="","",IF(OR($V76&lt;2.7,$V76&gt;90),"Age OOR",CG76-1.6449*VLOOKUP(CG$14&amp;"-rse-"&amp;$N76,Equations!$G:$I,3,0)))</f>
        <v/>
      </c>
      <c r="CI76" s="10" t="str">
        <f>IF($AI76="","",IF(OR($V76&lt;2.7,$V76&gt;90),"Age OOR",CG76+1.6449*VLOOKUP(CG$14&amp;"-rse-"&amp;$N76,Equations!$G:$I,3,0)))</f>
        <v/>
      </c>
      <c r="CJ76" s="10" t="str">
        <f t="shared" si="22"/>
        <v/>
      </c>
      <c r="CK76" s="10" t="str">
        <f>IF($AI76="","",IF(OR($V76&lt;2.7,$V76&gt;90),"Age OOR",($AI76-CG76)/VLOOKUP(CG$14&amp;"-rse-"&amp;$N76,Equations!$G:$I,3,0)))</f>
        <v/>
      </c>
      <c r="CL76" s="10" t="str">
        <f>IF($AJ76="","",IF(OR($V76&lt;2.7,$V76&gt;90),"Age OOR",VLOOKUP(CL$14&amp;"-int-"&amp;$O76,Equations!$G:$I,3,0)+VLOOKUP(CL$14&amp;"-sexo-"&amp;$O76,Equations!$G:$I,3,0)*$U76+VLOOKUP(CL$14&amp;"-edad-"&amp;$O76,Equations!$G:$I,3,0)*$V76+VLOOKUP(CL$14&amp;"-est-"&amp;$O76,Equations!$G:$I,3,0)*(1/$W76)+VLOOKUP(CL$14&amp;"-imc-"&amp;$O76,Equations!$G:$I,3,0)*(1/$Q76)))</f>
        <v/>
      </c>
      <c r="CM76" s="10" t="str">
        <f>IF($AJ76="","",IF(OR($V76&lt;2.7,$V76&gt;90),"Age OOR",CL76-1.6449*VLOOKUP(CL$14&amp;"-rse-"&amp;$O76,Equations!$G:$I,3,0)))</f>
        <v/>
      </c>
      <c r="CN76" s="10" t="str">
        <f>IF($AJ76="","",IF(OR($V76&lt;2.7,$V76&gt;90),"Age OOR",CL76+1.6449*VLOOKUP(CL$14&amp;"-rse-"&amp;$O76,Equations!$G:$I,3,0)))</f>
        <v/>
      </c>
      <c r="CO76" s="10" t="str">
        <f t="shared" si="23"/>
        <v/>
      </c>
      <c r="CP76" s="10" t="str">
        <f>IF($AJ76="","",IF(OR($V76&lt;2.7,$V76&gt;90),"Age OOR",($AJ76-CL76)/VLOOKUP(CL$14&amp;"-rse-"&amp;$O76,Equations!$G:$I,3,0)))</f>
        <v/>
      </c>
      <c r="CQ76" s="10" t="str">
        <f>IF($AK76="","",IF(OR($V76&lt;2.7,$V76&gt;90),"Age OOR",EXP(VLOOKUP(CQ$14&amp;"-int-"&amp;$P76,Equations!$G:$I,3,0)+VLOOKUP(CQ$14&amp;"-sexo-"&amp;$P76,Equations!$G:$I,3,0)*$U76+VLOOKUP(CQ$14&amp;"-edad-"&amp;$P76,Equations!$G:$I,3,0)*$V76+VLOOKUP(CQ$14&amp;"-est-"&amp;$P76,Equations!$G:$I,3,0)*(1/$W76)+VLOOKUP(CQ$14&amp;"-imc-"&amp;$P76,Equations!$G:$I,3,0)*(1/$Q76))))</f>
        <v/>
      </c>
      <c r="CR76" s="10" t="str">
        <f>IF($AK76="","",IF(OR($V76&lt;2.7,$V76&gt;90),"Age OOR",EXP(LN(CQ76)-1.6449*VLOOKUP(CQ$14&amp;"-rse-"&amp;$P76,Equations!$G:$I,3,0))))</f>
        <v/>
      </c>
      <c r="CS76" s="10" t="str">
        <f>IF($AK76="","",IF(OR($V76&lt;2.7,$V76&gt;90),"Age OOR",EXP(LN(CQ76)+1.6449*VLOOKUP(CQ$14&amp;"-rse-"&amp;$P76,Equations!$G:$I,3,0))))</f>
        <v/>
      </c>
      <c r="CT76" s="10" t="str">
        <f t="shared" si="24"/>
        <v/>
      </c>
      <c r="CU76" s="10" t="str">
        <f>IF($AK76="","",IF(OR($V76&lt;2.7,$V76&gt;90),"Age OOR",(LN($AK76)-LN(CQ76))/VLOOKUP(CQ$14&amp;"-rse-"&amp;$P76,Equations!$G:$I,3,0)))</f>
        <v/>
      </c>
      <c r="CV76" s="47"/>
    </row>
    <row r="77" spans="5:116" x14ac:dyDescent="0.2">
      <c r="E77" s="23" t="str">
        <f t="shared" si="0"/>
        <v>Age out of range</v>
      </c>
      <c r="F77" s="23" t="str">
        <f t="shared" si="1"/>
        <v>Age out of range</v>
      </c>
      <c r="G77" s="23" t="str">
        <f t="shared" si="2"/>
        <v>Age out of range</v>
      </c>
      <c r="H77" s="23" t="str">
        <f t="shared" si="3"/>
        <v>Age out of range</v>
      </c>
      <c r="I77" s="23" t="str">
        <f t="shared" si="4"/>
        <v>Age out of range</v>
      </c>
      <c r="J77" s="23" t="str">
        <f t="shared" si="5"/>
        <v>Age out of range</v>
      </c>
      <c r="K77" s="23" t="str">
        <f t="shared" si="6"/>
        <v>Age out of range</v>
      </c>
      <c r="L77" s="23" t="str">
        <f t="shared" si="7"/>
        <v>Age out of range</v>
      </c>
      <c r="M77" s="23" t="str">
        <f t="shared" si="8"/>
        <v>Age out of range</v>
      </c>
      <c r="N77" s="23" t="str">
        <f t="shared" si="9"/>
        <v>Age out of range</v>
      </c>
      <c r="O77" s="23" t="str">
        <f t="shared" si="10"/>
        <v>Age out of range</v>
      </c>
      <c r="P77" s="23" t="str">
        <f t="shared" si="11"/>
        <v>Age out of range</v>
      </c>
      <c r="Q77" s="23" t="e">
        <f t="shared" si="12"/>
        <v>#DIV/0!</v>
      </c>
      <c r="R77" s="17"/>
      <c r="S77" s="23">
        <v>61</v>
      </c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7"/>
      <c r="AM77" s="47"/>
      <c r="AN77" s="10" t="str">
        <f>IF($Z77="","",IF(OR($V77&lt;2.7,$V77&gt;90),"Age OOR",VLOOKUP(AN$14&amp;"-int-"&amp;$E77,Equations!$G:$I,3,0)+VLOOKUP(AN$14&amp;"-sexo-"&amp;$E77,Equations!$G:$I,3,0)*$U77+VLOOKUP(AN$14&amp;"-edad-"&amp;$E77,Equations!$G:$I,3,0)*$V77+VLOOKUP(AN$14&amp;"-est-"&amp;$E77,Equations!$G:$I,3,0)*(1/$W77)+VLOOKUP(AN$14&amp;"-imc-"&amp;$E77,Equations!$G:$I,3,0)*(1/$Q77)))</f>
        <v/>
      </c>
      <c r="AO77" s="10" t="str">
        <f>IF($Z77="","",IF(OR($V77&lt;2.7,$V77&gt;90),"Age OOR",AN77-1.6449*VLOOKUP(AN$14&amp;"-rse-"&amp;$E77,Equations!$G:$I,3,0)))</f>
        <v/>
      </c>
      <c r="AP77" s="10" t="str">
        <f>IF($Z77="","",IF(OR($V77&lt;2.7,$V77&gt;90),"Age OOR",AN77+1.6449*VLOOKUP(AN$14&amp;"-rse-"&amp;$E77,Equations!$G:$I,3,0)))</f>
        <v/>
      </c>
      <c r="AQ77" s="10" t="str">
        <f t="shared" si="13"/>
        <v/>
      </c>
      <c r="AR77" s="10" t="str">
        <f>IF($Z77="","",IF(OR($V77&lt;2.7,$V77&gt;90),"Age OOR",($Z77-AN77)/VLOOKUP(AN$14&amp;"-rse-"&amp;$E77,Equations!$G:$I,3,0)))</f>
        <v/>
      </c>
      <c r="AS77" s="10" t="str">
        <f>IF($AA77="","",IF(OR($V77&lt;2.7,$V77&gt;90),"Age OOR",VLOOKUP(AS$14&amp;"-int-"&amp;$F77,Equations!$G:$I,3,0)+VLOOKUP(AS$14&amp;"-sexo-"&amp;$F77,Equations!$G:$I,3,0)*$U77+VLOOKUP(AS$14&amp;"-edad-"&amp;$F77,Equations!$G:$I,3,0)*$V77+VLOOKUP(AS$14&amp;"-est-"&amp;$F77,Equations!$G:$I,3,0)*(1/$W77)+VLOOKUP(AS$14&amp;"-imc-"&amp;$F77,Equations!$G:$I,3,0)*(1/$Q77)))</f>
        <v/>
      </c>
      <c r="AT77" s="10" t="str">
        <f>IF($AA77="","",IF(OR($V77&lt;2.7,$V77&gt;90),"Age OOR",AS77-1.6449*VLOOKUP(AS$14&amp;"-rse-"&amp;$F77,Equations!$G:$I,3,0)))</f>
        <v/>
      </c>
      <c r="AU77" s="10" t="str">
        <f>IF($AA77="","",IF(OR($V77&lt;2.7,$V77&gt;90),"Age OOR",AS77+1.6449*VLOOKUP(AS$14&amp;"-rse-"&amp;$F77,Equations!$G:$I,3,0)))</f>
        <v/>
      </c>
      <c r="AV77" s="10" t="str">
        <f t="shared" si="14"/>
        <v/>
      </c>
      <c r="AW77" s="10" t="str">
        <f>IF($AA77="","",IF(OR($V77&lt;2.7,$V77&gt;90),"Age OOR",($AA77-AS77)/VLOOKUP(AS$14&amp;"-rse-"&amp;$F77,Equations!$G:$I,3,0)))</f>
        <v/>
      </c>
      <c r="AX77" s="10" t="str">
        <f>IF($AB77="","",IF(OR($V77&lt;2.7,$V77&gt;90),"Age OOR",VLOOKUP(AX$14&amp;"-int-"&amp;$G77,Equations!$G:$I,3,0)+VLOOKUP(AX$14&amp;"-sexo-"&amp;$G77,Equations!$G:$I,3,0)*$U77+VLOOKUP(AX$14&amp;"-edad-"&amp;$G77,Equations!$G:$I,3,0)*$V77+VLOOKUP(AX$14&amp;"-est-"&amp;$G77,Equations!$G:$I,3,0)*(1/$W77)+VLOOKUP(AX$14&amp;"-imc-"&amp;$G77,Equations!$G:$I,3,0)*(1/$Q77)))</f>
        <v/>
      </c>
      <c r="AY77" s="10" t="str">
        <f>IF($AB77="","",IF(OR($V77&lt;2.7,$V77&gt;90),"Age OOR",AX77-1.6449*VLOOKUP(AX$14&amp;"-rse-"&amp;$G77,Equations!$G:$I,3,0)))</f>
        <v/>
      </c>
      <c r="AZ77" s="10" t="str">
        <f>IF($AB77="","",IF(OR($V77&lt;2.7,$V77&gt;90),"Age OOR",AX77+1.6449*VLOOKUP(AX$14&amp;"-rse-"&amp;$G77,Equations!$G:$I,3,0)))</f>
        <v/>
      </c>
      <c r="BA77" s="10" t="str">
        <f t="shared" si="15"/>
        <v/>
      </c>
      <c r="BB77" s="10" t="str">
        <f>IF($AB77="","",IF(OR($V77&lt;2.7,$V77&gt;90),"Age OOR",($AB77-AX77)/VLOOKUP(AX$14&amp;"-rse-"&amp;$G77,Equations!$G:$I,3,0)))</f>
        <v/>
      </c>
      <c r="BC77" s="10" t="str">
        <f>IF($AC77="","",IF(OR($V77&lt;2.7,$V77&gt;90),"Age OOR",VLOOKUP(BC$14&amp;"-int-"&amp;$H77,Equations!$G:$I,3,0)+VLOOKUP(BC$14&amp;"-sexo-"&amp;$H77,Equations!$G:$I,3,0)*$U77+VLOOKUP(BC$14&amp;"-edad-"&amp;$H77,Equations!$G:$I,3,0)*$V77+VLOOKUP(BC$14&amp;"-est-"&amp;$H77,Equations!$G:$I,3,0)*(1/$W77)+VLOOKUP(BC$14&amp;"-imc-"&amp;$H77,Equations!$G:$I,3,0)*(1/$Q77)))</f>
        <v/>
      </c>
      <c r="BD77" s="10" t="str">
        <f>IF($AC77="","",IF(OR($V77&lt;2.7,$V77&gt;90),"Age OOR",BC77-1.6449*VLOOKUP(BC$14&amp;"-rse-"&amp;$H77,Equations!$G:$I,3,0)))</f>
        <v/>
      </c>
      <c r="BE77" s="10" t="str">
        <f>IF($AC77="","",IF(OR($V77&lt;2.7,$V77&gt;90),"Age OOR",BC77+1.6449*VLOOKUP(BC$14&amp;"-rse-"&amp;$H77,Equations!$G:$I,3,0)))</f>
        <v/>
      </c>
      <c r="BF77" s="10" t="str">
        <f t="shared" si="16"/>
        <v/>
      </c>
      <c r="BG77" s="10" t="str">
        <f>IF($AC77="","",IF(OR($V77&lt;2.7,$V77&gt;90),"Age OOR",($AC77-BC77)/VLOOKUP(BC$14&amp;"-rse-"&amp;$H77,Equations!$G:$I,3,0)))</f>
        <v/>
      </c>
      <c r="BH77" s="10" t="str">
        <f>IF($AD77="","",IF(OR($V77&lt;2.7,$V77&gt;90),"Age OOR",VLOOKUP(BH$14&amp;"-int-"&amp;$I77,Equations!$G:$I,3,0)+VLOOKUP(BH$14&amp;"-sexo-"&amp;$I77,Equations!$G:$I,3,0)*$U77+VLOOKUP(BH$14&amp;"-edad-"&amp;$I77,Equations!$G:$I,3,0)*$V77+VLOOKUP(BH$14&amp;"-est-"&amp;$I77,Equations!$G:$I,3,0)*(1/$W77)+VLOOKUP(BH$14&amp;"-imc-"&amp;$I77,Equations!$G:$I,3,0)*(1/$Q77)))</f>
        <v/>
      </c>
      <c r="BI77" s="10" t="str">
        <f>IF($AD77="","",IF(OR($V77&lt;2.7,$V77&gt;90),"Age OOR",BH77-1.6449*VLOOKUP(BH$14&amp;"-rse-"&amp;$I77,Equations!$G:$I,3,0)))</f>
        <v/>
      </c>
      <c r="BJ77" s="10" t="str">
        <f>IF($AD77="","",IF(OR($V77&lt;2.7,$V77&gt;90),"Age OOR",BH77+1.6449*VLOOKUP(BH$14&amp;"-rse-"&amp;$I77,Equations!$G:$I,3,0)))</f>
        <v/>
      </c>
      <c r="BK77" s="10" t="str">
        <f t="shared" si="17"/>
        <v/>
      </c>
      <c r="BL77" s="10" t="str">
        <f>IF($AD77="","",IF(OR($V77&lt;2.7,$V77&gt;90),"Age OOR",($AD77-BH77)/VLOOKUP(BH$14&amp;"-rse-"&amp;$I77,Equations!$G:$I,3,0)))</f>
        <v/>
      </c>
      <c r="BM77" s="10" t="str">
        <f>IF($AE77="","",IF(OR($V77&lt;2.7,$V77&gt;90),"Age OOR",VLOOKUP(BM$14&amp;"-int-"&amp;$J77,Equations!$G:$I,3,0)+VLOOKUP(BM$14&amp;"-sexo-"&amp;$J77,Equations!$G:$I,3,0)*$U77+VLOOKUP(BM$14&amp;"-edad-"&amp;$J77,Equations!$G:$I,3,0)*$V77+VLOOKUP(BM$14&amp;"-est-"&amp;$J77,Equations!$G:$I,3,0)*(1/$W77)+VLOOKUP(BM$14&amp;"-imc-"&amp;$J77,Equations!$G:$I,3,0)*(1/$Q77)))</f>
        <v/>
      </c>
      <c r="BN77" s="10" t="str">
        <f>IF($AE77="","",IF(OR($V77&lt;2.7,$V77&gt;90),"Age OOR",BM77-1.6449*VLOOKUP(BM$14&amp;"-rse-"&amp;$J77,Equations!$G:$I,3,0)))</f>
        <v/>
      </c>
      <c r="BO77" s="10" t="str">
        <f>IF($AE77="","",IF(OR($V77&lt;2.7,$V77&gt;90),"Age OOR",BM77+1.6449*VLOOKUP(BM$14&amp;"-rse-"&amp;$J77,Equations!$G:$I,3,0)))</f>
        <v/>
      </c>
      <c r="BP77" s="10" t="str">
        <f t="shared" si="18"/>
        <v/>
      </c>
      <c r="BQ77" s="10" t="str">
        <f>IF($AE77="","",IF(OR($V77&lt;2.7,$V77&gt;90),"Age OOR",($AE77-BM77)/VLOOKUP(BM$14&amp;"-rse-"&amp;$J77,Equations!$G:$I,3,0)))</f>
        <v/>
      </c>
      <c r="BR77" s="10" t="str">
        <f>IF($AF77="","",IF(OR($V77&lt;2.7,$V77&gt;90),"Age OOR",VLOOKUP(BR$14&amp;"-int-"&amp;$K77,Equations!$G:$I,3,0)+VLOOKUP(BR$14&amp;"-sexo-"&amp;$K77,Equations!$G:$I,3,0)*$U77+VLOOKUP(BR$14&amp;"-edad-"&amp;$K77,Equations!$G:$I,3,0)*$V77+VLOOKUP(BR$14&amp;"-est-"&amp;$K77,Equations!$G:$I,3,0)*(1/$W77)+VLOOKUP(BR$14&amp;"-imc-"&amp;$K77,Equations!$G:$I,3,0)*(1/$Q77)))</f>
        <v/>
      </c>
      <c r="BS77" s="10" t="str">
        <f>IF($AF77="","",IF(OR($V77&lt;2.7,$V77&gt;90),"Age OOR",BR77-1.6449*VLOOKUP(BR$14&amp;"-rse-"&amp;$K77,Equations!$G:$I,3,0)))</f>
        <v/>
      </c>
      <c r="BT77" s="10" t="str">
        <f>IF($AF77="","",IF(OR($V77&lt;2.7,$V77&gt;90),"Age OOR",BR77+1.6449*VLOOKUP(BR$14&amp;"-rse-"&amp;$K77,Equations!$G:$I,3,0)))</f>
        <v/>
      </c>
      <c r="BU77" s="10" t="str">
        <f t="shared" si="19"/>
        <v/>
      </c>
      <c r="BV77" s="10" t="str">
        <f>IF($AF77="","",IF(OR($V77&lt;2.7,$V77&gt;90),"Age OOR",($AF77-BR77)/VLOOKUP(BR$14&amp;"-rse-"&amp;$K77,Equations!$G:$I,3,0)))</f>
        <v/>
      </c>
      <c r="BW77" s="10" t="str">
        <f>IF($AG77="","",IF(OR($V77&lt;2.7,$V77&gt;90),"Age OOR",VLOOKUP(BW$14&amp;"-int-"&amp;$L77,Equations!$G:$I,3,0)+VLOOKUP(BW$14&amp;"-sexo-"&amp;$L77,Equations!$G:$I,3,0)*$U77+VLOOKUP(BW$14&amp;"-edad-"&amp;$L77,Equations!$G:$I,3,0)*$V77+VLOOKUP(BW$14&amp;"-est-"&amp;$L77,Equations!$G:$I,3,0)*(1/$W77)+VLOOKUP(BW$14&amp;"-imc-"&amp;$L77,Equations!$G:$I,3,0)*(1/$Q77)))</f>
        <v/>
      </c>
      <c r="BX77" s="10" t="str">
        <f>IF($AG77="","",IF(OR($V77&lt;2.7,$V77&gt;90),"Age OOR",BW77-1.6449*VLOOKUP(BW$14&amp;"-rse-"&amp;$L77,Equations!$G:$I,3,0)))</f>
        <v/>
      </c>
      <c r="BY77" s="10" t="str">
        <f>IF($AG77="","",IF(OR($V77&lt;2.7,$V77&gt;90),"Age OOR",BW77+1.6449*VLOOKUP(BW$14&amp;"-rse-"&amp;$L77,Equations!$G:$I,3,0)))</f>
        <v/>
      </c>
      <c r="BZ77" s="10" t="str">
        <f t="shared" si="20"/>
        <v/>
      </c>
      <c r="CA77" s="10" t="str">
        <f>IF($AG77="","",IF(OR($V77&lt;2.7,$V77&gt;90),"Age OOR",($AG77-BW77)/VLOOKUP(BW$14&amp;"-rse-"&amp;$L77,Equations!$G:$I,3,0)))</f>
        <v/>
      </c>
      <c r="CB77" s="10" t="str">
        <f>IF($AH77="","",IF(OR($V77&lt;2.7,$V77&gt;90),"Age OOR",VLOOKUP(CB$14&amp;"-int-"&amp;$M77,Equations!$G:$I,3,0)+VLOOKUP(CB$14&amp;"-sexo-"&amp;$M77,Equations!$G:$I,3,0)*$U77+VLOOKUP(CB$14&amp;"-edad-"&amp;$M77,Equations!$G:$I,3,0)*$V77+VLOOKUP(CB$14&amp;"-est-"&amp;$M77,Equations!$G:$I,3,0)*(1/$W77)+VLOOKUP(CB$14&amp;"-imc-"&amp;$M77,Equations!$G:$I,3,0)*(1/$Q77)))</f>
        <v/>
      </c>
      <c r="CC77" s="10" t="str">
        <f>IF($AH77="","",IF(OR($V77&lt;2.7,$V77&gt;90),"Age OOR",CB77-1.6449*VLOOKUP(CB$14&amp;"-rse-"&amp;$M77,Equations!$G:$I,3,0)))</f>
        <v/>
      </c>
      <c r="CD77" s="10" t="str">
        <f>IF($AH77="","",IF(OR($V77&lt;2.7,$V77&gt;90),"Age OOR",CB77+1.6449*VLOOKUP(CB$14&amp;"-rse-"&amp;$M77,Equations!$G:$I,3,0)))</f>
        <v/>
      </c>
      <c r="CE77" s="10" t="str">
        <f t="shared" si="21"/>
        <v/>
      </c>
      <c r="CF77" s="10" t="str">
        <f>IF($AH77="","",IF(OR($V77&lt;2.7,$V77&gt;90),"Age OOR",($AH77-CB77)/VLOOKUP(CB$14&amp;"-rse-"&amp;$M77,Equations!$G:$I,3,0)))</f>
        <v/>
      </c>
      <c r="CG77" s="10" t="str">
        <f>IF($AI77="","",IF(OR($V77&lt;2.7,$V77&gt;90),"Age OOR",VLOOKUP(CG$14&amp;"-int-"&amp;$N77,Equations!$G:$I,3,0)+VLOOKUP(CG$14&amp;"-sexo-"&amp;$N77,Equations!$G:$I,3,0)*$U77+VLOOKUP(CG$14&amp;"-edad-"&amp;$N77,Equations!$G:$I,3,0)*$V77+VLOOKUP(CG$14&amp;"-est-"&amp;$N77,Equations!$G:$I,3,0)*(1/$W77)+VLOOKUP(CG$14&amp;"-imc-"&amp;$N77,Equations!$G:$I,3,0)*(1/$Q77)))</f>
        <v/>
      </c>
      <c r="CH77" s="10" t="str">
        <f>IF($AI77="","",IF(OR($V77&lt;2.7,$V77&gt;90),"Age OOR",CG77-1.6449*VLOOKUP(CG$14&amp;"-rse-"&amp;$N77,Equations!$G:$I,3,0)))</f>
        <v/>
      </c>
      <c r="CI77" s="10" t="str">
        <f>IF($AI77="","",IF(OR($V77&lt;2.7,$V77&gt;90),"Age OOR",CG77+1.6449*VLOOKUP(CG$14&amp;"-rse-"&amp;$N77,Equations!$G:$I,3,0)))</f>
        <v/>
      </c>
      <c r="CJ77" s="10" t="str">
        <f t="shared" si="22"/>
        <v/>
      </c>
      <c r="CK77" s="10" t="str">
        <f>IF($AI77="","",IF(OR($V77&lt;2.7,$V77&gt;90),"Age OOR",($AI77-CG77)/VLOOKUP(CG$14&amp;"-rse-"&amp;$N77,Equations!$G:$I,3,0)))</f>
        <v/>
      </c>
      <c r="CL77" s="10" t="str">
        <f>IF($AJ77="","",IF(OR($V77&lt;2.7,$V77&gt;90),"Age OOR",VLOOKUP(CL$14&amp;"-int-"&amp;$O77,Equations!$G:$I,3,0)+VLOOKUP(CL$14&amp;"-sexo-"&amp;$O77,Equations!$G:$I,3,0)*$U77+VLOOKUP(CL$14&amp;"-edad-"&amp;$O77,Equations!$G:$I,3,0)*$V77+VLOOKUP(CL$14&amp;"-est-"&amp;$O77,Equations!$G:$I,3,0)*(1/$W77)+VLOOKUP(CL$14&amp;"-imc-"&amp;$O77,Equations!$G:$I,3,0)*(1/$Q77)))</f>
        <v/>
      </c>
      <c r="CM77" s="10" t="str">
        <f>IF($AJ77="","",IF(OR($V77&lt;2.7,$V77&gt;90),"Age OOR",CL77-1.6449*VLOOKUP(CL$14&amp;"-rse-"&amp;$O77,Equations!$G:$I,3,0)))</f>
        <v/>
      </c>
      <c r="CN77" s="10" t="str">
        <f>IF($AJ77="","",IF(OR($V77&lt;2.7,$V77&gt;90),"Age OOR",CL77+1.6449*VLOOKUP(CL$14&amp;"-rse-"&amp;$O77,Equations!$G:$I,3,0)))</f>
        <v/>
      </c>
      <c r="CO77" s="10" t="str">
        <f t="shared" si="23"/>
        <v/>
      </c>
      <c r="CP77" s="10" t="str">
        <f>IF($AJ77="","",IF(OR($V77&lt;2.7,$V77&gt;90),"Age OOR",($AJ77-CL77)/VLOOKUP(CL$14&amp;"-rse-"&amp;$O77,Equations!$G:$I,3,0)))</f>
        <v/>
      </c>
      <c r="CQ77" s="10" t="str">
        <f>IF($AK77="","",IF(OR($V77&lt;2.7,$V77&gt;90),"Age OOR",EXP(VLOOKUP(CQ$14&amp;"-int-"&amp;$P77,Equations!$G:$I,3,0)+VLOOKUP(CQ$14&amp;"-sexo-"&amp;$P77,Equations!$G:$I,3,0)*$U77+VLOOKUP(CQ$14&amp;"-edad-"&amp;$P77,Equations!$G:$I,3,0)*$V77+VLOOKUP(CQ$14&amp;"-est-"&amp;$P77,Equations!$G:$I,3,0)*(1/$W77)+VLOOKUP(CQ$14&amp;"-imc-"&amp;$P77,Equations!$G:$I,3,0)*(1/$Q77))))</f>
        <v/>
      </c>
      <c r="CR77" s="10" t="str">
        <f>IF($AK77="","",IF(OR($V77&lt;2.7,$V77&gt;90),"Age OOR",EXP(LN(CQ77)-1.6449*VLOOKUP(CQ$14&amp;"-rse-"&amp;$P77,Equations!$G:$I,3,0))))</f>
        <v/>
      </c>
      <c r="CS77" s="10" t="str">
        <f>IF($AK77="","",IF(OR($V77&lt;2.7,$V77&gt;90),"Age OOR",EXP(LN(CQ77)+1.6449*VLOOKUP(CQ$14&amp;"-rse-"&amp;$P77,Equations!$G:$I,3,0))))</f>
        <v/>
      </c>
      <c r="CT77" s="10" t="str">
        <f t="shared" si="24"/>
        <v/>
      </c>
      <c r="CU77" s="10" t="str">
        <f>IF($AK77="","",IF(OR($V77&lt;2.7,$V77&gt;90),"Age OOR",(LN($AK77)-LN(CQ77))/VLOOKUP(CQ$14&amp;"-rse-"&amp;$P77,Equations!$G:$I,3,0)))</f>
        <v/>
      </c>
      <c r="CV77" s="47"/>
    </row>
    <row r="78" spans="5:116" x14ac:dyDescent="0.2">
      <c r="E78" s="23" t="str">
        <f t="shared" si="0"/>
        <v>Age out of range</v>
      </c>
      <c r="F78" s="23" t="str">
        <f t="shared" si="1"/>
        <v>Age out of range</v>
      </c>
      <c r="G78" s="23" t="str">
        <f t="shared" si="2"/>
        <v>Age out of range</v>
      </c>
      <c r="H78" s="23" t="str">
        <f t="shared" si="3"/>
        <v>Age out of range</v>
      </c>
      <c r="I78" s="23" t="str">
        <f t="shared" si="4"/>
        <v>Age out of range</v>
      </c>
      <c r="J78" s="23" t="str">
        <f t="shared" si="5"/>
        <v>Age out of range</v>
      </c>
      <c r="K78" s="23" t="str">
        <f t="shared" si="6"/>
        <v>Age out of range</v>
      </c>
      <c r="L78" s="23" t="str">
        <f t="shared" si="7"/>
        <v>Age out of range</v>
      </c>
      <c r="M78" s="23" t="str">
        <f t="shared" si="8"/>
        <v>Age out of range</v>
      </c>
      <c r="N78" s="23" t="str">
        <f t="shared" si="9"/>
        <v>Age out of range</v>
      </c>
      <c r="O78" s="23" t="str">
        <f t="shared" si="10"/>
        <v>Age out of range</v>
      </c>
      <c r="P78" s="23" t="str">
        <f t="shared" si="11"/>
        <v>Age out of range</v>
      </c>
      <c r="Q78" s="23" t="e">
        <f t="shared" si="12"/>
        <v>#DIV/0!</v>
      </c>
      <c r="R78" s="17"/>
      <c r="S78" s="23">
        <v>62</v>
      </c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7"/>
      <c r="AM78" s="47"/>
      <c r="AN78" s="10" t="str">
        <f>IF($Z78="","",IF(OR($V78&lt;2.7,$V78&gt;90),"Age OOR",VLOOKUP(AN$14&amp;"-int-"&amp;$E78,Equations!$G:$I,3,0)+VLOOKUP(AN$14&amp;"-sexo-"&amp;$E78,Equations!$G:$I,3,0)*$U78+VLOOKUP(AN$14&amp;"-edad-"&amp;$E78,Equations!$G:$I,3,0)*$V78+VLOOKUP(AN$14&amp;"-est-"&amp;$E78,Equations!$G:$I,3,0)*(1/$W78)+VLOOKUP(AN$14&amp;"-imc-"&amp;$E78,Equations!$G:$I,3,0)*(1/$Q78)))</f>
        <v/>
      </c>
      <c r="AO78" s="10" t="str">
        <f>IF($Z78="","",IF(OR($V78&lt;2.7,$V78&gt;90),"Age OOR",AN78-1.6449*VLOOKUP(AN$14&amp;"-rse-"&amp;$E78,Equations!$G:$I,3,0)))</f>
        <v/>
      </c>
      <c r="AP78" s="10" t="str">
        <f>IF($Z78="","",IF(OR($V78&lt;2.7,$V78&gt;90),"Age OOR",AN78+1.6449*VLOOKUP(AN$14&amp;"-rse-"&amp;$E78,Equations!$G:$I,3,0)))</f>
        <v/>
      </c>
      <c r="AQ78" s="10" t="str">
        <f t="shared" si="13"/>
        <v/>
      </c>
      <c r="AR78" s="10" t="str">
        <f>IF($Z78="","",IF(OR($V78&lt;2.7,$V78&gt;90),"Age OOR",($Z78-AN78)/VLOOKUP(AN$14&amp;"-rse-"&amp;$E78,Equations!$G:$I,3,0)))</f>
        <v/>
      </c>
      <c r="AS78" s="10" t="str">
        <f>IF($AA78="","",IF(OR($V78&lt;2.7,$V78&gt;90),"Age OOR",VLOOKUP(AS$14&amp;"-int-"&amp;$F78,Equations!$G:$I,3,0)+VLOOKUP(AS$14&amp;"-sexo-"&amp;$F78,Equations!$G:$I,3,0)*$U78+VLOOKUP(AS$14&amp;"-edad-"&amp;$F78,Equations!$G:$I,3,0)*$V78+VLOOKUP(AS$14&amp;"-est-"&amp;$F78,Equations!$G:$I,3,0)*(1/$W78)+VLOOKUP(AS$14&amp;"-imc-"&amp;$F78,Equations!$G:$I,3,0)*(1/$Q78)))</f>
        <v/>
      </c>
      <c r="AT78" s="10" t="str">
        <f>IF($AA78="","",IF(OR($V78&lt;2.7,$V78&gt;90),"Age OOR",AS78-1.6449*VLOOKUP(AS$14&amp;"-rse-"&amp;$F78,Equations!$G:$I,3,0)))</f>
        <v/>
      </c>
      <c r="AU78" s="10" t="str">
        <f>IF($AA78="","",IF(OR($V78&lt;2.7,$V78&gt;90),"Age OOR",AS78+1.6449*VLOOKUP(AS$14&amp;"-rse-"&amp;$F78,Equations!$G:$I,3,0)))</f>
        <v/>
      </c>
      <c r="AV78" s="10" t="str">
        <f t="shared" si="14"/>
        <v/>
      </c>
      <c r="AW78" s="10" t="str">
        <f>IF($AA78="","",IF(OR($V78&lt;2.7,$V78&gt;90),"Age OOR",($AA78-AS78)/VLOOKUP(AS$14&amp;"-rse-"&amp;$F78,Equations!$G:$I,3,0)))</f>
        <v/>
      </c>
      <c r="AX78" s="10" t="str">
        <f>IF($AB78="","",IF(OR($V78&lt;2.7,$V78&gt;90),"Age OOR",VLOOKUP(AX$14&amp;"-int-"&amp;$G78,Equations!$G:$I,3,0)+VLOOKUP(AX$14&amp;"-sexo-"&amp;$G78,Equations!$G:$I,3,0)*$U78+VLOOKUP(AX$14&amp;"-edad-"&amp;$G78,Equations!$G:$I,3,0)*$V78+VLOOKUP(AX$14&amp;"-est-"&amp;$G78,Equations!$G:$I,3,0)*(1/$W78)+VLOOKUP(AX$14&amp;"-imc-"&amp;$G78,Equations!$G:$I,3,0)*(1/$Q78)))</f>
        <v/>
      </c>
      <c r="AY78" s="10" t="str">
        <f>IF($AB78="","",IF(OR($V78&lt;2.7,$V78&gt;90),"Age OOR",AX78-1.6449*VLOOKUP(AX$14&amp;"-rse-"&amp;$G78,Equations!$G:$I,3,0)))</f>
        <v/>
      </c>
      <c r="AZ78" s="10" t="str">
        <f>IF($AB78="","",IF(OR($V78&lt;2.7,$V78&gt;90),"Age OOR",AX78+1.6449*VLOOKUP(AX$14&amp;"-rse-"&amp;$G78,Equations!$G:$I,3,0)))</f>
        <v/>
      </c>
      <c r="BA78" s="10" t="str">
        <f t="shared" si="15"/>
        <v/>
      </c>
      <c r="BB78" s="10" t="str">
        <f>IF($AB78="","",IF(OR($V78&lt;2.7,$V78&gt;90),"Age OOR",($AB78-AX78)/VLOOKUP(AX$14&amp;"-rse-"&amp;$G78,Equations!$G:$I,3,0)))</f>
        <v/>
      </c>
      <c r="BC78" s="10" t="str">
        <f>IF($AC78="","",IF(OR($V78&lt;2.7,$V78&gt;90),"Age OOR",VLOOKUP(BC$14&amp;"-int-"&amp;$H78,Equations!$G:$I,3,0)+VLOOKUP(BC$14&amp;"-sexo-"&amp;$H78,Equations!$G:$I,3,0)*$U78+VLOOKUP(BC$14&amp;"-edad-"&amp;$H78,Equations!$G:$I,3,0)*$V78+VLOOKUP(BC$14&amp;"-est-"&amp;$H78,Equations!$G:$I,3,0)*(1/$W78)+VLOOKUP(BC$14&amp;"-imc-"&amp;$H78,Equations!$G:$I,3,0)*(1/$Q78)))</f>
        <v/>
      </c>
      <c r="BD78" s="10" t="str">
        <f>IF($AC78="","",IF(OR($V78&lt;2.7,$V78&gt;90),"Age OOR",BC78-1.6449*VLOOKUP(BC$14&amp;"-rse-"&amp;$H78,Equations!$G:$I,3,0)))</f>
        <v/>
      </c>
      <c r="BE78" s="10" t="str">
        <f>IF($AC78="","",IF(OR($V78&lt;2.7,$V78&gt;90),"Age OOR",BC78+1.6449*VLOOKUP(BC$14&amp;"-rse-"&amp;$H78,Equations!$G:$I,3,0)))</f>
        <v/>
      </c>
      <c r="BF78" s="10" t="str">
        <f t="shared" si="16"/>
        <v/>
      </c>
      <c r="BG78" s="10" t="str">
        <f>IF($AC78="","",IF(OR($V78&lt;2.7,$V78&gt;90),"Age OOR",($AC78-BC78)/VLOOKUP(BC$14&amp;"-rse-"&amp;$H78,Equations!$G:$I,3,0)))</f>
        <v/>
      </c>
      <c r="BH78" s="10" t="str">
        <f>IF($AD78="","",IF(OR($V78&lt;2.7,$V78&gt;90),"Age OOR",VLOOKUP(BH$14&amp;"-int-"&amp;$I78,Equations!$G:$I,3,0)+VLOOKUP(BH$14&amp;"-sexo-"&amp;$I78,Equations!$G:$I,3,0)*$U78+VLOOKUP(BH$14&amp;"-edad-"&amp;$I78,Equations!$G:$I,3,0)*$V78+VLOOKUP(BH$14&amp;"-est-"&amp;$I78,Equations!$G:$I,3,0)*(1/$W78)+VLOOKUP(BH$14&amp;"-imc-"&amp;$I78,Equations!$G:$I,3,0)*(1/$Q78)))</f>
        <v/>
      </c>
      <c r="BI78" s="10" t="str">
        <f>IF($AD78="","",IF(OR($V78&lt;2.7,$V78&gt;90),"Age OOR",BH78-1.6449*VLOOKUP(BH$14&amp;"-rse-"&amp;$I78,Equations!$G:$I,3,0)))</f>
        <v/>
      </c>
      <c r="BJ78" s="10" t="str">
        <f>IF($AD78="","",IF(OR($V78&lt;2.7,$V78&gt;90),"Age OOR",BH78+1.6449*VLOOKUP(BH$14&amp;"-rse-"&amp;$I78,Equations!$G:$I,3,0)))</f>
        <v/>
      </c>
      <c r="BK78" s="10" t="str">
        <f t="shared" si="17"/>
        <v/>
      </c>
      <c r="BL78" s="10" t="str">
        <f>IF($AD78="","",IF(OR($V78&lt;2.7,$V78&gt;90),"Age OOR",($AD78-BH78)/VLOOKUP(BH$14&amp;"-rse-"&amp;$I78,Equations!$G:$I,3,0)))</f>
        <v/>
      </c>
      <c r="BM78" s="10" t="str">
        <f>IF($AE78="","",IF(OR($V78&lt;2.7,$V78&gt;90),"Age OOR",VLOOKUP(BM$14&amp;"-int-"&amp;$J78,Equations!$G:$I,3,0)+VLOOKUP(BM$14&amp;"-sexo-"&amp;$J78,Equations!$G:$I,3,0)*$U78+VLOOKUP(BM$14&amp;"-edad-"&amp;$J78,Equations!$G:$I,3,0)*$V78+VLOOKUP(BM$14&amp;"-est-"&amp;$J78,Equations!$G:$I,3,0)*(1/$W78)+VLOOKUP(BM$14&amp;"-imc-"&amp;$J78,Equations!$G:$I,3,0)*(1/$Q78)))</f>
        <v/>
      </c>
      <c r="BN78" s="10" t="str">
        <f>IF($AE78="","",IF(OR($V78&lt;2.7,$V78&gt;90),"Age OOR",BM78-1.6449*VLOOKUP(BM$14&amp;"-rse-"&amp;$J78,Equations!$G:$I,3,0)))</f>
        <v/>
      </c>
      <c r="BO78" s="10" t="str">
        <f>IF($AE78="","",IF(OR($V78&lt;2.7,$V78&gt;90),"Age OOR",BM78+1.6449*VLOOKUP(BM$14&amp;"-rse-"&amp;$J78,Equations!$G:$I,3,0)))</f>
        <v/>
      </c>
      <c r="BP78" s="10" t="str">
        <f t="shared" si="18"/>
        <v/>
      </c>
      <c r="BQ78" s="10" t="str">
        <f>IF($AE78="","",IF(OR($V78&lt;2.7,$V78&gt;90),"Age OOR",($AE78-BM78)/VLOOKUP(BM$14&amp;"-rse-"&amp;$J78,Equations!$G:$I,3,0)))</f>
        <v/>
      </c>
      <c r="BR78" s="10" t="str">
        <f>IF($AF78="","",IF(OR($V78&lt;2.7,$V78&gt;90),"Age OOR",VLOOKUP(BR$14&amp;"-int-"&amp;$K78,Equations!$G:$I,3,0)+VLOOKUP(BR$14&amp;"-sexo-"&amp;$K78,Equations!$G:$I,3,0)*$U78+VLOOKUP(BR$14&amp;"-edad-"&amp;$K78,Equations!$G:$I,3,0)*$V78+VLOOKUP(BR$14&amp;"-est-"&amp;$K78,Equations!$G:$I,3,0)*(1/$W78)+VLOOKUP(BR$14&amp;"-imc-"&amp;$K78,Equations!$G:$I,3,0)*(1/$Q78)))</f>
        <v/>
      </c>
      <c r="BS78" s="10" t="str">
        <f>IF($AF78="","",IF(OR($V78&lt;2.7,$V78&gt;90),"Age OOR",BR78-1.6449*VLOOKUP(BR$14&amp;"-rse-"&amp;$K78,Equations!$G:$I,3,0)))</f>
        <v/>
      </c>
      <c r="BT78" s="10" t="str">
        <f>IF($AF78="","",IF(OR($V78&lt;2.7,$V78&gt;90),"Age OOR",BR78+1.6449*VLOOKUP(BR$14&amp;"-rse-"&amp;$K78,Equations!$G:$I,3,0)))</f>
        <v/>
      </c>
      <c r="BU78" s="10" t="str">
        <f t="shared" si="19"/>
        <v/>
      </c>
      <c r="BV78" s="10" t="str">
        <f>IF($AF78="","",IF(OR($V78&lt;2.7,$V78&gt;90),"Age OOR",($AF78-BR78)/VLOOKUP(BR$14&amp;"-rse-"&amp;$K78,Equations!$G:$I,3,0)))</f>
        <v/>
      </c>
      <c r="BW78" s="10" t="str">
        <f>IF($AG78="","",IF(OR($V78&lt;2.7,$V78&gt;90),"Age OOR",VLOOKUP(BW$14&amp;"-int-"&amp;$L78,Equations!$G:$I,3,0)+VLOOKUP(BW$14&amp;"-sexo-"&amp;$L78,Equations!$G:$I,3,0)*$U78+VLOOKUP(BW$14&amp;"-edad-"&amp;$L78,Equations!$G:$I,3,0)*$V78+VLOOKUP(BW$14&amp;"-est-"&amp;$L78,Equations!$G:$I,3,0)*(1/$W78)+VLOOKUP(BW$14&amp;"-imc-"&amp;$L78,Equations!$G:$I,3,0)*(1/$Q78)))</f>
        <v/>
      </c>
      <c r="BX78" s="10" t="str">
        <f>IF($AG78="","",IF(OR($V78&lt;2.7,$V78&gt;90),"Age OOR",BW78-1.6449*VLOOKUP(BW$14&amp;"-rse-"&amp;$L78,Equations!$G:$I,3,0)))</f>
        <v/>
      </c>
      <c r="BY78" s="10" t="str">
        <f>IF($AG78="","",IF(OR($V78&lt;2.7,$V78&gt;90),"Age OOR",BW78+1.6449*VLOOKUP(BW$14&amp;"-rse-"&amp;$L78,Equations!$G:$I,3,0)))</f>
        <v/>
      </c>
      <c r="BZ78" s="10" t="str">
        <f t="shared" si="20"/>
        <v/>
      </c>
      <c r="CA78" s="10" t="str">
        <f>IF($AG78="","",IF(OR($V78&lt;2.7,$V78&gt;90),"Age OOR",($AG78-BW78)/VLOOKUP(BW$14&amp;"-rse-"&amp;$L78,Equations!$G:$I,3,0)))</f>
        <v/>
      </c>
      <c r="CB78" s="10" t="str">
        <f>IF($AH78="","",IF(OR($V78&lt;2.7,$V78&gt;90),"Age OOR",VLOOKUP(CB$14&amp;"-int-"&amp;$M78,Equations!$G:$I,3,0)+VLOOKUP(CB$14&amp;"-sexo-"&amp;$M78,Equations!$G:$I,3,0)*$U78+VLOOKUP(CB$14&amp;"-edad-"&amp;$M78,Equations!$G:$I,3,0)*$V78+VLOOKUP(CB$14&amp;"-est-"&amp;$M78,Equations!$G:$I,3,0)*(1/$W78)+VLOOKUP(CB$14&amp;"-imc-"&amp;$M78,Equations!$G:$I,3,0)*(1/$Q78)))</f>
        <v/>
      </c>
      <c r="CC78" s="10" t="str">
        <f>IF($AH78="","",IF(OR($V78&lt;2.7,$V78&gt;90),"Age OOR",CB78-1.6449*VLOOKUP(CB$14&amp;"-rse-"&amp;$M78,Equations!$G:$I,3,0)))</f>
        <v/>
      </c>
      <c r="CD78" s="10" t="str">
        <f>IF($AH78="","",IF(OR($V78&lt;2.7,$V78&gt;90),"Age OOR",CB78+1.6449*VLOOKUP(CB$14&amp;"-rse-"&amp;$M78,Equations!$G:$I,3,0)))</f>
        <v/>
      </c>
      <c r="CE78" s="10" t="str">
        <f t="shared" si="21"/>
        <v/>
      </c>
      <c r="CF78" s="10" t="str">
        <f>IF($AH78="","",IF(OR($V78&lt;2.7,$V78&gt;90),"Age OOR",($AH78-CB78)/VLOOKUP(CB$14&amp;"-rse-"&amp;$M78,Equations!$G:$I,3,0)))</f>
        <v/>
      </c>
      <c r="CG78" s="10" t="str">
        <f>IF($AI78="","",IF(OR($V78&lt;2.7,$V78&gt;90),"Age OOR",VLOOKUP(CG$14&amp;"-int-"&amp;$N78,Equations!$G:$I,3,0)+VLOOKUP(CG$14&amp;"-sexo-"&amp;$N78,Equations!$G:$I,3,0)*$U78+VLOOKUP(CG$14&amp;"-edad-"&amp;$N78,Equations!$G:$I,3,0)*$V78+VLOOKUP(CG$14&amp;"-est-"&amp;$N78,Equations!$G:$I,3,0)*(1/$W78)+VLOOKUP(CG$14&amp;"-imc-"&amp;$N78,Equations!$G:$I,3,0)*(1/$Q78)))</f>
        <v/>
      </c>
      <c r="CH78" s="10" t="str">
        <f>IF($AI78="","",IF(OR($V78&lt;2.7,$V78&gt;90),"Age OOR",CG78-1.6449*VLOOKUP(CG$14&amp;"-rse-"&amp;$N78,Equations!$G:$I,3,0)))</f>
        <v/>
      </c>
      <c r="CI78" s="10" t="str">
        <f>IF($AI78="","",IF(OR($V78&lt;2.7,$V78&gt;90),"Age OOR",CG78+1.6449*VLOOKUP(CG$14&amp;"-rse-"&amp;$N78,Equations!$G:$I,3,0)))</f>
        <v/>
      </c>
      <c r="CJ78" s="10" t="str">
        <f t="shared" si="22"/>
        <v/>
      </c>
      <c r="CK78" s="10" t="str">
        <f>IF($AI78="","",IF(OR($V78&lt;2.7,$V78&gt;90),"Age OOR",($AI78-CG78)/VLOOKUP(CG$14&amp;"-rse-"&amp;$N78,Equations!$G:$I,3,0)))</f>
        <v/>
      </c>
      <c r="CL78" s="10" t="str">
        <f>IF($AJ78="","",IF(OR($V78&lt;2.7,$V78&gt;90),"Age OOR",VLOOKUP(CL$14&amp;"-int-"&amp;$O78,Equations!$G:$I,3,0)+VLOOKUP(CL$14&amp;"-sexo-"&amp;$O78,Equations!$G:$I,3,0)*$U78+VLOOKUP(CL$14&amp;"-edad-"&amp;$O78,Equations!$G:$I,3,0)*$V78+VLOOKUP(CL$14&amp;"-est-"&amp;$O78,Equations!$G:$I,3,0)*(1/$W78)+VLOOKUP(CL$14&amp;"-imc-"&amp;$O78,Equations!$G:$I,3,0)*(1/$Q78)))</f>
        <v/>
      </c>
      <c r="CM78" s="10" t="str">
        <f>IF($AJ78="","",IF(OR($V78&lt;2.7,$V78&gt;90),"Age OOR",CL78-1.6449*VLOOKUP(CL$14&amp;"-rse-"&amp;$O78,Equations!$G:$I,3,0)))</f>
        <v/>
      </c>
      <c r="CN78" s="10" t="str">
        <f>IF($AJ78="","",IF(OR($V78&lt;2.7,$V78&gt;90),"Age OOR",CL78+1.6449*VLOOKUP(CL$14&amp;"-rse-"&amp;$O78,Equations!$G:$I,3,0)))</f>
        <v/>
      </c>
      <c r="CO78" s="10" t="str">
        <f t="shared" si="23"/>
        <v/>
      </c>
      <c r="CP78" s="10" t="str">
        <f>IF($AJ78="","",IF(OR($V78&lt;2.7,$V78&gt;90),"Age OOR",($AJ78-CL78)/VLOOKUP(CL$14&amp;"-rse-"&amp;$O78,Equations!$G:$I,3,0)))</f>
        <v/>
      </c>
      <c r="CQ78" s="10" t="str">
        <f>IF($AK78="","",IF(OR($V78&lt;2.7,$V78&gt;90),"Age OOR",EXP(VLOOKUP(CQ$14&amp;"-int-"&amp;$P78,Equations!$G:$I,3,0)+VLOOKUP(CQ$14&amp;"-sexo-"&amp;$P78,Equations!$G:$I,3,0)*$U78+VLOOKUP(CQ$14&amp;"-edad-"&amp;$P78,Equations!$G:$I,3,0)*$V78+VLOOKUP(CQ$14&amp;"-est-"&amp;$P78,Equations!$G:$I,3,0)*(1/$W78)+VLOOKUP(CQ$14&amp;"-imc-"&amp;$P78,Equations!$G:$I,3,0)*(1/$Q78))))</f>
        <v/>
      </c>
      <c r="CR78" s="10" t="str">
        <f>IF($AK78="","",IF(OR($V78&lt;2.7,$V78&gt;90),"Age OOR",EXP(LN(CQ78)-1.6449*VLOOKUP(CQ$14&amp;"-rse-"&amp;$P78,Equations!$G:$I,3,0))))</f>
        <v/>
      </c>
      <c r="CS78" s="10" t="str">
        <f>IF($AK78="","",IF(OR($V78&lt;2.7,$V78&gt;90),"Age OOR",EXP(LN(CQ78)+1.6449*VLOOKUP(CQ$14&amp;"-rse-"&amp;$P78,Equations!$G:$I,3,0))))</f>
        <v/>
      </c>
      <c r="CT78" s="10" t="str">
        <f t="shared" si="24"/>
        <v/>
      </c>
      <c r="CU78" s="10" t="str">
        <f>IF($AK78="","",IF(OR($V78&lt;2.7,$V78&gt;90),"Age OOR",(LN($AK78)-LN(CQ78))/VLOOKUP(CQ$14&amp;"-rse-"&amp;$P78,Equations!$G:$I,3,0)))</f>
        <v/>
      </c>
      <c r="CV78" s="47"/>
    </row>
    <row r="79" spans="5:116" x14ac:dyDescent="0.2">
      <c r="E79" s="23" t="str">
        <f t="shared" si="0"/>
        <v>Age out of range</v>
      </c>
      <c r="F79" s="23" t="str">
        <f t="shared" si="1"/>
        <v>Age out of range</v>
      </c>
      <c r="G79" s="23" t="str">
        <f t="shared" si="2"/>
        <v>Age out of range</v>
      </c>
      <c r="H79" s="23" t="str">
        <f t="shared" si="3"/>
        <v>Age out of range</v>
      </c>
      <c r="I79" s="23" t="str">
        <f t="shared" si="4"/>
        <v>Age out of range</v>
      </c>
      <c r="J79" s="23" t="str">
        <f t="shared" si="5"/>
        <v>Age out of range</v>
      </c>
      <c r="K79" s="23" t="str">
        <f t="shared" si="6"/>
        <v>Age out of range</v>
      </c>
      <c r="L79" s="23" t="str">
        <f t="shared" si="7"/>
        <v>Age out of range</v>
      </c>
      <c r="M79" s="23" t="str">
        <f t="shared" si="8"/>
        <v>Age out of range</v>
      </c>
      <c r="N79" s="23" t="str">
        <f t="shared" si="9"/>
        <v>Age out of range</v>
      </c>
      <c r="O79" s="23" t="str">
        <f t="shared" si="10"/>
        <v>Age out of range</v>
      </c>
      <c r="P79" s="23" t="str">
        <f t="shared" si="11"/>
        <v>Age out of range</v>
      </c>
      <c r="Q79" s="23" t="e">
        <f t="shared" si="12"/>
        <v>#DIV/0!</v>
      </c>
      <c r="R79" s="17"/>
      <c r="S79" s="23">
        <v>63</v>
      </c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7"/>
      <c r="AM79" s="47"/>
      <c r="AN79" s="10" t="str">
        <f>IF($Z79="","",IF(OR($V79&lt;2.7,$V79&gt;90),"Age OOR",VLOOKUP(AN$14&amp;"-int-"&amp;$E79,Equations!$G:$I,3,0)+VLOOKUP(AN$14&amp;"-sexo-"&amp;$E79,Equations!$G:$I,3,0)*$U79+VLOOKUP(AN$14&amp;"-edad-"&amp;$E79,Equations!$G:$I,3,0)*$V79+VLOOKUP(AN$14&amp;"-est-"&amp;$E79,Equations!$G:$I,3,0)*(1/$W79)+VLOOKUP(AN$14&amp;"-imc-"&amp;$E79,Equations!$G:$I,3,0)*(1/$Q79)))</f>
        <v/>
      </c>
      <c r="AO79" s="10" t="str">
        <f>IF($Z79="","",IF(OR($V79&lt;2.7,$V79&gt;90),"Age OOR",AN79-1.6449*VLOOKUP(AN$14&amp;"-rse-"&amp;$E79,Equations!$G:$I,3,0)))</f>
        <v/>
      </c>
      <c r="AP79" s="10" t="str">
        <f>IF($Z79="","",IF(OR($V79&lt;2.7,$V79&gt;90),"Age OOR",AN79+1.6449*VLOOKUP(AN$14&amp;"-rse-"&amp;$E79,Equations!$G:$I,3,0)))</f>
        <v/>
      </c>
      <c r="AQ79" s="10" t="str">
        <f t="shared" si="13"/>
        <v/>
      </c>
      <c r="AR79" s="10" t="str">
        <f>IF($Z79="","",IF(OR($V79&lt;2.7,$V79&gt;90),"Age OOR",($Z79-AN79)/VLOOKUP(AN$14&amp;"-rse-"&amp;$E79,Equations!$G:$I,3,0)))</f>
        <v/>
      </c>
      <c r="AS79" s="10" t="str">
        <f>IF($AA79="","",IF(OR($V79&lt;2.7,$V79&gt;90),"Age OOR",VLOOKUP(AS$14&amp;"-int-"&amp;$F79,Equations!$G:$I,3,0)+VLOOKUP(AS$14&amp;"-sexo-"&amp;$F79,Equations!$G:$I,3,0)*$U79+VLOOKUP(AS$14&amp;"-edad-"&amp;$F79,Equations!$G:$I,3,0)*$V79+VLOOKUP(AS$14&amp;"-est-"&amp;$F79,Equations!$G:$I,3,0)*(1/$W79)+VLOOKUP(AS$14&amp;"-imc-"&amp;$F79,Equations!$G:$I,3,0)*(1/$Q79)))</f>
        <v/>
      </c>
      <c r="AT79" s="10" t="str">
        <f>IF($AA79="","",IF(OR($V79&lt;2.7,$V79&gt;90),"Age OOR",AS79-1.6449*VLOOKUP(AS$14&amp;"-rse-"&amp;$F79,Equations!$G:$I,3,0)))</f>
        <v/>
      </c>
      <c r="AU79" s="10" t="str">
        <f>IF($AA79="","",IF(OR($V79&lt;2.7,$V79&gt;90),"Age OOR",AS79+1.6449*VLOOKUP(AS$14&amp;"-rse-"&amp;$F79,Equations!$G:$I,3,0)))</f>
        <v/>
      </c>
      <c r="AV79" s="10" t="str">
        <f t="shared" si="14"/>
        <v/>
      </c>
      <c r="AW79" s="10" t="str">
        <f>IF($AA79="","",IF(OR($V79&lt;2.7,$V79&gt;90),"Age OOR",($AA79-AS79)/VLOOKUP(AS$14&amp;"-rse-"&amp;$F79,Equations!$G:$I,3,0)))</f>
        <v/>
      </c>
      <c r="AX79" s="10" t="str">
        <f>IF($AB79="","",IF(OR($V79&lt;2.7,$V79&gt;90),"Age OOR",VLOOKUP(AX$14&amp;"-int-"&amp;$G79,Equations!$G:$I,3,0)+VLOOKUP(AX$14&amp;"-sexo-"&amp;$G79,Equations!$G:$I,3,0)*$U79+VLOOKUP(AX$14&amp;"-edad-"&amp;$G79,Equations!$G:$I,3,0)*$V79+VLOOKUP(AX$14&amp;"-est-"&amp;$G79,Equations!$G:$I,3,0)*(1/$W79)+VLOOKUP(AX$14&amp;"-imc-"&amp;$G79,Equations!$G:$I,3,0)*(1/$Q79)))</f>
        <v/>
      </c>
      <c r="AY79" s="10" t="str">
        <f>IF($AB79="","",IF(OR($V79&lt;2.7,$V79&gt;90),"Age OOR",AX79-1.6449*VLOOKUP(AX$14&amp;"-rse-"&amp;$G79,Equations!$G:$I,3,0)))</f>
        <v/>
      </c>
      <c r="AZ79" s="10" t="str">
        <f>IF($AB79="","",IF(OR($V79&lt;2.7,$V79&gt;90),"Age OOR",AX79+1.6449*VLOOKUP(AX$14&amp;"-rse-"&amp;$G79,Equations!$G:$I,3,0)))</f>
        <v/>
      </c>
      <c r="BA79" s="10" t="str">
        <f t="shared" si="15"/>
        <v/>
      </c>
      <c r="BB79" s="10" t="str">
        <f>IF($AB79="","",IF(OR($V79&lt;2.7,$V79&gt;90),"Age OOR",($AB79-AX79)/VLOOKUP(AX$14&amp;"-rse-"&amp;$G79,Equations!$G:$I,3,0)))</f>
        <v/>
      </c>
      <c r="BC79" s="10" t="str">
        <f>IF($AC79="","",IF(OR($V79&lt;2.7,$V79&gt;90),"Age OOR",VLOOKUP(BC$14&amp;"-int-"&amp;$H79,Equations!$G:$I,3,0)+VLOOKUP(BC$14&amp;"-sexo-"&amp;$H79,Equations!$G:$I,3,0)*$U79+VLOOKUP(BC$14&amp;"-edad-"&amp;$H79,Equations!$G:$I,3,0)*$V79+VLOOKUP(BC$14&amp;"-est-"&amp;$H79,Equations!$G:$I,3,0)*(1/$W79)+VLOOKUP(BC$14&amp;"-imc-"&amp;$H79,Equations!$G:$I,3,0)*(1/$Q79)))</f>
        <v/>
      </c>
      <c r="BD79" s="10" t="str">
        <f>IF($AC79="","",IF(OR($V79&lt;2.7,$V79&gt;90),"Age OOR",BC79-1.6449*VLOOKUP(BC$14&amp;"-rse-"&amp;$H79,Equations!$G:$I,3,0)))</f>
        <v/>
      </c>
      <c r="BE79" s="10" t="str">
        <f>IF($AC79="","",IF(OR($V79&lt;2.7,$V79&gt;90),"Age OOR",BC79+1.6449*VLOOKUP(BC$14&amp;"-rse-"&amp;$H79,Equations!$G:$I,3,0)))</f>
        <v/>
      </c>
      <c r="BF79" s="10" t="str">
        <f t="shared" si="16"/>
        <v/>
      </c>
      <c r="BG79" s="10" t="str">
        <f>IF($AC79="","",IF(OR($V79&lt;2.7,$V79&gt;90),"Age OOR",($AC79-BC79)/VLOOKUP(BC$14&amp;"-rse-"&amp;$H79,Equations!$G:$I,3,0)))</f>
        <v/>
      </c>
      <c r="BH79" s="10" t="str">
        <f>IF($AD79="","",IF(OR($V79&lt;2.7,$V79&gt;90),"Age OOR",VLOOKUP(BH$14&amp;"-int-"&amp;$I79,Equations!$G:$I,3,0)+VLOOKUP(BH$14&amp;"-sexo-"&amp;$I79,Equations!$G:$I,3,0)*$U79+VLOOKUP(BH$14&amp;"-edad-"&amp;$I79,Equations!$G:$I,3,0)*$V79+VLOOKUP(BH$14&amp;"-est-"&amp;$I79,Equations!$G:$I,3,0)*(1/$W79)+VLOOKUP(BH$14&amp;"-imc-"&amp;$I79,Equations!$G:$I,3,0)*(1/$Q79)))</f>
        <v/>
      </c>
      <c r="BI79" s="10" t="str">
        <f>IF($AD79="","",IF(OR($V79&lt;2.7,$V79&gt;90),"Age OOR",BH79-1.6449*VLOOKUP(BH$14&amp;"-rse-"&amp;$I79,Equations!$G:$I,3,0)))</f>
        <v/>
      </c>
      <c r="BJ79" s="10" t="str">
        <f>IF($AD79="","",IF(OR($V79&lt;2.7,$V79&gt;90),"Age OOR",BH79+1.6449*VLOOKUP(BH$14&amp;"-rse-"&amp;$I79,Equations!$G:$I,3,0)))</f>
        <v/>
      </c>
      <c r="BK79" s="10" t="str">
        <f t="shared" si="17"/>
        <v/>
      </c>
      <c r="BL79" s="10" t="str">
        <f>IF($AD79="","",IF(OR($V79&lt;2.7,$V79&gt;90),"Age OOR",($AD79-BH79)/VLOOKUP(BH$14&amp;"-rse-"&amp;$I79,Equations!$G:$I,3,0)))</f>
        <v/>
      </c>
      <c r="BM79" s="10" t="str">
        <f>IF($AE79="","",IF(OR($V79&lt;2.7,$V79&gt;90),"Age OOR",VLOOKUP(BM$14&amp;"-int-"&amp;$J79,Equations!$G:$I,3,0)+VLOOKUP(BM$14&amp;"-sexo-"&amp;$J79,Equations!$G:$I,3,0)*$U79+VLOOKUP(BM$14&amp;"-edad-"&amp;$J79,Equations!$G:$I,3,0)*$V79+VLOOKUP(BM$14&amp;"-est-"&amp;$J79,Equations!$G:$I,3,0)*(1/$W79)+VLOOKUP(BM$14&amp;"-imc-"&amp;$J79,Equations!$G:$I,3,0)*(1/$Q79)))</f>
        <v/>
      </c>
      <c r="BN79" s="10" t="str">
        <f>IF($AE79="","",IF(OR($V79&lt;2.7,$V79&gt;90),"Age OOR",BM79-1.6449*VLOOKUP(BM$14&amp;"-rse-"&amp;$J79,Equations!$G:$I,3,0)))</f>
        <v/>
      </c>
      <c r="BO79" s="10" t="str">
        <f>IF($AE79="","",IF(OR($V79&lt;2.7,$V79&gt;90),"Age OOR",BM79+1.6449*VLOOKUP(BM$14&amp;"-rse-"&amp;$J79,Equations!$G:$I,3,0)))</f>
        <v/>
      </c>
      <c r="BP79" s="10" t="str">
        <f t="shared" si="18"/>
        <v/>
      </c>
      <c r="BQ79" s="10" t="str">
        <f>IF($AE79="","",IF(OR($V79&lt;2.7,$V79&gt;90),"Age OOR",($AE79-BM79)/VLOOKUP(BM$14&amp;"-rse-"&amp;$J79,Equations!$G:$I,3,0)))</f>
        <v/>
      </c>
      <c r="BR79" s="10" t="str">
        <f>IF($AF79="","",IF(OR($V79&lt;2.7,$V79&gt;90),"Age OOR",VLOOKUP(BR$14&amp;"-int-"&amp;$K79,Equations!$G:$I,3,0)+VLOOKUP(BR$14&amp;"-sexo-"&amp;$K79,Equations!$G:$I,3,0)*$U79+VLOOKUP(BR$14&amp;"-edad-"&amp;$K79,Equations!$G:$I,3,0)*$V79+VLOOKUP(BR$14&amp;"-est-"&amp;$K79,Equations!$G:$I,3,0)*(1/$W79)+VLOOKUP(BR$14&amp;"-imc-"&amp;$K79,Equations!$G:$I,3,0)*(1/$Q79)))</f>
        <v/>
      </c>
      <c r="BS79" s="10" t="str">
        <f>IF($AF79="","",IF(OR($V79&lt;2.7,$V79&gt;90),"Age OOR",BR79-1.6449*VLOOKUP(BR$14&amp;"-rse-"&amp;$K79,Equations!$G:$I,3,0)))</f>
        <v/>
      </c>
      <c r="BT79" s="10" t="str">
        <f>IF($AF79="","",IF(OR($V79&lt;2.7,$V79&gt;90),"Age OOR",BR79+1.6449*VLOOKUP(BR$14&amp;"-rse-"&amp;$K79,Equations!$G:$I,3,0)))</f>
        <v/>
      </c>
      <c r="BU79" s="10" t="str">
        <f t="shared" si="19"/>
        <v/>
      </c>
      <c r="BV79" s="10" t="str">
        <f>IF($AF79="","",IF(OR($V79&lt;2.7,$V79&gt;90),"Age OOR",($AF79-BR79)/VLOOKUP(BR$14&amp;"-rse-"&amp;$K79,Equations!$G:$I,3,0)))</f>
        <v/>
      </c>
      <c r="BW79" s="10" t="str">
        <f>IF($AG79="","",IF(OR($V79&lt;2.7,$V79&gt;90),"Age OOR",VLOOKUP(BW$14&amp;"-int-"&amp;$L79,Equations!$G:$I,3,0)+VLOOKUP(BW$14&amp;"-sexo-"&amp;$L79,Equations!$G:$I,3,0)*$U79+VLOOKUP(BW$14&amp;"-edad-"&amp;$L79,Equations!$G:$I,3,0)*$V79+VLOOKUP(BW$14&amp;"-est-"&amp;$L79,Equations!$G:$I,3,0)*(1/$W79)+VLOOKUP(BW$14&amp;"-imc-"&amp;$L79,Equations!$G:$I,3,0)*(1/$Q79)))</f>
        <v/>
      </c>
      <c r="BX79" s="10" t="str">
        <f>IF($AG79="","",IF(OR($V79&lt;2.7,$V79&gt;90),"Age OOR",BW79-1.6449*VLOOKUP(BW$14&amp;"-rse-"&amp;$L79,Equations!$G:$I,3,0)))</f>
        <v/>
      </c>
      <c r="BY79" s="10" t="str">
        <f>IF($AG79="","",IF(OR($V79&lt;2.7,$V79&gt;90),"Age OOR",BW79+1.6449*VLOOKUP(BW$14&amp;"-rse-"&amp;$L79,Equations!$G:$I,3,0)))</f>
        <v/>
      </c>
      <c r="BZ79" s="10" t="str">
        <f t="shared" si="20"/>
        <v/>
      </c>
      <c r="CA79" s="10" t="str">
        <f>IF($AG79="","",IF(OR($V79&lt;2.7,$V79&gt;90),"Age OOR",($AG79-BW79)/VLOOKUP(BW$14&amp;"-rse-"&amp;$L79,Equations!$G:$I,3,0)))</f>
        <v/>
      </c>
      <c r="CB79" s="10" t="str">
        <f>IF($AH79="","",IF(OR($V79&lt;2.7,$V79&gt;90),"Age OOR",VLOOKUP(CB$14&amp;"-int-"&amp;$M79,Equations!$G:$I,3,0)+VLOOKUP(CB$14&amp;"-sexo-"&amp;$M79,Equations!$G:$I,3,0)*$U79+VLOOKUP(CB$14&amp;"-edad-"&amp;$M79,Equations!$G:$I,3,0)*$V79+VLOOKUP(CB$14&amp;"-est-"&amp;$M79,Equations!$G:$I,3,0)*(1/$W79)+VLOOKUP(CB$14&amp;"-imc-"&amp;$M79,Equations!$G:$I,3,0)*(1/$Q79)))</f>
        <v/>
      </c>
      <c r="CC79" s="10" t="str">
        <f>IF($AH79="","",IF(OR($V79&lt;2.7,$V79&gt;90),"Age OOR",CB79-1.6449*VLOOKUP(CB$14&amp;"-rse-"&amp;$M79,Equations!$G:$I,3,0)))</f>
        <v/>
      </c>
      <c r="CD79" s="10" t="str">
        <f>IF($AH79="","",IF(OR($V79&lt;2.7,$V79&gt;90),"Age OOR",CB79+1.6449*VLOOKUP(CB$14&amp;"-rse-"&amp;$M79,Equations!$G:$I,3,0)))</f>
        <v/>
      </c>
      <c r="CE79" s="10" t="str">
        <f t="shared" si="21"/>
        <v/>
      </c>
      <c r="CF79" s="10" t="str">
        <f>IF($AH79="","",IF(OR($V79&lt;2.7,$V79&gt;90),"Age OOR",($AH79-CB79)/VLOOKUP(CB$14&amp;"-rse-"&amp;$M79,Equations!$G:$I,3,0)))</f>
        <v/>
      </c>
      <c r="CG79" s="10" t="str">
        <f>IF($AI79="","",IF(OR($V79&lt;2.7,$V79&gt;90),"Age OOR",VLOOKUP(CG$14&amp;"-int-"&amp;$N79,Equations!$G:$I,3,0)+VLOOKUP(CG$14&amp;"-sexo-"&amp;$N79,Equations!$G:$I,3,0)*$U79+VLOOKUP(CG$14&amp;"-edad-"&amp;$N79,Equations!$G:$I,3,0)*$V79+VLOOKUP(CG$14&amp;"-est-"&amp;$N79,Equations!$G:$I,3,0)*(1/$W79)+VLOOKUP(CG$14&amp;"-imc-"&amp;$N79,Equations!$G:$I,3,0)*(1/$Q79)))</f>
        <v/>
      </c>
      <c r="CH79" s="10" t="str">
        <f>IF($AI79="","",IF(OR($V79&lt;2.7,$V79&gt;90),"Age OOR",CG79-1.6449*VLOOKUP(CG$14&amp;"-rse-"&amp;$N79,Equations!$G:$I,3,0)))</f>
        <v/>
      </c>
      <c r="CI79" s="10" t="str">
        <f>IF($AI79="","",IF(OR($V79&lt;2.7,$V79&gt;90),"Age OOR",CG79+1.6449*VLOOKUP(CG$14&amp;"-rse-"&amp;$N79,Equations!$G:$I,3,0)))</f>
        <v/>
      </c>
      <c r="CJ79" s="10" t="str">
        <f t="shared" si="22"/>
        <v/>
      </c>
      <c r="CK79" s="10" t="str">
        <f>IF($AI79="","",IF(OR($V79&lt;2.7,$V79&gt;90),"Age OOR",($AI79-CG79)/VLOOKUP(CG$14&amp;"-rse-"&amp;$N79,Equations!$G:$I,3,0)))</f>
        <v/>
      </c>
      <c r="CL79" s="10" t="str">
        <f>IF($AJ79="","",IF(OR($V79&lt;2.7,$V79&gt;90),"Age OOR",VLOOKUP(CL$14&amp;"-int-"&amp;$O79,Equations!$G:$I,3,0)+VLOOKUP(CL$14&amp;"-sexo-"&amp;$O79,Equations!$G:$I,3,0)*$U79+VLOOKUP(CL$14&amp;"-edad-"&amp;$O79,Equations!$G:$I,3,0)*$V79+VLOOKUP(CL$14&amp;"-est-"&amp;$O79,Equations!$G:$I,3,0)*(1/$W79)+VLOOKUP(CL$14&amp;"-imc-"&amp;$O79,Equations!$G:$I,3,0)*(1/$Q79)))</f>
        <v/>
      </c>
      <c r="CM79" s="10" t="str">
        <f>IF($AJ79="","",IF(OR($V79&lt;2.7,$V79&gt;90),"Age OOR",CL79-1.6449*VLOOKUP(CL$14&amp;"-rse-"&amp;$O79,Equations!$G:$I,3,0)))</f>
        <v/>
      </c>
      <c r="CN79" s="10" t="str">
        <f>IF($AJ79="","",IF(OR($V79&lt;2.7,$V79&gt;90),"Age OOR",CL79+1.6449*VLOOKUP(CL$14&amp;"-rse-"&amp;$O79,Equations!$G:$I,3,0)))</f>
        <v/>
      </c>
      <c r="CO79" s="10" t="str">
        <f t="shared" si="23"/>
        <v/>
      </c>
      <c r="CP79" s="10" t="str">
        <f>IF($AJ79="","",IF(OR($V79&lt;2.7,$V79&gt;90),"Age OOR",($AJ79-CL79)/VLOOKUP(CL$14&amp;"-rse-"&amp;$O79,Equations!$G:$I,3,0)))</f>
        <v/>
      </c>
      <c r="CQ79" s="10" t="str">
        <f>IF($AK79="","",IF(OR($V79&lt;2.7,$V79&gt;90),"Age OOR",EXP(VLOOKUP(CQ$14&amp;"-int-"&amp;$P79,Equations!$G:$I,3,0)+VLOOKUP(CQ$14&amp;"-sexo-"&amp;$P79,Equations!$G:$I,3,0)*$U79+VLOOKUP(CQ$14&amp;"-edad-"&amp;$P79,Equations!$G:$I,3,0)*$V79+VLOOKUP(CQ$14&amp;"-est-"&amp;$P79,Equations!$G:$I,3,0)*(1/$W79)+VLOOKUP(CQ$14&amp;"-imc-"&amp;$P79,Equations!$G:$I,3,0)*(1/$Q79))))</f>
        <v/>
      </c>
      <c r="CR79" s="10" t="str">
        <f>IF($AK79="","",IF(OR($V79&lt;2.7,$V79&gt;90),"Age OOR",EXP(LN(CQ79)-1.6449*VLOOKUP(CQ$14&amp;"-rse-"&amp;$P79,Equations!$G:$I,3,0))))</f>
        <v/>
      </c>
      <c r="CS79" s="10" t="str">
        <f>IF($AK79="","",IF(OR($V79&lt;2.7,$V79&gt;90),"Age OOR",EXP(LN(CQ79)+1.6449*VLOOKUP(CQ$14&amp;"-rse-"&amp;$P79,Equations!$G:$I,3,0))))</f>
        <v/>
      </c>
      <c r="CT79" s="10" t="str">
        <f t="shared" si="24"/>
        <v/>
      </c>
      <c r="CU79" s="10" t="str">
        <f>IF($AK79="","",IF(OR($V79&lt;2.7,$V79&gt;90),"Age OOR",(LN($AK79)-LN(CQ79))/VLOOKUP(CQ$14&amp;"-rse-"&amp;$P79,Equations!$G:$I,3,0)))</f>
        <v/>
      </c>
      <c r="CV79" s="47"/>
      <c r="CX79" s="54"/>
    </row>
    <row r="80" spans="5:116" x14ac:dyDescent="0.2">
      <c r="E80" s="23" t="str">
        <f t="shared" si="0"/>
        <v>Age out of range</v>
      </c>
      <c r="F80" s="23" t="str">
        <f t="shared" si="1"/>
        <v>Age out of range</v>
      </c>
      <c r="G80" s="23" t="str">
        <f t="shared" si="2"/>
        <v>Age out of range</v>
      </c>
      <c r="H80" s="23" t="str">
        <f t="shared" si="3"/>
        <v>Age out of range</v>
      </c>
      <c r="I80" s="23" t="str">
        <f t="shared" si="4"/>
        <v>Age out of range</v>
      </c>
      <c r="J80" s="23" t="str">
        <f t="shared" si="5"/>
        <v>Age out of range</v>
      </c>
      <c r="K80" s="23" t="str">
        <f t="shared" si="6"/>
        <v>Age out of range</v>
      </c>
      <c r="L80" s="23" t="str">
        <f t="shared" si="7"/>
        <v>Age out of range</v>
      </c>
      <c r="M80" s="23" t="str">
        <f t="shared" si="8"/>
        <v>Age out of range</v>
      </c>
      <c r="N80" s="23" t="str">
        <f t="shared" si="9"/>
        <v>Age out of range</v>
      </c>
      <c r="O80" s="23" t="str">
        <f t="shared" si="10"/>
        <v>Age out of range</v>
      </c>
      <c r="P80" s="23" t="str">
        <f t="shared" si="11"/>
        <v>Age out of range</v>
      </c>
      <c r="Q80" s="23" t="e">
        <f t="shared" si="12"/>
        <v>#DIV/0!</v>
      </c>
      <c r="R80" s="17"/>
      <c r="S80" s="23">
        <v>64</v>
      </c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7"/>
      <c r="AM80" s="47"/>
      <c r="AN80" s="10" t="str">
        <f>IF($Z80="","",IF(OR($V80&lt;2.7,$V80&gt;90),"Age OOR",VLOOKUP(AN$14&amp;"-int-"&amp;$E80,Equations!$G:$I,3,0)+VLOOKUP(AN$14&amp;"-sexo-"&amp;$E80,Equations!$G:$I,3,0)*$U80+VLOOKUP(AN$14&amp;"-edad-"&amp;$E80,Equations!$G:$I,3,0)*$V80+VLOOKUP(AN$14&amp;"-est-"&amp;$E80,Equations!$G:$I,3,0)*(1/$W80)+VLOOKUP(AN$14&amp;"-imc-"&amp;$E80,Equations!$G:$I,3,0)*(1/$Q80)))</f>
        <v/>
      </c>
      <c r="AO80" s="10" t="str">
        <f>IF($Z80="","",IF(OR($V80&lt;2.7,$V80&gt;90),"Age OOR",AN80-1.6449*VLOOKUP(AN$14&amp;"-rse-"&amp;$E80,Equations!$G:$I,3,0)))</f>
        <v/>
      </c>
      <c r="AP80" s="10" t="str">
        <f>IF($Z80="","",IF(OR($V80&lt;2.7,$V80&gt;90),"Age OOR",AN80+1.6449*VLOOKUP(AN$14&amp;"-rse-"&amp;$E80,Equations!$G:$I,3,0)))</f>
        <v/>
      </c>
      <c r="AQ80" s="10" t="str">
        <f t="shared" si="13"/>
        <v/>
      </c>
      <c r="AR80" s="10" t="str">
        <f>IF($Z80="","",IF(OR($V80&lt;2.7,$V80&gt;90),"Age OOR",($Z80-AN80)/VLOOKUP(AN$14&amp;"-rse-"&amp;$E80,Equations!$G:$I,3,0)))</f>
        <v/>
      </c>
      <c r="AS80" s="10" t="str">
        <f>IF($AA80="","",IF(OR($V80&lt;2.7,$V80&gt;90),"Age OOR",VLOOKUP(AS$14&amp;"-int-"&amp;$F80,Equations!$G:$I,3,0)+VLOOKUP(AS$14&amp;"-sexo-"&amp;$F80,Equations!$G:$I,3,0)*$U80+VLOOKUP(AS$14&amp;"-edad-"&amp;$F80,Equations!$G:$I,3,0)*$V80+VLOOKUP(AS$14&amp;"-est-"&amp;$F80,Equations!$G:$I,3,0)*(1/$W80)+VLOOKUP(AS$14&amp;"-imc-"&amp;$F80,Equations!$G:$I,3,0)*(1/$Q80)))</f>
        <v/>
      </c>
      <c r="AT80" s="10" t="str">
        <f>IF($AA80="","",IF(OR($V80&lt;2.7,$V80&gt;90),"Age OOR",AS80-1.6449*VLOOKUP(AS$14&amp;"-rse-"&amp;$F80,Equations!$G:$I,3,0)))</f>
        <v/>
      </c>
      <c r="AU80" s="10" t="str">
        <f>IF($AA80="","",IF(OR($V80&lt;2.7,$V80&gt;90),"Age OOR",AS80+1.6449*VLOOKUP(AS$14&amp;"-rse-"&amp;$F80,Equations!$G:$I,3,0)))</f>
        <v/>
      </c>
      <c r="AV80" s="10" t="str">
        <f t="shared" si="14"/>
        <v/>
      </c>
      <c r="AW80" s="10" t="str">
        <f>IF($AA80="","",IF(OR($V80&lt;2.7,$V80&gt;90),"Age OOR",($AA80-AS80)/VLOOKUP(AS$14&amp;"-rse-"&amp;$F80,Equations!$G:$I,3,0)))</f>
        <v/>
      </c>
      <c r="AX80" s="10" t="str">
        <f>IF($AB80="","",IF(OR($V80&lt;2.7,$V80&gt;90),"Age OOR",VLOOKUP(AX$14&amp;"-int-"&amp;$G80,Equations!$G:$I,3,0)+VLOOKUP(AX$14&amp;"-sexo-"&amp;$G80,Equations!$G:$I,3,0)*$U80+VLOOKUP(AX$14&amp;"-edad-"&amp;$G80,Equations!$G:$I,3,0)*$V80+VLOOKUP(AX$14&amp;"-est-"&amp;$G80,Equations!$G:$I,3,0)*(1/$W80)+VLOOKUP(AX$14&amp;"-imc-"&amp;$G80,Equations!$G:$I,3,0)*(1/$Q80)))</f>
        <v/>
      </c>
      <c r="AY80" s="10" t="str">
        <f>IF($AB80="","",IF(OR($V80&lt;2.7,$V80&gt;90),"Age OOR",AX80-1.6449*VLOOKUP(AX$14&amp;"-rse-"&amp;$G80,Equations!$G:$I,3,0)))</f>
        <v/>
      </c>
      <c r="AZ80" s="10" t="str">
        <f>IF($AB80="","",IF(OR($V80&lt;2.7,$V80&gt;90),"Age OOR",AX80+1.6449*VLOOKUP(AX$14&amp;"-rse-"&amp;$G80,Equations!$G:$I,3,0)))</f>
        <v/>
      </c>
      <c r="BA80" s="10" t="str">
        <f t="shared" si="15"/>
        <v/>
      </c>
      <c r="BB80" s="10" t="str">
        <f>IF($AB80="","",IF(OR($V80&lt;2.7,$V80&gt;90),"Age OOR",($AB80-AX80)/VLOOKUP(AX$14&amp;"-rse-"&amp;$G80,Equations!$G:$I,3,0)))</f>
        <v/>
      </c>
      <c r="BC80" s="10" t="str">
        <f>IF($AC80="","",IF(OR($V80&lt;2.7,$V80&gt;90),"Age OOR",VLOOKUP(BC$14&amp;"-int-"&amp;$H80,Equations!$G:$I,3,0)+VLOOKUP(BC$14&amp;"-sexo-"&amp;$H80,Equations!$G:$I,3,0)*$U80+VLOOKUP(BC$14&amp;"-edad-"&amp;$H80,Equations!$G:$I,3,0)*$V80+VLOOKUP(BC$14&amp;"-est-"&amp;$H80,Equations!$G:$I,3,0)*(1/$W80)+VLOOKUP(BC$14&amp;"-imc-"&amp;$H80,Equations!$G:$I,3,0)*(1/$Q80)))</f>
        <v/>
      </c>
      <c r="BD80" s="10" t="str">
        <f>IF($AC80="","",IF(OR($V80&lt;2.7,$V80&gt;90),"Age OOR",BC80-1.6449*VLOOKUP(BC$14&amp;"-rse-"&amp;$H80,Equations!$G:$I,3,0)))</f>
        <v/>
      </c>
      <c r="BE80" s="10" t="str">
        <f>IF($AC80="","",IF(OR($V80&lt;2.7,$V80&gt;90),"Age OOR",BC80+1.6449*VLOOKUP(BC$14&amp;"-rse-"&amp;$H80,Equations!$G:$I,3,0)))</f>
        <v/>
      </c>
      <c r="BF80" s="10" t="str">
        <f t="shared" si="16"/>
        <v/>
      </c>
      <c r="BG80" s="10" t="str">
        <f>IF($AC80="","",IF(OR($V80&lt;2.7,$V80&gt;90),"Age OOR",($AC80-BC80)/VLOOKUP(BC$14&amp;"-rse-"&amp;$H80,Equations!$G:$I,3,0)))</f>
        <v/>
      </c>
      <c r="BH80" s="10" t="str">
        <f>IF($AD80="","",IF(OR($V80&lt;2.7,$V80&gt;90),"Age OOR",VLOOKUP(BH$14&amp;"-int-"&amp;$I80,Equations!$G:$I,3,0)+VLOOKUP(BH$14&amp;"-sexo-"&amp;$I80,Equations!$G:$I,3,0)*$U80+VLOOKUP(BH$14&amp;"-edad-"&amp;$I80,Equations!$G:$I,3,0)*$V80+VLOOKUP(BH$14&amp;"-est-"&amp;$I80,Equations!$G:$I,3,0)*(1/$W80)+VLOOKUP(BH$14&amp;"-imc-"&amp;$I80,Equations!$G:$I,3,0)*(1/$Q80)))</f>
        <v/>
      </c>
      <c r="BI80" s="10" t="str">
        <f>IF($AD80="","",IF(OR($V80&lt;2.7,$V80&gt;90),"Age OOR",BH80-1.6449*VLOOKUP(BH$14&amp;"-rse-"&amp;$I80,Equations!$G:$I,3,0)))</f>
        <v/>
      </c>
      <c r="BJ80" s="10" t="str">
        <f>IF($AD80="","",IF(OR($V80&lt;2.7,$V80&gt;90),"Age OOR",BH80+1.6449*VLOOKUP(BH$14&amp;"-rse-"&amp;$I80,Equations!$G:$I,3,0)))</f>
        <v/>
      </c>
      <c r="BK80" s="10" t="str">
        <f t="shared" si="17"/>
        <v/>
      </c>
      <c r="BL80" s="10" t="str">
        <f>IF($AD80="","",IF(OR($V80&lt;2.7,$V80&gt;90),"Age OOR",($AD80-BH80)/VLOOKUP(BH$14&amp;"-rse-"&amp;$I80,Equations!$G:$I,3,0)))</f>
        <v/>
      </c>
      <c r="BM80" s="10" t="str">
        <f>IF($AE80="","",IF(OR($V80&lt;2.7,$V80&gt;90),"Age OOR",VLOOKUP(BM$14&amp;"-int-"&amp;$J80,Equations!$G:$I,3,0)+VLOOKUP(BM$14&amp;"-sexo-"&amp;$J80,Equations!$G:$I,3,0)*$U80+VLOOKUP(BM$14&amp;"-edad-"&amp;$J80,Equations!$G:$I,3,0)*$V80+VLOOKUP(BM$14&amp;"-est-"&amp;$J80,Equations!$G:$I,3,0)*(1/$W80)+VLOOKUP(BM$14&amp;"-imc-"&amp;$J80,Equations!$G:$I,3,0)*(1/$Q80)))</f>
        <v/>
      </c>
      <c r="BN80" s="10" t="str">
        <f>IF($AE80="","",IF(OR($V80&lt;2.7,$V80&gt;90),"Age OOR",BM80-1.6449*VLOOKUP(BM$14&amp;"-rse-"&amp;$J80,Equations!$G:$I,3,0)))</f>
        <v/>
      </c>
      <c r="BO80" s="10" t="str">
        <f>IF($AE80="","",IF(OR($V80&lt;2.7,$V80&gt;90),"Age OOR",BM80+1.6449*VLOOKUP(BM$14&amp;"-rse-"&amp;$J80,Equations!$G:$I,3,0)))</f>
        <v/>
      </c>
      <c r="BP80" s="10" t="str">
        <f t="shared" si="18"/>
        <v/>
      </c>
      <c r="BQ80" s="10" t="str">
        <f>IF($AE80="","",IF(OR($V80&lt;2.7,$V80&gt;90),"Age OOR",($AE80-BM80)/VLOOKUP(BM$14&amp;"-rse-"&amp;$J80,Equations!$G:$I,3,0)))</f>
        <v/>
      </c>
      <c r="BR80" s="10" t="str">
        <f>IF($AF80="","",IF(OR($V80&lt;2.7,$V80&gt;90),"Age OOR",VLOOKUP(BR$14&amp;"-int-"&amp;$K80,Equations!$G:$I,3,0)+VLOOKUP(BR$14&amp;"-sexo-"&amp;$K80,Equations!$G:$I,3,0)*$U80+VLOOKUP(BR$14&amp;"-edad-"&amp;$K80,Equations!$G:$I,3,0)*$V80+VLOOKUP(BR$14&amp;"-est-"&amp;$K80,Equations!$G:$I,3,0)*(1/$W80)+VLOOKUP(BR$14&amp;"-imc-"&amp;$K80,Equations!$G:$I,3,0)*(1/$Q80)))</f>
        <v/>
      </c>
      <c r="BS80" s="10" t="str">
        <f>IF($AF80="","",IF(OR($V80&lt;2.7,$V80&gt;90),"Age OOR",BR80-1.6449*VLOOKUP(BR$14&amp;"-rse-"&amp;$K80,Equations!$G:$I,3,0)))</f>
        <v/>
      </c>
      <c r="BT80" s="10" t="str">
        <f>IF($AF80="","",IF(OR($V80&lt;2.7,$V80&gt;90),"Age OOR",BR80+1.6449*VLOOKUP(BR$14&amp;"-rse-"&amp;$K80,Equations!$G:$I,3,0)))</f>
        <v/>
      </c>
      <c r="BU80" s="10" t="str">
        <f t="shared" si="19"/>
        <v/>
      </c>
      <c r="BV80" s="10" t="str">
        <f>IF($AF80="","",IF(OR($V80&lt;2.7,$V80&gt;90),"Age OOR",($AF80-BR80)/VLOOKUP(BR$14&amp;"-rse-"&amp;$K80,Equations!$G:$I,3,0)))</f>
        <v/>
      </c>
      <c r="BW80" s="10" t="str">
        <f>IF($AG80="","",IF(OR($V80&lt;2.7,$V80&gt;90),"Age OOR",VLOOKUP(BW$14&amp;"-int-"&amp;$L80,Equations!$G:$I,3,0)+VLOOKUP(BW$14&amp;"-sexo-"&amp;$L80,Equations!$G:$I,3,0)*$U80+VLOOKUP(BW$14&amp;"-edad-"&amp;$L80,Equations!$G:$I,3,0)*$V80+VLOOKUP(BW$14&amp;"-est-"&amp;$L80,Equations!$G:$I,3,0)*(1/$W80)+VLOOKUP(BW$14&amp;"-imc-"&amp;$L80,Equations!$G:$I,3,0)*(1/$Q80)))</f>
        <v/>
      </c>
      <c r="BX80" s="10" t="str">
        <f>IF($AG80="","",IF(OR($V80&lt;2.7,$V80&gt;90),"Age OOR",BW80-1.6449*VLOOKUP(BW$14&amp;"-rse-"&amp;$L80,Equations!$G:$I,3,0)))</f>
        <v/>
      </c>
      <c r="BY80" s="10" t="str">
        <f>IF($AG80="","",IF(OR($V80&lt;2.7,$V80&gt;90),"Age OOR",BW80+1.6449*VLOOKUP(BW$14&amp;"-rse-"&amp;$L80,Equations!$G:$I,3,0)))</f>
        <v/>
      </c>
      <c r="BZ80" s="10" t="str">
        <f t="shared" si="20"/>
        <v/>
      </c>
      <c r="CA80" s="10" t="str">
        <f>IF($AG80="","",IF(OR($V80&lt;2.7,$V80&gt;90),"Age OOR",($AG80-BW80)/VLOOKUP(BW$14&amp;"-rse-"&amp;$L80,Equations!$G:$I,3,0)))</f>
        <v/>
      </c>
      <c r="CB80" s="10" t="str">
        <f>IF($AH80="","",IF(OR($V80&lt;2.7,$V80&gt;90),"Age OOR",VLOOKUP(CB$14&amp;"-int-"&amp;$M80,Equations!$G:$I,3,0)+VLOOKUP(CB$14&amp;"-sexo-"&amp;$M80,Equations!$G:$I,3,0)*$U80+VLOOKUP(CB$14&amp;"-edad-"&amp;$M80,Equations!$G:$I,3,0)*$V80+VLOOKUP(CB$14&amp;"-est-"&amp;$M80,Equations!$G:$I,3,0)*(1/$W80)+VLOOKUP(CB$14&amp;"-imc-"&amp;$M80,Equations!$G:$I,3,0)*(1/$Q80)))</f>
        <v/>
      </c>
      <c r="CC80" s="10" t="str">
        <f>IF($AH80="","",IF(OR($V80&lt;2.7,$V80&gt;90),"Age OOR",CB80-1.6449*VLOOKUP(CB$14&amp;"-rse-"&amp;$M80,Equations!$G:$I,3,0)))</f>
        <v/>
      </c>
      <c r="CD80" s="10" t="str">
        <f>IF($AH80="","",IF(OR($V80&lt;2.7,$V80&gt;90),"Age OOR",CB80+1.6449*VLOOKUP(CB$14&amp;"-rse-"&amp;$M80,Equations!$G:$I,3,0)))</f>
        <v/>
      </c>
      <c r="CE80" s="10" t="str">
        <f t="shared" si="21"/>
        <v/>
      </c>
      <c r="CF80" s="10" t="str">
        <f>IF($AH80="","",IF(OR($V80&lt;2.7,$V80&gt;90),"Age OOR",($AH80-CB80)/VLOOKUP(CB$14&amp;"-rse-"&amp;$M80,Equations!$G:$I,3,0)))</f>
        <v/>
      </c>
      <c r="CG80" s="10" t="str">
        <f>IF($AI80="","",IF(OR($V80&lt;2.7,$V80&gt;90),"Age OOR",VLOOKUP(CG$14&amp;"-int-"&amp;$N80,Equations!$G:$I,3,0)+VLOOKUP(CG$14&amp;"-sexo-"&amp;$N80,Equations!$G:$I,3,0)*$U80+VLOOKUP(CG$14&amp;"-edad-"&amp;$N80,Equations!$G:$I,3,0)*$V80+VLOOKUP(CG$14&amp;"-est-"&amp;$N80,Equations!$G:$I,3,0)*(1/$W80)+VLOOKUP(CG$14&amp;"-imc-"&amp;$N80,Equations!$G:$I,3,0)*(1/$Q80)))</f>
        <v/>
      </c>
      <c r="CH80" s="10" t="str">
        <f>IF($AI80="","",IF(OR($V80&lt;2.7,$V80&gt;90),"Age OOR",CG80-1.6449*VLOOKUP(CG$14&amp;"-rse-"&amp;$N80,Equations!$G:$I,3,0)))</f>
        <v/>
      </c>
      <c r="CI80" s="10" t="str">
        <f>IF($AI80="","",IF(OR($V80&lt;2.7,$V80&gt;90),"Age OOR",CG80+1.6449*VLOOKUP(CG$14&amp;"-rse-"&amp;$N80,Equations!$G:$I,3,0)))</f>
        <v/>
      </c>
      <c r="CJ80" s="10" t="str">
        <f t="shared" si="22"/>
        <v/>
      </c>
      <c r="CK80" s="10" t="str">
        <f>IF($AI80="","",IF(OR($V80&lt;2.7,$V80&gt;90),"Age OOR",($AI80-CG80)/VLOOKUP(CG$14&amp;"-rse-"&amp;$N80,Equations!$G:$I,3,0)))</f>
        <v/>
      </c>
      <c r="CL80" s="10" t="str">
        <f>IF($AJ80="","",IF(OR($V80&lt;2.7,$V80&gt;90),"Age OOR",VLOOKUP(CL$14&amp;"-int-"&amp;$O80,Equations!$G:$I,3,0)+VLOOKUP(CL$14&amp;"-sexo-"&amp;$O80,Equations!$G:$I,3,0)*$U80+VLOOKUP(CL$14&amp;"-edad-"&amp;$O80,Equations!$G:$I,3,0)*$V80+VLOOKUP(CL$14&amp;"-est-"&amp;$O80,Equations!$G:$I,3,0)*(1/$W80)+VLOOKUP(CL$14&amp;"-imc-"&amp;$O80,Equations!$G:$I,3,0)*(1/$Q80)))</f>
        <v/>
      </c>
      <c r="CM80" s="10" t="str">
        <f>IF($AJ80="","",IF(OR($V80&lt;2.7,$V80&gt;90),"Age OOR",CL80-1.6449*VLOOKUP(CL$14&amp;"-rse-"&amp;$O80,Equations!$G:$I,3,0)))</f>
        <v/>
      </c>
      <c r="CN80" s="10" t="str">
        <f>IF($AJ80="","",IF(OR($V80&lt;2.7,$V80&gt;90),"Age OOR",CL80+1.6449*VLOOKUP(CL$14&amp;"-rse-"&amp;$O80,Equations!$G:$I,3,0)))</f>
        <v/>
      </c>
      <c r="CO80" s="10" t="str">
        <f t="shared" si="23"/>
        <v/>
      </c>
      <c r="CP80" s="10" t="str">
        <f>IF($AJ80="","",IF(OR($V80&lt;2.7,$V80&gt;90),"Age OOR",($AJ80-CL80)/VLOOKUP(CL$14&amp;"-rse-"&amp;$O80,Equations!$G:$I,3,0)))</f>
        <v/>
      </c>
      <c r="CQ80" s="10" t="str">
        <f>IF($AK80="","",IF(OR($V80&lt;2.7,$V80&gt;90),"Age OOR",EXP(VLOOKUP(CQ$14&amp;"-int-"&amp;$P80,Equations!$G:$I,3,0)+VLOOKUP(CQ$14&amp;"-sexo-"&amp;$P80,Equations!$G:$I,3,0)*$U80+VLOOKUP(CQ$14&amp;"-edad-"&amp;$P80,Equations!$G:$I,3,0)*$V80+VLOOKUP(CQ$14&amp;"-est-"&amp;$P80,Equations!$G:$I,3,0)*(1/$W80)+VLOOKUP(CQ$14&amp;"-imc-"&amp;$P80,Equations!$G:$I,3,0)*(1/$Q80))))</f>
        <v/>
      </c>
      <c r="CR80" s="10" t="str">
        <f>IF($AK80="","",IF(OR($V80&lt;2.7,$V80&gt;90),"Age OOR",EXP(LN(CQ80)-1.6449*VLOOKUP(CQ$14&amp;"-rse-"&amp;$P80,Equations!$G:$I,3,0))))</f>
        <v/>
      </c>
      <c r="CS80" s="10" t="str">
        <f>IF($AK80="","",IF(OR($V80&lt;2.7,$V80&gt;90),"Age OOR",EXP(LN(CQ80)+1.6449*VLOOKUP(CQ$14&amp;"-rse-"&amp;$P80,Equations!$G:$I,3,0))))</f>
        <v/>
      </c>
      <c r="CT80" s="10" t="str">
        <f t="shared" si="24"/>
        <v/>
      </c>
      <c r="CU80" s="10" t="str">
        <f>IF($AK80="","",IF(OR($V80&lt;2.7,$V80&gt;90),"Age OOR",(LN($AK80)-LN(CQ80))/VLOOKUP(CQ$14&amp;"-rse-"&amp;$P80,Equations!$G:$I,3,0)))</f>
        <v/>
      </c>
      <c r="CV80" s="47"/>
    </row>
    <row r="81" spans="5:100" x14ac:dyDescent="0.2">
      <c r="E81" s="23" t="str">
        <f t="shared" ref="E81:E144" si="25">IF(OR($V81&lt;2.7,$V81&gt;90),"Age out of range",IF($V81&lt;AN$3,"a",IF($V81&lt;AN$4,"b","c")))</f>
        <v>Age out of range</v>
      </c>
      <c r="F81" s="23" t="str">
        <f t="shared" ref="F81:F144" si="26">IF(OR($V81&lt;2.7,$V81&gt;90),"Age out of range",IF($V81&lt;AS$3,"a",IF($V81&lt;AS$4,"b","c")))</f>
        <v>Age out of range</v>
      </c>
      <c r="G81" s="23" t="str">
        <f t="shared" ref="G81:G144" si="27">IF(OR($V81&lt;2.7,$V81&gt;90),"Age out of range",IF($V81&lt;AX$3,"a",IF($V81&lt;AX$4,"b","c")))</f>
        <v>Age out of range</v>
      </c>
      <c r="H81" s="23" t="str">
        <f t="shared" ref="H81:H144" si="28">IF(OR($V81&lt;2.7,$V81&gt;90),"Age out of range",IF($V81&lt;BC$3,"a",IF($V81&lt;BC$4,"b","c")))</f>
        <v>Age out of range</v>
      </c>
      <c r="I81" s="23" t="str">
        <f t="shared" ref="I81:I144" si="29">IF(OR($V81&lt;2.7,$V81&gt;90),"Age out of range",IF($V81&lt;BH$3,"a",IF($V81&lt;BH$4,"b","c")))</f>
        <v>Age out of range</v>
      </c>
      <c r="J81" s="23" t="str">
        <f t="shared" ref="J81:J144" si="30">IF(OR($V81&lt;2.7,$V81&gt;90),"Age out of range",IF($V81&lt;BM$3,"a",IF($V81&lt;BM$4,"b","c")))</f>
        <v>Age out of range</v>
      </c>
      <c r="K81" s="23" t="str">
        <f t="shared" ref="K81:K144" si="31">IF(OR($V81&lt;2.7,$V81&gt;90),"Age out of range",IF($V81&lt;BR$3,"a",IF($V81&lt;BR$4,"b","c")))</f>
        <v>Age out of range</v>
      </c>
      <c r="L81" s="23" t="str">
        <f t="shared" ref="L81:L144" si="32">IF(OR($V81&lt;2.7,$V81&gt;90),"Age out of range",IF($V81&lt;BW$3,"a",IF($V81&lt;BW$4,"b","c")))</f>
        <v>Age out of range</v>
      </c>
      <c r="M81" s="23" t="str">
        <f t="shared" ref="M81:M144" si="33">IF(OR($V81&lt;2.7,$V81&gt;90),"Age out of range",IF($V81&lt;CB$3,"a",IF($V81&lt;CB$4,"b","c")))</f>
        <v>Age out of range</v>
      </c>
      <c r="N81" s="23" t="str">
        <f t="shared" ref="N81:N144" si="34">IF(OR($V81&lt;2.7,$V81&gt;90),"Age out of range",IF($V81&lt;CG$3,"a",IF($V81&lt;CG$4,"b","c")))</f>
        <v>Age out of range</v>
      </c>
      <c r="O81" s="23" t="str">
        <f t="shared" ref="O81:O144" si="35">IF(OR($V81&lt;2.7,$V81&gt;90),"Age out of range",IF($V81&lt;CL$3,"a",IF($V81&lt;CL$4,"b","c")))</f>
        <v>Age out of range</v>
      </c>
      <c r="P81" s="23" t="str">
        <f t="shared" ref="P81:P144" si="36">IF(OR($V81&lt;2.7,$V81&gt;90),"Age out of range",IF($V81&lt;CQ$3,"a",IF($V81&lt;CQ$4,"b","c")))</f>
        <v>Age out of range</v>
      </c>
      <c r="Q81" s="23" t="e">
        <f t="shared" si="12"/>
        <v>#DIV/0!</v>
      </c>
      <c r="R81" s="17"/>
      <c r="S81" s="23">
        <v>65</v>
      </c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7"/>
      <c r="AM81" s="47"/>
      <c r="AN81" s="10" t="str">
        <f>IF($Z81="","",IF(OR($V81&lt;2.7,$V81&gt;90),"Age OOR",VLOOKUP(AN$14&amp;"-int-"&amp;$E81,Equations!$G:$I,3,0)+VLOOKUP(AN$14&amp;"-sexo-"&amp;$E81,Equations!$G:$I,3,0)*$U81+VLOOKUP(AN$14&amp;"-edad-"&amp;$E81,Equations!$G:$I,3,0)*$V81+VLOOKUP(AN$14&amp;"-est-"&amp;$E81,Equations!$G:$I,3,0)*(1/$W81)+VLOOKUP(AN$14&amp;"-imc-"&amp;$E81,Equations!$G:$I,3,0)*(1/$Q81)))</f>
        <v/>
      </c>
      <c r="AO81" s="10" t="str">
        <f>IF($Z81="","",IF(OR($V81&lt;2.7,$V81&gt;90),"Age OOR",AN81-1.6449*VLOOKUP(AN$14&amp;"-rse-"&amp;$E81,Equations!$G:$I,3,0)))</f>
        <v/>
      </c>
      <c r="AP81" s="10" t="str">
        <f>IF($Z81="","",IF(OR($V81&lt;2.7,$V81&gt;90),"Age OOR",AN81+1.6449*VLOOKUP(AN$14&amp;"-rse-"&amp;$E81,Equations!$G:$I,3,0)))</f>
        <v/>
      </c>
      <c r="AQ81" s="10" t="str">
        <f t="shared" si="13"/>
        <v/>
      </c>
      <c r="AR81" s="10" t="str">
        <f>IF($Z81="","",IF(OR($V81&lt;2.7,$V81&gt;90),"Age OOR",($Z81-AN81)/VLOOKUP(AN$14&amp;"-rse-"&amp;$E81,Equations!$G:$I,3,0)))</f>
        <v/>
      </c>
      <c r="AS81" s="10" t="str">
        <f>IF($AA81="","",IF(OR($V81&lt;2.7,$V81&gt;90),"Age OOR",VLOOKUP(AS$14&amp;"-int-"&amp;$F81,Equations!$G:$I,3,0)+VLOOKUP(AS$14&amp;"-sexo-"&amp;$F81,Equations!$G:$I,3,0)*$U81+VLOOKUP(AS$14&amp;"-edad-"&amp;$F81,Equations!$G:$I,3,0)*$V81+VLOOKUP(AS$14&amp;"-est-"&amp;$F81,Equations!$G:$I,3,0)*(1/$W81)+VLOOKUP(AS$14&amp;"-imc-"&amp;$F81,Equations!$G:$I,3,0)*(1/$Q81)))</f>
        <v/>
      </c>
      <c r="AT81" s="10" t="str">
        <f>IF($AA81="","",IF(OR($V81&lt;2.7,$V81&gt;90),"Age OOR",AS81-1.6449*VLOOKUP(AS$14&amp;"-rse-"&amp;$F81,Equations!$G:$I,3,0)))</f>
        <v/>
      </c>
      <c r="AU81" s="10" t="str">
        <f>IF($AA81="","",IF(OR($V81&lt;2.7,$V81&gt;90),"Age OOR",AS81+1.6449*VLOOKUP(AS$14&amp;"-rse-"&amp;$F81,Equations!$G:$I,3,0)))</f>
        <v/>
      </c>
      <c r="AV81" s="10" t="str">
        <f t="shared" si="14"/>
        <v/>
      </c>
      <c r="AW81" s="10" t="str">
        <f>IF($AA81="","",IF(OR($V81&lt;2.7,$V81&gt;90),"Age OOR",($AA81-AS81)/VLOOKUP(AS$14&amp;"-rse-"&amp;$F81,Equations!$G:$I,3,0)))</f>
        <v/>
      </c>
      <c r="AX81" s="10" t="str">
        <f>IF($AB81="","",IF(OR($V81&lt;2.7,$V81&gt;90),"Age OOR",VLOOKUP(AX$14&amp;"-int-"&amp;$G81,Equations!$G:$I,3,0)+VLOOKUP(AX$14&amp;"-sexo-"&amp;$G81,Equations!$G:$I,3,0)*$U81+VLOOKUP(AX$14&amp;"-edad-"&amp;$G81,Equations!$G:$I,3,0)*$V81+VLOOKUP(AX$14&amp;"-est-"&amp;$G81,Equations!$G:$I,3,0)*(1/$W81)+VLOOKUP(AX$14&amp;"-imc-"&amp;$G81,Equations!$G:$I,3,0)*(1/$Q81)))</f>
        <v/>
      </c>
      <c r="AY81" s="10" t="str">
        <f>IF($AB81="","",IF(OR($V81&lt;2.7,$V81&gt;90),"Age OOR",AX81-1.6449*VLOOKUP(AX$14&amp;"-rse-"&amp;$G81,Equations!$G:$I,3,0)))</f>
        <v/>
      </c>
      <c r="AZ81" s="10" t="str">
        <f>IF($AB81="","",IF(OR($V81&lt;2.7,$V81&gt;90),"Age OOR",AX81+1.6449*VLOOKUP(AX$14&amp;"-rse-"&amp;$G81,Equations!$G:$I,3,0)))</f>
        <v/>
      </c>
      <c r="BA81" s="10" t="str">
        <f t="shared" si="15"/>
        <v/>
      </c>
      <c r="BB81" s="10" t="str">
        <f>IF($AB81="","",IF(OR($V81&lt;2.7,$V81&gt;90),"Age OOR",($AB81-AX81)/VLOOKUP(AX$14&amp;"-rse-"&amp;$G81,Equations!$G:$I,3,0)))</f>
        <v/>
      </c>
      <c r="BC81" s="10" t="str">
        <f>IF($AC81="","",IF(OR($V81&lt;2.7,$V81&gt;90),"Age OOR",VLOOKUP(BC$14&amp;"-int-"&amp;$H81,Equations!$G:$I,3,0)+VLOOKUP(BC$14&amp;"-sexo-"&amp;$H81,Equations!$G:$I,3,0)*$U81+VLOOKUP(BC$14&amp;"-edad-"&amp;$H81,Equations!$G:$I,3,0)*$V81+VLOOKUP(BC$14&amp;"-est-"&amp;$H81,Equations!$G:$I,3,0)*(1/$W81)+VLOOKUP(BC$14&amp;"-imc-"&amp;$H81,Equations!$G:$I,3,0)*(1/$Q81)))</f>
        <v/>
      </c>
      <c r="BD81" s="10" t="str">
        <f>IF($AC81="","",IF(OR($V81&lt;2.7,$V81&gt;90),"Age OOR",BC81-1.6449*VLOOKUP(BC$14&amp;"-rse-"&amp;$H81,Equations!$G:$I,3,0)))</f>
        <v/>
      </c>
      <c r="BE81" s="10" t="str">
        <f>IF($AC81="","",IF(OR($V81&lt;2.7,$V81&gt;90),"Age OOR",BC81+1.6449*VLOOKUP(BC$14&amp;"-rse-"&amp;$H81,Equations!$G:$I,3,0)))</f>
        <v/>
      </c>
      <c r="BF81" s="10" t="str">
        <f t="shared" si="16"/>
        <v/>
      </c>
      <c r="BG81" s="10" t="str">
        <f>IF($AC81="","",IF(OR($V81&lt;2.7,$V81&gt;90),"Age OOR",($AC81-BC81)/VLOOKUP(BC$14&amp;"-rse-"&amp;$H81,Equations!$G:$I,3,0)))</f>
        <v/>
      </c>
      <c r="BH81" s="10" t="str">
        <f>IF($AD81="","",IF(OR($V81&lt;2.7,$V81&gt;90),"Age OOR",VLOOKUP(BH$14&amp;"-int-"&amp;$I81,Equations!$G:$I,3,0)+VLOOKUP(BH$14&amp;"-sexo-"&amp;$I81,Equations!$G:$I,3,0)*$U81+VLOOKUP(BH$14&amp;"-edad-"&amp;$I81,Equations!$G:$I,3,0)*$V81+VLOOKUP(BH$14&amp;"-est-"&amp;$I81,Equations!$G:$I,3,0)*(1/$W81)+VLOOKUP(BH$14&amp;"-imc-"&amp;$I81,Equations!$G:$I,3,0)*(1/$Q81)))</f>
        <v/>
      </c>
      <c r="BI81" s="10" t="str">
        <f>IF($AD81="","",IF(OR($V81&lt;2.7,$V81&gt;90),"Age OOR",BH81-1.6449*VLOOKUP(BH$14&amp;"-rse-"&amp;$I81,Equations!$G:$I,3,0)))</f>
        <v/>
      </c>
      <c r="BJ81" s="10" t="str">
        <f>IF($AD81="","",IF(OR($V81&lt;2.7,$V81&gt;90),"Age OOR",BH81+1.6449*VLOOKUP(BH$14&amp;"-rse-"&amp;$I81,Equations!$G:$I,3,0)))</f>
        <v/>
      </c>
      <c r="BK81" s="10" t="str">
        <f t="shared" si="17"/>
        <v/>
      </c>
      <c r="BL81" s="10" t="str">
        <f>IF($AD81="","",IF(OR($V81&lt;2.7,$V81&gt;90),"Age OOR",($AD81-BH81)/VLOOKUP(BH$14&amp;"-rse-"&amp;$I81,Equations!$G:$I,3,0)))</f>
        <v/>
      </c>
      <c r="BM81" s="10" t="str">
        <f>IF($AE81="","",IF(OR($V81&lt;2.7,$V81&gt;90),"Age OOR",VLOOKUP(BM$14&amp;"-int-"&amp;$J81,Equations!$G:$I,3,0)+VLOOKUP(BM$14&amp;"-sexo-"&amp;$J81,Equations!$G:$I,3,0)*$U81+VLOOKUP(BM$14&amp;"-edad-"&amp;$J81,Equations!$G:$I,3,0)*$V81+VLOOKUP(BM$14&amp;"-est-"&amp;$J81,Equations!$G:$I,3,0)*(1/$W81)+VLOOKUP(BM$14&amp;"-imc-"&amp;$J81,Equations!$G:$I,3,0)*(1/$Q81)))</f>
        <v/>
      </c>
      <c r="BN81" s="10" t="str">
        <f>IF($AE81="","",IF(OR($V81&lt;2.7,$V81&gt;90),"Age OOR",BM81-1.6449*VLOOKUP(BM$14&amp;"-rse-"&amp;$J81,Equations!$G:$I,3,0)))</f>
        <v/>
      </c>
      <c r="BO81" s="10" t="str">
        <f>IF($AE81="","",IF(OR($V81&lt;2.7,$V81&gt;90),"Age OOR",BM81+1.6449*VLOOKUP(BM$14&amp;"-rse-"&amp;$J81,Equations!$G:$I,3,0)))</f>
        <v/>
      </c>
      <c r="BP81" s="10" t="str">
        <f t="shared" si="18"/>
        <v/>
      </c>
      <c r="BQ81" s="10" t="str">
        <f>IF($AE81="","",IF(OR($V81&lt;2.7,$V81&gt;90),"Age OOR",($AE81-BM81)/VLOOKUP(BM$14&amp;"-rse-"&amp;$J81,Equations!$G:$I,3,0)))</f>
        <v/>
      </c>
      <c r="BR81" s="10" t="str">
        <f>IF($AF81="","",IF(OR($V81&lt;2.7,$V81&gt;90),"Age OOR",VLOOKUP(BR$14&amp;"-int-"&amp;$K81,Equations!$G:$I,3,0)+VLOOKUP(BR$14&amp;"-sexo-"&amp;$K81,Equations!$G:$I,3,0)*$U81+VLOOKUP(BR$14&amp;"-edad-"&amp;$K81,Equations!$G:$I,3,0)*$V81+VLOOKUP(BR$14&amp;"-est-"&amp;$K81,Equations!$G:$I,3,0)*(1/$W81)+VLOOKUP(BR$14&amp;"-imc-"&amp;$K81,Equations!$G:$I,3,0)*(1/$Q81)))</f>
        <v/>
      </c>
      <c r="BS81" s="10" t="str">
        <f>IF($AF81="","",IF(OR($V81&lt;2.7,$V81&gt;90),"Age OOR",BR81-1.6449*VLOOKUP(BR$14&amp;"-rse-"&amp;$K81,Equations!$G:$I,3,0)))</f>
        <v/>
      </c>
      <c r="BT81" s="10" t="str">
        <f>IF($AF81="","",IF(OR($V81&lt;2.7,$V81&gt;90),"Age OOR",BR81+1.6449*VLOOKUP(BR$14&amp;"-rse-"&amp;$K81,Equations!$G:$I,3,0)))</f>
        <v/>
      </c>
      <c r="BU81" s="10" t="str">
        <f t="shared" si="19"/>
        <v/>
      </c>
      <c r="BV81" s="10" t="str">
        <f>IF($AF81="","",IF(OR($V81&lt;2.7,$V81&gt;90),"Age OOR",($AF81-BR81)/VLOOKUP(BR$14&amp;"-rse-"&amp;$K81,Equations!$G:$I,3,0)))</f>
        <v/>
      </c>
      <c r="BW81" s="10" t="str">
        <f>IF($AG81="","",IF(OR($V81&lt;2.7,$V81&gt;90),"Age OOR",VLOOKUP(BW$14&amp;"-int-"&amp;$L81,Equations!$G:$I,3,0)+VLOOKUP(BW$14&amp;"-sexo-"&amp;$L81,Equations!$G:$I,3,0)*$U81+VLOOKUP(BW$14&amp;"-edad-"&amp;$L81,Equations!$G:$I,3,0)*$V81+VLOOKUP(BW$14&amp;"-est-"&amp;$L81,Equations!$G:$I,3,0)*(1/$W81)+VLOOKUP(BW$14&amp;"-imc-"&amp;$L81,Equations!$G:$I,3,0)*(1/$Q81)))</f>
        <v/>
      </c>
      <c r="BX81" s="10" t="str">
        <f>IF($AG81="","",IF(OR($V81&lt;2.7,$V81&gt;90),"Age OOR",BW81-1.6449*VLOOKUP(BW$14&amp;"-rse-"&amp;$L81,Equations!$G:$I,3,0)))</f>
        <v/>
      </c>
      <c r="BY81" s="10" t="str">
        <f>IF($AG81="","",IF(OR($V81&lt;2.7,$V81&gt;90),"Age OOR",BW81+1.6449*VLOOKUP(BW$14&amp;"-rse-"&amp;$L81,Equations!$G:$I,3,0)))</f>
        <v/>
      </c>
      <c r="BZ81" s="10" t="str">
        <f t="shared" si="20"/>
        <v/>
      </c>
      <c r="CA81" s="10" t="str">
        <f>IF($AG81="","",IF(OR($V81&lt;2.7,$V81&gt;90),"Age OOR",($AG81-BW81)/VLOOKUP(BW$14&amp;"-rse-"&amp;$L81,Equations!$G:$I,3,0)))</f>
        <v/>
      </c>
      <c r="CB81" s="10" t="str">
        <f>IF($AH81="","",IF(OR($V81&lt;2.7,$V81&gt;90),"Age OOR",VLOOKUP(CB$14&amp;"-int-"&amp;$M81,Equations!$G:$I,3,0)+VLOOKUP(CB$14&amp;"-sexo-"&amp;$M81,Equations!$G:$I,3,0)*$U81+VLOOKUP(CB$14&amp;"-edad-"&amp;$M81,Equations!$G:$I,3,0)*$V81+VLOOKUP(CB$14&amp;"-est-"&amp;$M81,Equations!$G:$I,3,0)*(1/$W81)+VLOOKUP(CB$14&amp;"-imc-"&amp;$M81,Equations!$G:$I,3,0)*(1/$Q81)))</f>
        <v/>
      </c>
      <c r="CC81" s="10" t="str">
        <f>IF($AH81="","",IF(OR($V81&lt;2.7,$V81&gt;90),"Age OOR",CB81-1.6449*VLOOKUP(CB$14&amp;"-rse-"&amp;$M81,Equations!$G:$I,3,0)))</f>
        <v/>
      </c>
      <c r="CD81" s="10" t="str">
        <f>IF($AH81="","",IF(OR($V81&lt;2.7,$V81&gt;90),"Age OOR",CB81+1.6449*VLOOKUP(CB$14&amp;"-rse-"&amp;$M81,Equations!$G:$I,3,0)))</f>
        <v/>
      </c>
      <c r="CE81" s="10" t="str">
        <f t="shared" si="21"/>
        <v/>
      </c>
      <c r="CF81" s="10" t="str">
        <f>IF($AH81="","",IF(OR($V81&lt;2.7,$V81&gt;90),"Age OOR",($AH81-CB81)/VLOOKUP(CB$14&amp;"-rse-"&amp;$M81,Equations!$G:$I,3,0)))</f>
        <v/>
      </c>
      <c r="CG81" s="10" t="str">
        <f>IF($AI81="","",IF(OR($V81&lt;2.7,$V81&gt;90),"Age OOR",VLOOKUP(CG$14&amp;"-int-"&amp;$N81,Equations!$G:$I,3,0)+VLOOKUP(CG$14&amp;"-sexo-"&amp;$N81,Equations!$G:$I,3,0)*$U81+VLOOKUP(CG$14&amp;"-edad-"&amp;$N81,Equations!$G:$I,3,0)*$V81+VLOOKUP(CG$14&amp;"-est-"&amp;$N81,Equations!$G:$I,3,0)*(1/$W81)+VLOOKUP(CG$14&amp;"-imc-"&amp;$N81,Equations!$G:$I,3,0)*(1/$Q81)))</f>
        <v/>
      </c>
      <c r="CH81" s="10" t="str">
        <f>IF($AI81="","",IF(OR($V81&lt;2.7,$V81&gt;90),"Age OOR",CG81-1.6449*VLOOKUP(CG$14&amp;"-rse-"&amp;$N81,Equations!$G:$I,3,0)))</f>
        <v/>
      </c>
      <c r="CI81" s="10" t="str">
        <f>IF($AI81="","",IF(OR($V81&lt;2.7,$V81&gt;90),"Age OOR",CG81+1.6449*VLOOKUP(CG$14&amp;"-rse-"&amp;$N81,Equations!$G:$I,3,0)))</f>
        <v/>
      </c>
      <c r="CJ81" s="10" t="str">
        <f t="shared" si="22"/>
        <v/>
      </c>
      <c r="CK81" s="10" t="str">
        <f>IF($AI81="","",IF(OR($V81&lt;2.7,$V81&gt;90),"Age OOR",($AI81-CG81)/VLOOKUP(CG$14&amp;"-rse-"&amp;$N81,Equations!$G:$I,3,0)))</f>
        <v/>
      </c>
      <c r="CL81" s="10" t="str">
        <f>IF($AJ81="","",IF(OR($V81&lt;2.7,$V81&gt;90),"Age OOR",VLOOKUP(CL$14&amp;"-int-"&amp;$O81,Equations!$G:$I,3,0)+VLOOKUP(CL$14&amp;"-sexo-"&amp;$O81,Equations!$G:$I,3,0)*$U81+VLOOKUP(CL$14&amp;"-edad-"&amp;$O81,Equations!$G:$I,3,0)*$V81+VLOOKUP(CL$14&amp;"-est-"&amp;$O81,Equations!$G:$I,3,0)*(1/$W81)+VLOOKUP(CL$14&amp;"-imc-"&amp;$O81,Equations!$G:$I,3,0)*(1/$Q81)))</f>
        <v/>
      </c>
      <c r="CM81" s="10" t="str">
        <f>IF($AJ81="","",IF(OR($V81&lt;2.7,$V81&gt;90),"Age OOR",CL81-1.6449*VLOOKUP(CL$14&amp;"-rse-"&amp;$O81,Equations!$G:$I,3,0)))</f>
        <v/>
      </c>
      <c r="CN81" s="10" t="str">
        <f>IF($AJ81="","",IF(OR($V81&lt;2.7,$V81&gt;90),"Age OOR",CL81+1.6449*VLOOKUP(CL$14&amp;"-rse-"&amp;$O81,Equations!$G:$I,3,0)))</f>
        <v/>
      </c>
      <c r="CO81" s="10" t="str">
        <f t="shared" si="23"/>
        <v/>
      </c>
      <c r="CP81" s="10" t="str">
        <f>IF($AJ81="","",IF(OR($V81&lt;2.7,$V81&gt;90),"Age OOR",($AJ81-CL81)/VLOOKUP(CL$14&amp;"-rse-"&amp;$O81,Equations!$G:$I,3,0)))</f>
        <v/>
      </c>
      <c r="CQ81" s="10" t="str">
        <f>IF($AK81="","",IF(OR($V81&lt;2.7,$V81&gt;90),"Age OOR",EXP(VLOOKUP(CQ$14&amp;"-int-"&amp;$P81,Equations!$G:$I,3,0)+VLOOKUP(CQ$14&amp;"-sexo-"&amp;$P81,Equations!$G:$I,3,0)*$U81+VLOOKUP(CQ$14&amp;"-edad-"&amp;$P81,Equations!$G:$I,3,0)*$V81+VLOOKUP(CQ$14&amp;"-est-"&amp;$P81,Equations!$G:$I,3,0)*(1/$W81)+VLOOKUP(CQ$14&amp;"-imc-"&amp;$P81,Equations!$G:$I,3,0)*(1/$Q81))))</f>
        <v/>
      </c>
      <c r="CR81" s="10" t="str">
        <f>IF($AK81="","",IF(OR($V81&lt;2.7,$V81&gt;90),"Age OOR",EXP(LN(CQ81)-1.6449*VLOOKUP(CQ$14&amp;"-rse-"&amp;$P81,Equations!$G:$I,3,0))))</f>
        <v/>
      </c>
      <c r="CS81" s="10" t="str">
        <f>IF($AK81="","",IF(OR($V81&lt;2.7,$V81&gt;90),"Age OOR",EXP(LN(CQ81)+1.6449*VLOOKUP(CQ$14&amp;"-rse-"&amp;$P81,Equations!$G:$I,3,0))))</f>
        <v/>
      </c>
      <c r="CT81" s="10" t="str">
        <f t="shared" si="24"/>
        <v/>
      </c>
      <c r="CU81" s="10" t="str">
        <f>IF($AK81="","",IF(OR($V81&lt;2.7,$V81&gt;90),"Age OOR",(LN($AK81)-LN(CQ81))/VLOOKUP(CQ$14&amp;"-rse-"&amp;$P81,Equations!$G:$I,3,0)))</f>
        <v/>
      </c>
      <c r="CV81" s="47"/>
    </row>
    <row r="82" spans="5:100" x14ac:dyDescent="0.2">
      <c r="E82" s="23" t="str">
        <f t="shared" si="25"/>
        <v>Age out of range</v>
      </c>
      <c r="F82" s="23" t="str">
        <f t="shared" si="26"/>
        <v>Age out of range</v>
      </c>
      <c r="G82" s="23" t="str">
        <f t="shared" si="27"/>
        <v>Age out of range</v>
      </c>
      <c r="H82" s="23" t="str">
        <f t="shared" si="28"/>
        <v>Age out of range</v>
      </c>
      <c r="I82" s="23" t="str">
        <f t="shared" si="29"/>
        <v>Age out of range</v>
      </c>
      <c r="J82" s="23" t="str">
        <f t="shared" si="30"/>
        <v>Age out of range</v>
      </c>
      <c r="K82" s="23" t="str">
        <f t="shared" si="31"/>
        <v>Age out of range</v>
      </c>
      <c r="L82" s="23" t="str">
        <f t="shared" si="32"/>
        <v>Age out of range</v>
      </c>
      <c r="M82" s="23" t="str">
        <f t="shared" si="33"/>
        <v>Age out of range</v>
      </c>
      <c r="N82" s="23" t="str">
        <f t="shared" si="34"/>
        <v>Age out of range</v>
      </c>
      <c r="O82" s="23" t="str">
        <f t="shared" si="35"/>
        <v>Age out of range</v>
      </c>
      <c r="P82" s="23" t="str">
        <f t="shared" si="36"/>
        <v>Age out of range</v>
      </c>
      <c r="Q82" s="23" t="e">
        <f t="shared" ref="Q82:Q145" si="37">IF($Y82&lt;&gt;"",$Y82,$X82/($W82/100)^2)</f>
        <v>#DIV/0!</v>
      </c>
      <c r="R82" s="17"/>
      <c r="S82" s="23">
        <v>66</v>
      </c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7"/>
      <c r="AM82" s="47"/>
      <c r="AN82" s="10" t="str">
        <f>IF($Z82="","",IF(OR($V82&lt;2.7,$V82&gt;90),"Age OOR",VLOOKUP(AN$14&amp;"-int-"&amp;$E82,Equations!$G:$I,3,0)+VLOOKUP(AN$14&amp;"-sexo-"&amp;$E82,Equations!$G:$I,3,0)*$U82+VLOOKUP(AN$14&amp;"-edad-"&amp;$E82,Equations!$G:$I,3,0)*$V82+VLOOKUP(AN$14&amp;"-est-"&amp;$E82,Equations!$G:$I,3,0)*(1/$W82)+VLOOKUP(AN$14&amp;"-imc-"&amp;$E82,Equations!$G:$I,3,0)*(1/$Q82)))</f>
        <v/>
      </c>
      <c r="AO82" s="10" t="str">
        <f>IF($Z82="","",IF(OR($V82&lt;2.7,$V82&gt;90),"Age OOR",AN82-1.6449*VLOOKUP(AN$14&amp;"-rse-"&amp;$E82,Equations!$G:$I,3,0)))</f>
        <v/>
      </c>
      <c r="AP82" s="10" t="str">
        <f>IF($Z82="","",IF(OR($V82&lt;2.7,$V82&gt;90),"Age OOR",AN82+1.6449*VLOOKUP(AN$14&amp;"-rse-"&amp;$E82,Equations!$G:$I,3,0)))</f>
        <v/>
      </c>
      <c r="AQ82" s="10" t="str">
        <f t="shared" ref="AQ82:AQ145" si="38">IF($Z82="","",IF(OR($V82&lt;2.7,$V82&gt;90),"Age OOR",100*$Z82/AN82))</f>
        <v/>
      </c>
      <c r="AR82" s="10" t="str">
        <f>IF($Z82="","",IF(OR($V82&lt;2.7,$V82&gt;90),"Age OOR",($Z82-AN82)/VLOOKUP(AN$14&amp;"-rse-"&amp;$E82,Equations!$G:$I,3,0)))</f>
        <v/>
      </c>
      <c r="AS82" s="10" t="str">
        <f>IF($AA82="","",IF(OR($V82&lt;2.7,$V82&gt;90),"Age OOR",VLOOKUP(AS$14&amp;"-int-"&amp;$F82,Equations!$G:$I,3,0)+VLOOKUP(AS$14&amp;"-sexo-"&amp;$F82,Equations!$G:$I,3,0)*$U82+VLOOKUP(AS$14&amp;"-edad-"&amp;$F82,Equations!$G:$I,3,0)*$V82+VLOOKUP(AS$14&amp;"-est-"&amp;$F82,Equations!$G:$I,3,0)*(1/$W82)+VLOOKUP(AS$14&amp;"-imc-"&amp;$F82,Equations!$G:$I,3,0)*(1/$Q82)))</f>
        <v/>
      </c>
      <c r="AT82" s="10" t="str">
        <f>IF($AA82="","",IF(OR($V82&lt;2.7,$V82&gt;90),"Age OOR",AS82-1.6449*VLOOKUP(AS$14&amp;"-rse-"&amp;$F82,Equations!$G:$I,3,0)))</f>
        <v/>
      </c>
      <c r="AU82" s="10" t="str">
        <f>IF($AA82="","",IF(OR($V82&lt;2.7,$V82&gt;90),"Age OOR",AS82+1.6449*VLOOKUP(AS$14&amp;"-rse-"&amp;$F82,Equations!$G:$I,3,0)))</f>
        <v/>
      </c>
      <c r="AV82" s="10" t="str">
        <f t="shared" ref="AV82:AV145" si="39">IF($AA82="","",IF(OR($V82&lt;2.7,$V82&gt;90),"Age OOR",100*$AA82/AS82))</f>
        <v/>
      </c>
      <c r="AW82" s="10" t="str">
        <f>IF($AA82="","",IF(OR($V82&lt;2.7,$V82&gt;90),"Age OOR",($AA82-AS82)/VLOOKUP(AS$14&amp;"-rse-"&amp;$F82,Equations!$G:$I,3,0)))</f>
        <v/>
      </c>
      <c r="AX82" s="10" t="str">
        <f>IF($AB82="","",IF(OR($V82&lt;2.7,$V82&gt;90),"Age OOR",VLOOKUP(AX$14&amp;"-int-"&amp;$G82,Equations!$G:$I,3,0)+VLOOKUP(AX$14&amp;"-sexo-"&amp;$G82,Equations!$G:$I,3,0)*$U82+VLOOKUP(AX$14&amp;"-edad-"&amp;$G82,Equations!$G:$I,3,0)*$V82+VLOOKUP(AX$14&amp;"-est-"&amp;$G82,Equations!$G:$I,3,0)*(1/$W82)+VLOOKUP(AX$14&amp;"-imc-"&amp;$G82,Equations!$G:$I,3,0)*(1/$Q82)))</f>
        <v/>
      </c>
      <c r="AY82" s="10" t="str">
        <f>IF($AB82="","",IF(OR($V82&lt;2.7,$V82&gt;90),"Age OOR",AX82-1.6449*VLOOKUP(AX$14&amp;"-rse-"&amp;$G82,Equations!$G:$I,3,0)))</f>
        <v/>
      </c>
      <c r="AZ82" s="10" t="str">
        <f>IF($AB82="","",IF(OR($V82&lt;2.7,$V82&gt;90),"Age OOR",AX82+1.6449*VLOOKUP(AX$14&amp;"-rse-"&amp;$G82,Equations!$G:$I,3,0)))</f>
        <v/>
      </c>
      <c r="BA82" s="10" t="str">
        <f t="shared" ref="BA82:BA145" si="40">IF($AB82="","",IF(OR($V82&lt;2.7,$V82&gt;90),"Age OOR",100*$AB82/AX82))</f>
        <v/>
      </c>
      <c r="BB82" s="10" t="str">
        <f>IF($AB82="","",IF(OR($V82&lt;2.7,$V82&gt;90),"Age OOR",($AB82-AX82)/VLOOKUP(AX$14&amp;"-rse-"&amp;$G82,Equations!$G:$I,3,0)))</f>
        <v/>
      </c>
      <c r="BC82" s="10" t="str">
        <f>IF($AC82="","",IF(OR($V82&lt;2.7,$V82&gt;90),"Age OOR",VLOOKUP(BC$14&amp;"-int-"&amp;$H82,Equations!$G:$I,3,0)+VLOOKUP(BC$14&amp;"-sexo-"&amp;$H82,Equations!$G:$I,3,0)*$U82+VLOOKUP(BC$14&amp;"-edad-"&amp;$H82,Equations!$G:$I,3,0)*$V82+VLOOKUP(BC$14&amp;"-est-"&amp;$H82,Equations!$G:$I,3,0)*(1/$W82)+VLOOKUP(BC$14&amp;"-imc-"&amp;$H82,Equations!$G:$I,3,0)*(1/$Q82)))</f>
        <v/>
      </c>
      <c r="BD82" s="10" t="str">
        <f>IF($AC82="","",IF(OR($V82&lt;2.7,$V82&gt;90),"Age OOR",BC82-1.6449*VLOOKUP(BC$14&amp;"-rse-"&amp;$H82,Equations!$G:$I,3,0)))</f>
        <v/>
      </c>
      <c r="BE82" s="10" t="str">
        <f>IF($AC82="","",IF(OR($V82&lt;2.7,$V82&gt;90),"Age OOR",BC82+1.6449*VLOOKUP(BC$14&amp;"-rse-"&amp;$H82,Equations!$G:$I,3,0)))</f>
        <v/>
      </c>
      <c r="BF82" s="10" t="str">
        <f t="shared" ref="BF82:BF145" si="41">IF($AC82="","",IF(OR($V82&lt;2.7,$V82&gt;90),"Age OOR",100*$AC82/BC82))</f>
        <v/>
      </c>
      <c r="BG82" s="10" t="str">
        <f>IF($AC82="","",IF(OR($V82&lt;2.7,$V82&gt;90),"Age OOR",($AC82-BC82)/VLOOKUP(BC$14&amp;"-rse-"&amp;$H82,Equations!$G:$I,3,0)))</f>
        <v/>
      </c>
      <c r="BH82" s="10" t="str">
        <f>IF($AD82="","",IF(OR($V82&lt;2.7,$V82&gt;90),"Age OOR",VLOOKUP(BH$14&amp;"-int-"&amp;$I82,Equations!$G:$I,3,0)+VLOOKUP(BH$14&amp;"-sexo-"&amp;$I82,Equations!$G:$I,3,0)*$U82+VLOOKUP(BH$14&amp;"-edad-"&amp;$I82,Equations!$G:$I,3,0)*$V82+VLOOKUP(BH$14&amp;"-est-"&amp;$I82,Equations!$G:$I,3,0)*(1/$W82)+VLOOKUP(BH$14&amp;"-imc-"&amp;$I82,Equations!$G:$I,3,0)*(1/$Q82)))</f>
        <v/>
      </c>
      <c r="BI82" s="10" t="str">
        <f>IF($AD82="","",IF(OR($V82&lt;2.7,$V82&gt;90),"Age OOR",BH82-1.6449*VLOOKUP(BH$14&amp;"-rse-"&amp;$I82,Equations!$G:$I,3,0)))</f>
        <v/>
      </c>
      <c r="BJ82" s="10" t="str">
        <f>IF($AD82="","",IF(OR($V82&lt;2.7,$V82&gt;90),"Age OOR",BH82+1.6449*VLOOKUP(BH$14&amp;"-rse-"&amp;$I82,Equations!$G:$I,3,0)))</f>
        <v/>
      </c>
      <c r="BK82" s="10" t="str">
        <f t="shared" ref="BK82:BK145" si="42">IF($AD82="","",IF(OR($V82&lt;2.7,$V82&gt;90),"Age OOR",100*$AD82/BH82))</f>
        <v/>
      </c>
      <c r="BL82" s="10" t="str">
        <f>IF($AD82="","",IF(OR($V82&lt;2.7,$V82&gt;90),"Age OOR",($AD82-BH82)/VLOOKUP(BH$14&amp;"-rse-"&amp;$I82,Equations!$G:$I,3,0)))</f>
        <v/>
      </c>
      <c r="BM82" s="10" t="str">
        <f>IF($AE82="","",IF(OR($V82&lt;2.7,$V82&gt;90),"Age OOR",VLOOKUP(BM$14&amp;"-int-"&amp;$J82,Equations!$G:$I,3,0)+VLOOKUP(BM$14&amp;"-sexo-"&amp;$J82,Equations!$G:$I,3,0)*$U82+VLOOKUP(BM$14&amp;"-edad-"&amp;$J82,Equations!$G:$I,3,0)*$V82+VLOOKUP(BM$14&amp;"-est-"&amp;$J82,Equations!$G:$I,3,0)*(1/$W82)+VLOOKUP(BM$14&amp;"-imc-"&amp;$J82,Equations!$G:$I,3,0)*(1/$Q82)))</f>
        <v/>
      </c>
      <c r="BN82" s="10" t="str">
        <f>IF($AE82="","",IF(OR($V82&lt;2.7,$V82&gt;90),"Age OOR",BM82-1.6449*VLOOKUP(BM$14&amp;"-rse-"&amp;$J82,Equations!$G:$I,3,0)))</f>
        <v/>
      </c>
      <c r="BO82" s="10" t="str">
        <f>IF($AE82="","",IF(OR($V82&lt;2.7,$V82&gt;90),"Age OOR",BM82+1.6449*VLOOKUP(BM$14&amp;"-rse-"&amp;$J82,Equations!$G:$I,3,0)))</f>
        <v/>
      </c>
      <c r="BP82" s="10" t="str">
        <f t="shared" ref="BP82:BP145" si="43">IF($AE82="","",IF(OR($V82&lt;2.7,$V82&gt;90),"Age OOR",100*$AE82/BM82))</f>
        <v/>
      </c>
      <c r="BQ82" s="10" t="str">
        <f>IF($AE82="","",IF(OR($V82&lt;2.7,$V82&gt;90),"Age OOR",($AE82-BM82)/VLOOKUP(BM$14&amp;"-rse-"&amp;$J82,Equations!$G:$I,3,0)))</f>
        <v/>
      </c>
      <c r="BR82" s="10" t="str">
        <f>IF($AF82="","",IF(OR($V82&lt;2.7,$V82&gt;90),"Age OOR",VLOOKUP(BR$14&amp;"-int-"&amp;$K82,Equations!$G:$I,3,0)+VLOOKUP(BR$14&amp;"-sexo-"&amp;$K82,Equations!$G:$I,3,0)*$U82+VLOOKUP(BR$14&amp;"-edad-"&amp;$K82,Equations!$G:$I,3,0)*$V82+VLOOKUP(BR$14&amp;"-est-"&amp;$K82,Equations!$G:$I,3,0)*(1/$W82)+VLOOKUP(BR$14&amp;"-imc-"&amp;$K82,Equations!$G:$I,3,0)*(1/$Q82)))</f>
        <v/>
      </c>
      <c r="BS82" s="10" t="str">
        <f>IF($AF82="","",IF(OR($V82&lt;2.7,$V82&gt;90),"Age OOR",BR82-1.6449*VLOOKUP(BR$14&amp;"-rse-"&amp;$K82,Equations!$G:$I,3,0)))</f>
        <v/>
      </c>
      <c r="BT82" s="10" t="str">
        <f>IF($AF82="","",IF(OR($V82&lt;2.7,$V82&gt;90),"Age OOR",BR82+1.6449*VLOOKUP(BR$14&amp;"-rse-"&amp;$K82,Equations!$G:$I,3,0)))</f>
        <v/>
      </c>
      <c r="BU82" s="10" t="str">
        <f t="shared" ref="BU82:BU145" si="44">IF($AF82="","",IF(OR($V82&lt;2.7,$V82&gt;90),"Age OOR",100*$AF82/BR82))</f>
        <v/>
      </c>
      <c r="BV82" s="10" t="str">
        <f>IF($AF82="","",IF(OR($V82&lt;2.7,$V82&gt;90),"Age OOR",($AF82-BR82)/VLOOKUP(BR$14&amp;"-rse-"&amp;$K82,Equations!$G:$I,3,0)))</f>
        <v/>
      </c>
      <c r="BW82" s="10" t="str">
        <f>IF($AG82="","",IF(OR($V82&lt;2.7,$V82&gt;90),"Age OOR",VLOOKUP(BW$14&amp;"-int-"&amp;$L82,Equations!$G:$I,3,0)+VLOOKUP(BW$14&amp;"-sexo-"&amp;$L82,Equations!$G:$I,3,0)*$U82+VLOOKUP(BW$14&amp;"-edad-"&amp;$L82,Equations!$G:$I,3,0)*$V82+VLOOKUP(BW$14&amp;"-est-"&amp;$L82,Equations!$G:$I,3,0)*(1/$W82)+VLOOKUP(BW$14&amp;"-imc-"&amp;$L82,Equations!$G:$I,3,0)*(1/$Q82)))</f>
        <v/>
      </c>
      <c r="BX82" s="10" t="str">
        <f>IF($AG82="","",IF(OR($V82&lt;2.7,$V82&gt;90),"Age OOR",BW82-1.6449*VLOOKUP(BW$14&amp;"-rse-"&amp;$L82,Equations!$G:$I,3,0)))</f>
        <v/>
      </c>
      <c r="BY82" s="10" t="str">
        <f>IF($AG82="","",IF(OR($V82&lt;2.7,$V82&gt;90),"Age OOR",BW82+1.6449*VLOOKUP(BW$14&amp;"-rse-"&amp;$L82,Equations!$G:$I,3,0)))</f>
        <v/>
      </c>
      <c r="BZ82" s="10" t="str">
        <f t="shared" ref="BZ82:BZ145" si="45">IF($AG82="","",IF(OR($V82&lt;2.7,$V82&gt;90),"Age OOR",100*$AG82/BW82))</f>
        <v/>
      </c>
      <c r="CA82" s="10" t="str">
        <f>IF($AG82="","",IF(OR($V82&lt;2.7,$V82&gt;90),"Age OOR",($AG82-BW82)/VLOOKUP(BW$14&amp;"-rse-"&amp;$L82,Equations!$G:$I,3,0)))</f>
        <v/>
      </c>
      <c r="CB82" s="10" t="str">
        <f>IF($AH82="","",IF(OR($V82&lt;2.7,$V82&gt;90),"Age OOR",VLOOKUP(CB$14&amp;"-int-"&amp;$M82,Equations!$G:$I,3,0)+VLOOKUP(CB$14&amp;"-sexo-"&amp;$M82,Equations!$G:$I,3,0)*$U82+VLOOKUP(CB$14&amp;"-edad-"&amp;$M82,Equations!$G:$I,3,0)*$V82+VLOOKUP(CB$14&amp;"-est-"&amp;$M82,Equations!$G:$I,3,0)*(1/$W82)+VLOOKUP(CB$14&amp;"-imc-"&amp;$M82,Equations!$G:$I,3,0)*(1/$Q82)))</f>
        <v/>
      </c>
      <c r="CC82" s="10" t="str">
        <f>IF($AH82="","",IF(OR($V82&lt;2.7,$V82&gt;90),"Age OOR",CB82-1.6449*VLOOKUP(CB$14&amp;"-rse-"&amp;$M82,Equations!$G:$I,3,0)))</f>
        <v/>
      </c>
      <c r="CD82" s="10" t="str">
        <f>IF($AH82="","",IF(OR($V82&lt;2.7,$V82&gt;90),"Age OOR",CB82+1.6449*VLOOKUP(CB$14&amp;"-rse-"&amp;$M82,Equations!$G:$I,3,0)))</f>
        <v/>
      </c>
      <c r="CE82" s="10" t="str">
        <f t="shared" ref="CE82:CE145" si="46">IF($AH82="","",IF(OR($V82&lt;2.7,$V82&gt;90),"Age OOR",100*$AH82/CB82))</f>
        <v/>
      </c>
      <c r="CF82" s="10" t="str">
        <f>IF($AH82="","",IF(OR($V82&lt;2.7,$V82&gt;90),"Age OOR",($AH82-CB82)/VLOOKUP(CB$14&amp;"-rse-"&amp;$M82,Equations!$G:$I,3,0)))</f>
        <v/>
      </c>
      <c r="CG82" s="10" t="str">
        <f>IF($AI82="","",IF(OR($V82&lt;2.7,$V82&gt;90),"Age OOR",VLOOKUP(CG$14&amp;"-int-"&amp;$N82,Equations!$G:$I,3,0)+VLOOKUP(CG$14&amp;"-sexo-"&amp;$N82,Equations!$G:$I,3,0)*$U82+VLOOKUP(CG$14&amp;"-edad-"&amp;$N82,Equations!$G:$I,3,0)*$V82+VLOOKUP(CG$14&amp;"-est-"&amp;$N82,Equations!$G:$I,3,0)*(1/$W82)+VLOOKUP(CG$14&amp;"-imc-"&amp;$N82,Equations!$G:$I,3,0)*(1/$Q82)))</f>
        <v/>
      </c>
      <c r="CH82" s="10" t="str">
        <f>IF($AI82="","",IF(OR($V82&lt;2.7,$V82&gt;90),"Age OOR",CG82-1.6449*VLOOKUP(CG$14&amp;"-rse-"&amp;$N82,Equations!$G:$I,3,0)))</f>
        <v/>
      </c>
      <c r="CI82" s="10" t="str">
        <f>IF($AI82="","",IF(OR($V82&lt;2.7,$V82&gt;90),"Age OOR",CG82+1.6449*VLOOKUP(CG$14&amp;"-rse-"&amp;$N82,Equations!$G:$I,3,0)))</f>
        <v/>
      </c>
      <c r="CJ82" s="10" t="str">
        <f t="shared" ref="CJ82:CJ145" si="47">IF($AI82="","",IF(OR($V82&lt;2.7,$V82&gt;90),"Age OOR",100*$AI82/CG82))</f>
        <v/>
      </c>
      <c r="CK82" s="10" t="str">
        <f>IF($AI82="","",IF(OR($V82&lt;2.7,$V82&gt;90),"Age OOR",($AI82-CG82)/VLOOKUP(CG$14&amp;"-rse-"&amp;$N82,Equations!$G:$I,3,0)))</f>
        <v/>
      </c>
      <c r="CL82" s="10" t="str">
        <f>IF($AJ82="","",IF(OR($V82&lt;2.7,$V82&gt;90),"Age OOR",VLOOKUP(CL$14&amp;"-int-"&amp;$O82,Equations!$G:$I,3,0)+VLOOKUP(CL$14&amp;"-sexo-"&amp;$O82,Equations!$G:$I,3,0)*$U82+VLOOKUP(CL$14&amp;"-edad-"&amp;$O82,Equations!$G:$I,3,0)*$V82+VLOOKUP(CL$14&amp;"-est-"&amp;$O82,Equations!$G:$I,3,0)*(1/$W82)+VLOOKUP(CL$14&amp;"-imc-"&amp;$O82,Equations!$G:$I,3,0)*(1/$Q82)))</f>
        <v/>
      </c>
      <c r="CM82" s="10" t="str">
        <f>IF($AJ82="","",IF(OR($V82&lt;2.7,$V82&gt;90),"Age OOR",CL82-1.6449*VLOOKUP(CL$14&amp;"-rse-"&amp;$O82,Equations!$G:$I,3,0)))</f>
        <v/>
      </c>
      <c r="CN82" s="10" t="str">
        <f>IF($AJ82="","",IF(OR($V82&lt;2.7,$V82&gt;90),"Age OOR",CL82+1.6449*VLOOKUP(CL$14&amp;"-rse-"&amp;$O82,Equations!$G:$I,3,0)))</f>
        <v/>
      </c>
      <c r="CO82" s="10" t="str">
        <f t="shared" ref="CO82:CO145" si="48">IF($AJ82="","",IF(OR($V82&lt;2.7,$V82&gt;90),"Age OOR",100*$AJ82/CL82))</f>
        <v/>
      </c>
      <c r="CP82" s="10" t="str">
        <f>IF($AJ82="","",IF(OR($V82&lt;2.7,$V82&gt;90),"Age OOR",($AJ82-CL82)/VLOOKUP(CL$14&amp;"-rse-"&amp;$O82,Equations!$G:$I,3,0)))</f>
        <v/>
      </c>
      <c r="CQ82" s="10" t="str">
        <f>IF($AK82="","",IF(OR($V82&lt;2.7,$V82&gt;90),"Age OOR",EXP(VLOOKUP(CQ$14&amp;"-int-"&amp;$P82,Equations!$G:$I,3,0)+VLOOKUP(CQ$14&amp;"-sexo-"&amp;$P82,Equations!$G:$I,3,0)*$U82+VLOOKUP(CQ$14&amp;"-edad-"&amp;$P82,Equations!$G:$I,3,0)*$V82+VLOOKUP(CQ$14&amp;"-est-"&amp;$P82,Equations!$G:$I,3,0)*(1/$W82)+VLOOKUP(CQ$14&amp;"-imc-"&amp;$P82,Equations!$G:$I,3,0)*(1/$Q82))))</f>
        <v/>
      </c>
      <c r="CR82" s="10" t="str">
        <f>IF($AK82="","",IF(OR($V82&lt;2.7,$V82&gt;90),"Age OOR",EXP(LN(CQ82)-1.6449*VLOOKUP(CQ$14&amp;"-rse-"&amp;$P82,Equations!$G:$I,3,0))))</f>
        <v/>
      </c>
      <c r="CS82" s="10" t="str">
        <f>IF($AK82="","",IF(OR($V82&lt;2.7,$V82&gt;90),"Age OOR",EXP(LN(CQ82)+1.6449*VLOOKUP(CQ$14&amp;"-rse-"&amp;$P82,Equations!$G:$I,3,0))))</f>
        <v/>
      </c>
      <c r="CT82" s="10" t="str">
        <f t="shared" ref="CT82:CT145" si="49">IF($AK82="","",IF(OR($V82&lt;2.7,$V82&gt;90),"Age OOR",100*$AK82/CQ82))</f>
        <v/>
      </c>
      <c r="CU82" s="10" t="str">
        <f>IF($AK82="","",IF(OR($V82&lt;2.7,$V82&gt;90),"Age OOR",(LN($AK82)-LN(CQ82))/VLOOKUP(CQ$14&amp;"-rse-"&amp;$P82,Equations!$G:$I,3,0)))</f>
        <v/>
      </c>
      <c r="CV82" s="47"/>
    </row>
    <row r="83" spans="5:100" x14ac:dyDescent="0.2">
      <c r="E83" s="23" t="str">
        <f t="shared" si="25"/>
        <v>Age out of range</v>
      </c>
      <c r="F83" s="23" t="str">
        <f t="shared" si="26"/>
        <v>Age out of range</v>
      </c>
      <c r="G83" s="23" t="str">
        <f t="shared" si="27"/>
        <v>Age out of range</v>
      </c>
      <c r="H83" s="23" t="str">
        <f t="shared" si="28"/>
        <v>Age out of range</v>
      </c>
      <c r="I83" s="23" t="str">
        <f t="shared" si="29"/>
        <v>Age out of range</v>
      </c>
      <c r="J83" s="23" t="str">
        <f t="shared" si="30"/>
        <v>Age out of range</v>
      </c>
      <c r="K83" s="23" t="str">
        <f t="shared" si="31"/>
        <v>Age out of range</v>
      </c>
      <c r="L83" s="23" t="str">
        <f t="shared" si="32"/>
        <v>Age out of range</v>
      </c>
      <c r="M83" s="23" t="str">
        <f t="shared" si="33"/>
        <v>Age out of range</v>
      </c>
      <c r="N83" s="23" t="str">
        <f t="shared" si="34"/>
        <v>Age out of range</v>
      </c>
      <c r="O83" s="23" t="str">
        <f t="shared" si="35"/>
        <v>Age out of range</v>
      </c>
      <c r="P83" s="23" t="str">
        <f t="shared" si="36"/>
        <v>Age out of range</v>
      </c>
      <c r="Q83" s="23" t="e">
        <f t="shared" si="37"/>
        <v>#DIV/0!</v>
      </c>
      <c r="R83" s="17"/>
      <c r="S83" s="23">
        <v>67</v>
      </c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7"/>
      <c r="AM83" s="47"/>
      <c r="AN83" s="10" t="str">
        <f>IF($Z83="","",IF(OR($V83&lt;2.7,$V83&gt;90),"Age OOR",VLOOKUP(AN$14&amp;"-int-"&amp;$E83,Equations!$G:$I,3,0)+VLOOKUP(AN$14&amp;"-sexo-"&amp;$E83,Equations!$G:$I,3,0)*$U83+VLOOKUP(AN$14&amp;"-edad-"&amp;$E83,Equations!$G:$I,3,0)*$V83+VLOOKUP(AN$14&amp;"-est-"&amp;$E83,Equations!$G:$I,3,0)*(1/$W83)+VLOOKUP(AN$14&amp;"-imc-"&amp;$E83,Equations!$G:$I,3,0)*(1/$Q83)))</f>
        <v/>
      </c>
      <c r="AO83" s="10" t="str">
        <f>IF($Z83="","",IF(OR($V83&lt;2.7,$V83&gt;90),"Age OOR",AN83-1.6449*VLOOKUP(AN$14&amp;"-rse-"&amp;$E83,Equations!$G:$I,3,0)))</f>
        <v/>
      </c>
      <c r="AP83" s="10" t="str">
        <f>IF($Z83="","",IF(OR($V83&lt;2.7,$V83&gt;90),"Age OOR",AN83+1.6449*VLOOKUP(AN$14&amp;"-rse-"&amp;$E83,Equations!$G:$I,3,0)))</f>
        <v/>
      </c>
      <c r="AQ83" s="10" t="str">
        <f t="shared" si="38"/>
        <v/>
      </c>
      <c r="AR83" s="10" t="str">
        <f>IF($Z83="","",IF(OR($V83&lt;2.7,$V83&gt;90),"Age OOR",($Z83-AN83)/VLOOKUP(AN$14&amp;"-rse-"&amp;$E83,Equations!$G:$I,3,0)))</f>
        <v/>
      </c>
      <c r="AS83" s="10" t="str">
        <f>IF($AA83="","",IF(OR($V83&lt;2.7,$V83&gt;90),"Age OOR",VLOOKUP(AS$14&amp;"-int-"&amp;$F83,Equations!$G:$I,3,0)+VLOOKUP(AS$14&amp;"-sexo-"&amp;$F83,Equations!$G:$I,3,0)*$U83+VLOOKUP(AS$14&amp;"-edad-"&amp;$F83,Equations!$G:$I,3,0)*$V83+VLOOKUP(AS$14&amp;"-est-"&amp;$F83,Equations!$G:$I,3,0)*(1/$W83)+VLOOKUP(AS$14&amp;"-imc-"&amp;$F83,Equations!$G:$I,3,0)*(1/$Q83)))</f>
        <v/>
      </c>
      <c r="AT83" s="10" t="str">
        <f>IF($AA83="","",IF(OR($V83&lt;2.7,$V83&gt;90),"Age OOR",AS83-1.6449*VLOOKUP(AS$14&amp;"-rse-"&amp;$F83,Equations!$G:$I,3,0)))</f>
        <v/>
      </c>
      <c r="AU83" s="10" t="str">
        <f>IF($AA83="","",IF(OR($V83&lt;2.7,$V83&gt;90),"Age OOR",AS83+1.6449*VLOOKUP(AS$14&amp;"-rse-"&amp;$F83,Equations!$G:$I,3,0)))</f>
        <v/>
      </c>
      <c r="AV83" s="10" t="str">
        <f t="shared" si="39"/>
        <v/>
      </c>
      <c r="AW83" s="10" t="str">
        <f>IF($AA83="","",IF(OR($V83&lt;2.7,$V83&gt;90),"Age OOR",($AA83-AS83)/VLOOKUP(AS$14&amp;"-rse-"&amp;$F83,Equations!$G:$I,3,0)))</f>
        <v/>
      </c>
      <c r="AX83" s="10" t="str">
        <f>IF($AB83="","",IF(OR($V83&lt;2.7,$V83&gt;90),"Age OOR",VLOOKUP(AX$14&amp;"-int-"&amp;$G83,Equations!$G:$I,3,0)+VLOOKUP(AX$14&amp;"-sexo-"&amp;$G83,Equations!$G:$I,3,0)*$U83+VLOOKUP(AX$14&amp;"-edad-"&amp;$G83,Equations!$G:$I,3,0)*$V83+VLOOKUP(AX$14&amp;"-est-"&amp;$G83,Equations!$G:$I,3,0)*(1/$W83)+VLOOKUP(AX$14&amp;"-imc-"&amp;$G83,Equations!$G:$I,3,0)*(1/$Q83)))</f>
        <v/>
      </c>
      <c r="AY83" s="10" t="str">
        <f>IF($AB83="","",IF(OR($V83&lt;2.7,$V83&gt;90),"Age OOR",AX83-1.6449*VLOOKUP(AX$14&amp;"-rse-"&amp;$G83,Equations!$G:$I,3,0)))</f>
        <v/>
      </c>
      <c r="AZ83" s="10" t="str">
        <f>IF($AB83="","",IF(OR($V83&lt;2.7,$V83&gt;90),"Age OOR",AX83+1.6449*VLOOKUP(AX$14&amp;"-rse-"&amp;$G83,Equations!$G:$I,3,0)))</f>
        <v/>
      </c>
      <c r="BA83" s="10" t="str">
        <f t="shared" si="40"/>
        <v/>
      </c>
      <c r="BB83" s="10" t="str">
        <f>IF($AB83="","",IF(OR($V83&lt;2.7,$V83&gt;90),"Age OOR",($AB83-AX83)/VLOOKUP(AX$14&amp;"-rse-"&amp;$G83,Equations!$G:$I,3,0)))</f>
        <v/>
      </c>
      <c r="BC83" s="10" t="str">
        <f>IF($AC83="","",IF(OR($V83&lt;2.7,$V83&gt;90),"Age OOR",VLOOKUP(BC$14&amp;"-int-"&amp;$H83,Equations!$G:$I,3,0)+VLOOKUP(BC$14&amp;"-sexo-"&amp;$H83,Equations!$G:$I,3,0)*$U83+VLOOKUP(BC$14&amp;"-edad-"&amp;$H83,Equations!$G:$I,3,0)*$V83+VLOOKUP(BC$14&amp;"-est-"&amp;$H83,Equations!$G:$I,3,0)*(1/$W83)+VLOOKUP(BC$14&amp;"-imc-"&amp;$H83,Equations!$G:$I,3,0)*(1/$Q83)))</f>
        <v/>
      </c>
      <c r="BD83" s="10" t="str">
        <f>IF($AC83="","",IF(OR($V83&lt;2.7,$V83&gt;90),"Age OOR",BC83-1.6449*VLOOKUP(BC$14&amp;"-rse-"&amp;$H83,Equations!$G:$I,3,0)))</f>
        <v/>
      </c>
      <c r="BE83" s="10" t="str">
        <f>IF($AC83="","",IF(OR($V83&lt;2.7,$V83&gt;90),"Age OOR",BC83+1.6449*VLOOKUP(BC$14&amp;"-rse-"&amp;$H83,Equations!$G:$I,3,0)))</f>
        <v/>
      </c>
      <c r="BF83" s="10" t="str">
        <f t="shared" si="41"/>
        <v/>
      </c>
      <c r="BG83" s="10" t="str">
        <f>IF($AC83="","",IF(OR($V83&lt;2.7,$V83&gt;90),"Age OOR",($AC83-BC83)/VLOOKUP(BC$14&amp;"-rse-"&amp;$H83,Equations!$G:$I,3,0)))</f>
        <v/>
      </c>
      <c r="BH83" s="10" t="str">
        <f>IF($AD83="","",IF(OR($V83&lt;2.7,$V83&gt;90),"Age OOR",VLOOKUP(BH$14&amp;"-int-"&amp;$I83,Equations!$G:$I,3,0)+VLOOKUP(BH$14&amp;"-sexo-"&amp;$I83,Equations!$G:$I,3,0)*$U83+VLOOKUP(BH$14&amp;"-edad-"&amp;$I83,Equations!$G:$I,3,0)*$V83+VLOOKUP(BH$14&amp;"-est-"&amp;$I83,Equations!$G:$I,3,0)*(1/$W83)+VLOOKUP(BH$14&amp;"-imc-"&amp;$I83,Equations!$G:$I,3,0)*(1/$Q83)))</f>
        <v/>
      </c>
      <c r="BI83" s="10" t="str">
        <f>IF($AD83="","",IF(OR($V83&lt;2.7,$V83&gt;90),"Age OOR",BH83-1.6449*VLOOKUP(BH$14&amp;"-rse-"&amp;$I83,Equations!$G:$I,3,0)))</f>
        <v/>
      </c>
      <c r="BJ83" s="10" t="str">
        <f>IF($AD83="","",IF(OR($V83&lt;2.7,$V83&gt;90),"Age OOR",BH83+1.6449*VLOOKUP(BH$14&amp;"-rse-"&amp;$I83,Equations!$G:$I,3,0)))</f>
        <v/>
      </c>
      <c r="BK83" s="10" t="str">
        <f t="shared" si="42"/>
        <v/>
      </c>
      <c r="BL83" s="10" t="str">
        <f>IF($AD83="","",IF(OR($V83&lt;2.7,$V83&gt;90),"Age OOR",($AD83-BH83)/VLOOKUP(BH$14&amp;"-rse-"&amp;$I83,Equations!$G:$I,3,0)))</f>
        <v/>
      </c>
      <c r="BM83" s="10" t="str">
        <f>IF($AE83="","",IF(OR($V83&lt;2.7,$V83&gt;90),"Age OOR",VLOOKUP(BM$14&amp;"-int-"&amp;$J83,Equations!$G:$I,3,0)+VLOOKUP(BM$14&amp;"-sexo-"&amp;$J83,Equations!$G:$I,3,0)*$U83+VLOOKUP(BM$14&amp;"-edad-"&amp;$J83,Equations!$G:$I,3,0)*$V83+VLOOKUP(BM$14&amp;"-est-"&amp;$J83,Equations!$G:$I,3,0)*(1/$W83)+VLOOKUP(BM$14&amp;"-imc-"&amp;$J83,Equations!$G:$I,3,0)*(1/$Q83)))</f>
        <v/>
      </c>
      <c r="BN83" s="10" t="str">
        <f>IF($AE83="","",IF(OR($V83&lt;2.7,$V83&gt;90),"Age OOR",BM83-1.6449*VLOOKUP(BM$14&amp;"-rse-"&amp;$J83,Equations!$G:$I,3,0)))</f>
        <v/>
      </c>
      <c r="BO83" s="10" t="str">
        <f>IF($AE83="","",IF(OR($V83&lt;2.7,$V83&gt;90),"Age OOR",BM83+1.6449*VLOOKUP(BM$14&amp;"-rse-"&amp;$J83,Equations!$G:$I,3,0)))</f>
        <v/>
      </c>
      <c r="BP83" s="10" t="str">
        <f t="shared" si="43"/>
        <v/>
      </c>
      <c r="BQ83" s="10" t="str">
        <f>IF($AE83="","",IF(OR($V83&lt;2.7,$V83&gt;90),"Age OOR",($AE83-BM83)/VLOOKUP(BM$14&amp;"-rse-"&amp;$J83,Equations!$G:$I,3,0)))</f>
        <v/>
      </c>
      <c r="BR83" s="10" t="str">
        <f>IF($AF83="","",IF(OR($V83&lt;2.7,$V83&gt;90),"Age OOR",VLOOKUP(BR$14&amp;"-int-"&amp;$K83,Equations!$G:$I,3,0)+VLOOKUP(BR$14&amp;"-sexo-"&amp;$K83,Equations!$G:$I,3,0)*$U83+VLOOKUP(BR$14&amp;"-edad-"&amp;$K83,Equations!$G:$I,3,0)*$V83+VLOOKUP(BR$14&amp;"-est-"&amp;$K83,Equations!$G:$I,3,0)*(1/$W83)+VLOOKUP(BR$14&amp;"-imc-"&amp;$K83,Equations!$G:$I,3,0)*(1/$Q83)))</f>
        <v/>
      </c>
      <c r="BS83" s="10" t="str">
        <f>IF($AF83="","",IF(OR($V83&lt;2.7,$V83&gt;90),"Age OOR",BR83-1.6449*VLOOKUP(BR$14&amp;"-rse-"&amp;$K83,Equations!$G:$I,3,0)))</f>
        <v/>
      </c>
      <c r="BT83" s="10" t="str">
        <f>IF($AF83="","",IF(OR($V83&lt;2.7,$V83&gt;90),"Age OOR",BR83+1.6449*VLOOKUP(BR$14&amp;"-rse-"&amp;$K83,Equations!$G:$I,3,0)))</f>
        <v/>
      </c>
      <c r="BU83" s="10" t="str">
        <f t="shared" si="44"/>
        <v/>
      </c>
      <c r="BV83" s="10" t="str">
        <f>IF($AF83="","",IF(OR($V83&lt;2.7,$V83&gt;90),"Age OOR",($AF83-BR83)/VLOOKUP(BR$14&amp;"-rse-"&amp;$K83,Equations!$G:$I,3,0)))</f>
        <v/>
      </c>
      <c r="BW83" s="10" t="str">
        <f>IF($AG83="","",IF(OR($V83&lt;2.7,$V83&gt;90),"Age OOR",VLOOKUP(BW$14&amp;"-int-"&amp;$L83,Equations!$G:$I,3,0)+VLOOKUP(BW$14&amp;"-sexo-"&amp;$L83,Equations!$G:$I,3,0)*$U83+VLOOKUP(BW$14&amp;"-edad-"&amp;$L83,Equations!$G:$I,3,0)*$V83+VLOOKUP(BW$14&amp;"-est-"&amp;$L83,Equations!$G:$I,3,0)*(1/$W83)+VLOOKUP(BW$14&amp;"-imc-"&amp;$L83,Equations!$G:$I,3,0)*(1/$Q83)))</f>
        <v/>
      </c>
      <c r="BX83" s="10" t="str">
        <f>IF($AG83="","",IF(OR($V83&lt;2.7,$V83&gt;90),"Age OOR",BW83-1.6449*VLOOKUP(BW$14&amp;"-rse-"&amp;$L83,Equations!$G:$I,3,0)))</f>
        <v/>
      </c>
      <c r="BY83" s="10" t="str">
        <f>IF($AG83="","",IF(OR($V83&lt;2.7,$V83&gt;90),"Age OOR",BW83+1.6449*VLOOKUP(BW$14&amp;"-rse-"&amp;$L83,Equations!$G:$I,3,0)))</f>
        <v/>
      </c>
      <c r="BZ83" s="10" t="str">
        <f t="shared" si="45"/>
        <v/>
      </c>
      <c r="CA83" s="10" t="str">
        <f>IF($AG83="","",IF(OR($V83&lt;2.7,$V83&gt;90),"Age OOR",($AG83-BW83)/VLOOKUP(BW$14&amp;"-rse-"&amp;$L83,Equations!$G:$I,3,0)))</f>
        <v/>
      </c>
      <c r="CB83" s="10" t="str">
        <f>IF($AH83="","",IF(OR($V83&lt;2.7,$V83&gt;90),"Age OOR",VLOOKUP(CB$14&amp;"-int-"&amp;$M83,Equations!$G:$I,3,0)+VLOOKUP(CB$14&amp;"-sexo-"&amp;$M83,Equations!$G:$I,3,0)*$U83+VLOOKUP(CB$14&amp;"-edad-"&amp;$M83,Equations!$G:$I,3,0)*$V83+VLOOKUP(CB$14&amp;"-est-"&amp;$M83,Equations!$G:$I,3,0)*(1/$W83)+VLOOKUP(CB$14&amp;"-imc-"&amp;$M83,Equations!$G:$I,3,0)*(1/$Q83)))</f>
        <v/>
      </c>
      <c r="CC83" s="10" t="str">
        <f>IF($AH83="","",IF(OR($V83&lt;2.7,$V83&gt;90),"Age OOR",CB83-1.6449*VLOOKUP(CB$14&amp;"-rse-"&amp;$M83,Equations!$G:$I,3,0)))</f>
        <v/>
      </c>
      <c r="CD83" s="10" t="str">
        <f>IF($AH83="","",IF(OR($V83&lt;2.7,$V83&gt;90),"Age OOR",CB83+1.6449*VLOOKUP(CB$14&amp;"-rse-"&amp;$M83,Equations!$G:$I,3,0)))</f>
        <v/>
      </c>
      <c r="CE83" s="10" t="str">
        <f t="shared" si="46"/>
        <v/>
      </c>
      <c r="CF83" s="10" t="str">
        <f>IF($AH83="","",IF(OR($V83&lt;2.7,$V83&gt;90),"Age OOR",($AH83-CB83)/VLOOKUP(CB$14&amp;"-rse-"&amp;$M83,Equations!$G:$I,3,0)))</f>
        <v/>
      </c>
      <c r="CG83" s="10" t="str">
        <f>IF($AI83="","",IF(OR($V83&lt;2.7,$V83&gt;90),"Age OOR",VLOOKUP(CG$14&amp;"-int-"&amp;$N83,Equations!$G:$I,3,0)+VLOOKUP(CG$14&amp;"-sexo-"&amp;$N83,Equations!$G:$I,3,0)*$U83+VLOOKUP(CG$14&amp;"-edad-"&amp;$N83,Equations!$G:$I,3,0)*$V83+VLOOKUP(CG$14&amp;"-est-"&amp;$N83,Equations!$G:$I,3,0)*(1/$W83)+VLOOKUP(CG$14&amp;"-imc-"&amp;$N83,Equations!$G:$I,3,0)*(1/$Q83)))</f>
        <v/>
      </c>
      <c r="CH83" s="10" t="str">
        <f>IF($AI83="","",IF(OR($V83&lt;2.7,$V83&gt;90),"Age OOR",CG83-1.6449*VLOOKUP(CG$14&amp;"-rse-"&amp;$N83,Equations!$G:$I,3,0)))</f>
        <v/>
      </c>
      <c r="CI83" s="10" t="str">
        <f>IF($AI83="","",IF(OR($V83&lt;2.7,$V83&gt;90),"Age OOR",CG83+1.6449*VLOOKUP(CG$14&amp;"-rse-"&amp;$N83,Equations!$G:$I,3,0)))</f>
        <v/>
      </c>
      <c r="CJ83" s="10" t="str">
        <f t="shared" si="47"/>
        <v/>
      </c>
      <c r="CK83" s="10" t="str">
        <f>IF($AI83="","",IF(OR($V83&lt;2.7,$V83&gt;90),"Age OOR",($AI83-CG83)/VLOOKUP(CG$14&amp;"-rse-"&amp;$N83,Equations!$G:$I,3,0)))</f>
        <v/>
      </c>
      <c r="CL83" s="10" t="str">
        <f>IF($AJ83="","",IF(OR($V83&lt;2.7,$V83&gt;90),"Age OOR",VLOOKUP(CL$14&amp;"-int-"&amp;$O83,Equations!$G:$I,3,0)+VLOOKUP(CL$14&amp;"-sexo-"&amp;$O83,Equations!$G:$I,3,0)*$U83+VLOOKUP(CL$14&amp;"-edad-"&amp;$O83,Equations!$G:$I,3,0)*$V83+VLOOKUP(CL$14&amp;"-est-"&amp;$O83,Equations!$G:$I,3,0)*(1/$W83)+VLOOKUP(CL$14&amp;"-imc-"&amp;$O83,Equations!$G:$I,3,0)*(1/$Q83)))</f>
        <v/>
      </c>
      <c r="CM83" s="10" t="str">
        <f>IF($AJ83="","",IF(OR($V83&lt;2.7,$V83&gt;90),"Age OOR",CL83-1.6449*VLOOKUP(CL$14&amp;"-rse-"&amp;$O83,Equations!$G:$I,3,0)))</f>
        <v/>
      </c>
      <c r="CN83" s="10" t="str">
        <f>IF($AJ83="","",IF(OR($V83&lt;2.7,$V83&gt;90),"Age OOR",CL83+1.6449*VLOOKUP(CL$14&amp;"-rse-"&amp;$O83,Equations!$G:$I,3,0)))</f>
        <v/>
      </c>
      <c r="CO83" s="10" t="str">
        <f t="shared" si="48"/>
        <v/>
      </c>
      <c r="CP83" s="10" t="str">
        <f>IF($AJ83="","",IF(OR($V83&lt;2.7,$V83&gt;90),"Age OOR",($AJ83-CL83)/VLOOKUP(CL$14&amp;"-rse-"&amp;$O83,Equations!$G:$I,3,0)))</f>
        <v/>
      </c>
      <c r="CQ83" s="10" t="str">
        <f>IF($AK83="","",IF(OR($V83&lt;2.7,$V83&gt;90),"Age OOR",EXP(VLOOKUP(CQ$14&amp;"-int-"&amp;$P83,Equations!$G:$I,3,0)+VLOOKUP(CQ$14&amp;"-sexo-"&amp;$P83,Equations!$G:$I,3,0)*$U83+VLOOKUP(CQ$14&amp;"-edad-"&amp;$P83,Equations!$G:$I,3,0)*$V83+VLOOKUP(CQ$14&amp;"-est-"&amp;$P83,Equations!$G:$I,3,0)*(1/$W83)+VLOOKUP(CQ$14&amp;"-imc-"&amp;$P83,Equations!$G:$I,3,0)*(1/$Q83))))</f>
        <v/>
      </c>
      <c r="CR83" s="10" t="str">
        <f>IF($AK83="","",IF(OR($V83&lt;2.7,$V83&gt;90),"Age OOR",EXP(LN(CQ83)-1.6449*VLOOKUP(CQ$14&amp;"-rse-"&amp;$P83,Equations!$G:$I,3,0))))</f>
        <v/>
      </c>
      <c r="CS83" s="10" t="str">
        <f>IF($AK83="","",IF(OR($V83&lt;2.7,$V83&gt;90),"Age OOR",EXP(LN(CQ83)+1.6449*VLOOKUP(CQ$14&amp;"-rse-"&amp;$P83,Equations!$G:$I,3,0))))</f>
        <v/>
      </c>
      <c r="CT83" s="10" t="str">
        <f t="shared" si="49"/>
        <v/>
      </c>
      <c r="CU83" s="10" t="str">
        <f>IF($AK83="","",IF(OR($V83&lt;2.7,$V83&gt;90),"Age OOR",(LN($AK83)-LN(CQ83))/VLOOKUP(CQ$14&amp;"-rse-"&amp;$P83,Equations!$G:$I,3,0)))</f>
        <v/>
      </c>
      <c r="CV83" s="47"/>
    </row>
    <row r="84" spans="5:100" x14ac:dyDescent="0.2">
      <c r="E84" s="23" t="str">
        <f t="shared" si="25"/>
        <v>Age out of range</v>
      </c>
      <c r="F84" s="23" t="str">
        <f t="shared" si="26"/>
        <v>Age out of range</v>
      </c>
      <c r="G84" s="23" t="str">
        <f t="shared" si="27"/>
        <v>Age out of range</v>
      </c>
      <c r="H84" s="23" t="str">
        <f t="shared" si="28"/>
        <v>Age out of range</v>
      </c>
      <c r="I84" s="23" t="str">
        <f t="shared" si="29"/>
        <v>Age out of range</v>
      </c>
      <c r="J84" s="23" t="str">
        <f t="shared" si="30"/>
        <v>Age out of range</v>
      </c>
      <c r="K84" s="23" t="str">
        <f t="shared" si="31"/>
        <v>Age out of range</v>
      </c>
      <c r="L84" s="23" t="str">
        <f t="shared" si="32"/>
        <v>Age out of range</v>
      </c>
      <c r="M84" s="23" t="str">
        <f t="shared" si="33"/>
        <v>Age out of range</v>
      </c>
      <c r="N84" s="23" t="str">
        <f t="shared" si="34"/>
        <v>Age out of range</v>
      </c>
      <c r="O84" s="23" t="str">
        <f t="shared" si="35"/>
        <v>Age out of range</v>
      </c>
      <c r="P84" s="23" t="str">
        <f t="shared" si="36"/>
        <v>Age out of range</v>
      </c>
      <c r="Q84" s="23" t="e">
        <f t="shared" si="37"/>
        <v>#DIV/0!</v>
      </c>
      <c r="R84" s="17"/>
      <c r="S84" s="23">
        <v>68</v>
      </c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7"/>
      <c r="AM84" s="47"/>
      <c r="AN84" s="10" t="str">
        <f>IF($Z84="","",IF(OR($V84&lt;2.7,$V84&gt;90),"Age OOR",VLOOKUP(AN$14&amp;"-int-"&amp;$E84,Equations!$G:$I,3,0)+VLOOKUP(AN$14&amp;"-sexo-"&amp;$E84,Equations!$G:$I,3,0)*$U84+VLOOKUP(AN$14&amp;"-edad-"&amp;$E84,Equations!$G:$I,3,0)*$V84+VLOOKUP(AN$14&amp;"-est-"&amp;$E84,Equations!$G:$I,3,0)*(1/$W84)+VLOOKUP(AN$14&amp;"-imc-"&amp;$E84,Equations!$G:$I,3,0)*(1/$Q84)))</f>
        <v/>
      </c>
      <c r="AO84" s="10" t="str">
        <f>IF($Z84="","",IF(OR($V84&lt;2.7,$V84&gt;90),"Age OOR",AN84-1.6449*VLOOKUP(AN$14&amp;"-rse-"&amp;$E84,Equations!$G:$I,3,0)))</f>
        <v/>
      </c>
      <c r="AP84" s="10" t="str">
        <f>IF($Z84="","",IF(OR($V84&lt;2.7,$V84&gt;90),"Age OOR",AN84+1.6449*VLOOKUP(AN$14&amp;"-rse-"&amp;$E84,Equations!$G:$I,3,0)))</f>
        <v/>
      </c>
      <c r="AQ84" s="10" t="str">
        <f t="shared" si="38"/>
        <v/>
      </c>
      <c r="AR84" s="10" t="str">
        <f>IF($Z84="","",IF(OR($V84&lt;2.7,$V84&gt;90),"Age OOR",($Z84-AN84)/VLOOKUP(AN$14&amp;"-rse-"&amp;$E84,Equations!$G:$I,3,0)))</f>
        <v/>
      </c>
      <c r="AS84" s="10" t="str">
        <f>IF($AA84="","",IF(OR($V84&lt;2.7,$V84&gt;90),"Age OOR",VLOOKUP(AS$14&amp;"-int-"&amp;$F84,Equations!$G:$I,3,0)+VLOOKUP(AS$14&amp;"-sexo-"&amp;$F84,Equations!$G:$I,3,0)*$U84+VLOOKUP(AS$14&amp;"-edad-"&amp;$F84,Equations!$G:$I,3,0)*$V84+VLOOKUP(AS$14&amp;"-est-"&amp;$F84,Equations!$G:$I,3,0)*(1/$W84)+VLOOKUP(AS$14&amp;"-imc-"&amp;$F84,Equations!$G:$I,3,0)*(1/$Q84)))</f>
        <v/>
      </c>
      <c r="AT84" s="10" t="str">
        <f>IF($AA84="","",IF(OR($V84&lt;2.7,$V84&gt;90),"Age OOR",AS84-1.6449*VLOOKUP(AS$14&amp;"-rse-"&amp;$F84,Equations!$G:$I,3,0)))</f>
        <v/>
      </c>
      <c r="AU84" s="10" t="str">
        <f>IF($AA84="","",IF(OR($V84&lt;2.7,$V84&gt;90),"Age OOR",AS84+1.6449*VLOOKUP(AS$14&amp;"-rse-"&amp;$F84,Equations!$G:$I,3,0)))</f>
        <v/>
      </c>
      <c r="AV84" s="10" t="str">
        <f t="shared" si="39"/>
        <v/>
      </c>
      <c r="AW84" s="10" t="str">
        <f>IF($AA84="","",IF(OR($V84&lt;2.7,$V84&gt;90),"Age OOR",($AA84-AS84)/VLOOKUP(AS$14&amp;"-rse-"&amp;$F84,Equations!$G:$I,3,0)))</f>
        <v/>
      </c>
      <c r="AX84" s="10" t="str">
        <f>IF($AB84="","",IF(OR($V84&lt;2.7,$V84&gt;90),"Age OOR",VLOOKUP(AX$14&amp;"-int-"&amp;$G84,Equations!$G:$I,3,0)+VLOOKUP(AX$14&amp;"-sexo-"&amp;$G84,Equations!$G:$I,3,0)*$U84+VLOOKUP(AX$14&amp;"-edad-"&amp;$G84,Equations!$G:$I,3,0)*$V84+VLOOKUP(AX$14&amp;"-est-"&amp;$G84,Equations!$G:$I,3,0)*(1/$W84)+VLOOKUP(AX$14&amp;"-imc-"&amp;$G84,Equations!$G:$I,3,0)*(1/$Q84)))</f>
        <v/>
      </c>
      <c r="AY84" s="10" t="str">
        <f>IF($AB84="","",IF(OR($V84&lt;2.7,$V84&gt;90),"Age OOR",AX84-1.6449*VLOOKUP(AX$14&amp;"-rse-"&amp;$G84,Equations!$G:$I,3,0)))</f>
        <v/>
      </c>
      <c r="AZ84" s="10" t="str">
        <f>IF($AB84="","",IF(OR($V84&lt;2.7,$V84&gt;90),"Age OOR",AX84+1.6449*VLOOKUP(AX$14&amp;"-rse-"&amp;$G84,Equations!$G:$I,3,0)))</f>
        <v/>
      </c>
      <c r="BA84" s="10" t="str">
        <f t="shared" si="40"/>
        <v/>
      </c>
      <c r="BB84" s="10" t="str">
        <f>IF($AB84="","",IF(OR($V84&lt;2.7,$V84&gt;90),"Age OOR",($AB84-AX84)/VLOOKUP(AX$14&amp;"-rse-"&amp;$G84,Equations!$G:$I,3,0)))</f>
        <v/>
      </c>
      <c r="BC84" s="10" t="str">
        <f>IF($AC84="","",IF(OR($V84&lt;2.7,$V84&gt;90),"Age OOR",VLOOKUP(BC$14&amp;"-int-"&amp;$H84,Equations!$G:$I,3,0)+VLOOKUP(BC$14&amp;"-sexo-"&amp;$H84,Equations!$G:$I,3,0)*$U84+VLOOKUP(BC$14&amp;"-edad-"&amp;$H84,Equations!$G:$I,3,0)*$V84+VLOOKUP(BC$14&amp;"-est-"&amp;$H84,Equations!$G:$I,3,0)*(1/$W84)+VLOOKUP(BC$14&amp;"-imc-"&amp;$H84,Equations!$G:$I,3,0)*(1/$Q84)))</f>
        <v/>
      </c>
      <c r="BD84" s="10" t="str">
        <f>IF($AC84="","",IF(OR($V84&lt;2.7,$V84&gt;90),"Age OOR",BC84-1.6449*VLOOKUP(BC$14&amp;"-rse-"&amp;$H84,Equations!$G:$I,3,0)))</f>
        <v/>
      </c>
      <c r="BE84" s="10" t="str">
        <f>IF($AC84="","",IF(OR($V84&lt;2.7,$V84&gt;90),"Age OOR",BC84+1.6449*VLOOKUP(BC$14&amp;"-rse-"&amp;$H84,Equations!$G:$I,3,0)))</f>
        <v/>
      </c>
      <c r="BF84" s="10" t="str">
        <f t="shared" si="41"/>
        <v/>
      </c>
      <c r="BG84" s="10" t="str">
        <f>IF($AC84="","",IF(OR($V84&lt;2.7,$V84&gt;90),"Age OOR",($AC84-BC84)/VLOOKUP(BC$14&amp;"-rse-"&amp;$H84,Equations!$G:$I,3,0)))</f>
        <v/>
      </c>
      <c r="BH84" s="10" t="str">
        <f>IF($AD84="","",IF(OR($V84&lt;2.7,$V84&gt;90),"Age OOR",VLOOKUP(BH$14&amp;"-int-"&amp;$I84,Equations!$G:$I,3,0)+VLOOKUP(BH$14&amp;"-sexo-"&amp;$I84,Equations!$G:$I,3,0)*$U84+VLOOKUP(BH$14&amp;"-edad-"&amp;$I84,Equations!$G:$I,3,0)*$V84+VLOOKUP(BH$14&amp;"-est-"&amp;$I84,Equations!$G:$I,3,0)*(1/$W84)+VLOOKUP(BH$14&amp;"-imc-"&amp;$I84,Equations!$G:$I,3,0)*(1/$Q84)))</f>
        <v/>
      </c>
      <c r="BI84" s="10" t="str">
        <f>IF($AD84="","",IF(OR($V84&lt;2.7,$V84&gt;90),"Age OOR",BH84-1.6449*VLOOKUP(BH$14&amp;"-rse-"&amp;$I84,Equations!$G:$I,3,0)))</f>
        <v/>
      </c>
      <c r="BJ84" s="10" t="str">
        <f>IF($AD84="","",IF(OR($V84&lt;2.7,$V84&gt;90),"Age OOR",BH84+1.6449*VLOOKUP(BH$14&amp;"-rse-"&amp;$I84,Equations!$G:$I,3,0)))</f>
        <v/>
      </c>
      <c r="BK84" s="10" t="str">
        <f t="shared" si="42"/>
        <v/>
      </c>
      <c r="BL84" s="10" t="str">
        <f>IF($AD84="","",IF(OR($V84&lt;2.7,$V84&gt;90),"Age OOR",($AD84-BH84)/VLOOKUP(BH$14&amp;"-rse-"&amp;$I84,Equations!$G:$I,3,0)))</f>
        <v/>
      </c>
      <c r="BM84" s="10" t="str">
        <f>IF($AE84="","",IF(OR($V84&lt;2.7,$V84&gt;90),"Age OOR",VLOOKUP(BM$14&amp;"-int-"&amp;$J84,Equations!$G:$I,3,0)+VLOOKUP(BM$14&amp;"-sexo-"&amp;$J84,Equations!$G:$I,3,0)*$U84+VLOOKUP(BM$14&amp;"-edad-"&amp;$J84,Equations!$G:$I,3,0)*$V84+VLOOKUP(BM$14&amp;"-est-"&amp;$J84,Equations!$G:$I,3,0)*(1/$W84)+VLOOKUP(BM$14&amp;"-imc-"&amp;$J84,Equations!$G:$I,3,0)*(1/$Q84)))</f>
        <v/>
      </c>
      <c r="BN84" s="10" t="str">
        <f>IF($AE84="","",IF(OR($V84&lt;2.7,$V84&gt;90),"Age OOR",BM84-1.6449*VLOOKUP(BM$14&amp;"-rse-"&amp;$J84,Equations!$G:$I,3,0)))</f>
        <v/>
      </c>
      <c r="BO84" s="10" t="str">
        <f>IF($AE84="","",IF(OR($V84&lt;2.7,$V84&gt;90),"Age OOR",BM84+1.6449*VLOOKUP(BM$14&amp;"-rse-"&amp;$J84,Equations!$G:$I,3,0)))</f>
        <v/>
      </c>
      <c r="BP84" s="10" t="str">
        <f t="shared" si="43"/>
        <v/>
      </c>
      <c r="BQ84" s="10" t="str">
        <f>IF($AE84="","",IF(OR($V84&lt;2.7,$V84&gt;90),"Age OOR",($AE84-BM84)/VLOOKUP(BM$14&amp;"-rse-"&amp;$J84,Equations!$G:$I,3,0)))</f>
        <v/>
      </c>
      <c r="BR84" s="10" t="str">
        <f>IF($AF84="","",IF(OR($V84&lt;2.7,$V84&gt;90),"Age OOR",VLOOKUP(BR$14&amp;"-int-"&amp;$K84,Equations!$G:$I,3,0)+VLOOKUP(BR$14&amp;"-sexo-"&amp;$K84,Equations!$G:$I,3,0)*$U84+VLOOKUP(BR$14&amp;"-edad-"&amp;$K84,Equations!$G:$I,3,0)*$V84+VLOOKUP(BR$14&amp;"-est-"&amp;$K84,Equations!$G:$I,3,0)*(1/$W84)+VLOOKUP(BR$14&amp;"-imc-"&amp;$K84,Equations!$G:$I,3,0)*(1/$Q84)))</f>
        <v/>
      </c>
      <c r="BS84" s="10" t="str">
        <f>IF($AF84="","",IF(OR($V84&lt;2.7,$V84&gt;90),"Age OOR",BR84-1.6449*VLOOKUP(BR$14&amp;"-rse-"&amp;$K84,Equations!$G:$I,3,0)))</f>
        <v/>
      </c>
      <c r="BT84" s="10" t="str">
        <f>IF($AF84="","",IF(OR($V84&lt;2.7,$V84&gt;90),"Age OOR",BR84+1.6449*VLOOKUP(BR$14&amp;"-rse-"&amp;$K84,Equations!$G:$I,3,0)))</f>
        <v/>
      </c>
      <c r="BU84" s="10" t="str">
        <f t="shared" si="44"/>
        <v/>
      </c>
      <c r="BV84" s="10" t="str">
        <f>IF($AF84="","",IF(OR($V84&lt;2.7,$V84&gt;90),"Age OOR",($AF84-BR84)/VLOOKUP(BR$14&amp;"-rse-"&amp;$K84,Equations!$G:$I,3,0)))</f>
        <v/>
      </c>
      <c r="BW84" s="10" t="str">
        <f>IF($AG84="","",IF(OR($V84&lt;2.7,$V84&gt;90),"Age OOR",VLOOKUP(BW$14&amp;"-int-"&amp;$L84,Equations!$G:$I,3,0)+VLOOKUP(BW$14&amp;"-sexo-"&amp;$L84,Equations!$G:$I,3,0)*$U84+VLOOKUP(BW$14&amp;"-edad-"&amp;$L84,Equations!$G:$I,3,0)*$V84+VLOOKUP(BW$14&amp;"-est-"&amp;$L84,Equations!$G:$I,3,0)*(1/$W84)+VLOOKUP(BW$14&amp;"-imc-"&amp;$L84,Equations!$G:$I,3,0)*(1/$Q84)))</f>
        <v/>
      </c>
      <c r="BX84" s="10" t="str">
        <f>IF($AG84="","",IF(OR($V84&lt;2.7,$V84&gt;90),"Age OOR",BW84-1.6449*VLOOKUP(BW$14&amp;"-rse-"&amp;$L84,Equations!$G:$I,3,0)))</f>
        <v/>
      </c>
      <c r="BY84" s="10" t="str">
        <f>IF($AG84="","",IF(OR($V84&lt;2.7,$V84&gt;90),"Age OOR",BW84+1.6449*VLOOKUP(BW$14&amp;"-rse-"&amp;$L84,Equations!$G:$I,3,0)))</f>
        <v/>
      </c>
      <c r="BZ84" s="10" t="str">
        <f t="shared" si="45"/>
        <v/>
      </c>
      <c r="CA84" s="10" t="str">
        <f>IF($AG84="","",IF(OR($V84&lt;2.7,$V84&gt;90),"Age OOR",($AG84-BW84)/VLOOKUP(BW$14&amp;"-rse-"&amp;$L84,Equations!$G:$I,3,0)))</f>
        <v/>
      </c>
      <c r="CB84" s="10" t="str">
        <f>IF($AH84="","",IF(OR($V84&lt;2.7,$V84&gt;90),"Age OOR",VLOOKUP(CB$14&amp;"-int-"&amp;$M84,Equations!$G:$I,3,0)+VLOOKUP(CB$14&amp;"-sexo-"&amp;$M84,Equations!$G:$I,3,0)*$U84+VLOOKUP(CB$14&amp;"-edad-"&amp;$M84,Equations!$G:$I,3,0)*$V84+VLOOKUP(CB$14&amp;"-est-"&amp;$M84,Equations!$G:$I,3,0)*(1/$W84)+VLOOKUP(CB$14&amp;"-imc-"&amp;$M84,Equations!$G:$I,3,0)*(1/$Q84)))</f>
        <v/>
      </c>
      <c r="CC84" s="10" t="str">
        <f>IF($AH84="","",IF(OR($V84&lt;2.7,$V84&gt;90),"Age OOR",CB84-1.6449*VLOOKUP(CB$14&amp;"-rse-"&amp;$M84,Equations!$G:$I,3,0)))</f>
        <v/>
      </c>
      <c r="CD84" s="10" t="str">
        <f>IF($AH84="","",IF(OR($V84&lt;2.7,$V84&gt;90),"Age OOR",CB84+1.6449*VLOOKUP(CB$14&amp;"-rse-"&amp;$M84,Equations!$G:$I,3,0)))</f>
        <v/>
      </c>
      <c r="CE84" s="10" t="str">
        <f t="shared" si="46"/>
        <v/>
      </c>
      <c r="CF84" s="10" t="str">
        <f>IF($AH84="","",IF(OR($V84&lt;2.7,$V84&gt;90),"Age OOR",($AH84-CB84)/VLOOKUP(CB$14&amp;"-rse-"&amp;$M84,Equations!$G:$I,3,0)))</f>
        <v/>
      </c>
      <c r="CG84" s="10" t="str">
        <f>IF($AI84="","",IF(OR($V84&lt;2.7,$V84&gt;90),"Age OOR",VLOOKUP(CG$14&amp;"-int-"&amp;$N84,Equations!$G:$I,3,0)+VLOOKUP(CG$14&amp;"-sexo-"&amp;$N84,Equations!$G:$I,3,0)*$U84+VLOOKUP(CG$14&amp;"-edad-"&amp;$N84,Equations!$G:$I,3,0)*$V84+VLOOKUP(CG$14&amp;"-est-"&amp;$N84,Equations!$G:$I,3,0)*(1/$W84)+VLOOKUP(CG$14&amp;"-imc-"&amp;$N84,Equations!$G:$I,3,0)*(1/$Q84)))</f>
        <v/>
      </c>
      <c r="CH84" s="10" t="str">
        <f>IF($AI84="","",IF(OR($V84&lt;2.7,$V84&gt;90),"Age OOR",CG84-1.6449*VLOOKUP(CG$14&amp;"-rse-"&amp;$N84,Equations!$G:$I,3,0)))</f>
        <v/>
      </c>
      <c r="CI84" s="10" t="str">
        <f>IF($AI84="","",IF(OR($V84&lt;2.7,$V84&gt;90),"Age OOR",CG84+1.6449*VLOOKUP(CG$14&amp;"-rse-"&amp;$N84,Equations!$G:$I,3,0)))</f>
        <v/>
      </c>
      <c r="CJ84" s="10" t="str">
        <f t="shared" si="47"/>
        <v/>
      </c>
      <c r="CK84" s="10" t="str">
        <f>IF($AI84="","",IF(OR($V84&lt;2.7,$V84&gt;90),"Age OOR",($AI84-CG84)/VLOOKUP(CG$14&amp;"-rse-"&amp;$N84,Equations!$G:$I,3,0)))</f>
        <v/>
      </c>
      <c r="CL84" s="10" t="str">
        <f>IF($AJ84="","",IF(OR($V84&lt;2.7,$V84&gt;90),"Age OOR",VLOOKUP(CL$14&amp;"-int-"&amp;$O84,Equations!$G:$I,3,0)+VLOOKUP(CL$14&amp;"-sexo-"&amp;$O84,Equations!$G:$I,3,0)*$U84+VLOOKUP(CL$14&amp;"-edad-"&amp;$O84,Equations!$G:$I,3,0)*$V84+VLOOKUP(CL$14&amp;"-est-"&amp;$O84,Equations!$G:$I,3,0)*(1/$W84)+VLOOKUP(CL$14&amp;"-imc-"&amp;$O84,Equations!$G:$I,3,0)*(1/$Q84)))</f>
        <v/>
      </c>
      <c r="CM84" s="10" t="str">
        <f>IF($AJ84="","",IF(OR($V84&lt;2.7,$V84&gt;90),"Age OOR",CL84-1.6449*VLOOKUP(CL$14&amp;"-rse-"&amp;$O84,Equations!$G:$I,3,0)))</f>
        <v/>
      </c>
      <c r="CN84" s="10" t="str">
        <f>IF($AJ84="","",IF(OR($V84&lt;2.7,$V84&gt;90),"Age OOR",CL84+1.6449*VLOOKUP(CL$14&amp;"-rse-"&amp;$O84,Equations!$G:$I,3,0)))</f>
        <v/>
      </c>
      <c r="CO84" s="10" t="str">
        <f t="shared" si="48"/>
        <v/>
      </c>
      <c r="CP84" s="10" t="str">
        <f>IF($AJ84="","",IF(OR($V84&lt;2.7,$V84&gt;90),"Age OOR",($AJ84-CL84)/VLOOKUP(CL$14&amp;"-rse-"&amp;$O84,Equations!$G:$I,3,0)))</f>
        <v/>
      </c>
      <c r="CQ84" s="10" t="str">
        <f>IF($AK84="","",IF(OR($V84&lt;2.7,$V84&gt;90),"Age OOR",EXP(VLOOKUP(CQ$14&amp;"-int-"&amp;$P84,Equations!$G:$I,3,0)+VLOOKUP(CQ$14&amp;"-sexo-"&amp;$P84,Equations!$G:$I,3,0)*$U84+VLOOKUP(CQ$14&amp;"-edad-"&amp;$P84,Equations!$G:$I,3,0)*$V84+VLOOKUP(CQ$14&amp;"-est-"&amp;$P84,Equations!$G:$I,3,0)*(1/$W84)+VLOOKUP(CQ$14&amp;"-imc-"&amp;$P84,Equations!$G:$I,3,0)*(1/$Q84))))</f>
        <v/>
      </c>
      <c r="CR84" s="10" t="str">
        <f>IF($AK84="","",IF(OR($V84&lt;2.7,$V84&gt;90),"Age OOR",EXP(LN(CQ84)-1.6449*VLOOKUP(CQ$14&amp;"-rse-"&amp;$P84,Equations!$G:$I,3,0))))</f>
        <v/>
      </c>
      <c r="CS84" s="10" t="str">
        <f>IF($AK84="","",IF(OR($V84&lt;2.7,$V84&gt;90),"Age OOR",EXP(LN(CQ84)+1.6449*VLOOKUP(CQ$14&amp;"-rse-"&amp;$P84,Equations!$G:$I,3,0))))</f>
        <v/>
      </c>
      <c r="CT84" s="10" t="str">
        <f t="shared" si="49"/>
        <v/>
      </c>
      <c r="CU84" s="10" t="str">
        <f>IF($AK84="","",IF(OR($V84&lt;2.7,$V84&gt;90),"Age OOR",(LN($AK84)-LN(CQ84))/VLOOKUP(CQ$14&amp;"-rse-"&amp;$P84,Equations!$G:$I,3,0)))</f>
        <v/>
      </c>
      <c r="CV84" s="47"/>
    </row>
    <row r="85" spans="5:100" x14ac:dyDescent="0.2">
      <c r="E85" s="23" t="str">
        <f t="shared" si="25"/>
        <v>Age out of range</v>
      </c>
      <c r="F85" s="23" t="str">
        <f t="shared" si="26"/>
        <v>Age out of range</v>
      </c>
      <c r="G85" s="23" t="str">
        <f t="shared" si="27"/>
        <v>Age out of range</v>
      </c>
      <c r="H85" s="23" t="str">
        <f t="shared" si="28"/>
        <v>Age out of range</v>
      </c>
      <c r="I85" s="23" t="str">
        <f t="shared" si="29"/>
        <v>Age out of range</v>
      </c>
      <c r="J85" s="23" t="str">
        <f t="shared" si="30"/>
        <v>Age out of range</v>
      </c>
      <c r="K85" s="23" t="str">
        <f t="shared" si="31"/>
        <v>Age out of range</v>
      </c>
      <c r="L85" s="23" t="str">
        <f t="shared" si="32"/>
        <v>Age out of range</v>
      </c>
      <c r="M85" s="23" t="str">
        <f t="shared" si="33"/>
        <v>Age out of range</v>
      </c>
      <c r="N85" s="23" t="str">
        <f t="shared" si="34"/>
        <v>Age out of range</v>
      </c>
      <c r="O85" s="23" t="str">
        <f t="shared" si="35"/>
        <v>Age out of range</v>
      </c>
      <c r="P85" s="23" t="str">
        <f t="shared" si="36"/>
        <v>Age out of range</v>
      </c>
      <c r="Q85" s="23" t="e">
        <f t="shared" si="37"/>
        <v>#DIV/0!</v>
      </c>
      <c r="R85" s="17"/>
      <c r="S85" s="23">
        <v>69</v>
      </c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7"/>
      <c r="AM85" s="47"/>
      <c r="AN85" s="10" t="str">
        <f>IF($Z85="","",IF(OR($V85&lt;2.7,$V85&gt;90),"Age OOR",VLOOKUP(AN$14&amp;"-int-"&amp;$E85,Equations!$G:$I,3,0)+VLOOKUP(AN$14&amp;"-sexo-"&amp;$E85,Equations!$G:$I,3,0)*$U85+VLOOKUP(AN$14&amp;"-edad-"&amp;$E85,Equations!$G:$I,3,0)*$V85+VLOOKUP(AN$14&amp;"-est-"&amp;$E85,Equations!$G:$I,3,0)*(1/$W85)+VLOOKUP(AN$14&amp;"-imc-"&amp;$E85,Equations!$G:$I,3,0)*(1/$Q85)))</f>
        <v/>
      </c>
      <c r="AO85" s="10" t="str">
        <f>IF($Z85="","",IF(OR($V85&lt;2.7,$V85&gt;90),"Age OOR",AN85-1.6449*VLOOKUP(AN$14&amp;"-rse-"&amp;$E85,Equations!$G:$I,3,0)))</f>
        <v/>
      </c>
      <c r="AP85" s="10" t="str">
        <f>IF($Z85="","",IF(OR($V85&lt;2.7,$V85&gt;90),"Age OOR",AN85+1.6449*VLOOKUP(AN$14&amp;"-rse-"&amp;$E85,Equations!$G:$I,3,0)))</f>
        <v/>
      </c>
      <c r="AQ85" s="10" t="str">
        <f t="shared" si="38"/>
        <v/>
      </c>
      <c r="AR85" s="10" t="str">
        <f>IF($Z85="","",IF(OR($V85&lt;2.7,$V85&gt;90),"Age OOR",($Z85-AN85)/VLOOKUP(AN$14&amp;"-rse-"&amp;$E85,Equations!$G:$I,3,0)))</f>
        <v/>
      </c>
      <c r="AS85" s="10" t="str">
        <f>IF($AA85="","",IF(OR($V85&lt;2.7,$V85&gt;90),"Age OOR",VLOOKUP(AS$14&amp;"-int-"&amp;$F85,Equations!$G:$I,3,0)+VLOOKUP(AS$14&amp;"-sexo-"&amp;$F85,Equations!$G:$I,3,0)*$U85+VLOOKUP(AS$14&amp;"-edad-"&amp;$F85,Equations!$G:$I,3,0)*$V85+VLOOKUP(AS$14&amp;"-est-"&amp;$F85,Equations!$G:$I,3,0)*(1/$W85)+VLOOKUP(AS$14&amp;"-imc-"&amp;$F85,Equations!$G:$I,3,0)*(1/$Q85)))</f>
        <v/>
      </c>
      <c r="AT85" s="10" t="str">
        <f>IF($AA85="","",IF(OR($V85&lt;2.7,$V85&gt;90),"Age OOR",AS85-1.6449*VLOOKUP(AS$14&amp;"-rse-"&amp;$F85,Equations!$G:$I,3,0)))</f>
        <v/>
      </c>
      <c r="AU85" s="10" t="str">
        <f>IF($AA85="","",IF(OR($V85&lt;2.7,$V85&gt;90),"Age OOR",AS85+1.6449*VLOOKUP(AS$14&amp;"-rse-"&amp;$F85,Equations!$G:$I,3,0)))</f>
        <v/>
      </c>
      <c r="AV85" s="10" t="str">
        <f t="shared" si="39"/>
        <v/>
      </c>
      <c r="AW85" s="10" t="str">
        <f>IF($AA85="","",IF(OR($V85&lt;2.7,$V85&gt;90),"Age OOR",($AA85-AS85)/VLOOKUP(AS$14&amp;"-rse-"&amp;$F85,Equations!$G:$I,3,0)))</f>
        <v/>
      </c>
      <c r="AX85" s="10" t="str">
        <f>IF($AB85="","",IF(OR($V85&lt;2.7,$V85&gt;90),"Age OOR",VLOOKUP(AX$14&amp;"-int-"&amp;$G85,Equations!$G:$I,3,0)+VLOOKUP(AX$14&amp;"-sexo-"&amp;$G85,Equations!$G:$I,3,0)*$U85+VLOOKUP(AX$14&amp;"-edad-"&amp;$G85,Equations!$G:$I,3,0)*$V85+VLOOKUP(AX$14&amp;"-est-"&amp;$G85,Equations!$G:$I,3,0)*(1/$W85)+VLOOKUP(AX$14&amp;"-imc-"&amp;$G85,Equations!$G:$I,3,0)*(1/$Q85)))</f>
        <v/>
      </c>
      <c r="AY85" s="10" t="str">
        <f>IF($AB85="","",IF(OR($V85&lt;2.7,$V85&gt;90),"Age OOR",AX85-1.6449*VLOOKUP(AX$14&amp;"-rse-"&amp;$G85,Equations!$G:$I,3,0)))</f>
        <v/>
      </c>
      <c r="AZ85" s="10" t="str">
        <f>IF($AB85="","",IF(OR($V85&lt;2.7,$V85&gt;90),"Age OOR",AX85+1.6449*VLOOKUP(AX$14&amp;"-rse-"&amp;$G85,Equations!$G:$I,3,0)))</f>
        <v/>
      </c>
      <c r="BA85" s="10" t="str">
        <f t="shared" si="40"/>
        <v/>
      </c>
      <c r="BB85" s="10" t="str">
        <f>IF($AB85="","",IF(OR($V85&lt;2.7,$V85&gt;90),"Age OOR",($AB85-AX85)/VLOOKUP(AX$14&amp;"-rse-"&amp;$G85,Equations!$G:$I,3,0)))</f>
        <v/>
      </c>
      <c r="BC85" s="10" t="str">
        <f>IF($AC85="","",IF(OR($V85&lt;2.7,$V85&gt;90),"Age OOR",VLOOKUP(BC$14&amp;"-int-"&amp;$H85,Equations!$G:$I,3,0)+VLOOKUP(BC$14&amp;"-sexo-"&amp;$H85,Equations!$G:$I,3,0)*$U85+VLOOKUP(BC$14&amp;"-edad-"&amp;$H85,Equations!$G:$I,3,0)*$V85+VLOOKUP(BC$14&amp;"-est-"&amp;$H85,Equations!$G:$I,3,0)*(1/$W85)+VLOOKUP(BC$14&amp;"-imc-"&amp;$H85,Equations!$G:$I,3,0)*(1/$Q85)))</f>
        <v/>
      </c>
      <c r="BD85" s="10" t="str">
        <f>IF($AC85="","",IF(OR($V85&lt;2.7,$V85&gt;90),"Age OOR",BC85-1.6449*VLOOKUP(BC$14&amp;"-rse-"&amp;$H85,Equations!$G:$I,3,0)))</f>
        <v/>
      </c>
      <c r="BE85" s="10" t="str">
        <f>IF($AC85="","",IF(OR($V85&lt;2.7,$V85&gt;90),"Age OOR",BC85+1.6449*VLOOKUP(BC$14&amp;"-rse-"&amp;$H85,Equations!$G:$I,3,0)))</f>
        <v/>
      </c>
      <c r="BF85" s="10" t="str">
        <f t="shared" si="41"/>
        <v/>
      </c>
      <c r="BG85" s="10" t="str">
        <f>IF($AC85="","",IF(OR($V85&lt;2.7,$V85&gt;90),"Age OOR",($AC85-BC85)/VLOOKUP(BC$14&amp;"-rse-"&amp;$H85,Equations!$G:$I,3,0)))</f>
        <v/>
      </c>
      <c r="BH85" s="10" t="str">
        <f>IF($AD85="","",IF(OR($V85&lt;2.7,$V85&gt;90),"Age OOR",VLOOKUP(BH$14&amp;"-int-"&amp;$I85,Equations!$G:$I,3,0)+VLOOKUP(BH$14&amp;"-sexo-"&amp;$I85,Equations!$G:$I,3,0)*$U85+VLOOKUP(BH$14&amp;"-edad-"&amp;$I85,Equations!$G:$I,3,0)*$V85+VLOOKUP(BH$14&amp;"-est-"&amp;$I85,Equations!$G:$I,3,0)*(1/$W85)+VLOOKUP(BH$14&amp;"-imc-"&amp;$I85,Equations!$G:$I,3,0)*(1/$Q85)))</f>
        <v/>
      </c>
      <c r="BI85" s="10" t="str">
        <f>IF($AD85="","",IF(OR($V85&lt;2.7,$V85&gt;90),"Age OOR",BH85-1.6449*VLOOKUP(BH$14&amp;"-rse-"&amp;$I85,Equations!$G:$I,3,0)))</f>
        <v/>
      </c>
      <c r="BJ85" s="10" t="str">
        <f>IF($AD85="","",IF(OR($V85&lt;2.7,$V85&gt;90),"Age OOR",BH85+1.6449*VLOOKUP(BH$14&amp;"-rse-"&amp;$I85,Equations!$G:$I,3,0)))</f>
        <v/>
      </c>
      <c r="BK85" s="10" t="str">
        <f t="shared" si="42"/>
        <v/>
      </c>
      <c r="BL85" s="10" t="str">
        <f>IF($AD85="","",IF(OR($V85&lt;2.7,$V85&gt;90),"Age OOR",($AD85-BH85)/VLOOKUP(BH$14&amp;"-rse-"&amp;$I85,Equations!$G:$I,3,0)))</f>
        <v/>
      </c>
      <c r="BM85" s="10" t="str">
        <f>IF($AE85="","",IF(OR($V85&lt;2.7,$V85&gt;90),"Age OOR",VLOOKUP(BM$14&amp;"-int-"&amp;$J85,Equations!$G:$I,3,0)+VLOOKUP(BM$14&amp;"-sexo-"&amp;$J85,Equations!$G:$I,3,0)*$U85+VLOOKUP(BM$14&amp;"-edad-"&amp;$J85,Equations!$G:$I,3,0)*$V85+VLOOKUP(BM$14&amp;"-est-"&amp;$J85,Equations!$G:$I,3,0)*(1/$W85)+VLOOKUP(BM$14&amp;"-imc-"&amp;$J85,Equations!$G:$I,3,0)*(1/$Q85)))</f>
        <v/>
      </c>
      <c r="BN85" s="10" t="str">
        <f>IF($AE85="","",IF(OR($V85&lt;2.7,$V85&gt;90),"Age OOR",BM85-1.6449*VLOOKUP(BM$14&amp;"-rse-"&amp;$J85,Equations!$G:$I,3,0)))</f>
        <v/>
      </c>
      <c r="BO85" s="10" t="str">
        <f>IF($AE85="","",IF(OR($V85&lt;2.7,$V85&gt;90),"Age OOR",BM85+1.6449*VLOOKUP(BM$14&amp;"-rse-"&amp;$J85,Equations!$G:$I,3,0)))</f>
        <v/>
      </c>
      <c r="BP85" s="10" t="str">
        <f t="shared" si="43"/>
        <v/>
      </c>
      <c r="BQ85" s="10" t="str">
        <f>IF($AE85="","",IF(OR($V85&lt;2.7,$V85&gt;90),"Age OOR",($AE85-BM85)/VLOOKUP(BM$14&amp;"-rse-"&amp;$J85,Equations!$G:$I,3,0)))</f>
        <v/>
      </c>
      <c r="BR85" s="10" t="str">
        <f>IF($AF85="","",IF(OR($V85&lt;2.7,$V85&gt;90),"Age OOR",VLOOKUP(BR$14&amp;"-int-"&amp;$K85,Equations!$G:$I,3,0)+VLOOKUP(BR$14&amp;"-sexo-"&amp;$K85,Equations!$G:$I,3,0)*$U85+VLOOKUP(BR$14&amp;"-edad-"&amp;$K85,Equations!$G:$I,3,0)*$V85+VLOOKUP(BR$14&amp;"-est-"&amp;$K85,Equations!$G:$I,3,0)*(1/$W85)+VLOOKUP(BR$14&amp;"-imc-"&amp;$K85,Equations!$G:$I,3,0)*(1/$Q85)))</f>
        <v/>
      </c>
      <c r="BS85" s="10" t="str">
        <f>IF($AF85="","",IF(OR($V85&lt;2.7,$V85&gt;90),"Age OOR",BR85-1.6449*VLOOKUP(BR$14&amp;"-rse-"&amp;$K85,Equations!$G:$I,3,0)))</f>
        <v/>
      </c>
      <c r="BT85" s="10" t="str">
        <f>IF($AF85="","",IF(OR($V85&lt;2.7,$V85&gt;90),"Age OOR",BR85+1.6449*VLOOKUP(BR$14&amp;"-rse-"&amp;$K85,Equations!$G:$I,3,0)))</f>
        <v/>
      </c>
      <c r="BU85" s="10" t="str">
        <f t="shared" si="44"/>
        <v/>
      </c>
      <c r="BV85" s="10" t="str">
        <f>IF($AF85="","",IF(OR($V85&lt;2.7,$V85&gt;90),"Age OOR",($AF85-BR85)/VLOOKUP(BR$14&amp;"-rse-"&amp;$K85,Equations!$G:$I,3,0)))</f>
        <v/>
      </c>
      <c r="BW85" s="10" t="str">
        <f>IF($AG85="","",IF(OR($V85&lt;2.7,$V85&gt;90),"Age OOR",VLOOKUP(BW$14&amp;"-int-"&amp;$L85,Equations!$G:$I,3,0)+VLOOKUP(BW$14&amp;"-sexo-"&amp;$L85,Equations!$G:$I,3,0)*$U85+VLOOKUP(BW$14&amp;"-edad-"&amp;$L85,Equations!$G:$I,3,0)*$V85+VLOOKUP(BW$14&amp;"-est-"&amp;$L85,Equations!$G:$I,3,0)*(1/$W85)+VLOOKUP(BW$14&amp;"-imc-"&amp;$L85,Equations!$G:$I,3,0)*(1/$Q85)))</f>
        <v/>
      </c>
      <c r="BX85" s="10" t="str">
        <f>IF($AG85="","",IF(OR($V85&lt;2.7,$V85&gt;90),"Age OOR",BW85-1.6449*VLOOKUP(BW$14&amp;"-rse-"&amp;$L85,Equations!$G:$I,3,0)))</f>
        <v/>
      </c>
      <c r="BY85" s="10" t="str">
        <f>IF($AG85="","",IF(OR($V85&lt;2.7,$V85&gt;90),"Age OOR",BW85+1.6449*VLOOKUP(BW$14&amp;"-rse-"&amp;$L85,Equations!$G:$I,3,0)))</f>
        <v/>
      </c>
      <c r="BZ85" s="10" t="str">
        <f t="shared" si="45"/>
        <v/>
      </c>
      <c r="CA85" s="10" t="str">
        <f>IF($AG85="","",IF(OR($V85&lt;2.7,$V85&gt;90),"Age OOR",($AG85-BW85)/VLOOKUP(BW$14&amp;"-rse-"&amp;$L85,Equations!$G:$I,3,0)))</f>
        <v/>
      </c>
      <c r="CB85" s="10" t="str">
        <f>IF($AH85="","",IF(OR($V85&lt;2.7,$V85&gt;90),"Age OOR",VLOOKUP(CB$14&amp;"-int-"&amp;$M85,Equations!$G:$I,3,0)+VLOOKUP(CB$14&amp;"-sexo-"&amp;$M85,Equations!$G:$I,3,0)*$U85+VLOOKUP(CB$14&amp;"-edad-"&amp;$M85,Equations!$G:$I,3,0)*$V85+VLOOKUP(CB$14&amp;"-est-"&amp;$M85,Equations!$G:$I,3,0)*(1/$W85)+VLOOKUP(CB$14&amp;"-imc-"&amp;$M85,Equations!$G:$I,3,0)*(1/$Q85)))</f>
        <v/>
      </c>
      <c r="CC85" s="10" t="str">
        <f>IF($AH85="","",IF(OR($V85&lt;2.7,$V85&gt;90),"Age OOR",CB85-1.6449*VLOOKUP(CB$14&amp;"-rse-"&amp;$M85,Equations!$G:$I,3,0)))</f>
        <v/>
      </c>
      <c r="CD85" s="10" t="str">
        <f>IF($AH85="","",IF(OR($V85&lt;2.7,$V85&gt;90),"Age OOR",CB85+1.6449*VLOOKUP(CB$14&amp;"-rse-"&amp;$M85,Equations!$G:$I,3,0)))</f>
        <v/>
      </c>
      <c r="CE85" s="10" t="str">
        <f t="shared" si="46"/>
        <v/>
      </c>
      <c r="CF85" s="10" t="str">
        <f>IF($AH85="","",IF(OR($V85&lt;2.7,$V85&gt;90),"Age OOR",($AH85-CB85)/VLOOKUP(CB$14&amp;"-rse-"&amp;$M85,Equations!$G:$I,3,0)))</f>
        <v/>
      </c>
      <c r="CG85" s="10" t="str">
        <f>IF($AI85="","",IF(OR($V85&lt;2.7,$V85&gt;90),"Age OOR",VLOOKUP(CG$14&amp;"-int-"&amp;$N85,Equations!$G:$I,3,0)+VLOOKUP(CG$14&amp;"-sexo-"&amp;$N85,Equations!$G:$I,3,0)*$U85+VLOOKUP(CG$14&amp;"-edad-"&amp;$N85,Equations!$G:$I,3,0)*$V85+VLOOKUP(CG$14&amp;"-est-"&amp;$N85,Equations!$G:$I,3,0)*(1/$W85)+VLOOKUP(CG$14&amp;"-imc-"&amp;$N85,Equations!$G:$I,3,0)*(1/$Q85)))</f>
        <v/>
      </c>
      <c r="CH85" s="10" t="str">
        <f>IF($AI85="","",IF(OR($V85&lt;2.7,$V85&gt;90),"Age OOR",CG85-1.6449*VLOOKUP(CG$14&amp;"-rse-"&amp;$N85,Equations!$G:$I,3,0)))</f>
        <v/>
      </c>
      <c r="CI85" s="10" t="str">
        <f>IF($AI85="","",IF(OR($V85&lt;2.7,$V85&gt;90),"Age OOR",CG85+1.6449*VLOOKUP(CG$14&amp;"-rse-"&amp;$N85,Equations!$G:$I,3,0)))</f>
        <v/>
      </c>
      <c r="CJ85" s="10" t="str">
        <f t="shared" si="47"/>
        <v/>
      </c>
      <c r="CK85" s="10" t="str">
        <f>IF($AI85="","",IF(OR($V85&lt;2.7,$V85&gt;90),"Age OOR",($AI85-CG85)/VLOOKUP(CG$14&amp;"-rse-"&amp;$N85,Equations!$G:$I,3,0)))</f>
        <v/>
      </c>
      <c r="CL85" s="10" t="str">
        <f>IF($AJ85="","",IF(OR($V85&lt;2.7,$V85&gt;90),"Age OOR",VLOOKUP(CL$14&amp;"-int-"&amp;$O85,Equations!$G:$I,3,0)+VLOOKUP(CL$14&amp;"-sexo-"&amp;$O85,Equations!$G:$I,3,0)*$U85+VLOOKUP(CL$14&amp;"-edad-"&amp;$O85,Equations!$G:$I,3,0)*$V85+VLOOKUP(CL$14&amp;"-est-"&amp;$O85,Equations!$G:$I,3,0)*(1/$W85)+VLOOKUP(CL$14&amp;"-imc-"&amp;$O85,Equations!$G:$I,3,0)*(1/$Q85)))</f>
        <v/>
      </c>
      <c r="CM85" s="10" t="str">
        <f>IF($AJ85="","",IF(OR($V85&lt;2.7,$V85&gt;90),"Age OOR",CL85-1.6449*VLOOKUP(CL$14&amp;"-rse-"&amp;$O85,Equations!$G:$I,3,0)))</f>
        <v/>
      </c>
      <c r="CN85" s="10" t="str">
        <f>IF($AJ85="","",IF(OR($V85&lt;2.7,$V85&gt;90),"Age OOR",CL85+1.6449*VLOOKUP(CL$14&amp;"-rse-"&amp;$O85,Equations!$G:$I,3,0)))</f>
        <v/>
      </c>
      <c r="CO85" s="10" t="str">
        <f t="shared" si="48"/>
        <v/>
      </c>
      <c r="CP85" s="10" t="str">
        <f>IF($AJ85="","",IF(OR($V85&lt;2.7,$V85&gt;90),"Age OOR",($AJ85-CL85)/VLOOKUP(CL$14&amp;"-rse-"&amp;$O85,Equations!$G:$I,3,0)))</f>
        <v/>
      </c>
      <c r="CQ85" s="10" t="str">
        <f>IF($AK85="","",IF(OR($V85&lt;2.7,$V85&gt;90),"Age OOR",EXP(VLOOKUP(CQ$14&amp;"-int-"&amp;$P85,Equations!$G:$I,3,0)+VLOOKUP(CQ$14&amp;"-sexo-"&amp;$P85,Equations!$G:$I,3,0)*$U85+VLOOKUP(CQ$14&amp;"-edad-"&amp;$P85,Equations!$G:$I,3,0)*$V85+VLOOKUP(CQ$14&amp;"-est-"&amp;$P85,Equations!$G:$I,3,0)*(1/$W85)+VLOOKUP(CQ$14&amp;"-imc-"&amp;$P85,Equations!$G:$I,3,0)*(1/$Q85))))</f>
        <v/>
      </c>
      <c r="CR85" s="10" t="str">
        <f>IF($AK85="","",IF(OR($V85&lt;2.7,$V85&gt;90),"Age OOR",EXP(LN(CQ85)-1.6449*VLOOKUP(CQ$14&amp;"-rse-"&amp;$P85,Equations!$G:$I,3,0))))</f>
        <v/>
      </c>
      <c r="CS85" s="10" t="str">
        <f>IF($AK85="","",IF(OR($V85&lt;2.7,$V85&gt;90),"Age OOR",EXP(LN(CQ85)+1.6449*VLOOKUP(CQ$14&amp;"-rse-"&amp;$P85,Equations!$G:$I,3,0))))</f>
        <v/>
      </c>
      <c r="CT85" s="10" t="str">
        <f t="shared" si="49"/>
        <v/>
      </c>
      <c r="CU85" s="10" t="str">
        <f>IF($AK85="","",IF(OR($V85&lt;2.7,$V85&gt;90),"Age OOR",(LN($AK85)-LN(CQ85))/VLOOKUP(CQ$14&amp;"-rse-"&amp;$P85,Equations!$G:$I,3,0)))</f>
        <v/>
      </c>
      <c r="CV85" s="47"/>
    </row>
    <row r="86" spans="5:100" x14ac:dyDescent="0.2">
      <c r="E86" s="23" t="str">
        <f t="shared" si="25"/>
        <v>Age out of range</v>
      </c>
      <c r="F86" s="23" t="str">
        <f t="shared" si="26"/>
        <v>Age out of range</v>
      </c>
      <c r="G86" s="23" t="str">
        <f t="shared" si="27"/>
        <v>Age out of range</v>
      </c>
      <c r="H86" s="23" t="str">
        <f t="shared" si="28"/>
        <v>Age out of range</v>
      </c>
      <c r="I86" s="23" t="str">
        <f t="shared" si="29"/>
        <v>Age out of range</v>
      </c>
      <c r="J86" s="23" t="str">
        <f t="shared" si="30"/>
        <v>Age out of range</v>
      </c>
      <c r="K86" s="23" t="str">
        <f t="shared" si="31"/>
        <v>Age out of range</v>
      </c>
      <c r="L86" s="23" t="str">
        <f t="shared" si="32"/>
        <v>Age out of range</v>
      </c>
      <c r="M86" s="23" t="str">
        <f t="shared" si="33"/>
        <v>Age out of range</v>
      </c>
      <c r="N86" s="23" t="str">
        <f t="shared" si="34"/>
        <v>Age out of range</v>
      </c>
      <c r="O86" s="23" t="str">
        <f t="shared" si="35"/>
        <v>Age out of range</v>
      </c>
      <c r="P86" s="23" t="str">
        <f t="shared" si="36"/>
        <v>Age out of range</v>
      </c>
      <c r="Q86" s="23" t="e">
        <f t="shared" si="37"/>
        <v>#DIV/0!</v>
      </c>
      <c r="R86" s="17"/>
      <c r="S86" s="23">
        <v>70</v>
      </c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7"/>
      <c r="AM86" s="47"/>
      <c r="AN86" s="10" t="str">
        <f>IF($Z86="","",IF(OR($V86&lt;2.7,$V86&gt;90),"Age OOR",VLOOKUP(AN$14&amp;"-int-"&amp;$E86,Equations!$G:$I,3,0)+VLOOKUP(AN$14&amp;"-sexo-"&amp;$E86,Equations!$G:$I,3,0)*$U86+VLOOKUP(AN$14&amp;"-edad-"&amp;$E86,Equations!$G:$I,3,0)*$V86+VLOOKUP(AN$14&amp;"-est-"&amp;$E86,Equations!$G:$I,3,0)*(1/$W86)+VLOOKUP(AN$14&amp;"-imc-"&amp;$E86,Equations!$G:$I,3,0)*(1/$Q86)))</f>
        <v/>
      </c>
      <c r="AO86" s="10" t="str">
        <f>IF($Z86="","",IF(OR($V86&lt;2.7,$V86&gt;90),"Age OOR",AN86-1.6449*VLOOKUP(AN$14&amp;"-rse-"&amp;$E86,Equations!$G:$I,3,0)))</f>
        <v/>
      </c>
      <c r="AP86" s="10" t="str">
        <f>IF($Z86="","",IF(OR($V86&lt;2.7,$V86&gt;90),"Age OOR",AN86+1.6449*VLOOKUP(AN$14&amp;"-rse-"&amp;$E86,Equations!$G:$I,3,0)))</f>
        <v/>
      </c>
      <c r="AQ86" s="10" t="str">
        <f t="shared" si="38"/>
        <v/>
      </c>
      <c r="AR86" s="10" t="str">
        <f>IF($Z86="","",IF(OR($V86&lt;2.7,$V86&gt;90),"Age OOR",($Z86-AN86)/VLOOKUP(AN$14&amp;"-rse-"&amp;$E86,Equations!$G:$I,3,0)))</f>
        <v/>
      </c>
      <c r="AS86" s="10" t="str">
        <f>IF($AA86="","",IF(OR($V86&lt;2.7,$V86&gt;90),"Age OOR",VLOOKUP(AS$14&amp;"-int-"&amp;$F86,Equations!$G:$I,3,0)+VLOOKUP(AS$14&amp;"-sexo-"&amp;$F86,Equations!$G:$I,3,0)*$U86+VLOOKUP(AS$14&amp;"-edad-"&amp;$F86,Equations!$G:$I,3,0)*$V86+VLOOKUP(AS$14&amp;"-est-"&amp;$F86,Equations!$G:$I,3,0)*(1/$W86)+VLOOKUP(AS$14&amp;"-imc-"&amp;$F86,Equations!$G:$I,3,0)*(1/$Q86)))</f>
        <v/>
      </c>
      <c r="AT86" s="10" t="str">
        <f>IF($AA86="","",IF(OR($V86&lt;2.7,$V86&gt;90),"Age OOR",AS86-1.6449*VLOOKUP(AS$14&amp;"-rse-"&amp;$F86,Equations!$G:$I,3,0)))</f>
        <v/>
      </c>
      <c r="AU86" s="10" t="str">
        <f>IF($AA86="","",IF(OR($V86&lt;2.7,$V86&gt;90),"Age OOR",AS86+1.6449*VLOOKUP(AS$14&amp;"-rse-"&amp;$F86,Equations!$G:$I,3,0)))</f>
        <v/>
      </c>
      <c r="AV86" s="10" t="str">
        <f t="shared" si="39"/>
        <v/>
      </c>
      <c r="AW86" s="10" t="str">
        <f>IF($AA86="","",IF(OR($V86&lt;2.7,$V86&gt;90),"Age OOR",($AA86-AS86)/VLOOKUP(AS$14&amp;"-rse-"&amp;$F86,Equations!$G:$I,3,0)))</f>
        <v/>
      </c>
      <c r="AX86" s="10" t="str">
        <f>IF($AB86="","",IF(OR($V86&lt;2.7,$V86&gt;90),"Age OOR",VLOOKUP(AX$14&amp;"-int-"&amp;$G86,Equations!$G:$I,3,0)+VLOOKUP(AX$14&amp;"-sexo-"&amp;$G86,Equations!$G:$I,3,0)*$U86+VLOOKUP(AX$14&amp;"-edad-"&amp;$G86,Equations!$G:$I,3,0)*$V86+VLOOKUP(AX$14&amp;"-est-"&amp;$G86,Equations!$G:$I,3,0)*(1/$W86)+VLOOKUP(AX$14&amp;"-imc-"&amp;$G86,Equations!$G:$I,3,0)*(1/$Q86)))</f>
        <v/>
      </c>
      <c r="AY86" s="10" t="str">
        <f>IF($AB86="","",IF(OR($V86&lt;2.7,$V86&gt;90),"Age OOR",AX86-1.6449*VLOOKUP(AX$14&amp;"-rse-"&amp;$G86,Equations!$G:$I,3,0)))</f>
        <v/>
      </c>
      <c r="AZ86" s="10" t="str">
        <f>IF($AB86="","",IF(OR($V86&lt;2.7,$V86&gt;90),"Age OOR",AX86+1.6449*VLOOKUP(AX$14&amp;"-rse-"&amp;$G86,Equations!$G:$I,3,0)))</f>
        <v/>
      </c>
      <c r="BA86" s="10" t="str">
        <f t="shared" si="40"/>
        <v/>
      </c>
      <c r="BB86" s="10" t="str">
        <f>IF($AB86="","",IF(OR($V86&lt;2.7,$V86&gt;90),"Age OOR",($AB86-AX86)/VLOOKUP(AX$14&amp;"-rse-"&amp;$G86,Equations!$G:$I,3,0)))</f>
        <v/>
      </c>
      <c r="BC86" s="10" t="str">
        <f>IF($AC86="","",IF(OR($V86&lt;2.7,$V86&gt;90),"Age OOR",VLOOKUP(BC$14&amp;"-int-"&amp;$H86,Equations!$G:$I,3,0)+VLOOKUP(BC$14&amp;"-sexo-"&amp;$H86,Equations!$G:$I,3,0)*$U86+VLOOKUP(BC$14&amp;"-edad-"&amp;$H86,Equations!$G:$I,3,0)*$V86+VLOOKUP(BC$14&amp;"-est-"&amp;$H86,Equations!$G:$I,3,0)*(1/$W86)+VLOOKUP(BC$14&amp;"-imc-"&amp;$H86,Equations!$G:$I,3,0)*(1/$Q86)))</f>
        <v/>
      </c>
      <c r="BD86" s="10" t="str">
        <f>IF($AC86="","",IF(OR($V86&lt;2.7,$V86&gt;90),"Age OOR",BC86-1.6449*VLOOKUP(BC$14&amp;"-rse-"&amp;$H86,Equations!$G:$I,3,0)))</f>
        <v/>
      </c>
      <c r="BE86" s="10" t="str">
        <f>IF($AC86="","",IF(OR($V86&lt;2.7,$V86&gt;90),"Age OOR",BC86+1.6449*VLOOKUP(BC$14&amp;"-rse-"&amp;$H86,Equations!$G:$I,3,0)))</f>
        <v/>
      </c>
      <c r="BF86" s="10" t="str">
        <f t="shared" si="41"/>
        <v/>
      </c>
      <c r="BG86" s="10" t="str">
        <f>IF($AC86="","",IF(OR($V86&lt;2.7,$V86&gt;90),"Age OOR",($AC86-BC86)/VLOOKUP(BC$14&amp;"-rse-"&amp;$H86,Equations!$G:$I,3,0)))</f>
        <v/>
      </c>
      <c r="BH86" s="10" t="str">
        <f>IF($AD86="","",IF(OR($V86&lt;2.7,$V86&gt;90),"Age OOR",VLOOKUP(BH$14&amp;"-int-"&amp;$I86,Equations!$G:$I,3,0)+VLOOKUP(BH$14&amp;"-sexo-"&amp;$I86,Equations!$G:$I,3,0)*$U86+VLOOKUP(BH$14&amp;"-edad-"&amp;$I86,Equations!$G:$I,3,0)*$V86+VLOOKUP(BH$14&amp;"-est-"&amp;$I86,Equations!$G:$I,3,0)*(1/$W86)+VLOOKUP(BH$14&amp;"-imc-"&amp;$I86,Equations!$G:$I,3,0)*(1/$Q86)))</f>
        <v/>
      </c>
      <c r="BI86" s="10" t="str">
        <f>IF($AD86="","",IF(OR($V86&lt;2.7,$V86&gt;90),"Age OOR",BH86-1.6449*VLOOKUP(BH$14&amp;"-rse-"&amp;$I86,Equations!$G:$I,3,0)))</f>
        <v/>
      </c>
      <c r="BJ86" s="10" t="str">
        <f>IF($AD86="","",IF(OR($V86&lt;2.7,$V86&gt;90),"Age OOR",BH86+1.6449*VLOOKUP(BH$14&amp;"-rse-"&amp;$I86,Equations!$G:$I,3,0)))</f>
        <v/>
      </c>
      <c r="BK86" s="10" t="str">
        <f t="shared" si="42"/>
        <v/>
      </c>
      <c r="BL86" s="10" t="str">
        <f>IF($AD86="","",IF(OR($V86&lt;2.7,$V86&gt;90),"Age OOR",($AD86-BH86)/VLOOKUP(BH$14&amp;"-rse-"&amp;$I86,Equations!$G:$I,3,0)))</f>
        <v/>
      </c>
      <c r="BM86" s="10" t="str">
        <f>IF($AE86="","",IF(OR($V86&lt;2.7,$V86&gt;90),"Age OOR",VLOOKUP(BM$14&amp;"-int-"&amp;$J86,Equations!$G:$I,3,0)+VLOOKUP(BM$14&amp;"-sexo-"&amp;$J86,Equations!$G:$I,3,0)*$U86+VLOOKUP(BM$14&amp;"-edad-"&amp;$J86,Equations!$G:$I,3,0)*$V86+VLOOKUP(BM$14&amp;"-est-"&amp;$J86,Equations!$G:$I,3,0)*(1/$W86)+VLOOKUP(BM$14&amp;"-imc-"&amp;$J86,Equations!$G:$I,3,0)*(1/$Q86)))</f>
        <v/>
      </c>
      <c r="BN86" s="10" t="str">
        <f>IF($AE86="","",IF(OR($V86&lt;2.7,$V86&gt;90),"Age OOR",BM86-1.6449*VLOOKUP(BM$14&amp;"-rse-"&amp;$J86,Equations!$G:$I,3,0)))</f>
        <v/>
      </c>
      <c r="BO86" s="10" t="str">
        <f>IF($AE86="","",IF(OR($V86&lt;2.7,$V86&gt;90),"Age OOR",BM86+1.6449*VLOOKUP(BM$14&amp;"-rse-"&amp;$J86,Equations!$G:$I,3,0)))</f>
        <v/>
      </c>
      <c r="BP86" s="10" t="str">
        <f t="shared" si="43"/>
        <v/>
      </c>
      <c r="BQ86" s="10" t="str">
        <f>IF($AE86="","",IF(OR($V86&lt;2.7,$V86&gt;90),"Age OOR",($AE86-BM86)/VLOOKUP(BM$14&amp;"-rse-"&amp;$J86,Equations!$G:$I,3,0)))</f>
        <v/>
      </c>
      <c r="BR86" s="10" t="str">
        <f>IF($AF86="","",IF(OR($V86&lt;2.7,$V86&gt;90),"Age OOR",VLOOKUP(BR$14&amp;"-int-"&amp;$K86,Equations!$G:$I,3,0)+VLOOKUP(BR$14&amp;"-sexo-"&amp;$K86,Equations!$G:$I,3,0)*$U86+VLOOKUP(BR$14&amp;"-edad-"&amp;$K86,Equations!$G:$I,3,0)*$V86+VLOOKUP(BR$14&amp;"-est-"&amp;$K86,Equations!$G:$I,3,0)*(1/$W86)+VLOOKUP(BR$14&amp;"-imc-"&amp;$K86,Equations!$G:$I,3,0)*(1/$Q86)))</f>
        <v/>
      </c>
      <c r="BS86" s="10" t="str">
        <f>IF($AF86="","",IF(OR($V86&lt;2.7,$V86&gt;90),"Age OOR",BR86-1.6449*VLOOKUP(BR$14&amp;"-rse-"&amp;$K86,Equations!$G:$I,3,0)))</f>
        <v/>
      </c>
      <c r="BT86" s="10" t="str">
        <f>IF($AF86="","",IF(OR($V86&lt;2.7,$V86&gt;90),"Age OOR",BR86+1.6449*VLOOKUP(BR$14&amp;"-rse-"&amp;$K86,Equations!$G:$I,3,0)))</f>
        <v/>
      </c>
      <c r="BU86" s="10" t="str">
        <f t="shared" si="44"/>
        <v/>
      </c>
      <c r="BV86" s="10" t="str">
        <f>IF($AF86="","",IF(OR($V86&lt;2.7,$V86&gt;90),"Age OOR",($AF86-BR86)/VLOOKUP(BR$14&amp;"-rse-"&amp;$K86,Equations!$G:$I,3,0)))</f>
        <v/>
      </c>
      <c r="BW86" s="10" t="str">
        <f>IF($AG86="","",IF(OR($V86&lt;2.7,$V86&gt;90),"Age OOR",VLOOKUP(BW$14&amp;"-int-"&amp;$L86,Equations!$G:$I,3,0)+VLOOKUP(BW$14&amp;"-sexo-"&amp;$L86,Equations!$G:$I,3,0)*$U86+VLOOKUP(BW$14&amp;"-edad-"&amp;$L86,Equations!$G:$I,3,0)*$V86+VLOOKUP(BW$14&amp;"-est-"&amp;$L86,Equations!$G:$I,3,0)*(1/$W86)+VLOOKUP(BW$14&amp;"-imc-"&amp;$L86,Equations!$G:$I,3,0)*(1/$Q86)))</f>
        <v/>
      </c>
      <c r="BX86" s="10" t="str">
        <f>IF($AG86="","",IF(OR($V86&lt;2.7,$V86&gt;90),"Age OOR",BW86-1.6449*VLOOKUP(BW$14&amp;"-rse-"&amp;$L86,Equations!$G:$I,3,0)))</f>
        <v/>
      </c>
      <c r="BY86" s="10" t="str">
        <f>IF($AG86="","",IF(OR($V86&lt;2.7,$V86&gt;90),"Age OOR",BW86+1.6449*VLOOKUP(BW$14&amp;"-rse-"&amp;$L86,Equations!$G:$I,3,0)))</f>
        <v/>
      </c>
      <c r="BZ86" s="10" t="str">
        <f t="shared" si="45"/>
        <v/>
      </c>
      <c r="CA86" s="10" t="str">
        <f>IF($AG86="","",IF(OR($V86&lt;2.7,$V86&gt;90),"Age OOR",($AG86-BW86)/VLOOKUP(BW$14&amp;"-rse-"&amp;$L86,Equations!$G:$I,3,0)))</f>
        <v/>
      </c>
      <c r="CB86" s="10" t="str">
        <f>IF($AH86="","",IF(OR($V86&lt;2.7,$V86&gt;90),"Age OOR",VLOOKUP(CB$14&amp;"-int-"&amp;$M86,Equations!$G:$I,3,0)+VLOOKUP(CB$14&amp;"-sexo-"&amp;$M86,Equations!$G:$I,3,0)*$U86+VLOOKUP(CB$14&amp;"-edad-"&amp;$M86,Equations!$G:$I,3,0)*$V86+VLOOKUP(CB$14&amp;"-est-"&amp;$M86,Equations!$G:$I,3,0)*(1/$W86)+VLOOKUP(CB$14&amp;"-imc-"&amp;$M86,Equations!$G:$I,3,0)*(1/$Q86)))</f>
        <v/>
      </c>
      <c r="CC86" s="10" t="str">
        <f>IF($AH86="","",IF(OR($V86&lt;2.7,$V86&gt;90),"Age OOR",CB86-1.6449*VLOOKUP(CB$14&amp;"-rse-"&amp;$M86,Equations!$G:$I,3,0)))</f>
        <v/>
      </c>
      <c r="CD86" s="10" t="str">
        <f>IF($AH86="","",IF(OR($V86&lt;2.7,$V86&gt;90),"Age OOR",CB86+1.6449*VLOOKUP(CB$14&amp;"-rse-"&amp;$M86,Equations!$G:$I,3,0)))</f>
        <v/>
      </c>
      <c r="CE86" s="10" t="str">
        <f t="shared" si="46"/>
        <v/>
      </c>
      <c r="CF86" s="10" t="str">
        <f>IF($AH86="","",IF(OR($V86&lt;2.7,$V86&gt;90),"Age OOR",($AH86-CB86)/VLOOKUP(CB$14&amp;"-rse-"&amp;$M86,Equations!$G:$I,3,0)))</f>
        <v/>
      </c>
      <c r="CG86" s="10" t="str">
        <f>IF($AI86="","",IF(OR($V86&lt;2.7,$V86&gt;90),"Age OOR",VLOOKUP(CG$14&amp;"-int-"&amp;$N86,Equations!$G:$I,3,0)+VLOOKUP(CG$14&amp;"-sexo-"&amp;$N86,Equations!$G:$I,3,0)*$U86+VLOOKUP(CG$14&amp;"-edad-"&amp;$N86,Equations!$G:$I,3,0)*$V86+VLOOKUP(CG$14&amp;"-est-"&amp;$N86,Equations!$G:$I,3,0)*(1/$W86)+VLOOKUP(CG$14&amp;"-imc-"&amp;$N86,Equations!$G:$I,3,0)*(1/$Q86)))</f>
        <v/>
      </c>
      <c r="CH86" s="10" t="str">
        <f>IF($AI86="","",IF(OR($V86&lt;2.7,$V86&gt;90),"Age OOR",CG86-1.6449*VLOOKUP(CG$14&amp;"-rse-"&amp;$N86,Equations!$G:$I,3,0)))</f>
        <v/>
      </c>
      <c r="CI86" s="10" t="str">
        <f>IF($AI86="","",IF(OR($V86&lt;2.7,$V86&gt;90),"Age OOR",CG86+1.6449*VLOOKUP(CG$14&amp;"-rse-"&amp;$N86,Equations!$G:$I,3,0)))</f>
        <v/>
      </c>
      <c r="CJ86" s="10" t="str">
        <f t="shared" si="47"/>
        <v/>
      </c>
      <c r="CK86" s="10" t="str">
        <f>IF($AI86="","",IF(OR($V86&lt;2.7,$V86&gt;90),"Age OOR",($AI86-CG86)/VLOOKUP(CG$14&amp;"-rse-"&amp;$N86,Equations!$G:$I,3,0)))</f>
        <v/>
      </c>
      <c r="CL86" s="10" t="str">
        <f>IF($AJ86="","",IF(OR($V86&lt;2.7,$V86&gt;90),"Age OOR",VLOOKUP(CL$14&amp;"-int-"&amp;$O86,Equations!$G:$I,3,0)+VLOOKUP(CL$14&amp;"-sexo-"&amp;$O86,Equations!$G:$I,3,0)*$U86+VLOOKUP(CL$14&amp;"-edad-"&amp;$O86,Equations!$G:$I,3,0)*$V86+VLOOKUP(CL$14&amp;"-est-"&amp;$O86,Equations!$G:$I,3,0)*(1/$W86)+VLOOKUP(CL$14&amp;"-imc-"&amp;$O86,Equations!$G:$I,3,0)*(1/$Q86)))</f>
        <v/>
      </c>
      <c r="CM86" s="10" t="str">
        <f>IF($AJ86="","",IF(OR($V86&lt;2.7,$V86&gt;90),"Age OOR",CL86-1.6449*VLOOKUP(CL$14&amp;"-rse-"&amp;$O86,Equations!$G:$I,3,0)))</f>
        <v/>
      </c>
      <c r="CN86" s="10" t="str">
        <f>IF($AJ86="","",IF(OR($V86&lt;2.7,$V86&gt;90),"Age OOR",CL86+1.6449*VLOOKUP(CL$14&amp;"-rse-"&amp;$O86,Equations!$G:$I,3,0)))</f>
        <v/>
      </c>
      <c r="CO86" s="10" t="str">
        <f t="shared" si="48"/>
        <v/>
      </c>
      <c r="CP86" s="10" t="str">
        <f>IF($AJ86="","",IF(OR($V86&lt;2.7,$V86&gt;90),"Age OOR",($AJ86-CL86)/VLOOKUP(CL$14&amp;"-rse-"&amp;$O86,Equations!$G:$I,3,0)))</f>
        <v/>
      </c>
      <c r="CQ86" s="10" t="str">
        <f>IF($AK86="","",IF(OR($V86&lt;2.7,$V86&gt;90),"Age OOR",EXP(VLOOKUP(CQ$14&amp;"-int-"&amp;$P86,Equations!$G:$I,3,0)+VLOOKUP(CQ$14&amp;"-sexo-"&amp;$P86,Equations!$G:$I,3,0)*$U86+VLOOKUP(CQ$14&amp;"-edad-"&amp;$P86,Equations!$G:$I,3,0)*$V86+VLOOKUP(CQ$14&amp;"-est-"&amp;$P86,Equations!$G:$I,3,0)*(1/$W86)+VLOOKUP(CQ$14&amp;"-imc-"&amp;$P86,Equations!$G:$I,3,0)*(1/$Q86))))</f>
        <v/>
      </c>
      <c r="CR86" s="10" t="str">
        <f>IF($AK86="","",IF(OR($V86&lt;2.7,$V86&gt;90),"Age OOR",EXP(LN(CQ86)-1.6449*VLOOKUP(CQ$14&amp;"-rse-"&amp;$P86,Equations!$G:$I,3,0))))</f>
        <v/>
      </c>
      <c r="CS86" s="10" t="str">
        <f>IF($AK86="","",IF(OR($V86&lt;2.7,$V86&gt;90),"Age OOR",EXP(LN(CQ86)+1.6449*VLOOKUP(CQ$14&amp;"-rse-"&amp;$P86,Equations!$G:$I,3,0))))</f>
        <v/>
      </c>
      <c r="CT86" s="10" t="str">
        <f t="shared" si="49"/>
        <v/>
      </c>
      <c r="CU86" s="10" t="str">
        <f>IF($AK86="","",IF(OR($V86&lt;2.7,$V86&gt;90),"Age OOR",(LN($AK86)-LN(CQ86))/VLOOKUP(CQ$14&amp;"-rse-"&amp;$P86,Equations!$G:$I,3,0)))</f>
        <v/>
      </c>
      <c r="CV86" s="47"/>
    </row>
    <row r="87" spans="5:100" x14ac:dyDescent="0.2">
      <c r="E87" s="23" t="str">
        <f t="shared" si="25"/>
        <v>Age out of range</v>
      </c>
      <c r="F87" s="23" t="str">
        <f t="shared" si="26"/>
        <v>Age out of range</v>
      </c>
      <c r="G87" s="23" t="str">
        <f t="shared" si="27"/>
        <v>Age out of range</v>
      </c>
      <c r="H87" s="23" t="str">
        <f t="shared" si="28"/>
        <v>Age out of range</v>
      </c>
      <c r="I87" s="23" t="str">
        <f t="shared" si="29"/>
        <v>Age out of range</v>
      </c>
      <c r="J87" s="23" t="str">
        <f t="shared" si="30"/>
        <v>Age out of range</v>
      </c>
      <c r="K87" s="23" t="str">
        <f t="shared" si="31"/>
        <v>Age out of range</v>
      </c>
      <c r="L87" s="23" t="str">
        <f t="shared" si="32"/>
        <v>Age out of range</v>
      </c>
      <c r="M87" s="23" t="str">
        <f t="shared" si="33"/>
        <v>Age out of range</v>
      </c>
      <c r="N87" s="23" t="str">
        <f t="shared" si="34"/>
        <v>Age out of range</v>
      </c>
      <c r="O87" s="23" t="str">
        <f t="shared" si="35"/>
        <v>Age out of range</v>
      </c>
      <c r="P87" s="23" t="str">
        <f t="shared" si="36"/>
        <v>Age out of range</v>
      </c>
      <c r="Q87" s="23" t="e">
        <f t="shared" si="37"/>
        <v>#DIV/0!</v>
      </c>
      <c r="R87" s="17"/>
      <c r="S87" s="23">
        <v>71</v>
      </c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7"/>
      <c r="AM87" s="47"/>
      <c r="AN87" s="10" t="str">
        <f>IF($Z87="","",IF(OR($V87&lt;2.7,$V87&gt;90),"Age OOR",VLOOKUP(AN$14&amp;"-int-"&amp;$E87,Equations!$G:$I,3,0)+VLOOKUP(AN$14&amp;"-sexo-"&amp;$E87,Equations!$G:$I,3,0)*$U87+VLOOKUP(AN$14&amp;"-edad-"&amp;$E87,Equations!$G:$I,3,0)*$V87+VLOOKUP(AN$14&amp;"-est-"&amp;$E87,Equations!$G:$I,3,0)*(1/$W87)+VLOOKUP(AN$14&amp;"-imc-"&amp;$E87,Equations!$G:$I,3,0)*(1/$Q87)))</f>
        <v/>
      </c>
      <c r="AO87" s="10" t="str">
        <f>IF($Z87="","",IF(OR($V87&lt;2.7,$V87&gt;90),"Age OOR",AN87-1.6449*VLOOKUP(AN$14&amp;"-rse-"&amp;$E87,Equations!$G:$I,3,0)))</f>
        <v/>
      </c>
      <c r="AP87" s="10" t="str">
        <f>IF($Z87="","",IF(OR($V87&lt;2.7,$V87&gt;90),"Age OOR",AN87+1.6449*VLOOKUP(AN$14&amp;"-rse-"&amp;$E87,Equations!$G:$I,3,0)))</f>
        <v/>
      </c>
      <c r="AQ87" s="10" t="str">
        <f t="shared" si="38"/>
        <v/>
      </c>
      <c r="AR87" s="10" t="str">
        <f>IF($Z87="","",IF(OR($V87&lt;2.7,$V87&gt;90),"Age OOR",($Z87-AN87)/VLOOKUP(AN$14&amp;"-rse-"&amp;$E87,Equations!$G:$I,3,0)))</f>
        <v/>
      </c>
      <c r="AS87" s="10" t="str">
        <f>IF($AA87="","",IF(OR($V87&lt;2.7,$V87&gt;90),"Age OOR",VLOOKUP(AS$14&amp;"-int-"&amp;$F87,Equations!$G:$I,3,0)+VLOOKUP(AS$14&amp;"-sexo-"&amp;$F87,Equations!$G:$I,3,0)*$U87+VLOOKUP(AS$14&amp;"-edad-"&amp;$F87,Equations!$G:$I,3,0)*$V87+VLOOKUP(AS$14&amp;"-est-"&amp;$F87,Equations!$G:$I,3,0)*(1/$W87)+VLOOKUP(AS$14&amp;"-imc-"&amp;$F87,Equations!$G:$I,3,0)*(1/$Q87)))</f>
        <v/>
      </c>
      <c r="AT87" s="10" t="str">
        <f>IF($AA87="","",IF(OR($V87&lt;2.7,$V87&gt;90),"Age OOR",AS87-1.6449*VLOOKUP(AS$14&amp;"-rse-"&amp;$F87,Equations!$G:$I,3,0)))</f>
        <v/>
      </c>
      <c r="AU87" s="10" t="str">
        <f>IF($AA87="","",IF(OR($V87&lt;2.7,$V87&gt;90),"Age OOR",AS87+1.6449*VLOOKUP(AS$14&amp;"-rse-"&amp;$F87,Equations!$G:$I,3,0)))</f>
        <v/>
      </c>
      <c r="AV87" s="10" t="str">
        <f t="shared" si="39"/>
        <v/>
      </c>
      <c r="AW87" s="10" t="str">
        <f>IF($AA87="","",IF(OR($V87&lt;2.7,$V87&gt;90),"Age OOR",($AA87-AS87)/VLOOKUP(AS$14&amp;"-rse-"&amp;$F87,Equations!$G:$I,3,0)))</f>
        <v/>
      </c>
      <c r="AX87" s="10" t="str">
        <f>IF($AB87="","",IF(OR($V87&lt;2.7,$V87&gt;90),"Age OOR",VLOOKUP(AX$14&amp;"-int-"&amp;$G87,Equations!$G:$I,3,0)+VLOOKUP(AX$14&amp;"-sexo-"&amp;$G87,Equations!$G:$I,3,0)*$U87+VLOOKUP(AX$14&amp;"-edad-"&amp;$G87,Equations!$G:$I,3,0)*$V87+VLOOKUP(AX$14&amp;"-est-"&amp;$G87,Equations!$G:$I,3,0)*(1/$W87)+VLOOKUP(AX$14&amp;"-imc-"&amp;$G87,Equations!$G:$I,3,0)*(1/$Q87)))</f>
        <v/>
      </c>
      <c r="AY87" s="10" t="str">
        <f>IF($AB87="","",IF(OR($V87&lt;2.7,$V87&gt;90),"Age OOR",AX87-1.6449*VLOOKUP(AX$14&amp;"-rse-"&amp;$G87,Equations!$G:$I,3,0)))</f>
        <v/>
      </c>
      <c r="AZ87" s="10" t="str">
        <f>IF($AB87="","",IF(OR($V87&lt;2.7,$V87&gt;90),"Age OOR",AX87+1.6449*VLOOKUP(AX$14&amp;"-rse-"&amp;$G87,Equations!$G:$I,3,0)))</f>
        <v/>
      </c>
      <c r="BA87" s="10" t="str">
        <f t="shared" si="40"/>
        <v/>
      </c>
      <c r="BB87" s="10" t="str">
        <f>IF($AB87="","",IF(OR($V87&lt;2.7,$V87&gt;90),"Age OOR",($AB87-AX87)/VLOOKUP(AX$14&amp;"-rse-"&amp;$G87,Equations!$G:$I,3,0)))</f>
        <v/>
      </c>
      <c r="BC87" s="10" t="str">
        <f>IF($AC87="","",IF(OR($V87&lt;2.7,$V87&gt;90),"Age OOR",VLOOKUP(BC$14&amp;"-int-"&amp;$H87,Equations!$G:$I,3,0)+VLOOKUP(BC$14&amp;"-sexo-"&amp;$H87,Equations!$G:$I,3,0)*$U87+VLOOKUP(BC$14&amp;"-edad-"&amp;$H87,Equations!$G:$I,3,0)*$V87+VLOOKUP(BC$14&amp;"-est-"&amp;$H87,Equations!$G:$I,3,0)*(1/$W87)+VLOOKUP(BC$14&amp;"-imc-"&amp;$H87,Equations!$G:$I,3,0)*(1/$Q87)))</f>
        <v/>
      </c>
      <c r="BD87" s="10" t="str">
        <f>IF($AC87="","",IF(OR($V87&lt;2.7,$V87&gt;90),"Age OOR",BC87-1.6449*VLOOKUP(BC$14&amp;"-rse-"&amp;$H87,Equations!$G:$I,3,0)))</f>
        <v/>
      </c>
      <c r="BE87" s="10" t="str">
        <f>IF($AC87="","",IF(OR($V87&lt;2.7,$V87&gt;90),"Age OOR",BC87+1.6449*VLOOKUP(BC$14&amp;"-rse-"&amp;$H87,Equations!$G:$I,3,0)))</f>
        <v/>
      </c>
      <c r="BF87" s="10" t="str">
        <f t="shared" si="41"/>
        <v/>
      </c>
      <c r="BG87" s="10" t="str">
        <f>IF($AC87="","",IF(OR($V87&lt;2.7,$V87&gt;90),"Age OOR",($AC87-BC87)/VLOOKUP(BC$14&amp;"-rse-"&amp;$H87,Equations!$G:$I,3,0)))</f>
        <v/>
      </c>
      <c r="BH87" s="10" t="str">
        <f>IF($AD87="","",IF(OR($V87&lt;2.7,$V87&gt;90),"Age OOR",VLOOKUP(BH$14&amp;"-int-"&amp;$I87,Equations!$G:$I,3,0)+VLOOKUP(BH$14&amp;"-sexo-"&amp;$I87,Equations!$G:$I,3,0)*$U87+VLOOKUP(BH$14&amp;"-edad-"&amp;$I87,Equations!$G:$I,3,0)*$V87+VLOOKUP(BH$14&amp;"-est-"&amp;$I87,Equations!$G:$I,3,0)*(1/$W87)+VLOOKUP(BH$14&amp;"-imc-"&amp;$I87,Equations!$G:$I,3,0)*(1/$Q87)))</f>
        <v/>
      </c>
      <c r="BI87" s="10" t="str">
        <f>IF($AD87="","",IF(OR($V87&lt;2.7,$V87&gt;90),"Age OOR",BH87-1.6449*VLOOKUP(BH$14&amp;"-rse-"&amp;$I87,Equations!$G:$I,3,0)))</f>
        <v/>
      </c>
      <c r="BJ87" s="10" t="str">
        <f>IF($AD87="","",IF(OR($V87&lt;2.7,$V87&gt;90),"Age OOR",BH87+1.6449*VLOOKUP(BH$14&amp;"-rse-"&amp;$I87,Equations!$G:$I,3,0)))</f>
        <v/>
      </c>
      <c r="BK87" s="10" t="str">
        <f t="shared" si="42"/>
        <v/>
      </c>
      <c r="BL87" s="10" t="str">
        <f>IF($AD87="","",IF(OR($V87&lt;2.7,$V87&gt;90),"Age OOR",($AD87-BH87)/VLOOKUP(BH$14&amp;"-rse-"&amp;$I87,Equations!$G:$I,3,0)))</f>
        <v/>
      </c>
      <c r="BM87" s="10" t="str">
        <f>IF($AE87="","",IF(OR($V87&lt;2.7,$V87&gt;90),"Age OOR",VLOOKUP(BM$14&amp;"-int-"&amp;$J87,Equations!$G:$I,3,0)+VLOOKUP(BM$14&amp;"-sexo-"&amp;$J87,Equations!$G:$I,3,0)*$U87+VLOOKUP(BM$14&amp;"-edad-"&amp;$J87,Equations!$G:$I,3,0)*$V87+VLOOKUP(BM$14&amp;"-est-"&amp;$J87,Equations!$G:$I,3,0)*(1/$W87)+VLOOKUP(BM$14&amp;"-imc-"&amp;$J87,Equations!$G:$I,3,0)*(1/$Q87)))</f>
        <v/>
      </c>
      <c r="BN87" s="10" t="str">
        <f>IF($AE87="","",IF(OR($V87&lt;2.7,$V87&gt;90),"Age OOR",BM87-1.6449*VLOOKUP(BM$14&amp;"-rse-"&amp;$J87,Equations!$G:$I,3,0)))</f>
        <v/>
      </c>
      <c r="BO87" s="10" t="str">
        <f>IF($AE87="","",IF(OR($V87&lt;2.7,$V87&gt;90),"Age OOR",BM87+1.6449*VLOOKUP(BM$14&amp;"-rse-"&amp;$J87,Equations!$G:$I,3,0)))</f>
        <v/>
      </c>
      <c r="BP87" s="10" t="str">
        <f t="shared" si="43"/>
        <v/>
      </c>
      <c r="BQ87" s="10" t="str">
        <f>IF($AE87="","",IF(OR($V87&lt;2.7,$V87&gt;90),"Age OOR",($AE87-BM87)/VLOOKUP(BM$14&amp;"-rse-"&amp;$J87,Equations!$G:$I,3,0)))</f>
        <v/>
      </c>
      <c r="BR87" s="10" t="str">
        <f>IF($AF87="","",IF(OR($V87&lt;2.7,$V87&gt;90),"Age OOR",VLOOKUP(BR$14&amp;"-int-"&amp;$K87,Equations!$G:$I,3,0)+VLOOKUP(BR$14&amp;"-sexo-"&amp;$K87,Equations!$G:$I,3,0)*$U87+VLOOKUP(BR$14&amp;"-edad-"&amp;$K87,Equations!$G:$I,3,0)*$V87+VLOOKUP(BR$14&amp;"-est-"&amp;$K87,Equations!$G:$I,3,0)*(1/$W87)+VLOOKUP(BR$14&amp;"-imc-"&amp;$K87,Equations!$G:$I,3,0)*(1/$Q87)))</f>
        <v/>
      </c>
      <c r="BS87" s="10" t="str">
        <f>IF($AF87="","",IF(OR($V87&lt;2.7,$V87&gt;90),"Age OOR",BR87-1.6449*VLOOKUP(BR$14&amp;"-rse-"&amp;$K87,Equations!$G:$I,3,0)))</f>
        <v/>
      </c>
      <c r="BT87" s="10" t="str">
        <f>IF($AF87="","",IF(OR($V87&lt;2.7,$V87&gt;90),"Age OOR",BR87+1.6449*VLOOKUP(BR$14&amp;"-rse-"&amp;$K87,Equations!$G:$I,3,0)))</f>
        <v/>
      </c>
      <c r="BU87" s="10" t="str">
        <f t="shared" si="44"/>
        <v/>
      </c>
      <c r="BV87" s="10" t="str">
        <f>IF($AF87="","",IF(OR($V87&lt;2.7,$V87&gt;90),"Age OOR",($AF87-BR87)/VLOOKUP(BR$14&amp;"-rse-"&amp;$K87,Equations!$G:$I,3,0)))</f>
        <v/>
      </c>
      <c r="BW87" s="10" t="str">
        <f>IF($AG87="","",IF(OR($V87&lt;2.7,$V87&gt;90),"Age OOR",VLOOKUP(BW$14&amp;"-int-"&amp;$L87,Equations!$G:$I,3,0)+VLOOKUP(BW$14&amp;"-sexo-"&amp;$L87,Equations!$G:$I,3,0)*$U87+VLOOKUP(BW$14&amp;"-edad-"&amp;$L87,Equations!$G:$I,3,0)*$V87+VLOOKUP(BW$14&amp;"-est-"&amp;$L87,Equations!$G:$I,3,0)*(1/$W87)+VLOOKUP(BW$14&amp;"-imc-"&amp;$L87,Equations!$G:$I,3,0)*(1/$Q87)))</f>
        <v/>
      </c>
      <c r="BX87" s="10" t="str">
        <f>IF($AG87="","",IF(OR($V87&lt;2.7,$V87&gt;90),"Age OOR",BW87-1.6449*VLOOKUP(BW$14&amp;"-rse-"&amp;$L87,Equations!$G:$I,3,0)))</f>
        <v/>
      </c>
      <c r="BY87" s="10" t="str">
        <f>IF($AG87="","",IF(OR($V87&lt;2.7,$V87&gt;90),"Age OOR",BW87+1.6449*VLOOKUP(BW$14&amp;"-rse-"&amp;$L87,Equations!$G:$I,3,0)))</f>
        <v/>
      </c>
      <c r="BZ87" s="10" t="str">
        <f t="shared" si="45"/>
        <v/>
      </c>
      <c r="CA87" s="10" t="str">
        <f>IF($AG87="","",IF(OR($V87&lt;2.7,$V87&gt;90),"Age OOR",($AG87-BW87)/VLOOKUP(BW$14&amp;"-rse-"&amp;$L87,Equations!$G:$I,3,0)))</f>
        <v/>
      </c>
      <c r="CB87" s="10" t="str">
        <f>IF($AH87="","",IF(OR($V87&lt;2.7,$V87&gt;90),"Age OOR",VLOOKUP(CB$14&amp;"-int-"&amp;$M87,Equations!$G:$I,3,0)+VLOOKUP(CB$14&amp;"-sexo-"&amp;$M87,Equations!$G:$I,3,0)*$U87+VLOOKUP(CB$14&amp;"-edad-"&amp;$M87,Equations!$G:$I,3,0)*$V87+VLOOKUP(CB$14&amp;"-est-"&amp;$M87,Equations!$G:$I,3,0)*(1/$W87)+VLOOKUP(CB$14&amp;"-imc-"&amp;$M87,Equations!$G:$I,3,0)*(1/$Q87)))</f>
        <v/>
      </c>
      <c r="CC87" s="10" t="str">
        <f>IF($AH87="","",IF(OR($V87&lt;2.7,$V87&gt;90),"Age OOR",CB87-1.6449*VLOOKUP(CB$14&amp;"-rse-"&amp;$M87,Equations!$G:$I,3,0)))</f>
        <v/>
      </c>
      <c r="CD87" s="10" t="str">
        <f>IF($AH87="","",IF(OR($V87&lt;2.7,$V87&gt;90),"Age OOR",CB87+1.6449*VLOOKUP(CB$14&amp;"-rse-"&amp;$M87,Equations!$G:$I,3,0)))</f>
        <v/>
      </c>
      <c r="CE87" s="10" t="str">
        <f t="shared" si="46"/>
        <v/>
      </c>
      <c r="CF87" s="10" t="str">
        <f>IF($AH87="","",IF(OR($V87&lt;2.7,$V87&gt;90),"Age OOR",($AH87-CB87)/VLOOKUP(CB$14&amp;"-rse-"&amp;$M87,Equations!$G:$I,3,0)))</f>
        <v/>
      </c>
      <c r="CG87" s="10" t="str">
        <f>IF($AI87="","",IF(OR($V87&lt;2.7,$V87&gt;90),"Age OOR",VLOOKUP(CG$14&amp;"-int-"&amp;$N87,Equations!$G:$I,3,0)+VLOOKUP(CG$14&amp;"-sexo-"&amp;$N87,Equations!$G:$I,3,0)*$U87+VLOOKUP(CG$14&amp;"-edad-"&amp;$N87,Equations!$G:$I,3,0)*$V87+VLOOKUP(CG$14&amp;"-est-"&amp;$N87,Equations!$G:$I,3,0)*(1/$W87)+VLOOKUP(CG$14&amp;"-imc-"&amp;$N87,Equations!$G:$I,3,0)*(1/$Q87)))</f>
        <v/>
      </c>
      <c r="CH87" s="10" t="str">
        <f>IF($AI87="","",IF(OR($V87&lt;2.7,$V87&gt;90),"Age OOR",CG87-1.6449*VLOOKUP(CG$14&amp;"-rse-"&amp;$N87,Equations!$G:$I,3,0)))</f>
        <v/>
      </c>
      <c r="CI87" s="10" t="str">
        <f>IF($AI87="","",IF(OR($V87&lt;2.7,$V87&gt;90),"Age OOR",CG87+1.6449*VLOOKUP(CG$14&amp;"-rse-"&amp;$N87,Equations!$G:$I,3,0)))</f>
        <v/>
      </c>
      <c r="CJ87" s="10" t="str">
        <f t="shared" si="47"/>
        <v/>
      </c>
      <c r="CK87" s="10" t="str">
        <f>IF($AI87="","",IF(OR($V87&lt;2.7,$V87&gt;90),"Age OOR",($AI87-CG87)/VLOOKUP(CG$14&amp;"-rse-"&amp;$N87,Equations!$G:$I,3,0)))</f>
        <v/>
      </c>
      <c r="CL87" s="10" t="str">
        <f>IF($AJ87="","",IF(OR($V87&lt;2.7,$V87&gt;90),"Age OOR",VLOOKUP(CL$14&amp;"-int-"&amp;$O87,Equations!$G:$I,3,0)+VLOOKUP(CL$14&amp;"-sexo-"&amp;$O87,Equations!$G:$I,3,0)*$U87+VLOOKUP(CL$14&amp;"-edad-"&amp;$O87,Equations!$G:$I,3,0)*$V87+VLOOKUP(CL$14&amp;"-est-"&amp;$O87,Equations!$G:$I,3,0)*(1/$W87)+VLOOKUP(CL$14&amp;"-imc-"&amp;$O87,Equations!$G:$I,3,0)*(1/$Q87)))</f>
        <v/>
      </c>
      <c r="CM87" s="10" t="str">
        <f>IF($AJ87="","",IF(OR($V87&lt;2.7,$V87&gt;90),"Age OOR",CL87-1.6449*VLOOKUP(CL$14&amp;"-rse-"&amp;$O87,Equations!$G:$I,3,0)))</f>
        <v/>
      </c>
      <c r="CN87" s="10" t="str">
        <f>IF($AJ87="","",IF(OR($V87&lt;2.7,$V87&gt;90),"Age OOR",CL87+1.6449*VLOOKUP(CL$14&amp;"-rse-"&amp;$O87,Equations!$G:$I,3,0)))</f>
        <v/>
      </c>
      <c r="CO87" s="10" t="str">
        <f t="shared" si="48"/>
        <v/>
      </c>
      <c r="CP87" s="10" t="str">
        <f>IF($AJ87="","",IF(OR($V87&lt;2.7,$V87&gt;90),"Age OOR",($AJ87-CL87)/VLOOKUP(CL$14&amp;"-rse-"&amp;$O87,Equations!$G:$I,3,0)))</f>
        <v/>
      </c>
      <c r="CQ87" s="10" t="str">
        <f>IF($AK87="","",IF(OR($V87&lt;2.7,$V87&gt;90),"Age OOR",EXP(VLOOKUP(CQ$14&amp;"-int-"&amp;$P87,Equations!$G:$I,3,0)+VLOOKUP(CQ$14&amp;"-sexo-"&amp;$P87,Equations!$G:$I,3,0)*$U87+VLOOKUP(CQ$14&amp;"-edad-"&amp;$P87,Equations!$G:$I,3,0)*$V87+VLOOKUP(CQ$14&amp;"-est-"&amp;$P87,Equations!$G:$I,3,0)*(1/$W87)+VLOOKUP(CQ$14&amp;"-imc-"&amp;$P87,Equations!$G:$I,3,0)*(1/$Q87))))</f>
        <v/>
      </c>
      <c r="CR87" s="10" t="str">
        <f>IF($AK87="","",IF(OR($V87&lt;2.7,$V87&gt;90),"Age OOR",EXP(LN(CQ87)-1.6449*VLOOKUP(CQ$14&amp;"-rse-"&amp;$P87,Equations!$G:$I,3,0))))</f>
        <v/>
      </c>
      <c r="CS87" s="10" t="str">
        <f>IF($AK87="","",IF(OR($V87&lt;2.7,$V87&gt;90),"Age OOR",EXP(LN(CQ87)+1.6449*VLOOKUP(CQ$14&amp;"-rse-"&amp;$P87,Equations!$G:$I,3,0))))</f>
        <v/>
      </c>
      <c r="CT87" s="10" t="str">
        <f t="shared" si="49"/>
        <v/>
      </c>
      <c r="CU87" s="10" t="str">
        <f>IF($AK87="","",IF(OR($V87&lt;2.7,$V87&gt;90),"Age OOR",(LN($AK87)-LN(CQ87))/VLOOKUP(CQ$14&amp;"-rse-"&amp;$P87,Equations!$G:$I,3,0)))</f>
        <v/>
      </c>
      <c r="CV87" s="47"/>
    </row>
    <row r="88" spans="5:100" x14ac:dyDescent="0.2">
      <c r="E88" s="23" t="str">
        <f t="shared" si="25"/>
        <v>Age out of range</v>
      </c>
      <c r="F88" s="23" t="str">
        <f t="shared" si="26"/>
        <v>Age out of range</v>
      </c>
      <c r="G88" s="23" t="str">
        <f t="shared" si="27"/>
        <v>Age out of range</v>
      </c>
      <c r="H88" s="23" t="str">
        <f t="shared" si="28"/>
        <v>Age out of range</v>
      </c>
      <c r="I88" s="23" t="str">
        <f t="shared" si="29"/>
        <v>Age out of range</v>
      </c>
      <c r="J88" s="23" t="str">
        <f t="shared" si="30"/>
        <v>Age out of range</v>
      </c>
      <c r="K88" s="23" t="str">
        <f t="shared" si="31"/>
        <v>Age out of range</v>
      </c>
      <c r="L88" s="23" t="str">
        <f t="shared" si="32"/>
        <v>Age out of range</v>
      </c>
      <c r="M88" s="23" t="str">
        <f t="shared" si="33"/>
        <v>Age out of range</v>
      </c>
      <c r="N88" s="23" t="str">
        <f t="shared" si="34"/>
        <v>Age out of range</v>
      </c>
      <c r="O88" s="23" t="str">
        <f t="shared" si="35"/>
        <v>Age out of range</v>
      </c>
      <c r="P88" s="23" t="str">
        <f t="shared" si="36"/>
        <v>Age out of range</v>
      </c>
      <c r="Q88" s="23" t="e">
        <f t="shared" si="37"/>
        <v>#DIV/0!</v>
      </c>
      <c r="R88" s="17"/>
      <c r="S88" s="23">
        <v>72</v>
      </c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7"/>
      <c r="AM88" s="47"/>
      <c r="AN88" s="10" t="str">
        <f>IF($Z88="","",IF(OR($V88&lt;2.7,$V88&gt;90),"Age OOR",VLOOKUP(AN$14&amp;"-int-"&amp;$E88,Equations!$G:$I,3,0)+VLOOKUP(AN$14&amp;"-sexo-"&amp;$E88,Equations!$G:$I,3,0)*$U88+VLOOKUP(AN$14&amp;"-edad-"&amp;$E88,Equations!$G:$I,3,0)*$V88+VLOOKUP(AN$14&amp;"-est-"&amp;$E88,Equations!$G:$I,3,0)*(1/$W88)+VLOOKUP(AN$14&amp;"-imc-"&amp;$E88,Equations!$G:$I,3,0)*(1/$Q88)))</f>
        <v/>
      </c>
      <c r="AO88" s="10" t="str">
        <f>IF($Z88="","",IF(OR($V88&lt;2.7,$V88&gt;90),"Age OOR",AN88-1.6449*VLOOKUP(AN$14&amp;"-rse-"&amp;$E88,Equations!$G:$I,3,0)))</f>
        <v/>
      </c>
      <c r="AP88" s="10" t="str">
        <f>IF($Z88="","",IF(OR($V88&lt;2.7,$V88&gt;90),"Age OOR",AN88+1.6449*VLOOKUP(AN$14&amp;"-rse-"&amp;$E88,Equations!$G:$I,3,0)))</f>
        <v/>
      </c>
      <c r="AQ88" s="10" t="str">
        <f t="shared" si="38"/>
        <v/>
      </c>
      <c r="AR88" s="10" t="str">
        <f>IF($Z88="","",IF(OR($V88&lt;2.7,$V88&gt;90),"Age OOR",($Z88-AN88)/VLOOKUP(AN$14&amp;"-rse-"&amp;$E88,Equations!$G:$I,3,0)))</f>
        <v/>
      </c>
      <c r="AS88" s="10" t="str">
        <f>IF($AA88="","",IF(OR($V88&lt;2.7,$V88&gt;90),"Age OOR",VLOOKUP(AS$14&amp;"-int-"&amp;$F88,Equations!$G:$I,3,0)+VLOOKUP(AS$14&amp;"-sexo-"&amp;$F88,Equations!$G:$I,3,0)*$U88+VLOOKUP(AS$14&amp;"-edad-"&amp;$F88,Equations!$G:$I,3,0)*$V88+VLOOKUP(AS$14&amp;"-est-"&amp;$F88,Equations!$G:$I,3,0)*(1/$W88)+VLOOKUP(AS$14&amp;"-imc-"&amp;$F88,Equations!$G:$I,3,0)*(1/$Q88)))</f>
        <v/>
      </c>
      <c r="AT88" s="10" t="str">
        <f>IF($AA88="","",IF(OR($V88&lt;2.7,$V88&gt;90),"Age OOR",AS88-1.6449*VLOOKUP(AS$14&amp;"-rse-"&amp;$F88,Equations!$G:$I,3,0)))</f>
        <v/>
      </c>
      <c r="AU88" s="10" t="str">
        <f>IF($AA88="","",IF(OR($V88&lt;2.7,$V88&gt;90),"Age OOR",AS88+1.6449*VLOOKUP(AS$14&amp;"-rse-"&amp;$F88,Equations!$G:$I,3,0)))</f>
        <v/>
      </c>
      <c r="AV88" s="10" t="str">
        <f t="shared" si="39"/>
        <v/>
      </c>
      <c r="AW88" s="10" t="str">
        <f>IF($AA88="","",IF(OR($V88&lt;2.7,$V88&gt;90),"Age OOR",($AA88-AS88)/VLOOKUP(AS$14&amp;"-rse-"&amp;$F88,Equations!$G:$I,3,0)))</f>
        <v/>
      </c>
      <c r="AX88" s="10" t="str">
        <f>IF($AB88="","",IF(OR($V88&lt;2.7,$V88&gt;90),"Age OOR",VLOOKUP(AX$14&amp;"-int-"&amp;$G88,Equations!$G:$I,3,0)+VLOOKUP(AX$14&amp;"-sexo-"&amp;$G88,Equations!$G:$I,3,0)*$U88+VLOOKUP(AX$14&amp;"-edad-"&amp;$G88,Equations!$G:$I,3,0)*$V88+VLOOKUP(AX$14&amp;"-est-"&amp;$G88,Equations!$G:$I,3,0)*(1/$W88)+VLOOKUP(AX$14&amp;"-imc-"&amp;$G88,Equations!$G:$I,3,0)*(1/$Q88)))</f>
        <v/>
      </c>
      <c r="AY88" s="10" t="str">
        <f>IF($AB88="","",IF(OR($V88&lt;2.7,$V88&gt;90),"Age OOR",AX88-1.6449*VLOOKUP(AX$14&amp;"-rse-"&amp;$G88,Equations!$G:$I,3,0)))</f>
        <v/>
      </c>
      <c r="AZ88" s="10" t="str">
        <f>IF($AB88="","",IF(OR($V88&lt;2.7,$V88&gt;90),"Age OOR",AX88+1.6449*VLOOKUP(AX$14&amp;"-rse-"&amp;$G88,Equations!$G:$I,3,0)))</f>
        <v/>
      </c>
      <c r="BA88" s="10" t="str">
        <f t="shared" si="40"/>
        <v/>
      </c>
      <c r="BB88" s="10" t="str">
        <f>IF($AB88="","",IF(OR($V88&lt;2.7,$V88&gt;90),"Age OOR",($AB88-AX88)/VLOOKUP(AX$14&amp;"-rse-"&amp;$G88,Equations!$G:$I,3,0)))</f>
        <v/>
      </c>
      <c r="BC88" s="10" t="str">
        <f>IF($AC88="","",IF(OR($V88&lt;2.7,$V88&gt;90),"Age OOR",VLOOKUP(BC$14&amp;"-int-"&amp;$H88,Equations!$G:$I,3,0)+VLOOKUP(BC$14&amp;"-sexo-"&amp;$H88,Equations!$G:$I,3,0)*$U88+VLOOKUP(BC$14&amp;"-edad-"&amp;$H88,Equations!$G:$I,3,0)*$V88+VLOOKUP(BC$14&amp;"-est-"&amp;$H88,Equations!$G:$I,3,0)*(1/$W88)+VLOOKUP(BC$14&amp;"-imc-"&amp;$H88,Equations!$G:$I,3,0)*(1/$Q88)))</f>
        <v/>
      </c>
      <c r="BD88" s="10" t="str">
        <f>IF($AC88="","",IF(OR($V88&lt;2.7,$V88&gt;90),"Age OOR",BC88-1.6449*VLOOKUP(BC$14&amp;"-rse-"&amp;$H88,Equations!$G:$I,3,0)))</f>
        <v/>
      </c>
      <c r="BE88" s="10" t="str">
        <f>IF($AC88="","",IF(OR($V88&lt;2.7,$V88&gt;90),"Age OOR",BC88+1.6449*VLOOKUP(BC$14&amp;"-rse-"&amp;$H88,Equations!$G:$I,3,0)))</f>
        <v/>
      </c>
      <c r="BF88" s="10" t="str">
        <f t="shared" si="41"/>
        <v/>
      </c>
      <c r="BG88" s="10" t="str">
        <f>IF($AC88="","",IF(OR($V88&lt;2.7,$V88&gt;90),"Age OOR",($AC88-BC88)/VLOOKUP(BC$14&amp;"-rse-"&amp;$H88,Equations!$G:$I,3,0)))</f>
        <v/>
      </c>
      <c r="BH88" s="10" t="str">
        <f>IF($AD88="","",IF(OR($V88&lt;2.7,$V88&gt;90),"Age OOR",VLOOKUP(BH$14&amp;"-int-"&amp;$I88,Equations!$G:$I,3,0)+VLOOKUP(BH$14&amp;"-sexo-"&amp;$I88,Equations!$G:$I,3,0)*$U88+VLOOKUP(BH$14&amp;"-edad-"&amp;$I88,Equations!$G:$I,3,0)*$V88+VLOOKUP(BH$14&amp;"-est-"&amp;$I88,Equations!$G:$I,3,0)*(1/$W88)+VLOOKUP(BH$14&amp;"-imc-"&amp;$I88,Equations!$G:$I,3,0)*(1/$Q88)))</f>
        <v/>
      </c>
      <c r="BI88" s="10" t="str">
        <f>IF($AD88="","",IF(OR($V88&lt;2.7,$V88&gt;90),"Age OOR",BH88-1.6449*VLOOKUP(BH$14&amp;"-rse-"&amp;$I88,Equations!$G:$I,3,0)))</f>
        <v/>
      </c>
      <c r="BJ88" s="10" t="str">
        <f>IF($AD88="","",IF(OR($V88&lt;2.7,$V88&gt;90),"Age OOR",BH88+1.6449*VLOOKUP(BH$14&amp;"-rse-"&amp;$I88,Equations!$G:$I,3,0)))</f>
        <v/>
      </c>
      <c r="BK88" s="10" t="str">
        <f t="shared" si="42"/>
        <v/>
      </c>
      <c r="BL88" s="10" t="str">
        <f>IF($AD88="","",IF(OR($V88&lt;2.7,$V88&gt;90),"Age OOR",($AD88-BH88)/VLOOKUP(BH$14&amp;"-rse-"&amp;$I88,Equations!$G:$I,3,0)))</f>
        <v/>
      </c>
      <c r="BM88" s="10" t="str">
        <f>IF($AE88="","",IF(OR($V88&lt;2.7,$V88&gt;90),"Age OOR",VLOOKUP(BM$14&amp;"-int-"&amp;$J88,Equations!$G:$I,3,0)+VLOOKUP(BM$14&amp;"-sexo-"&amp;$J88,Equations!$G:$I,3,0)*$U88+VLOOKUP(BM$14&amp;"-edad-"&amp;$J88,Equations!$G:$I,3,0)*$V88+VLOOKUP(BM$14&amp;"-est-"&amp;$J88,Equations!$G:$I,3,0)*(1/$W88)+VLOOKUP(BM$14&amp;"-imc-"&amp;$J88,Equations!$G:$I,3,0)*(1/$Q88)))</f>
        <v/>
      </c>
      <c r="BN88" s="10" t="str">
        <f>IF($AE88="","",IF(OR($V88&lt;2.7,$V88&gt;90),"Age OOR",BM88-1.6449*VLOOKUP(BM$14&amp;"-rse-"&amp;$J88,Equations!$G:$I,3,0)))</f>
        <v/>
      </c>
      <c r="BO88" s="10" t="str">
        <f>IF($AE88="","",IF(OR($V88&lt;2.7,$V88&gt;90),"Age OOR",BM88+1.6449*VLOOKUP(BM$14&amp;"-rse-"&amp;$J88,Equations!$G:$I,3,0)))</f>
        <v/>
      </c>
      <c r="BP88" s="10" t="str">
        <f t="shared" si="43"/>
        <v/>
      </c>
      <c r="BQ88" s="10" t="str">
        <f>IF($AE88="","",IF(OR($V88&lt;2.7,$V88&gt;90),"Age OOR",($AE88-BM88)/VLOOKUP(BM$14&amp;"-rse-"&amp;$J88,Equations!$G:$I,3,0)))</f>
        <v/>
      </c>
      <c r="BR88" s="10" t="str">
        <f>IF($AF88="","",IF(OR($V88&lt;2.7,$V88&gt;90),"Age OOR",VLOOKUP(BR$14&amp;"-int-"&amp;$K88,Equations!$G:$I,3,0)+VLOOKUP(BR$14&amp;"-sexo-"&amp;$K88,Equations!$G:$I,3,0)*$U88+VLOOKUP(BR$14&amp;"-edad-"&amp;$K88,Equations!$G:$I,3,0)*$V88+VLOOKUP(BR$14&amp;"-est-"&amp;$K88,Equations!$G:$I,3,0)*(1/$W88)+VLOOKUP(BR$14&amp;"-imc-"&amp;$K88,Equations!$G:$I,3,0)*(1/$Q88)))</f>
        <v/>
      </c>
      <c r="BS88" s="10" t="str">
        <f>IF($AF88="","",IF(OR($V88&lt;2.7,$V88&gt;90),"Age OOR",BR88-1.6449*VLOOKUP(BR$14&amp;"-rse-"&amp;$K88,Equations!$G:$I,3,0)))</f>
        <v/>
      </c>
      <c r="BT88" s="10" t="str">
        <f>IF($AF88="","",IF(OR($V88&lt;2.7,$V88&gt;90),"Age OOR",BR88+1.6449*VLOOKUP(BR$14&amp;"-rse-"&amp;$K88,Equations!$G:$I,3,0)))</f>
        <v/>
      </c>
      <c r="BU88" s="10" t="str">
        <f t="shared" si="44"/>
        <v/>
      </c>
      <c r="BV88" s="10" t="str">
        <f>IF($AF88="","",IF(OR($V88&lt;2.7,$V88&gt;90),"Age OOR",($AF88-BR88)/VLOOKUP(BR$14&amp;"-rse-"&amp;$K88,Equations!$G:$I,3,0)))</f>
        <v/>
      </c>
      <c r="BW88" s="10" t="str">
        <f>IF($AG88="","",IF(OR($V88&lt;2.7,$V88&gt;90),"Age OOR",VLOOKUP(BW$14&amp;"-int-"&amp;$L88,Equations!$G:$I,3,0)+VLOOKUP(BW$14&amp;"-sexo-"&amp;$L88,Equations!$G:$I,3,0)*$U88+VLOOKUP(BW$14&amp;"-edad-"&amp;$L88,Equations!$G:$I,3,0)*$V88+VLOOKUP(BW$14&amp;"-est-"&amp;$L88,Equations!$G:$I,3,0)*(1/$W88)+VLOOKUP(BW$14&amp;"-imc-"&amp;$L88,Equations!$G:$I,3,0)*(1/$Q88)))</f>
        <v/>
      </c>
      <c r="BX88" s="10" t="str">
        <f>IF($AG88="","",IF(OR($V88&lt;2.7,$V88&gt;90),"Age OOR",BW88-1.6449*VLOOKUP(BW$14&amp;"-rse-"&amp;$L88,Equations!$G:$I,3,0)))</f>
        <v/>
      </c>
      <c r="BY88" s="10" t="str">
        <f>IF($AG88="","",IF(OR($V88&lt;2.7,$V88&gt;90),"Age OOR",BW88+1.6449*VLOOKUP(BW$14&amp;"-rse-"&amp;$L88,Equations!$G:$I,3,0)))</f>
        <v/>
      </c>
      <c r="BZ88" s="10" t="str">
        <f t="shared" si="45"/>
        <v/>
      </c>
      <c r="CA88" s="10" t="str">
        <f>IF($AG88="","",IF(OR($V88&lt;2.7,$V88&gt;90),"Age OOR",($AG88-BW88)/VLOOKUP(BW$14&amp;"-rse-"&amp;$L88,Equations!$G:$I,3,0)))</f>
        <v/>
      </c>
      <c r="CB88" s="10" t="str">
        <f>IF($AH88="","",IF(OR($V88&lt;2.7,$V88&gt;90),"Age OOR",VLOOKUP(CB$14&amp;"-int-"&amp;$M88,Equations!$G:$I,3,0)+VLOOKUP(CB$14&amp;"-sexo-"&amp;$M88,Equations!$G:$I,3,0)*$U88+VLOOKUP(CB$14&amp;"-edad-"&amp;$M88,Equations!$G:$I,3,0)*$V88+VLOOKUP(CB$14&amp;"-est-"&amp;$M88,Equations!$G:$I,3,0)*(1/$W88)+VLOOKUP(CB$14&amp;"-imc-"&amp;$M88,Equations!$G:$I,3,0)*(1/$Q88)))</f>
        <v/>
      </c>
      <c r="CC88" s="10" t="str">
        <f>IF($AH88="","",IF(OR($V88&lt;2.7,$V88&gt;90),"Age OOR",CB88-1.6449*VLOOKUP(CB$14&amp;"-rse-"&amp;$M88,Equations!$G:$I,3,0)))</f>
        <v/>
      </c>
      <c r="CD88" s="10" t="str">
        <f>IF($AH88="","",IF(OR($V88&lt;2.7,$V88&gt;90),"Age OOR",CB88+1.6449*VLOOKUP(CB$14&amp;"-rse-"&amp;$M88,Equations!$G:$I,3,0)))</f>
        <v/>
      </c>
      <c r="CE88" s="10" t="str">
        <f t="shared" si="46"/>
        <v/>
      </c>
      <c r="CF88" s="10" t="str">
        <f>IF($AH88="","",IF(OR($V88&lt;2.7,$V88&gt;90),"Age OOR",($AH88-CB88)/VLOOKUP(CB$14&amp;"-rse-"&amp;$M88,Equations!$G:$I,3,0)))</f>
        <v/>
      </c>
      <c r="CG88" s="10" t="str">
        <f>IF($AI88="","",IF(OR($V88&lt;2.7,$V88&gt;90),"Age OOR",VLOOKUP(CG$14&amp;"-int-"&amp;$N88,Equations!$G:$I,3,0)+VLOOKUP(CG$14&amp;"-sexo-"&amp;$N88,Equations!$G:$I,3,0)*$U88+VLOOKUP(CG$14&amp;"-edad-"&amp;$N88,Equations!$G:$I,3,0)*$V88+VLOOKUP(CG$14&amp;"-est-"&amp;$N88,Equations!$G:$I,3,0)*(1/$W88)+VLOOKUP(CG$14&amp;"-imc-"&amp;$N88,Equations!$G:$I,3,0)*(1/$Q88)))</f>
        <v/>
      </c>
      <c r="CH88" s="10" t="str">
        <f>IF($AI88="","",IF(OR($V88&lt;2.7,$V88&gt;90),"Age OOR",CG88-1.6449*VLOOKUP(CG$14&amp;"-rse-"&amp;$N88,Equations!$G:$I,3,0)))</f>
        <v/>
      </c>
      <c r="CI88" s="10" t="str">
        <f>IF($AI88="","",IF(OR($V88&lt;2.7,$V88&gt;90),"Age OOR",CG88+1.6449*VLOOKUP(CG$14&amp;"-rse-"&amp;$N88,Equations!$G:$I,3,0)))</f>
        <v/>
      </c>
      <c r="CJ88" s="10" t="str">
        <f t="shared" si="47"/>
        <v/>
      </c>
      <c r="CK88" s="10" t="str">
        <f>IF($AI88="","",IF(OR($V88&lt;2.7,$V88&gt;90),"Age OOR",($AI88-CG88)/VLOOKUP(CG$14&amp;"-rse-"&amp;$N88,Equations!$G:$I,3,0)))</f>
        <v/>
      </c>
      <c r="CL88" s="10" t="str">
        <f>IF($AJ88="","",IF(OR($V88&lt;2.7,$V88&gt;90),"Age OOR",VLOOKUP(CL$14&amp;"-int-"&amp;$O88,Equations!$G:$I,3,0)+VLOOKUP(CL$14&amp;"-sexo-"&amp;$O88,Equations!$G:$I,3,0)*$U88+VLOOKUP(CL$14&amp;"-edad-"&amp;$O88,Equations!$G:$I,3,0)*$V88+VLOOKUP(CL$14&amp;"-est-"&amp;$O88,Equations!$G:$I,3,0)*(1/$W88)+VLOOKUP(CL$14&amp;"-imc-"&amp;$O88,Equations!$G:$I,3,0)*(1/$Q88)))</f>
        <v/>
      </c>
      <c r="CM88" s="10" t="str">
        <f>IF($AJ88="","",IF(OR($V88&lt;2.7,$V88&gt;90),"Age OOR",CL88-1.6449*VLOOKUP(CL$14&amp;"-rse-"&amp;$O88,Equations!$G:$I,3,0)))</f>
        <v/>
      </c>
      <c r="CN88" s="10" t="str">
        <f>IF($AJ88="","",IF(OR($V88&lt;2.7,$V88&gt;90),"Age OOR",CL88+1.6449*VLOOKUP(CL$14&amp;"-rse-"&amp;$O88,Equations!$G:$I,3,0)))</f>
        <v/>
      </c>
      <c r="CO88" s="10" t="str">
        <f t="shared" si="48"/>
        <v/>
      </c>
      <c r="CP88" s="10" t="str">
        <f>IF($AJ88="","",IF(OR($V88&lt;2.7,$V88&gt;90),"Age OOR",($AJ88-CL88)/VLOOKUP(CL$14&amp;"-rse-"&amp;$O88,Equations!$G:$I,3,0)))</f>
        <v/>
      </c>
      <c r="CQ88" s="10" t="str">
        <f>IF($AK88="","",IF(OR($V88&lt;2.7,$V88&gt;90),"Age OOR",EXP(VLOOKUP(CQ$14&amp;"-int-"&amp;$P88,Equations!$G:$I,3,0)+VLOOKUP(CQ$14&amp;"-sexo-"&amp;$P88,Equations!$G:$I,3,0)*$U88+VLOOKUP(CQ$14&amp;"-edad-"&amp;$P88,Equations!$G:$I,3,0)*$V88+VLOOKUP(CQ$14&amp;"-est-"&amp;$P88,Equations!$G:$I,3,0)*(1/$W88)+VLOOKUP(CQ$14&amp;"-imc-"&amp;$P88,Equations!$G:$I,3,0)*(1/$Q88))))</f>
        <v/>
      </c>
      <c r="CR88" s="10" t="str">
        <f>IF($AK88="","",IF(OR($V88&lt;2.7,$V88&gt;90),"Age OOR",EXP(LN(CQ88)-1.6449*VLOOKUP(CQ$14&amp;"-rse-"&amp;$P88,Equations!$G:$I,3,0))))</f>
        <v/>
      </c>
      <c r="CS88" s="10" t="str">
        <f>IF($AK88="","",IF(OR($V88&lt;2.7,$V88&gt;90),"Age OOR",EXP(LN(CQ88)+1.6449*VLOOKUP(CQ$14&amp;"-rse-"&amp;$P88,Equations!$G:$I,3,0))))</f>
        <v/>
      </c>
      <c r="CT88" s="10" t="str">
        <f t="shared" si="49"/>
        <v/>
      </c>
      <c r="CU88" s="10" t="str">
        <f>IF($AK88="","",IF(OR($V88&lt;2.7,$V88&gt;90),"Age OOR",(LN($AK88)-LN(CQ88))/VLOOKUP(CQ$14&amp;"-rse-"&amp;$P88,Equations!$G:$I,3,0)))</f>
        <v/>
      </c>
      <c r="CV88" s="47"/>
    </row>
    <row r="89" spans="5:100" x14ac:dyDescent="0.2">
      <c r="E89" s="23" t="str">
        <f t="shared" si="25"/>
        <v>Age out of range</v>
      </c>
      <c r="F89" s="23" t="str">
        <f t="shared" si="26"/>
        <v>Age out of range</v>
      </c>
      <c r="G89" s="23" t="str">
        <f t="shared" si="27"/>
        <v>Age out of range</v>
      </c>
      <c r="H89" s="23" t="str">
        <f t="shared" si="28"/>
        <v>Age out of range</v>
      </c>
      <c r="I89" s="23" t="str">
        <f t="shared" si="29"/>
        <v>Age out of range</v>
      </c>
      <c r="J89" s="23" t="str">
        <f t="shared" si="30"/>
        <v>Age out of range</v>
      </c>
      <c r="K89" s="23" t="str">
        <f t="shared" si="31"/>
        <v>Age out of range</v>
      </c>
      <c r="L89" s="23" t="str">
        <f t="shared" si="32"/>
        <v>Age out of range</v>
      </c>
      <c r="M89" s="23" t="str">
        <f t="shared" si="33"/>
        <v>Age out of range</v>
      </c>
      <c r="N89" s="23" t="str">
        <f t="shared" si="34"/>
        <v>Age out of range</v>
      </c>
      <c r="O89" s="23" t="str">
        <f t="shared" si="35"/>
        <v>Age out of range</v>
      </c>
      <c r="P89" s="23" t="str">
        <f t="shared" si="36"/>
        <v>Age out of range</v>
      </c>
      <c r="Q89" s="23" t="e">
        <f t="shared" si="37"/>
        <v>#DIV/0!</v>
      </c>
      <c r="R89" s="17"/>
      <c r="S89" s="23">
        <v>73</v>
      </c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7"/>
      <c r="AM89" s="47"/>
      <c r="AN89" s="10" t="str">
        <f>IF($Z89="","",IF(OR($V89&lt;2.7,$V89&gt;90),"Age OOR",VLOOKUP(AN$14&amp;"-int-"&amp;$E89,Equations!$G:$I,3,0)+VLOOKUP(AN$14&amp;"-sexo-"&amp;$E89,Equations!$G:$I,3,0)*$U89+VLOOKUP(AN$14&amp;"-edad-"&amp;$E89,Equations!$G:$I,3,0)*$V89+VLOOKUP(AN$14&amp;"-est-"&amp;$E89,Equations!$G:$I,3,0)*(1/$W89)+VLOOKUP(AN$14&amp;"-imc-"&amp;$E89,Equations!$G:$I,3,0)*(1/$Q89)))</f>
        <v/>
      </c>
      <c r="AO89" s="10" t="str">
        <f>IF($Z89="","",IF(OR($V89&lt;2.7,$V89&gt;90),"Age OOR",AN89-1.6449*VLOOKUP(AN$14&amp;"-rse-"&amp;$E89,Equations!$G:$I,3,0)))</f>
        <v/>
      </c>
      <c r="AP89" s="10" t="str">
        <f>IF($Z89="","",IF(OR($V89&lt;2.7,$V89&gt;90),"Age OOR",AN89+1.6449*VLOOKUP(AN$14&amp;"-rse-"&amp;$E89,Equations!$G:$I,3,0)))</f>
        <v/>
      </c>
      <c r="AQ89" s="10" t="str">
        <f t="shared" si="38"/>
        <v/>
      </c>
      <c r="AR89" s="10" t="str">
        <f>IF($Z89="","",IF(OR($V89&lt;2.7,$V89&gt;90),"Age OOR",($Z89-AN89)/VLOOKUP(AN$14&amp;"-rse-"&amp;$E89,Equations!$G:$I,3,0)))</f>
        <v/>
      </c>
      <c r="AS89" s="10" t="str">
        <f>IF($AA89="","",IF(OR($V89&lt;2.7,$V89&gt;90),"Age OOR",VLOOKUP(AS$14&amp;"-int-"&amp;$F89,Equations!$G:$I,3,0)+VLOOKUP(AS$14&amp;"-sexo-"&amp;$F89,Equations!$G:$I,3,0)*$U89+VLOOKUP(AS$14&amp;"-edad-"&amp;$F89,Equations!$G:$I,3,0)*$V89+VLOOKUP(AS$14&amp;"-est-"&amp;$F89,Equations!$G:$I,3,0)*(1/$W89)+VLOOKUP(AS$14&amp;"-imc-"&amp;$F89,Equations!$G:$I,3,0)*(1/$Q89)))</f>
        <v/>
      </c>
      <c r="AT89" s="10" t="str">
        <f>IF($AA89="","",IF(OR($V89&lt;2.7,$V89&gt;90),"Age OOR",AS89-1.6449*VLOOKUP(AS$14&amp;"-rse-"&amp;$F89,Equations!$G:$I,3,0)))</f>
        <v/>
      </c>
      <c r="AU89" s="10" t="str">
        <f>IF($AA89="","",IF(OR($V89&lt;2.7,$V89&gt;90),"Age OOR",AS89+1.6449*VLOOKUP(AS$14&amp;"-rse-"&amp;$F89,Equations!$G:$I,3,0)))</f>
        <v/>
      </c>
      <c r="AV89" s="10" t="str">
        <f t="shared" si="39"/>
        <v/>
      </c>
      <c r="AW89" s="10" t="str">
        <f>IF($AA89="","",IF(OR($V89&lt;2.7,$V89&gt;90),"Age OOR",($AA89-AS89)/VLOOKUP(AS$14&amp;"-rse-"&amp;$F89,Equations!$G:$I,3,0)))</f>
        <v/>
      </c>
      <c r="AX89" s="10" t="str">
        <f>IF($AB89="","",IF(OR($V89&lt;2.7,$V89&gt;90),"Age OOR",VLOOKUP(AX$14&amp;"-int-"&amp;$G89,Equations!$G:$I,3,0)+VLOOKUP(AX$14&amp;"-sexo-"&amp;$G89,Equations!$G:$I,3,0)*$U89+VLOOKUP(AX$14&amp;"-edad-"&amp;$G89,Equations!$G:$I,3,0)*$V89+VLOOKUP(AX$14&amp;"-est-"&amp;$G89,Equations!$G:$I,3,0)*(1/$W89)+VLOOKUP(AX$14&amp;"-imc-"&amp;$G89,Equations!$G:$I,3,0)*(1/$Q89)))</f>
        <v/>
      </c>
      <c r="AY89" s="10" t="str">
        <f>IF($AB89="","",IF(OR($V89&lt;2.7,$V89&gt;90),"Age OOR",AX89-1.6449*VLOOKUP(AX$14&amp;"-rse-"&amp;$G89,Equations!$G:$I,3,0)))</f>
        <v/>
      </c>
      <c r="AZ89" s="10" t="str">
        <f>IF($AB89="","",IF(OR($V89&lt;2.7,$V89&gt;90),"Age OOR",AX89+1.6449*VLOOKUP(AX$14&amp;"-rse-"&amp;$G89,Equations!$G:$I,3,0)))</f>
        <v/>
      </c>
      <c r="BA89" s="10" t="str">
        <f t="shared" si="40"/>
        <v/>
      </c>
      <c r="BB89" s="10" t="str">
        <f>IF($AB89="","",IF(OR($V89&lt;2.7,$V89&gt;90),"Age OOR",($AB89-AX89)/VLOOKUP(AX$14&amp;"-rse-"&amp;$G89,Equations!$G:$I,3,0)))</f>
        <v/>
      </c>
      <c r="BC89" s="10" t="str">
        <f>IF($AC89="","",IF(OR($V89&lt;2.7,$V89&gt;90),"Age OOR",VLOOKUP(BC$14&amp;"-int-"&amp;$H89,Equations!$G:$I,3,0)+VLOOKUP(BC$14&amp;"-sexo-"&amp;$H89,Equations!$G:$I,3,0)*$U89+VLOOKUP(BC$14&amp;"-edad-"&amp;$H89,Equations!$G:$I,3,0)*$V89+VLOOKUP(BC$14&amp;"-est-"&amp;$H89,Equations!$G:$I,3,0)*(1/$W89)+VLOOKUP(BC$14&amp;"-imc-"&amp;$H89,Equations!$G:$I,3,0)*(1/$Q89)))</f>
        <v/>
      </c>
      <c r="BD89" s="10" t="str">
        <f>IF($AC89="","",IF(OR($V89&lt;2.7,$V89&gt;90),"Age OOR",BC89-1.6449*VLOOKUP(BC$14&amp;"-rse-"&amp;$H89,Equations!$G:$I,3,0)))</f>
        <v/>
      </c>
      <c r="BE89" s="10" t="str">
        <f>IF($AC89="","",IF(OR($V89&lt;2.7,$V89&gt;90),"Age OOR",BC89+1.6449*VLOOKUP(BC$14&amp;"-rse-"&amp;$H89,Equations!$G:$I,3,0)))</f>
        <v/>
      </c>
      <c r="BF89" s="10" t="str">
        <f t="shared" si="41"/>
        <v/>
      </c>
      <c r="BG89" s="10" t="str">
        <f>IF($AC89="","",IF(OR($V89&lt;2.7,$V89&gt;90),"Age OOR",($AC89-BC89)/VLOOKUP(BC$14&amp;"-rse-"&amp;$H89,Equations!$G:$I,3,0)))</f>
        <v/>
      </c>
      <c r="BH89" s="10" t="str">
        <f>IF($AD89="","",IF(OR($V89&lt;2.7,$V89&gt;90),"Age OOR",VLOOKUP(BH$14&amp;"-int-"&amp;$I89,Equations!$G:$I,3,0)+VLOOKUP(BH$14&amp;"-sexo-"&amp;$I89,Equations!$G:$I,3,0)*$U89+VLOOKUP(BH$14&amp;"-edad-"&amp;$I89,Equations!$G:$I,3,0)*$V89+VLOOKUP(BH$14&amp;"-est-"&amp;$I89,Equations!$G:$I,3,0)*(1/$W89)+VLOOKUP(BH$14&amp;"-imc-"&amp;$I89,Equations!$G:$I,3,0)*(1/$Q89)))</f>
        <v/>
      </c>
      <c r="BI89" s="10" t="str">
        <f>IF($AD89="","",IF(OR($V89&lt;2.7,$V89&gt;90),"Age OOR",BH89-1.6449*VLOOKUP(BH$14&amp;"-rse-"&amp;$I89,Equations!$G:$I,3,0)))</f>
        <v/>
      </c>
      <c r="BJ89" s="10" t="str">
        <f>IF($AD89="","",IF(OR($V89&lt;2.7,$V89&gt;90),"Age OOR",BH89+1.6449*VLOOKUP(BH$14&amp;"-rse-"&amp;$I89,Equations!$G:$I,3,0)))</f>
        <v/>
      </c>
      <c r="BK89" s="10" t="str">
        <f t="shared" si="42"/>
        <v/>
      </c>
      <c r="BL89" s="10" t="str">
        <f>IF($AD89="","",IF(OR($V89&lt;2.7,$V89&gt;90),"Age OOR",($AD89-BH89)/VLOOKUP(BH$14&amp;"-rse-"&amp;$I89,Equations!$G:$I,3,0)))</f>
        <v/>
      </c>
      <c r="BM89" s="10" t="str">
        <f>IF($AE89="","",IF(OR($V89&lt;2.7,$V89&gt;90),"Age OOR",VLOOKUP(BM$14&amp;"-int-"&amp;$J89,Equations!$G:$I,3,0)+VLOOKUP(BM$14&amp;"-sexo-"&amp;$J89,Equations!$G:$I,3,0)*$U89+VLOOKUP(BM$14&amp;"-edad-"&amp;$J89,Equations!$G:$I,3,0)*$V89+VLOOKUP(BM$14&amp;"-est-"&amp;$J89,Equations!$G:$I,3,0)*(1/$W89)+VLOOKUP(BM$14&amp;"-imc-"&amp;$J89,Equations!$G:$I,3,0)*(1/$Q89)))</f>
        <v/>
      </c>
      <c r="BN89" s="10" t="str">
        <f>IF($AE89="","",IF(OR($V89&lt;2.7,$V89&gt;90),"Age OOR",BM89-1.6449*VLOOKUP(BM$14&amp;"-rse-"&amp;$J89,Equations!$G:$I,3,0)))</f>
        <v/>
      </c>
      <c r="BO89" s="10" t="str">
        <f>IF($AE89="","",IF(OR($V89&lt;2.7,$V89&gt;90),"Age OOR",BM89+1.6449*VLOOKUP(BM$14&amp;"-rse-"&amp;$J89,Equations!$G:$I,3,0)))</f>
        <v/>
      </c>
      <c r="BP89" s="10" t="str">
        <f t="shared" si="43"/>
        <v/>
      </c>
      <c r="BQ89" s="10" t="str">
        <f>IF($AE89="","",IF(OR($V89&lt;2.7,$V89&gt;90),"Age OOR",($AE89-BM89)/VLOOKUP(BM$14&amp;"-rse-"&amp;$J89,Equations!$G:$I,3,0)))</f>
        <v/>
      </c>
      <c r="BR89" s="10" t="str">
        <f>IF($AF89="","",IF(OR($V89&lt;2.7,$V89&gt;90),"Age OOR",VLOOKUP(BR$14&amp;"-int-"&amp;$K89,Equations!$G:$I,3,0)+VLOOKUP(BR$14&amp;"-sexo-"&amp;$K89,Equations!$G:$I,3,0)*$U89+VLOOKUP(BR$14&amp;"-edad-"&amp;$K89,Equations!$G:$I,3,0)*$V89+VLOOKUP(BR$14&amp;"-est-"&amp;$K89,Equations!$G:$I,3,0)*(1/$W89)+VLOOKUP(BR$14&amp;"-imc-"&amp;$K89,Equations!$G:$I,3,0)*(1/$Q89)))</f>
        <v/>
      </c>
      <c r="BS89" s="10" t="str">
        <f>IF($AF89="","",IF(OR($V89&lt;2.7,$V89&gt;90),"Age OOR",BR89-1.6449*VLOOKUP(BR$14&amp;"-rse-"&amp;$K89,Equations!$G:$I,3,0)))</f>
        <v/>
      </c>
      <c r="BT89" s="10" t="str">
        <f>IF($AF89="","",IF(OR($V89&lt;2.7,$V89&gt;90),"Age OOR",BR89+1.6449*VLOOKUP(BR$14&amp;"-rse-"&amp;$K89,Equations!$G:$I,3,0)))</f>
        <v/>
      </c>
      <c r="BU89" s="10" t="str">
        <f t="shared" si="44"/>
        <v/>
      </c>
      <c r="BV89" s="10" t="str">
        <f>IF($AF89="","",IF(OR($V89&lt;2.7,$V89&gt;90),"Age OOR",($AF89-BR89)/VLOOKUP(BR$14&amp;"-rse-"&amp;$K89,Equations!$G:$I,3,0)))</f>
        <v/>
      </c>
      <c r="BW89" s="10" t="str">
        <f>IF($AG89="","",IF(OR($V89&lt;2.7,$V89&gt;90),"Age OOR",VLOOKUP(BW$14&amp;"-int-"&amp;$L89,Equations!$G:$I,3,0)+VLOOKUP(BW$14&amp;"-sexo-"&amp;$L89,Equations!$G:$I,3,0)*$U89+VLOOKUP(BW$14&amp;"-edad-"&amp;$L89,Equations!$G:$I,3,0)*$V89+VLOOKUP(BW$14&amp;"-est-"&amp;$L89,Equations!$G:$I,3,0)*(1/$W89)+VLOOKUP(BW$14&amp;"-imc-"&amp;$L89,Equations!$G:$I,3,0)*(1/$Q89)))</f>
        <v/>
      </c>
      <c r="BX89" s="10" t="str">
        <f>IF($AG89="","",IF(OR($V89&lt;2.7,$V89&gt;90),"Age OOR",BW89-1.6449*VLOOKUP(BW$14&amp;"-rse-"&amp;$L89,Equations!$G:$I,3,0)))</f>
        <v/>
      </c>
      <c r="BY89" s="10" t="str">
        <f>IF($AG89="","",IF(OR($V89&lt;2.7,$V89&gt;90),"Age OOR",BW89+1.6449*VLOOKUP(BW$14&amp;"-rse-"&amp;$L89,Equations!$G:$I,3,0)))</f>
        <v/>
      </c>
      <c r="BZ89" s="10" t="str">
        <f t="shared" si="45"/>
        <v/>
      </c>
      <c r="CA89" s="10" t="str">
        <f>IF($AG89="","",IF(OR($V89&lt;2.7,$V89&gt;90),"Age OOR",($AG89-BW89)/VLOOKUP(BW$14&amp;"-rse-"&amp;$L89,Equations!$G:$I,3,0)))</f>
        <v/>
      </c>
      <c r="CB89" s="10" t="str">
        <f>IF($AH89="","",IF(OR($V89&lt;2.7,$V89&gt;90),"Age OOR",VLOOKUP(CB$14&amp;"-int-"&amp;$M89,Equations!$G:$I,3,0)+VLOOKUP(CB$14&amp;"-sexo-"&amp;$M89,Equations!$G:$I,3,0)*$U89+VLOOKUP(CB$14&amp;"-edad-"&amp;$M89,Equations!$G:$I,3,0)*$V89+VLOOKUP(CB$14&amp;"-est-"&amp;$M89,Equations!$G:$I,3,0)*(1/$W89)+VLOOKUP(CB$14&amp;"-imc-"&amp;$M89,Equations!$G:$I,3,0)*(1/$Q89)))</f>
        <v/>
      </c>
      <c r="CC89" s="10" t="str">
        <f>IF($AH89="","",IF(OR($V89&lt;2.7,$V89&gt;90),"Age OOR",CB89-1.6449*VLOOKUP(CB$14&amp;"-rse-"&amp;$M89,Equations!$G:$I,3,0)))</f>
        <v/>
      </c>
      <c r="CD89" s="10" t="str">
        <f>IF($AH89="","",IF(OR($V89&lt;2.7,$V89&gt;90),"Age OOR",CB89+1.6449*VLOOKUP(CB$14&amp;"-rse-"&amp;$M89,Equations!$G:$I,3,0)))</f>
        <v/>
      </c>
      <c r="CE89" s="10" t="str">
        <f t="shared" si="46"/>
        <v/>
      </c>
      <c r="CF89" s="10" t="str">
        <f>IF($AH89="","",IF(OR($V89&lt;2.7,$V89&gt;90),"Age OOR",($AH89-CB89)/VLOOKUP(CB$14&amp;"-rse-"&amp;$M89,Equations!$G:$I,3,0)))</f>
        <v/>
      </c>
      <c r="CG89" s="10" t="str">
        <f>IF($AI89="","",IF(OR($V89&lt;2.7,$V89&gt;90),"Age OOR",VLOOKUP(CG$14&amp;"-int-"&amp;$N89,Equations!$G:$I,3,0)+VLOOKUP(CG$14&amp;"-sexo-"&amp;$N89,Equations!$G:$I,3,0)*$U89+VLOOKUP(CG$14&amp;"-edad-"&amp;$N89,Equations!$G:$I,3,0)*$V89+VLOOKUP(CG$14&amp;"-est-"&amp;$N89,Equations!$G:$I,3,0)*(1/$W89)+VLOOKUP(CG$14&amp;"-imc-"&amp;$N89,Equations!$G:$I,3,0)*(1/$Q89)))</f>
        <v/>
      </c>
      <c r="CH89" s="10" t="str">
        <f>IF($AI89="","",IF(OR($V89&lt;2.7,$V89&gt;90),"Age OOR",CG89-1.6449*VLOOKUP(CG$14&amp;"-rse-"&amp;$N89,Equations!$G:$I,3,0)))</f>
        <v/>
      </c>
      <c r="CI89" s="10" t="str">
        <f>IF($AI89="","",IF(OR($V89&lt;2.7,$V89&gt;90),"Age OOR",CG89+1.6449*VLOOKUP(CG$14&amp;"-rse-"&amp;$N89,Equations!$G:$I,3,0)))</f>
        <v/>
      </c>
      <c r="CJ89" s="10" t="str">
        <f t="shared" si="47"/>
        <v/>
      </c>
      <c r="CK89" s="10" t="str">
        <f>IF($AI89="","",IF(OR($V89&lt;2.7,$V89&gt;90),"Age OOR",($AI89-CG89)/VLOOKUP(CG$14&amp;"-rse-"&amp;$N89,Equations!$G:$I,3,0)))</f>
        <v/>
      </c>
      <c r="CL89" s="10" t="str">
        <f>IF($AJ89="","",IF(OR($V89&lt;2.7,$V89&gt;90),"Age OOR",VLOOKUP(CL$14&amp;"-int-"&amp;$O89,Equations!$G:$I,3,0)+VLOOKUP(CL$14&amp;"-sexo-"&amp;$O89,Equations!$G:$I,3,0)*$U89+VLOOKUP(CL$14&amp;"-edad-"&amp;$O89,Equations!$G:$I,3,0)*$V89+VLOOKUP(CL$14&amp;"-est-"&amp;$O89,Equations!$G:$I,3,0)*(1/$W89)+VLOOKUP(CL$14&amp;"-imc-"&amp;$O89,Equations!$G:$I,3,0)*(1/$Q89)))</f>
        <v/>
      </c>
      <c r="CM89" s="10" t="str">
        <f>IF($AJ89="","",IF(OR($V89&lt;2.7,$V89&gt;90),"Age OOR",CL89-1.6449*VLOOKUP(CL$14&amp;"-rse-"&amp;$O89,Equations!$G:$I,3,0)))</f>
        <v/>
      </c>
      <c r="CN89" s="10" t="str">
        <f>IF($AJ89="","",IF(OR($V89&lt;2.7,$V89&gt;90),"Age OOR",CL89+1.6449*VLOOKUP(CL$14&amp;"-rse-"&amp;$O89,Equations!$G:$I,3,0)))</f>
        <v/>
      </c>
      <c r="CO89" s="10" t="str">
        <f t="shared" si="48"/>
        <v/>
      </c>
      <c r="CP89" s="10" t="str">
        <f>IF($AJ89="","",IF(OR($V89&lt;2.7,$V89&gt;90),"Age OOR",($AJ89-CL89)/VLOOKUP(CL$14&amp;"-rse-"&amp;$O89,Equations!$G:$I,3,0)))</f>
        <v/>
      </c>
      <c r="CQ89" s="10" t="str">
        <f>IF($AK89="","",IF(OR($V89&lt;2.7,$V89&gt;90),"Age OOR",EXP(VLOOKUP(CQ$14&amp;"-int-"&amp;$P89,Equations!$G:$I,3,0)+VLOOKUP(CQ$14&amp;"-sexo-"&amp;$P89,Equations!$G:$I,3,0)*$U89+VLOOKUP(CQ$14&amp;"-edad-"&amp;$P89,Equations!$G:$I,3,0)*$V89+VLOOKUP(CQ$14&amp;"-est-"&amp;$P89,Equations!$G:$I,3,0)*(1/$W89)+VLOOKUP(CQ$14&amp;"-imc-"&amp;$P89,Equations!$G:$I,3,0)*(1/$Q89))))</f>
        <v/>
      </c>
      <c r="CR89" s="10" t="str">
        <f>IF($AK89="","",IF(OR($V89&lt;2.7,$V89&gt;90),"Age OOR",EXP(LN(CQ89)-1.6449*VLOOKUP(CQ$14&amp;"-rse-"&amp;$P89,Equations!$G:$I,3,0))))</f>
        <v/>
      </c>
      <c r="CS89" s="10" t="str">
        <f>IF($AK89="","",IF(OR($V89&lt;2.7,$V89&gt;90),"Age OOR",EXP(LN(CQ89)+1.6449*VLOOKUP(CQ$14&amp;"-rse-"&amp;$P89,Equations!$G:$I,3,0))))</f>
        <v/>
      </c>
      <c r="CT89" s="10" t="str">
        <f t="shared" si="49"/>
        <v/>
      </c>
      <c r="CU89" s="10" t="str">
        <f>IF($AK89="","",IF(OR($V89&lt;2.7,$V89&gt;90),"Age OOR",(LN($AK89)-LN(CQ89))/VLOOKUP(CQ$14&amp;"-rse-"&amp;$P89,Equations!$G:$I,3,0)))</f>
        <v/>
      </c>
      <c r="CV89" s="47"/>
    </row>
    <row r="90" spans="5:100" x14ac:dyDescent="0.2">
      <c r="E90" s="23" t="str">
        <f t="shared" si="25"/>
        <v>Age out of range</v>
      </c>
      <c r="F90" s="23" t="str">
        <f t="shared" si="26"/>
        <v>Age out of range</v>
      </c>
      <c r="G90" s="23" t="str">
        <f t="shared" si="27"/>
        <v>Age out of range</v>
      </c>
      <c r="H90" s="23" t="str">
        <f t="shared" si="28"/>
        <v>Age out of range</v>
      </c>
      <c r="I90" s="23" t="str">
        <f t="shared" si="29"/>
        <v>Age out of range</v>
      </c>
      <c r="J90" s="23" t="str">
        <f t="shared" si="30"/>
        <v>Age out of range</v>
      </c>
      <c r="K90" s="23" t="str">
        <f t="shared" si="31"/>
        <v>Age out of range</v>
      </c>
      <c r="L90" s="23" t="str">
        <f t="shared" si="32"/>
        <v>Age out of range</v>
      </c>
      <c r="M90" s="23" t="str">
        <f t="shared" si="33"/>
        <v>Age out of range</v>
      </c>
      <c r="N90" s="23" t="str">
        <f t="shared" si="34"/>
        <v>Age out of range</v>
      </c>
      <c r="O90" s="23" t="str">
        <f t="shared" si="35"/>
        <v>Age out of range</v>
      </c>
      <c r="P90" s="23" t="str">
        <f t="shared" si="36"/>
        <v>Age out of range</v>
      </c>
      <c r="Q90" s="23" t="e">
        <f t="shared" si="37"/>
        <v>#DIV/0!</v>
      </c>
      <c r="R90" s="17"/>
      <c r="S90" s="23">
        <v>74</v>
      </c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7"/>
      <c r="AM90" s="47"/>
      <c r="AN90" s="10" t="str">
        <f>IF($Z90="","",IF(OR($V90&lt;2.7,$V90&gt;90),"Age OOR",VLOOKUP(AN$14&amp;"-int-"&amp;$E90,Equations!$G:$I,3,0)+VLOOKUP(AN$14&amp;"-sexo-"&amp;$E90,Equations!$G:$I,3,0)*$U90+VLOOKUP(AN$14&amp;"-edad-"&amp;$E90,Equations!$G:$I,3,0)*$V90+VLOOKUP(AN$14&amp;"-est-"&amp;$E90,Equations!$G:$I,3,0)*(1/$W90)+VLOOKUP(AN$14&amp;"-imc-"&amp;$E90,Equations!$G:$I,3,0)*(1/$Q90)))</f>
        <v/>
      </c>
      <c r="AO90" s="10" t="str">
        <f>IF($Z90="","",IF(OR($V90&lt;2.7,$V90&gt;90),"Age OOR",AN90-1.6449*VLOOKUP(AN$14&amp;"-rse-"&amp;$E90,Equations!$G:$I,3,0)))</f>
        <v/>
      </c>
      <c r="AP90" s="10" t="str">
        <f>IF($Z90="","",IF(OR($V90&lt;2.7,$V90&gt;90),"Age OOR",AN90+1.6449*VLOOKUP(AN$14&amp;"-rse-"&amp;$E90,Equations!$G:$I,3,0)))</f>
        <v/>
      </c>
      <c r="AQ90" s="10" t="str">
        <f t="shared" si="38"/>
        <v/>
      </c>
      <c r="AR90" s="10" t="str">
        <f>IF($Z90="","",IF(OR($V90&lt;2.7,$V90&gt;90),"Age OOR",($Z90-AN90)/VLOOKUP(AN$14&amp;"-rse-"&amp;$E90,Equations!$G:$I,3,0)))</f>
        <v/>
      </c>
      <c r="AS90" s="10" t="str">
        <f>IF($AA90="","",IF(OR($V90&lt;2.7,$V90&gt;90),"Age OOR",VLOOKUP(AS$14&amp;"-int-"&amp;$F90,Equations!$G:$I,3,0)+VLOOKUP(AS$14&amp;"-sexo-"&amp;$F90,Equations!$G:$I,3,0)*$U90+VLOOKUP(AS$14&amp;"-edad-"&amp;$F90,Equations!$G:$I,3,0)*$V90+VLOOKUP(AS$14&amp;"-est-"&amp;$F90,Equations!$G:$I,3,0)*(1/$W90)+VLOOKUP(AS$14&amp;"-imc-"&amp;$F90,Equations!$G:$I,3,0)*(1/$Q90)))</f>
        <v/>
      </c>
      <c r="AT90" s="10" t="str">
        <f>IF($AA90="","",IF(OR($V90&lt;2.7,$V90&gt;90),"Age OOR",AS90-1.6449*VLOOKUP(AS$14&amp;"-rse-"&amp;$F90,Equations!$G:$I,3,0)))</f>
        <v/>
      </c>
      <c r="AU90" s="10" t="str">
        <f>IF($AA90="","",IF(OR($V90&lt;2.7,$V90&gt;90),"Age OOR",AS90+1.6449*VLOOKUP(AS$14&amp;"-rse-"&amp;$F90,Equations!$G:$I,3,0)))</f>
        <v/>
      </c>
      <c r="AV90" s="10" t="str">
        <f t="shared" si="39"/>
        <v/>
      </c>
      <c r="AW90" s="10" t="str">
        <f>IF($AA90="","",IF(OR($V90&lt;2.7,$V90&gt;90),"Age OOR",($AA90-AS90)/VLOOKUP(AS$14&amp;"-rse-"&amp;$F90,Equations!$G:$I,3,0)))</f>
        <v/>
      </c>
      <c r="AX90" s="10" t="str">
        <f>IF($AB90="","",IF(OR($V90&lt;2.7,$V90&gt;90),"Age OOR",VLOOKUP(AX$14&amp;"-int-"&amp;$G90,Equations!$G:$I,3,0)+VLOOKUP(AX$14&amp;"-sexo-"&amp;$G90,Equations!$G:$I,3,0)*$U90+VLOOKUP(AX$14&amp;"-edad-"&amp;$G90,Equations!$G:$I,3,0)*$V90+VLOOKUP(AX$14&amp;"-est-"&amp;$G90,Equations!$G:$I,3,0)*(1/$W90)+VLOOKUP(AX$14&amp;"-imc-"&amp;$G90,Equations!$G:$I,3,0)*(1/$Q90)))</f>
        <v/>
      </c>
      <c r="AY90" s="10" t="str">
        <f>IF($AB90="","",IF(OR($V90&lt;2.7,$V90&gt;90),"Age OOR",AX90-1.6449*VLOOKUP(AX$14&amp;"-rse-"&amp;$G90,Equations!$G:$I,3,0)))</f>
        <v/>
      </c>
      <c r="AZ90" s="10" t="str">
        <f>IF($AB90="","",IF(OR($V90&lt;2.7,$V90&gt;90),"Age OOR",AX90+1.6449*VLOOKUP(AX$14&amp;"-rse-"&amp;$G90,Equations!$G:$I,3,0)))</f>
        <v/>
      </c>
      <c r="BA90" s="10" t="str">
        <f t="shared" si="40"/>
        <v/>
      </c>
      <c r="BB90" s="10" t="str">
        <f>IF($AB90="","",IF(OR($V90&lt;2.7,$V90&gt;90),"Age OOR",($AB90-AX90)/VLOOKUP(AX$14&amp;"-rse-"&amp;$G90,Equations!$G:$I,3,0)))</f>
        <v/>
      </c>
      <c r="BC90" s="10" t="str">
        <f>IF($AC90="","",IF(OR($V90&lt;2.7,$V90&gt;90),"Age OOR",VLOOKUP(BC$14&amp;"-int-"&amp;$H90,Equations!$G:$I,3,0)+VLOOKUP(BC$14&amp;"-sexo-"&amp;$H90,Equations!$G:$I,3,0)*$U90+VLOOKUP(BC$14&amp;"-edad-"&amp;$H90,Equations!$G:$I,3,0)*$V90+VLOOKUP(BC$14&amp;"-est-"&amp;$H90,Equations!$G:$I,3,0)*(1/$W90)+VLOOKUP(BC$14&amp;"-imc-"&amp;$H90,Equations!$G:$I,3,0)*(1/$Q90)))</f>
        <v/>
      </c>
      <c r="BD90" s="10" t="str">
        <f>IF($AC90="","",IF(OR($V90&lt;2.7,$V90&gt;90),"Age OOR",BC90-1.6449*VLOOKUP(BC$14&amp;"-rse-"&amp;$H90,Equations!$G:$I,3,0)))</f>
        <v/>
      </c>
      <c r="BE90" s="10" t="str">
        <f>IF($AC90="","",IF(OR($V90&lt;2.7,$V90&gt;90),"Age OOR",BC90+1.6449*VLOOKUP(BC$14&amp;"-rse-"&amp;$H90,Equations!$G:$I,3,0)))</f>
        <v/>
      </c>
      <c r="BF90" s="10" t="str">
        <f t="shared" si="41"/>
        <v/>
      </c>
      <c r="BG90" s="10" t="str">
        <f>IF($AC90="","",IF(OR($V90&lt;2.7,$V90&gt;90),"Age OOR",($AC90-BC90)/VLOOKUP(BC$14&amp;"-rse-"&amp;$H90,Equations!$G:$I,3,0)))</f>
        <v/>
      </c>
      <c r="BH90" s="10" t="str">
        <f>IF($AD90="","",IF(OR($V90&lt;2.7,$V90&gt;90),"Age OOR",VLOOKUP(BH$14&amp;"-int-"&amp;$I90,Equations!$G:$I,3,0)+VLOOKUP(BH$14&amp;"-sexo-"&amp;$I90,Equations!$G:$I,3,0)*$U90+VLOOKUP(BH$14&amp;"-edad-"&amp;$I90,Equations!$G:$I,3,0)*$V90+VLOOKUP(BH$14&amp;"-est-"&amp;$I90,Equations!$G:$I,3,0)*(1/$W90)+VLOOKUP(BH$14&amp;"-imc-"&amp;$I90,Equations!$G:$I,3,0)*(1/$Q90)))</f>
        <v/>
      </c>
      <c r="BI90" s="10" t="str">
        <f>IF($AD90="","",IF(OR($V90&lt;2.7,$V90&gt;90),"Age OOR",BH90-1.6449*VLOOKUP(BH$14&amp;"-rse-"&amp;$I90,Equations!$G:$I,3,0)))</f>
        <v/>
      </c>
      <c r="BJ90" s="10" t="str">
        <f>IF($AD90="","",IF(OR($V90&lt;2.7,$V90&gt;90),"Age OOR",BH90+1.6449*VLOOKUP(BH$14&amp;"-rse-"&amp;$I90,Equations!$G:$I,3,0)))</f>
        <v/>
      </c>
      <c r="BK90" s="10" t="str">
        <f t="shared" si="42"/>
        <v/>
      </c>
      <c r="BL90" s="10" t="str">
        <f>IF($AD90="","",IF(OR($V90&lt;2.7,$V90&gt;90),"Age OOR",($AD90-BH90)/VLOOKUP(BH$14&amp;"-rse-"&amp;$I90,Equations!$G:$I,3,0)))</f>
        <v/>
      </c>
      <c r="BM90" s="10" t="str">
        <f>IF($AE90="","",IF(OR($V90&lt;2.7,$V90&gt;90),"Age OOR",VLOOKUP(BM$14&amp;"-int-"&amp;$J90,Equations!$G:$I,3,0)+VLOOKUP(BM$14&amp;"-sexo-"&amp;$J90,Equations!$G:$I,3,0)*$U90+VLOOKUP(BM$14&amp;"-edad-"&amp;$J90,Equations!$G:$I,3,0)*$V90+VLOOKUP(BM$14&amp;"-est-"&amp;$J90,Equations!$G:$I,3,0)*(1/$W90)+VLOOKUP(BM$14&amp;"-imc-"&amp;$J90,Equations!$G:$I,3,0)*(1/$Q90)))</f>
        <v/>
      </c>
      <c r="BN90" s="10" t="str">
        <f>IF($AE90="","",IF(OR($V90&lt;2.7,$V90&gt;90),"Age OOR",BM90-1.6449*VLOOKUP(BM$14&amp;"-rse-"&amp;$J90,Equations!$G:$I,3,0)))</f>
        <v/>
      </c>
      <c r="BO90" s="10" t="str">
        <f>IF($AE90="","",IF(OR($V90&lt;2.7,$V90&gt;90),"Age OOR",BM90+1.6449*VLOOKUP(BM$14&amp;"-rse-"&amp;$J90,Equations!$G:$I,3,0)))</f>
        <v/>
      </c>
      <c r="BP90" s="10" t="str">
        <f t="shared" si="43"/>
        <v/>
      </c>
      <c r="BQ90" s="10" t="str">
        <f>IF($AE90="","",IF(OR($V90&lt;2.7,$V90&gt;90),"Age OOR",($AE90-BM90)/VLOOKUP(BM$14&amp;"-rse-"&amp;$J90,Equations!$G:$I,3,0)))</f>
        <v/>
      </c>
      <c r="BR90" s="10" t="str">
        <f>IF($AF90="","",IF(OR($V90&lt;2.7,$V90&gt;90),"Age OOR",VLOOKUP(BR$14&amp;"-int-"&amp;$K90,Equations!$G:$I,3,0)+VLOOKUP(BR$14&amp;"-sexo-"&amp;$K90,Equations!$G:$I,3,0)*$U90+VLOOKUP(BR$14&amp;"-edad-"&amp;$K90,Equations!$G:$I,3,0)*$V90+VLOOKUP(BR$14&amp;"-est-"&amp;$K90,Equations!$G:$I,3,0)*(1/$W90)+VLOOKUP(BR$14&amp;"-imc-"&amp;$K90,Equations!$G:$I,3,0)*(1/$Q90)))</f>
        <v/>
      </c>
      <c r="BS90" s="10" t="str">
        <f>IF($AF90="","",IF(OR($V90&lt;2.7,$V90&gt;90),"Age OOR",BR90-1.6449*VLOOKUP(BR$14&amp;"-rse-"&amp;$K90,Equations!$G:$I,3,0)))</f>
        <v/>
      </c>
      <c r="BT90" s="10" t="str">
        <f>IF($AF90="","",IF(OR($V90&lt;2.7,$V90&gt;90),"Age OOR",BR90+1.6449*VLOOKUP(BR$14&amp;"-rse-"&amp;$K90,Equations!$G:$I,3,0)))</f>
        <v/>
      </c>
      <c r="BU90" s="10" t="str">
        <f t="shared" si="44"/>
        <v/>
      </c>
      <c r="BV90" s="10" t="str">
        <f>IF($AF90="","",IF(OR($V90&lt;2.7,$V90&gt;90),"Age OOR",($AF90-BR90)/VLOOKUP(BR$14&amp;"-rse-"&amp;$K90,Equations!$G:$I,3,0)))</f>
        <v/>
      </c>
      <c r="BW90" s="10" t="str">
        <f>IF($AG90="","",IF(OR($V90&lt;2.7,$V90&gt;90),"Age OOR",VLOOKUP(BW$14&amp;"-int-"&amp;$L90,Equations!$G:$I,3,0)+VLOOKUP(BW$14&amp;"-sexo-"&amp;$L90,Equations!$G:$I,3,0)*$U90+VLOOKUP(BW$14&amp;"-edad-"&amp;$L90,Equations!$G:$I,3,0)*$V90+VLOOKUP(BW$14&amp;"-est-"&amp;$L90,Equations!$G:$I,3,0)*(1/$W90)+VLOOKUP(BW$14&amp;"-imc-"&amp;$L90,Equations!$G:$I,3,0)*(1/$Q90)))</f>
        <v/>
      </c>
      <c r="BX90" s="10" t="str">
        <f>IF($AG90="","",IF(OR($V90&lt;2.7,$V90&gt;90),"Age OOR",BW90-1.6449*VLOOKUP(BW$14&amp;"-rse-"&amp;$L90,Equations!$G:$I,3,0)))</f>
        <v/>
      </c>
      <c r="BY90" s="10" t="str">
        <f>IF($AG90="","",IF(OR($V90&lt;2.7,$V90&gt;90),"Age OOR",BW90+1.6449*VLOOKUP(BW$14&amp;"-rse-"&amp;$L90,Equations!$G:$I,3,0)))</f>
        <v/>
      </c>
      <c r="BZ90" s="10" t="str">
        <f t="shared" si="45"/>
        <v/>
      </c>
      <c r="CA90" s="10" t="str">
        <f>IF($AG90="","",IF(OR($V90&lt;2.7,$V90&gt;90),"Age OOR",($AG90-BW90)/VLOOKUP(BW$14&amp;"-rse-"&amp;$L90,Equations!$G:$I,3,0)))</f>
        <v/>
      </c>
      <c r="CB90" s="10" t="str">
        <f>IF($AH90="","",IF(OR($V90&lt;2.7,$V90&gt;90),"Age OOR",VLOOKUP(CB$14&amp;"-int-"&amp;$M90,Equations!$G:$I,3,0)+VLOOKUP(CB$14&amp;"-sexo-"&amp;$M90,Equations!$G:$I,3,0)*$U90+VLOOKUP(CB$14&amp;"-edad-"&amp;$M90,Equations!$G:$I,3,0)*$V90+VLOOKUP(CB$14&amp;"-est-"&amp;$M90,Equations!$G:$I,3,0)*(1/$W90)+VLOOKUP(CB$14&amp;"-imc-"&amp;$M90,Equations!$G:$I,3,0)*(1/$Q90)))</f>
        <v/>
      </c>
      <c r="CC90" s="10" t="str">
        <f>IF($AH90="","",IF(OR($V90&lt;2.7,$V90&gt;90),"Age OOR",CB90-1.6449*VLOOKUP(CB$14&amp;"-rse-"&amp;$M90,Equations!$G:$I,3,0)))</f>
        <v/>
      </c>
      <c r="CD90" s="10" t="str">
        <f>IF($AH90="","",IF(OR($V90&lt;2.7,$V90&gt;90),"Age OOR",CB90+1.6449*VLOOKUP(CB$14&amp;"-rse-"&amp;$M90,Equations!$G:$I,3,0)))</f>
        <v/>
      </c>
      <c r="CE90" s="10" t="str">
        <f t="shared" si="46"/>
        <v/>
      </c>
      <c r="CF90" s="10" t="str">
        <f>IF($AH90="","",IF(OR($V90&lt;2.7,$V90&gt;90),"Age OOR",($AH90-CB90)/VLOOKUP(CB$14&amp;"-rse-"&amp;$M90,Equations!$G:$I,3,0)))</f>
        <v/>
      </c>
      <c r="CG90" s="10" t="str">
        <f>IF($AI90="","",IF(OR($V90&lt;2.7,$V90&gt;90),"Age OOR",VLOOKUP(CG$14&amp;"-int-"&amp;$N90,Equations!$G:$I,3,0)+VLOOKUP(CG$14&amp;"-sexo-"&amp;$N90,Equations!$G:$I,3,0)*$U90+VLOOKUP(CG$14&amp;"-edad-"&amp;$N90,Equations!$G:$I,3,0)*$V90+VLOOKUP(CG$14&amp;"-est-"&amp;$N90,Equations!$G:$I,3,0)*(1/$W90)+VLOOKUP(CG$14&amp;"-imc-"&amp;$N90,Equations!$G:$I,3,0)*(1/$Q90)))</f>
        <v/>
      </c>
      <c r="CH90" s="10" t="str">
        <f>IF($AI90="","",IF(OR($V90&lt;2.7,$V90&gt;90),"Age OOR",CG90-1.6449*VLOOKUP(CG$14&amp;"-rse-"&amp;$N90,Equations!$G:$I,3,0)))</f>
        <v/>
      </c>
      <c r="CI90" s="10" t="str">
        <f>IF($AI90="","",IF(OR($V90&lt;2.7,$V90&gt;90),"Age OOR",CG90+1.6449*VLOOKUP(CG$14&amp;"-rse-"&amp;$N90,Equations!$G:$I,3,0)))</f>
        <v/>
      </c>
      <c r="CJ90" s="10" t="str">
        <f t="shared" si="47"/>
        <v/>
      </c>
      <c r="CK90" s="10" t="str">
        <f>IF($AI90="","",IF(OR($V90&lt;2.7,$V90&gt;90),"Age OOR",($AI90-CG90)/VLOOKUP(CG$14&amp;"-rse-"&amp;$N90,Equations!$G:$I,3,0)))</f>
        <v/>
      </c>
      <c r="CL90" s="10" t="str">
        <f>IF($AJ90="","",IF(OR($V90&lt;2.7,$V90&gt;90),"Age OOR",VLOOKUP(CL$14&amp;"-int-"&amp;$O90,Equations!$G:$I,3,0)+VLOOKUP(CL$14&amp;"-sexo-"&amp;$O90,Equations!$G:$I,3,0)*$U90+VLOOKUP(CL$14&amp;"-edad-"&amp;$O90,Equations!$G:$I,3,0)*$V90+VLOOKUP(CL$14&amp;"-est-"&amp;$O90,Equations!$G:$I,3,0)*(1/$W90)+VLOOKUP(CL$14&amp;"-imc-"&amp;$O90,Equations!$G:$I,3,0)*(1/$Q90)))</f>
        <v/>
      </c>
      <c r="CM90" s="10" t="str">
        <f>IF($AJ90="","",IF(OR($V90&lt;2.7,$V90&gt;90),"Age OOR",CL90-1.6449*VLOOKUP(CL$14&amp;"-rse-"&amp;$O90,Equations!$G:$I,3,0)))</f>
        <v/>
      </c>
      <c r="CN90" s="10" t="str">
        <f>IF($AJ90="","",IF(OR($V90&lt;2.7,$V90&gt;90),"Age OOR",CL90+1.6449*VLOOKUP(CL$14&amp;"-rse-"&amp;$O90,Equations!$G:$I,3,0)))</f>
        <v/>
      </c>
      <c r="CO90" s="10" t="str">
        <f t="shared" si="48"/>
        <v/>
      </c>
      <c r="CP90" s="10" t="str">
        <f>IF($AJ90="","",IF(OR($V90&lt;2.7,$V90&gt;90),"Age OOR",($AJ90-CL90)/VLOOKUP(CL$14&amp;"-rse-"&amp;$O90,Equations!$G:$I,3,0)))</f>
        <v/>
      </c>
      <c r="CQ90" s="10" t="str">
        <f>IF($AK90="","",IF(OR($V90&lt;2.7,$V90&gt;90),"Age OOR",EXP(VLOOKUP(CQ$14&amp;"-int-"&amp;$P90,Equations!$G:$I,3,0)+VLOOKUP(CQ$14&amp;"-sexo-"&amp;$P90,Equations!$G:$I,3,0)*$U90+VLOOKUP(CQ$14&amp;"-edad-"&amp;$P90,Equations!$G:$I,3,0)*$V90+VLOOKUP(CQ$14&amp;"-est-"&amp;$P90,Equations!$G:$I,3,0)*(1/$W90)+VLOOKUP(CQ$14&amp;"-imc-"&amp;$P90,Equations!$G:$I,3,0)*(1/$Q90))))</f>
        <v/>
      </c>
      <c r="CR90" s="10" t="str">
        <f>IF($AK90="","",IF(OR($V90&lt;2.7,$V90&gt;90),"Age OOR",EXP(LN(CQ90)-1.6449*VLOOKUP(CQ$14&amp;"-rse-"&amp;$P90,Equations!$G:$I,3,0))))</f>
        <v/>
      </c>
      <c r="CS90" s="10" t="str">
        <f>IF($AK90="","",IF(OR($V90&lt;2.7,$V90&gt;90),"Age OOR",EXP(LN(CQ90)+1.6449*VLOOKUP(CQ$14&amp;"-rse-"&amp;$P90,Equations!$G:$I,3,0))))</f>
        <v/>
      </c>
      <c r="CT90" s="10" t="str">
        <f t="shared" si="49"/>
        <v/>
      </c>
      <c r="CU90" s="10" t="str">
        <f>IF($AK90="","",IF(OR($V90&lt;2.7,$V90&gt;90),"Age OOR",(LN($AK90)-LN(CQ90))/VLOOKUP(CQ$14&amp;"-rse-"&amp;$P90,Equations!$G:$I,3,0)))</f>
        <v/>
      </c>
      <c r="CV90" s="47"/>
    </row>
    <row r="91" spans="5:100" x14ac:dyDescent="0.2">
      <c r="E91" s="23" t="str">
        <f t="shared" si="25"/>
        <v>Age out of range</v>
      </c>
      <c r="F91" s="23" t="str">
        <f t="shared" si="26"/>
        <v>Age out of range</v>
      </c>
      <c r="G91" s="23" t="str">
        <f t="shared" si="27"/>
        <v>Age out of range</v>
      </c>
      <c r="H91" s="23" t="str">
        <f t="shared" si="28"/>
        <v>Age out of range</v>
      </c>
      <c r="I91" s="23" t="str">
        <f t="shared" si="29"/>
        <v>Age out of range</v>
      </c>
      <c r="J91" s="23" t="str">
        <f t="shared" si="30"/>
        <v>Age out of range</v>
      </c>
      <c r="K91" s="23" t="str">
        <f t="shared" si="31"/>
        <v>Age out of range</v>
      </c>
      <c r="L91" s="23" t="str">
        <f t="shared" si="32"/>
        <v>Age out of range</v>
      </c>
      <c r="M91" s="23" t="str">
        <f t="shared" si="33"/>
        <v>Age out of range</v>
      </c>
      <c r="N91" s="23" t="str">
        <f t="shared" si="34"/>
        <v>Age out of range</v>
      </c>
      <c r="O91" s="23" t="str">
        <f t="shared" si="35"/>
        <v>Age out of range</v>
      </c>
      <c r="P91" s="23" t="str">
        <f t="shared" si="36"/>
        <v>Age out of range</v>
      </c>
      <c r="Q91" s="23" t="e">
        <f t="shared" si="37"/>
        <v>#DIV/0!</v>
      </c>
      <c r="R91" s="17"/>
      <c r="S91" s="23">
        <v>75</v>
      </c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7"/>
      <c r="AM91" s="47"/>
      <c r="AN91" s="10" t="str">
        <f>IF($Z91="","",IF(OR($V91&lt;2.7,$V91&gt;90),"Age OOR",VLOOKUP(AN$14&amp;"-int-"&amp;$E91,Equations!$G:$I,3,0)+VLOOKUP(AN$14&amp;"-sexo-"&amp;$E91,Equations!$G:$I,3,0)*$U91+VLOOKUP(AN$14&amp;"-edad-"&amp;$E91,Equations!$G:$I,3,0)*$V91+VLOOKUP(AN$14&amp;"-est-"&amp;$E91,Equations!$G:$I,3,0)*(1/$W91)+VLOOKUP(AN$14&amp;"-imc-"&amp;$E91,Equations!$G:$I,3,0)*(1/$Q91)))</f>
        <v/>
      </c>
      <c r="AO91" s="10" t="str">
        <f>IF($Z91="","",IF(OR($V91&lt;2.7,$V91&gt;90),"Age OOR",AN91-1.6449*VLOOKUP(AN$14&amp;"-rse-"&amp;$E91,Equations!$G:$I,3,0)))</f>
        <v/>
      </c>
      <c r="AP91" s="10" t="str">
        <f>IF($Z91="","",IF(OR($V91&lt;2.7,$V91&gt;90),"Age OOR",AN91+1.6449*VLOOKUP(AN$14&amp;"-rse-"&amp;$E91,Equations!$G:$I,3,0)))</f>
        <v/>
      </c>
      <c r="AQ91" s="10" t="str">
        <f t="shared" si="38"/>
        <v/>
      </c>
      <c r="AR91" s="10" t="str">
        <f>IF($Z91="","",IF(OR($V91&lt;2.7,$V91&gt;90),"Age OOR",($Z91-AN91)/VLOOKUP(AN$14&amp;"-rse-"&amp;$E91,Equations!$G:$I,3,0)))</f>
        <v/>
      </c>
      <c r="AS91" s="10" t="str">
        <f>IF($AA91="","",IF(OR($V91&lt;2.7,$V91&gt;90),"Age OOR",VLOOKUP(AS$14&amp;"-int-"&amp;$F91,Equations!$G:$I,3,0)+VLOOKUP(AS$14&amp;"-sexo-"&amp;$F91,Equations!$G:$I,3,0)*$U91+VLOOKUP(AS$14&amp;"-edad-"&amp;$F91,Equations!$G:$I,3,0)*$V91+VLOOKUP(AS$14&amp;"-est-"&amp;$F91,Equations!$G:$I,3,0)*(1/$W91)+VLOOKUP(AS$14&amp;"-imc-"&amp;$F91,Equations!$G:$I,3,0)*(1/$Q91)))</f>
        <v/>
      </c>
      <c r="AT91" s="10" t="str">
        <f>IF($AA91="","",IF(OR($V91&lt;2.7,$V91&gt;90),"Age OOR",AS91-1.6449*VLOOKUP(AS$14&amp;"-rse-"&amp;$F91,Equations!$G:$I,3,0)))</f>
        <v/>
      </c>
      <c r="AU91" s="10" t="str">
        <f>IF($AA91="","",IF(OR($V91&lt;2.7,$V91&gt;90),"Age OOR",AS91+1.6449*VLOOKUP(AS$14&amp;"-rse-"&amp;$F91,Equations!$G:$I,3,0)))</f>
        <v/>
      </c>
      <c r="AV91" s="10" t="str">
        <f t="shared" si="39"/>
        <v/>
      </c>
      <c r="AW91" s="10" t="str">
        <f>IF($AA91="","",IF(OR($V91&lt;2.7,$V91&gt;90),"Age OOR",($AA91-AS91)/VLOOKUP(AS$14&amp;"-rse-"&amp;$F91,Equations!$G:$I,3,0)))</f>
        <v/>
      </c>
      <c r="AX91" s="10" t="str">
        <f>IF($AB91="","",IF(OR($V91&lt;2.7,$V91&gt;90),"Age OOR",VLOOKUP(AX$14&amp;"-int-"&amp;$G91,Equations!$G:$I,3,0)+VLOOKUP(AX$14&amp;"-sexo-"&amp;$G91,Equations!$G:$I,3,0)*$U91+VLOOKUP(AX$14&amp;"-edad-"&amp;$G91,Equations!$G:$I,3,0)*$V91+VLOOKUP(AX$14&amp;"-est-"&amp;$G91,Equations!$G:$I,3,0)*(1/$W91)+VLOOKUP(AX$14&amp;"-imc-"&amp;$G91,Equations!$G:$I,3,0)*(1/$Q91)))</f>
        <v/>
      </c>
      <c r="AY91" s="10" t="str">
        <f>IF($AB91="","",IF(OR($V91&lt;2.7,$V91&gt;90),"Age OOR",AX91-1.6449*VLOOKUP(AX$14&amp;"-rse-"&amp;$G91,Equations!$G:$I,3,0)))</f>
        <v/>
      </c>
      <c r="AZ91" s="10" t="str">
        <f>IF($AB91="","",IF(OR($V91&lt;2.7,$V91&gt;90),"Age OOR",AX91+1.6449*VLOOKUP(AX$14&amp;"-rse-"&amp;$G91,Equations!$G:$I,3,0)))</f>
        <v/>
      </c>
      <c r="BA91" s="10" t="str">
        <f t="shared" si="40"/>
        <v/>
      </c>
      <c r="BB91" s="10" t="str">
        <f>IF($AB91="","",IF(OR($V91&lt;2.7,$V91&gt;90),"Age OOR",($AB91-AX91)/VLOOKUP(AX$14&amp;"-rse-"&amp;$G91,Equations!$G:$I,3,0)))</f>
        <v/>
      </c>
      <c r="BC91" s="10" t="str">
        <f>IF($AC91="","",IF(OR($V91&lt;2.7,$V91&gt;90),"Age OOR",VLOOKUP(BC$14&amp;"-int-"&amp;$H91,Equations!$G:$I,3,0)+VLOOKUP(BC$14&amp;"-sexo-"&amp;$H91,Equations!$G:$I,3,0)*$U91+VLOOKUP(BC$14&amp;"-edad-"&amp;$H91,Equations!$G:$I,3,0)*$V91+VLOOKUP(BC$14&amp;"-est-"&amp;$H91,Equations!$G:$I,3,0)*(1/$W91)+VLOOKUP(BC$14&amp;"-imc-"&amp;$H91,Equations!$G:$I,3,0)*(1/$Q91)))</f>
        <v/>
      </c>
      <c r="BD91" s="10" t="str">
        <f>IF($AC91="","",IF(OR($V91&lt;2.7,$V91&gt;90),"Age OOR",BC91-1.6449*VLOOKUP(BC$14&amp;"-rse-"&amp;$H91,Equations!$G:$I,3,0)))</f>
        <v/>
      </c>
      <c r="BE91" s="10" t="str">
        <f>IF($AC91="","",IF(OR($V91&lt;2.7,$V91&gt;90),"Age OOR",BC91+1.6449*VLOOKUP(BC$14&amp;"-rse-"&amp;$H91,Equations!$G:$I,3,0)))</f>
        <v/>
      </c>
      <c r="BF91" s="10" t="str">
        <f t="shared" si="41"/>
        <v/>
      </c>
      <c r="BG91" s="10" t="str">
        <f>IF($AC91="","",IF(OR($V91&lt;2.7,$V91&gt;90),"Age OOR",($AC91-BC91)/VLOOKUP(BC$14&amp;"-rse-"&amp;$H91,Equations!$G:$I,3,0)))</f>
        <v/>
      </c>
      <c r="BH91" s="10" t="str">
        <f>IF($AD91="","",IF(OR($V91&lt;2.7,$V91&gt;90),"Age OOR",VLOOKUP(BH$14&amp;"-int-"&amp;$I91,Equations!$G:$I,3,0)+VLOOKUP(BH$14&amp;"-sexo-"&amp;$I91,Equations!$G:$I,3,0)*$U91+VLOOKUP(BH$14&amp;"-edad-"&amp;$I91,Equations!$G:$I,3,0)*$V91+VLOOKUP(BH$14&amp;"-est-"&amp;$I91,Equations!$G:$I,3,0)*(1/$W91)+VLOOKUP(BH$14&amp;"-imc-"&amp;$I91,Equations!$G:$I,3,0)*(1/$Q91)))</f>
        <v/>
      </c>
      <c r="BI91" s="10" t="str">
        <f>IF($AD91="","",IF(OR($V91&lt;2.7,$V91&gt;90),"Age OOR",BH91-1.6449*VLOOKUP(BH$14&amp;"-rse-"&amp;$I91,Equations!$G:$I,3,0)))</f>
        <v/>
      </c>
      <c r="BJ91" s="10" t="str">
        <f>IF($AD91="","",IF(OR($V91&lt;2.7,$V91&gt;90),"Age OOR",BH91+1.6449*VLOOKUP(BH$14&amp;"-rse-"&amp;$I91,Equations!$G:$I,3,0)))</f>
        <v/>
      </c>
      <c r="BK91" s="10" t="str">
        <f t="shared" si="42"/>
        <v/>
      </c>
      <c r="BL91" s="10" t="str">
        <f>IF($AD91="","",IF(OR($V91&lt;2.7,$V91&gt;90),"Age OOR",($AD91-BH91)/VLOOKUP(BH$14&amp;"-rse-"&amp;$I91,Equations!$G:$I,3,0)))</f>
        <v/>
      </c>
      <c r="BM91" s="10" t="str">
        <f>IF($AE91="","",IF(OR($V91&lt;2.7,$V91&gt;90),"Age OOR",VLOOKUP(BM$14&amp;"-int-"&amp;$J91,Equations!$G:$I,3,0)+VLOOKUP(BM$14&amp;"-sexo-"&amp;$J91,Equations!$G:$I,3,0)*$U91+VLOOKUP(BM$14&amp;"-edad-"&amp;$J91,Equations!$G:$I,3,0)*$V91+VLOOKUP(BM$14&amp;"-est-"&amp;$J91,Equations!$G:$I,3,0)*(1/$W91)+VLOOKUP(BM$14&amp;"-imc-"&amp;$J91,Equations!$G:$I,3,0)*(1/$Q91)))</f>
        <v/>
      </c>
      <c r="BN91" s="10" t="str">
        <f>IF($AE91="","",IF(OR($V91&lt;2.7,$V91&gt;90),"Age OOR",BM91-1.6449*VLOOKUP(BM$14&amp;"-rse-"&amp;$J91,Equations!$G:$I,3,0)))</f>
        <v/>
      </c>
      <c r="BO91" s="10" t="str">
        <f>IF($AE91="","",IF(OR($V91&lt;2.7,$V91&gt;90),"Age OOR",BM91+1.6449*VLOOKUP(BM$14&amp;"-rse-"&amp;$J91,Equations!$G:$I,3,0)))</f>
        <v/>
      </c>
      <c r="BP91" s="10" t="str">
        <f t="shared" si="43"/>
        <v/>
      </c>
      <c r="BQ91" s="10" t="str">
        <f>IF($AE91="","",IF(OR($V91&lt;2.7,$V91&gt;90),"Age OOR",($AE91-BM91)/VLOOKUP(BM$14&amp;"-rse-"&amp;$J91,Equations!$G:$I,3,0)))</f>
        <v/>
      </c>
      <c r="BR91" s="10" t="str">
        <f>IF($AF91="","",IF(OR($V91&lt;2.7,$V91&gt;90),"Age OOR",VLOOKUP(BR$14&amp;"-int-"&amp;$K91,Equations!$G:$I,3,0)+VLOOKUP(BR$14&amp;"-sexo-"&amp;$K91,Equations!$G:$I,3,0)*$U91+VLOOKUP(BR$14&amp;"-edad-"&amp;$K91,Equations!$G:$I,3,0)*$V91+VLOOKUP(BR$14&amp;"-est-"&amp;$K91,Equations!$G:$I,3,0)*(1/$W91)+VLOOKUP(BR$14&amp;"-imc-"&amp;$K91,Equations!$G:$I,3,0)*(1/$Q91)))</f>
        <v/>
      </c>
      <c r="BS91" s="10" t="str">
        <f>IF($AF91="","",IF(OR($V91&lt;2.7,$V91&gt;90),"Age OOR",BR91-1.6449*VLOOKUP(BR$14&amp;"-rse-"&amp;$K91,Equations!$G:$I,3,0)))</f>
        <v/>
      </c>
      <c r="BT91" s="10" t="str">
        <f>IF($AF91="","",IF(OR($V91&lt;2.7,$V91&gt;90),"Age OOR",BR91+1.6449*VLOOKUP(BR$14&amp;"-rse-"&amp;$K91,Equations!$G:$I,3,0)))</f>
        <v/>
      </c>
      <c r="BU91" s="10" t="str">
        <f t="shared" si="44"/>
        <v/>
      </c>
      <c r="BV91" s="10" t="str">
        <f>IF($AF91="","",IF(OR($V91&lt;2.7,$V91&gt;90),"Age OOR",($AF91-BR91)/VLOOKUP(BR$14&amp;"-rse-"&amp;$K91,Equations!$G:$I,3,0)))</f>
        <v/>
      </c>
      <c r="BW91" s="10" t="str">
        <f>IF($AG91="","",IF(OR($V91&lt;2.7,$V91&gt;90),"Age OOR",VLOOKUP(BW$14&amp;"-int-"&amp;$L91,Equations!$G:$I,3,0)+VLOOKUP(BW$14&amp;"-sexo-"&amp;$L91,Equations!$G:$I,3,0)*$U91+VLOOKUP(BW$14&amp;"-edad-"&amp;$L91,Equations!$G:$I,3,0)*$V91+VLOOKUP(BW$14&amp;"-est-"&amp;$L91,Equations!$G:$I,3,0)*(1/$W91)+VLOOKUP(BW$14&amp;"-imc-"&amp;$L91,Equations!$G:$I,3,0)*(1/$Q91)))</f>
        <v/>
      </c>
      <c r="BX91" s="10" t="str">
        <f>IF($AG91="","",IF(OR($V91&lt;2.7,$V91&gt;90),"Age OOR",BW91-1.6449*VLOOKUP(BW$14&amp;"-rse-"&amp;$L91,Equations!$G:$I,3,0)))</f>
        <v/>
      </c>
      <c r="BY91" s="10" t="str">
        <f>IF($AG91="","",IF(OR($V91&lt;2.7,$V91&gt;90),"Age OOR",BW91+1.6449*VLOOKUP(BW$14&amp;"-rse-"&amp;$L91,Equations!$G:$I,3,0)))</f>
        <v/>
      </c>
      <c r="BZ91" s="10" t="str">
        <f t="shared" si="45"/>
        <v/>
      </c>
      <c r="CA91" s="10" t="str">
        <f>IF($AG91="","",IF(OR($V91&lt;2.7,$V91&gt;90),"Age OOR",($AG91-BW91)/VLOOKUP(BW$14&amp;"-rse-"&amp;$L91,Equations!$G:$I,3,0)))</f>
        <v/>
      </c>
      <c r="CB91" s="10" t="str">
        <f>IF($AH91="","",IF(OR($V91&lt;2.7,$V91&gt;90),"Age OOR",VLOOKUP(CB$14&amp;"-int-"&amp;$M91,Equations!$G:$I,3,0)+VLOOKUP(CB$14&amp;"-sexo-"&amp;$M91,Equations!$G:$I,3,0)*$U91+VLOOKUP(CB$14&amp;"-edad-"&amp;$M91,Equations!$G:$I,3,0)*$V91+VLOOKUP(CB$14&amp;"-est-"&amp;$M91,Equations!$G:$I,3,0)*(1/$W91)+VLOOKUP(CB$14&amp;"-imc-"&amp;$M91,Equations!$G:$I,3,0)*(1/$Q91)))</f>
        <v/>
      </c>
      <c r="CC91" s="10" t="str">
        <f>IF($AH91="","",IF(OR($V91&lt;2.7,$V91&gt;90),"Age OOR",CB91-1.6449*VLOOKUP(CB$14&amp;"-rse-"&amp;$M91,Equations!$G:$I,3,0)))</f>
        <v/>
      </c>
      <c r="CD91" s="10" t="str">
        <f>IF($AH91="","",IF(OR($V91&lt;2.7,$V91&gt;90),"Age OOR",CB91+1.6449*VLOOKUP(CB$14&amp;"-rse-"&amp;$M91,Equations!$G:$I,3,0)))</f>
        <v/>
      </c>
      <c r="CE91" s="10" t="str">
        <f t="shared" si="46"/>
        <v/>
      </c>
      <c r="CF91" s="10" t="str">
        <f>IF($AH91="","",IF(OR($V91&lt;2.7,$V91&gt;90),"Age OOR",($AH91-CB91)/VLOOKUP(CB$14&amp;"-rse-"&amp;$M91,Equations!$G:$I,3,0)))</f>
        <v/>
      </c>
      <c r="CG91" s="10" t="str">
        <f>IF($AI91="","",IF(OR($V91&lt;2.7,$V91&gt;90),"Age OOR",VLOOKUP(CG$14&amp;"-int-"&amp;$N91,Equations!$G:$I,3,0)+VLOOKUP(CG$14&amp;"-sexo-"&amp;$N91,Equations!$G:$I,3,0)*$U91+VLOOKUP(CG$14&amp;"-edad-"&amp;$N91,Equations!$G:$I,3,0)*$V91+VLOOKUP(CG$14&amp;"-est-"&amp;$N91,Equations!$G:$I,3,0)*(1/$W91)+VLOOKUP(CG$14&amp;"-imc-"&amp;$N91,Equations!$G:$I,3,0)*(1/$Q91)))</f>
        <v/>
      </c>
      <c r="CH91" s="10" t="str">
        <f>IF($AI91="","",IF(OR($V91&lt;2.7,$V91&gt;90),"Age OOR",CG91-1.6449*VLOOKUP(CG$14&amp;"-rse-"&amp;$N91,Equations!$G:$I,3,0)))</f>
        <v/>
      </c>
      <c r="CI91" s="10" t="str">
        <f>IF($AI91="","",IF(OR($V91&lt;2.7,$V91&gt;90),"Age OOR",CG91+1.6449*VLOOKUP(CG$14&amp;"-rse-"&amp;$N91,Equations!$G:$I,3,0)))</f>
        <v/>
      </c>
      <c r="CJ91" s="10" t="str">
        <f t="shared" si="47"/>
        <v/>
      </c>
      <c r="CK91" s="10" t="str">
        <f>IF($AI91="","",IF(OR($V91&lt;2.7,$V91&gt;90),"Age OOR",($AI91-CG91)/VLOOKUP(CG$14&amp;"-rse-"&amp;$N91,Equations!$G:$I,3,0)))</f>
        <v/>
      </c>
      <c r="CL91" s="10" t="str">
        <f>IF($AJ91="","",IF(OR($V91&lt;2.7,$V91&gt;90),"Age OOR",VLOOKUP(CL$14&amp;"-int-"&amp;$O91,Equations!$G:$I,3,0)+VLOOKUP(CL$14&amp;"-sexo-"&amp;$O91,Equations!$G:$I,3,0)*$U91+VLOOKUP(CL$14&amp;"-edad-"&amp;$O91,Equations!$G:$I,3,0)*$V91+VLOOKUP(CL$14&amp;"-est-"&amp;$O91,Equations!$G:$I,3,0)*(1/$W91)+VLOOKUP(CL$14&amp;"-imc-"&amp;$O91,Equations!$G:$I,3,0)*(1/$Q91)))</f>
        <v/>
      </c>
      <c r="CM91" s="10" t="str">
        <f>IF($AJ91="","",IF(OR($V91&lt;2.7,$V91&gt;90),"Age OOR",CL91-1.6449*VLOOKUP(CL$14&amp;"-rse-"&amp;$O91,Equations!$G:$I,3,0)))</f>
        <v/>
      </c>
      <c r="CN91" s="10" t="str">
        <f>IF($AJ91="","",IF(OR($V91&lt;2.7,$V91&gt;90),"Age OOR",CL91+1.6449*VLOOKUP(CL$14&amp;"-rse-"&amp;$O91,Equations!$G:$I,3,0)))</f>
        <v/>
      </c>
      <c r="CO91" s="10" t="str">
        <f t="shared" si="48"/>
        <v/>
      </c>
      <c r="CP91" s="10" t="str">
        <f>IF($AJ91="","",IF(OR($V91&lt;2.7,$V91&gt;90),"Age OOR",($AJ91-CL91)/VLOOKUP(CL$14&amp;"-rse-"&amp;$O91,Equations!$G:$I,3,0)))</f>
        <v/>
      </c>
      <c r="CQ91" s="10" t="str">
        <f>IF($AK91="","",IF(OR($V91&lt;2.7,$V91&gt;90),"Age OOR",EXP(VLOOKUP(CQ$14&amp;"-int-"&amp;$P91,Equations!$G:$I,3,0)+VLOOKUP(CQ$14&amp;"-sexo-"&amp;$P91,Equations!$G:$I,3,0)*$U91+VLOOKUP(CQ$14&amp;"-edad-"&amp;$P91,Equations!$G:$I,3,0)*$V91+VLOOKUP(CQ$14&amp;"-est-"&amp;$P91,Equations!$G:$I,3,0)*(1/$W91)+VLOOKUP(CQ$14&amp;"-imc-"&amp;$P91,Equations!$G:$I,3,0)*(1/$Q91))))</f>
        <v/>
      </c>
      <c r="CR91" s="10" t="str">
        <f>IF($AK91="","",IF(OR($V91&lt;2.7,$V91&gt;90),"Age OOR",EXP(LN(CQ91)-1.6449*VLOOKUP(CQ$14&amp;"-rse-"&amp;$P91,Equations!$G:$I,3,0))))</f>
        <v/>
      </c>
      <c r="CS91" s="10" t="str">
        <f>IF($AK91="","",IF(OR($V91&lt;2.7,$V91&gt;90),"Age OOR",EXP(LN(CQ91)+1.6449*VLOOKUP(CQ$14&amp;"-rse-"&amp;$P91,Equations!$G:$I,3,0))))</f>
        <v/>
      </c>
      <c r="CT91" s="10" t="str">
        <f t="shared" si="49"/>
        <v/>
      </c>
      <c r="CU91" s="10" t="str">
        <f>IF($AK91="","",IF(OR($V91&lt;2.7,$V91&gt;90),"Age OOR",(LN($AK91)-LN(CQ91))/VLOOKUP(CQ$14&amp;"-rse-"&amp;$P91,Equations!$G:$I,3,0)))</f>
        <v/>
      </c>
      <c r="CV91" s="47"/>
    </row>
    <row r="92" spans="5:100" x14ac:dyDescent="0.2">
      <c r="E92" s="23" t="str">
        <f t="shared" si="25"/>
        <v>Age out of range</v>
      </c>
      <c r="F92" s="23" t="str">
        <f t="shared" si="26"/>
        <v>Age out of range</v>
      </c>
      <c r="G92" s="23" t="str">
        <f t="shared" si="27"/>
        <v>Age out of range</v>
      </c>
      <c r="H92" s="23" t="str">
        <f t="shared" si="28"/>
        <v>Age out of range</v>
      </c>
      <c r="I92" s="23" t="str">
        <f t="shared" si="29"/>
        <v>Age out of range</v>
      </c>
      <c r="J92" s="23" t="str">
        <f t="shared" si="30"/>
        <v>Age out of range</v>
      </c>
      <c r="K92" s="23" t="str">
        <f t="shared" si="31"/>
        <v>Age out of range</v>
      </c>
      <c r="L92" s="23" t="str">
        <f t="shared" si="32"/>
        <v>Age out of range</v>
      </c>
      <c r="M92" s="23" t="str">
        <f t="shared" si="33"/>
        <v>Age out of range</v>
      </c>
      <c r="N92" s="23" t="str">
        <f t="shared" si="34"/>
        <v>Age out of range</v>
      </c>
      <c r="O92" s="23" t="str">
        <f t="shared" si="35"/>
        <v>Age out of range</v>
      </c>
      <c r="P92" s="23" t="str">
        <f t="shared" si="36"/>
        <v>Age out of range</v>
      </c>
      <c r="Q92" s="23" t="e">
        <f t="shared" si="37"/>
        <v>#DIV/0!</v>
      </c>
      <c r="R92" s="17"/>
      <c r="S92" s="23">
        <v>76</v>
      </c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7"/>
      <c r="AM92" s="47"/>
      <c r="AN92" s="10" t="str">
        <f>IF($Z92="","",IF(OR($V92&lt;2.7,$V92&gt;90),"Age OOR",VLOOKUP(AN$14&amp;"-int-"&amp;$E92,Equations!$G:$I,3,0)+VLOOKUP(AN$14&amp;"-sexo-"&amp;$E92,Equations!$G:$I,3,0)*$U92+VLOOKUP(AN$14&amp;"-edad-"&amp;$E92,Equations!$G:$I,3,0)*$V92+VLOOKUP(AN$14&amp;"-est-"&amp;$E92,Equations!$G:$I,3,0)*(1/$W92)+VLOOKUP(AN$14&amp;"-imc-"&amp;$E92,Equations!$G:$I,3,0)*(1/$Q92)))</f>
        <v/>
      </c>
      <c r="AO92" s="10" t="str">
        <f>IF($Z92="","",IF(OR($V92&lt;2.7,$V92&gt;90),"Age OOR",AN92-1.6449*VLOOKUP(AN$14&amp;"-rse-"&amp;$E92,Equations!$G:$I,3,0)))</f>
        <v/>
      </c>
      <c r="AP92" s="10" t="str">
        <f>IF($Z92="","",IF(OR($V92&lt;2.7,$V92&gt;90),"Age OOR",AN92+1.6449*VLOOKUP(AN$14&amp;"-rse-"&amp;$E92,Equations!$G:$I,3,0)))</f>
        <v/>
      </c>
      <c r="AQ92" s="10" t="str">
        <f t="shared" si="38"/>
        <v/>
      </c>
      <c r="AR92" s="10" t="str">
        <f>IF($Z92="","",IF(OR($V92&lt;2.7,$V92&gt;90),"Age OOR",($Z92-AN92)/VLOOKUP(AN$14&amp;"-rse-"&amp;$E92,Equations!$G:$I,3,0)))</f>
        <v/>
      </c>
      <c r="AS92" s="10" t="str">
        <f>IF($AA92="","",IF(OR($V92&lt;2.7,$V92&gt;90),"Age OOR",VLOOKUP(AS$14&amp;"-int-"&amp;$F92,Equations!$G:$I,3,0)+VLOOKUP(AS$14&amp;"-sexo-"&amp;$F92,Equations!$G:$I,3,0)*$U92+VLOOKUP(AS$14&amp;"-edad-"&amp;$F92,Equations!$G:$I,3,0)*$V92+VLOOKUP(AS$14&amp;"-est-"&amp;$F92,Equations!$G:$I,3,0)*(1/$W92)+VLOOKUP(AS$14&amp;"-imc-"&amp;$F92,Equations!$G:$I,3,0)*(1/$Q92)))</f>
        <v/>
      </c>
      <c r="AT92" s="10" t="str">
        <f>IF($AA92="","",IF(OR($V92&lt;2.7,$V92&gt;90),"Age OOR",AS92-1.6449*VLOOKUP(AS$14&amp;"-rse-"&amp;$F92,Equations!$G:$I,3,0)))</f>
        <v/>
      </c>
      <c r="AU92" s="10" t="str">
        <f>IF($AA92="","",IF(OR($V92&lt;2.7,$V92&gt;90),"Age OOR",AS92+1.6449*VLOOKUP(AS$14&amp;"-rse-"&amp;$F92,Equations!$G:$I,3,0)))</f>
        <v/>
      </c>
      <c r="AV92" s="10" t="str">
        <f t="shared" si="39"/>
        <v/>
      </c>
      <c r="AW92" s="10" t="str">
        <f>IF($AA92="","",IF(OR($V92&lt;2.7,$V92&gt;90),"Age OOR",($AA92-AS92)/VLOOKUP(AS$14&amp;"-rse-"&amp;$F92,Equations!$G:$I,3,0)))</f>
        <v/>
      </c>
      <c r="AX92" s="10" t="str">
        <f>IF($AB92="","",IF(OR($V92&lt;2.7,$V92&gt;90),"Age OOR",VLOOKUP(AX$14&amp;"-int-"&amp;$G92,Equations!$G:$I,3,0)+VLOOKUP(AX$14&amp;"-sexo-"&amp;$G92,Equations!$G:$I,3,0)*$U92+VLOOKUP(AX$14&amp;"-edad-"&amp;$G92,Equations!$G:$I,3,0)*$V92+VLOOKUP(AX$14&amp;"-est-"&amp;$G92,Equations!$G:$I,3,0)*(1/$W92)+VLOOKUP(AX$14&amp;"-imc-"&amp;$G92,Equations!$G:$I,3,0)*(1/$Q92)))</f>
        <v/>
      </c>
      <c r="AY92" s="10" t="str">
        <f>IF($AB92="","",IF(OR($V92&lt;2.7,$V92&gt;90),"Age OOR",AX92-1.6449*VLOOKUP(AX$14&amp;"-rse-"&amp;$G92,Equations!$G:$I,3,0)))</f>
        <v/>
      </c>
      <c r="AZ92" s="10" t="str">
        <f>IF($AB92="","",IF(OR($V92&lt;2.7,$V92&gt;90),"Age OOR",AX92+1.6449*VLOOKUP(AX$14&amp;"-rse-"&amp;$G92,Equations!$G:$I,3,0)))</f>
        <v/>
      </c>
      <c r="BA92" s="10" t="str">
        <f t="shared" si="40"/>
        <v/>
      </c>
      <c r="BB92" s="10" t="str">
        <f>IF($AB92="","",IF(OR($V92&lt;2.7,$V92&gt;90),"Age OOR",($AB92-AX92)/VLOOKUP(AX$14&amp;"-rse-"&amp;$G92,Equations!$G:$I,3,0)))</f>
        <v/>
      </c>
      <c r="BC92" s="10" t="str">
        <f>IF($AC92="","",IF(OR($V92&lt;2.7,$V92&gt;90),"Age OOR",VLOOKUP(BC$14&amp;"-int-"&amp;$H92,Equations!$G:$I,3,0)+VLOOKUP(BC$14&amp;"-sexo-"&amp;$H92,Equations!$G:$I,3,0)*$U92+VLOOKUP(BC$14&amp;"-edad-"&amp;$H92,Equations!$G:$I,3,0)*$V92+VLOOKUP(BC$14&amp;"-est-"&amp;$H92,Equations!$G:$I,3,0)*(1/$W92)+VLOOKUP(BC$14&amp;"-imc-"&amp;$H92,Equations!$G:$I,3,0)*(1/$Q92)))</f>
        <v/>
      </c>
      <c r="BD92" s="10" t="str">
        <f>IF($AC92="","",IF(OR($V92&lt;2.7,$V92&gt;90),"Age OOR",BC92-1.6449*VLOOKUP(BC$14&amp;"-rse-"&amp;$H92,Equations!$G:$I,3,0)))</f>
        <v/>
      </c>
      <c r="BE92" s="10" t="str">
        <f>IF($AC92="","",IF(OR($V92&lt;2.7,$V92&gt;90),"Age OOR",BC92+1.6449*VLOOKUP(BC$14&amp;"-rse-"&amp;$H92,Equations!$G:$I,3,0)))</f>
        <v/>
      </c>
      <c r="BF92" s="10" t="str">
        <f t="shared" si="41"/>
        <v/>
      </c>
      <c r="BG92" s="10" t="str">
        <f>IF($AC92="","",IF(OR($V92&lt;2.7,$V92&gt;90),"Age OOR",($AC92-BC92)/VLOOKUP(BC$14&amp;"-rse-"&amp;$H92,Equations!$G:$I,3,0)))</f>
        <v/>
      </c>
      <c r="BH92" s="10" t="str">
        <f>IF($AD92="","",IF(OR($V92&lt;2.7,$V92&gt;90),"Age OOR",VLOOKUP(BH$14&amp;"-int-"&amp;$I92,Equations!$G:$I,3,0)+VLOOKUP(BH$14&amp;"-sexo-"&amp;$I92,Equations!$G:$I,3,0)*$U92+VLOOKUP(BH$14&amp;"-edad-"&amp;$I92,Equations!$G:$I,3,0)*$V92+VLOOKUP(BH$14&amp;"-est-"&amp;$I92,Equations!$G:$I,3,0)*(1/$W92)+VLOOKUP(BH$14&amp;"-imc-"&amp;$I92,Equations!$G:$I,3,0)*(1/$Q92)))</f>
        <v/>
      </c>
      <c r="BI92" s="10" t="str">
        <f>IF($AD92="","",IF(OR($V92&lt;2.7,$V92&gt;90),"Age OOR",BH92-1.6449*VLOOKUP(BH$14&amp;"-rse-"&amp;$I92,Equations!$G:$I,3,0)))</f>
        <v/>
      </c>
      <c r="BJ92" s="10" t="str">
        <f>IF($AD92="","",IF(OR($V92&lt;2.7,$V92&gt;90),"Age OOR",BH92+1.6449*VLOOKUP(BH$14&amp;"-rse-"&amp;$I92,Equations!$G:$I,3,0)))</f>
        <v/>
      </c>
      <c r="BK92" s="10" t="str">
        <f t="shared" si="42"/>
        <v/>
      </c>
      <c r="BL92" s="10" t="str">
        <f>IF($AD92="","",IF(OR($V92&lt;2.7,$V92&gt;90),"Age OOR",($AD92-BH92)/VLOOKUP(BH$14&amp;"-rse-"&amp;$I92,Equations!$G:$I,3,0)))</f>
        <v/>
      </c>
      <c r="BM92" s="10" t="str">
        <f>IF($AE92="","",IF(OR($V92&lt;2.7,$V92&gt;90),"Age OOR",VLOOKUP(BM$14&amp;"-int-"&amp;$J92,Equations!$G:$I,3,0)+VLOOKUP(BM$14&amp;"-sexo-"&amp;$J92,Equations!$G:$I,3,0)*$U92+VLOOKUP(BM$14&amp;"-edad-"&amp;$J92,Equations!$G:$I,3,0)*$V92+VLOOKUP(BM$14&amp;"-est-"&amp;$J92,Equations!$G:$I,3,0)*(1/$W92)+VLOOKUP(BM$14&amp;"-imc-"&amp;$J92,Equations!$G:$I,3,0)*(1/$Q92)))</f>
        <v/>
      </c>
      <c r="BN92" s="10" t="str">
        <f>IF($AE92="","",IF(OR($V92&lt;2.7,$V92&gt;90),"Age OOR",BM92-1.6449*VLOOKUP(BM$14&amp;"-rse-"&amp;$J92,Equations!$G:$I,3,0)))</f>
        <v/>
      </c>
      <c r="BO92" s="10" t="str">
        <f>IF($AE92="","",IF(OR($V92&lt;2.7,$V92&gt;90),"Age OOR",BM92+1.6449*VLOOKUP(BM$14&amp;"-rse-"&amp;$J92,Equations!$G:$I,3,0)))</f>
        <v/>
      </c>
      <c r="BP92" s="10" t="str">
        <f t="shared" si="43"/>
        <v/>
      </c>
      <c r="BQ92" s="10" t="str">
        <f>IF($AE92="","",IF(OR($V92&lt;2.7,$V92&gt;90),"Age OOR",($AE92-BM92)/VLOOKUP(BM$14&amp;"-rse-"&amp;$J92,Equations!$G:$I,3,0)))</f>
        <v/>
      </c>
      <c r="BR92" s="10" t="str">
        <f>IF($AF92="","",IF(OR($V92&lt;2.7,$V92&gt;90),"Age OOR",VLOOKUP(BR$14&amp;"-int-"&amp;$K92,Equations!$G:$I,3,0)+VLOOKUP(BR$14&amp;"-sexo-"&amp;$K92,Equations!$G:$I,3,0)*$U92+VLOOKUP(BR$14&amp;"-edad-"&amp;$K92,Equations!$G:$I,3,0)*$V92+VLOOKUP(BR$14&amp;"-est-"&amp;$K92,Equations!$G:$I,3,0)*(1/$W92)+VLOOKUP(BR$14&amp;"-imc-"&amp;$K92,Equations!$G:$I,3,0)*(1/$Q92)))</f>
        <v/>
      </c>
      <c r="BS92" s="10" t="str">
        <f>IF($AF92="","",IF(OR($V92&lt;2.7,$V92&gt;90),"Age OOR",BR92-1.6449*VLOOKUP(BR$14&amp;"-rse-"&amp;$K92,Equations!$G:$I,3,0)))</f>
        <v/>
      </c>
      <c r="BT92" s="10" t="str">
        <f>IF($AF92="","",IF(OR($V92&lt;2.7,$V92&gt;90),"Age OOR",BR92+1.6449*VLOOKUP(BR$14&amp;"-rse-"&amp;$K92,Equations!$G:$I,3,0)))</f>
        <v/>
      </c>
      <c r="BU92" s="10" t="str">
        <f t="shared" si="44"/>
        <v/>
      </c>
      <c r="BV92" s="10" t="str">
        <f>IF($AF92="","",IF(OR($V92&lt;2.7,$V92&gt;90),"Age OOR",($AF92-BR92)/VLOOKUP(BR$14&amp;"-rse-"&amp;$K92,Equations!$G:$I,3,0)))</f>
        <v/>
      </c>
      <c r="BW92" s="10" t="str">
        <f>IF($AG92="","",IF(OR($V92&lt;2.7,$V92&gt;90),"Age OOR",VLOOKUP(BW$14&amp;"-int-"&amp;$L92,Equations!$G:$I,3,0)+VLOOKUP(BW$14&amp;"-sexo-"&amp;$L92,Equations!$G:$I,3,0)*$U92+VLOOKUP(BW$14&amp;"-edad-"&amp;$L92,Equations!$G:$I,3,0)*$V92+VLOOKUP(BW$14&amp;"-est-"&amp;$L92,Equations!$G:$I,3,0)*(1/$W92)+VLOOKUP(BW$14&amp;"-imc-"&amp;$L92,Equations!$G:$I,3,0)*(1/$Q92)))</f>
        <v/>
      </c>
      <c r="BX92" s="10" t="str">
        <f>IF($AG92="","",IF(OR($V92&lt;2.7,$V92&gt;90),"Age OOR",BW92-1.6449*VLOOKUP(BW$14&amp;"-rse-"&amp;$L92,Equations!$G:$I,3,0)))</f>
        <v/>
      </c>
      <c r="BY92" s="10" t="str">
        <f>IF($AG92="","",IF(OR($V92&lt;2.7,$V92&gt;90),"Age OOR",BW92+1.6449*VLOOKUP(BW$14&amp;"-rse-"&amp;$L92,Equations!$G:$I,3,0)))</f>
        <v/>
      </c>
      <c r="BZ92" s="10" t="str">
        <f t="shared" si="45"/>
        <v/>
      </c>
      <c r="CA92" s="10" t="str">
        <f>IF($AG92="","",IF(OR($V92&lt;2.7,$V92&gt;90),"Age OOR",($AG92-BW92)/VLOOKUP(BW$14&amp;"-rse-"&amp;$L92,Equations!$G:$I,3,0)))</f>
        <v/>
      </c>
      <c r="CB92" s="10" t="str">
        <f>IF($AH92="","",IF(OR($V92&lt;2.7,$V92&gt;90),"Age OOR",VLOOKUP(CB$14&amp;"-int-"&amp;$M92,Equations!$G:$I,3,0)+VLOOKUP(CB$14&amp;"-sexo-"&amp;$M92,Equations!$G:$I,3,0)*$U92+VLOOKUP(CB$14&amp;"-edad-"&amp;$M92,Equations!$G:$I,3,0)*$V92+VLOOKUP(CB$14&amp;"-est-"&amp;$M92,Equations!$G:$I,3,0)*(1/$W92)+VLOOKUP(CB$14&amp;"-imc-"&amp;$M92,Equations!$G:$I,3,0)*(1/$Q92)))</f>
        <v/>
      </c>
      <c r="CC92" s="10" t="str">
        <f>IF($AH92="","",IF(OR($V92&lt;2.7,$V92&gt;90),"Age OOR",CB92-1.6449*VLOOKUP(CB$14&amp;"-rse-"&amp;$M92,Equations!$G:$I,3,0)))</f>
        <v/>
      </c>
      <c r="CD92" s="10" t="str">
        <f>IF($AH92="","",IF(OR($V92&lt;2.7,$V92&gt;90),"Age OOR",CB92+1.6449*VLOOKUP(CB$14&amp;"-rse-"&amp;$M92,Equations!$G:$I,3,0)))</f>
        <v/>
      </c>
      <c r="CE92" s="10" t="str">
        <f t="shared" si="46"/>
        <v/>
      </c>
      <c r="CF92" s="10" t="str">
        <f>IF($AH92="","",IF(OR($V92&lt;2.7,$V92&gt;90),"Age OOR",($AH92-CB92)/VLOOKUP(CB$14&amp;"-rse-"&amp;$M92,Equations!$G:$I,3,0)))</f>
        <v/>
      </c>
      <c r="CG92" s="10" t="str">
        <f>IF($AI92="","",IF(OR($V92&lt;2.7,$V92&gt;90),"Age OOR",VLOOKUP(CG$14&amp;"-int-"&amp;$N92,Equations!$G:$I,3,0)+VLOOKUP(CG$14&amp;"-sexo-"&amp;$N92,Equations!$G:$I,3,0)*$U92+VLOOKUP(CG$14&amp;"-edad-"&amp;$N92,Equations!$G:$I,3,0)*$V92+VLOOKUP(CG$14&amp;"-est-"&amp;$N92,Equations!$G:$I,3,0)*(1/$W92)+VLOOKUP(CG$14&amp;"-imc-"&amp;$N92,Equations!$G:$I,3,0)*(1/$Q92)))</f>
        <v/>
      </c>
      <c r="CH92" s="10" t="str">
        <f>IF($AI92="","",IF(OR($V92&lt;2.7,$V92&gt;90),"Age OOR",CG92-1.6449*VLOOKUP(CG$14&amp;"-rse-"&amp;$N92,Equations!$G:$I,3,0)))</f>
        <v/>
      </c>
      <c r="CI92" s="10" t="str">
        <f>IF($AI92="","",IF(OR($V92&lt;2.7,$V92&gt;90),"Age OOR",CG92+1.6449*VLOOKUP(CG$14&amp;"-rse-"&amp;$N92,Equations!$G:$I,3,0)))</f>
        <v/>
      </c>
      <c r="CJ92" s="10" t="str">
        <f t="shared" si="47"/>
        <v/>
      </c>
      <c r="CK92" s="10" t="str">
        <f>IF($AI92="","",IF(OR($V92&lt;2.7,$V92&gt;90),"Age OOR",($AI92-CG92)/VLOOKUP(CG$14&amp;"-rse-"&amp;$N92,Equations!$G:$I,3,0)))</f>
        <v/>
      </c>
      <c r="CL92" s="10" t="str">
        <f>IF($AJ92="","",IF(OR($V92&lt;2.7,$V92&gt;90),"Age OOR",VLOOKUP(CL$14&amp;"-int-"&amp;$O92,Equations!$G:$I,3,0)+VLOOKUP(CL$14&amp;"-sexo-"&amp;$O92,Equations!$G:$I,3,0)*$U92+VLOOKUP(CL$14&amp;"-edad-"&amp;$O92,Equations!$G:$I,3,0)*$V92+VLOOKUP(CL$14&amp;"-est-"&amp;$O92,Equations!$G:$I,3,0)*(1/$W92)+VLOOKUP(CL$14&amp;"-imc-"&amp;$O92,Equations!$G:$I,3,0)*(1/$Q92)))</f>
        <v/>
      </c>
      <c r="CM92" s="10" t="str">
        <f>IF($AJ92="","",IF(OR($V92&lt;2.7,$V92&gt;90),"Age OOR",CL92-1.6449*VLOOKUP(CL$14&amp;"-rse-"&amp;$O92,Equations!$G:$I,3,0)))</f>
        <v/>
      </c>
      <c r="CN92" s="10" t="str">
        <f>IF($AJ92="","",IF(OR($V92&lt;2.7,$V92&gt;90),"Age OOR",CL92+1.6449*VLOOKUP(CL$14&amp;"-rse-"&amp;$O92,Equations!$G:$I,3,0)))</f>
        <v/>
      </c>
      <c r="CO92" s="10" t="str">
        <f t="shared" si="48"/>
        <v/>
      </c>
      <c r="CP92" s="10" t="str">
        <f>IF($AJ92="","",IF(OR($V92&lt;2.7,$V92&gt;90),"Age OOR",($AJ92-CL92)/VLOOKUP(CL$14&amp;"-rse-"&amp;$O92,Equations!$G:$I,3,0)))</f>
        <v/>
      </c>
      <c r="CQ92" s="10" t="str">
        <f>IF($AK92="","",IF(OR($V92&lt;2.7,$V92&gt;90),"Age OOR",EXP(VLOOKUP(CQ$14&amp;"-int-"&amp;$P92,Equations!$G:$I,3,0)+VLOOKUP(CQ$14&amp;"-sexo-"&amp;$P92,Equations!$G:$I,3,0)*$U92+VLOOKUP(CQ$14&amp;"-edad-"&amp;$P92,Equations!$G:$I,3,0)*$V92+VLOOKUP(CQ$14&amp;"-est-"&amp;$P92,Equations!$G:$I,3,0)*(1/$W92)+VLOOKUP(CQ$14&amp;"-imc-"&amp;$P92,Equations!$G:$I,3,0)*(1/$Q92))))</f>
        <v/>
      </c>
      <c r="CR92" s="10" t="str">
        <f>IF($AK92="","",IF(OR($V92&lt;2.7,$V92&gt;90),"Age OOR",EXP(LN(CQ92)-1.6449*VLOOKUP(CQ$14&amp;"-rse-"&amp;$P92,Equations!$G:$I,3,0))))</f>
        <v/>
      </c>
      <c r="CS92" s="10" t="str">
        <f>IF($AK92="","",IF(OR($V92&lt;2.7,$V92&gt;90),"Age OOR",EXP(LN(CQ92)+1.6449*VLOOKUP(CQ$14&amp;"-rse-"&amp;$P92,Equations!$G:$I,3,0))))</f>
        <v/>
      </c>
      <c r="CT92" s="10" t="str">
        <f t="shared" si="49"/>
        <v/>
      </c>
      <c r="CU92" s="10" t="str">
        <f>IF($AK92="","",IF(OR($V92&lt;2.7,$V92&gt;90),"Age OOR",(LN($AK92)-LN(CQ92))/VLOOKUP(CQ$14&amp;"-rse-"&amp;$P92,Equations!$G:$I,3,0)))</f>
        <v/>
      </c>
      <c r="CV92" s="47"/>
    </row>
    <row r="93" spans="5:100" x14ac:dyDescent="0.2">
      <c r="E93" s="23" t="str">
        <f t="shared" si="25"/>
        <v>Age out of range</v>
      </c>
      <c r="F93" s="23" t="str">
        <f t="shared" si="26"/>
        <v>Age out of range</v>
      </c>
      <c r="G93" s="23" t="str">
        <f t="shared" si="27"/>
        <v>Age out of range</v>
      </c>
      <c r="H93" s="23" t="str">
        <f t="shared" si="28"/>
        <v>Age out of range</v>
      </c>
      <c r="I93" s="23" t="str">
        <f t="shared" si="29"/>
        <v>Age out of range</v>
      </c>
      <c r="J93" s="23" t="str">
        <f t="shared" si="30"/>
        <v>Age out of range</v>
      </c>
      <c r="K93" s="23" t="str">
        <f t="shared" si="31"/>
        <v>Age out of range</v>
      </c>
      <c r="L93" s="23" t="str">
        <f t="shared" si="32"/>
        <v>Age out of range</v>
      </c>
      <c r="M93" s="23" t="str">
        <f t="shared" si="33"/>
        <v>Age out of range</v>
      </c>
      <c r="N93" s="23" t="str">
        <f t="shared" si="34"/>
        <v>Age out of range</v>
      </c>
      <c r="O93" s="23" t="str">
        <f t="shared" si="35"/>
        <v>Age out of range</v>
      </c>
      <c r="P93" s="23" t="str">
        <f t="shared" si="36"/>
        <v>Age out of range</v>
      </c>
      <c r="Q93" s="23" t="e">
        <f t="shared" si="37"/>
        <v>#DIV/0!</v>
      </c>
      <c r="R93" s="17"/>
      <c r="S93" s="23">
        <v>77</v>
      </c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7"/>
      <c r="AM93" s="47"/>
      <c r="AN93" s="10" t="str">
        <f>IF($Z93="","",IF(OR($V93&lt;2.7,$V93&gt;90),"Age OOR",VLOOKUP(AN$14&amp;"-int-"&amp;$E93,Equations!$G:$I,3,0)+VLOOKUP(AN$14&amp;"-sexo-"&amp;$E93,Equations!$G:$I,3,0)*$U93+VLOOKUP(AN$14&amp;"-edad-"&amp;$E93,Equations!$G:$I,3,0)*$V93+VLOOKUP(AN$14&amp;"-est-"&amp;$E93,Equations!$G:$I,3,0)*(1/$W93)+VLOOKUP(AN$14&amp;"-imc-"&amp;$E93,Equations!$G:$I,3,0)*(1/$Q93)))</f>
        <v/>
      </c>
      <c r="AO93" s="10" t="str">
        <f>IF($Z93="","",IF(OR($V93&lt;2.7,$V93&gt;90),"Age OOR",AN93-1.6449*VLOOKUP(AN$14&amp;"-rse-"&amp;$E93,Equations!$G:$I,3,0)))</f>
        <v/>
      </c>
      <c r="AP93" s="10" t="str">
        <f>IF($Z93="","",IF(OR($V93&lt;2.7,$V93&gt;90),"Age OOR",AN93+1.6449*VLOOKUP(AN$14&amp;"-rse-"&amp;$E93,Equations!$G:$I,3,0)))</f>
        <v/>
      </c>
      <c r="AQ93" s="10" t="str">
        <f t="shared" si="38"/>
        <v/>
      </c>
      <c r="AR93" s="10" t="str">
        <f>IF($Z93="","",IF(OR($V93&lt;2.7,$V93&gt;90),"Age OOR",($Z93-AN93)/VLOOKUP(AN$14&amp;"-rse-"&amp;$E93,Equations!$G:$I,3,0)))</f>
        <v/>
      </c>
      <c r="AS93" s="10" t="str">
        <f>IF($AA93="","",IF(OR($V93&lt;2.7,$V93&gt;90),"Age OOR",VLOOKUP(AS$14&amp;"-int-"&amp;$F93,Equations!$G:$I,3,0)+VLOOKUP(AS$14&amp;"-sexo-"&amp;$F93,Equations!$G:$I,3,0)*$U93+VLOOKUP(AS$14&amp;"-edad-"&amp;$F93,Equations!$G:$I,3,0)*$V93+VLOOKUP(AS$14&amp;"-est-"&amp;$F93,Equations!$G:$I,3,0)*(1/$W93)+VLOOKUP(AS$14&amp;"-imc-"&amp;$F93,Equations!$G:$I,3,0)*(1/$Q93)))</f>
        <v/>
      </c>
      <c r="AT93" s="10" t="str">
        <f>IF($AA93="","",IF(OR($V93&lt;2.7,$V93&gt;90),"Age OOR",AS93-1.6449*VLOOKUP(AS$14&amp;"-rse-"&amp;$F93,Equations!$G:$I,3,0)))</f>
        <v/>
      </c>
      <c r="AU93" s="10" t="str">
        <f>IF($AA93="","",IF(OR($V93&lt;2.7,$V93&gt;90),"Age OOR",AS93+1.6449*VLOOKUP(AS$14&amp;"-rse-"&amp;$F93,Equations!$G:$I,3,0)))</f>
        <v/>
      </c>
      <c r="AV93" s="10" t="str">
        <f t="shared" si="39"/>
        <v/>
      </c>
      <c r="AW93" s="10" t="str">
        <f>IF($AA93="","",IF(OR($V93&lt;2.7,$V93&gt;90),"Age OOR",($AA93-AS93)/VLOOKUP(AS$14&amp;"-rse-"&amp;$F93,Equations!$G:$I,3,0)))</f>
        <v/>
      </c>
      <c r="AX93" s="10" t="str">
        <f>IF($AB93="","",IF(OR($V93&lt;2.7,$V93&gt;90),"Age OOR",VLOOKUP(AX$14&amp;"-int-"&amp;$G93,Equations!$G:$I,3,0)+VLOOKUP(AX$14&amp;"-sexo-"&amp;$G93,Equations!$G:$I,3,0)*$U93+VLOOKUP(AX$14&amp;"-edad-"&amp;$G93,Equations!$G:$I,3,0)*$V93+VLOOKUP(AX$14&amp;"-est-"&amp;$G93,Equations!$G:$I,3,0)*(1/$W93)+VLOOKUP(AX$14&amp;"-imc-"&amp;$G93,Equations!$G:$I,3,0)*(1/$Q93)))</f>
        <v/>
      </c>
      <c r="AY93" s="10" t="str">
        <f>IF($AB93="","",IF(OR($V93&lt;2.7,$V93&gt;90),"Age OOR",AX93-1.6449*VLOOKUP(AX$14&amp;"-rse-"&amp;$G93,Equations!$G:$I,3,0)))</f>
        <v/>
      </c>
      <c r="AZ93" s="10" t="str">
        <f>IF($AB93="","",IF(OR($V93&lt;2.7,$V93&gt;90),"Age OOR",AX93+1.6449*VLOOKUP(AX$14&amp;"-rse-"&amp;$G93,Equations!$G:$I,3,0)))</f>
        <v/>
      </c>
      <c r="BA93" s="10" t="str">
        <f t="shared" si="40"/>
        <v/>
      </c>
      <c r="BB93" s="10" t="str">
        <f>IF($AB93="","",IF(OR($V93&lt;2.7,$V93&gt;90),"Age OOR",($AB93-AX93)/VLOOKUP(AX$14&amp;"-rse-"&amp;$G93,Equations!$G:$I,3,0)))</f>
        <v/>
      </c>
      <c r="BC93" s="10" t="str">
        <f>IF($AC93="","",IF(OR($V93&lt;2.7,$V93&gt;90),"Age OOR",VLOOKUP(BC$14&amp;"-int-"&amp;$H93,Equations!$G:$I,3,0)+VLOOKUP(BC$14&amp;"-sexo-"&amp;$H93,Equations!$G:$I,3,0)*$U93+VLOOKUP(BC$14&amp;"-edad-"&amp;$H93,Equations!$G:$I,3,0)*$V93+VLOOKUP(BC$14&amp;"-est-"&amp;$H93,Equations!$G:$I,3,0)*(1/$W93)+VLOOKUP(BC$14&amp;"-imc-"&amp;$H93,Equations!$G:$I,3,0)*(1/$Q93)))</f>
        <v/>
      </c>
      <c r="BD93" s="10" t="str">
        <f>IF($AC93="","",IF(OR($V93&lt;2.7,$V93&gt;90),"Age OOR",BC93-1.6449*VLOOKUP(BC$14&amp;"-rse-"&amp;$H93,Equations!$G:$I,3,0)))</f>
        <v/>
      </c>
      <c r="BE93" s="10" t="str">
        <f>IF($AC93="","",IF(OR($V93&lt;2.7,$V93&gt;90),"Age OOR",BC93+1.6449*VLOOKUP(BC$14&amp;"-rse-"&amp;$H93,Equations!$G:$I,3,0)))</f>
        <v/>
      </c>
      <c r="BF93" s="10" t="str">
        <f t="shared" si="41"/>
        <v/>
      </c>
      <c r="BG93" s="10" t="str">
        <f>IF($AC93="","",IF(OR($V93&lt;2.7,$V93&gt;90),"Age OOR",($AC93-BC93)/VLOOKUP(BC$14&amp;"-rse-"&amp;$H93,Equations!$G:$I,3,0)))</f>
        <v/>
      </c>
      <c r="BH93" s="10" t="str">
        <f>IF($AD93="","",IF(OR($V93&lt;2.7,$V93&gt;90),"Age OOR",VLOOKUP(BH$14&amp;"-int-"&amp;$I93,Equations!$G:$I,3,0)+VLOOKUP(BH$14&amp;"-sexo-"&amp;$I93,Equations!$G:$I,3,0)*$U93+VLOOKUP(BH$14&amp;"-edad-"&amp;$I93,Equations!$G:$I,3,0)*$V93+VLOOKUP(BH$14&amp;"-est-"&amp;$I93,Equations!$G:$I,3,0)*(1/$W93)+VLOOKUP(BH$14&amp;"-imc-"&amp;$I93,Equations!$G:$I,3,0)*(1/$Q93)))</f>
        <v/>
      </c>
      <c r="BI93" s="10" t="str">
        <f>IF($AD93="","",IF(OR($V93&lt;2.7,$V93&gt;90),"Age OOR",BH93-1.6449*VLOOKUP(BH$14&amp;"-rse-"&amp;$I93,Equations!$G:$I,3,0)))</f>
        <v/>
      </c>
      <c r="BJ93" s="10" t="str">
        <f>IF($AD93="","",IF(OR($V93&lt;2.7,$V93&gt;90),"Age OOR",BH93+1.6449*VLOOKUP(BH$14&amp;"-rse-"&amp;$I93,Equations!$G:$I,3,0)))</f>
        <v/>
      </c>
      <c r="BK93" s="10" t="str">
        <f t="shared" si="42"/>
        <v/>
      </c>
      <c r="BL93" s="10" t="str">
        <f>IF($AD93="","",IF(OR($V93&lt;2.7,$V93&gt;90),"Age OOR",($AD93-BH93)/VLOOKUP(BH$14&amp;"-rse-"&amp;$I93,Equations!$G:$I,3,0)))</f>
        <v/>
      </c>
      <c r="BM93" s="10" t="str">
        <f>IF($AE93="","",IF(OR($V93&lt;2.7,$V93&gt;90),"Age OOR",VLOOKUP(BM$14&amp;"-int-"&amp;$J93,Equations!$G:$I,3,0)+VLOOKUP(BM$14&amp;"-sexo-"&amp;$J93,Equations!$G:$I,3,0)*$U93+VLOOKUP(BM$14&amp;"-edad-"&amp;$J93,Equations!$G:$I,3,0)*$V93+VLOOKUP(BM$14&amp;"-est-"&amp;$J93,Equations!$G:$I,3,0)*(1/$W93)+VLOOKUP(BM$14&amp;"-imc-"&amp;$J93,Equations!$G:$I,3,0)*(1/$Q93)))</f>
        <v/>
      </c>
      <c r="BN93" s="10" t="str">
        <f>IF($AE93="","",IF(OR($V93&lt;2.7,$V93&gt;90),"Age OOR",BM93-1.6449*VLOOKUP(BM$14&amp;"-rse-"&amp;$J93,Equations!$G:$I,3,0)))</f>
        <v/>
      </c>
      <c r="BO93" s="10" t="str">
        <f>IF($AE93="","",IF(OR($V93&lt;2.7,$V93&gt;90),"Age OOR",BM93+1.6449*VLOOKUP(BM$14&amp;"-rse-"&amp;$J93,Equations!$G:$I,3,0)))</f>
        <v/>
      </c>
      <c r="BP93" s="10" t="str">
        <f t="shared" si="43"/>
        <v/>
      </c>
      <c r="BQ93" s="10" t="str">
        <f>IF($AE93="","",IF(OR($V93&lt;2.7,$V93&gt;90),"Age OOR",($AE93-BM93)/VLOOKUP(BM$14&amp;"-rse-"&amp;$J93,Equations!$G:$I,3,0)))</f>
        <v/>
      </c>
      <c r="BR93" s="10" t="str">
        <f>IF($AF93="","",IF(OR($V93&lt;2.7,$V93&gt;90),"Age OOR",VLOOKUP(BR$14&amp;"-int-"&amp;$K93,Equations!$G:$I,3,0)+VLOOKUP(BR$14&amp;"-sexo-"&amp;$K93,Equations!$G:$I,3,0)*$U93+VLOOKUP(BR$14&amp;"-edad-"&amp;$K93,Equations!$G:$I,3,0)*$V93+VLOOKUP(BR$14&amp;"-est-"&amp;$K93,Equations!$G:$I,3,0)*(1/$W93)+VLOOKUP(BR$14&amp;"-imc-"&amp;$K93,Equations!$G:$I,3,0)*(1/$Q93)))</f>
        <v/>
      </c>
      <c r="BS93" s="10" t="str">
        <f>IF($AF93="","",IF(OR($V93&lt;2.7,$V93&gt;90),"Age OOR",BR93-1.6449*VLOOKUP(BR$14&amp;"-rse-"&amp;$K93,Equations!$G:$I,3,0)))</f>
        <v/>
      </c>
      <c r="BT93" s="10" t="str">
        <f>IF($AF93="","",IF(OR($V93&lt;2.7,$V93&gt;90),"Age OOR",BR93+1.6449*VLOOKUP(BR$14&amp;"-rse-"&amp;$K93,Equations!$G:$I,3,0)))</f>
        <v/>
      </c>
      <c r="BU93" s="10" t="str">
        <f t="shared" si="44"/>
        <v/>
      </c>
      <c r="BV93" s="10" t="str">
        <f>IF($AF93="","",IF(OR($V93&lt;2.7,$V93&gt;90),"Age OOR",($AF93-BR93)/VLOOKUP(BR$14&amp;"-rse-"&amp;$K93,Equations!$G:$I,3,0)))</f>
        <v/>
      </c>
      <c r="BW93" s="10" t="str">
        <f>IF($AG93="","",IF(OR($V93&lt;2.7,$V93&gt;90),"Age OOR",VLOOKUP(BW$14&amp;"-int-"&amp;$L93,Equations!$G:$I,3,0)+VLOOKUP(BW$14&amp;"-sexo-"&amp;$L93,Equations!$G:$I,3,0)*$U93+VLOOKUP(BW$14&amp;"-edad-"&amp;$L93,Equations!$G:$I,3,0)*$V93+VLOOKUP(BW$14&amp;"-est-"&amp;$L93,Equations!$G:$I,3,0)*(1/$W93)+VLOOKUP(BW$14&amp;"-imc-"&amp;$L93,Equations!$G:$I,3,0)*(1/$Q93)))</f>
        <v/>
      </c>
      <c r="BX93" s="10" t="str">
        <f>IF($AG93="","",IF(OR($V93&lt;2.7,$V93&gt;90),"Age OOR",BW93-1.6449*VLOOKUP(BW$14&amp;"-rse-"&amp;$L93,Equations!$G:$I,3,0)))</f>
        <v/>
      </c>
      <c r="BY93" s="10" t="str">
        <f>IF($AG93="","",IF(OR($V93&lt;2.7,$V93&gt;90),"Age OOR",BW93+1.6449*VLOOKUP(BW$14&amp;"-rse-"&amp;$L93,Equations!$G:$I,3,0)))</f>
        <v/>
      </c>
      <c r="BZ93" s="10" t="str">
        <f t="shared" si="45"/>
        <v/>
      </c>
      <c r="CA93" s="10" t="str">
        <f>IF($AG93="","",IF(OR($V93&lt;2.7,$V93&gt;90),"Age OOR",($AG93-BW93)/VLOOKUP(BW$14&amp;"-rse-"&amp;$L93,Equations!$G:$I,3,0)))</f>
        <v/>
      </c>
      <c r="CB93" s="10" t="str">
        <f>IF($AH93="","",IF(OR($V93&lt;2.7,$V93&gt;90),"Age OOR",VLOOKUP(CB$14&amp;"-int-"&amp;$M93,Equations!$G:$I,3,0)+VLOOKUP(CB$14&amp;"-sexo-"&amp;$M93,Equations!$G:$I,3,0)*$U93+VLOOKUP(CB$14&amp;"-edad-"&amp;$M93,Equations!$G:$I,3,0)*$V93+VLOOKUP(CB$14&amp;"-est-"&amp;$M93,Equations!$G:$I,3,0)*(1/$W93)+VLOOKUP(CB$14&amp;"-imc-"&amp;$M93,Equations!$G:$I,3,0)*(1/$Q93)))</f>
        <v/>
      </c>
      <c r="CC93" s="10" t="str">
        <f>IF($AH93="","",IF(OR($V93&lt;2.7,$V93&gt;90),"Age OOR",CB93-1.6449*VLOOKUP(CB$14&amp;"-rse-"&amp;$M93,Equations!$G:$I,3,0)))</f>
        <v/>
      </c>
      <c r="CD93" s="10" t="str">
        <f>IF($AH93="","",IF(OR($V93&lt;2.7,$V93&gt;90),"Age OOR",CB93+1.6449*VLOOKUP(CB$14&amp;"-rse-"&amp;$M93,Equations!$G:$I,3,0)))</f>
        <v/>
      </c>
      <c r="CE93" s="10" t="str">
        <f t="shared" si="46"/>
        <v/>
      </c>
      <c r="CF93" s="10" t="str">
        <f>IF($AH93="","",IF(OR($V93&lt;2.7,$V93&gt;90),"Age OOR",($AH93-CB93)/VLOOKUP(CB$14&amp;"-rse-"&amp;$M93,Equations!$G:$I,3,0)))</f>
        <v/>
      </c>
      <c r="CG93" s="10" t="str">
        <f>IF($AI93="","",IF(OR($V93&lt;2.7,$V93&gt;90),"Age OOR",VLOOKUP(CG$14&amp;"-int-"&amp;$N93,Equations!$G:$I,3,0)+VLOOKUP(CG$14&amp;"-sexo-"&amp;$N93,Equations!$G:$I,3,0)*$U93+VLOOKUP(CG$14&amp;"-edad-"&amp;$N93,Equations!$G:$I,3,0)*$V93+VLOOKUP(CG$14&amp;"-est-"&amp;$N93,Equations!$G:$I,3,0)*(1/$W93)+VLOOKUP(CG$14&amp;"-imc-"&amp;$N93,Equations!$G:$I,3,0)*(1/$Q93)))</f>
        <v/>
      </c>
      <c r="CH93" s="10" t="str">
        <f>IF($AI93="","",IF(OR($V93&lt;2.7,$V93&gt;90),"Age OOR",CG93-1.6449*VLOOKUP(CG$14&amp;"-rse-"&amp;$N93,Equations!$G:$I,3,0)))</f>
        <v/>
      </c>
      <c r="CI93" s="10" t="str">
        <f>IF($AI93="","",IF(OR($V93&lt;2.7,$V93&gt;90),"Age OOR",CG93+1.6449*VLOOKUP(CG$14&amp;"-rse-"&amp;$N93,Equations!$G:$I,3,0)))</f>
        <v/>
      </c>
      <c r="CJ93" s="10" t="str">
        <f t="shared" si="47"/>
        <v/>
      </c>
      <c r="CK93" s="10" t="str">
        <f>IF($AI93="","",IF(OR($V93&lt;2.7,$V93&gt;90),"Age OOR",($AI93-CG93)/VLOOKUP(CG$14&amp;"-rse-"&amp;$N93,Equations!$G:$I,3,0)))</f>
        <v/>
      </c>
      <c r="CL93" s="10" t="str">
        <f>IF($AJ93="","",IF(OR($V93&lt;2.7,$V93&gt;90),"Age OOR",VLOOKUP(CL$14&amp;"-int-"&amp;$O93,Equations!$G:$I,3,0)+VLOOKUP(CL$14&amp;"-sexo-"&amp;$O93,Equations!$G:$I,3,0)*$U93+VLOOKUP(CL$14&amp;"-edad-"&amp;$O93,Equations!$G:$I,3,0)*$V93+VLOOKUP(CL$14&amp;"-est-"&amp;$O93,Equations!$G:$I,3,0)*(1/$W93)+VLOOKUP(CL$14&amp;"-imc-"&amp;$O93,Equations!$G:$I,3,0)*(1/$Q93)))</f>
        <v/>
      </c>
      <c r="CM93" s="10" t="str">
        <f>IF($AJ93="","",IF(OR($V93&lt;2.7,$V93&gt;90),"Age OOR",CL93-1.6449*VLOOKUP(CL$14&amp;"-rse-"&amp;$O93,Equations!$G:$I,3,0)))</f>
        <v/>
      </c>
      <c r="CN93" s="10" t="str">
        <f>IF($AJ93="","",IF(OR($V93&lt;2.7,$V93&gt;90),"Age OOR",CL93+1.6449*VLOOKUP(CL$14&amp;"-rse-"&amp;$O93,Equations!$G:$I,3,0)))</f>
        <v/>
      </c>
      <c r="CO93" s="10" t="str">
        <f t="shared" si="48"/>
        <v/>
      </c>
      <c r="CP93" s="10" t="str">
        <f>IF($AJ93="","",IF(OR($V93&lt;2.7,$V93&gt;90),"Age OOR",($AJ93-CL93)/VLOOKUP(CL$14&amp;"-rse-"&amp;$O93,Equations!$G:$I,3,0)))</f>
        <v/>
      </c>
      <c r="CQ93" s="10" t="str">
        <f>IF($AK93="","",IF(OR($V93&lt;2.7,$V93&gt;90),"Age OOR",EXP(VLOOKUP(CQ$14&amp;"-int-"&amp;$P93,Equations!$G:$I,3,0)+VLOOKUP(CQ$14&amp;"-sexo-"&amp;$P93,Equations!$G:$I,3,0)*$U93+VLOOKUP(CQ$14&amp;"-edad-"&amp;$P93,Equations!$G:$I,3,0)*$V93+VLOOKUP(CQ$14&amp;"-est-"&amp;$P93,Equations!$G:$I,3,0)*(1/$W93)+VLOOKUP(CQ$14&amp;"-imc-"&amp;$P93,Equations!$G:$I,3,0)*(1/$Q93))))</f>
        <v/>
      </c>
      <c r="CR93" s="10" t="str">
        <f>IF($AK93="","",IF(OR($V93&lt;2.7,$V93&gt;90),"Age OOR",EXP(LN(CQ93)-1.6449*VLOOKUP(CQ$14&amp;"-rse-"&amp;$P93,Equations!$G:$I,3,0))))</f>
        <v/>
      </c>
      <c r="CS93" s="10" t="str">
        <f>IF($AK93="","",IF(OR($V93&lt;2.7,$V93&gt;90),"Age OOR",EXP(LN(CQ93)+1.6449*VLOOKUP(CQ$14&amp;"-rse-"&amp;$P93,Equations!$G:$I,3,0))))</f>
        <v/>
      </c>
      <c r="CT93" s="10" t="str">
        <f t="shared" si="49"/>
        <v/>
      </c>
      <c r="CU93" s="10" t="str">
        <f>IF($AK93="","",IF(OR($V93&lt;2.7,$V93&gt;90),"Age OOR",(LN($AK93)-LN(CQ93))/VLOOKUP(CQ$14&amp;"-rse-"&amp;$P93,Equations!$G:$I,3,0)))</f>
        <v/>
      </c>
      <c r="CV93" s="47"/>
    </row>
    <row r="94" spans="5:100" x14ac:dyDescent="0.2">
      <c r="E94" s="23" t="str">
        <f t="shared" si="25"/>
        <v>Age out of range</v>
      </c>
      <c r="F94" s="23" t="str">
        <f t="shared" si="26"/>
        <v>Age out of range</v>
      </c>
      <c r="G94" s="23" t="str">
        <f t="shared" si="27"/>
        <v>Age out of range</v>
      </c>
      <c r="H94" s="23" t="str">
        <f t="shared" si="28"/>
        <v>Age out of range</v>
      </c>
      <c r="I94" s="23" t="str">
        <f t="shared" si="29"/>
        <v>Age out of range</v>
      </c>
      <c r="J94" s="23" t="str">
        <f t="shared" si="30"/>
        <v>Age out of range</v>
      </c>
      <c r="K94" s="23" t="str">
        <f t="shared" si="31"/>
        <v>Age out of range</v>
      </c>
      <c r="L94" s="23" t="str">
        <f t="shared" si="32"/>
        <v>Age out of range</v>
      </c>
      <c r="M94" s="23" t="str">
        <f t="shared" si="33"/>
        <v>Age out of range</v>
      </c>
      <c r="N94" s="23" t="str">
        <f t="shared" si="34"/>
        <v>Age out of range</v>
      </c>
      <c r="O94" s="23" t="str">
        <f t="shared" si="35"/>
        <v>Age out of range</v>
      </c>
      <c r="P94" s="23" t="str">
        <f t="shared" si="36"/>
        <v>Age out of range</v>
      </c>
      <c r="Q94" s="23" t="e">
        <f t="shared" si="37"/>
        <v>#DIV/0!</v>
      </c>
      <c r="R94" s="17"/>
      <c r="S94" s="23">
        <v>78</v>
      </c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7"/>
      <c r="AM94" s="47"/>
      <c r="AN94" s="10" t="str">
        <f>IF($Z94="","",IF(OR($V94&lt;2.7,$V94&gt;90),"Age OOR",VLOOKUP(AN$14&amp;"-int-"&amp;$E94,Equations!$G:$I,3,0)+VLOOKUP(AN$14&amp;"-sexo-"&amp;$E94,Equations!$G:$I,3,0)*$U94+VLOOKUP(AN$14&amp;"-edad-"&amp;$E94,Equations!$G:$I,3,0)*$V94+VLOOKUP(AN$14&amp;"-est-"&amp;$E94,Equations!$G:$I,3,0)*(1/$W94)+VLOOKUP(AN$14&amp;"-imc-"&amp;$E94,Equations!$G:$I,3,0)*(1/$Q94)))</f>
        <v/>
      </c>
      <c r="AO94" s="10" t="str">
        <f>IF($Z94="","",IF(OR($V94&lt;2.7,$V94&gt;90),"Age OOR",AN94-1.6449*VLOOKUP(AN$14&amp;"-rse-"&amp;$E94,Equations!$G:$I,3,0)))</f>
        <v/>
      </c>
      <c r="AP94" s="10" t="str">
        <f>IF($Z94="","",IF(OR($V94&lt;2.7,$V94&gt;90),"Age OOR",AN94+1.6449*VLOOKUP(AN$14&amp;"-rse-"&amp;$E94,Equations!$G:$I,3,0)))</f>
        <v/>
      </c>
      <c r="AQ94" s="10" t="str">
        <f t="shared" si="38"/>
        <v/>
      </c>
      <c r="AR94" s="10" t="str">
        <f>IF($Z94="","",IF(OR($V94&lt;2.7,$V94&gt;90),"Age OOR",($Z94-AN94)/VLOOKUP(AN$14&amp;"-rse-"&amp;$E94,Equations!$G:$I,3,0)))</f>
        <v/>
      </c>
      <c r="AS94" s="10" t="str">
        <f>IF($AA94="","",IF(OR($V94&lt;2.7,$V94&gt;90),"Age OOR",VLOOKUP(AS$14&amp;"-int-"&amp;$F94,Equations!$G:$I,3,0)+VLOOKUP(AS$14&amp;"-sexo-"&amp;$F94,Equations!$G:$I,3,0)*$U94+VLOOKUP(AS$14&amp;"-edad-"&amp;$F94,Equations!$G:$I,3,0)*$V94+VLOOKUP(AS$14&amp;"-est-"&amp;$F94,Equations!$G:$I,3,0)*(1/$W94)+VLOOKUP(AS$14&amp;"-imc-"&amp;$F94,Equations!$G:$I,3,0)*(1/$Q94)))</f>
        <v/>
      </c>
      <c r="AT94" s="10" t="str">
        <f>IF($AA94="","",IF(OR($V94&lt;2.7,$V94&gt;90),"Age OOR",AS94-1.6449*VLOOKUP(AS$14&amp;"-rse-"&amp;$F94,Equations!$G:$I,3,0)))</f>
        <v/>
      </c>
      <c r="AU94" s="10" t="str">
        <f>IF($AA94="","",IF(OR($V94&lt;2.7,$V94&gt;90),"Age OOR",AS94+1.6449*VLOOKUP(AS$14&amp;"-rse-"&amp;$F94,Equations!$G:$I,3,0)))</f>
        <v/>
      </c>
      <c r="AV94" s="10" t="str">
        <f t="shared" si="39"/>
        <v/>
      </c>
      <c r="AW94" s="10" t="str">
        <f>IF($AA94="","",IF(OR($V94&lt;2.7,$V94&gt;90),"Age OOR",($AA94-AS94)/VLOOKUP(AS$14&amp;"-rse-"&amp;$F94,Equations!$G:$I,3,0)))</f>
        <v/>
      </c>
      <c r="AX94" s="10" t="str">
        <f>IF($AB94="","",IF(OR($V94&lt;2.7,$V94&gt;90),"Age OOR",VLOOKUP(AX$14&amp;"-int-"&amp;$G94,Equations!$G:$I,3,0)+VLOOKUP(AX$14&amp;"-sexo-"&amp;$G94,Equations!$G:$I,3,0)*$U94+VLOOKUP(AX$14&amp;"-edad-"&amp;$G94,Equations!$G:$I,3,0)*$V94+VLOOKUP(AX$14&amp;"-est-"&amp;$G94,Equations!$G:$I,3,0)*(1/$W94)+VLOOKUP(AX$14&amp;"-imc-"&amp;$G94,Equations!$G:$I,3,0)*(1/$Q94)))</f>
        <v/>
      </c>
      <c r="AY94" s="10" t="str">
        <f>IF($AB94="","",IF(OR($V94&lt;2.7,$V94&gt;90),"Age OOR",AX94-1.6449*VLOOKUP(AX$14&amp;"-rse-"&amp;$G94,Equations!$G:$I,3,0)))</f>
        <v/>
      </c>
      <c r="AZ94" s="10" t="str">
        <f>IF($AB94="","",IF(OR($V94&lt;2.7,$V94&gt;90),"Age OOR",AX94+1.6449*VLOOKUP(AX$14&amp;"-rse-"&amp;$G94,Equations!$G:$I,3,0)))</f>
        <v/>
      </c>
      <c r="BA94" s="10" t="str">
        <f t="shared" si="40"/>
        <v/>
      </c>
      <c r="BB94" s="10" t="str">
        <f>IF($AB94="","",IF(OR($V94&lt;2.7,$V94&gt;90),"Age OOR",($AB94-AX94)/VLOOKUP(AX$14&amp;"-rse-"&amp;$G94,Equations!$G:$I,3,0)))</f>
        <v/>
      </c>
      <c r="BC94" s="10" t="str">
        <f>IF($AC94="","",IF(OR($V94&lt;2.7,$V94&gt;90),"Age OOR",VLOOKUP(BC$14&amp;"-int-"&amp;$H94,Equations!$G:$I,3,0)+VLOOKUP(BC$14&amp;"-sexo-"&amp;$H94,Equations!$G:$I,3,0)*$U94+VLOOKUP(BC$14&amp;"-edad-"&amp;$H94,Equations!$G:$I,3,0)*$V94+VLOOKUP(BC$14&amp;"-est-"&amp;$H94,Equations!$G:$I,3,0)*(1/$W94)+VLOOKUP(BC$14&amp;"-imc-"&amp;$H94,Equations!$G:$I,3,0)*(1/$Q94)))</f>
        <v/>
      </c>
      <c r="BD94" s="10" t="str">
        <f>IF($AC94="","",IF(OR($V94&lt;2.7,$V94&gt;90),"Age OOR",BC94-1.6449*VLOOKUP(BC$14&amp;"-rse-"&amp;$H94,Equations!$G:$I,3,0)))</f>
        <v/>
      </c>
      <c r="BE94" s="10" t="str">
        <f>IF($AC94="","",IF(OR($V94&lt;2.7,$V94&gt;90),"Age OOR",BC94+1.6449*VLOOKUP(BC$14&amp;"-rse-"&amp;$H94,Equations!$G:$I,3,0)))</f>
        <v/>
      </c>
      <c r="BF94" s="10" t="str">
        <f t="shared" si="41"/>
        <v/>
      </c>
      <c r="BG94" s="10" t="str">
        <f>IF($AC94="","",IF(OR($V94&lt;2.7,$V94&gt;90),"Age OOR",($AC94-BC94)/VLOOKUP(BC$14&amp;"-rse-"&amp;$H94,Equations!$G:$I,3,0)))</f>
        <v/>
      </c>
      <c r="BH94" s="10" t="str">
        <f>IF($AD94="","",IF(OR($V94&lt;2.7,$V94&gt;90),"Age OOR",VLOOKUP(BH$14&amp;"-int-"&amp;$I94,Equations!$G:$I,3,0)+VLOOKUP(BH$14&amp;"-sexo-"&amp;$I94,Equations!$G:$I,3,0)*$U94+VLOOKUP(BH$14&amp;"-edad-"&amp;$I94,Equations!$G:$I,3,0)*$V94+VLOOKUP(BH$14&amp;"-est-"&amp;$I94,Equations!$G:$I,3,0)*(1/$W94)+VLOOKUP(BH$14&amp;"-imc-"&amp;$I94,Equations!$G:$I,3,0)*(1/$Q94)))</f>
        <v/>
      </c>
      <c r="BI94" s="10" t="str">
        <f>IF($AD94="","",IF(OR($V94&lt;2.7,$V94&gt;90),"Age OOR",BH94-1.6449*VLOOKUP(BH$14&amp;"-rse-"&amp;$I94,Equations!$G:$I,3,0)))</f>
        <v/>
      </c>
      <c r="BJ94" s="10" t="str">
        <f>IF($AD94="","",IF(OR($V94&lt;2.7,$V94&gt;90),"Age OOR",BH94+1.6449*VLOOKUP(BH$14&amp;"-rse-"&amp;$I94,Equations!$G:$I,3,0)))</f>
        <v/>
      </c>
      <c r="BK94" s="10" t="str">
        <f t="shared" si="42"/>
        <v/>
      </c>
      <c r="BL94" s="10" t="str">
        <f>IF($AD94="","",IF(OR($V94&lt;2.7,$V94&gt;90),"Age OOR",($AD94-BH94)/VLOOKUP(BH$14&amp;"-rse-"&amp;$I94,Equations!$G:$I,3,0)))</f>
        <v/>
      </c>
      <c r="BM94" s="10" t="str">
        <f>IF($AE94="","",IF(OR($V94&lt;2.7,$V94&gt;90),"Age OOR",VLOOKUP(BM$14&amp;"-int-"&amp;$J94,Equations!$G:$I,3,0)+VLOOKUP(BM$14&amp;"-sexo-"&amp;$J94,Equations!$G:$I,3,0)*$U94+VLOOKUP(BM$14&amp;"-edad-"&amp;$J94,Equations!$G:$I,3,0)*$V94+VLOOKUP(BM$14&amp;"-est-"&amp;$J94,Equations!$G:$I,3,0)*(1/$W94)+VLOOKUP(BM$14&amp;"-imc-"&amp;$J94,Equations!$G:$I,3,0)*(1/$Q94)))</f>
        <v/>
      </c>
      <c r="BN94" s="10" t="str">
        <f>IF($AE94="","",IF(OR($V94&lt;2.7,$V94&gt;90),"Age OOR",BM94-1.6449*VLOOKUP(BM$14&amp;"-rse-"&amp;$J94,Equations!$G:$I,3,0)))</f>
        <v/>
      </c>
      <c r="BO94" s="10" t="str">
        <f>IF($AE94="","",IF(OR($V94&lt;2.7,$V94&gt;90),"Age OOR",BM94+1.6449*VLOOKUP(BM$14&amp;"-rse-"&amp;$J94,Equations!$G:$I,3,0)))</f>
        <v/>
      </c>
      <c r="BP94" s="10" t="str">
        <f t="shared" si="43"/>
        <v/>
      </c>
      <c r="BQ94" s="10" t="str">
        <f>IF($AE94="","",IF(OR($V94&lt;2.7,$V94&gt;90),"Age OOR",($AE94-BM94)/VLOOKUP(BM$14&amp;"-rse-"&amp;$J94,Equations!$G:$I,3,0)))</f>
        <v/>
      </c>
      <c r="BR94" s="10" t="str">
        <f>IF($AF94="","",IF(OR($V94&lt;2.7,$V94&gt;90),"Age OOR",VLOOKUP(BR$14&amp;"-int-"&amp;$K94,Equations!$G:$I,3,0)+VLOOKUP(BR$14&amp;"-sexo-"&amp;$K94,Equations!$G:$I,3,0)*$U94+VLOOKUP(BR$14&amp;"-edad-"&amp;$K94,Equations!$G:$I,3,0)*$V94+VLOOKUP(BR$14&amp;"-est-"&amp;$K94,Equations!$G:$I,3,0)*(1/$W94)+VLOOKUP(BR$14&amp;"-imc-"&amp;$K94,Equations!$G:$I,3,0)*(1/$Q94)))</f>
        <v/>
      </c>
      <c r="BS94" s="10" t="str">
        <f>IF($AF94="","",IF(OR($V94&lt;2.7,$V94&gt;90),"Age OOR",BR94-1.6449*VLOOKUP(BR$14&amp;"-rse-"&amp;$K94,Equations!$G:$I,3,0)))</f>
        <v/>
      </c>
      <c r="BT94" s="10" t="str">
        <f>IF($AF94="","",IF(OR($V94&lt;2.7,$V94&gt;90),"Age OOR",BR94+1.6449*VLOOKUP(BR$14&amp;"-rse-"&amp;$K94,Equations!$G:$I,3,0)))</f>
        <v/>
      </c>
      <c r="BU94" s="10" t="str">
        <f t="shared" si="44"/>
        <v/>
      </c>
      <c r="BV94" s="10" t="str">
        <f>IF($AF94="","",IF(OR($V94&lt;2.7,$V94&gt;90),"Age OOR",($AF94-BR94)/VLOOKUP(BR$14&amp;"-rse-"&amp;$K94,Equations!$G:$I,3,0)))</f>
        <v/>
      </c>
      <c r="BW94" s="10" t="str">
        <f>IF($AG94="","",IF(OR($V94&lt;2.7,$V94&gt;90),"Age OOR",VLOOKUP(BW$14&amp;"-int-"&amp;$L94,Equations!$G:$I,3,0)+VLOOKUP(BW$14&amp;"-sexo-"&amp;$L94,Equations!$G:$I,3,0)*$U94+VLOOKUP(BW$14&amp;"-edad-"&amp;$L94,Equations!$G:$I,3,0)*$V94+VLOOKUP(BW$14&amp;"-est-"&amp;$L94,Equations!$G:$I,3,0)*(1/$W94)+VLOOKUP(BW$14&amp;"-imc-"&amp;$L94,Equations!$G:$I,3,0)*(1/$Q94)))</f>
        <v/>
      </c>
      <c r="BX94" s="10" t="str">
        <f>IF($AG94="","",IF(OR($V94&lt;2.7,$V94&gt;90),"Age OOR",BW94-1.6449*VLOOKUP(BW$14&amp;"-rse-"&amp;$L94,Equations!$G:$I,3,0)))</f>
        <v/>
      </c>
      <c r="BY94" s="10" t="str">
        <f>IF($AG94="","",IF(OR($V94&lt;2.7,$V94&gt;90),"Age OOR",BW94+1.6449*VLOOKUP(BW$14&amp;"-rse-"&amp;$L94,Equations!$G:$I,3,0)))</f>
        <v/>
      </c>
      <c r="BZ94" s="10" t="str">
        <f t="shared" si="45"/>
        <v/>
      </c>
      <c r="CA94" s="10" t="str">
        <f>IF($AG94="","",IF(OR($V94&lt;2.7,$V94&gt;90),"Age OOR",($AG94-BW94)/VLOOKUP(BW$14&amp;"-rse-"&amp;$L94,Equations!$G:$I,3,0)))</f>
        <v/>
      </c>
      <c r="CB94" s="10" t="str">
        <f>IF($AH94="","",IF(OR($V94&lt;2.7,$V94&gt;90),"Age OOR",VLOOKUP(CB$14&amp;"-int-"&amp;$M94,Equations!$G:$I,3,0)+VLOOKUP(CB$14&amp;"-sexo-"&amp;$M94,Equations!$G:$I,3,0)*$U94+VLOOKUP(CB$14&amp;"-edad-"&amp;$M94,Equations!$G:$I,3,0)*$V94+VLOOKUP(CB$14&amp;"-est-"&amp;$M94,Equations!$G:$I,3,0)*(1/$W94)+VLOOKUP(CB$14&amp;"-imc-"&amp;$M94,Equations!$G:$I,3,0)*(1/$Q94)))</f>
        <v/>
      </c>
      <c r="CC94" s="10" t="str">
        <f>IF($AH94="","",IF(OR($V94&lt;2.7,$V94&gt;90),"Age OOR",CB94-1.6449*VLOOKUP(CB$14&amp;"-rse-"&amp;$M94,Equations!$G:$I,3,0)))</f>
        <v/>
      </c>
      <c r="CD94" s="10" t="str">
        <f>IF($AH94="","",IF(OR($V94&lt;2.7,$V94&gt;90),"Age OOR",CB94+1.6449*VLOOKUP(CB$14&amp;"-rse-"&amp;$M94,Equations!$G:$I,3,0)))</f>
        <v/>
      </c>
      <c r="CE94" s="10" t="str">
        <f t="shared" si="46"/>
        <v/>
      </c>
      <c r="CF94" s="10" t="str">
        <f>IF($AH94="","",IF(OR($V94&lt;2.7,$V94&gt;90),"Age OOR",($AH94-CB94)/VLOOKUP(CB$14&amp;"-rse-"&amp;$M94,Equations!$G:$I,3,0)))</f>
        <v/>
      </c>
      <c r="CG94" s="10" t="str">
        <f>IF($AI94="","",IF(OR($V94&lt;2.7,$V94&gt;90),"Age OOR",VLOOKUP(CG$14&amp;"-int-"&amp;$N94,Equations!$G:$I,3,0)+VLOOKUP(CG$14&amp;"-sexo-"&amp;$N94,Equations!$G:$I,3,0)*$U94+VLOOKUP(CG$14&amp;"-edad-"&amp;$N94,Equations!$G:$I,3,0)*$V94+VLOOKUP(CG$14&amp;"-est-"&amp;$N94,Equations!$G:$I,3,0)*(1/$W94)+VLOOKUP(CG$14&amp;"-imc-"&amp;$N94,Equations!$G:$I,3,0)*(1/$Q94)))</f>
        <v/>
      </c>
      <c r="CH94" s="10" t="str">
        <f>IF($AI94="","",IF(OR($V94&lt;2.7,$V94&gt;90),"Age OOR",CG94-1.6449*VLOOKUP(CG$14&amp;"-rse-"&amp;$N94,Equations!$G:$I,3,0)))</f>
        <v/>
      </c>
      <c r="CI94" s="10" t="str">
        <f>IF($AI94="","",IF(OR($V94&lt;2.7,$V94&gt;90),"Age OOR",CG94+1.6449*VLOOKUP(CG$14&amp;"-rse-"&amp;$N94,Equations!$G:$I,3,0)))</f>
        <v/>
      </c>
      <c r="CJ94" s="10" t="str">
        <f t="shared" si="47"/>
        <v/>
      </c>
      <c r="CK94" s="10" t="str">
        <f>IF($AI94="","",IF(OR($V94&lt;2.7,$V94&gt;90),"Age OOR",($AI94-CG94)/VLOOKUP(CG$14&amp;"-rse-"&amp;$N94,Equations!$G:$I,3,0)))</f>
        <v/>
      </c>
      <c r="CL94" s="10" t="str">
        <f>IF($AJ94="","",IF(OR($V94&lt;2.7,$V94&gt;90),"Age OOR",VLOOKUP(CL$14&amp;"-int-"&amp;$O94,Equations!$G:$I,3,0)+VLOOKUP(CL$14&amp;"-sexo-"&amp;$O94,Equations!$G:$I,3,0)*$U94+VLOOKUP(CL$14&amp;"-edad-"&amp;$O94,Equations!$G:$I,3,0)*$V94+VLOOKUP(CL$14&amp;"-est-"&amp;$O94,Equations!$G:$I,3,0)*(1/$W94)+VLOOKUP(CL$14&amp;"-imc-"&amp;$O94,Equations!$G:$I,3,0)*(1/$Q94)))</f>
        <v/>
      </c>
      <c r="CM94" s="10" t="str">
        <f>IF($AJ94="","",IF(OR($V94&lt;2.7,$V94&gt;90),"Age OOR",CL94-1.6449*VLOOKUP(CL$14&amp;"-rse-"&amp;$O94,Equations!$G:$I,3,0)))</f>
        <v/>
      </c>
      <c r="CN94" s="10" t="str">
        <f>IF($AJ94="","",IF(OR($V94&lt;2.7,$V94&gt;90),"Age OOR",CL94+1.6449*VLOOKUP(CL$14&amp;"-rse-"&amp;$O94,Equations!$G:$I,3,0)))</f>
        <v/>
      </c>
      <c r="CO94" s="10" t="str">
        <f t="shared" si="48"/>
        <v/>
      </c>
      <c r="CP94" s="10" t="str">
        <f>IF($AJ94="","",IF(OR($V94&lt;2.7,$V94&gt;90),"Age OOR",($AJ94-CL94)/VLOOKUP(CL$14&amp;"-rse-"&amp;$O94,Equations!$G:$I,3,0)))</f>
        <v/>
      </c>
      <c r="CQ94" s="10" t="str">
        <f>IF($AK94="","",IF(OR($V94&lt;2.7,$V94&gt;90),"Age OOR",EXP(VLOOKUP(CQ$14&amp;"-int-"&amp;$P94,Equations!$G:$I,3,0)+VLOOKUP(CQ$14&amp;"-sexo-"&amp;$P94,Equations!$G:$I,3,0)*$U94+VLOOKUP(CQ$14&amp;"-edad-"&amp;$P94,Equations!$G:$I,3,0)*$V94+VLOOKUP(CQ$14&amp;"-est-"&amp;$P94,Equations!$G:$I,3,0)*(1/$W94)+VLOOKUP(CQ$14&amp;"-imc-"&amp;$P94,Equations!$G:$I,3,0)*(1/$Q94))))</f>
        <v/>
      </c>
      <c r="CR94" s="10" t="str">
        <f>IF($AK94="","",IF(OR($V94&lt;2.7,$V94&gt;90),"Age OOR",EXP(LN(CQ94)-1.6449*VLOOKUP(CQ$14&amp;"-rse-"&amp;$P94,Equations!$G:$I,3,0))))</f>
        <v/>
      </c>
      <c r="CS94" s="10" t="str">
        <f>IF($AK94="","",IF(OR($V94&lt;2.7,$V94&gt;90),"Age OOR",EXP(LN(CQ94)+1.6449*VLOOKUP(CQ$14&amp;"-rse-"&amp;$P94,Equations!$G:$I,3,0))))</f>
        <v/>
      </c>
      <c r="CT94" s="10" t="str">
        <f t="shared" si="49"/>
        <v/>
      </c>
      <c r="CU94" s="10" t="str">
        <f>IF($AK94="","",IF(OR($V94&lt;2.7,$V94&gt;90),"Age OOR",(LN($AK94)-LN(CQ94))/VLOOKUP(CQ$14&amp;"-rse-"&amp;$P94,Equations!$G:$I,3,0)))</f>
        <v/>
      </c>
      <c r="CV94" s="47"/>
    </row>
    <row r="95" spans="5:100" x14ac:dyDescent="0.2">
      <c r="E95" s="23" t="str">
        <f t="shared" si="25"/>
        <v>Age out of range</v>
      </c>
      <c r="F95" s="23" t="str">
        <f t="shared" si="26"/>
        <v>Age out of range</v>
      </c>
      <c r="G95" s="23" t="str">
        <f t="shared" si="27"/>
        <v>Age out of range</v>
      </c>
      <c r="H95" s="23" t="str">
        <f t="shared" si="28"/>
        <v>Age out of range</v>
      </c>
      <c r="I95" s="23" t="str">
        <f t="shared" si="29"/>
        <v>Age out of range</v>
      </c>
      <c r="J95" s="23" t="str">
        <f t="shared" si="30"/>
        <v>Age out of range</v>
      </c>
      <c r="K95" s="23" t="str">
        <f t="shared" si="31"/>
        <v>Age out of range</v>
      </c>
      <c r="L95" s="23" t="str">
        <f t="shared" si="32"/>
        <v>Age out of range</v>
      </c>
      <c r="M95" s="23" t="str">
        <f t="shared" si="33"/>
        <v>Age out of range</v>
      </c>
      <c r="N95" s="23" t="str">
        <f t="shared" si="34"/>
        <v>Age out of range</v>
      </c>
      <c r="O95" s="23" t="str">
        <f t="shared" si="35"/>
        <v>Age out of range</v>
      </c>
      <c r="P95" s="23" t="str">
        <f t="shared" si="36"/>
        <v>Age out of range</v>
      </c>
      <c r="Q95" s="23" t="e">
        <f t="shared" si="37"/>
        <v>#DIV/0!</v>
      </c>
      <c r="R95" s="17"/>
      <c r="S95" s="23">
        <v>79</v>
      </c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7"/>
      <c r="AM95" s="47"/>
      <c r="AN95" s="10" t="str">
        <f>IF($Z95="","",IF(OR($V95&lt;2.7,$V95&gt;90),"Age OOR",VLOOKUP(AN$14&amp;"-int-"&amp;$E95,Equations!$G:$I,3,0)+VLOOKUP(AN$14&amp;"-sexo-"&amp;$E95,Equations!$G:$I,3,0)*$U95+VLOOKUP(AN$14&amp;"-edad-"&amp;$E95,Equations!$G:$I,3,0)*$V95+VLOOKUP(AN$14&amp;"-est-"&amp;$E95,Equations!$G:$I,3,0)*(1/$W95)+VLOOKUP(AN$14&amp;"-imc-"&amp;$E95,Equations!$G:$I,3,0)*(1/$Q95)))</f>
        <v/>
      </c>
      <c r="AO95" s="10" t="str">
        <f>IF($Z95="","",IF(OR($V95&lt;2.7,$V95&gt;90),"Age OOR",AN95-1.6449*VLOOKUP(AN$14&amp;"-rse-"&amp;$E95,Equations!$G:$I,3,0)))</f>
        <v/>
      </c>
      <c r="AP95" s="10" t="str">
        <f>IF($Z95="","",IF(OR($V95&lt;2.7,$V95&gt;90),"Age OOR",AN95+1.6449*VLOOKUP(AN$14&amp;"-rse-"&amp;$E95,Equations!$G:$I,3,0)))</f>
        <v/>
      </c>
      <c r="AQ95" s="10" t="str">
        <f t="shared" si="38"/>
        <v/>
      </c>
      <c r="AR95" s="10" t="str">
        <f>IF($Z95="","",IF(OR($V95&lt;2.7,$V95&gt;90),"Age OOR",($Z95-AN95)/VLOOKUP(AN$14&amp;"-rse-"&amp;$E95,Equations!$G:$I,3,0)))</f>
        <v/>
      </c>
      <c r="AS95" s="10" t="str">
        <f>IF($AA95="","",IF(OR($V95&lt;2.7,$V95&gt;90),"Age OOR",VLOOKUP(AS$14&amp;"-int-"&amp;$F95,Equations!$G:$I,3,0)+VLOOKUP(AS$14&amp;"-sexo-"&amp;$F95,Equations!$G:$I,3,0)*$U95+VLOOKUP(AS$14&amp;"-edad-"&amp;$F95,Equations!$G:$I,3,0)*$V95+VLOOKUP(AS$14&amp;"-est-"&amp;$F95,Equations!$G:$I,3,0)*(1/$W95)+VLOOKUP(AS$14&amp;"-imc-"&amp;$F95,Equations!$G:$I,3,0)*(1/$Q95)))</f>
        <v/>
      </c>
      <c r="AT95" s="10" t="str">
        <f>IF($AA95="","",IF(OR($V95&lt;2.7,$V95&gt;90),"Age OOR",AS95-1.6449*VLOOKUP(AS$14&amp;"-rse-"&amp;$F95,Equations!$G:$I,3,0)))</f>
        <v/>
      </c>
      <c r="AU95" s="10" t="str">
        <f>IF($AA95="","",IF(OR($V95&lt;2.7,$V95&gt;90),"Age OOR",AS95+1.6449*VLOOKUP(AS$14&amp;"-rse-"&amp;$F95,Equations!$G:$I,3,0)))</f>
        <v/>
      </c>
      <c r="AV95" s="10" t="str">
        <f t="shared" si="39"/>
        <v/>
      </c>
      <c r="AW95" s="10" t="str">
        <f>IF($AA95="","",IF(OR($V95&lt;2.7,$V95&gt;90),"Age OOR",($AA95-AS95)/VLOOKUP(AS$14&amp;"-rse-"&amp;$F95,Equations!$G:$I,3,0)))</f>
        <v/>
      </c>
      <c r="AX95" s="10" t="str">
        <f>IF($AB95="","",IF(OR($V95&lt;2.7,$V95&gt;90),"Age OOR",VLOOKUP(AX$14&amp;"-int-"&amp;$G95,Equations!$G:$I,3,0)+VLOOKUP(AX$14&amp;"-sexo-"&amp;$G95,Equations!$G:$I,3,0)*$U95+VLOOKUP(AX$14&amp;"-edad-"&amp;$G95,Equations!$G:$I,3,0)*$V95+VLOOKUP(AX$14&amp;"-est-"&amp;$G95,Equations!$G:$I,3,0)*(1/$W95)+VLOOKUP(AX$14&amp;"-imc-"&amp;$G95,Equations!$G:$I,3,0)*(1/$Q95)))</f>
        <v/>
      </c>
      <c r="AY95" s="10" t="str">
        <f>IF($AB95="","",IF(OR($V95&lt;2.7,$V95&gt;90),"Age OOR",AX95-1.6449*VLOOKUP(AX$14&amp;"-rse-"&amp;$G95,Equations!$G:$I,3,0)))</f>
        <v/>
      </c>
      <c r="AZ95" s="10" t="str">
        <f>IF($AB95="","",IF(OR($V95&lt;2.7,$V95&gt;90),"Age OOR",AX95+1.6449*VLOOKUP(AX$14&amp;"-rse-"&amp;$G95,Equations!$G:$I,3,0)))</f>
        <v/>
      </c>
      <c r="BA95" s="10" t="str">
        <f t="shared" si="40"/>
        <v/>
      </c>
      <c r="BB95" s="10" t="str">
        <f>IF($AB95="","",IF(OR($V95&lt;2.7,$V95&gt;90),"Age OOR",($AB95-AX95)/VLOOKUP(AX$14&amp;"-rse-"&amp;$G95,Equations!$G:$I,3,0)))</f>
        <v/>
      </c>
      <c r="BC95" s="10" t="str">
        <f>IF($AC95="","",IF(OR($V95&lt;2.7,$V95&gt;90),"Age OOR",VLOOKUP(BC$14&amp;"-int-"&amp;$H95,Equations!$G:$I,3,0)+VLOOKUP(BC$14&amp;"-sexo-"&amp;$H95,Equations!$G:$I,3,0)*$U95+VLOOKUP(BC$14&amp;"-edad-"&amp;$H95,Equations!$G:$I,3,0)*$V95+VLOOKUP(BC$14&amp;"-est-"&amp;$H95,Equations!$G:$I,3,0)*(1/$W95)+VLOOKUP(BC$14&amp;"-imc-"&amp;$H95,Equations!$G:$I,3,0)*(1/$Q95)))</f>
        <v/>
      </c>
      <c r="BD95" s="10" t="str">
        <f>IF($AC95="","",IF(OR($V95&lt;2.7,$V95&gt;90),"Age OOR",BC95-1.6449*VLOOKUP(BC$14&amp;"-rse-"&amp;$H95,Equations!$G:$I,3,0)))</f>
        <v/>
      </c>
      <c r="BE95" s="10" t="str">
        <f>IF($AC95="","",IF(OR($V95&lt;2.7,$V95&gt;90),"Age OOR",BC95+1.6449*VLOOKUP(BC$14&amp;"-rse-"&amp;$H95,Equations!$G:$I,3,0)))</f>
        <v/>
      </c>
      <c r="BF95" s="10" t="str">
        <f t="shared" si="41"/>
        <v/>
      </c>
      <c r="BG95" s="10" t="str">
        <f>IF($AC95="","",IF(OR($V95&lt;2.7,$V95&gt;90),"Age OOR",($AC95-BC95)/VLOOKUP(BC$14&amp;"-rse-"&amp;$H95,Equations!$G:$I,3,0)))</f>
        <v/>
      </c>
      <c r="BH95" s="10" t="str">
        <f>IF($AD95="","",IF(OR($V95&lt;2.7,$V95&gt;90),"Age OOR",VLOOKUP(BH$14&amp;"-int-"&amp;$I95,Equations!$G:$I,3,0)+VLOOKUP(BH$14&amp;"-sexo-"&amp;$I95,Equations!$G:$I,3,0)*$U95+VLOOKUP(BH$14&amp;"-edad-"&amp;$I95,Equations!$G:$I,3,0)*$V95+VLOOKUP(BH$14&amp;"-est-"&amp;$I95,Equations!$G:$I,3,0)*(1/$W95)+VLOOKUP(BH$14&amp;"-imc-"&amp;$I95,Equations!$G:$I,3,0)*(1/$Q95)))</f>
        <v/>
      </c>
      <c r="BI95" s="10" t="str">
        <f>IF($AD95="","",IF(OR($V95&lt;2.7,$V95&gt;90),"Age OOR",BH95-1.6449*VLOOKUP(BH$14&amp;"-rse-"&amp;$I95,Equations!$G:$I,3,0)))</f>
        <v/>
      </c>
      <c r="BJ95" s="10" t="str">
        <f>IF($AD95="","",IF(OR($V95&lt;2.7,$V95&gt;90),"Age OOR",BH95+1.6449*VLOOKUP(BH$14&amp;"-rse-"&amp;$I95,Equations!$G:$I,3,0)))</f>
        <v/>
      </c>
      <c r="BK95" s="10" t="str">
        <f t="shared" si="42"/>
        <v/>
      </c>
      <c r="BL95" s="10" t="str">
        <f>IF($AD95="","",IF(OR($V95&lt;2.7,$V95&gt;90),"Age OOR",($AD95-BH95)/VLOOKUP(BH$14&amp;"-rse-"&amp;$I95,Equations!$G:$I,3,0)))</f>
        <v/>
      </c>
      <c r="BM95" s="10" t="str">
        <f>IF($AE95="","",IF(OR($V95&lt;2.7,$V95&gt;90),"Age OOR",VLOOKUP(BM$14&amp;"-int-"&amp;$J95,Equations!$G:$I,3,0)+VLOOKUP(BM$14&amp;"-sexo-"&amp;$J95,Equations!$G:$I,3,0)*$U95+VLOOKUP(BM$14&amp;"-edad-"&amp;$J95,Equations!$G:$I,3,0)*$V95+VLOOKUP(BM$14&amp;"-est-"&amp;$J95,Equations!$G:$I,3,0)*(1/$W95)+VLOOKUP(BM$14&amp;"-imc-"&amp;$J95,Equations!$G:$I,3,0)*(1/$Q95)))</f>
        <v/>
      </c>
      <c r="BN95" s="10" t="str">
        <f>IF($AE95="","",IF(OR($V95&lt;2.7,$V95&gt;90),"Age OOR",BM95-1.6449*VLOOKUP(BM$14&amp;"-rse-"&amp;$J95,Equations!$G:$I,3,0)))</f>
        <v/>
      </c>
      <c r="BO95" s="10" t="str">
        <f>IF($AE95="","",IF(OR($V95&lt;2.7,$V95&gt;90),"Age OOR",BM95+1.6449*VLOOKUP(BM$14&amp;"-rse-"&amp;$J95,Equations!$G:$I,3,0)))</f>
        <v/>
      </c>
      <c r="BP95" s="10" t="str">
        <f t="shared" si="43"/>
        <v/>
      </c>
      <c r="BQ95" s="10" t="str">
        <f>IF($AE95="","",IF(OR($V95&lt;2.7,$V95&gt;90),"Age OOR",($AE95-BM95)/VLOOKUP(BM$14&amp;"-rse-"&amp;$J95,Equations!$G:$I,3,0)))</f>
        <v/>
      </c>
      <c r="BR95" s="10" t="str">
        <f>IF($AF95="","",IF(OR($V95&lt;2.7,$V95&gt;90),"Age OOR",VLOOKUP(BR$14&amp;"-int-"&amp;$K95,Equations!$G:$I,3,0)+VLOOKUP(BR$14&amp;"-sexo-"&amp;$K95,Equations!$G:$I,3,0)*$U95+VLOOKUP(BR$14&amp;"-edad-"&amp;$K95,Equations!$G:$I,3,0)*$V95+VLOOKUP(BR$14&amp;"-est-"&amp;$K95,Equations!$G:$I,3,0)*(1/$W95)+VLOOKUP(BR$14&amp;"-imc-"&amp;$K95,Equations!$G:$I,3,0)*(1/$Q95)))</f>
        <v/>
      </c>
      <c r="BS95" s="10" t="str">
        <f>IF($AF95="","",IF(OR($V95&lt;2.7,$V95&gt;90),"Age OOR",BR95-1.6449*VLOOKUP(BR$14&amp;"-rse-"&amp;$K95,Equations!$G:$I,3,0)))</f>
        <v/>
      </c>
      <c r="BT95" s="10" t="str">
        <f>IF($AF95="","",IF(OR($V95&lt;2.7,$V95&gt;90),"Age OOR",BR95+1.6449*VLOOKUP(BR$14&amp;"-rse-"&amp;$K95,Equations!$G:$I,3,0)))</f>
        <v/>
      </c>
      <c r="BU95" s="10" t="str">
        <f t="shared" si="44"/>
        <v/>
      </c>
      <c r="BV95" s="10" t="str">
        <f>IF($AF95="","",IF(OR($V95&lt;2.7,$V95&gt;90),"Age OOR",($AF95-BR95)/VLOOKUP(BR$14&amp;"-rse-"&amp;$K95,Equations!$G:$I,3,0)))</f>
        <v/>
      </c>
      <c r="BW95" s="10" t="str">
        <f>IF($AG95="","",IF(OR($V95&lt;2.7,$V95&gt;90),"Age OOR",VLOOKUP(BW$14&amp;"-int-"&amp;$L95,Equations!$G:$I,3,0)+VLOOKUP(BW$14&amp;"-sexo-"&amp;$L95,Equations!$G:$I,3,0)*$U95+VLOOKUP(BW$14&amp;"-edad-"&amp;$L95,Equations!$G:$I,3,0)*$V95+VLOOKUP(BW$14&amp;"-est-"&amp;$L95,Equations!$G:$I,3,0)*(1/$W95)+VLOOKUP(BW$14&amp;"-imc-"&amp;$L95,Equations!$G:$I,3,0)*(1/$Q95)))</f>
        <v/>
      </c>
      <c r="BX95" s="10" t="str">
        <f>IF($AG95="","",IF(OR($V95&lt;2.7,$V95&gt;90),"Age OOR",BW95-1.6449*VLOOKUP(BW$14&amp;"-rse-"&amp;$L95,Equations!$G:$I,3,0)))</f>
        <v/>
      </c>
      <c r="BY95" s="10" t="str">
        <f>IF($AG95="","",IF(OR($V95&lt;2.7,$V95&gt;90),"Age OOR",BW95+1.6449*VLOOKUP(BW$14&amp;"-rse-"&amp;$L95,Equations!$G:$I,3,0)))</f>
        <v/>
      </c>
      <c r="BZ95" s="10" t="str">
        <f t="shared" si="45"/>
        <v/>
      </c>
      <c r="CA95" s="10" t="str">
        <f>IF($AG95="","",IF(OR($V95&lt;2.7,$V95&gt;90),"Age OOR",($AG95-BW95)/VLOOKUP(BW$14&amp;"-rse-"&amp;$L95,Equations!$G:$I,3,0)))</f>
        <v/>
      </c>
      <c r="CB95" s="10" t="str">
        <f>IF($AH95="","",IF(OR($V95&lt;2.7,$V95&gt;90),"Age OOR",VLOOKUP(CB$14&amp;"-int-"&amp;$M95,Equations!$G:$I,3,0)+VLOOKUP(CB$14&amp;"-sexo-"&amp;$M95,Equations!$G:$I,3,0)*$U95+VLOOKUP(CB$14&amp;"-edad-"&amp;$M95,Equations!$G:$I,3,0)*$V95+VLOOKUP(CB$14&amp;"-est-"&amp;$M95,Equations!$G:$I,3,0)*(1/$W95)+VLOOKUP(CB$14&amp;"-imc-"&amp;$M95,Equations!$G:$I,3,0)*(1/$Q95)))</f>
        <v/>
      </c>
      <c r="CC95" s="10" t="str">
        <f>IF($AH95="","",IF(OR($V95&lt;2.7,$V95&gt;90),"Age OOR",CB95-1.6449*VLOOKUP(CB$14&amp;"-rse-"&amp;$M95,Equations!$G:$I,3,0)))</f>
        <v/>
      </c>
      <c r="CD95" s="10" t="str">
        <f>IF($AH95="","",IF(OR($V95&lt;2.7,$V95&gt;90),"Age OOR",CB95+1.6449*VLOOKUP(CB$14&amp;"-rse-"&amp;$M95,Equations!$G:$I,3,0)))</f>
        <v/>
      </c>
      <c r="CE95" s="10" t="str">
        <f t="shared" si="46"/>
        <v/>
      </c>
      <c r="CF95" s="10" t="str">
        <f>IF($AH95="","",IF(OR($V95&lt;2.7,$V95&gt;90),"Age OOR",($AH95-CB95)/VLOOKUP(CB$14&amp;"-rse-"&amp;$M95,Equations!$G:$I,3,0)))</f>
        <v/>
      </c>
      <c r="CG95" s="10" t="str">
        <f>IF($AI95="","",IF(OR($V95&lt;2.7,$V95&gt;90),"Age OOR",VLOOKUP(CG$14&amp;"-int-"&amp;$N95,Equations!$G:$I,3,0)+VLOOKUP(CG$14&amp;"-sexo-"&amp;$N95,Equations!$G:$I,3,0)*$U95+VLOOKUP(CG$14&amp;"-edad-"&amp;$N95,Equations!$G:$I,3,0)*$V95+VLOOKUP(CG$14&amp;"-est-"&amp;$N95,Equations!$G:$I,3,0)*(1/$W95)+VLOOKUP(CG$14&amp;"-imc-"&amp;$N95,Equations!$G:$I,3,0)*(1/$Q95)))</f>
        <v/>
      </c>
      <c r="CH95" s="10" t="str">
        <f>IF($AI95="","",IF(OR($V95&lt;2.7,$V95&gt;90),"Age OOR",CG95-1.6449*VLOOKUP(CG$14&amp;"-rse-"&amp;$N95,Equations!$G:$I,3,0)))</f>
        <v/>
      </c>
      <c r="CI95" s="10" t="str">
        <f>IF($AI95="","",IF(OR($V95&lt;2.7,$V95&gt;90),"Age OOR",CG95+1.6449*VLOOKUP(CG$14&amp;"-rse-"&amp;$N95,Equations!$G:$I,3,0)))</f>
        <v/>
      </c>
      <c r="CJ95" s="10" t="str">
        <f t="shared" si="47"/>
        <v/>
      </c>
      <c r="CK95" s="10" t="str">
        <f>IF($AI95="","",IF(OR($V95&lt;2.7,$V95&gt;90),"Age OOR",($AI95-CG95)/VLOOKUP(CG$14&amp;"-rse-"&amp;$N95,Equations!$G:$I,3,0)))</f>
        <v/>
      </c>
      <c r="CL95" s="10" t="str">
        <f>IF($AJ95="","",IF(OR($V95&lt;2.7,$V95&gt;90),"Age OOR",VLOOKUP(CL$14&amp;"-int-"&amp;$O95,Equations!$G:$I,3,0)+VLOOKUP(CL$14&amp;"-sexo-"&amp;$O95,Equations!$G:$I,3,0)*$U95+VLOOKUP(CL$14&amp;"-edad-"&amp;$O95,Equations!$G:$I,3,0)*$V95+VLOOKUP(CL$14&amp;"-est-"&amp;$O95,Equations!$G:$I,3,0)*(1/$W95)+VLOOKUP(CL$14&amp;"-imc-"&amp;$O95,Equations!$G:$I,3,0)*(1/$Q95)))</f>
        <v/>
      </c>
      <c r="CM95" s="10" t="str">
        <f>IF($AJ95="","",IF(OR($V95&lt;2.7,$V95&gt;90),"Age OOR",CL95-1.6449*VLOOKUP(CL$14&amp;"-rse-"&amp;$O95,Equations!$G:$I,3,0)))</f>
        <v/>
      </c>
      <c r="CN95" s="10" t="str">
        <f>IF($AJ95="","",IF(OR($V95&lt;2.7,$V95&gt;90),"Age OOR",CL95+1.6449*VLOOKUP(CL$14&amp;"-rse-"&amp;$O95,Equations!$G:$I,3,0)))</f>
        <v/>
      </c>
      <c r="CO95" s="10" t="str">
        <f t="shared" si="48"/>
        <v/>
      </c>
      <c r="CP95" s="10" t="str">
        <f>IF($AJ95="","",IF(OR($V95&lt;2.7,$V95&gt;90),"Age OOR",($AJ95-CL95)/VLOOKUP(CL$14&amp;"-rse-"&amp;$O95,Equations!$G:$I,3,0)))</f>
        <v/>
      </c>
      <c r="CQ95" s="10" t="str">
        <f>IF($AK95="","",IF(OR($V95&lt;2.7,$V95&gt;90),"Age OOR",EXP(VLOOKUP(CQ$14&amp;"-int-"&amp;$P95,Equations!$G:$I,3,0)+VLOOKUP(CQ$14&amp;"-sexo-"&amp;$P95,Equations!$G:$I,3,0)*$U95+VLOOKUP(CQ$14&amp;"-edad-"&amp;$P95,Equations!$G:$I,3,0)*$V95+VLOOKUP(CQ$14&amp;"-est-"&amp;$P95,Equations!$G:$I,3,0)*(1/$W95)+VLOOKUP(CQ$14&amp;"-imc-"&amp;$P95,Equations!$G:$I,3,0)*(1/$Q95))))</f>
        <v/>
      </c>
      <c r="CR95" s="10" t="str">
        <f>IF($AK95="","",IF(OR($V95&lt;2.7,$V95&gt;90),"Age OOR",EXP(LN(CQ95)-1.6449*VLOOKUP(CQ$14&amp;"-rse-"&amp;$P95,Equations!$G:$I,3,0))))</f>
        <v/>
      </c>
      <c r="CS95" s="10" t="str">
        <f>IF($AK95="","",IF(OR($V95&lt;2.7,$V95&gt;90),"Age OOR",EXP(LN(CQ95)+1.6449*VLOOKUP(CQ$14&amp;"-rse-"&amp;$P95,Equations!$G:$I,3,0))))</f>
        <v/>
      </c>
      <c r="CT95" s="10" t="str">
        <f t="shared" si="49"/>
        <v/>
      </c>
      <c r="CU95" s="10" t="str">
        <f>IF($AK95="","",IF(OR($V95&lt;2.7,$V95&gt;90),"Age OOR",(LN($AK95)-LN(CQ95))/VLOOKUP(CQ$14&amp;"-rse-"&amp;$P95,Equations!$G:$I,3,0)))</f>
        <v/>
      </c>
      <c r="CV95" s="47"/>
    </row>
    <row r="96" spans="5:100" x14ac:dyDescent="0.2">
      <c r="E96" s="23" t="str">
        <f t="shared" si="25"/>
        <v>Age out of range</v>
      </c>
      <c r="F96" s="23" t="str">
        <f t="shared" si="26"/>
        <v>Age out of range</v>
      </c>
      <c r="G96" s="23" t="str">
        <f t="shared" si="27"/>
        <v>Age out of range</v>
      </c>
      <c r="H96" s="23" t="str">
        <f t="shared" si="28"/>
        <v>Age out of range</v>
      </c>
      <c r="I96" s="23" t="str">
        <f t="shared" si="29"/>
        <v>Age out of range</v>
      </c>
      <c r="J96" s="23" t="str">
        <f t="shared" si="30"/>
        <v>Age out of range</v>
      </c>
      <c r="K96" s="23" t="str">
        <f t="shared" si="31"/>
        <v>Age out of range</v>
      </c>
      <c r="L96" s="23" t="str">
        <f t="shared" si="32"/>
        <v>Age out of range</v>
      </c>
      <c r="M96" s="23" t="str">
        <f t="shared" si="33"/>
        <v>Age out of range</v>
      </c>
      <c r="N96" s="23" t="str">
        <f t="shared" si="34"/>
        <v>Age out of range</v>
      </c>
      <c r="O96" s="23" t="str">
        <f t="shared" si="35"/>
        <v>Age out of range</v>
      </c>
      <c r="P96" s="23" t="str">
        <f t="shared" si="36"/>
        <v>Age out of range</v>
      </c>
      <c r="Q96" s="23" t="e">
        <f t="shared" si="37"/>
        <v>#DIV/0!</v>
      </c>
      <c r="R96" s="17"/>
      <c r="S96" s="23">
        <v>80</v>
      </c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7"/>
      <c r="AM96" s="47"/>
      <c r="AN96" s="10" t="str">
        <f>IF($Z96="","",IF(OR($V96&lt;2.7,$V96&gt;90),"Age OOR",VLOOKUP(AN$14&amp;"-int-"&amp;$E96,Equations!$G:$I,3,0)+VLOOKUP(AN$14&amp;"-sexo-"&amp;$E96,Equations!$G:$I,3,0)*$U96+VLOOKUP(AN$14&amp;"-edad-"&amp;$E96,Equations!$G:$I,3,0)*$V96+VLOOKUP(AN$14&amp;"-est-"&amp;$E96,Equations!$G:$I,3,0)*(1/$W96)+VLOOKUP(AN$14&amp;"-imc-"&amp;$E96,Equations!$G:$I,3,0)*(1/$Q96)))</f>
        <v/>
      </c>
      <c r="AO96" s="10" t="str">
        <f>IF($Z96="","",IF(OR($V96&lt;2.7,$V96&gt;90),"Age OOR",AN96-1.6449*VLOOKUP(AN$14&amp;"-rse-"&amp;$E96,Equations!$G:$I,3,0)))</f>
        <v/>
      </c>
      <c r="AP96" s="10" t="str">
        <f>IF($Z96="","",IF(OR($V96&lt;2.7,$V96&gt;90),"Age OOR",AN96+1.6449*VLOOKUP(AN$14&amp;"-rse-"&amp;$E96,Equations!$G:$I,3,0)))</f>
        <v/>
      </c>
      <c r="AQ96" s="10" t="str">
        <f t="shared" si="38"/>
        <v/>
      </c>
      <c r="AR96" s="10" t="str">
        <f>IF($Z96="","",IF(OR($V96&lt;2.7,$V96&gt;90),"Age OOR",($Z96-AN96)/VLOOKUP(AN$14&amp;"-rse-"&amp;$E96,Equations!$G:$I,3,0)))</f>
        <v/>
      </c>
      <c r="AS96" s="10" t="str">
        <f>IF($AA96="","",IF(OR($V96&lt;2.7,$V96&gt;90),"Age OOR",VLOOKUP(AS$14&amp;"-int-"&amp;$F96,Equations!$G:$I,3,0)+VLOOKUP(AS$14&amp;"-sexo-"&amp;$F96,Equations!$G:$I,3,0)*$U96+VLOOKUP(AS$14&amp;"-edad-"&amp;$F96,Equations!$G:$I,3,0)*$V96+VLOOKUP(AS$14&amp;"-est-"&amp;$F96,Equations!$G:$I,3,0)*(1/$W96)+VLOOKUP(AS$14&amp;"-imc-"&amp;$F96,Equations!$G:$I,3,0)*(1/$Q96)))</f>
        <v/>
      </c>
      <c r="AT96" s="10" t="str">
        <f>IF($AA96="","",IF(OR($V96&lt;2.7,$V96&gt;90),"Age OOR",AS96-1.6449*VLOOKUP(AS$14&amp;"-rse-"&amp;$F96,Equations!$G:$I,3,0)))</f>
        <v/>
      </c>
      <c r="AU96" s="10" t="str">
        <f>IF($AA96="","",IF(OR($V96&lt;2.7,$V96&gt;90),"Age OOR",AS96+1.6449*VLOOKUP(AS$14&amp;"-rse-"&amp;$F96,Equations!$G:$I,3,0)))</f>
        <v/>
      </c>
      <c r="AV96" s="10" t="str">
        <f t="shared" si="39"/>
        <v/>
      </c>
      <c r="AW96" s="10" t="str">
        <f>IF($AA96="","",IF(OR($V96&lt;2.7,$V96&gt;90),"Age OOR",($AA96-AS96)/VLOOKUP(AS$14&amp;"-rse-"&amp;$F96,Equations!$G:$I,3,0)))</f>
        <v/>
      </c>
      <c r="AX96" s="10" t="str">
        <f>IF($AB96="","",IF(OR($V96&lt;2.7,$V96&gt;90),"Age OOR",VLOOKUP(AX$14&amp;"-int-"&amp;$G96,Equations!$G:$I,3,0)+VLOOKUP(AX$14&amp;"-sexo-"&amp;$G96,Equations!$G:$I,3,0)*$U96+VLOOKUP(AX$14&amp;"-edad-"&amp;$G96,Equations!$G:$I,3,0)*$V96+VLOOKUP(AX$14&amp;"-est-"&amp;$G96,Equations!$G:$I,3,0)*(1/$W96)+VLOOKUP(AX$14&amp;"-imc-"&amp;$G96,Equations!$G:$I,3,0)*(1/$Q96)))</f>
        <v/>
      </c>
      <c r="AY96" s="10" t="str">
        <f>IF($AB96="","",IF(OR($V96&lt;2.7,$V96&gt;90),"Age OOR",AX96-1.6449*VLOOKUP(AX$14&amp;"-rse-"&amp;$G96,Equations!$G:$I,3,0)))</f>
        <v/>
      </c>
      <c r="AZ96" s="10" t="str">
        <f>IF($AB96="","",IF(OR($V96&lt;2.7,$V96&gt;90),"Age OOR",AX96+1.6449*VLOOKUP(AX$14&amp;"-rse-"&amp;$G96,Equations!$G:$I,3,0)))</f>
        <v/>
      </c>
      <c r="BA96" s="10" t="str">
        <f t="shared" si="40"/>
        <v/>
      </c>
      <c r="BB96" s="10" t="str">
        <f>IF($AB96="","",IF(OR($V96&lt;2.7,$V96&gt;90),"Age OOR",($AB96-AX96)/VLOOKUP(AX$14&amp;"-rse-"&amp;$G96,Equations!$G:$I,3,0)))</f>
        <v/>
      </c>
      <c r="BC96" s="10" t="str">
        <f>IF($AC96="","",IF(OR($V96&lt;2.7,$V96&gt;90),"Age OOR",VLOOKUP(BC$14&amp;"-int-"&amp;$H96,Equations!$G:$I,3,0)+VLOOKUP(BC$14&amp;"-sexo-"&amp;$H96,Equations!$G:$I,3,0)*$U96+VLOOKUP(BC$14&amp;"-edad-"&amp;$H96,Equations!$G:$I,3,0)*$V96+VLOOKUP(BC$14&amp;"-est-"&amp;$H96,Equations!$G:$I,3,0)*(1/$W96)+VLOOKUP(BC$14&amp;"-imc-"&amp;$H96,Equations!$G:$I,3,0)*(1/$Q96)))</f>
        <v/>
      </c>
      <c r="BD96" s="10" t="str">
        <f>IF($AC96="","",IF(OR($V96&lt;2.7,$V96&gt;90),"Age OOR",BC96-1.6449*VLOOKUP(BC$14&amp;"-rse-"&amp;$H96,Equations!$G:$I,3,0)))</f>
        <v/>
      </c>
      <c r="BE96" s="10" t="str">
        <f>IF($AC96="","",IF(OR($V96&lt;2.7,$V96&gt;90),"Age OOR",BC96+1.6449*VLOOKUP(BC$14&amp;"-rse-"&amp;$H96,Equations!$G:$I,3,0)))</f>
        <v/>
      </c>
      <c r="BF96" s="10" t="str">
        <f t="shared" si="41"/>
        <v/>
      </c>
      <c r="BG96" s="10" t="str">
        <f>IF($AC96="","",IF(OR($V96&lt;2.7,$V96&gt;90),"Age OOR",($AC96-BC96)/VLOOKUP(BC$14&amp;"-rse-"&amp;$H96,Equations!$G:$I,3,0)))</f>
        <v/>
      </c>
      <c r="BH96" s="10" t="str">
        <f>IF($AD96="","",IF(OR($V96&lt;2.7,$V96&gt;90),"Age OOR",VLOOKUP(BH$14&amp;"-int-"&amp;$I96,Equations!$G:$I,3,0)+VLOOKUP(BH$14&amp;"-sexo-"&amp;$I96,Equations!$G:$I,3,0)*$U96+VLOOKUP(BH$14&amp;"-edad-"&amp;$I96,Equations!$G:$I,3,0)*$V96+VLOOKUP(BH$14&amp;"-est-"&amp;$I96,Equations!$G:$I,3,0)*(1/$W96)+VLOOKUP(BH$14&amp;"-imc-"&amp;$I96,Equations!$G:$I,3,0)*(1/$Q96)))</f>
        <v/>
      </c>
      <c r="BI96" s="10" t="str">
        <f>IF($AD96="","",IF(OR($V96&lt;2.7,$V96&gt;90),"Age OOR",BH96-1.6449*VLOOKUP(BH$14&amp;"-rse-"&amp;$I96,Equations!$G:$I,3,0)))</f>
        <v/>
      </c>
      <c r="BJ96" s="10" t="str">
        <f>IF($AD96="","",IF(OR($V96&lt;2.7,$V96&gt;90),"Age OOR",BH96+1.6449*VLOOKUP(BH$14&amp;"-rse-"&amp;$I96,Equations!$G:$I,3,0)))</f>
        <v/>
      </c>
      <c r="BK96" s="10" t="str">
        <f t="shared" si="42"/>
        <v/>
      </c>
      <c r="BL96" s="10" t="str">
        <f>IF($AD96="","",IF(OR($V96&lt;2.7,$V96&gt;90),"Age OOR",($AD96-BH96)/VLOOKUP(BH$14&amp;"-rse-"&amp;$I96,Equations!$G:$I,3,0)))</f>
        <v/>
      </c>
      <c r="BM96" s="10" t="str">
        <f>IF($AE96="","",IF(OR($V96&lt;2.7,$V96&gt;90),"Age OOR",VLOOKUP(BM$14&amp;"-int-"&amp;$J96,Equations!$G:$I,3,0)+VLOOKUP(BM$14&amp;"-sexo-"&amp;$J96,Equations!$G:$I,3,0)*$U96+VLOOKUP(BM$14&amp;"-edad-"&amp;$J96,Equations!$G:$I,3,0)*$V96+VLOOKUP(BM$14&amp;"-est-"&amp;$J96,Equations!$G:$I,3,0)*(1/$W96)+VLOOKUP(BM$14&amp;"-imc-"&amp;$J96,Equations!$G:$I,3,0)*(1/$Q96)))</f>
        <v/>
      </c>
      <c r="BN96" s="10" t="str">
        <f>IF($AE96="","",IF(OR($V96&lt;2.7,$V96&gt;90),"Age OOR",BM96-1.6449*VLOOKUP(BM$14&amp;"-rse-"&amp;$J96,Equations!$G:$I,3,0)))</f>
        <v/>
      </c>
      <c r="BO96" s="10" t="str">
        <f>IF($AE96="","",IF(OR($V96&lt;2.7,$V96&gt;90),"Age OOR",BM96+1.6449*VLOOKUP(BM$14&amp;"-rse-"&amp;$J96,Equations!$G:$I,3,0)))</f>
        <v/>
      </c>
      <c r="BP96" s="10" t="str">
        <f t="shared" si="43"/>
        <v/>
      </c>
      <c r="BQ96" s="10" t="str">
        <f>IF($AE96="","",IF(OR($V96&lt;2.7,$V96&gt;90),"Age OOR",($AE96-BM96)/VLOOKUP(BM$14&amp;"-rse-"&amp;$J96,Equations!$G:$I,3,0)))</f>
        <v/>
      </c>
      <c r="BR96" s="10" t="str">
        <f>IF($AF96="","",IF(OR($V96&lt;2.7,$V96&gt;90),"Age OOR",VLOOKUP(BR$14&amp;"-int-"&amp;$K96,Equations!$G:$I,3,0)+VLOOKUP(BR$14&amp;"-sexo-"&amp;$K96,Equations!$G:$I,3,0)*$U96+VLOOKUP(BR$14&amp;"-edad-"&amp;$K96,Equations!$G:$I,3,0)*$V96+VLOOKUP(BR$14&amp;"-est-"&amp;$K96,Equations!$G:$I,3,0)*(1/$W96)+VLOOKUP(BR$14&amp;"-imc-"&amp;$K96,Equations!$G:$I,3,0)*(1/$Q96)))</f>
        <v/>
      </c>
      <c r="BS96" s="10" t="str">
        <f>IF($AF96="","",IF(OR($V96&lt;2.7,$V96&gt;90),"Age OOR",BR96-1.6449*VLOOKUP(BR$14&amp;"-rse-"&amp;$K96,Equations!$G:$I,3,0)))</f>
        <v/>
      </c>
      <c r="BT96" s="10" t="str">
        <f>IF($AF96="","",IF(OR($V96&lt;2.7,$V96&gt;90),"Age OOR",BR96+1.6449*VLOOKUP(BR$14&amp;"-rse-"&amp;$K96,Equations!$G:$I,3,0)))</f>
        <v/>
      </c>
      <c r="BU96" s="10" t="str">
        <f t="shared" si="44"/>
        <v/>
      </c>
      <c r="BV96" s="10" t="str">
        <f>IF($AF96="","",IF(OR($V96&lt;2.7,$V96&gt;90),"Age OOR",($AF96-BR96)/VLOOKUP(BR$14&amp;"-rse-"&amp;$K96,Equations!$G:$I,3,0)))</f>
        <v/>
      </c>
      <c r="BW96" s="10" t="str">
        <f>IF($AG96="","",IF(OR($V96&lt;2.7,$V96&gt;90),"Age OOR",VLOOKUP(BW$14&amp;"-int-"&amp;$L96,Equations!$G:$I,3,0)+VLOOKUP(BW$14&amp;"-sexo-"&amp;$L96,Equations!$G:$I,3,0)*$U96+VLOOKUP(BW$14&amp;"-edad-"&amp;$L96,Equations!$G:$I,3,0)*$V96+VLOOKUP(BW$14&amp;"-est-"&amp;$L96,Equations!$G:$I,3,0)*(1/$W96)+VLOOKUP(BW$14&amp;"-imc-"&amp;$L96,Equations!$G:$I,3,0)*(1/$Q96)))</f>
        <v/>
      </c>
      <c r="BX96" s="10" t="str">
        <f>IF($AG96="","",IF(OR($V96&lt;2.7,$V96&gt;90),"Age OOR",BW96-1.6449*VLOOKUP(BW$14&amp;"-rse-"&amp;$L96,Equations!$G:$I,3,0)))</f>
        <v/>
      </c>
      <c r="BY96" s="10" t="str">
        <f>IF($AG96="","",IF(OR($V96&lt;2.7,$V96&gt;90),"Age OOR",BW96+1.6449*VLOOKUP(BW$14&amp;"-rse-"&amp;$L96,Equations!$G:$I,3,0)))</f>
        <v/>
      </c>
      <c r="BZ96" s="10" t="str">
        <f t="shared" si="45"/>
        <v/>
      </c>
      <c r="CA96" s="10" t="str">
        <f>IF($AG96="","",IF(OR($V96&lt;2.7,$V96&gt;90),"Age OOR",($AG96-BW96)/VLOOKUP(BW$14&amp;"-rse-"&amp;$L96,Equations!$G:$I,3,0)))</f>
        <v/>
      </c>
      <c r="CB96" s="10" t="str">
        <f>IF($AH96="","",IF(OR($V96&lt;2.7,$V96&gt;90),"Age OOR",VLOOKUP(CB$14&amp;"-int-"&amp;$M96,Equations!$G:$I,3,0)+VLOOKUP(CB$14&amp;"-sexo-"&amp;$M96,Equations!$G:$I,3,0)*$U96+VLOOKUP(CB$14&amp;"-edad-"&amp;$M96,Equations!$G:$I,3,0)*$V96+VLOOKUP(CB$14&amp;"-est-"&amp;$M96,Equations!$G:$I,3,0)*(1/$W96)+VLOOKUP(CB$14&amp;"-imc-"&amp;$M96,Equations!$G:$I,3,0)*(1/$Q96)))</f>
        <v/>
      </c>
      <c r="CC96" s="10" t="str">
        <f>IF($AH96="","",IF(OR($V96&lt;2.7,$V96&gt;90),"Age OOR",CB96-1.6449*VLOOKUP(CB$14&amp;"-rse-"&amp;$M96,Equations!$G:$I,3,0)))</f>
        <v/>
      </c>
      <c r="CD96" s="10" t="str">
        <f>IF($AH96="","",IF(OR($V96&lt;2.7,$V96&gt;90),"Age OOR",CB96+1.6449*VLOOKUP(CB$14&amp;"-rse-"&amp;$M96,Equations!$G:$I,3,0)))</f>
        <v/>
      </c>
      <c r="CE96" s="10" t="str">
        <f t="shared" si="46"/>
        <v/>
      </c>
      <c r="CF96" s="10" t="str">
        <f>IF($AH96="","",IF(OR($V96&lt;2.7,$V96&gt;90),"Age OOR",($AH96-CB96)/VLOOKUP(CB$14&amp;"-rse-"&amp;$M96,Equations!$G:$I,3,0)))</f>
        <v/>
      </c>
      <c r="CG96" s="10" t="str">
        <f>IF($AI96="","",IF(OR($V96&lt;2.7,$V96&gt;90),"Age OOR",VLOOKUP(CG$14&amp;"-int-"&amp;$N96,Equations!$G:$I,3,0)+VLOOKUP(CG$14&amp;"-sexo-"&amp;$N96,Equations!$G:$I,3,0)*$U96+VLOOKUP(CG$14&amp;"-edad-"&amp;$N96,Equations!$G:$I,3,0)*$V96+VLOOKUP(CG$14&amp;"-est-"&amp;$N96,Equations!$G:$I,3,0)*(1/$W96)+VLOOKUP(CG$14&amp;"-imc-"&amp;$N96,Equations!$G:$I,3,0)*(1/$Q96)))</f>
        <v/>
      </c>
      <c r="CH96" s="10" t="str">
        <f>IF($AI96="","",IF(OR($V96&lt;2.7,$V96&gt;90),"Age OOR",CG96-1.6449*VLOOKUP(CG$14&amp;"-rse-"&amp;$N96,Equations!$G:$I,3,0)))</f>
        <v/>
      </c>
      <c r="CI96" s="10" t="str">
        <f>IF($AI96="","",IF(OR($V96&lt;2.7,$V96&gt;90),"Age OOR",CG96+1.6449*VLOOKUP(CG$14&amp;"-rse-"&amp;$N96,Equations!$G:$I,3,0)))</f>
        <v/>
      </c>
      <c r="CJ96" s="10" t="str">
        <f t="shared" si="47"/>
        <v/>
      </c>
      <c r="CK96" s="10" t="str">
        <f>IF($AI96="","",IF(OR($V96&lt;2.7,$V96&gt;90),"Age OOR",($AI96-CG96)/VLOOKUP(CG$14&amp;"-rse-"&amp;$N96,Equations!$G:$I,3,0)))</f>
        <v/>
      </c>
      <c r="CL96" s="10" t="str">
        <f>IF($AJ96="","",IF(OR($V96&lt;2.7,$V96&gt;90),"Age OOR",VLOOKUP(CL$14&amp;"-int-"&amp;$O96,Equations!$G:$I,3,0)+VLOOKUP(CL$14&amp;"-sexo-"&amp;$O96,Equations!$G:$I,3,0)*$U96+VLOOKUP(CL$14&amp;"-edad-"&amp;$O96,Equations!$G:$I,3,0)*$V96+VLOOKUP(CL$14&amp;"-est-"&amp;$O96,Equations!$G:$I,3,0)*(1/$W96)+VLOOKUP(CL$14&amp;"-imc-"&amp;$O96,Equations!$G:$I,3,0)*(1/$Q96)))</f>
        <v/>
      </c>
      <c r="CM96" s="10" t="str">
        <f>IF($AJ96="","",IF(OR($V96&lt;2.7,$V96&gt;90),"Age OOR",CL96-1.6449*VLOOKUP(CL$14&amp;"-rse-"&amp;$O96,Equations!$G:$I,3,0)))</f>
        <v/>
      </c>
      <c r="CN96" s="10" t="str">
        <f>IF($AJ96="","",IF(OR($V96&lt;2.7,$V96&gt;90),"Age OOR",CL96+1.6449*VLOOKUP(CL$14&amp;"-rse-"&amp;$O96,Equations!$G:$I,3,0)))</f>
        <v/>
      </c>
      <c r="CO96" s="10" t="str">
        <f t="shared" si="48"/>
        <v/>
      </c>
      <c r="CP96" s="10" t="str">
        <f>IF($AJ96="","",IF(OR($V96&lt;2.7,$V96&gt;90),"Age OOR",($AJ96-CL96)/VLOOKUP(CL$14&amp;"-rse-"&amp;$O96,Equations!$G:$I,3,0)))</f>
        <v/>
      </c>
      <c r="CQ96" s="10" t="str">
        <f>IF($AK96="","",IF(OR($V96&lt;2.7,$V96&gt;90),"Age OOR",EXP(VLOOKUP(CQ$14&amp;"-int-"&amp;$P96,Equations!$G:$I,3,0)+VLOOKUP(CQ$14&amp;"-sexo-"&amp;$P96,Equations!$G:$I,3,0)*$U96+VLOOKUP(CQ$14&amp;"-edad-"&amp;$P96,Equations!$G:$I,3,0)*$V96+VLOOKUP(CQ$14&amp;"-est-"&amp;$P96,Equations!$G:$I,3,0)*(1/$W96)+VLOOKUP(CQ$14&amp;"-imc-"&amp;$P96,Equations!$G:$I,3,0)*(1/$Q96))))</f>
        <v/>
      </c>
      <c r="CR96" s="10" t="str">
        <f>IF($AK96="","",IF(OR($V96&lt;2.7,$V96&gt;90),"Age OOR",EXP(LN(CQ96)-1.6449*VLOOKUP(CQ$14&amp;"-rse-"&amp;$P96,Equations!$G:$I,3,0))))</f>
        <v/>
      </c>
      <c r="CS96" s="10" t="str">
        <f>IF($AK96="","",IF(OR($V96&lt;2.7,$V96&gt;90),"Age OOR",EXP(LN(CQ96)+1.6449*VLOOKUP(CQ$14&amp;"-rse-"&amp;$P96,Equations!$G:$I,3,0))))</f>
        <v/>
      </c>
      <c r="CT96" s="10" t="str">
        <f t="shared" si="49"/>
        <v/>
      </c>
      <c r="CU96" s="10" t="str">
        <f>IF($AK96="","",IF(OR($V96&lt;2.7,$V96&gt;90),"Age OOR",(LN($AK96)-LN(CQ96))/VLOOKUP(CQ$14&amp;"-rse-"&amp;$P96,Equations!$G:$I,3,0)))</f>
        <v/>
      </c>
      <c r="CV96" s="47"/>
    </row>
    <row r="97" spans="5:100" x14ac:dyDescent="0.2">
      <c r="E97" s="23" t="str">
        <f t="shared" si="25"/>
        <v>Age out of range</v>
      </c>
      <c r="F97" s="23" t="str">
        <f t="shared" si="26"/>
        <v>Age out of range</v>
      </c>
      <c r="G97" s="23" t="str">
        <f t="shared" si="27"/>
        <v>Age out of range</v>
      </c>
      <c r="H97" s="23" t="str">
        <f t="shared" si="28"/>
        <v>Age out of range</v>
      </c>
      <c r="I97" s="23" t="str">
        <f t="shared" si="29"/>
        <v>Age out of range</v>
      </c>
      <c r="J97" s="23" t="str">
        <f t="shared" si="30"/>
        <v>Age out of range</v>
      </c>
      <c r="K97" s="23" t="str">
        <f t="shared" si="31"/>
        <v>Age out of range</v>
      </c>
      <c r="L97" s="23" t="str">
        <f t="shared" si="32"/>
        <v>Age out of range</v>
      </c>
      <c r="M97" s="23" t="str">
        <f t="shared" si="33"/>
        <v>Age out of range</v>
      </c>
      <c r="N97" s="23" t="str">
        <f t="shared" si="34"/>
        <v>Age out of range</v>
      </c>
      <c r="O97" s="23" t="str">
        <f t="shared" si="35"/>
        <v>Age out of range</v>
      </c>
      <c r="P97" s="23" t="str">
        <f t="shared" si="36"/>
        <v>Age out of range</v>
      </c>
      <c r="Q97" s="23" t="e">
        <f t="shared" si="37"/>
        <v>#DIV/0!</v>
      </c>
      <c r="R97" s="17"/>
      <c r="S97" s="23">
        <v>81</v>
      </c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7"/>
      <c r="AM97" s="47"/>
      <c r="AN97" s="10" t="str">
        <f>IF($Z97="","",IF(OR($V97&lt;2.7,$V97&gt;90),"Age OOR",VLOOKUP(AN$14&amp;"-int-"&amp;$E97,Equations!$G:$I,3,0)+VLOOKUP(AN$14&amp;"-sexo-"&amp;$E97,Equations!$G:$I,3,0)*$U97+VLOOKUP(AN$14&amp;"-edad-"&amp;$E97,Equations!$G:$I,3,0)*$V97+VLOOKUP(AN$14&amp;"-est-"&amp;$E97,Equations!$G:$I,3,0)*(1/$W97)+VLOOKUP(AN$14&amp;"-imc-"&amp;$E97,Equations!$G:$I,3,0)*(1/$Q97)))</f>
        <v/>
      </c>
      <c r="AO97" s="10" t="str">
        <f>IF($Z97="","",IF(OR($V97&lt;2.7,$V97&gt;90),"Age OOR",AN97-1.6449*VLOOKUP(AN$14&amp;"-rse-"&amp;$E97,Equations!$G:$I,3,0)))</f>
        <v/>
      </c>
      <c r="AP97" s="10" t="str">
        <f>IF($Z97="","",IF(OR($V97&lt;2.7,$V97&gt;90),"Age OOR",AN97+1.6449*VLOOKUP(AN$14&amp;"-rse-"&amp;$E97,Equations!$G:$I,3,0)))</f>
        <v/>
      </c>
      <c r="AQ97" s="10" t="str">
        <f t="shared" si="38"/>
        <v/>
      </c>
      <c r="AR97" s="10" t="str">
        <f>IF($Z97="","",IF(OR($V97&lt;2.7,$V97&gt;90),"Age OOR",($Z97-AN97)/VLOOKUP(AN$14&amp;"-rse-"&amp;$E97,Equations!$G:$I,3,0)))</f>
        <v/>
      </c>
      <c r="AS97" s="10" t="str">
        <f>IF($AA97="","",IF(OR($V97&lt;2.7,$V97&gt;90),"Age OOR",VLOOKUP(AS$14&amp;"-int-"&amp;$F97,Equations!$G:$I,3,0)+VLOOKUP(AS$14&amp;"-sexo-"&amp;$F97,Equations!$G:$I,3,0)*$U97+VLOOKUP(AS$14&amp;"-edad-"&amp;$F97,Equations!$G:$I,3,0)*$V97+VLOOKUP(AS$14&amp;"-est-"&amp;$F97,Equations!$G:$I,3,0)*(1/$W97)+VLOOKUP(AS$14&amp;"-imc-"&amp;$F97,Equations!$G:$I,3,0)*(1/$Q97)))</f>
        <v/>
      </c>
      <c r="AT97" s="10" t="str">
        <f>IF($AA97="","",IF(OR($V97&lt;2.7,$V97&gt;90),"Age OOR",AS97-1.6449*VLOOKUP(AS$14&amp;"-rse-"&amp;$F97,Equations!$G:$I,3,0)))</f>
        <v/>
      </c>
      <c r="AU97" s="10" t="str">
        <f>IF($AA97="","",IF(OR($V97&lt;2.7,$V97&gt;90),"Age OOR",AS97+1.6449*VLOOKUP(AS$14&amp;"-rse-"&amp;$F97,Equations!$G:$I,3,0)))</f>
        <v/>
      </c>
      <c r="AV97" s="10" t="str">
        <f t="shared" si="39"/>
        <v/>
      </c>
      <c r="AW97" s="10" t="str">
        <f>IF($AA97="","",IF(OR($V97&lt;2.7,$V97&gt;90),"Age OOR",($AA97-AS97)/VLOOKUP(AS$14&amp;"-rse-"&amp;$F97,Equations!$G:$I,3,0)))</f>
        <v/>
      </c>
      <c r="AX97" s="10" t="str">
        <f>IF($AB97="","",IF(OR($V97&lt;2.7,$V97&gt;90),"Age OOR",VLOOKUP(AX$14&amp;"-int-"&amp;$G97,Equations!$G:$I,3,0)+VLOOKUP(AX$14&amp;"-sexo-"&amp;$G97,Equations!$G:$I,3,0)*$U97+VLOOKUP(AX$14&amp;"-edad-"&amp;$G97,Equations!$G:$I,3,0)*$V97+VLOOKUP(AX$14&amp;"-est-"&amp;$G97,Equations!$G:$I,3,0)*(1/$W97)+VLOOKUP(AX$14&amp;"-imc-"&amp;$G97,Equations!$G:$I,3,0)*(1/$Q97)))</f>
        <v/>
      </c>
      <c r="AY97" s="10" t="str">
        <f>IF($AB97="","",IF(OR($V97&lt;2.7,$V97&gt;90),"Age OOR",AX97-1.6449*VLOOKUP(AX$14&amp;"-rse-"&amp;$G97,Equations!$G:$I,3,0)))</f>
        <v/>
      </c>
      <c r="AZ97" s="10" t="str">
        <f>IF($AB97="","",IF(OR($V97&lt;2.7,$V97&gt;90),"Age OOR",AX97+1.6449*VLOOKUP(AX$14&amp;"-rse-"&amp;$G97,Equations!$G:$I,3,0)))</f>
        <v/>
      </c>
      <c r="BA97" s="10" t="str">
        <f t="shared" si="40"/>
        <v/>
      </c>
      <c r="BB97" s="10" t="str">
        <f>IF($AB97="","",IF(OR($V97&lt;2.7,$V97&gt;90),"Age OOR",($AB97-AX97)/VLOOKUP(AX$14&amp;"-rse-"&amp;$G97,Equations!$G:$I,3,0)))</f>
        <v/>
      </c>
      <c r="BC97" s="10" t="str">
        <f>IF($AC97="","",IF(OR($V97&lt;2.7,$V97&gt;90),"Age OOR",VLOOKUP(BC$14&amp;"-int-"&amp;$H97,Equations!$G:$I,3,0)+VLOOKUP(BC$14&amp;"-sexo-"&amp;$H97,Equations!$G:$I,3,0)*$U97+VLOOKUP(BC$14&amp;"-edad-"&amp;$H97,Equations!$G:$I,3,0)*$V97+VLOOKUP(BC$14&amp;"-est-"&amp;$H97,Equations!$G:$I,3,0)*(1/$W97)+VLOOKUP(BC$14&amp;"-imc-"&amp;$H97,Equations!$G:$I,3,0)*(1/$Q97)))</f>
        <v/>
      </c>
      <c r="BD97" s="10" t="str">
        <f>IF($AC97="","",IF(OR($V97&lt;2.7,$V97&gt;90),"Age OOR",BC97-1.6449*VLOOKUP(BC$14&amp;"-rse-"&amp;$H97,Equations!$G:$I,3,0)))</f>
        <v/>
      </c>
      <c r="BE97" s="10" t="str">
        <f>IF($AC97="","",IF(OR($V97&lt;2.7,$V97&gt;90),"Age OOR",BC97+1.6449*VLOOKUP(BC$14&amp;"-rse-"&amp;$H97,Equations!$G:$I,3,0)))</f>
        <v/>
      </c>
      <c r="BF97" s="10" t="str">
        <f t="shared" si="41"/>
        <v/>
      </c>
      <c r="BG97" s="10" t="str">
        <f>IF($AC97="","",IF(OR($V97&lt;2.7,$V97&gt;90),"Age OOR",($AC97-BC97)/VLOOKUP(BC$14&amp;"-rse-"&amp;$H97,Equations!$G:$I,3,0)))</f>
        <v/>
      </c>
      <c r="BH97" s="10" t="str">
        <f>IF($AD97="","",IF(OR($V97&lt;2.7,$V97&gt;90),"Age OOR",VLOOKUP(BH$14&amp;"-int-"&amp;$I97,Equations!$G:$I,3,0)+VLOOKUP(BH$14&amp;"-sexo-"&amp;$I97,Equations!$G:$I,3,0)*$U97+VLOOKUP(BH$14&amp;"-edad-"&amp;$I97,Equations!$G:$I,3,0)*$V97+VLOOKUP(BH$14&amp;"-est-"&amp;$I97,Equations!$G:$I,3,0)*(1/$W97)+VLOOKUP(BH$14&amp;"-imc-"&amp;$I97,Equations!$G:$I,3,0)*(1/$Q97)))</f>
        <v/>
      </c>
      <c r="BI97" s="10" t="str">
        <f>IF($AD97="","",IF(OR($V97&lt;2.7,$V97&gt;90),"Age OOR",BH97-1.6449*VLOOKUP(BH$14&amp;"-rse-"&amp;$I97,Equations!$G:$I,3,0)))</f>
        <v/>
      </c>
      <c r="BJ97" s="10" t="str">
        <f>IF($AD97="","",IF(OR($V97&lt;2.7,$V97&gt;90),"Age OOR",BH97+1.6449*VLOOKUP(BH$14&amp;"-rse-"&amp;$I97,Equations!$G:$I,3,0)))</f>
        <v/>
      </c>
      <c r="BK97" s="10" t="str">
        <f t="shared" si="42"/>
        <v/>
      </c>
      <c r="BL97" s="10" t="str">
        <f>IF($AD97="","",IF(OR($V97&lt;2.7,$V97&gt;90),"Age OOR",($AD97-BH97)/VLOOKUP(BH$14&amp;"-rse-"&amp;$I97,Equations!$G:$I,3,0)))</f>
        <v/>
      </c>
      <c r="BM97" s="10" t="str">
        <f>IF($AE97="","",IF(OR($V97&lt;2.7,$V97&gt;90),"Age OOR",VLOOKUP(BM$14&amp;"-int-"&amp;$J97,Equations!$G:$I,3,0)+VLOOKUP(BM$14&amp;"-sexo-"&amp;$J97,Equations!$G:$I,3,0)*$U97+VLOOKUP(BM$14&amp;"-edad-"&amp;$J97,Equations!$G:$I,3,0)*$V97+VLOOKUP(BM$14&amp;"-est-"&amp;$J97,Equations!$G:$I,3,0)*(1/$W97)+VLOOKUP(BM$14&amp;"-imc-"&amp;$J97,Equations!$G:$I,3,0)*(1/$Q97)))</f>
        <v/>
      </c>
      <c r="BN97" s="10" t="str">
        <f>IF($AE97="","",IF(OR($V97&lt;2.7,$V97&gt;90),"Age OOR",BM97-1.6449*VLOOKUP(BM$14&amp;"-rse-"&amp;$J97,Equations!$G:$I,3,0)))</f>
        <v/>
      </c>
      <c r="BO97" s="10" t="str">
        <f>IF($AE97="","",IF(OR($V97&lt;2.7,$V97&gt;90),"Age OOR",BM97+1.6449*VLOOKUP(BM$14&amp;"-rse-"&amp;$J97,Equations!$G:$I,3,0)))</f>
        <v/>
      </c>
      <c r="BP97" s="10" t="str">
        <f t="shared" si="43"/>
        <v/>
      </c>
      <c r="BQ97" s="10" t="str">
        <f>IF($AE97="","",IF(OR($V97&lt;2.7,$V97&gt;90),"Age OOR",($AE97-BM97)/VLOOKUP(BM$14&amp;"-rse-"&amp;$J97,Equations!$G:$I,3,0)))</f>
        <v/>
      </c>
      <c r="BR97" s="10" t="str">
        <f>IF($AF97="","",IF(OR($V97&lt;2.7,$V97&gt;90),"Age OOR",VLOOKUP(BR$14&amp;"-int-"&amp;$K97,Equations!$G:$I,3,0)+VLOOKUP(BR$14&amp;"-sexo-"&amp;$K97,Equations!$G:$I,3,0)*$U97+VLOOKUP(BR$14&amp;"-edad-"&amp;$K97,Equations!$G:$I,3,0)*$V97+VLOOKUP(BR$14&amp;"-est-"&amp;$K97,Equations!$G:$I,3,0)*(1/$W97)+VLOOKUP(BR$14&amp;"-imc-"&amp;$K97,Equations!$G:$I,3,0)*(1/$Q97)))</f>
        <v/>
      </c>
      <c r="BS97" s="10" t="str">
        <f>IF($AF97="","",IF(OR($V97&lt;2.7,$V97&gt;90),"Age OOR",BR97-1.6449*VLOOKUP(BR$14&amp;"-rse-"&amp;$K97,Equations!$G:$I,3,0)))</f>
        <v/>
      </c>
      <c r="BT97" s="10" t="str">
        <f>IF($AF97="","",IF(OR($V97&lt;2.7,$V97&gt;90),"Age OOR",BR97+1.6449*VLOOKUP(BR$14&amp;"-rse-"&amp;$K97,Equations!$G:$I,3,0)))</f>
        <v/>
      </c>
      <c r="BU97" s="10" t="str">
        <f t="shared" si="44"/>
        <v/>
      </c>
      <c r="BV97" s="10" t="str">
        <f>IF($AF97="","",IF(OR($V97&lt;2.7,$V97&gt;90),"Age OOR",($AF97-BR97)/VLOOKUP(BR$14&amp;"-rse-"&amp;$K97,Equations!$G:$I,3,0)))</f>
        <v/>
      </c>
      <c r="BW97" s="10" t="str">
        <f>IF($AG97="","",IF(OR($V97&lt;2.7,$V97&gt;90),"Age OOR",VLOOKUP(BW$14&amp;"-int-"&amp;$L97,Equations!$G:$I,3,0)+VLOOKUP(BW$14&amp;"-sexo-"&amp;$L97,Equations!$G:$I,3,0)*$U97+VLOOKUP(BW$14&amp;"-edad-"&amp;$L97,Equations!$G:$I,3,0)*$V97+VLOOKUP(BW$14&amp;"-est-"&amp;$L97,Equations!$G:$I,3,0)*(1/$W97)+VLOOKUP(BW$14&amp;"-imc-"&amp;$L97,Equations!$G:$I,3,0)*(1/$Q97)))</f>
        <v/>
      </c>
      <c r="BX97" s="10" t="str">
        <f>IF($AG97="","",IF(OR($V97&lt;2.7,$V97&gt;90),"Age OOR",BW97-1.6449*VLOOKUP(BW$14&amp;"-rse-"&amp;$L97,Equations!$G:$I,3,0)))</f>
        <v/>
      </c>
      <c r="BY97" s="10" t="str">
        <f>IF($AG97="","",IF(OR($V97&lt;2.7,$V97&gt;90),"Age OOR",BW97+1.6449*VLOOKUP(BW$14&amp;"-rse-"&amp;$L97,Equations!$G:$I,3,0)))</f>
        <v/>
      </c>
      <c r="BZ97" s="10" t="str">
        <f t="shared" si="45"/>
        <v/>
      </c>
      <c r="CA97" s="10" t="str">
        <f>IF($AG97="","",IF(OR($V97&lt;2.7,$V97&gt;90),"Age OOR",($AG97-BW97)/VLOOKUP(BW$14&amp;"-rse-"&amp;$L97,Equations!$G:$I,3,0)))</f>
        <v/>
      </c>
      <c r="CB97" s="10" t="str">
        <f>IF($AH97="","",IF(OR($V97&lt;2.7,$V97&gt;90),"Age OOR",VLOOKUP(CB$14&amp;"-int-"&amp;$M97,Equations!$G:$I,3,0)+VLOOKUP(CB$14&amp;"-sexo-"&amp;$M97,Equations!$G:$I,3,0)*$U97+VLOOKUP(CB$14&amp;"-edad-"&amp;$M97,Equations!$G:$I,3,0)*$V97+VLOOKUP(CB$14&amp;"-est-"&amp;$M97,Equations!$G:$I,3,0)*(1/$W97)+VLOOKUP(CB$14&amp;"-imc-"&amp;$M97,Equations!$G:$I,3,0)*(1/$Q97)))</f>
        <v/>
      </c>
      <c r="CC97" s="10" t="str">
        <f>IF($AH97="","",IF(OR($V97&lt;2.7,$V97&gt;90),"Age OOR",CB97-1.6449*VLOOKUP(CB$14&amp;"-rse-"&amp;$M97,Equations!$G:$I,3,0)))</f>
        <v/>
      </c>
      <c r="CD97" s="10" t="str">
        <f>IF($AH97="","",IF(OR($V97&lt;2.7,$V97&gt;90),"Age OOR",CB97+1.6449*VLOOKUP(CB$14&amp;"-rse-"&amp;$M97,Equations!$G:$I,3,0)))</f>
        <v/>
      </c>
      <c r="CE97" s="10" t="str">
        <f t="shared" si="46"/>
        <v/>
      </c>
      <c r="CF97" s="10" t="str">
        <f>IF($AH97="","",IF(OR($V97&lt;2.7,$V97&gt;90),"Age OOR",($AH97-CB97)/VLOOKUP(CB$14&amp;"-rse-"&amp;$M97,Equations!$G:$I,3,0)))</f>
        <v/>
      </c>
      <c r="CG97" s="10" t="str">
        <f>IF($AI97="","",IF(OR($V97&lt;2.7,$V97&gt;90),"Age OOR",VLOOKUP(CG$14&amp;"-int-"&amp;$N97,Equations!$G:$I,3,0)+VLOOKUP(CG$14&amp;"-sexo-"&amp;$N97,Equations!$G:$I,3,0)*$U97+VLOOKUP(CG$14&amp;"-edad-"&amp;$N97,Equations!$G:$I,3,0)*$V97+VLOOKUP(CG$14&amp;"-est-"&amp;$N97,Equations!$G:$I,3,0)*(1/$W97)+VLOOKUP(CG$14&amp;"-imc-"&amp;$N97,Equations!$G:$I,3,0)*(1/$Q97)))</f>
        <v/>
      </c>
      <c r="CH97" s="10" t="str">
        <f>IF($AI97="","",IF(OR($V97&lt;2.7,$V97&gt;90),"Age OOR",CG97-1.6449*VLOOKUP(CG$14&amp;"-rse-"&amp;$N97,Equations!$G:$I,3,0)))</f>
        <v/>
      </c>
      <c r="CI97" s="10" t="str">
        <f>IF($AI97="","",IF(OR($V97&lt;2.7,$V97&gt;90),"Age OOR",CG97+1.6449*VLOOKUP(CG$14&amp;"-rse-"&amp;$N97,Equations!$G:$I,3,0)))</f>
        <v/>
      </c>
      <c r="CJ97" s="10" t="str">
        <f t="shared" si="47"/>
        <v/>
      </c>
      <c r="CK97" s="10" t="str">
        <f>IF($AI97="","",IF(OR($V97&lt;2.7,$V97&gt;90),"Age OOR",($AI97-CG97)/VLOOKUP(CG$14&amp;"-rse-"&amp;$N97,Equations!$G:$I,3,0)))</f>
        <v/>
      </c>
      <c r="CL97" s="10" t="str">
        <f>IF($AJ97="","",IF(OR($V97&lt;2.7,$V97&gt;90),"Age OOR",VLOOKUP(CL$14&amp;"-int-"&amp;$O97,Equations!$G:$I,3,0)+VLOOKUP(CL$14&amp;"-sexo-"&amp;$O97,Equations!$G:$I,3,0)*$U97+VLOOKUP(CL$14&amp;"-edad-"&amp;$O97,Equations!$G:$I,3,0)*$V97+VLOOKUP(CL$14&amp;"-est-"&amp;$O97,Equations!$G:$I,3,0)*(1/$W97)+VLOOKUP(CL$14&amp;"-imc-"&amp;$O97,Equations!$G:$I,3,0)*(1/$Q97)))</f>
        <v/>
      </c>
      <c r="CM97" s="10" t="str">
        <f>IF($AJ97="","",IF(OR($V97&lt;2.7,$V97&gt;90),"Age OOR",CL97-1.6449*VLOOKUP(CL$14&amp;"-rse-"&amp;$O97,Equations!$G:$I,3,0)))</f>
        <v/>
      </c>
      <c r="CN97" s="10" t="str">
        <f>IF($AJ97="","",IF(OR($V97&lt;2.7,$V97&gt;90),"Age OOR",CL97+1.6449*VLOOKUP(CL$14&amp;"-rse-"&amp;$O97,Equations!$G:$I,3,0)))</f>
        <v/>
      </c>
      <c r="CO97" s="10" t="str">
        <f t="shared" si="48"/>
        <v/>
      </c>
      <c r="CP97" s="10" t="str">
        <f>IF($AJ97="","",IF(OR($V97&lt;2.7,$V97&gt;90),"Age OOR",($AJ97-CL97)/VLOOKUP(CL$14&amp;"-rse-"&amp;$O97,Equations!$G:$I,3,0)))</f>
        <v/>
      </c>
      <c r="CQ97" s="10" t="str">
        <f>IF($AK97="","",IF(OR($V97&lt;2.7,$V97&gt;90),"Age OOR",EXP(VLOOKUP(CQ$14&amp;"-int-"&amp;$P97,Equations!$G:$I,3,0)+VLOOKUP(CQ$14&amp;"-sexo-"&amp;$P97,Equations!$G:$I,3,0)*$U97+VLOOKUP(CQ$14&amp;"-edad-"&amp;$P97,Equations!$G:$I,3,0)*$V97+VLOOKUP(CQ$14&amp;"-est-"&amp;$P97,Equations!$G:$I,3,0)*(1/$W97)+VLOOKUP(CQ$14&amp;"-imc-"&amp;$P97,Equations!$G:$I,3,0)*(1/$Q97))))</f>
        <v/>
      </c>
      <c r="CR97" s="10" t="str">
        <f>IF($AK97="","",IF(OR($V97&lt;2.7,$V97&gt;90),"Age OOR",EXP(LN(CQ97)-1.6449*VLOOKUP(CQ$14&amp;"-rse-"&amp;$P97,Equations!$G:$I,3,0))))</f>
        <v/>
      </c>
      <c r="CS97" s="10" t="str">
        <f>IF($AK97="","",IF(OR($V97&lt;2.7,$V97&gt;90),"Age OOR",EXP(LN(CQ97)+1.6449*VLOOKUP(CQ$14&amp;"-rse-"&amp;$P97,Equations!$G:$I,3,0))))</f>
        <v/>
      </c>
      <c r="CT97" s="10" t="str">
        <f t="shared" si="49"/>
        <v/>
      </c>
      <c r="CU97" s="10" t="str">
        <f>IF($AK97="","",IF(OR($V97&lt;2.7,$V97&gt;90),"Age OOR",(LN($AK97)-LN(CQ97))/VLOOKUP(CQ$14&amp;"-rse-"&amp;$P97,Equations!$G:$I,3,0)))</f>
        <v/>
      </c>
      <c r="CV97" s="47"/>
    </row>
    <row r="98" spans="5:100" x14ac:dyDescent="0.2">
      <c r="E98" s="23" t="str">
        <f t="shared" si="25"/>
        <v>Age out of range</v>
      </c>
      <c r="F98" s="23" t="str">
        <f t="shared" si="26"/>
        <v>Age out of range</v>
      </c>
      <c r="G98" s="23" t="str">
        <f t="shared" si="27"/>
        <v>Age out of range</v>
      </c>
      <c r="H98" s="23" t="str">
        <f t="shared" si="28"/>
        <v>Age out of range</v>
      </c>
      <c r="I98" s="23" t="str">
        <f t="shared" si="29"/>
        <v>Age out of range</v>
      </c>
      <c r="J98" s="23" t="str">
        <f t="shared" si="30"/>
        <v>Age out of range</v>
      </c>
      <c r="K98" s="23" t="str">
        <f t="shared" si="31"/>
        <v>Age out of range</v>
      </c>
      <c r="L98" s="23" t="str">
        <f t="shared" si="32"/>
        <v>Age out of range</v>
      </c>
      <c r="M98" s="23" t="str">
        <f t="shared" si="33"/>
        <v>Age out of range</v>
      </c>
      <c r="N98" s="23" t="str">
        <f t="shared" si="34"/>
        <v>Age out of range</v>
      </c>
      <c r="O98" s="23" t="str">
        <f t="shared" si="35"/>
        <v>Age out of range</v>
      </c>
      <c r="P98" s="23" t="str">
        <f t="shared" si="36"/>
        <v>Age out of range</v>
      </c>
      <c r="Q98" s="23" t="e">
        <f t="shared" si="37"/>
        <v>#DIV/0!</v>
      </c>
      <c r="R98" s="17"/>
      <c r="S98" s="23">
        <v>82</v>
      </c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7"/>
      <c r="AM98" s="47"/>
      <c r="AN98" s="10" t="str">
        <f>IF($Z98="","",IF(OR($V98&lt;2.7,$V98&gt;90),"Age OOR",VLOOKUP(AN$14&amp;"-int-"&amp;$E98,Equations!$G:$I,3,0)+VLOOKUP(AN$14&amp;"-sexo-"&amp;$E98,Equations!$G:$I,3,0)*$U98+VLOOKUP(AN$14&amp;"-edad-"&amp;$E98,Equations!$G:$I,3,0)*$V98+VLOOKUP(AN$14&amp;"-est-"&amp;$E98,Equations!$G:$I,3,0)*(1/$W98)+VLOOKUP(AN$14&amp;"-imc-"&amp;$E98,Equations!$G:$I,3,0)*(1/$Q98)))</f>
        <v/>
      </c>
      <c r="AO98" s="10" t="str">
        <f>IF($Z98="","",IF(OR($V98&lt;2.7,$V98&gt;90),"Age OOR",AN98-1.6449*VLOOKUP(AN$14&amp;"-rse-"&amp;$E98,Equations!$G:$I,3,0)))</f>
        <v/>
      </c>
      <c r="AP98" s="10" t="str">
        <f>IF($Z98="","",IF(OR($V98&lt;2.7,$V98&gt;90),"Age OOR",AN98+1.6449*VLOOKUP(AN$14&amp;"-rse-"&amp;$E98,Equations!$G:$I,3,0)))</f>
        <v/>
      </c>
      <c r="AQ98" s="10" t="str">
        <f t="shared" si="38"/>
        <v/>
      </c>
      <c r="AR98" s="10" t="str">
        <f>IF($Z98="","",IF(OR($V98&lt;2.7,$V98&gt;90),"Age OOR",($Z98-AN98)/VLOOKUP(AN$14&amp;"-rse-"&amp;$E98,Equations!$G:$I,3,0)))</f>
        <v/>
      </c>
      <c r="AS98" s="10" t="str">
        <f>IF($AA98="","",IF(OR($V98&lt;2.7,$V98&gt;90),"Age OOR",VLOOKUP(AS$14&amp;"-int-"&amp;$F98,Equations!$G:$I,3,0)+VLOOKUP(AS$14&amp;"-sexo-"&amp;$F98,Equations!$G:$I,3,0)*$U98+VLOOKUP(AS$14&amp;"-edad-"&amp;$F98,Equations!$G:$I,3,0)*$V98+VLOOKUP(AS$14&amp;"-est-"&amp;$F98,Equations!$G:$I,3,0)*(1/$W98)+VLOOKUP(AS$14&amp;"-imc-"&amp;$F98,Equations!$G:$I,3,0)*(1/$Q98)))</f>
        <v/>
      </c>
      <c r="AT98" s="10" t="str">
        <f>IF($AA98="","",IF(OR($V98&lt;2.7,$V98&gt;90),"Age OOR",AS98-1.6449*VLOOKUP(AS$14&amp;"-rse-"&amp;$F98,Equations!$G:$I,3,0)))</f>
        <v/>
      </c>
      <c r="AU98" s="10" t="str">
        <f>IF($AA98="","",IF(OR($V98&lt;2.7,$V98&gt;90),"Age OOR",AS98+1.6449*VLOOKUP(AS$14&amp;"-rse-"&amp;$F98,Equations!$G:$I,3,0)))</f>
        <v/>
      </c>
      <c r="AV98" s="10" t="str">
        <f t="shared" si="39"/>
        <v/>
      </c>
      <c r="AW98" s="10" t="str">
        <f>IF($AA98="","",IF(OR($V98&lt;2.7,$V98&gt;90),"Age OOR",($AA98-AS98)/VLOOKUP(AS$14&amp;"-rse-"&amp;$F98,Equations!$G:$I,3,0)))</f>
        <v/>
      </c>
      <c r="AX98" s="10" t="str">
        <f>IF($AB98="","",IF(OR($V98&lt;2.7,$V98&gt;90),"Age OOR",VLOOKUP(AX$14&amp;"-int-"&amp;$G98,Equations!$G:$I,3,0)+VLOOKUP(AX$14&amp;"-sexo-"&amp;$G98,Equations!$G:$I,3,0)*$U98+VLOOKUP(AX$14&amp;"-edad-"&amp;$G98,Equations!$G:$I,3,0)*$V98+VLOOKUP(AX$14&amp;"-est-"&amp;$G98,Equations!$G:$I,3,0)*(1/$W98)+VLOOKUP(AX$14&amp;"-imc-"&amp;$G98,Equations!$G:$I,3,0)*(1/$Q98)))</f>
        <v/>
      </c>
      <c r="AY98" s="10" t="str">
        <f>IF($AB98="","",IF(OR($V98&lt;2.7,$V98&gt;90),"Age OOR",AX98-1.6449*VLOOKUP(AX$14&amp;"-rse-"&amp;$G98,Equations!$G:$I,3,0)))</f>
        <v/>
      </c>
      <c r="AZ98" s="10" t="str">
        <f>IF($AB98="","",IF(OR($V98&lt;2.7,$V98&gt;90),"Age OOR",AX98+1.6449*VLOOKUP(AX$14&amp;"-rse-"&amp;$G98,Equations!$G:$I,3,0)))</f>
        <v/>
      </c>
      <c r="BA98" s="10" t="str">
        <f t="shared" si="40"/>
        <v/>
      </c>
      <c r="BB98" s="10" t="str">
        <f>IF($AB98="","",IF(OR($V98&lt;2.7,$V98&gt;90),"Age OOR",($AB98-AX98)/VLOOKUP(AX$14&amp;"-rse-"&amp;$G98,Equations!$G:$I,3,0)))</f>
        <v/>
      </c>
      <c r="BC98" s="10" t="str">
        <f>IF($AC98="","",IF(OR($V98&lt;2.7,$V98&gt;90),"Age OOR",VLOOKUP(BC$14&amp;"-int-"&amp;$H98,Equations!$G:$I,3,0)+VLOOKUP(BC$14&amp;"-sexo-"&amp;$H98,Equations!$G:$I,3,0)*$U98+VLOOKUP(BC$14&amp;"-edad-"&amp;$H98,Equations!$G:$I,3,0)*$V98+VLOOKUP(BC$14&amp;"-est-"&amp;$H98,Equations!$G:$I,3,0)*(1/$W98)+VLOOKUP(BC$14&amp;"-imc-"&amp;$H98,Equations!$G:$I,3,0)*(1/$Q98)))</f>
        <v/>
      </c>
      <c r="BD98" s="10" t="str">
        <f>IF($AC98="","",IF(OR($V98&lt;2.7,$V98&gt;90),"Age OOR",BC98-1.6449*VLOOKUP(BC$14&amp;"-rse-"&amp;$H98,Equations!$G:$I,3,0)))</f>
        <v/>
      </c>
      <c r="BE98" s="10" t="str">
        <f>IF($AC98="","",IF(OR($V98&lt;2.7,$V98&gt;90),"Age OOR",BC98+1.6449*VLOOKUP(BC$14&amp;"-rse-"&amp;$H98,Equations!$G:$I,3,0)))</f>
        <v/>
      </c>
      <c r="BF98" s="10" t="str">
        <f t="shared" si="41"/>
        <v/>
      </c>
      <c r="BG98" s="10" t="str">
        <f>IF($AC98="","",IF(OR($V98&lt;2.7,$V98&gt;90),"Age OOR",($AC98-BC98)/VLOOKUP(BC$14&amp;"-rse-"&amp;$H98,Equations!$G:$I,3,0)))</f>
        <v/>
      </c>
      <c r="BH98" s="10" t="str">
        <f>IF($AD98="","",IF(OR($V98&lt;2.7,$V98&gt;90),"Age OOR",VLOOKUP(BH$14&amp;"-int-"&amp;$I98,Equations!$G:$I,3,0)+VLOOKUP(BH$14&amp;"-sexo-"&amp;$I98,Equations!$G:$I,3,0)*$U98+VLOOKUP(BH$14&amp;"-edad-"&amp;$I98,Equations!$G:$I,3,0)*$V98+VLOOKUP(BH$14&amp;"-est-"&amp;$I98,Equations!$G:$I,3,0)*(1/$W98)+VLOOKUP(BH$14&amp;"-imc-"&amp;$I98,Equations!$G:$I,3,0)*(1/$Q98)))</f>
        <v/>
      </c>
      <c r="BI98" s="10" t="str">
        <f>IF($AD98="","",IF(OR($V98&lt;2.7,$V98&gt;90),"Age OOR",BH98-1.6449*VLOOKUP(BH$14&amp;"-rse-"&amp;$I98,Equations!$G:$I,3,0)))</f>
        <v/>
      </c>
      <c r="BJ98" s="10" t="str">
        <f>IF($AD98="","",IF(OR($V98&lt;2.7,$V98&gt;90),"Age OOR",BH98+1.6449*VLOOKUP(BH$14&amp;"-rse-"&amp;$I98,Equations!$G:$I,3,0)))</f>
        <v/>
      </c>
      <c r="BK98" s="10" t="str">
        <f t="shared" si="42"/>
        <v/>
      </c>
      <c r="BL98" s="10" t="str">
        <f>IF($AD98="","",IF(OR($V98&lt;2.7,$V98&gt;90),"Age OOR",($AD98-BH98)/VLOOKUP(BH$14&amp;"-rse-"&amp;$I98,Equations!$G:$I,3,0)))</f>
        <v/>
      </c>
      <c r="BM98" s="10" t="str">
        <f>IF($AE98="","",IF(OR($V98&lt;2.7,$V98&gt;90),"Age OOR",VLOOKUP(BM$14&amp;"-int-"&amp;$J98,Equations!$G:$I,3,0)+VLOOKUP(BM$14&amp;"-sexo-"&amp;$J98,Equations!$G:$I,3,0)*$U98+VLOOKUP(BM$14&amp;"-edad-"&amp;$J98,Equations!$G:$I,3,0)*$V98+VLOOKUP(BM$14&amp;"-est-"&amp;$J98,Equations!$G:$I,3,0)*(1/$W98)+VLOOKUP(BM$14&amp;"-imc-"&amp;$J98,Equations!$G:$I,3,0)*(1/$Q98)))</f>
        <v/>
      </c>
      <c r="BN98" s="10" t="str">
        <f>IF($AE98="","",IF(OR($V98&lt;2.7,$V98&gt;90),"Age OOR",BM98-1.6449*VLOOKUP(BM$14&amp;"-rse-"&amp;$J98,Equations!$G:$I,3,0)))</f>
        <v/>
      </c>
      <c r="BO98" s="10" t="str">
        <f>IF($AE98="","",IF(OR($V98&lt;2.7,$V98&gt;90),"Age OOR",BM98+1.6449*VLOOKUP(BM$14&amp;"-rse-"&amp;$J98,Equations!$G:$I,3,0)))</f>
        <v/>
      </c>
      <c r="BP98" s="10" t="str">
        <f t="shared" si="43"/>
        <v/>
      </c>
      <c r="BQ98" s="10" t="str">
        <f>IF($AE98="","",IF(OR($V98&lt;2.7,$V98&gt;90),"Age OOR",($AE98-BM98)/VLOOKUP(BM$14&amp;"-rse-"&amp;$J98,Equations!$G:$I,3,0)))</f>
        <v/>
      </c>
      <c r="BR98" s="10" t="str">
        <f>IF($AF98="","",IF(OR($V98&lt;2.7,$V98&gt;90),"Age OOR",VLOOKUP(BR$14&amp;"-int-"&amp;$K98,Equations!$G:$I,3,0)+VLOOKUP(BR$14&amp;"-sexo-"&amp;$K98,Equations!$G:$I,3,0)*$U98+VLOOKUP(BR$14&amp;"-edad-"&amp;$K98,Equations!$G:$I,3,0)*$V98+VLOOKUP(BR$14&amp;"-est-"&amp;$K98,Equations!$G:$I,3,0)*(1/$W98)+VLOOKUP(BR$14&amp;"-imc-"&amp;$K98,Equations!$G:$I,3,0)*(1/$Q98)))</f>
        <v/>
      </c>
      <c r="BS98" s="10" t="str">
        <f>IF($AF98="","",IF(OR($V98&lt;2.7,$V98&gt;90),"Age OOR",BR98-1.6449*VLOOKUP(BR$14&amp;"-rse-"&amp;$K98,Equations!$G:$I,3,0)))</f>
        <v/>
      </c>
      <c r="BT98" s="10" t="str">
        <f>IF($AF98="","",IF(OR($V98&lt;2.7,$V98&gt;90),"Age OOR",BR98+1.6449*VLOOKUP(BR$14&amp;"-rse-"&amp;$K98,Equations!$G:$I,3,0)))</f>
        <v/>
      </c>
      <c r="BU98" s="10" t="str">
        <f t="shared" si="44"/>
        <v/>
      </c>
      <c r="BV98" s="10" t="str">
        <f>IF($AF98="","",IF(OR($V98&lt;2.7,$V98&gt;90),"Age OOR",($AF98-BR98)/VLOOKUP(BR$14&amp;"-rse-"&amp;$K98,Equations!$G:$I,3,0)))</f>
        <v/>
      </c>
      <c r="BW98" s="10" t="str">
        <f>IF($AG98="","",IF(OR($V98&lt;2.7,$V98&gt;90),"Age OOR",VLOOKUP(BW$14&amp;"-int-"&amp;$L98,Equations!$G:$I,3,0)+VLOOKUP(BW$14&amp;"-sexo-"&amp;$L98,Equations!$G:$I,3,0)*$U98+VLOOKUP(BW$14&amp;"-edad-"&amp;$L98,Equations!$G:$I,3,0)*$V98+VLOOKUP(BW$14&amp;"-est-"&amp;$L98,Equations!$G:$I,3,0)*(1/$W98)+VLOOKUP(BW$14&amp;"-imc-"&amp;$L98,Equations!$G:$I,3,0)*(1/$Q98)))</f>
        <v/>
      </c>
      <c r="BX98" s="10" t="str">
        <f>IF($AG98="","",IF(OR($V98&lt;2.7,$V98&gt;90),"Age OOR",BW98-1.6449*VLOOKUP(BW$14&amp;"-rse-"&amp;$L98,Equations!$G:$I,3,0)))</f>
        <v/>
      </c>
      <c r="BY98" s="10" t="str">
        <f>IF($AG98="","",IF(OR($V98&lt;2.7,$V98&gt;90),"Age OOR",BW98+1.6449*VLOOKUP(BW$14&amp;"-rse-"&amp;$L98,Equations!$G:$I,3,0)))</f>
        <v/>
      </c>
      <c r="BZ98" s="10" t="str">
        <f t="shared" si="45"/>
        <v/>
      </c>
      <c r="CA98" s="10" t="str">
        <f>IF($AG98="","",IF(OR($V98&lt;2.7,$V98&gt;90),"Age OOR",($AG98-BW98)/VLOOKUP(BW$14&amp;"-rse-"&amp;$L98,Equations!$G:$I,3,0)))</f>
        <v/>
      </c>
      <c r="CB98" s="10" t="str">
        <f>IF($AH98="","",IF(OR($V98&lt;2.7,$V98&gt;90),"Age OOR",VLOOKUP(CB$14&amp;"-int-"&amp;$M98,Equations!$G:$I,3,0)+VLOOKUP(CB$14&amp;"-sexo-"&amp;$M98,Equations!$G:$I,3,0)*$U98+VLOOKUP(CB$14&amp;"-edad-"&amp;$M98,Equations!$G:$I,3,0)*$V98+VLOOKUP(CB$14&amp;"-est-"&amp;$M98,Equations!$G:$I,3,0)*(1/$W98)+VLOOKUP(CB$14&amp;"-imc-"&amp;$M98,Equations!$G:$I,3,0)*(1/$Q98)))</f>
        <v/>
      </c>
      <c r="CC98" s="10" t="str">
        <f>IF($AH98="","",IF(OR($V98&lt;2.7,$V98&gt;90),"Age OOR",CB98-1.6449*VLOOKUP(CB$14&amp;"-rse-"&amp;$M98,Equations!$G:$I,3,0)))</f>
        <v/>
      </c>
      <c r="CD98" s="10" t="str">
        <f>IF($AH98="","",IF(OR($V98&lt;2.7,$V98&gt;90),"Age OOR",CB98+1.6449*VLOOKUP(CB$14&amp;"-rse-"&amp;$M98,Equations!$G:$I,3,0)))</f>
        <v/>
      </c>
      <c r="CE98" s="10" t="str">
        <f t="shared" si="46"/>
        <v/>
      </c>
      <c r="CF98" s="10" t="str">
        <f>IF($AH98="","",IF(OR($V98&lt;2.7,$V98&gt;90),"Age OOR",($AH98-CB98)/VLOOKUP(CB$14&amp;"-rse-"&amp;$M98,Equations!$G:$I,3,0)))</f>
        <v/>
      </c>
      <c r="CG98" s="10" t="str">
        <f>IF($AI98="","",IF(OR($V98&lt;2.7,$V98&gt;90),"Age OOR",VLOOKUP(CG$14&amp;"-int-"&amp;$N98,Equations!$G:$I,3,0)+VLOOKUP(CG$14&amp;"-sexo-"&amp;$N98,Equations!$G:$I,3,0)*$U98+VLOOKUP(CG$14&amp;"-edad-"&amp;$N98,Equations!$G:$I,3,0)*$V98+VLOOKUP(CG$14&amp;"-est-"&amp;$N98,Equations!$G:$I,3,0)*(1/$W98)+VLOOKUP(CG$14&amp;"-imc-"&amp;$N98,Equations!$G:$I,3,0)*(1/$Q98)))</f>
        <v/>
      </c>
      <c r="CH98" s="10" t="str">
        <f>IF($AI98="","",IF(OR($V98&lt;2.7,$V98&gt;90),"Age OOR",CG98-1.6449*VLOOKUP(CG$14&amp;"-rse-"&amp;$N98,Equations!$G:$I,3,0)))</f>
        <v/>
      </c>
      <c r="CI98" s="10" t="str">
        <f>IF($AI98="","",IF(OR($V98&lt;2.7,$V98&gt;90),"Age OOR",CG98+1.6449*VLOOKUP(CG$14&amp;"-rse-"&amp;$N98,Equations!$G:$I,3,0)))</f>
        <v/>
      </c>
      <c r="CJ98" s="10" t="str">
        <f t="shared" si="47"/>
        <v/>
      </c>
      <c r="CK98" s="10" t="str">
        <f>IF($AI98="","",IF(OR($V98&lt;2.7,$V98&gt;90),"Age OOR",($AI98-CG98)/VLOOKUP(CG$14&amp;"-rse-"&amp;$N98,Equations!$G:$I,3,0)))</f>
        <v/>
      </c>
      <c r="CL98" s="10" t="str">
        <f>IF($AJ98="","",IF(OR($V98&lt;2.7,$V98&gt;90),"Age OOR",VLOOKUP(CL$14&amp;"-int-"&amp;$O98,Equations!$G:$I,3,0)+VLOOKUP(CL$14&amp;"-sexo-"&amp;$O98,Equations!$G:$I,3,0)*$U98+VLOOKUP(CL$14&amp;"-edad-"&amp;$O98,Equations!$G:$I,3,0)*$V98+VLOOKUP(CL$14&amp;"-est-"&amp;$O98,Equations!$G:$I,3,0)*(1/$W98)+VLOOKUP(CL$14&amp;"-imc-"&amp;$O98,Equations!$G:$I,3,0)*(1/$Q98)))</f>
        <v/>
      </c>
      <c r="CM98" s="10" t="str">
        <f>IF($AJ98="","",IF(OR($V98&lt;2.7,$V98&gt;90),"Age OOR",CL98-1.6449*VLOOKUP(CL$14&amp;"-rse-"&amp;$O98,Equations!$G:$I,3,0)))</f>
        <v/>
      </c>
      <c r="CN98" s="10" t="str">
        <f>IF($AJ98="","",IF(OR($V98&lt;2.7,$V98&gt;90),"Age OOR",CL98+1.6449*VLOOKUP(CL$14&amp;"-rse-"&amp;$O98,Equations!$G:$I,3,0)))</f>
        <v/>
      </c>
      <c r="CO98" s="10" t="str">
        <f t="shared" si="48"/>
        <v/>
      </c>
      <c r="CP98" s="10" t="str">
        <f>IF($AJ98="","",IF(OR($V98&lt;2.7,$V98&gt;90),"Age OOR",($AJ98-CL98)/VLOOKUP(CL$14&amp;"-rse-"&amp;$O98,Equations!$G:$I,3,0)))</f>
        <v/>
      </c>
      <c r="CQ98" s="10" t="str">
        <f>IF($AK98="","",IF(OR($V98&lt;2.7,$V98&gt;90),"Age OOR",EXP(VLOOKUP(CQ$14&amp;"-int-"&amp;$P98,Equations!$G:$I,3,0)+VLOOKUP(CQ$14&amp;"-sexo-"&amp;$P98,Equations!$G:$I,3,0)*$U98+VLOOKUP(CQ$14&amp;"-edad-"&amp;$P98,Equations!$G:$I,3,0)*$V98+VLOOKUP(CQ$14&amp;"-est-"&amp;$P98,Equations!$G:$I,3,0)*(1/$W98)+VLOOKUP(CQ$14&amp;"-imc-"&amp;$P98,Equations!$G:$I,3,0)*(1/$Q98))))</f>
        <v/>
      </c>
      <c r="CR98" s="10" t="str">
        <f>IF($AK98="","",IF(OR($V98&lt;2.7,$V98&gt;90),"Age OOR",EXP(LN(CQ98)-1.6449*VLOOKUP(CQ$14&amp;"-rse-"&amp;$P98,Equations!$G:$I,3,0))))</f>
        <v/>
      </c>
      <c r="CS98" s="10" t="str">
        <f>IF($AK98="","",IF(OR($V98&lt;2.7,$V98&gt;90),"Age OOR",EXP(LN(CQ98)+1.6449*VLOOKUP(CQ$14&amp;"-rse-"&amp;$P98,Equations!$G:$I,3,0))))</f>
        <v/>
      </c>
      <c r="CT98" s="10" t="str">
        <f t="shared" si="49"/>
        <v/>
      </c>
      <c r="CU98" s="10" t="str">
        <f>IF($AK98="","",IF(OR($V98&lt;2.7,$V98&gt;90),"Age OOR",(LN($AK98)-LN(CQ98))/VLOOKUP(CQ$14&amp;"-rse-"&amp;$P98,Equations!$G:$I,3,0)))</f>
        <v/>
      </c>
      <c r="CV98" s="47"/>
    </row>
    <row r="99" spans="5:100" x14ac:dyDescent="0.2">
      <c r="E99" s="23" t="str">
        <f t="shared" si="25"/>
        <v>Age out of range</v>
      </c>
      <c r="F99" s="23" t="str">
        <f t="shared" si="26"/>
        <v>Age out of range</v>
      </c>
      <c r="G99" s="23" t="str">
        <f t="shared" si="27"/>
        <v>Age out of range</v>
      </c>
      <c r="H99" s="23" t="str">
        <f t="shared" si="28"/>
        <v>Age out of range</v>
      </c>
      <c r="I99" s="23" t="str">
        <f t="shared" si="29"/>
        <v>Age out of range</v>
      </c>
      <c r="J99" s="23" t="str">
        <f t="shared" si="30"/>
        <v>Age out of range</v>
      </c>
      <c r="K99" s="23" t="str">
        <f t="shared" si="31"/>
        <v>Age out of range</v>
      </c>
      <c r="L99" s="23" t="str">
        <f t="shared" si="32"/>
        <v>Age out of range</v>
      </c>
      <c r="M99" s="23" t="str">
        <f t="shared" si="33"/>
        <v>Age out of range</v>
      </c>
      <c r="N99" s="23" t="str">
        <f t="shared" si="34"/>
        <v>Age out of range</v>
      </c>
      <c r="O99" s="23" t="str">
        <f t="shared" si="35"/>
        <v>Age out of range</v>
      </c>
      <c r="P99" s="23" t="str">
        <f t="shared" si="36"/>
        <v>Age out of range</v>
      </c>
      <c r="Q99" s="23" t="e">
        <f t="shared" si="37"/>
        <v>#DIV/0!</v>
      </c>
      <c r="R99" s="17"/>
      <c r="S99" s="23">
        <v>83</v>
      </c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7"/>
      <c r="AM99" s="47"/>
      <c r="AN99" s="10" t="str">
        <f>IF($Z99="","",IF(OR($V99&lt;2.7,$V99&gt;90),"Age OOR",VLOOKUP(AN$14&amp;"-int-"&amp;$E99,Equations!$G:$I,3,0)+VLOOKUP(AN$14&amp;"-sexo-"&amp;$E99,Equations!$G:$I,3,0)*$U99+VLOOKUP(AN$14&amp;"-edad-"&amp;$E99,Equations!$G:$I,3,0)*$V99+VLOOKUP(AN$14&amp;"-est-"&amp;$E99,Equations!$G:$I,3,0)*(1/$W99)+VLOOKUP(AN$14&amp;"-imc-"&amp;$E99,Equations!$G:$I,3,0)*(1/$Q99)))</f>
        <v/>
      </c>
      <c r="AO99" s="10" t="str">
        <f>IF($Z99="","",IF(OR($V99&lt;2.7,$V99&gt;90),"Age OOR",AN99-1.6449*VLOOKUP(AN$14&amp;"-rse-"&amp;$E99,Equations!$G:$I,3,0)))</f>
        <v/>
      </c>
      <c r="AP99" s="10" t="str">
        <f>IF($Z99="","",IF(OR($V99&lt;2.7,$V99&gt;90),"Age OOR",AN99+1.6449*VLOOKUP(AN$14&amp;"-rse-"&amp;$E99,Equations!$G:$I,3,0)))</f>
        <v/>
      </c>
      <c r="AQ99" s="10" t="str">
        <f t="shared" si="38"/>
        <v/>
      </c>
      <c r="AR99" s="10" t="str">
        <f>IF($Z99="","",IF(OR($V99&lt;2.7,$V99&gt;90),"Age OOR",($Z99-AN99)/VLOOKUP(AN$14&amp;"-rse-"&amp;$E99,Equations!$G:$I,3,0)))</f>
        <v/>
      </c>
      <c r="AS99" s="10" t="str">
        <f>IF($AA99="","",IF(OR($V99&lt;2.7,$V99&gt;90),"Age OOR",VLOOKUP(AS$14&amp;"-int-"&amp;$F99,Equations!$G:$I,3,0)+VLOOKUP(AS$14&amp;"-sexo-"&amp;$F99,Equations!$G:$I,3,0)*$U99+VLOOKUP(AS$14&amp;"-edad-"&amp;$F99,Equations!$G:$I,3,0)*$V99+VLOOKUP(AS$14&amp;"-est-"&amp;$F99,Equations!$G:$I,3,0)*(1/$W99)+VLOOKUP(AS$14&amp;"-imc-"&amp;$F99,Equations!$G:$I,3,0)*(1/$Q99)))</f>
        <v/>
      </c>
      <c r="AT99" s="10" t="str">
        <f>IF($AA99="","",IF(OR($V99&lt;2.7,$V99&gt;90),"Age OOR",AS99-1.6449*VLOOKUP(AS$14&amp;"-rse-"&amp;$F99,Equations!$G:$I,3,0)))</f>
        <v/>
      </c>
      <c r="AU99" s="10" t="str">
        <f>IF($AA99="","",IF(OR($V99&lt;2.7,$V99&gt;90),"Age OOR",AS99+1.6449*VLOOKUP(AS$14&amp;"-rse-"&amp;$F99,Equations!$G:$I,3,0)))</f>
        <v/>
      </c>
      <c r="AV99" s="10" t="str">
        <f t="shared" si="39"/>
        <v/>
      </c>
      <c r="AW99" s="10" t="str">
        <f>IF($AA99="","",IF(OR($V99&lt;2.7,$V99&gt;90),"Age OOR",($AA99-AS99)/VLOOKUP(AS$14&amp;"-rse-"&amp;$F99,Equations!$G:$I,3,0)))</f>
        <v/>
      </c>
      <c r="AX99" s="10" t="str">
        <f>IF($AB99="","",IF(OR($V99&lt;2.7,$V99&gt;90),"Age OOR",VLOOKUP(AX$14&amp;"-int-"&amp;$G99,Equations!$G:$I,3,0)+VLOOKUP(AX$14&amp;"-sexo-"&amp;$G99,Equations!$G:$I,3,0)*$U99+VLOOKUP(AX$14&amp;"-edad-"&amp;$G99,Equations!$G:$I,3,0)*$V99+VLOOKUP(AX$14&amp;"-est-"&amp;$G99,Equations!$G:$I,3,0)*(1/$W99)+VLOOKUP(AX$14&amp;"-imc-"&amp;$G99,Equations!$G:$I,3,0)*(1/$Q99)))</f>
        <v/>
      </c>
      <c r="AY99" s="10" t="str">
        <f>IF($AB99="","",IF(OR($V99&lt;2.7,$V99&gt;90),"Age OOR",AX99-1.6449*VLOOKUP(AX$14&amp;"-rse-"&amp;$G99,Equations!$G:$I,3,0)))</f>
        <v/>
      </c>
      <c r="AZ99" s="10" t="str">
        <f>IF($AB99="","",IF(OR($V99&lt;2.7,$V99&gt;90),"Age OOR",AX99+1.6449*VLOOKUP(AX$14&amp;"-rse-"&amp;$G99,Equations!$G:$I,3,0)))</f>
        <v/>
      </c>
      <c r="BA99" s="10" t="str">
        <f t="shared" si="40"/>
        <v/>
      </c>
      <c r="BB99" s="10" t="str">
        <f>IF($AB99="","",IF(OR($V99&lt;2.7,$V99&gt;90),"Age OOR",($AB99-AX99)/VLOOKUP(AX$14&amp;"-rse-"&amp;$G99,Equations!$G:$I,3,0)))</f>
        <v/>
      </c>
      <c r="BC99" s="10" t="str">
        <f>IF($AC99="","",IF(OR($V99&lt;2.7,$V99&gt;90),"Age OOR",VLOOKUP(BC$14&amp;"-int-"&amp;$H99,Equations!$G:$I,3,0)+VLOOKUP(BC$14&amp;"-sexo-"&amp;$H99,Equations!$G:$I,3,0)*$U99+VLOOKUP(BC$14&amp;"-edad-"&amp;$H99,Equations!$G:$I,3,0)*$V99+VLOOKUP(BC$14&amp;"-est-"&amp;$H99,Equations!$G:$I,3,0)*(1/$W99)+VLOOKUP(BC$14&amp;"-imc-"&amp;$H99,Equations!$G:$I,3,0)*(1/$Q99)))</f>
        <v/>
      </c>
      <c r="BD99" s="10" t="str">
        <f>IF($AC99="","",IF(OR($V99&lt;2.7,$V99&gt;90),"Age OOR",BC99-1.6449*VLOOKUP(BC$14&amp;"-rse-"&amp;$H99,Equations!$G:$I,3,0)))</f>
        <v/>
      </c>
      <c r="BE99" s="10" t="str">
        <f>IF($AC99="","",IF(OR($V99&lt;2.7,$V99&gt;90),"Age OOR",BC99+1.6449*VLOOKUP(BC$14&amp;"-rse-"&amp;$H99,Equations!$G:$I,3,0)))</f>
        <v/>
      </c>
      <c r="BF99" s="10" t="str">
        <f t="shared" si="41"/>
        <v/>
      </c>
      <c r="BG99" s="10" t="str">
        <f>IF($AC99="","",IF(OR($V99&lt;2.7,$V99&gt;90),"Age OOR",($AC99-BC99)/VLOOKUP(BC$14&amp;"-rse-"&amp;$H99,Equations!$G:$I,3,0)))</f>
        <v/>
      </c>
      <c r="BH99" s="10" t="str">
        <f>IF($AD99="","",IF(OR($V99&lt;2.7,$V99&gt;90),"Age OOR",VLOOKUP(BH$14&amp;"-int-"&amp;$I99,Equations!$G:$I,3,0)+VLOOKUP(BH$14&amp;"-sexo-"&amp;$I99,Equations!$G:$I,3,0)*$U99+VLOOKUP(BH$14&amp;"-edad-"&amp;$I99,Equations!$G:$I,3,0)*$V99+VLOOKUP(BH$14&amp;"-est-"&amp;$I99,Equations!$G:$I,3,0)*(1/$W99)+VLOOKUP(BH$14&amp;"-imc-"&amp;$I99,Equations!$G:$I,3,0)*(1/$Q99)))</f>
        <v/>
      </c>
      <c r="BI99" s="10" t="str">
        <f>IF($AD99="","",IF(OR($V99&lt;2.7,$V99&gt;90),"Age OOR",BH99-1.6449*VLOOKUP(BH$14&amp;"-rse-"&amp;$I99,Equations!$G:$I,3,0)))</f>
        <v/>
      </c>
      <c r="BJ99" s="10" t="str">
        <f>IF($AD99="","",IF(OR($V99&lt;2.7,$V99&gt;90),"Age OOR",BH99+1.6449*VLOOKUP(BH$14&amp;"-rse-"&amp;$I99,Equations!$G:$I,3,0)))</f>
        <v/>
      </c>
      <c r="BK99" s="10" t="str">
        <f t="shared" si="42"/>
        <v/>
      </c>
      <c r="BL99" s="10" t="str">
        <f>IF($AD99="","",IF(OR($V99&lt;2.7,$V99&gt;90),"Age OOR",($AD99-BH99)/VLOOKUP(BH$14&amp;"-rse-"&amp;$I99,Equations!$G:$I,3,0)))</f>
        <v/>
      </c>
      <c r="BM99" s="10" t="str">
        <f>IF($AE99="","",IF(OR($V99&lt;2.7,$V99&gt;90),"Age OOR",VLOOKUP(BM$14&amp;"-int-"&amp;$J99,Equations!$G:$I,3,0)+VLOOKUP(BM$14&amp;"-sexo-"&amp;$J99,Equations!$G:$I,3,0)*$U99+VLOOKUP(BM$14&amp;"-edad-"&amp;$J99,Equations!$G:$I,3,0)*$V99+VLOOKUP(BM$14&amp;"-est-"&amp;$J99,Equations!$G:$I,3,0)*(1/$W99)+VLOOKUP(BM$14&amp;"-imc-"&amp;$J99,Equations!$G:$I,3,0)*(1/$Q99)))</f>
        <v/>
      </c>
      <c r="BN99" s="10" t="str">
        <f>IF($AE99="","",IF(OR($V99&lt;2.7,$V99&gt;90),"Age OOR",BM99-1.6449*VLOOKUP(BM$14&amp;"-rse-"&amp;$J99,Equations!$G:$I,3,0)))</f>
        <v/>
      </c>
      <c r="BO99" s="10" t="str">
        <f>IF($AE99="","",IF(OR($V99&lt;2.7,$V99&gt;90),"Age OOR",BM99+1.6449*VLOOKUP(BM$14&amp;"-rse-"&amp;$J99,Equations!$G:$I,3,0)))</f>
        <v/>
      </c>
      <c r="BP99" s="10" t="str">
        <f t="shared" si="43"/>
        <v/>
      </c>
      <c r="BQ99" s="10" t="str">
        <f>IF($AE99="","",IF(OR($V99&lt;2.7,$V99&gt;90),"Age OOR",($AE99-BM99)/VLOOKUP(BM$14&amp;"-rse-"&amp;$J99,Equations!$G:$I,3,0)))</f>
        <v/>
      </c>
      <c r="BR99" s="10" t="str">
        <f>IF($AF99="","",IF(OR($V99&lt;2.7,$V99&gt;90),"Age OOR",VLOOKUP(BR$14&amp;"-int-"&amp;$K99,Equations!$G:$I,3,0)+VLOOKUP(BR$14&amp;"-sexo-"&amp;$K99,Equations!$G:$I,3,0)*$U99+VLOOKUP(BR$14&amp;"-edad-"&amp;$K99,Equations!$G:$I,3,0)*$V99+VLOOKUP(BR$14&amp;"-est-"&amp;$K99,Equations!$G:$I,3,0)*(1/$W99)+VLOOKUP(BR$14&amp;"-imc-"&amp;$K99,Equations!$G:$I,3,0)*(1/$Q99)))</f>
        <v/>
      </c>
      <c r="BS99" s="10" t="str">
        <f>IF($AF99="","",IF(OR($V99&lt;2.7,$V99&gt;90),"Age OOR",BR99-1.6449*VLOOKUP(BR$14&amp;"-rse-"&amp;$K99,Equations!$G:$I,3,0)))</f>
        <v/>
      </c>
      <c r="BT99" s="10" t="str">
        <f>IF($AF99="","",IF(OR($V99&lt;2.7,$V99&gt;90),"Age OOR",BR99+1.6449*VLOOKUP(BR$14&amp;"-rse-"&amp;$K99,Equations!$G:$I,3,0)))</f>
        <v/>
      </c>
      <c r="BU99" s="10" t="str">
        <f t="shared" si="44"/>
        <v/>
      </c>
      <c r="BV99" s="10" t="str">
        <f>IF($AF99="","",IF(OR($V99&lt;2.7,$V99&gt;90),"Age OOR",($AF99-BR99)/VLOOKUP(BR$14&amp;"-rse-"&amp;$K99,Equations!$G:$I,3,0)))</f>
        <v/>
      </c>
      <c r="BW99" s="10" t="str">
        <f>IF($AG99="","",IF(OR($V99&lt;2.7,$V99&gt;90),"Age OOR",VLOOKUP(BW$14&amp;"-int-"&amp;$L99,Equations!$G:$I,3,0)+VLOOKUP(BW$14&amp;"-sexo-"&amp;$L99,Equations!$G:$I,3,0)*$U99+VLOOKUP(BW$14&amp;"-edad-"&amp;$L99,Equations!$G:$I,3,0)*$V99+VLOOKUP(BW$14&amp;"-est-"&amp;$L99,Equations!$G:$I,3,0)*(1/$W99)+VLOOKUP(BW$14&amp;"-imc-"&amp;$L99,Equations!$G:$I,3,0)*(1/$Q99)))</f>
        <v/>
      </c>
      <c r="BX99" s="10" t="str">
        <f>IF($AG99="","",IF(OR($V99&lt;2.7,$V99&gt;90),"Age OOR",BW99-1.6449*VLOOKUP(BW$14&amp;"-rse-"&amp;$L99,Equations!$G:$I,3,0)))</f>
        <v/>
      </c>
      <c r="BY99" s="10" t="str">
        <f>IF($AG99="","",IF(OR($V99&lt;2.7,$V99&gt;90),"Age OOR",BW99+1.6449*VLOOKUP(BW$14&amp;"-rse-"&amp;$L99,Equations!$G:$I,3,0)))</f>
        <v/>
      </c>
      <c r="BZ99" s="10" t="str">
        <f t="shared" si="45"/>
        <v/>
      </c>
      <c r="CA99" s="10" t="str">
        <f>IF($AG99="","",IF(OR($V99&lt;2.7,$V99&gt;90),"Age OOR",($AG99-BW99)/VLOOKUP(BW$14&amp;"-rse-"&amp;$L99,Equations!$G:$I,3,0)))</f>
        <v/>
      </c>
      <c r="CB99" s="10" t="str">
        <f>IF($AH99="","",IF(OR($V99&lt;2.7,$V99&gt;90),"Age OOR",VLOOKUP(CB$14&amp;"-int-"&amp;$M99,Equations!$G:$I,3,0)+VLOOKUP(CB$14&amp;"-sexo-"&amp;$M99,Equations!$G:$I,3,0)*$U99+VLOOKUP(CB$14&amp;"-edad-"&amp;$M99,Equations!$G:$I,3,0)*$V99+VLOOKUP(CB$14&amp;"-est-"&amp;$M99,Equations!$G:$I,3,0)*(1/$W99)+VLOOKUP(CB$14&amp;"-imc-"&amp;$M99,Equations!$G:$I,3,0)*(1/$Q99)))</f>
        <v/>
      </c>
      <c r="CC99" s="10" t="str">
        <f>IF($AH99="","",IF(OR($V99&lt;2.7,$V99&gt;90),"Age OOR",CB99-1.6449*VLOOKUP(CB$14&amp;"-rse-"&amp;$M99,Equations!$G:$I,3,0)))</f>
        <v/>
      </c>
      <c r="CD99" s="10" t="str">
        <f>IF($AH99="","",IF(OR($V99&lt;2.7,$V99&gt;90),"Age OOR",CB99+1.6449*VLOOKUP(CB$14&amp;"-rse-"&amp;$M99,Equations!$G:$I,3,0)))</f>
        <v/>
      </c>
      <c r="CE99" s="10" t="str">
        <f t="shared" si="46"/>
        <v/>
      </c>
      <c r="CF99" s="10" t="str">
        <f>IF($AH99="","",IF(OR($V99&lt;2.7,$V99&gt;90),"Age OOR",($AH99-CB99)/VLOOKUP(CB$14&amp;"-rse-"&amp;$M99,Equations!$G:$I,3,0)))</f>
        <v/>
      </c>
      <c r="CG99" s="10" t="str">
        <f>IF($AI99="","",IF(OR($V99&lt;2.7,$V99&gt;90),"Age OOR",VLOOKUP(CG$14&amp;"-int-"&amp;$N99,Equations!$G:$I,3,0)+VLOOKUP(CG$14&amp;"-sexo-"&amp;$N99,Equations!$G:$I,3,0)*$U99+VLOOKUP(CG$14&amp;"-edad-"&amp;$N99,Equations!$G:$I,3,0)*$V99+VLOOKUP(CG$14&amp;"-est-"&amp;$N99,Equations!$G:$I,3,0)*(1/$W99)+VLOOKUP(CG$14&amp;"-imc-"&amp;$N99,Equations!$G:$I,3,0)*(1/$Q99)))</f>
        <v/>
      </c>
      <c r="CH99" s="10" t="str">
        <f>IF($AI99="","",IF(OR($V99&lt;2.7,$V99&gt;90),"Age OOR",CG99-1.6449*VLOOKUP(CG$14&amp;"-rse-"&amp;$N99,Equations!$G:$I,3,0)))</f>
        <v/>
      </c>
      <c r="CI99" s="10" t="str">
        <f>IF($AI99="","",IF(OR($V99&lt;2.7,$V99&gt;90),"Age OOR",CG99+1.6449*VLOOKUP(CG$14&amp;"-rse-"&amp;$N99,Equations!$G:$I,3,0)))</f>
        <v/>
      </c>
      <c r="CJ99" s="10" t="str">
        <f t="shared" si="47"/>
        <v/>
      </c>
      <c r="CK99" s="10" t="str">
        <f>IF($AI99="","",IF(OR($V99&lt;2.7,$V99&gt;90),"Age OOR",($AI99-CG99)/VLOOKUP(CG$14&amp;"-rse-"&amp;$N99,Equations!$G:$I,3,0)))</f>
        <v/>
      </c>
      <c r="CL99" s="10" t="str">
        <f>IF($AJ99="","",IF(OR($V99&lt;2.7,$V99&gt;90),"Age OOR",VLOOKUP(CL$14&amp;"-int-"&amp;$O99,Equations!$G:$I,3,0)+VLOOKUP(CL$14&amp;"-sexo-"&amp;$O99,Equations!$G:$I,3,0)*$U99+VLOOKUP(CL$14&amp;"-edad-"&amp;$O99,Equations!$G:$I,3,0)*$V99+VLOOKUP(CL$14&amp;"-est-"&amp;$O99,Equations!$G:$I,3,0)*(1/$W99)+VLOOKUP(CL$14&amp;"-imc-"&amp;$O99,Equations!$G:$I,3,0)*(1/$Q99)))</f>
        <v/>
      </c>
      <c r="CM99" s="10" t="str">
        <f>IF($AJ99="","",IF(OR($V99&lt;2.7,$V99&gt;90),"Age OOR",CL99-1.6449*VLOOKUP(CL$14&amp;"-rse-"&amp;$O99,Equations!$G:$I,3,0)))</f>
        <v/>
      </c>
      <c r="CN99" s="10" t="str">
        <f>IF($AJ99="","",IF(OR($V99&lt;2.7,$V99&gt;90),"Age OOR",CL99+1.6449*VLOOKUP(CL$14&amp;"-rse-"&amp;$O99,Equations!$G:$I,3,0)))</f>
        <v/>
      </c>
      <c r="CO99" s="10" t="str">
        <f t="shared" si="48"/>
        <v/>
      </c>
      <c r="CP99" s="10" t="str">
        <f>IF($AJ99="","",IF(OR($V99&lt;2.7,$V99&gt;90),"Age OOR",($AJ99-CL99)/VLOOKUP(CL$14&amp;"-rse-"&amp;$O99,Equations!$G:$I,3,0)))</f>
        <v/>
      </c>
      <c r="CQ99" s="10" t="str">
        <f>IF($AK99="","",IF(OR($V99&lt;2.7,$V99&gt;90),"Age OOR",EXP(VLOOKUP(CQ$14&amp;"-int-"&amp;$P99,Equations!$G:$I,3,0)+VLOOKUP(CQ$14&amp;"-sexo-"&amp;$P99,Equations!$G:$I,3,0)*$U99+VLOOKUP(CQ$14&amp;"-edad-"&amp;$P99,Equations!$G:$I,3,0)*$V99+VLOOKUP(CQ$14&amp;"-est-"&amp;$P99,Equations!$G:$I,3,0)*(1/$W99)+VLOOKUP(CQ$14&amp;"-imc-"&amp;$P99,Equations!$G:$I,3,0)*(1/$Q99))))</f>
        <v/>
      </c>
      <c r="CR99" s="10" t="str">
        <f>IF($AK99="","",IF(OR($V99&lt;2.7,$V99&gt;90),"Age OOR",EXP(LN(CQ99)-1.6449*VLOOKUP(CQ$14&amp;"-rse-"&amp;$P99,Equations!$G:$I,3,0))))</f>
        <v/>
      </c>
      <c r="CS99" s="10" t="str">
        <f>IF($AK99="","",IF(OR($V99&lt;2.7,$V99&gt;90),"Age OOR",EXP(LN(CQ99)+1.6449*VLOOKUP(CQ$14&amp;"-rse-"&amp;$P99,Equations!$G:$I,3,0))))</f>
        <v/>
      </c>
      <c r="CT99" s="10" t="str">
        <f t="shared" si="49"/>
        <v/>
      </c>
      <c r="CU99" s="10" t="str">
        <f>IF($AK99="","",IF(OR($V99&lt;2.7,$V99&gt;90),"Age OOR",(LN($AK99)-LN(CQ99))/VLOOKUP(CQ$14&amp;"-rse-"&amp;$P99,Equations!$G:$I,3,0)))</f>
        <v/>
      </c>
      <c r="CV99" s="47"/>
    </row>
    <row r="100" spans="5:100" x14ac:dyDescent="0.2">
      <c r="E100" s="23" t="str">
        <f t="shared" si="25"/>
        <v>Age out of range</v>
      </c>
      <c r="F100" s="23" t="str">
        <f t="shared" si="26"/>
        <v>Age out of range</v>
      </c>
      <c r="G100" s="23" t="str">
        <f t="shared" si="27"/>
        <v>Age out of range</v>
      </c>
      <c r="H100" s="23" t="str">
        <f t="shared" si="28"/>
        <v>Age out of range</v>
      </c>
      <c r="I100" s="23" t="str">
        <f t="shared" si="29"/>
        <v>Age out of range</v>
      </c>
      <c r="J100" s="23" t="str">
        <f t="shared" si="30"/>
        <v>Age out of range</v>
      </c>
      <c r="K100" s="23" t="str">
        <f t="shared" si="31"/>
        <v>Age out of range</v>
      </c>
      <c r="L100" s="23" t="str">
        <f t="shared" si="32"/>
        <v>Age out of range</v>
      </c>
      <c r="M100" s="23" t="str">
        <f t="shared" si="33"/>
        <v>Age out of range</v>
      </c>
      <c r="N100" s="23" t="str">
        <f t="shared" si="34"/>
        <v>Age out of range</v>
      </c>
      <c r="O100" s="23" t="str">
        <f t="shared" si="35"/>
        <v>Age out of range</v>
      </c>
      <c r="P100" s="23" t="str">
        <f t="shared" si="36"/>
        <v>Age out of range</v>
      </c>
      <c r="Q100" s="23" t="e">
        <f t="shared" si="37"/>
        <v>#DIV/0!</v>
      </c>
      <c r="R100" s="17"/>
      <c r="S100" s="23">
        <v>84</v>
      </c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7"/>
      <c r="AM100" s="47"/>
      <c r="AN100" s="10" t="str">
        <f>IF($Z100="","",IF(OR($V100&lt;2.7,$V100&gt;90),"Age OOR",VLOOKUP(AN$14&amp;"-int-"&amp;$E100,Equations!$G:$I,3,0)+VLOOKUP(AN$14&amp;"-sexo-"&amp;$E100,Equations!$G:$I,3,0)*$U100+VLOOKUP(AN$14&amp;"-edad-"&amp;$E100,Equations!$G:$I,3,0)*$V100+VLOOKUP(AN$14&amp;"-est-"&amp;$E100,Equations!$G:$I,3,0)*(1/$W100)+VLOOKUP(AN$14&amp;"-imc-"&amp;$E100,Equations!$G:$I,3,0)*(1/$Q100)))</f>
        <v/>
      </c>
      <c r="AO100" s="10" t="str">
        <f>IF($Z100="","",IF(OR($V100&lt;2.7,$V100&gt;90),"Age OOR",AN100-1.6449*VLOOKUP(AN$14&amp;"-rse-"&amp;$E100,Equations!$G:$I,3,0)))</f>
        <v/>
      </c>
      <c r="AP100" s="10" t="str">
        <f>IF($Z100="","",IF(OR($V100&lt;2.7,$V100&gt;90),"Age OOR",AN100+1.6449*VLOOKUP(AN$14&amp;"-rse-"&amp;$E100,Equations!$G:$I,3,0)))</f>
        <v/>
      </c>
      <c r="AQ100" s="10" t="str">
        <f t="shared" si="38"/>
        <v/>
      </c>
      <c r="AR100" s="10" t="str">
        <f>IF($Z100="","",IF(OR($V100&lt;2.7,$V100&gt;90),"Age OOR",($Z100-AN100)/VLOOKUP(AN$14&amp;"-rse-"&amp;$E100,Equations!$G:$I,3,0)))</f>
        <v/>
      </c>
      <c r="AS100" s="10" t="str">
        <f>IF($AA100="","",IF(OR($V100&lt;2.7,$V100&gt;90),"Age OOR",VLOOKUP(AS$14&amp;"-int-"&amp;$F100,Equations!$G:$I,3,0)+VLOOKUP(AS$14&amp;"-sexo-"&amp;$F100,Equations!$G:$I,3,0)*$U100+VLOOKUP(AS$14&amp;"-edad-"&amp;$F100,Equations!$G:$I,3,0)*$V100+VLOOKUP(AS$14&amp;"-est-"&amp;$F100,Equations!$G:$I,3,0)*(1/$W100)+VLOOKUP(AS$14&amp;"-imc-"&amp;$F100,Equations!$G:$I,3,0)*(1/$Q100)))</f>
        <v/>
      </c>
      <c r="AT100" s="10" t="str">
        <f>IF($AA100="","",IF(OR($V100&lt;2.7,$V100&gt;90),"Age OOR",AS100-1.6449*VLOOKUP(AS$14&amp;"-rse-"&amp;$F100,Equations!$G:$I,3,0)))</f>
        <v/>
      </c>
      <c r="AU100" s="10" t="str">
        <f>IF($AA100="","",IF(OR($V100&lt;2.7,$V100&gt;90),"Age OOR",AS100+1.6449*VLOOKUP(AS$14&amp;"-rse-"&amp;$F100,Equations!$G:$I,3,0)))</f>
        <v/>
      </c>
      <c r="AV100" s="10" t="str">
        <f t="shared" si="39"/>
        <v/>
      </c>
      <c r="AW100" s="10" t="str">
        <f>IF($AA100="","",IF(OR($V100&lt;2.7,$V100&gt;90),"Age OOR",($AA100-AS100)/VLOOKUP(AS$14&amp;"-rse-"&amp;$F100,Equations!$G:$I,3,0)))</f>
        <v/>
      </c>
      <c r="AX100" s="10" t="str">
        <f>IF($AB100="","",IF(OR($V100&lt;2.7,$V100&gt;90),"Age OOR",VLOOKUP(AX$14&amp;"-int-"&amp;$G100,Equations!$G:$I,3,0)+VLOOKUP(AX$14&amp;"-sexo-"&amp;$G100,Equations!$G:$I,3,0)*$U100+VLOOKUP(AX$14&amp;"-edad-"&amp;$G100,Equations!$G:$I,3,0)*$V100+VLOOKUP(AX$14&amp;"-est-"&amp;$G100,Equations!$G:$I,3,0)*(1/$W100)+VLOOKUP(AX$14&amp;"-imc-"&amp;$G100,Equations!$G:$I,3,0)*(1/$Q100)))</f>
        <v/>
      </c>
      <c r="AY100" s="10" t="str">
        <f>IF($AB100="","",IF(OR($V100&lt;2.7,$V100&gt;90),"Age OOR",AX100-1.6449*VLOOKUP(AX$14&amp;"-rse-"&amp;$G100,Equations!$G:$I,3,0)))</f>
        <v/>
      </c>
      <c r="AZ100" s="10" t="str">
        <f>IF($AB100="","",IF(OR($V100&lt;2.7,$V100&gt;90),"Age OOR",AX100+1.6449*VLOOKUP(AX$14&amp;"-rse-"&amp;$G100,Equations!$G:$I,3,0)))</f>
        <v/>
      </c>
      <c r="BA100" s="10" t="str">
        <f t="shared" si="40"/>
        <v/>
      </c>
      <c r="BB100" s="10" t="str">
        <f>IF($AB100="","",IF(OR($V100&lt;2.7,$V100&gt;90),"Age OOR",($AB100-AX100)/VLOOKUP(AX$14&amp;"-rse-"&amp;$G100,Equations!$G:$I,3,0)))</f>
        <v/>
      </c>
      <c r="BC100" s="10" t="str">
        <f>IF($AC100="","",IF(OR($V100&lt;2.7,$V100&gt;90),"Age OOR",VLOOKUP(BC$14&amp;"-int-"&amp;$H100,Equations!$G:$I,3,0)+VLOOKUP(BC$14&amp;"-sexo-"&amp;$H100,Equations!$G:$I,3,0)*$U100+VLOOKUP(BC$14&amp;"-edad-"&amp;$H100,Equations!$G:$I,3,0)*$V100+VLOOKUP(BC$14&amp;"-est-"&amp;$H100,Equations!$G:$I,3,0)*(1/$W100)+VLOOKUP(BC$14&amp;"-imc-"&amp;$H100,Equations!$G:$I,3,0)*(1/$Q100)))</f>
        <v/>
      </c>
      <c r="BD100" s="10" t="str">
        <f>IF($AC100="","",IF(OR($V100&lt;2.7,$V100&gt;90),"Age OOR",BC100-1.6449*VLOOKUP(BC$14&amp;"-rse-"&amp;$H100,Equations!$G:$I,3,0)))</f>
        <v/>
      </c>
      <c r="BE100" s="10" t="str">
        <f>IF($AC100="","",IF(OR($V100&lt;2.7,$V100&gt;90),"Age OOR",BC100+1.6449*VLOOKUP(BC$14&amp;"-rse-"&amp;$H100,Equations!$G:$I,3,0)))</f>
        <v/>
      </c>
      <c r="BF100" s="10" t="str">
        <f t="shared" si="41"/>
        <v/>
      </c>
      <c r="BG100" s="10" t="str">
        <f>IF($AC100="","",IF(OR($V100&lt;2.7,$V100&gt;90),"Age OOR",($AC100-BC100)/VLOOKUP(BC$14&amp;"-rse-"&amp;$H100,Equations!$G:$I,3,0)))</f>
        <v/>
      </c>
      <c r="BH100" s="10" t="str">
        <f>IF($AD100="","",IF(OR($V100&lt;2.7,$V100&gt;90),"Age OOR",VLOOKUP(BH$14&amp;"-int-"&amp;$I100,Equations!$G:$I,3,0)+VLOOKUP(BH$14&amp;"-sexo-"&amp;$I100,Equations!$G:$I,3,0)*$U100+VLOOKUP(BH$14&amp;"-edad-"&amp;$I100,Equations!$G:$I,3,0)*$V100+VLOOKUP(BH$14&amp;"-est-"&amp;$I100,Equations!$G:$I,3,0)*(1/$W100)+VLOOKUP(BH$14&amp;"-imc-"&amp;$I100,Equations!$G:$I,3,0)*(1/$Q100)))</f>
        <v/>
      </c>
      <c r="BI100" s="10" t="str">
        <f>IF($AD100="","",IF(OR($V100&lt;2.7,$V100&gt;90),"Age OOR",BH100-1.6449*VLOOKUP(BH$14&amp;"-rse-"&amp;$I100,Equations!$G:$I,3,0)))</f>
        <v/>
      </c>
      <c r="BJ100" s="10" t="str">
        <f>IF($AD100="","",IF(OR($V100&lt;2.7,$V100&gt;90),"Age OOR",BH100+1.6449*VLOOKUP(BH$14&amp;"-rse-"&amp;$I100,Equations!$G:$I,3,0)))</f>
        <v/>
      </c>
      <c r="BK100" s="10" t="str">
        <f t="shared" si="42"/>
        <v/>
      </c>
      <c r="BL100" s="10" t="str">
        <f>IF($AD100="","",IF(OR($V100&lt;2.7,$V100&gt;90),"Age OOR",($AD100-BH100)/VLOOKUP(BH$14&amp;"-rse-"&amp;$I100,Equations!$G:$I,3,0)))</f>
        <v/>
      </c>
      <c r="BM100" s="10" t="str">
        <f>IF($AE100="","",IF(OR($V100&lt;2.7,$V100&gt;90),"Age OOR",VLOOKUP(BM$14&amp;"-int-"&amp;$J100,Equations!$G:$I,3,0)+VLOOKUP(BM$14&amp;"-sexo-"&amp;$J100,Equations!$G:$I,3,0)*$U100+VLOOKUP(BM$14&amp;"-edad-"&amp;$J100,Equations!$G:$I,3,0)*$V100+VLOOKUP(BM$14&amp;"-est-"&amp;$J100,Equations!$G:$I,3,0)*(1/$W100)+VLOOKUP(BM$14&amp;"-imc-"&amp;$J100,Equations!$G:$I,3,0)*(1/$Q100)))</f>
        <v/>
      </c>
      <c r="BN100" s="10" t="str">
        <f>IF($AE100="","",IF(OR($V100&lt;2.7,$V100&gt;90),"Age OOR",BM100-1.6449*VLOOKUP(BM$14&amp;"-rse-"&amp;$J100,Equations!$G:$I,3,0)))</f>
        <v/>
      </c>
      <c r="BO100" s="10" t="str">
        <f>IF($AE100="","",IF(OR($V100&lt;2.7,$V100&gt;90),"Age OOR",BM100+1.6449*VLOOKUP(BM$14&amp;"-rse-"&amp;$J100,Equations!$G:$I,3,0)))</f>
        <v/>
      </c>
      <c r="BP100" s="10" t="str">
        <f t="shared" si="43"/>
        <v/>
      </c>
      <c r="BQ100" s="10" t="str">
        <f>IF($AE100="","",IF(OR($V100&lt;2.7,$V100&gt;90),"Age OOR",($AE100-BM100)/VLOOKUP(BM$14&amp;"-rse-"&amp;$J100,Equations!$G:$I,3,0)))</f>
        <v/>
      </c>
      <c r="BR100" s="10" t="str">
        <f>IF($AF100="","",IF(OR($V100&lt;2.7,$V100&gt;90),"Age OOR",VLOOKUP(BR$14&amp;"-int-"&amp;$K100,Equations!$G:$I,3,0)+VLOOKUP(BR$14&amp;"-sexo-"&amp;$K100,Equations!$G:$I,3,0)*$U100+VLOOKUP(BR$14&amp;"-edad-"&amp;$K100,Equations!$G:$I,3,0)*$V100+VLOOKUP(BR$14&amp;"-est-"&amp;$K100,Equations!$G:$I,3,0)*(1/$W100)+VLOOKUP(BR$14&amp;"-imc-"&amp;$K100,Equations!$G:$I,3,0)*(1/$Q100)))</f>
        <v/>
      </c>
      <c r="BS100" s="10" t="str">
        <f>IF($AF100="","",IF(OR($V100&lt;2.7,$V100&gt;90),"Age OOR",BR100-1.6449*VLOOKUP(BR$14&amp;"-rse-"&amp;$K100,Equations!$G:$I,3,0)))</f>
        <v/>
      </c>
      <c r="BT100" s="10" t="str">
        <f>IF($AF100="","",IF(OR($V100&lt;2.7,$V100&gt;90),"Age OOR",BR100+1.6449*VLOOKUP(BR$14&amp;"-rse-"&amp;$K100,Equations!$G:$I,3,0)))</f>
        <v/>
      </c>
      <c r="BU100" s="10" t="str">
        <f t="shared" si="44"/>
        <v/>
      </c>
      <c r="BV100" s="10" t="str">
        <f>IF($AF100="","",IF(OR($V100&lt;2.7,$V100&gt;90),"Age OOR",($AF100-BR100)/VLOOKUP(BR$14&amp;"-rse-"&amp;$K100,Equations!$G:$I,3,0)))</f>
        <v/>
      </c>
      <c r="BW100" s="10" t="str">
        <f>IF($AG100="","",IF(OR($V100&lt;2.7,$V100&gt;90),"Age OOR",VLOOKUP(BW$14&amp;"-int-"&amp;$L100,Equations!$G:$I,3,0)+VLOOKUP(BW$14&amp;"-sexo-"&amp;$L100,Equations!$G:$I,3,0)*$U100+VLOOKUP(BW$14&amp;"-edad-"&amp;$L100,Equations!$G:$I,3,0)*$V100+VLOOKUP(BW$14&amp;"-est-"&amp;$L100,Equations!$G:$I,3,0)*(1/$W100)+VLOOKUP(BW$14&amp;"-imc-"&amp;$L100,Equations!$G:$I,3,0)*(1/$Q100)))</f>
        <v/>
      </c>
      <c r="BX100" s="10" t="str">
        <f>IF($AG100="","",IF(OR($V100&lt;2.7,$V100&gt;90),"Age OOR",BW100-1.6449*VLOOKUP(BW$14&amp;"-rse-"&amp;$L100,Equations!$G:$I,3,0)))</f>
        <v/>
      </c>
      <c r="BY100" s="10" t="str">
        <f>IF($AG100="","",IF(OR($V100&lt;2.7,$V100&gt;90),"Age OOR",BW100+1.6449*VLOOKUP(BW$14&amp;"-rse-"&amp;$L100,Equations!$G:$I,3,0)))</f>
        <v/>
      </c>
      <c r="BZ100" s="10" t="str">
        <f t="shared" si="45"/>
        <v/>
      </c>
      <c r="CA100" s="10" t="str">
        <f>IF($AG100="","",IF(OR($V100&lt;2.7,$V100&gt;90),"Age OOR",($AG100-BW100)/VLOOKUP(BW$14&amp;"-rse-"&amp;$L100,Equations!$G:$I,3,0)))</f>
        <v/>
      </c>
      <c r="CB100" s="10" t="str">
        <f>IF($AH100="","",IF(OR($V100&lt;2.7,$V100&gt;90),"Age OOR",VLOOKUP(CB$14&amp;"-int-"&amp;$M100,Equations!$G:$I,3,0)+VLOOKUP(CB$14&amp;"-sexo-"&amp;$M100,Equations!$G:$I,3,0)*$U100+VLOOKUP(CB$14&amp;"-edad-"&amp;$M100,Equations!$G:$I,3,0)*$V100+VLOOKUP(CB$14&amp;"-est-"&amp;$M100,Equations!$G:$I,3,0)*(1/$W100)+VLOOKUP(CB$14&amp;"-imc-"&amp;$M100,Equations!$G:$I,3,0)*(1/$Q100)))</f>
        <v/>
      </c>
      <c r="CC100" s="10" t="str">
        <f>IF($AH100="","",IF(OR($V100&lt;2.7,$V100&gt;90),"Age OOR",CB100-1.6449*VLOOKUP(CB$14&amp;"-rse-"&amp;$M100,Equations!$G:$I,3,0)))</f>
        <v/>
      </c>
      <c r="CD100" s="10" t="str">
        <f>IF($AH100="","",IF(OR($V100&lt;2.7,$V100&gt;90),"Age OOR",CB100+1.6449*VLOOKUP(CB$14&amp;"-rse-"&amp;$M100,Equations!$G:$I,3,0)))</f>
        <v/>
      </c>
      <c r="CE100" s="10" t="str">
        <f t="shared" si="46"/>
        <v/>
      </c>
      <c r="CF100" s="10" t="str">
        <f>IF($AH100="","",IF(OR($V100&lt;2.7,$V100&gt;90),"Age OOR",($AH100-CB100)/VLOOKUP(CB$14&amp;"-rse-"&amp;$M100,Equations!$G:$I,3,0)))</f>
        <v/>
      </c>
      <c r="CG100" s="10" t="str">
        <f>IF($AI100="","",IF(OR($V100&lt;2.7,$V100&gt;90),"Age OOR",VLOOKUP(CG$14&amp;"-int-"&amp;$N100,Equations!$G:$I,3,0)+VLOOKUP(CG$14&amp;"-sexo-"&amp;$N100,Equations!$G:$I,3,0)*$U100+VLOOKUP(CG$14&amp;"-edad-"&amp;$N100,Equations!$G:$I,3,0)*$V100+VLOOKUP(CG$14&amp;"-est-"&amp;$N100,Equations!$G:$I,3,0)*(1/$W100)+VLOOKUP(CG$14&amp;"-imc-"&amp;$N100,Equations!$G:$I,3,0)*(1/$Q100)))</f>
        <v/>
      </c>
      <c r="CH100" s="10" t="str">
        <f>IF($AI100="","",IF(OR($V100&lt;2.7,$V100&gt;90),"Age OOR",CG100-1.6449*VLOOKUP(CG$14&amp;"-rse-"&amp;$N100,Equations!$G:$I,3,0)))</f>
        <v/>
      </c>
      <c r="CI100" s="10" t="str">
        <f>IF($AI100="","",IF(OR($V100&lt;2.7,$V100&gt;90),"Age OOR",CG100+1.6449*VLOOKUP(CG$14&amp;"-rse-"&amp;$N100,Equations!$G:$I,3,0)))</f>
        <v/>
      </c>
      <c r="CJ100" s="10" t="str">
        <f t="shared" si="47"/>
        <v/>
      </c>
      <c r="CK100" s="10" t="str">
        <f>IF($AI100="","",IF(OR($V100&lt;2.7,$V100&gt;90),"Age OOR",($AI100-CG100)/VLOOKUP(CG$14&amp;"-rse-"&amp;$N100,Equations!$G:$I,3,0)))</f>
        <v/>
      </c>
      <c r="CL100" s="10" t="str">
        <f>IF($AJ100="","",IF(OR($V100&lt;2.7,$V100&gt;90),"Age OOR",VLOOKUP(CL$14&amp;"-int-"&amp;$O100,Equations!$G:$I,3,0)+VLOOKUP(CL$14&amp;"-sexo-"&amp;$O100,Equations!$G:$I,3,0)*$U100+VLOOKUP(CL$14&amp;"-edad-"&amp;$O100,Equations!$G:$I,3,0)*$V100+VLOOKUP(CL$14&amp;"-est-"&amp;$O100,Equations!$G:$I,3,0)*(1/$W100)+VLOOKUP(CL$14&amp;"-imc-"&amp;$O100,Equations!$G:$I,3,0)*(1/$Q100)))</f>
        <v/>
      </c>
      <c r="CM100" s="10" t="str">
        <f>IF($AJ100="","",IF(OR($V100&lt;2.7,$V100&gt;90),"Age OOR",CL100-1.6449*VLOOKUP(CL$14&amp;"-rse-"&amp;$O100,Equations!$G:$I,3,0)))</f>
        <v/>
      </c>
      <c r="CN100" s="10" t="str">
        <f>IF($AJ100="","",IF(OR($V100&lt;2.7,$V100&gt;90),"Age OOR",CL100+1.6449*VLOOKUP(CL$14&amp;"-rse-"&amp;$O100,Equations!$G:$I,3,0)))</f>
        <v/>
      </c>
      <c r="CO100" s="10" t="str">
        <f t="shared" si="48"/>
        <v/>
      </c>
      <c r="CP100" s="10" t="str">
        <f>IF($AJ100="","",IF(OR($V100&lt;2.7,$V100&gt;90),"Age OOR",($AJ100-CL100)/VLOOKUP(CL$14&amp;"-rse-"&amp;$O100,Equations!$G:$I,3,0)))</f>
        <v/>
      </c>
      <c r="CQ100" s="10" t="str">
        <f>IF($AK100="","",IF(OR($V100&lt;2.7,$V100&gt;90),"Age OOR",EXP(VLOOKUP(CQ$14&amp;"-int-"&amp;$P100,Equations!$G:$I,3,0)+VLOOKUP(CQ$14&amp;"-sexo-"&amp;$P100,Equations!$G:$I,3,0)*$U100+VLOOKUP(CQ$14&amp;"-edad-"&amp;$P100,Equations!$G:$I,3,0)*$V100+VLOOKUP(CQ$14&amp;"-est-"&amp;$P100,Equations!$G:$I,3,0)*(1/$W100)+VLOOKUP(CQ$14&amp;"-imc-"&amp;$P100,Equations!$G:$I,3,0)*(1/$Q100))))</f>
        <v/>
      </c>
      <c r="CR100" s="10" t="str">
        <f>IF($AK100="","",IF(OR($V100&lt;2.7,$V100&gt;90),"Age OOR",EXP(LN(CQ100)-1.6449*VLOOKUP(CQ$14&amp;"-rse-"&amp;$P100,Equations!$G:$I,3,0))))</f>
        <v/>
      </c>
      <c r="CS100" s="10" t="str">
        <f>IF($AK100="","",IF(OR($V100&lt;2.7,$V100&gt;90),"Age OOR",EXP(LN(CQ100)+1.6449*VLOOKUP(CQ$14&amp;"-rse-"&amp;$P100,Equations!$G:$I,3,0))))</f>
        <v/>
      </c>
      <c r="CT100" s="10" t="str">
        <f t="shared" si="49"/>
        <v/>
      </c>
      <c r="CU100" s="10" t="str">
        <f>IF($AK100="","",IF(OR($V100&lt;2.7,$V100&gt;90),"Age OOR",(LN($AK100)-LN(CQ100))/VLOOKUP(CQ$14&amp;"-rse-"&amp;$P100,Equations!$G:$I,3,0)))</f>
        <v/>
      </c>
      <c r="CV100" s="47"/>
    </row>
    <row r="101" spans="5:100" x14ac:dyDescent="0.2">
      <c r="E101" s="23" t="str">
        <f t="shared" si="25"/>
        <v>Age out of range</v>
      </c>
      <c r="F101" s="23" t="str">
        <f t="shared" si="26"/>
        <v>Age out of range</v>
      </c>
      <c r="G101" s="23" t="str">
        <f t="shared" si="27"/>
        <v>Age out of range</v>
      </c>
      <c r="H101" s="23" t="str">
        <f t="shared" si="28"/>
        <v>Age out of range</v>
      </c>
      <c r="I101" s="23" t="str">
        <f t="shared" si="29"/>
        <v>Age out of range</v>
      </c>
      <c r="J101" s="23" t="str">
        <f t="shared" si="30"/>
        <v>Age out of range</v>
      </c>
      <c r="K101" s="23" t="str">
        <f t="shared" si="31"/>
        <v>Age out of range</v>
      </c>
      <c r="L101" s="23" t="str">
        <f t="shared" si="32"/>
        <v>Age out of range</v>
      </c>
      <c r="M101" s="23" t="str">
        <f t="shared" si="33"/>
        <v>Age out of range</v>
      </c>
      <c r="N101" s="23" t="str">
        <f t="shared" si="34"/>
        <v>Age out of range</v>
      </c>
      <c r="O101" s="23" t="str">
        <f t="shared" si="35"/>
        <v>Age out of range</v>
      </c>
      <c r="P101" s="23" t="str">
        <f t="shared" si="36"/>
        <v>Age out of range</v>
      </c>
      <c r="Q101" s="23" t="e">
        <f t="shared" si="37"/>
        <v>#DIV/0!</v>
      </c>
      <c r="R101" s="17"/>
      <c r="S101" s="23">
        <v>85</v>
      </c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7"/>
      <c r="AM101" s="47"/>
      <c r="AN101" s="10" t="str">
        <f>IF($Z101="","",IF(OR($V101&lt;2.7,$V101&gt;90),"Age OOR",VLOOKUP(AN$14&amp;"-int-"&amp;$E101,Equations!$G:$I,3,0)+VLOOKUP(AN$14&amp;"-sexo-"&amp;$E101,Equations!$G:$I,3,0)*$U101+VLOOKUP(AN$14&amp;"-edad-"&amp;$E101,Equations!$G:$I,3,0)*$V101+VLOOKUP(AN$14&amp;"-est-"&amp;$E101,Equations!$G:$I,3,0)*(1/$W101)+VLOOKUP(AN$14&amp;"-imc-"&amp;$E101,Equations!$G:$I,3,0)*(1/$Q101)))</f>
        <v/>
      </c>
      <c r="AO101" s="10" t="str">
        <f>IF($Z101="","",IF(OR($V101&lt;2.7,$V101&gt;90),"Age OOR",AN101-1.6449*VLOOKUP(AN$14&amp;"-rse-"&amp;$E101,Equations!$G:$I,3,0)))</f>
        <v/>
      </c>
      <c r="AP101" s="10" t="str">
        <f>IF($Z101="","",IF(OR($V101&lt;2.7,$V101&gt;90),"Age OOR",AN101+1.6449*VLOOKUP(AN$14&amp;"-rse-"&amp;$E101,Equations!$G:$I,3,0)))</f>
        <v/>
      </c>
      <c r="AQ101" s="10" t="str">
        <f t="shared" si="38"/>
        <v/>
      </c>
      <c r="AR101" s="10" t="str">
        <f>IF($Z101="","",IF(OR($V101&lt;2.7,$V101&gt;90),"Age OOR",($Z101-AN101)/VLOOKUP(AN$14&amp;"-rse-"&amp;$E101,Equations!$G:$I,3,0)))</f>
        <v/>
      </c>
      <c r="AS101" s="10" t="str">
        <f>IF($AA101="","",IF(OR($V101&lt;2.7,$V101&gt;90),"Age OOR",VLOOKUP(AS$14&amp;"-int-"&amp;$F101,Equations!$G:$I,3,0)+VLOOKUP(AS$14&amp;"-sexo-"&amp;$F101,Equations!$G:$I,3,0)*$U101+VLOOKUP(AS$14&amp;"-edad-"&amp;$F101,Equations!$G:$I,3,0)*$V101+VLOOKUP(AS$14&amp;"-est-"&amp;$F101,Equations!$G:$I,3,0)*(1/$W101)+VLOOKUP(AS$14&amp;"-imc-"&amp;$F101,Equations!$G:$I,3,0)*(1/$Q101)))</f>
        <v/>
      </c>
      <c r="AT101" s="10" t="str">
        <f>IF($AA101="","",IF(OR($V101&lt;2.7,$V101&gt;90),"Age OOR",AS101-1.6449*VLOOKUP(AS$14&amp;"-rse-"&amp;$F101,Equations!$G:$I,3,0)))</f>
        <v/>
      </c>
      <c r="AU101" s="10" t="str">
        <f>IF($AA101="","",IF(OR($V101&lt;2.7,$V101&gt;90),"Age OOR",AS101+1.6449*VLOOKUP(AS$14&amp;"-rse-"&amp;$F101,Equations!$G:$I,3,0)))</f>
        <v/>
      </c>
      <c r="AV101" s="10" t="str">
        <f t="shared" si="39"/>
        <v/>
      </c>
      <c r="AW101" s="10" t="str">
        <f>IF($AA101="","",IF(OR($V101&lt;2.7,$V101&gt;90),"Age OOR",($AA101-AS101)/VLOOKUP(AS$14&amp;"-rse-"&amp;$F101,Equations!$G:$I,3,0)))</f>
        <v/>
      </c>
      <c r="AX101" s="10" t="str">
        <f>IF($AB101="","",IF(OR($V101&lt;2.7,$V101&gt;90),"Age OOR",VLOOKUP(AX$14&amp;"-int-"&amp;$G101,Equations!$G:$I,3,0)+VLOOKUP(AX$14&amp;"-sexo-"&amp;$G101,Equations!$G:$I,3,0)*$U101+VLOOKUP(AX$14&amp;"-edad-"&amp;$G101,Equations!$G:$I,3,0)*$V101+VLOOKUP(AX$14&amp;"-est-"&amp;$G101,Equations!$G:$I,3,0)*(1/$W101)+VLOOKUP(AX$14&amp;"-imc-"&amp;$G101,Equations!$G:$I,3,0)*(1/$Q101)))</f>
        <v/>
      </c>
      <c r="AY101" s="10" t="str">
        <f>IF($AB101="","",IF(OR($V101&lt;2.7,$V101&gt;90),"Age OOR",AX101-1.6449*VLOOKUP(AX$14&amp;"-rse-"&amp;$G101,Equations!$G:$I,3,0)))</f>
        <v/>
      </c>
      <c r="AZ101" s="10" t="str">
        <f>IF($AB101="","",IF(OR($V101&lt;2.7,$V101&gt;90),"Age OOR",AX101+1.6449*VLOOKUP(AX$14&amp;"-rse-"&amp;$G101,Equations!$G:$I,3,0)))</f>
        <v/>
      </c>
      <c r="BA101" s="10" t="str">
        <f t="shared" si="40"/>
        <v/>
      </c>
      <c r="BB101" s="10" t="str">
        <f>IF($AB101="","",IF(OR($V101&lt;2.7,$V101&gt;90),"Age OOR",($AB101-AX101)/VLOOKUP(AX$14&amp;"-rse-"&amp;$G101,Equations!$G:$I,3,0)))</f>
        <v/>
      </c>
      <c r="BC101" s="10" t="str">
        <f>IF($AC101="","",IF(OR($V101&lt;2.7,$V101&gt;90),"Age OOR",VLOOKUP(BC$14&amp;"-int-"&amp;$H101,Equations!$G:$I,3,0)+VLOOKUP(BC$14&amp;"-sexo-"&amp;$H101,Equations!$G:$I,3,0)*$U101+VLOOKUP(BC$14&amp;"-edad-"&amp;$H101,Equations!$G:$I,3,0)*$V101+VLOOKUP(BC$14&amp;"-est-"&amp;$H101,Equations!$G:$I,3,0)*(1/$W101)+VLOOKUP(BC$14&amp;"-imc-"&amp;$H101,Equations!$G:$I,3,0)*(1/$Q101)))</f>
        <v/>
      </c>
      <c r="BD101" s="10" t="str">
        <f>IF($AC101="","",IF(OR($V101&lt;2.7,$V101&gt;90),"Age OOR",BC101-1.6449*VLOOKUP(BC$14&amp;"-rse-"&amp;$H101,Equations!$G:$I,3,0)))</f>
        <v/>
      </c>
      <c r="BE101" s="10" t="str">
        <f>IF($AC101="","",IF(OR($V101&lt;2.7,$V101&gt;90),"Age OOR",BC101+1.6449*VLOOKUP(BC$14&amp;"-rse-"&amp;$H101,Equations!$G:$I,3,0)))</f>
        <v/>
      </c>
      <c r="BF101" s="10" t="str">
        <f t="shared" si="41"/>
        <v/>
      </c>
      <c r="BG101" s="10" t="str">
        <f>IF($AC101="","",IF(OR($V101&lt;2.7,$V101&gt;90),"Age OOR",($AC101-BC101)/VLOOKUP(BC$14&amp;"-rse-"&amp;$H101,Equations!$G:$I,3,0)))</f>
        <v/>
      </c>
      <c r="BH101" s="10" t="str">
        <f>IF($AD101="","",IF(OR($V101&lt;2.7,$V101&gt;90),"Age OOR",VLOOKUP(BH$14&amp;"-int-"&amp;$I101,Equations!$G:$I,3,0)+VLOOKUP(BH$14&amp;"-sexo-"&amp;$I101,Equations!$G:$I,3,0)*$U101+VLOOKUP(BH$14&amp;"-edad-"&amp;$I101,Equations!$G:$I,3,0)*$V101+VLOOKUP(BH$14&amp;"-est-"&amp;$I101,Equations!$G:$I,3,0)*(1/$W101)+VLOOKUP(BH$14&amp;"-imc-"&amp;$I101,Equations!$G:$I,3,0)*(1/$Q101)))</f>
        <v/>
      </c>
      <c r="BI101" s="10" t="str">
        <f>IF($AD101="","",IF(OR($V101&lt;2.7,$V101&gt;90),"Age OOR",BH101-1.6449*VLOOKUP(BH$14&amp;"-rse-"&amp;$I101,Equations!$G:$I,3,0)))</f>
        <v/>
      </c>
      <c r="BJ101" s="10" t="str">
        <f>IF($AD101="","",IF(OR($V101&lt;2.7,$V101&gt;90),"Age OOR",BH101+1.6449*VLOOKUP(BH$14&amp;"-rse-"&amp;$I101,Equations!$G:$I,3,0)))</f>
        <v/>
      </c>
      <c r="BK101" s="10" t="str">
        <f t="shared" si="42"/>
        <v/>
      </c>
      <c r="BL101" s="10" t="str">
        <f>IF($AD101="","",IF(OR($V101&lt;2.7,$V101&gt;90),"Age OOR",($AD101-BH101)/VLOOKUP(BH$14&amp;"-rse-"&amp;$I101,Equations!$G:$I,3,0)))</f>
        <v/>
      </c>
      <c r="BM101" s="10" t="str">
        <f>IF($AE101="","",IF(OR($V101&lt;2.7,$V101&gt;90),"Age OOR",VLOOKUP(BM$14&amp;"-int-"&amp;$J101,Equations!$G:$I,3,0)+VLOOKUP(BM$14&amp;"-sexo-"&amp;$J101,Equations!$G:$I,3,0)*$U101+VLOOKUP(BM$14&amp;"-edad-"&amp;$J101,Equations!$G:$I,3,0)*$V101+VLOOKUP(BM$14&amp;"-est-"&amp;$J101,Equations!$G:$I,3,0)*(1/$W101)+VLOOKUP(BM$14&amp;"-imc-"&amp;$J101,Equations!$G:$I,3,0)*(1/$Q101)))</f>
        <v/>
      </c>
      <c r="BN101" s="10" t="str">
        <f>IF($AE101="","",IF(OR($V101&lt;2.7,$V101&gt;90),"Age OOR",BM101-1.6449*VLOOKUP(BM$14&amp;"-rse-"&amp;$J101,Equations!$G:$I,3,0)))</f>
        <v/>
      </c>
      <c r="BO101" s="10" t="str">
        <f>IF($AE101="","",IF(OR($V101&lt;2.7,$V101&gt;90),"Age OOR",BM101+1.6449*VLOOKUP(BM$14&amp;"-rse-"&amp;$J101,Equations!$G:$I,3,0)))</f>
        <v/>
      </c>
      <c r="BP101" s="10" t="str">
        <f t="shared" si="43"/>
        <v/>
      </c>
      <c r="BQ101" s="10" t="str">
        <f>IF($AE101="","",IF(OR($V101&lt;2.7,$V101&gt;90),"Age OOR",($AE101-BM101)/VLOOKUP(BM$14&amp;"-rse-"&amp;$J101,Equations!$G:$I,3,0)))</f>
        <v/>
      </c>
      <c r="BR101" s="10" t="str">
        <f>IF($AF101="","",IF(OR($V101&lt;2.7,$V101&gt;90),"Age OOR",VLOOKUP(BR$14&amp;"-int-"&amp;$K101,Equations!$G:$I,3,0)+VLOOKUP(BR$14&amp;"-sexo-"&amp;$K101,Equations!$G:$I,3,0)*$U101+VLOOKUP(BR$14&amp;"-edad-"&amp;$K101,Equations!$G:$I,3,0)*$V101+VLOOKUP(BR$14&amp;"-est-"&amp;$K101,Equations!$G:$I,3,0)*(1/$W101)+VLOOKUP(BR$14&amp;"-imc-"&amp;$K101,Equations!$G:$I,3,0)*(1/$Q101)))</f>
        <v/>
      </c>
      <c r="BS101" s="10" t="str">
        <f>IF($AF101="","",IF(OR($V101&lt;2.7,$V101&gt;90),"Age OOR",BR101-1.6449*VLOOKUP(BR$14&amp;"-rse-"&amp;$K101,Equations!$G:$I,3,0)))</f>
        <v/>
      </c>
      <c r="BT101" s="10" t="str">
        <f>IF($AF101="","",IF(OR($V101&lt;2.7,$V101&gt;90),"Age OOR",BR101+1.6449*VLOOKUP(BR$14&amp;"-rse-"&amp;$K101,Equations!$G:$I,3,0)))</f>
        <v/>
      </c>
      <c r="BU101" s="10" t="str">
        <f t="shared" si="44"/>
        <v/>
      </c>
      <c r="BV101" s="10" t="str">
        <f>IF($AF101="","",IF(OR($V101&lt;2.7,$V101&gt;90),"Age OOR",($AF101-BR101)/VLOOKUP(BR$14&amp;"-rse-"&amp;$K101,Equations!$G:$I,3,0)))</f>
        <v/>
      </c>
      <c r="BW101" s="10" t="str">
        <f>IF($AG101="","",IF(OR($V101&lt;2.7,$V101&gt;90),"Age OOR",VLOOKUP(BW$14&amp;"-int-"&amp;$L101,Equations!$G:$I,3,0)+VLOOKUP(BW$14&amp;"-sexo-"&amp;$L101,Equations!$G:$I,3,0)*$U101+VLOOKUP(BW$14&amp;"-edad-"&amp;$L101,Equations!$G:$I,3,0)*$V101+VLOOKUP(BW$14&amp;"-est-"&amp;$L101,Equations!$G:$I,3,0)*(1/$W101)+VLOOKUP(BW$14&amp;"-imc-"&amp;$L101,Equations!$G:$I,3,0)*(1/$Q101)))</f>
        <v/>
      </c>
      <c r="BX101" s="10" t="str">
        <f>IF($AG101="","",IF(OR($V101&lt;2.7,$V101&gt;90),"Age OOR",BW101-1.6449*VLOOKUP(BW$14&amp;"-rse-"&amp;$L101,Equations!$G:$I,3,0)))</f>
        <v/>
      </c>
      <c r="BY101" s="10" t="str">
        <f>IF($AG101="","",IF(OR($V101&lt;2.7,$V101&gt;90),"Age OOR",BW101+1.6449*VLOOKUP(BW$14&amp;"-rse-"&amp;$L101,Equations!$G:$I,3,0)))</f>
        <v/>
      </c>
      <c r="BZ101" s="10" t="str">
        <f t="shared" si="45"/>
        <v/>
      </c>
      <c r="CA101" s="10" t="str">
        <f>IF($AG101="","",IF(OR($V101&lt;2.7,$V101&gt;90),"Age OOR",($AG101-BW101)/VLOOKUP(BW$14&amp;"-rse-"&amp;$L101,Equations!$G:$I,3,0)))</f>
        <v/>
      </c>
      <c r="CB101" s="10" t="str">
        <f>IF($AH101="","",IF(OR($V101&lt;2.7,$V101&gt;90),"Age OOR",VLOOKUP(CB$14&amp;"-int-"&amp;$M101,Equations!$G:$I,3,0)+VLOOKUP(CB$14&amp;"-sexo-"&amp;$M101,Equations!$G:$I,3,0)*$U101+VLOOKUP(CB$14&amp;"-edad-"&amp;$M101,Equations!$G:$I,3,0)*$V101+VLOOKUP(CB$14&amp;"-est-"&amp;$M101,Equations!$G:$I,3,0)*(1/$W101)+VLOOKUP(CB$14&amp;"-imc-"&amp;$M101,Equations!$G:$I,3,0)*(1/$Q101)))</f>
        <v/>
      </c>
      <c r="CC101" s="10" t="str">
        <f>IF($AH101="","",IF(OR($V101&lt;2.7,$V101&gt;90),"Age OOR",CB101-1.6449*VLOOKUP(CB$14&amp;"-rse-"&amp;$M101,Equations!$G:$I,3,0)))</f>
        <v/>
      </c>
      <c r="CD101" s="10" t="str">
        <f>IF($AH101="","",IF(OR($V101&lt;2.7,$V101&gt;90),"Age OOR",CB101+1.6449*VLOOKUP(CB$14&amp;"-rse-"&amp;$M101,Equations!$G:$I,3,0)))</f>
        <v/>
      </c>
      <c r="CE101" s="10" t="str">
        <f t="shared" si="46"/>
        <v/>
      </c>
      <c r="CF101" s="10" t="str">
        <f>IF($AH101="","",IF(OR($V101&lt;2.7,$V101&gt;90),"Age OOR",($AH101-CB101)/VLOOKUP(CB$14&amp;"-rse-"&amp;$M101,Equations!$G:$I,3,0)))</f>
        <v/>
      </c>
      <c r="CG101" s="10" t="str">
        <f>IF($AI101="","",IF(OR($V101&lt;2.7,$V101&gt;90),"Age OOR",VLOOKUP(CG$14&amp;"-int-"&amp;$N101,Equations!$G:$I,3,0)+VLOOKUP(CG$14&amp;"-sexo-"&amp;$N101,Equations!$G:$I,3,0)*$U101+VLOOKUP(CG$14&amp;"-edad-"&amp;$N101,Equations!$G:$I,3,0)*$V101+VLOOKUP(CG$14&amp;"-est-"&amp;$N101,Equations!$G:$I,3,0)*(1/$W101)+VLOOKUP(CG$14&amp;"-imc-"&amp;$N101,Equations!$G:$I,3,0)*(1/$Q101)))</f>
        <v/>
      </c>
      <c r="CH101" s="10" t="str">
        <f>IF($AI101="","",IF(OR($V101&lt;2.7,$V101&gt;90),"Age OOR",CG101-1.6449*VLOOKUP(CG$14&amp;"-rse-"&amp;$N101,Equations!$G:$I,3,0)))</f>
        <v/>
      </c>
      <c r="CI101" s="10" t="str">
        <f>IF($AI101="","",IF(OR($V101&lt;2.7,$V101&gt;90),"Age OOR",CG101+1.6449*VLOOKUP(CG$14&amp;"-rse-"&amp;$N101,Equations!$G:$I,3,0)))</f>
        <v/>
      </c>
      <c r="CJ101" s="10" t="str">
        <f t="shared" si="47"/>
        <v/>
      </c>
      <c r="CK101" s="10" t="str">
        <f>IF($AI101="","",IF(OR($V101&lt;2.7,$V101&gt;90),"Age OOR",($AI101-CG101)/VLOOKUP(CG$14&amp;"-rse-"&amp;$N101,Equations!$G:$I,3,0)))</f>
        <v/>
      </c>
      <c r="CL101" s="10" t="str">
        <f>IF($AJ101="","",IF(OR($V101&lt;2.7,$V101&gt;90),"Age OOR",VLOOKUP(CL$14&amp;"-int-"&amp;$O101,Equations!$G:$I,3,0)+VLOOKUP(CL$14&amp;"-sexo-"&amp;$O101,Equations!$G:$I,3,0)*$U101+VLOOKUP(CL$14&amp;"-edad-"&amp;$O101,Equations!$G:$I,3,0)*$V101+VLOOKUP(CL$14&amp;"-est-"&amp;$O101,Equations!$G:$I,3,0)*(1/$W101)+VLOOKUP(CL$14&amp;"-imc-"&amp;$O101,Equations!$G:$I,3,0)*(1/$Q101)))</f>
        <v/>
      </c>
      <c r="CM101" s="10" t="str">
        <f>IF($AJ101="","",IF(OR($V101&lt;2.7,$V101&gt;90),"Age OOR",CL101-1.6449*VLOOKUP(CL$14&amp;"-rse-"&amp;$O101,Equations!$G:$I,3,0)))</f>
        <v/>
      </c>
      <c r="CN101" s="10" t="str">
        <f>IF($AJ101="","",IF(OR($V101&lt;2.7,$V101&gt;90),"Age OOR",CL101+1.6449*VLOOKUP(CL$14&amp;"-rse-"&amp;$O101,Equations!$G:$I,3,0)))</f>
        <v/>
      </c>
      <c r="CO101" s="10" t="str">
        <f t="shared" si="48"/>
        <v/>
      </c>
      <c r="CP101" s="10" t="str">
        <f>IF($AJ101="","",IF(OR($V101&lt;2.7,$V101&gt;90),"Age OOR",($AJ101-CL101)/VLOOKUP(CL$14&amp;"-rse-"&amp;$O101,Equations!$G:$I,3,0)))</f>
        <v/>
      </c>
      <c r="CQ101" s="10" t="str">
        <f>IF($AK101="","",IF(OR($V101&lt;2.7,$V101&gt;90),"Age OOR",EXP(VLOOKUP(CQ$14&amp;"-int-"&amp;$P101,Equations!$G:$I,3,0)+VLOOKUP(CQ$14&amp;"-sexo-"&amp;$P101,Equations!$G:$I,3,0)*$U101+VLOOKUP(CQ$14&amp;"-edad-"&amp;$P101,Equations!$G:$I,3,0)*$V101+VLOOKUP(CQ$14&amp;"-est-"&amp;$P101,Equations!$G:$I,3,0)*(1/$W101)+VLOOKUP(CQ$14&amp;"-imc-"&amp;$P101,Equations!$G:$I,3,0)*(1/$Q101))))</f>
        <v/>
      </c>
      <c r="CR101" s="10" t="str">
        <f>IF($AK101="","",IF(OR($V101&lt;2.7,$V101&gt;90),"Age OOR",EXP(LN(CQ101)-1.6449*VLOOKUP(CQ$14&amp;"-rse-"&amp;$P101,Equations!$G:$I,3,0))))</f>
        <v/>
      </c>
      <c r="CS101" s="10" t="str">
        <f>IF($AK101="","",IF(OR($V101&lt;2.7,$V101&gt;90),"Age OOR",EXP(LN(CQ101)+1.6449*VLOOKUP(CQ$14&amp;"-rse-"&amp;$P101,Equations!$G:$I,3,0))))</f>
        <v/>
      </c>
      <c r="CT101" s="10" t="str">
        <f t="shared" si="49"/>
        <v/>
      </c>
      <c r="CU101" s="10" t="str">
        <f>IF($AK101="","",IF(OR($V101&lt;2.7,$V101&gt;90),"Age OOR",(LN($AK101)-LN(CQ101))/VLOOKUP(CQ$14&amp;"-rse-"&amp;$P101,Equations!$G:$I,3,0)))</f>
        <v/>
      </c>
      <c r="CV101" s="47"/>
    </row>
    <row r="102" spans="5:100" x14ac:dyDescent="0.2">
      <c r="E102" s="23" t="str">
        <f t="shared" si="25"/>
        <v>Age out of range</v>
      </c>
      <c r="F102" s="23" t="str">
        <f t="shared" si="26"/>
        <v>Age out of range</v>
      </c>
      <c r="G102" s="23" t="str">
        <f t="shared" si="27"/>
        <v>Age out of range</v>
      </c>
      <c r="H102" s="23" t="str">
        <f t="shared" si="28"/>
        <v>Age out of range</v>
      </c>
      <c r="I102" s="23" t="str">
        <f t="shared" si="29"/>
        <v>Age out of range</v>
      </c>
      <c r="J102" s="23" t="str">
        <f t="shared" si="30"/>
        <v>Age out of range</v>
      </c>
      <c r="K102" s="23" t="str">
        <f t="shared" si="31"/>
        <v>Age out of range</v>
      </c>
      <c r="L102" s="23" t="str">
        <f t="shared" si="32"/>
        <v>Age out of range</v>
      </c>
      <c r="M102" s="23" t="str">
        <f t="shared" si="33"/>
        <v>Age out of range</v>
      </c>
      <c r="N102" s="23" t="str">
        <f t="shared" si="34"/>
        <v>Age out of range</v>
      </c>
      <c r="O102" s="23" t="str">
        <f t="shared" si="35"/>
        <v>Age out of range</v>
      </c>
      <c r="P102" s="23" t="str">
        <f t="shared" si="36"/>
        <v>Age out of range</v>
      </c>
      <c r="Q102" s="23" t="e">
        <f t="shared" si="37"/>
        <v>#DIV/0!</v>
      </c>
      <c r="R102" s="17"/>
      <c r="S102" s="23">
        <v>86</v>
      </c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7"/>
      <c r="AM102" s="47"/>
      <c r="AN102" s="10" t="str">
        <f>IF($Z102="","",IF(OR($V102&lt;2.7,$V102&gt;90),"Age OOR",VLOOKUP(AN$14&amp;"-int-"&amp;$E102,Equations!$G:$I,3,0)+VLOOKUP(AN$14&amp;"-sexo-"&amp;$E102,Equations!$G:$I,3,0)*$U102+VLOOKUP(AN$14&amp;"-edad-"&amp;$E102,Equations!$G:$I,3,0)*$V102+VLOOKUP(AN$14&amp;"-est-"&amp;$E102,Equations!$G:$I,3,0)*(1/$W102)+VLOOKUP(AN$14&amp;"-imc-"&amp;$E102,Equations!$G:$I,3,0)*(1/$Q102)))</f>
        <v/>
      </c>
      <c r="AO102" s="10" t="str">
        <f>IF($Z102="","",IF(OR($V102&lt;2.7,$V102&gt;90),"Age OOR",AN102-1.6449*VLOOKUP(AN$14&amp;"-rse-"&amp;$E102,Equations!$G:$I,3,0)))</f>
        <v/>
      </c>
      <c r="AP102" s="10" t="str">
        <f>IF($Z102="","",IF(OR($V102&lt;2.7,$V102&gt;90),"Age OOR",AN102+1.6449*VLOOKUP(AN$14&amp;"-rse-"&amp;$E102,Equations!$G:$I,3,0)))</f>
        <v/>
      </c>
      <c r="AQ102" s="10" t="str">
        <f t="shared" si="38"/>
        <v/>
      </c>
      <c r="AR102" s="10" t="str">
        <f>IF($Z102="","",IF(OR($V102&lt;2.7,$V102&gt;90),"Age OOR",($Z102-AN102)/VLOOKUP(AN$14&amp;"-rse-"&amp;$E102,Equations!$G:$I,3,0)))</f>
        <v/>
      </c>
      <c r="AS102" s="10" t="str">
        <f>IF($AA102="","",IF(OR($V102&lt;2.7,$V102&gt;90),"Age OOR",VLOOKUP(AS$14&amp;"-int-"&amp;$F102,Equations!$G:$I,3,0)+VLOOKUP(AS$14&amp;"-sexo-"&amp;$F102,Equations!$G:$I,3,0)*$U102+VLOOKUP(AS$14&amp;"-edad-"&amp;$F102,Equations!$G:$I,3,0)*$V102+VLOOKUP(AS$14&amp;"-est-"&amp;$F102,Equations!$G:$I,3,0)*(1/$W102)+VLOOKUP(AS$14&amp;"-imc-"&amp;$F102,Equations!$G:$I,3,0)*(1/$Q102)))</f>
        <v/>
      </c>
      <c r="AT102" s="10" t="str">
        <f>IF($AA102="","",IF(OR($V102&lt;2.7,$V102&gt;90),"Age OOR",AS102-1.6449*VLOOKUP(AS$14&amp;"-rse-"&amp;$F102,Equations!$G:$I,3,0)))</f>
        <v/>
      </c>
      <c r="AU102" s="10" t="str">
        <f>IF($AA102="","",IF(OR($V102&lt;2.7,$V102&gt;90),"Age OOR",AS102+1.6449*VLOOKUP(AS$14&amp;"-rse-"&amp;$F102,Equations!$G:$I,3,0)))</f>
        <v/>
      </c>
      <c r="AV102" s="10" t="str">
        <f t="shared" si="39"/>
        <v/>
      </c>
      <c r="AW102" s="10" t="str">
        <f>IF($AA102="","",IF(OR($V102&lt;2.7,$V102&gt;90),"Age OOR",($AA102-AS102)/VLOOKUP(AS$14&amp;"-rse-"&amp;$F102,Equations!$G:$I,3,0)))</f>
        <v/>
      </c>
      <c r="AX102" s="10" t="str">
        <f>IF($AB102="","",IF(OR($V102&lt;2.7,$V102&gt;90),"Age OOR",VLOOKUP(AX$14&amp;"-int-"&amp;$G102,Equations!$G:$I,3,0)+VLOOKUP(AX$14&amp;"-sexo-"&amp;$G102,Equations!$G:$I,3,0)*$U102+VLOOKUP(AX$14&amp;"-edad-"&amp;$G102,Equations!$G:$I,3,0)*$V102+VLOOKUP(AX$14&amp;"-est-"&amp;$G102,Equations!$G:$I,3,0)*(1/$W102)+VLOOKUP(AX$14&amp;"-imc-"&amp;$G102,Equations!$G:$I,3,0)*(1/$Q102)))</f>
        <v/>
      </c>
      <c r="AY102" s="10" t="str">
        <f>IF($AB102="","",IF(OR($V102&lt;2.7,$V102&gt;90),"Age OOR",AX102-1.6449*VLOOKUP(AX$14&amp;"-rse-"&amp;$G102,Equations!$G:$I,3,0)))</f>
        <v/>
      </c>
      <c r="AZ102" s="10" t="str">
        <f>IF($AB102="","",IF(OR($V102&lt;2.7,$V102&gt;90),"Age OOR",AX102+1.6449*VLOOKUP(AX$14&amp;"-rse-"&amp;$G102,Equations!$G:$I,3,0)))</f>
        <v/>
      </c>
      <c r="BA102" s="10" t="str">
        <f t="shared" si="40"/>
        <v/>
      </c>
      <c r="BB102" s="10" t="str">
        <f>IF($AB102="","",IF(OR($V102&lt;2.7,$V102&gt;90),"Age OOR",($AB102-AX102)/VLOOKUP(AX$14&amp;"-rse-"&amp;$G102,Equations!$G:$I,3,0)))</f>
        <v/>
      </c>
      <c r="BC102" s="10" t="str">
        <f>IF($AC102="","",IF(OR($V102&lt;2.7,$V102&gt;90),"Age OOR",VLOOKUP(BC$14&amp;"-int-"&amp;$H102,Equations!$G:$I,3,0)+VLOOKUP(BC$14&amp;"-sexo-"&amp;$H102,Equations!$G:$I,3,0)*$U102+VLOOKUP(BC$14&amp;"-edad-"&amp;$H102,Equations!$G:$I,3,0)*$V102+VLOOKUP(BC$14&amp;"-est-"&amp;$H102,Equations!$G:$I,3,0)*(1/$W102)+VLOOKUP(BC$14&amp;"-imc-"&amp;$H102,Equations!$G:$I,3,0)*(1/$Q102)))</f>
        <v/>
      </c>
      <c r="BD102" s="10" t="str">
        <f>IF($AC102="","",IF(OR($V102&lt;2.7,$V102&gt;90),"Age OOR",BC102-1.6449*VLOOKUP(BC$14&amp;"-rse-"&amp;$H102,Equations!$G:$I,3,0)))</f>
        <v/>
      </c>
      <c r="BE102" s="10" t="str">
        <f>IF($AC102="","",IF(OR($V102&lt;2.7,$V102&gt;90),"Age OOR",BC102+1.6449*VLOOKUP(BC$14&amp;"-rse-"&amp;$H102,Equations!$G:$I,3,0)))</f>
        <v/>
      </c>
      <c r="BF102" s="10" t="str">
        <f t="shared" si="41"/>
        <v/>
      </c>
      <c r="BG102" s="10" t="str">
        <f>IF($AC102="","",IF(OR($V102&lt;2.7,$V102&gt;90),"Age OOR",($AC102-BC102)/VLOOKUP(BC$14&amp;"-rse-"&amp;$H102,Equations!$G:$I,3,0)))</f>
        <v/>
      </c>
      <c r="BH102" s="10" t="str">
        <f>IF($AD102="","",IF(OR($V102&lt;2.7,$V102&gt;90),"Age OOR",VLOOKUP(BH$14&amp;"-int-"&amp;$I102,Equations!$G:$I,3,0)+VLOOKUP(BH$14&amp;"-sexo-"&amp;$I102,Equations!$G:$I,3,0)*$U102+VLOOKUP(BH$14&amp;"-edad-"&amp;$I102,Equations!$G:$I,3,0)*$V102+VLOOKUP(BH$14&amp;"-est-"&amp;$I102,Equations!$G:$I,3,0)*(1/$W102)+VLOOKUP(BH$14&amp;"-imc-"&amp;$I102,Equations!$G:$I,3,0)*(1/$Q102)))</f>
        <v/>
      </c>
      <c r="BI102" s="10" t="str">
        <f>IF($AD102="","",IF(OR($V102&lt;2.7,$V102&gt;90),"Age OOR",BH102-1.6449*VLOOKUP(BH$14&amp;"-rse-"&amp;$I102,Equations!$G:$I,3,0)))</f>
        <v/>
      </c>
      <c r="BJ102" s="10" t="str">
        <f>IF($AD102="","",IF(OR($V102&lt;2.7,$V102&gt;90),"Age OOR",BH102+1.6449*VLOOKUP(BH$14&amp;"-rse-"&amp;$I102,Equations!$G:$I,3,0)))</f>
        <v/>
      </c>
      <c r="BK102" s="10" t="str">
        <f t="shared" si="42"/>
        <v/>
      </c>
      <c r="BL102" s="10" t="str">
        <f>IF($AD102="","",IF(OR($V102&lt;2.7,$V102&gt;90),"Age OOR",($AD102-BH102)/VLOOKUP(BH$14&amp;"-rse-"&amp;$I102,Equations!$G:$I,3,0)))</f>
        <v/>
      </c>
      <c r="BM102" s="10" t="str">
        <f>IF($AE102="","",IF(OR($V102&lt;2.7,$V102&gt;90),"Age OOR",VLOOKUP(BM$14&amp;"-int-"&amp;$J102,Equations!$G:$I,3,0)+VLOOKUP(BM$14&amp;"-sexo-"&amp;$J102,Equations!$G:$I,3,0)*$U102+VLOOKUP(BM$14&amp;"-edad-"&amp;$J102,Equations!$G:$I,3,0)*$V102+VLOOKUP(BM$14&amp;"-est-"&amp;$J102,Equations!$G:$I,3,0)*(1/$W102)+VLOOKUP(BM$14&amp;"-imc-"&amp;$J102,Equations!$G:$I,3,0)*(1/$Q102)))</f>
        <v/>
      </c>
      <c r="BN102" s="10" t="str">
        <f>IF($AE102="","",IF(OR($V102&lt;2.7,$V102&gt;90),"Age OOR",BM102-1.6449*VLOOKUP(BM$14&amp;"-rse-"&amp;$J102,Equations!$G:$I,3,0)))</f>
        <v/>
      </c>
      <c r="BO102" s="10" t="str">
        <f>IF($AE102="","",IF(OR($V102&lt;2.7,$V102&gt;90),"Age OOR",BM102+1.6449*VLOOKUP(BM$14&amp;"-rse-"&amp;$J102,Equations!$G:$I,3,0)))</f>
        <v/>
      </c>
      <c r="BP102" s="10" t="str">
        <f t="shared" si="43"/>
        <v/>
      </c>
      <c r="BQ102" s="10" t="str">
        <f>IF($AE102="","",IF(OR($V102&lt;2.7,$V102&gt;90),"Age OOR",($AE102-BM102)/VLOOKUP(BM$14&amp;"-rse-"&amp;$J102,Equations!$G:$I,3,0)))</f>
        <v/>
      </c>
      <c r="BR102" s="10" t="str">
        <f>IF($AF102="","",IF(OR($V102&lt;2.7,$V102&gt;90),"Age OOR",VLOOKUP(BR$14&amp;"-int-"&amp;$K102,Equations!$G:$I,3,0)+VLOOKUP(BR$14&amp;"-sexo-"&amp;$K102,Equations!$G:$I,3,0)*$U102+VLOOKUP(BR$14&amp;"-edad-"&amp;$K102,Equations!$G:$I,3,0)*$V102+VLOOKUP(BR$14&amp;"-est-"&amp;$K102,Equations!$G:$I,3,0)*(1/$W102)+VLOOKUP(BR$14&amp;"-imc-"&amp;$K102,Equations!$G:$I,3,0)*(1/$Q102)))</f>
        <v/>
      </c>
      <c r="BS102" s="10" t="str">
        <f>IF($AF102="","",IF(OR($V102&lt;2.7,$V102&gt;90),"Age OOR",BR102-1.6449*VLOOKUP(BR$14&amp;"-rse-"&amp;$K102,Equations!$G:$I,3,0)))</f>
        <v/>
      </c>
      <c r="BT102" s="10" t="str">
        <f>IF($AF102="","",IF(OR($V102&lt;2.7,$V102&gt;90),"Age OOR",BR102+1.6449*VLOOKUP(BR$14&amp;"-rse-"&amp;$K102,Equations!$G:$I,3,0)))</f>
        <v/>
      </c>
      <c r="BU102" s="10" t="str">
        <f t="shared" si="44"/>
        <v/>
      </c>
      <c r="BV102" s="10" t="str">
        <f>IF($AF102="","",IF(OR($V102&lt;2.7,$V102&gt;90),"Age OOR",($AF102-BR102)/VLOOKUP(BR$14&amp;"-rse-"&amp;$K102,Equations!$G:$I,3,0)))</f>
        <v/>
      </c>
      <c r="BW102" s="10" t="str">
        <f>IF($AG102="","",IF(OR($V102&lt;2.7,$V102&gt;90),"Age OOR",VLOOKUP(BW$14&amp;"-int-"&amp;$L102,Equations!$G:$I,3,0)+VLOOKUP(BW$14&amp;"-sexo-"&amp;$L102,Equations!$G:$I,3,0)*$U102+VLOOKUP(BW$14&amp;"-edad-"&amp;$L102,Equations!$G:$I,3,0)*$V102+VLOOKUP(BW$14&amp;"-est-"&amp;$L102,Equations!$G:$I,3,0)*(1/$W102)+VLOOKUP(BW$14&amp;"-imc-"&amp;$L102,Equations!$G:$I,3,0)*(1/$Q102)))</f>
        <v/>
      </c>
      <c r="BX102" s="10" t="str">
        <f>IF($AG102="","",IF(OR($V102&lt;2.7,$V102&gt;90),"Age OOR",BW102-1.6449*VLOOKUP(BW$14&amp;"-rse-"&amp;$L102,Equations!$G:$I,3,0)))</f>
        <v/>
      </c>
      <c r="BY102" s="10" t="str">
        <f>IF($AG102="","",IF(OR($V102&lt;2.7,$V102&gt;90),"Age OOR",BW102+1.6449*VLOOKUP(BW$14&amp;"-rse-"&amp;$L102,Equations!$G:$I,3,0)))</f>
        <v/>
      </c>
      <c r="BZ102" s="10" t="str">
        <f t="shared" si="45"/>
        <v/>
      </c>
      <c r="CA102" s="10" t="str">
        <f>IF($AG102="","",IF(OR($V102&lt;2.7,$V102&gt;90),"Age OOR",($AG102-BW102)/VLOOKUP(BW$14&amp;"-rse-"&amp;$L102,Equations!$G:$I,3,0)))</f>
        <v/>
      </c>
      <c r="CB102" s="10" t="str">
        <f>IF($AH102="","",IF(OR($V102&lt;2.7,$V102&gt;90),"Age OOR",VLOOKUP(CB$14&amp;"-int-"&amp;$M102,Equations!$G:$I,3,0)+VLOOKUP(CB$14&amp;"-sexo-"&amp;$M102,Equations!$G:$I,3,0)*$U102+VLOOKUP(CB$14&amp;"-edad-"&amp;$M102,Equations!$G:$I,3,0)*$V102+VLOOKUP(CB$14&amp;"-est-"&amp;$M102,Equations!$G:$I,3,0)*(1/$W102)+VLOOKUP(CB$14&amp;"-imc-"&amp;$M102,Equations!$G:$I,3,0)*(1/$Q102)))</f>
        <v/>
      </c>
      <c r="CC102" s="10" t="str">
        <f>IF($AH102="","",IF(OR($V102&lt;2.7,$V102&gt;90),"Age OOR",CB102-1.6449*VLOOKUP(CB$14&amp;"-rse-"&amp;$M102,Equations!$G:$I,3,0)))</f>
        <v/>
      </c>
      <c r="CD102" s="10" t="str">
        <f>IF($AH102="","",IF(OR($V102&lt;2.7,$V102&gt;90),"Age OOR",CB102+1.6449*VLOOKUP(CB$14&amp;"-rse-"&amp;$M102,Equations!$G:$I,3,0)))</f>
        <v/>
      </c>
      <c r="CE102" s="10" t="str">
        <f t="shared" si="46"/>
        <v/>
      </c>
      <c r="CF102" s="10" t="str">
        <f>IF($AH102="","",IF(OR($V102&lt;2.7,$V102&gt;90),"Age OOR",($AH102-CB102)/VLOOKUP(CB$14&amp;"-rse-"&amp;$M102,Equations!$G:$I,3,0)))</f>
        <v/>
      </c>
      <c r="CG102" s="10" t="str">
        <f>IF($AI102="","",IF(OR($V102&lt;2.7,$V102&gt;90),"Age OOR",VLOOKUP(CG$14&amp;"-int-"&amp;$N102,Equations!$G:$I,3,0)+VLOOKUP(CG$14&amp;"-sexo-"&amp;$N102,Equations!$G:$I,3,0)*$U102+VLOOKUP(CG$14&amp;"-edad-"&amp;$N102,Equations!$G:$I,3,0)*$V102+VLOOKUP(CG$14&amp;"-est-"&amp;$N102,Equations!$G:$I,3,0)*(1/$W102)+VLOOKUP(CG$14&amp;"-imc-"&amp;$N102,Equations!$G:$I,3,0)*(1/$Q102)))</f>
        <v/>
      </c>
      <c r="CH102" s="10" t="str">
        <f>IF($AI102="","",IF(OR($V102&lt;2.7,$V102&gt;90),"Age OOR",CG102-1.6449*VLOOKUP(CG$14&amp;"-rse-"&amp;$N102,Equations!$G:$I,3,0)))</f>
        <v/>
      </c>
      <c r="CI102" s="10" t="str">
        <f>IF($AI102="","",IF(OR($V102&lt;2.7,$V102&gt;90),"Age OOR",CG102+1.6449*VLOOKUP(CG$14&amp;"-rse-"&amp;$N102,Equations!$G:$I,3,0)))</f>
        <v/>
      </c>
      <c r="CJ102" s="10" t="str">
        <f t="shared" si="47"/>
        <v/>
      </c>
      <c r="CK102" s="10" t="str">
        <f>IF($AI102="","",IF(OR($V102&lt;2.7,$V102&gt;90),"Age OOR",($AI102-CG102)/VLOOKUP(CG$14&amp;"-rse-"&amp;$N102,Equations!$G:$I,3,0)))</f>
        <v/>
      </c>
      <c r="CL102" s="10" t="str">
        <f>IF($AJ102="","",IF(OR($V102&lt;2.7,$V102&gt;90),"Age OOR",VLOOKUP(CL$14&amp;"-int-"&amp;$O102,Equations!$G:$I,3,0)+VLOOKUP(CL$14&amp;"-sexo-"&amp;$O102,Equations!$G:$I,3,0)*$U102+VLOOKUP(CL$14&amp;"-edad-"&amp;$O102,Equations!$G:$I,3,0)*$V102+VLOOKUP(CL$14&amp;"-est-"&amp;$O102,Equations!$G:$I,3,0)*(1/$W102)+VLOOKUP(CL$14&amp;"-imc-"&amp;$O102,Equations!$G:$I,3,0)*(1/$Q102)))</f>
        <v/>
      </c>
      <c r="CM102" s="10" t="str">
        <f>IF($AJ102="","",IF(OR($V102&lt;2.7,$V102&gt;90),"Age OOR",CL102-1.6449*VLOOKUP(CL$14&amp;"-rse-"&amp;$O102,Equations!$G:$I,3,0)))</f>
        <v/>
      </c>
      <c r="CN102" s="10" t="str">
        <f>IF($AJ102="","",IF(OR($V102&lt;2.7,$V102&gt;90),"Age OOR",CL102+1.6449*VLOOKUP(CL$14&amp;"-rse-"&amp;$O102,Equations!$G:$I,3,0)))</f>
        <v/>
      </c>
      <c r="CO102" s="10" t="str">
        <f t="shared" si="48"/>
        <v/>
      </c>
      <c r="CP102" s="10" t="str">
        <f>IF($AJ102="","",IF(OR($V102&lt;2.7,$V102&gt;90),"Age OOR",($AJ102-CL102)/VLOOKUP(CL$14&amp;"-rse-"&amp;$O102,Equations!$G:$I,3,0)))</f>
        <v/>
      </c>
      <c r="CQ102" s="10" t="str">
        <f>IF($AK102="","",IF(OR($V102&lt;2.7,$V102&gt;90),"Age OOR",EXP(VLOOKUP(CQ$14&amp;"-int-"&amp;$P102,Equations!$G:$I,3,0)+VLOOKUP(CQ$14&amp;"-sexo-"&amp;$P102,Equations!$G:$I,3,0)*$U102+VLOOKUP(CQ$14&amp;"-edad-"&amp;$P102,Equations!$G:$I,3,0)*$V102+VLOOKUP(CQ$14&amp;"-est-"&amp;$P102,Equations!$G:$I,3,0)*(1/$W102)+VLOOKUP(CQ$14&amp;"-imc-"&amp;$P102,Equations!$G:$I,3,0)*(1/$Q102))))</f>
        <v/>
      </c>
      <c r="CR102" s="10" t="str">
        <f>IF($AK102="","",IF(OR($V102&lt;2.7,$V102&gt;90),"Age OOR",EXP(LN(CQ102)-1.6449*VLOOKUP(CQ$14&amp;"-rse-"&amp;$P102,Equations!$G:$I,3,0))))</f>
        <v/>
      </c>
      <c r="CS102" s="10" t="str">
        <f>IF($AK102="","",IF(OR($V102&lt;2.7,$V102&gt;90),"Age OOR",EXP(LN(CQ102)+1.6449*VLOOKUP(CQ$14&amp;"-rse-"&amp;$P102,Equations!$G:$I,3,0))))</f>
        <v/>
      </c>
      <c r="CT102" s="10" t="str">
        <f t="shared" si="49"/>
        <v/>
      </c>
      <c r="CU102" s="10" t="str">
        <f>IF($AK102="","",IF(OR($V102&lt;2.7,$V102&gt;90),"Age OOR",(LN($AK102)-LN(CQ102))/VLOOKUP(CQ$14&amp;"-rse-"&amp;$P102,Equations!$G:$I,3,0)))</f>
        <v/>
      </c>
      <c r="CV102" s="47"/>
    </row>
    <row r="103" spans="5:100" x14ac:dyDescent="0.2">
      <c r="E103" s="23" t="str">
        <f t="shared" si="25"/>
        <v>Age out of range</v>
      </c>
      <c r="F103" s="23" t="str">
        <f t="shared" si="26"/>
        <v>Age out of range</v>
      </c>
      <c r="G103" s="23" t="str">
        <f t="shared" si="27"/>
        <v>Age out of range</v>
      </c>
      <c r="H103" s="23" t="str">
        <f t="shared" si="28"/>
        <v>Age out of range</v>
      </c>
      <c r="I103" s="23" t="str">
        <f t="shared" si="29"/>
        <v>Age out of range</v>
      </c>
      <c r="J103" s="23" t="str">
        <f t="shared" si="30"/>
        <v>Age out of range</v>
      </c>
      <c r="K103" s="23" t="str">
        <f t="shared" si="31"/>
        <v>Age out of range</v>
      </c>
      <c r="L103" s="23" t="str">
        <f t="shared" si="32"/>
        <v>Age out of range</v>
      </c>
      <c r="M103" s="23" t="str">
        <f t="shared" si="33"/>
        <v>Age out of range</v>
      </c>
      <c r="N103" s="23" t="str">
        <f t="shared" si="34"/>
        <v>Age out of range</v>
      </c>
      <c r="O103" s="23" t="str">
        <f t="shared" si="35"/>
        <v>Age out of range</v>
      </c>
      <c r="P103" s="23" t="str">
        <f t="shared" si="36"/>
        <v>Age out of range</v>
      </c>
      <c r="Q103" s="23" t="e">
        <f t="shared" si="37"/>
        <v>#DIV/0!</v>
      </c>
      <c r="R103" s="17"/>
      <c r="S103" s="23">
        <v>87</v>
      </c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7"/>
      <c r="AM103" s="47"/>
      <c r="AN103" s="10" t="str">
        <f>IF($Z103="","",IF(OR($V103&lt;2.7,$V103&gt;90),"Age OOR",VLOOKUP(AN$14&amp;"-int-"&amp;$E103,Equations!$G:$I,3,0)+VLOOKUP(AN$14&amp;"-sexo-"&amp;$E103,Equations!$G:$I,3,0)*$U103+VLOOKUP(AN$14&amp;"-edad-"&amp;$E103,Equations!$G:$I,3,0)*$V103+VLOOKUP(AN$14&amp;"-est-"&amp;$E103,Equations!$G:$I,3,0)*(1/$W103)+VLOOKUP(AN$14&amp;"-imc-"&amp;$E103,Equations!$G:$I,3,0)*(1/$Q103)))</f>
        <v/>
      </c>
      <c r="AO103" s="10" t="str">
        <f>IF($Z103="","",IF(OR($V103&lt;2.7,$V103&gt;90),"Age OOR",AN103-1.6449*VLOOKUP(AN$14&amp;"-rse-"&amp;$E103,Equations!$G:$I,3,0)))</f>
        <v/>
      </c>
      <c r="AP103" s="10" t="str">
        <f>IF($Z103="","",IF(OR($V103&lt;2.7,$V103&gt;90),"Age OOR",AN103+1.6449*VLOOKUP(AN$14&amp;"-rse-"&amp;$E103,Equations!$G:$I,3,0)))</f>
        <v/>
      </c>
      <c r="AQ103" s="10" t="str">
        <f t="shared" si="38"/>
        <v/>
      </c>
      <c r="AR103" s="10" t="str">
        <f>IF($Z103="","",IF(OR($V103&lt;2.7,$V103&gt;90),"Age OOR",($Z103-AN103)/VLOOKUP(AN$14&amp;"-rse-"&amp;$E103,Equations!$G:$I,3,0)))</f>
        <v/>
      </c>
      <c r="AS103" s="10" t="str">
        <f>IF($AA103="","",IF(OR($V103&lt;2.7,$V103&gt;90),"Age OOR",VLOOKUP(AS$14&amp;"-int-"&amp;$F103,Equations!$G:$I,3,0)+VLOOKUP(AS$14&amp;"-sexo-"&amp;$F103,Equations!$G:$I,3,0)*$U103+VLOOKUP(AS$14&amp;"-edad-"&amp;$F103,Equations!$G:$I,3,0)*$V103+VLOOKUP(AS$14&amp;"-est-"&amp;$F103,Equations!$G:$I,3,0)*(1/$W103)+VLOOKUP(AS$14&amp;"-imc-"&amp;$F103,Equations!$G:$I,3,0)*(1/$Q103)))</f>
        <v/>
      </c>
      <c r="AT103" s="10" t="str">
        <f>IF($AA103="","",IF(OR($V103&lt;2.7,$V103&gt;90),"Age OOR",AS103-1.6449*VLOOKUP(AS$14&amp;"-rse-"&amp;$F103,Equations!$G:$I,3,0)))</f>
        <v/>
      </c>
      <c r="AU103" s="10" t="str">
        <f>IF($AA103="","",IF(OR($V103&lt;2.7,$V103&gt;90),"Age OOR",AS103+1.6449*VLOOKUP(AS$14&amp;"-rse-"&amp;$F103,Equations!$G:$I,3,0)))</f>
        <v/>
      </c>
      <c r="AV103" s="10" t="str">
        <f t="shared" si="39"/>
        <v/>
      </c>
      <c r="AW103" s="10" t="str">
        <f>IF($AA103="","",IF(OR($V103&lt;2.7,$V103&gt;90),"Age OOR",($AA103-AS103)/VLOOKUP(AS$14&amp;"-rse-"&amp;$F103,Equations!$G:$I,3,0)))</f>
        <v/>
      </c>
      <c r="AX103" s="10" t="str">
        <f>IF($AB103="","",IF(OR($V103&lt;2.7,$V103&gt;90),"Age OOR",VLOOKUP(AX$14&amp;"-int-"&amp;$G103,Equations!$G:$I,3,0)+VLOOKUP(AX$14&amp;"-sexo-"&amp;$G103,Equations!$G:$I,3,0)*$U103+VLOOKUP(AX$14&amp;"-edad-"&amp;$G103,Equations!$G:$I,3,0)*$V103+VLOOKUP(AX$14&amp;"-est-"&amp;$G103,Equations!$G:$I,3,0)*(1/$W103)+VLOOKUP(AX$14&amp;"-imc-"&amp;$G103,Equations!$G:$I,3,0)*(1/$Q103)))</f>
        <v/>
      </c>
      <c r="AY103" s="10" t="str">
        <f>IF($AB103="","",IF(OR($V103&lt;2.7,$V103&gt;90),"Age OOR",AX103-1.6449*VLOOKUP(AX$14&amp;"-rse-"&amp;$G103,Equations!$G:$I,3,0)))</f>
        <v/>
      </c>
      <c r="AZ103" s="10" t="str">
        <f>IF($AB103="","",IF(OR($V103&lt;2.7,$V103&gt;90),"Age OOR",AX103+1.6449*VLOOKUP(AX$14&amp;"-rse-"&amp;$G103,Equations!$G:$I,3,0)))</f>
        <v/>
      </c>
      <c r="BA103" s="10" t="str">
        <f t="shared" si="40"/>
        <v/>
      </c>
      <c r="BB103" s="10" t="str">
        <f>IF($AB103="","",IF(OR($V103&lt;2.7,$V103&gt;90),"Age OOR",($AB103-AX103)/VLOOKUP(AX$14&amp;"-rse-"&amp;$G103,Equations!$G:$I,3,0)))</f>
        <v/>
      </c>
      <c r="BC103" s="10" t="str">
        <f>IF($AC103="","",IF(OR($V103&lt;2.7,$V103&gt;90),"Age OOR",VLOOKUP(BC$14&amp;"-int-"&amp;$H103,Equations!$G:$I,3,0)+VLOOKUP(BC$14&amp;"-sexo-"&amp;$H103,Equations!$G:$I,3,0)*$U103+VLOOKUP(BC$14&amp;"-edad-"&amp;$H103,Equations!$G:$I,3,0)*$V103+VLOOKUP(BC$14&amp;"-est-"&amp;$H103,Equations!$G:$I,3,0)*(1/$W103)+VLOOKUP(BC$14&amp;"-imc-"&amp;$H103,Equations!$G:$I,3,0)*(1/$Q103)))</f>
        <v/>
      </c>
      <c r="BD103" s="10" t="str">
        <f>IF($AC103="","",IF(OR($V103&lt;2.7,$V103&gt;90),"Age OOR",BC103-1.6449*VLOOKUP(BC$14&amp;"-rse-"&amp;$H103,Equations!$G:$I,3,0)))</f>
        <v/>
      </c>
      <c r="BE103" s="10" t="str">
        <f>IF($AC103="","",IF(OR($V103&lt;2.7,$V103&gt;90),"Age OOR",BC103+1.6449*VLOOKUP(BC$14&amp;"-rse-"&amp;$H103,Equations!$G:$I,3,0)))</f>
        <v/>
      </c>
      <c r="BF103" s="10" t="str">
        <f t="shared" si="41"/>
        <v/>
      </c>
      <c r="BG103" s="10" t="str">
        <f>IF($AC103="","",IF(OR($V103&lt;2.7,$V103&gt;90),"Age OOR",($AC103-BC103)/VLOOKUP(BC$14&amp;"-rse-"&amp;$H103,Equations!$G:$I,3,0)))</f>
        <v/>
      </c>
      <c r="BH103" s="10" t="str">
        <f>IF($AD103="","",IF(OR($V103&lt;2.7,$V103&gt;90),"Age OOR",VLOOKUP(BH$14&amp;"-int-"&amp;$I103,Equations!$G:$I,3,0)+VLOOKUP(BH$14&amp;"-sexo-"&amp;$I103,Equations!$G:$I,3,0)*$U103+VLOOKUP(BH$14&amp;"-edad-"&amp;$I103,Equations!$G:$I,3,0)*$V103+VLOOKUP(BH$14&amp;"-est-"&amp;$I103,Equations!$G:$I,3,0)*(1/$W103)+VLOOKUP(BH$14&amp;"-imc-"&amp;$I103,Equations!$G:$I,3,0)*(1/$Q103)))</f>
        <v/>
      </c>
      <c r="BI103" s="10" t="str">
        <f>IF($AD103="","",IF(OR($V103&lt;2.7,$V103&gt;90),"Age OOR",BH103-1.6449*VLOOKUP(BH$14&amp;"-rse-"&amp;$I103,Equations!$G:$I,3,0)))</f>
        <v/>
      </c>
      <c r="BJ103" s="10" t="str">
        <f>IF($AD103="","",IF(OR($V103&lt;2.7,$V103&gt;90),"Age OOR",BH103+1.6449*VLOOKUP(BH$14&amp;"-rse-"&amp;$I103,Equations!$G:$I,3,0)))</f>
        <v/>
      </c>
      <c r="BK103" s="10" t="str">
        <f t="shared" si="42"/>
        <v/>
      </c>
      <c r="BL103" s="10" t="str">
        <f>IF($AD103="","",IF(OR($V103&lt;2.7,$V103&gt;90),"Age OOR",($AD103-BH103)/VLOOKUP(BH$14&amp;"-rse-"&amp;$I103,Equations!$G:$I,3,0)))</f>
        <v/>
      </c>
      <c r="BM103" s="10" t="str">
        <f>IF($AE103="","",IF(OR($V103&lt;2.7,$V103&gt;90),"Age OOR",VLOOKUP(BM$14&amp;"-int-"&amp;$J103,Equations!$G:$I,3,0)+VLOOKUP(BM$14&amp;"-sexo-"&amp;$J103,Equations!$G:$I,3,0)*$U103+VLOOKUP(BM$14&amp;"-edad-"&amp;$J103,Equations!$G:$I,3,0)*$V103+VLOOKUP(BM$14&amp;"-est-"&amp;$J103,Equations!$G:$I,3,0)*(1/$W103)+VLOOKUP(BM$14&amp;"-imc-"&amp;$J103,Equations!$G:$I,3,0)*(1/$Q103)))</f>
        <v/>
      </c>
      <c r="BN103" s="10" t="str">
        <f>IF($AE103="","",IF(OR($V103&lt;2.7,$V103&gt;90),"Age OOR",BM103-1.6449*VLOOKUP(BM$14&amp;"-rse-"&amp;$J103,Equations!$G:$I,3,0)))</f>
        <v/>
      </c>
      <c r="BO103" s="10" t="str">
        <f>IF($AE103="","",IF(OR($V103&lt;2.7,$V103&gt;90),"Age OOR",BM103+1.6449*VLOOKUP(BM$14&amp;"-rse-"&amp;$J103,Equations!$G:$I,3,0)))</f>
        <v/>
      </c>
      <c r="BP103" s="10" t="str">
        <f t="shared" si="43"/>
        <v/>
      </c>
      <c r="BQ103" s="10" t="str">
        <f>IF($AE103="","",IF(OR($V103&lt;2.7,$V103&gt;90),"Age OOR",($AE103-BM103)/VLOOKUP(BM$14&amp;"-rse-"&amp;$J103,Equations!$G:$I,3,0)))</f>
        <v/>
      </c>
      <c r="BR103" s="10" t="str">
        <f>IF($AF103="","",IF(OR($V103&lt;2.7,$V103&gt;90),"Age OOR",VLOOKUP(BR$14&amp;"-int-"&amp;$K103,Equations!$G:$I,3,0)+VLOOKUP(BR$14&amp;"-sexo-"&amp;$K103,Equations!$G:$I,3,0)*$U103+VLOOKUP(BR$14&amp;"-edad-"&amp;$K103,Equations!$G:$I,3,0)*$V103+VLOOKUP(BR$14&amp;"-est-"&amp;$K103,Equations!$G:$I,3,0)*(1/$W103)+VLOOKUP(BR$14&amp;"-imc-"&amp;$K103,Equations!$G:$I,3,0)*(1/$Q103)))</f>
        <v/>
      </c>
      <c r="BS103" s="10" t="str">
        <f>IF($AF103="","",IF(OR($V103&lt;2.7,$V103&gt;90),"Age OOR",BR103-1.6449*VLOOKUP(BR$14&amp;"-rse-"&amp;$K103,Equations!$G:$I,3,0)))</f>
        <v/>
      </c>
      <c r="BT103" s="10" t="str">
        <f>IF($AF103="","",IF(OR($V103&lt;2.7,$V103&gt;90),"Age OOR",BR103+1.6449*VLOOKUP(BR$14&amp;"-rse-"&amp;$K103,Equations!$G:$I,3,0)))</f>
        <v/>
      </c>
      <c r="BU103" s="10" t="str">
        <f t="shared" si="44"/>
        <v/>
      </c>
      <c r="BV103" s="10" t="str">
        <f>IF($AF103="","",IF(OR($V103&lt;2.7,$V103&gt;90),"Age OOR",($AF103-BR103)/VLOOKUP(BR$14&amp;"-rse-"&amp;$K103,Equations!$G:$I,3,0)))</f>
        <v/>
      </c>
      <c r="BW103" s="10" t="str">
        <f>IF($AG103="","",IF(OR($V103&lt;2.7,$V103&gt;90),"Age OOR",VLOOKUP(BW$14&amp;"-int-"&amp;$L103,Equations!$G:$I,3,0)+VLOOKUP(BW$14&amp;"-sexo-"&amp;$L103,Equations!$G:$I,3,0)*$U103+VLOOKUP(BW$14&amp;"-edad-"&amp;$L103,Equations!$G:$I,3,0)*$V103+VLOOKUP(BW$14&amp;"-est-"&amp;$L103,Equations!$G:$I,3,0)*(1/$W103)+VLOOKUP(BW$14&amp;"-imc-"&amp;$L103,Equations!$G:$I,3,0)*(1/$Q103)))</f>
        <v/>
      </c>
      <c r="BX103" s="10" t="str">
        <f>IF($AG103="","",IF(OR($V103&lt;2.7,$V103&gt;90),"Age OOR",BW103-1.6449*VLOOKUP(BW$14&amp;"-rse-"&amp;$L103,Equations!$G:$I,3,0)))</f>
        <v/>
      </c>
      <c r="BY103" s="10" t="str">
        <f>IF($AG103="","",IF(OR($V103&lt;2.7,$V103&gt;90),"Age OOR",BW103+1.6449*VLOOKUP(BW$14&amp;"-rse-"&amp;$L103,Equations!$G:$I,3,0)))</f>
        <v/>
      </c>
      <c r="BZ103" s="10" t="str">
        <f t="shared" si="45"/>
        <v/>
      </c>
      <c r="CA103" s="10" t="str">
        <f>IF($AG103="","",IF(OR($V103&lt;2.7,$V103&gt;90),"Age OOR",($AG103-BW103)/VLOOKUP(BW$14&amp;"-rse-"&amp;$L103,Equations!$G:$I,3,0)))</f>
        <v/>
      </c>
      <c r="CB103" s="10" t="str">
        <f>IF($AH103="","",IF(OR($V103&lt;2.7,$V103&gt;90),"Age OOR",VLOOKUP(CB$14&amp;"-int-"&amp;$M103,Equations!$G:$I,3,0)+VLOOKUP(CB$14&amp;"-sexo-"&amp;$M103,Equations!$G:$I,3,0)*$U103+VLOOKUP(CB$14&amp;"-edad-"&amp;$M103,Equations!$G:$I,3,0)*$V103+VLOOKUP(CB$14&amp;"-est-"&amp;$M103,Equations!$G:$I,3,0)*(1/$W103)+VLOOKUP(CB$14&amp;"-imc-"&amp;$M103,Equations!$G:$I,3,0)*(1/$Q103)))</f>
        <v/>
      </c>
      <c r="CC103" s="10" t="str">
        <f>IF($AH103="","",IF(OR($V103&lt;2.7,$V103&gt;90),"Age OOR",CB103-1.6449*VLOOKUP(CB$14&amp;"-rse-"&amp;$M103,Equations!$G:$I,3,0)))</f>
        <v/>
      </c>
      <c r="CD103" s="10" t="str">
        <f>IF($AH103="","",IF(OR($V103&lt;2.7,$V103&gt;90),"Age OOR",CB103+1.6449*VLOOKUP(CB$14&amp;"-rse-"&amp;$M103,Equations!$G:$I,3,0)))</f>
        <v/>
      </c>
      <c r="CE103" s="10" t="str">
        <f t="shared" si="46"/>
        <v/>
      </c>
      <c r="CF103" s="10" t="str">
        <f>IF($AH103="","",IF(OR($V103&lt;2.7,$V103&gt;90),"Age OOR",($AH103-CB103)/VLOOKUP(CB$14&amp;"-rse-"&amp;$M103,Equations!$G:$I,3,0)))</f>
        <v/>
      </c>
      <c r="CG103" s="10" t="str">
        <f>IF($AI103="","",IF(OR($V103&lt;2.7,$V103&gt;90),"Age OOR",VLOOKUP(CG$14&amp;"-int-"&amp;$N103,Equations!$G:$I,3,0)+VLOOKUP(CG$14&amp;"-sexo-"&amp;$N103,Equations!$G:$I,3,0)*$U103+VLOOKUP(CG$14&amp;"-edad-"&amp;$N103,Equations!$G:$I,3,0)*$V103+VLOOKUP(CG$14&amp;"-est-"&amp;$N103,Equations!$G:$I,3,0)*(1/$W103)+VLOOKUP(CG$14&amp;"-imc-"&amp;$N103,Equations!$G:$I,3,0)*(1/$Q103)))</f>
        <v/>
      </c>
      <c r="CH103" s="10" t="str">
        <f>IF($AI103="","",IF(OR($V103&lt;2.7,$V103&gt;90),"Age OOR",CG103-1.6449*VLOOKUP(CG$14&amp;"-rse-"&amp;$N103,Equations!$G:$I,3,0)))</f>
        <v/>
      </c>
      <c r="CI103" s="10" t="str">
        <f>IF($AI103="","",IF(OR($V103&lt;2.7,$V103&gt;90),"Age OOR",CG103+1.6449*VLOOKUP(CG$14&amp;"-rse-"&amp;$N103,Equations!$G:$I,3,0)))</f>
        <v/>
      </c>
      <c r="CJ103" s="10" t="str">
        <f t="shared" si="47"/>
        <v/>
      </c>
      <c r="CK103" s="10" t="str">
        <f>IF($AI103="","",IF(OR($V103&lt;2.7,$V103&gt;90),"Age OOR",($AI103-CG103)/VLOOKUP(CG$14&amp;"-rse-"&amp;$N103,Equations!$G:$I,3,0)))</f>
        <v/>
      </c>
      <c r="CL103" s="10" t="str">
        <f>IF($AJ103="","",IF(OR($V103&lt;2.7,$V103&gt;90),"Age OOR",VLOOKUP(CL$14&amp;"-int-"&amp;$O103,Equations!$G:$I,3,0)+VLOOKUP(CL$14&amp;"-sexo-"&amp;$O103,Equations!$G:$I,3,0)*$U103+VLOOKUP(CL$14&amp;"-edad-"&amp;$O103,Equations!$G:$I,3,0)*$V103+VLOOKUP(CL$14&amp;"-est-"&amp;$O103,Equations!$G:$I,3,0)*(1/$W103)+VLOOKUP(CL$14&amp;"-imc-"&amp;$O103,Equations!$G:$I,3,0)*(1/$Q103)))</f>
        <v/>
      </c>
      <c r="CM103" s="10" t="str">
        <f>IF($AJ103="","",IF(OR($V103&lt;2.7,$V103&gt;90),"Age OOR",CL103-1.6449*VLOOKUP(CL$14&amp;"-rse-"&amp;$O103,Equations!$G:$I,3,0)))</f>
        <v/>
      </c>
      <c r="CN103" s="10" t="str">
        <f>IF($AJ103="","",IF(OR($V103&lt;2.7,$V103&gt;90),"Age OOR",CL103+1.6449*VLOOKUP(CL$14&amp;"-rse-"&amp;$O103,Equations!$G:$I,3,0)))</f>
        <v/>
      </c>
      <c r="CO103" s="10" t="str">
        <f t="shared" si="48"/>
        <v/>
      </c>
      <c r="CP103" s="10" t="str">
        <f>IF($AJ103="","",IF(OR($V103&lt;2.7,$V103&gt;90),"Age OOR",($AJ103-CL103)/VLOOKUP(CL$14&amp;"-rse-"&amp;$O103,Equations!$G:$I,3,0)))</f>
        <v/>
      </c>
      <c r="CQ103" s="10" t="str">
        <f>IF($AK103="","",IF(OR($V103&lt;2.7,$V103&gt;90),"Age OOR",EXP(VLOOKUP(CQ$14&amp;"-int-"&amp;$P103,Equations!$G:$I,3,0)+VLOOKUP(CQ$14&amp;"-sexo-"&amp;$P103,Equations!$G:$I,3,0)*$U103+VLOOKUP(CQ$14&amp;"-edad-"&amp;$P103,Equations!$G:$I,3,0)*$V103+VLOOKUP(CQ$14&amp;"-est-"&amp;$P103,Equations!$G:$I,3,0)*(1/$W103)+VLOOKUP(CQ$14&amp;"-imc-"&amp;$P103,Equations!$G:$I,3,0)*(1/$Q103))))</f>
        <v/>
      </c>
      <c r="CR103" s="10" t="str">
        <f>IF($AK103="","",IF(OR($V103&lt;2.7,$V103&gt;90),"Age OOR",EXP(LN(CQ103)-1.6449*VLOOKUP(CQ$14&amp;"-rse-"&amp;$P103,Equations!$G:$I,3,0))))</f>
        <v/>
      </c>
      <c r="CS103" s="10" t="str">
        <f>IF($AK103="","",IF(OR($V103&lt;2.7,$V103&gt;90),"Age OOR",EXP(LN(CQ103)+1.6449*VLOOKUP(CQ$14&amp;"-rse-"&amp;$P103,Equations!$G:$I,3,0))))</f>
        <v/>
      </c>
      <c r="CT103" s="10" t="str">
        <f t="shared" si="49"/>
        <v/>
      </c>
      <c r="CU103" s="10" t="str">
        <f>IF($AK103="","",IF(OR($V103&lt;2.7,$V103&gt;90),"Age OOR",(LN($AK103)-LN(CQ103))/VLOOKUP(CQ$14&amp;"-rse-"&amp;$P103,Equations!$G:$I,3,0)))</f>
        <v/>
      </c>
      <c r="CV103" s="47"/>
    </row>
    <row r="104" spans="5:100" x14ac:dyDescent="0.2">
      <c r="E104" s="23" t="str">
        <f t="shared" si="25"/>
        <v>Age out of range</v>
      </c>
      <c r="F104" s="23" t="str">
        <f t="shared" si="26"/>
        <v>Age out of range</v>
      </c>
      <c r="G104" s="23" t="str">
        <f t="shared" si="27"/>
        <v>Age out of range</v>
      </c>
      <c r="H104" s="23" t="str">
        <f t="shared" si="28"/>
        <v>Age out of range</v>
      </c>
      <c r="I104" s="23" t="str">
        <f t="shared" si="29"/>
        <v>Age out of range</v>
      </c>
      <c r="J104" s="23" t="str">
        <f t="shared" si="30"/>
        <v>Age out of range</v>
      </c>
      <c r="K104" s="23" t="str">
        <f t="shared" si="31"/>
        <v>Age out of range</v>
      </c>
      <c r="L104" s="23" t="str">
        <f t="shared" si="32"/>
        <v>Age out of range</v>
      </c>
      <c r="M104" s="23" t="str">
        <f t="shared" si="33"/>
        <v>Age out of range</v>
      </c>
      <c r="N104" s="23" t="str">
        <f t="shared" si="34"/>
        <v>Age out of range</v>
      </c>
      <c r="O104" s="23" t="str">
        <f t="shared" si="35"/>
        <v>Age out of range</v>
      </c>
      <c r="P104" s="23" t="str">
        <f t="shared" si="36"/>
        <v>Age out of range</v>
      </c>
      <c r="Q104" s="23" t="e">
        <f t="shared" si="37"/>
        <v>#DIV/0!</v>
      </c>
      <c r="R104" s="17"/>
      <c r="S104" s="23">
        <v>88</v>
      </c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7"/>
      <c r="AM104" s="47"/>
      <c r="AN104" s="10" t="str">
        <f>IF($Z104="","",IF(OR($V104&lt;2.7,$V104&gt;90),"Age OOR",VLOOKUP(AN$14&amp;"-int-"&amp;$E104,Equations!$G:$I,3,0)+VLOOKUP(AN$14&amp;"-sexo-"&amp;$E104,Equations!$G:$I,3,0)*$U104+VLOOKUP(AN$14&amp;"-edad-"&amp;$E104,Equations!$G:$I,3,0)*$V104+VLOOKUP(AN$14&amp;"-est-"&amp;$E104,Equations!$G:$I,3,0)*(1/$W104)+VLOOKUP(AN$14&amp;"-imc-"&amp;$E104,Equations!$G:$I,3,0)*(1/$Q104)))</f>
        <v/>
      </c>
      <c r="AO104" s="10" t="str">
        <f>IF($Z104="","",IF(OR($V104&lt;2.7,$V104&gt;90),"Age OOR",AN104-1.6449*VLOOKUP(AN$14&amp;"-rse-"&amp;$E104,Equations!$G:$I,3,0)))</f>
        <v/>
      </c>
      <c r="AP104" s="10" t="str">
        <f>IF($Z104="","",IF(OR($V104&lt;2.7,$V104&gt;90),"Age OOR",AN104+1.6449*VLOOKUP(AN$14&amp;"-rse-"&amp;$E104,Equations!$G:$I,3,0)))</f>
        <v/>
      </c>
      <c r="AQ104" s="10" t="str">
        <f t="shared" si="38"/>
        <v/>
      </c>
      <c r="AR104" s="10" t="str">
        <f>IF($Z104="","",IF(OR($V104&lt;2.7,$V104&gt;90),"Age OOR",($Z104-AN104)/VLOOKUP(AN$14&amp;"-rse-"&amp;$E104,Equations!$G:$I,3,0)))</f>
        <v/>
      </c>
      <c r="AS104" s="10" t="str">
        <f>IF($AA104="","",IF(OR($V104&lt;2.7,$V104&gt;90),"Age OOR",VLOOKUP(AS$14&amp;"-int-"&amp;$F104,Equations!$G:$I,3,0)+VLOOKUP(AS$14&amp;"-sexo-"&amp;$F104,Equations!$G:$I,3,0)*$U104+VLOOKUP(AS$14&amp;"-edad-"&amp;$F104,Equations!$G:$I,3,0)*$V104+VLOOKUP(AS$14&amp;"-est-"&amp;$F104,Equations!$G:$I,3,0)*(1/$W104)+VLOOKUP(AS$14&amp;"-imc-"&amp;$F104,Equations!$G:$I,3,0)*(1/$Q104)))</f>
        <v/>
      </c>
      <c r="AT104" s="10" t="str">
        <f>IF($AA104="","",IF(OR($V104&lt;2.7,$V104&gt;90),"Age OOR",AS104-1.6449*VLOOKUP(AS$14&amp;"-rse-"&amp;$F104,Equations!$G:$I,3,0)))</f>
        <v/>
      </c>
      <c r="AU104" s="10" t="str">
        <f>IF($AA104="","",IF(OR($V104&lt;2.7,$V104&gt;90),"Age OOR",AS104+1.6449*VLOOKUP(AS$14&amp;"-rse-"&amp;$F104,Equations!$G:$I,3,0)))</f>
        <v/>
      </c>
      <c r="AV104" s="10" t="str">
        <f t="shared" si="39"/>
        <v/>
      </c>
      <c r="AW104" s="10" t="str">
        <f>IF($AA104="","",IF(OR($V104&lt;2.7,$V104&gt;90),"Age OOR",($AA104-AS104)/VLOOKUP(AS$14&amp;"-rse-"&amp;$F104,Equations!$G:$I,3,0)))</f>
        <v/>
      </c>
      <c r="AX104" s="10" t="str">
        <f>IF($AB104="","",IF(OR($V104&lt;2.7,$V104&gt;90),"Age OOR",VLOOKUP(AX$14&amp;"-int-"&amp;$G104,Equations!$G:$I,3,0)+VLOOKUP(AX$14&amp;"-sexo-"&amp;$G104,Equations!$G:$I,3,0)*$U104+VLOOKUP(AX$14&amp;"-edad-"&amp;$G104,Equations!$G:$I,3,0)*$V104+VLOOKUP(AX$14&amp;"-est-"&amp;$G104,Equations!$G:$I,3,0)*(1/$W104)+VLOOKUP(AX$14&amp;"-imc-"&amp;$G104,Equations!$G:$I,3,0)*(1/$Q104)))</f>
        <v/>
      </c>
      <c r="AY104" s="10" t="str">
        <f>IF($AB104="","",IF(OR($V104&lt;2.7,$V104&gt;90),"Age OOR",AX104-1.6449*VLOOKUP(AX$14&amp;"-rse-"&amp;$G104,Equations!$G:$I,3,0)))</f>
        <v/>
      </c>
      <c r="AZ104" s="10" t="str">
        <f>IF($AB104="","",IF(OR($V104&lt;2.7,$V104&gt;90),"Age OOR",AX104+1.6449*VLOOKUP(AX$14&amp;"-rse-"&amp;$G104,Equations!$G:$I,3,0)))</f>
        <v/>
      </c>
      <c r="BA104" s="10" t="str">
        <f t="shared" si="40"/>
        <v/>
      </c>
      <c r="BB104" s="10" t="str">
        <f>IF($AB104="","",IF(OR($V104&lt;2.7,$V104&gt;90),"Age OOR",($AB104-AX104)/VLOOKUP(AX$14&amp;"-rse-"&amp;$G104,Equations!$G:$I,3,0)))</f>
        <v/>
      </c>
      <c r="BC104" s="10" t="str">
        <f>IF($AC104="","",IF(OR($V104&lt;2.7,$V104&gt;90),"Age OOR",VLOOKUP(BC$14&amp;"-int-"&amp;$H104,Equations!$G:$I,3,0)+VLOOKUP(BC$14&amp;"-sexo-"&amp;$H104,Equations!$G:$I,3,0)*$U104+VLOOKUP(BC$14&amp;"-edad-"&amp;$H104,Equations!$G:$I,3,0)*$V104+VLOOKUP(BC$14&amp;"-est-"&amp;$H104,Equations!$G:$I,3,0)*(1/$W104)+VLOOKUP(BC$14&amp;"-imc-"&amp;$H104,Equations!$G:$I,3,0)*(1/$Q104)))</f>
        <v/>
      </c>
      <c r="BD104" s="10" t="str">
        <f>IF($AC104="","",IF(OR($V104&lt;2.7,$V104&gt;90),"Age OOR",BC104-1.6449*VLOOKUP(BC$14&amp;"-rse-"&amp;$H104,Equations!$G:$I,3,0)))</f>
        <v/>
      </c>
      <c r="BE104" s="10" t="str">
        <f>IF($AC104="","",IF(OR($V104&lt;2.7,$V104&gt;90),"Age OOR",BC104+1.6449*VLOOKUP(BC$14&amp;"-rse-"&amp;$H104,Equations!$G:$I,3,0)))</f>
        <v/>
      </c>
      <c r="BF104" s="10" t="str">
        <f t="shared" si="41"/>
        <v/>
      </c>
      <c r="BG104" s="10" t="str">
        <f>IF($AC104="","",IF(OR($V104&lt;2.7,$V104&gt;90),"Age OOR",($AC104-BC104)/VLOOKUP(BC$14&amp;"-rse-"&amp;$H104,Equations!$G:$I,3,0)))</f>
        <v/>
      </c>
      <c r="BH104" s="10" t="str">
        <f>IF($AD104="","",IF(OR($V104&lt;2.7,$V104&gt;90),"Age OOR",VLOOKUP(BH$14&amp;"-int-"&amp;$I104,Equations!$G:$I,3,0)+VLOOKUP(BH$14&amp;"-sexo-"&amp;$I104,Equations!$G:$I,3,0)*$U104+VLOOKUP(BH$14&amp;"-edad-"&amp;$I104,Equations!$G:$I,3,0)*$V104+VLOOKUP(BH$14&amp;"-est-"&amp;$I104,Equations!$G:$I,3,0)*(1/$W104)+VLOOKUP(BH$14&amp;"-imc-"&amp;$I104,Equations!$G:$I,3,0)*(1/$Q104)))</f>
        <v/>
      </c>
      <c r="BI104" s="10" t="str">
        <f>IF($AD104="","",IF(OR($V104&lt;2.7,$V104&gt;90),"Age OOR",BH104-1.6449*VLOOKUP(BH$14&amp;"-rse-"&amp;$I104,Equations!$G:$I,3,0)))</f>
        <v/>
      </c>
      <c r="BJ104" s="10" t="str">
        <f>IF($AD104="","",IF(OR($V104&lt;2.7,$V104&gt;90),"Age OOR",BH104+1.6449*VLOOKUP(BH$14&amp;"-rse-"&amp;$I104,Equations!$G:$I,3,0)))</f>
        <v/>
      </c>
      <c r="BK104" s="10" t="str">
        <f t="shared" si="42"/>
        <v/>
      </c>
      <c r="BL104" s="10" t="str">
        <f>IF($AD104="","",IF(OR($V104&lt;2.7,$V104&gt;90),"Age OOR",($AD104-BH104)/VLOOKUP(BH$14&amp;"-rse-"&amp;$I104,Equations!$G:$I,3,0)))</f>
        <v/>
      </c>
      <c r="BM104" s="10" t="str">
        <f>IF($AE104="","",IF(OR($V104&lt;2.7,$V104&gt;90),"Age OOR",VLOOKUP(BM$14&amp;"-int-"&amp;$J104,Equations!$G:$I,3,0)+VLOOKUP(BM$14&amp;"-sexo-"&amp;$J104,Equations!$G:$I,3,0)*$U104+VLOOKUP(BM$14&amp;"-edad-"&amp;$J104,Equations!$G:$I,3,0)*$V104+VLOOKUP(BM$14&amp;"-est-"&amp;$J104,Equations!$G:$I,3,0)*(1/$W104)+VLOOKUP(BM$14&amp;"-imc-"&amp;$J104,Equations!$G:$I,3,0)*(1/$Q104)))</f>
        <v/>
      </c>
      <c r="BN104" s="10" t="str">
        <f>IF($AE104="","",IF(OR($V104&lt;2.7,$V104&gt;90),"Age OOR",BM104-1.6449*VLOOKUP(BM$14&amp;"-rse-"&amp;$J104,Equations!$G:$I,3,0)))</f>
        <v/>
      </c>
      <c r="BO104" s="10" t="str">
        <f>IF($AE104="","",IF(OR($V104&lt;2.7,$V104&gt;90),"Age OOR",BM104+1.6449*VLOOKUP(BM$14&amp;"-rse-"&amp;$J104,Equations!$G:$I,3,0)))</f>
        <v/>
      </c>
      <c r="BP104" s="10" t="str">
        <f t="shared" si="43"/>
        <v/>
      </c>
      <c r="BQ104" s="10" t="str">
        <f>IF($AE104="","",IF(OR($V104&lt;2.7,$V104&gt;90),"Age OOR",($AE104-BM104)/VLOOKUP(BM$14&amp;"-rse-"&amp;$J104,Equations!$G:$I,3,0)))</f>
        <v/>
      </c>
      <c r="BR104" s="10" t="str">
        <f>IF($AF104="","",IF(OR($V104&lt;2.7,$V104&gt;90),"Age OOR",VLOOKUP(BR$14&amp;"-int-"&amp;$K104,Equations!$G:$I,3,0)+VLOOKUP(BR$14&amp;"-sexo-"&amp;$K104,Equations!$G:$I,3,0)*$U104+VLOOKUP(BR$14&amp;"-edad-"&amp;$K104,Equations!$G:$I,3,0)*$V104+VLOOKUP(BR$14&amp;"-est-"&amp;$K104,Equations!$G:$I,3,0)*(1/$W104)+VLOOKUP(BR$14&amp;"-imc-"&amp;$K104,Equations!$G:$I,3,0)*(1/$Q104)))</f>
        <v/>
      </c>
      <c r="BS104" s="10" t="str">
        <f>IF($AF104="","",IF(OR($V104&lt;2.7,$V104&gt;90),"Age OOR",BR104-1.6449*VLOOKUP(BR$14&amp;"-rse-"&amp;$K104,Equations!$G:$I,3,0)))</f>
        <v/>
      </c>
      <c r="BT104" s="10" t="str">
        <f>IF($AF104="","",IF(OR($V104&lt;2.7,$V104&gt;90),"Age OOR",BR104+1.6449*VLOOKUP(BR$14&amp;"-rse-"&amp;$K104,Equations!$G:$I,3,0)))</f>
        <v/>
      </c>
      <c r="BU104" s="10" t="str">
        <f t="shared" si="44"/>
        <v/>
      </c>
      <c r="BV104" s="10" t="str">
        <f>IF($AF104="","",IF(OR($V104&lt;2.7,$V104&gt;90),"Age OOR",($AF104-BR104)/VLOOKUP(BR$14&amp;"-rse-"&amp;$K104,Equations!$G:$I,3,0)))</f>
        <v/>
      </c>
      <c r="BW104" s="10" t="str">
        <f>IF($AG104="","",IF(OR($V104&lt;2.7,$V104&gt;90),"Age OOR",VLOOKUP(BW$14&amp;"-int-"&amp;$L104,Equations!$G:$I,3,0)+VLOOKUP(BW$14&amp;"-sexo-"&amp;$L104,Equations!$G:$I,3,0)*$U104+VLOOKUP(BW$14&amp;"-edad-"&amp;$L104,Equations!$G:$I,3,0)*$V104+VLOOKUP(BW$14&amp;"-est-"&amp;$L104,Equations!$G:$I,3,0)*(1/$W104)+VLOOKUP(BW$14&amp;"-imc-"&amp;$L104,Equations!$G:$I,3,0)*(1/$Q104)))</f>
        <v/>
      </c>
      <c r="BX104" s="10" t="str">
        <f>IF($AG104="","",IF(OR($V104&lt;2.7,$V104&gt;90),"Age OOR",BW104-1.6449*VLOOKUP(BW$14&amp;"-rse-"&amp;$L104,Equations!$G:$I,3,0)))</f>
        <v/>
      </c>
      <c r="BY104" s="10" t="str">
        <f>IF($AG104="","",IF(OR($V104&lt;2.7,$V104&gt;90),"Age OOR",BW104+1.6449*VLOOKUP(BW$14&amp;"-rse-"&amp;$L104,Equations!$G:$I,3,0)))</f>
        <v/>
      </c>
      <c r="BZ104" s="10" t="str">
        <f t="shared" si="45"/>
        <v/>
      </c>
      <c r="CA104" s="10" t="str">
        <f>IF($AG104="","",IF(OR($V104&lt;2.7,$V104&gt;90),"Age OOR",($AG104-BW104)/VLOOKUP(BW$14&amp;"-rse-"&amp;$L104,Equations!$G:$I,3,0)))</f>
        <v/>
      </c>
      <c r="CB104" s="10" t="str">
        <f>IF($AH104="","",IF(OR($V104&lt;2.7,$V104&gt;90),"Age OOR",VLOOKUP(CB$14&amp;"-int-"&amp;$M104,Equations!$G:$I,3,0)+VLOOKUP(CB$14&amp;"-sexo-"&amp;$M104,Equations!$G:$I,3,0)*$U104+VLOOKUP(CB$14&amp;"-edad-"&amp;$M104,Equations!$G:$I,3,0)*$V104+VLOOKUP(CB$14&amp;"-est-"&amp;$M104,Equations!$G:$I,3,0)*(1/$W104)+VLOOKUP(CB$14&amp;"-imc-"&amp;$M104,Equations!$G:$I,3,0)*(1/$Q104)))</f>
        <v/>
      </c>
      <c r="CC104" s="10" t="str">
        <f>IF($AH104="","",IF(OR($V104&lt;2.7,$V104&gt;90),"Age OOR",CB104-1.6449*VLOOKUP(CB$14&amp;"-rse-"&amp;$M104,Equations!$G:$I,3,0)))</f>
        <v/>
      </c>
      <c r="CD104" s="10" t="str">
        <f>IF($AH104="","",IF(OR($V104&lt;2.7,$V104&gt;90),"Age OOR",CB104+1.6449*VLOOKUP(CB$14&amp;"-rse-"&amp;$M104,Equations!$G:$I,3,0)))</f>
        <v/>
      </c>
      <c r="CE104" s="10" t="str">
        <f t="shared" si="46"/>
        <v/>
      </c>
      <c r="CF104" s="10" t="str">
        <f>IF($AH104="","",IF(OR($V104&lt;2.7,$V104&gt;90),"Age OOR",($AH104-CB104)/VLOOKUP(CB$14&amp;"-rse-"&amp;$M104,Equations!$G:$I,3,0)))</f>
        <v/>
      </c>
      <c r="CG104" s="10" t="str">
        <f>IF($AI104="","",IF(OR($V104&lt;2.7,$V104&gt;90),"Age OOR",VLOOKUP(CG$14&amp;"-int-"&amp;$N104,Equations!$G:$I,3,0)+VLOOKUP(CG$14&amp;"-sexo-"&amp;$N104,Equations!$G:$I,3,0)*$U104+VLOOKUP(CG$14&amp;"-edad-"&amp;$N104,Equations!$G:$I,3,0)*$V104+VLOOKUP(CG$14&amp;"-est-"&amp;$N104,Equations!$G:$I,3,0)*(1/$W104)+VLOOKUP(CG$14&amp;"-imc-"&amp;$N104,Equations!$G:$I,3,0)*(1/$Q104)))</f>
        <v/>
      </c>
      <c r="CH104" s="10" t="str">
        <f>IF($AI104="","",IF(OR($V104&lt;2.7,$V104&gt;90),"Age OOR",CG104-1.6449*VLOOKUP(CG$14&amp;"-rse-"&amp;$N104,Equations!$G:$I,3,0)))</f>
        <v/>
      </c>
      <c r="CI104" s="10" t="str">
        <f>IF($AI104="","",IF(OR($V104&lt;2.7,$V104&gt;90),"Age OOR",CG104+1.6449*VLOOKUP(CG$14&amp;"-rse-"&amp;$N104,Equations!$G:$I,3,0)))</f>
        <v/>
      </c>
      <c r="CJ104" s="10" t="str">
        <f t="shared" si="47"/>
        <v/>
      </c>
      <c r="CK104" s="10" t="str">
        <f>IF($AI104="","",IF(OR($V104&lt;2.7,$V104&gt;90),"Age OOR",($AI104-CG104)/VLOOKUP(CG$14&amp;"-rse-"&amp;$N104,Equations!$G:$I,3,0)))</f>
        <v/>
      </c>
      <c r="CL104" s="10" t="str">
        <f>IF($AJ104="","",IF(OR($V104&lt;2.7,$V104&gt;90),"Age OOR",VLOOKUP(CL$14&amp;"-int-"&amp;$O104,Equations!$G:$I,3,0)+VLOOKUP(CL$14&amp;"-sexo-"&amp;$O104,Equations!$G:$I,3,0)*$U104+VLOOKUP(CL$14&amp;"-edad-"&amp;$O104,Equations!$G:$I,3,0)*$V104+VLOOKUP(CL$14&amp;"-est-"&amp;$O104,Equations!$G:$I,3,0)*(1/$W104)+VLOOKUP(CL$14&amp;"-imc-"&amp;$O104,Equations!$G:$I,3,0)*(1/$Q104)))</f>
        <v/>
      </c>
      <c r="CM104" s="10" t="str">
        <f>IF($AJ104="","",IF(OR($V104&lt;2.7,$V104&gt;90),"Age OOR",CL104-1.6449*VLOOKUP(CL$14&amp;"-rse-"&amp;$O104,Equations!$G:$I,3,0)))</f>
        <v/>
      </c>
      <c r="CN104" s="10" t="str">
        <f>IF($AJ104="","",IF(OR($V104&lt;2.7,$V104&gt;90),"Age OOR",CL104+1.6449*VLOOKUP(CL$14&amp;"-rse-"&amp;$O104,Equations!$G:$I,3,0)))</f>
        <v/>
      </c>
      <c r="CO104" s="10" t="str">
        <f t="shared" si="48"/>
        <v/>
      </c>
      <c r="CP104" s="10" t="str">
        <f>IF($AJ104="","",IF(OR($V104&lt;2.7,$V104&gt;90),"Age OOR",($AJ104-CL104)/VLOOKUP(CL$14&amp;"-rse-"&amp;$O104,Equations!$G:$I,3,0)))</f>
        <v/>
      </c>
      <c r="CQ104" s="10" t="str">
        <f>IF($AK104="","",IF(OR($V104&lt;2.7,$V104&gt;90),"Age OOR",EXP(VLOOKUP(CQ$14&amp;"-int-"&amp;$P104,Equations!$G:$I,3,0)+VLOOKUP(CQ$14&amp;"-sexo-"&amp;$P104,Equations!$G:$I,3,0)*$U104+VLOOKUP(CQ$14&amp;"-edad-"&amp;$P104,Equations!$G:$I,3,0)*$V104+VLOOKUP(CQ$14&amp;"-est-"&amp;$P104,Equations!$G:$I,3,0)*(1/$W104)+VLOOKUP(CQ$14&amp;"-imc-"&amp;$P104,Equations!$G:$I,3,0)*(1/$Q104))))</f>
        <v/>
      </c>
      <c r="CR104" s="10" t="str">
        <f>IF($AK104="","",IF(OR($V104&lt;2.7,$V104&gt;90),"Age OOR",EXP(LN(CQ104)-1.6449*VLOOKUP(CQ$14&amp;"-rse-"&amp;$P104,Equations!$G:$I,3,0))))</f>
        <v/>
      </c>
      <c r="CS104" s="10" t="str">
        <f>IF($AK104="","",IF(OR($V104&lt;2.7,$V104&gt;90),"Age OOR",EXP(LN(CQ104)+1.6449*VLOOKUP(CQ$14&amp;"-rse-"&amp;$P104,Equations!$G:$I,3,0))))</f>
        <v/>
      </c>
      <c r="CT104" s="10" t="str">
        <f t="shared" si="49"/>
        <v/>
      </c>
      <c r="CU104" s="10" t="str">
        <f>IF($AK104="","",IF(OR($V104&lt;2.7,$V104&gt;90),"Age OOR",(LN($AK104)-LN(CQ104))/VLOOKUP(CQ$14&amp;"-rse-"&amp;$P104,Equations!$G:$I,3,0)))</f>
        <v/>
      </c>
      <c r="CV104" s="47"/>
    </row>
    <row r="105" spans="5:100" x14ac:dyDescent="0.2">
      <c r="E105" s="23" t="str">
        <f t="shared" si="25"/>
        <v>Age out of range</v>
      </c>
      <c r="F105" s="23" t="str">
        <f t="shared" si="26"/>
        <v>Age out of range</v>
      </c>
      <c r="G105" s="23" t="str">
        <f t="shared" si="27"/>
        <v>Age out of range</v>
      </c>
      <c r="H105" s="23" t="str">
        <f t="shared" si="28"/>
        <v>Age out of range</v>
      </c>
      <c r="I105" s="23" t="str">
        <f t="shared" si="29"/>
        <v>Age out of range</v>
      </c>
      <c r="J105" s="23" t="str">
        <f t="shared" si="30"/>
        <v>Age out of range</v>
      </c>
      <c r="K105" s="23" t="str">
        <f t="shared" si="31"/>
        <v>Age out of range</v>
      </c>
      <c r="L105" s="23" t="str">
        <f t="shared" si="32"/>
        <v>Age out of range</v>
      </c>
      <c r="M105" s="23" t="str">
        <f t="shared" si="33"/>
        <v>Age out of range</v>
      </c>
      <c r="N105" s="23" t="str">
        <f t="shared" si="34"/>
        <v>Age out of range</v>
      </c>
      <c r="O105" s="23" t="str">
        <f t="shared" si="35"/>
        <v>Age out of range</v>
      </c>
      <c r="P105" s="23" t="str">
        <f t="shared" si="36"/>
        <v>Age out of range</v>
      </c>
      <c r="Q105" s="23" t="e">
        <f t="shared" si="37"/>
        <v>#DIV/0!</v>
      </c>
      <c r="R105" s="17"/>
      <c r="S105" s="23">
        <v>89</v>
      </c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7"/>
      <c r="AM105" s="47"/>
      <c r="AN105" s="10" t="str">
        <f>IF($Z105="","",IF(OR($V105&lt;2.7,$V105&gt;90),"Age OOR",VLOOKUP(AN$14&amp;"-int-"&amp;$E105,Equations!$G:$I,3,0)+VLOOKUP(AN$14&amp;"-sexo-"&amp;$E105,Equations!$G:$I,3,0)*$U105+VLOOKUP(AN$14&amp;"-edad-"&amp;$E105,Equations!$G:$I,3,0)*$V105+VLOOKUP(AN$14&amp;"-est-"&amp;$E105,Equations!$G:$I,3,0)*(1/$W105)+VLOOKUP(AN$14&amp;"-imc-"&amp;$E105,Equations!$G:$I,3,0)*(1/$Q105)))</f>
        <v/>
      </c>
      <c r="AO105" s="10" t="str">
        <f>IF($Z105="","",IF(OR($V105&lt;2.7,$V105&gt;90),"Age OOR",AN105-1.6449*VLOOKUP(AN$14&amp;"-rse-"&amp;$E105,Equations!$G:$I,3,0)))</f>
        <v/>
      </c>
      <c r="AP105" s="10" t="str">
        <f>IF($Z105="","",IF(OR($V105&lt;2.7,$V105&gt;90),"Age OOR",AN105+1.6449*VLOOKUP(AN$14&amp;"-rse-"&amp;$E105,Equations!$G:$I,3,0)))</f>
        <v/>
      </c>
      <c r="AQ105" s="10" t="str">
        <f t="shared" si="38"/>
        <v/>
      </c>
      <c r="AR105" s="10" t="str">
        <f>IF($Z105="","",IF(OR($V105&lt;2.7,$V105&gt;90),"Age OOR",($Z105-AN105)/VLOOKUP(AN$14&amp;"-rse-"&amp;$E105,Equations!$G:$I,3,0)))</f>
        <v/>
      </c>
      <c r="AS105" s="10" t="str">
        <f>IF($AA105="","",IF(OR($V105&lt;2.7,$V105&gt;90),"Age OOR",VLOOKUP(AS$14&amp;"-int-"&amp;$F105,Equations!$G:$I,3,0)+VLOOKUP(AS$14&amp;"-sexo-"&amp;$F105,Equations!$G:$I,3,0)*$U105+VLOOKUP(AS$14&amp;"-edad-"&amp;$F105,Equations!$G:$I,3,0)*$V105+VLOOKUP(AS$14&amp;"-est-"&amp;$F105,Equations!$G:$I,3,0)*(1/$W105)+VLOOKUP(AS$14&amp;"-imc-"&amp;$F105,Equations!$G:$I,3,0)*(1/$Q105)))</f>
        <v/>
      </c>
      <c r="AT105" s="10" t="str">
        <f>IF($AA105="","",IF(OR($V105&lt;2.7,$V105&gt;90),"Age OOR",AS105-1.6449*VLOOKUP(AS$14&amp;"-rse-"&amp;$F105,Equations!$G:$I,3,0)))</f>
        <v/>
      </c>
      <c r="AU105" s="10" t="str">
        <f>IF($AA105="","",IF(OR($V105&lt;2.7,$V105&gt;90),"Age OOR",AS105+1.6449*VLOOKUP(AS$14&amp;"-rse-"&amp;$F105,Equations!$G:$I,3,0)))</f>
        <v/>
      </c>
      <c r="AV105" s="10" t="str">
        <f t="shared" si="39"/>
        <v/>
      </c>
      <c r="AW105" s="10" t="str">
        <f>IF($AA105="","",IF(OR($V105&lt;2.7,$V105&gt;90),"Age OOR",($AA105-AS105)/VLOOKUP(AS$14&amp;"-rse-"&amp;$F105,Equations!$G:$I,3,0)))</f>
        <v/>
      </c>
      <c r="AX105" s="10" t="str">
        <f>IF($AB105="","",IF(OR($V105&lt;2.7,$V105&gt;90),"Age OOR",VLOOKUP(AX$14&amp;"-int-"&amp;$G105,Equations!$G:$I,3,0)+VLOOKUP(AX$14&amp;"-sexo-"&amp;$G105,Equations!$G:$I,3,0)*$U105+VLOOKUP(AX$14&amp;"-edad-"&amp;$G105,Equations!$G:$I,3,0)*$V105+VLOOKUP(AX$14&amp;"-est-"&amp;$G105,Equations!$G:$I,3,0)*(1/$W105)+VLOOKUP(AX$14&amp;"-imc-"&amp;$G105,Equations!$G:$I,3,0)*(1/$Q105)))</f>
        <v/>
      </c>
      <c r="AY105" s="10" t="str">
        <f>IF($AB105="","",IF(OR($V105&lt;2.7,$V105&gt;90),"Age OOR",AX105-1.6449*VLOOKUP(AX$14&amp;"-rse-"&amp;$G105,Equations!$G:$I,3,0)))</f>
        <v/>
      </c>
      <c r="AZ105" s="10" t="str">
        <f>IF($AB105="","",IF(OR($V105&lt;2.7,$V105&gt;90),"Age OOR",AX105+1.6449*VLOOKUP(AX$14&amp;"-rse-"&amp;$G105,Equations!$G:$I,3,0)))</f>
        <v/>
      </c>
      <c r="BA105" s="10" t="str">
        <f t="shared" si="40"/>
        <v/>
      </c>
      <c r="BB105" s="10" t="str">
        <f>IF($AB105="","",IF(OR($V105&lt;2.7,$V105&gt;90),"Age OOR",($AB105-AX105)/VLOOKUP(AX$14&amp;"-rse-"&amp;$G105,Equations!$G:$I,3,0)))</f>
        <v/>
      </c>
      <c r="BC105" s="10" t="str">
        <f>IF($AC105="","",IF(OR($V105&lt;2.7,$V105&gt;90),"Age OOR",VLOOKUP(BC$14&amp;"-int-"&amp;$H105,Equations!$G:$I,3,0)+VLOOKUP(BC$14&amp;"-sexo-"&amp;$H105,Equations!$G:$I,3,0)*$U105+VLOOKUP(BC$14&amp;"-edad-"&amp;$H105,Equations!$G:$I,3,0)*$V105+VLOOKUP(BC$14&amp;"-est-"&amp;$H105,Equations!$G:$I,3,0)*(1/$W105)+VLOOKUP(BC$14&amp;"-imc-"&amp;$H105,Equations!$G:$I,3,0)*(1/$Q105)))</f>
        <v/>
      </c>
      <c r="BD105" s="10" t="str">
        <f>IF($AC105="","",IF(OR($V105&lt;2.7,$V105&gt;90),"Age OOR",BC105-1.6449*VLOOKUP(BC$14&amp;"-rse-"&amp;$H105,Equations!$G:$I,3,0)))</f>
        <v/>
      </c>
      <c r="BE105" s="10" t="str">
        <f>IF($AC105="","",IF(OR($V105&lt;2.7,$V105&gt;90),"Age OOR",BC105+1.6449*VLOOKUP(BC$14&amp;"-rse-"&amp;$H105,Equations!$G:$I,3,0)))</f>
        <v/>
      </c>
      <c r="BF105" s="10" t="str">
        <f t="shared" si="41"/>
        <v/>
      </c>
      <c r="BG105" s="10" t="str">
        <f>IF($AC105="","",IF(OR($V105&lt;2.7,$V105&gt;90),"Age OOR",($AC105-BC105)/VLOOKUP(BC$14&amp;"-rse-"&amp;$H105,Equations!$G:$I,3,0)))</f>
        <v/>
      </c>
      <c r="BH105" s="10" t="str">
        <f>IF($AD105="","",IF(OR($V105&lt;2.7,$V105&gt;90),"Age OOR",VLOOKUP(BH$14&amp;"-int-"&amp;$I105,Equations!$G:$I,3,0)+VLOOKUP(BH$14&amp;"-sexo-"&amp;$I105,Equations!$G:$I,3,0)*$U105+VLOOKUP(BH$14&amp;"-edad-"&amp;$I105,Equations!$G:$I,3,0)*$V105+VLOOKUP(BH$14&amp;"-est-"&amp;$I105,Equations!$G:$I,3,0)*(1/$W105)+VLOOKUP(BH$14&amp;"-imc-"&amp;$I105,Equations!$G:$I,3,0)*(1/$Q105)))</f>
        <v/>
      </c>
      <c r="BI105" s="10" t="str">
        <f>IF($AD105="","",IF(OR($V105&lt;2.7,$V105&gt;90),"Age OOR",BH105-1.6449*VLOOKUP(BH$14&amp;"-rse-"&amp;$I105,Equations!$G:$I,3,0)))</f>
        <v/>
      </c>
      <c r="BJ105" s="10" t="str">
        <f>IF($AD105="","",IF(OR($V105&lt;2.7,$V105&gt;90),"Age OOR",BH105+1.6449*VLOOKUP(BH$14&amp;"-rse-"&amp;$I105,Equations!$G:$I,3,0)))</f>
        <v/>
      </c>
      <c r="BK105" s="10" t="str">
        <f t="shared" si="42"/>
        <v/>
      </c>
      <c r="BL105" s="10" t="str">
        <f>IF($AD105="","",IF(OR($V105&lt;2.7,$V105&gt;90),"Age OOR",($AD105-BH105)/VLOOKUP(BH$14&amp;"-rse-"&amp;$I105,Equations!$G:$I,3,0)))</f>
        <v/>
      </c>
      <c r="BM105" s="10" t="str">
        <f>IF($AE105="","",IF(OR($V105&lt;2.7,$V105&gt;90),"Age OOR",VLOOKUP(BM$14&amp;"-int-"&amp;$J105,Equations!$G:$I,3,0)+VLOOKUP(BM$14&amp;"-sexo-"&amp;$J105,Equations!$G:$I,3,0)*$U105+VLOOKUP(BM$14&amp;"-edad-"&amp;$J105,Equations!$G:$I,3,0)*$V105+VLOOKUP(BM$14&amp;"-est-"&amp;$J105,Equations!$G:$I,3,0)*(1/$W105)+VLOOKUP(BM$14&amp;"-imc-"&amp;$J105,Equations!$G:$I,3,0)*(1/$Q105)))</f>
        <v/>
      </c>
      <c r="BN105" s="10" t="str">
        <f>IF($AE105="","",IF(OR($V105&lt;2.7,$V105&gt;90),"Age OOR",BM105-1.6449*VLOOKUP(BM$14&amp;"-rse-"&amp;$J105,Equations!$G:$I,3,0)))</f>
        <v/>
      </c>
      <c r="BO105" s="10" t="str">
        <f>IF($AE105="","",IF(OR($V105&lt;2.7,$V105&gt;90),"Age OOR",BM105+1.6449*VLOOKUP(BM$14&amp;"-rse-"&amp;$J105,Equations!$G:$I,3,0)))</f>
        <v/>
      </c>
      <c r="BP105" s="10" t="str">
        <f t="shared" si="43"/>
        <v/>
      </c>
      <c r="BQ105" s="10" t="str">
        <f>IF($AE105="","",IF(OR($V105&lt;2.7,$V105&gt;90),"Age OOR",($AE105-BM105)/VLOOKUP(BM$14&amp;"-rse-"&amp;$J105,Equations!$G:$I,3,0)))</f>
        <v/>
      </c>
      <c r="BR105" s="10" t="str">
        <f>IF($AF105="","",IF(OR($V105&lt;2.7,$V105&gt;90),"Age OOR",VLOOKUP(BR$14&amp;"-int-"&amp;$K105,Equations!$G:$I,3,0)+VLOOKUP(BR$14&amp;"-sexo-"&amp;$K105,Equations!$G:$I,3,0)*$U105+VLOOKUP(BR$14&amp;"-edad-"&amp;$K105,Equations!$G:$I,3,0)*$V105+VLOOKUP(BR$14&amp;"-est-"&amp;$K105,Equations!$G:$I,3,0)*(1/$W105)+VLOOKUP(BR$14&amp;"-imc-"&amp;$K105,Equations!$G:$I,3,0)*(1/$Q105)))</f>
        <v/>
      </c>
      <c r="BS105" s="10" t="str">
        <f>IF($AF105="","",IF(OR($V105&lt;2.7,$V105&gt;90),"Age OOR",BR105-1.6449*VLOOKUP(BR$14&amp;"-rse-"&amp;$K105,Equations!$G:$I,3,0)))</f>
        <v/>
      </c>
      <c r="BT105" s="10" t="str">
        <f>IF($AF105="","",IF(OR($V105&lt;2.7,$V105&gt;90),"Age OOR",BR105+1.6449*VLOOKUP(BR$14&amp;"-rse-"&amp;$K105,Equations!$G:$I,3,0)))</f>
        <v/>
      </c>
      <c r="BU105" s="10" t="str">
        <f t="shared" si="44"/>
        <v/>
      </c>
      <c r="BV105" s="10" t="str">
        <f>IF($AF105="","",IF(OR($V105&lt;2.7,$V105&gt;90),"Age OOR",($AF105-BR105)/VLOOKUP(BR$14&amp;"-rse-"&amp;$K105,Equations!$G:$I,3,0)))</f>
        <v/>
      </c>
      <c r="BW105" s="10" t="str">
        <f>IF($AG105="","",IF(OR($V105&lt;2.7,$V105&gt;90),"Age OOR",VLOOKUP(BW$14&amp;"-int-"&amp;$L105,Equations!$G:$I,3,0)+VLOOKUP(BW$14&amp;"-sexo-"&amp;$L105,Equations!$G:$I,3,0)*$U105+VLOOKUP(BW$14&amp;"-edad-"&amp;$L105,Equations!$G:$I,3,0)*$V105+VLOOKUP(BW$14&amp;"-est-"&amp;$L105,Equations!$G:$I,3,0)*(1/$W105)+VLOOKUP(BW$14&amp;"-imc-"&amp;$L105,Equations!$G:$I,3,0)*(1/$Q105)))</f>
        <v/>
      </c>
      <c r="BX105" s="10" t="str">
        <f>IF($AG105="","",IF(OR($V105&lt;2.7,$V105&gt;90),"Age OOR",BW105-1.6449*VLOOKUP(BW$14&amp;"-rse-"&amp;$L105,Equations!$G:$I,3,0)))</f>
        <v/>
      </c>
      <c r="BY105" s="10" t="str">
        <f>IF($AG105="","",IF(OR($V105&lt;2.7,$V105&gt;90),"Age OOR",BW105+1.6449*VLOOKUP(BW$14&amp;"-rse-"&amp;$L105,Equations!$G:$I,3,0)))</f>
        <v/>
      </c>
      <c r="BZ105" s="10" t="str">
        <f t="shared" si="45"/>
        <v/>
      </c>
      <c r="CA105" s="10" t="str">
        <f>IF($AG105="","",IF(OR($V105&lt;2.7,$V105&gt;90),"Age OOR",($AG105-BW105)/VLOOKUP(BW$14&amp;"-rse-"&amp;$L105,Equations!$G:$I,3,0)))</f>
        <v/>
      </c>
      <c r="CB105" s="10" t="str">
        <f>IF($AH105="","",IF(OR($V105&lt;2.7,$V105&gt;90),"Age OOR",VLOOKUP(CB$14&amp;"-int-"&amp;$M105,Equations!$G:$I,3,0)+VLOOKUP(CB$14&amp;"-sexo-"&amp;$M105,Equations!$G:$I,3,0)*$U105+VLOOKUP(CB$14&amp;"-edad-"&amp;$M105,Equations!$G:$I,3,0)*$V105+VLOOKUP(CB$14&amp;"-est-"&amp;$M105,Equations!$G:$I,3,0)*(1/$W105)+VLOOKUP(CB$14&amp;"-imc-"&amp;$M105,Equations!$G:$I,3,0)*(1/$Q105)))</f>
        <v/>
      </c>
      <c r="CC105" s="10" t="str">
        <f>IF($AH105="","",IF(OR($V105&lt;2.7,$V105&gt;90),"Age OOR",CB105-1.6449*VLOOKUP(CB$14&amp;"-rse-"&amp;$M105,Equations!$G:$I,3,0)))</f>
        <v/>
      </c>
      <c r="CD105" s="10" t="str">
        <f>IF($AH105="","",IF(OR($V105&lt;2.7,$V105&gt;90),"Age OOR",CB105+1.6449*VLOOKUP(CB$14&amp;"-rse-"&amp;$M105,Equations!$G:$I,3,0)))</f>
        <v/>
      </c>
      <c r="CE105" s="10" t="str">
        <f t="shared" si="46"/>
        <v/>
      </c>
      <c r="CF105" s="10" t="str">
        <f>IF($AH105="","",IF(OR($V105&lt;2.7,$V105&gt;90),"Age OOR",($AH105-CB105)/VLOOKUP(CB$14&amp;"-rse-"&amp;$M105,Equations!$G:$I,3,0)))</f>
        <v/>
      </c>
      <c r="CG105" s="10" t="str">
        <f>IF($AI105="","",IF(OR($V105&lt;2.7,$V105&gt;90),"Age OOR",VLOOKUP(CG$14&amp;"-int-"&amp;$N105,Equations!$G:$I,3,0)+VLOOKUP(CG$14&amp;"-sexo-"&amp;$N105,Equations!$G:$I,3,0)*$U105+VLOOKUP(CG$14&amp;"-edad-"&amp;$N105,Equations!$G:$I,3,0)*$V105+VLOOKUP(CG$14&amp;"-est-"&amp;$N105,Equations!$G:$I,3,0)*(1/$W105)+VLOOKUP(CG$14&amp;"-imc-"&amp;$N105,Equations!$G:$I,3,0)*(1/$Q105)))</f>
        <v/>
      </c>
      <c r="CH105" s="10" t="str">
        <f>IF($AI105="","",IF(OR($V105&lt;2.7,$V105&gt;90),"Age OOR",CG105-1.6449*VLOOKUP(CG$14&amp;"-rse-"&amp;$N105,Equations!$G:$I,3,0)))</f>
        <v/>
      </c>
      <c r="CI105" s="10" t="str">
        <f>IF($AI105="","",IF(OR($V105&lt;2.7,$V105&gt;90),"Age OOR",CG105+1.6449*VLOOKUP(CG$14&amp;"-rse-"&amp;$N105,Equations!$G:$I,3,0)))</f>
        <v/>
      </c>
      <c r="CJ105" s="10" t="str">
        <f t="shared" si="47"/>
        <v/>
      </c>
      <c r="CK105" s="10" t="str">
        <f>IF($AI105="","",IF(OR($V105&lt;2.7,$V105&gt;90),"Age OOR",($AI105-CG105)/VLOOKUP(CG$14&amp;"-rse-"&amp;$N105,Equations!$G:$I,3,0)))</f>
        <v/>
      </c>
      <c r="CL105" s="10" t="str">
        <f>IF($AJ105="","",IF(OR($V105&lt;2.7,$V105&gt;90),"Age OOR",VLOOKUP(CL$14&amp;"-int-"&amp;$O105,Equations!$G:$I,3,0)+VLOOKUP(CL$14&amp;"-sexo-"&amp;$O105,Equations!$G:$I,3,0)*$U105+VLOOKUP(CL$14&amp;"-edad-"&amp;$O105,Equations!$G:$I,3,0)*$V105+VLOOKUP(CL$14&amp;"-est-"&amp;$O105,Equations!$G:$I,3,0)*(1/$W105)+VLOOKUP(CL$14&amp;"-imc-"&amp;$O105,Equations!$G:$I,3,0)*(1/$Q105)))</f>
        <v/>
      </c>
      <c r="CM105" s="10" t="str">
        <f>IF($AJ105="","",IF(OR($V105&lt;2.7,$V105&gt;90),"Age OOR",CL105-1.6449*VLOOKUP(CL$14&amp;"-rse-"&amp;$O105,Equations!$G:$I,3,0)))</f>
        <v/>
      </c>
      <c r="CN105" s="10" t="str">
        <f>IF($AJ105="","",IF(OR($V105&lt;2.7,$V105&gt;90),"Age OOR",CL105+1.6449*VLOOKUP(CL$14&amp;"-rse-"&amp;$O105,Equations!$G:$I,3,0)))</f>
        <v/>
      </c>
      <c r="CO105" s="10" t="str">
        <f t="shared" si="48"/>
        <v/>
      </c>
      <c r="CP105" s="10" t="str">
        <f>IF($AJ105="","",IF(OR($V105&lt;2.7,$V105&gt;90),"Age OOR",($AJ105-CL105)/VLOOKUP(CL$14&amp;"-rse-"&amp;$O105,Equations!$G:$I,3,0)))</f>
        <v/>
      </c>
      <c r="CQ105" s="10" t="str">
        <f>IF($AK105="","",IF(OR($V105&lt;2.7,$V105&gt;90),"Age OOR",EXP(VLOOKUP(CQ$14&amp;"-int-"&amp;$P105,Equations!$G:$I,3,0)+VLOOKUP(CQ$14&amp;"-sexo-"&amp;$P105,Equations!$G:$I,3,0)*$U105+VLOOKUP(CQ$14&amp;"-edad-"&amp;$P105,Equations!$G:$I,3,0)*$V105+VLOOKUP(CQ$14&amp;"-est-"&amp;$P105,Equations!$G:$I,3,0)*(1/$W105)+VLOOKUP(CQ$14&amp;"-imc-"&amp;$P105,Equations!$G:$I,3,0)*(1/$Q105))))</f>
        <v/>
      </c>
      <c r="CR105" s="10" t="str">
        <f>IF($AK105="","",IF(OR($V105&lt;2.7,$V105&gt;90),"Age OOR",EXP(LN(CQ105)-1.6449*VLOOKUP(CQ$14&amp;"-rse-"&amp;$P105,Equations!$G:$I,3,0))))</f>
        <v/>
      </c>
      <c r="CS105" s="10" t="str">
        <f>IF($AK105="","",IF(OR($V105&lt;2.7,$V105&gt;90),"Age OOR",EXP(LN(CQ105)+1.6449*VLOOKUP(CQ$14&amp;"-rse-"&amp;$P105,Equations!$G:$I,3,0))))</f>
        <v/>
      </c>
      <c r="CT105" s="10" t="str">
        <f t="shared" si="49"/>
        <v/>
      </c>
      <c r="CU105" s="10" t="str">
        <f>IF($AK105="","",IF(OR($V105&lt;2.7,$V105&gt;90),"Age OOR",(LN($AK105)-LN(CQ105))/VLOOKUP(CQ$14&amp;"-rse-"&amp;$P105,Equations!$G:$I,3,0)))</f>
        <v/>
      </c>
      <c r="CV105" s="47"/>
    </row>
    <row r="106" spans="5:100" x14ac:dyDescent="0.2">
      <c r="E106" s="23" t="str">
        <f t="shared" si="25"/>
        <v>Age out of range</v>
      </c>
      <c r="F106" s="23" t="str">
        <f t="shared" si="26"/>
        <v>Age out of range</v>
      </c>
      <c r="G106" s="23" t="str">
        <f t="shared" si="27"/>
        <v>Age out of range</v>
      </c>
      <c r="H106" s="23" t="str">
        <f t="shared" si="28"/>
        <v>Age out of range</v>
      </c>
      <c r="I106" s="23" t="str">
        <f t="shared" si="29"/>
        <v>Age out of range</v>
      </c>
      <c r="J106" s="23" t="str">
        <f t="shared" si="30"/>
        <v>Age out of range</v>
      </c>
      <c r="K106" s="23" t="str">
        <f t="shared" si="31"/>
        <v>Age out of range</v>
      </c>
      <c r="L106" s="23" t="str">
        <f t="shared" si="32"/>
        <v>Age out of range</v>
      </c>
      <c r="M106" s="23" t="str">
        <f t="shared" si="33"/>
        <v>Age out of range</v>
      </c>
      <c r="N106" s="23" t="str">
        <f t="shared" si="34"/>
        <v>Age out of range</v>
      </c>
      <c r="O106" s="23" t="str">
        <f t="shared" si="35"/>
        <v>Age out of range</v>
      </c>
      <c r="P106" s="23" t="str">
        <f t="shared" si="36"/>
        <v>Age out of range</v>
      </c>
      <c r="Q106" s="23" t="e">
        <f t="shared" si="37"/>
        <v>#DIV/0!</v>
      </c>
      <c r="R106" s="17"/>
      <c r="S106" s="23">
        <v>90</v>
      </c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7"/>
      <c r="AM106" s="47"/>
      <c r="AN106" s="10" t="str">
        <f>IF($Z106="","",IF(OR($V106&lt;2.7,$V106&gt;90),"Age OOR",VLOOKUP(AN$14&amp;"-int-"&amp;$E106,Equations!$G:$I,3,0)+VLOOKUP(AN$14&amp;"-sexo-"&amp;$E106,Equations!$G:$I,3,0)*$U106+VLOOKUP(AN$14&amp;"-edad-"&amp;$E106,Equations!$G:$I,3,0)*$V106+VLOOKUP(AN$14&amp;"-est-"&amp;$E106,Equations!$G:$I,3,0)*(1/$W106)+VLOOKUP(AN$14&amp;"-imc-"&amp;$E106,Equations!$G:$I,3,0)*(1/$Q106)))</f>
        <v/>
      </c>
      <c r="AO106" s="10" t="str">
        <f>IF($Z106="","",IF(OR($V106&lt;2.7,$V106&gt;90),"Age OOR",AN106-1.6449*VLOOKUP(AN$14&amp;"-rse-"&amp;$E106,Equations!$G:$I,3,0)))</f>
        <v/>
      </c>
      <c r="AP106" s="10" t="str">
        <f>IF($Z106="","",IF(OR($V106&lt;2.7,$V106&gt;90),"Age OOR",AN106+1.6449*VLOOKUP(AN$14&amp;"-rse-"&amp;$E106,Equations!$G:$I,3,0)))</f>
        <v/>
      </c>
      <c r="AQ106" s="10" t="str">
        <f t="shared" si="38"/>
        <v/>
      </c>
      <c r="AR106" s="10" t="str">
        <f>IF($Z106="","",IF(OR($V106&lt;2.7,$V106&gt;90),"Age OOR",($Z106-AN106)/VLOOKUP(AN$14&amp;"-rse-"&amp;$E106,Equations!$G:$I,3,0)))</f>
        <v/>
      </c>
      <c r="AS106" s="10" t="str">
        <f>IF($AA106="","",IF(OR($V106&lt;2.7,$V106&gt;90),"Age OOR",VLOOKUP(AS$14&amp;"-int-"&amp;$F106,Equations!$G:$I,3,0)+VLOOKUP(AS$14&amp;"-sexo-"&amp;$F106,Equations!$G:$I,3,0)*$U106+VLOOKUP(AS$14&amp;"-edad-"&amp;$F106,Equations!$G:$I,3,0)*$V106+VLOOKUP(AS$14&amp;"-est-"&amp;$F106,Equations!$G:$I,3,0)*(1/$W106)+VLOOKUP(AS$14&amp;"-imc-"&amp;$F106,Equations!$G:$I,3,0)*(1/$Q106)))</f>
        <v/>
      </c>
      <c r="AT106" s="10" t="str">
        <f>IF($AA106="","",IF(OR($V106&lt;2.7,$V106&gt;90),"Age OOR",AS106-1.6449*VLOOKUP(AS$14&amp;"-rse-"&amp;$F106,Equations!$G:$I,3,0)))</f>
        <v/>
      </c>
      <c r="AU106" s="10" t="str">
        <f>IF($AA106="","",IF(OR($V106&lt;2.7,$V106&gt;90),"Age OOR",AS106+1.6449*VLOOKUP(AS$14&amp;"-rse-"&amp;$F106,Equations!$G:$I,3,0)))</f>
        <v/>
      </c>
      <c r="AV106" s="10" t="str">
        <f t="shared" si="39"/>
        <v/>
      </c>
      <c r="AW106" s="10" t="str">
        <f>IF($AA106="","",IF(OR($V106&lt;2.7,$V106&gt;90),"Age OOR",($AA106-AS106)/VLOOKUP(AS$14&amp;"-rse-"&amp;$F106,Equations!$G:$I,3,0)))</f>
        <v/>
      </c>
      <c r="AX106" s="10" t="str">
        <f>IF($AB106="","",IF(OR($V106&lt;2.7,$V106&gt;90),"Age OOR",VLOOKUP(AX$14&amp;"-int-"&amp;$G106,Equations!$G:$I,3,0)+VLOOKUP(AX$14&amp;"-sexo-"&amp;$G106,Equations!$G:$I,3,0)*$U106+VLOOKUP(AX$14&amp;"-edad-"&amp;$G106,Equations!$G:$I,3,0)*$V106+VLOOKUP(AX$14&amp;"-est-"&amp;$G106,Equations!$G:$I,3,0)*(1/$W106)+VLOOKUP(AX$14&amp;"-imc-"&amp;$G106,Equations!$G:$I,3,0)*(1/$Q106)))</f>
        <v/>
      </c>
      <c r="AY106" s="10" t="str">
        <f>IF($AB106="","",IF(OR($V106&lt;2.7,$V106&gt;90),"Age OOR",AX106-1.6449*VLOOKUP(AX$14&amp;"-rse-"&amp;$G106,Equations!$G:$I,3,0)))</f>
        <v/>
      </c>
      <c r="AZ106" s="10" t="str">
        <f>IF($AB106="","",IF(OR($V106&lt;2.7,$V106&gt;90),"Age OOR",AX106+1.6449*VLOOKUP(AX$14&amp;"-rse-"&amp;$G106,Equations!$G:$I,3,0)))</f>
        <v/>
      </c>
      <c r="BA106" s="10" t="str">
        <f t="shared" si="40"/>
        <v/>
      </c>
      <c r="BB106" s="10" t="str">
        <f>IF($AB106="","",IF(OR($V106&lt;2.7,$V106&gt;90),"Age OOR",($AB106-AX106)/VLOOKUP(AX$14&amp;"-rse-"&amp;$G106,Equations!$G:$I,3,0)))</f>
        <v/>
      </c>
      <c r="BC106" s="10" t="str">
        <f>IF($AC106="","",IF(OR($V106&lt;2.7,$V106&gt;90),"Age OOR",VLOOKUP(BC$14&amp;"-int-"&amp;$H106,Equations!$G:$I,3,0)+VLOOKUP(BC$14&amp;"-sexo-"&amp;$H106,Equations!$G:$I,3,0)*$U106+VLOOKUP(BC$14&amp;"-edad-"&amp;$H106,Equations!$G:$I,3,0)*$V106+VLOOKUP(BC$14&amp;"-est-"&amp;$H106,Equations!$G:$I,3,0)*(1/$W106)+VLOOKUP(BC$14&amp;"-imc-"&amp;$H106,Equations!$G:$I,3,0)*(1/$Q106)))</f>
        <v/>
      </c>
      <c r="BD106" s="10" t="str">
        <f>IF($AC106="","",IF(OR($V106&lt;2.7,$V106&gt;90),"Age OOR",BC106-1.6449*VLOOKUP(BC$14&amp;"-rse-"&amp;$H106,Equations!$G:$I,3,0)))</f>
        <v/>
      </c>
      <c r="BE106" s="10" t="str">
        <f>IF($AC106="","",IF(OR($V106&lt;2.7,$V106&gt;90),"Age OOR",BC106+1.6449*VLOOKUP(BC$14&amp;"-rse-"&amp;$H106,Equations!$G:$I,3,0)))</f>
        <v/>
      </c>
      <c r="BF106" s="10" t="str">
        <f t="shared" si="41"/>
        <v/>
      </c>
      <c r="BG106" s="10" t="str">
        <f>IF($AC106="","",IF(OR($V106&lt;2.7,$V106&gt;90),"Age OOR",($AC106-BC106)/VLOOKUP(BC$14&amp;"-rse-"&amp;$H106,Equations!$G:$I,3,0)))</f>
        <v/>
      </c>
      <c r="BH106" s="10" t="str">
        <f>IF($AD106="","",IF(OR($V106&lt;2.7,$V106&gt;90),"Age OOR",VLOOKUP(BH$14&amp;"-int-"&amp;$I106,Equations!$G:$I,3,0)+VLOOKUP(BH$14&amp;"-sexo-"&amp;$I106,Equations!$G:$I,3,0)*$U106+VLOOKUP(BH$14&amp;"-edad-"&amp;$I106,Equations!$G:$I,3,0)*$V106+VLOOKUP(BH$14&amp;"-est-"&amp;$I106,Equations!$G:$I,3,0)*(1/$W106)+VLOOKUP(BH$14&amp;"-imc-"&amp;$I106,Equations!$G:$I,3,0)*(1/$Q106)))</f>
        <v/>
      </c>
      <c r="BI106" s="10" t="str">
        <f>IF($AD106="","",IF(OR($V106&lt;2.7,$V106&gt;90),"Age OOR",BH106-1.6449*VLOOKUP(BH$14&amp;"-rse-"&amp;$I106,Equations!$G:$I,3,0)))</f>
        <v/>
      </c>
      <c r="BJ106" s="10" t="str">
        <f>IF($AD106="","",IF(OR($V106&lt;2.7,$V106&gt;90),"Age OOR",BH106+1.6449*VLOOKUP(BH$14&amp;"-rse-"&amp;$I106,Equations!$G:$I,3,0)))</f>
        <v/>
      </c>
      <c r="BK106" s="10" t="str">
        <f t="shared" si="42"/>
        <v/>
      </c>
      <c r="BL106" s="10" t="str">
        <f>IF($AD106="","",IF(OR($V106&lt;2.7,$V106&gt;90),"Age OOR",($AD106-BH106)/VLOOKUP(BH$14&amp;"-rse-"&amp;$I106,Equations!$G:$I,3,0)))</f>
        <v/>
      </c>
      <c r="BM106" s="10" t="str">
        <f>IF($AE106="","",IF(OR($V106&lt;2.7,$V106&gt;90),"Age OOR",VLOOKUP(BM$14&amp;"-int-"&amp;$J106,Equations!$G:$I,3,0)+VLOOKUP(BM$14&amp;"-sexo-"&amp;$J106,Equations!$G:$I,3,0)*$U106+VLOOKUP(BM$14&amp;"-edad-"&amp;$J106,Equations!$G:$I,3,0)*$V106+VLOOKUP(BM$14&amp;"-est-"&amp;$J106,Equations!$G:$I,3,0)*(1/$W106)+VLOOKUP(BM$14&amp;"-imc-"&amp;$J106,Equations!$G:$I,3,0)*(1/$Q106)))</f>
        <v/>
      </c>
      <c r="BN106" s="10" t="str">
        <f>IF($AE106="","",IF(OR($V106&lt;2.7,$V106&gt;90),"Age OOR",BM106-1.6449*VLOOKUP(BM$14&amp;"-rse-"&amp;$J106,Equations!$G:$I,3,0)))</f>
        <v/>
      </c>
      <c r="BO106" s="10" t="str">
        <f>IF($AE106="","",IF(OR($V106&lt;2.7,$V106&gt;90),"Age OOR",BM106+1.6449*VLOOKUP(BM$14&amp;"-rse-"&amp;$J106,Equations!$G:$I,3,0)))</f>
        <v/>
      </c>
      <c r="BP106" s="10" t="str">
        <f t="shared" si="43"/>
        <v/>
      </c>
      <c r="BQ106" s="10" t="str">
        <f>IF($AE106="","",IF(OR($V106&lt;2.7,$V106&gt;90),"Age OOR",($AE106-BM106)/VLOOKUP(BM$14&amp;"-rse-"&amp;$J106,Equations!$G:$I,3,0)))</f>
        <v/>
      </c>
      <c r="BR106" s="10" t="str">
        <f>IF($AF106="","",IF(OR($V106&lt;2.7,$V106&gt;90),"Age OOR",VLOOKUP(BR$14&amp;"-int-"&amp;$K106,Equations!$G:$I,3,0)+VLOOKUP(BR$14&amp;"-sexo-"&amp;$K106,Equations!$G:$I,3,0)*$U106+VLOOKUP(BR$14&amp;"-edad-"&amp;$K106,Equations!$G:$I,3,0)*$V106+VLOOKUP(BR$14&amp;"-est-"&amp;$K106,Equations!$G:$I,3,0)*(1/$W106)+VLOOKUP(BR$14&amp;"-imc-"&amp;$K106,Equations!$G:$I,3,0)*(1/$Q106)))</f>
        <v/>
      </c>
      <c r="BS106" s="10" t="str">
        <f>IF($AF106="","",IF(OR($V106&lt;2.7,$V106&gt;90),"Age OOR",BR106-1.6449*VLOOKUP(BR$14&amp;"-rse-"&amp;$K106,Equations!$G:$I,3,0)))</f>
        <v/>
      </c>
      <c r="BT106" s="10" t="str">
        <f>IF($AF106="","",IF(OR($V106&lt;2.7,$V106&gt;90),"Age OOR",BR106+1.6449*VLOOKUP(BR$14&amp;"-rse-"&amp;$K106,Equations!$G:$I,3,0)))</f>
        <v/>
      </c>
      <c r="BU106" s="10" t="str">
        <f t="shared" si="44"/>
        <v/>
      </c>
      <c r="BV106" s="10" t="str">
        <f>IF($AF106="","",IF(OR($V106&lt;2.7,$V106&gt;90),"Age OOR",($AF106-BR106)/VLOOKUP(BR$14&amp;"-rse-"&amp;$K106,Equations!$G:$I,3,0)))</f>
        <v/>
      </c>
      <c r="BW106" s="10" t="str">
        <f>IF($AG106="","",IF(OR($V106&lt;2.7,$V106&gt;90),"Age OOR",VLOOKUP(BW$14&amp;"-int-"&amp;$L106,Equations!$G:$I,3,0)+VLOOKUP(BW$14&amp;"-sexo-"&amp;$L106,Equations!$G:$I,3,0)*$U106+VLOOKUP(BW$14&amp;"-edad-"&amp;$L106,Equations!$G:$I,3,0)*$V106+VLOOKUP(BW$14&amp;"-est-"&amp;$L106,Equations!$G:$I,3,0)*(1/$W106)+VLOOKUP(BW$14&amp;"-imc-"&amp;$L106,Equations!$G:$I,3,0)*(1/$Q106)))</f>
        <v/>
      </c>
      <c r="BX106" s="10" t="str">
        <f>IF($AG106="","",IF(OR($V106&lt;2.7,$V106&gt;90),"Age OOR",BW106-1.6449*VLOOKUP(BW$14&amp;"-rse-"&amp;$L106,Equations!$G:$I,3,0)))</f>
        <v/>
      </c>
      <c r="BY106" s="10" t="str">
        <f>IF($AG106="","",IF(OR($V106&lt;2.7,$V106&gt;90),"Age OOR",BW106+1.6449*VLOOKUP(BW$14&amp;"-rse-"&amp;$L106,Equations!$G:$I,3,0)))</f>
        <v/>
      </c>
      <c r="BZ106" s="10" t="str">
        <f t="shared" si="45"/>
        <v/>
      </c>
      <c r="CA106" s="10" t="str">
        <f>IF($AG106="","",IF(OR($V106&lt;2.7,$V106&gt;90),"Age OOR",($AG106-BW106)/VLOOKUP(BW$14&amp;"-rse-"&amp;$L106,Equations!$G:$I,3,0)))</f>
        <v/>
      </c>
      <c r="CB106" s="10" t="str">
        <f>IF($AH106="","",IF(OR($V106&lt;2.7,$V106&gt;90),"Age OOR",VLOOKUP(CB$14&amp;"-int-"&amp;$M106,Equations!$G:$I,3,0)+VLOOKUP(CB$14&amp;"-sexo-"&amp;$M106,Equations!$G:$I,3,0)*$U106+VLOOKUP(CB$14&amp;"-edad-"&amp;$M106,Equations!$G:$I,3,0)*$V106+VLOOKUP(CB$14&amp;"-est-"&amp;$M106,Equations!$G:$I,3,0)*(1/$W106)+VLOOKUP(CB$14&amp;"-imc-"&amp;$M106,Equations!$G:$I,3,0)*(1/$Q106)))</f>
        <v/>
      </c>
      <c r="CC106" s="10" t="str">
        <f>IF($AH106="","",IF(OR($V106&lt;2.7,$V106&gt;90),"Age OOR",CB106-1.6449*VLOOKUP(CB$14&amp;"-rse-"&amp;$M106,Equations!$G:$I,3,0)))</f>
        <v/>
      </c>
      <c r="CD106" s="10" t="str">
        <f>IF($AH106="","",IF(OR($V106&lt;2.7,$V106&gt;90),"Age OOR",CB106+1.6449*VLOOKUP(CB$14&amp;"-rse-"&amp;$M106,Equations!$G:$I,3,0)))</f>
        <v/>
      </c>
      <c r="CE106" s="10" t="str">
        <f t="shared" si="46"/>
        <v/>
      </c>
      <c r="CF106" s="10" t="str">
        <f>IF($AH106="","",IF(OR($V106&lt;2.7,$V106&gt;90),"Age OOR",($AH106-CB106)/VLOOKUP(CB$14&amp;"-rse-"&amp;$M106,Equations!$G:$I,3,0)))</f>
        <v/>
      </c>
      <c r="CG106" s="10" t="str">
        <f>IF($AI106="","",IF(OR($V106&lt;2.7,$V106&gt;90),"Age OOR",VLOOKUP(CG$14&amp;"-int-"&amp;$N106,Equations!$G:$I,3,0)+VLOOKUP(CG$14&amp;"-sexo-"&amp;$N106,Equations!$G:$I,3,0)*$U106+VLOOKUP(CG$14&amp;"-edad-"&amp;$N106,Equations!$G:$I,3,0)*$V106+VLOOKUP(CG$14&amp;"-est-"&amp;$N106,Equations!$G:$I,3,0)*(1/$W106)+VLOOKUP(CG$14&amp;"-imc-"&amp;$N106,Equations!$G:$I,3,0)*(1/$Q106)))</f>
        <v/>
      </c>
      <c r="CH106" s="10" t="str">
        <f>IF($AI106="","",IF(OR($V106&lt;2.7,$V106&gt;90),"Age OOR",CG106-1.6449*VLOOKUP(CG$14&amp;"-rse-"&amp;$N106,Equations!$G:$I,3,0)))</f>
        <v/>
      </c>
      <c r="CI106" s="10" t="str">
        <f>IF($AI106="","",IF(OR($V106&lt;2.7,$V106&gt;90),"Age OOR",CG106+1.6449*VLOOKUP(CG$14&amp;"-rse-"&amp;$N106,Equations!$G:$I,3,0)))</f>
        <v/>
      </c>
      <c r="CJ106" s="10" t="str">
        <f t="shared" si="47"/>
        <v/>
      </c>
      <c r="CK106" s="10" t="str">
        <f>IF($AI106="","",IF(OR($V106&lt;2.7,$V106&gt;90),"Age OOR",($AI106-CG106)/VLOOKUP(CG$14&amp;"-rse-"&amp;$N106,Equations!$G:$I,3,0)))</f>
        <v/>
      </c>
      <c r="CL106" s="10" t="str">
        <f>IF($AJ106="","",IF(OR($V106&lt;2.7,$V106&gt;90),"Age OOR",VLOOKUP(CL$14&amp;"-int-"&amp;$O106,Equations!$G:$I,3,0)+VLOOKUP(CL$14&amp;"-sexo-"&amp;$O106,Equations!$G:$I,3,0)*$U106+VLOOKUP(CL$14&amp;"-edad-"&amp;$O106,Equations!$G:$I,3,0)*$V106+VLOOKUP(CL$14&amp;"-est-"&amp;$O106,Equations!$G:$I,3,0)*(1/$W106)+VLOOKUP(CL$14&amp;"-imc-"&amp;$O106,Equations!$G:$I,3,0)*(1/$Q106)))</f>
        <v/>
      </c>
      <c r="CM106" s="10" t="str">
        <f>IF($AJ106="","",IF(OR($V106&lt;2.7,$V106&gt;90),"Age OOR",CL106-1.6449*VLOOKUP(CL$14&amp;"-rse-"&amp;$O106,Equations!$G:$I,3,0)))</f>
        <v/>
      </c>
      <c r="CN106" s="10" t="str">
        <f>IF($AJ106="","",IF(OR($V106&lt;2.7,$V106&gt;90),"Age OOR",CL106+1.6449*VLOOKUP(CL$14&amp;"-rse-"&amp;$O106,Equations!$G:$I,3,0)))</f>
        <v/>
      </c>
      <c r="CO106" s="10" t="str">
        <f t="shared" si="48"/>
        <v/>
      </c>
      <c r="CP106" s="10" t="str">
        <f>IF($AJ106="","",IF(OR($V106&lt;2.7,$V106&gt;90),"Age OOR",($AJ106-CL106)/VLOOKUP(CL$14&amp;"-rse-"&amp;$O106,Equations!$G:$I,3,0)))</f>
        <v/>
      </c>
      <c r="CQ106" s="10" t="str">
        <f>IF($AK106="","",IF(OR($V106&lt;2.7,$V106&gt;90),"Age OOR",EXP(VLOOKUP(CQ$14&amp;"-int-"&amp;$P106,Equations!$G:$I,3,0)+VLOOKUP(CQ$14&amp;"-sexo-"&amp;$P106,Equations!$G:$I,3,0)*$U106+VLOOKUP(CQ$14&amp;"-edad-"&amp;$P106,Equations!$G:$I,3,0)*$V106+VLOOKUP(CQ$14&amp;"-est-"&amp;$P106,Equations!$G:$I,3,0)*(1/$W106)+VLOOKUP(CQ$14&amp;"-imc-"&amp;$P106,Equations!$G:$I,3,0)*(1/$Q106))))</f>
        <v/>
      </c>
      <c r="CR106" s="10" t="str">
        <f>IF($AK106="","",IF(OR($V106&lt;2.7,$V106&gt;90),"Age OOR",EXP(LN(CQ106)-1.6449*VLOOKUP(CQ$14&amp;"-rse-"&amp;$P106,Equations!$G:$I,3,0))))</f>
        <v/>
      </c>
      <c r="CS106" s="10" t="str">
        <f>IF($AK106="","",IF(OR($V106&lt;2.7,$V106&gt;90),"Age OOR",EXP(LN(CQ106)+1.6449*VLOOKUP(CQ$14&amp;"-rse-"&amp;$P106,Equations!$G:$I,3,0))))</f>
        <v/>
      </c>
      <c r="CT106" s="10" t="str">
        <f t="shared" si="49"/>
        <v/>
      </c>
      <c r="CU106" s="10" t="str">
        <f>IF($AK106="","",IF(OR($V106&lt;2.7,$V106&gt;90),"Age OOR",(LN($AK106)-LN(CQ106))/VLOOKUP(CQ$14&amp;"-rse-"&amp;$P106,Equations!$G:$I,3,0)))</f>
        <v/>
      </c>
      <c r="CV106" s="47"/>
    </row>
    <row r="107" spans="5:100" x14ac:dyDescent="0.2">
      <c r="E107" s="23" t="str">
        <f t="shared" si="25"/>
        <v>Age out of range</v>
      </c>
      <c r="F107" s="23" t="str">
        <f t="shared" si="26"/>
        <v>Age out of range</v>
      </c>
      <c r="G107" s="23" t="str">
        <f t="shared" si="27"/>
        <v>Age out of range</v>
      </c>
      <c r="H107" s="23" t="str">
        <f t="shared" si="28"/>
        <v>Age out of range</v>
      </c>
      <c r="I107" s="23" t="str">
        <f t="shared" si="29"/>
        <v>Age out of range</v>
      </c>
      <c r="J107" s="23" t="str">
        <f t="shared" si="30"/>
        <v>Age out of range</v>
      </c>
      <c r="K107" s="23" t="str">
        <f t="shared" si="31"/>
        <v>Age out of range</v>
      </c>
      <c r="L107" s="23" t="str">
        <f t="shared" si="32"/>
        <v>Age out of range</v>
      </c>
      <c r="M107" s="23" t="str">
        <f t="shared" si="33"/>
        <v>Age out of range</v>
      </c>
      <c r="N107" s="23" t="str">
        <f t="shared" si="34"/>
        <v>Age out of range</v>
      </c>
      <c r="O107" s="23" t="str">
        <f t="shared" si="35"/>
        <v>Age out of range</v>
      </c>
      <c r="P107" s="23" t="str">
        <f t="shared" si="36"/>
        <v>Age out of range</v>
      </c>
      <c r="Q107" s="23" t="e">
        <f t="shared" si="37"/>
        <v>#DIV/0!</v>
      </c>
      <c r="R107" s="17"/>
      <c r="S107" s="23">
        <v>91</v>
      </c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7"/>
      <c r="AM107" s="47"/>
      <c r="AN107" s="10" t="str">
        <f>IF($Z107="","",IF(OR($V107&lt;2.7,$V107&gt;90),"Age OOR",VLOOKUP(AN$14&amp;"-int-"&amp;$E107,Equations!$G:$I,3,0)+VLOOKUP(AN$14&amp;"-sexo-"&amp;$E107,Equations!$G:$I,3,0)*$U107+VLOOKUP(AN$14&amp;"-edad-"&amp;$E107,Equations!$G:$I,3,0)*$V107+VLOOKUP(AN$14&amp;"-est-"&amp;$E107,Equations!$G:$I,3,0)*(1/$W107)+VLOOKUP(AN$14&amp;"-imc-"&amp;$E107,Equations!$G:$I,3,0)*(1/$Q107)))</f>
        <v/>
      </c>
      <c r="AO107" s="10" t="str">
        <f>IF($Z107="","",IF(OR($V107&lt;2.7,$V107&gt;90),"Age OOR",AN107-1.6449*VLOOKUP(AN$14&amp;"-rse-"&amp;$E107,Equations!$G:$I,3,0)))</f>
        <v/>
      </c>
      <c r="AP107" s="10" t="str">
        <f>IF($Z107="","",IF(OR($V107&lt;2.7,$V107&gt;90),"Age OOR",AN107+1.6449*VLOOKUP(AN$14&amp;"-rse-"&amp;$E107,Equations!$G:$I,3,0)))</f>
        <v/>
      </c>
      <c r="AQ107" s="10" t="str">
        <f t="shared" si="38"/>
        <v/>
      </c>
      <c r="AR107" s="10" t="str">
        <f>IF($Z107="","",IF(OR($V107&lt;2.7,$V107&gt;90),"Age OOR",($Z107-AN107)/VLOOKUP(AN$14&amp;"-rse-"&amp;$E107,Equations!$G:$I,3,0)))</f>
        <v/>
      </c>
      <c r="AS107" s="10" t="str">
        <f>IF($AA107="","",IF(OR($V107&lt;2.7,$V107&gt;90),"Age OOR",VLOOKUP(AS$14&amp;"-int-"&amp;$F107,Equations!$G:$I,3,0)+VLOOKUP(AS$14&amp;"-sexo-"&amp;$F107,Equations!$G:$I,3,0)*$U107+VLOOKUP(AS$14&amp;"-edad-"&amp;$F107,Equations!$G:$I,3,0)*$V107+VLOOKUP(AS$14&amp;"-est-"&amp;$F107,Equations!$G:$I,3,0)*(1/$W107)+VLOOKUP(AS$14&amp;"-imc-"&amp;$F107,Equations!$G:$I,3,0)*(1/$Q107)))</f>
        <v/>
      </c>
      <c r="AT107" s="10" t="str">
        <f>IF($AA107="","",IF(OR($V107&lt;2.7,$V107&gt;90),"Age OOR",AS107-1.6449*VLOOKUP(AS$14&amp;"-rse-"&amp;$F107,Equations!$G:$I,3,0)))</f>
        <v/>
      </c>
      <c r="AU107" s="10" t="str">
        <f>IF($AA107="","",IF(OR($V107&lt;2.7,$V107&gt;90),"Age OOR",AS107+1.6449*VLOOKUP(AS$14&amp;"-rse-"&amp;$F107,Equations!$G:$I,3,0)))</f>
        <v/>
      </c>
      <c r="AV107" s="10" t="str">
        <f t="shared" si="39"/>
        <v/>
      </c>
      <c r="AW107" s="10" t="str">
        <f>IF($AA107="","",IF(OR($V107&lt;2.7,$V107&gt;90),"Age OOR",($AA107-AS107)/VLOOKUP(AS$14&amp;"-rse-"&amp;$F107,Equations!$G:$I,3,0)))</f>
        <v/>
      </c>
      <c r="AX107" s="10" t="str">
        <f>IF($AB107="","",IF(OR($V107&lt;2.7,$V107&gt;90),"Age OOR",VLOOKUP(AX$14&amp;"-int-"&amp;$G107,Equations!$G:$I,3,0)+VLOOKUP(AX$14&amp;"-sexo-"&amp;$G107,Equations!$G:$I,3,0)*$U107+VLOOKUP(AX$14&amp;"-edad-"&amp;$G107,Equations!$G:$I,3,0)*$V107+VLOOKUP(AX$14&amp;"-est-"&amp;$G107,Equations!$G:$I,3,0)*(1/$W107)+VLOOKUP(AX$14&amp;"-imc-"&amp;$G107,Equations!$G:$I,3,0)*(1/$Q107)))</f>
        <v/>
      </c>
      <c r="AY107" s="10" t="str">
        <f>IF($AB107="","",IF(OR($V107&lt;2.7,$V107&gt;90),"Age OOR",AX107-1.6449*VLOOKUP(AX$14&amp;"-rse-"&amp;$G107,Equations!$G:$I,3,0)))</f>
        <v/>
      </c>
      <c r="AZ107" s="10" t="str">
        <f>IF($AB107="","",IF(OR($V107&lt;2.7,$V107&gt;90),"Age OOR",AX107+1.6449*VLOOKUP(AX$14&amp;"-rse-"&amp;$G107,Equations!$G:$I,3,0)))</f>
        <v/>
      </c>
      <c r="BA107" s="10" t="str">
        <f t="shared" si="40"/>
        <v/>
      </c>
      <c r="BB107" s="10" t="str">
        <f>IF($AB107="","",IF(OR($V107&lt;2.7,$V107&gt;90),"Age OOR",($AB107-AX107)/VLOOKUP(AX$14&amp;"-rse-"&amp;$G107,Equations!$G:$I,3,0)))</f>
        <v/>
      </c>
      <c r="BC107" s="10" t="str">
        <f>IF($AC107="","",IF(OR($V107&lt;2.7,$V107&gt;90),"Age OOR",VLOOKUP(BC$14&amp;"-int-"&amp;$H107,Equations!$G:$I,3,0)+VLOOKUP(BC$14&amp;"-sexo-"&amp;$H107,Equations!$G:$I,3,0)*$U107+VLOOKUP(BC$14&amp;"-edad-"&amp;$H107,Equations!$G:$I,3,0)*$V107+VLOOKUP(BC$14&amp;"-est-"&amp;$H107,Equations!$G:$I,3,0)*(1/$W107)+VLOOKUP(BC$14&amp;"-imc-"&amp;$H107,Equations!$G:$I,3,0)*(1/$Q107)))</f>
        <v/>
      </c>
      <c r="BD107" s="10" t="str">
        <f>IF($AC107="","",IF(OR($V107&lt;2.7,$V107&gt;90),"Age OOR",BC107-1.6449*VLOOKUP(BC$14&amp;"-rse-"&amp;$H107,Equations!$G:$I,3,0)))</f>
        <v/>
      </c>
      <c r="BE107" s="10" t="str">
        <f>IF($AC107="","",IF(OR($V107&lt;2.7,$V107&gt;90),"Age OOR",BC107+1.6449*VLOOKUP(BC$14&amp;"-rse-"&amp;$H107,Equations!$G:$I,3,0)))</f>
        <v/>
      </c>
      <c r="BF107" s="10" t="str">
        <f t="shared" si="41"/>
        <v/>
      </c>
      <c r="BG107" s="10" t="str">
        <f>IF($AC107="","",IF(OR($V107&lt;2.7,$V107&gt;90),"Age OOR",($AC107-BC107)/VLOOKUP(BC$14&amp;"-rse-"&amp;$H107,Equations!$G:$I,3,0)))</f>
        <v/>
      </c>
      <c r="BH107" s="10" t="str">
        <f>IF($AD107="","",IF(OR($V107&lt;2.7,$V107&gt;90),"Age OOR",VLOOKUP(BH$14&amp;"-int-"&amp;$I107,Equations!$G:$I,3,0)+VLOOKUP(BH$14&amp;"-sexo-"&amp;$I107,Equations!$G:$I,3,0)*$U107+VLOOKUP(BH$14&amp;"-edad-"&amp;$I107,Equations!$G:$I,3,0)*$V107+VLOOKUP(BH$14&amp;"-est-"&amp;$I107,Equations!$G:$I,3,0)*(1/$W107)+VLOOKUP(BH$14&amp;"-imc-"&amp;$I107,Equations!$G:$I,3,0)*(1/$Q107)))</f>
        <v/>
      </c>
      <c r="BI107" s="10" t="str">
        <f>IF($AD107="","",IF(OR($V107&lt;2.7,$V107&gt;90),"Age OOR",BH107-1.6449*VLOOKUP(BH$14&amp;"-rse-"&amp;$I107,Equations!$G:$I,3,0)))</f>
        <v/>
      </c>
      <c r="BJ107" s="10" t="str">
        <f>IF($AD107="","",IF(OR($V107&lt;2.7,$V107&gt;90),"Age OOR",BH107+1.6449*VLOOKUP(BH$14&amp;"-rse-"&amp;$I107,Equations!$G:$I,3,0)))</f>
        <v/>
      </c>
      <c r="BK107" s="10" t="str">
        <f t="shared" si="42"/>
        <v/>
      </c>
      <c r="BL107" s="10" t="str">
        <f>IF($AD107="","",IF(OR($V107&lt;2.7,$V107&gt;90),"Age OOR",($AD107-BH107)/VLOOKUP(BH$14&amp;"-rse-"&amp;$I107,Equations!$G:$I,3,0)))</f>
        <v/>
      </c>
      <c r="BM107" s="10" t="str">
        <f>IF($AE107="","",IF(OR($V107&lt;2.7,$V107&gt;90),"Age OOR",VLOOKUP(BM$14&amp;"-int-"&amp;$J107,Equations!$G:$I,3,0)+VLOOKUP(BM$14&amp;"-sexo-"&amp;$J107,Equations!$G:$I,3,0)*$U107+VLOOKUP(BM$14&amp;"-edad-"&amp;$J107,Equations!$G:$I,3,0)*$V107+VLOOKUP(BM$14&amp;"-est-"&amp;$J107,Equations!$G:$I,3,0)*(1/$W107)+VLOOKUP(BM$14&amp;"-imc-"&amp;$J107,Equations!$G:$I,3,0)*(1/$Q107)))</f>
        <v/>
      </c>
      <c r="BN107" s="10" t="str">
        <f>IF($AE107="","",IF(OR($V107&lt;2.7,$V107&gt;90),"Age OOR",BM107-1.6449*VLOOKUP(BM$14&amp;"-rse-"&amp;$J107,Equations!$G:$I,3,0)))</f>
        <v/>
      </c>
      <c r="BO107" s="10" t="str">
        <f>IF($AE107="","",IF(OR($V107&lt;2.7,$V107&gt;90),"Age OOR",BM107+1.6449*VLOOKUP(BM$14&amp;"-rse-"&amp;$J107,Equations!$G:$I,3,0)))</f>
        <v/>
      </c>
      <c r="BP107" s="10" t="str">
        <f t="shared" si="43"/>
        <v/>
      </c>
      <c r="BQ107" s="10" t="str">
        <f>IF($AE107="","",IF(OR($V107&lt;2.7,$V107&gt;90),"Age OOR",($AE107-BM107)/VLOOKUP(BM$14&amp;"-rse-"&amp;$J107,Equations!$G:$I,3,0)))</f>
        <v/>
      </c>
      <c r="BR107" s="10" t="str">
        <f>IF($AF107="","",IF(OR($V107&lt;2.7,$V107&gt;90),"Age OOR",VLOOKUP(BR$14&amp;"-int-"&amp;$K107,Equations!$G:$I,3,0)+VLOOKUP(BR$14&amp;"-sexo-"&amp;$K107,Equations!$G:$I,3,0)*$U107+VLOOKUP(BR$14&amp;"-edad-"&amp;$K107,Equations!$G:$I,3,0)*$V107+VLOOKUP(BR$14&amp;"-est-"&amp;$K107,Equations!$G:$I,3,0)*(1/$W107)+VLOOKUP(BR$14&amp;"-imc-"&amp;$K107,Equations!$G:$I,3,0)*(1/$Q107)))</f>
        <v/>
      </c>
      <c r="BS107" s="10" t="str">
        <f>IF($AF107="","",IF(OR($V107&lt;2.7,$V107&gt;90),"Age OOR",BR107-1.6449*VLOOKUP(BR$14&amp;"-rse-"&amp;$K107,Equations!$G:$I,3,0)))</f>
        <v/>
      </c>
      <c r="BT107" s="10" t="str">
        <f>IF($AF107="","",IF(OR($V107&lt;2.7,$V107&gt;90),"Age OOR",BR107+1.6449*VLOOKUP(BR$14&amp;"-rse-"&amp;$K107,Equations!$G:$I,3,0)))</f>
        <v/>
      </c>
      <c r="BU107" s="10" t="str">
        <f t="shared" si="44"/>
        <v/>
      </c>
      <c r="BV107" s="10" t="str">
        <f>IF($AF107="","",IF(OR($V107&lt;2.7,$V107&gt;90),"Age OOR",($AF107-BR107)/VLOOKUP(BR$14&amp;"-rse-"&amp;$K107,Equations!$G:$I,3,0)))</f>
        <v/>
      </c>
      <c r="BW107" s="10" t="str">
        <f>IF($AG107="","",IF(OR($V107&lt;2.7,$V107&gt;90),"Age OOR",VLOOKUP(BW$14&amp;"-int-"&amp;$L107,Equations!$G:$I,3,0)+VLOOKUP(BW$14&amp;"-sexo-"&amp;$L107,Equations!$G:$I,3,0)*$U107+VLOOKUP(BW$14&amp;"-edad-"&amp;$L107,Equations!$G:$I,3,0)*$V107+VLOOKUP(BW$14&amp;"-est-"&amp;$L107,Equations!$G:$I,3,0)*(1/$W107)+VLOOKUP(BW$14&amp;"-imc-"&amp;$L107,Equations!$G:$I,3,0)*(1/$Q107)))</f>
        <v/>
      </c>
      <c r="BX107" s="10" t="str">
        <f>IF($AG107="","",IF(OR($V107&lt;2.7,$V107&gt;90),"Age OOR",BW107-1.6449*VLOOKUP(BW$14&amp;"-rse-"&amp;$L107,Equations!$G:$I,3,0)))</f>
        <v/>
      </c>
      <c r="BY107" s="10" t="str">
        <f>IF($AG107="","",IF(OR($V107&lt;2.7,$V107&gt;90),"Age OOR",BW107+1.6449*VLOOKUP(BW$14&amp;"-rse-"&amp;$L107,Equations!$G:$I,3,0)))</f>
        <v/>
      </c>
      <c r="BZ107" s="10" t="str">
        <f t="shared" si="45"/>
        <v/>
      </c>
      <c r="CA107" s="10" t="str">
        <f>IF($AG107="","",IF(OR($V107&lt;2.7,$V107&gt;90),"Age OOR",($AG107-BW107)/VLOOKUP(BW$14&amp;"-rse-"&amp;$L107,Equations!$G:$I,3,0)))</f>
        <v/>
      </c>
      <c r="CB107" s="10" t="str">
        <f>IF($AH107="","",IF(OR($V107&lt;2.7,$V107&gt;90),"Age OOR",VLOOKUP(CB$14&amp;"-int-"&amp;$M107,Equations!$G:$I,3,0)+VLOOKUP(CB$14&amp;"-sexo-"&amp;$M107,Equations!$G:$I,3,0)*$U107+VLOOKUP(CB$14&amp;"-edad-"&amp;$M107,Equations!$G:$I,3,0)*$V107+VLOOKUP(CB$14&amp;"-est-"&amp;$M107,Equations!$G:$I,3,0)*(1/$W107)+VLOOKUP(CB$14&amp;"-imc-"&amp;$M107,Equations!$G:$I,3,0)*(1/$Q107)))</f>
        <v/>
      </c>
      <c r="CC107" s="10" t="str">
        <f>IF($AH107="","",IF(OR($V107&lt;2.7,$V107&gt;90),"Age OOR",CB107-1.6449*VLOOKUP(CB$14&amp;"-rse-"&amp;$M107,Equations!$G:$I,3,0)))</f>
        <v/>
      </c>
      <c r="CD107" s="10" t="str">
        <f>IF($AH107="","",IF(OR($V107&lt;2.7,$V107&gt;90),"Age OOR",CB107+1.6449*VLOOKUP(CB$14&amp;"-rse-"&amp;$M107,Equations!$G:$I,3,0)))</f>
        <v/>
      </c>
      <c r="CE107" s="10" t="str">
        <f t="shared" si="46"/>
        <v/>
      </c>
      <c r="CF107" s="10" t="str">
        <f>IF($AH107="","",IF(OR($V107&lt;2.7,$V107&gt;90),"Age OOR",($AH107-CB107)/VLOOKUP(CB$14&amp;"-rse-"&amp;$M107,Equations!$G:$I,3,0)))</f>
        <v/>
      </c>
      <c r="CG107" s="10" t="str">
        <f>IF($AI107="","",IF(OR($V107&lt;2.7,$V107&gt;90),"Age OOR",VLOOKUP(CG$14&amp;"-int-"&amp;$N107,Equations!$G:$I,3,0)+VLOOKUP(CG$14&amp;"-sexo-"&amp;$N107,Equations!$G:$I,3,0)*$U107+VLOOKUP(CG$14&amp;"-edad-"&amp;$N107,Equations!$G:$I,3,0)*$V107+VLOOKUP(CG$14&amp;"-est-"&amp;$N107,Equations!$G:$I,3,0)*(1/$W107)+VLOOKUP(CG$14&amp;"-imc-"&amp;$N107,Equations!$G:$I,3,0)*(1/$Q107)))</f>
        <v/>
      </c>
      <c r="CH107" s="10" t="str">
        <f>IF($AI107="","",IF(OR($V107&lt;2.7,$V107&gt;90),"Age OOR",CG107-1.6449*VLOOKUP(CG$14&amp;"-rse-"&amp;$N107,Equations!$G:$I,3,0)))</f>
        <v/>
      </c>
      <c r="CI107" s="10" t="str">
        <f>IF($AI107="","",IF(OR($V107&lt;2.7,$V107&gt;90),"Age OOR",CG107+1.6449*VLOOKUP(CG$14&amp;"-rse-"&amp;$N107,Equations!$G:$I,3,0)))</f>
        <v/>
      </c>
      <c r="CJ107" s="10" t="str">
        <f t="shared" si="47"/>
        <v/>
      </c>
      <c r="CK107" s="10" t="str">
        <f>IF($AI107="","",IF(OR($V107&lt;2.7,$V107&gt;90),"Age OOR",($AI107-CG107)/VLOOKUP(CG$14&amp;"-rse-"&amp;$N107,Equations!$G:$I,3,0)))</f>
        <v/>
      </c>
      <c r="CL107" s="10" t="str">
        <f>IF($AJ107="","",IF(OR($V107&lt;2.7,$V107&gt;90),"Age OOR",VLOOKUP(CL$14&amp;"-int-"&amp;$O107,Equations!$G:$I,3,0)+VLOOKUP(CL$14&amp;"-sexo-"&amp;$O107,Equations!$G:$I,3,0)*$U107+VLOOKUP(CL$14&amp;"-edad-"&amp;$O107,Equations!$G:$I,3,0)*$V107+VLOOKUP(CL$14&amp;"-est-"&amp;$O107,Equations!$G:$I,3,0)*(1/$W107)+VLOOKUP(CL$14&amp;"-imc-"&amp;$O107,Equations!$G:$I,3,0)*(1/$Q107)))</f>
        <v/>
      </c>
      <c r="CM107" s="10" t="str">
        <f>IF($AJ107="","",IF(OR($V107&lt;2.7,$V107&gt;90),"Age OOR",CL107-1.6449*VLOOKUP(CL$14&amp;"-rse-"&amp;$O107,Equations!$G:$I,3,0)))</f>
        <v/>
      </c>
      <c r="CN107" s="10" t="str">
        <f>IF($AJ107="","",IF(OR($V107&lt;2.7,$V107&gt;90),"Age OOR",CL107+1.6449*VLOOKUP(CL$14&amp;"-rse-"&amp;$O107,Equations!$G:$I,3,0)))</f>
        <v/>
      </c>
      <c r="CO107" s="10" t="str">
        <f t="shared" si="48"/>
        <v/>
      </c>
      <c r="CP107" s="10" t="str">
        <f>IF($AJ107="","",IF(OR($V107&lt;2.7,$V107&gt;90),"Age OOR",($AJ107-CL107)/VLOOKUP(CL$14&amp;"-rse-"&amp;$O107,Equations!$G:$I,3,0)))</f>
        <v/>
      </c>
      <c r="CQ107" s="10" t="str">
        <f>IF($AK107="","",IF(OR($V107&lt;2.7,$V107&gt;90),"Age OOR",EXP(VLOOKUP(CQ$14&amp;"-int-"&amp;$P107,Equations!$G:$I,3,0)+VLOOKUP(CQ$14&amp;"-sexo-"&amp;$P107,Equations!$G:$I,3,0)*$U107+VLOOKUP(CQ$14&amp;"-edad-"&amp;$P107,Equations!$G:$I,3,0)*$V107+VLOOKUP(CQ$14&amp;"-est-"&amp;$P107,Equations!$G:$I,3,0)*(1/$W107)+VLOOKUP(CQ$14&amp;"-imc-"&amp;$P107,Equations!$G:$I,3,0)*(1/$Q107))))</f>
        <v/>
      </c>
      <c r="CR107" s="10" t="str">
        <f>IF($AK107="","",IF(OR($V107&lt;2.7,$V107&gt;90),"Age OOR",EXP(LN(CQ107)-1.6449*VLOOKUP(CQ$14&amp;"-rse-"&amp;$P107,Equations!$G:$I,3,0))))</f>
        <v/>
      </c>
      <c r="CS107" s="10" t="str">
        <f>IF($AK107="","",IF(OR($V107&lt;2.7,$V107&gt;90),"Age OOR",EXP(LN(CQ107)+1.6449*VLOOKUP(CQ$14&amp;"-rse-"&amp;$P107,Equations!$G:$I,3,0))))</f>
        <v/>
      </c>
      <c r="CT107" s="10" t="str">
        <f t="shared" si="49"/>
        <v/>
      </c>
      <c r="CU107" s="10" t="str">
        <f>IF($AK107="","",IF(OR($V107&lt;2.7,$V107&gt;90),"Age OOR",(LN($AK107)-LN(CQ107))/VLOOKUP(CQ$14&amp;"-rse-"&amp;$P107,Equations!$G:$I,3,0)))</f>
        <v/>
      </c>
      <c r="CV107" s="47"/>
    </row>
    <row r="108" spans="5:100" x14ac:dyDescent="0.2">
      <c r="E108" s="23" t="str">
        <f t="shared" si="25"/>
        <v>Age out of range</v>
      </c>
      <c r="F108" s="23" t="str">
        <f t="shared" si="26"/>
        <v>Age out of range</v>
      </c>
      <c r="G108" s="23" t="str">
        <f t="shared" si="27"/>
        <v>Age out of range</v>
      </c>
      <c r="H108" s="23" t="str">
        <f t="shared" si="28"/>
        <v>Age out of range</v>
      </c>
      <c r="I108" s="23" t="str">
        <f t="shared" si="29"/>
        <v>Age out of range</v>
      </c>
      <c r="J108" s="23" t="str">
        <f t="shared" si="30"/>
        <v>Age out of range</v>
      </c>
      <c r="K108" s="23" t="str">
        <f t="shared" si="31"/>
        <v>Age out of range</v>
      </c>
      <c r="L108" s="23" t="str">
        <f t="shared" si="32"/>
        <v>Age out of range</v>
      </c>
      <c r="M108" s="23" t="str">
        <f t="shared" si="33"/>
        <v>Age out of range</v>
      </c>
      <c r="N108" s="23" t="str">
        <f t="shared" si="34"/>
        <v>Age out of range</v>
      </c>
      <c r="O108" s="23" t="str">
        <f t="shared" si="35"/>
        <v>Age out of range</v>
      </c>
      <c r="P108" s="23" t="str">
        <f t="shared" si="36"/>
        <v>Age out of range</v>
      </c>
      <c r="Q108" s="23" t="e">
        <f t="shared" si="37"/>
        <v>#DIV/0!</v>
      </c>
      <c r="R108" s="17"/>
      <c r="S108" s="23">
        <v>92</v>
      </c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7"/>
      <c r="AM108" s="47"/>
      <c r="AN108" s="10" t="str">
        <f>IF($Z108="","",IF(OR($V108&lt;2.7,$V108&gt;90),"Age OOR",VLOOKUP(AN$14&amp;"-int-"&amp;$E108,Equations!$G:$I,3,0)+VLOOKUP(AN$14&amp;"-sexo-"&amp;$E108,Equations!$G:$I,3,0)*$U108+VLOOKUP(AN$14&amp;"-edad-"&amp;$E108,Equations!$G:$I,3,0)*$V108+VLOOKUP(AN$14&amp;"-est-"&amp;$E108,Equations!$G:$I,3,0)*(1/$W108)+VLOOKUP(AN$14&amp;"-imc-"&amp;$E108,Equations!$G:$I,3,0)*(1/$Q108)))</f>
        <v/>
      </c>
      <c r="AO108" s="10" t="str">
        <f>IF($Z108="","",IF(OR($V108&lt;2.7,$V108&gt;90),"Age OOR",AN108-1.6449*VLOOKUP(AN$14&amp;"-rse-"&amp;$E108,Equations!$G:$I,3,0)))</f>
        <v/>
      </c>
      <c r="AP108" s="10" t="str">
        <f>IF($Z108="","",IF(OR($V108&lt;2.7,$V108&gt;90),"Age OOR",AN108+1.6449*VLOOKUP(AN$14&amp;"-rse-"&amp;$E108,Equations!$G:$I,3,0)))</f>
        <v/>
      </c>
      <c r="AQ108" s="10" t="str">
        <f t="shared" si="38"/>
        <v/>
      </c>
      <c r="AR108" s="10" t="str">
        <f>IF($Z108="","",IF(OR($V108&lt;2.7,$V108&gt;90),"Age OOR",($Z108-AN108)/VLOOKUP(AN$14&amp;"-rse-"&amp;$E108,Equations!$G:$I,3,0)))</f>
        <v/>
      </c>
      <c r="AS108" s="10" t="str">
        <f>IF($AA108="","",IF(OR($V108&lt;2.7,$V108&gt;90),"Age OOR",VLOOKUP(AS$14&amp;"-int-"&amp;$F108,Equations!$G:$I,3,0)+VLOOKUP(AS$14&amp;"-sexo-"&amp;$F108,Equations!$G:$I,3,0)*$U108+VLOOKUP(AS$14&amp;"-edad-"&amp;$F108,Equations!$G:$I,3,0)*$V108+VLOOKUP(AS$14&amp;"-est-"&amp;$F108,Equations!$G:$I,3,0)*(1/$W108)+VLOOKUP(AS$14&amp;"-imc-"&amp;$F108,Equations!$G:$I,3,0)*(1/$Q108)))</f>
        <v/>
      </c>
      <c r="AT108" s="10" t="str">
        <f>IF($AA108="","",IF(OR($V108&lt;2.7,$V108&gt;90),"Age OOR",AS108-1.6449*VLOOKUP(AS$14&amp;"-rse-"&amp;$F108,Equations!$G:$I,3,0)))</f>
        <v/>
      </c>
      <c r="AU108" s="10" t="str">
        <f>IF($AA108="","",IF(OR($V108&lt;2.7,$V108&gt;90),"Age OOR",AS108+1.6449*VLOOKUP(AS$14&amp;"-rse-"&amp;$F108,Equations!$G:$I,3,0)))</f>
        <v/>
      </c>
      <c r="AV108" s="10" t="str">
        <f t="shared" si="39"/>
        <v/>
      </c>
      <c r="AW108" s="10" t="str">
        <f>IF($AA108="","",IF(OR($V108&lt;2.7,$V108&gt;90),"Age OOR",($AA108-AS108)/VLOOKUP(AS$14&amp;"-rse-"&amp;$F108,Equations!$G:$I,3,0)))</f>
        <v/>
      </c>
      <c r="AX108" s="10" t="str">
        <f>IF($AB108="","",IF(OR($V108&lt;2.7,$V108&gt;90),"Age OOR",VLOOKUP(AX$14&amp;"-int-"&amp;$G108,Equations!$G:$I,3,0)+VLOOKUP(AX$14&amp;"-sexo-"&amp;$G108,Equations!$G:$I,3,0)*$U108+VLOOKUP(AX$14&amp;"-edad-"&amp;$G108,Equations!$G:$I,3,0)*$V108+VLOOKUP(AX$14&amp;"-est-"&amp;$G108,Equations!$G:$I,3,0)*(1/$W108)+VLOOKUP(AX$14&amp;"-imc-"&amp;$G108,Equations!$G:$I,3,0)*(1/$Q108)))</f>
        <v/>
      </c>
      <c r="AY108" s="10" t="str">
        <f>IF($AB108="","",IF(OR($V108&lt;2.7,$V108&gt;90),"Age OOR",AX108-1.6449*VLOOKUP(AX$14&amp;"-rse-"&amp;$G108,Equations!$G:$I,3,0)))</f>
        <v/>
      </c>
      <c r="AZ108" s="10" t="str">
        <f>IF($AB108="","",IF(OR($V108&lt;2.7,$V108&gt;90),"Age OOR",AX108+1.6449*VLOOKUP(AX$14&amp;"-rse-"&amp;$G108,Equations!$G:$I,3,0)))</f>
        <v/>
      </c>
      <c r="BA108" s="10" t="str">
        <f t="shared" si="40"/>
        <v/>
      </c>
      <c r="BB108" s="10" t="str">
        <f>IF($AB108="","",IF(OR($V108&lt;2.7,$V108&gt;90),"Age OOR",($AB108-AX108)/VLOOKUP(AX$14&amp;"-rse-"&amp;$G108,Equations!$G:$I,3,0)))</f>
        <v/>
      </c>
      <c r="BC108" s="10" t="str">
        <f>IF($AC108="","",IF(OR($V108&lt;2.7,$V108&gt;90),"Age OOR",VLOOKUP(BC$14&amp;"-int-"&amp;$H108,Equations!$G:$I,3,0)+VLOOKUP(BC$14&amp;"-sexo-"&amp;$H108,Equations!$G:$I,3,0)*$U108+VLOOKUP(BC$14&amp;"-edad-"&amp;$H108,Equations!$G:$I,3,0)*$V108+VLOOKUP(BC$14&amp;"-est-"&amp;$H108,Equations!$G:$I,3,0)*(1/$W108)+VLOOKUP(BC$14&amp;"-imc-"&amp;$H108,Equations!$G:$I,3,0)*(1/$Q108)))</f>
        <v/>
      </c>
      <c r="BD108" s="10" t="str">
        <f>IF($AC108="","",IF(OR($V108&lt;2.7,$V108&gt;90),"Age OOR",BC108-1.6449*VLOOKUP(BC$14&amp;"-rse-"&amp;$H108,Equations!$G:$I,3,0)))</f>
        <v/>
      </c>
      <c r="BE108" s="10" t="str">
        <f>IF($AC108="","",IF(OR($V108&lt;2.7,$V108&gt;90),"Age OOR",BC108+1.6449*VLOOKUP(BC$14&amp;"-rse-"&amp;$H108,Equations!$G:$I,3,0)))</f>
        <v/>
      </c>
      <c r="BF108" s="10" t="str">
        <f t="shared" si="41"/>
        <v/>
      </c>
      <c r="BG108" s="10" t="str">
        <f>IF($AC108="","",IF(OR($V108&lt;2.7,$V108&gt;90),"Age OOR",($AC108-BC108)/VLOOKUP(BC$14&amp;"-rse-"&amp;$H108,Equations!$G:$I,3,0)))</f>
        <v/>
      </c>
      <c r="BH108" s="10" t="str">
        <f>IF($AD108="","",IF(OR($V108&lt;2.7,$V108&gt;90),"Age OOR",VLOOKUP(BH$14&amp;"-int-"&amp;$I108,Equations!$G:$I,3,0)+VLOOKUP(BH$14&amp;"-sexo-"&amp;$I108,Equations!$G:$I,3,0)*$U108+VLOOKUP(BH$14&amp;"-edad-"&amp;$I108,Equations!$G:$I,3,0)*$V108+VLOOKUP(BH$14&amp;"-est-"&amp;$I108,Equations!$G:$I,3,0)*(1/$W108)+VLOOKUP(BH$14&amp;"-imc-"&amp;$I108,Equations!$G:$I,3,0)*(1/$Q108)))</f>
        <v/>
      </c>
      <c r="BI108" s="10" t="str">
        <f>IF($AD108="","",IF(OR($V108&lt;2.7,$V108&gt;90),"Age OOR",BH108-1.6449*VLOOKUP(BH$14&amp;"-rse-"&amp;$I108,Equations!$G:$I,3,0)))</f>
        <v/>
      </c>
      <c r="BJ108" s="10" t="str">
        <f>IF($AD108="","",IF(OR($V108&lt;2.7,$V108&gt;90),"Age OOR",BH108+1.6449*VLOOKUP(BH$14&amp;"-rse-"&amp;$I108,Equations!$G:$I,3,0)))</f>
        <v/>
      </c>
      <c r="BK108" s="10" t="str">
        <f t="shared" si="42"/>
        <v/>
      </c>
      <c r="BL108" s="10" t="str">
        <f>IF($AD108="","",IF(OR($V108&lt;2.7,$V108&gt;90),"Age OOR",($AD108-BH108)/VLOOKUP(BH$14&amp;"-rse-"&amp;$I108,Equations!$G:$I,3,0)))</f>
        <v/>
      </c>
      <c r="BM108" s="10" t="str">
        <f>IF($AE108="","",IF(OR($V108&lt;2.7,$V108&gt;90),"Age OOR",VLOOKUP(BM$14&amp;"-int-"&amp;$J108,Equations!$G:$I,3,0)+VLOOKUP(BM$14&amp;"-sexo-"&amp;$J108,Equations!$G:$I,3,0)*$U108+VLOOKUP(BM$14&amp;"-edad-"&amp;$J108,Equations!$G:$I,3,0)*$V108+VLOOKUP(BM$14&amp;"-est-"&amp;$J108,Equations!$G:$I,3,0)*(1/$W108)+VLOOKUP(BM$14&amp;"-imc-"&amp;$J108,Equations!$G:$I,3,0)*(1/$Q108)))</f>
        <v/>
      </c>
      <c r="BN108" s="10" t="str">
        <f>IF($AE108="","",IF(OR($V108&lt;2.7,$V108&gt;90),"Age OOR",BM108-1.6449*VLOOKUP(BM$14&amp;"-rse-"&amp;$J108,Equations!$G:$I,3,0)))</f>
        <v/>
      </c>
      <c r="BO108" s="10" t="str">
        <f>IF($AE108="","",IF(OR($V108&lt;2.7,$V108&gt;90),"Age OOR",BM108+1.6449*VLOOKUP(BM$14&amp;"-rse-"&amp;$J108,Equations!$G:$I,3,0)))</f>
        <v/>
      </c>
      <c r="BP108" s="10" t="str">
        <f t="shared" si="43"/>
        <v/>
      </c>
      <c r="BQ108" s="10" t="str">
        <f>IF($AE108="","",IF(OR($V108&lt;2.7,$V108&gt;90),"Age OOR",($AE108-BM108)/VLOOKUP(BM$14&amp;"-rse-"&amp;$J108,Equations!$G:$I,3,0)))</f>
        <v/>
      </c>
      <c r="BR108" s="10" t="str">
        <f>IF($AF108="","",IF(OR($V108&lt;2.7,$V108&gt;90),"Age OOR",VLOOKUP(BR$14&amp;"-int-"&amp;$K108,Equations!$G:$I,3,0)+VLOOKUP(BR$14&amp;"-sexo-"&amp;$K108,Equations!$G:$I,3,0)*$U108+VLOOKUP(BR$14&amp;"-edad-"&amp;$K108,Equations!$G:$I,3,0)*$V108+VLOOKUP(BR$14&amp;"-est-"&amp;$K108,Equations!$G:$I,3,0)*(1/$W108)+VLOOKUP(BR$14&amp;"-imc-"&amp;$K108,Equations!$G:$I,3,0)*(1/$Q108)))</f>
        <v/>
      </c>
      <c r="BS108" s="10" t="str">
        <f>IF($AF108="","",IF(OR($V108&lt;2.7,$V108&gt;90),"Age OOR",BR108-1.6449*VLOOKUP(BR$14&amp;"-rse-"&amp;$K108,Equations!$G:$I,3,0)))</f>
        <v/>
      </c>
      <c r="BT108" s="10" t="str">
        <f>IF($AF108="","",IF(OR($V108&lt;2.7,$V108&gt;90),"Age OOR",BR108+1.6449*VLOOKUP(BR$14&amp;"-rse-"&amp;$K108,Equations!$G:$I,3,0)))</f>
        <v/>
      </c>
      <c r="BU108" s="10" t="str">
        <f t="shared" si="44"/>
        <v/>
      </c>
      <c r="BV108" s="10" t="str">
        <f>IF($AF108="","",IF(OR($V108&lt;2.7,$V108&gt;90),"Age OOR",($AF108-BR108)/VLOOKUP(BR$14&amp;"-rse-"&amp;$K108,Equations!$G:$I,3,0)))</f>
        <v/>
      </c>
      <c r="BW108" s="10" t="str">
        <f>IF($AG108="","",IF(OR($V108&lt;2.7,$V108&gt;90),"Age OOR",VLOOKUP(BW$14&amp;"-int-"&amp;$L108,Equations!$G:$I,3,0)+VLOOKUP(BW$14&amp;"-sexo-"&amp;$L108,Equations!$G:$I,3,0)*$U108+VLOOKUP(BW$14&amp;"-edad-"&amp;$L108,Equations!$G:$I,3,0)*$V108+VLOOKUP(BW$14&amp;"-est-"&amp;$L108,Equations!$G:$I,3,0)*(1/$W108)+VLOOKUP(BW$14&amp;"-imc-"&amp;$L108,Equations!$G:$I,3,0)*(1/$Q108)))</f>
        <v/>
      </c>
      <c r="BX108" s="10" t="str">
        <f>IF($AG108="","",IF(OR($V108&lt;2.7,$V108&gt;90),"Age OOR",BW108-1.6449*VLOOKUP(BW$14&amp;"-rse-"&amp;$L108,Equations!$G:$I,3,0)))</f>
        <v/>
      </c>
      <c r="BY108" s="10" t="str">
        <f>IF($AG108="","",IF(OR($V108&lt;2.7,$V108&gt;90),"Age OOR",BW108+1.6449*VLOOKUP(BW$14&amp;"-rse-"&amp;$L108,Equations!$G:$I,3,0)))</f>
        <v/>
      </c>
      <c r="BZ108" s="10" t="str">
        <f t="shared" si="45"/>
        <v/>
      </c>
      <c r="CA108" s="10" t="str">
        <f>IF($AG108="","",IF(OR($V108&lt;2.7,$V108&gt;90),"Age OOR",($AG108-BW108)/VLOOKUP(BW$14&amp;"-rse-"&amp;$L108,Equations!$G:$I,3,0)))</f>
        <v/>
      </c>
      <c r="CB108" s="10" t="str">
        <f>IF($AH108="","",IF(OR($V108&lt;2.7,$V108&gt;90),"Age OOR",VLOOKUP(CB$14&amp;"-int-"&amp;$M108,Equations!$G:$I,3,0)+VLOOKUP(CB$14&amp;"-sexo-"&amp;$M108,Equations!$G:$I,3,0)*$U108+VLOOKUP(CB$14&amp;"-edad-"&amp;$M108,Equations!$G:$I,3,0)*$V108+VLOOKUP(CB$14&amp;"-est-"&amp;$M108,Equations!$G:$I,3,0)*(1/$W108)+VLOOKUP(CB$14&amp;"-imc-"&amp;$M108,Equations!$G:$I,3,0)*(1/$Q108)))</f>
        <v/>
      </c>
      <c r="CC108" s="10" t="str">
        <f>IF($AH108="","",IF(OR($V108&lt;2.7,$V108&gt;90),"Age OOR",CB108-1.6449*VLOOKUP(CB$14&amp;"-rse-"&amp;$M108,Equations!$G:$I,3,0)))</f>
        <v/>
      </c>
      <c r="CD108" s="10" t="str">
        <f>IF($AH108="","",IF(OR($V108&lt;2.7,$V108&gt;90),"Age OOR",CB108+1.6449*VLOOKUP(CB$14&amp;"-rse-"&amp;$M108,Equations!$G:$I,3,0)))</f>
        <v/>
      </c>
      <c r="CE108" s="10" t="str">
        <f t="shared" si="46"/>
        <v/>
      </c>
      <c r="CF108" s="10" t="str">
        <f>IF($AH108="","",IF(OR($V108&lt;2.7,$V108&gt;90),"Age OOR",($AH108-CB108)/VLOOKUP(CB$14&amp;"-rse-"&amp;$M108,Equations!$G:$I,3,0)))</f>
        <v/>
      </c>
      <c r="CG108" s="10" t="str">
        <f>IF($AI108="","",IF(OR($V108&lt;2.7,$V108&gt;90),"Age OOR",VLOOKUP(CG$14&amp;"-int-"&amp;$N108,Equations!$G:$I,3,0)+VLOOKUP(CG$14&amp;"-sexo-"&amp;$N108,Equations!$G:$I,3,0)*$U108+VLOOKUP(CG$14&amp;"-edad-"&amp;$N108,Equations!$G:$I,3,0)*$V108+VLOOKUP(CG$14&amp;"-est-"&amp;$N108,Equations!$G:$I,3,0)*(1/$W108)+VLOOKUP(CG$14&amp;"-imc-"&amp;$N108,Equations!$G:$I,3,0)*(1/$Q108)))</f>
        <v/>
      </c>
      <c r="CH108" s="10" t="str">
        <f>IF($AI108="","",IF(OR($V108&lt;2.7,$V108&gt;90),"Age OOR",CG108-1.6449*VLOOKUP(CG$14&amp;"-rse-"&amp;$N108,Equations!$G:$I,3,0)))</f>
        <v/>
      </c>
      <c r="CI108" s="10" t="str">
        <f>IF($AI108="","",IF(OR($V108&lt;2.7,$V108&gt;90),"Age OOR",CG108+1.6449*VLOOKUP(CG$14&amp;"-rse-"&amp;$N108,Equations!$G:$I,3,0)))</f>
        <v/>
      </c>
      <c r="CJ108" s="10" t="str">
        <f t="shared" si="47"/>
        <v/>
      </c>
      <c r="CK108" s="10" t="str">
        <f>IF($AI108="","",IF(OR($V108&lt;2.7,$V108&gt;90),"Age OOR",($AI108-CG108)/VLOOKUP(CG$14&amp;"-rse-"&amp;$N108,Equations!$G:$I,3,0)))</f>
        <v/>
      </c>
      <c r="CL108" s="10" t="str">
        <f>IF($AJ108="","",IF(OR($V108&lt;2.7,$V108&gt;90),"Age OOR",VLOOKUP(CL$14&amp;"-int-"&amp;$O108,Equations!$G:$I,3,0)+VLOOKUP(CL$14&amp;"-sexo-"&amp;$O108,Equations!$G:$I,3,0)*$U108+VLOOKUP(CL$14&amp;"-edad-"&amp;$O108,Equations!$G:$I,3,0)*$V108+VLOOKUP(CL$14&amp;"-est-"&amp;$O108,Equations!$G:$I,3,0)*(1/$W108)+VLOOKUP(CL$14&amp;"-imc-"&amp;$O108,Equations!$G:$I,3,0)*(1/$Q108)))</f>
        <v/>
      </c>
      <c r="CM108" s="10" t="str">
        <f>IF($AJ108="","",IF(OR($V108&lt;2.7,$V108&gt;90),"Age OOR",CL108-1.6449*VLOOKUP(CL$14&amp;"-rse-"&amp;$O108,Equations!$G:$I,3,0)))</f>
        <v/>
      </c>
      <c r="CN108" s="10" t="str">
        <f>IF($AJ108="","",IF(OR($V108&lt;2.7,$V108&gt;90),"Age OOR",CL108+1.6449*VLOOKUP(CL$14&amp;"-rse-"&amp;$O108,Equations!$G:$I,3,0)))</f>
        <v/>
      </c>
      <c r="CO108" s="10" t="str">
        <f t="shared" si="48"/>
        <v/>
      </c>
      <c r="CP108" s="10" t="str">
        <f>IF($AJ108="","",IF(OR($V108&lt;2.7,$V108&gt;90),"Age OOR",($AJ108-CL108)/VLOOKUP(CL$14&amp;"-rse-"&amp;$O108,Equations!$G:$I,3,0)))</f>
        <v/>
      </c>
      <c r="CQ108" s="10" t="str">
        <f>IF($AK108="","",IF(OR($V108&lt;2.7,$V108&gt;90),"Age OOR",EXP(VLOOKUP(CQ$14&amp;"-int-"&amp;$P108,Equations!$G:$I,3,0)+VLOOKUP(CQ$14&amp;"-sexo-"&amp;$P108,Equations!$G:$I,3,0)*$U108+VLOOKUP(CQ$14&amp;"-edad-"&amp;$P108,Equations!$G:$I,3,0)*$V108+VLOOKUP(CQ$14&amp;"-est-"&amp;$P108,Equations!$G:$I,3,0)*(1/$W108)+VLOOKUP(CQ$14&amp;"-imc-"&amp;$P108,Equations!$G:$I,3,0)*(1/$Q108))))</f>
        <v/>
      </c>
      <c r="CR108" s="10" t="str">
        <f>IF($AK108="","",IF(OR($V108&lt;2.7,$V108&gt;90),"Age OOR",EXP(LN(CQ108)-1.6449*VLOOKUP(CQ$14&amp;"-rse-"&amp;$P108,Equations!$G:$I,3,0))))</f>
        <v/>
      </c>
      <c r="CS108" s="10" t="str">
        <f>IF($AK108="","",IF(OR($V108&lt;2.7,$V108&gt;90),"Age OOR",EXP(LN(CQ108)+1.6449*VLOOKUP(CQ$14&amp;"-rse-"&amp;$P108,Equations!$G:$I,3,0))))</f>
        <v/>
      </c>
      <c r="CT108" s="10" t="str">
        <f t="shared" si="49"/>
        <v/>
      </c>
      <c r="CU108" s="10" t="str">
        <f>IF($AK108="","",IF(OR($V108&lt;2.7,$V108&gt;90),"Age OOR",(LN($AK108)-LN(CQ108))/VLOOKUP(CQ$14&amp;"-rse-"&amp;$P108,Equations!$G:$I,3,0)))</f>
        <v/>
      </c>
      <c r="CV108" s="47"/>
    </row>
    <row r="109" spans="5:100" x14ac:dyDescent="0.2">
      <c r="E109" s="23" t="str">
        <f t="shared" si="25"/>
        <v>Age out of range</v>
      </c>
      <c r="F109" s="23" t="str">
        <f t="shared" si="26"/>
        <v>Age out of range</v>
      </c>
      <c r="G109" s="23" t="str">
        <f t="shared" si="27"/>
        <v>Age out of range</v>
      </c>
      <c r="H109" s="23" t="str">
        <f t="shared" si="28"/>
        <v>Age out of range</v>
      </c>
      <c r="I109" s="23" t="str">
        <f t="shared" si="29"/>
        <v>Age out of range</v>
      </c>
      <c r="J109" s="23" t="str">
        <f t="shared" si="30"/>
        <v>Age out of range</v>
      </c>
      <c r="K109" s="23" t="str">
        <f t="shared" si="31"/>
        <v>Age out of range</v>
      </c>
      <c r="L109" s="23" t="str">
        <f t="shared" si="32"/>
        <v>Age out of range</v>
      </c>
      <c r="M109" s="23" t="str">
        <f t="shared" si="33"/>
        <v>Age out of range</v>
      </c>
      <c r="N109" s="23" t="str">
        <f t="shared" si="34"/>
        <v>Age out of range</v>
      </c>
      <c r="O109" s="23" t="str">
        <f t="shared" si="35"/>
        <v>Age out of range</v>
      </c>
      <c r="P109" s="23" t="str">
        <f t="shared" si="36"/>
        <v>Age out of range</v>
      </c>
      <c r="Q109" s="23" t="e">
        <f t="shared" si="37"/>
        <v>#DIV/0!</v>
      </c>
      <c r="R109" s="17"/>
      <c r="S109" s="23">
        <v>93</v>
      </c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7"/>
      <c r="AM109" s="47"/>
      <c r="AN109" s="10" t="str">
        <f>IF($Z109="","",IF(OR($V109&lt;2.7,$V109&gt;90),"Age OOR",VLOOKUP(AN$14&amp;"-int-"&amp;$E109,Equations!$G:$I,3,0)+VLOOKUP(AN$14&amp;"-sexo-"&amp;$E109,Equations!$G:$I,3,0)*$U109+VLOOKUP(AN$14&amp;"-edad-"&amp;$E109,Equations!$G:$I,3,0)*$V109+VLOOKUP(AN$14&amp;"-est-"&amp;$E109,Equations!$G:$I,3,0)*(1/$W109)+VLOOKUP(AN$14&amp;"-imc-"&amp;$E109,Equations!$G:$I,3,0)*(1/$Q109)))</f>
        <v/>
      </c>
      <c r="AO109" s="10" t="str">
        <f>IF($Z109="","",IF(OR($V109&lt;2.7,$V109&gt;90),"Age OOR",AN109-1.6449*VLOOKUP(AN$14&amp;"-rse-"&amp;$E109,Equations!$G:$I,3,0)))</f>
        <v/>
      </c>
      <c r="AP109" s="10" t="str">
        <f>IF($Z109="","",IF(OR($V109&lt;2.7,$V109&gt;90),"Age OOR",AN109+1.6449*VLOOKUP(AN$14&amp;"-rse-"&amp;$E109,Equations!$G:$I,3,0)))</f>
        <v/>
      </c>
      <c r="AQ109" s="10" t="str">
        <f t="shared" si="38"/>
        <v/>
      </c>
      <c r="AR109" s="10" t="str">
        <f>IF($Z109="","",IF(OR($V109&lt;2.7,$V109&gt;90),"Age OOR",($Z109-AN109)/VLOOKUP(AN$14&amp;"-rse-"&amp;$E109,Equations!$G:$I,3,0)))</f>
        <v/>
      </c>
      <c r="AS109" s="10" t="str">
        <f>IF($AA109="","",IF(OR($V109&lt;2.7,$V109&gt;90),"Age OOR",VLOOKUP(AS$14&amp;"-int-"&amp;$F109,Equations!$G:$I,3,0)+VLOOKUP(AS$14&amp;"-sexo-"&amp;$F109,Equations!$G:$I,3,0)*$U109+VLOOKUP(AS$14&amp;"-edad-"&amp;$F109,Equations!$G:$I,3,0)*$V109+VLOOKUP(AS$14&amp;"-est-"&amp;$F109,Equations!$G:$I,3,0)*(1/$W109)+VLOOKUP(AS$14&amp;"-imc-"&amp;$F109,Equations!$G:$I,3,0)*(1/$Q109)))</f>
        <v/>
      </c>
      <c r="AT109" s="10" t="str">
        <f>IF($AA109="","",IF(OR($V109&lt;2.7,$V109&gt;90),"Age OOR",AS109-1.6449*VLOOKUP(AS$14&amp;"-rse-"&amp;$F109,Equations!$G:$I,3,0)))</f>
        <v/>
      </c>
      <c r="AU109" s="10" t="str">
        <f>IF($AA109="","",IF(OR($V109&lt;2.7,$V109&gt;90),"Age OOR",AS109+1.6449*VLOOKUP(AS$14&amp;"-rse-"&amp;$F109,Equations!$G:$I,3,0)))</f>
        <v/>
      </c>
      <c r="AV109" s="10" t="str">
        <f t="shared" si="39"/>
        <v/>
      </c>
      <c r="AW109" s="10" t="str">
        <f>IF($AA109="","",IF(OR($V109&lt;2.7,$V109&gt;90),"Age OOR",($AA109-AS109)/VLOOKUP(AS$14&amp;"-rse-"&amp;$F109,Equations!$G:$I,3,0)))</f>
        <v/>
      </c>
      <c r="AX109" s="10" t="str">
        <f>IF($AB109="","",IF(OR($V109&lt;2.7,$V109&gt;90),"Age OOR",VLOOKUP(AX$14&amp;"-int-"&amp;$G109,Equations!$G:$I,3,0)+VLOOKUP(AX$14&amp;"-sexo-"&amp;$G109,Equations!$G:$I,3,0)*$U109+VLOOKUP(AX$14&amp;"-edad-"&amp;$G109,Equations!$G:$I,3,0)*$V109+VLOOKUP(AX$14&amp;"-est-"&amp;$G109,Equations!$G:$I,3,0)*(1/$W109)+VLOOKUP(AX$14&amp;"-imc-"&amp;$G109,Equations!$G:$I,3,0)*(1/$Q109)))</f>
        <v/>
      </c>
      <c r="AY109" s="10" t="str">
        <f>IF($AB109="","",IF(OR($V109&lt;2.7,$V109&gt;90),"Age OOR",AX109-1.6449*VLOOKUP(AX$14&amp;"-rse-"&amp;$G109,Equations!$G:$I,3,0)))</f>
        <v/>
      </c>
      <c r="AZ109" s="10" t="str">
        <f>IF($AB109="","",IF(OR($V109&lt;2.7,$V109&gt;90),"Age OOR",AX109+1.6449*VLOOKUP(AX$14&amp;"-rse-"&amp;$G109,Equations!$G:$I,3,0)))</f>
        <v/>
      </c>
      <c r="BA109" s="10" t="str">
        <f t="shared" si="40"/>
        <v/>
      </c>
      <c r="BB109" s="10" t="str">
        <f>IF($AB109="","",IF(OR($V109&lt;2.7,$V109&gt;90),"Age OOR",($AB109-AX109)/VLOOKUP(AX$14&amp;"-rse-"&amp;$G109,Equations!$G:$I,3,0)))</f>
        <v/>
      </c>
      <c r="BC109" s="10" t="str">
        <f>IF($AC109="","",IF(OR($V109&lt;2.7,$V109&gt;90),"Age OOR",VLOOKUP(BC$14&amp;"-int-"&amp;$H109,Equations!$G:$I,3,0)+VLOOKUP(BC$14&amp;"-sexo-"&amp;$H109,Equations!$G:$I,3,0)*$U109+VLOOKUP(BC$14&amp;"-edad-"&amp;$H109,Equations!$G:$I,3,0)*$V109+VLOOKUP(BC$14&amp;"-est-"&amp;$H109,Equations!$G:$I,3,0)*(1/$W109)+VLOOKUP(BC$14&amp;"-imc-"&amp;$H109,Equations!$G:$I,3,0)*(1/$Q109)))</f>
        <v/>
      </c>
      <c r="BD109" s="10" t="str">
        <f>IF($AC109="","",IF(OR($V109&lt;2.7,$V109&gt;90),"Age OOR",BC109-1.6449*VLOOKUP(BC$14&amp;"-rse-"&amp;$H109,Equations!$G:$I,3,0)))</f>
        <v/>
      </c>
      <c r="BE109" s="10" t="str">
        <f>IF($AC109="","",IF(OR($V109&lt;2.7,$V109&gt;90),"Age OOR",BC109+1.6449*VLOOKUP(BC$14&amp;"-rse-"&amp;$H109,Equations!$G:$I,3,0)))</f>
        <v/>
      </c>
      <c r="BF109" s="10" t="str">
        <f t="shared" si="41"/>
        <v/>
      </c>
      <c r="BG109" s="10" t="str">
        <f>IF($AC109="","",IF(OR($V109&lt;2.7,$V109&gt;90),"Age OOR",($AC109-BC109)/VLOOKUP(BC$14&amp;"-rse-"&amp;$H109,Equations!$G:$I,3,0)))</f>
        <v/>
      </c>
      <c r="BH109" s="10" t="str">
        <f>IF($AD109="","",IF(OR($V109&lt;2.7,$V109&gt;90),"Age OOR",VLOOKUP(BH$14&amp;"-int-"&amp;$I109,Equations!$G:$I,3,0)+VLOOKUP(BH$14&amp;"-sexo-"&amp;$I109,Equations!$G:$I,3,0)*$U109+VLOOKUP(BH$14&amp;"-edad-"&amp;$I109,Equations!$G:$I,3,0)*$V109+VLOOKUP(BH$14&amp;"-est-"&amp;$I109,Equations!$G:$I,3,0)*(1/$W109)+VLOOKUP(BH$14&amp;"-imc-"&amp;$I109,Equations!$G:$I,3,0)*(1/$Q109)))</f>
        <v/>
      </c>
      <c r="BI109" s="10" t="str">
        <f>IF($AD109="","",IF(OR($V109&lt;2.7,$V109&gt;90),"Age OOR",BH109-1.6449*VLOOKUP(BH$14&amp;"-rse-"&amp;$I109,Equations!$G:$I,3,0)))</f>
        <v/>
      </c>
      <c r="BJ109" s="10" t="str">
        <f>IF($AD109="","",IF(OR($V109&lt;2.7,$V109&gt;90),"Age OOR",BH109+1.6449*VLOOKUP(BH$14&amp;"-rse-"&amp;$I109,Equations!$G:$I,3,0)))</f>
        <v/>
      </c>
      <c r="BK109" s="10" t="str">
        <f t="shared" si="42"/>
        <v/>
      </c>
      <c r="BL109" s="10" t="str">
        <f>IF($AD109="","",IF(OR($V109&lt;2.7,$V109&gt;90),"Age OOR",($AD109-BH109)/VLOOKUP(BH$14&amp;"-rse-"&amp;$I109,Equations!$G:$I,3,0)))</f>
        <v/>
      </c>
      <c r="BM109" s="10" t="str">
        <f>IF($AE109="","",IF(OR($V109&lt;2.7,$V109&gt;90),"Age OOR",VLOOKUP(BM$14&amp;"-int-"&amp;$J109,Equations!$G:$I,3,0)+VLOOKUP(BM$14&amp;"-sexo-"&amp;$J109,Equations!$G:$I,3,0)*$U109+VLOOKUP(BM$14&amp;"-edad-"&amp;$J109,Equations!$G:$I,3,0)*$V109+VLOOKUP(BM$14&amp;"-est-"&amp;$J109,Equations!$G:$I,3,0)*(1/$W109)+VLOOKUP(BM$14&amp;"-imc-"&amp;$J109,Equations!$G:$I,3,0)*(1/$Q109)))</f>
        <v/>
      </c>
      <c r="BN109" s="10" t="str">
        <f>IF($AE109="","",IF(OR($V109&lt;2.7,$V109&gt;90),"Age OOR",BM109-1.6449*VLOOKUP(BM$14&amp;"-rse-"&amp;$J109,Equations!$G:$I,3,0)))</f>
        <v/>
      </c>
      <c r="BO109" s="10" t="str">
        <f>IF($AE109="","",IF(OR($V109&lt;2.7,$V109&gt;90),"Age OOR",BM109+1.6449*VLOOKUP(BM$14&amp;"-rse-"&amp;$J109,Equations!$G:$I,3,0)))</f>
        <v/>
      </c>
      <c r="BP109" s="10" t="str">
        <f t="shared" si="43"/>
        <v/>
      </c>
      <c r="BQ109" s="10" t="str">
        <f>IF($AE109="","",IF(OR($V109&lt;2.7,$V109&gt;90),"Age OOR",($AE109-BM109)/VLOOKUP(BM$14&amp;"-rse-"&amp;$J109,Equations!$G:$I,3,0)))</f>
        <v/>
      </c>
      <c r="BR109" s="10" t="str">
        <f>IF($AF109="","",IF(OR($V109&lt;2.7,$V109&gt;90),"Age OOR",VLOOKUP(BR$14&amp;"-int-"&amp;$K109,Equations!$G:$I,3,0)+VLOOKUP(BR$14&amp;"-sexo-"&amp;$K109,Equations!$G:$I,3,0)*$U109+VLOOKUP(BR$14&amp;"-edad-"&amp;$K109,Equations!$G:$I,3,0)*$V109+VLOOKUP(BR$14&amp;"-est-"&amp;$K109,Equations!$G:$I,3,0)*(1/$W109)+VLOOKUP(BR$14&amp;"-imc-"&amp;$K109,Equations!$G:$I,3,0)*(1/$Q109)))</f>
        <v/>
      </c>
      <c r="BS109" s="10" t="str">
        <f>IF($AF109="","",IF(OR($V109&lt;2.7,$V109&gt;90),"Age OOR",BR109-1.6449*VLOOKUP(BR$14&amp;"-rse-"&amp;$K109,Equations!$G:$I,3,0)))</f>
        <v/>
      </c>
      <c r="BT109" s="10" t="str">
        <f>IF($AF109="","",IF(OR($V109&lt;2.7,$V109&gt;90),"Age OOR",BR109+1.6449*VLOOKUP(BR$14&amp;"-rse-"&amp;$K109,Equations!$G:$I,3,0)))</f>
        <v/>
      </c>
      <c r="BU109" s="10" t="str">
        <f t="shared" si="44"/>
        <v/>
      </c>
      <c r="BV109" s="10" t="str">
        <f>IF($AF109="","",IF(OR($V109&lt;2.7,$V109&gt;90),"Age OOR",($AF109-BR109)/VLOOKUP(BR$14&amp;"-rse-"&amp;$K109,Equations!$G:$I,3,0)))</f>
        <v/>
      </c>
      <c r="BW109" s="10" t="str">
        <f>IF($AG109="","",IF(OR($V109&lt;2.7,$V109&gt;90),"Age OOR",VLOOKUP(BW$14&amp;"-int-"&amp;$L109,Equations!$G:$I,3,0)+VLOOKUP(BW$14&amp;"-sexo-"&amp;$L109,Equations!$G:$I,3,0)*$U109+VLOOKUP(BW$14&amp;"-edad-"&amp;$L109,Equations!$G:$I,3,0)*$V109+VLOOKUP(BW$14&amp;"-est-"&amp;$L109,Equations!$G:$I,3,0)*(1/$W109)+VLOOKUP(BW$14&amp;"-imc-"&amp;$L109,Equations!$G:$I,3,0)*(1/$Q109)))</f>
        <v/>
      </c>
      <c r="BX109" s="10" t="str">
        <f>IF($AG109="","",IF(OR($V109&lt;2.7,$V109&gt;90),"Age OOR",BW109-1.6449*VLOOKUP(BW$14&amp;"-rse-"&amp;$L109,Equations!$G:$I,3,0)))</f>
        <v/>
      </c>
      <c r="BY109" s="10" t="str">
        <f>IF($AG109="","",IF(OR($V109&lt;2.7,$V109&gt;90),"Age OOR",BW109+1.6449*VLOOKUP(BW$14&amp;"-rse-"&amp;$L109,Equations!$G:$I,3,0)))</f>
        <v/>
      </c>
      <c r="BZ109" s="10" t="str">
        <f t="shared" si="45"/>
        <v/>
      </c>
      <c r="CA109" s="10" t="str">
        <f>IF($AG109="","",IF(OR($V109&lt;2.7,$V109&gt;90),"Age OOR",($AG109-BW109)/VLOOKUP(BW$14&amp;"-rse-"&amp;$L109,Equations!$G:$I,3,0)))</f>
        <v/>
      </c>
      <c r="CB109" s="10" t="str">
        <f>IF($AH109="","",IF(OR($V109&lt;2.7,$V109&gt;90),"Age OOR",VLOOKUP(CB$14&amp;"-int-"&amp;$M109,Equations!$G:$I,3,0)+VLOOKUP(CB$14&amp;"-sexo-"&amp;$M109,Equations!$G:$I,3,0)*$U109+VLOOKUP(CB$14&amp;"-edad-"&amp;$M109,Equations!$G:$I,3,0)*$V109+VLOOKUP(CB$14&amp;"-est-"&amp;$M109,Equations!$G:$I,3,0)*(1/$W109)+VLOOKUP(CB$14&amp;"-imc-"&amp;$M109,Equations!$G:$I,3,0)*(1/$Q109)))</f>
        <v/>
      </c>
      <c r="CC109" s="10" t="str">
        <f>IF($AH109="","",IF(OR($V109&lt;2.7,$V109&gt;90),"Age OOR",CB109-1.6449*VLOOKUP(CB$14&amp;"-rse-"&amp;$M109,Equations!$G:$I,3,0)))</f>
        <v/>
      </c>
      <c r="CD109" s="10" t="str">
        <f>IF($AH109="","",IF(OR($V109&lt;2.7,$V109&gt;90),"Age OOR",CB109+1.6449*VLOOKUP(CB$14&amp;"-rse-"&amp;$M109,Equations!$G:$I,3,0)))</f>
        <v/>
      </c>
      <c r="CE109" s="10" t="str">
        <f t="shared" si="46"/>
        <v/>
      </c>
      <c r="CF109" s="10" t="str">
        <f>IF($AH109="","",IF(OR($V109&lt;2.7,$V109&gt;90),"Age OOR",($AH109-CB109)/VLOOKUP(CB$14&amp;"-rse-"&amp;$M109,Equations!$G:$I,3,0)))</f>
        <v/>
      </c>
      <c r="CG109" s="10" t="str">
        <f>IF($AI109="","",IF(OR($V109&lt;2.7,$V109&gt;90),"Age OOR",VLOOKUP(CG$14&amp;"-int-"&amp;$N109,Equations!$G:$I,3,0)+VLOOKUP(CG$14&amp;"-sexo-"&amp;$N109,Equations!$G:$I,3,0)*$U109+VLOOKUP(CG$14&amp;"-edad-"&amp;$N109,Equations!$G:$I,3,0)*$V109+VLOOKUP(CG$14&amp;"-est-"&amp;$N109,Equations!$G:$I,3,0)*(1/$W109)+VLOOKUP(CG$14&amp;"-imc-"&amp;$N109,Equations!$G:$I,3,0)*(1/$Q109)))</f>
        <v/>
      </c>
      <c r="CH109" s="10" t="str">
        <f>IF($AI109="","",IF(OR($V109&lt;2.7,$V109&gt;90),"Age OOR",CG109-1.6449*VLOOKUP(CG$14&amp;"-rse-"&amp;$N109,Equations!$G:$I,3,0)))</f>
        <v/>
      </c>
      <c r="CI109" s="10" t="str">
        <f>IF($AI109="","",IF(OR($V109&lt;2.7,$V109&gt;90),"Age OOR",CG109+1.6449*VLOOKUP(CG$14&amp;"-rse-"&amp;$N109,Equations!$G:$I,3,0)))</f>
        <v/>
      </c>
      <c r="CJ109" s="10" t="str">
        <f t="shared" si="47"/>
        <v/>
      </c>
      <c r="CK109" s="10" t="str">
        <f>IF($AI109="","",IF(OR($V109&lt;2.7,$V109&gt;90),"Age OOR",($AI109-CG109)/VLOOKUP(CG$14&amp;"-rse-"&amp;$N109,Equations!$G:$I,3,0)))</f>
        <v/>
      </c>
      <c r="CL109" s="10" t="str">
        <f>IF($AJ109="","",IF(OR($V109&lt;2.7,$V109&gt;90),"Age OOR",VLOOKUP(CL$14&amp;"-int-"&amp;$O109,Equations!$G:$I,3,0)+VLOOKUP(CL$14&amp;"-sexo-"&amp;$O109,Equations!$G:$I,3,0)*$U109+VLOOKUP(CL$14&amp;"-edad-"&amp;$O109,Equations!$G:$I,3,0)*$V109+VLOOKUP(CL$14&amp;"-est-"&amp;$O109,Equations!$G:$I,3,0)*(1/$W109)+VLOOKUP(CL$14&amp;"-imc-"&amp;$O109,Equations!$G:$I,3,0)*(1/$Q109)))</f>
        <v/>
      </c>
      <c r="CM109" s="10" t="str">
        <f>IF($AJ109="","",IF(OR($V109&lt;2.7,$V109&gt;90),"Age OOR",CL109-1.6449*VLOOKUP(CL$14&amp;"-rse-"&amp;$O109,Equations!$G:$I,3,0)))</f>
        <v/>
      </c>
      <c r="CN109" s="10" t="str">
        <f>IF($AJ109="","",IF(OR($V109&lt;2.7,$V109&gt;90),"Age OOR",CL109+1.6449*VLOOKUP(CL$14&amp;"-rse-"&amp;$O109,Equations!$G:$I,3,0)))</f>
        <v/>
      </c>
      <c r="CO109" s="10" t="str">
        <f t="shared" si="48"/>
        <v/>
      </c>
      <c r="CP109" s="10" t="str">
        <f>IF($AJ109="","",IF(OR($V109&lt;2.7,$V109&gt;90),"Age OOR",($AJ109-CL109)/VLOOKUP(CL$14&amp;"-rse-"&amp;$O109,Equations!$G:$I,3,0)))</f>
        <v/>
      </c>
      <c r="CQ109" s="10" t="str">
        <f>IF($AK109="","",IF(OR($V109&lt;2.7,$V109&gt;90),"Age OOR",EXP(VLOOKUP(CQ$14&amp;"-int-"&amp;$P109,Equations!$G:$I,3,0)+VLOOKUP(CQ$14&amp;"-sexo-"&amp;$P109,Equations!$G:$I,3,0)*$U109+VLOOKUP(CQ$14&amp;"-edad-"&amp;$P109,Equations!$G:$I,3,0)*$V109+VLOOKUP(CQ$14&amp;"-est-"&amp;$P109,Equations!$G:$I,3,0)*(1/$W109)+VLOOKUP(CQ$14&amp;"-imc-"&amp;$P109,Equations!$G:$I,3,0)*(1/$Q109))))</f>
        <v/>
      </c>
      <c r="CR109" s="10" t="str">
        <f>IF($AK109="","",IF(OR($V109&lt;2.7,$V109&gt;90),"Age OOR",EXP(LN(CQ109)-1.6449*VLOOKUP(CQ$14&amp;"-rse-"&amp;$P109,Equations!$G:$I,3,0))))</f>
        <v/>
      </c>
      <c r="CS109" s="10" t="str">
        <f>IF($AK109="","",IF(OR($V109&lt;2.7,$V109&gt;90),"Age OOR",EXP(LN(CQ109)+1.6449*VLOOKUP(CQ$14&amp;"-rse-"&amp;$P109,Equations!$G:$I,3,0))))</f>
        <v/>
      </c>
      <c r="CT109" s="10" t="str">
        <f t="shared" si="49"/>
        <v/>
      </c>
      <c r="CU109" s="10" t="str">
        <f>IF($AK109="","",IF(OR($V109&lt;2.7,$V109&gt;90),"Age OOR",(LN($AK109)-LN(CQ109))/VLOOKUP(CQ$14&amp;"-rse-"&amp;$P109,Equations!$G:$I,3,0)))</f>
        <v/>
      </c>
      <c r="CV109" s="47"/>
    </row>
    <row r="110" spans="5:100" x14ac:dyDescent="0.2">
      <c r="E110" s="23" t="str">
        <f t="shared" si="25"/>
        <v>Age out of range</v>
      </c>
      <c r="F110" s="23" t="str">
        <f t="shared" si="26"/>
        <v>Age out of range</v>
      </c>
      <c r="G110" s="23" t="str">
        <f t="shared" si="27"/>
        <v>Age out of range</v>
      </c>
      <c r="H110" s="23" t="str">
        <f t="shared" si="28"/>
        <v>Age out of range</v>
      </c>
      <c r="I110" s="23" t="str">
        <f t="shared" si="29"/>
        <v>Age out of range</v>
      </c>
      <c r="J110" s="23" t="str">
        <f t="shared" si="30"/>
        <v>Age out of range</v>
      </c>
      <c r="K110" s="23" t="str">
        <f t="shared" si="31"/>
        <v>Age out of range</v>
      </c>
      <c r="L110" s="23" t="str">
        <f t="shared" si="32"/>
        <v>Age out of range</v>
      </c>
      <c r="M110" s="23" t="str">
        <f t="shared" si="33"/>
        <v>Age out of range</v>
      </c>
      <c r="N110" s="23" t="str">
        <f t="shared" si="34"/>
        <v>Age out of range</v>
      </c>
      <c r="O110" s="23" t="str">
        <f t="shared" si="35"/>
        <v>Age out of range</v>
      </c>
      <c r="P110" s="23" t="str">
        <f t="shared" si="36"/>
        <v>Age out of range</v>
      </c>
      <c r="Q110" s="23" t="e">
        <f t="shared" si="37"/>
        <v>#DIV/0!</v>
      </c>
      <c r="R110" s="17"/>
      <c r="S110" s="23">
        <v>94</v>
      </c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7"/>
      <c r="AM110" s="47"/>
      <c r="AN110" s="10" t="str">
        <f>IF($Z110="","",IF(OR($V110&lt;2.7,$V110&gt;90),"Age OOR",VLOOKUP(AN$14&amp;"-int-"&amp;$E110,Equations!$G:$I,3,0)+VLOOKUP(AN$14&amp;"-sexo-"&amp;$E110,Equations!$G:$I,3,0)*$U110+VLOOKUP(AN$14&amp;"-edad-"&amp;$E110,Equations!$G:$I,3,0)*$V110+VLOOKUP(AN$14&amp;"-est-"&amp;$E110,Equations!$G:$I,3,0)*(1/$W110)+VLOOKUP(AN$14&amp;"-imc-"&amp;$E110,Equations!$G:$I,3,0)*(1/$Q110)))</f>
        <v/>
      </c>
      <c r="AO110" s="10" t="str">
        <f>IF($Z110="","",IF(OR($V110&lt;2.7,$V110&gt;90),"Age OOR",AN110-1.6449*VLOOKUP(AN$14&amp;"-rse-"&amp;$E110,Equations!$G:$I,3,0)))</f>
        <v/>
      </c>
      <c r="AP110" s="10" t="str">
        <f>IF($Z110="","",IF(OR($V110&lt;2.7,$V110&gt;90),"Age OOR",AN110+1.6449*VLOOKUP(AN$14&amp;"-rse-"&amp;$E110,Equations!$G:$I,3,0)))</f>
        <v/>
      </c>
      <c r="AQ110" s="10" t="str">
        <f t="shared" si="38"/>
        <v/>
      </c>
      <c r="AR110" s="10" t="str">
        <f>IF($Z110="","",IF(OR($V110&lt;2.7,$V110&gt;90),"Age OOR",($Z110-AN110)/VLOOKUP(AN$14&amp;"-rse-"&amp;$E110,Equations!$G:$I,3,0)))</f>
        <v/>
      </c>
      <c r="AS110" s="10" t="str">
        <f>IF($AA110="","",IF(OR($V110&lt;2.7,$V110&gt;90),"Age OOR",VLOOKUP(AS$14&amp;"-int-"&amp;$F110,Equations!$G:$I,3,0)+VLOOKUP(AS$14&amp;"-sexo-"&amp;$F110,Equations!$G:$I,3,0)*$U110+VLOOKUP(AS$14&amp;"-edad-"&amp;$F110,Equations!$G:$I,3,0)*$V110+VLOOKUP(AS$14&amp;"-est-"&amp;$F110,Equations!$G:$I,3,0)*(1/$W110)+VLOOKUP(AS$14&amp;"-imc-"&amp;$F110,Equations!$G:$I,3,0)*(1/$Q110)))</f>
        <v/>
      </c>
      <c r="AT110" s="10" t="str">
        <f>IF($AA110="","",IF(OR($V110&lt;2.7,$V110&gt;90),"Age OOR",AS110-1.6449*VLOOKUP(AS$14&amp;"-rse-"&amp;$F110,Equations!$G:$I,3,0)))</f>
        <v/>
      </c>
      <c r="AU110" s="10" t="str">
        <f>IF($AA110="","",IF(OR($V110&lt;2.7,$V110&gt;90),"Age OOR",AS110+1.6449*VLOOKUP(AS$14&amp;"-rse-"&amp;$F110,Equations!$G:$I,3,0)))</f>
        <v/>
      </c>
      <c r="AV110" s="10" t="str">
        <f t="shared" si="39"/>
        <v/>
      </c>
      <c r="AW110" s="10" t="str">
        <f>IF($AA110="","",IF(OR($V110&lt;2.7,$V110&gt;90),"Age OOR",($AA110-AS110)/VLOOKUP(AS$14&amp;"-rse-"&amp;$F110,Equations!$G:$I,3,0)))</f>
        <v/>
      </c>
      <c r="AX110" s="10" t="str">
        <f>IF($AB110="","",IF(OR($V110&lt;2.7,$V110&gt;90),"Age OOR",VLOOKUP(AX$14&amp;"-int-"&amp;$G110,Equations!$G:$I,3,0)+VLOOKUP(AX$14&amp;"-sexo-"&amp;$G110,Equations!$G:$I,3,0)*$U110+VLOOKUP(AX$14&amp;"-edad-"&amp;$G110,Equations!$G:$I,3,0)*$V110+VLOOKUP(AX$14&amp;"-est-"&amp;$G110,Equations!$G:$I,3,0)*(1/$W110)+VLOOKUP(AX$14&amp;"-imc-"&amp;$G110,Equations!$G:$I,3,0)*(1/$Q110)))</f>
        <v/>
      </c>
      <c r="AY110" s="10" t="str">
        <f>IF($AB110="","",IF(OR($V110&lt;2.7,$V110&gt;90),"Age OOR",AX110-1.6449*VLOOKUP(AX$14&amp;"-rse-"&amp;$G110,Equations!$G:$I,3,0)))</f>
        <v/>
      </c>
      <c r="AZ110" s="10" t="str">
        <f>IF($AB110="","",IF(OR($V110&lt;2.7,$V110&gt;90),"Age OOR",AX110+1.6449*VLOOKUP(AX$14&amp;"-rse-"&amp;$G110,Equations!$G:$I,3,0)))</f>
        <v/>
      </c>
      <c r="BA110" s="10" t="str">
        <f t="shared" si="40"/>
        <v/>
      </c>
      <c r="BB110" s="10" t="str">
        <f>IF($AB110="","",IF(OR($V110&lt;2.7,$V110&gt;90),"Age OOR",($AB110-AX110)/VLOOKUP(AX$14&amp;"-rse-"&amp;$G110,Equations!$G:$I,3,0)))</f>
        <v/>
      </c>
      <c r="BC110" s="10" t="str">
        <f>IF($AC110="","",IF(OR($V110&lt;2.7,$V110&gt;90),"Age OOR",VLOOKUP(BC$14&amp;"-int-"&amp;$H110,Equations!$G:$I,3,0)+VLOOKUP(BC$14&amp;"-sexo-"&amp;$H110,Equations!$G:$I,3,0)*$U110+VLOOKUP(BC$14&amp;"-edad-"&amp;$H110,Equations!$G:$I,3,0)*$V110+VLOOKUP(BC$14&amp;"-est-"&amp;$H110,Equations!$G:$I,3,0)*(1/$W110)+VLOOKUP(BC$14&amp;"-imc-"&amp;$H110,Equations!$G:$I,3,0)*(1/$Q110)))</f>
        <v/>
      </c>
      <c r="BD110" s="10" t="str">
        <f>IF($AC110="","",IF(OR($V110&lt;2.7,$V110&gt;90),"Age OOR",BC110-1.6449*VLOOKUP(BC$14&amp;"-rse-"&amp;$H110,Equations!$G:$I,3,0)))</f>
        <v/>
      </c>
      <c r="BE110" s="10" t="str">
        <f>IF($AC110="","",IF(OR($V110&lt;2.7,$V110&gt;90),"Age OOR",BC110+1.6449*VLOOKUP(BC$14&amp;"-rse-"&amp;$H110,Equations!$G:$I,3,0)))</f>
        <v/>
      </c>
      <c r="BF110" s="10" t="str">
        <f t="shared" si="41"/>
        <v/>
      </c>
      <c r="BG110" s="10" t="str">
        <f>IF($AC110="","",IF(OR($V110&lt;2.7,$V110&gt;90),"Age OOR",($AC110-BC110)/VLOOKUP(BC$14&amp;"-rse-"&amp;$H110,Equations!$G:$I,3,0)))</f>
        <v/>
      </c>
      <c r="BH110" s="10" t="str">
        <f>IF($AD110="","",IF(OR($V110&lt;2.7,$V110&gt;90),"Age OOR",VLOOKUP(BH$14&amp;"-int-"&amp;$I110,Equations!$G:$I,3,0)+VLOOKUP(BH$14&amp;"-sexo-"&amp;$I110,Equations!$G:$I,3,0)*$U110+VLOOKUP(BH$14&amp;"-edad-"&amp;$I110,Equations!$G:$I,3,0)*$V110+VLOOKUP(BH$14&amp;"-est-"&amp;$I110,Equations!$G:$I,3,0)*(1/$W110)+VLOOKUP(BH$14&amp;"-imc-"&amp;$I110,Equations!$G:$I,3,0)*(1/$Q110)))</f>
        <v/>
      </c>
      <c r="BI110" s="10" t="str">
        <f>IF($AD110="","",IF(OR($V110&lt;2.7,$V110&gt;90),"Age OOR",BH110-1.6449*VLOOKUP(BH$14&amp;"-rse-"&amp;$I110,Equations!$G:$I,3,0)))</f>
        <v/>
      </c>
      <c r="BJ110" s="10" t="str">
        <f>IF($AD110="","",IF(OR($V110&lt;2.7,$V110&gt;90),"Age OOR",BH110+1.6449*VLOOKUP(BH$14&amp;"-rse-"&amp;$I110,Equations!$G:$I,3,0)))</f>
        <v/>
      </c>
      <c r="BK110" s="10" t="str">
        <f t="shared" si="42"/>
        <v/>
      </c>
      <c r="BL110" s="10" t="str">
        <f>IF($AD110="","",IF(OR($V110&lt;2.7,$V110&gt;90),"Age OOR",($AD110-BH110)/VLOOKUP(BH$14&amp;"-rse-"&amp;$I110,Equations!$G:$I,3,0)))</f>
        <v/>
      </c>
      <c r="BM110" s="10" t="str">
        <f>IF($AE110="","",IF(OR($V110&lt;2.7,$V110&gt;90),"Age OOR",VLOOKUP(BM$14&amp;"-int-"&amp;$J110,Equations!$G:$I,3,0)+VLOOKUP(BM$14&amp;"-sexo-"&amp;$J110,Equations!$G:$I,3,0)*$U110+VLOOKUP(BM$14&amp;"-edad-"&amp;$J110,Equations!$G:$I,3,0)*$V110+VLOOKUP(BM$14&amp;"-est-"&amp;$J110,Equations!$G:$I,3,0)*(1/$W110)+VLOOKUP(BM$14&amp;"-imc-"&amp;$J110,Equations!$G:$I,3,0)*(1/$Q110)))</f>
        <v/>
      </c>
      <c r="BN110" s="10" t="str">
        <f>IF($AE110="","",IF(OR($V110&lt;2.7,$V110&gt;90),"Age OOR",BM110-1.6449*VLOOKUP(BM$14&amp;"-rse-"&amp;$J110,Equations!$G:$I,3,0)))</f>
        <v/>
      </c>
      <c r="BO110" s="10" t="str">
        <f>IF($AE110="","",IF(OR($V110&lt;2.7,$V110&gt;90),"Age OOR",BM110+1.6449*VLOOKUP(BM$14&amp;"-rse-"&amp;$J110,Equations!$G:$I,3,0)))</f>
        <v/>
      </c>
      <c r="BP110" s="10" t="str">
        <f t="shared" si="43"/>
        <v/>
      </c>
      <c r="BQ110" s="10" t="str">
        <f>IF($AE110="","",IF(OR($V110&lt;2.7,$V110&gt;90),"Age OOR",($AE110-BM110)/VLOOKUP(BM$14&amp;"-rse-"&amp;$J110,Equations!$G:$I,3,0)))</f>
        <v/>
      </c>
      <c r="BR110" s="10" t="str">
        <f>IF($AF110="","",IF(OR($V110&lt;2.7,$V110&gt;90),"Age OOR",VLOOKUP(BR$14&amp;"-int-"&amp;$K110,Equations!$G:$I,3,0)+VLOOKUP(BR$14&amp;"-sexo-"&amp;$K110,Equations!$G:$I,3,0)*$U110+VLOOKUP(BR$14&amp;"-edad-"&amp;$K110,Equations!$G:$I,3,0)*$V110+VLOOKUP(BR$14&amp;"-est-"&amp;$K110,Equations!$G:$I,3,0)*(1/$W110)+VLOOKUP(BR$14&amp;"-imc-"&amp;$K110,Equations!$G:$I,3,0)*(1/$Q110)))</f>
        <v/>
      </c>
      <c r="BS110" s="10" t="str">
        <f>IF($AF110="","",IF(OR($V110&lt;2.7,$V110&gt;90),"Age OOR",BR110-1.6449*VLOOKUP(BR$14&amp;"-rse-"&amp;$K110,Equations!$G:$I,3,0)))</f>
        <v/>
      </c>
      <c r="BT110" s="10" t="str">
        <f>IF($AF110="","",IF(OR($V110&lt;2.7,$V110&gt;90),"Age OOR",BR110+1.6449*VLOOKUP(BR$14&amp;"-rse-"&amp;$K110,Equations!$G:$I,3,0)))</f>
        <v/>
      </c>
      <c r="BU110" s="10" t="str">
        <f t="shared" si="44"/>
        <v/>
      </c>
      <c r="BV110" s="10" t="str">
        <f>IF($AF110="","",IF(OR($V110&lt;2.7,$V110&gt;90),"Age OOR",($AF110-BR110)/VLOOKUP(BR$14&amp;"-rse-"&amp;$K110,Equations!$G:$I,3,0)))</f>
        <v/>
      </c>
      <c r="BW110" s="10" t="str">
        <f>IF($AG110="","",IF(OR($V110&lt;2.7,$V110&gt;90),"Age OOR",VLOOKUP(BW$14&amp;"-int-"&amp;$L110,Equations!$G:$I,3,0)+VLOOKUP(BW$14&amp;"-sexo-"&amp;$L110,Equations!$G:$I,3,0)*$U110+VLOOKUP(BW$14&amp;"-edad-"&amp;$L110,Equations!$G:$I,3,0)*$V110+VLOOKUP(BW$14&amp;"-est-"&amp;$L110,Equations!$G:$I,3,0)*(1/$W110)+VLOOKUP(BW$14&amp;"-imc-"&amp;$L110,Equations!$G:$I,3,0)*(1/$Q110)))</f>
        <v/>
      </c>
      <c r="BX110" s="10" t="str">
        <f>IF($AG110="","",IF(OR($V110&lt;2.7,$V110&gt;90),"Age OOR",BW110-1.6449*VLOOKUP(BW$14&amp;"-rse-"&amp;$L110,Equations!$G:$I,3,0)))</f>
        <v/>
      </c>
      <c r="BY110" s="10" t="str">
        <f>IF($AG110="","",IF(OR($V110&lt;2.7,$V110&gt;90),"Age OOR",BW110+1.6449*VLOOKUP(BW$14&amp;"-rse-"&amp;$L110,Equations!$G:$I,3,0)))</f>
        <v/>
      </c>
      <c r="BZ110" s="10" t="str">
        <f t="shared" si="45"/>
        <v/>
      </c>
      <c r="CA110" s="10" t="str">
        <f>IF($AG110="","",IF(OR($V110&lt;2.7,$V110&gt;90),"Age OOR",($AG110-BW110)/VLOOKUP(BW$14&amp;"-rse-"&amp;$L110,Equations!$G:$I,3,0)))</f>
        <v/>
      </c>
      <c r="CB110" s="10" t="str">
        <f>IF($AH110="","",IF(OR($V110&lt;2.7,$V110&gt;90),"Age OOR",VLOOKUP(CB$14&amp;"-int-"&amp;$M110,Equations!$G:$I,3,0)+VLOOKUP(CB$14&amp;"-sexo-"&amp;$M110,Equations!$G:$I,3,0)*$U110+VLOOKUP(CB$14&amp;"-edad-"&amp;$M110,Equations!$G:$I,3,0)*$V110+VLOOKUP(CB$14&amp;"-est-"&amp;$M110,Equations!$G:$I,3,0)*(1/$W110)+VLOOKUP(CB$14&amp;"-imc-"&amp;$M110,Equations!$G:$I,3,0)*(1/$Q110)))</f>
        <v/>
      </c>
      <c r="CC110" s="10" t="str">
        <f>IF($AH110="","",IF(OR($V110&lt;2.7,$V110&gt;90),"Age OOR",CB110-1.6449*VLOOKUP(CB$14&amp;"-rse-"&amp;$M110,Equations!$G:$I,3,0)))</f>
        <v/>
      </c>
      <c r="CD110" s="10" t="str">
        <f>IF($AH110="","",IF(OR($V110&lt;2.7,$V110&gt;90),"Age OOR",CB110+1.6449*VLOOKUP(CB$14&amp;"-rse-"&amp;$M110,Equations!$G:$I,3,0)))</f>
        <v/>
      </c>
      <c r="CE110" s="10" t="str">
        <f t="shared" si="46"/>
        <v/>
      </c>
      <c r="CF110" s="10" t="str">
        <f>IF($AH110="","",IF(OR($V110&lt;2.7,$V110&gt;90),"Age OOR",($AH110-CB110)/VLOOKUP(CB$14&amp;"-rse-"&amp;$M110,Equations!$G:$I,3,0)))</f>
        <v/>
      </c>
      <c r="CG110" s="10" t="str">
        <f>IF($AI110="","",IF(OR($V110&lt;2.7,$V110&gt;90),"Age OOR",VLOOKUP(CG$14&amp;"-int-"&amp;$N110,Equations!$G:$I,3,0)+VLOOKUP(CG$14&amp;"-sexo-"&amp;$N110,Equations!$G:$I,3,0)*$U110+VLOOKUP(CG$14&amp;"-edad-"&amp;$N110,Equations!$G:$I,3,0)*$V110+VLOOKUP(CG$14&amp;"-est-"&amp;$N110,Equations!$G:$I,3,0)*(1/$W110)+VLOOKUP(CG$14&amp;"-imc-"&amp;$N110,Equations!$G:$I,3,0)*(1/$Q110)))</f>
        <v/>
      </c>
      <c r="CH110" s="10" t="str">
        <f>IF($AI110="","",IF(OR($V110&lt;2.7,$V110&gt;90),"Age OOR",CG110-1.6449*VLOOKUP(CG$14&amp;"-rse-"&amp;$N110,Equations!$G:$I,3,0)))</f>
        <v/>
      </c>
      <c r="CI110" s="10" t="str">
        <f>IF($AI110="","",IF(OR($V110&lt;2.7,$V110&gt;90),"Age OOR",CG110+1.6449*VLOOKUP(CG$14&amp;"-rse-"&amp;$N110,Equations!$G:$I,3,0)))</f>
        <v/>
      </c>
      <c r="CJ110" s="10" t="str">
        <f t="shared" si="47"/>
        <v/>
      </c>
      <c r="CK110" s="10" t="str">
        <f>IF($AI110="","",IF(OR($V110&lt;2.7,$V110&gt;90),"Age OOR",($AI110-CG110)/VLOOKUP(CG$14&amp;"-rse-"&amp;$N110,Equations!$G:$I,3,0)))</f>
        <v/>
      </c>
      <c r="CL110" s="10" t="str">
        <f>IF($AJ110="","",IF(OR($V110&lt;2.7,$V110&gt;90),"Age OOR",VLOOKUP(CL$14&amp;"-int-"&amp;$O110,Equations!$G:$I,3,0)+VLOOKUP(CL$14&amp;"-sexo-"&amp;$O110,Equations!$G:$I,3,0)*$U110+VLOOKUP(CL$14&amp;"-edad-"&amp;$O110,Equations!$G:$I,3,0)*$V110+VLOOKUP(CL$14&amp;"-est-"&amp;$O110,Equations!$G:$I,3,0)*(1/$W110)+VLOOKUP(CL$14&amp;"-imc-"&amp;$O110,Equations!$G:$I,3,0)*(1/$Q110)))</f>
        <v/>
      </c>
      <c r="CM110" s="10" t="str">
        <f>IF($AJ110="","",IF(OR($V110&lt;2.7,$V110&gt;90),"Age OOR",CL110-1.6449*VLOOKUP(CL$14&amp;"-rse-"&amp;$O110,Equations!$G:$I,3,0)))</f>
        <v/>
      </c>
      <c r="CN110" s="10" t="str">
        <f>IF($AJ110="","",IF(OR($V110&lt;2.7,$V110&gt;90),"Age OOR",CL110+1.6449*VLOOKUP(CL$14&amp;"-rse-"&amp;$O110,Equations!$G:$I,3,0)))</f>
        <v/>
      </c>
      <c r="CO110" s="10" t="str">
        <f t="shared" si="48"/>
        <v/>
      </c>
      <c r="CP110" s="10" t="str">
        <f>IF($AJ110="","",IF(OR($V110&lt;2.7,$V110&gt;90),"Age OOR",($AJ110-CL110)/VLOOKUP(CL$14&amp;"-rse-"&amp;$O110,Equations!$G:$I,3,0)))</f>
        <v/>
      </c>
      <c r="CQ110" s="10" t="str">
        <f>IF($AK110="","",IF(OR($V110&lt;2.7,$V110&gt;90),"Age OOR",EXP(VLOOKUP(CQ$14&amp;"-int-"&amp;$P110,Equations!$G:$I,3,0)+VLOOKUP(CQ$14&amp;"-sexo-"&amp;$P110,Equations!$G:$I,3,0)*$U110+VLOOKUP(CQ$14&amp;"-edad-"&amp;$P110,Equations!$G:$I,3,0)*$V110+VLOOKUP(CQ$14&amp;"-est-"&amp;$P110,Equations!$G:$I,3,0)*(1/$W110)+VLOOKUP(CQ$14&amp;"-imc-"&amp;$P110,Equations!$G:$I,3,0)*(1/$Q110))))</f>
        <v/>
      </c>
      <c r="CR110" s="10" t="str">
        <f>IF($AK110="","",IF(OR($V110&lt;2.7,$V110&gt;90),"Age OOR",EXP(LN(CQ110)-1.6449*VLOOKUP(CQ$14&amp;"-rse-"&amp;$P110,Equations!$G:$I,3,0))))</f>
        <v/>
      </c>
      <c r="CS110" s="10" t="str">
        <f>IF($AK110="","",IF(OR($V110&lt;2.7,$V110&gt;90),"Age OOR",EXP(LN(CQ110)+1.6449*VLOOKUP(CQ$14&amp;"-rse-"&amp;$P110,Equations!$G:$I,3,0))))</f>
        <v/>
      </c>
      <c r="CT110" s="10" t="str">
        <f t="shared" si="49"/>
        <v/>
      </c>
      <c r="CU110" s="10" t="str">
        <f>IF($AK110="","",IF(OR($V110&lt;2.7,$V110&gt;90),"Age OOR",(LN($AK110)-LN(CQ110))/VLOOKUP(CQ$14&amp;"-rse-"&amp;$P110,Equations!$G:$I,3,0)))</f>
        <v/>
      </c>
      <c r="CV110" s="47"/>
    </row>
    <row r="111" spans="5:100" x14ac:dyDescent="0.2">
      <c r="E111" s="23" t="str">
        <f t="shared" si="25"/>
        <v>Age out of range</v>
      </c>
      <c r="F111" s="23" t="str">
        <f t="shared" si="26"/>
        <v>Age out of range</v>
      </c>
      <c r="G111" s="23" t="str">
        <f t="shared" si="27"/>
        <v>Age out of range</v>
      </c>
      <c r="H111" s="23" t="str">
        <f t="shared" si="28"/>
        <v>Age out of range</v>
      </c>
      <c r="I111" s="23" t="str">
        <f t="shared" si="29"/>
        <v>Age out of range</v>
      </c>
      <c r="J111" s="23" t="str">
        <f t="shared" si="30"/>
        <v>Age out of range</v>
      </c>
      <c r="K111" s="23" t="str">
        <f t="shared" si="31"/>
        <v>Age out of range</v>
      </c>
      <c r="L111" s="23" t="str">
        <f t="shared" si="32"/>
        <v>Age out of range</v>
      </c>
      <c r="M111" s="23" t="str">
        <f t="shared" si="33"/>
        <v>Age out of range</v>
      </c>
      <c r="N111" s="23" t="str">
        <f t="shared" si="34"/>
        <v>Age out of range</v>
      </c>
      <c r="O111" s="23" t="str">
        <f t="shared" si="35"/>
        <v>Age out of range</v>
      </c>
      <c r="P111" s="23" t="str">
        <f t="shared" si="36"/>
        <v>Age out of range</v>
      </c>
      <c r="Q111" s="23" t="e">
        <f t="shared" si="37"/>
        <v>#DIV/0!</v>
      </c>
      <c r="R111" s="17"/>
      <c r="S111" s="23">
        <v>95</v>
      </c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7"/>
      <c r="AM111" s="47"/>
      <c r="AN111" s="10" t="str">
        <f>IF($Z111="","",IF(OR($V111&lt;2.7,$V111&gt;90),"Age OOR",VLOOKUP(AN$14&amp;"-int-"&amp;$E111,Equations!$G:$I,3,0)+VLOOKUP(AN$14&amp;"-sexo-"&amp;$E111,Equations!$G:$I,3,0)*$U111+VLOOKUP(AN$14&amp;"-edad-"&amp;$E111,Equations!$G:$I,3,0)*$V111+VLOOKUP(AN$14&amp;"-est-"&amp;$E111,Equations!$G:$I,3,0)*(1/$W111)+VLOOKUP(AN$14&amp;"-imc-"&amp;$E111,Equations!$G:$I,3,0)*(1/$Q111)))</f>
        <v/>
      </c>
      <c r="AO111" s="10" t="str">
        <f>IF($Z111="","",IF(OR($V111&lt;2.7,$V111&gt;90),"Age OOR",AN111-1.6449*VLOOKUP(AN$14&amp;"-rse-"&amp;$E111,Equations!$G:$I,3,0)))</f>
        <v/>
      </c>
      <c r="AP111" s="10" t="str">
        <f>IF($Z111="","",IF(OR($V111&lt;2.7,$V111&gt;90),"Age OOR",AN111+1.6449*VLOOKUP(AN$14&amp;"-rse-"&amp;$E111,Equations!$G:$I,3,0)))</f>
        <v/>
      </c>
      <c r="AQ111" s="10" t="str">
        <f t="shared" si="38"/>
        <v/>
      </c>
      <c r="AR111" s="10" t="str">
        <f>IF($Z111="","",IF(OR($V111&lt;2.7,$V111&gt;90),"Age OOR",($Z111-AN111)/VLOOKUP(AN$14&amp;"-rse-"&amp;$E111,Equations!$G:$I,3,0)))</f>
        <v/>
      </c>
      <c r="AS111" s="10" t="str">
        <f>IF($AA111="","",IF(OR($V111&lt;2.7,$V111&gt;90),"Age OOR",VLOOKUP(AS$14&amp;"-int-"&amp;$F111,Equations!$G:$I,3,0)+VLOOKUP(AS$14&amp;"-sexo-"&amp;$F111,Equations!$G:$I,3,0)*$U111+VLOOKUP(AS$14&amp;"-edad-"&amp;$F111,Equations!$G:$I,3,0)*$V111+VLOOKUP(AS$14&amp;"-est-"&amp;$F111,Equations!$G:$I,3,0)*(1/$W111)+VLOOKUP(AS$14&amp;"-imc-"&amp;$F111,Equations!$G:$I,3,0)*(1/$Q111)))</f>
        <v/>
      </c>
      <c r="AT111" s="10" t="str">
        <f>IF($AA111="","",IF(OR($V111&lt;2.7,$V111&gt;90),"Age OOR",AS111-1.6449*VLOOKUP(AS$14&amp;"-rse-"&amp;$F111,Equations!$G:$I,3,0)))</f>
        <v/>
      </c>
      <c r="AU111" s="10" t="str">
        <f>IF($AA111="","",IF(OR($V111&lt;2.7,$V111&gt;90),"Age OOR",AS111+1.6449*VLOOKUP(AS$14&amp;"-rse-"&amp;$F111,Equations!$G:$I,3,0)))</f>
        <v/>
      </c>
      <c r="AV111" s="10" t="str">
        <f t="shared" si="39"/>
        <v/>
      </c>
      <c r="AW111" s="10" t="str">
        <f>IF($AA111="","",IF(OR($V111&lt;2.7,$V111&gt;90),"Age OOR",($AA111-AS111)/VLOOKUP(AS$14&amp;"-rse-"&amp;$F111,Equations!$G:$I,3,0)))</f>
        <v/>
      </c>
      <c r="AX111" s="10" t="str">
        <f>IF($AB111="","",IF(OR($V111&lt;2.7,$V111&gt;90),"Age OOR",VLOOKUP(AX$14&amp;"-int-"&amp;$G111,Equations!$G:$I,3,0)+VLOOKUP(AX$14&amp;"-sexo-"&amp;$G111,Equations!$G:$I,3,0)*$U111+VLOOKUP(AX$14&amp;"-edad-"&amp;$G111,Equations!$G:$I,3,0)*$V111+VLOOKUP(AX$14&amp;"-est-"&amp;$G111,Equations!$G:$I,3,0)*(1/$W111)+VLOOKUP(AX$14&amp;"-imc-"&amp;$G111,Equations!$G:$I,3,0)*(1/$Q111)))</f>
        <v/>
      </c>
      <c r="AY111" s="10" t="str">
        <f>IF($AB111="","",IF(OR($V111&lt;2.7,$V111&gt;90),"Age OOR",AX111-1.6449*VLOOKUP(AX$14&amp;"-rse-"&amp;$G111,Equations!$G:$I,3,0)))</f>
        <v/>
      </c>
      <c r="AZ111" s="10" t="str">
        <f>IF($AB111="","",IF(OR($V111&lt;2.7,$V111&gt;90),"Age OOR",AX111+1.6449*VLOOKUP(AX$14&amp;"-rse-"&amp;$G111,Equations!$G:$I,3,0)))</f>
        <v/>
      </c>
      <c r="BA111" s="10" t="str">
        <f t="shared" si="40"/>
        <v/>
      </c>
      <c r="BB111" s="10" t="str">
        <f>IF($AB111="","",IF(OR($V111&lt;2.7,$V111&gt;90),"Age OOR",($AB111-AX111)/VLOOKUP(AX$14&amp;"-rse-"&amp;$G111,Equations!$G:$I,3,0)))</f>
        <v/>
      </c>
      <c r="BC111" s="10" t="str">
        <f>IF($AC111="","",IF(OR($V111&lt;2.7,$V111&gt;90),"Age OOR",VLOOKUP(BC$14&amp;"-int-"&amp;$H111,Equations!$G:$I,3,0)+VLOOKUP(BC$14&amp;"-sexo-"&amp;$H111,Equations!$G:$I,3,0)*$U111+VLOOKUP(BC$14&amp;"-edad-"&amp;$H111,Equations!$G:$I,3,0)*$V111+VLOOKUP(BC$14&amp;"-est-"&amp;$H111,Equations!$G:$I,3,0)*(1/$W111)+VLOOKUP(BC$14&amp;"-imc-"&amp;$H111,Equations!$G:$I,3,0)*(1/$Q111)))</f>
        <v/>
      </c>
      <c r="BD111" s="10" t="str">
        <f>IF($AC111="","",IF(OR($V111&lt;2.7,$V111&gt;90),"Age OOR",BC111-1.6449*VLOOKUP(BC$14&amp;"-rse-"&amp;$H111,Equations!$G:$I,3,0)))</f>
        <v/>
      </c>
      <c r="BE111" s="10" t="str">
        <f>IF($AC111="","",IF(OR($V111&lt;2.7,$V111&gt;90),"Age OOR",BC111+1.6449*VLOOKUP(BC$14&amp;"-rse-"&amp;$H111,Equations!$G:$I,3,0)))</f>
        <v/>
      </c>
      <c r="BF111" s="10" t="str">
        <f t="shared" si="41"/>
        <v/>
      </c>
      <c r="BG111" s="10" t="str">
        <f>IF($AC111="","",IF(OR($V111&lt;2.7,$V111&gt;90),"Age OOR",($AC111-BC111)/VLOOKUP(BC$14&amp;"-rse-"&amp;$H111,Equations!$G:$I,3,0)))</f>
        <v/>
      </c>
      <c r="BH111" s="10" t="str">
        <f>IF($AD111="","",IF(OR($V111&lt;2.7,$V111&gt;90),"Age OOR",VLOOKUP(BH$14&amp;"-int-"&amp;$I111,Equations!$G:$I,3,0)+VLOOKUP(BH$14&amp;"-sexo-"&amp;$I111,Equations!$G:$I,3,0)*$U111+VLOOKUP(BH$14&amp;"-edad-"&amp;$I111,Equations!$G:$I,3,0)*$V111+VLOOKUP(BH$14&amp;"-est-"&amp;$I111,Equations!$G:$I,3,0)*(1/$W111)+VLOOKUP(BH$14&amp;"-imc-"&amp;$I111,Equations!$G:$I,3,0)*(1/$Q111)))</f>
        <v/>
      </c>
      <c r="BI111" s="10" t="str">
        <f>IF($AD111="","",IF(OR($V111&lt;2.7,$V111&gt;90),"Age OOR",BH111-1.6449*VLOOKUP(BH$14&amp;"-rse-"&amp;$I111,Equations!$G:$I,3,0)))</f>
        <v/>
      </c>
      <c r="BJ111" s="10" t="str">
        <f>IF($AD111="","",IF(OR($V111&lt;2.7,$V111&gt;90),"Age OOR",BH111+1.6449*VLOOKUP(BH$14&amp;"-rse-"&amp;$I111,Equations!$G:$I,3,0)))</f>
        <v/>
      </c>
      <c r="BK111" s="10" t="str">
        <f t="shared" si="42"/>
        <v/>
      </c>
      <c r="BL111" s="10" t="str">
        <f>IF($AD111="","",IF(OR($V111&lt;2.7,$V111&gt;90),"Age OOR",($AD111-BH111)/VLOOKUP(BH$14&amp;"-rse-"&amp;$I111,Equations!$G:$I,3,0)))</f>
        <v/>
      </c>
      <c r="BM111" s="10" t="str">
        <f>IF($AE111="","",IF(OR($V111&lt;2.7,$V111&gt;90),"Age OOR",VLOOKUP(BM$14&amp;"-int-"&amp;$J111,Equations!$G:$I,3,0)+VLOOKUP(BM$14&amp;"-sexo-"&amp;$J111,Equations!$G:$I,3,0)*$U111+VLOOKUP(BM$14&amp;"-edad-"&amp;$J111,Equations!$G:$I,3,0)*$V111+VLOOKUP(BM$14&amp;"-est-"&amp;$J111,Equations!$G:$I,3,0)*(1/$W111)+VLOOKUP(BM$14&amp;"-imc-"&amp;$J111,Equations!$G:$I,3,0)*(1/$Q111)))</f>
        <v/>
      </c>
      <c r="BN111" s="10" t="str">
        <f>IF($AE111="","",IF(OR($V111&lt;2.7,$V111&gt;90),"Age OOR",BM111-1.6449*VLOOKUP(BM$14&amp;"-rse-"&amp;$J111,Equations!$G:$I,3,0)))</f>
        <v/>
      </c>
      <c r="BO111" s="10" t="str">
        <f>IF($AE111="","",IF(OR($V111&lt;2.7,$V111&gt;90),"Age OOR",BM111+1.6449*VLOOKUP(BM$14&amp;"-rse-"&amp;$J111,Equations!$G:$I,3,0)))</f>
        <v/>
      </c>
      <c r="BP111" s="10" t="str">
        <f t="shared" si="43"/>
        <v/>
      </c>
      <c r="BQ111" s="10" t="str">
        <f>IF($AE111="","",IF(OR($V111&lt;2.7,$V111&gt;90),"Age OOR",($AE111-BM111)/VLOOKUP(BM$14&amp;"-rse-"&amp;$J111,Equations!$G:$I,3,0)))</f>
        <v/>
      </c>
      <c r="BR111" s="10" t="str">
        <f>IF($AF111="","",IF(OR($V111&lt;2.7,$V111&gt;90),"Age OOR",VLOOKUP(BR$14&amp;"-int-"&amp;$K111,Equations!$G:$I,3,0)+VLOOKUP(BR$14&amp;"-sexo-"&amp;$K111,Equations!$G:$I,3,0)*$U111+VLOOKUP(BR$14&amp;"-edad-"&amp;$K111,Equations!$G:$I,3,0)*$V111+VLOOKUP(BR$14&amp;"-est-"&amp;$K111,Equations!$G:$I,3,0)*(1/$W111)+VLOOKUP(BR$14&amp;"-imc-"&amp;$K111,Equations!$G:$I,3,0)*(1/$Q111)))</f>
        <v/>
      </c>
      <c r="BS111" s="10" t="str">
        <f>IF($AF111="","",IF(OR($V111&lt;2.7,$V111&gt;90),"Age OOR",BR111-1.6449*VLOOKUP(BR$14&amp;"-rse-"&amp;$K111,Equations!$G:$I,3,0)))</f>
        <v/>
      </c>
      <c r="BT111" s="10" t="str">
        <f>IF($AF111="","",IF(OR($V111&lt;2.7,$V111&gt;90),"Age OOR",BR111+1.6449*VLOOKUP(BR$14&amp;"-rse-"&amp;$K111,Equations!$G:$I,3,0)))</f>
        <v/>
      </c>
      <c r="BU111" s="10" t="str">
        <f t="shared" si="44"/>
        <v/>
      </c>
      <c r="BV111" s="10" t="str">
        <f>IF($AF111="","",IF(OR($V111&lt;2.7,$V111&gt;90),"Age OOR",($AF111-BR111)/VLOOKUP(BR$14&amp;"-rse-"&amp;$K111,Equations!$G:$I,3,0)))</f>
        <v/>
      </c>
      <c r="BW111" s="10" t="str">
        <f>IF($AG111="","",IF(OR($V111&lt;2.7,$V111&gt;90),"Age OOR",VLOOKUP(BW$14&amp;"-int-"&amp;$L111,Equations!$G:$I,3,0)+VLOOKUP(BW$14&amp;"-sexo-"&amp;$L111,Equations!$G:$I,3,0)*$U111+VLOOKUP(BW$14&amp;"-edad-"&amp;$L111,Equations!$G:$I,3,0)*$V111+VLOOKUP(BW$14&amp;"-est-"&amp;$L111,Equations!$G:$I,3,0)*(1/$W111)+VLOOKUP(BW$14&amp;"-imc-"&amp;$L111,Equations!$G:$I,3,0)*(1/$Q111)))</f>
        <v/>
      </c>
      <c r="BX111" s="10" t="str">
        <f>IF($AG111="","",IF(OR($V111&lt;2.7,$V111&gt;90),"Age OOR",BW111-1.6449*VLOOKUP(BW$14&amp;"-rse-"&amp;$L111,Equations!$G:$I,3,0)))</f>
        <v/>
      </c>
      <c r="BY111" s="10" t="str">
        <f>IF($AG111="","",IF(OR($V111&lt;2.7,$V111&gt;90),"Age OOR",BW111+1.6449*VLOOKUP(BW$14&amp;"-rse-"&amp;$L111,Equations!$G:$I,3,0)))</f>
        <v/>
      </c>
      <c r="BZ111" s="10" t="str">
        <f t="shared" si="45"/>
        <v/>
      </c>
      <c r="CA111" s="10" t="str">
        <f>IF($AG111="","",IF(OR($V111&lt;2.7,$V111&gt;90),"Age OOR",($AG111-BW111)/VLOOKUP(BW$14&amp;"-rse-"&amp;$L111,Equations!$G:$I,3,0)))</f>
        <v/>
      </c>
      <c r="CB111" s="10" t="str">
        <f>IF($AH111="","",IF(OR($V111&lt;2.7,$V111&gt;90),"Age OOR",VLOOKUP(CB$14&amp;"-int-"&amp;$M111,Equations!$G:$I,3,0)+VLOOKUP(CB$14&amp;"-sexo-"&amp;$M111,Equations!$G:$I,3,0)*$U111+VLOOKUP(CB$14&amp;"-edad-"&amp;$M111,Equations!$G:$I,3,0)*$V111+VLOOKUP(CB$14&amp;"-est-"&amp;$M111,Equations!$G:$I,3,0)*(1/$W111)+VLOOKUP(CB$14&amp;"-imc-"&amp;$M111,Equations!$G:$I,3,0)*(1/$Q111)))</f>
        <v/>
      </c>
      <c r="CC111" s="10" t="str">
        <f>IF($AH111="","",IF(OR($V111&lt;2.7,$V111&gt;90),"Age OOR",CB111-1.6449*VLOOKUP(CB$14&amp;"-rse-"&amp;$M111,Equations!$G:$I,3,0)))</f>
        <v/>
      </c>
      <c r="CD111" s="10" t="str">
        <f>IF($AH111="","",IF(OR($V111&lt;2.7,$V111&gt;90),"Age OOR",CB111+1.6449*VLOOKUP(CB$14&amp;"-rse-"&amp;$M111,Equations!$G:$I,3,0)))</f>
        <v/>
      </c>
      <c r="CE111" s="10" t="str">
        <f t="shared" si="46"/>
        <v/>
      </c>
      <c r="CF111" s="10" t="str">
        <f>IF($AH111="","",IF(OR($V111&lt;2.7,$V111&gt;90),"Age OOR",($AH111-CB111)/VLOOKUP(CB$14&amp;"-rse-"&amp;$M111,Equations!$G:$I,3,0)))</f>
        <v/>
      </c>
      <c r="CG111" s="10" t="str">
        <f>IF($AI111="","",IF(OR($V111&lt;2.7,$V111&gt;90),"Age OOR",VLOOKUP(CG$14&amp;"-int-"&amp;$N111,Equations!$G:$I,3,0)+VLOOKUP(CG$14&amp;"-sexo-"&amp;$N111,Equations!$G:$I,3,0)*$U111+VLOOKUP(CG$14&amp;"-edad-"&amp;$N111,Equations!$G:$I,3,0)*$V111+VLOOKUP(CG$14&amp;"-est-"&amp;$N111,Equations!$G:$I,3,0)*(1/$W111)+VLOOKUP(CG$14&amp;"-imc-"&amp;$N111,Equations!$G:$I,3,0)*(1/$Q111)))</f>
        <v/>
      </c>
      <c r="CH111" s="10" t="str">
        <f>IF($AI111="","",IF(OR($V111&lt;2.7,$V111&gt;90),"Age OOR",CG111-1.6449*VLOOKUP(CG$14&amp;"-rse-"&amp;$N111,Equations!$G:$I,3,0)))</f>
        <v/>
      </c>
      <c r="CI111" s="10" t="str">
        <f>IF($AI111="","",IF(OR($V111&lt;2.7,$V111&gt;90),"Age OOR",CG111+1.6449*VLOOKUP(CG$14&amp;"-rse-"&amp;$N111,Equations!$G:$I,3,0)))</f>
        <v/>
      </c>
      <c r="CJ111" s="10" t="str">
        <f t="shared" si="47"/>
        <v/>
      </c>
      <c r="CK111" s="10" t="str">
        <f>IF($AI111="","",IF(OR($V111&lt;2.7,$V111&gt;90),"Age OOR",($AI111-CG111)/VLOOKUP(CG$14&amp;"-rse-"&amp;$N111,Equations!$G:$I,3,0)))</f>
        <v/>
      </c>
      <c r="CL111" s="10" t="str">
        <f>IF($AJ111="","",IF(OR($V111&lt;2.7,$V111&gt;90),"Age OOR",VLOOKUP(CL$14&amp;"-int-"&amp;$O111,Equations!$G:$I,3,0)+VLOOKUP(CL$14&amp;"-sexo-"&amp;$O111,Equations!$G:$I,3,0)*$U111+VLOOKUP(CL$14&amp;"-edad-"&amp;$O111,Equations!$G:$I,3,0)*$V111+VLOOKUP(CL$14&amp;"-est-"&amp;$O111,Equations!$G:$I,3,0)*(1/$W111)+VLOOKUP(CL$14&amp;"-imc-"&amp;$O111,Equations!$G:$I,3,0)*(1/$Q111)))</f>
        <v/>
      </c>
      <c r="CM111" s="10" t="str">
        <f>IF($AJ111="","",IF(OR($V111&lt;2.7,$V111&gt;90),"Age OOR",CL111-1.6449*VLOOKUP(CL$14&amp;"-rse-"&amp;$O111,Equations!$G:$I,3,0)))</f>
        <v/>
      </c>
      <c r="CN111" s="10" t="str">
        <f>IF($AJ111="","",IF(OR($V111&lt;2.7,$V111&gt;90),"Age OOR",CL111+1.6449*VLOOKUP(CL$14&amp;"-rse-"&amp;$O111,Equations!$G:$I,3,0)))</f>
        <v/>
      </c>
      <c r="CO111" s="10" t="str">
        <f t="shared" si="48"/>
        <v/>
      </c>
      <c r="CP111" s="10" t="str">
        <f>IF($AJ111="","",IF(OR($V111&lt;2.7,$V111&gt;90),"Age OOR",($AJ111-CL111)/VLOOKUP(CL$14&amp;"-rse-"&amp;$O111,Equations!$G:$I,3,0)))</f>
        <v/>
      </c>
      <c r="CQ111" s="10" t="str">
        <f>IF($AK111="","",IF(OR($V111&lt;2.7,$V111&gt;90),"Age OOR",EXP(VLOOKUP(CQ$14&amp;"-int-"&amp;$P111,Equations!$G:$I,3,0)+VLOOKUP(CQ$14&amp;"-sexo-"&amp;$P111,Equations!$G:$I,3,0)*$U111+VLOOKUP(CQ$14&amp;"-edad-"&amp;$P111,Equations!$G:$I,3,0)*$V111+VLOOKUP(CQ$14&amp;"-est-"&amp;$P111,Equations!$G:$I,3,0)*(1/$W111)+VLOOKUP(CQ$14&amp;"-imc-"&amp;$P111,Equations!$G:$I,3,0)*(1/$Q111))))</f>
        <v/>
      </c>
      <c r="CR111" s="10" t="str">
        <f>IF($AK111="","",IF(OR($V111&lt;2.7,$V111&gt;90),"Age OOR",EXP(LN(CQ111)-1.6449*VLOOKUP(CQ$14&amp;"-rse-"&amp;$P111,Equations!$G:$I,3,0))))</f>
        <v/>
      </c>
      <c r="CS111" s="10" t="str">
        <f>IF($AK111="","",IF(OR($V111&lt;2.7,$V111&gt;90),"Age OOR",EXP(LN(CQ111)+1.6449*VLOOKUP(CQ$14&amp;"-rse-"&amp;$P111,Equations!$G:$I,3,0))))</f>
        <v/>
      </c>
      <c r="CT111" s="10" t="str">
        <f t="shared" si="49"/>
        <v/>
      </c>
      <c r="CU111" s="10" t="str">
        <f>IF($AK111="","",IF(OR($V111&lt;2.7,$V111&gt;90),"Age OOR",(LN($AK111)-LN(CQ111))/VLOOKUP(CQ$14&amp;"-rse-"&amp;$P111,Equations!$G:$I,3,0)))</f>
        <v/>
      </c>
      <c r="CV111" s="47"/>
    </row>
    <row r="112" spans="5:100" x14ac:dyDescent="0.2">
      <c r="E112" s="23" t="str">
        <f t="shared" si="25"/>
        <v>Age out of range</v>
      </c>
      <c r="F112" s="23" t="str">
        <f t="shared" si="26"/>
        <v>Age out of range</v>
      </c>
      <c r="G112" s="23" t="str">
        <f t="shared" si="27"/>
        <v>Age out of range</v>
      </c>
      <c r="H112" s="23" t="str">
        <f t="shared" si="28"/>
        <v>Age out of range</v>
      </c>
      <c r="I112" s="23" t="str">
        <f t="shared" si="29"/>
        <v>Age out of range</v>
      </c>
      <c r="J112" s="23" t="str">
        <f t="shared" si="30"/>
        <v>Age out of range</v>
      </c>
      <c r="K112" s="23" t="str">
        <f t="shared" si="31"/>
        <v>Age out of range</v>
      </c>
      <c r="L112" s="23" t="str">
        <f t="shared" si="32"/>
        <v>Age out of range</v>
      </c>
      <c r="M112" s="23" t="str">
        <f t="shared" si="33"/>
        <v>Age out of range</v>
      </c>
      <c r="N112" s="23" t="str">
        <f t="shared" si="34"/>
        <v>Age out of range</v>
      </c>
      <c r="O112" s="23" t="str">
        <f t="shared" si="35"/>
        <v>Age out of range</v>
      </c>
      <c r="P112" s="23" t="str">
        <f t="shared" si="36"/>
        <v>Age out of range</v>
      </c>
      <c r="Q112" s="23" t="e">
        <f t="shared" si="37"/>
        <v>#DIV/0!</v>
      </c>
      <c r="R112" s="17"/>
      <c r="S112" s="23">
        <v>96</v>
      </c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7"/>
      <c r="AM112" s="47"/>
      <c r="AN112" s="10" t="str">
        <f>IF($Z112="","",IF(OR($V112&lt;2.7,$V112&gt;90),"Age OOR",VLOOKUP(AN$14&amp;"-int-"&amp;$E112,Equations!$G:$I,3,0)+VLOOKUP(AN$14&amp;"-sexo-"&amp;$E112,Equations!$G:$I,3,0)*$U112+VLOOKUP(AN$14&amp;"-edad-"&amp;$E112,Equations!$G:$I,3,0)*$V112+VLOOKUP(AN$14&amp;"-est-"&amp;$E112,Equations!$G:$I,3,0)*(1/$W112)+VLOOKUP(AN$14&amp;"-imc-"&amp;$E112,Equations!$G:$I,3,0)*(1/$Q112)))</f>
        <v/>
      </c>
      <c r="AO112" s="10" t="str">
        <f>IF($Z112="","",IF(OR($V112&lt;2.7,$V112&gt;90),"Age OOR",AN112-1.6449*VLOOKUP(AN$14&amp;"-rse-"&amp;$E112,Equations!$G:$I,3,0)))</f>
        <v/>
      </c>
      <c r="AP112" s="10" t="str">
        <f>IF($Z112="","",IF(OR($V112&lt;2.7,$V112&gt;90),"Age OOR",AN112+1.6449*VLOOKUP(AN$14&amp;"-rse-"&amp;$E112,Equations!$G:$I,3,0)))</f>
        <v/>
      </c>
      <c r="AQ112" s="10" t="str">
        <f t="shared" si="38"/>
        <v/>
      </c>
      <c r="AR112" s="10" t="str">
        <f>IF($Z112="","",IF(OR($V112&lt;2.7,$V112&gt;90),"Age OOR",($Z112-AN112)/VLOOKUP(AN$14&amp;"-rse-"&amp;$E112,Equations!$G:$I,3,0)))</f>
        <v/>
      </c>
      <c r="AS112" s="10" t="str">
        <f>IF($AA112="","",IF(OR($V112&lt;2.7,$V112&gt;90),"Age OOR",VLOOKUP(AS$14&amp;"-int-"&amp;$F112,Equations!$G:$I,3,0)+VLOOKUP(AS$14&amp;"-sexo-"&amp;$F112,Equations!$G:$I,3,0)*$U112+VLOOKUP(AS$14&amp;"-edad-"&amp;$F112,Equations!$G:$I,3,0)*$V112+VLOOKUP(AS$14&amp;"-est-"&amp;$F112,Equations!$G:$I,3,0)*(1/$W112)+VLOOKUP(AS$14&amp;"-imc-"&amp;$F112,Equations!$G:$I,3,0)*(1/$Q112)))</f>
        <v/>
      </c>
      <c r="AT112" s="10" t="str">
        <f>IF($AA112="","",IF(OR($V112&lt;2.7,$V112&gt;90),"Age OOR",AS112-1.6449*VLOOKUP(AS$14&amp;"-rse-"&amp;$F112,Equations!$G:$I,3,0)))</f>
        <v/>
      </c>
      <c r="AU112" s="10" t="str">
        <f>IF($AA112="","",IF(OR($V112&lt;2.7,$V112&gt;90),"Age OOR",AS112+1.6449*VLOOKUP(AS$14&amp;"-rse-"&amp;$F112,Equations!$G:$I,3,0)))</f>
        <v/>
      </c>
      <c r="AV112" s="10" t="str">
        <f t="shared" si="39"/>
        <v/>
      </c>
      <c r="AW112" s="10" t="str">
        <f>IF($AA112="","",IF(OR($V112&lt;2.7,$V112&gt;90),"Age OOR",($AA112-AS112)/VLOOKUP(AS$14&amp;"-rse-"&amp;$F112,Equations!$G:$I,3,0)))</f>
        <v/>
      </c>
      <c r="AX112" s="10" t="str">
        <f>IF($AB112="","",IF(OR($V112&lt;2.7,$V112&gt;90),"Age OOR",VLOOKUP(AX$14&amp;"-int-"&amp;$G112,Equations!$G:$I,3,0)+VLOOKUP(AX$14&amp;"-sexo-"&amp;$G112,Equations!$G:$I,3,0)*$U112+VLOOKUP(AX$14&amp;"-edad-"&amp;$G112,Equations!$G:$I,3,0)*$V112+VLOOKUP(AX$14&amp;"-est-"&amp;$G112,Equations!$G:$I,3,0)*(1/$W112)+VLOOKUP(AX$14&amp;"-imc-"&amp;$G112,Equations!$G:$I,3,0)*(1/$Q112)))</f>
        <v/>
      </c>
      <c r="AY112" s="10" t="str">
        <f>IF($AB112="","",IF(OR($V112&lt;2.7,$V112&gt;90),"Age OOR",AX112-1.6449*VLOOKUP(AX$14&amp;"-rse-"&amp;$G112,Equations!$G:$I,3,0)))</f>
        <v/>
      </c>
      <c r="AZ112" s="10" t="str">
        <f>IF($AB112="","",IF(OR($V112&lt;2.7,$V112&gt;90),"Age OOR",AX112+1.6449*VLOOKUP(AX$14&amp;"-rse-"&amp;$G112,Equations!$G:$I,3,0)))</f>
        <v/>
      </c>
      <c r="BA112" s="10" t="str">
        <f t="shared" si="40"/>
        <v/>
      </c>
      <c r="BB112" s="10" t="str">
        <f>IF($AB112="","",IF(OR($V112&lt;2.7,$V112&gt;90),"Age OOR",($AB112-AX112)/VLOOKUP(AX$14&amp;"-rse-"&amp;$G112,Equations!$G:$I,3,0)))</f>
        <v/>
      </c>
      <c r="BC112" s="10" t="str">
        <f>IF($AC112="","",IF(OR($V112&lt;2.7,$V112&gt;90),"Age OOR",VLOOKUP(BC$14&amp;"-int-"&amp;$H112,Equations!$G:$I,3,0)+VLOOKUP(BC$14&amp;"-sexo-"&amp;$H112,Equations!$G:$I,3,0)*$U112+VLOOKUP(BC$14&amp;"-edad-"&amp;$H112,Equations!$G:$I,3,0)*$V112+VLOOKUP(BC$14&amp;"-est-"&amp;$H112,Equations!$G:$I,3,0)*(1/$W112)+VLOOKUP(BC$14&amp;"-imc-"&amp;$H112,Equations!$G:$I,3,0)*(1/$Q112)))</f>
        <v/>
      </c>
      <c r="BD112" s="10" t="str">
        <f>IF($AC112="","",IF(OR($V112&lt;2.7,$V112&gt;90),"Age OOR",BC112-1.6449*VLOOKUP(BC$14&amp;"-rse-"&amp;$H112,Equations!$G:$I,3,0)))</f>
        <v/>
      </c>
      <c r="BE112" s="10" t="str">
        <f>IF($AC112="","",IF(OR($V112&lt;2.7,$V112&gt;90),"Age OOR",BC112+1.6449*VLOOKUP(BC$14&amp;"-rse-"&amp;$H112,Equations!$G:$I,3,0)))</f>
        <v/>
      </c>
      <c r="BF112" s="10" t="str">
        <f t="shared" si="41"/>
        <v/>
      </c>
      <c r="BG112" s="10" t="str">
        <f>IF($AC112="","",IF(OR($V112&lt;2.7,$V112&gt;90),"Age OOR",($AC112-BC112)/VLOOKUP(BC$14&amp;"-rse-"&amp;$H112,Equations!$G:$I,3,0)))</f>
        <v/>
      </c>
      <c r="BH112" s="10" t="str">
        <f>IF($AD112="","",IF(OR($V112&lt;2.7,$V112&gt;90),"Age OOR",VLOOKUP(BH$14&amp;"-int-"&amp;$I112,Equations!$G:$I,3,0)+VLOOKUP(BH$14&amp;"-sexo-"&amp;$I112,Equations!$G:$I,3,0)*$U112+VLOOKUP(BH$14&amp;"-edad-"&amp;$I112,Equations!$G:$I,3,0)*$V112+VLOOKUP(BH$14&amp;"-est-"&amp;$I112,Equations!$G:$I,3,0)*(1/$W112)+VLOOKUP(BH$14&amp;"-imc-"&amp;$I112,Equations!$G:$I,3,0)*(1/$Q112)))</f>
        <v/>
      </c>
      <c r="BI112" s="10" t="str">
        <f>IF($AD112="","",IF(OR($V112&lt;2.7,$V112&gt;90),"Age OOR",BH112-1.6449*VLOOKUP(BH$14&amp;"-rse-"&amp;$I112,Equations!$G:$I,3,0)))</f>
        <v/>
      </c>
      <c r="BJ112" s="10" t="str">
        <f>IF($AD112="","",IF(OR($V112&lt;2.7,$V112&gt;90),"Age OOR",BH112+1.6449*VLOOKUP(BH$14&amp;"-rse-"&amp;$I112,Equations!$G:$I,3,0)))</f>
        <v/>
      </c>
      <c r="BK112" s="10" t="str">
        <f t="shared" si="42"/>
        <v/>
      </c>
      <c r="BL112" s="10" t="str">
        <f>IF($AD112="","",IF(OR($V112&lt;2.7,$V112&gt;90),"Age OOR",($AD112-BH112)/VLOOKUP(BH$14&amp;"-rse-"&amp;$I112,Equations!$G:$I,3,0)))</f>
        <v/>
      </c>
      <c r="BM112" s="10" t="str">
        <f>IF($AE112="","",IF(OR($V112&lt;2.7,$V112&gt;90),"Age OOR",VLOOKUP(BM$14&amp;"-int-"&amp;$J112,Equations!$G:$I,3,0)+VLOOKUP(BM$14&amp;"-sexo-"&amp;$J112,Equations!$G:$I,3,0)*$U112+VLOOKUP(BM$14&amp;"-edad-"&amp;$J112,Equations!$G:$I,3,0)*$V112+VLOOKUP(BM$14&amp;"-est-"&amp;$J112,Equations!$G:$I,3,0)*(1/$W112)+VLOOKUP(BM$14&amp;"-imc-"&amp;$J112,Equations!$G:$I,3,0)*(1/$Q112)))</f>
        <v/>
      </c>
      <c r="BN112" s="10" t="str">
        <f>IF($AE112="","",IF(OR($V112&lt;2.7,$V112&gt;90),"Age OOR",BM112-1.6449*VLOOKUP(BM$14&amp;"-rse-"&amp;$J112,Equations!$G:$I,3,0)))</f>
        <v/>
      </c>
      <c r="BO112" s="10" t="str">
        <f>IF($AE112="","",IF(OR($V112&lt;2.7,$V112&gt;90),"Age OOR",BM112+1.6449*VLOOKUP(BM$14&amp;"-rse-"&amp;$J112,Equations!$G:$I,3,0)))</f>
        <v/>
      </c>
      <c r="BP112" s="10" t="str">
        <f t="shared" si="43"/>
        <v/>
      </c>
      <c r="BQ112" s="10" t="str">
        <f>IF($AE112="","",IF(OR($V112&lt;2.7,$V112&gt;90),"Age OOR",($AE112-BM112)/VLOOKUP(BM$14&amp;"-rse-"&amp;$J112,Equations!$G:$I,3,0)))</f>
        <v/>
      </c>
      <c r="BR112" s="10" t="str">
        <f>IF($AF112="","",IF(OR($V112&lt;2.7,$V112&gt;90),"Age OOR",VLOOKUP(BR$14&amp;"-int-"&amp;$K112,Equations!$G:$I,3,0)+VLOOKUP(BR$14&amp;"-sexo-"&amp;$K112,Equations!$G:$I,3,0)*$U112+VLOOKUP(BR$14&amp;"-edad-"&amp;$K112,Equations!$G:$I,3,0)*$V112+VLOOKUP(BR$14&amp;"-est-"&amp;$K112,Equations!$G:$I,3,0)*(1/$W112)+VLOOKUP(BR$14&amp;"-imc-"&amp;$K112,Equations!$G:$I,3,0)*(1/$Q112)))</f>
        <v/>
      </c>
      <c r="BS112" s="10" t="str">
        <f>IF($AF112="","",IF(OR($V112&lt;2.7,$V112&gt;90),"Age OOR",BR112-1.6449*VLOOKUP(BR$14&amp;"-rse-"&amp;$K112,Equations!$G:$I,3,0)))</f>
        <v/>
      </c>
      <c r="BT112" s="10" t="str">
        <f>IF($AF112="","",IF(OR($V112&lt;2.7,$V112&gt;90),"Age OOR",BR112+1.6449*VLOOKUP(BR$14&amp;"-rse-"&amp;$K112,Equations!$G:$I,3,0)))</f>
        <v/>
      </c>
      <c r="BU112" s="10" t="str">
        <f t="shared" si="44"/>
        <v/>
      </c>
      <c r="BV112" s="10" t="str">
        <f>IF($AF112="","",IF(OR($V112&lt;2.7,$V112&gt;90),"Age OOR",($AF112-BR112)/VLOOKUP(BR$14&amp;"-rse-"&amp;$K112,Equations!$G:$I,3,0)))</f>
        <v/>
      </c>
      <c r="BW112" s="10" t="str">
        <f>IF($AG112="","",IF(OR($V112&lt;2.7,$V112&gt;90),"Age OOR",VLOOKUP(BW$14&amp;"-int-"&amp;$L112,Equations!$G:$I,3,0)+VLOOKUP(BW$14&amp;"-sexo-"&amp;$L112,Equations!$G:$I,3,0)*$U112+VLOOKUP(BW$14&amp;"-edad-"&amp;$L112,Equations!$G:$I,3,0)*$V112+VLOOKUP(BW$14&amp;"-est-"&amp;$L112,Equations!$G:$I,3,0)*(1/$W112)+VLOOKUP(BW$14&amp;"-imc-"&amp;$L112,Equations!$G:$I,3,0)*(1/$Q112)))</f>
        <v/>
      </c>
      <c r="BX112" s="10" t="str">
        <f>IF($AG112="","",IF(OR($V112&lt;2.7,$V112&gt;90),"Age OOR",BW112-1.6449*VLOOKUP(BW$14&amp;"-rse-"&amp;$L112,Equations!$G:$I,3,0)))</f>
        <v/>
      </c>
      <c r="BY112" s="10" t="str">
        <f>IF($AG112="","",IF(OR($V112&lt;2.7,$V112&gt;90),"Age OOR",BW112+1.6449*VLOOKUP(BW$14&amp;"-rse-"&amp;$L112,Equations!$G:$I,3,0)))</f>
        <v/>
      </c>
      <c r="BZ112" s="10" t="str">
        <f t="shared" si="45"/>
        <v/>
      </c>
      <c r="CA112" s="10" t="str">
        <f>IF($AG112="","",IF(OR($V112&lt;2.7,$V112&gt;90),"Age OOR",($AG112-BW112)/VLOOKUP(BW$14&amp;"-rse-"&amp;$L112,Equations!$G:$I,3,0)))</f>
        <v/>
      </c>
      <c r="CB112" s="10" t="str">
        <f>IF($AH112="","",IF(OR($V112&lt;2.7,$V112&gt;90),"Age OOR",VLOOKUP(CB$14&amp;"-int-"&amp;$M112,Equations!$G:$I,3,0)+VLOOKUP(CB$14&amp;"-sexo-"&amp;$M112,Equations!$G:$I,3,0)*$U112+VLOOKUP(CB$14&amp;"-edad-"&amp;$M112,Equations!$G:$I,3,0)*$V112+VLOOKUP(CB$14&amp;"-est-"&amp;$M112,Equations!$G:$I,3,0)*(1/$W112)+VLOOKUP(CB$14&amp;"-imc-"&amp;$M112,Equations!$G:$I,3,0)*(1/$Q112)))</f>
        <v/>
      </c>
      <c r="CC112" s="10" t="str">
        <f>IF($AH112="","",IF(OR($V112&lt;2.7,$V112&gt;90),"Age OOR",CB112-1.6449*VLOOKUP(CB$14&amp;"-rse-"&amp;$M112,Equations!$G:$I,3,0)))</f>
        <v/>
      </c>
      <c r="CD112" s="10" t="str">
        <f>IF($AH112="","",IF(OR($V112&lt;2.7,$V112&gt;90),"Age OOR",CB112+1.6449*VLOOKUP(CB$14&amp;"-rse-"&amp;$M112,Equations!$G:$I,3,0)))</f>
        <v/>
      </c>
      <c r="CE112" s="10" t="str">
        <f t="shared" si="46"/>
        <v/>
      </c>
      <c r="CF112" s="10" t="str">
        <f>IF($AH112="","",IF(OR($V112&lt;2.7,$V112&gt;90),"Age OOR",($AH112-CB112)/VLOOKUP(CB$14&amp;"-rse-"&amp;$M112,Equations!$G:$I,3,0)))</f>
        <v/>
      </c>
      <c r="CG112" s="10" t="str">
        <f>IF($AI112="","",IF(OR($V112&lt;2.7,$V112&gt;90),"Age OOR",VLOOKUP(CG$14&amp;"-int-"&amp;$N112,Equations!$G:$I,3,0)+VLOOKUP(CG$14&amp;"-sexo-"&amp;$N112,Equations!$G:$I,3,0)*$U112+VLOOKUP(CG$14&amp;"-edad-"&amp;$N112,Equations!$G:$I,3,0)*$V112+VLOOKUP(CG$14&amp;"-est-"&amp;$N112,Equations!$G:$I,3,0)*(1/$W112)+VLOOKUP(CG$14&amp;"-imc-"&amp;$N112,Equations!$G:$I,3,0)*(1/$Q112)))</f>
        <v/>
      </c>
      <c r="CH112" s="10" t="str">
        <f>IF($AI112="","",IF(OR($V112&lt;2.7,$V112&gt;90),"Age OOR",CG112-1.6449*VLOOKUP(CG$14&amp;"-rse-"&amp;$N112,Equations!$G:$I,3,0)))</f>
        <v/>
      </c>
      <c r="CI112" s="10" t="str">
        <f>IF($AI112="","",IF(OR($V112&lt;2.7,$V112&gt;90),"Age OOR",CG112+1.6449*VLOOKUP(CG$14&amp;"-rse-"&amp;$N112,Equations!$G:$I,3,0)))</f>
        <v/>
      </c>
      <c r="CJ112" s="10" t="str">
        <f t="shared" si="47"/>
        <v/>
      </c>
      <c r="CK112" s="10" t="str">
        <f>IF($AI112="","",IF(OR($V112&lt;2.7,$V112&gt;90),"Age OOR",($AI112-CG112)/VLOOKUP(CG$14&amp;"-rse-"&amp;$N112,Equations!$G:$I,3,0)))</f>
        <v/>
      </c>
      <c r="CL112" s="10" t="str">
        <f>IF($AJ112="","",IF(OR($V112&lt;2.7,$V112&gt;90),"Age OOR",VLOOKUP(CL$14&amp;"-int-"&amp;$O112,Equations!$G:$I,3,0)+VLOOKUP(CL$14&amp;"-sexo-"&amp;$O112,Equations!$G:$I,3,0)*$U112+VLOOKUP(CL$14&amp;"-edad-"&amp;$O112,Equations!$G:$I,3,0)*$V112+VLOOKUP(CL$14&amp;"-est-"&amp;$O112,Equations!$G:$I,3,0)*(1/$W112)+VLOOKUP(CL$14&amp;"-imc-"&amp;$O112,Equations!$G:$I,3,0)*(1/$Q112)))</f>
        <v/>
      </c>
      <c r="CM112" s="10" t="str">
        <f>IF($AJ112="","",IF(OR($V112&lt;2.7,$V112&gt;90),"Age OOR",CL112-1.6449*VLOOKUP(CL$14&amp;"-rse-"&amp;$O112,Equations!$G:$I,3,0)))</f>
        <v/>
      </c>
      <c r="CN112" s="10" t="str">
        <f>IF($AJ112="","",IF(OR($V112&lt;2.7,$V112&gt;90),"Age OOR",CL112+1.6449*VLOOKUP(CL$14&amp;"-rse-"&amp;$O112,Equations!$G:$I,3,0)))</f>
        <v/>
      </c>
      <c r="CO112" s="10" t="str">
        <f t="shared" si="48"/>
        <v/>
      </c>
      <c r="CP112" s="10" t="str">
        <f>IF($AJ112="","",IF(OR($V112&lt;2.7,$V112&gt;90),"Age OOR",($AJ112-CL112)/VLOOKUP(CL$14&amp;"-rse-"&amp;$O112,Equations!$G:$I,3,0)))</f>
        <v/>
      </c>
      <c r="CQ112" s="10" t="str">
        <f>IF($AK112="","",IF(OR($V112&lt;2.7,$V112&gt;90),"Age OOR",EXP(VLOOKUP(CQ$14&amp;"-int-"&amp;$P112,Equations!$G:$I,3,0)+VLOOKUP(CQ$14&amp;"-sexo-"&amp;$P112,Equations!$G:$I,3,0)*$U112+VLOOKUP(CQ$14&amp;"-edad-"&amp;$P112,Equations!$G:$I,3,0)*$V112+VLOOKUP(CQ$14&amp;"-est-"&amp;$P112,Equations!$G:$I,3,0)*(1/$W112)+VLOOKUP(CQ$14&amp;"-imc-"&amp;$P112,Equations!$G:$I,3,0)*(1/$Q112))))</f>
        <v/>
      </c>
      <c r="CR112" s="10" t="str">
        <f>IF($AK112="","",IF(OR($V112&lt;2.7,$V112&gt;90),"Age OOR",EXP(LN(CQ112)-1.6449*VLOOKUP(CQ$14&amp;"-rse-"&amp;$P112,Equations!$G:$I,3,0))))</f>
        <v/>
      </c>
      <c r="CS112" s="10" t="str">
        <f>IF($AK112="","",IF(OR($V112&lt;2.7,$V112&gt;90),"Age OOR",EXP(LN(CQ112)+1.6449*VLOOKUP(CQ$14&amp;"-rse-"&amp;$P112,Equations!$G:$I,3,0))))</f>
        <v/>
      </c>
      <c r="CT112" s="10" t="str">
        <f t="shared" si="49"/>
        <v/>
      </c>
      <c r="CU112" s="10" t="str">
        <f>IF($AK112="","",IF(OR($V112&lt;2.7,$V112&gt;90),"Age OOR",(LN($AK112)-LN(CQ112))/VLOOKUP(CQ$14&amp;"-rse-"&amp;$P112,Equations!$G:$I,3,0)))</f>
        <v/>
      </c>
      <c r="CV112" s="47"/>
    </row>
    <row r="113" spans="5:125" x14ac:dyDescent="0.2">
      <c r="E113" s="23" t="str">
        <f t="shared" si="25"/>
        <v>Age out of range</v>
      </c>
      <c r="F113" s="23" t="str">
        <f t="shared" si="26"/>
        <v>Age out of range</v>
      </c>
      <c r="G113" s="23" t="str">
        <f t="shared" si="27"/>
        <v>Age out of range</v>
      </c>
      <c r="H113" s="23" t="str">
        <f t="shared" si="28"/>
        <v>Age out of range</v>
      </c>
      <c r="I113" s="23" t="str">
        <f t="shared" si="29"/>
        <v>Age out of range</v>
      </c>
      <c r="J113" s="23" t="str">
        <f t="shared" si="30"/>
        <v>Age out of range</v>
      </c>
      <c r="K113" s="23" t="str">
        <f t="shared" si="31"/>
        <v>Age out of range</v>
      </c>
      <c r="L113" s="23" t="str">
        <f t="shared" si="32"/>
        <v>Age out of range</v>
      </c>
      <c r="M113" s="23" t="str">
        <f t="shared" si="33"/>
        <v>Age out of range</v>
      </c>
      <c r="N113" s="23" t="str">
        <f t="shared" si="34"/>
        <v>Age out of range</v>
      </c>
      <c r="O113" s="23" t="str">
        <f t="shared" si="35"/>
        <v>Age out of range</v>
      </c>
      <c r="P113" s="23" t="str">
        <f t="shared" si="36"/>
        <v>Age out of range</v>
      </c>
      <c r="Q113" s="23" t="e">
        <f t="shared" si="37"/>
        <v>#DIV/0!</v>
      </c>
      <c r="R113" s="17"/>
      <c r="S113" s="23">
        <v>97</v>
      </c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7"/>
      <c r="AM113" s="47"/>
      <c r="AN113" s="10" t="str">
        <f>IF($Z113="","",IF(OR($V113&lt;2.7,$V113&gt;90),"Age OOR",VLOOKUP(AN$14&amp;"-int-"&amp;$E113,Equations!$G:$I,3,0)+VLOOKUP(AN$14&amp;"-sexo-"&amp;$E113,Equations!$G:$I,3,0)*$U113+VLOOKUP(AN$14&amp;"-edad-"&amp;$E113,Equations!$G:$I,3,0)*$V113+VLOOKUP(AN$14&amp;"-est-"&amp;$E113,Equations!$G:$I,3,0)*(1/$W113)+VLOOKUP(AN$14&amp;"-imc-"&amp;$E113,Equations!$G:$I,3,0)*(1/$Q113)))</f>
        <v/>
      </c>
      <c r="AO113" s="10" t="str">
        <f>IF($Z113="","",IF(OR($V113&lt;2.7,$V113&gt;90),"Age OOR",AN113-1.6449*VLOOKUP(AN$14&amp;"-rse-"&amp;$E113,Equations!$G:$I,3,0)))</f>
        <v/>
      </c>
      <c r="AP113" s="10" t="str">
        <f>IF($Z113="","",IF(OR($V113&lt;2.7,$V113&gt;90),"Age OOR",AN113+1.6449*VLOOKUP(AN$14&amp;"-rse-"&amp;$E113,Equations!$G:$I,3,0)))</f>
        <v/>
      </c>
      <c r="AQ113" s="10" t="str">
        <f t="shared" si="38"/>
        <v/>
      </c>
      <c r="AR113" s="10" t="str">
        <f>IF($Z113="","",IF(OR($V113&lt;2.7,$V113&gt;90),"Age OOR",($Z113-AN113)/VLOOKUP(AN$14&amp;"-rse-"&amp;$E113,Equations!$G:$I,3,0)))</f>
        <v/>
      </c>
      <c r="AS113" s="10" t="str">
        <f>IF($AA113="","",IF(OR($V113&lt;2.7,$V113&gt;90),"Age OOR",VLOOKUP(AS$14&amp;"-int-"&amp;$F113,Equations!$G:$I,3,0)+VLOOKUP(AS$14&amp;"-sexo-"&amp;$F113,Equations!$G:$I,3,0)*$U113+VLOOKUP(AS$14&amp;"-edad-"&amp;$F113,Equations!$G:$I,3,0)*$V113+VLOOKUP(AS$14&amp;"-est-"&amp;$F113,Equations!$G:$I,3,0)*(1/$W113)+VLOOKUP(AS$14&amp;"-imc-"&amp;$F113,Equations!$G:$I,3,0)*(1/$Q113)))</f>
        <v/>
      </c>
      <c r="AT113" s="10" t="str">
        <f>IF($AA113="","",IF(OR($V113&lt;2.7,$V113&gt;90),"Age OOR",AS113-1.6449*VLOOKUP(AS$14&amp;"-rse-"&amp;$F113,Equations!$G:$I,3,0)))</f>
        <v/>
      </c>
      <c r="AU113" s="10" t="str">
        <f>IF($AA113="","",IF(OR($V113&lt;2.7,$V113&gt;90),"Age OOR",AS113+1.6449*VLOOKUP(AS$14&amp;"-rse-"&amp;$F113,Equations!$G:$I,3,0)))</f>
        <v/>
      </c>
      <c r="AV113" s="10" t="str">
        <f t="shared" si="39"/>
        <v/>
      </c>
      <c r="AW113" s="10" t="str">
        <f>IF($AA113="","",IF(OR($V113&lt;2.7,$V113&gt;90),"Age OOR",($AA113-AS113)/VLOOKUP(AS$14&amp;"-rse-"&amp;$F113,Equations!$G:$I,3,0)))</f>
        <v/>
      </c>
      <c r="AX113" s="10" t="str">
        <f>IF($AB113="","",IF(OR($V113&lt;2.7,$V113&gt;90),"Age OOR",VLOOKUP(AX$14&amp;"-int-"&amp;$G113,Equations!$G:$I,3,0)+VLOOKUP(AX$14&amp;"-sexo-"&amp;$G113,Equations!$G:$I,3,0)*$U113+VLOOKUP(AX$14&amp;"-edad-"&amp;$G113,Equations!$G:$I,3,0)*$V113+VLOOKUP(AX$14&amp;"-est-"&amp;$G113,Equations!$G:$I,3,0)*(1/$W113)+VLOOKUP(AX$14&amp;"-imc-"&amp;$G113,Equations!$G:$I,3,0)*(1/$Q113)))</f>
        <v/>
      </c>
      <c r="AY113" s="10" t="str">
        <f>IF($AB113="","",IF(OR($V113&lt;2.7,$V113&gt;90),"Age OOR",AX113-1.6449*VLOOKUP(AX$14&amp;"-rse-"&amp;$G113,Equations!$G:$I,3,0)))</f>
        <v/>
      </c>
      <c r="AZ113" s="10" t="str">
        <f>IF($AB113="","",IF(OR($V113&lt;2.7,$V113&gt;90),"Age OOR",AX113+1.6449*VLOOKUP(AX$14&amp;"-rse-"&amp;$G113,Equations!$G:$I,3,0)))</f>
        <v/>
      </c>
      <c r="BA113" s="10" t="str">
        <f t="shared" si="40"/>
        <v/>
      </c>
      <c r="BB113" s="10" t="str">
        <f>IF($AB113="","",IF(OR($V113&lt;2.7,$V113&gt;90),"Age OOR",($AB113-AX113)/VLOOKUP(AX$14&amp;"-rse-"&amp;$G113,Equations!$G:$I,3,0)))</f>
        <v/>
      </c>
      <c r="BC113" s="10" t="str">
        <f>IF($AC113="","",IF(OR($V113&lt;2.7,$V113&gt;90),"Age OOR",VLOOKUP(BC$14&amp;"-int-"&amp;$H113,Equations!$G:$I,3,0)+VLOOKUP(BC$14&amp;"-sexo-"&amp;$H113,Equations!$G:$I,3,0)*$U113+VLOOKUP(BC$14&amp;"-edad-"&amp;$H113,Equations!$G:$I,3,0)*$V113+VLOOKUP(BC$14&amp;"-est-"&amp;$H113,Equations!$G:$I,3,0)*(1/$W113)+VLOOKUP(BC$14&amp;"-imc-"&amp;$H113,Equations!$G:$I,3,0)*(1/$Q113)))</f>
        <v/>
      </c>
      <c r="BD113" s="10" t="str">
        <f>IF($AC113="","",IF(OR($V113&lt;2.7,$V113&gt;90),"Age OOR",BC113-1.6449*VLOOKUP(BC$14&amp;"-rse-"&amp;$H113,Equations!$G:$I,3,0)))</f>
        <v/>
      </c>
      <c r="BE113" s="10" t="str">
        <f>IF($AC113="","",IF(OR($V113&lt;2.7,$V113&gt;90),"Age OOR",BC113+1.6449*VLOOKUP(BC$14&amp;"-rse-"&amp;$H113,Equations!$G:$I,3,0)))</f>
        <v/>
      </c>
      <c r="BF113" s="10" t="str">
        <f t="shared" si="41"/>
        <v/>
      </c>
      <c r="BG113" s="10" t="str">
        <f>IF($AC113="","",IF(OR($V113&lt;2.7,$V113&gt;90),"Age OOR",($AC113-BC113)/VLOOKUP(BC$14&amp;"-rse-"&amp;$H113,Equations!$G:$I,3,0)))</f>
        <v/>
      </c>
      <c r="BH113" s="10" t="str">
        <f>IF($AD113="","",IF(OR($V113&lt;2.7,$V113&gt;90),"Age OOR",VLOOKUP(BH$14&amp;"-int-"&amp;$I113,Equations!$G:$I,3,0)+VLOOKUP(BH$14&amp;"-sexo-"&amp;$I113,Equations!$G:$I,3,0)*$U113+VLOOKUP(BH$14&amp;"-edad-"&amp;$I113,Equations!$G:$I,3,0)*$V113+VLOOKUP(BH$14&amp;"-est-"&amp;$I113,Equations!$G:$I,3,0)*(1/$W113)+VLOOKUP(BH$14&amp;"-imc-"&amp;$I113,Equations!$G:$I,3,0)*(1/$Q113)))</f>
        <v/>
      </c>
      <c r="BI113" s="10" t="str">
        <f>IF($AD113="","",IF(OR($V113&lt;2.7,$V113&gt;90),"Age OOR",BH113-1.6449*VLOOKUP(BH$14&amp;"-rse-"&amp;$I113,Equations!$G:$I,3,0)))</f>
        <v/>
      </c>
      <c r="BJ113" s="10" t="str">
        <f>IF($AD113="","",IF(OR($V113&lt;2.7,$V113&gt;90),"Age OOR",BH113+1.6449*VLOOKUP(BH$14&amp;"-rse-"&amp;$I113,Equations!$G:$I,3,0)))</f>
        <v/>
      </c>
      <c r="BK113" s="10" t="str">
        <f t="shared" si="42"/>
        <v/>
      </c>
      <c r="BL113" s="10" t="str">
        <f>IF($AD113="","",IF(OR($V113&lt;2.7,$V113&gt;90),"Age OOR",($AD113-BH113)/VLOOKUP(BH$14&amp;"-rse-"&amp;$I113,Equations!$G:$I,3,0)))</f>
        <v/>
      </c>
      <c r="BM113" s="10" t="str">
        <f>IF($AE113="","",IF(OR($V113&lt;2.7,$V113&gt;90),"Age OOR",VLOOKUP(BM$14&amp;"-int-"&amp;$J113,Equations!$G:$I,3,0)+VLOOKUP(BM$14&amp;"-sexo-"&amp;$J113,Equations!$G:$I,3,0)*$U113+VLOOKUP(BM$14&amp;"-edad-"&amp;$J113,Equations!$G:$I,3,0)*$V113+VLOOKUP(BM$14&amp;"-est-"&amp;$J113,Equations!$G:$I,3,0)*(1/$W113)+VLOOKUP(BM$14&amp;"-imc-"&amp;$J113,Equations!$G:$I,3,0)*(1/$Q113)))</f>
        <v/>
      </c>
      <c r="BN113" s="10" t="str">
        <f>IF($AE113="","",IF(OR($V113&lt;2.7,$V113&gt;90),"Age OOR",BM113-1.6449*VLOOKUP(BM$14&amp;"-rse-"&amp;$J113,Equations!$G:$I,3,0)))</f>
        <v/>
      </c>
      <c r="BO113" s="10" t="str">
        <f>IF($AE113="","",IF(OR($V113&lt;2.7,$V113&gt;90),"Age OOR",BM113+1.6449*VLOOKUP(BM$14&amp;"-rse-"&amp;$J113,Equations!$G:$I,3,0)))</f>
        <v/>
      </c>
      <c r="BP113" s="10" t="str">
        <f t="shared" si="43"/>
        <v/>
      </c>
      <c r="BQ113" s="10" t="str">
        <f>IF($AE113="","",IF(OR($V113&lt;2.7,$V113&gt;90),"Age OOR",($AE113-BM113)/VLOOKUP(BM$14&amp;"-rse-"&amp;$J113,Equations!$G:$I,3,0)))</f>
        <v/>
      </c>
      <c r="BR113" s="10" t="str">
        <f>IF($AF113="","",IF(OR($V113&lt;2.7,$V113&gt;90),"Age OOR",VLOOKUP(BR$14&amp;"-int-"&amp;$K113,Equations!$G:$I,3,0)+VLOOKUP(BR$14&amp;"-sexo-"&amp;$K113,Equations!$G:$I,3,0)*$U113+VLOOKUP(BR$14&amp;"-edad-"&amp;$K113,Equations!$G:$I,3,0)*$V113+VLOOKUP(BR$14&amp;"-est-"&amp;$K113,Equations!$G:$I,3,0)*(1/$W113)+VLOOKUP(BR$14&amp;"-imc-"&amp;$K113,Equations!$G:$I,3,0)*(1/$Q113)))</f>
        <v/>
      </c>
      <c r="BS113" s="10" t="str">
        <f>IF($AF113="","",IF(OR($V113&lt;2.7,$V113&gt;90),"Age OOR",BR113-1.6449*VLOOKUP(BR$14&amp;"-rse-"&amp;$K113,Equations!$G:$I,3,0)))</f>
        <v/>
      </c>
      <c r="BT113" s="10" t="str">
        <f>IF($AF113="","",IF(OR($V113&lt;2.7,$V113&gt;90),"Age OOR",BR113+1.6449*VLOOKUP(BR$14&amp;"-rse-"&amp;$K113,Equations!$G:$I,3,0)))</f>
        <v/>
      </c>
      <c r="BU113" s="10" t="str">
        <f t="shared" si="44"/>
        <v/>
      </c>
      <c r="BV113" s="10" t="str">
        <f>IF($AF113="","",IF(OR($V113&lt;2.7,$V113&gt;90),"Age OOR",($AF113-BR113)/VLOOKUP(BR$14&amp;"-rse-"&amp;$K113,Equations!$G:$I,3,0)))</f>
        <v/>
      </c>
      <c r="BW113" s="10" t="str">
        <f>IF($AG113="","",IF(OR($V113&lt;2.7,$V113&gt;90),"Age OOR",VLOOKUP(BW$14&amp;"-int-"&amp;$L113,Equations!$G:$I,3,0)+VLOOKUP(BW$14&amp;"-sexo-"&amp;$L113,Equations!$G:$I,3,0)*$U113+VLOOKUP(BW$14&amp;"-edad-"&amp;$L113,Equations!$G:$I,3,0)*$V113+VLOOKUP(BW$14&amp;"-est-"&amp;$L113,Equations!$G:$I,3,0)*(1/$W113)+VLOOKUP(BW$14&amp;"-imc-"&amp;$L113,Equations!$G:$I,3,0)*(1/$Q113)))</f>
        <v/>
      </c>
      <c r="BX113" s="10" t="str">
        <f>IF($AG113="","",IF(OR($V113&lt;2.7,$V113&gt;90),"Age OOR",BW113-1.6449*VLOOKUP(BW$14&amp;"-rse-"&amp;$L113,Equations!$G:$I,3,0)))</f>
        <v/>
      </c>
      <c r="BY113" s="10" t="str">
        <f>IF($AG113="","",IF(OR($V113&lt;2.7,$V113&gt;90),"Age OOR",BW113+1.6449*VLOOKUP(BW$14&amp;"-rse-"&amp;$L113,Equations!$G:$I,3,0)))</f>
        <v/>
      </c>
      <c r="BZ113" s="10" t="str">
        <f t="shared" si="45"/>
        <v/>
      </c>
      <c r="CA113" s="10" t="str">
        <f>IF($AG113="","",IF(OR($V113&lt;2.7,$V113&gt;90),"Age OOR",($AG113-BW113)/VLOOKUP(BW$14&amp;"-rse-"&amp;$L113,Equations!$G:$I,3,0)))</f>
        <v/>
      </c>
      <c r="CB113" s="10" t="str">
        <f>IF($AH113="","",IF(OR($V113&lt;2.7,$V113&gt;90),"Age OOR",VLOOKUP(CB$14&amp;"-int-"&amp;$M113,Equations!$G:$I,3,0)+VLOOKUP(CB$14&amp;"-sexo-"&amp;$M113,Equations!$G:$I,3,0)*$U113+VLOOKUP(CB$14&amp;"-edad-"&amp;$M113,Equations!$G:$I,3,0)*$V113+VLOOKUP(CB$14&amp;"-est-"&amp;$M113,Equations!$G:$I,3,0)*(1/$W113)+VLOOKUP(CB$14&amp;"-imc-"&amp;$M113,Equations!$G:$I,3,0)*(1/$Q113)))</f>
        <v/>
      </c>
      <c r="CC113" s="10" t="str">
        <f>IF($AH113="","",IF(OR($V113&lt;2.7,$V113&gt;90),"Age OOR",CB113-1.6449*VLOOKUP(CB$14&amp;"-rse-"&amp;$M113,Equations!$G:$I,3,0)))</f>
        <v/>
      </c>
      <c r="CD113" s="10" t="str">
        <f>IF($AH113="","",IF(OR($V113&lt;2.7,$V113&gt;90),"Age OOR",CB113+1.6449*VLOOKUP(CB$14&amp;"-rse-"&amp;$M113,Equations!$G:$I,3,0)))</f>
        <v/>
      </c>
      <c r="CE113" s="10" t="str">
        <f t="shared" si="46"/>
        <v/>
      </c>
      <c r="CF113" s="10" t="str">
        <f>IF($AH113="","",IF(OR($V113&lt;2.7,$V113&gt;90),"Age OOR",($AH113-CB113)/VLOOKUP(CB$14&amp;"-rse-"&amp;$M113,Equations!$G:$I,3,0)))</f>
        <v/>
      </c>
      <c r="CG113" s="10" t="str">
        <f>IF($AI113="","",IF(OR($V113&lt;2.7,$V113&gt;90),"Age OOR",VLOOKUP(CG$14&amp;"-int-"&amp;$N113,Equations!$G:$I,3,0)+VLOOKUP(CG$14&amp;"-sexo-"&amp;$N113,Equations!$G:$I,3,0)*$U113+VLOOKUP(CG$14&amp;"-edad-"&amp;$N113,Equations!$G:$I,3,0)*$V113+VLOOKUP(CG$14&amp;"-est-"&amp;$N113,Equations!$G:$I,3,0)*(1/$W113)+VLOOKUP(CG$14&amp;"-imc-"&amp;$N113,Equations!$G:$I,3,0)*(1/$Q113)))</f>
        <v/>
      </c>
      <c r="CH113" s="10" t="str">
        <f>IF($AI113="","",IF(OR($V113&lt;2.7,$V113&gt;90),"Age OOR",CG113-1.6449*VLOOKUP(CG$14&amp;"-rse-"&amp;$N113,Equations!$G:$I,3,0)))</f>
        <v/>
      </c>
      <c r="CI113" s="10" t="str">
        <f>IF($AI113="","",IF(OR($V113&lt;2.7,$V113&gt;90),"Age OOR",CG113+1.6449*VLOOKUP(CG$14&amp;"-rse-"&amp;$N113,Equations!$G:$I,3,0)))</f>
        <v/>
      </c>
      <c r="CJ113" s="10" t="str">
        <f t="shared" si="47"/>
        <v/>
      </c>
      <c r="CK113" s="10" t="str">
        <f>IF($AI113="","",IF(OR($V113&lt;2.7,$V113&gt;90),"Age OOR",($AI113-CG113)/VLOOKUP(CG$14&amp;"-rse-"&amp;$N113,Equations!$G:$I,3,0)))</f>
        <v/>
      </c>
      <c r="CL113" s="10" t="str">
        <f>IF($AJ113="","",IF(OR($V113&lt;2.7,$V113&gt;90),"Age OOR",VLOOKUP(CL$14&amp;"-int-"&amp;$O113,Equations!$G:$I,3,0)+VLOOKUP(CL$14&amp;"-sexo-"&amp;$O113,Equations!$G:$I,3,0)*$U113+VLOOKUP(CL$14&amp;"-edad-"&amp;$O113,Equations!$G:$I,3,0)*$V113+VLOOKUP(CL$14&amp;"-est-"&amp;$O113,Equations!$G:$I,3,0)*(1/$W113)+VLOOKUP(CL$14&amp;"-imc-"&amp;$O113,Equations!$G:$I,3,0)*(1/$Q113)))</f>
        <v/>
      </c>
      <c r="CM113" s="10" t="str">
        <f>IF($AJ113="","",IF(OR($V113&lt;2.7,$V113&gt;90),"Age OOR",CL113-1.6449*VLOOKUP(CL$14&amp;"-rse-"&amp;$O113,Equations!$G:$I,3,0)))</f>
        <v/>
      </c>
      <c r="CN113" s="10" t="str">
        <f>IF($AJ113="","",IF(OR($V113&lt;2.7,$V113&gt;90),"Age OOR",CL113+1.6449*VLOOKUP(CL$14&amp;"-rse-"&amp;$O113,Equations!$G:$I,3,0)))</f>
        <v/>
      </c>
      <c r="CO113" s="10" t="str">
        <f t="shared" si="48"/>
        <v/>
      </c>
      <c r="CP113" s="10" t="str">
        <f>IF($AJ113="","",IF(OR($V113&lt;2.7,$V113&gt;90),"Age OOR",($AJ113-CL113)/VLOOKUP(CL$14&amp;"-rse-"&amp;$O113,Equations!$G:$I,3,0)))</f>
        <v/>
      </c>
      <c r="CQ113" s="10" t="str">
        <f>IF($AK113="","",IF(OR($V113&lt;2.7,$V113&gt;90),"Age OOR",EXP(VLOOKUP(CQ$14&amp;"-int-"&amp;$P113,Equations!$G:$I,3,0)+VLOOKUP(CQ$14&amp;"-sexo-"&amp;$P113,Equations!$G:$I,3,0)*$U113+VLOOKUP(CQ$14&amp;"-edad-"&amp;$P113,Equations!$G:$I,3,0)*$V113+VLOOKUP(CQ$14&amp;"-est-"&amp;$P113,Equations!$G:$I,3,0)*(1/$W113)+VLOOKUP(CQ$14&amp;"-imc-"&amp;$P113,Equations!$G:$I,3,0)*(1/$Q113))))</f>
        <v/>
      </c>
      <c r="CR113" s="10" t="str">
        <f>IF($AK113="","",IF(OR($V113&lt;2.7,$V113&gt;90),"Age OOR",EXP(LN(CQ113)-1.6449*VLOOKUP(CQ$14&amp;"-rse-"&amp;$P113,Equations!$G:$I,3,0))))</f>
        <v/>
      </c>
      <c r="CS113" s="10" t="str">
        <f>IF($AK113="","",IF(OR($V113&lt;2.7,$V113&gt;90),"Age OOR",EXP(LN(CQ113)+1.6449*VLOOKUP(CQ$14&amp;"-rse-"&amp;$P113,Equations!$G:$I,3,0))))</f>
        <v/>
      </c>
      <c r="CT113" s="10" t="str">
        <f t="shared" si="49"/>
        <v/>
      </c>
      <c r="CU113" s="10" t="str">
        <f>IF($AK113="","",IF(OR($V113&lt;2.7,$V113&gt;90),"Age OOR",(LN($AK113)-LN(CQ113))/VLOOKUP(CQ$14&amp;"-rse-"&amp;$P113,Equations!$G:$I,3,0)))</f>
        <v/>
      </c>
      <c r="CV113" s="47"/>
    </row>
    <row r="114" spans="5:125" x14ac:dyDescent="0.2">
      <c r="E114" s="23" t="str">
        <f t="shared" si="25"/>
        <v>Age out of range</v>
      </c>
      <c r="F114" s="23" t="str">
        <f t="shared" si="26"/>
        <v>Age out of range</v>
      </c>
      <c r="G114" s="23" t="str">
        <f t="shared" si="27"/>
        <v>Age out of range</v>
      </c>
      <c r="H114" s="23" t="str">
        <f t="shared" si="28"/>
        <v>Age out of range</v>
      </c>
      <c r="I114" s="23" t="str">
        <f t="shared" si="29"/>
        <v>Age out of range</v>
      </c>
      <c r="J114" s="23" t="str">
        <f t="shared" si="30"/>
        <v>Age out of range</v>
      </c>
      <c r="K114" s="23" t="str">
        <f t="shared" si="31"/>
        <v>Age out of range</v>
      </c>
      <c r="L114" s="23" t="str">
        <f t="shared" si="32"/>
        <v>Age out of range</v>
      </c>
      <c r="M114" s="23" t="str">
        <f t="shared" si="33"/>
        <v>Age out of range</v>
      </c>
      <c r="N114" s="23" t="str">
        <f t="shared" si="34"/>
        <v>Age out of range</v>
      </c>
      <c r="O114" s="23" t="str">
        <f t="shared" si="35"/>
        <v>Age out of range</v>
      </c>
      <c r="P114" s="23" t="str">
        <f t="shared" si="36"/>
        <v>Age out of range</v>
      </c>
      <c r="Q114" s="23" t="e">
        <f t="shared" si="37"/>
        <v>#DIV/0!</v>
      </c>
      <c r="R114" s="17"/>
      <c r="S114" s="23">
        <v>98</v>
      </c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7"/>
      <c r="AM114" s="47"/>
      <c r="AN114" s="10" t="str">
        <f>IF($Z114="","",IF(OR($V114&lt;2.7,$V114&gt;90),"Age OOR",VLOOKUP(AN$14&amp;"-int-"&amp;$E114,Equations!$G:$I,3,0)+VLOOKUP(AN$14&amp;"-sexo-"&amp;$E114,Equations!$G:$I,3,0)*$U114+VLOOKUP(AN$14&amp;"-edad-"&amp;$E114,Equations!$G:$I,3,0)*$V114+VLOOKUP(AN$14&amp;"-est-"&amp;$E114,Equations!$G:$I,3,0)*(1/$W114)+VLOOKUP(AN$14&amp;"-imc-"&amp;$E114,Equations!$G:$I,3,0)*(1/$Q114)))</f>
        <v/>
      </c>
      <c r="AO114" s="10" t="str">
        <f>IF($Z114="","",IF(OR($V114&lt;2.7,$V114&gt;90),"Age OOR",AN114-1.6449*VLOOKUP(AN$14&amp;"-rse-"&amp;$E114,Equations!$G:$I,3,0)))</f>
        <v/>
      </c>
      <c r="AP114" s="10" t="str">
        <f>IF($Z114="","",IF(OR($V114&lt;2.7,$V114&gt;90),"Age OOR",AN114+1.6449*VLOOKUP(AN$14&amp;"-rse-"&amp;$E114,Equations!$G:$I,3,0)))</f>
        <v/>
      </c>
      <c r="AQ114" s="10" t="str">
        <f t="shared" si="38"/>
        <v/>
      </c>
      <c r="AR114" s="10" t="str">
        <f>IF($Z114="","",IF(OR($V114&lt;2.7,$V114&gt;90),"Age OOR",($Z114-AN114)/VLOOKUP(AN$14&amp;"-rse-"&amp;$E114,Equations!$G:$I,3,0)))</f>
        <v/>
      </c>
      <c r="AS114" s="10" t="str">
        <f>IF($AA114="","",IF(OR($V114&lt;2.7,$V114&gt;90),"Age OOR",VLOOKUP(AS$14&amp;"-int-"&amp;$F114,Equations!$G:$I,3,0)+VLOOKUP(AS$14&amp;"-sexo-"&amp;$F114,Equations!$G:$I,3,0)*$U114+VLOOKUP(AS$14&amp;"-edad-"&amp;$F114,Equations!$G:$I,3,0)*$V114+VLOOKUP(AS$14&amp;"-est-"&amp;$F114,Equations!$G:$I,3,0)*(1/$W114)+VLOOKUP(AS$14&amp;"-imc-"&amp;$F114,Equations!$G:$I,3,0)*(1/$Q114)))</f>
        <v/>
      </c>
      <c r="AT114" s="10" t="str">
        <f>IF($AA114="","",IF(OR($V114&lt;2.7,$V114&gt;90),"Age OOR",AS114-1.6449*VLOOKUP(AS$14&amp;"-rse-"&amp;$F114,Equations!$G:$I,3,0)))</f>
        <v/>
      </c>
      <c r="AU114" s="10" t="str">
        <f>IF($AA114="","",IF(OR($V114&lt;2.7,$V114&gt;90),"Age OOR",AS114+1.6449*VLOOKUP(AS$14&amp;"-rse-"&amp;$F114,Equations!$G:$I,3,0)))</f>
        <v/>
      </c>
      <c r="AV114" s="10" t="str">
        <f t="shared" si="39"/>
        <v/>
      </c>
      <c r="AW114" s="10" t="str">
        <f>IF($AA114="","",IF(OR($V114&lt;2.7,$V114&gt;90),"Age OOR",($AA114-AS114)/VLOOKUP(AS$14&amp;"-rse-"&amp;$F114,Equations!$G:$I,3,0)))</f>
        <v/>
      </c>
      <c r="AX114" s="10" t="str">
        <f>IF($AB114="","",IF(OR($V114&lt;2.7,$V114&gt;90),"Age OOR",VLOOKUP(AX$14&amp;"-int-"&amp;$G114,Equations!$G:$I,3,0)+VLOOKUP(AX$14&amp;"-sexo-"&amp;$G114,Equations!$G:$I,3,0)*$U114+VLOOKUP(AX$14&amp;"-edad-"&amp;$G114,Equations!$G:$I,3,0)*$V114+VLOOKUP(AX$14&amp;"-est-"&amp;$G114,Equations!$G:$I,3,0)*(1/$W114)+VLOOKUP(AX$14&amp;"-imc-"&amp;$G114,Equations!$G:$I,3,0)*(1/$Q114)))</f>
        <v/>
      </c>
      <c r="AY114" s="10" t="str">
        <f>IF($AB114="","",IF(OR($V114&lt;2.7,$V114&gt;90),"Age OOR",AX114-1.6449*VLOOKUP(AX$14&amp;"-rse-"&amp;$G114,Equations!$G:$I,3,0)))</f>
        <v/>
      </c>
      <c r="AZ114" s="10" t="str">
        <f>IF($AB114="","",IF(OR($V114&lt;2.7,$V114&gt;90),"Age OOR",AX114+1.6449*VLOOKUP(AX$14&amp;"-rse-"&amp;$G114,Equations!$G:$I,3,0)))</f>
        <v/>
      </c>
      <c r="BA114" s="10" t="str">
        <f t="shared" si="40"/>
        <v/>
      </c>
      <c r="BB114" s="10" t="str">
        <f>IF($AB114="","",IF(OR($V114&lt;2.7,$V114&gt;90),"Age OOR",($AB114-AX114)/VLOOKUP(AX$14&amp;"-rse-"&amp;$G114,Equations!$G:$I,3,0)))</f>
        <v/>
      </c>
      <c r="BC114" s="10" t="str">
        <f>IF($AC114="","",IF(OR($V114&lt;2.7,$V114&gt;90),"Age OOR",VLOOKUP(BC$14&amp;"-int-"&amp;$H114,Equations!$G:$I,3,0)+VLOOKUP(BC$14&amp;"-sexo-"&amp;$H114,Equations!$G:$I,3,0)*$U114+VLOOKUP(BC$14&amp;"-edad-"&amp;$H114,Equations!$G:$I,3,0)*$V114+VLOOKUP(BC$14&amp;"-est-"&amp;$H114,Equations!$G:$I,3,0)*(1/$W114)+VLOOKUP(BC$14&amp;"-imc-"&amp;$H114,Equations!$G:$I,3,0)*(1/$Q114)))</f>
        <v/>
      </c>
      <c r="BD114" s="10" t="str">
        <f>IF($AC114="","",IF(OR($V114&lt;2.7,$V114&gt;90),"Age OOR",BC114-1.6449*VLOOKUP(BC$14&amp;"-rse-"&amp;$H114,Equations!$G:$I,3,0)))</f>
        <v/>
      </c>
      <c r="BE114" s="10" t="str">
        <f>IF($AC114="","",IF(OR($V114&lt;2.7,$V114&gt;90),"Age OOR",BC114+1.6449*VLOOKUP(BC$14&amp;"-rse-"&amp;$H114,Equations!$G:$I,3,0)))</f>
        <v/>
      </c>
      <c r="BF114" s="10" t="str">
        <f t="shared" si="41"/>
        <v/>
      </c>
      <c r="BG114" s="10" t="str">
        <f>IF($AC114="","",IF(OR($V114&lt;2.7,$V114&gt;90),"Age OOR",($AC114-BC114)/VLOOKUP(BC$14&amp;"-rse-"&amp;$H114,Equations!$G:$I,3,0)))</f>
        <v/>
      </c>
      <c r="BH114" s="10" t="str">
        <f>IF($AD114="","",IF(OR($V114&lt;2.7,$V114&gt;90),"Age OOR",VLOOKUP(BH$14&amp;"-int-"&amp;$I114,Equations!$G:$I,3,0)+VLOOKUP(BH$14&amp;"-sexo-"&amp;$I114,Equations!$G:$I,3,0)*$U114+VLOOKUP(BH$14&amp;"-edad-"&amp;$I114,Equations!$G:$I,3,0)*$V114+VLOOKUP(BH$14&amp;"-est-"&amp;$I114,Equations!$G:$I,3,0)*(1/$W114)+VLOOKUP(BH$14&amp;"-imc-"&amp;$I114,Equations!$G:$I,3,0)*(1/$Q114)))</f>
        <v/>
      </c>
      <c r="BI114" s="10" t="str">
        <f>IF($AD114="","",IF(OR($V114&lt;2.7,$V114&gt;90),"Age OOR",BH114-1.6449*VLOOKUP(BH$14&amp;"-rse-"&amp;$I114,Equations!$G:$I,3,0)))</f>
        <v/>
      </c>
      <c r="BJ114" s="10" t="str">
        <f>IF($AD114="","",IF(OR($V114&lt;2.7,$V114&gt;90),"Age OOR",BH114+1.6449*VLOOKUP(BH$14&amp;"-rse-"&amp;$I114,Equations!$G:$I,3,0)))</f>
        <v/>
      </c>
      <c r="BK114" s="10" t="str">
        <f t="shared" si="42"/>
        <v/>
      </c>
      <c r="BL114" s="10" t="str">
        <f>IF($AD114="","",IF(OR($V114&lt;2.7,$V114&gt;90),"Age OOR",($AD114-BH114)/VLOOKUP(BH$14&amp;"-rse-"&amp;$I114,Equations!$G:$I,3,0)))</f>
        <v/>
      </c>
      <c r="BM114" s="10" t="str">
        <f>IF($AE114="","",IF(OR($V114&lt;2.7,$V114&gt;90),"Age OOR",VLOOKUP(BM$14&amp;"-int-"&amp;$J114,Equations!$G:$I,3,0)+VLOOKUP(BM$14&amp;"-sexo-"&amp;$J114,Equations!$G:$I,3,0)*$U114+VLOOKUP(BM$14&amp;"-edad-"&amp;$J114,Equations!$G:$I,3,0)*$V114+VLOOKUP(BM$14&amp;"-est-"&amp;$J114,Equations!$G:$I,3,0)*(1/$W114)+VLOOKUP(BM$14&amp;"-imc-"&amp;$J114,Equations!$G:$I,3,0)*(1/$Q114)))</f>
        <v/>
      </c>
      <c r="BN114" s="10" t="str">
        <f>IF($AE114="","",IF(OR($V114&lt;2.7,$V114&gt;90),"Age OOR",BM114-1.6449*VLOOKUP(BM$14&amp;"-rse-"&amp;$J114,Equations!$G:$I,3,0)))</f>
        <v/>
      </c>
      <c r="BO114" s="10" t="str">
        <f>IF($AE114="","",IF(OR($V114&lt;2.7,$V114&gt;90),"Age OOR",BM114+1.6449*VLOOKUP(BM$14&amp;"-rse-"&amp;$J114,Equations!$G:$I,3,0)))</f>
        <v/>
      </c>
      <c r="BP114" s="10" t="str">
        <f t="shared" si="43"/>
        <v/>
      </c>
      <c r="BQ114" s="10" t="str">
        <f>IF($AE114="","",IF(OR($V114&lt;2.7,$V114&gt;90),"Age OOR",($AE114-BM114)/VLOOKUP(BM$14&amp;"-rse-"&amp;$J114,Equations!$G:$I,3,0)))</f>
        <v/>
      </c>
      <c r="BR114" s="10" t="str">
        <f>IF($AF114="","",IF(OR($V114&lt;2.7,$V114&gt;90),"Age OOR",VLOOKUP(BR$14&amp;"-int-"&amp;$K114,Equations!$G:$I,3,0)+VLOOKUP(BR$14&amp;"-sexo-"&amp;$K114,Equations!$G:$I,3,0)*$U114+VLOOKUP(BR$14&amp;"-edad-"&amp;$K114,Equations!$G:$I,3,0)*$V114+VLOOKUP(BR$14&amp;"-est-"&amp;$K114,Equations!$G:$I,3,0)*(1/$W114)+VLOOKUP(BR$14&amp;"-imc-"&amp;$K114,Equations!$G:$I,3,0)*(1/$Q114)))</f>
        <v/>
      </c>
      <c r="BS114" s="10" t="str">
        <f>IF($AF114="","",IF(OR($V114&lt;2.7,$V114&gt;90),"Age OOR",BR114-1.6449*VLOOKUP(BR$14&amp;"-rse-"&amp;$K114,Equations!$G:$I,3,0)))</f>
        <v/>
      </c>
      <c r="BT114" s="10" t="str">
        <f>IF($AF114="","",IF(OR($V114&lt;2.7,$V114&gt;90),"Age OOR",BR114+1.6449*VLOOKUP(BR$14&amp;"-rse-"&amp;$K114,Equations!$G:$I,3,0)))</f>
        <v/>
      </c>
      <c r="BU114" s="10" t="str">
        <f t="shared" si="44"/>
        <v/>
      </c>
      <c r="BV114" s="10" t="str">
        <f>IF($AF114="","",IF(OR($V114&lt;2.7,$V114&gt;90),"Age OOR",($AF114-BR114)/VLOOKUP(BR$14&amp;"-rse-"&amp;$K114,Equations!$G:$I,3,0)))</f>
        <v/>
      </c>
      <c r="BW114" s="10" t="str">
        <f>IF($AG114="","",IF(OR($V114&lt;2.7,$V114&gt;90),"Age OOR",VLOOKUP(BW$14&amp;"-int-"&amp;$L114,Equations!$G:$I,3,0)+VLOOKUP(BW$14&amp;"-sexo-"&amp;$L114,Equations!$G:$I,3,0)*$U114+VLOOKUP(BW$14&amp;"-edad-"&amp;$L114,Equations!$G:$I,3,0)*$V114+VLOOKUP(BW$14&amp;"-est-"&amp;$L114,Equations!$G:$I,3,0)*(1/$W114)+VLOOKUP(BW$14&amp;"-imc-"&amp;$L114,Equations!$G:$I,3,0)*(1/$Q114)))</f>
        <v/>
      </c>
      <c r="BX114" s="10" t="str">
        <f>IF($AG114="","",IF(OR($V114&lt;2.7,$V114&gt;90),"Age OOR",BW114-1.6449*VLOOKUP(BW$14&amp;"-rse-"&amp;$L114,Equations!$G:$I,3,0)))</f>
        <v/>
      </c>
      <c r="BY114" s="10" t="str">
        <f>IF($AG114="","",IF(OR($V114&lt;2.7,$V114&gt;90),"Age OOR",BW114+1.6449*VLOOKUP(BW$14&amp;"-rse-"&amp;$L114,Equations!$G:$I,3,0)))</f>
        <v/>
      </c>
      <c r="BZ114" s="10" t="str">
        <f t="shared" si="45"/>
        <v/>
      </c>
      <c r="CA114" s="10" t="str">
        <f>IF($AG114="","",IF(OR($V114&lt;2.7,$V114&gt;90),"Age OOR",($AG114-BW114)/VLOOKUP(BW$14&amp;"-rse-"&amp;$L114,Equations!$G:$I,3,0)))</f>
        <v/>
      </c>
      <c r="CB114" s="10" t="str">
        <f>IF($AH114="","",IF(OR($V114&lt;2.7,$V114&gt;90),"Age OOR",VLOOKUP(CB$14&amp;"-int-"&amp;$M114,Equations!$G:$I,3,0)+VLOOKUP(CB$14&amp;"-sexo-"&amp;$M114,Equations!$G:$I,3,0)*$U114+VLOOKUP(CB$14&amp;"-edad-"&amp;$M114,Equations!$G:$I,3,0)*$V114+VLOOKUP(CB$14&amp;"-est-"&amp;$M114,Equations!$G:$I,3,0)*(1/$W114)+VLOOKUP(CB$14&amp;"-imc-"&amp;$M114,Equations!$G:$I,3,0)*(1/$Q114)))</f>
        <v/>
      </c>
      <c r="CC114" s="10" t="str">
        <f>IF($AH114="","",IF(OR($V114&lt;2.7,$V114&gt;90),"Age OOR",CB114-1.6449*VLOOKUP(CB$14&amp;"-rse-"&amp;$M114,Equations!$G:$I,3,0)))</f>
        <v/>
      </c>
      <c r="CD114" s="10" t="str">
        <f>IF($AH114="","",IF(OR($V114&lt;2.7,$V114&gt;90),"Age OOR",CB114+1.6449*VLOOKUP(CB$14&amp;"-rse-"&amp;$M114,Equations!$G:$I,3,0)))</f>
        <v/>
      </c>
      <c r="CE114" s="10" t="str">
        <f t="shared" si="46"/>
        <v/>
      </c>
      <c r="CF114" s="10" t="str">
        <f>IF($AH114="","",IF(OR($V114&lt;2.7,$V114&gt;90),"Age OOR",($AH114-CB114)/VLOOKUP(CB$14&amp;"-rse-"&amp;$M114,Equations!$G:$I,3,0)))</f>
        <v/>
      </c>
      <c r="CG114" s="10" t="str">
        <f>IF($AI114="","",IF(OR($V114&lt;2.7,$V114&gt;90),"Age OOR",VLOOKUP(CG$14&amp;"-int-"&amp;$N114,Equations!$G:$I,3,0)+VLOOKUP(CG$14&amp;"-sexo-"&amp;$N114,Equations!$G:$I,3,0)*$U114+VLOOKUP(CG$14&amp;"-edad-"&amp;$N114,Equations!$G:$I,3,0)*$V114+VLOOKUP(CG$14&amp;"-est-"&amp;$N114,Equations!$G:$I,3,0)*(1/$W114)+VLOOKUP(CG$14&amp;"-imc-"&amp;$N114,Equations!$G:$I,3,0)*(1/$Q114)))</f>
        <v/>
      </c>
      <c r="CH114" s="10" t="str">
        <f>IF($AI114="","",IF(OR($V114&lt;2.7,$V114&gt;90),"Age OOR",CG114-1.6449*VLOOKUP(CG$14&amp;"-rse-"&amp;$N114,Equations!$G:$I,3,0)))</f>
        <v/>
      </c>
      <c r="CI114" s="10" t="str">
        <f>IF($AI114="","",IF(OR($V114&lt;2.7,$V114&gt;90),"Age OOR",CG114+1.6449*VLOOKUP(CG$14&amp;"-rse-"&amp;$N114,Equations!$G:$I,3,0)))</f>
        <v/>
      </c>
      <c r="CJ114" s="10" t="str">
        <f t="shared" si="47"/>
        <v/>
      </c>
      <c r="CK114" s="10" t="str">
        <f>IF($AI114="","",IF(OR($V114&lt;2.7,$V114&gt;90),"Age OOR",($AI114-CG114)/VLOOKUP(CG$14&amp;"-rse-"&amp;$N114,Equations!$G:$I,3,0)))</f>
        <v/>
      </c>
      <c r="CL114" s="10" t="str">
        <f>IF($AJ114="","",IF(OR($V114&lt;2.7,$V114&gt;90),"Age OOR",VLOOKUP(CL$14&amp;"-int-"&amp;$O114,Equations!$G:$I,3,0)+VLOOKUP(CL$14&amp;"-sexo-"&amp;$O114,Equations!$G:$I,3,0)*$U114+VLOOKUP(CL$14&amp;"-edad-"&amp;$O114,Equations!$G:$I,3,0)*$V114+VLOOKUP(CL$14&amp;"-est-"&amp;$O114,Equations!$G:$I,3,0)*(1/$W114)+VLOOKUP(CL$14&amp;"-imc-"&amp;$O114,Equations!$G:$I,3,0)*(1/$Q114)))</f>
        <v/>
      </c>
      <c r="CM114" s="10" t="str">
        <f>IF($AJ114="","",IF(OR($V114&lt;2.7,$V114&gt;90),"Age OOR",CL114-1.6449*VLOOKUP(CL$14&amp;"-rse-"&amp;$O114,Equations!$G:$I,3,0)))</f>
        <v/>
      </c>
      <c r="CN114" s="10" t="str">
        <f>IF($AJ114="","",IF(OR($V114&lt;2.7,$V114&gt;90),"Age OOR",CL114+1.6449*VLOOKUP(CL$14&amp;"-rse-"&amp;$O114,Equations!$G:$I,3,0)))</f>
        <v/>
      </c>
      <c r="CO114" s="10" t="str">
        <f t="shared" si="48"/>
        <v/>
      </c>
      <c r="CP114" s="10" t="str">
        <f>IF($AJ114="","",IF(OR($V114&lt;2.7,$V114&gt;90),"Age OOR",($AJ114-CL114)/VLOOKUP(CL$14&amp;"-rse-"&amp;$O114,Equations!$G:$I,3,0)))</f>
        <v/>
      </c>
      <c r="CQ114" s="10" t="str">
        <f>IF($AK114="","",IF(OR($V114&lt;2.7,$V114&gt;90),"Age OOR",EXP(VLOOKUP(CQ$14&amp;"-int-"&amp;$P114,Equations!$G:$I,3,0)+VLOOKUP(CQ$14&amp;"-sexo-"&amp;$P114,Equations!$G:$I,3,0)*$U114+VLOOKUP(CQ$14&amp;"-edad-"&amp;$P114,Equations!$G:$I,3,0)*$V114+VLOOKUP(CQ$14&amp;"-est-"&amp;$P114,Equations!$G:$I,3,0)*(1/$W114)+VLOOKUP(CQ$14&amp;"-imc-"&amp;$P114,Equations!$G:$I,3,0)*(1/$Q114))))</f>
        <v/>
      </c>
      <c r="CR114" s="10" t="str">
        <f>IF($AK114="","",IF(OR($V114&lt;2.7,$V114&gt;90),"Age OOR",EXP(LN(CQ114)-1.6449*VLOOKUP(CQ$14&amp;"-rse-"&amp;$P114,Equations!$G:$I,3,0))))</f>
        <v/>
      </c>
      <c r="CS114" s="10" t="str">
        <f>IF($AK114="","",IF(OR($V114&lt;2.7,$V114&gt;90),"Age OOR",EXP(LN(CQ114)+1.6449*VLOOKUP(CQ$14&amp;"-rse-"&amp;$P114,Equations!$G:$I,3,0))))</f>
        <v/>
      </c>
      <c r="CT114" s="10" t="str">
        <f t="shared" si="49"/>
        <v/>
      </c>
      <c r="CU114" s="10" t="str">
        <f>IF($AK114="","",IF(OR($V114&lt;2.7,$V114&gt;90),"Age OOR",(LN($AK114)-LN(CQ114))/VLOOKUP(CQ$14&amp;"-rse-"&amp;$P114,Equations!$G:$I,3,0)))</f>
        <v/>
      </c>
      <c r="CV114" s="47"/>
    </row>
    <row r="115" spans="5:125" x14ac:dyDescent="0.2">
      <c r="E115" s="23" t="str">
        <f t="shared" si="25"/>
        <v>Age out of range</v>
      </c>
      <c r="F115" s="23" t="str">
        <f t="shared" si="26"/>
        <v>Age out of range</v>
      </c>
      <c r="G115" s="23" t="str">
        <f t="shared" si="27"/>
        <v>Age out of range</v>
      </c>
      <c r="H115" s="23" t="str">
        <f t="shared" si="28"/>
        <v>Age out of range</v>
      </c>
      <c r="I115" s="23" t="str">
        <f t="shared" si="29"/>
        <v>Age out of range</v>
      </c>
      <c r="J115" s="23" t="str">
        <f t="shared" si="30"/>
        <v>Age out of range</v>
      </c>
      <c r="K115" s="23" t="str">
        <f t="shared" si="31"/>
        <v>Age out of range</v>
      </c>
      <c r="L115" s="23" t="str">
        <f t="shared" si="32"/>
        <v>Age out of range</v>
      </c>
      <c r="M115" s="23" t="str">
        <f t="shared" si="33"/>
        <v>Age out of range</v>
      </c>
      <c r="N115" s="23" t="str">
        <f t="shared" si="34"/>
        <v>Age out of range</v>
      </c>
      <c r="O115" s="23" t="str">
        <f t="shared" si="35"/>
        <v>Age out of range</v>
      </c>
      <c r="P115" s="23" t="str">
        <f t="shared" si="36"/>
        <v>Age out of range</v>
      </c>
      <c r="Q115" s="23" t="e">
        <f t="shared" si="37"/>
        <v>#DIV/0!</v>
      </c>
      <c r="R115" s="17"/>
      <c r="S115" s="23">
        <v>99</v>
      </c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7"/>
      <c r="AM115" s="47"/>
      <c r="AN115" s="10" t="str">
        <f>IF($Z115="","",IF(OR($V115&lt;2.7,$V115&gt;90),"Age OOR",VLOOKUP(AN$14&amp;"-int-"&amp;$E115,Equations!$G:$I,3,0)+VLOOKUP(AN$14&amp;"-sexo-"&amp;$E115,Equations!$G:$I,3,0)*$U115+VLOOKUP(AN$14&amp;"-edad-"&amp;$E115,Equations!$G:$I,3,0)*$V115+VLOOKUP(AN$14&amp;"-est-"&amp;$E115,Equations!$G:$I,3,0)*(1/$W115)+VLOOKUP(AN$14&amp;"-imc-"&amp;$E115,Equations!$G:$I,3,0)*(1/$Q115)))</f>
        <v/>
      </c>
      <c r="AO115" s="10" t="str">
        <f>IF($Z115="","",IF(OR($V115&lt;2.7,$V115&gt;90),"Age OOR",AN115-1.6449*VLOOKUP(AN$14&amp;"-rse-"&amp;$E115,Equations!$G:$I,3,0)))</f>
        <v/>
      </c>
      <c r="AP115" s="10" t="str">
        <f>IF($Z115="","",IF(OR($V115&lt;2.7,$V115&gt;90),"Age OOR",AN115+1.6449*VLOOKUP(AN$14&amp;"-rse-"&amp;$E115,Equations!$G:$I,3,0)))</f>
        <v/>
      </c>
      <c r="AQ115" s="10" t="str">
        <f t="shared" si="38"/>
        <v/>
      </c>
      <c r="AR115" s="10" t="str">
        <f>IF($Z115="","",IF(OR($V115&lt;2.7,$V115&gt;90),"Age OOR",($Z115-AN115)/VLOOKUP(AN$14&amp;"-rse-"&amp;$E115,Equations!$G:$I,3,0)))</f>
        <v/>
      </c>
      <c r="AS115" s="10" t="str">
        <f>IF($AA115="","",IF(OR($V115&lt;2.7,$V115&gt;90),"Age OOR",VLOOKUP(AS$14&amp;"-int-"&amp;$F115,Equations!$G:$I,3,0)+VLOOKUP(AS$14&amp;"-sexo-"&amp;$F115,Equations!$G:$I,3,0)*$U115+VLOOKUP(AS$14&amp;"-edad-"&amp;$F115,Equations!$G:$I,3,0)*$V115+VLOOKUP(AS$14&amp;"-est-"&amp;$F115,Equations!$G:$I,3,0)*(1/$W115)+VLOOKUP(AS$14&amp;"-imc-"&amp;$F115,Equations!$G:$I,3,0)*(1/$Q115)))</f>
        <v/>
      </c>
      <c r="AT115" s="10" t="str">
        <f>IF($AA115="","",IF(OR($V115&lt;2.7,$V115&gt;90),"Age OOR",AS115-1.6449*VLOOKUP(AS$14&amp;"-rse-"&amp;$F115,Equations!$G:$I,3,0)))</f>
        <v/>
      </c>
      <c r="AU115" s="10" t="str">
        <f>IF($AA115="","",IF(OR($V115&lt;2.7,$V115&gt;90),"Age OOR",AS115+1.6449*VLOOKUP(AS$14&amp;"-rse-"&amp;$F115,Equations!$G:$I,3,0)))</f>
        <v/>
      </c>
      <c r="AV115" s="10" t="str">
        <f t="shared" si="39"/>
        <v/>
      </c>
      <c r="AW115" s="10" t="str">
        <f>IF($AA115="","",IF(OR($V115&lt;2.7,$V115&gt;90),"Age OOR",($AA115-AS115)/VLOOKUP(AS$14&amp;"-rse-"&amp;$F115,Equations!$G:$I,3,0)))</f>
        <v/>
      </c>
      <c r="AX115" s="10" t="str">
        <f>IF($AB115="","",IF(OR($V115&lt;2.7,$V115&gt;90),"Age OOR",VLOOKUP(AX$14&amp;"-int-"&amp;$G115,Equations!$G:$I,3,0)+VLOOKUP(AX$14&amp;"-sexo-"&amp;$G115,Equations!$G:$I,3,0)*$U115+VLOOKUP(AX$14&amp;"-edad-"&amp;$G115,Equations!$G:$I,3,0)*$V115+VLOOKUP(AX$14&amp;"-est-"&amp;$G115,Equations!$G:$I,3,0)*(1/$W115)+VLOOKUP(AX$14&amp;"-imc-"&amp;$G115,Equations!$G:$I,3,0)*(1/$Q115)))</f>
        <v/>
      </c>
      <c r="AY115" s="10" t="str">
        <f>IF($AB115="","",IF(OR($V115&lt;2.7,$V115&gt;90),"Age OOR",AX115-1.6449*VLOOKUP(AX$14&amp;"-rse-"&amp;$G115,Equations!$G:$I,3,0)))</f>
        <v/>
      </c>
      <c r="AZ115" s="10" t="str">
        <f>IF($AB115="","",IF(OR($V115&lt;2.7,$V115&gt;90),"Age OOR",AX115+1.6449*VLOOKUP(AX$14&amp;"-rse-"&amp;$G115,Equations!$G:$I,3,0)))</f>
        <v/>
      </c>
      <c r="BA115" s="10" t="str">
        <f t="shared" si="40"/>
        <v/>
      </c>
      <c r="BB115" s="10" t="str">
        <f>IF($AB115="","",IF(OR($V115&lt;2.7,$V115&gt;90),"Age OOR",($AB115-AX115)/VLOOKUP(AX$14&amp;"-rse-"&amp;$G115,Equations!$G:$I,3,0)))</f>
        <v/>
      </c>
      <c r="BC115" s="10" t="str">
        <f>IF($AC115="","",IF(OR($V115&lt;2.7,$V115&gt;90),"Age OOR",VLOOKUP(BC$14&amp;"-int-"&amp;$H115,Equations!$G:$I,3,0)+VLOOKUP(BC$14&amp;"-sexo-"&amp;$H115,Equations!$G:$I,3,0)*$U115+VLOOKUP(BC$14&amp;"-edad-"&amp;$H115,Equations!$G:$I,3,0)*$V115+VLOOKUP(BC$14&amp;"-est-"&amp;$H115,Equations!$G:$I,3,0)*(1/$W115)+VLOOKUP(BC$14&amp;"-imc-"&amp;$H115,Equations!$G:$I,3,0)*(1/$Q115)))</f>
        <v/>
      </c>
      <c r="BD115" s="10" t="str">
        <f>IF($AC115="","",IF(OR($V115&lt;2.7,$V115&gt;90),"Age OOR",BC115-1.6449*VLOOKUP(BC$14&amp;"-rse-"&amp;$H115,Equations!$G:$I,3,0)))</f>
        <v/>
      </c>
      <c r="BE115" s="10" t="str">
        <f>IF($AC115="","",IF(OR($V115&lt;2.7,$V115&gt;90),"Age OOR",BC115+1.6449*VLOOKUP(BC$14&amp;"-rse-"&amp;$H115,Equations!$G:$I,3,0)))</f>
        <v/>
      </c>
      <c r="BF115" s="10" t="str">
        <f t="shared" si="41"/>
        <v/>
      </c>
      <c r="BG115" s="10" t="str">
        <f>IF($AC115="","",IF(OR($V115&lt;2.7,$V115&gt;90),"Age OOR",($AC115-BC115)/VLOOKUP(BC$14&amp;"-rse-"&amp;$H115,Equations!$G:$I,3,0)))</f>
        <v/>
      </c>
      <c r="BH115" s="10" t="str">
        <f>IF($AD115="","",IF(OR($V115&lt;2.7,$V115&gt;90),"Age OOR",VLOOKUP(BH$14&amp;"-int-"&amp;$I115,Equations!$G:$I,3,0)+VLOOKUP(BH$14&amp;"-sexo-"&amp;$I115,Equations!$G:$I,3,0)*$U115+VLOOKUP(BH$14&amp;"-edad-"&amp;$I115,Equations!$G:$I,3,0)*$V115+VLOOKUP(BH$14&amp;"-est-"&amp;$I115,Equations!$G:$I,3,0)*(1/$W115)+VLOOKUP(BH$14&amp;"-imc-"&amp;$I115,Equations!$G:$I,3,0)*(1/$Q115)))</f>
        <v/>
      </c>
      <c r="BI115" s="10" t="str">
        <f>IF($AD115="","",IF(OR($V115&lt;2.7,$V115&gt;90),"Age OOR",BH115-1.6449*VLOOKUP(BH$14&amp;"-rse-"&amp;$I115,Equations!$G:$I,3,0)))</f>
        <v/>
      </c>
      <c r="BJ115" s="10" t="str">
        <f>IF($AD115="","",IF(OR($V115&lt;2.7,$V115&gt;90),"Age OOR",BH115+1.6449*VLOOKUP(BH$14&amp;"-rse-"&amp;$I115,Equations!$G:$I,3,0)))</f>
        <v/>
      </c>
      <c r="BK115" s="10" t="str">
        <f t="shared" si="42"/>
        <v/>
      </c>
      <c r="BL115" s="10" t="str">
        <f>IF($AD115="","",IF(OR($V115&lt;2.7,$V115&gt;90),"Age OOR",($AD115-BH115)/VLOOKUP(BH$14&amp;"-rse-"&amp;$I115,Equations!$G:$I,3,0)))</f>
        <v/>
      </c>
      <c r="BM115" s="10" t="str">
        <f>IF($AE115="","",IF(OR($V115&lt;2.7,$V115&gt;90),"Age OOR",VLOOKUP(BM$14&amp;"-int-"&amp;$J115,Equations!$G:$I,3,0)+VLOOKUP(BM$14&amp;"-sexo-"&amp;$J115,Equations!$G:$I,3,0)*$U115+VLOOKUP(BM$14&amp;"-edad-"&amp;$J115,Equations!$G:$I,3,0)*$V115+VLOOKUP(BM$14&amp;"-est-"&amp;$J115,Equations!$G:$I,3,0)*(1/$W115)+VLOOKUP(BM$14&amp;"-imc-"&amp;$J115,Equations!$G:$I,3,0)*(1/$Q115)))</f>
        <v/>
      </c>
      <c r="BN115" s="10" t="str">
        <f>IF($AE115="","",IF(OR($V115&lt;2.7,$V115&gt;90),"Age OOR",BM115-1.6449*VLOOKUP(BM$14&amp;"-rse-"&amp;$J115,Equations!$G:$I,3,0)))</f>
        <v/>
      </c>
      <c r="BO115" s="10" t="str">
        <f>IF($AE115="","",IF(OR($V115&lt;2.7,$V115&gt;90),"Age OOR",BM115+1.6449*VLOOKUP(BM$14&amp;"-rse-"&amp;$J115,Equations!$G:$I,3,0)))</f>
        <v/>
      </c>
      <c r="BP115" s="10" t="str">
        <f t="shared" si="43"/>
        <v/>
      </c>
      <c r="BQ115" s="10" t="str">
        <f>IF($AE115="","",IF(OR($V115&lt;2.7,$V115&gt;90),"Age OOR",($AE115-BM115)/VLOOKUP(BM$14&amp;"-rse-"&amp;$J115,Equations!$G:$I,3,0)))</f>
        <v/>
      </c>
      <c r="BR115" s="10" t="str">
        <f>IF($AF115="","",IF(OR($V115&lt;2.7,$V115&gt;90),"Age OOR",VLOOKUP(BR$14&amp;"-int-"&amp;$K115,Equations!$G:$I,3,0)+VLOOKUP(BR$14&amp;"-sexo-"&amp;$K115,Equations!$G:$I,3,0)*$U115+VLOOKUP(BR$14&amp;"-edad-"&amp;$K115,Equations!$G:$I,3,0)*$V115+VLOOKUP(BR$14&amp;"-est-"&amp;$K115,Equations!$G:$I,3,0)*(1/$W115)+VLOOKUP(BR$14&amp;"-imc-"&amp;$K115,Equations!$G:$I,3,0)*(1/$Q115)))</f>
        <v/>
      </c>
      <c r="BS115" s="10" t="str">
        <f>IF($AF115="","",IF(OR($V115&lt;2.7,$V115&gt;90),"Age OOR",BR115-1.6449*VLOOKUP(BR$14&amp;"-rse-"&amp;$K115,Equations!$G:$I,3,0)))</f>
        <v/>
      </c>
      <c r="BT115" s="10" t="str">
        <f>IF($AF115="","",IF(OR($V115&lt;2.7,$V115&gt;90),"Age OOR",BR115+1.6449*VLOOKUP(BR$14&amp;"-rse-"&amp;$K115,Equations!$G:$I,3,0)))</f>
        <v/>
      </c>
      <c r="BU115" s="10" t="str">
        <f t="shared" si="44"/>
        <v/>
      </c>
      <c r="BV115" s="10" t="str">
        <f>IF($AF115="","",IF(OR($V115&lt;2.7,$V115&gt;90),"Age OOR",($AF115-BR115)/VLOOKUP(BR$14&amp;"-rse-"&amp;$K115,Equations!$G:$I,3,0)))</f>
        <v/>
      </c>
      <c r="BW115" s="10" t="str">
        <f>IF($AG115="","",IF(OR($V115&lt;2.7,$V115&gt;90),"Age OOR",VLOOKUP(BW$14&amp;"-int-"&amp;$L115,Equations!$G:$I,3,0)+VLOOKUP(BW$14&amp;"-sexo-"&amp;$L115,Equations!$G:$I,3,0)*$U115+VLOOKUP(BW$14&amp;"-edad-"&amp;$L115,Equations!$G:$I,3,0)*$V115+VLOOKUP(BW$14&amp;"-est-"&amp;$L115,Equations!$G:$I,3,0)*(1/$W115)+VLOOKUP(BW$14&amp;"-imc-"&amp;$L115,Equations!$G:$I,3,0)*(1/$Q115)))</f>
        <v/>
      </c>
      <c r="BX115" s="10" t="str">
        <f>IF($AG115="","",IF(OR($V115&lt;2.7,$V115&gt;90),"Age OOR",BW115-1.6449*VLOOKUP(BW$14&amp;"-rse-"&amp;$L115,Equations!$G:$I,3,0)))</f>
        <v/>
      </c>
      <c r="BY115" s="10" t="str">
        <f>IF($AG115="","",IF(OR($V115&lt;2.7,$V115&gt;90),"Age OOR",BW115+1.6449*VLOOKUP(BW$14&amp;"-rse-"&amp;$L115,Equations!$G:$I,3,0)))</f>
        <v/>
      </c>
      <c r="BZ115" s="10" t="str">
        <f t="shared" si="45"/>
        <v/>
      </c>
      <c r="CA115" s="10" t="str">
        <f>IF($AG115="","",IF(OR($V115&lt;2.7,$V115&gt;90),"Age OOR",($AG115-BW115)/VLOOKUP(BW$14&amp;"-rse-"&amp;$L115,Equations!$G:$I,3,0)))</f>
        <v/>
      </c>
      <c r="CB115" s="10" t="str">
        <f>IF($AH115="","",IF(OR($V115&lt;2.7,$V115&gt;90),"Age OOR",VLOOKUP(CB$14&amp;"-int-"&amp;$M115,Equations!$G:$I,3,0)+VLOOKUP(CB$14&amp;"-sexo-"&amp;$M115,Equations!$G:$I,3,0)*$U115+VLOOKUP(CB$14&amp;"-edad-"&amp;$M115,Equations!$G:$I,3,0)*$V115+VLOOKUP(CB$14&amp;"-est-"&amp;$M115,Equations!$G:$I,3,0)*(1/$W115)+VLOOKUP(CB$14&amp;"-imc-"&amp;$M115,Equations!$G:$I,3,0)*(1/$Q115)))</f>
        <v/>
      </c>
      <c r="CC115" s="10" t="str">
        <f>IF($AH115="","",IF(OR($V115&lt;2.7,$V115&gt;90),"Age OOR",CB115-1.6449*VLOOKUP(CB$14&amp;"-rse-"&amp;$M115,Equations!$G:$I,3,0)))</f>
        <v/>
      </c>
      <c r="CD115" s="10" t="str">
        <f>IF($AH115="","",IF(OR($V115&lt;2.7,$V115&gt;90),"Age OOR",CB115+1.6449*VLOOKUP(CB$14&amp;"-rse-"&amp;$M115,Equations!$G:$I,3,0)))</f>
        <v/>
      </c>
      <c r="CE115" s="10" t="str">
        <f t="shared" si="46"/>
        <v/>
      </c>
      <c r="CF115" s="10" t="str">
        <f>IF($AH115="","",IF(OR($V115&lt;2.7,$V115&gt;90),"Age OOR",($AH115-CB115)/VLOOKUP(CB$14&amp;"-rse-"&amp;$M115,Equations!$G:$I,3,0)))</f>
        <v/>
      </c>
      <c r="CG115" s="10" t="str">
        <f>IF($AI115="","",IF(OR($V115&lt;2.7,$V115&gt;90),"Age OOR",VLOOKUP(CG$14&amp;"-int-"&amp;$N115,Equations!$G:$I,3,0)+VLOOKUP(CG$14&amp;"-sexo-"&amp;$N115,Equations!$G:$I,3,0)*$U115+VLOOKUP(CG$14&amp;"-edad-"&amp;$N115,Equations!$G:$I,3,0)*$V115+VLOOKUP(CG$14&amp;"-est-"&amp;$N115,Equations!$G:$I,3,0)*(1/$W115)+VLOOKUP(CG$14&amp;"-imc-"&amp;$N115,Equations!$G:$I,3,0)*(1/$Q115)))</f>
        <v/>
      </c>
      <c r="CH115" s="10" t="str">
        <f>IF($AI115="","",IF(OR($V115&lt;2.7,$V115&gt;90),"Age OOR",CG115-1.6449*VLOOKUP(CG$14&amp;"-rse-"&amp;$N115,Equations!$G:$I,3,0)))</f>
        <v/>
      </c>
      <c r="CI115" s="10" t="str">
        <f>IF($AI115="","",IF(OR($V115&lt;2.7,$V115&gt;90),"Age OOR",CG115+1.6449*VLOOKUP(CG$14&amp;"-rse-"&amp;$N115,Equations!$G:$I,3,0)))</f>
        <v/>
      </c>
      <c r="CJ115" s="10" t="str">
        <f t="shared" si="47"/>
        <v/>
      </c>
      <c r="CK115" s="10" t="str">
        <f>IF($AI115="","",IF(OR($V115&lt;2.7,$V115&gt;90),"Age OOR",($AI115-CG115)/VLOOKUP(CG$14&amp;"-rse-"&amp;$N115,Equations!$G:$I,3,0)))</f>
        <v/>
      </c>
      <c r="CL115" s="10" t="str">
        <f>IF($AJ115="","",IF(OR($V115&lt;2.7,$V115&gt;90),"Age OOR",VLOOKUP(CL$14&amp;"-int-"&amp;$O115,Equations!$G:$I,3,0)+VLOOKUP(CL$14&amp;"-sexo-"&amp;$O115,Equations!$G:$I,3,0)*$U115+VLOOKUP(CL$14&amp;"-edad-"&amp;$O115,Equations!$G:$I,3,0)*$V115+VLOOKUP(CL$14&amp;"-est-"&amp;$O115,Equations!$G:$I,3,0)*(1/$W115)+VLOOKUP(CL$14&amp;"-imc-"&amp;$O115,Equations!$G:$I,3,0)*(1/$Q115)))</f>
        <v/>
      </c>
      <c r="CM115" s="10" t="str">
        <f>IF($AJ115="","",IF(OR($V115&lt;2.7,$V115&gt;90),"Age OOR",CL115-1.6449*VLOOKUP(CL$14&amp;"-rse-"&amp;$O115,Equations!$G:$I,3,0)))</f>
        <v/>
      </c>
      <c r="CN115" s="10" t="str">
        <f>IF($AJ115="","",IF(OR($V115&lt;2.7,$V115&gt;90),"Age OOR",CL115+1.6449*VLOOKUP(CL$14&amp;"-rse-"&amp;$O115,Equations!$G:$I,3,0)))</f>
        <v/>
      </c>
      <c r="CO115" s="10" t="str">
        <f t="shared" si="48"/>
        <v/>
      </c>
      <c r="CP115" s="10" t="str">
        <f>IF($AJ115="","",IF(OR($V115&lt;2.7,$V115&gt;90),"Age OOR",($AJ115-CL115)/VLOOKUP(CL$14&amp;"-rse-"&amp;$O115,Equations!$G:$I,3,0)))</f>
        <v/>
      </c>
      <c r="CQ115" s="10" t="str">
        <f>IF($AK115="","",IF(OR($V115&lt;2.7,$V115&gt;90),"Age OOR",EXP(VLOOKUP(CQ$14&amp;"-int-"&amp;$P115,Equations!$G:$I,3,0)+VLOOKUP(CQ$14&amp;"-sexo-"&amp;$P115,Equations!$G:$I,3,0)*$U115+VLOOKUP(CQ$14&amp;"-edad-"&amp;$P115,Equations!$G:$I,3,0)*$V115+VLOOKUP(CQ$14&amp;"-est-"&amp;$P115,Equations!$G:$I,3,0)*(1/$W115)+VLOOKUP(CQ$14&amp;"-imc-"&amp;$P115,Equations!$G:$I,3,0)*(1/$Q115))))</f>
        <v/>
      </c>
      <c r="CR115" s="10" t="str">
        <f>IF($AK115="","",IF(OR($V115&lt;2.7,$V115&gt;90),"Age OOR",EXP(LN(CQ115)-1.6449*VLOOKUP(CQ$14&amp;"-rse-"&amp;$P115,Equations!$G:$I,3,0))))</f>
        <v/>
      </c>
      <c r="CS115" s="10" t="str">
        <f>IF($AK115="","",IF(OR($V115&lt;2.7,$V115&gt;90),"Age OOR",EXP(LN(CQ115)+1.6449*VLOOKUP(CQ$14&amp;"-rse-"&amp;$P115,Equations!$G:$I,3,0))))</f>
        <v/>
      </c>
      <c r="CT115" s="10" t="str">
        <f t="shared" si="49"/>
        <v/>
      </c>
      <c r="CU115" s="10" t="str">
        <f>IF($AK115="","",IF(OR($V115&lt;2.7,$V115&gt;90),"Age OOR",(LN($AK115)-LN(CQ115))/VLOOKUP(CQ$14&amp;"-rse-"&amp;$P115,Equations!$G:$I,3,0)))</f>
        <v/>
      </c>
      <c r="CV115" s="47"/>
    </row>
    <row r="116" spans="5:125" x14ac:dyDescent="0.2">
      <c r="E116" s="23" t="str">
        <f t="shared" si="25"/>
        <v>Age out of range</v>
      </c>
      <c r="F116" s="23" t="str">
        <f t="shared" si="26"/>
        <v>Age out of range</v>
      </c>
      <c r="G116" s="23" t="str">
        <f t="shared" si="27"/>
        <v>Age out of range</v>
      </c>
      <c r="H116" s="23" t="str">
        <f t="shared" si="28"/>
        <v>Age out of range</v>
      </c>
      <c r="I116" s="23" t="str">
        <f t="shared" si="29"/>
        <v>Age out of range</v>
      </c>
      <c r="J116" s="23" t="str">
        <f t="shared" si="30"/>
        <v>Age out of range</v>
      </c>
      <c r="K116" s="23" t="str">
        <f t="shared" si="31"/>
        <v>Age out of range</v>
      </c>
      <c r="L116" s="23" t="str">
        <f t="shared" si="32"/>
        <v>Age out of range</v>
      </c>
      <c r="M116" s="23" t="str">
        <f t="shared" si="33"/>
        <v>Age out of range</v>
      </c>
      <c r="N116" s="23" t="str">
        <f t="shared" si="34"/>
        <v>Age out of range</v>
      </c>
      <c r="O116" s="23" t="str">
        <f t="shared" si="35"/>
        <v>Age out of range</v>
      </c>
      <c r="P116" s="23" t="str">
        <f t="shared" si="36"/>
        <v>Age out of range</v>
      </c>
      <c r="Q116" s="23" t="e">
        <f t="shared" si="37"/>
        <v>#DIV/0!</v>
      </c>
      <c r="R116" s="17"/>
      <c r="S116" s="23">
        <v>100</v>
      </c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7"/>
      <c r="AM116" s="47"/>
      <c r="AN116" s="10" t="str">
        <f>IF($Z116="","",IF(OR($V116&lt;2.7,$V116&gt;90),"Age OOR",VLOOKUP(AN$14&amp;"-int-"&amp;$E116,Equations!$G:$I,3,0)+VLOOKUP(AN$14&amp;"-sexo-"&amp;$E116,Equations!$G:$I,3,0)*$U116+VLOOKUP(AN$14&amp;"-edad-"&amp;$E116,Equations!$G:$I,3,0)*$V116+VLOOKUP(AN$14&amp;"-est-"&amp;$E116,Equations!$G:$I,3,0)*(1/$W116)+VLOOKUP(AN$14&amp;"-imc-"&amp;$E116,Equations!$G:$I,3,0)*(1/$Q116)))</f>
        <v/>
      </c>
      <c r="AO116" s="10" t="str">
        <f>IF($Z116="","",IF(OR($V116&lt;2.7,$V116&gt;90),"Age OOR",AN116-1.6449*VLOOKUP(AN$14&amp;"-rse-"&amp;$E116,Equations!$G:$I,3,0)))</f>
        <v/>
      </c>
      <c r="AP116" s="10" t="str">
        <f>IF($Z116="","",IF(OR($V116&lt;2.7,$V116&gt;90),"Age OOR",AN116+1.6449*VLOOKUP(AN$14&amp;"-rse-"&amp;$E116,Equations!$G:$I,3,0)))</f>
        <v/>
      </c>
      <c r="AQ116" s="10" t="str">
        <f t="shared" si="38"/>
        <v/>
      </c>
      <c r="AR116" s="10" t="str">
        <f>IF($Z116="","",IF(OR($V116&lt;2.7,$V116&gt;90),"Age OOR",($Z116-AN116)/VLOOKUP(AN$14&amp;"-rse-"&amp;$E116,Equations!$G:$I,3,0)))</f>
        <v/>
      </c>
      <c r="AS116" s="10" t="str">
        <f>IF($AA116="","",IF(OR($V116&lt;2.7,$V116&gt;90),"Age OOR",VLOOKUP(AS$14&amp;"-int-"&amp;$F116,Equations!$G:$I,3,0)+VLOOKUP(AS$14&amp;"-sexo-"&amp;$F116,Equations!$G:$I,3,0)*$U116+VLOOKUP(AS$14&amp;"-edad-"&amp;$F116,Equations!$G:$I,3,0)*$V116+VLOOKUP(AS$14&amp;"-est-"&amp;$F116,Equations!$G:$I,3,0)*(1/$W116)+VLOOKUP(AS$14&amp;"-imc-"&amp;$F116,Equations!$G:$I,3,0)*(1/$Q116)))</f>
        <v/>
      </c>
      <c r="AT116" s="10" t="str">
        <f>IF($AA116="","",IF(OR($V116&lt;2.7,$V116&gt;90),"Age OOR",AS116-1.6449*VLOOKUP(AS$14&amp;"-rse-"&amp;$F116,Equations!$G:$I,3,0)))</f>
        <v/>
      </c>
      <c r="AU116" s="10" t="str">
        <f>IF($AA116="","",IF(OR($V116&lt;2.7,$V116&gt;90),"Age OOR",AS116+1.6449*VLOOKUP(AS$14&amp;"-rse-"&amp;$F116,Equations!$G:$I,3,0)))</f>
        <v/>
      </c>
      <c r="AV116" s="10" t="str">
        <f t="shared" si="39"/>
        <v/>
      </c>
      <c r="AW116" s="10" t="str">
        <f>IF($AA116="","",IF(OR($V116&lt;2.7,$V116&gt;90),"Age OOR",($AA116-AS116)/VLOOKUP(AS$14&amp;"-rse-"&amp;$F116,Equations!$G:$I,3,0)))</f>
        <v/>
      </c>
      <c r="AX116" s="10" t="str">
        <f>IF($AB116="","",IF(OR($V116&lt;2.7,$V116&gt;90),"Age OOR",VLOOKUP(AX$14&amp;"-int-"&amp;$G116,Equations!$G:$I,3,0)+VLOOKUP(AX$14&amp;"-sexo-"&amp;$G116,Equations!$G:$I,3,0)*$U116+VLOOKUP(AX$14&amp;"-edad-"&amp;$G116,Equations!$G:$I,3,0)*$V116+VLOOKUP(AX$14&amp;"-est-"&amp;$G116,Equations!$G:$I,3,0)*(1/$W116)+VLOOKUP(AX$14&amp;"-imc-"&amp;$G116,Equations!$G:$I,3,0)*(1/$Q116)))</f>
        <v/>
      </c>
      <c r="AY116" s="10" t="str">
        <f>IF($AB116="","",IF(OR($V116&lt;2.7,$V116&gt;90),"Age OOR",AX116-1.6449*VLOOKUP(AX$14&amp;"-rse-"&amp;$G116,Equations!$G:$I,3,0)))</f>
        <v/>
      </c>
      <c r="AZ116" s="10" t="str">
        <f>IF($AB116="","",IF(OR($V116&lt;2.7,$V116&gt;90),"Age OOR",AX116+1.6449*VLOOKUP(AX$14&amp;"-rse-"&amp;$G116,Equations!$G:$I,3,0)))</f>
        <v/>
      </c>
      <c r="BA116" s="10" t="str">
        <f t="shared" si="40"/>
        <v/>
      </c>
      <c r="BB116" s="10" t="str">
        <f>IF($AB116="","",IF(OR($V116&lt;2.7,$V116&gt;90),"Age OOR",($AB116-AX116)/VLOOKUP(AX$14&amp;"-rse-"&amp;$G116,Equations!$G:$I,3,0)))</f>
        <v/>
      </c>
      <c r="BC116" s="10" t="str">
        <f>IF($AC116="","",IF(OR($V116&lt;2.7,$V116&gt;90),"Age OOR",VLOOKUP(BC$14&amp;"-int-"&amp;$H116,Equations!$G:$I,3,0)+VLOOKUP(BC$14&amp;"-sexo-"&amp;$H116,Equations!$G:$I,3,0)*$U116+VLOOKUP(BC$14&amp;"-edad-"&amp;$H116,Equations!$G:$I,3,0)*$V116+VLOOKUP(BC$14&amp;"-est-"&amp;$H116,Equations!$G:$I,3,0)*(1/$W116)+VLOOKUP(BC$14&amp;"-imc-"&amp;$H116,Equations!$G:$I,3,0)*(1/$Q116)))</f>
        <v/>
      </c>
      <c r="BD116" s="10" t="str">
        <f>IF($AC116="","",IF(OR($V116&lt;2.7,$V116&gt;90),"Age OOR",BC116-1.6449*VLOOKUP(BC$14&amp;"-rse-"&amp;$H116,Equations!$G:$I,3,0)))</f>
        <v/>
      </c>
      <c r="BE116" s="10" t="str">
        <f>IF($AC116="","",IF(OR($V116&lt;2.7,$V116&gt;90),"Age OOR",BC116+1.6449*VLOOKUP(BC$14&amp;"-rse-"&amp;$H116,Equations!$G:$I,3,0)))</f>
        <v/>
      </c>
      <c r="BF116" s="10" t="str">
        <f t="shared" si="41"/>
        <v/>
      </c>
      <c r="BG116" s="10" t="str">
        <f>IF($AC116="","",IF(OR($V116&lt;2.7,$V116&gt;90),"Age OOR",($AC116-BC116)/VLOOKUP(BC$14&amp;"-rse-"&amp;$H116,Equations!$G:$I,3,0)))</f>
        <v/>
      </c>
      <c r="BH116" s="10" t="str">
        <f>IF($AD116="","",IF(OR($V116&lt;2.7,$V116&gt;90),"Age OOR",VLOOKUP(BH$14&amp;"-int-"&amp;$I116,Equations!$G:$I,3,0)+VLOOKUP(BH$14&amp;"-sexo-"&amp;$I116,Equations!$G:$I,3,0)*$U116+VLOOKUP(BH$14&amp;"-edad-"&amp;$I116,Equations!$G:$I,3,0)*$V116+VLOOKUP(BH$14&amp;"-est-"&amp;$I116,Equations!$G:$I,3,0)*(1/$W116)+VLOOKUP(BH$14&amp;"-imc-"&amp;$I116,Equations!$G:$I,3,0)*(1/$Q116)))</f>
        <v/>
      </c>
      <c r="BI116" s="10" t="str">
        <f>IF($AD116="","",IF(OR($V116&lt;2.7,$V116&gt;90),"Age OOR",BH116-1.6449*VLOOKUP(BH$14&amp;"-rse-"&amp;$I116,Equations!$G:$I,3,0)))</f>
        <v/>
      </c>
      <c r="BJ116" s="10" t="str">
        <f>IF($AD116="","",IF(OR($V116&lt;2.7,$V116&gt;90),"Age OOR",BH116+1.6449*VLOOKUP(BH$14&amp;"-rse-"&amp;$I116,Equations!$G:$I,3,0)))</f>
        <v/>
      </c>
      <c r="BK116" s="10" t="str">
        <f t="shared" si="42"/>
        <v/>
      </c>
      <c r="BL116" s="10" t="str">
        <f>IF($AD116="","",IF(OR($V116&lt;2.7,$V116&gt;90),"Age OOR",($AD116-BH116)/VLOOKUP(BH$14&amp;"-rse-"&amp;$I116,Equations!$G:$I,3,0)))</f>
        <v/>
      </c>
      <c r="BM116" s="10" t="str">
        <f>IF($AE116="","",IF(OR($V116&lt;2.7,$V116&gt;90),"Age OOR",VLOOKUP(BM$14&amp;"-int-"&amp;$J116,Equations!$G:$I,3,0)+VLOOKUP(BM$14&amp;"-sexo-"&amp;$J116,Equations!$G:$I,3,0)*$U116+VLOOKUP(BM$14&amp;"-edad-"&amp;$J116,Equations!$G:$I,3,0)*$V116+VLOOKUP(BM$14&amp;"-est-"&amp;$J116,Equations!$G:$I,3,0)*(1/$W116)+VLOOKUP(BM$14&amp;"-imc-"&amp;$J116,Equations!$G:$I,3,0)*(1/$Q116)))</f>
        <v/>
      </c>
      <c r="BN116" s="10" t="str">
        <f>IF($AE116="","",IF(OR($V116&lt;2.7,$V116&gt;90),"Age OOR",BM116-1.6449*VLOOKUP(BM$14&amp;"-rse-"&amp;$J116,Equations!$G:$I,3,0)))</f>
        <v/>
      </c>
      <c r="BO116" s="10" t="str">
        <f>IF($AE116="","",IF(OR($V116&lt;2.7,$V116&gt;90),"Age OOR",BM116+1.6449*VLOOKUP(BM$14&amp;"-rse-"&amp;$J116,Equations!$G:$I,3,0)))</f>
        <v/>
      </c>
      <c r="BP116" s="10" t="str">
        <f t="shared" si="43"/>
        <v/>
      </c>
      <c r="BQ116" s="10" t="str">
        <f>IF($AE116="","",IF(OR($V116&lt;2.7,$V116&gt;90),"Age OOR",($AE116-BM116)/VLOOKUP(BM$14&amp;"-rse-"&amp;$J116,Equations!$G:$I,3,0)))</f>
        <v/>
      </c>
      <c r="BR116" s="10" t="str">
        <f>IF($AF116="","",IF(OR($V116&lt;2.7,$V116&gt;90),"Age OOR",VLOOKUP(BR$14&amp;"-int-"&amp;$K116,Equations!$G:$I,3,0)+VLOOKUP(BR$14&amp;"-sexo-"&amp;$K116,Equations!$G:$I,3,0)*$U116+VLOOKUP(BR$14&amp;"-edad-"&amp;$K116,Equations!$G:$I,3,0)*$V116+VLOOKUP(BR$14&amp;"-est-"&amp;$K116,Equations!$G:$I,3,0)*(1/$W116)+VLOOKUP(BR$14&amp;"-imc-"&amp;$K116,Equations!$G:$I,3,0)*(1/$Q116)))</f>
        <v/>
      </c>
      <c r="BS116" s="10" t="str">
        <f>IF($AF116="","",IF(OR($V116&lt;2.7,$V116&gt;90),"Age OOR",BR116-1.6449*VLOOKUP(BR$14&amp;"-rse-"&amp;$K116,Equations!$G:$I,3,0)))</f>
        <v/>
      </c>
      <c r="BT116" s="10" t="str">
        <f>IF($AF116="","",IF(OR($V116&lt;2.7,$V116&gt;90),"Age OOR",BR116+1.6449*VLOOKUP(BR$14&amp;"-rse-"&amp;$K116,Equations!$G:$I,3,0)))</f>
        <v/>
      </c>
      <c r="BU116" s="10" t="str">
        <f t="shared" si="44"/>
        <v/>
      </c>
      <c r="BV116" s="10" t="str">
        <f>IF($AF116="","",IF(OR($V116&lt;2.7,$V116&gt;90),"Age OOR",($AF116-BR116)/VLOOKUP(BR$14&amp;"-rse-"&amp;$K116,Equations!$G:$I,3,0)))</f>
        <v/>
      </c>
      <c r="BW116" s="10" t="str">
        <f>IF($AG116="","",IF(OR($V116&lt;2.7,$V116&gt;90),"Age OOR",VLOOKUP(BW$14&amp;"-int-"&amp;$L116,Equations!$G:$I,3,0)+VLOOKUP(BW$14&amp;"-sexo-"&amp;$L116,Equations!$G:$I,3,0)*$U116+VLOOKUP(BW$14&amp;"-edad-"&amp;$L116,Equations!$G:$I,3,0)*$V116+VLOOKUP(BW$14&amp;"-est-"&amp;$L116,Equations!$G:$I,3,0)*(1/$W116)+VLOOKUP(BW$14&amp;"-imc-"&amp;$L116,Equations!$G:$I,3,0)*(1/$Q116)))</f>
        <v/>
      </c>
      <c r="BX116" s="10" t="str">
        <f>IF($AG116="","",IF(OR($V116&lt;2.7,$V116&gt;90),"Age OOR",BW116-1.6449*VLOOKUP(BW$14&amp;"-rse-"&amp;$L116,Equations!$G:$I,3,0)))</f>
        <v/>
      </c>
      <c r="BY116" s="10" t="str">
        <f>IF($AG116="","",IF(OR($V116&lt;2.7,$V116&gt;90),"Age OOR",BW116+1.6449*VLOOKUP(BW$14&amp;"-rse-"&amp;$L116,Equations!$G:$I,3,0)))</f>
        <v/>
      </c>
      <c r="BZ116" s="10" t="str">
        <f t="shared" si="45"/>
        <v/>
      </c>
      <c r="CA116" s="10" t="str">
        <f>IF($AG116="","",IF(OR($V116&lt;2.7,$V116&gt;90),"Age OOR",($AG116-BW116)/VLOOKUP(BW$14&amp;"-rse-"&amp;$L116,Equations!$G:$I,3,0)))</f>
        <v/>
      </c>
      <c r="CB116" s="10" t="str">
        <f>IF($AH116="","",IF(OR($V116&lt;2.7,$V116&gt;90),"Age OOR",VLOOKUP(CB$14&amp;"-int-"&amp;$M116,Equations!$G:$I,3,0)+VLOOKUP(CB$14&amp;"-sexo-"&amp;$M116,Equations!$G:$I,3,0)*$U116+VLOOKUP(CB$14&amp;"-edad-"&amp;$M116,Equations!$G:$I,3,0)*$V116+VLOOKUP(CB$14&amp;"-est-"&amp;$M116,Equations!$G:$I,3,0)*(1/$W116)+VLOOKUP(CB$14&amp;"-imc-"&amp;$M116,Equations!$G:$I,3,0)*(1/$Q116)))</f>
        <v/>
      </c>
      <c r="CC116" s="10" t="str">
        <f>IF($AH116="","",IF(OR($V116&lt;2.7,$V116&gt;90),"Age OOR",CB116-1.6449*VLOOKUP(CB$14&amp;"-rse-"&amp;$M116,Equations!$G:$I,3,0)))</f>
        <v/>
      </c>
      <c r="CD116" s="10" t="str">
        <f>IF($AH116="","",IF(OR($V116&lt;2.7,$V116&gt;90),"Age OOR",CB116+1.6449*VLOOKUP(CB$14&amp;"-rse-"&amp;$M116,Equations!$G:$I,3,0)))</f>
        <v/>
      </c>
      <c r="CE116" s="10" t="str">
        <f t="shared" si="46"/>
        <v/>
      </c>
      <c r="CF116" s="10" t="str">
        <f>IF($AH116="","",IF(OR($V116&lt;2.7,$V116&gt;90),"Age OOR",($AH116-CB116)/VLOOKUP(CB$14&amp;"-rse-"&amp;$M116,Equations!$G:$I,3,0)))</f>
        <v/>
      </c>
      <c r="CG116" s="10" t="str">
        <f>IF($AI116="","",IF(OR($V116&lt;2.7,$V116&gt;90),"Age OOR",VLOOKUP(CG$14&amp;"-int-"&amp;$N116,Equations!$G:$I,3,0)+VLOOKUP(CG$14&amp;"-sexo-"&amp;$N116,Equations!$G:$I,3,0)*$U116+VLOOKUP(CG$14&amp;"-edad-"&amp;$N116,Equations!$G:$I,3,0)*$V116+VLOOKUP(CG$14&amp;"-est-"&amp;$N116,Equations!$G:$I,3,0)*(1/$W116)+VLOOKUP(CG$14&amp;"-imc-"&amp;$N116,Equations!$G:$I,3,0)*(1/$Q116)))</f>
        <v/>
      </c>
      <c r="CH116" s="10" t="str">
        <f>IF($AI116="","",IF(OR($V116&lt;2.7,$V116&gt;90),"Age OOR",CG116-1.6449*VLOOKUP(CG$14&amp;"-rse-"&amp;$N116,Equations!$G:$I,3,0)))</f>
        <v/>
      </c>
      <c r="CI116" s="10" t="str">
        <f>IF($AI116="","",IF(OR($V116&lt;2.7,$V116&gt;90),"Age OOR",CG116+1.6449*VLOOKUP(CG$14&amp;"-rse-"&amp;$N116,Equations!$G:$I,3,0)))</f>
        <v/>
      </c>
      <c r="CJ116" s="10" t="str">
        <f t="shared" si="47"/>
        <v/>
      </c>
      <c r="CK116" s="10" t="str">
        <f>IF($AI116="","",IF(OR($V116&lt;2.7,$V116&gt;90),"Age OOR",($AI116-CG116)/VLOOKUP(CG$14&amp;"-rse-"&amp;$N116,Equations!$G:$I,3,0)))</f>
        <v/>
      </c>
      <c r="CL116" s="10" t="str">
        <f>IF($AJ116="","",IF(OR($V116&lt;2.7,$V116&gt;90),"Age OOR",VLOOKUP(CL$14&amp;"-int-"&amp;$O116,Equations!$G:$I,3,0)+VLOOKUP(CL$14&amp;"-sexo-"&amp;$O116,Equations!$G:$I,3,0)*$U116+VLOOKUP(CL$14&amp;"-edad-"&amp;$O116,Equations!$G:$I,3,0)*$V116+VLOOKUP(CL$14&amp;"-est-"&amp;$O116,Equations!$G:$I,3,0)*(1/$W116)+VLOOKUP(CL$14&amp;"-imc-"&amp;$O116,Equations!$G:$I,3,0)*(1/$Q116)))</f>
        <v/>
      </c>
      <c r="CM116" s="10" t="str">
        <f>IF($AJ116="","",IF(OR($V116&lt;2.7,$V116&gt;90),"Age OOR",CL116-1.6449*VLOOKUP(CL$14&amp;"-rse-"&amp;$O116,Equations!$G:$I,3,0)))</f>
        <v/>
      </c>
      <c r="CN116" s="10" t="str">
        <f>IF($AJ116="","",IF(OR($V116&lt;2.7,$V116&gt;90),"Age OOR",CL116+1.6449*VLOOKUP(CL$14&amp;"-rse-"&amp;$O116,Equations!$G:$I,3,0)))</f>
        <v/>
      </c>
      <c r="CO116" s="10" t="str">
        <f t="shared" si="48"/>
        <v/>
      </c>
      <c r="CP116" s="10" t="str">
        <f>IF($AJ116="","",IF(OR($V116&lt;2.7,$V116&gt;90),"Age OOR",($AJ116-CL116)/VLOOKUP(CL$14&amp;"-rse-"&amp;$O116,Equations!$G:$I,3,0)))</f>
        <v/>
      </c>
      <c r="CQ116" s="10" t="str">
        <f>IF($AK116="","",IF(OR($V116&lt;2.7,$V116&gt;90),"Age OOR",EXP(VLOOKUP(CQ$14&amp;"-int-"&amp;$P116,Equations!$G:$I,3,0)+VLOOKUP(CQ$14&amp;"-sexo-"&amp;$P116,Equations!$G:$I,3,0)*$U116+VLOOKUP(CQ$14&amp;"-edad-"&amp;$P116,Equations!$G:$I,3,0)*$V116+VLOOKUP(CQ$14&amp;"-est-"&amp;$P116,Equations!$G:$I,3,0)*(1/$W116)+VLOOKUP(CQ$14&amp;"-imc-"&amp;$P116,Equations!$G:$I,3,0)*(1/$Q116))))</f>
        <v/>
      </c>
      <c r="CR116" s="10" t="str">
        <f>IF($AK116="","",IF(OR($V116&lt;2.7,$V116&gt;90),"Age OOR",EXP(LN(CQ116)-1.6449*VLOOKUP(CQ$14&amp;"-rse-"&amp;$P116,Equations!$G:$I,3,0))))</f>
        <v/>
      </c>
      <c r="CS116" s="10" t="str">
        <f>IF($AK116="","",IF(OR($V116&lt;2.7,$V116&gt;90),"Age OOR",EXP(LN(CQ116)+1.6449*VLOOKUP(CQ$14&amp;"-rse-"&amp;$P116,Equations!$G:$I,3,0))))</f>
        <v/>
      </c>
      <c r="CT116" s="10" t="str">
        <f t="shared" si="49"/>
        <v/>
      </c>
      <c r="CU116" s="10" t="str">
        <f>IF($AK116="","",IF(OR($V116&lt;2.7,$V116&gt;90),"Age OOR",(LN($AK116)-LN(CQ116))/VLOOKUP(CQ$14&amp;"-rse-"&amp;$P116,Equations!$G:$I,3,0)))</f>
        <v/>
      </c>
      <c r="CV116" s="47"/>
    </row>
    <row r="117" spans="5:125" x14ac:dyDescent="0.2">
      <c r="E117" s="23" t="str">
        <f t="shared" si="25"/>
        <v>Age out of range</v>
      </c>
      <c r="F117" s="23" t="str">
        <f t="shared" si="26"/>
        <v>Age out of range</v>
      </c>
      <c r="G117" s="23" t="str">
        <f t="shared" si="27"/>
        <v>Age out of range</v>
      </c>
      <c r="H117" s="23" t="str">
        <f t="shared" si="28"/>
        <v>Age out of range</v>
      </c>
      <c r="I117" s="23" t="str">
        <f t="shared" si="29"/>
        <v>Age out of range</v>
      </c>
      <c r="J117" s="23" t="str">
        <f t="shared" si="30"/>
        <v>Age out of range</v>
      </c>
      <c r="K117" s="23" t="str">
        <f t="shared" si="31"/>
        <v>Age out of range</v>
      </c>
      <c r="L117" s="23" t="str">
        <f t="shared" si="32"/>
        <v>Age out of range</v>
      </c>
      <c r="M117" s="23" t="str">
        <f t="shared" si="33"/>
        <v>Age out of range</v>
      </c>
      <c r="N117" s="23" t="str">
        <f t="shared" si="34"/>
        <v>Age out of range</v>
      </c>
      <c r="O117" s="23" t="str">
        <f t="shared" si="35"/>
        <v>Age out of range</v>
      </c>
      <c r="P117" s="23" t="str">
        <f t="shared" si="36"/>
        <v>Age out of range</v>
      </c>
      <c r="Q117" s="23" t="e">
        <f t="shared" si="37"/>
        <v>#DIV/0!</v>
      </c>
      <c r="R117" s="17"/>
      <c r="S117" s="23">
        <v>101</v>
      </c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7"/>
      <c r="AM117" s="47"/>
      <c r="AN117" s="10" t="str">
        <f>IF($Z117="","",IF(OR($V117&lt;2.7,$V117&gt;90),"Age OOR",VLOOKUP(AN$14&amp;"-int-"&amp;$E117,Equations!$G:$I,3,0)+VLOOKUP(AN$14&amp;"-sexo-"&amp;$E117,Equations!$G:$I,3,0)*$U117+VLOOKUP(AN$14&amp;"-edad-"&amp;$E117,Equations!$G:$I,3,0)*$V117+VLOOKUP(AN$14&amp;"-est-"&amp;$E117,Equations!$G:$I,3,0)*(1/$W117)+VLOOKUP(AN$14&amp;"-imc-"&amp;$E117,Equations!$G:$I,3,0)*(1/$Q117)))</f>
        <v/>
      </c>
      <c r="AO117" s="10" t="str">
        <f>IF($Z117="","",IF(OR($V117&lt;2.7,$V117&gt;90),"Age OOR",AN117-1.6449*VLOOKUP(AN$14&amp;"-rse-"&amp;$E117,Equations!$G:$I,3,0)))</f>
        <v/>
      </c>
      <c r="AP117" s="10" t="str">
        <f>IF($Z117="","",IF(OR($V117&lt;2.7,$V117&gt;90),"Age OOR",AN117+1.6449*VLOOKUP(AN$14&amp;"-rse-"&amp;$E117,Equations!$G:$I,3,0)))</f>
        <v/>
      </c>
      <c r="AQ117" s="10" t="str">
        <f t="shared" si="38"/>
        <v/>
      </c>
      <c r="AR117" s="10" t="str">
        <f>IF($Z117="","",IF(OR($V117&lt;2.7,$V117&gt;90),"Age OOR",($Z117-AN117)/VLOOKUP(AN$14&amp;"-rse-"&amp;$E117,Equations!$G:$I,3,0)))</f>
        <v/>
      </c>
      <c r="AS117" s="10" t="str">
        <f>IF($AA117="","",IF(OR($V117&lt;2.7,$V117&gt;90),"Age OOR",VLOOKUP(AS$14&amp;"-int-"&amp;$F117,Equations!$G:$I,3,0)+VLOOKUP(AS$14&amp;"-sexo-"&amp;$F117,Equations!$G:$I,3,0)*$U117+VLOOKUP(AS$14&amp;"-edad-"&amp;$F117,Equations!$G:$I,3,0)*$V117+VLOOKUP(AS$14&amp;"-est-"&amp;$F117,Equations!$G:$I,3,0)*(1/$W117)+VLOOKUP(AS$14&amp;"-imc-"&amp;$F117,Equations!$G:$I,3,0)*(1/$Q117)))</f>
        <v/>
      </c>
      <c r="AT117" s="10" t="str">
        <f>IF($AA117="","",IF(OR($V117&lt;2.7,$V117&gt;90),"Age OOR",AS117-1.6449*VLOOKUP(AS$14&amp;"-rse-"&amp;$F117,Equations!$G:$I,3,0)))</f>
        <v/>
      </c>
      <c r="AU117" s="10" t="str">
        <f>IF($AA117="","",IF(OR($V117&lt;2.7,$V117&gt;90),"Age OOR",AS117+1.6449*VLOOKUP(AS$14&amp;"-rse-"&amp;$F117,Equations!$G:$I,3,0)))</f>
        <v/>
      </c>
      <c r="AV117" s="10" t="str">
        <f t="shared" si="39"/>
        <v/>
      </c>
      <c r="AW117" s="10" t="str">
        <f>IF($AA117="","",IF(OR($V117&lt;2.7,$V117&gt;90),"Age OOR",($AA117-AS117)/VLOOKUP(AS$14&amp;"-rse-"&amp;$F117,Equations!$G:$I,3,0)))</f>
        <v/>
      </c>
      <c r="AX117" s="10" t="str">
        <f>IF($AB117="","",IF(OR($V117&lt;2.7,$V117&gt;90),"Age OOR",VLOOKUP(AX$14&amp;"-int-"&amp;$G117,Equations!$G:$I,3,0)+VLOOKUP(AX$14&amp;"-sexo-"&amp;$G117,Equations!$G:$I,3,0)*$U117+VLOOKUP(AX$14&amp;"-edad-"&amp;$G117,Equations!$G:$I,3,0)*$V117+VLOOKUP(AX$14&amp;"-est-"&amp;$G117,Equations!$G:$I,3,0)*(1/$W117)+VLOOKUP(AX$14&amp;"-imc-"&amp;$G117,Equations!$G:$I,3,0)*(1/$Q117)))</f>
        <v/>
      </c>
      <c r="AY117" s="10" t="str">
        <f>IF($AB117="","",IF(OR($V117&lt;2.7,$V117&gt;90),"Age OOR",AX117-1.6449*VLOOKUP(AX$14&amp;"-rse-"&amp;$G117,Equations!$G:$I,3,0)))</f>
        <v/>
      </c>
      <c r="AZ117" s="10" t="str">
        <f>IF($AB117="","",IF(OR($V117&lt;2.7,$V117&gt;90),"Age OOR",AX117+1.6449*VLOOKUP(AX$14&amp;"-rse-"&amp;$G117,Equations!$G:$I,3,0)))</f>
        <v/>
      </c>
      <c r="BA117" s="10" t="str">
        <f t="shared" si="40"/>
        <v/>
      </c>
      <c r="BB117" s="10" t="str">
        <f>IF($AB117="","",IF(OR($V117&lt;2.7,$V117&gt;90),"Age OOR",($AB117-AX117)/VLOOKUP(AX$14&amp;"-rse-"&amp;$G117,Equations!$G:$I,3,0)))</f>
        <v/>
      </c>
      <c r="BC117" s="10" t="str">
        <f>IF($AC117="","",IF(OR($V117&lt;2.7,$V117&gt;90),"Age OOR",VLOOKUP(BC$14&amp;"-int-"&amp;$H117,Equations!$G:$I,3,0)+VLOOKUP(BC$14&amp;"-sexo-"&amp;$H117,Equations!$G:$I,3,0)*$U117+VLOOKUP(BC$14&amp;"-edad-"&amp;$H117,Equations!$G:$I,3,0)*$V117+VLOOKUP(BC$14&amp;"-est-"&amp;$H117,Equations!$G:$I,3,0)*(1/$W117)+VLOOKUP(BC$14&amp;"-imc-"&amp;$H117,Equations!$G:$I,3,0)*(1/$Q117)))</f>
        <v/>
      </c>
      <c r="BD117" s="10" t="str">
        <f>IF($AC117="","",IF(OR($V117&lt;2.7,$V117&gt;90),"Age OOR",BC117-1.6449*VLOOKUP(BC$14&amp;"-rse-"&amp;$H117,Equations!$G:$I,3,0)))</f>
        <v/>
      </c>
      <c r="BE117" s="10" t="str">
        <f>IF($AC117="","",IF(OR($V117&lt;2.7,$V117&gt;90),"Age OOR",BC117+1.6449*VLOOKUP(BC$14&amp;"-rse-"&amp;$H117,Equations!$G:$I,3,0)))</f>
        <v/>
      </c>
      <c r="BF117" s="10" t="str">
        <f t="shared" si="41"/>
        <v/>
      </c>
      <c r="BG117" s="10" t="str">
        <f>IF($AC117="","",IF(OR($V117&lt;2.7,$V117&gt;90),"Age OOR",($AC117-BC117)/VLOOKUP(BC$14&amp;"-rse-"&amp;$H117,Equations!$G:$I,3,0)))</f>
        <v/>
      </c>
      <c r="BH117" s="10" t="str">
        <f>IF($AD117="","",IF(OR($V117&lt;2.7,$V117&gt;90),"Age OOR",VLOOKUP(BH$14&amp;"-int-"&amp;$I117,Equations!$G:$I,3,0)+VLOOKUP(BH$14&amp;"-sexo-"&amp;$I117,Equations!$G:$I,3,0)*$U117+VLOOKUP(BH$14&amp;"-edad-"&amp;$I117,Equations!$G:$I,3,0)*$V117+VLOOKUP(BH$14&amp;"-est-"&amp;$I117,Equations!$G:$I,3,0)*(1/$W117)+VLOOKUP(BH$14&amp;"-imc-"&amp;$I117,Equations!$G:$I,3,0)*(1/$Q117)))</f>
        <v/>
      </c>
      <c r="BI117" s="10" t="str">
        <f>IF($AD117="","",IF(OR($V117&lt;2.7,$V117&gt;90),"Age OOR",BH117-1.6449*VLOOKUP(BH$14&amp;"-rse-"&amp;$I117,Equations!$G:$I,3,0)))</f>
        <v/>
      </c>
      <c r="BJ117" s="10" t="str">
        <f>IF($AD117="","",IF(OR($V117&lt;2.7,$V117&gt;90),"Age OOR",BH117+1.6449*VLOOKUP(BH$14&amp;"-rse-"&amp;$I117,Equations!$G:$I,3,0)))</f>
        <v/>
      </c>
      <c r="BK117" s="10" t="str">
        <f t="shared" si="42"/>
        <v/>
      </c>
      <c r="BL117" s="10" t="str">
        <f>IF($AD117="","",IF(OR($V117&lt;2.7,$V117&gt;90),"Age OOR",($AD117-BH117)/VLOOKUP(BH$14&amp;"-rse-"&amp;$I117,Equations!$G:$I,3,0)))</f>
        <v/>
      </c>
      <c r="BM117" s="10" t="str">
        <f>IF($AE117="","",IF(OR($V117&lt;2.7,$V117&gt;90),"Age OOR",VLOOKUP(BM$14&amp;"-int-"&amp;$J117,Equations!$G:$I,3,0)+VLOOKUP(BM$14&amp;"-sexo-"&amp;$J117,Equations!$G:$I,3,0)*$U117+VLOOKUP(BM$14&amp;"-edad-"&amp;$J117,Equations!$G:$I,3,0)*$V117+VLOOKUP(BM$14&amp;"-est-"&amp;$J117,Equations!$G:$I,3,0)*(1/$W117)+VLOOKUP(BM$14&amp;"-imc-"&amp;$J117,Equations!$G:$I,3,0)*(1/$Q117)))</f>
        <v/>
      </c>
      <c r="BN117" s="10" t="str">
        <f>IF($AE117="","",IF(OR($V117&lt;2.7,$V117&gt;90),"Age OOR",BM117-1.6449*VLOOKUP(BM$14&amp;"-rse-"&amp;$J117,Equations!$G:$I,3,0)))</f>
        <v/>
      </c>
      <c r="BO117" s="10" t="str">
        <f>IF($AE117="","",IF(OR($V117&lt;2.7,$V117&gt;90),"Age OOR",BM117+1.6449*VLOOKUP(BM$14&amp;"-rse-"&amp;$J117,Equations!$G:$I,3,0)))</f>
        <v/>
      </c>
      <c r="BP117" s="10" t="str">
        <f t="shared" si="43"/>
        <v/>
      </c>
      <c r="BQ117" s="10" t="str">
        <f>IF($AE117="","",IF(OR($V117&lt;2.7,$V117&gt;90),"Age OOR",($AE117-BM117)/VLOOKUP(BM$14&amp;"-rse-"&amp;$J117,Equations!$G:$I,3,0)))</f>
        <v/>
      </c>
      <c r="BR117" s="10" t="str">
        <f>IF($AF117="","",IF(OR($V117&lt;2.7,$V117&gt;90),"Age OOR",VLOOKUP(BR$14&amp;"-int-"&amp;$K117,Equations!$G:$I,3,0)+VLOOKUP(BR$14&amp;"-sexo-"&amp;$K117,Equations!$G:$I,3,0)*$U117+VLOOKUP(BR$14&amp;"-edad-"&amp;$K117,Equations!$G:$I,3,0)*$V117+VLOOKUP(BR$14&amp;"-est-"&amp;$K117,Equations!$G:$I,3,0)*(1/$W117)+VLOOKUP(BR$14&amp;"-imc-"&amp;$K117,Equations!$G:$I,3,0)*(1/$Q117)))</f>
        <v/>
      </c>
      <c r="BS117" s="10" t="str">
        <f>IF($AF117="","",IF(OR($V117&lt;2.7,$V117&gt;90),"Age OOR",BR117-1.6449*VLOOKUP(BR$14&amp;"-rse-"&amp;$K117,Equations!$G:$I,3,0)))</f>
        <v/>
      </c>
      <c r="BT117" s="10" t="str">
        <f>IF($AF117="","",IF(OR($V117&lt;2.7,$V117&gt;90),"Age OOR",BR117+1.6449*VLOOKUP(BR$14&amp;"-rse-"&amp;$K117,Equations!$G:$I,3,0)))</f>
        <v/>
      </c>
      <c r="BU117" s="10" t="str">
        <f t="shared" si="44"/>
        <v/>
      </c>
      <c r="BV117" s="10" t="str">
        <f>IF($AF117="","",IF(OR($V117&lt;2.7,$V117&gt;90),"Age OOR",($AF117-BR117)/VLOOKUP(BR$14&amp;"-rse-"&amp;$K117,Equations!$G:$I,3,0)))</f>
        <v/>
      </c>
      <c r="BW117" s="10" t="str">
        <f>IF($AG117="","",IF(OR($V117&lt;2.7,$V117&gt;90),"Age OOR",VLOOKUP(BW$14&amp;"-int-"&amp;$L117,Equations!$G:$I,3,0)+VLOOKUP(BW$14&amp;"-sexo-"&amp;$L117,Equations!$G:$I,3,0)*$U117+VLOOKUP(BW$14&amp;"-edad-"&amp;$L117,Equations!$G:$I,3,0)*$V117+VLOOKUP(BW$14&amp;"-est-"&amp;$L117,Equations!$G:$I,3,0)*(1/$W117)+VLOOKUP(BW$14&amp;"-imc-"&amp;$L117,Equations!$G:$I,3,0)*(1/$Q117)))</f>
        <v/>
      </c>
      <c r="BX117" s="10" t="str">
        <f>IF($AG117="","",IF(OR($V117&lt;2.7,$V117&gt;90),"Age OOR",BW117-1.6449*VLOOKUP(BW$14&amp;"-rse-"&amp;$L117,Equations!$G:$I,3,0)))</f>
        <v/>
      </c>
      <c r="BY117" s="10" t="str">
        <f>IF($AG117="","",IF(OR($V117&lt;2.7,$V117&gt;90),"Age OOR",BW117+1.6449*VLOOKUP(BW$14&amp;"-rse-"&amp;$L117,Equations!$G:$I,3,0)))</f>
        <v/>
      </c>
      <c r="BZ117" s="10" t="str">
        <f t="shared" si="45"/>
        <v/>
      </c>
      <c r="CA117" s="10" t="str">
        <f>IF($AG117="","",IF(OR($V117&lt;2.7,$V117&gt;90),"Age OOR",($AG117-BW117)/VLOOKUP(BW$14&amp;"-rse-"&amp;$L117,Equations!$G:$I,3,0)))</f>
        <v/>
      </c>
      <c r="CB117" s="10" t="str">
        <f>IF($AH117="","",IF(OR($V117&lt;2.7,$V117&gt;90),"Age OOR",VLOOKUP(CB$14&amp;"-int-"&amp;$M117,Equations!$G:$I,3,0)+VLOOKUP(CB$14&amp;"-sexo-"&amp;$M117,Equations!$G:$I,3,0)*$U117+VLOOKUP(CB$14&amp;"-edad-"&amp;$M117,Equations!$G:$I,3,0)*$V117+VLOOKUP(CB$14&amp;"-est-"&amp;$M117,Equations!$G:$I,3,0)*(1/$W117)+VLOOKUP(CB$14&amp;"-imc-"&amp;$M117,Equations!$G:$I,3,0)*(1/$Q117)))</f>
        <v/>
      </c>
      <c r="CC117" s="10" t="str">
        <f>IF($AH117="","",IF(OR($V117&lt;2.7,$V117&gt;90),"Age OOR",CB117-1.6449*VLOOKUP(CB$14&amp;"-rse-"&amp;$M117,Equations!$G:$I,3,0)))</f>
        <v/>
      </c>
      <c r="CD117" s="10" t="str">
        <f>IF($AH117="","",IF(OR($V117&lt;2.7,$V117&gt;90),"Age OOR",CB117+1.6449*VLOOKUP(CB$14&amp;"-rse-"&amp;$M117,Equations!$G:$I,3,0)))</f>
        <v/>
      </c>
      <c r="CE117" s="10" t="str">
        <f t="shared" si="46"/>
        <v/>
      </c>
      <c r="CF117" s="10" t="str">
        <f>IF($AH117="","",IF(OR($V117&lt;2.7,$V117&gt;90),"Age OOR",($AH117-CB117)/VLOOKUP(CB$14&amp;"-rse-"&amp;$M117,Equations!$G:$I,3,0)))</f>
        <v/>
      </c>
      <c r="CG117" s="10" t="str">
        <f>IF($AI117="","",IF(OR($V117&lt;2.7,$V117&gt;90),"Age OOR",VLOOKUP(CG$14&amp;"-int-"&amp;$N117,Equations!$G:$I,3,0)+VLOOKUP(CG$14&amp;"-sexo-"&amp;$N117,Equations!$G:$I,3,0)*$U117+VLOOKUP(CG$14&amp;"-edad-"&amp;$N117,Equations!$G:$I,3,0)*$V117+VLOOKUP(CG$14&amp;"-est-"&amp;$N117,Equations!$G:$I,3,0)*(1/$W117)+VLOOKUP(CG$14&amp;"-imc-"&amp;$N117,Equations!$G:$I,3,0)*(1/$Q117)))</f>
        <v/>
      </c>
      <c r="CH117" s="10" t="str">
        <f>IF($AI117="","",IF(OR($V117&lt;2.7,$V117&gt;90),"Age OOR",CG117-1.6449*VLOOKUP(CG$14&amp;"-rse-"&amp;$N117,Equations!$G:$I,3,0)))</f>
        <v/>
      </c>
      <c r="CI117" s="10" t="str">
        <f>IF($AI117="","",IF(OR($V117&lt;2.7,$V117&gt;90),"Age OOR",CG117+1.6449*VLOOKUP(CG$14&amp;"-rse-"&amp;$N117,Equations!$G:$I,3,0)))</f>
        <v/>
      </c>
      <c r="CJ117" s="10" t="str">
        <f t="shared" si="47"/>
        <v/>
      </c>
      <c r="CK117" s="10" t="str">
        <f>IF($AI117="","",IF(OR($V117&lt;2.7,$V117&gt;90),"Age OOR",($AI117-CG117)/VLOOKUP(CG$14&amp;"-rse-"&amp;$N117,Equations!$G:$I,3,0)))</f>
        <v/>
      </c>
      <c r="CL117" s="10" t="str">
        <f>IF($AJ117="","",IF(OR($V117&lt;2.7,$V117&gt;90),"Age OOR",VLOOKUP(CL$14&amp;"-int-"&amp;$O117,Equations!$G:$I,3,0)+VLOOKUP(CL$14&amp;"-sexo-"&amp;$O117,Equations!$G:$I,3,0)*$U117+VLOOKUP(CL$14&amp;"-edad-"&amp;$O117,Equations!$G:$I,3,0)*$V117+VLOOKUP(CL$14&amp;"-est-"&amp;$O117,Equations!$G:$I,3,0)*(1/$W117)+VLOOKUP(CL$14&amp;"-imc-"&amp;$O117,Equations!$G:$I,3,0)*(1/$Q117)))</f>
        <v/>
      </c>
      <c r="CM117" s="10" t="str">
        <f>IF($AJ117="","",IF(OR($V117&lt;2.7,$V117&gt;90),"Age OOR",CL117-1.6449*VLOOKUP(CL$14&amp;"-rse-"&amp;$O117,Equations!$G:$I,3,0)))</f>
        <v/>
      </c>
      <c r="CN117" s="10" t="str">
        <f>IF($AJ117="","",IF(OR($V117&lt;2.7,$V117&gt;90),"Age OOR",CL117+1.6449*VLOOKUP(CL$14&amp;"-rse-"&amp;$O117,Equations!$G:$I,3,0)))</f>
        <v/>
      </c>
      <c r="CO117" s="10" t="str">
        <f t="shared" si="48"/>
        <v/>
      </c>
      <c r="CP117" s="10" t="str">
        <f>IF($AJ117="","",IF(OR($V117&lt;2.7,$V117&gt;90),"Age OOR",($AJ117-CL117)/VLOOKUP(CL$14&amp;"-rse-"&amp;$O117,Equations!$G:$I,3,0)))</f>
        <v/>
      </c>
      <c r="CQ117" s="10" t="str">
        <f>IF($AK117="","",IF(OR($V117&lt;2.7,$V117&gt;90),"Age OOR",EXP(VLOOKUP(CQ$14&amp;"-int-"&amp;$P117,Equations!$G:$I,3,0)+VLOOKUP(CQ$14&amp;"-sexo-"&amp;$P117,Equations!$G:$I,3,0)*$U117+VLOOKUP(CQ$14&amp;"-edad-"&amp;$P117,Equations!$G:$I,3,0)*$V117+VLOOKUP(CQ$14&amp;"-est-"&amp;$P117,Equations!$G:$I,3,0)*(1/$W117)+VLOOKUP(CQ$14&amp;"-imc-"&amp;$P117,Equations!$G:$I,3,0)*(1/$Q117))))</f>
        <v/>
      </c>
      <c r="CR117" s="10" t="str">
        <f>IF($AK117="","",IF(OR($V117&lt;2.7,$V117&gt;90),"Age OOR",EXP(LN(CQ117)-1.6449*VLOOKUP(CQ$14&amp;"-rse-"&amp;$P117,Equations!$G:$I,3,0))))</f>
        <v/>
      </c>
      <c r="CS117" s="10" t="str">
        <f>IF($AK117="","",IF(OR($V117&lt;2.7,$V117&gt;90),"Age OOR",EXP(LN(CQ117)+1.6449*VLOOKUP(CQ$14&amp;"-rse-"&amp;$P117,Equations!$G:$I,3,0))))</f>
        <v/>
      </c>
      <c r="CT117" s="10" t="str">
        <f t="shared" si="49"/>
        <v/>
      </c>
      <c r="CU117" s="10" t="str">
        <f>IF($AK117="","",IF(OR($V117&lt;2.7,$V117&gt;90),"Age OOR",(LN($AK117)-LN(CQ117))/VLOOKUP(CQ$14&amp;"-rse-"&amp;$P117,Equations!$G:$I,3,0)))</f>
        <v/>
      </c>
      <c r="CV117" s="47"/>
    </row>
    <row r="118" spans="5:125" x14ac:dyDescent="0.2">
      <c r="E118" s="23" t="str">
        <f t="shared" si="25"/>
        <v>Age out of range</v>
      </c>
      <c r="F118" s="23" t="str">
        <f t="shared" si="26"/>
        <v>Age out of range</v>
      </c>
      <c r="G118" s="23" t="str">
        <f t="shared" si="27"/>
        <v>Age out of range</v>
      </c>
      <c r="H118" s="23" t="str">
        <f t="shared" si="28"/>
        <v>Age out of range</v>
      </c>
      <c r="I118" s="23" t="str">
        <f t="shared" si="29"/>
        <v>Age out of range</v>
      </c>
      <c r="J118" s="23" t="str">
        <f t="shared" si="30"/>
        <v>Age out of range</v>
      </c>
      <c r="K118" s="23" t="str">
        <f t="shared" si="31"/>
        <v>Age out of range</v>
      </c>
      <c r="L118" s="23" t="str">
        <f t="shared" si="32"/>
        <v>Age out of range</v>
      </c>
      <c r="M118" s="23" t="str">
        <f t="shared" si="33"/>
        <v>Age out of range</v>
      </c>
      <c r="N118" s="23" t="str">
        <f t="shared" si="34"/>
        <v>Age out of range</v>
      </c>
      <c r="O118" s="23" t="str">
        <f t="shared" si="35"/>
        <v>Age out of range</v>
      </c>
      <c r="P118" s="23" t="str">
        <f t="shared" si="36"/>
        <v>Age out of range</v>
      </c>
      <c r="Q118" s="23" t="e">
        <f t="shared" si="37"/>
        <v>#DIV/0!</v>
      </c>
      <c r="R118" s="17"/>
      <c r="S118" s="23">
        <v>102</v>
      </c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7"/>
      <c r="AM118" s="47"/>
      <c r="AN118" s="10" t="str">
        <f>IF($Z118="","",IF(OR($V118&lt;2.7,$V118&gt;90),"Age OOR",VLOOKUP(AN$14&amp;"-int-"&amp;$E118,Equations!$G:$I,3,0)+VLOOKUP(AN$14&amp;"-sexo-"&amp;$E118,Equations!$G:$I,3,0)*$U118+VLOOKUP(AN$14&amp;"-edad-"&amp;$E118,Equations!$G:$I,3,0)*$V118+VLOOKUP(AN$14&amp;"-est-"&amp;$E118,Equations!$G:$I,3,0)*(1/$W118)+VLOOKUP(AN$14&amp;"-imc-"&amp;$E118,Equations!$G:$I,3,0)*(1/$Q118)))</f>
        <v/>
      </c>
      <c r="AO118" s="10" t="str">
        <f>IF($Z118="","",IF(OR($V118&lt;2.7,$V118&gt;90),"Age OOR",AN118-1.6449*VLOOKUP(AN$14&amp;"-rse-"&amp;$E118,Equations!$G:$I,3,0)))</f>
        <v/>
      </c>
      <c r="AP118" s="10" t="str">
        <f>IF($Z118="","",IF(OR($V118&lt;2.7,$V118&gt;90),"Age OOR",AN118+1.6449*VLOOKUP(AN$14&amp;"-rse-"&amp;$E118,Equations!$G:$I,3,0)))</f>
        <v/>
      </c>
      <c r="AQ118" s="10" t="str">
        <f t="shared" si="38"/>
        <v/>
      </c>
      <c r="AR118" s="10" t="str">
        <f>IF($Z118="","",IF(OR($V118&lt;2.7,$V118&gt;90),"Age OOR",($Z118-AN118)/VLOOKUP(AN$14&amp;"-rse-"&amp;$E118,Equations!$G:$I,3,0)))</f>
        <v/>
      </c>
      <c r="AS118" s="10" t="str">
        <f>IF($AA118="","",IF(OR($V118&lt;2.7,$V118&gt;90),"Age OOR",VLOOKUP(AS$14&amp;"-int-"&amp;$F118,Equations!$G:$I,3,0)+VLOOKUP(AS$14&amp;"-sexo-"&amp;$F118,Equations!$G:$I,3,0)*$U118+VLOOKUP(AS$14&amp;"-edad-"&amp;$F118,Equations!$G:$I,3,0)*$V118+VLOOKUP(AS$14&amp;"-est-"&amp;$F118,Equations!$G:$I,3,0)*(1/$W118)+VLOOKUP(AS$14&amp;"-imc-"&amp;$F118,Equations!$G:$I,3,0)*(1/$Q118)))</f>
        <v/>
      </c>
      <c r="AT118" s="10" t="str">
        <f>IF($AA118="","",IF(OR($V118&lt;2.7,$V118&gt;90),"Age OOR",AS118-1.6449*VLOOKUP(AS$14&amp;"-rse-"&amp;$F118,Equations!$G:$I,3,0)))</f>
        <v/>
      </c>
      <c r="AU118" s="10" t="str">
        <f>IF($AA118="","",IF(OR($V118&lt;2.7,$V118&gt;90),"Age OOR",AS118+1.6449*VLOOKUP(AS$14&amp;"-rse-"&amp;$F118,Equations!$G:$I,3,0)))</f>
        <v/>
      </c>
      <c r="AV118" s="10" t="str">
        <f t="shared" si="39"/>
        <v/>
      </c>
      <c r="AW118" s="10" t="str">
        <f>IF($AA118="","",IF(OR($V118&lt;2.7,$V118&gt;90),"Age OOR",($AA118-AS118)/VLOOKUP(AS$14&amp;"-rse-"&amp;$F118,Equations!$G:$I,3,0)))</f>
        <v/>
      </c>
      <c r="AX118" s="10" t="str">
        <f>IF($AB118="","",IF(OR($V118&lt;2.7,$V118&gt;90),"Age OOR",VLOOKUP(AX$14&amp;"-int-"&amp;$G118,Equations!$G:$I,3,0)+VLOOKUP(AX$14&amp;"-sexo-"&amp;$G118,Equations!$G:$I,3,0)*$U118+VLOOKUP(AX$14&amp;"-edad-"&amp;$G118,Equations!$G:$I,3,0)*$V118+VLOOKUP(AX$14&amp;"-est-"&amp;$G118,Equations!$G:$I,3,0)*(1/$W118)+VLOOKUP(AX$14&amp;"-imc-"&amp;$G118,Equations!$G:$I,3,0)*(1/$Q118)))</f>
        <v/>
      </c>
      <c r="AY118" s="10" t="str">
        <f>IF($AB118="","",IF(OR($V118&lt;2.7,$V118&gt;90),"Age OOR",AX118-1.6449*VLOOKUP(AX$14&amp;"-rse-"&amp;$G118,Equations!$G:$I,3,0)))</f>
        <v/>
      </c>
      <c r="AZ118" s="10" t="str">
        <f>IF($AB118="","",IF(OR($V118&lt;2.7,$V118&gt;90),"Age OOR",AX118+1.6449*VLOOKUP(AX$14&amp;"-rse-"&amp;$G118,Equations!$G:$I,3,0)))</f>
        <v/>
      </c>
      <c r="BA118" s="10" t="str">
        <f t="shared" si="40"/>
        <v/>
      </c>
      <c r="BB118" s="10" t="str">
        <f>IF($AB118="","",IF(OR($V118&lt;2.7,$V118&gt;90),"Age OOR",($AB118-AX118)/VLOOKUP(AX$14&amp;"-rse-"&amp;$G118,Equations!$G:$I,3,0)))</f>
        <v/>
      </c>
      <c r="BC118" s="10" t="str">
        <f>IF($AC118="","",IF(OR($V118&lt;2.7,$V118&gt;90),"Age OOR",VLOOKUP(BC$14&amp;"-int-"&amp;$H118,Equations!$G:$I,3,0)+VLOOKUP(BC$14&amp;"-sexo-"&amp;$H118,Equations!$G:$I,3,0)*$U118+VLOOKUP(BC$14&amp;"-edad-"&amp;$H118,Equations!$G:$I,3,0)*$V118+VLOOKUP(BC$14&amp;"-est-"&amp;$H118,Equations!$G:$I,3,0)*(1/$W118)+VLOOKUP(BC$14&amp;"-imc-"&amp;$H118,Equations!$G:$I,3,0)*(1/$Q118)))</f>
        <v/>
      </c>
      <c r="BD118" s="10" t="str">
        <f>IF($AC118="","",IF(OR($V118&lt;2.7,$V118&gt;90),"Age OOR",BC118-1.6449*VLOOKUP(BC$14&amp;"-rse-"&amp;$H118,Equations!$G:$I,3,0)))</f>
        <v/>
      </c>
      <c r="BE118" s="10" t="str">
        <f>IF($AC118="","",IF(OR($V118&lt;2.7,$V118&gt;90),"Age OOR",BC118+1.6449*VLOOKUP(BC$14&amp;"-rse-"&amp;$H118,Equations!$G:$I,3,0)))</f>
        <v/>
      </c>
      <c r="BF118" s="10" t="str">
        <f t="shared" si="41"/>
        <v/>
      </c>
      <c r="BG118" s="10" t="str">
        <f>IF($AC118="","",IF(OR($V118&lt;2.7,$V118&gt;90),"Age OOR",($AC118-BC118)/VLOOKUP(BC$14&amp;"-rse-"&amp;$H118,Equations!$G:$I,3,0)))</f>
        <v/>
      </c>
      <c r="BH118" s="10" t="str">
        <f>IF($AD118="","",IF(OR($V118&lt;2.7,$V118&gt;90),"Age OOR",VLOOKUP(BH$14&amp;"-int-"&amp;$I118,Equations!$G:$I,3,0)+VLOOKUP(BH$14&amp;"-sexo-"&amp;$I118,Equations!$G:$I,3,0)*$U118+VLOOKUP(BH$14&amp;"-edad-"&amp;$I118,Equations!$G:$I,3,0)*$V118+VLOOKUP(BH$14&amp;"-est-"&amp;$I118,Equations!$G:$I,3,0)*(1/$W118)+VLOOKUP(BH$14&amp;"-imc-"&amp;$I118,Equations!$G:$I,3,0)*(1/$Q118)))</f>
        <v/>
      </c>
      <c r="BI118" s="10" t="str">
        <f>IF($AD118="","",IF(OR($V118&lt;2.7,$V118&gt;90),"Age OOR",BH118-1.6449*VLOOKUP(BH$14&amp;"-rse-"&amp;$I118,Equations!$G:$I,3,0)))</f>
        <v/>
      </c>
      <c r="BJ118" s="10" t="str">
        <f>IF($AD118="","",IF(OR($V118&lt;2.7,$V118&gt;90),"Age OOR",BH118+1.6449*VLOOKUP(BH$14&amp;"-rse-"&amp;$I118,Equations!$G:$I,3,0)))</f>
        <v/>
      </c>
      <c r="BK118" s="10" t="str">
        <f t="shared" si="42"/>
        <v/>
      </c>
      <c r="BL118" s="10" t="str">
        <f>IF($AD118="","",IF(OR($V118&lt;2.7,$V118&gt;90),"Age OOR",($AD118-BH118)/VLOOKUP(BH$14&amp;"-rse-"&amp;$I118,Equations!$G:$I,3,0)))</f>
        <v/>
      </c>
      <c r="BM118" s="10" t="str">
        <f>IF($AE118="","",IF(OR($V118&lt;2.7,$V118&gt;90),"Age OOR",VLOOKUP(BM$14&amp;"-int-"&amp;$J118,Equations!$G:$I,3,0)+VLOOKUP(BM$14&amp;"-sexo-"&amp;$J118,Equations!$G:$I,3,0)*$U118+VLOOKUP(BM$14&amp;"-edad-"&amp;$J118,Equations!$G:$I,3,0)*$V118+VLOOKUP(BM$14&amp;"-est-"&amp;$J118,Equations!$G:$I,3,0)*(1/$W118)+VLOOKUP(BM$14&amp;"-imc-"&amp;$J118,Equations!$G:$I,3,0)*(1/$Q118)))</f>
        <v/>
      </c>
      <c r="BN118" s="10" t="str">
        <f>IF($AE118="","",IF(OR($V118&lt;2.7,$V118&gt;90),"Age OOR",BM118-1.6449*VLOOKUP(BM$14&amp;"-rse-"&amp;$J118,Equations!$G:$I,3,0)))</f>
        <v/>
      </c>
      <c r="BO118" s="10" t="str">
        <f>IF($AE118="","",IF(OR($V118&lt;2.7,$V118&gt;90),"Age OOR",BM118+1.6449*VLOOKUP(BM$14&amp;"-rse-"&amp;$J118,Equations!$G:$I,3,0)))</f>
        <v/>
      </c>
      <c r="BP118" s="10" t="str">
        <f t="shared" si="43"/>
        <v/>
      </c>
      <c r="BQ118" s="10" t="str">
        <f>IF($AE118="","",IF(OR($V118&lt;2.7,$V118&gt;90),"Age OOR",($AE118-BM118)/VLOOKUP(BM$14&amp;"-rse-"&amp;$J118,Equations!$G:$I,3,0)))</f>
        <v/>
      </c>
      <c r="BR118" s="10" t="str">
        <f>IF($AF118="","",IF(OR($V118&lt;2.7,$V118&gt;90),"Age OOR",VLOOKUP(BR$14&amp;"-int-"&amp;$K118,Equations!$G:$I,3,0)+VLOOKUP(BR$14&amp;"-sexo-"&amp;$K118,Equations!$G:$I,3,0)*$U118+VLOOKUP(BR$14&amp;"-edad-"&amp;$K118,Equations!$G:$I,3,0)*$V118+VLOOKUP(BR$14&amp;"-est-"&amp;$K118,Equations!$G:$I,3,0)*(1/$W118)+VLOOKUP(BR$14&amp;"-imc-"&amp;$K118,Equations!$G:$I,3,0)*(1/$Q118)))</f>
        <v/>
      </c>
      <c r="BS118" s="10" t="str">
        <f>IF($AF118="","",IF(OR($V118&lt;2.7,$V118&gt;90),"Age OOR",BR118-1.6449*VLOOKUP(BR$14&amp;"-rse-"&amp;$K118,Equations!$G:$I,3,0)))</f>
        <v/>
      </c>
      <c r="BT118" s="10" t="str">
        <f>IF($AF118="","",IF(OR($V118&lt;2.7,$V118&gt;90),"Age OOR",BR118+1.6449*VLOOKUP(BR$14&amp;"-rse-"&amp;$K118,Equations!$G:$I,3,0)))</f>
        <v/>
      </c>
      <c r="BU118" s="10" t="str">
        <f t="shared" si="44"/>
        <v/>
      </c>
      <c r="BV118" s="10" t="str">
        <f>IF($AF118="","",IF(OR($V118&lt;2.7,$V118&gt;90),"Age OOR",($AF118-BR118)/VLOOKUP(BR$14&amp;"-rse-"&amp;$K118,Equations!$G:$I,3,0)))</f>
        <v/>
      </c>
      <c r="BW118" s="10" t="str">
        <f>IF($AG118="","",IF(OR($V118&lt;2.7,$V118&gt;90),"Age OOR",VLOOKUP(BW$14&amp;"-int-"&amp;$L118,Equations!$G:$I,3,0)+VLOOKUP(BW$14&amp;"-sexo-"&amp;$L118,Equations!$G:$I,3,0)*$U118+VLOOKUP(BW$14&amp;"-edad-"&amp;$L118,Equations!$G:$I,3,0)*$V118+VLOOKUP(BW$14&amp;"-est-"&amp;$L118,Equations!$G:$I,3,0)*(1/$W118)+VLOOKUP(BW$14&amp;"-imc-"&amp;$L118,Equations!$G:$I,3,0)*(1/$Q118)))</f>
        <v/>
      </c>
      <c r="BX118" s="10" t="str">
        <f>IF($AG118="","",IF(OR($V118&lt;2.7,$V118&gt;90),"Age OOR",BW118-1.6449*VLOOKUP(BW$14&amp;"-rse-"&amp;$L118,Equations!$G:$I,3,0)))</f>
        <v/>
      </c>
      <c r="BY118" s="10" t="str">
        <f>IF($AG118="","",IF(OR($V118&lt;2.7,$V118&gt;90),"Age OOR",BW118+1.6449*VLOOKUP(BW$14&amp;"-rse-"&amp;$L118,Equations!$G:$I,3,0)))</f>
        <v/>
      </c>
      <c r="BZ118" s="10" t="str">
        <f t="shared" si="45"/>
        <v/>
      </c>
      <c r="CA118" s="10" t="str">
        <f>IF($AG118="","",IF(OR($V118&lt;2.7,$V118&gt;90),"Age OOR",($AG118-BW118)/VLOOKUP(BW$14&amp;"-rse-"&amp;$L118,Equations!$G:$I,3,0)))</f>
        <v/>
      </c>
      <c r="CB118" s="10" t="str">
        <f>IF($AH118="","",IF(OR($V118&lt;2.7,$V118&gt;90),"Age OOR",VLOOKUP(CB$14&amp;"-int-"&amp;$M118,Equations!$G:$I,3,0)+VLOOKUP(CB$14&amp;"-sexo-"&amp;$M118,Equations!$G:$I,3,0)*$U118+VLOOKUP(CB$14&amp;"-edad-"&amp;$M118,Equations!$G:$I,3,0)*$V118+VLOOKUP(CB$14&amp;"-est-"&amp;$M118,Equations!$G:$I,3,0)*(1/$W118)+VLOOKUP(CB$14&amp;"-imc-"&amp;$M118,Equations!$G:$I,3,0)*(1/$Q118)))</f>
        <v/>
      </c>
      <c r="CC118" s="10" t="str">
        <f>IF($AH118="","",IF(OR($V118&lt;2.7,$V118&gt;90),"Age OOR",CB118-1.6449*VLOOKUP(CB$14&amp;"-rse-"&amp;$M118,Equations!$G:$I,3,0)))</f>
        <v/>
      </c>
      <c r="CD118" s="10" t="str">
        <f>IF($AH118="","",IF(OR($V118&lt;2.7,$V118&gt;90),"Age OOR",CB118+1.6449*VLOOKUP(CB$14&amp;"-rse-"&amp;$M118,Equations!$G:$I,3,0)))</f>
        <v/>
      </c>
      <c r="CE118" s="10" t="str">
        <f t="shared" si="46"/>
        <v/>
      </c>
      <c r="CF118" s="10" t="str">
        <f>IF($AH118="","",IF(OR($V118&lt;2.7,$V118&gt;90),"Age OOR",($AH118-CB118)/VLOOKUP(CB$14&amp;"-rse-"&amp;$M118,Equations!$G:$I,3,0)))</f>
        <v/>
      </c>
      <c r="CG118" s="10" t="str">
        <f>IF($AI118="","",IF(OR($V118&lt;2.7,$V118&gt;90),"Age OOR",VLOOKUP(CG$14&amp;"-int-"&amp;$N118,Equations!$G:$I,3,0)+VLOOKUP(CG$14&amp;"-sexo-"&amp;$N118,Equations!$G:$I,3,0)*$U118+VLOOKUP(CG$14&amp;"-edad-"&amp;$N118,Equations!$G:$I,3,0)*$V118+VLOOKUP(CG$14&amp;"-est-"&amp;$N118,Equations!$G:$I,3,0)*(1/$W118)+VLOOKUP(CG$14&amp;"-imc-"&amp;$N118,Equations!$G:$I,3,0)*(1/$Q118)))</f>
        <v/>
      </c>
      <c r="CH118" s="10" t="str">
        <f>IF($AI118="","",IF(OR($V118&lt;2.7,$V118&gt;90),"Age OOR",CG118-1.6449*VLOOKUP(CG$14&amp;"-rse-"&amp;$N118,Equations!$G:$I,3,0)))</f>
        <v/>
      </c>
      <c r="CI118" s="10" t="str">
        <f>IF($AI118="","",IF(OR($V118&lt;2.7,$V118&gt;90),"Age OOR",CG118+1.6449*VLOOKUP(CG$14&amp;"-rse-"&amp;$N118,Equations!$G:$I,3,0)))</f>
        <v/>
      </c>
      <c r="CJ118" s="10" t="str">
        <f t="shared" si="47"/>
        <v/>
      </c>
      <c r="CK118" s="10" t="str">
        <f>IF($AI118="","",IF(OR($V118&lt;2.7,$V118&gt;90),"Age OOR",($AI118-CG118)/VLOOKUP(CG$14&amp;"-rse-"&amp;$N118,Equations!$G:$I,3,0)))</f>
        <v/>
      </c>
      <c r="CL118" s="10" t="str">
        <f>IF($AJ118="","",IF(OR($V118&lt;2.7,$V118&gt;90),"Age OOR",VLOOKUP(CL$14&amp;"-int-"&amp;$O118,Equations!$G:$I,3,0)+VLOOKUP(CL$14&amp;"-sexo-"&amp;$O118,Equations!$G:$I,3,0)*$U118+VLOOKUP(CL$14&amp;"-edad-"&amp;$O118,Equations!$G:$I,3,0)*$V118+VLOOKUP(CL$14&amp;"-est-"&amp;$O118,Equations!$G:$I,3,0)*(1/$W118)+VLOOKUP(CL$14&amp;"-imc-"&amp;$O118,Equations!$G:$I,3,0)*(1/$Q118)))</f>
        <v/>
      </c>
      <c r="CM118" s="10" t="str">
        <f>IF($AJ118="","",IF(OR($V118&lt;2.7,$V118&gt;90),"Age OOR",CL118-1.6449*VLOOKUP(CL$14&amp;"-rse-"&amp;$O118,Equations!$G:$I,3,0)))</f>
        <v/>
      </c>
      <c r="CN118" s="10" t="str">
        <f>IF($AJ118="","",IF(OR($V118&lt;2.7,$V118&gt;90),"Age OOR",CL118+1.6449*VLOOKUP(CL$14&amp;"-rse-"&amp;$O118,Equations!$G:$I,3,0)))</f>
        <v/>
      </c>
      <c r="CO118" s="10" t="str">
        <f t="shared" si="48"/>
        <v/>
      </c>
      <c r="CP118" s="10" t="str">
        <f>IF($AJ118="","",IF(OR($V118&lt;2.7,$V118&gt;90),"Age OOR",($AJ118-CL118)/VLOOKUP(CL$14&amp;"-rse-"&amp;$O118,Equations!$G:$I,3,0)))</f>
        <v/>
      </c>
      <c r="CQ118" s="10" t="str">
        <f>IF($AK118="","",IF(OR($V118&lt;2.7,$V118&gt;90),"Age OOR",EXP(VLOOKUP(CQ$14&amp;"-int-"&amp;$P118,Equations!$G:$I,3,0)+VLOOKUP(CQ$14&amp;"-sexo-"&amp;$P118,Equations!$G:$I,3,0)*$U118+VLOOKUP(CQ$14&amp;"-edad-"&amp;$P118,Equations!$G:$I,3,0)*$V118+VLOOKUP(CQ$14&amp;"-est-"&amp;$P118,Equations!$G:$I,3,0)*(1/$W118)+VLOOKUP(CQ$14&amp;"-imc-"&amp;$P118,Equations!$G:$I,3,0)*(1/$Q118))))</f>
        <v/>
      </c>
      <c r="CR118" s="10" t="str">
        <f>IF($AK118="","",IF(OR($V118&lt;2.7,$V118&gt;90),"Age OOR",EXP(LN(CQ118)-1.6449*VLOOKUP(CQ$14&amp;"-rse-"&amp;$P118,Equations!$G:$I,3,0))))</f>
        <v/>
      </c>
      <c r="CS118" s="10" t="str">
        <f>IF($AK118="","",IF(OR($V118&lt;2.7,$V118&gt;90),"Age OOR",EXP(LN(CQ118)+1.6449*VLOOKUP(CQ$14&amp;"-rse-"&amp;$P118,Equations!$G:$I,3,0))))</f>
        <v/>
      </c>
      <c r="CT118" s="10" t="str">
        <f t="shared" si="49"/>
        <v/>
      </c>
      <c r="CU118" s="10" t="str">
        <f>IF($AK118="","",IF(OR($V118&lt;2.7,$V118&gt;90),"Age OOR",(LN($AK118)-LN(CQ118))/VLOOKUP(CQ$14&amp;"-rse-"&amp;$P118,Equations!$G:$I,3,0)))</f>
        <v/>
      </c>
      <c r="CV118" s="47"/>
      <c r="DS118" s="54"/>
      <c r="DU118" s="54"/>
    </row>
    <row r="119" spans="5:125" x14ac:dyDescent="0.2">
      <c r="E119" s="23" t="str">
        <f t="shared" si="25"/>
        <v>Age out of range</v>
      </c>
      <c r="F119" s="23" t="str">
        <f t="shared" si="26"/>
        <v>Age out of range</v>
      </c>
      <c r="G119" s="23" t="str">
        <f t="shared" si="27"/>
        <v>Age out of range</v>
      </c>
      <c r="H119" s="23" t="str">
        <f t="shared" si="28"/>
        <v>Age out of range</v>
      </c>
      <c r="I119" s="23" t="str">
        <f t="shared" si="29"/>
        <v>Age out of range</v>
      </c>
      <c r="J119" s="23" t="str">
        <f t="shared" si="30"/>
        <v>Age out of range</v>
      </c>
      <c r="K119" s="23" t="str">
        <f t="shared" si="31"/>
        <v>Age out of range</v>
      </c>
      <c r="L119" s="23" t="str">
        <f t="shared" si="32"/>
        <v>Age out of range</v>
      </c>
      <c r="M119" s="23" t="str">
        <f t="shared" si="33"/>
        <v>Age out of range</v>
      </c>
      <c r="N119" s="23" t="str">
        <f t="shared" si="34"/>
        <v>Age out of range</v>
      </c>
      <c r="O119" s="23" t="str">
        <f t="shared" si="35"/>
        <v>Age out of range</v>
      </c>
      <c r="P119" s="23" t="str">
        <f t="shared" si="36"/>
        <v>Age out of range</v>
      </c>
      <c r="Q119" s="23" t="e">
        <f t="shared" si="37"/>
        <v>#DIV/0!</v>
      </c>
      <c r="R119" s="17"/>
      <c r="S119" s="23">
        <v>103</v>
      </c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7"/>
      <c r="AM119" s="47"/>
      <c r="AN119" s="10" t="str">
        <f>IF($Z119="","",IF(OR($V119&lt;2.7,$V119&gt;90),"Age OOR",VLOOKUP(AN$14&amp;"-int-"&amp;$E119,Equations!$G:$I,3,0)+VLOOKUP(AN$14&amp;"-sexo-"&amp;$E119,Equations!$G:$I,3,0)*$U119+VLOOKUP(AN$14&amp;"-edad-"&amp;$E119,Equations!$G:$I,3,0)*$V119+VLOOKUP(AN$14&amp;"-est-"&amp;$E119,Equations!$G:$I,3,0)*(1/$W119)+VLOOKUP(AN$14&amp;"-imc-"&amp;$E119,Equations!$G:$I,3,0)*(1/$Q119)))</f>
        <v/>
      </c>
      <c r="AO119" s="10" t="str">
        <f>IF($Z119="","",IF(OR($V119&lt;2.7,$V119&gt;90),"Age OOR",AN119-1.6449*VLOOKUP(AN$14&amp;"-rse-"&amp;$E119,Equations!$G:$I,3,0)))</f>
        <v/>
      </c>
      <c r="AP119" s="10" t="str">
        <f>IF($Z119="","",IF(OR($V119&lt;2.7,$V119&gt;90),"Age OOR",AN119+1.6449*VLOOKUP(AN$14&amp;"-rse-"&amp;$E119,Equations!$G:$I,3,0)))</f>
        <v/>
      </c>
      <c r="AQ119" s="10" t="str">
        <f t="shared" si="38"/>
        <v/>
      </c>
      <c r="AR119" s="10" t="str">
        <f>IF($Z119="","",IF(OR($V119&lt;2.7,$V119&gt;90),"Age OOR",($Z119-AN119)/VLOOKUP(AN$14&amp;"-rse-"&amp;$E119,Equations!$G:$I,3,0)))</f>
        <v/>
      </c>
      <c r="AS119" s="10" t="str">
        <f>IF($AA119="","",IF(OR($V119&lt;2.7,$V119&gt;90),"Age OOR",VLOOKUP(AS$14&amp;"-int-"&amp;$F119,Equations!$G:$I,3,0)+VLOOKUP(AS$14&amp;"-sexo-"&amp;$F119,Equations!$G:$I,3,0)*$U119+VLOOKUP(AS$14&amp;"-edad-"&amp;$F119,Equations!$G:$I,3,0)*$V119+VLOOKUP(AS$14&amp;"-est-"&amp;$F119,Equations!$G:$I,3,0)*(1/$W119)+VLOOKUP(AS$14&amp;"-imc-"&amp;$F119,Equations!$G:$I,3,0)*(1/$Q119)))</f>
        <v/>
      </c>
      <c r="AT119" s="10" t="str">
        <f>IF($AA119="","",IF(OR($V119&lt;2.7,$V119&gt;90),"Age OOR",AS119-1.6449*VLOOKUP(AS$14&amp;"-rse-"&amp;$F119,Equations!$G:$I,3,0)))</f>
        <v/>
      </c>
      <c r="AU119" s="10" t="str">
        <f>IF($AA119="","",IF(OR($V119&lt;2.7,$V119&gt;90),"Age OOR",AS119+1.6449*VLOOKUP(AS$14&amp;"-rse-"&amp;$F119,Equations!$G:$I,3,0)))</f>
        <v/>
      </c>
      <c r="AV119" s="10" t="str">
        <f t="shared" si="39"/>
        <v/>
      </c>
      <c r="AW119" s="10" t="str">
        <f>IF($AA119="","",IF(OR($V119&lt;2.7,$V119&gt;90),"Age OOR",($AA119-AS119)/VLOOKUP(AS$14&amp;"-rse-"&amp;$F119,Equations!$G:$I,3,0)))</f>
        <v/>
      </c>
      <c r="AX119" s="10" t="str">
        <f>IF($AB119="","",IF(OR($V119&lt;2.7,$V119&gt;90),"Age OOR",VLOOKUP(AX$14&amp;"-int-"&amp;$G119,Equations!$G:$I,3,0)+VLOOKUP(AX$14&amp;"-sexo-"&amp;$G119,Equations!$G:$I,3,0)*$U119+VLOOKUP(AX$14&amp;"-edad-"&amp;$G119,Equations!$G:$I,3,0)*$V119+VLOOKUP(AX$14&amp;"-est-"&amp;$G119,Equations!$G:$I,3,0)*(1/$W119)+VLOOKUP(AX$14&amp;"-imc-"&amp;$G119,Equations!$G:$I,3,0)*(1/$Q119)))</f>
        <v/>
      </c>
      <c r="AY119" s="10" t="str">
        <f>IF($AB119="","",IF(OR($V119&lt;2.7,$V119&gt;90),"Age OOR",AX119-1.6449*VLOOKUP(AX$14&amp;"-rse-"&amp;$G119,Equations!$G:$I,3,0)))</f>
        <v/>
      </c>
      <c r="AZ119" s="10" t="str">
        <f>IF($AB119="","",IF(OR($V119&lt;2.7,$V119&gt;90),"Age OOR",AX119+1.6449*VLOOKUP(AX$14&amp;"-rse-"&amp;$G119,Equations!$G:$I,3,0)))</f>
        <v/>
      </c>
      <c r="BA119" s="10" t="str">
        <f t="shared" si="40"/>
        <v/>
      </c>
      <c r="BB119" s="10" t="str">
        <f>IF($AB119="","",IF(OR($V119&lt;2.7,$V119&gt;90),"Age OOR",($AB119-AX119)/VLOOKUP(AX$14&amp;"-rse-"&amp;$G119,Equations!$G:$I,3,0)))</f>
        <v/>
      </c>
      <c r="BC119" s="10" t="str">
        <f>IF($AC119="","",IF(OR($V119&lt;2.7,$V119&gt;90),"Age OOR",VLOOKUP(BC$14&amp;"-int-"&amp;$H119,Equations!$G:$I,3,0)+VLOOKUP(BC$14&amp;"-sexo-"&amp;$H119,Equations!$G:$I,3,0)*$U119+VLOOKUP(BC$14&amp;"-edad-"&amp;$H119,Equations!$G:$I,3,0)*$V119+VLOOKUP(BC$14&amp;"-est-"&amp;$H119,Equations!$G:$I,3,0)*(1/$W119)+VLOOKUP(BC$14&amp;"-imc-"&amp;$H119,Equations!$G:$I,3,0)*(1/$Q119)))</f>
        <v/>
      </c>
      <c r="BD119" s="10" t="str">
        <f>IF($AC119="","",IF(OR($V119&lt;2.7,$V119&gt;90),"Age OOR",BC119-1.6449*VLOOKUP(BC$14&amp;"-rse-"&amp;$H119,Equations!$G:$I,3,0)))</f>
        <v/>
      </c>
      <c r="BE119" s="10" t="str">
        <f>IF($AC119="","",IF(OR($V119&lt;2.7,$V119&gt;90),"Age OOR",BC119+1.6449*VLOOKUP(BC$14&amp;"-rse-"&amp;$H119,Equations!$G:$I,3,0)))</f>
        <v/>
      </c>
      <c r="BF119" s="10" t="str">
        <f t="shared" si="41"/>
        <v/>
      </c>
      <c r="BG119" s="10" t="str">
        <f>IF($AC119="","",IF(OR($V119&lt;2.7,$V119&gt;90),"Age OOR",($AC119-BC119)/VLOOKUP(BC$14&amp;"-rse-"&amp;$H119,Equations!$G:$I,3,0)))</f>
        <v/>
      </c>
      <c r="BH119" s="10" t="str">
        <f>IF($AD119="","",IF(OR($V119&lt;2.7,$V119&gt;90),"Age OOR",VLOOKUP(BH$14&amp;"-int-"&amp;$I119,Equations!$G:$I,3,0)+VLOOKUP(BH$14&amp;"-sexo-"&amp;$I119,Equations!$G:$I,3,0)*$U119+VLOOKUP(BH$14&amp;"-edad-"&amp;$I119,Equations!$G:$I,3,0)*$V119+VLOOKUP(BH$14&amp;"-est-"&amp;$I119,Equations!$G:$I,3,0)*(1/$W119)+VLOOKUP(BH$14&amp;"-imc-"&amp;$I119,Equations!$G:$I,3,0)*(1/$Q119)))</f>
        <v/>
      </c>
      <c r="BI119" s="10" t="str">
        <f>IF($AD119="","",IF(OR($V119&lt;2.7,$V119&gt;90),"Age OOR",BH119-1.6449*VLOOKUP(BH$14&amp;"-rse-"&amp;$I119,Equations!$G:$I,3,0)))</f>
        <v/>
      </c>
      <c r="BJ119" s="10" t="str">
        <f>IF($AD119="","",IF(OR($V119&lt;2.7,$V119&gt;90),"Age OOR",BH119+1.6449*VLOOKUP(BH$14&amp;"-rse-"&amp;$I119,Equations!$G:$I,3,0)))</f>
        <v/>
      </c>
      <c r="BK119" s="10" t="str">
        <f t="shared" si="42"/>
        <v/>
      </c>
      <c r="BL119" s="10" t="str">
        <f>IF($AD119="","",IF(OR($V119&lt;2.7,$V119&gt;90),"Age OOR",($AD119-BH119)/VLOOKUP(BH$14&amp;"-rse-"&amp;$I119,Equations!$G:$I,3,0)))</f>
        <v/>
      </c>
      <c r="BM119" s="10" t="str">
        <f>IF($AE119="","",IF(OR($V119&lt;2.7,$V119&gt;90),"Age OOR",VLOOKUP(BM$14&amp;"-int-"&amp;$J119,Equations!$G:$I,3,0)+VLOOKUP(BM$14&amp;"-sexo-"&amp;$J119,Equations!$G:$I,3,0)*$U119+VLOOKUP(BM$14&amp;"-edad-"&amp;$J119,Equations!$G:$I,3,0)*$V119+VLOOKUP(BM$14&amp;"-est-"&amp;$J119,Equations!$G:$I,3,0)*(1/$W119)+VLOOKUP(BM$14&amp;"-imc-"&amp;$J119,Equations!$G:$I,3,0)*(1/$Q119)))</f>
        <v/>
      </c>
      <c r="BN119" s="10" t="str">
        <f>IF($AE119="","",IF(OR($V119&lt;2.7,$V119&gt;90),"Age OOR",BM119-1.6449*VLOOKUP(BM$14&amp;"-rse-"&amp;$J119,Equations!$G:$I,3,0)))</f>
        <v/>
      </c>
      <c r="BO119" s="10" t="str">
        <f>IF($AE119="","",IF(OR($V119&lt;2.7,$V119&gt;90),"Age OOR",BM119+1.6449*VLOOKUP(BM$14&amp;"-rse-"&amp;$J119,Equations!$G:$I,3,0)))</f>
        <v/>
      </c>
      <c r="BP119" s="10" t="str">
        <f t="shared" si="43"/>
        <v/>
      </c>
      <c r="BQ119" s="10" t="str">
        <f>IF($AE119="","",IF(OR($V119&lt;2.7,$V119&gt;90),"Age OOR",($AE119-BM119)/VLOOKUP(BM$14&amp;"-rse-"&amp;$J119,Equations!$G:$I,3,0)))</f>
        <v/>
      </c>
      <c r="BR119" s="10" t="str">
        <f>IF($AF119="","",IF(OR($V119&lt;2.7,$V119&gt;90),"Age OOR",VLOOKUP(BR$14&amp;"-int-"&amp;$K119,Equations!$G:$I,3,0)+VLOOKUP(BR$14&amp;"-sexo-"&amp;$K119,Equations!$G:$I,3,0)*$U119+VLOOKUP(BR$14&amp;"-edad-"&amp;$K119,Equations!$G:$I,3,0)*$V119+VLOOKUP(BR$14&amp;"-est-"&amp;$K119,Equations!$G:$I,3,0)*(1/$W119)+VLOOKUP(BR$14&amp;"-imc-"&amp;$K119,Equations!$G:$I,3,0)*(1/$Q119)))</f>
        <v/>
      </c>
      <c r="BS119" s="10" t="str">
        <f>IF($AF119="","",IF(OR($V119&lt;2.7,$V119&gt;90),"Age OOR",BR119-1.6449*VLOOKUP(BR$14&amp;"-rse-"&amp;$K119,Equations!$G:$I,3,0)))</f>
        <v/>
      </c>
      <c r="BT119" s="10" t="str">
        <f>IF($AF119="","",IF(OR($V119&lt;2.7,$V119&gt;90),"Age OOR",BR119+1.6449*VLOOKUP(BR$14&amp;"-rse-"&amp;$K119,Equations!$G:$I,3,0)))</f>
        <v/>
      </c>
      <c r="BU119" s="10" t="str">
        <f t="shared" si="44"/>
        <v/>
      </c>
      <c r="BV119" s="10" t="str">
        <f>IF($AF119="","",IF(OR($V119&lt;2.7,$V119&gt;90),"Age OOR",($AF119-BR119)/VLOOKUP(BR$14&amp;"-rse-"&amp;$K119,Equations!$G:$I,3,0)))</f>
        <v/>
      </c>
      <c r="BW119" s="10" t="str">
        <f>IF($AG119="","",IF(OR($V119&lt;2.7,$V119&gt;90),"Age OOR",VLOOKUP(BW$14&amp;"-int-"&amp;$L119,Equations!$G:$I,3,0)+VLOOKUP(BW$14&amp;"-sexo-"&amp;$L119,Equations!$G:$I,3,0)*$U119+VLOOKUP(BW$14&amp;"-edad-"&amp;$L119,Equations!$G:$I,3,0)*$V119+VLOOKUP(BW$14&amp;"-est-"&amp;$L119,Equations!$G:$I,3,0)*(1/$W119)+VLOOKUP(BW$14&amp;"-imc-"&amp;$L119,Equations!$G:$I,3,0)*(1/$Q119)))</f>
        <v/>
      </c>
      <c r="BX119" s="10" t="str">
        <f>IF($AG119="","",IF(OR($V119&lt;2.7,$V119&gt;90),"Age OOR",BW119-1.6449*VLOOKUP(BW$14&amp;"-rse-"&amp;$L119,Equations!$G:$I,3,0)))</f>
        <v/>
      </c>
      <c r="BY119" s="10" t="str">
        <f>IF($AG119="","",IF(OR($V119&lt;2.7,$V119&gt;90),"Age OOR",BW119+1.6449*VLOOKUP(BW$14&amp;"-rse-"&amp;$L119,Equations!$G:$I,3,0)))</f>
        <v/>
      </c>
      <c r="BZ119" s="10" t="str">
        <f t="shared" si="45"/>
        <v/>
      </c>
      <c r="CA119" s="10" t="str">
        <f>IF($AG119="","",IF(OR($V119&lt;2.7,$V119&gt;90),"Age OOR",($AG119-BW119)/VLOOKUP(BW$14&amp;"-rse-"&amp;$L119,Equations!$G:$I,3,0)))</f>
        <v/>
      </c>
      <c r="CB119" s="10" t="str">
        <f>IF($AH119="","",IF(OR($V119&lt;2.7,$V119&gt;90),"Age OOR",VLOOKUP(CB$14&amp;"-int-"&amp;$M119,Equations!$G:$I,3,0)+VLOOKUP(CB$14&amp;"-sexo-"&amp;$M119,Equations!$G:$I,3,0)*$U119+VLOOKUP(CB$14&amp;"-edad-"&amp;$M119,Equations!$G:$I,3,0)*$V119+VLOOKUP(CB$14&amp;"-est-"&amp;$M119,Equations!$G:$I,3,0)*(1/$W119)+VLOOKUP(CB$14&amp;"-imc-"&amp;$M119,Equations!$G:$I,3,0)*(1/$Q119)))</f>
        <v/>
      </c>
      <c r="CC119" s="10" t="str">
        <f>IF($AH119="","",IF(OR($V119&lt;2.7,$V119&gt;90),"Age OOR",CB119-1.6449*VLOOKUP(CB$14&amp;"-rse-"&amp;$M119,Equations!$G:$I,3,0)))</f>
        <v/>
      </c>
      <c r="CD119" s="10" t="str">
        <f>IF($AH119="","",IF(OR($V119&lt;2.7,$V119&gt;90),"Age OOR",CB119+1.6449*VLOOKUP(CB$14&amp;"-rse-"&amp;$M119,Equations!$G:$I,3,0)))</f>
        <v/>
      </c>
      <c r="CE119" s="10" t="str">
        <f t="shared" si="46"/>
        <v/>
      </c>
      <c r="CF119" s="10" t="str">
        <f>IF($AH119="","",IF(OR($V119&lt;2.7,$V119&gt;90),"Age OOR",($AH119-CB119)/VLOOKUP(CB$14&amp;"-rse-"&amp;$M119,Equations!$G:$I,3,0)))</f>
        <v/>
      </c>
      <c r="CG119" s="10" t="str">
        <f>IF($AI119="","",IF(OR($V119&lt;2.7,$V119&gt;90),"Age OOR",VLOOKUP(CG$14&amp;"-int-"&amp;$N119,Equations!$G:$I,3,0)+VLOOKUP(CG$14&amp;"-sexo-"&amp;$N119,Equations!$G:$I,3,0)*$U119+VLOOKUP(CG$14&amp;"-edad-"&amp;$N119,Equations!$G:$I,3,0)*$V119+VLOOKUP(CG$14&amp;"-est-"&amp;$N119,Equations!$G:$I,3,0)*(1/$W119)+VLOOKUP(CG$14&amp;"-imc-"&amp;$N119,Equations!$G:$I,3,0)*(1/$Q119)))</f>
        <v/>
      </c>
      <c r="CH119" s="10" t="str">
        <f>IF($AI119="","",IF(OR($V119&lt;2.7,$V119&gt;90),"Age OOR",CG119-1.6449*VLOOKUP(CG$14&amp;"-rse-"&amp;$N119,Equations!$G:$I,3,0)))</f>
        <v/>
      </c>
      <c r="CI119" s="10" t="str">
        <f>IF($AI119="","",IF(OR($V119&lt;2.7,$V119&gt;90),"Age OOR",CG119+1.6449*VLOOKUP(CG$14&amp;"-rse-"&amp;$N119,Equations!$G:$I,3,0)))</f>
        <v/>
      </c>
      <c r="CJ119" s="10" t="str">
        <f t="shared" si="47"/>
        <v/>
      </c>
      <c r="CK119" s="10" t="str">
        <f>IF($AI119="","",IF(OR($V119&lt;2.7,$V119&gt;90),"Age OOR",($AI119-CG119)/VLOOKUP(CG$14&amp;"-rse-"&amp;$N119,Equations!$G:$I,3,0)))</f>
        <v/>
      </c>
      <c r="CL119" s="10" t="str">
        <f>IF($AJ119="","",IF(OR($V119&lt;2.7,$V119&gt;90),"Age OOR",VLOOKUP(CL$14&amp;"-int-"&amp;$O119,Equations!$G:$I,3,0)+VLOOKUP(CL$14&amp;"-sexo-"&amp;$O119,Equations!$G:$I,3,0)*$U119+VLOOKUP(CL$14&amp;"-edad-"&amp;$O119,Equations!$G:$I,3,0)*$V119+VLOOKUP(CL$14&amp;"-est-"&amp;$O119,Equations!$G:$I,3,0)*(1/$W119)+VLOOKUP(CL$14&amp;"-imc-"&amp;$O119,Equations!$G:$I,3,0)*(1/$Q119)))</f>
        <v/>
      </c>
      <c r="CM119" s="10" t="str">
        <f>IF($AJ119="","",IF(OR($V119&lt;2.7,$V119&gt;90),"Age OOR",CL119-1.6449*VLOOKUP(CL$14&amp;"-rse-"&amp;$O119,Equations!$G:$I,3,0)))</f>
        <v/>
      </c>
      <c r="CN119" s="10" t="str">
        <f>IF($AJ119="","",IF(OR($V119&lt;2.7,$V119&gt;90),"Age OOR",CL119+1.6449*VLOOKUP(CL$14&amp;"-rse-"&amp;$O119,Equations!$G:$I,3,0)))</f>
        <v/>
      </c>
      <c r="CO119" s="10" t="str">
        <f t="shared" si="48"/>
        <v/>
      </c>
      <c r="CP119" s="10" t="str">
        <f>IF($AJ119="","",IF(OR($V119&lt;2.7,$V119&gt;90),"Age OOR",($AJ119-CL119)/VLOOKUP(CL$14&amp;"-rse-"&amp;$O119,Equations!$G:$I,3,0)))</f>
        <v/>
      </c>
      <c r="CQ119" s="10" t="str">
        <f>IF($AK119="","",IF(OR($V119&lt;2.7,$V119&gt;90),"Age OOR",EXP(VLOOKUP(CQ$14&amp;"-int-"&amp;$P119,Equations!$G:$I,3,0)+VLOOKUP(CQ$14&amp;"-sexo-"&amp;$P119,Equations!$G:$I,3,0)*$U119+VLOOKUP(CQ$14&amp;"-edad-"&amp;$P119,Equations!$G:$I,3,0)*$V119+VLOOKUP(CQ$14&amp;"-est-"&amp;$P119,Equations!$G:$I,3,0)*(1/$W119)+VLOOKUP(CQ$14&amp;"-imc-"&amp;$P119,Equations!$G:$I,3,0)*(1/$Q119))))</f>
        <v/>
      </c>
      <c r="CR119" s="10" t="str">
        <f>IF($AK119="","",IF(OR($V119&lt;2.7,$V119&gt;90),"Age OOR",EXP(LN(CQ119)-1.6449*VLOOKUP(CQ$14&amp;"-rse-"&amp;$P119,Equations!$G:$I,3,0))))</f>
        <v/>
      </c>
      <c r="CS119" s="10" t="str">
        <f>IF($AK119="","",IF(OR($V119&lt;2.7,$V119&gt;90),"Age OOR",EXP(LN(CQ119)+1.6449*VLOOKUP(CQ$14&amp;"-rse-"&amp;$P119,Equations!$G:$I,3,0))))</f>
        <v/>
      </c>
      <c r="CT119" s="10" t="str">
        <f t="shared" si="49"/>
        <v/>
      </c>
      <c r="CU119" s="10" t="str">
        <f>IF($AK119="","",IF(OR($V119&lt;2.7,$V119&gt;90),"Age OOR",(LN($AK119)-LN(CQ119))/VLOOKUP(CQ$14&amp;"-rse-"&amp;$P119,Equations!$G:$I,3,0)))</f>
        <v/>
      </c>
      <c r="CV119" s="47"/>
    </row>
    <row r="120" spans="5:125" x14ac:dyDescent="0.2">
      <c r="E120" s="23" t="str">
        <f t="shared" si="25"/>
        <v>Age out of range</v>
      </c>
      <c r="F120" s="23" t="str">
        <f t="shared" si="26"/>
        <v>Age out of range</v>
      </c>
      <c r="G120" s="23" t="str">
        <f t="shared" si="27"/>
        <v>Age out of range</v>
      </c>
      <c r="H120" s="23" t="str">
        <f t="shared" si="28"/>
        <v>Age out of range</v>
      </c>
      <c r="I120" s="23" t="str">
        <f t="shared" si="29"/>
        <v>Age out of range</v>
      </c>
      <c r="J120" s="23" t="str">
        <f t="shared" si="30"/>
        <v>Age out of range</v>
      </c>
      <c r="K120" s="23" t="str">
        <f t="shared" si="31"/>
        <v>Age out of range</v>
      </c>
      <c r="L120" s="23" t="str">
        <f t="shared" si="32"/>
        <v>Age out of range</v>
      </c>
      <c r="M120" s="23" t="str">
        <f t="shared" si="33"/>
        <v>Age out of range</v>
      </c>
      <c r="N120" s="23" t="str">
        <f t="shared" si="34"/>
        <v>Age out of range</v>
      </c>
      <c r="O120" s="23" t="str">
        <f t="shared" si="35"/>
        <v>Age out of range</v>
      </c>
      <c r="P120" s="23" t="str">
        <f t="shared" si="36"/>
        <v>Age out of range</v>
      </c>
      <c r="Q120" s="23" t="e">
        <f t="shared" si="37"/>
        <v>#DIV/0!</v>
      </c>
      <c r="R120" s="17"/>
      <c r="S120" s="23">
        <v>104</v>
      </c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7"/>
      <c r="AM120" s="47"/>
      <c r="AN120" s="10" t="str">
        <f>IF($Z120="","",IF(OR($V120&lt;2.7,$V120&gt;90),"Age OOR",VLOOKUP(AN$14&amp;"-int-"&amp;$E120,Equations!$G:$I,3,0)+VLOOKUP(AN$14&amp;"-sexo-"&amp;$E120,Equations!$G:$I,3,0)*$U120+VLOOKUP(AN$14&amp;"-edad-"&amp;$E120,Equations!$G:$I,3,0)*$V120+VLOOKUP(AN$14&amp;"-est-"&amp;$E120,Equations!$G:$I,3,0)*(1/$W120)+VLOOKUP(AN$14&amp;"-imc-"&amp;$E120,Equations!$G:$I,3,0)*(1/$Q120)))</f>
        <v/>
      </c>
      <c r="AO120" s="10" t="str">
        <f>IF($Z120="","",IF(OR($V120&lt;2.7,$V120&gt;90),"Age OOR",AN120-1.6449*VLOOKUP(AN$14&amp;"-rse-"&amp;$E120,Equations!$G:$I,3,0)))</f>
        <v/>
      </c>
      <c r="AP120" s="10" t="str">
        <f>IF($Z120="","",IF(OR($V120&lt;2.7,$V120&gt;90),"Age OOR",AN120+1.6449*VLOOKUP(AN$14&amp;"-rse-"&amp;$E120,Equations!$G:$I,3,0)))</f>
        <v/>
      </c>
      <c r="AQ120" s="10" t="str">
        <f t="shared" si="38"/>
        <v/>
      </c>
      <c r="AR120" s="10" t="str">
        <f>IF($Z120="","",IF(OR($V120&lt;2.7,$V120&gt;90),"Age OOR",($Z120-AN120)/VLOOKUP(AN$14&amp;"-rse-"&amp;$E120,Equations!$G:$I,3,0)))</f>
        <v/>
      </c>
      <c r="AS120" s="10" t="str">
        <f>IF($AA120="","",IF(OR($V120&lt;2.7,$V120&gt;90),"Age OOR",VLOOKUP(AS$14&amp;"-int-"&amp;$F120,Equations!$G:$I,3,0)+VLOOKUP(AS$14&amp;"-sexo-"&amp;$F120,Equations!$G:$I,3,0)*$U120+VLOOKUP(AS$14&amp;"-edad-"&amp;$F120,Equations!$G:$I,3,0)*$V120+VLOOKUP(AS$14&amp;"-est-"&amp;$F120,Equations!$G:$I,3,0)*(1/$W120)+VLOOKUP(AS$14&amp;"-imc-"&amp;$F120,Equations!$G:$I,3,0)*(1/$Q120)))</f>
        <v/>
      </c>
      <c r="AT120" s="10" t="str">
        <f>IF($AA120="","",IF(OR($V120&lt;2.7,$V120&gt;90),"Age OOR",AS120-1.6449*VLOOKUP(AS$14&amp;"-rse-"&amp;$F120,Equations!$G:$I,3,0)))</f>
        <v/>
      </c>
      <c r="AU120" s="10" t="str">
        <f>IF($AA120="","",IF(OR($V120&lt;2.7,$V120&gt;90),"Age OOR",AS120+1.6449*VLOOKUP(AS$14&amp;"-rse-"&amp;$F120,Equations!$G:$I,3,0)))</f>
        <v/>
      </c>
      <c r="AV120" s="10" t="str">
        <f t="shared" si="39"/>
        <v/>
      </c>
      <c r="AW120" s="10" t="str">
        <f>IF($AA120="","",IF(OR($V120&lt;2.7,$V120&gt;90),"Age OOR",($AA120-AS120)/VLOOKUP(AS$14&amp;"-rse-"&amp;$F120,Equations!$G:$I,3,0)))</f>
        <v/>
      </c>
      <c r="AX120" s="10" t="str">
        <f>IF($AB120="","",IF(OR($V120&lt;2.7,$V120&gt;90),"Age OOR",VLOOKUP(AX$14&amp;"-int-"&amp;$G120,Equations!$G:$I,3,0)+VLOOKUP(AX$14&amp;"-sexo-"&amp;$G120,Equations!$G:$I,3,0)*$U120+VLOOKUP(AX$14&amp;"-edad-"&amp;$G120,Equations!$G:$I,3,0)*$V120+VLOOKUP(AX$14&amp;"-est-"&amp;$G120,Equations!$G:$I,3,0)*(1/$W120)+VLOOKUP(AX$14&amp;"-imc-"&amp;$G120,Equations!$G:$I,3,0)*(1/$Q120)))</f>
        <v/>
      </c>
      <c r="AY120" s="10" t="str">
        <f>IF($AB120="","",IF(OR($V120&lt;2.7,$V120&gt;90),"Age OOR",AX120-1.6449*VLOOKUP(AX$14&amp;"-rse-"&amp;$G120,Equations!$G:$I,3,0)))</f>
        <v/>
      </c>
      <c r="AZ120" s="10" t="str">
        <f>IF($AB120="","",IF(OR($V120&lt;2.7,$V120&gt;90),"Age OOR",AX120+1.6449*VLOOKUP(AX$14&amp;"-rse-"&amp;$G120,Equations!$G:$I,3,0)))</f>
        <v/>
      </c>
      <c r="BA120" s="10" t="str">
        <f t="shared" si="40"/>
        <v/>
      </c>
      <c r="BB120" s="10" t="str">
        <f>IF($AB120="","",IF(OR($V120&lt;2.7,$V120&gt;90),"Age OOR",($AB120-AX120)/VLOOKUP(AX$14&amp;"-rse-"&amp;$G120,Equations!$G:$I,3,0)))</f>
        <v/>
      </c>
      <c r="BC120" s="10" t="str">
        <f>IF($AC120="","",IF(OR($V120&lt;2.7,$V120&gt;90),"Age OOR",VLOOKUP(BC$14&amp;"-int-"&amp;$H120,Equations!$G:$I,3,0)+VLOOKUP(BC$14&amp;"-sexo-"&amp;$H120,Equations!$G:$I,3,0)*$U120+VLOOKUP(BC$14&amp;"-edad-"&amp;$H120,Equations!$G:$I,3,0)*$V120+VLOOKUP(BC$14&amp;"-est-"&amp;$H120,Equations!$G:$I,3,0)*(1/$W120)+VLOOKUP(BC$14&amp;"-imc-"&amp;$H120,Equations!$G:$I,3,0)*(1/$Q120)))</f>
        <v/>
      </c>
      <c r="BD120" s="10" t="str">
        <f>IF($AC120="","",IF(OR($V120&lt;2.7,$V120&gt;90),"Age OOR",BC120-1.6449*VLOOKUP(BC$14&amp;"-rse-"&amp;$H120,Equations!$G:$I,3,0)))</f>
        <v/>
      </c>
      <c r="BE120" s="10" t="str">
        <f>IF($AC120="","",IF(OR($V120&lt;2.7,$V120&gt;90),"Age OOR",BC120+1.6449*VLOOKUP(BC$14&amp;"-rse-"&amp;$H120,Equations!$G:$I,3,0)))</f>
        <v/>
      </c>
      <c r="BF120" s="10" t="str">
        <f t="shared" si="41"/>
        <v/>
      </c>
      <c r="BG120" s="10" t="str">
        <f>IF($AC120="","",IF(OR($V120&lt;2.7,$V120&gt;90),"Age OOR",($AC120-BC120)/VLOOKUP(BC$14&amp;"-rse-"&amp;$H120,Equations!$G:$I,3,0)))</f>
        <v/>
      </c>
      <c r="BH120" s="10" t="str">
        <f>IF($AD120="","",IF(OR($V120&lt;2.7,$V120&gt;90),"Age OOR",VLOOKUP(BH$14&amp;"-int-"&amp;$I120,Equations!$G:$I,3,0)+VLOOKUP(BH$14&amp;"-sexo-"&amp;$I120,Equations!$G:$I,3,0)*$U120+VLOOKUP(BH$14&amp;"-edad-"&amp;$I120,Equations!$G:$I,3,0)*$V120+VLOOKUP(BH$14&amp;"-est-"&amp;$I120,Equations!$G:$I,3,0)*(1/$W120)+VLOOKUP(BH$14&amp;"-imc-"&amp;$I120,Equations!$G:$I,3,0)*(1/$Q120)))</f>
        <v/>
      </c>
      <c r="BI120" s="10" t="str">
        <f>IF($AD120="","",IF(OR($V120&lt;2.7,$V120&gt;90),"Age OOR",BH120-1.6449*VLOOKUP(BH$14&amp;"-rse-"&amp;$I120,Equations!$G:$I,3,0)))</f>
        <v/>
      </c>
      <c r="BJ120" s="10" t="str">
        <f>IF($AD120="","",IF(OR($V120&lt;2.7,$V120&gt;90),"Age OOR",BH120+1.6449*VLOOKUP(BH$14&amp;"-rse-"&amp;$I120,Equations!$G:$I,3,0)))</f>
        <v/>
      </c>
      <c r="BK120" s="10" t="str">
        <f t="shared" si="42"/>
        <v/>
      </c>
      <c r="BL120" s="10" t="str">
        <f>IF($AD120="","",IF(OR($V120&lt;2.7,$V120&gt;90),"Age OOR",($AD120-BH120)/VLOOKUP(BH$14&amp;"-rse-"&amp;$I120,Equations!$G:$I,3,0)))</f>
        <v/>
      </c>
      <c r="BM120" s="10" t="str">
        <f>IF($AE120="","",IF(OR($V120&lt;2.7,$V120&gt;90),"Age OOR",VLOOKUP(BM$14&amp;"-int-"&amp;$J120,Equations!$G:$I,3,0)+VLOOKUP(BM$14&amp;"-sexo-"&amp;$J120,Equations!$G:$I,3,0)*$U120+VLOOKUP(BM$14&amp;"-edad-"&amp;$J120,Equations!$G:$I,3,0)*$V120+VLOOKUP(BM$14&amp;"-est-"&amp;$J120,Equations!$G:$I,3,0)*(1/$W120)+VLOOKUP(BM$14&amp;"-imc-"&amp;$J120,Equations!$G:$I,3,0)*(1/$Q120)))</f>
        <v/>
      </c>
      <c r="BN120" s="10" t="str">
        <f>IF($AE120="","",IF(OR($V120&lt;2.7,$V120&gt;90),"Age OOR",BM120-1.6449*VLOOKUP(BM$14&amp;"-rse-"&amp;$J120,Equations!$G:$I,3,0)))</f>
        <v/>
      </c>
      <c r="BO120" s="10" t="str">
        <f>IF($AE120="","",IF(OR($V120&lt;2.7,$V120&gt;90),"Age OOR",BM120+1.6449*VLOOKUP(BM$14&amp;"-rse-"&amp;$J120,Equations!$G:$I,3,0)))</f>
        <v/>
      </c>
      <c r="BP120" s="10" t="str">
        <f t="shared" si="43"/>
        <v/>
      </c>
      <c r="BQ120" s="10" t="str">
        <f>IF($AE120="","",IF(OR($V120&lt;2.7,$V120&gt;90),"Age OOR",($AE120-BM120)/VLOOKUP(BM$14&amp;"-rse-"&amp;$J120,Equations!$G:$I,3,0)))</f>
        <v/>
      </c>
      <c r="BR120" s="10" t="str">
        <f>IF($AF120="","",IF(OR($V120&lt;2.7,$V120&gt;90),"Age OOR",VLOOKUP(BR$14&amp;"-int-"&amp;$K120,Equations!$G:$I,3,0)+VLOOKUP(BR$14&amp;"-sexo-"&amp;$K120,Equations!$G:$I,3,0)*$U120+VLOOKUP(BR$14&amp;"-edad-"&amp;$K120,Equations!$G:$I,3,0)*$V120+VLOOKUP(BR$14&amp;"-est-"&amp;$K120,Equations!$G:$I,3,0)*(1/$W120)+VLOOKUP(BR$14&amp;"-imc-"&amp;$K120,Equations!$G:$I,3,0)*(1/$Q120)))</f>
        <v/>
      </c>
      <c r="BS120" s="10" t="str">
        <f>IF($AF120="","",IF(OR($V120&lt;2.7,$V120&gt;90),"Age OOR",BR120-1.6449*VLOOKUP(BR$14&amp;"-rse-"&amp;$K120,Equations!$G:$I,3,0)))</f>
        <v/>
      </c>
      <c r="BT120" s="10" t="str">
        <f>IF($AF120="","",IF(OR($V120&lt;2.7,$V120&gt;90),"Age OOR",BR120+1.6449*VLOOKUP(BR$14&amp;"-rse-"&amp;$K120,Equations!$G:$I,3,0)))</f>
        <v/>
      </c>
      <c r="BU120" s="10" t="str">
        <f t="shared" si="44"/>
        <v/>
      </c>
      <c r="BV120" s="10" t="str">
        <f>IF($AF120="","",IF(OR($V120&lt;2.7,$V120&gt;90),"Age OOR",($AF120-BR120)/VLOOKUP(BR$14&amp;"-rse-"&amp;$K120,Equations!$G:$I,3,0)))</f>
        <v/>
      </c>
      <c r="BW120" s="10" t="str">
        <f>IF($AG120="","",IF(OR($V120&lt;2.7,$V120&gt;90),"Age OOR",VLOOKUP(BW$14&amp;"-int-"&amp;$L120,Equations!$G:$I,3,0)+VLOOKUP(BW$14&amp;"-sexo-"&amp;$L120,Equations!$G:$I,3,0)*$U120+VLOOKUP(BW$14&amp;"-edad-"&amp;$L120,Equations!$G:$I,3,0)*$V120+VLOOKUP(BW$14&amp;"-est-"&amp;$L120,Equations!$G:$I,3,0)*(1/$W120)+VLOOKUP(BW$14&amp;"-imc-"&amp;$L120,Equations!$G:$I,3,0)*(1/$Q120)))</f>
        <v/>
      </c>
      <c r="BX120" s="10" t="str">
        <f>IF($AG120="","",IF(OR($V120&lt;2.7,$V120&gt;90),"Age OOR",BW120-1.6449*VLOOKUP(BW$14&amp;"-rse-"&amp;$L120,Equations!$G:$I,3,0)))</f>
        <v/>
      </c>
      <c r="BY120" s="10" t="str">
        <f>IF($AG120="","",IF(OR($V120&lt;2.7,$V120&gt;90),"Age OOR",BW120+1.6449*VLOOKUP(BW$14&amp;"-rse-"&amp;$L120,Equations!$G:$I,3,0)))</f>
        <v/>
      </c>
      <c r="BZ120" s="10" t="str">
        <f t="shared" si="45"/>
        <v/>
      </c>
      <c r="CA120" s="10" t="str">
        <f>IF($AG120="","",IF(OR($V120&lt;2.7,$V120&gt;90),"Age OOR",($AG120-BW120)/VLOOKUP(BW$14&amp;"-rse-"&amp;$L120,Equations!$G:$I,3,0)))</f>
        <v/>
      </c>
      <c r="CB120" s="10" t="str">
        <f>IF($AH120="","",IF(OR($V120&lt;2.7,$V120&gt;90),"Age OOR",VLOOKUP(CB$14&amp;"-int-"&amp;$M120,Equations!$G:$I,3,0)+VLOOKUP(CB$14&amp;"-sexo-"&amp;$M120,Equations!$G:$I,3,0)*$U120+VLOOKUP(CB$14&amp;"-edad-"&amp;$M120,Equations!$G:$I,3,0)*$V120+VLOOKUP(CB$14&amp;"-est-"&amp;$M120,Equations!$G:$I,3,0)*(1/$W120)+VLOOKUP(CB$14&amp;"-imc-"&amp;$M120,Equations!$G:$I,3,0)*(1/$Q120)))</f>
        <v/>
      </c>
      <c r="CC120" s="10" t="str">
        <f>IF($AH120="","",IF(OR($V120&lt;2.7,$V120&gt;90),"Age OOR",CB120-1.6449*VLOOKUP(CB$14&amp;"-rse-"&amp;$M120,Equations!$G:$I,3,0)))</f>
        <v/>
      </c>
      <c r="CD120" s="10" t="str">
        <f>IF($AH120="","",IF(OR($V120&lt;2.7,$V120&gt;90),"Age OOR",CB120+1.6449*VLOOKUP(CB$14&amp;"-rse-"&amp;$M120,Equations!$G:$I,3,0)))</f>
        <v/>
      </c>
      <c r="CE120" s="10" t="str">
        <f t="shared" si="46"/>
        <v/>
      </c>
      <c r="CF120" s="10" t="str">
        <f>IF($AH120="","",IF(OR($V120&lt;2.7,$V120&gt;90),"Age OOR",($AH120-CB120)/VLOOKUP(CB$14&amp;"-rse-"&amp;$M120,Equations!$G:$I,3,0)))</f>
        <v/>
      </c>
      <c r="CG120" s="10" t="str">
        <f>IF($AI120="","",IF(OR($V120&lt;2.7,$V120&gt;90),"Age OOR",VLOOKUP(CG$14&amp;"-int-"&amp;$N120,Equations!$G:$I,3,0)+VLOOKUP(CG$14&amp;"-sexo-"&amp;$N120,Equations!$G:$I,3,0)*$U120+VLOOKUP(CG$14&amp;"-edad-"&amp;$N120,Equations!$G:$I,3,0)*$V120+VLOOKUP(CG$14&amp;"-est-"&amp;$N120,Equations!$G:$I,3,0)*(1/$W120)+VLOOKUP(CG$14&amp;"-imc-"&amp;$N120,Equations!$G:$I,3,0)*(1/$Q120)))</f>
        <v/>
      </c>
      <c r="CH120" s="10" t="str">
        <f>IF($AI120="","",IF(OR($V120&lt;2.7,$V120&gt;90),"Age OOR",CG120-1.6449*VLOOKUP(CG$14&amp;"-rse-"&amp;$N120,Equations!$G:$I,3,0)))</f>
        <v/>
      </c>
      <c r="CI120" s="10" t="str">
        <f>IF($AI120="","",IF(OR($V120&lt;2.7,$V120&gt;90),"Age OOR",CG120+1.6449*VLOOKUP(CG$14&amp;"-rse-"&amp;$N120,Equations!$G:$I,3,0)))</f>
        <v/>
      </c>
      <c r="CJ120" s="10" t="str">
        <f t="shared" si="47"/>
        <v/>
      </c>
      <c r="CK120" s="10" t="str">
        <f>IF($AI120="","",IF(OR($V120&lt;2.7,$V120&gt;90),"Age OOR",($AI120-CG120)/VLOOKUP(CG$14&amp;"-rse-"&amp;$N120,Equations!$G:$I,3,0)))</f>
        <v/>
      </c>
      <c r="CL120" s="10" t="str">
        <f>IF($AJ120="","",IF(OR($V120&lt;2.7,$V120&gt;90),"Age OOR",VLOOKUP(CL$14&amp;"-int-"&amp;$O120,Equations!$G:$I,3,0)+VLOOKUP(CL$14&amp;"-sexo-"&amp;$O120,Equations!$G:$I,3,0)*$U120+VLOOKUP(CL$14&amp;"-edad-"&amp;$O120,Equations!$G:$I,3,0)*$V120+VLOOKUP(CL$14&amp;"-est-"&amp;$O120,Equations!$G:$I,3,0)*(1/$W120)+VLOOKUP(CL$14&amp;"-imc-"&amp;$O120,Equations!$G:$I,3,0)*(1/$Q120)))</f>
        <v/>
      </c>
      <c r="CM120" s="10" t="str">
        <f>IF($AJ120="","",IF(OR($V120&lt;2.7,$V120&gt;90),"Age OOR",CL120-1.6449*VLOOKUP(CL$14&amp;"-rse-"&amp;$O120,Equations!$G:$I,3,0)))</f>
        <v/>
      </c>
      <c r="CN120" s="10" t="str">
        <f>IF($AJ120="","",IF(OR($V120&lt;2.7,$V120&gt;90),"Age OOR",CL120+1.6449*VLOOKUP(CL$14&amp;"-rse-"&amp;$O120,Equations!$G:$I,3,0)))</f>
        <v/>
      </c>
      <c r="CO120" s="10" t="str">
        <f t="shared" si="48"/>
        <v/>
      </c>
      <c r="CP120" s="10" t="str">
        <f>IF($AJ120="","",IF(OR($V120&lt;2.7,$V120&gt;90),"Age OOR",($AJ120-CL120)/VLOOKUP(CL$14&amp;"-rse-"&amp;$O120,Equations!$G:$I,3,0)))</f>
        <v/>
      </c>
      <c r="CQ120" s="10" t="str">
        <f>IF($AK120="","",IF(OR($V120&lt;2.7,$V120&gt;90),"Age OOR",EXP(VLOOKUP(CQ$14&amp;"-int-"&amp;$P120,Equations!$G:$I,3,0)+VLOOKUP(CQ$14&amp;"-sexo-"&amp;$P120,Equations!$G:$I,3,0)*$U120+VLOOKUP(CQ$14&amp;"-edad-"&amp;$P120,Equations!$G:$I,3,0)*$V120+VLOOKUP(CQ$14&amp;"-est-"&amp;$P120,Equations!$G:$I,3,0)*(1/$W120)+VLOOKUP(CQ$14&amp;"-imc-"&amp;$P120,Equations!$G:$I,3,0)*(1/$Q120))))</f>
        <v/>
      </c>
      <c r="CR120" s="10" t="str">
        <f>IF($AK120="","",IF(OR($V120&lt;2.7,$V120&gt;90),"Age OOR",EXP(LN(CQ120)-1.6449*VLOOKUP(CQ$14&amp;"-rse-"&amp;$P120,Equations!$G:$I,3,0))))</f>
        <v/>
      </c>
      <c r="CS120" s="10" t="str">
        <f>IF($AK120="","",IF(OR($V120&lt;2.7,$V120&gt;90),"Age OOR",EXP(LN(CQ120)+1.6449*VLOOKUP(CQ$14&amp;"-rse-"&amp;$P120,Equations!$G:$I,3,0))))</f>
        <v/>
      </c>
      <c r="CT120" s="10" t="str">
        <f t="shared" si="49"/>
        <v/>
      </c>
      <c r="CU120" s="10" t="str">
        <f>IF($AK120="","",IF(OR($V120&lt;2.7,$V120&gt;90),"Age OOR",(LN($AK120)-LN(CQ120))/VLOOKUP(CQ$14&amp;"-rse-"&amp;$P120,Equations!$G:$I,3,0)))</f>
        <v/>
      </c>
      <c r="CV120" s="47"/>
    </row>
    <row r="121" spans="5:125" x14ac:dyDescent="0.2">
      <c r="E121" s="23" t="str">
        <f t="shared" si="25"/>
        <v>Age out of range</v>
      </c>
      <c r="F121" s="23" t="str">
        <f t="shared" si="26"/>
        <v>Age out of range</v>
      </c>
      <c r="G121" s="23" t="str">
        <f t="shared" si="27"/>
        <v>Age out of range</v>
      </c>
      <c r="H121" s="23" t="str">
        <f t="shared" si="28"/>
        <v>Age out of range</v>
      </c>
      <c r="I121" s="23" t="str">
        <f t="shared" si="29"/>
        <v>Age out of range</v>
      </c>
      <c r="J121" s="23" t="str">
        <f t="shared" si="30"/>
        <v>Age out of range</v>
      </c>
      <c r="K121" s="23" t="str">
        <f t="shared" si="31"/>
        <v>Age out of range</v>
      </c>
      <c r="L121" s="23" t="str">
        <f t="shared" si="32"/>
        <v>Age out of range</v>
      </c>
      <c r="M121" s="23" t="str">
        <f t="shared" si="33"/>
        <v>Age out of range</v>
      </c>
      <c r="N121" s="23" t="str">
        <f t="shared" si="34"/>
        <v>Age out of range</v>
      </c>
      <c r="O121" s="23" t="str">
        <f t="shared" si="35"/>
        <v>Age out of range</v>
      </c>
      <c r="P121" s="23" t="str">
        <f t="shared" si="36"/>
        <v>Age out of range</v>
      </c>
      <c r="Q121" s="23" t="e">
        <f t="shared" si="37"/>
        <v>#DIV/0!</v>
      </c>
      <c r="R121" s="17"/>
      <c r="S121" s="23">
        <v>105</v>
      </c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7"/>
      <c r="AM121" s="47"/>
      <c r="AN121" s="10" t="str">
        <f>IF($Z121="","",IF(OR($V121&lt;2.7,$V121&gt;90),"Age OOR",VLOOKUP(AN$14&amp;"-int-"&amp;$E121,Equations!$G:$I,3,0)+VLOOKUP(AN$14&amp;"-sexo-"&amp;$E121,Equations!$G:$I,3,0)*$U121+VLOOKUP(AN$14&amp;"-edad-"&amp;$E121,Equations!$G:$I,3,0)*$V121+VLOOKUP(AN$14&amp;"-est-"&amp;$E121,Equations!$G:$I,3,0)*(1/$W121)+VLOOKUP(AN$14&amp;"-imc-"&amp;$E121,Equations!$G:$I,3,0)*(1/$Q121)))</f>
        <v/>
      </c>
      <c r="AO121" s="10" t="str">
        <f>IF($Z121="","",IF(OR($V121&lt;2.7,$V121&gt;90),"Age OOR",AN121-1.6449*VLOOKUP(AN$14&amp;"-rse-"&amp;$E121,Equations!$G:$I,3,0)))</f>
        <v/>
      </c>
      <c r="AP121" s="10" t="str">
        <f>IF($Z121="","",IF(OR($V121&lt;2.7,$V121&gt;90),"Age OOR",AN121+1.6449*VLOOKUP(AN$14&amp;"-rse-"&amp;$E121,Equations!$G:$I,3,0)))</f>
        <v/>
      </c>
      <c r="AQ121" s="10" t="str">
        <f t="shared" si="38"/>
        <v/>
      </c>
      <c r="AR121" s="10" t="str">
        <f>IF($Z121="","",IF(OR($V121&lt;2.7,$V121&gt;90),"Age OOR",($Z121-AN121)/VLOOKUP(AN$14&amp;"-rse-"&amp;$E121,Equations!$G:$I,3,0)))</f>
        <v/>
      </c>
      <c r="AS121" s="10" t="str">
        <f>IF($AA121="","",IF(OR($V121&lt;2.7,$V121&gt;90),"Age OOR",VLOOKUP(AS$14&amp;"-int-"&amp;$F121,Equations!$G:$I,3,0)+VLOOKUP(AS$14&amp;"-sexo-"&amp;$F121,Equations!$G:$I,3,0)*$U121+VLOOKUP(AS$14&amp;"-edad-"&amp;$F121,Equations!$G:$I,3,0)*$V121+VLOOKUP(AS$14&amp;"-est-"&amp;$F121,Equations!$G:$I,3,0)*(1/$W121)+VLOOKUP(AS$14&amp;"-imc-"&amp;$F121,Equations!$G:$I,3,0)*(1/$Q121)))</f>
        <v/>
      </c>
      <c r="AT121" s="10" t="str">
        <f>IF($AA121="","",IF(OR($V121&lt;2.7,$V121&gt;90),"Age OOR",AS121-1.6449*VLOOKUP(AS$14&amp;"-rse-"&amp;$F121,Equations!$G:$I,3,0)))</f>
        <v/>
      </c>
      <c r="AU121" s="10" t="str">
        <f>IF($AA121="","",IF(OR($V121&lt;2.7,$V121&gt;90),"Age OOR",AS121+1.6449*VLOOKUP(AS$14&amp;"-rse-"&amp;$F121,Equations!$G:$I,3,0)))</f>
        <v/>
      </c>
      <c r="AV121" s="10" t="str">
        <f t="shared" si="39"/>
        <v/>
      </c>
      <c r="AW121" s="10" t="str">
        <f>IF($AA121="","",IF(OR($V121&lt;2.7,$V121&gt;90),"Age OOR",($AA121-AS121)/VLOOKUP(AS$14&amp;"-rse-"&amp;$F121,Equations!$G:$I,3,0)))</f>
        <v/>
      </c>
      <c r="AX121" s="10" t="str">
        <f>IF($AB121="","",IF(OR($V121&lt;2.7,$V121&gt;90),"Age OOR",VLOOKUP(AX$14&amp;"-int-"&amp;$G121,Equations!$G:$I,3,0)+VLOOKUP(AX$14&amp;"-sexo-"&amp;$G121,Equations!$G:$I,3,0)*$U121+VLOOKUP(AX$14&amp;"-edad-"&amp;$G121,Equations!$G:$I,3,0)*$V121+VLOOKUP(AX$14&amp;"-est-"&amp;$G121,Equations!$G:$I,3,0)*(1/$W121)+VLOOKUP(AX$14&amp;"-imc-"&amp;$G121,Equations!$G:$I,3,0)*(1/$Q121)))</f>
        <v/>
      </c>
      <c r="AY121" s="10" t="str">
        <f>IF($AB121="","",IF(OR($V121&lt;2.7,$V121&gt;90),"Age OOR",AX121-1.6449*VLOOKUP(AX$14&amp;"-rse-"&amp;$G121,Equations!$G:$I,3,0)))</f>
        <v/>
      </c>
      <c r="AZ121" s="10" t="str">
        <f>IF($AB121="","",IF(OR($V121&lt;2.7,$V121&gt;90),"Age OOR",AX121+1.6449*VLOOKUP(AX$14&amp;"-rse-"&amp;$G121,Equations!$G:$I,3,0)))</f>
        <v/>
      </c>
      <c r="BA121" s="10" t="str">
        <f t="shared" si="40"/>
        <v/>
      </c>
      <c r="BB121" s="10" t="str">
        <f>IF($AB121="","",IF(OR($V121&lt;2.7,$V121&gt;90),"Age OOR",($AB121-AX121)/VLOOKUP(AX$14&amp;"-rse-"&amp;$G121,Equations!$G:$I,3,0)))</f>
        <v/>
      </c>
      <c r="BC121" s="10" t="str">
        <f>IF($AC121="","",IF(OR($V121&lt;2.7,$V121&gt;90),"Age OOR",VLOOKUP(BC$14&amp;"-int-"&amp;$H121,Equations!$G:$I,3,0)+VLOOKUP(BC$14&amp;"-sexo-"&amp;$H121,Equations!$G:$I,3,0)*$U121+VLOOKUP(BC$14&amp;"-edad-"&amp;$H121,Equations!$G:$I,3,0)*$V121+VLOOKUP(BC$14&amp;"-est-"&amp;$H121,Equations!$G:$I,3,0)*(1/$W121)+VLOOKUP(BC$14&amp;"-imc-"&amp;$H121,Equations!$G:$I,3,0)*(1/$Q121)))</f>
        <v/>
      </c>
      <c r="BD121" s="10" t="str">
        <f>IF($AC121="","",IF(OR($V121&lt;2.7,$V121&gt;90),"Age OOR",BC121-1.6449*VLOOKUP(BC$14&amp;"-rse-"&amp;$H121,Equations!$G:$I,3,0)))</f>
        <v/>
      </c>
      <c r="BE121" s="10" t="str">
        <f>IF($AC121="","",IF(OR($V121&lt;2.7,$V121&gt;90),"Age OOR",BC121+1.6449*VLOOKUP(BC$14&amp;"-rse-"&amp;$H121,Equations!$G:$I,3,0)))</f>
        <v/>
      </c>
      <c r="BF121" s="10" t="str">
        <f t="shared" si="41"/>
        <v/>
      </c>
      <c r="BG121" s="10" t="str">
        <f>IF($AC121="","",IF(OR($V121&lt;2.7,$V121&gt;90),"Age OOR",($AC121-BC121)/VLOOKUP(BC$14&amp;"-rse-"&amp;$H121,Equations!$G:$I,3,0)))</f>
        <v/>
      </c>
      <c r="BH121" s="10" t="str">
        <f>IF($AD121="","",IF(OR($V121&lt;2.7,$V121&gt;90),"Age OOR",VLOOKUP(BH$14&amp;"-int-"&amp;$I121,Equations!$G:$I,3,0)+VLOOKUP(BH$14&amp;"-sexo-"&amp;$I121,Equations!$G:$I,3,0)*$U121+VLOOKUP(BH$14&amp;"-edad-"&amp;$I121,Equations!$G:$I,3,0)*$V121+VLOOKUP(BH$14&amp;"-est-"&amp;$I121,Equations!$G:$I,3,0)*(1/$W121)+VLOOKUP(BH$14&amp;"-imc-"&amp;$I121,Equations!$G:$I,3,0)*(1/$Q121)))</f>
        <v/>
      </c>
      <c r="BI121" s="10" t="str">
        <f>IF($AD121="","",IF(OR($V121&lt;2.7,$V121&gt;90),"Age OOR",BH121-1.6449*VLOOKUP(BH$14&amp;"-rse-"&amp;$I121,Equations!$G:$I,3,0)))</f>
        <v/>
      </c>
      <c r="BJ121" s="10" t="str">
        <f>IF($AD121="","",IF(OR($V121&lt;2.7,$V121&gt;90),"Age OOR",BH121+1.6449*VLOOKUP(BH$14&amp;"-rse-"&amp;$I121,Equations!$G:$I,3,0)))</f>
        <v/>
      </c>
      <c r="BK121" s="10" t="str">
        <f t="shared" si="42"/>
        <v/>
      </c>
      <c r="BL121" s="10" t="str">
        <f>IF($AD121="","",IF(OR($V121&lt;2.7,$V121&gt;90),"Age OOR",($AD121-BH121)/VLOOKUP(BH$14&amp;"-rse-"&amp;$I121,Equations!$G:$I,3,0)))</f>
        <v/>
      </c>
      <c r="BM121" s="10" t="str">
        <f>IF($AE121="","",IF(OR($V121&lt;2.7,$V121&gt;90),"Age OOR",VLOOKUP(BM$14&amp;"-int-"&amp;$J121,Equations!$G:$I,3,0)+VLOOKUP(BM$14&amp;"-sexo-"&amp;$J121,Equations!$G:$I,3,0)*$U121+VLOOKUP(BM$14&amp;"-edad-"&amp;$J121,Equations!$G:$I,3,0)*$V121+VLOOKUP(BM$14&amp;"-est-"&amp;$J121,Equations!$G:$I,3,0)*(1/$W121)+VLOOKUP(BM$14&amp;"-imc-"&amp;$J121,Equations!$G:$I,3,0)*(1/$Q121)))</f>
        <v/>
      </c>
      <c r="BN121" s="10" t="str">
        <f>IF($AE121="","",IF(OR($V121&lt;2.7,$V121&gt;90),"Age OOR",BM121-1.6449*VLOOKUP(BM$14&amp;"-rse-"&amp;$J121,Equations!$G:$I,3,0)))</f>
        <v/>
      </c>
      <c r="BO121" s="10" t="str">
        <f>IF($AE121="","",IF(OR($V121&lt;2.7,$V121&gt;90),"Age OOR",BM121+1.6449*VLOOKUP(BM$14&amp;"-rse-"&amp;$J121,Equations!$G:$I,3,0)))</f>
        <v/>
      </c>
      <c r="BP121" s="10" t="str">
        <f t="shared" si="43"/>
        <v/>
      </c>
      <c r="BQ121" s="10" t="str">
        <f>IF($AE121="","",IF(OR($V121&lt;2.7,$V121&gt;90),"Age OOR",($AE121-BM121)/VLOOKUP(BM$14&amp;"-rse-"&amp;$J121,Equations!$G:$I,3,0)))</f>
        <v/>
      </c>
      <c r="BR121" s="10" t="str">
        <f>IF($AF121="","",IF(OR($V121&lt;2.7,$V121&gt;90),"Age OOR",VLOOKUP(BR$14&amp;"-int-"&amp;$K121,Equations!$G:$I,3,0)+VLOOKUP(BR$14&amp;"-sexo-"&amp;$K121,Equations!$G:$I,3,0)*$U121+VLOOKUP(BR$14&amp;"-edad-"&amp;$K121,Equations!$G:$I,3,0)*$V121+VLOOKUP(BR$14&amp;"-est-"&amp;$K121,Equations!$G:$I,3,0)*(1/$W121)+VLOOKUP(BR$14&amp;"-imc-"&amp;$K121,Equations!$G:$I,3,0)*(1/$Q121)))</f>
        <v/>
      </c>
      <c r="BS121" s="10" t="str">
        <f>IF($AF121="","",IF(OR($V121&lt;2.7,$V121&gt;90),"Age OOR",BR121-1.6449*VLOOKUP(BR$14&amp;"-rse-"&amp;$K121,Equations!$G:$I,3,0)))</f>
        <v/>
      </c>
      <c r="BT121" s="10" t="str">
        <f>IF($AF121="","",IF(OR($V121&lt;2.7,$V121&gt;90),"Age OOR",BR121+1.6449*VLOOKUP(BR$14&amp;"-rse-"&amp;$K121,Equations!$G:$I,3,0)))</f>
        <v/>
      </c>
      <c r="BU121" s="10" t="str">
        <f t="shared" si="44"/>
        <v/>
      </c>
      <c r="BV121" s="10" t="str">
        <f>IF($AF121="","",IF(OR($V121&lt;2.7,$V121&gt;90),"Age OOR",($AF121-BR121)/VLOOKUP(BR$14&amp;"-rse-"&amp;$K121,Equations!$G:$I,3,0)))</f>
        <v/>
      </c>
      <c r="BW121" s="10" t="str">
        <f>IF($AG121="","",IF(OR($V121&lt;2.7,$V121&gt;90),"Age OOR",VLOOKUP(BW$14&amp;"-int-"&amp;$L121,Equations!$G:$I,3,0)+VLOOKUP(BW$14&amp;"-sexo-"&amp;$L121,Equations!$G:$I,3,0)*$U121+VLOOKUP(BW$14&amp;"-edad-"&amp;$L121,Equations!$G:$I,3,0)*$V121+VLOOKUP(BW$14&amp;"-est-"&amp;$L121,Equations!$G:$I,3,0)*(1/$W121)+VLOOKUP(BW$14&amp;"-imc-"&amp;$L121,Equations!$G:$I,3,0)*(1/$Q121)))</f>
        <v/>
      </c>
      <c r="BX121" s="10" t="str">
        <f>IF($AG121="","",IF(OR($V121&lt;2.7,$V121&gt;90),"Age OOR",BW121-1.6449*VLOOKUP(BW$14&amp;"-rse-"&amp;$L121,Equations!$G:$I,3,0)))</f>
        <v/>
      </c>
      <c r="BY121" s="10" t="str">
        <f>IF($AG121="","",IF(OR($V121&lt;2.7,$V121&gt;90),"Age OOR",BW121+1.6449*VLOOKUP(BW$14&amp;"-rse-"&amp;$L121,Equations!$G:$I,3,0)))</f>
        <v/>
      </c>
      <c r="BZ121" s="10" t="str">
        <f t="shared" si="45"/>
        <v/>
      </c>
      <c r="CA121" s="10" t="str">
        <f>IF($AG121="","",IF(OR($V121&lt;2.7,$V121&gt;90),"Age OOR",($AG121-BW121)/VLOOKUP(BW$14&amp;"-rse-"&amp;$L121,Equations!$G:$I,3,0)))</f>
        <v/>
      </c>
      <c r="CB121" s="10" t="str">
        <f>IF($AH121="","",IF(OR($V121&lt;2.7,$V121&gt;90),"Age OOR",VLOOKUP(CB$14&amp;"-int-"&amp;$M121,Equations!$G:$I,3,0)+VLOOKUP(CB$14&amp;"-sexo-"&amp;$M121,Equations!$G:$I,3,0)*$U121+VLOOKUP(CB$14&amp;"-edad-"&amp;$M121,Equations!$G:$I,3,0)*$V121+VLOOKUP(CB$14&amp;"-est-"&amp;$M121,Equations!$G:$I,3,0)*(1/$W121)+VLOOKUP(CB$14&amp;"-imc-"&amp;$M121,Equations!$G:$I,3,0)*(1/$Q121)))</f>
        <v/>
      </c>
      <c r="CC121" s="10" t="str">
        <f>IF($AH121="","",IF(OR($V121&lt;2.7,$V121&gt;90),"Age OOR",CB121-1.6449*VLOOKUP(CB$14&amp;"-rse-"&amp;$M121,Equations!$G:$I,3,0)))</f>
        <v/>
      </c>
      <c r="CD121" s="10" t="str">
        <f>IF($AH121="","",IF(OR($V121&lt;2.7,$V121&gt;90),"Age OOR",CB121+1.6449*VLOOKUP(CB$14&amp;"-rse-"&amp;$M121,Equations!$G:$I,3,0)))</f>
        <v/>
      </c>
      <c r="CE121" s="10" t="str">
        <f t="shared" si="46"/>
        <v/>
      </c>
      <c r="CF121" s="10" t="str">
        <f>IF($AH121="","",IF(OR($V121&lt;2.7,$V121&gt;90),"Age OOR",($AH121-CB121)/VLOOKUP(CB$14&amp;"-rse-"&amp;$M121,Equations!$G:$I,3,0)))</f>
        <v/>
      </c>
      <c r="CG121" s="10" t="str">
        <f>IF($AI121="","",IF(OR($V121&lt;2.7,$V121&gt;90),"Age OOR",VLOOKUP(CG$14&amp;"-int-"&amp;$N121,Equations!$G:$I,3,0)+VLOOKUP(CG$14&amp;"-sexo-"&amp;$N121,Equations!$G:$I,3,0)*$U121+VLOOKUP(CG$14&amp;"-edad-"&amp;$N121,Equations!$G:$I,3,0)*$V121+VLOOKUP(CG$14&amp;"-est-"&amp;$N121,Equations!$G:$I,3,0)*(1/$W121)+VLOOKUP(CG$14&amp;"-imc-"&amp;$N121,Equations!$G:$I,3,0)*(1/$Q121)))</f>
        <v/>
      </c>
      <c r="CH121" s="10" t="str">
        <f>IF($AI121="","",IF(OR($V121&lt;2.7,$V121&gt;90),"Age OOR",CG121-1.6449*VLOOKUP(CG$14&amp;"-rse-"&amp;$N121,Equations!$G:$I,3,0)))</f>
        <v/>
      </c>
      <c r="CI121" s="10" t="str">
        <f>IF($AI121="","",IF(OR($V121&lt;2.7,$V121&gt;90),"Age OOR",CG121+1.6449*VLOOKUP(CG$14&amp;"-rse-"&amp;$N121,Equations!$G:$I,3,0)))</f>
        <v/>
      </c>
      <c r="CJ121" s="10" t="str">
        <f t="shared" si="47"/>
        <v/>
      </c>
      <c r="CK121" s="10" t="str">
        <f>IF($AI121="","",IF(OR($V121&lt;2.7,$V121&gt;90),"Age OOR",($AI121-CG121)/VLOOKUP(CG$14&amp;"-rse-"&amp;$N121,Equations!$G:$I,3,0)))</f>
        <v/>
      </c>
      <c r="CL121" s="10" t="str">
        <f>IF($AJ121="","",IF(OR($V121&lt;2.7,$V121&gt;90),"Age OOR",VLOOKUP(CL$14&amp;"-int-"&amp;$O121,Equations!$G:$I,3,0)+VLOOKUP(CL$14&amp;"-sexo-"&amp;$O121,Equations!$G:$I,3,0)*$U121+VLOOKUP(CL$14&amp;"-edad-"&amp;$O121,Equations!$G:$I,3,0)*$V121+VLOOKUP(CL$14&amp;"-est-"&amp;$O121,Equations!$G:$I,3,0)*(1/$W121)+VLOOKUP(CL$14&amp;"-imc-"&amp;$O121,Equations!$G:$I,3,0)*(1/$Q121)))</f>
        <v/>
      </c>
      <c r="CM121" s="10" t="str">
        <f>IF($AJ121="","",IF(OR($V121&lt;2.7,$V121&gt;90),"Age OOR",CL121-1.6449*VLOOKUP(CL$14&amp;"-rse-"&amp;$O121,Equations!$G:$I,3,0)))</f>
        <v/>
      </c>
      <c r="CN121" s="10" t="str">
        <f>IF($AJ121="","",IF(OR($V121&lt;2.7,$V121&gt;90),"Age OOR",CL121+1.6449*VLOOKUP(CL$14&amp;"-rse-"&amp;$O121,Equations!$G:$I,3,0)))</f>
        <v/>
      </c>
      <c r="CO121" s="10" t="str">
        <f t="shared" si="48"/>
        <v/>
      </c>
      <c r="CP121" s="10" t="str">
        <f>IF($AJ121="","",IF(OR($V121&lt;2.7,$V121&gt;90),"Age OOR",($AJ121-CL121)/VLOOKUP(CL$14&amp;"-rse-"&amp;$O121,Equations!$G:$I,3,0)))</f>
        <v/>
      </c>
      <c r="CQ121" s="10" t="str">
        <f>IF($AK121="","",IF(OR($V121&lt;2.7,$V121&gt;90),"Age OOR",EXP(VLOOKUP(CQ$14&amp;"-int-"&amp;$P121,Equations!$G:$I,3,0)+VLOOKUP(CQ$14&amp;"-sexo-"&amp;$P121,Equations!$G:$I,3,0)*$U121+VLOOKUP(CQ$14&amp;"-edad-"&amp;$P121,Equations!$G:$I,3,0)*$V121+VLOOKUP(CQ$14&amp;"-est-"&amp;$P121,Equations!$G:$I,3,0)*(1/$W121)+VLOOKUP(CQ$14&amp;"-imc-"&amp;$P121,Equations!$G:$I,3,0)*(1/$Q121))))</f>
        <v/>
      </c>
      <c r="CR121" s="10" t="str">
        <f>IF($AK121="","",IF(OR($V121&lt;2.7,$V121&gt;90),"Age OOR",EXP(LN(CQ121)-1.6449*VLOOKUP(CQ$14&amp;"-rse-"&amp;$P121,Equations!$G:$I,3,0))))</f>
        <v/>
      </c>
      <c r="CS121" s="10" t="str">
        <f>IF($AK121="","",IF(OR($V121&lt;2.7,$V121&gt;90),"Age OOR",EXP(LN(CQ121)+1.6449*VLOOKUP(CQ$14&amp;"-rse-"&amp;$P121,Equations!$G:$I,3,0))))</f>
        <v/>
      </c>
      <c r="CT121" s="10" t="str">
        <f t="shared" si="49"/>
        <v/>
      </c>
      <c r="CU121" s="10" t="str">
        <f>IF($AK121="","",IF(OR($V121&lt;2.7,$V121&gt;90),"Age OOR",(LN($AK121)-LN(CQ121))/VLOOKUP(CQ$14&amp;"-rse-"&amp;$P121,Equations!$G:$I,3,0)))</f>
        <v/>
      </c>
      <c r="CV121" s="47"/>
    </row>
    <row r="122" spans="5:125" x14ac:dyDescent="0.2">
      <c r="E122" s="23" t="str">
        <f t="shared" si="25"/>
        <v>Age out of range</v>
      </c>
      <c r="F122" s="23" t="str">
        <f t="shared" si="26"/>
        <v>Age out of range</v>
      </c>
      <c r="G122" s="23" t="str">
        <f t="shared" si="27"/>
        <v>Age out of range</v>
      </c>
      <c r="H122" s="23" t="str">
        <f t="shared" si="28"/>
        <v>Age out of range</v>
      </c>
      <c r="I122" s="23" t="str">
        <f t="shared" si="29"/>
        <v>Age out of range</v>
      </c>
      <c r="J122" s="23" t="str">
        <f t="shared" si="30"/>
        <v>Age out of range</v>
      </c>
      <c r="K122" s="23" t="str">
        <f t="shared" si="31"/>
        <v>Age out of range</v>
      </c>
      <c r="L122" s="23" t="str">
        <f t="shared" si="32"/>
        <v>Age out of range</v>
      </c>
      <c r="M122" s="23" t="str">
        <f t="shared" si="33"/>
        <v>Age out of range</v>
      </c>
      <c r="N122" s="23" t="str">
        <f t="shared" si="34"/>
        <v>Age out of range</v>
      </c>
      <c r="O122" s="23" t="str">
        <f t="shared" si="35"/>
        <v>Age out of range</v>
      </c>
      <c r="P122" s="23" t="str">
        <f t="shared" si="36"/>
        <v>Age out of range</v>
      </c>
      <c r="Q122" s="23" t="e">
        <f t="shared" si="37"/>
        <v>#DIV/0!</v>
      </c>
      <c r="R122" s="17"/>
      <c r="S122" s="23">
        <v>106</v>
      </c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7"/>
      <c r="AM122" s="47"/>
      <c r="AN122" s="10" t="str">
        <f>IF($Z122="","",IF(OR($V122&lt;2.7,$V122&gt;90),"Age OOR",VLOOKUP(AN$14&amp;"-int-"&amp;$E122,Equations!$G:$I,3,0)+VLOOKUP(AN$14&amp;"-sexo-"&amp;$E122,Equations!$G:$I,3,0)*$U122+VLOOKUP(AN$14&amp;"-edad-"&amp;$E122,Equations!$G:$I,3,0)*$V122+VLOOKUP(AN$14&amp;"-est-"&amp;$E122,Equations!$G:$I,3,0)*(1/$W122)+VLOOKUP(AN$14&amp;"-imc-"&amp;$E122,Equations!$G:$I,3,0)*(1/$Q122)))</f>
        <v/>
      </c>
      <c r="AO122" s="10" t="str">
        <f>IF($Z122="","",IF(OR($V122&lt;2.7,$V122&gt;90),"Age OOR",AN122-1.6449*VLOOKUP(AN$14&amp;"-rse-"&amp;$E122,Equations!$G:$I,3,0)))</f>
        <v/>
      </c>
      <c r="AP122" s="10" t="str">
        <f>IF($Z122="","",IF(OR($V122&lt;2.7,$V122&gt;90),"Age OOR",AN122+1.6449*VLOOKUP(AN$14&amp;"-rse-"&amp;$E122,Equations!$G:$I,3,0)))</f>
        <v/>
      </c>
      <c r="AQ122" s="10" t="str">
        <f t="shared" si="38"/>
        <v/>
      </c>
      <c r="AR122" s="10" t="str">
        <f>IF($Z122="","",IF(OR($V122&lt;2.7,$V122&gt;90),"Age OOR",($Z122-AN122)/VLOOKUP(AN$14&amp;"-rse-"&amp;$E122,Equations!$G:$I,3,0)))</f>
        <v/>
      </c>
      <c r="AS122" s="10" t="str">
        <f>IF($AA122="","",IF(OR($V122&lt;2.7,$V122&gt;90),"Age OOR",VLOOKUP(AS$14&amp;"-int-"&amp;$F122,Equations!$G:$I,3,0)+VLOOKUP(AS$14&amp;"-sexo-"&amp;$F122,Equations!$G:$I,3,0)*$U122+VLOOKUP(AS$14&amp;"-edad-"&amp;$F122,Equations!$G:$I,3,0)*$V122+VLOOKUP(AS$14&amp;"-est-"&amp;$F122,Equations!$G:$I,3,0)*(1/$W122)+VLOOKUP(AS$14&amp;"-imc-"&amp;$F122,Equations!$G:$I,3,0)*(1/$Q122)))</f>
        <v/>
      </c>
      <c r="AT122" s="10" t="str">
        <f>IF($AA122="","",IF(OR($V122&lt;2.7,$V122&gt;90),"Age OOR",AS122-1.6449*VLOOKUP(AS$14&amp;"-rse-"&amp;$F122,Equations!$G:$I,3,0)))</f>
        <v/>
      </c>
      <c r="AU122" s="10" t="str">
        <f>IF($AA122="","",IF(OR($V122&lt;2.7,$V122&gt;90),"Age OOR",AS122+1.6449*VLOOKUP(AS$14&amp;"-rse-"&amp;$F122,Equations!$G:$I,3,0)))</f>
        <v/>
      </c>
      <c r="AV122" s="10" t="str">
        <f t="shared" si="39"/>
        <v/>
      </c>
      <c r="AW122" s="10" t="str">
        <f>IF($AA122="","",IF(OR($V122&lt;2.7,$V122&gt;90),"Age OOR",($AA122-AS122)/VLOOKUP(AS$14&amp;"-rse-"&amp;$F122,Equations!$G:$I,3,0)))</f>
        <v/>
      </c>
      <c r="AX122" s="10" t="str">
        <f>IF($AB122="","",IF(OR($V122&lt;2.7,$V122&gt;90),"Age OOR",VLOOKUP(AX$14&amp;"-int-"&amp;$G122,Equations!$G:$I,3,0)+VLOOKUP(AX$14&amp;"-sexo-"&amp;$G122,Equations!$G:$I,3,0)*$U122+VLOOKUP(AX$14&amp;"-edad-"&amp;$G122,Equations!$G:$I,3,0)*$V122+VLOOKUP(AX$14&amp;"-est-"&amp;$G122,Equations!$G:$I,3,0)*(1/$W122)+VLOOKUP(AX$14&amp;"-imc-"&amp;$G122,Equations!$G:$I,3,0)*(1/$Q122)))</f>
        <v/>
      </c>
      <c r="AY122" s="10" t="str">
        <f>IF($AB122="","",IF(OR($V122&lt;2.7,$V122&gt;90),"Age OOR",AX122-1.6449*VLOOKUP(AX$14&amp;"-rse-"&amp;$G122,Equations!$G:$I,3,0)))</f>
        <v/>
      </c>
      <c r="AZ122" s="10" t="str">
        <f>IF($AB122="","",IF(OR($V122&lt;2.7,$V122&gt;90),"Age OOR",AX122+1.6449*VLOOKUP(AX$14&amp;"-rse-"&amp;$G122,Equations!$G:$I,3,0)))</f>
        <v/>
      </c>
      <c r="BA122" s="10" t="str">
        <f t="shared" si="40"/>
        <v/>
      </c>
      <c r="BB122" s="10" t="str">
        <f>IF($AB122="","",IF(OR($V122&lt;2.7,$V122&gt;90),"Age OOR",($AB122-AX122)/VLOOKUP(AX$14&amp;"-rse-"&amp;$G122,Equations!$G:$I,3,0)))</f>
        <v/>
      </c>
      <c r="BC122" s="10" t="str">
        <f>IF($AC122="","",IF(OR($V122&lt;2.7,$V122&gt;90),"Age OOR",VLOOKUP(BC$14&amp;"-int-"&amp;$H122,Equations!$G:$I,3,0)+VLOOKUP(BC$14&amp;"-sexo-"&amp;$H122,Equations!$G:$I,3,0)*$U122+VLOOKUP(BC$14&amp;"-edad-"&amp;$H122,Equations!$G:$I,3,0)*$V122+VLOOKUP(BC$14&amp;"-est-"&amp;$H122,Equations!$G:$I,3,0)*(1/$W122)+VLOOKUP(BC$14&amp;"-imc-"&amp;$H122,Equations!$G:$I,3,0)*(1/$Q122)))</f>
        <v/>
      </c>
      <c r="BD122" s="10" t="str">
        <f>IF($AC122="","",IF(OR($V122&lt;2.7,$V122&gt;90),"Age OOR",BC122-1.6449*VLOOKUP(BC$14&amp;"-rse-"&amp;$H122,Equations!$G:$I,3,0)))</f>
        <v/>
      </c>
      <c r="BE122" s="10" t="str">
        <f>IF($AC122="","",IF(OR($V122&lt;2.7,$V122&gt;90),"Age OOR",BC122+1.6449*VLOOKUP(BC$14&amp;"-rse-"&amp;$H122,Equations!$G:$I,3,0)))</f>
        <v/>
      </c>
      <c r="BF122" s="10" t="str">
        <f t="shared" si="41"/>
        <v/>
      </c>
      <c r="BG122" s="10" t="str">
        <f>IF($AC122="","",IF(OR($V122&lt;2.7,$V122&gt;90),"Age OOR",($AC122-BC122)/VLOOKUP(BC$14&amp;"-rse-"&amp;$H122,Equations!$G:$I,3,0)))</f>
        <v/>
      </c>
      <c r="BH122" s="10" t="str">
        <f>IF($AD122="","",IF(OR($V122&lt;2.7,$V122&gt;90),"Age OOR",VLOOKUP(BH$14&amp;"-int-"&amp;$I122,Equations!$G:$I,3,0)+VLOOKUP(BH$14&amp;"-sexo-"&amp;$I122,Equations!$G:$I,3,0)*$U122+VLOOKUP(BH$14&amp;"-edad-"&amp;$I122,Equations!$G:$I,3,0)*$V122+VLOOKUP(BH$14&amp;"-est-"&amp;$I122,Equations!$G:$I,3,0)*(1/$W122)+VLOOKUP(BH$14&amp;"-imc-"&amp;$I122,Equations!$G:$I,3,0)*(1/$Q122)))</f>
        <v/>
      </c>
      <c r="BI122" s="10" t="str">
        <f>IF($AD122="","",IF(OR($V122&lt;2.7,$V122&gt;90),"Age OOR",BH122-1.6449*VLOOKUP(BH$14&amp;"-rse-"&amp;$I122,Equations!$G:$I,3,0)))</f>
        <v/>
      </c>
      <c r="BJ122" s="10" t="str">
        <f>IF($AD122="","",IF(OR($V122&lt;2.7,$V122&gt;90),"Age OOR",BH122+1.6449*VLOOKUP(BH$14&amp;"-rse-"&amp;$I122,Equations!$G:$I,3,0)))</f>
        <v/>
      </c>
      <c r="BK122" s="10" t="str">
        <f t="shared" si="42"/>
        <v/>
      </c>
      <c r="BL122" s="10" t="str">
        <f>IF($AD122="","",IF(OR($V122&lt;2.7,$V122&gt;90),"Age OOR",($AD122-BH122)/VLOOKUP(BH$14&amp;"-rse-"&amp;$I122,Equations!$G:$I,3,0)))</f>
        <v/>
      </c>
      <c r="BM122" s="10" t="str">
        <f>IF($AE122="","",IF(OR($V122&lt;2.7,$V122&gt;90),"Age OOR",VLOOKUP(BM$14&amp;"-int-"&amp;$J122,Equations!$G:$I,3,0)+VLOOKUP(BM$14&amp;"-sexo-"&amp;$J122,Equations!$G:$I,3,0)*$U122+VLOOKUP(BM$14&amp;"-edad-"&amp;$J122,Equations!$G:$I,3,0)*$V122+VLOOKUP(BM$14&amp;"-est-"&amp;$J122,Equations!$G:$I,3,0)*(1/$W122)+VLOOKUP(BM$14&amp;"-imc-"&amp;$J122,Equations!$G:$I,3,0)*(1/$Q122)))</f>
        <v/>
      </c>
      <c r="BN122" s="10" t="str">
        <f>IF($AE122="","",IF(OR($V122&lt;2.7,$V122&gt;90),"Age OOR",BM122-1.6449*VLOOKUP(BM$14&amp;"-rse-"&amp;$J122,Equations!$G:$I,3,0)))</f>
        <v/>
      </c>
      <c r="BO122" s="10" t="str">
        <f>IF($AE122="","",IF(OR($V122&lt;2.7,$V122&gt;90),"Age OOR",BM122+1.6449*VLOOKUP(BM$14&amp;"-rse-"&amp;$J122,Equations!$G:$I,3,0)))</f>
        <v/>
      </c>
      <c r="BP122" s="10" t="str">
        <f t="shared" si="43"/>
        <v/>
      </c>
      <c r="BQ122" s="10" t="str">
        <f>IF($AE122="","",IF(OR($V122&lt;2.7,$V122&gt;90),"Age OOR",($AE122-BM122)/VLOOKUP(BM$14&amp;"-rse-"&amp;$J122,Equations!$G:$I,3,0)))</f>
        <v/>
      </c>
      <c r="BR122" s="10" t="str">
        <f>IF($AF122="","",IF(OR($V122&lt;2.7,$V122&gt;90),"Age OOR",VLOOKUP(BR$14&amp;"-int-"&amp;$K122,Equations!$G:$I,3,0)+VLOOKUP(BR$14&amp;"-sexo-"&amp;$K122,Equations!$G:$I,3,0)*$U122+VLOOKUP(BR$14&amp;"-edad-"&amp;$K122,Equations!$G:$I,3,0)*$V122+VLOOKUP(BR$14&amp;"-est-"&amp;$K122,Equations!$G:$I,3,0)*(1/$W122)+VLOOKUP(BR$14&amp;"-imc-"&amp;$K122,Equations!$G:$I,3,0)*(1/$Q122)))</f>
        <v/>
      </c>
      <c r="BS122" s="10" t="str">
        <f>IF($AF122="","",IF(OR($V122&lt;2.7,$V122&gt;90),"Age OOR",BR122-1.6449*VLOOKUP(BR$14&amp;"-rse-"&amp;$K122,Equations!$G:$I,3,0)))</f>
        <v/>
      </c>
      <c r="BT122" s="10" t="str">
        <f>IF($AF122="","",IF(OR($V122&lt;2.7,$V122&gt;90),"Age OOR",BR122+1.6449*VLOOKUP(BR$14&amp;"-rse-"&amp;$K122,Equations!$G:$I,3,0)))</f>
        <v/>
      </c>
      <c r="BU122" s="10" t="str">
        <f t="shared" si="44"/>
        <v/>
      </c>
      <c r="BV122" s="10" t="str">
        <f>IF($AF122="","",IF(OR($V122&lt;2.7,$V122&gt;90),"Age OOR",($AF122-BR122)/VLOOKUP(BR$14&amp;"-rse-"&amp;$K122,Equations!$G:$I,3,0)))</f>
        <v/>
      </c>
      <c r="BW122" s="10" t="str">
        <f>IF($AG122="","",IF(OR($V122&lt;2.7,$V122&gt;90),"Age OOR",VLOOKUP(BW$14&amp;"-int-"&amp;$L122,Equations!$G:$I,3,0)+VLOOKUP(BW$14&amp;"-sexo-"&amp;$L122,Equations!$G:$I,3,0)*$U122+VLOOKUP(BW$14&amp;"-edad-"&amp;$L122,Equations!$G:$I,3,0)*$V122+VLOOKUP(BW$14&amp;"-est-"&amp;$L122,Equations!$G:$I,3,0)*(1/$W122)+VLOOKUP(BW$14&amp;"-imc-"&amp;$L122,Equations!$G:$I,3,0)*(1/$Q122)))</f>
        <v/>
      </c>
      <c r="BX122" s="10" t="str">
        <f>IF($AG122="","",IF(OR($V122&lt;2.7,$V122&gt;90),"Age OOR",BW122-1.6449*VLOOKUP(BW$14&amp;"-rse-"&amp;$L122,Equations!$G:$I,3,0)))</f>
        <v/>
      </c>
      <c r="BY122" s="10" t="str">
        <f>IF($AG122="","",IF(OR($V122&lt;2.7,$V122&gt;90),"Age OOR",BW122+1.6449*VLOOKUP(BW$14&amp;"-rse-"&amp;$L122,Equations!$G:$I,3,0)))</f>
        <v/>
      </c>
      <c r="BZ122" s="10" t="str">
        <f t="shared" si="45"/>
        <v/>
      </c>
      <c r="CA122" s="10" t="str">
        <f>IF($AG122="","",IF(OR($V122&lt;2.7,$V122&gt;90),"Age OOR",($AG122-BW122)/VLOOKUP(BW$14&amp;"-rse-"&amp;$L122,Equations!$G:$I,3,0)))</f>
        <v/>
      </c>
      <c r="CB122" s="10" t="str">
        <f>IF($AH122="","",IF(OR($V122&lt;2.7,$V122&gt;90),"Age OOR",VLOOKUP(CB$14&amp;"-int-"&amp;$M122,Equations!$G:$I,3,0)+VLOOKUP(CB$14&amp;"-sexo-"&amp;$M122,Equations!$G:$I,3,0)*$U122+VLOOKUP(CB$14&amp;"-edad-"&amp;$M122,Equations!$G:$I,3,0)*$V122+VLOOKUP(CB$14&amp;"-est-"&amp;$M122,Equations!$G:$I,3,0)*(1/$W122)+VLOOKUP(CB$14&amp;"-imc-"&amp;$M122,Equations!$G:$I,3,0)*(1/$Q122)))</f>
        <v/>
      </c>
      <c r="CC122" s="10" t="str">
        <f>IF($AH122="","",IF(OR($V122&lt;2.7,$V122&gt;90),"Age OOR",CB122-1.6449*VLOOKUP(CB$14&amp;"-rse-"&amp;$M122,Equations!$G:$I,3,0)))</f>
        <v/>
      </c>
      <c r="CD122" s="10" t="str">
        <f>IF($AH122="","",IF(OR($V122&lt;2.7,$V122&gt;90),"Age OOR",CB122+1.6449*VLOOKUP(CB$14&amp;"-rse-"&amp;$M122,Equations!$G:$I,3,0)))</f>
        <v/>
      </c>
      <c r="CE122" s="10" t="str">
        <f t="shared" si="46"/>
        <v/>
      </c>
      <c r="CF122" s="10" t="str">
        <f>IF($AH122="","",IF(OR($V122&lt;2.7,$V122&gt;90),"Age OOR",($AH122-CB122)/VLOOKUP(CB$14&amp;"-rse-"&amp;$M122,Equations!$G:$I,3,0)))</f>
        <v/>
      </c>
      <c r="CG122" s="10" t="str">
        <f>IF($AI122="","",IF(OR($V122&lt;2.7,$V122&gt;90),"Age OOR",VLOOKUP(CG$14&amp;"-int-"&amp;$N122,Equations!$G:$I,3,0)+VLOOKUP(CG$14&amp;"-sexo-"&amp;$N122,Equations!$G:$I,3,0)*$U122+VLOOKUP(CG$14&amp;"-edad-"&amp;$N122,Equations!$G:$I,3,0)*$V122+VLOOKUP(CG$14&amp;"-est-"&amp;$N122,Equations!$G:$I,3,0)*(1/$W122)+VLOOKUP(CG$14&amp;"-imc-"&amp;$N122,Equations!$G:$I,3,0)*(1/$Q122)))</f>
        <v/>
      </c>
      <c r="CH122" s="10" t="str">
        <f>IF($AI122="","",IF(OR($V122&lt;2.7,$V122&gt;90),"Age OOR",CG122-1.6449*VLOOKUP(CG$14&amp;"-rse-"&amp;$N122,Equations!$G:$I,3,0)))</f>
        <v/>
      </c>
      <c r="CI122" s="10" t="str">
        <f>IF($AI122="","",IF(OR($V122&lt;2.7,$V122&gt;90),"Age OOR",CG122+1.6449*VLOOKUP(CG$14&amp;"-rse-"&amp;$N122,Equations!$G:$I,3,0)))</f>
        <v/>
      </c>
      <c r="CJ122" s="10" t="str">
        <f t="shared" si="47"/>
        <v/>
      </c>
      <c r="CK122" s="10" t="str">
        <f>IF($AI122="","",IF(OR($V122&lt;2.7,$V122&gt;90),"Age OOR",($AI122-CG122)/VLOOKUP(CG$14&amp;"-rse-"&amp;$N122,Equations!$G:$I,3,0)))</f>
        <v/>
      </c>
      <c r="CL122" s="10" t="str">
        <f>IF($AJ122="","",IF(OR($V122&lt;2.7,$V122&gt;90),"Age OOR",VLOOKUP(CL$14&amp;"-int-"&amp;$O122,Equations!$G:$I,3,0)+VLOOKUP(CL$14&amp;"-sexo-"&amp;$O122,Equations!$G:$I,3,0)*$U122+VLOOKUP(CL$14&amp;"-edad-"&amp;$O122,Equations!$G:$I,3,0)*$V122+VLOOKUP(CL$14&amp;"-est-"&amp;$O122,Equations!$G:$I,3,0)*(1/$W122)+VLOOKUP(CL$14&amp;"-imc-"&amp;$O122,Equations!$G:$I,3,0)*(1/$Q122)))</f>
        <v/>
      </c>
      <c r="CM122" s="10" t="str">
        <f>IF($AJ122="","",IF(OR($V122&lt;2.7,$V122&gt;90),"Age OOR",CL122-1.6449*VLOOKUP(CL$14&amp;"-rse-"&amp;$O122,Equations!$G:$I,3,0)))</f>
        <v/>
      </c>
      <c r="CN122" s="10" t="str">
        <f>IF($AJ122="","",IF(OR($V122&lt;2.7,$V122&gt;90),"Age OOR",CL122+1.6449*VLOOKUP(CL$14&amp;"-rse-"&amp;$O122,Equations!$G:$I,3,0)))</f>
        <v/>
      </c>
      <c r="CO122" s="10" t="str">
        <f t="shared" si="48"/>
        <v/>
      </c>
      <c r="CP122" s="10" t="str">
        <f>IF($AJ122="","",IF(OR($V122&lt;2.7,$V122&gt;90),"Age OOR",($AJ122-CL122)/VLOOKUP(CL$14&amp;"-rse-"&amp;$O122,Equations!$G:$I,3,0)))</f>
        <v/>
      </c>
      <c r="CQ122" s="10" t="str">
        <f>IF($AK122="","",IF(OR($V122&lt;2.7,$V122&gt;90),"Age OOR",EXP(VLOOKUP(CQ$14&amp;"-int-"&amp;$P122,Equations!$G:$I,3,0)+VLOOKUP(CQ$14&amp;"-sexo-"&amp;$P122,Equations!$G:$I,3,0)*$U122+VLOOKUP(CQ$14&amp;"-edad-"&amp;$P122,Equations!$G:$I,3,0)*$V122+VLOOKUP(CQ$14&amp;"-est-"&amp;$P122,Equations!$G:$I,3,0)*(1/$W122)+VLOOKUP(CQ$14&amp;"-imc-"&amp;$P122,Equations!$G:$I,3,0)*(1/$Q122))))</f>
        <v/>
      </c>
      <c r="CR122" s="10" t="str">
        <f>IF($AK122="","",IF(OR($V122&lt;2.7,$V122&gt;90),"Age OOR",EXP(LN(CQ122)-1.6449*VLOOKUP(CQ$14&amp;"-rse-"&amp;$P122,Equations!$G:$I,3,0))))</f>
        <v/>
      </c>
      <c r="CS122" s="10" t="str">
        <f>IF($AK122="","",IF(OR($V122&lt;2.7,$V122&gt;90),"Age OOR",EXP(LN(CQ122)+1.6449*VLOOKUP(CQ$14&amp;"-rse-"&amp;$P122,Equations!$G:$I,3,0))))</f>
        <v/>
      </c>
      <c r="CT122" s="10" t="str">
        <f t="shared" si="49"/>
        <v/>
      </c>
      <c r="CU122" s="10" t="str">
        <f>IF($AK122="","",IF(OR($V122&lt;2.7,$V122&gt;90),"Age OOR",(LN($AK122)-LN(CQ122))/VLOOKUP(CQ$14&amp;"-rse-"&amp;$P122,Equations!$G:$I,3,0)))</f>
        <v/>
      </c>
      <c r="CV122" s="47"/>
    </row>
    <row r="123" spans="5:125" x14ac:dyDescent="0.2">
      <c r="E123" s="23" t="str">
        <f t="shared" si="25"/>
        <v>Age out of range</v>
      </c>
      <c r="F123" s="23" t="str">
        <f t="shared" si="26"/>
        <v>Age out of range</v>
      </c>
      <c r="G123" s="23" t="str">
        <f t="shared" si="27"/>
        <v>Age out of range</v>
      </c>
      <c r="H123" s="23" t="str">
        <f t="shared" si="28"/>
        <v>Age out of range</v>
      </c>
      <c r="I123" s="23" t="str">
        <f t="shared" si="29"/>
        <v>Age out of range</v>
      </c>
      <c r="J123" s="23" t="str">
        <f t="shared" si="30"/>
        <v>Age out of range</v>
      </c>
      <c r="K123" s="23" t="str">
        <f t="shared" si="31"/>
        <v>Age out of range</v>
      </c>
      <c r="L123" s="23" t="str">
        <f t="shared" si="32"/>
        <v>Age out of range</v>
      </c>
      <c r="M123" s="23" t="str">
        <f t="shared" si="33"/>
        <v>Age out of range</v>
      </c>
      <c r="N123" s="23" t="str">
        <f t="shared" si="34"/>
        <v>Age out of range</v>
      </c>
      <c r="O123" s="23" t="str">
        <f t="shared" si="35"/>
        <v>Age out of range</v>
      </c>
      <c r="P123" s="23" t="str">
        <f t="shared" si="36"/>
        <v>Age out of range</v>
      </c>
      <c r="Q123" s="23" t="e">
        <f t="shared" si="37"/>
        <v>#DIV/0!</v>
      </c>
      <c r="R123" s="17"/>
      <c r="S123" s="23">
        <v>107</v>
      </c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7"/>
      <c r="AM123" s="47"/>
      <c r="AN123" s="10" t="str">
        <f>IF($Z123="","",IF(OR($V123&lt;2.7,$V123&gt;90),"Age OOR",VLOOKUP(AN$14&amp;"-int-"&amp;$E123,Equations!$G:$I,3,0)+VLOOKUP(AN$14&amp;"-sexo-"&amp;$E123,Equations!$G:$I,3,0)*$U123+VLOOKUP(AN$14&amp;"-edad-"&amp;$E123,Equations!$G:$I,3,0)*$V123+VLOOKUP(AN$14&amp;"-est-"&amp;$E123,Equations!$G:$I,3,0)*(1/$W123)+VLOOKUP(AN$14&amp;"-imc-"&amp;$E123,Equations!$G:$I,3,0)*(1/$Q123)))</f>
        <v/>
      </c>
      <c r="AO123" s="10" t="str">
        <f>IF($Z123="","",IF(OR($V123&lt;2.7,$V123&gt;90),"Age OOR",AN123-1.6449*VLOOKUP(AN$14&amp;"-rse-"&amp;$E123,Equations!$G:$I,3,0)))</f>
        <v/>
      </c>
      <c r="AP123" s="10" t="str">
        <f>IF($Z123="","",IF(OR($V123&lt;2.7,$V123&gt;90),"Age OOR",AN123+1.6449*VLOOKUP(AN$14&amp;"-rse-"&amp;$E123,Equations!$G:$I,3,0)))</f>
        <v/>
      </c>
      <c r="AQ123" s="10" t="str">
        <f t="shared" si="38"/>
        <v/>
      </c>
      <c r="AR123" s="10" t="str">
        <f>IF($Z123="","",IF(OR($V123&lt;2.7,$V123&gt;90),"Age OOR",($Z123-AN123)/VLOOKUP(AN$14&amp;"-rse-"&amp;$E123,Equations!$G:$I,3,0)))</f>
        <v/>
      </c>
      <c r="AS123" s="10" t="str">
        <f>IF($AA123="","",IF(OR($V123&lt;2.7,$V123&gt;90),"Age OOR",VLOOKUP(AS$14&amp;"-int-"&amp;$F123,Equations!$G:$I,3,0)+VLOOKUP(AS$14&amp;"-sexo-"&amp;$F123,Equations!$G:$I,3,0)*$U123+VLOOKUP(AS$14&amp;"-edad-"&amp;$F123,Equations!$G:$I,3,0)*$V123+VLOOKUP(AS$14&amp;"-est-"&amp;$F123,Equations!$G:$I,3,0)*(1/$W123)+VLOOKUP(AS$14&amp;"-imc-"&amp;$F123,Equations!$G:$I,3,0)*(1/$Q123)))</f>
        <v/>
      </c>
      <c r="AT123" s="10" t="str">
        <f>IF($AA123="","",IF(OR($V123&lt;2.7,$V123&gt;90),"Age OOR",AS123-1.6449*VLOOKUP(AS$14&amp;"-rse-"&amp;$F123,Equations!$G:$I,3,0)))</f>
        <v/>
      </c>
      <c r="AU123" s="10" t="str">
        <f>IF($AA123="","",IF(OR($V123&lt;2.7,$V123&gt;90),"Age OOR",AS123+1.6449*VLOOKUP(AS$14&amp;"-rse-"&amp;$F123,Equations!$G:$I,3,0)))</f>
        <v/>
      </c>
      <c r="AV123" s="10" t="str">
        <f t="shared" si="39"/>
        <v/>
      </c>
      <c r="AW123" s="10" t="str">
        <f>IF($AA123="","",IF(OR($V123&lt;2.7,$V123&gt;90),"Age OOR",($AA123-AS123)/VLOOKUP(AS$14&amp;"-rse-"&amp;$F123,Equations!$G:$I,3,0)))</f>
        <v/>
      </c>
      <c r="AX123" s="10" t="str">
        <f>IF($AB123="","",IF(OR($V123&lt;2.7,$V123&gt;90),"Age OOR",VLOOKUP(AX$14&amp;"-int-"&amp;$G123,Equations!$G:$I,3,0)+VLOOKUP(AX$14&amp;"-sexo-"&amp;$G123,Equations!$G:$I,3,0)*$U123+VLOOKUP(AX$14&amp;"-edad-"&amp;$G123,Equations!$G:$I,3,0)*$V123+VLOOKUP(AX$14&amp;"-est-"&amp;$G123,Equations!$G:$I,3,0)*(1/$W123)+VLOOKUP(AX$14&amp;"-imc-"&amp;$G123,Equations!$G:$I,3,0)*(1/$Q123)))</f>
        <v/>
      </c>
      <c r="AY123" s="10" t="str">
        <f>IF($AB123="","",IF(OR($V123&lt;2.7,$V123&gt;90),"Age OOR",AX123-1.6449*VLOOKUP(AX$14&amp;"-rse-"&amp;$G123,Equations!$G:$I,3,0)))</f>
        <v/>
      </c>
      <c r="AZ123" s="10" t="str">
        <f>IF($AB123="","",IF(OR($V123&lt;2.7,$V123&gt;90),"Age OOR",AX123+1.6449*VLOOKUP(AX$14&amp;"-rse-"&amp;$G123,Equations!$G:$I,3,0)))</f>
        <v/>
      </c>
      <c r="BA123" s="10" t="str">
        <f t="shared" si="40"/>
        <v/>
      </c>
      <c r="BB123" s="10" t="str">
        <f>IF($AB123="","",IF(OR($V123&lt;2.7,$V123&gt;90),"Age OOR",($AB123-AX123)/VLOOKUP(AX$14&amp;"-rse-"&amp;$G123,Equations!$G:$I,3,0)))</f>
        <v/>
      </c>
      <c r="BC123" s="10" t="str">
        <f>IF($AC123="","",IF(OR($V123&lt;2.7,$V123&gt;90),"Age OOR",VLOOKUP(BC$14&amp;"-int-"&amp;$H123,Equations!$G:$I,3,0)+VLOOKUP(BC$14&amp;"-sexo-"&amp;$H123,Equations!$G:$I,3,0)*$U123+VLOOKUP(BC$14&amp;"-edad-"&amp;$H123,Equations!$G:$I,3,0)*$V123+VLOOKUP(BC$14&amp;"-est-"&amp;$H123,Equations!$G:$I,3,0)*(1/$W123)+VLOOKUP(BC$14&amp;"-imc-"&amp;$H123,Equations!$G:$I,3,0)*(1/$Q123)))</f>
        <v/>
      </c>
      <c r="BD123" s="10" t="str">
        <f>IF($AC123="","",IF(OR($V123&lt;2.7,$V123&gt;90),"Age OOR",BC123-1.6449*VLOOKUP(BC$14&amp;"-rse-"&amp;$H123,Equations!$G:$I,3,0)))</f>
        <v/>
      </c>
      <c r="BE123" s="10" t="str">
        <f>IF($AC123="","",IF(OR($V123&lt;2.7,$V123&gt;90),"Age OOR",BC123+1.6449*VLOOKUP(BC$14&amp;"-rse-"&amp;$H123,Equations!$G:$I,3,0)))</f>
        <v/>
      </c>
      <c r="BF123" s="10" t="str">
        <f t="shared" si="41"/>
        <v/>
      </c>
      <c r="BG123" s="10" t="str">
        <f>IF($AC123="","",IF(OR($V123&lt;2.7,$V123&gt;90),"Age OOR",($AC123-BC123)/VLOOKUP(BC$14&amp;"-rse-"&amp;$H123,Equations!$G:$I,3,0)))</f>
        <v/>
      </c>
      <c r="BH123" s="10" t="str">
        <f>IF($AD123="","",IF(OR($V123&lt;2.7,$V123&gt;90),"Age OOR",VLOOKUP(BH$14&amp;"-int-"&amp;$I123,Equations!$G:$I,3,0)+VLOOKUP(BH$14&amp;"-sexo-"&amp;$I123,Equations!$G:$I,3,0)*$U123+VLOOKUP(BH$14&amp;"-edad-"&amp;$I123,Equations!$G:$I,3,0)*$V123+VLOOKUP(BH$14&amp;"-est-"&amp;$I123,Equations!$G:$I,3,0)*(1/$W123)+VLOOKUP(BH$14&amp;"-imc-"&amp;$I123,Equations!$G:$I,3,0)*(1/$Q123)))</f>
        <v/>
      </c>
      <c r="BI123" s="10" t="str">
        <f>IF($AD123="","",IF(OR($V123&lt;2.7,$V123&gt;90),"Age OOR",BH123-1.6449*VLOOKUP(BH$14&amp;"-rse-"&amp;$I123,Equations!$G:$I,3,0)))</f>
        <v/>
      </c>
      <c r="BJ123" s="10" t="str">
        <f>IF($AD123="","",IF(OR($V123&lt;2.7,$V123&gt;90),"Age OOR",BH123+1.6449*VLOOKUP(BH$14&amp;"-rse-"&amp;$I123,Equations!$G:$I,3,0)))</f>
        <v/>
      </c>
      <c r="BK123" s="10" t="str">
        <f t="shared" si="42"/>
        <v/>
      </c>
      <c r="BL123" s="10" t="str">
        <f>IF($AD123="","",IF(OR($V123&lt;2.7,$V123&gt;90),"Age OOR",($AD123-BH123)/VLOOKUP(BH$14&amp;"-rse-"&amp;$I123,Equations!$G:$I,3,0)))</f>
        <v/>
      </c>
      <c r="BM123" s="10" t="str">
        <f>IF($AE123="","",IF(OR($V123&lt;2.7,$V123&gt;90),"Age OOR",VLOOKUP(BM$14&amp;"-int-"&amp;$J123,Equations!$G:$I,3,0)+VLOOKUP(BM$14&amp;"-sexo-"&amp;$J123,Equations!$G:$I,3,0)*$U123+VLOOKUP(BM$14&amp;"-edad-"&amp;$J123,Equations!$G:$I,3,0)*$V123+VLOOKUP(BM$14&amp;"-est-"&amp;$J123,Equations!$G:$I,3,0)*(1/$W123)+VLOOKUP(BM$14&amp;"-imc-"&amp;$J123,Equations!$G:$I,3,0)*(1/$Q123)))</f>
        <v/>
      </c>
      <c r="BN123" s="10" t="str">
        <f>IF($AE123="","",IF(OR($V123&lt;2.7,$V123&gt;90),"Age OOR",BM123-1.6449*VLOOKUP(BM$14&amp;"-rse-"&amp;$J123,Equations!$G:$I,3,0)))</f>
        <v/>
      </c>
      <c r="BO123" s="10" t="str">
        <f>IF($AE123="","",IF(OR($V123&lt;2.7,$V123&gt;90),"Age OOR",BM123+1.6449*VLOOKUP(BM$14&amp;"-rse-"&amp;$J123,Equations!$G:$I,3,0)))</f>
        <v/>
      </c>
      <c r="BP123" s="10" t="str">
        <f t="shared" si="43"/>
        <v/>
      </c>
      <c r="BQ123" s="10" t="str">
        <f>IF($AE123="","",IF(OR($V123&lt;2.7,$V123&gt;90),"Age OOR",($AE123-BM123)/VLOOKUP(BM$14&amp;"-rse-"&amp;$J123,Equations!$G:$I,3,0)))</f>
        <v/>
      </c>
      <c r="BR123" s="10" t="str">
        <f>IF($AF123="","",IF(OR($V123&lt;2.7,$V123&gt;90),"Age OOR",VLOOKUP(BR$14&amp;"-int-"&amp;$K123,Equations!$G:$I,3,0)+VLOOKUP(BR$14&amp;"-sexo-"&amp;$K123,Equations!$G:$I,3,0)*$U123+VLOOKUP(BR$14&amp;"-edad-"&amp;$K123,Equations!$G:$I,3,0)*$V123+VLOOKUP(BR$14&amp;"-est-"&amp;$K123,Equations!$G:$I,3,0)*(1/$W123)+VLOOKUP(BR$14&amp;"-imc-"&amp;$K123,Equations!$G:$I,3,0)*(1/$Q123)))</f>
        <v/>
      </c>
      <c r="BS123" s="10" t="str">
        <f>IF($AF123="","",IF(OR($V123&lt;2.7,$V123&gt;90),"Age OOR",BR123-1.6449*VLOOKUP(BR$14&amp;"-rse-"&amp;$K123,Equations!$G:$I,3,0)))</f>
        <v/>
      </c>
      <c r="BT123" s="10" t="str">
        <f>IF($AF123="","",IF(OR($V123&lt;2.7,$V123&gt;90),"Age OOR",BR123+1.6449*VLOOKUP(BR$14&amp;"-rse-"&amp;$K123,Equations!$G:$I,3,0)))</f>
        <v/>
      </c>
      <c r="BU123" s="10" t="str">
        <f t="shared" si="44"/>
        <v/>
      </c>
      <c r="BV123" s="10" t="str">
        <f>IF($AF123="","",IF(OR($V123&lt;2.7,$V123&gt;90),"Age OOR",($AF123-BR123)/VLOOKUP(BR$14&amp;"-rse-"&amp;$K123,Equations!$G:$I,3,0)))</f>
        <v/>
      </c>
      <c r="BW123" s="10" t="str">
        <f>IF($AG123="","",IF(OR($V123&lt;2.7,$V123&gt;90),"Age OOR",VLOOKUP(BW$14&amp;"-int-"&amp;$L123,Equations!$G:$I,3,0)+VLOOKUP(BW$14&amp;"-sexo-"&amp;$L123,Equations!$G:$I,3,0)*$U123+VLOOKUP(BW$14&amp;"-edad-"&amp;$L123,Equations!$G:$I,3,0)*$V123+VLOOKUP(BW$14&amp;"-est-"&amp;$L123,Equations!$G:$I,3,0)*(1/$W123)+VLOOKUP(BW$14&amp;"-imc-"&amp;$L123,Equations!$G:$I,3,0)*(1/$Q123)))</f>
        <v/>
      </c>
      <c r="BX123" s="10" t="str">
        <f>IF($AG123="","",IF(OR($V123&lt;2.7,$V123&gt;90),"Age OOR",BW123-1.6449*VLOOKUP(BW$14&amp;"-rse-"&amp;$L123,Equations!$G:$I,3,0)))</f>
        <v/>
      </c>
      <c r="BY123" s="10" t="str">
        <f>IF($AG123="","",IF(OR($V123&lt;2.7,$V123&gt;90),"Age OOR",BW123+1.6449*VLOOKUP(BW$14&amp;"-rse-"&amp;$L123,Equations!$G:$I,3,0)))</f>
        <v/>
      </c>
      <c r="BZ123" s="10" t="str">
        <f t="shared" si="45"/>
        <v/>
      </c>
      <c r="CA123" s="10" t="str">
        <f>IF($AG123="","",IF(OR($V123&lt;2.7,$V123&gt;90),"Age OOR",($AG123-BW123)/VLOOKUP(BW$14&amp;"-rse-"&amp;$L123,Equations!$G:$I,3,0)))</f>
        <v/>
      </c>
      <c r="CB123" s="10" t="str">
        <f>IF($AH123="","",IF(OR($V123&lt;2.7,$V123&gt;90),"Age OOR",VLOOKUP(CB$14&amp;"-int-"&amp;$M123,Equations!$G:$I,3,0)+VLOOKUP(CB$14&amp;"-sexo-"&amp;$M123,Equations!$G:$I,3,0)*$U123+VLOOKUP(CB$14&amp;"-edad-"&amp;$M123,Equations!$G:$I,3,0)*$V123+VLOOKUP(CB$14&amp;"-est-"&amp;$M123,Equations!$G:$I,3,0)*(1/$W123)+VLOOKUP(CB$14&amp;"-imc-"&amp;$M123,Equations!$G:$I,3,0)*(1/$Q123)))</f>
        <v/>
      </c>
      <c r="CC123" s="10" t="str">
        <f>IF($AH123="","",IF(OR($V123&lt;2.7,$V123&gt;90),"Age OOR",CB123-1.6449*VLOOKUP(CB$14&amp;"-rse-"&amp;$M123,Equations!$G:$I,3,0)))</f>
        <v/>
      </c>
      <c r="CD123" s="10" t="str">
        <f>IF($AH123="","",IF(OR($V123&lt;2.7,$V123&gt;90),"Age OOR",CB123+1.6449*VLOOKUP(CB$14&amp;"-rse-"&amp;$M123,Equations!$G:$I,3,0)))</f>
        <v/>
      </c>
      <c r="CE123" s="10" t="str">
        <f t="shared" si="46"/>
        <v/>
      </c>
      <c r="CF123" s="10" t="str">
        <f>IF($AH123="","",IF(OR($V123&lt;2.7,$V123&gt;90),"Age OOR",($AH123-CB123)/VLOOKUP(CB$14&amp;"-rse-"&amp;$M123,Equations!$G:$I,3,0)))</f>
        <v/>
      </c>
      <c r="CG123" s="10" t="str">
        <f>IF($AI123="","",IF(OR($V123&lt;2.7,$V123&gt;90),"Age OOR",VLOOKUP(CG$14&amp;"-int-"&amp;$N123,Equations!$G:$I,3,0)+VLOOKUP(CG$14&amp;"-sexo-"&amp;$N123,Equations!$G:$I,3,0)*$U123+VLOOKUP(CG$14&amp;"-edad-"&amp;$N123,Equations!$G:$I,3,0)*$V123+VLOOKUP(CG$14&amp;"-est-"&amp;$N123,Equations!$G:$I,3,0)*(1/$W123)+VLOOKUP(CG$14&amp;"-imc-"&amp;$N123,Equations!$G:$I,3,0)*(1/$Q123)))</f>
        <v/>
      </c>
      <c r="CH123" s="10" t="str">
        <f>IF($AI123="","",IF(OR($V123&lt;2.7,$V123&gt;90),"Age OOR",CG123-1.6449*VLOOKUP(CG$14&amp;"-rse-"&amp;$N123,Equations!$G:$I,3,0)))</f>
        <v/>
      </c>
      <c r="CI123" s="10" t="str">
        <f>IF($AI123="","",IF(OR($V123&lt;2.7,$V123&gt;90),"Age OOR",CG123+1.6449*VLOOKUP(CG$14&amp;"-rse-"&amp;$N123,Equations!$G:$I,3,0)))</f>
        <v/>
      </c>
      <c r="CJ123" s="10" t="str">
        <f t="shared" si="47"/>
        <v/>
      </c>
      <c r="CK123" s="10" t="str">
        <f>IF($AI123="","",IF(OR($V123&lt;2.7,$V123&gt;90),"Age OOR",($AI123-CG123)/VLOOKUP(CG$14&amp;"-rse-"&amp;$N123,Equations!$G:$I,3,0)))</f>
        <v/>
      </c>
      <c r="CL123" s="10" t="str">
        <f>IF($AJ123="","",IF(OR($V123&lt;2.7,$V123&gt;90),"Age OOR",VLOOKUP(CL$14&amp;"-int-"&amp;$O123,Equations!$G:$I,3,0)+VLOOKUP(CL$14&amp;"-sexo-"&amp;$O123,Equations!$G:$I,3,0)*$U123+VLOOKUP(CL$14&amp;"-edad-"&amp;$O123,Equations!$G:$I,3,0)*$V123+VLOOKUP(CL$14&amp;"-est-"&amp;$O123,Equations!$G:$I,3,0)*(1/$W123)+VLOOKUP(CL$14&amp;"-imc-"&amp;$O123,Equations!$G:$I,3,0)*(1/$Q123)))</f>
        <v/>
      </c>
      <c r="CM123" s="10" t="str">
        <f>IF($AJ123="","",IF(OR($V123&lt;2.7,$V123&gt;90),"Age OOR",CL123-1.6449*VLOOKUP(CL$14&amp;"-rse-"&amp;$O123,Equations!$G:$I,3,0)))</f>
        <v/>
      </c>
      <c r="CN123" s="10" t="str">
        <f>IF($AJ123="","",IF(OR($V123&lt;2.7,$V123&gt;90),"Age OOR",CL123+1.6449*VLOOKUP(CL$14&amp;"-rse-"&amp;$O123,Equations!$G:$I,3,0)))</f>
        <v/>
      </c>
      <c r="CO123" s="10" t="str">
        <f t="shared" si="48"/>
        <v/>
      </c>
      <c r="CP123" s="10" t="str">
        <f>IF($AJ123="","",IF(OR($V123&lt;2.7,$V123&gt;90),"Age OOR",($AJ123-CL123)/VLOOKUP(CL$14&amp;"-rse-"&amp;$O123,Equations!$G:$I,3,0)))</f>
        <v/>
      </c>
      <c r="CQ123" s="10" t="str">
        <f>IF($AK123="","",IF(OR($V123&lt;2.7,$V123&gt;90),"Age OOR",EXP(VLOOKUP(CQ$14&amp;"-int-"&amp;$P123,Equations!$G:$I,3,0)+VLOOKUP(CQ$14&amp;"-sexo-"&amp;$P123,Equations!$G:$I,3,0)*$U123+VLOOKUP(CQ$14&amp;"-edad-"&amp;$P123,Equations!$G:$I,3,0)*$V123+VLOOKUP(CQ$14&amp;"-est-"&amp;$P123,Equations!$G:$I,3,0)*(1/$W123)+VLOOKUP(CQ$14&amp;"-imc-"&amp;$P123,Equations!$G:$I,3,0)*(1/$Q123))))</f>
        <v/>
      </c>
      <c r="CR123" s="10" t="str">
        <f>IF($AK123="","",IF(OR($V123&lt;2.7,$V123&gt;90),"Age OOR",EXP(LN(CQ123)-1.6449*VLOOKUP(CQ$14&amp;"-rse-"&amp;$P123,Equations!$G:$I,3,0))))</f>
        <v/>
      </c>
      <c r="CS123" s="10" t="str">
        <f>IF($AK123="","",IF(OR($V123&lt;2.7,$V123&gt;90),"Age OOR",EXP(LN(CQ123)+1.6449*VLOOKUP(CQ$14&amp;"-rse-"&amp;$P123,Equations!$G:$I,3,0))))</f>
        <v/>
      </c>
      <c r="CT123" s="10" t="str">
        <f t="shared" si="49"/>
        <v/>
      </c>
      <c r="CU123" s="10" t="str">
        <f>IF($AK123="","",IF(OR($V123&lt;2.7,$V123&gt;90),"Age OOR",(LN($AK123)-LN(CQ123))/VLOOKUP(CQ$14&amp;"-rse-"&amp;$P123,Equations!$G:$I,3,0)))</f>
        <v/>
      </c>
      <c r="CV123" s="47"/>
    </row>
    <row r="124" spans="5:125" x14ac:dyDescent="0.2">
      <c r="E124" s="23" t="str">
        <f t="shared" si="25"/>
        <v>Age out of range</v>
      </c>
      <c r="F124" s="23" t="str">
        <f t="shared" si="26"/>
        <v>Age out of range</v>
      </c>
      <c r="G124" s="23" t="str">
        <f t="shared" si="27"/>
        <v>Age out of range</v>
      </c>
      <c r="H124" s="23" t="str">
        <f t="shared" si="28"/>
        <v>Age out of range</v>
      </c>
      <c r="I124" s="23" t="str">
        <f t="shared" si="29"/>
        <v>Age out of range</v>
      </c>
      <c r="J124" s="23" t="str">
        <f t="shared" si="30"/>
        <v>Age out of range</v>
      </c>
      <c r="K124" s="23" t="str">
        <f t="shared" si="31"/>
        <v>Age out of range</v>
      </c>
      <c r="L124" s="23" t="str">
        <f t="shared" si="32"/>
        <v>Age out of range</v>
      </c>
      <c r="M124" s="23" t="str">
        <f t="shared" si="33"/>
        <v>Age out of range</v>
      </c>
      <c r="N124" s="23" t="str">
        <f t="shared" si="34"/>
        <v>Age out of range</v>
      </c>
      <c r="O124" s="23" t="str">
        <f t="shared" si="35"/>
        <v>Age out of range</v>
      </c>
      <c r="P124" s="23" t="str">
        <f t="shared" si="36"/>
        <v>Age out of range</v>
      </c>
      <c r="Q124" s="23" t="e">
        <f t="shared" si="37"/>
        <v>#DIV/0!</v>
      </c>
      <c r="R124" s="17"/>
      <c r="S124" s="23">
        <v>108</v>
      </c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7"/>
      <c r="AM124" s="47"/>
      <c r="AN124" s="10" t="str">
        <f>IF($Z124="","",IF(OR($V124&lt;2.7,$V124&gt;90),"Age OOR",VLOOKUP(AN$14&amp;"-int-"&amp;$E124,Equations!$G:$I,3,0)+VLOOKUP(AN$14&amp;"-sexo-"&amp;$E124,Equations!$G:$I,3,0)*$U124+VLOOKUP(AN$14&amp;"-edad-"&amp;$E124,Equations!$G:$I,3,0)*$V124+VLOOKUP(AN$14&amp;"-est-"&amp;$E124,Equations!$G:$I,3,0)*(1/$W124)+VLOOKUP(AN$14&amp;"-imc-"&amp;$E124,Equations!$G:$I,3,0)*(1/$Q124)))</f>
        <v/>
      </c>
      <c r="AO124" s="10" t="str">
        <f>IF($Z124="","",IF(OR($V124&lt;2.7,$V124&gt;90),"Age OOR",AN124-1.6449*VLOOKUP(AN$14&amp;"-rse-"&amp;$E124,Equations!$G:$I,3,0)))</f>
        <v/>
      </c>
      <c r="AP124" s="10" t="str">
        <f>IF($Z124="","",IF(OR($V124&lt;2.7,$V124&gt;90),"Age OOR",AN124+1.6449*VLOOKUP(AN$14&amp;"-rse-"&amp;$E124,Equations!$G:$I,3,0)))</f>
        <v/>
      </c>
      <c r="AQ124" s="10" t="str">
        <f t="shared" si="38"/>
        <v/>
      </c>
      <c r="AR124" s="10" t="str">
        <f>IF($Z124="","",IF(OR($V124&lt;2.7,$V124&gt;90),"Age OOR",($Z124-AN124)/VLOOKUP(AN$14&amp;"-rse-"&amp;$E124,Equations!$G:$I,3,0)))</f>
        <v/>
      </c>
      <c r="AS124" s="10" t="str">
        <f>IF($AA124="","",IF(OR($V124&lt;2.7,$V124&gt;90),"Age OOR",VLOOKUP(AS$14&amp;"-int-"&amp;$F124,Equations!$G:$I,3,0)+VLOOKUP(AS$14&amp;"-sexo-"&amp;$F124,Equations!$G:$I,3,0)*$U124+VLOOKUP(AS$14&amp;"-edad-"&amp;$F124,Equations!$G:$I,3,0)*$V124+VLOOKUP(AS$14&amp;"-est-"&amp;$F124,Equations!$G:$I,3,0)*(1/$W124)+VLOOKUP(AS$14&amp;"-imc-"&amp;$F124,Equations!$G:$I,3,0)*(1/$Q124)))</f>
        <v/>
      </c>
      <c r="AT124" s="10" t="str">
        <f>IF($AA124="","",IF(OR($V124&lt;2.7,$V124&gt;90),"Age OOR",AS124-1.6449*VLOOKUP(AS$14&amp;"-rse-"&amp;$F124,Equations!$G:$I,3,0)))</f>
        <v/>
      </c>
      <c r="AU124" s="10" t="str">
        <f>IF($AA124="","",IF(OR($V124&lt;2.7,$V124&gt;90),"Age OOR",AS124+1.6449*VLOOKUP(AS$14&amp;"-rse-"&amp;$F124,Equations!$G:$I,3,0)))</f>
        <v/>
      </c>
      <c r="AV124" s="10" t="str">
        <f t="shared" si="39"/>
        <v/>
      </c>
      <c r="AW124" s="10" t="str">
        <f>IF($AA124="","",IF(OR($V124&lt;2.7,$V124&gt;90),"Age OOR",($AA124-AS124)/VLOOKUP(AS$14&amp;"-rse-"&amp;$F124,Equations!$G:$I,3,0)))</f>
        <v/>
      </c>
      <c r="AX124" s="10" t="str">
        <f>IF($AB124="","",IF(OR($V124&lt;2.7,$V124&gt;90),"Age OOR",VLOOKUP(AX$14&amp;"-int-"&amp;$G124,Equations!$G:$I,3,0)+VLOOKUP(AX$14&amp;"-sexo-"&amp;$G124,Equations!$G:$I,3,0)*$U124+VLOOKUP(AX$14&amp;"-edad-"&amp;$G124,Equations!$G:$I,3,0)*$V124+VLOOKUP(AX$14&amp;"-est-"&amp;$G124,Equations!$G:$I,3,0)*(1/$W124)+VLOOKUP(AX$14&amp;"-imc-"&amp;$G124,Equations!$G:$I,3,0)*(1/$Q124)))</f>
        <v/>
      </c>
      <c r="AY124" s="10" t="str">
        <f>IF($AB124="","",IF(OR($V124&lt;2.7,$V124&gt;90),"Age OOR",AX124-1.6449*VLOOKUP(AX$14&amp;"-rse-"&amp;$G124,Equations!$G:$I,3,0)))</f>
        <v/>
      </c>
      <c r="AZ124" s="10" t="str">
        <f>IF($AB124="","",IF(OR($V124&lt;2.7,$V124&gt;90),"Age OOR",AX124+1.6449*VLOOKUP(AX$14&amp;"-rse-"&amp;$G124,Equations!$G:$I,3,0)))</f>
        <v/>
      </c>
      <c r="BA124" s="10" t="str">
        <f t="shared" si="40"/>
        <v/>
      </c>
      <c r="BB124" s="10" t="str">
        <f>IF($AB124="","",IF(OR($V124&lt;2.7,$V124&gt;90),"Age OOR",($AB124-AX124)/VLOOKUP(AX$14&amp;"-rse-"&amp;$G124,Equations!$G:$I,3,0)))</f>
        <v/>
      </c>
      <c r="BC124" s="10" t="str">
        <f>IF($AC124="","",IF(OR($V124&lt;2.7,$V124&gt;90),"Age OOR",VLOOKUP(BC$14&amp;"-int-"&amp;$H124,Equations!$G:$I,3,0)+VLOOKUP(BC$14&amp;"-sexo-"&amp;$H124,Equations!$G:$I,3,0)*$U124+VLOOKUP(BC$14&amp;"-edad-"&amp;$H124,Equations!$G:$I,3,0)*$V124+VLOOKUP(BC$14&amp;"-est-"&amp;$H124,Equations!$G:$I,3,0)*(1/$W124)+VLOOKUP(BC$14&amp;"-imc-"&amp;$H124,Equations!$G:$I,3,0)*(1/$Q124)))</f>
        <v/>
      </c>
      <c r="BD124" s="10" t="str">
        <f>IF($AC124="","",IF(OR($V124&lt;2.7,$V124&gt;90),"Age OOR",BC124-1.6449*VLOOKUP(BC$14&amp;"-rse-"&amp;$H124,Equations!$G:$I,3,0)))</f>
        <v/>
      </c>
      <c r="BE124" s="10" t="str">
        <f>IF($AC124="","",IF(OR($V124&lt;2.7,$V124&gt;90),"Age OOR",BC124+1.6449*VLOOKUP(BC$14&amp;"-rse-"&amp;$H124,Equations!$G:$I,3,0)))</f>
        <v/>
      </c>
      <c r="BF124" s="10" t="str">
        <f t="shared" si="41"/>
        <v/>
      </c>
      <c r="BG124" s="10" t="str">
        <f>IF($AC124="","",IF(OR($V124&lt;2.7,$V124&gt;90),"Age OOR",($AC124-BC124)/VLOOKUP(BC$14&amp;"-rse-"&amp;$H124,Equations!$G:$I,3,0)))</f>
        <v/>
      </c>
      <c r="BH124" s="10" t="str">
        <f>IF($AD124="","",IF(OR($V124&lt;2.7,$V124&gt;90),"Age OOR",VLOOKUP(BH$14&amp;"-int-"&amp;$I124,Equations!$G:$I,3,0)+VLOOKUP(BH$14&amp;"-sexo-"&amp;$I124,Equations!$G:$I,3,0)*$U124+VLOOKUP(BH$14&amp;"-edad-"&amp;$I124,Equations!$G:$I,3,0)*$V124+VLOOKUP(BH$14&amp;"-est-"&amp;$I124,Equations!$G:$I,3,0)*(1/$W124)+VLOOKUP(BH$14&amp;"-imc-"&amp;$I124,Equations!$G:$I,3,0)*(1/$Q124)))</f>
        <v/>
      </c>
      <c r="BI124" s="10" t="str">
        <f>IF($AD124="","",IF(OR($V124&lt;2.7,$V124&gt;90),"Age OOR",BH124-1.6449*VLOOKUP(BH$14&amp;"-rse-"&amp;$I124,Equations!$G:$I,3,0)))</f>
        <v/>
      </c>
      <c r="BJ124" s="10" t="str">
        <f>IF($AD124="","",IF(OR($V124&lt;2.7,$V124&gt;90),"Age OOR",BH124+1.6449*VLOOKUP(BH$14&amp;"-rse-"&amp;$I124,Equations!$G:$I,3,0)))</f>
        <v/>
      </c>
      <c r="BK124" s="10" t="str">
        <f t="shared" si="42"/>
        <v/>
      </c>
      <c r="BL124" s="10" t="str">
        <f>IF($AD124="","",IF(OR($V124&lt;2.7,$V124&gt;90),"Age OOR",($AD124-BH124)/VLOOKUP(BH$14&amp;"-rse-"&amp;$I124,Equations!$G:$I,3,0)))</f>
        <v/>
      </c>
      <c r="BM124" s="10" t="str">
        <f>IF($AE124="","",IF(OR($V124&lt;2.7,$V124&gt;90),"Age OOR",VLOOKUP(BM$14&amp;"-int-"&amp;$J124,Equations!$G:$I,3,0)+VLOOKUP(BM$14&amp;"-sexo-"&amp;$J124,Equations!$G:$I,3,0)*$U124+VLOOKUP(BM$14&amp;"-edad-"&amp;$J124,Equations!$G:$I,3,0)*$V124+VLOOKUP(BM$14&amp;"-est-"&amp;$J124,Equations!$G:$I,3,0)*(1/$W124)+VLOOKUP(BM$14&amp;"-imc-"&amp;$J124,Equations!$G:$I,3,0)*(1/$Q124)))</f>
        <v/>
      </c>
      <c r="BN124" s="10" t="str">
        <f>IF($AE124="","",IF(OR($V124&lt;2.7,$V124&gt;90),"Age OOR",BM124-1.6449*VLOOKUP(BM$14&amp;"-rse-"&amp;$J124,Equations!$G:$I,3,0)))</f>
        <v/>
      </c>
      <c r="BO124" s="10" t="str">
        <f>IF($AE124="","",IF(OR($V124&lt;2.7,$V124&gt;90),"Age OOR",BM124+1.6449*VLOOKUP(BM$14&amp;"-rse-"&amp;$J124,Equations!$G:$I,3,0)))</f>
        <v/>
      </c>
      <c r="BP124" s="10" t="str">
        <f t="shared" si="43"/>
        <v/>
      </c>
      <c r="BQ124" s="10" t="str">
        <f>IF($AE124="","",IF(OR($V124&lt;2.7,$V124&gt;90),"Age OOR",($AE124-BM124)/VLOOKUP(BM$14&amp;"-rse-"&amp;$J124,Equations!$G:$I,3,0)))</f>
        <v/>
      </c>
      <c r="BR124" s="10" t="str">
        <f>IF($AF124="","",IF(OR($V124&lt;2.7,$V124&gt;90),"Age OOR",VLOOKUP(BR$14&amp;"-int-"&amp;$K124,Equations!$G:$I,3,0)+VLOOKUP(BR$14&amp;"-sexo-"&amp;$K124,Equations!$G:$I,3,0)*$U124+VLOOKUP(BR$14&amp;"-edad-"&amp;$K124,Equations!$G:$I,3,0)*$V124+VLOOKUP(BR$14&amp;"-est-"&amp;$K124,Equations!$G:$I,3,0)*(1/$W124)+VLOOKUP(BR$14&amp;"-imc-"&amp;$K124,Equations!$G:$I,3,0)*(1/$Q124)))</f>
        <v/>
      </c>
      <c r="BS124" s="10" t="str">
        <f>IF($AF124="","",IF(OR($V124&lt;2.7,$V124&gt;90),"Age OOR",BR124-1.6449*VLOOKUP(BR$14&amp;"-rse-"&amp;$K124,Equations!$G:$I,3,0)))</f>
        <v/>
      </c>
      <c r="BT124" s="10" t="str">
        <f>IF($AF124="","",IF(OR($V124&lt;2.7,$V124&gt;90),"Age OOR",BR124+1.6449*VLOOKUP(BR$14&amp;"-rse-"&amp;$K124,Equations!$G:$I,3,0)))</f>
        <v/>
      </c>
      <c r="BU124" s="10" t="str">
        <f t="shared" si="44"/>
        <v/>
      </c>
      <c r="BV124" s="10" t="str">
        <f>IF($AF124="","",IF(OR($V124&lt;2.7,$V124&gt;90),"Age OOR",($AF124-BR124)/VLOOKUP(BR$14&amp;"-rse-"&amp;$K124,Equations!$G:$I,3,0)))</f>
        <v/>
      </c>
      <c r="BW124" s="10" t="str">
        <f>IF($AG124="","",IF(OR($V124&lt;2.7,$V124&gt;90),"Age OOR",VLOOKUP(BW$14&amp;"-int-"&amp;$L124,Equations!$G:$I,3,0)+VLOOKUP(BW$14&amp;"-sexo-"&amp;$L124,Equations!$G:$I,3,0)*$U124+VLOOKUP(BW$14&amp;"-edad-"&amp;$L124,Equations!$G:$I,3,0)*$V124+VLOOKUP(BW$14&amp;"-est-"&amp;$L124,Equations!$G:$I,3,0)*(1/$W124)+VLOOKUP(BW$14&amp;"-imc-"&amp;$L124,Equations!$G:$I,3,0)*(1/$Q124)))</f>
        <v/>
      </c>
      <c r="BX124" s="10" t="str">
        <f>IF($AG124="","",IF(OR($V124&lt;2.7,$V124&gt;90),"Age OOR",BW124-1.6449*VLOOKUP(BW$14&amp;"-rse-"&amp;$L124,Equations!$G:$I,3,0)))</f>
        <v/>
      </c>
      <c r="BY124" s="10" t="str">
        <f>IF($AG124="","",IF(OR($V124&lt;2.7,$V124&gt;90),"Age OOR",BW124+1.6449*VLOOKUP(BW$14&amp;"-rse-"&amp;$L124,Equations!$G:$I,3,0)))</f>
        <v/>
      </c>
      <c r="BZ124" s="10" t="str">
        <f t="shared" si="45"/>
        <v/>
      </c>
      <c r="CA124" s="10" t="str">
        <f>IF($AG124="","",IF(OR($V124&lt;2.7,$V124&gt;90),"Age OOR",($AG124-BW124)/VLOOKUP(BW$14&amp;"-rse-"&amp;$L124,Equations!$G:$I,3,0)))</f>
        <v/>
      </c>
      <c r="CB124" s="10" t="str">
        <f>IF($AH124="","",IF(OR($V124&lt;2.7,$V124&gt;90),"Age OOR",VLOOKUP(CB$14&amp;"-int-"&amp;$M124,Equations!$G:$I,3,0)+VLOOKUP(CB$14&amp;"-sexo-"&amp;$M124,Equations!$G:$I,3,0)*$U124+VLOOKUP(CB$14&amp;"-edad-"&amp;$M124,Equations!$G:$I,3,0)*$V124+VLOOKUP(CB$14&amp;"-est-"&amp;$M124,Equations!$G:$I,3,0)*(1/$W124)+VLOOKUP(CB$14&amp;"-imc-"&amp;$M124,Equations!$G:$I,3,0)*(1/$Q124)))</f>
        <v/>
      </c>
      <c r="CC124" s="10" t="str">
        <f>IF($AH124="","",IF(OR($V124&lt;2.7,$V124&gt;90),"Age OOR",CB124-1.6449*VLOOKUP(CB$14&amp;"-rse-"&amp;$M124,Equations!$G:$I,3,0)))</f>
        <v/>
      </c>
      <c r="CD124" s="10" t="str">
        <f>IF($AH124="","",IF(OR($V124&lt;2.7,$V124&gt;90),"Age OOR",CB124+1.6449*VLOOKUP(CB$14&amp;"-rse-"&amp;$M124,Equations!$G:$I,3,0)))</f>
        <v/>
      </c>
      <c r="CE124" s="10" t="str">
        <f t="shared" si="46"/>
        <v/>
      </c>
      <c r="CF124" s="10" t="str">
        <f>IF($AH124="","",IF(OR($V124&lt;2.7,$V124&gt;90),"Age OOR",($AH124-CB124)/VLOOKUP(CB$14&amp;"-rse-"&amp;$M124,Equations!$G:$I,3,0)))</f>
        <v/>
      </c>
      <c r="CG124" s="10" t="str">
        <f>IF($AI124="","",IF(OR($V124&lt;2.7,$V124&gt;90),"Age OOR",VLOOKUP(CG$14&amp;"-int-"&amp;$N124,Equations!$G:$I,3,0)+VLOOKUP(CG$14&amp;"-sexo-"&amp;$N124,Equations!$G:$I,3,0)*$U124+VLOOKUP(CG$14&amp;"-edad-"&amp;$N124,Equations!$G:$I,3,0)*$V124+VLOOKUP(CG$14&amp;"-est-"&amp;$N124,Equations!$G:$I,3,0)*(1/$W124)+VLOOKUP(CG$14&amp;"-imc-"&amp;$N124,Equations!$G:$I,3,0)*(1/$Q124)))</f>
        <v/>
      </c>
      <c r="CH124" s="10" t="str">
        <f>IF($AI124="","",IF(OR($V124&lt;2.7,$V124&gt;90),"Age OOR",CG124-1.6449*VLOOKUP(CG$14&amp;"-rse-"&amp;$N124,Equations!$G:$I,3,0)))</f>
        <v/>
      </c>
      <c r="CI124" s="10" t="str">
        <f>IF($AI124="","",IF(OR($V124&lt;2.7,$V124&gt;90),"Age OOR",CG124+1.6449*VLOOKUP(CG$14&amp;"-rse-"&amp;$N124,Equations!$G:$I,3,0)))</f>
        <v/>
      </c>
      <c r="CJ124" s="10" t="str">
        <f t="shared" si="47"/>
        <v/>
      </c>
      <c r="CK124" s="10" t="str">
        <f>IF($AI124="","",IF(OR($V124&lt;2.7,$V124&gt;90),"Age OOR",($AI124-CG124)/VLOOKUP(CG$14&amp;"-rse-"&amp;$N124,Equations!$G:$I,3,0)))</f>
        <v/>
      </c>
      <c r="CL124" s="10" t="str">
        <f>IF($AJ124="","",IF(OR($V124&lt;2.7,$V124&gt;90),"Age OOR",VLOOKUP(CL$14&amp;"-int-"&amp;$O124,Equations!$G:$I,3,0)+VLOOKUP(CL$14&amp;"-sexo-"&amp;$O124,Equations!$G:$I,3,0)*$U124+VLOOKUP(CL$14&amp;"-edad-"&amp;$O124,Equations!$G:$I,3,0)*$V124+VLOOKUP(CL$14&amp;"-est-"&amp;$O124,Equations!$G:$I,3,0)*(1/$W124)+VLOOKUP(CL$14&amp;"-imc-"&amp;$O124,Equations!$G:$I,3,0)*(1/$Q124)))</f>
        <v/>
      </c>
      <c r="CM124" s="10" t="str">
        <f>IF($AJ124="","",IF(OR($V124&lt;2.7,$V124&gt;90),"Age OOR",CL124-1.6449*VLOOKUP(CL$14&amp;"-rse-"&amp;$O124,Equations!$G:$I,3,0)))</f>
        <v/>
      </c>
      <c r="CN124" s="10" t="str">
        <f>IF($AJ124="","",IF(OR($V124&lt;2.7,$V124&gt;90),"Age OOR",CL124+1.6449*VLOOKUP(CL$14&amp;"-rse-"&amp;$O124,Equations!$G:$I,3,0)))</f>
        <v/>
      </c>
      <c r="CO124" s="10" t="str">
        <f t="shared" si="48"/>
        <v/>
      </c>
      <c r="CP124" s="10" t="str">
        <f>IF($AJ124="","",IF(OR($V124&lt;2.7,$V124&gt;90),"Age OOR",($AJ124-CL124)/VLOOKUP(CL$14&amp;"-rse-"&amp;$O124,Equations!$G:$I,3,0)))</f>
        <v/>
      </c>
      <c r="CQ124" s="10" t="str">
        <f>IF($AK124="","",IF(OR($V124&lt;2.7,$V124&gt;90),"Age OOR",EXP(VLOOKUP(CQ$14&amp;"-int-"&amp;$P124,Equations!$G:$I,3,0)+VLOOKUP(CQ$14&amp;"-sexo-"&amp;$P124,Equations!$G:$I,3,0)*$U124+VLOOKUP(CQ$14&amp;"-edad-"&amp;$P124,Equations!$G:$I,3,0)*$V124+VLOOKUP(CQ$14&amp;"-est-"&amp;$P124,Equations!$G:$I,3,0)*(1/$W124)+VLOOKUP(CQ$14&amp;"-imc-"&amp;$P124,Equations!$G:$I,3,0)*(1/$Q124))))</f>
        <v/>
      </c>
      <c r="CR124" s="10" t="str">
        <f>IF($AK124="","",IF(OR($V124&lt;2.7,$V124&gt;90),"Age OOR",EXP(LN(CQ124)-1.6449*VLOOKUP(CQ$14&amp;"-rse-"&amp;$P124,Equations!$G:$I,3,0))))</f>
        <v/>
      </c>
      <c r="CS124" s="10" t="str">
        <f>IF($AK124="","",IF(OR($V124&lt;2.7,$V124&gt;90),"Age OOR",EXP(LN(CQ124)+1.6449*VLOOKUP(CQ$14&amp;"-rse-"&amp;$P124,Equations!$G:$I,3,0))))</f>
        <v/>
      </c>
      <c r="CT124" s="10" t="str">
        <f t="shared" si="49"/>
        <v/>
      </c>
      <c r="CU124" s="10" t="str">
        <f>IF($AK124="","",IF(OR($V124&lt;2.7,$V124&gt;90),"Age OOR",(LN($AK124)-LN(CQ124))/VLOOKUP(CQ$14&amp;"-rse-"&amp;$P124,Equations!$G:$I,3,0)))</f>
        <v/>
      </c>
      <c r="CV124" s="47"/>
    </row>
    <row r="125" spans="5:125" x14ac:dyDescent="0.2">
      <c r="E125" s="23" t="str">
        <f t="shared" si="25"/>
        <v>Age out of range</v>
      </c>
      <c r="F125" s="23" t="str">
        <f t="shared" si="26"/>
        <v>Age out of range</v>
      </c>
      <c r="G125" s="23" t="str">
        <f t="shared" si="27"/>
        <v>Age out of range</v>
      </c>
      <c r="H125" s="23" t="str">
        <f t="shared" si="28"/>
        <v>Age out of range</v>
      </c>
      <c r="I125" s="23" t="str">
        <f t="shared" si="29"/>
        <v>Age out of range</v>
      </c>
      <c r="J125" s="23" t="str">
        <f t="shared" si="30"/>
        <v>Age out of range</v>
      </c>
      <c r="K125" s="23" t="str">
        <f t="shared" si="31"/>
        <v>Age out of range</v>
      </c>
      <c r="L125" s="23" t="str">
        <f t="shared" si="32"/>
        <v>Age out of range</v>
      </c>
      <c r="M125" s="23" t="str">
        <f t="shared" si="33"/>
        <v>Age out of range</v>
      </c>
      <c r="N125" s="23" t="str">
        <f t="shared" si="34"/>
        <v>Age out of range</v>
      </c>
      <c r="O125" s="23" t="str">
        <f t="shared" si="35"/>
        <v>Age out of range</v>
      </c>
      <c r="P125" s="23" t="str">
        <f t="shared" si="36"/>
        <v>Age out of range</v>
      </c>
      <c r="Q125" s="23" t="e">
        <f t="shared" si="37"/>
        <v>#DIV/0!</v>
      </c>
      <c r="R125" s="17"/>
      <c r="S125" s="23">
        <v>109</v>
      </c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7"/>
      <c r="AM125" s="47"/>
      <c r="AN125" s="10" t="str">
        <f>IF($Z125="","",IF(OR($V125&lt;2.7,$V125&gt;90),"Age OOR",VLOOKUP(AN$14&amp;"-int-"&amp;$E125,Equations!$G:$I,3,0)+VLOOKUP(AN$14&amp;"-sexo-"&amp;$E125,Equations!$G:$I,3,0)*$U125+VLOOKUP(AN$14&amp;"-edad-"&amp;$E125,Equations!$G:$I,3,0)*$V125+VLOOKUP(AN$14&amp;"-est-"&amp;$E125,Equations!$G:$I,3,0)*(1/$W125)+VLOOKUP(AN$14&amp;"-imc-"&amp;$E125,Equations!$G:$I,3,0)*(1/$Q125)))</f>
        <v/>
      </c>
      <c r="AO125" s="10" t="str">
        <f>IF($Z125="","",IF(OR($V125&lt;2.7,$V125&gt;90),"Age OOR",AN125-1.6449*VLOOKUP(AN$14&amp;"-rse-"&amp;$E125,Equations!$G:$I,3,0)))</f>
        <v/>
      </c>
      <c r="AP125" s="10" t="str">
        <f>IF($Z125="","",IF(OR($V125&lt;2.7,$V125&gt;90),"Age OOR",AN125+1.6449*VLOOKUP(AN$14&amp;"-rse-"&amp;$E125,Equations!$G:$I,3,0)))</f>
        <v/>
      </c>
      <c r="AQ125" s="10" t="str">
        <f t="shared" si="38"/>
        <v/>
      </c>
      <c r="AR125" s="10" t="str">
        <f>IF($Z125="","",IF(OR($V125&lt;2.7,$V125&gt;90),"Age OOR",($Z125-AN125)/VLOOKUP(AN$14&amp;"-rse-"&amp;$E125,Equations!$G:$I,3,0)))</f>
        <v/>
      </c>
      <c r="AS125" s="10" t="str">
        <f>IF($AA125="","",IF(OR($V125&lt;2.7,$V125&gt;90),"Age OOR",VLOOKUP(AS$14&amp;"-int-"&amp;$F125,Equations!$G:$I,3,0)+VLOOKUP(AS$14&amp;"-sexo-"&amp;$F125,Equations!$G:$I,3,0)*$U125+VLOOKUP(AS$14&amp;"-edad-"&amp;$F125,Equations!$G:$I,3,0)*$V125+VLOOKUP(AS$14&amp;"-est-"&amp;$F125,Equations!$G:$I,3,0)*(1/$W125)+VLOOKUP(AS$14&amp;"-imc-"&amp;$F125,Equations!$G:$I,3,0)*(1/$Q125)))</f>
        <v/>
      </c>
      <c r="AT125" s="10" t="str">
        <f>IF($AA125="","",IF(OR($V125&lt;2.7,$V125&gt;90),"Age OOR",AS125-1.6449*VLOOKUP(AS$14&amp;"-rse-"&amp;$F125,Equations!$G:$I,3,0)))</f>
        <v/>
      </c>
      <c r="AU125" s="10" t="str">
        <f>IF($AA125="","",IF(OR($V125&lt;2.7,$V125&gt;90),"Age OOR",AS125+1.6449*VLOOKUP(AS$14&amp;"-rse-"&amp;$F125,Equations!$G:$I,3,0)))</f>
        <v/>
      </c>
      <c r="AV125" s="10" t="str">
        <f t="shared" si="39"/>
        <v/>
      </c>
      <c r="AW125" s="10" t="str">
        <f>IF($AA125="","",IF(OR($V125&lt;2.7,$V125&gt;90),"Age OOR",($AA125-AS125)/VLOOKUP(AS$14&amp;"-rse-"&amp;$F125,Equations!$G:$I,3,0)))</f>
        <v/>
      </c>
      <c r="AX125" s="10" t="str">
        <f>IF($AB125="","",IF(OR($V125&lt;2.7,$V125&gt;90),"Age OOR",VLOOKUP(AX$14&amp;"-int-"&amp;$G125,Equations!$G:$I,3,0)+VLOOKUP(AX$14&amp;"-sexo-"&amp;$G125,Equations!$G:$I,3,0)*$U125+VLOOKUP(AX$14&amp;"-edad-"&amp;$G125,Equations!$G:$I,3,0)*$V125+VLOOKUP(AX$14&amp;"-est-"&amp;$G125,Equations!$G:$I,3,0)*(1/$W125)+VLOOKUP(AX$14&amp;"-imc-"&amp;$G125,Equations!$G:$I,3,0)*(1/$Q125)))</f>
        <v/>
      </c>
      <c r="AY125" s="10" t="str">
        <f>IF($AB125="","",IF(OR($V125&lt;2.7,$V125&gt;90),"Age OOR",AX125-1.6449*VLOOKUP(AX$14&amp;"-rse-"&amp;$G125,Equations!$G:$I,3,0)))</f>
        <v/>
      </c>
      <c r="AZ125" s="10" t="str">
        <f>IF($AB125="","",IF(OR($V125&lt;2.7,$V125&gt;90),"Age OOR",AX125+1.6449*VLOOKUP(AX$14&amp;"-rse-"&amp;$G125,Equations!$G:$I,3,0)))</f>
        <v/>
      </c>
      <c r="BA125" s="10" t="str">
        <f t="shared" si="40"/>
        <v/>
      </c>
      <c r="BB125" s="10" t="str">
        <f>IF($AB125="","",IF(OR($V125&lt;2.7,$V125&gt;90),"Age OOR",($AB125-AX125)/VLOOKUP(AX$14&amp;"-rse-"&amp;$G125,Equations!$G:$I,3,0)))</f>
        <v/>
      </c>
      <c r="BC125" s="10" t="str">
        <f>IF($AC125="","",IF(OR($V125&lt;2.7,$V125&gt;90),"Age OOR",VLOOKUP(BC$14&amp;"-int-"&amp;$H125,Equations!$G:$I,3,0)+VLOOKUP(BC$14&amp;"-sexo-"&amp;$H125,Equations!$G:$I,3,0)*$U125+VLOOKUP(BC$14&amp;"-edad-"&amp;$H125,Equations!$G:$I,3,0)*$V125+VLOOKUP(BC$14&amp;"-est-"&amp;$H125,Equations!$G:$I,3,0)*(1/$W125)+VLOOKUP(BC$14&amp;"-imc-"&amp;$H125,Equations!$G:$I,3,0)*(1/$Q125)))</f>
        <v/>
      </c>
      <c r="BD125" s="10" t="str">
        <f>IF($AC125="","",IF(OR($V125&lt;2.7,$V125&gt;90),"Age OOR",BC125-1.6449*VLOOKUP(BC$14&amp;"-rse-"&amp;$H125,Equations!$G:$I,3,0)))</f>
        <v/>
      </c>
      <c r="BE125" s="10" t="str">
        <f>IF($AC125="","",IF(OR($V125&lt;2.7,$V125&gt;90),"Age OOR",BC125+1.6449*VLOOKUP(BC$14&amp;"-rse-"&amp;$H125,Equations!$G:$I,3,0)))</f>
        <v/>
      </c>
      <c r="BF125" s="10" t="str">
        <f t="shared" si="41"/>
        <v/>
      </c>
      <c r="BG125" s="10" t="str">
        <f>IF($AC125="","",IF(OR($V125&lt;2.7,$V125&gt;90),"Age OOR",($AC125-BC125)/VLOOKUP(BC$14&amp;"-rse-"&amp;$H125,Equations!$G:$I,3,0)))</f>
        <v/>
      </c>
      <c r="BH125" s="10" t="str">
        <f>IF($AD125="","",IF(OR($V125&lt;2.7,$V125&gt;90),"Age OOR",VLOOKUP(BH$14&amp;"-int-"&amp;$I125,Equations!$G:$I,3,0)+VLOOKUP(BH$14&amp;"-sexo-"&amp;$I125,Equations!$G:$I,3,0)*$U125+VLOOKUP(BH$14&amp;"-edad-"&amp;$I125,Equations!$G:$I,3,0)*$V125+VLOOKUP(BH$14&amp;"-est-"&amp;$I125,Equations!$G:$I,3,0)*(1/$W125)+VLOOKUP(BH$14&amp;"-imc-"&amp;$I125,Equations!$G:$I,3,0)*(1/$Q125)))</f>
        <v/>
      </c>
      <c r="BI125" s="10" t="str">
        <f>IF($AD125="","",IF(OR($V125&lt;2.7,$V125&gt;90),"Age OOR",BH125-1.6449*VLOOKUP(BH$14&amp;"-rse-"&amp;$I125,Equations!$G:$I,3,0)))</f>
        <v/>
      </c>
      <c r="BJ125" s="10" t="str">
        <f>IF($AD125="","",IF(OR($V125&lt;2.7,$V125&gt;90),"Age OOR",BH125+1.6449*VLOOKUP(BH$14&amp;"-rse-"&amp;$I125,Equations!$G:$I,3,0)))</f>
        <v/>
      </c>
      <c r="BK125" s="10" t="str">
        <f t="shared" si="42"/>
        <v/>
      </c>
      <c r="BL125" s="10" t="str">
        <f>IF($AD125="","",IF(OR($V125&lt;2.7,$V125&gt;90),"Age OOR",($AD125-BH125)/VLOOKUP(BH$14&amp;"-rse-"&amp;$I125,Equations!$G:$I,3,0)))</f>
        <v/>
      </c>
      <c r="BM125" s="10" t="str">
        <f>IF($AE125="","",IF(OR($V125&lt;2.7,$V125&gt;90),"Age OOR",VLOOKUP(BM$14&amp;"-int-"&amp;$J125,Equations!$G:$I,3,0)+VLOOKUP(BM$14&amp;"-sexo-"&amp;$J125,Equations!$G:$I,3,0)*$U125+VLOOKUP(BM$14&amp;"-edad-"&amp;$J125,Equations!$G:$I,3,0)*$V125+VLOOKUP(BM$14&amp;"-est-"&amp;$J125,Equations!$G:$I,3,0)*(1/$W125)+VLOOKUP(BM$14&amp;"-imc-"&amp;$J125,Equations!$G:$I,3,0)*(1/$Q125)))</f>
        <v/>
      </c>
      <c r="BN125" s="10" t="str">
        <f>IF($AE125="","",IF(OR($V125&lt;2.7,$V125&gt;90),"Age OOR",BM125-1.6449*VLOOKUP(BM$14&amp;"-rse-"&amp;$J125,Equations!$G:$I,3,0)))</f>
        <v/>
      </c>
      <c r="BO125" s="10" t="str">
        <f>IF($AE125="","",IF(OR($V125&lt;2.7,$V125&gt;90),"Age OOR",BM125+1.6449*VLOOKUP(BM$14&amp;"-rse-"&amp;$J125,Equations!$G:$I,3,0)))</f>
        <v/>
      </c>
      <c r="BP125" s="10" t="str">
        <f t="shared" si="43"/>
        <v/>
      </c>
      <c r="BQ125" s="10" t="str">
        <f>IF($AE125="","",IF(OR($V125&lt;2.7,$V125&gt;90),"Age OOR",($AE125-BM125)/VLOOKUP(BM$14&amp;"-rse-"&amp;$J125,Equations!$G:$I,3,0)))</f>
        <v/>
      </c>
      <c r="BR125" s="10" t="str">
        <f>IF($AF125="","",IF(OR($V125&lt;2.7,$V125&gt;90),"Age OOR",VLOOKUP(BR$14&amp;"-int-"&amp;$K125,Equations!$G:$I,3,0)+VLOOKUP(BR$14&amp;"-sexo-"&amp;$K125,Equations!$G:$I,3,0)*$U125+VLOOKUP(BR$14&amp;"-edad-"&amp;$K125,Equations!$G:$I,3,0)*$V125+VLOOKUP(BR$14&amp;"-est-"&amp;$K125,Equations!$G:$I,3,0)*(1/$W125)+VLOOKUP(BR$14&amp;"-imc-"&amp;$K125,Equations!$G:$I,3,0)*(1/$Q125)))</f>
        <v/>
      </c>
      <c r="BS125" s="10" t="str">
        <f>IF($AF125="","",IF(OR($V125&lt;2.7,$V125&gt;90),"Age OOR",BR125-1.6449*VLOOKUP(BR$14&amp;"-rse-"&amp;$K125,Equations!$G:$I,3,0)))</f>
        <v/>
      </c>
      <c r="BT125" s="10" t="str">
        <f>IF($AF125="","",IF(OR($V125&lt;2.7,$V125&gt;90),"Age OOR",BR125+1.6449*VLOOKUP(BR$14&amp;"-rse-"&amp;$K125,Equations!$G:$I,3,0)))</f>
        <v/>
      </c>
      <c r="BU125" s="10" t="str">
        <f t="shared" si="44"/>
        <v/>
      </c>
      <c r="BV125" s="10" t="str">
        <f>IF($AF125="","",IF(OR($V125&lt;2.7,$V125&gt;90),"Age OOR",($AF125-BR125)/VLOOKUP(BR$14&amp;"-rse-"&amp;$K125,Equations!$G:$I,3,0)))</f>
        <v/>
      </c>
      <c r="BW125" s="10" t="str">
        <f>IF($AG125="","",IF(OR($V125&lt;2.7,$V125&gt;90),"Age OOR",VLOOKUP(BW$14&amp;"-int-"&amp;$L125,Equations!$G:$I,3,0)+VLOOKUP(BW$14&amp;"-sexo-"&amp;$L125,Equations!$G:$I,3,0)*$U125+VLOOKUP(BW$14&amp;"-edad-"&amp;$L125,Equations!$G:$I,3,0)*$V125+VLOOKUP(BW$14&amp;"-est-"&amp;$L125,Equations!$G:$I,3,0)*(1/$W125)+VLOOKUP(BW$14&amp;"-imc-"&amp;$L125,Equations!$G:$I,3,0)*(1/$Q125)))</f>
        <v/>
      </c>
      <c r="BX125" s="10" t="str">
        <f>IF($AG125="","",IF(OR($V125&lt;2.7,$V125&gt;90),"Age OOR",BW125-1.6449*VLOOKUP(BW$14&amp;"-rse-"&amp;$L125,Equations!$G:$I,3,0)))</f>
        <v/>
      </c>
      <c r="BY125" s="10" t="str">
        <f>IF($AG125="","",IF(OR($V125&lt;2.7,$V125&gt;90),"Age OOR",BW125+1.6449*VLOOKUP(BW$14&amp;"-rse-"&amp;$L125,Equations!$G:$I,3,0)))</f>
        <v/>
      </c>
      <c r="BZ125" s="10" t="str">
        <f t="shared" si="45"/>
        <v/>
      </c>
      <c r="CA125" s="10" t="str">
        <f>IF($AG125="","",IF(OR($V125&lt;2.7,$V125&gt;90),"Age OOR",($AG125-BW125)/VLOOKUP(BW$14&amp;"-rse-"&amp;$L125,Equations!$G:$I,3,0)))</f>
        <v/>
      </c>
      <c r="CB125" s="10" t="str">
        <f>IF($AH125="","",IF(OR($V125&lt;2.7,$V125&gt;90),"Age OOR",VLOOKUP(CB$14&amp;"-int-"&amp;$M125,Equations!$G:$I,3,0)+VLOOKUP(CB$14&amp;"-sexo-"&amp;$M125,Equations!$G:$I,3,0)*$U125+VLOOKUP(CB$14&amp;"-edad-"&amp;$M125,Equations!$G:$I,3,0)*$V125+VLOOKUP(CB$14&amp;"-est-"&amp;$M125,Equations!$G:$I,3,0)*(1/$W125)+VLOOKUP(CB$14&amp;"-imc-"&amp;$M125,Equations!$G:$I,3,0)*(1/$Q125)))</f>
        <v/>
      </c>
      <c r="CC125" s="10" t="str">
        <f>IF($AH125="","",IF(OR($V125&lt;2.7,$V125&gt;90),"Age OOR",CB125-1.6449*VLOOKUP(CB$14&amp;"-rse-"&amp;$M125,Equations!$G:$I,3,0)))</f>
        <v/>
      </c>
      <c r="CD125" s="10" t="str">
        <f>IF($AH125="","",IF(OR($V125&lt;2.7,$V125&gt;90),"Age OOR",CB125+1.6449*VLOOKUP(CB$14&amp;"-rse-"&amp;$M125,Equations!$G:$I,3,0)))</f>
        <v/>
      </c>
      <c r="CE125" s="10" t="str">
        <f t="shared" si="46"/>
        <v/>
      </c>
      <c r="CF125" s="10" t="str">
        <f>IF($AH125="","",IF(OR($V125&lt;2.7,$V125&gt;90),"Age OOR",($AH125-CB125)/VLOOKUP(CB$14&amp;"-rse-"&amp;$M125,Equations!$G:$I,3,0)))</f>
        <v/>
      </c>
      <c r="CG125" s="10" t="str">
        <f>IF($AI125="","",IF(OR($V125&lt;2.7,$V125&gt;90),"Age OOR",VLOOKUP(CG$14&amp;"-int-"&amp;$N125,Equations!$G:$I,3,0)+VLOOKUP(CG$14&amp;"-sexo-"&amp;$N125,Equations!$G:$I,3,0)*$U125+VLOOKUP(CG$14&amp;"-edad-"&amp;$N125,Equations!$G:$I,3,0)*$V125+VLOOKUP(CG$14&amp;"-est-"&amp;$N125,Equations!$G:$I,3,0)*(1/$W125)+VLOOKUP(CG$14&amp;"-imc-"&amp;$N125,Equations!$G:$I,3,0)*(1/$Q125)))</f>
        <v/>
      </c>
      <c r="CH125" s="10" t="str">
        <f>IF($AI125="","",IF(OR($V125&lt;2.7,$V125&gt;90),"Age OOR",CG125-1.6449*VLOOKUP(CG$14&amp;"-rse-"&amp;$N125,Equations!$G:$I,3,0)))</f>
        <v/>
      </c>
      <c r="CI125" s="10" t="str">
        <f>IF($AI125="","",IF(OR($V125&lt;2.7,$V125&gt;90),"Age OOR",CG125+1.6449*VLOOKUP(CG$14&amp;"-rse-"&amp;$N125,Equations!$G:$I,3,0)))</f>
        <v/>
      </c>
      <c r="CJ125" s="10" t="str">
        <f t="shared" si="47"/>
        <v/>
      </c>
      <c r="CK125" s="10" t="str">
        <f>IF($AI125="","",IF(OR($V125&lt;2.7,$V125&gt;90),"Age OOR",($AI125-CG125)/VLOOKUP(CG$14&amp;"-rse-"&amp;$N125,Equations!$G:$I,3,0)))</f>
        <v/>
      </c>
      <c r="CL125" s="10" t="str">
        <f>IF($AJ125="","",IF(OR($V125&lt;2.7,$V125&gt;90),"Age OOR",VLOOKUP(CL$14&amp;"-int-"&amp;$O125,Equations!$G:$I,3,0)+VLOOKUP(CL$14&amp;"-sexo-"&amp;$O125,Equations!$G:$I,3,0)*$U125+VLOOKUP(CL$14&amp;"-edad-"&amp;$O125,Equations!$G:$I,3,0)*$V125+VLOOKUP(CL$14&amp;"-est-"&amp;$O125,Equations!$G:$I,3,0)*(1/$W125)+VLOOKUP(CL$14&amp;"-imc-"&amp;$O125,Equations!$G:$I,3,0)*(1/$Q125)))</f>
        <v/>
      </c>
      <c r="CM125" s="10" t="str">
        <f>IF($AJ125="","",IF(OR($V125&lt;2.7,$V125&gt;90),"Age OOR",CL125-1.6449*VLOOKUP(CL$14&amp;"-rse-"&amp;$O125,Equations!$G:$I,3,0)))</f>
        <v/>
      </c>
      <c r="CN125" s="10" t="str">
        <f>IF($AJ125="","",IF(OR($V125&lt;2.7,$V125&gt;90),"Age OOR",CL125+1.6449*VLOOKUP(CL$14&amp;"-rse-"&amp;$O125,Equations!$G:$I,3,0)))</f>
        <v/>
      </c>
      <c r="CO125" s="10" t="str">
        <f t="shared" si="48"/>
        <v/>
      </c>
      <c r="CP125" s="10" t="str">
        <f>IF($AJ125="","",IF(OR($V125&lt;2.7,$V125&gt;90),"Age OOR",($AJ125-CL125)/VLOOKUP(CL$14&amp;"-rse-"&amp;$O125,Equations!$G:$I,3,0)))</f>
        <v/>
      </c>
      <c r="CQ125" s="10" t="str">
        <f>IF($AK125="","",IF(OR($V125&lt;2.7,$V125&gt;90),"Age OOR",EXP(VLOOKUP(CQ$14&amp;"-int-"&amp;$P125,Equations!$G:$I,3,0)+VLOOKUP(CQ$14&amp;"-sexo-"&amp;$P125,Equations!$G:$I,3,0)*$U125+VLOOKUP(CQ$14&amp;"-edad-"&amp;$P125,Equations!$G:$I,3,0)*$V125+VLOOKUP(CQ$14&amp;"-est-"&amp;$P125,Equations!$G:$I,3,0)*(1/$W125)+VLOOKUP(CQ$14&amp;"-imc-"&amp;$P125,Equations!$G:$I,3,0)*(1/$Q125))))</f>
        <v/>
      </c>
      <c r="CR125" s="10" t="str">
        <f>IF($AK125="","",IF(OR($V125&lt;2.7,$V125&gt;90),"Age OOR",EXP(LN(CQ125)-1.6449*VLOOKUP(CQ$14&amp;"-rse-"&amp;$P125,Equations!$G:$I,3,0))))</f>
        <v/>
      </c>
      <c r="CS125" s="10" t="str">
        <f>IF($AK125="","",IF(OR($V125&lt;2.7,$V125&gt;90),"Age OOR",EXP(LN(CQ125)+1.6449*VLOOKUP(CQ$14&amp;"-rse-"&amp;$P125,Equations!$G:$I,3,0))))</f>
        <v/>
      </c>
      <c r="CT125" s="10" t="str">
        <f t="shared" si="49"/>
        <v/>
      </c>
      <c r="CU125" s="10" t="str">
        <f>IF($AK125="","",IF(OR($V125&lt;2.7,$V125&gt;90),"Age OOR",(LN($AK125)-LN(CQ125))/VLOOKUP(CQ$14&amp;"-rse-"&amp;$P125,Equations!$G:$I,3,0)))</f>
        <v/>
      </c>
      <c r="CV125" s="47"/>
    </row>
    <row r="126" spans="5:125" x14ac:dyDescent="0.2">
      <c r="E126" s="23" t="str">
        <f t="shared" si="25"/>
        <v>Age out of range</v>
      </c>
      <c r="F126" s="23" t="str">
        <f t="shared" si="26"/>
        <v>Age out of range</v>
      </c>
      <c r="G126" s="23" t="str">
        <f t="shared" si="27"/>
        <v>Age out of range</v>
      </c>
      <c r="H126" s="23" t="str">
        <f t="shared" si="28"/>
        <v>Age out of range</v>
      </c>
      <c r="I126" s="23" t="str">
        <f t="shared" si="29"/>
        <v>Age out of range</v>
      </c>
      <c r="J126" s="23" t="str">
        <f t="shared" si="30"/>
        <v>Age out of range</v>
      </c>
      <c r="K126" s="23" t="str">
        <f t="shared" si="31"/>
        <v>Age out of range</v>
      </c>
      <c r="L126" s="23" t="str">
        <f t="shared" si="32"/>
        <v>Age out of range</v>
      </c>
      <c r="M126" s="23" t="str">
        <f t="shared" si="33"/>
        <v>Age out of range</v>
      </c>
      <c r="N126" s="23" t="str">
        <f t="shared" si="34"/>
        <v>Age out of range</v>
      </c>
      <c r="O126" s="23" t="str">
        <f t="shared" si="35"/>
        <v>Age out of range</v>
      </c>
      <c r="P126" s="23" t="str">
        <f t="shared" si="36"/>
        <v>Age out of range</v>
      </c>
      <c r="Q126" s="23" t="e">
        <f t="shared" si="37"/>
        <v>#DIV/0!</v>
      </c>
      <c r="R126" s="17"/>
      <c r="S126" s="23">
        <v>110</v>
      </c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7"/>
      <c r="AM126" s="47"/>
      <c r="AN126" s="10" t="str">
        <f>IF($Z126="","",IF(OR($V126&lt;2.7,$V126&gt;90),"Age OOR",VLOOKUP(AN$14&amp;"-int-"&amp;$E126,Equations!$G:$I,3,0)+VLOOKUP(AN$14&amp;"-sexo-"&amp;$E126,Equations!$G:$I,3,0)*$U126+VLOOKUP(AN$14&amp;"-edad-"&amp;$E126,Equations!$G:$I,3,0)*$V126+VLOOKUP(AN$14&amp;"-est-"&amp;$E126,Equations!$G:$I,3,0)*(1/$W126)+VLOOKUP(AN$14&amp;"-imc-"&amp;$E126,Equations!$G:$I,3,0)*(1/$Q126)))</f>
        <v/>
      </c>
      <c r="AO126" s="10" t="str">
        <f>IF($Z126="","",IF(OR($V126&lt;2.7,$V126&gt;90),"Age OOR",AN126-1.6449*VLOOKUP(AN$14&amp;"-rse-"&amp;$E126,Equations!$G:$I,3,0)))</f>
        <v/>
      </c>
      <c r="AP126" s="10" t="str">
        <f>IF($Z126="","",IF(OR($V126&lt;2.7,$V126&gt;90),"Age OOR",AN126+1.6449*VLOOKUP(AN$14&amp;"-rse-"&amp;$E126,Equations!$G:$I,3,0)))</f>
        <v/>
      </c>
      <c r="AQ126" s="10" t="str">
        <f t="shared" si="38"/>
        <v/>
      </c>
      <c r="AR126" s="10" t="str">
        <f>IF($Z126="","",IF(OR($V126&lt;2.7,$V126&gt;90),"Age OOR",($Z126-AN126)/VLOOKUP(AN$14&amp;"-rse-"&amp;$E126,Equations!$G:$I,3,0)))</f>
        <v/>
      </c>
      <c r="AS126" s="10" t="str">
        <f>IF($AA126="","",IF(OR($V126&lt;2.7,$V126&gt;90),"Age OOR",VLOOKUP(AS$14&amp;"-int-"&amp;$F126,Equations!$G:$I,3,0)+VLOOKUP(AS$14&amp;"-sexo-"&amp;$F126,Equations!$G:$I,3,0)*$U126+VLOOKUP(AS$14&amp;"-edad-"&amp;$F126,Equations!$G:$I,3,0)*$V126+VLOOKUP(AS$14&amp;"-est-"&amp;$F126,Equations!$G:$I,3,0)*(1/$W126)+VLOOKUP(AS$14&amp;"-imc-"&amp;$F126,Equations!$G:$I,3,0)*(1/$Q126)))</f>
        <v/>
      </c>
      <c r="AT126" s="10" t="str">
        <f>IF($AA126="","",IF(OR($V126&lt;2.7,$V126&gt;90),"Age OOR",AS126-1.6449*VLOOKUP(AS$14&amp;"-rse-"&amp;$F126,Equations!$G:$I,3,0)))</f>
        <v/>
      </c>
      <c r="AU126" s="10" t="str">
        <f>IF($AA126="","",IF(OR($V126&lt;2.7,$V126&gt;90),"Age OOR",AS126+1.6449*VLOOKUP(AS$14&amp;"-rse-"&amp;$F126,Equations!$G:$I,3,0)))</f>
        <v/>
      </c>
      <c r="AV126" s="10" t="str">
        <f t="shared" si="39"/>
        <v/>
      </c>
      <c r="AW126" s="10" t="str">
        <f>IF($AA126="","",IF(OR($V126&lt;2.7,$V126&gt;90),"Age OOR",($AA126-AS126)/VLOOKUP(AS$14&amp;"-rse-"&amp;$F126,Equations!$G:$I,3,0)))</f>
        <v/>
      </c>
      <c r="AX126" s="10" t="str">
        <f>IF($AB126="","",IF(OR($V126&lt;2.7,$V126&gt;90),"Age OOR",VLOOKUP(AX$14&amp;"-int-"&amp;$G126,Equations!$G:$I,3,0)+VLOOKUP(AX$14&amp;"-sexo-"&amp;$G126,Equations!$G:$I,3,0)*$U126+VLOOKUP(AX$14&amp;"-edad-"&amp;$G126,Equations!$G:$I,3,0)*$V126+VLOOKUP(AX$14&amp;"-est-"&amp;$G126,Equations!$G:$I,3,0)*(1/$W126)+VLOOKUP(AX$14&amp;"-imc-"&amp;$G126,Equations!$G:$I,3,0)*(1/$Q126)))</f>
        <v/>
      </c>
      <c r="AY126" s="10" t="str">
        <f>IF($AB126="","",IF(OR($V126&lt;2.7,$V126&gt;90),"Age OOR",AX126-1.6449*VLOOKUP(AX$14&amp;"-rse-"&amp;$G126,Equations!$G:$I,3,0)))</f>
        <v/>
      </c>
      <c r="AZ126" s="10" t="str">
        <f>IF($AB126="","",IF(OR($V126&lt;2.7,$V126&gt;90),"Age OOR",AX126+1.6449*VLOOKUP(AX$14&amp;"-rse-"&amp;$G126,Equations!$G:$I,3,0)))</f>
        <v/>
      </c>
      <c r="BA126" s="10" t="str">
        <f t="shared" si="40"/>
        <v/>
      </c>
      <c r="BB126" s="10" t="str">
        <f>IF($AB126="","",IF(OR($V126&lt;2.7,$V126&gt;90),"Age OOR",($AB126-AX126)/VLOOKUP(AX$14&amp;"-rse-"&amp;$G126,Equations!$G:$I,3,0)))</f>
        <v/>
      </c>
      <c r="BC126" s="10" t="str">
        <f>IF($AC126="","",IF(OR($V126&lt;2.7,$V126&gt;90),"Age OOR",VLOOKUP(BC$14&amp;"-int-"&amp;$H126,Equations!$G:$I,3,0)+VLOOKUP(BC$14&amp;"-sexo-"&amp;$H126,Equations!$G:$I,3,0)*$U126+VLOOKUP(BC$14&amp;"-edad-"&amp;$H126,Equations!$G:$I,3,0)*$V126+VLOOKUP(BC$14&amp;"-est-"&amp;$H126,Equations!$G:$I,3,0)*(1/$W126)+VLOOKUP(BC$14&amp;"-imc-"&amp;$H126,Equations!$G:$I,3,0)*(1/$Q126)))</f>
        <v/>
      </c>
      <c r="BD126" s="10" t="str">
        <f>IF($AC126="","",IF(OR($V126&lt;2.7,$V126&gt;90),"Age OOR",BC126-1.6449*VLOOKUP(BC$14&amp;"-rse-"&amp;$H126,Equations!$G:$I,3,0)))</f>
        <v/>
      </c>
      <c r="BE126" s="10" t="str">
        <f>IF($AC126="","",IF(OR($V126&lt;2.7,$V126&gt;90),"Age OOR",BC126+1.6449*VLOOKUP(BC$14&amp;"-rse-"&amp;$H126,Equations!$G:$I,3,0)))</f>
        <v/>
      </c>
      <c r="BF126" s="10" t="str">
        <f t="shared" si="41"/>
        <v/>
      </c>
      <c r="BG126" s="10" t="str">
        <f>IF($AC126="","",IF(OR($V126&lt;2.7,$V126&gt;90),"Age OOR",($AC126-BC126)/VLOOKUP(BC$14&amp;"-rse-"&amp;$H126,Equations!$G:$I,3,0)))</f>
        <v/>
      </c>
      <c r="BH126" s="10" t="str">
        <f>IF($AD126="","",IF(OR($V126&lt;2.7,$V126&gt;90),"Age OOR",VLOOKUP(BH$14&amp;"-int-"&amp;$I126,Equations!$G:$I,3,0)+VLOOKUP(BH$14&amp;"-sexo-"&amp;$I126,Equations!$G:$I,3,0)*$U126+VLOOKUP(BH$14&amp;"-edad-"&amp;$I126,Equations!$G:$I,3,0)*$V126+VLOOKUP(BH$14&amp;"-est-"&amp;$I126,Equations!$G:$I,3,0)*(1/$W126)+VLOOKUP(BH$14&amp;"-imc-"&amp;$I126,Equations!$G:$I,3,0)*(1/$Q126)))</f>
        <v/>
      </c>
      <c r="BI126" s="10" t="str">
        <f>IF($AD126="","",IF(OR($V126&lt;2.7,$V126&gt;90),"Age OOR",BH126-1.6449*VLOOKUP(BH$14&amp;"-rse-"&amp;$I126,Equations!$G:$I,3,0)))</f>
        <v/>
      </c>
      <c r="BJ126" s="10" t="str">
        <f>IF($AD126="","",IF(OR($V126&lt;2.7,$V126&gt;90),"Age OOR",BH126+1.6449*VLOOKUP(BH$14&amp;"-rse-"&amp;$I126,Equations!$G:$I,3,0)))</f>
        <v/>
      </c>
      <c r="BK126" s="10" t="str">
        <f t="shared" si="42"/>
        <v/>
      </c>
      <c r="BL126" s="10" t="str">
        <f>IF($AD126="","",IF(OR($V126&lt;2.7,$V126&gt;90),"Age OOR",($AD126-BH126)/VLOOKUP(BH$14&amp;"-rse-"&amp;$I126,Equations!$G:$I,3,0)))</f>
        <v/>
      </c>
      <c r="BM126" s="10" t="str">
        <f>IF($AE126="","",IF(OR($V126&lt;2.7,$V126&gt;90),"Age OOR",VLOOKUP(BM$14&amp;"-int-"&amp;$J126,Equations!$G:$I,3,0)+VLOOKUP(BM$14&amp;"-sexo-"&amp;$J126,Equations!$G:$I,3,0)*$U126+VLOOKUP(BM$14&amp;"-edad-"&amp;$J126,Equations!$G:$I,3,0)*$V126+VLOOKUP(BM$14&amp;"-est-"&amp;$J126,Equations!$G:$I,3,0)*(1/$W126)+VLOOKUP(BM$14&amp;"-imc-"&amp;$J126,Equations!$G:$I,3,0)*(1/$Q126)))</f>
        <v/>
      </c>
      <c r="BN126" s="10" t="str">
        <f>IF($AE126="","",IF(OR($V126&lt;2.7,$V126&gt;90),"Age OOR",BM126-1.6449*VLOOKUP(BM$14&amp;"-rse-"&amp;$J126,Equations!$G:$I,3,0)))</f>
        <v/>
      </c>
      <c r="BO126" s="10" t="str">
        <f>IF($AE126="","",IF(OR($V126&lt;2.7,$V126&gt;90),"Age OOR",BM126+1.6449*VLOOKUP(BM$14&amp;"-rse-"&amp;$J126,Equations!$G:$I,3,0)))</f>
        <v/>
      </c>
      <c r="BP126" s="10" t="str">
        <f t="shared" si="43"/>
        <v/>
      </c>
      <c r="BQ126" s="10" t="str">
        <f>IF($AE126="","",IF(OR($V126&lt;2.7,$V126&gt;90),"Age OOR",($AE126-BM126)/VLOOKUP(BM$14&amp;"-rse-"&amp;$J126,Equations!$G:$I,3,0)))</f>
        <v/>
      </c>
      <c r="BR126" s="10" t="str">
        <f>IF($AF126="","",IF(OR($V126&lt;2.7,$V126&gt;90),"Age OOR",VLOOKUP(BR$14&amp;"-int-"&amp;$K126,Equations!$G:$I,3,0)+VLOOKUP(BR$14&amp;"-sexo-"&amp;$K126,Equations!$G:$I,3,0)*$U126+VLOOKUP(BR$14&amp;"-edad-"&amp;$K126,Equations!$G:$I,3,0)*$V126+VLOOKUP(BR$14&amp;"-est-"&amp;$K126,Equations!$G:$I,3,0)*(1/$W126)+VLOOKUP(BR$14&amp;"-imc-"&amp;$K126,Equations!$G:$I,3,0)*(1/$Q126)))</f>
        <v/>
      </c>
      <c r="BS126" s="10" t="str">
        <f>IF($AF126="","",IF(OR($V126&lt;2.7,$V126&gt;90),"Age OOR",BR126-1.6449*VLOOKUP(BR$14&amp;"-rse-"&amp;$K126,Equations!$G:$I,3,0)))</f>
        <v/>
      </c>
      <c r="BT126" s="10" t="str">
        <f>IF($AF126="","",IF(OR($V126&lt;2.7,$V126&gt;90),"Age OOR",BR126+1.6449*VLOOKUP(BR$14&amp;"-rse-"&amp;$K126,Equations!$G:$I,3,0)))</f>
        <v/>
      </c>
      <c r="BU126" s="10" t="str">
        <f t="shared" si="44"/>
        <v/>
      </c>
      <c r="BV126" s="10" t="str">
        <f>IF($AF126="","",IF(OR($V126&lt;2.7,$V126&gt;90),"Age OOR",($AF126-BR126)/VLOOKUP(BR$14&amp;"-rse-"&amp;$K126,Equations!$G:$I,3,0)))</f>
        <v/>
      </c>
      <c r="BW126" s="10" t="str">
        <f>IF($AG126="","",IF(OR($V126&lt;2.7,$V126&gt;90),"Age OOR",VLOOKUP(BW$14&amp;"-int-"&amp;$L126,Equations!$G:$I,3,0)+VLOOKUP(BW$14&amp;"-sexo-"&amp;$L126,Equations!$G:$I,3,0)*$U126+VLOOKUP(BW$14&amp;"-edad-"&amp;$L126,Equations!$G:$I,3,0)*$V126+VLOOKUP(BW$14&amp;"-est-"&amp;$L126,Equations!$G:$I,3,0)*(1/$W126)+VLOOKUP(BW$14&amp;"-imc-"&amp;$L126,Equations!$G:$I,3,0)*(1/$Q126)))</f>
        <v/>
      </c>
      <c r="BX126" s="10" t="str">
        <f>IF($AG126="","",IF(OR($V126&lt;2.7,$V126&gt;90),"Age OOR",BW126-1.6449*VLOOKUP(BW$14&amp;"-rse-"&amp;$L126,Equations!$G:$I,3,0)))</f>
        <v/>
      </c>
      <c r="BY126" s="10" t="str">
        <f>IF($AG126="","",IF(OR($V126&lt;2.7,$V126&gt;90),"Age OOR",BW126+1.6449*VLOOKUP(BW$14&amp;"-rse-"&amp;$L126,Equations!$G:$I,3,0)))</f>
        <v/>
      </c>
      <c r="BZ126" s="10" t="str">
        <f t="shared" si="45"/>
        <v/>
      </c>
      <c r="CA126" s="10" t="str">
        <f>IF($AG126="","",IF(OR($V126&lt;2.7,$V126&gt;90),"Age OOR",($AG126-BW126)/VLOOKUP(BW$14&amp;"-rse-"&amp;$L126,Equations!$G:$I,3,0)))</f>
        <v/>
      </c>
      <c r="CB126" s="10" t="str">
        <f>IF($AH126="","",IF(OR($V126&lt;2.7,$V126&gt;90),"Age OOR",VLOOKUP(CB$14&amp;"-int-"&amp;$M126,Equations!$G:$I,3,0)+VLOOKUP(CB$14&amp;"-sexo-"&amp;$M126,Equations!$G:$I,3,0)*$U126+VLOOKUP(CB$14&amp;"-edad-"&amp;$M126,Equations!$G:$I,3,0)*$V126+VLOOKUP(CB$14&amp;"-est-"&amp;$M126,Equations!$G:$I,3,0)*(1/$W126)+VLOOKUP(CB$14&amp;"-imc-"&amp;$M126,Equations!$G:$I,3,0)*(1/$Q126)))</f>
        <v/>
      </c>
      <c r="CC126" s="10" t="str">
        <f>IF($AH126="","",IF(OR($V126&lt;2.7,$V126&gt;90),"Age OOR",CB126-1.6449*VLOOKUP(CB$14&amp;"-rse-"&amp;$M126,Equations!$G:$I,3,0)))</f>
        <v/>
      </c>
      <c r="CD126" s="10" t="str">
        <f>IF($AH126="","",IF(OR($V126&lt;2.7,$V126&gt;90),"Age OOR",CB126+1.6449*VLOOKUP(CB$14&amp;"-rse-"&amp;$M126,Equations!$G:$I,3,0)))</f>
        <v/>
      </c>
      <c r="CE126" s="10" t="str">
        <f t="shared" si="46"/>
        <v/>
      </c>
      <c r="CF126" s="10" t="str">
        <f>IF($AH126="","",IF(OR($V126&lt;2.7,$V126&gt;90),"Age OOR",($AH126-CB126)/VLOOKUP(CB$14&amp;"-rse-"&amp;$M126,Equations!$G:$I,3,0)))</f>
        <v/>
      </c>
      <c r="CG126" s="10" t="str">
        <f>IF($AI126="","",IF(OR($V126&lt;2.7,$V126&gt;90),"Age OOR",VLOOKUP(CG$14&amp;"-int-"&amp;$N126,Equations!$G:$I,3,0)+VLOOKUP(CG$14&amp;"-sexo-"&amp;$N126,Equations!$G:$I,3,0)*$U126+VLOOKUP(CG$14&amp;"-edad-"&amp;$N126,Equations!$G:$I,3,0)*$V126+VLOOKUP(CG$14&amp;"-est-"&amp;$N126,Equations!$G:$I,3,0)*(1/$W126)+VLOOKUP(CG$14&amp;"-imc-"&amp;$N126,Equations!$G:$I,3,0)*(1/$Q126)))</f>
        <v/>
      </c>
      <c r="CH126" s="10" t="str">
        <f>IF($AI126="","",IF(OR($V126&lt;2.7,$V126&gt;90),"Age OOR",CG126-1.6449*VLOOKUP(CG$14&amp;"-rse-"&amp;$N126,Equations!$G:$I,3,0)))</f>
        <v/>
      </c>
      <c r="CI126" s="10" t="str">
        <f>IF($AI126="","",IF(OR($V126&lt;2.7,$V126&gt;90),"Age OOR",CG126+1.6449*VLOOKUP(CG$14&amp;"-rse-"&amp;$N126,Equations!$G:$I,3,0)))</f>
        <v/>
      </c>
      <c r="CJ126" s="10" t="str">
        <f t="shared" si="47"/>
        <v/>
      </c>
      <c r="CK126" s="10" t="str">
        <f>IF($AI126="","",IF(OR($V126&lt;2.7,$V126&gt;90),"Age OOR",($AI126-CG126)/VLOOKUP(CG$14&amp;"-rse-"&amp;$N126,Equations!$G:$I,3,0)))</f>
        <v/>
      </c>
      <c r="CL126" s="10" t="str">
        <f>IF($AJ126="","",IF(OR($V126&lt;2.7,$V126&gt;90),"Age OOR",VLOOKUP(CL$14&amp;"-int-"&amp;$O126,Equations!$G:$I,3,0)+VLOOKUP(CL$14&amp;"-sexo-"&amp;$O126,Equations!$G:$I,3,0)*$U126+VLOOKUP(CL$14&amp;"-edad-"&amp;$O126,Equations!$G:$I,3,0)*$V126+VLOOKUP(CL$14&amp;"-est-"&amp;$O126,Equations!$G:$I,3,0)*(1/$W126)+VLOOKUP(CL$14&amp;"-imc-"&amp;$O126,Equations!$G:$I,3,0)*(1/$Q126)))</f>
        <v/>
      </c>
      <c r="CM126" s="10" t="str">
        <f>IF($AJ126="","",IF(OR($V126&lt;2.7,$V126&gt;90),"Age OOR",CL126-1.6449*VLOOKUP(CL$14&amp;"-rse-"&amp;$O126,Equations!$G:$I,3,0)))</f>
        <v/>
      </c>
      <c r="CN126" s="10" t="str">
        <f>IF($AJ126="","",IF(OR($V126&lt;2.7,$V126&gt;90),"Age OOR",CL126+1.6449*VLOOKUP(CL$14&amp;"-rse-"&amp;$O126,Equations!$G:$I,3,0)))</f>
        <v/>
      </c>
      <c r="CO126" s="10" t="str">
        <f t="shared" si="48"/>
        <v/>
      </c>
      <c r="CP126" s="10" t="str">
        <f>IF($AJ126="","",IF(OR($V126&lt;2.7,$V126&gt;90),"Age OOR",($AJ126-CL126)/VLOOKUP(CL$14&amp;"-rse-"&amp;$O126,Equations!$G:$I,3,0)))</f>
        <v/>
      </c>
      <c r="CQ126" s="10" t="str">
        <f>IF($AK126="","",IF(OR($V126&lt;2.7,$V126&gt;90),"Age OOR",EXP(VLOOKUP(CQ$14&amp;"-int-"&amp;$P126,Equations!$G:$I,3,0)+VLOOKUP(CQ$14&amp;"-sexo-"&amp;$P126,Equations!$G:$I,3,0)*$U126+VLOOKUP(CQ$14&amp;"-edad-"&amp;$P126,Equations!$G:$I,3,0)*$V126+VLOOKUP(CQ$14&amp;"-est-"&amp;$P126,Equations!$G:$I,3,0)*(1/$W126)+VLOOKUP(CQ$14&amp;"-imc-"&amp;$P126,Equations!$G:$I,3,0)*(1/$Q126))))</f>
        <v/>
      </c>
      <c r="CR126" s="10" t="str">
        <f>IF($AK126="","",IF(OR($V126&lt;2.7,$V126&gt;90),"Age OOR",EXP(LN(CQ126)-1.6449*VLOOKUP(CQ$14&amp;"-rse-"&amp;$P126,Equations!$G:$I,3,0))))</f>
        <v/>
      </c>
      <c r="CS126" s="10" t="str">
        <f>IF($AK126="","",IF(OR($V126&lt;2.7,$V126&gt;90),"Age OOR",EXP(LN(CQ126)+1.6449*VLOOKUP(CQ$14&amp;"-rse-"&amp;$P126,Equations!$G:$I,3,0))))</f>
        <v/>
      </c>
      <c r="CT126" s="10" t="str">
        <f t="shared" si="49"/>
        <v/>
      </c>
      <c r="CU126" s="10" t="str">
        <f>IF($AK126="","",IF(OR($V126&lt;2.7,$V126&gt;90),"Age OOR",(LN($AK126)-LN(CQ126))/VLOOKUP(CQ$14&amp;"-rse-"&amp;$P126,Equations!$G:$I,3,0)))</f>
        <v/>
      </c>
      <c r="CV126" s="47"/>
    </row>
    <row r="127" spans="5:125" x14ac:dyDescent="0.2">
      <c r="E127" s="23" t="str">
        <f t="shared" si="25"/>
        <v>Age out of range</v>
      </c>
      <c r="F127" s="23" t="str">
        <f t="shared" si="26"/>
        <v>Age out of range</v>
      </c>
      <c r="G127" s="23" t="str">
        <f t="shared" si="27"/>
        <v>Age out of range</v>
      </c>
      <c r="H127" s="23" t="str">
        <f t="shared" si="28"/>
        <v>Age out of range</v>
      </c>
      <c r="I127" s="23" t="str">
        <f t="shared" si="29"/>
        <v>Age out of range</v>
      </c>
      <c r="J127" s="23" t="str">
        <f t="shared" si="30"/>
        <v>Age out of range</v>
      </c>
      <c r="K127" s="23" t="str">
        <f t="shared" si="31"/>
        <v>Age out of range</v>
      </c>
      <c r="L127" s="23" t="str">
        <f t="shared" si="32"/>
        <v>Age out of range</v>
      </c>
      <c r="M127" s="23" t="str">
        <f t="shared" si="33"/>
        <v>Age out of range</v>
      </c>
      <c r="N127" s="23" t="str">
        <f t="shared" si="34"/>
        <v>Age out of range</v>
      </c>
      <c r="O127" s="23" t="str">
        <f t="shared" si="35"/>
        <v>Age out of range</v>
      </c>
      <c r="P127" s="23" t="str">
        <f t="shared" si="36"/>
        <v>Age out of range</v>
      </c>
      <c r="Q127" s="23" t="e">
        <f t="shared" si="37"/>
        <v>#DIV/0!</v>
      </c>
      <c r="R127" s="17"/>
      <c r="S127" s="23">
        <v>111</v>
      </c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7"/>
      <c r="AM127" s="47"/>
      <c r="AN127" s="10" t="str">
        <f>IF($Z127="","",IF(OR($V127&lt;2.7,$V127&gt;90),"Age OOR",VLOOKUP(AN$14&amp;"-int-"&amp;$E127,Equations!$G:$I,3,0)+VLOOKUP(AN$14&amp;"-sexo-"&amp;$E127,Equations!$G:$I,3,0)*$U127+VLOOKUP(AN$14&amp;"-edad-"&amp;$E127,Equations!$G:$I,3,0)*$V127+VLOOKUP(AN$14&amp;"-est-"&amp;$E127,Equations!$G:$I,3,0)*(1/$W127)+VLOOKUP(AN$14&amp;"-imc-"&amp;$E127,Equations!$G:$I,3,0)*(1/$Q127)))</f>
        <v/>
      </c>
      <c r="AO127" s="10" t="str">
        <f>IF($Z127="","",IF(OR($V127&lt;2.7,$V127&gt;90),"Age OOR",AN127-1.6449*VLOOKUP(AN$14&amp;"-rse-"&amp;$E127,Equations!$G:$I,3,0)))</f>
        <v/>
      </c>
      <c r="AP127" s="10" t="str">
        <f>IF($Z127="","",IF(OR($V127&lt;2.7,$V127&gt;90),"Age OOR",AN127+1.6449*VLOOKUP(AN$14&amp;"-rse-"&amp;$E127,Equations!$G:$I,3,0)))</f>
        <v/>
      </c>
      <c r="AQ127" s="10" t="str">
        <f t="shared" si="38"/>
        <v/>
      </c>
      <c r="AR127" s="10" t="str">
        <f>IF($Z127="","",IF(OR($V127&lt;2.7,$V127&gt;90),"Age OOR",($Z127-AN127)/VLOOKUP(AN$14&amp;"-rse-"&amp;$E127,Equations!$G:$I,3,0)))</f>
        <v/>
      </c>
      <c r="AS127" s="10" t="str">
        <f>IF($AA127="","",IF(OR($V127&lt;2.7,$V127&gt;90),"Age OOR",VLOOKUP(AS$14&amp;"-int-"&amp;$F127,Equations!$G:$I,3,0)+VLOOKUP(AS$14&amp;"-sexo-"&amp;$F127,Equations!$G:$I,3,0)*$U127+VLOOKUP(AS$14&amp;"-edad-"&amp;$F127,Equations!$G:$I,3,0)*$V127+VLOOKUP(AS$14&amp;"-est-"&amp;$F127,Equations!$G:$I,3,0)*(1/$W127)+VLOOKUP(AS$14&amp;"-imc-"&amp;$F127,Equations!$G:$I,3,0)*(1/$Q127)))</f>
        <v/>
      </c>
      <c r="AT127" s="10" t="str">
        <f>IF($AA127="","",IF(OR($V127&lt;2.7,$V127&gt;90),"Age OOR",AS127-1.6449*VLOOKUP(AS$14&amp;"-rse-"&amp;$F127,Equations!$G:$I,3,0)))</f>
        <v/>
      </c>
      <c r="AU127" s="10" t="str">
        <f>IF($AA127="","",IF(OR($V127&lt;2.7,$V127&gt;90),"Age OOR",AS127+1.6449*VLOOKUP(AS$14&amp;"-rse-"&amp;$F127,Equations!$G:$I,3,0)))</f>
        <v/>
      </c>
      <c r="AV127" s="10" t="str">
        <f t="shared" si="39"/>
        <v/>
      </c>
      <c r="AW127" s="10" t="str">
        <f>IF($AA127="","",IF(OR($V127&lt;2.7,$V127&gt;90),"Age OOR",($AA127-AS127)/VLOOKUP(AS$14&amp;"-rse-"&amp;$F127,Equations!$G:$I,3,0)))</f>
        <v/>
      </c>
      <c r="AX127" s="10" t="str">
        <f>IF($AB127="","",IF(OR($V127&lt;2.7,$V127&gt;90),"Age OOR",VLOOKUP(AX$14&amp;"-int-"&amp;$G127,Equations!$G:$I,3,0)+VLOOKUP(AX$14&amp;"-sexo-"&amp;$G127,Equations!$G:$I,3,0)*$U127+VLOOKUP(AX$14&amp;"-edad-"&amp;$G127,Equations!$G:$I,3,0)*$V127+VLOOKUP(AX$14&amp;"-est-"&amp;$G127,Equations!$G:$I,3,0)*(1/$W127)+VLOOKUP(AX$14&amp;"-imc-"&amp;$G127,Equations!$G:$I,3,0)*(1/$Q127)))</f>
        <v/>
      </c>
      <c r="AY127" s="10" t="str">
        <f>IF($AB127="","",IF(OR($V127&lt;2.7,$V127&gt;90),"Age OOR",AX127-1.6449*VLOOKUP(AX$14&amp;"-rse-"&amp;$G127,Equations!$G:$I,3,0)))</f>
        <v/>
      </c>
      <c r="AZ127" s="10" t="str">
        <f>IF($AB127="","",IF(OR($V127&lt;2.7,$V127&gt;90),"Age OOR",AX127+1.6449*VLOOKUP(AX$14&amp;"-rse-"&amp;$G127,Equations!$G:$I,3,0)))</f>
        <v/>
      </c>
      <c r="BA127" s="10" t="str">
        <f t="shared" si="40"/>
        <v/>
      </c>
      <c r="BB127" s="10" t="str">
        <f>IF($AB127="","",IF(OR($V127&lt;2.7,$V127&gt;90),"Age OOR",($AB127-AX127)/VLOOKUP(AX$14&amp;"-rse-"&amp;$G127,Equations!$G:$I,3,0)))</f>
        <v/>
      </c>
      <c r="BC127" s="10" t="str">
        <f>IF($AC127="","",IF(OR($V127&lt;2.7,$V127&gt;90),"Age OOR",VLOOKUP(BC$14&amp;"-int-"&amp;$H127,Equations!$G:$I,3,0)+VLOOKUP(BC$14&amp;"-sexo-"&amp;$H127,Equations!$G:$I,3,0)*$U127+VLOOKUP(BC$14&amp;"-edad-"&amp;$H127,Equations!$G:$I,3,0)*$V127+VLOOKUP(BC$14&amp;"-est-"&amp;$H127,Equations!$G:$I,3,0)*(1/$W127)+VLOOKUP(BC$14&amp;"-imc-"&amp;$H127,Equations!$G:$I,3,0)*(1/$Q127)))</f>
        <v/>
      </c>
      <c r="BD127" s="10" t="str">
        <f>IF($AC127="","",IF(OR($V127&lt;2.7,$V127&gt;90),"Age OOR",BC127-1.6449*VLOOKUP(BC$14&amp;"-rse-"&amp;$H127,Equations!$G:$I,3,0)))</f>
        <v/>
      </c>
      <c r="BE127" s="10" t="str">
        <f>IF($AC127="","",IF(OR($V127&lt;2.7,$V127&gt;90),"Age OOR",BC127+1.6449*VLOOKUP(BC$14&amp;"-rse-"&amp;$H127,Equations!$G:$I,3,0)))</f>
        <v/>
      </c>
      <c r="BF127" s="10" t="str">
        <f t="shared" si="41"/>
        <v/>
      </c>
      <c r="BG127" s="10" t="str">
        <f>IF($AC127="","",IF(OR($V127&lt;2.7,$V127&gt;90),"Age OOR",($AC127-BC127)/VLOOKUP(BC$14&amp;"-rse-"&amp;$H127,Equations!$G:$I,3,0)))</f>
        <v/>
      </c>
      <c r="BH127" s="10" t="str">
        <f>IF($AD127="","",IF(OR($V127&lt;2.7,$V127&gt;90),"Age OOR",VLOOKUP(BH$14&amp;"-int-"&amp;$I127,Equations!$G:$I,3,0)+VLOOKUP(BH$14&amp;"-sexo-"&amp;$I127,Equations!$G:$I,3,0)*$U127+VLOOKUP(BH$14&amp;"-edad-"&amp;$I127,Equations!$G:$I,3,0)*$V127+VLOOKUP(BH$14&amp;"-est-"&amp;$I127,Equations!$G:$I,3,0)*(1/$W127)+VLOOKUP(BH$14&amp;"-imc-"&amp;$I127,Equations!$G:$I,3,0)*(1/$Q127)))</f>
        <v/>
      </c>
      <c r="BI127" s="10" t="str">
        <f>IF($AD127="","",IF(OR($V127&lt;2.7,$V127&gt;90),"Age OOR",BH127-1.6449*VLOOKUP(BH$14&amp;"-rse-"&amp;$I127,Equations!$G:$I,3,0)))</f>
        <v/>
      </c>
      <c r="BJ127" s="10" t="str">
        <f>IF($AD127="","",IF(OR($V127&lt;2.7,$V127&gt;90),"Age OOR",BH127+1.6449*VLOOKUP(BH$14&amp;"-rse-"&amp;$I127,Equations!$G:$I,3,0)))</f>
        <v/>
      </c>
      <c r="BK127" s="10" t="str">
        <f t="shared" si="42"/>
        <v/>
      </c>
      <c r="BL127" s="10" t="str">
        <f>IF($AD127="","",IF(OR($V127&lt;2.7,$V127&gt;90),"Age OOR",($AD127-BH127)/VLOOKUP(BH$14&amp;"-rse-"&amp;$I127,Equations!$G:$I,3,0)))</f>
        <v/>
      </c>
      <c r="BM127" s="10" t="str">
        <f>IF($AE127="","",IF(OR($V127&lt;2.7,$V127&gt;90),"Age OOR",VLOOKUP(BM$14&amp;"-int-"&amp;$J127,Equations!$G:$I,3,0)+VLOOKUP(BM$14&amp;"-sexo-"&amp;$J127,Equations!$G:$I,3,0)*$U127+VLOOKUP(BM$14&amp;"-edad-"&amp;$J127,Equations!$G:$I,3,0)*$V127+VLOOKUP(BM$14&amp;"-est-"&amp;$J127,Equations!$G:$I,3,0)*(1/$W127)+VLOOKUP(BM$14&amp;"-imc-"&amp;$J127,Equations!$G:$I,3,0)*(1/$Q127)))</f>
        <v/>
      </c>
      <c r="BN127" s="10" t="str">
        <f>IF($AE127="","",IF(OR($V127&lt;2.7,$V127&gt;90),"Age OOR",BM127-1.6449*VLOOKUP(BM$14&amp;"-rse-"&amp;$J127,Equations!$G:$I,3,0)))</f>
        <v/>
      </c>
      <c r="BO127" s="10" t="str">
        <f>IF($AE127="","",IF(OR($V127&lt;2.7,$V127&gt;90),"Age OOR",BM127+1.6449*VLOOKUP(BM$14&amp;"-rse-"&amp;$J127,Equations!$G:$I,3,0)))</f>
        <v/>
      </c>
      <c r="BP127" s="10" t="str">
        <f t="shared" si="43"/>
        <v/>
      </c>
      <c r="BQ127" s="10" t="str">
        <f>IF($AE127="","",IF(OR($V127&lt;2.7,$V127&gt;90),"Age OOR",($AE127-BM127)/VLOOKUP(BM$14&amp;"-rse-"&amp;$J127,Equations!$G:$I,3,0)))</f>
        <v/>
      </c>
      <c r="BR127" s="10" t="str">
        <f>IF($AF127="","",IF(OR($V127&lt;2.7,$V127&gt;90),"Age OOR",VLOOKUP(BR$14&amp;"-int-"&amp;$K127,Equations!$G:$I,3,0)+VLOOKUP(BR$14&amp;"-sexo-"&amp;$K127,Equations!$G:$I,3,0)*$U127+VLOOKUP(BR$14&amp;"-edad-"&amp;$K127,Equations!$G:$I,3,0)*$V127+VLOOKUP(BR$14&amp;"-est-"&amp;$K127,Equations!$G:$I,3,0)*(1/$W127)+VLOOKUP(BR$14&amp;"-imc-"&amp;$K127,Equations!$G:$I,3,0)*(1/$Q127)))</f>
        <v/>
      </c>
      <c r="BS127" s="10" t="str">
        <f>IF($AF127="","",IF(OR($V127&lt;2.7,$V127&gt;90),"Age OOR",BR127-1.6449*VLOOKUP(BR$14&amp;"-rse-"&amp;$K127,Equations!$G:$I,3,0)))</f>
        <v/>
      </c>
      <c r="BT127" s="10" t="str">
        <f>IF($AF127="","",IF(OR($V127&lt;2.7,$V127&gt;90),"Age OOR",BR127+1.6449*VLOOKUP(BR$14&amp;"-rse-"&amp;$K127,Equations!$G:$I,3,0)))</f>
        <v/>
      </c>
      <c r="BU127" s="10" t="str">
        <f t="shared" si="44"/>
        <v/>
      </c>
      <c r="BV127" s="10" t="str">
        <f>IF($AF127="","",IF(OR($V127&lt;2.7,$V127&gt;90),"Age OOR",($AF127-BR127)/VLOOKUP(BR$14&amp;"-rse-"&amp;$K127,Equations!$G:$I,3,0)))</f>
        <v/>
      </c>
      <c r="BW127" s="10" t="str">
        <f>IF($AG127="","",IF(OR($V127&lt;2.7,$V127&gt;90),"Age OOR",VLOOKUP(BW$14&amp;"-int-"&amp;$L127,Equations!$G:$I,3,0)+VLOOKUP(BW$14&amp;"-sexo-"&amp;$L127,Equations!$G:$I,3,0)*$U127+VLOOKUP(BW$14&amp;"-edad-"&amp;$L127,Equations!$G:$I,3,0)*$V127+VLOOKUP(BW$14&amp;"-est-"&amp;$L127,Equations!$G:$I,3,0)*(1/$W127)+VLOOKUP(BW$14&amp;"-imc-"&amp;$L127,Equations!$G:$I,3,0)*(1/$Q127)))</f>
        <v/>
      </c>
      <c r="BX127" s="10" t="str">
        <f>IF($AG127="","",IF(OR($V127&lt;2.7,$V127&gt;90),"Age OOR",BW127-1.6449*VLOOKUP(BW$14&amp;"-rse-"&amp;$L127,Equations!$G:$I,3,0)))</f>
        <v/>
      </c>
      <c r="BY127" s="10" t="str">
        <f>IF($AG127="","",IF(OR($V127&lt;2.7,$V127&gt;90),"Age OOR",BW127+1.6449*VLOOKUP(BW$14&amp;"-rse-"&amp;$L127,Equations!$G:$I,3,0)))</f>
        <v/>
      </c>
      <c r="BZ127" s="10" t="str">
        <f t="shared" si="45"/>
        <v/>
      </c>
      <c r="CA127" s="10" t="str">
        <f>IF($AG127="","",IF(OR($V127&lt;2.7,$V127&gt;90),"Age OOR",($AG127-BW127)/VLOOKUP(BW$14&amp;"-rse-"&amp;$L127,Equations!$G:$I,3,0)))</f>
        <v/>
      </c>
      <c r="CB127" s="10" t="str">
        <f>IF($AH127="","",IF(OR($V127&lt;2.7,$V127&gt;90),"Age OOR",VLOOKUP(CB$14&amp;"-int-"&amp;$M127,Equations!$G:$I,3,0)+VLOOKUP(CB$14&amp;"-sexo-"&amp;$M127,Equations!$G:$I,3,0)*$U127+VLOOKUP(CB$14&amp;"-edad-"&amp;$M127,Equations!$G:$I,3,0)*$V127+VLOOKUP(CB$14&amp;"-est-"&amp;$M127,Equations!$G:$I,3,0)*(1/$W127)+VLOOKUP(CB$14&amp;"-imc-"&amp;$M127,Equations!$G:$I,3,0)*(1/$Q127)))</f>
        <v/>
      </c>
      <c r="CC127" s="10" t="str">
        <f>IF($AH127="","",IF(OR($V127&lt;2.7,$V127&gt;90),"Age OOR",CB127-1.6449*VLOOKUP(CB$14&amp;"-rse-"&amp;$M127,Equations!$G:$I,3,0)))</f>
        <v/>
      </c>
      <c r="CD127" s="10" t="str">
        <f>IF($AH127="","",IF(OR($V127&lt;2.7,$V127&gt;90),"Age OOR",CB127+1.6449*VLOOKUP(CB$14&amp;"-rse-"&amp;$M127,Equations!$G:$I,3,0)))</f>
        <v/>
      </c>
      <c r="CE127" s="10" t="str">
        <f t="shared" si="46"/>
        <v/>
      </c>
      <c r="CF127" s="10" t="str">
        <f>IF($AH127="","",IF(OR($V127&lt;2.7,$V127&gt;90),"Age OOR",($AH127-CB127)/VLOOKUP(CB$14&amp;"-rse-"&amp;$M127,Equations!$G:$I,3,0)))</f>
        <v/>
      </c>
      <c r="CG127" s="10" t="str">
        <f>IF($AI127="","",IF(OR($V127&lt;2.7,$V127&gt;90),"Age OOR",VLOOKUP(CG$14&amp;"-int-"&amp;$N127,Equations!$G:$I,3,0)+VLOOKUP(CG$14&amp;"-sexo-"&amp;$N127,Equations!$G:$I,3,0)*$U127+VLOOKUP(CG$14&amp;"-edad-"&amp;$N127,Equations!$G:$I,3,0)*$V127+VLOOKUP(CG$14&amp;"-est-"&amp;$N127,Equations!$G:$I,3,0)*(1/$W127)+VLOOKUP(CG$14&amp;"-imc-"&amp;$N127,Equations!$G:$I,3,0)*(1/$Q127)))</f>
        <v/>
      </c>
      <c r="CH127" s="10" t="str">
        <f>IF($AI127="","",IF(OR($V127&lt;2.7,$V127&gt;90),"Age OOR",CG127-1.6449*VLOOKUP(CG$14&amp;"-rse-"&amp;$N127,Equations!$G:$I,3,0)))</f>
        <v/>
      </c>
      <c r="CI127" s="10" t="str">
        <f>IF($AI127="","",IF(OR($V127&lt;2.7,$V127&gt;90),"Age OOR",CG127+1.6449*VLOOKUP(CG$14&amp;"-rse-"&amp;$N127,Equations!$G:$I,3,0)))</f>
        <v/>
      </c>
      <c r="CJ127" s="10" t="str">
        <f t="shared" si="47"/>
        <v/>
      </c>
      <c r="CK127" s="10" t="str">
        <f>IF($AI127="","",IF(OR($V127&lt;2.7,$V127&gt;90),"Age OOR",($AI127-CG127)/VLOOKUP(CG$14&amp;"-rse-"&amp;$N127,Equations!$G:$I,3,0)))</f>
        <v/>
      </c>
      <c r="CL127" s="10" t="str">
        <f>IF($AJ127="","",IF(OR($V127&lt;2.7,$V127&gt;90),"Age OOR",VLOOKUP(CL$14&amp;"-int-"&amp;$O127,Equations!$G:$I,3,0)+VLOOKUP(CL$14&amp;"-sexo-"&amp;$O127,Equations!$G:$I,3,0)*$U127+VLOOKUP(CL$14&amp;"-edad-"&amp;$O127,Equations!$G:$I,3,0)*$V127+VLOOKUP(CL$14&amp;"-est-"&amp;$O127,Equations!$G:$I,3,0)*(1/$W127)+VLOOKUP(CL$14&amp;"-imc-"&amp;$O127,Equations!$G:$I,3,0)*(1/$Q127)))</f>
        <v/>
      </c>
      <c r="CM127" s="10" t="str">
        <f>IF($AJ127="","",IF(OR($V127&lt;2.7,$V127&gt;90),"Age OOR",CL127-1.6449*VLOOKUP(CL$14&amp;"-rse-"&amp;$O127,Equations!$G:$I,3,0)))</f>
        <v/>
      </c>
      <c r="CN127" s="10" t="str">
        <f>IF($AJ127="","",IF(OR($V127&lt;2.7,$V127&gt;90),"Age OOR",CL127+1.6449*VLOOKUP(CL$14&amp;"-rse-"&amp;$O127,Equations!$G:$I,3,0)))</f>
        <v/>
      </c>
      <c r="CO127" s="10" t="str">
        <f t="shared" si="48"/>
        <v/>
      </c>
      <c r="CP127" s="10" t="str">
        <f>IF($AJ127="","",IF(OR($V127&lt;2.7,$V127&gt;90),"Age OOR",($AJ127-CL127)/VLOOKUP(CL$14&amp;"-rse-"&amp;$O127,Equations!$G:$I,3,0)))</f>
        <v/>
      </c>
      <c r="CQ127" s="10" t="str">
        <f>IF($AK127="","",IF(OR($V127&lt;2.7,$V127&gt;90),"Age OOR",EXP(VLOOKUP(CQ$14&amp;"-int-"&amp;$P127,Equations!$G:$I,3,0)+VLOOKUP(CQ$14&amp;"-sexo-"&amp;$P127,Equations!$G:$I,3,0)*$U127+VLOOKUP(CQ$14&amp;"-edad-"&amp;$P127,Equations!$G:$I,3,0)*$V127+VLOOKUP(CQ$14&amp;"-est-"&amp;$P127,Equations!$G:$I,3,0)*(1/$W127)+VLOOKUP(CQ$14&amp;"-imc-"&amp;$P127,Equations!$G:$I,3,0)*(1/$Q127))))</f>
        <v/>
      </c>
      <c r="CR127" s="10" t="str">
        <f>IF($AK127="","",IF(OR($V127&lt;2.7,$V127&gt;90),"Age OOR",EXP(LN(CQ127)-1.6449*VLOOKUP(CQ$14&amp;"-rse-"&amp;$P127,Equations!$G:$I,3,0))))</f>
        <v/>
      </c>
      <c r="CS127" s="10" t="str">
        <f>IF($AK127="","",IF(OR($V127&lt;2.7,$V127&gt;90),"Age OOR",EXP(LN(CQ127)+1.6449*VLOOKUP(CQ$14&amp;"-rse-"&amp;$P127,Equations!$G:$I,3,0))))</f>
        <v/>
      </c>
      <c r="CT127" s="10" t="str">
        <f t="shared" si="49"/>
        <v/>
      </c>
      <c r="CU127" s="10" t="str">
        <f>IF($AK127="","",IF(OR($V127&lt;2.7,$V127&gt;90),"Age OOR",(LN($AK127)-LN(CQ127))/VLOOKUP(CQ$14&amp;"-rse-"&amp;$P127,Equations!$G:$I,3,0)))</f>
        <v/>
      </c>
      <c r="CV127" s="47"/>
    </row>
    <row r="128" spans="5:125" x14ac:dyDescent="0.2">
      <c r="E128" s="23" t="str">
        <f t="shared" si="25"/>
        <v>Age out of range</v>
      </c>
      <c r="F128" s="23" t="str">
        <f t="shared" si="26"/>
        <v>Age out of range</v>
      </c>
      <c r="G128" s="23" t="str">
        <f t="shared" si="27"/>
        <v>Age out of range</v>
      </c>
      <c r="H128" s="23" t="str">
        <f t="shared" si="28"/>
        <v>Age out of range</v>
      </c>
      <c r="I128" s="23" t="str">
        <f t="shared" si="29"/>
        <v>Age out of range</v>
      </c>
      <c r="J128" s="23" t="str">
        <f t="shared" si="30"/>
        <v>Age out of range</v>
      </c>
      <c r="K128" s="23" t="str">
        <f t="shared" si="31"/>
        <v>Age out of range</v>
      </c>
      <c r="L128" s="23" t="str">
        <f t="shared" si="32"/>
        <v>Age out of range</v>
      </c>
      <c r="M128" s="23" t="str">
        <f t="shared" si="33"/>
        <v>Age out of range</v>
      </c>
      <c r="N128" s="23" t="str">
        <f t="shared" si="34"/>
        <v>Age out of range</v>
      </c>
      <c r="O128" s="23" t="str">
        <f t="shared" si="35"/>
        <v>Age out of range</v>
      </c>
      <c r="P128" s="23" t="str">
        <f t="shared" si="36"/>
        <v>Age out of range</v>
      </c>
      <c r="Q128" s="23" t="e">
        <f t="shared" si="37"/>
        <v>#DIV/0!</v>
      </c>
      <c r="R128" s="17"/>
      <c r="S128" s="23">
        <v>112</v>
      </c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7"/>
      <c r="AM128" s="47"/>
      <c r="AN128" s="10" t="str">
        <f>IF($Z128="","",IF(OR($V128&lt;2.7,$V128&gt;90),"Age OOR",VLOOKUP(AN$14&amp;"-int-"&amp;$E128,Equations!$G:$I,3,0)+VLOOKUP(AN$14&amp;"-sexo-"&amp;$E128,Equations!$G:$I,3,0)*$U128+VLOOKUP(AN$14&amp;"-edad-"&amp;$E128,Equations!$G:$I,3,0)*$V128+VLOOKUP(AN$14&amp;"-est-"&amp;$E128,Equations!$G:$I,3,0)*(1/$W128)+VLOOKUP(AN$14&amp;"-imc-"&amp;$E128,Equations!$G:$I,3,0)*(1/$Q128)))</f>
        <v/>
      </c>
      <c r="AO128" s="10" t="str">
        <f>IF($Z128="","",IF(OR($V128&lt;2.7,$V128&gt;90),"Age OOR",AN128-1.6449*VLOOKUP(AN$14&amp;"-rse-"&amp;$E128,Equations!$G:$I,3,0)))</f>
        <v/>
      </c>
      <c r="AP128" s="10" t="str">
        <f>IF($Z128="","",IF(OR($V128&lt;2.7,$V128&gt;90),"Age OOR",AN128+1.6449*VLOOKUP(AN$14&amp;"-rse-"&amp;$E128,Equations!$G:$I,3,0)))</f>
        <v/>
      </c>
      <c r="AQ128" s="10" t="str">
        <f t="shared" si="38"/>
        <v/>
      </c>
      <c r="AR128" s="10" t="str">
        <f>IF($Z128="","",IF(OR($V128&lt;2.7,$V128&gt;90),"Age OOR",($Z128-AN128)/VLOOKUP(AN$14&amp;"-rse-"&amp;$E128,Equations!$G:$I,3,0)))</f>
        <v/>
      </c>
      <c r="AS128" s="10" t="str">
        <f>IF($AA128="","",IF(OR($V128&lt;2.7,$V128&gt;90),"Age OOR",VLOOKUP(AS$14&amp;"-int-"&amp;$F128,Equations!$G:$I,3,0)+VLOOKUP(AS$14&amp;"-sexo-"&amp;$F128,Equations!$G:$I,3,0)*$U128+VLOOKUP(AS$14&amp;"-edad-"&amp;$F128,Equations!$G:$I,3,0)*$V128+VLOOKUP(AS$14&amp;"-est-"&amp;$F128,Equations!$G:$I,3,0)*(1/$W128)+VLOOKUP(AS$14&amp;"-imc-"&amp;$F128,Equations!$G:$I,3,0)*(1/$Q128)))</f>
        <v/>
      </c>
      <c r="AT128" s="10" t="str">
        <f>IF($AA128="","",IF(OR($V128&lt;2.7,$V128&gt;90),"Age OOR",AS128-1.6449*VLOOKUP(AS$14&amp;"-rse-"&amp;$F128,Equations!$G:$I,3,0)))</f>
        <v/>
      </c>
      <c r="AU128" s="10" t="str">
        <f>IF($AA128="","",IF(OR($V128&lt;2.7,$V128&gt;90),"Age OOR",AS128+1.6449*VLOOKUP(AS$14&amp;"-rse-"&amp;$F128,Equations!$G:$I,3,0)))</f>
        <v/>
      </c>
      <c r="AV128" s="10" t="str">
        <f t="shared" si="39"/>
        <v/>
      </c>
      <c r="AW128" s="10" t="str">
        <f>IF($AA128="","",IF(OR($V128&lt;2.7,$V128&gt;90),"Age OOR",($AA128-AS128)/VLOOKUP(AS$14&amp;"-rse-"&amp;$F128,Equations!$G:$I,3,0)))</f>
        <v/>
      </c>
      <c r="AX128" s="10" t="str">
        <f>IF($AB128="","",IF(OR($V128&lt;2.7,$V128&gt;90),"Age OOR",VLOOKUP(AX$14&amp;"-int-"&amp;$G128,Equations!$G:$I,3,0)+VLOOKUP(AX$14&amp;"-sexo-"&amp;$G128,Equations!$G:$I,3,0)*$U128+VLOOKUP(AX$14&amp;"-edad-"&amp;$G128,Equations!$G:$I,3,0)*$V128+VLOOKUP(AX$14&amp;"-est-"&amp;$G128,Equations!$G:$I,3,0)*(1/$W128)+VLOOKUP(AX$14&amp;"-imc-"&amp;$G128,Equations!$G:$I,3,0)*(1/$Q128)))</f>
        <v/>
      </c>
      <c r="AY128" s="10" t="str">
        <f>IF($AB128="","",IF(OR($V128&lt;2.7,$V128&gt;90),"Age OOR",AX128-1.6449*VLOOKUP(AX$14&amp;"-rse-"&amp;$G128,Equations!$G:$I,3,0)))</f>
        <v/>
      </c>
      <c r="AZ128" s="10" t="str">
        <f>IF($AB128="","",IF(OR($V128&lt;2.7,$V128&gt;90),"Age OOR",AX128+1.6449*VLOOKUP(AX$14&amp;"-rse-"&amp;$G128,Equations!$G:$I,3,0)))</f>
        <v/>
      </c>
      <c r="BA128" s="10" t="str">
        <f t="shared" si="40"/>
        <v/>
      </c>
      <c r="BB128" s="10" t="str">
        <f>IF($AB128="","",IF(OR($V128&lt;2.7,$V128&gt;90),"Age OOR",($AB128-AX128)/VLOOKUP(AX$14&amp;"-rse-"&amp;$G128,Equations!$G:$I,3,0)))</f>
        <v/>
      </c>
      <c r="BC128" s="10" t="str">
        <f>IF($AC128="","",IF(OR($V128&lt;2.7,$V128&gt;90),"Age OOR",VLOOKUP(BC$14&amp;"-int-"&amp;$H128,Equations!$G:$I,3,0)+VLOOKUP(BC$14&amp;"-sexo-"&amp;$H128,Equations!$G:$I,3,0)*$U128+VLOOKUP(BC$14&amp;"-edad-"&amp;$H128,Equations!$G:$I,3,0)*$V128+VLOOKUP(BC$14&amp;"-est-"&amp;$H128,Equations!$G:$I,3,0)*(1/$W128)+VLOOKUP(BC$14&amp;"-imc-"&amp;$H128,Equations!$G:$I,3,0)*(1/$Q128)))</f>
        <v/>
      </c>
      <c r="BD128" s="10" t="str">
        <f>IF($AC128="","",IF(OR($V128&lt;2.7,$V128&gt;90),"Age OOR",BC128-1.6449*VLOOKUP(BC$14&amp;"-rse-"&amp;$H128,Equations!$G:$I,3,0)))</f>
        <v/>
      </c>
      <c r="BE128" s="10" t="str">
        <f>IF($AC128="","",IF(OR($V128&lt;2.7,$V128&gt;90),"Age OOR",BC128+1.6449*VLOOKUP(BC$14&amp;"-rse-"&amp;$H128,Equations!$G:$I,3,0)))</f>
        <v/>
      </c>
      <c r="BF128" s="10" t="str">
        <f t="shared" si="41"/>
        <v/>
      </c>
      <c r="BG128" s="10" t="str">
        <f>IF($AC128="","",IF(OR($V128&lt;2.7,$V128&gt;90),"Age OOR",($AC128-BC128)/VLOOKUP(BC$14&amp;"-rse-"&amp;$H128,Equations!$G:$I,3,0)))</f>
        <v/>
      </c>
      <c r="BH128" s="10" t="str">
        <f>IF($AD128="","",IF(OR($V128&lt;2.7,$V128&gt;90),"Age OOR",VLOOKUP(BH$14&amp;"-int-"&amp;$I128,Equations!$G:$I,3,0)+VLOOKUP(BH$14&amp;"-sexo-"&amp;$I128,Equations!$G:$I,3,0)*$U128+VLOOKUP(BH$14&amp;"-edad-"&amp;$I128,Equations!$G:$I,3,0)*$V128+VLOOKUP(BH$14&amp;"-est-"&amp;$I128,Equations!$G:$I,3,0)*(1/$W128)+VLOOKUP(BH$14&amp;"-imc-"&amp;$I128,Equations!$G:$I,3,0)*(1/$Q128)))</f>
        <v/>
      </c>
      <c r="BI128" s="10" t="str">
        <f>IF($AD128="","",IF(OR($V128&lt;2.7,$V128&gt;90),"Age OOR",BH128-1.6449*VLOOKUP(BH$14&amp;"-rse-"&amp;$I128,Equations!$G:$I,3,0)))</f>
        <v/>
      </c>
      <c r="BJ128" s="10" t="str">
        <f>IF($AD128="","",IF(OR($V128&lt;2.7,$V128&gt;90),"Age OOR",BH128+1.6449*VLOOKUP(BH$14&amp;"-rse-"&amp;$I128,Equations!$G:$I,3,0)))</f>
        <v/>
      </c>
      <c r="BK128" s="10" t="str">
        <f t="shared" si="42"/>
        <v/>
      </c>
      <c r="BL128" s="10" t="str">
        <f>IF($AD128="","",IF(OR($V128&lt;2.7,$V128&gt;90),"Age OOR",($AD128-BH128)/VLOOKUP(BH$14&amp;"-rse-"&amp;$I128,Equations!$G:$I,3,0)))</f>
        <v/>
      </c>
      <c r="BM128" s="10" t="str">
        <f>IF($AE128="","",IF(OR($V128&lt;2.7,$V128&gt;90),"Age OOR",VLOOKUP(BM$14&amp;"-int-"&amp;$J128,Equations!$G:$I,3,0)+VLOOKUP(BM$14&amp;"-sexo-"&amp;$J128,Equations!$G:$I,3,0)*$U128+VLOOKUP(BM$14&amp;"-edad-"&amp;$J128,Equations!$G:$I,3,0)*$V128+VLOOKUP(BM$14&amp;"-est-"&amp;$J128,Equations!$G:$I,3,0)*(1/$W128)+VLOOKUP(BM$14&amp;"-imc-"&amp;$J128,Equations!$G:$I,3,0)*(1/$Q128)))</f>
        <v/>
      </c>
      <c r="BN128" s="10" t="str">
        <f>IF($AE128="","",IF(OR($V128&lt;2.7,$V128&gt;90),"Age OOR",BM128-1.6449*VLOOKUP(BM$14&amp;"-rse-"&amp;$J128,Equations!$G:$I,3,0)))</f>
        <v/>
      </c>
      <c r="BO128" s="10" t="str">
        <f>IF($AE128="","",IF(OR($V128&lt;2.7,$V128&gt;90),"Age OOR",BM128+1.6449*VLOOKUP(BM$14&amp;"-rse-"&amp;$J128,Equations!$G:$I,3,0)))</f>
        <v/>
      </c>
      <c r="BP128" s="10" t="str">
        <f t="shared" si="43"/>
        <v/>
      </c>
      <c r="BQ128" s="10" t="str">
        <f>IF($AE128="","",IF(OR($V128&lt;2.7,$V128&gt;90),"Age OOR",($AE128-BM128)/VLOOKUP(BM$14&amp;"-rse-"&amp;$J128,Equations!$G:$I,3,0)))</f>
        <v/>
      </c>
      <c r="BR128" s="10" t="str">
        <f>IF($AF128="","",IF(OR($V128&lt;2.7,$V128&gt;90),"Age OOR",VLOOKUP(BR$14&amp;"-int-"&amp;$K128,Equations!$G:$I,3,0)+VLOOKUP(BR$14&amp;"-sexo-"&amp;$K128,Equations!$G:$I,3,0)*$U128+VLOOKUP(BR$14&amp;"-edad-"&amp;$K128,Equations!$G:$I,3,0)*$V128+VLOOKUP(BR$14&amp;"-est-"&amp;$K128,Equations!$G:$I,3,0)*(1/$W128)+VLOOKUP(BR$14&amp;"-imc-"&amp;$K128,Equations!$G:$I,3,0)*(1/$Q128)))</f>
        <v/>
      </c>
      <c r="BS128" s="10" t="str">
        <f>IF($AF128="","",IF(OR($V128&lt;2.7,$V128&gt;90),"Age OOR",BR128-1.6449*VLOOKUP(BR$14&amp;"-rse-"&amp;$K128,Equations!$G:$I,3,0)))</f>
        <v/>
      </c>
      <c r="BT128" s="10" t="str">
        <f>IF($AF128="","",IF(OR($V128&lt;2.7,$V128&gt;90),"Age OOR",BR128+1.6449*VLOOKUP(BR$14&amp;"-rse-"&amp;$K128,Equations!$G:$I,3,0)))</f>
        <v/>
      </c>
      <c r="BU128" s="10" t="str">
        <f t="shared" si="44"/>
        <v/>
      </c>
      <c r="BV128" s="10" t="str">
        <f>IF($AF128="","",IF(OR($V128&lt;2.7,$V128&gt;90),"Age OOR",($AF128-BR128)/VLOOKUP(BR$14&amp;"-rse-"&amp;$K128,Equations!$G:$I,3,0)))</f>
        <v/>
      </c>
      <c r="BW128" s="10" t="str">
        <f>IF($AG128="","",IF(OR($V128&lt;2.7,$V128&gt;90),"Age OOR",VLOOKUP(BW$14&amp;"-int-"&amp;$L128,Equations!$G:$I,3,0)+VLOOKUP(BW$14&amp;"-sexo-"&amp;$L128,Equations!$G:$I,3,0)*$U128+VLOOKUP(BW$14&amp;"-edad-"&amp;$L128,Equations!$G:$I,3,0)*$V128+VLOOKUP(BW$14&amp;"-est-"&amp;$L128,Equations!$G:$I,3,0)*(1/$W128)+VLOOKUP(BW$14&amp;"-imc-"&amp;$L128,Equations!$G:$I,3,0)*(1/$Q128)))</f>
        <v/>
      </c>
      <c r="BX128" s="10" t="str">
        <f>IF($AG128="","",IF(OR($V128&lt;2.7,$V128&gt;90),"Age OOR",BW128-1.6449*VLOOKUP(BW$14&amp;"-rse-"&amp;$L128,Equations!$G:$I,3,0)))</f>
        <v/>
      </c>
      <c r="BY128" s="10" t="str">
        <f>IF($AG128="","",IF(OR($V128&lt;2.7,$V128&gt;90),"Age OOR",BW128+1.6449*VLOOKUP(BW$14&amp;"-rse-"&amp;$L128,Equations!$G:$I,3,0)))</f>
        <v/>
      </c>
      <c r="BZ128" s="10" t="str">
        <f t="shared" si="45"/>
        <v/>
      </c>
      <c r="CA128" s="10" t="str">
        <f>IF($AG128="","",IF(OR($V128&lt;2.7,$V128&gt;90),"Age OOR",($AG128-BW128)/VLOOKUP(BW$14&amp;"-rse-"&amp;$L128,Equations!$G:$I,3,0)))</f>
        <v/>
      </c>
      <c r="CB128" s="10" t="str">
        <f>IF($AH128="","",IF(OR($V128&lt;2.7,$V128&gt;90),"Age OOR",VLOOKUP(CB$14&amp;"-int-"&amp;$M128,Equations!$G:$I,3,0)+VLOOKUP(CB$14&amp;"-sexo-"&amp;$M128,Equations!$G:$I,3,0)*$U128+VLOOKUP(CB$14&amp;"-edad-"&amp;$M128,Equations!$G:$I,3,0)*$V128+VLOOKUP(CB$14&amp;"-est-"&amp;$M128,Equations!$G:$I,3,0)*(1/$W128)+VLOOKUP(CB$14&amp;"-imc-"&amp;$M128,Equations!$G:$I,3,0)*(1/$Q128)))</f>
        <v/>
      </c>
      <c r="CC128" s="10" t="str">
        <f>IF($AH128="","",IF(OR($V128&lt;2.7,$V128&gt;90),"Age OOR",CB128-1.6449*VLOOKUP(CB$14&amp;"-rse-"&amp;$M128,Equations!$G:$I,3,0)))</f>
        <v/>
      </c>
      <c r="CD128" s="10" t="str">
        <f>IF($AH128="","",IF(OR($V128&lt;2.7,$V128&gt;90),"Age OOR",CB128+1.6449*VLOOKUP(CB$14&amp;"-rse-"&amp;$M128,Equations!$G:$I,3,0)))</f>
        <v/>
      </c>
      <c r="CE128" s="10" t="str">
        <f t="shared" si="46"/>
        <v/>
      </c>
      <c r="CF128" s="10" t="str">
        <f>IF($AH128="","",IF(OR($V128&lt;2.7,$V128&gt;90),"Age OOR",($AH128-CB128)/VLOOKUP(CB$14&amp;"-rse-"&amp;$M128,Equations!$G:$I,3,0)))</f>
        <v/>
      </c>
      <c r="CG128" s="10" t="str">
        <f>IF($AI128="","",IF(OR($V128&lt;2.7,$V128&gt;90),"Age OOR",VLOOKUP(CG$14&amp;"-int-"&amp;$N128,Equations!$G:$I,3,0)+VLOOKUP(CG$14&amp;"-sexo-"&amp;$N128,Equations!$G:$I,3,0)*$U128+VLOOKUP(CG$14&amp;"-edad-"&amp;$N128,Equations!$G:$I,3,0)*$V128+VLOOKUP(CG$14&amp;"-est-"&amp;$N128,Equations!$G:$I,3,0)*(1/$W128)+VLOOKUP(CG$14&amp;"-imc-"&amp;$N128,Equations!$G:$I,3,0)*(1/$Q128)))</f>
        <v/>
      </c>
      <c r="CH128" s="10" t="str">
        <f>IF($AI128="","",IF(OR($V128&lt;2.7,$V128&gt;90),"Age OOR",CG128-1.6449*VLOOKUP(CG$14&amp;"-rse-"&amp;$N128,Equations!$G:$I,3,0)))</f>
        <v/>
      </c>
      <c r="CI128" s="10" t="str">
        <f>IF($AI128="","",IF(OR($V128&lt;2.7,$V128&gt;90),"Age OOR",CG128+1.6449*VLOOKUP(CG$14&amp;"-rse-"&amp;$N128,Equations!$G:$I,3,0)))</f>
        <v/>
      </c>
      <c r="CJ128" s="10" t="str">
        <f t="shared" si="47"/>
        <v/>
      </c>
      <c r="CK128" s="10" t="str">
        <f>IF($AI128="","",IF(OR($V128&lt;2.7,$V128&gt;90),"Age OOR",($AI128-CG128)/VLOOKUP(CG$14&amp;"-rse-"&amp;$N128,Equations!$G:$I,3,0)))</f>
        <v/>
      </c>
      <c r="CL128" s="10" t="str">
        <f>IF($AJ128="","",IF(OR($V128&lt;2.7,$V128&gt;90),"Age OOR",VLOOKUP(CL$14&amp;"-int-"&amp;$O128,Equations!$G:$I,3,0)+VLOOKUP(CL$14&amp;"-sexo-"&amp;$O128,Equations!$G:$I,3,0)*$U128+VLOOKUP(CL$14&amp;"-edad-"&amp;$O128,Equations!$G:$I,3,0)*$V128+VLOOKUP(CL$14&amp;"-est-"&amp;$O128,Equations!$G:$I,3,0)*(1/$W128)+VLOOKUP(CL$14&amp;"-imc-"&amp;$O128,Equations!$G:$I,3,0)*(1/$Q128)))</f>
        <v/>
      </c>
      <c r="CM128" s="10" t="str">
        <f>IF($AJ128="","",IF(OR($V128&lt;2.7,$V128&gt;90),"Age OOR",CL128-1.6449*VLOOKUP(CL$14&amp;"-rse-"&amp;$O128,Equations!$G:$I,3,0)))</f>
        <v/>
      </c>
      <c r="CN128" s="10" t="str">
        <f>IF($AJ128="","",IF(OR($V128&lt;2.7,$V128&gt;90),"Age OOR",CL128+1.6449*VLOOKUP(CL$14&amp;"-rse-"&amp;$O128,Equations!$G:$I,3,0)))</f>
        <v/>
      </c>
      <c r="CO128" s="10" t="str">
        <f t="shared" si="48"/>
        <v/>
      </c>
      <c r="CP128" s="10" t="str">
        <f>IF($AJ128="","",IF(OR($V128&lt;2.7,$V128&gt;90),"Age OOR",($AJ128-CL128)/VLOOKUP(CL$14&amp;"-rse-"&amp;$O128,Equations!$G:$I,3,0)))</f>
        <v/>
      </c>
      <c r="CQ128" s="10" t="str">
        <f>IF($AK128="","",IF(OR($V128&lt;2.7,$V128&gt;90),"Age OOR",EXP(VLOOKUP(CQ$14&amp;"-int-"&amp;$P128,Equations!$G:$I,3,0)+VLOOKUP(CQ$14&amp;"-sexo-"&amp;$P128,Equations!$G:$I,3,0)*$U128+VLOOKUP(CQ$14&amp;"-edad-"&amp;$P128,Equations!$G:$I,3,0)*$V128+VLOOKUP(CQ$14&amp;"-est-"&amp;$P128,Equations!$G:$I,3,0)*(1/$W128)+VLOOKUP(CQ$14&amp;"-imc-"&amp;$P128,Equations!$G:$I,3,0)*(1/$Q128))))</f>
        <v/>
      </c>
      <c r="CR128" s="10" t="str">
        <f>IF($AK128="","",IF(OR($V128&lt;2.7,$V128&gt;90),"Age OOR",EXP(LN(CQ128)-1.6449*VLOOKUP(CQ$14&amp;"-rse-"&amp;$P128,Equations!$G:$I,3,0))))</f>
        <v/>
      </c>
      <c r="CS128" s="10" t="str">
        <f>IF($AK128="","",IF(OR($V128&lt;2.7,$V128&gt;90),"Age OOR",EXP(LN(CQ128)+1.6449*VLOOKUP(CQ$14&amp;"-rse-"&amp;$P128,Equations!$G:$I,3,0))))</f>
        <v/>
      </c>
      <c r="CT128" s="10" t="str">
        <f t="shared" si="49"/>
        <v/>
      </c>
      <c r="CU128" s="10" t="str">
        <f>IF($AK128="","",IF(OR($V128&lt;2.7,$V128&gt;90),"Age OOR",(LN($AK128)-LN(CQ128))/VLOOKUP(CQ$14&amp;"-rse-"&amp;$P128,Equations!$G:$I,3,0)))</f>
        <v/>
      </c>
      <c r="CV128" s="47"/>
    </row>
    <row r="129" spans="5:100" x14ac:dyDescent="0.2">
      <c r="E129" s="23" t="str">
        <f t="shared" si="25"/>
        <v>Age out of range</v>
      </c>
      <c r="F129" s="23" t="str">
        <f t="shared" si="26"/>
        <v>Age out of range</v>
      </c>
      <c r="G129" s="23" t="str">
        <f t="shared" si="27"/>
        <v>Age out of range</v>
      </c>
      <c r="H129" s="23" t="str">
        <f t="shared" si="28"/>
        <v>Age out of range</v>
      </c>
      <c r="I129" s="23" t="str">
        <f t="shared" si="29"/>
        <v>Age out of range</v>
      </c>
      <c r="J129" s="23" t="str">
        <f t="shared" si="30"/>
        <v>Age out of range</v>
      </c>
      <c r="K129" s="23" t="str">
        <f t="shared" si="31"/>
        <v>Age out of range</v>
      </c>
      <c r="L129" s="23" t="str">
        <f t="shared" si="32"/>
        <v>Age out of range</v>
      </c>
      <c r="M129" s="23" t="str">
        <f t="shared" si="33"/>
        <v>Age out of range</v>
      </c>
      <c r="N129" s="23" t="str">
        <f t="shared" si="34"/>
        <v>Age out of range</v>
      </c>
      <c r="O129" s="23" t="str">
        <f t="shared" si="35"/>
        <v>Age out of range</v>
      </c>
      <c r="P129" s="23" t="str">
        <f t="shared" si="36"/>
        <v>Age out of range</v>
      </c>
      <c r="Q129" s="23" t="e">
        <f t="shared" si="37"/>
        <v>#DIV/0!</v>
      </c>
      <c r="R129" s="17"/>
      <c r="S129" s="23">
        <v>113</v>
      </c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7"/>
      <c r="AM129" s="47"/>
      <c r="AN129" s="10" t="str">
        <f>IF($Z129="","",IF(OR($V129&lt;2.7,$V129&gt;90),"Age OOR",VLOOKUP(AN$14&amp;"-int-"&amp;$E129,Equations!$G:$I,3,0)+VLOOKUP(AN$14&amp;"-sexo-"&amp;$E129,Equations!$G:$I,3,0)*$U129+VLOOKUP(AN$14&amp;"-edad-"&amp;$E129,Equations!$G:$I,3,0)*$V129+VLOOKUP(AN$14&amp;"-est-"&amp;$E129,Equations!$G:$I,3,0)*(1/$W129)+VLOOKUP(AN$14&amp;"-imc-"&amp;$E129,Equations!$G:$I,3,0)*(1/$Q129)))</f>
        <v/>
      </c>
      <c r="AO129" s="10" t="str">
        <f>IF($Z129="","",IF(OR($V129&lt;2.7,$V129&gt;90),"Age OOR",AN129-1.6449*VLOOKUP(AN$14&amp;"-rse-"&amp;$E129,Equations!$G:$I,3,0)))</f>
        <v/>
      </c>
      <c r="AP129" s="10" t="str">
        <f>IF($Z129="","",IF(OR($V129&lt;2.7,$V129&gt;90),"Age OOR",AN129+1.6449*VLOOKUP(AN$14&amp;"-rse-"&amp;$E129,Equations!$G:$I,3,0)))</f>
        <v/>
      </c>
      <c r="AQ129" s="10" t="str">
        <f t="shared" si="38"/>
        <v/>
      </c>
      <c r="AR129" s="10" t="str">
        <f>IF($Z129="","",IF(OR($V129&lt;2.7,$V129&gt;90),"Age OOR",($Z129-AN129)/VLOOKUP(AN$14&amp;"-rse-"&amp;$E129,Equations!$G:$I,3,0)))</f>
        <v/>
      </c>
      <c r="AS129" s="10" t="str">
        <f>IF($AA129="","",IF(OR($V129&lt;2.7,$V129&gt;90),"Age OOR",VLOOKUP(AS$14&amp;"-int-"&amp;$F129,Equations!$G:$I,3,0)+VLOOKUP(AS$14&amp;"-sexo-"&amp;$F129,Equations!$G:$I,3,0)*$U129+VLOOKUP(AS$14&amp;"-edad-"&amp;$F129,Equations!$G:$I,3,0)*$V129+VLOOKUP(AS$14&amp;"-est-"&amp;$F129,Equations!$G:$I,3,0)*(1/$W129)+VLOOKUP(AS$14&amp;"-imc-"&amp;$F129,Equations!$G:$I,3,0)*(1/$Q129)))</f>
        <v/>
      </c>
      <c r="AT129" s="10" t="str">
        <f>IF($AA129="","",IF(OR($V129&lt;2.7,$V129&gt;90),"Age OOR",AS129-1.6449*VLOOKUP(AS$14&amp;"-rse-"&amp;$F129,Equations!$G:$I,3,0)))</f>
        <v/>
      </c>
      <c r="AU129" s="10" t="str">
        <f>IF($AA129="","",IF(OR($V129&lt;2.7,$V129&gt;90),"Age OOR",AS129+1.6449*VLOOKUP(AS$14&amp;"-rse-"&amp;$F129,Equations!$G:$I,3,0)))</f>
        <v/>
      </c>
      <c r="AV129" s="10" t="str">
        <f t="shared" si="39"/>
        <v/>
      </c>
      <c r="AW129" s="10" t="str">
        <f>IF($AA129="","",IF(OR($V129&lt;2.7,$V129&gt;90),"Age OOR",($AA129-AS129)/VLOOKUP(AS$14&amp;"-rse-"&amp;$F129,Equations!$G:$I,3,0)))</f>
        <v/>
      </c>
      <c r="AX129" s="10" t="str">
        <f>IF($AB129="","",IF(OR($V129&lt;2.7,$V129&gt;90),"Age OOR",VLOOKUP(AX$14&amp;"-int-"&amp;$G129,Equations!$G:$I,3,0)+VLOOKUP(AX$14&amp;"-sexo-"&amp;$G129,Equations!$G:$I,3,0)*$U129+VLOOKUP(AX$14&amp;"-edad-"&amp;$G129,Equations!$G:$I,3,0)*$V129+VLOOKUP(AX$14&amp;"-est-"&amp;$G129,Equations!$G:$I,3,0)*(1/$W129)+VLOOKUP(AX$14&amp;"-imc-"&amp;$G129,Equations!$G:$I,3,0)*(1/$Q129)))</f>
        <v/>
      </c>
      <c r="AY129" s="10" t="str">
        <f>IF($AB129="","",IF(OR($V129&lt;2.7,$V129&gt;90),"Age OOR",AX129-1.6449*VLOOKUP(AX$14&amp;"-rse-"&amp;$G129,Equations!$G:$I,3,0)))</f>
        <v/>
      </c>
      <c r="AZ129" s="10" t="str">
        <f>IF($AB129="","",IF(OR($V129&lt;2.7,$V129&gt;90),"Age OOR",AX129+1.6449*VLOOKUP(AX$14&amp;"-rse-"&amp;$G129,Equations!$G:$I,3,0)))</f>
        <v/>
      </c>
      <c r="BA129" s="10" t="str">
        <f t="shared" si="40"/>
        <v/>
      </c>
      <c r="BB129" s="10" t="str">
        <f>IF($AB129="","",IF(OR($V129&lt;2.7,$V129&gt;90),"Age OOR",($AB129-AX129)/VLOOKUP(AX$14&amp;"-rse-"&amp;$G129,Equations!$G:$I,3,0)))</f>
        <v/>
      </c>
      <c r="BC129" s="10" t="str">
        <f>IF($AC129="","",IF(OR($V129&lt;2.7,$V129&gt;90),"Age OOR",VLOOKUP(BC$14&amp;"-int-"&amp;$H129,Equations!$G:$I,3,0)+VLOOKUP(BC$14&amp;"-sexo-"&amp;$H129,Equations!$G:$I,3,0)*$U129+VLOOKUP(BC$14&amp;"-edad-"&amp;$H129,Equations!$G:$I,3,0)*$V129+VLOOKUP(BC$14&amp;"-est-"&amp;$H129,Equations!$G:$I,3,0)*(1/$W129)+VLOOKUP(BC$14&amp;"-imc-"&amp;$H129,Equations!$G:$I,3,0)*(1/$Q129)))</f>
        <v/>
      </c>
      <c r="BD129" s="10" t="str">
        <f>IF($AC129="","",IF(OR($V129&lt;2.7,$V129&gt;90),"Age OOR",BC129-1.6449*VLOOKUP(BC$14&amp;"-rse-"&amp;$H129,Equations!$G:$I,3,0)))</f>
        <v/>
      </c>
      <c r="BE129" s="10" t="str">
        <f>IF($AC129="","",IF(OR($V129&lt;2.7,$V129&gt;90),"Age OOR",BC129+1.6449*VLOOKUP(BC$14&amp;"-rse-"&amp;$H129,Equations!$G:$I,3,0)))</f>
        <v/>
      </c>
      <c r="BF129" s="10" t="str">
        <f t="shared" si="41"/>
        <v/>
      </c>
      <c r="BG129" s="10" t="str">
        <f>IF($AC129="","",IF(OR($V129&lt;2.7,$V129&gt;90),"Age OOR",($AC129-BC129)/VLOOKUP(BC$14&amp;"-rse-"&amp;$H129,Equations!$G:$I,3,0)))</f>
        <v/>
      </c>
      <c r="BH129" s="10" t="str">
        <f>IF($AD129="","",IF(OR($V129&lt;2.7,$V129&gt;90),"Age OOR",VLOOKUP(BH$14&amp;"-int-"&amp;$I129,Equations!$G:$I,3,0)+VLOOKUP(BH$14&amp;"-sexo-"&amp;$I129,Equations!$G:$I,3,0)*$U129+VLOOKUP(BH$14&amp;"-edad-"&amp;$I129,Equations!$G:$I,3,0)*$V129+VLOOKUP(BH$14&amp;"-est-"&amp;$I129,Equations!$G:$I,3,0)*(1/$W129)+VLOOKUP(BH$14&amp;"-imc-"&amp;$I129,Equations!$G:$I,3,0)*(1/$Q129)))</f>
        <v/>
      </c>
      <c r="BI129" s="10" t="str">
        <f>IF($AD129="","",IF(OR($V129&lt;2.7,$V129&gt;90),"Age OOR",BH129-1.6449*VLOOKUP(BH$14&amp;"-rse-"&amp;$I129,Equations!$G:$I,3,0)))</f>
        <v/>
      </c>
      <c r="BJ129" s="10" t="str">
        <f>IF($AD129="","",IF(OR($V129&lt;2.7,$V129&gt;90),"Age OOR",BH129+1.6449*VLOOKUP(BH$14&amp;"-rse-"&amp;$I129,Equations!$G:$I,3,0)))</f>
        <v/>
      </c>
      <c r="BK129" s="10" t="str">
        <f t="shared" si="42"/>
        <v/>
      </c>
      <c r="BL129" s="10" t="str">
        <f>IF($AD129="","",IF(OR($V129&lt;2.7,$V129&gt;90),"Age OOR",($AD129-BH129)/VLOOKUP(BH$14&amp;"-rse-"&amp;$I129,Equations!$G:$I,3,0)))</f>
        <v/>
      </c>
      <c r="BM129" s="10" t="str">
        <f>IF($AE129="","",IF(OR($V129&lt;2.7,$V129&gt;90),"Age OOR",VLOOKUP(BM$14&amp;"-int-"&amp;$J129,Equations!$G:$I,3,0)+VLOOKUP(BM$14&amp;"-sexo-"&amp;$J129,Equations!$G:$I,3,0)*$U129+VLOOKUP(BM$14&amp;"-edad-"&amp;$J129,Equations!$G:$I,3,0)*$V129+VLOOKUP(BM$14&amp;"-est-"&amp;$J129,Equations!$G:$I,3,0)*(1/$W129)+VLOOKUP(BM$14&amp;"-imc-"&amp;$J129,Equations!$G:$I,3,0)*(1/$Q129)))</f>
        <v/>
      </c>
      <c r="BN129" s="10" t="str">
        <f>IF($AE129="","",IF(OR($V129&lt;2.7,$V129&gt;90),"Age OOR",BM129-1.6449*VLOOKUP(BM$14&amp;"-rse-"&amp;$J129,Equations!$G:$I,3,0)))</f>
        <v/>
      </c>
      <c r="BO129" s="10" t="str">
        <f>IF($AE129="","",IF(OR($V129&lt;2.7,$V129&gt;90),"Age OOR",BM129+1.6449*VLOOKUP(BM$14&amp;"-rse-"&amp;$J129,Equations!$G:$I,3,0)))</f>
        <v/>
      </c>
      <c r="BP129" s="10" t="str">
        <f t="shared" si="43"/>
        <v/>
      </c>
      <c r="BQ129" s="10" t="str">
        <f>IF($AE129="","",IF(OR($V129&lt;2.7,$V129&gt;90),"Age OOR",($AE129-BM129)/VLOOKUP(BM$14&amp;"-rse-"&amp;$J129,Equations!$G:$I,3,0)))</f>
        <v/>
      </c>
      <c r="BR129" s="10" t="str">
        <f>IF($AF129="","",IF(OR($V129&lt;2.7,$V129&gt;90),"Age OOR",VLOOKUP(BR$14&amp;"-int-"&amp;$K129,Equations!$G:$I,3,0)+VLOOKUP(BR$14&amp;"-sexo-"&amp;$K129,Equations!$G:$I,3,0)*$U129+VLOOKUP(BR$14&amp;"-edad-"&amp;$K129,Equations!$G:$I,3,0)*$V129+VLOOKUP(BR$14&amp;"-est-"&amp;$K129,Equations!$G:$I,3,0)*(1/$W129)+VLOOKUP(BR$14&amp;"-imc-"&amp;$K129,Equations!$G:$I,3,0)*(1/$Q129)))</f>
        <v/>
      </c>
      <c r="BS129" s="10" t="str">
        <f>IF($AF129="","",IF(OR($V129&lt;2.7,$V129&gt;90),"Age OOR",BR129-1.6449*VLOOKUP(BR$14&amp;"-rse-"&amp;$K129,Equations!$G:$I,3,0)))</f>
        <v/>
      </c>
      <c r="BT129" s="10" t="str">
        <f>IF($AF129="","",IF(OR($V129&lt;2.7,$V129&gt;90),"Age OOR",BR129+1.6449*VLOOKUP(BR$14&amp;"-rse-"&amp;$K129,Equations!$G:$I,3,0)))</f>
        <v/>
      </c>
      <c r="BU129" s="10" t="str">
        <f t="shared" si="44"/>
        <v/>
      </c>
      <c r="BV129" s="10" t="str">
        <f>IF($AF129="","",IF(OR($V129&lt;2.7,$V129&gt;90),"Age OOR",($AF129-BR129)/VLOOKUP(BR$14&amp;"-rse-"&amp;$K129,Equations!$G:$I,3,0)))</f>
        <v/>
      </c>
      <c r="BW129" s="10" t="str">
        <f>IF($AG129="","",IF(OR($V129&lt;2.7,$V129&gt;90),"Age OOR",VLOOKUP(BW$14&amp;"-int-"&amp;$L129,Equations!$G:$I,3,0)+VLOOKUP(BW$14&amp;"-sexo-"&amp;$L129,Equations!$G:$I,3,0)*$U129+VLOOKUP(BW$14&amp;"-edad-"&amp;$L129,Equations!$G:$I,3,0)*$V129+VLOOKUP(BW$14&amp;"-est-"&amp;$L129,Equations!$G:$I,3,0)*(1/$W129)+VLOOKUP(BW$14&amp;"-imc-"&amp;$L129,Equations!$G:$I,3,0)*(1/$Q129)))</f>
        <v/>
      </c>
      <c r="BX129" s="10" t="str">
        <f>IF($AG129="","",IF(OR($V129&lt;2.7,$V129&gt;90),"Age OOR",BW129-1.6449*VLOOKUP(BW$14&amp;"-rse-"&amp;$L129,Equations!$G:$I,3,0)))</f>
        <v/>
      </c>
      <c r="BY129" s="10" t="str">
        <f>IF($AG129="","",IF(OR($V129&lt;2.7,$V129&gt;90),"Age OOR",BW129+1.6449*VLOOKUP(BW$14&amp;"-rse-"&amp;$L129,Equations!$G:$I,3,0)))</f>
        <v/>
      </c>
      <c r="BZ129" s="10" t="str">
        <f t="shared" si="45"/>
        <v/>
      </c>
      <c r="CA129" s="10" t="str">
        <f>IF($AG129="","",IF(OR($V129&lt;2.7,$V129&gt;90),"Age OOR",($AG129-BW129)/VLOOKUP(BW$14&amp;"-rse-"&amp;$L129,Equations!$G:$I,3,0)))</f>
        <v/>
      </c>
      <c r="CB129" s="10" t="str">
        <f>IF($AH129="","",IF(OR($V129&lt;2.7,$V129&gt;90),"Age OOR",VLOOKUP(CB$14&amp;"-int-"&amp;$M129,Equations!$G:$I,3,0)+VLOOKUP(CB$14&amp;"-sexo-"&amp;$M129,Equations!$G:$I,3,0)*$U129+VLOOKUP(CB$14&amp;"-edad-"&amp;$M129,Equations!$G:$I,3,0)*$V129+VLOOKUP(CB$14&amp;"-est-"&amp;$M129,Equations!$G:$I,3,0)*(1/$W129)+VLOOKUP(CB$14&amp;"-imc-"&amp;$M129,Equations!$G:$I,3,0)*(1/$Q129)))</f>
        <v/>
      </c>
      <c r="CC129" s="10" t="str">
        <f>IF($AH129="","",IF(OR($V129&lt;2.7,$V129&gt;90),"Age OOR",CB129-1.6449*VLOOKUP(CB$14&amp;"-rse-"&amp;$M129,Equations!$G:$I,3,0)))</f>
        <v/>
      </c>
      <c r="CD129" s="10" t="str">
        <f>IF($AH129="","",IF(OR($V129&lt;2.7,$V129&gt;90),"Age OOR",CB129+1.6449*VLOOKUP(CB$14&amp;"-rse-"&amp;$M129,Equations!$G:$I,3,0)))</f>
        <v/>
      </c>
      <c r="CE129" s="10" t="str">
        <f t="shared" si="46"/>
        <v/>
      </c>
      <c r="CF129" s="10" t="str">
        <f>IF($AH129="","",IF(OR($V129&lt;2.7,$V129&gt;90),"Age OOR",($AH129-CB129)/VLOOKUP(CB$14&amp;"-rse-"&amp;$M129,Equations!$G:$I,3,0)))</f>
        <v/>
      </c>
      <c r="CG129" s="10" t="str">
        <f>IF($AI129="","",IF(OR($V129&lt;2.7,$V129&gt;90),"Age OOR",VLOOKUP(CG$14&amp;"-int-"&amp;$N129,Equations!$G:$I,3,0)+VLOOKUP(CG$14&amp;"-sexo-"&amp;$N129,Equations!$G:$I,3,0)*$U129+VLOOKUP(CG$14&amp;"-edad-"&amp;$N129,Equations!$G:$I,3,0)*$V129+VLOOKUP(CG$14&amp;"-est-"&amp;$N129,Equations!$G:$I,3,0)*(1/$W129)+VLOOKUP(CG$14&amp;"-imc-"&amp;$N129,Equations!$G:$I,3,0)*(1/$Q129)))</f>
        <v/>
      </c>
      <c r="CH129" s="10" t="str">
        <f>IF($AI129="","",IF(OR($V129&lt;2.7,$V129&gt;90),"Age OOR",CG129-1.6449*VLOOKUP(CG$14&amp;"-rse-"&amp;$N129,Equations!$G:$I,3,0)))</f>
        <v/>
      </c>
      <c r="CI129" s="10" t="str">
        <f>IF($AI129="","",IF(OR($V129&lt;2.7,$V129&gt;90),"Age OOR",CG129+1.6449*VLOOKUP(CG$14&amp;"-rse-"&amp;$N129,Equations!$G:$I,3,0)))</f>
        <v/>
      </c>
      <c r="CJ129" s="10" t="str">
        <f t="shared" si="47"/>
        <v/>
      </c>
      <c r="CK129" s="10" t="str">
        <f>IF($AI129="","",IF(OR($V129&lt;2.7,$V129&gt;90),"Age OOR",($AI129-CG129)/VLOOKUP(CG$14&amp;"-rse-"&amp;$N129,Equations!$G:$I,3,0)))</f>
        <v/>
      </c>
      <c r="CL129" s="10" t="str">
        <f>IF($AJ129="","",IF(OR($V129&lt;2.7,$V129&gt;90),"Age OOR",VLOOKUP(CL$14&amp;"-int-"&amp;$O129,Equations!$G:$I,3,0)+VLOOKUP(CL$14&amp;"-sexo-"&amp;$O129,Equations!$G:$I,3,0)*$U129+VLOOKUP(CL$14&amp;"-edad-"&amp;$O129,Equations!$G:$I,3,0)*$V129+VLOOKUP(CL$14&amp;"-est-"&amp;$O129,Equations!$G:$I,3,0)*(1/$W129)+VLOOKUP(CL$14&amp;"-imc-"&amp;$O129,Equations!$G:$I,3,0)*(1/$Q129)))</f>
        <v/>
      </c>
      <c r="CM129" s="10" t="str">
        <f>IF($AJ129="","",IF(OR($V129&lt;2.7,$V129&gt;90),"Age OOR",CL129-1.6449*VLOOKUP(CL$14&amp;"-rse-"&amp;$O129,Equations!$G:$I,3,0)))</f>
        <v/>
      </c>
      <c r="CN129" s="10" t="str">
        <f>IF($AJ129="","",IF(OR($V129&lt;2.7,$V129&gt;90),"Age OOR",CL129+1.6449*VLOOKUP(CL$14&amp;"-rse-"&amp;$O129,Equations!$G:$I,3,0)))</f>
        <v/>
      </c>
      <c r="CO129" s="10" t="str">
        <f t="shared" si="48"/>
        <v/>
      </c>
      <c r="CP129" s="10" t="str">
        <f>IF($AJ129="","",IF(OR($V129&lt;2.7,$V129&gt;90),"Age OOR",($AJ129-CL129)/VLOOKUP(CL$14&amp;"-rse-"&amp;$O129,Equations!$G:$I,3,0)))</f>
        <v/>
      </c>
      <c r="CQ129" s="10" t="str">
        <f>IF($AK129="","",IF(OR($V129&lt;2.7,$V129&gt;90),"Age OOR",EXP(VLOOKUP(CQ$14&amp;"-int-"&amp;$P129,Equations!$G:$I,3,0)+VLOOKUP(CQ$14&amp;"-sexo-"&amp;$P129,Equations!$G:$I,3,0)*$U129+VLOOKUP(CQ$14&amp;"-edad-"&amp;$P129,Equations!$G:$I,3,0)*$V129+VLOOKUP(CQ$14&amp;"-est-"&amp;$P129,Equations!$G:$I,3,0)*(1/$W129)+VLOOKUP(CQ$14&amp;"-imc-"&amp;$P129,Equations!$G:$I,3,0)*(1/$Q129))))</f>
        <v/>
      </c>
      <c r="CR129" s="10" t="str">
        <f>IF($AK129="","",IF(OR($V129&lt;2.7,$V129&gt;90),"Age OOR",EXP(LN(CQ129)-1.6449*VLOOKUP(CQ$14&amp;"-rse-"&amp;$P129,Equations!$G:$I,3,0))))</f>
        <v/>
      </c>
      <c r="CS129" s="10" t="str">
        <f>IF($AK129="","",IF(OR($V129&lt;2.7,$V129&gt;90),"Age OOR",EXP(LN(CQ129)+1.6449*VLOOKUP(CQ$14&amp;"-rse-"&amp;$P129,Equations!$G:$I,3,0))))</f>
        <v/>
      </c>
      <c r="CT129" s="10" t="str">
        <f t="shared" si="49"/>
        <v/>
      </c>
      <c r="CU129" s="10" t="str">
        <f>IF($AK129="","",IF(OR($V129&lt;2.7,$V129&gt;90),"Age OOR",(LN($AK129)-LN(CQ129))/VLOOKUP(CQ$14&amp;"-rse-"&amp;$P129,Equations!$G:$I,3,0)))</f>
        <v/>
      </c>
      <c r="CV129" s="47"/>
    </row>
    <row r="130" spans="5:100" x14ac:dyDescent="0.2">
      <c r="E130" s="23" t="str">
        <f t="shared" si="25"/>
        <v>Age out of range</v>
      </c>
      <c r="F130" s="23" t="str">
        <f t="shared" si="26"/>
        <v>Age out of range</v>
      </c>
      <c r="G130" s="23" t="str">
        <f t="shared" si="27"/>
        <v>Age out of range</v>
      </c>
      <c r="H130" s="23" t="str">
        <f t="shared" si="28"/>
        <v>Age out of range</v>
      </c>
      <c r="I130" s="23" t="str">
        <f t="shared" si="29"/>
        <v>Age out of range</v>
      </c>
      <c r="J130" s="23" t="str">
        <f t="shared" si="30"/>
        <v>Age out of range</v>
      </c>
      <c r="K130" s="23" t="str">
        <f t="shared" si="31"/>
        <v>Age out of range</v>
      </c>
      <c r="L130" s="23" t="str">
        <f t="shared" si="32"/>
        <v>Age out of range</v>
      </c>
      <c r="M130" s="23" t="str">
        <f t="shared" si="33"/>
        <v>Age out of range</v>
      </c>
      <c r="N130" s="23" t="str">
        <f t="shared" si="34"/>
        <v>Age out of range</v>
      </c>
      <c r="O130" s="23" t="str">
        <f t="shared" si="35"/>
        <v>Age out of range</v>
      </c>
      <c r="P130" s="23" t="str">
        <f t="shared" si="36"/>
        <v>Age out of range</v>
      </c>
      <c r="Q130" s="23" t="e">
        <f t="shared" si="37"/>
        <v>#DIV/0!</v>
      </c>
      <c r="R130" s="17"/>
      <c r="S130" s="23">
        <v>114</v>
      </c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7"/>
      <c r="AM130" s="47"/>
      <c r="AN130" s="10" t="str">
        <f>IF($Z130="","",IF(OR($V130&lt;2.7,$V130&gt;90),"Age OOR",VLOOKUP(AN$14&amp;"-int-"&amp;$E130,Equations!$G:$I,3,0)+VLOOKUP(AN$14&amp;"-sexo-"&amp;$E130,Equations!$G:$I,3,0)*$U130+VLOOKUP(AN$14&amp;"-edad-"&amp;$E130,Equations!$G:$I,3,0)*$V130+VLOOKUP(AN$14&amp;"-est-"&amp;$E130,Equations!$G:$I,3,0)*(1/$W130)+VLOOKUP(AN$14&amp;"-imc-"&amp;$E130,Equations!$G:$I,3,0)*(1/$Q130)))</f>
        <v/>
      </c>
      <c r="AO130" s="10" t="str">
        <f>IF($Z130="","",IF(OR($V130&lt;2.7,$V130&gt;90),"Age OOR",AN130-1.6449*VLOOKUP(AN$14&amp;"-rse-"&amp;$E130,Equations!$G:$I,3,0)))</f>
        <v/>
      </c>
      <c r="AP130" s="10" t="str">
        <f>IF($Z130="","",IF(OR($V130&lt;2.7,$V130&gt;90),"Age OOR",AN130+1.6449*VLOOKUP(AN$14&amp;"-rse-"&amp;$E130,Equations!$G:$I,3,0)))</f>
        <v/>
      </c>
      <c r="AQ130" s="10" t="str">
        <f t="shared" si="38"/>
        <v/>
      </c>
      <c r="AR130" s="10" t="str">
        <f>IF($Z130="","",IF(OR($V130&lt;2.7,$V130&gt;90),"Age OOR",($Z130-AN130)/VLOOKUP(AN$14&amp;"-rse-"&amp;$E130,Equations!$G:$I,3,0)))</f>
        <v/>
      </c>
      <c r="AS130" s="10" t="str">
        <f>IF($AA130="","",IF(OR($V130&lt;2.7,$V130&gt;90),"Age OOR",VLOOKUP(AS$14&amp;"-int-"&amp;$F130,Equations!$G:$I,3,0)+VLOOKUP(AS$14&amp;"-sexo-"&amp;$F130,Equations!$G:$I,3,0)*$U130+VLOOKUP(AS$14&amp;"-edad-"&amp;$F130,Equations!$G:$I,3,0)*$V130+VLOOKUP(AS$14&amp;"-est-"&amp;$F130,Equations!$G:$I,3,0)*(1/$W130)+VLOOKUP(AS$14&amp;"-imc-"&amp;$F130,Equations!$G:$I,3,0)*(1/$Q130)))</f>
        <v/>
      </c>
      <c r="AT130" s="10" t="str">
        <f>IF($AA130="","",IF(OR($V130&lt;2.7,$V130&gt;90),"Age OOR",AS130-1.6449*VLOOKUP(AS$14&amp;"-rse-"&amp;$F130,Equations!$G:$I,3,0)))</f>
        <v/>
      </c>
      <c r="AU130" s="10" t="str">
        <f>IF($AA130="","",IF(OR($V130&lt;2.7,$V130&gt;90),"Age OOR",AS130+1.6449*VLOOKUP(AS$14&amp;"-rse-"&amp;$F130,Equations!$G:$I,3,0)))</f>
        <v/>
      </c>
      <c r="AV130" s="10" t="str">
        <f t="shared" si="39"/>
        <v/>
      </c>
      <c r="AW130" s="10" t="str">
        <f>IF($AA130="","",IF(OR($V130&lt;2.7,$V130&gt;90),"Age OOR",($AA130-AS130)/VLOOKUP(AS$14&amp;"-rse-"&amp;$F130,Equations!$G:$I,3,0)))</f>
        <v/>
      </c>
      <c r="AX130" s="10" t="str">
        <f>IF($AB130="","",IF(OR($V130&lt;2.7,$V130&gt;90),"Age OOR",VLOOKUP(AX$14&amp;"-int-"&amp;$G130,Equations!$G:$I,3,0)+VLOOKUP(AX$14&amp;"-sexo-"&amp;$G130,Equations!$G:$I,3,0)*$U130+VLOOKUP(AX$14&amp;"-edad-"&amp;$G130,Equations!$G:$I,3,0)*$V130+VLOOKUP(AX$14&amp;"-est-"&amp;$G130,Equations!$G:$I,3,0)*(1/$W130)+VLOOKUP(AX$14&amp;"-imc-"&amp;$G130,Equations!$G:$I,3,0)*(1/$Q130)))</f>
        <v/>
      </c>
      <c r="AY130" s="10" t="str">
        <f>IF($AB130="","",IF(OR($V130&lt;2.7,$V130&gt;90),"Age OOR",AX130-1.6449*VLOOKUP(AX$14&amp;"-rse-"&amp;$G130,Equations!$G:$I,3,0)))</f>
        <v/>
      </c>
      <c r="AZ130" s="10" t="str">
        <f>IF($AB130="","",IF(OR($V130&lt;2.7,$V130&gt;90),"Age OOR",AX130+1.6449*VLOOKUP(AX$14&amp;"-rse-"&amp;$G130,Equations!$G:$I,3,0)))</f>
        <v/>
      </c>
      <c r="BA130" s="10" t="str">
        <f t="shared" si="40"/>
        <v/>
      </c>
      <c r="BB130" s="10" t="str">
        <f>IF($AB130="","",IF(OR($V130&lt;2.7,$V130&gt;90),"Age OOR",($AB130-AX130)/VLOOKUP(AX$14&amp;"-rse-"&amp;$G130,Equations!$G:$I,3,0)))</f>
        <v/>
      </c>
      <c r="BC130" s="10" t="str">
        <f>IF($AC130="","",IF(OR($V130&lt;2.7,$V130&gt;90),"Age OOR",VLOOKUP(BC$14&amp;"-int-"&amp;$H130,Equations!$G:$I,3,0)+VLOOKUP(BC$14&amp;"-sexo-"&amp;$H130,Equations!$G:$I,3,0)*$U130+VLOOKUP(BC$14&amp;"-edad-"&amp;$H130,Equations!$G:$I,3,0)*$V130+VLOOKUP(BC$14&amp;"-est-"&amp;$H130,Equations!$G:$I,3,0)*(1/$W130)+VLOOKUP(BC$14&amp;"-imc-"&amp;$H130,Equations!$G:$I,3,0)*(1/$Q130)))</f>
        <v/>
      </c>
      <c r="BD130" s="10" t="str">
        <f>IF($AC130="","",IF(OR($V130&lt;2.7,$V130&gt;90),"Age OOR",BC130-1.6449*VLOOKUP(BC$14&amp;"-rse-"&amp;$H130,Equations!$G:$I,3,0)))</f>
        <v/>
      </c>
      <c r="BE130" s="10" t="str">
        <f>IF($AC130="","",IF(OR($V130&lt;2.7,$V130&gt;90),"Age OOR",BC130+1.6449*VLOOKUP(BC$14&amp;"-rse-"&amp;$H130,Equations!$G:$I,3,0)))</f>
        <v/>
      </c>
      <c r="BF130" s="10" t="str">
        <f t="shared" si="41"/>
        <v/>
      </c>
      <c r="BG130" s="10" t="str">
        <f>IF($AC130="","",IF(OR($V130&lt;2.7,$V130&gt;90),"Age OOR",($AC130-BC130)/VLOOKUP(BC$14&amp;"-rse-"&amp;$H130,Equations!$G:$I,3,0)))</f>
        <v/>
      </c>
      <c r="BH130" s="10" t="str">
        <f>IF($AD130="","",IF(OR($V130&lt;2.7,$V130&gt;90),"Age OOR",VLOOKUP(BH$14&amp;"-int-"&amp;$I130,Equations!$G:$I,3,0)+VLOOKUP(BH$14&amp;"-sexo-"&amp;$I130,Equations!$G:$I,3,0)*$U130+VLOOKUP(BH$14&amp;"-edad-"&amp;$I130,Equations!$G:$I,3,0)*$V130+VLOOKUP(BH$14&amp;"-est-"&amp;$I130,Equations!$G:$I,3,0)*(1/$W130)+VLOOKUP(BH$14&amp;"-imc-"&amp;$I130,Equations!$G:$I,3,0)*(1/$Q130)))</f>
        <v/>
      </c>
      <c r="BI130" s="10" t="str">
        <f>IF($AD130="","",IF(OR($V130&lt;2.7,$V130&gt;90),"Age OOR",BH130-1.6449*VLOOKUP(BH$14&amp;"-rse-"&amp;$I130,Equations!$G:$I,3,0)))</f>
        <v/>
      </c>
      <c r="BJ130" s="10" t="str">
        <f>IF($AD130="","",IF(OR($V130&lt;2.7,$V130&gt;90),"Age OOR",BH130+1.6449*VLOOKUP(BH$14&amp;"-rse-"&amp;$I130,Equations!$G:$I,3,0)))</f>
        <v/>
      </c>
      <c r="BK130" s="10" t="str">
        <f t="shared" si="42"/>
        <v/>
      </c>
      <c r="BL130" s="10" t="str">
        <f>IF($AD130="","",IF(OR($V130&lt;2.7,$V130&gt;90),"Age OOR",($AD130-BH130)/VLOOKUP(BH$14&amp;"-rse-"&amp;$I130,Equations!$G:$I,3,0)))</f>
        <v/>
      </c>
      <c r="BM130" s="10" t="str">
        <f>IF($AE130="","",IF(OR($V130&lt;2.7,$V130&gt;90),"Age OOR",VLOOKUP(BM$14&amp;"-int-"&amp;$J130,Equations!$G:$I,3,0)+VLOOKUP(BM$14&amp;"-sexo-"&amp;$J130,Equations!$G:$I,3,0)*$U130+VLOOKUP(BM$14&amp;"-edad-"&amp;$J130,Equations!$G:$I,3,0)*$V130+VLOOKUP(BM$14&amp;"-est-"&amp;$J130,Equations!$G:$I,3,0)*(1/$W130)+VLOOKUP(BM$14&amp;"-imc-"&amp;$J130,Equations!$G:$I,3,0)*(1/$Q130)))</f>
        <v/>
      </c>
      <c r="BN130" s="10" t="str">
        <f>IF($AE130="","",IF(OR($V130&lt;2.7,$V130&gt;90),"Age OOR",BM130-1.6449*VLOOKUP(BM$14&amp;"-rse-"&amp;$J130,Equations!$G:$I,3,0)))</f>
        <v/>
      </c>
      <c r="BO130" s="10" t="str">
        <f>IF($AE130="","",IF(OR($V130&lt;2.7,$V130&gt;90),"Age OOR",BM130+1.6449*VLOOKUP(BM$14&amp;"-rse-"&amp;$J130,Equations!$G:$I,3,0)))</f>
        <v/>
      </c>
      <c r="BP130" s="10" t="str">
        <f t="shared" si="43"/>
        <v/>
      </c>
      <c r="BQ130" s="10" t="str">
        <f>IF($AE130="","",IF(OR($V130&lt;2.7,$V130&gt;90),"Age OOR",($AE130-BM130)/VLOOKUP(BM$14&amp;"-rse-"&amp;$J130,Equations!$G:$I,3,0)))</f>
        <v/>
      </c>
      <c r="BR130" s="10" t="str">
        <f>IF($AF130="","",IF(OR($V130&lt;2.7,$V130&gt;90),"Age OOR",VLOOKUP(BR$14&amp;"-int-"&amp;$K130,Equations!$G:$I,3,0)+VLOOKUP(BR$14&amp;"-sexo-"&amp;$K130,Equations!$G:$I,3,0)*$U130+VLOOKUP(BR$14&amp;"-edad-"&amp;$K130,Equations!$G:$I,3,0)*$V130+VLOOKUP(BR$14&amp;"-est-"&amp;$K130,Equations!$G:$I,3,0)*(1/$W130)+VLOOKUP(BR$14&amp;"-imc-"&amp;$K130,Equations!$G:$I,3,0)*(1/$Q130)))</f>
        <v/>
      </c>
      <c r="BS130" s="10" t="str">
        <f>IF($AF130="","",IF(OR($V130&lt;2.7,$V130&gt;90),"Age OOR",BR130-1.6449*VLOOKUP(BR$14&amp;"-rse-"&amp;$K130,Equations!$G:$I,3,0)))</f>
        <v/>
      </c>
      <c r="BT130" s="10" t="str">
        <f>IF($AF130="","",IF(OR($V130&lt;2.7,$V130&gt;90),"Age OOR",BR130+1.6449*VLOOKUP(BR$14&amp;"-rse-"&amp;$K130,Equations!$G:$I,3,0)))</f>
        <v/>
      </c>
      <c r="BU130" s="10" t="str">
        <f t="shared" si="44"/>
        <v/>
      </c>
      <c r="BV130" s="10" t="str">
        <f>IF($AF130="","",IF(OR($V130&lt;2.7,$V130&gt;90),"Age OOR",($AF130-BR130)/VLOOKUP(BR$14&amp;"-rse-"&amp;$K130,Equations!$G:$I,3,0)))</f>
        <v/>
      </c>
      <c r="BW130" s="10" t="str">
        <f>IF($AG130="","",IF(OR($V130&lt;2.7,$V130&gt;90),"Age OOR",VLOOKUP(BW$14&amp;"-int-"&amp;$L130,Equations!$G:$I,3,0)+VLOOKUP(BW$14&amp;"-sexo-"&amp;$L130,Equations!$G:$I,3,0)*$U130+VLOOKUP(BW$14&amp;"-edad-"&amp;$L130,Equations!$G:$I,3,0)*$V130+VLOOKUP(BW$14&amp;"-est-"&amp;$L130,Equations!$G:$I,3,0)*(1/$W130)+VLOOKUP(BW$14&amp;"-imc-"&amp;$L130,Equations!$G:$I,3,0)*(1/$Q130)))</f>
        <v/>
      </c>
      <c r="BX130" s="10" t="str">
        <f>IF($AG130="","",IF(OR($V130&lt;2.7,$V130&gt;90),"Age OOR",BW130-1.6449*VLOOKUP(BW$14&amp;"-rse-"&amp;$L130,Equations!$G:$I,3,0)))</f>
        <v/>
      </c>
      <c r="BY130" s="10" t="str">
        <f>IF($AG130="","",IF(OR($V130&lt;2.7,$V130&gt;90),"Age OOR",BW130+1.6449*VLOOKUP(BW$14&amp;"-rse-"&amp;$L130,Equations!$G:$I,3,0)))</f>
        <v/>
      </c>
      <c r="BZ130" s="10" t="str">
        <f t="shared" si="45"/>
        <v/>
      </c>
      <c r="CA130" s="10" t="str">
        <f>IF($AG130="","",IF(OR($V130&lt;2.7,$V130&gt;90),"Age OOR",($AG130-BW130)/VLOOKUP(BW$14&amp;"-rse-"&amp;$L130,Equations!$G:$I,3,0)))</f>
        <v/>
      </c>
      <c r="CB130" s="10" t="str">
        <f>IF($AH130="","",IF(OR($V130&lt;2.7,$V130&gt;90),"Age OOR",VLOOKUP(CB$14&amp;"-int-"&amp;$M130,Equations!$G:$I,3,0)+VLOOKUP(CB$14&amp;"-sexo-"&amp;$M130,Equations!$G:$I,3,0)*$U130+VLOOKUP(CB$14&amp;"-edad-"&amp;$M130,Equations!$G:$I,3,0)*$V130+VLOOKUP(CB$14&amp;"-est-"&amp;$M130,Equations!$G:$I,3,0)*(1/$W130)+VLOOKUP(CB$14&amp;"-imc-"&amp;$M130,Equations!$G:$I,3,0)*(1/$Q130)))</f>
        <v/>
      </c>
      <c r="CC130" s="10" t="str">
        <f>IF($AH130="","",IF(OR($V130&lt;2.7,$V130&gt;90),"Age OOR",CB130-1.6449*VLOOKUP(CB$14&amp;"-rse-"&amp;$M130,Equations!$G:$I,3,0)))</f>
        <v/>
      </c>
      <c r="CD130" s="10" t="str">
        <f>IF($AH130="","",IF(OR($V130&lt;2.7,$V130&gt;90),"Age OOR",CB130+1.6449*VLOOKUP(CB$14&amp;"-rse-"&amp;$M130,Equations!$G:$I,3,0)))</f>
        <v/>
      </c>
      <c r="CE130" s="10" t="str">
        <f t="shared" si="46"/>
        <v/>
      </c>
      <c r="CF130" s="10" t="str">
        <f>IF($AH130="","",IF(OR($V130&lt;2.7,$V130&gt;90),"Age OOR",($AH130-CB130)/VLOOKUP(CB$14&amp;"-rse-"&amp;$M130,Equations!$G:$I,3,0)))</f>
        <v/>
      </c>
      <c r="CG130" s="10" t="str">
        <f>IF($AI130="","",IF(OR($V130&lt;2.7,$V130&gt;90),"Age OOR",VLOOKUP(CG$14&amp;"-int-"&amp;$N130,Equations!$G:$I,3,0)+VLOOKUP(CG$14&amp;"-sexo-"&amp;$N130,Equations!$G:$I,3,0)*$U130+VLOOKUP(CG$14&amp;"-edad-"&amp;$N130,Equations!$G:$I,3,0)*$V130+VLOOKUP(CG$14&amp;"-est-"&amp;$N130,Equations!$G:$I,3,0)*(1/$W130)+VLOOKUP(CG$14&amp;"-imc-"&amp;$N130,Equations!$G:$I,3,0)*(1/$Q130)))</f>
        <v/>
      </c>
      <c r="CH130" s="10" t="str">
        <f>IF($AI130="","",IF(OR($V130&lt;2.7,$V130&gt;90),"Age OOR",CG130-1.6449*VLOOKUP(CG$14&amp;"-rse-"&amp;$N130,Equations!$G:$I,3,0)))</f>
        <v/>
      </c>
      <c r="CI130" s="10" t="str">
        <f>IF($AI130="","",IF(OR($V130&lt;2.7,$V130&gt;90),"Age OOR",CG130+1.6449*VLOOKUP(CG$14&amp;"-rse-"&amp;$N130,Equations!$G:$I,3,0)))</f>
        <v/>
      </c>
      <c r="CJ130" s="10" t="str">
        <f t="shared" si="47"/>
        <v/>
      </c>
      <c r="CK130" s="10" t="str">
        <f>IF($AI130="","",IF(OR($V130&lt;2.7,$V130&gt;90),"Age OOR",($AI130-CG130)/VLOOKUP(CG$14&amp;"-rse-"&amp;$N130,Equations!$G:$I,3,0)))</f>
        <v/>
      </c>
      <c r="CL130" s="10" t="str">
        <f>IF($AJ130="","",IF(OR($V130&lt;2.7,$V130&gt;90),"Age OOR",VLOOKUP(CL$14&amp;"-int-"&amp;$O130,Equations!$G:$I,3,0)+VLOOKUP(CL$14&amp;"-sexo-"&amp;$O130,Equations!$G:$I,3,0)*$U130+VLOOKUP(CL$14&amp;"-edad-"&amp;$O130,Equations!$G:$I,3,0)*$V130+VLOOKUP(CL$14&amp;"-est-"&amp;$O130,Equations!$G:$I,3,0)*(1/$W130)+VLOOKUP(CL$14&amp;"-imc-"&amp;$O130,Equations!$G:$I,3,0)*(1/$Q130)))</f>
        <v/>
      </c>
      <c r="CM130" s="10" t="str">
        <f>IF($AJ130="","",IF(OR($V130&lt;2.7,$V130&gt;90),"Age OOR",CL130-1.6449*VLOOKUP(CL$14&amp;"-rse-"&amp;$O130,Equations!$G:$I,3,0)))</f>
        <v/>
      </c>
      <c r="CN130" s="10" t="str">
        <f>IF($AJ130="","",IF(OR($V130&lt;2.7,$V130&gt;90),"Age OOR",CL130+1.6449*VLOOKUP(CL$14&amp;"-rse-"&amp;$O130,Equations!$G:$I,3,0)))</f>
        <v/>
      </c>
      <c r="CO130" s="10" t="str">
        <f t="shared" si="48"/>
        <v/>
      </c>
      <c r="CP130" s="10" t="str">
        <f>IF($AJ130="","",IF(OR($V130&lt;2.7,$V130&gt;90),"Age OOR",($AJ130-CL130)/VLOOKUP(CL$14&amp;"-rse-"&amp;$O130,Equations!$G:$I,3,0)))</f>
        <v/>
      </c>
      <c r="CQ130" s="10" t="str">
        <f>IF($AK130="","",IF(OR($V130&lt;2.7,$V130&gt;90),"Age OOR",EXP(VLOOKUP(CQ$14&amp;"-int-"&amp;$P130,Equations!$G:$I,3,0)+VLOOKUP(CQ$14&amp;"-sexo-"&amp;$P130,Equations!$G:$I,3,0)*$U130+VLOOKUP(CQ$14&amp;"-edad-"&amp;$P130,Equations!$G:$I,3,0)*$V130+VLOOKUP(CQ$14&amp;"-est-"&amp;$P130,Equations!$G:$I,3,0)*(1/$W130)+VLOOKUP(CQ$14&amp;"-imc-"&amp;$P130,Equations!$G:$I,3,0)*(1/$Q130))))</f>
        <v/>
      </c>
      <c r="CR130" s="10" t="str">
        <f>IF($AK130="","",IF(OR($V130&lt;2.7,$V130&gt;90),"Age OOR",EXP(LN(CQ130)-1.6449*VLOOKUP(CQ$14&amp;"-rse-"&amp;$P130,Equations!$G:$I,3,0))))</f>
        <v/>
      </c>
      <c r="CS130" s="10" t="str">
        <f>IF($AK130="","",IF(OR($V130&lt;2.7,$V130&gt;90),"Age OOR",EXP(LN(CQ130)+1.6449*VLOOKUP(CQ$14&amp;"-rse-"&amp;$P130,Equations!$G:$I,3,0))))</f>
        <v/>
      </c>
      <c r="CT130" s="10" t="str">
        <f t="shared" si="49"/>
        <v/>
      </c>
      <c r="CU130" s="10" t="str">
        <f>IF($AK130="","",IF(OR($V130&lt;2.7,$V130&gt;90),"Age OOR",(LN($AK130)-LN(CQ130))/VLOOKUP(CQ$14&amp;"-rse-"&amp;$P130,Equations!$G:$I,3,0)))</f>
        <v/>
      </c>
      <c r="CV130" s="47"/>
    </row>
    <row r="131" spans="5:100" x14ac:dyDescent="0.2">
      <c r="E131" s="23" t="str">
        <f t="shared" si="25"/>
        <v>Age out of range</v>
      </c>
      <c r="F131" s="23" t="str">
        <f t="shared" si="26"/>
        <v>Age out of range</v>
      </c>
      <c r="G131" s="23" t="str">
        <f t="shared" si="27"/>
        <v>Age out of range</v>
      </c>
      <c r="H131" s="23" t="str">
        <f t="shared" si="28"/>
        <v>Age out of range</v>
      </c>
      <c r="I131" s="23" t="str">
        <f t="shared" si="29"/>
        <v>Age out of range</v>
      </c>
      <c r="J131" s="23" t="str">
        <f t="shared" si="30"/>
        <v>Age out of range</v>
      </c>
      <c r="K131" s="23" t="str">
        <f t="shared" si="31"/>
        <v>Age out of range</v>
      </c>
      <c r="L131" s="23" t="str">
        <f t="shared" si="32"/>
        <v>Age out of range</v>
      </c>
      <c r="M131" s="23" t="str">
        <f t="shared" si="33"/>
        <v>Age out of range</v>
      </c>
      <c r="N131" s="23" t="str">
        <f t="shared" si="34"/>
        <v>Age out of range</v>
      </c>
      <c r="O131" s="23" t="str">
        <f t="shared" si="35"/>
        <v>Age out of range</v>
      </c>
      <c r="P131" s="23" t="str">
        <f t="shared" si="36"/>
        <v>Age out of range</v>
      </c>
      <c r="Q131" s="23" t="e">
        <f t="shared" si="37"/>
        <v>#DIV/0!</v>
      </c>
      <c r="R131" s="17"/>
      <c r="S131" s="23">
        <v>115</v>
      </c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7"/>
      <c r="AM131" s="47"/>
      <c r="AN131" s="10" t="str">
        <f>IF($Z131="","",IF(OR($V131&lt;2.7,$V131&gt;90),"Age OOR",VLOOKUP(AN$14&amp;"-int-"&amp;$E131,Equations!$G:$I,3,0)+VLOOKUP(AN$14&amp;"-sexo-"&amp;$E131,Equations!$G:$I,3,0)*$U131+VLOOKUP(AN$14&amp;"-edad-"&amp;$E131,Equations!$G:$I,3,0)*$V131+VLOOKUP(AN$14&amp;"-est-"&amp;$E131,Equations!$G:$I,3,0)*(1/$W131)+VLOOKUP(AN$14&amp;"-imc-"&amp;$E131,Equations!$G:$I,3,0)*(1/$Q131)))</f>
        <v/>
      </c>
      <c r="AO131" s="10" t="str">
        <f>IF($Z131="","",IF(OR($V131&lt;2.7,$V131&gt;90),"Age OOR",AN131-1.6449*VLOOKUP(AN$14&amp;"-rse-"&amp;$E131,Equations!$G:$I,3,0)))</f>
        <v/>
      </c>
      <c r="AP131" s="10" t="str">
        <f>IF($Z131="","",IF(OR($V131&lt;2.7,$V131&gt;90),"Age OOR",AN131+1.6449*VLOOKUP(AN$14&amp;"-rse-"&amp;$E131,Equations!$G:$I,3,0)))</f>
        <v/>
      </c>
      <c r="AQ131" s="10" t="str">
        <f t="shared" si="38"/>
        <v/>
      </c>
      <c r="AR131" s="10" t="str">
        <f>IF($Z131="","",IF(OR($V131&lt;2.7,$V131&gt;90),"Age OOR",($Z131-AN131)/VLOOKUP(AN$14&amp;"-rse-"&amp;$E131,Equations!$G:$I,3,0)))</f>
        <v/>
      </c>
      <c r="AS131" s="10" t="str">
        <f>IF($AA131="","",IF(OR($V131&lt;2.7,$V131&gt;90),"Age OOR",VLOOKUP(AS$14&amp;"-int-"&amp;$F131,Equations!$G:$I,3,0)+VLOOKUP(AS$14&amp;"-sexo-"&amp;$F131,Equations!$G:$I,3,0)*$U131+VLOOKUP(AS$14&amp;"-edad-"&amp;$F131,Equations!$G:$I,3,0)*$V131+VLOOKUP(AS$14&amp;"-est-"&amp;$F131,Equations!$G:$I,3,0)*(1/$W131)+VLOOKUP(AS$14&amp;"-imc-"&amp;$F131,Equations!$G:$I,3,0)*(1/$Q131)))</f>
        <v/>
      </c>
      <c r="AT131" s="10" t="str">
        <f>IF($AA131="","",IF(OR($V131&lt;2.7,$V131&gt;90),"Age OOR",AS131-1.6449*VLOOKUP(AS$14&amp;"-rse-"&amp;$F131,Equations!$G:$I,3,0)))</f>
        <v/>
      </c>
      <c r="AU131" s="10" t="str">
        <f>IF($AA131="","",IF(OR($V131&lt;2.7,$V131&gt;90),"Age OOR",AS131+1.6449*VLOOKUP(AS$14&amp;"-rse-"&amp;$F131,Equations!$G:$I,3,0)))</f>
        <v/>
      </c>
      <c r="AV131" s="10" t="str">
        <f t="shared" si="39"/>
        <v/>
      </c>
      <c r="AW131" s="10" t="str">
        <f>IF($AA131="","",IF(OR($V131&lt;2.7,$V131&gt;90),"Age OOR",($AA131-AS131)/VLOOKUP(AS$14&amp;"-rse-"&amp;$F131,Equations!$G:$I,3,0)))</f>
        <v/>
      </c>
      <c r="AX131" s="10" t="str">
        <f>IF($AB131="","",IF(OR($V131&lt;2.7,$V131&gt;90),"Age OOR",VLOOKUP(AX$14&amp;"-int-"&amp;$G131,Equations!$G:$I,3,0)+VLOOKUP(AX$14&amp;"-sexo-"&amp;$G131,Equations!$G:$I,3,0)*$U131+VLOOKUP(AX$14&amp;"-edad-"&amp;$G131,Equations!$G:$I,3,0)*$V131+VLOOKUP(AX$14&amp;"-est-"&amp;$G131,Equations!$G:$I,3,0)*(1/$W131)+VLOOKUP(AX$14&amp;"-imc-"&amp;$G131,Equations!$G:$I,3,0)*(1/$Q131)))</f>
        <v/>
      </c>
      <c r="AY131" s="10" t="str">
        <f>IF($AB131="","",IF(OR($V131&lt;2.7,$V131&gt;90),"Age OOR",AX131-1.6449*VLOOKUP(AX$14&amp;"-rse-"&amp;$G131,Equations!$G:$I,3,0)))</f>
        <v/>
      </c>
      <c r="AZ131" s="10" t="str">
        <f>IF($AB131="","",IF(OR($V131&lt;2.7,$V131&gt;90),"Age OOR",AX131+1.6449*VLOOKUP(AX$14&amp;"-rse-"&amp;$G131,Equations!$G:$I,3,0)))</f>
        <v/>
      </c>
      <c r="BA131" s="10" t="str">
        <f t="shared" si="40"/>
        <v/>
      </c>
      <c r="BB131" s="10" t="str">
        <f>IF($AB131="","",IF(OR($V131&lt;2.7,$V131&gt;90),"Age OOR",($AB131-AX131)/VLOOKUP(AX$14&amp;"-rse-"&amp;$G131,Equations!$G:$I,3,0)))</f>
        <v/>
      </c>
      <c r="BC131" s="10" t="str">
        <f>IF($AC131="","",IF(OR($V131&lt;2.7,$V131&gt;90),"Age OOR",VLOOKUP(BC$14&amp;"-int-"&amp;$H131,Equations!$G:$I,3,0)+VLOOKUP(BC$14&amp;"-sexo-"&amp;$H131,Equations!$G:$I,3,0)*$U131+VLOOKUP(BC$14&amp;"-edad-"&amp;$H131,Equations!$G:$I,3,0)*$V131+VLOOKUP(BC$14&amp;"-est-"&amp;$H131,Equations!$G:$I,3,0)*(1/$W131)+VLOOKUP(BC$14&amp;"-imc-"&amp;$H131,Equations!$G:$I,3,0)*(1/$Q131)))</f>
        <v/>
      </c>
      <c r="BD131" s="10" t="str">
        <f>IF($AC131="","",IF(OR($V131&lt;2.7,$V131&gt;90),"Age OOR",BC131-1.6449*VLOOKUP(BC$14&amp;"-rse-"&amp;$H131,Equations!$G:$I,3,0)))</f>
        <v/>
      </c>
      <c r="BE131" s="10" t="str">
        <f>IF($AC131="","",IF(OR($V131&lt;2.7,$V131&gt;90),"Age OOR",BC131+1.6449*VLOOKUP(BC$14&amp;"-rse-"&amp;$H131,Equations!$G:$I,3,0)))</f>
        <v/>
      </c>
      <c r="BF131" s="10" t="str">
        <f t="shared" si="41"/>
        <v/>
      </c>
      <c r="BG131" s="10" t="str">
        <f>IF($AC131="","",IF(OR($V131&lt;2.7,$V131&gt;90),"Age OOR",($AC131-BC131)/VLOOKUP(BC$14&amp;"-rse-"&amp;$H131,Equations!$G:$I,3,0)))</f>
        <v/>
      </c>
      <c r="BH131" s="10" t="str">
        <f>IF($AD131="","",IF(OR($V131&lt;2.7,$V131&gt;90),"Age OOR",VLOOKUP(BH$14&amp;"-int-"&amp;$I131,Equations!$G:$I,3,0)+VLOOKUP(BH$14&amp;"-sexo-"&amp;$I131,Equations!$G:$I,3,0)*$U131+VLOOKUP(BH$14&amp;"-edad-"&amp;$I131,Equations!$G:$I,3,0)*$V131+VLOOKUP(BH$14&amp;"-est-"&amp;$I131,Equations!$G:$I,3,0)*(1/$W131)+VLOOKUP(BH$14&amp;"-imc-"&amp;$I131,Equations!$G:$I,3,0)*(1/$Q131)))</f>
        <v/>
      </c>
      <c r="BI131" s="10" t="str">
        <f>IF($AD131="","",IF(OR($V131&lt;2.7,$V131&gt;90),"Age OOR",BH131-1.6449*VLOOKUP(BH$14&amp;"-rse-"&amp;$I131,Equations!$G:$I,3,0)))</f>
        <v/>
      </c>
      <c r="BJ131" s="10" t="str">
        <f>IF($AD131="","",IF(OR($V131&lt;2.7,$V131&gt;90),"Age OOR",BH131+1.6449*VLOOKUP(BH$14&amp;"-rse-"&amp;$I131,Equations!$G:$I,3,0)))</f>
        <v/>
      </c>
      <c r="BK131" s="10" t="str">
        <f t="shared" si="42"/>
        <v/>
      </c>
      <c r="BL131" s="10" t="str">
        <f>IF($AD131="","",IF(OR($V131&lt;2.7,$V131&gt;90),"Age OOR",($AD131-BH131)/VLOOKUP(BH$14&amp;"-rse-"&amp;$I131,Equations!$G:$I,3,0)))</f>
        <v/>
      </c>
      <c r="BM131" s="10" t="str">
        <f>IF($AE131="","",IF(OR($V131&lt;2.7,$V131&gt;90),"Age OOR",VLOOKUP(BM$14&amp;"-int-"&amp;$J131,Equations!$G:$I,3,0)+VLOOKUP(BM$14&amp;"-sexo-"&amp;$J131,Equations!$G:$I,3,0)*$U131+VLOOKUP(BM$14&amp;"-edad-"&amp;$J131,Equations!$G:$I,3,0)*$V131+VLOOKUP(BM$14&amp;"-est-"&amp;$J131,Equations!$G:$I,3,0)*(1/$W131)+VLOOKUP(BM$14&amp;"-imc-"&amp;$J131,Equations!$G:$I,3,0)*(1/$Q131)))</f>
        <v/>
      </c>
      <c r="BN131" s="10" t="str">
        <f>IF($AE131="","",IF(OR($V131&lt;2.7,$V131&gt;90),"Age OOR",BM131-1.6449*VLOOKUP(BM$14&amp;"-rse-"&amp;$J131,Equations!$G:$I,3,0)))</f>
        <v/>
      </c>
      <c r="BO131" s="10" t="str">
        <f>IF($AE131="","",IF(OR($V131&lt;2.7,$V131&gt;90),"Age OOR",BM131+1.6449*VLOOKUP(BM$14&amp;"-rse-"&amp;$J131,Equations!$G:$I,3,0)))</f>
        <v/>
      </c>
      <c r="BP131" s="10" t="str">
        <f t="shared" si="43"/>
        <v/>
      </c>
      <c r="BQ131" s="10" t="str">
        <f>IF($AE131="","",IF(OR($V131&lt;2.7,$V131&gt;90),"Age OOR",($AE131-BM131)/VLOOKUP(BM$14&amp;"-rse-"&amp;$J131,Equations!$G:$I,3,0)))</f>
        <v/>
      </c>
      <c r="BR131" s="10" t="str">
        <f>IF($AF131="","",IF(OR($V131&lt;2.7,$V131&gt;90),"Age OOR",VLOOKUP(BR$14&amp;"-int-"&amp;$K131,Equations!$G:$I,3,0)+VLOOKUP(BR$14&amp;"-sexo-"&amp;$K131,Equations!$G:$I,3,0)*$U131+VLOOKUP(BR$14&amp;"-edad-"&amp;$K131,Equations!$G:$I,3,0)*$V131+VLOOKUP(BR$14&amp;"-est-"&amp;$K131,Equations!$G:$I,3,0)*(1/$W131)+VLOOKUP(BR$14&amp;"-imc-"&amp;$K131,Equations!$G:$I,3,0)*(1/$Q131)))</f>
        <v/>
      </c>
      <c r="BS131" s="10" t="str">
        <f>IF($AF131="","",IF(OR($V131&lt;2.7,$V131&gt;90),"Age OOR",BR131-1.6449*VLOOKUP(BR$14&amp;"-rse-"&amp;$K131,Equations!$G:$I,3,0)))</f>
        <v/>
      </c>
      <c r="BT131" s="10" t="str">
        <f>IF($AF131="","",IF(OR($V131&lt;2.7,$V131&gt;90),"Age OOR",BR131+1.6449*VLOOKUP(BR$14&amp;"-rse-"&amp;$K131,Equations!$G:$I,3,0)))</f>
        <v/>
      </c>
      <c r="BU131" s="10" t="str">
        <f t="shared" si="44"/>
        <v/>
      </c>
      <c r="BV131" s="10" t="str">
        <f>IF($AF131="","",IF(OR($V131&lt;2.7,$V131&gt;90),"Age OOR",($AF131-BR131)/VLOOKUP(BR$14&amp;"-rse-"&amp;$K131,Equations!$G:$I,3,0)))</f>
        <v/>
      </c>
      <c r="BW131" s="10" t="str">
        <f>IF($AG131="","",IF(OR($V131&lt;2.7,$V131&gt;90),"Age OOR",VLOOKUP(BW$14&amp;"-int-"&amp;$L131,Equations!$G:$I,3,0)+VLOOKUP(BW$14&amp;"-sexo-"&amp;$L131,Equations!$G:$I,3,0)*$U131+VLOOKUP(BW$14&amp;"-edad-"&amp;$L131,Equations!$G:$I,3,0)*$V131+VLOOKUP(BW$14&amp;"-est-"&amp;$L131,Equations!$G:$I,3,0)*(1/$W131)+VLOOKUP(BW$14&amp;"-imc-"&amp;$L131,Equations!$G:$I,3,0)*(1/$Q131)))</f>
        <v/>
      </c>
      <c r="BX131" s="10" t="str">
        <f>IF($AG131="","",IF(OR($V131&lt;2.7,$V131&gt;90),"Age OOR",BW131-1.6449*VLOOKUP(BW$14&amp;"-rse-"&amp;$L131,Equations!$G:$I,3,0)))</f>
        <v/>
      </c>
      <c r="BY131" s="10" t="str">
        <f>IF($AG131="","",IF(OR($V131&lt;2.7,$V131&gt;90),"Age OOR",BW131+1.6449*VLOOKUP(BW$14&amp;"-rse-"&amp;$L131,Equations!$G:$I,3,0)))</f>
        <v/>
      </c>
      <c r="BZ131" s="10" t="str">
        <f t="shared" si="45"/>
        <v/>
      </c>
      <c r="CA131" s="10" t="str">
        <f>IF($AG131="","",IF(OR($V131&lt;2.7,$V131&gt;90),"Age OOR",($AG131-BW131)/VLOOKUP(BW$14&amp;"-rse-"&amp;$L131,Equations!$G:$I,3,0)))</f>
        <v/>
      </c>
      <c r="CB131" s="10" t="str">
        <f>IF($AH131="","",IF(OR($V131&lt;2.7,$V131&gt;90),"Age OOR",VLOOKUP(CB$14&amp;"-int-"&amp;$M131,Equations!$G:$I,3,0)+VLOOKUP(CB$14&amp;"-sexo-"&amp;$M131,Equations!$G:$I,3,0)*$U131+VLOOKUP(CB$14&amp;"-edad-"&amp;$M131,Equations!$G:$I,3,0)*$V131+VLOOKUP(CB$14&amp;"-est-"&amp;$M131,Equations!$G:$I,3,0)*(1/$W131)+VLOOKUP(CB$14&amp;"-imc-"&amp;$M131,Equations!$G:$I,3,0)*(1/$Q131)))</f>
        <v/>
      </c>
      <c r="CC131" s="10" t="str">
        <f>IF($AH131="","",IF(OR($V131&lt;2.7,$V131&gt;90),"Age OOR",CB131-1.6449*VLOOKUP(CB$14&amp;"-rse-"&amp;$M131,Equations!$G:$I,3,0)))</f>
        <v/>
      </c>
      <c r="CD131" s="10" t="str">
        <f>IF($AH131="","",IF(OR($V131&lt;2.7,$V131&gt;90),"Age OOR",CB131+1.6449*VLOOKUP(CB$14&amp;"-rse-"&amp;$M131,Equations!$G:$I,3,0)))</f>
        <v/>
      </c>
      <c r="CE131" s="10" t="str">
        <f t="shared" si="46"/>
        <v/>
      </c>
      <c r="CF131" s="10" t="str">
        <f>IF($AH131="","",IF(OR($V131&lt;2.7,$V131&gt;90),"Age OOR",($AH131-CB131)/VLOOKUP(CB$14&amp;"-rse-"&amp;$M131,Equations!$G:$I,3,0)))</f>
        <v/>
      </c>
      <c r="CG131" s="10" t="str">
        <f>IF($AI131="","",IF(OR($V131&lt;2.7,$V131&gt;90),"Age OOR",VLOOKUP(CG$14&amp;"-int-"&amp;$N131,Equations!$G:$I,3,0)+VLOOKUP(CG$14&amp;"-sexo-"&amp;$N131,Equations!$G:$I,3,0)*$U131+VLOOKUP(CG$14&amp;"-edad-"&amp;$N131,Equations!$G:$I,3,0)*$V131+VLOOKUP(CG$14&amp;"-est-"&amp;$N131,Equations!$G:$I,3,0)*(1/$W131)+VLOOKUP(CG$14&amp;"-imc-"&amp;$N131,Equations!$G:$I,3,0)*(1/$Q131)))</f>
        <v/>
      </c>
      <c r="CH131" s="10" t="str">
        <f>IF($AI131="","",IF(OR($V131&lt;2.7,$V131&gt;90),"Age OOR",CG131-1.6449*VLOOKUP(CG$14&amp;"-rse-"&amp;$N131,Equations!$G:$I,3,0)))</f>
        <v/>
      </c>
      <c r="CI131" s="10" t="str">
        <f>IF($AI131="","",IF(OR($V131&lt;2.7,$V131&gt;90),"Age OOR",CG131+1.6449*VLOOKUP(CG$14&amp;"-rse-"&amp;$N131,Equations!$G:$I,3,0)))</f>
        <v/>
      </c>
      <c r="CJ131" s="10" t="str">
        <f t="shared" si="47"/>
        <v/>
      </c>
      <c r="CK131" s="10" t="str">
        <f>IF($AI131="","",IF(OR($V131&lt;2.7,$V131&gt;90),"Age OOR",($AI131-CG131)/VLOOKUP(CG$14&amp;"-rse-"&amp;$N131,Equations!$G:$I,3,0)))</f>
        <v/>
      </c>
      <c r="CL131" s="10" t="str">
        <f>IF($AJ131="","",IF(OR($V131&lt;2.7,$V131&gt;90),"Age OOR",VLOOKUP(CL$14&amp;"-int-"&amp;$O131,Equations!$G:$I,3,0)+VLOOKUP(CL$14&amp;"-sexo-"&amp;$O131,Equations!$G:$I,3,0)*$U131+VLOOKUP(CL$14&amp;"-edad-"&amp;$O131,Equations!$G:$I,3,0)*$V131+VLOOKUP(CL$14&amp;"-est-"&amp;$O131,Equations!$G:$I,3,0)*(1/$W131)+VLOOKUP(CL$14&amp;"-imc-"&amp;$O131,Equations!$G:$I,3,0)*(1/$Q131)))</f>
        <v/>
      </c>
      <c r="CM131" s="10" t="str">
        <f>IF($AJ131="","",IF(OR($V131&lt;2.7,$V131&gt;90),"Age OOR",CL131-1.6449*VLOOKUP(CL$14&amp;"-rse-"&amp;$O131,Equations!$G:$I,3,0)))</f>
        <v/>
      </c>
      <c r="CN131" s="10" t="str">
        <f>IF($AJ131="","",IF(OR($V131&lt;2.7,$V131&gt;90),"Age OOR",CL131+1.6449*VLOOKUP(CL$14&amp;"-rse-"&amp;$O131,Equations!$G:$I,3,0)))</f>
        <v/>
      </c>
      <c r="CO131" s="10" t="str">
        <f t="shared" si="48"/>
        <v/>
      </c>
      <c r="CP131" s="10" t="str">
        <f>IF($AJ131="","",IF(OR($V131&lt;2.7,$V131&gt;90),"Age OOR",($AJ131-CL131)/VLOOKUP(CL$14&amp;"-rse-"&amp;$O131,Equations!$G:$I,3,0)))</f>
        <v/>
      </c>
      <c r="CQ131" s="10" t="str">
        <f>IF($AK131="","",IF(OR($V131&lt;2.7,$V131&gt;90),"Age OOR",EXP(VLOOKUP(CQ$14&amp;"-int-"&amp;$P131,Equations!$G:$I,3,0)+VLOOKUP(CQ$14&amp;"-sexo-"&amp;$P131,Equations!$G:$I,3,0)*$U131+VLOOKUP(CQ$14&amp;"-edad-"&amp;$P131,Equations!$G:$I,3,0)*$V131+VLOOKUP(CQ$14&amp;"-est-"&amp;$P131,Equations!$G:$I,3,0)*(1/$W131)+VLOOKUP(CQ$14&amp;"-imc-"&amp;$P131,Equations!$G:$I,3,0)*(1/$Q131))))</f>
        <v/>
      </c>
      <c r="CR131" s="10" t="str">
        <f>IF($AK131="","",IF(OR($V131&lt;2.7,$V131&gt;90),"Age OOR",EXP(LN(CQ131)-1.6449*VLOOKUP(CQ$14&amp;"-rse-"&amp;$P131,Equations!$G:$I,3,0))))</f>
        <v/>
      </c>
      <c r="CS131" s="10" t="str">
        <f>IF($AK131="","",IF(OR($V131&lt;2.7,$V131&gt;90),"Age OOR",EXP(LN(CQ131)+1.6449*VLOOKUP(CQ$14&amp;"-rse-"&amp;$P131,Equations!$G:$I,3,0))))</f>
        <v/>
      </c>
      <c r="CT131" s="10" t="str">
        <f t="shared" si="49"/>
        <v/>
      </c>
      <c r="CU131" s="10" t="str">
        <f>IF($AK131="","",IF(OR($V131&lt;2.7,$V131&gt;90),"Age OOR",(LN($AK131)-LN(CQ131))/VLOOKUP(CQ$14&amp;"-rse-"&amp;$P131,Equations!$G:$I,3,0)))</f>
        <v/>
      </c>
      <c r="CV131" s="47"/>
    </row>
    <row r="132" spans="5:100" x14ac:dyDescent="0.2">
      <c r="E132" s="23" t="str">
        <f t="shared" si="25"/>
        <v>Age out of range</v>
      </c>
      <c r="F132" s="23" t="str">
        <f t="shared" si="26"/>
        <v>Age out of range</v>
      </c>
      <c r="G132" s="23" t="str">
        <f t="shared" si="27"/>
        <v>Age out of range</v>
      </c>
      <c r="H132" s="23" t="str">
        <f t="shared" si="28"/>
        <v>Age out of range</v>
      </c>
      <c r="I132" s="23" t="str">
        <f t="shared" si="29"/>
        <v>Age out of range</v>
      </c>
      <c r="J132" s="23" t="str">
        <f t="shared" si="30"/>
        <v>Age out of range</v>
      </c>
      <c r="K132" s="23" t="str">
        <f t="shared" si="31"/>
        <v>Age out of range</v>
      </c>
      <c r="L132" s="23" t="str">
        <f t="shared" si="32"/>
        <v>Age out of range</v>
      </c>
      <c r="M132" s="23" t="str">
        <f t="shared" si="33"/>
        <v>Age out of range</v>
      </c>
      <c r="N132" s="23" t="str">
        <f t="shared" si="34"/>
        <v>Age out of range</v>
      </c>
      <c r="O132" s="23" t="str">
        <f t="shared" si="35"/>
        <v>Age out of range</v>
      </c>
      <c r="P132" s="23" t="str">
        <f t="shared" si="36"/>
        <v>Age out of range</v>
      </c>
      <c r="Q132" s="23" t="e">
        <f t="shared" si="37"/>
        <v>#DIV/0!</v>
      </c>
      <c r="R132" s="17"/>
      <c r="S132" s="23">
        <v>116</v>
      </c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7"/>
      <c r="AM132" s="47"/>
      <c r="AN132" s="10" t="str">
        <f>IF($Z132="","",IF(OR($V132&lt;2.7,$V132&gt;90),"Age OOR",VLOOKUP(AN$14&amp;"-int-"&amp;$E132,Equations!$G:$I,3,0)+VLOOKUP(AN$14&amp;"-sexo-"&amp;$E132,Equations!$G:$I,3,0)*$U132+VLOOKUP(AN$14&amp;"-edad-"&amp;$E132,Equations!$G:$I,3,0)*$V132+VLOOKUP(AN$14&amp;"-est-"&amp;$E132,Equations!$G:$I,3,0)*(1/$W132)+VLOOKUP(AN$14&amp;"-imc-"&amp;$E132,Equations!$G:$I,3,0)*(1/$Q132)))</f>
        <v/>
      </c>
      <c r="AO132" s="10" t="str">
        <f>IF($Z132="","",IF(OR($V132&lt;2.7,$V132&gt;90),"Age OOR",AN132-1.6449*VLOOKUP(AN$14&amp;"-rse-"&amp;$E132,Equations!$G:$I,3,0)))</f>
        <v/>
      </c>
      <c r="AP132" s="10" t="str">
        <f>IF($Z132="","",IF(OR($V132&lt;2.7,$V132&gt;90),"Age OOR",AN132+1.6449*VLOOKUP(AN$14&amp;"-rse-"&amp;$E132,Equations!$G:$I,3,0)))</f>
        <v/>
      </c>
      <c r="AQ132" s="10" t="str">
        <f t="shared" si="38"/>
        <v/>
      </c>
      <c r="AR132" s="10" t="str">
        <f>IF($Z132="","",IF(OR($V132&lt;2.7,$V132&gt;90),"Age OOR",($Z132-AN132)/VLOOKUP(AN$14&amp;"-rse-"&amp;$E132,Equations!$G:$I,3,0)))</f>
        <v/>
      </c>
      <c r="AS132" s="10" t="str">
        <f>IF($AA132="","",IF(OR($V132&lt;2.7,$V132&gt;90),"Age OOR",VLOOKUP(AS$14&amp;"-int-"&amp;$F132,Equations!$G:$I,3,0)+VLOOKUP(AS$14&amp;"-sexo-"&amp;$F132,Equations!$G:$I,3,0)*$U132+VLOOKUP(AS$14&amp;"-edad-"&amp;$F132,Equations!$G:$I,3,0)*$V132+VLOOKUP(AS$14&amp;"-est-"&amp;$F132,Equations!$G:$I,3,0)*(1/$W132)+VLOOKUP(AS$14&amp;"-imc-"&amp;$F132,Equations!$G:$I,3,0)*(1/$Q132)))</f>
        <v/>
      </c>
      <c r="AT132" s="10" t="str">
        <f>IF($AA132="","",IF(OR($V132&lt;2.7,$V132&gt;90),"Age OOR",AS132-1.6449*VLOOKUP(AS$14&amp;"-rse-"&amp;$F132,Equations!$G:$I,3,0)))</f>
        <v/>
      </c>
      <c r="AU132" s="10" t="str">
        <f>IF($AA132="","",IF(OR($V132&lt;2.7,$V132&gt;90),"Age OOR",AS132+1.6449*VLOOKUP(AS$14&amp;"-rse-"&amp;$F132,Equations!$G:$I,3,0)))</f>
        <v/>
      </c>
      <c r="AV132" s="10" t="str">
        <f t="shared" si="39"/>
        <v/>
      </c>
      <c r="AW132" s="10" t="str">
        <f>IF($AA132="","",IF(OR($V132&lt;2.7,$V132&gt;90),"Age OOR",($AA132-AS132)/VLOOKUP(AS$14&amp;"-rse-"&amp;$F132,Equations!$G:$I,3,0)))</f>
        <v/>
      </c>
      <c r="AX132" s="10" t="str">
        <f>IF($AB132="","",IF(OR($V132&lt;2.7,$V132&gt;90),"Age OOR",VLOOKUP(AX$14&amp;"-int-"&amp;$G132,Equations!$G:$I,3,0)+VLOOKUP(AX$14&amp;"-sexo-"&amp;$G132,Equations!$G:$I,3,0)*$U132+VLOOKUP(AX$14&amp;"-edad-"&amp;$G132,Equations!$G:$I,3,0)*$V132+VLOOKUP(AX$14&amp;"-est-"&amp;$G132,Equations!$G:$I,3,0)*(1/$W132)+VLOOKUP(AX$14&amp;"-imc-"&amp;$G132,Equations!$G:$I,3,0)*(1/$Q132)))</f>
        <v/>
      </c>
      <c r="AY132" s="10" t="str">
        <f>IF($AB132="","",IF(OR($V132&lt;2.7,$V132&gt;90),"Age OOR",AX132-1.6449*VLOOKUP(AX$14&amp;"-rse-"&amp;$G132,Equations!$G:$I,3,0)))</f>
        <v/>
      </c>
      <c r="AZ132" s="10" t="str">
        <f>IF($AB132="","",IF(OR($V132&lt;2.7,$V132&gt;90),"Age OOR",AX132+1.6449*VLOOKUP(AX$14&amp;"-rse-"&amp;$G132,Equations!$G:$I,3,0)))</f>
        <v/>
      </c>
      <c r="BA132" s="10" t="str">
        <f t="shared" si="40"/>
        <v/>
      </c>
      <c r="BB132" s="10" t="str">
        <f>IF($AB132="","",IF(OR($V132&lt;2.7,$V132&gt;90),"Age OOR",($AB132-AX132)/VLOOKUP(AX$14&amp;"-rse-"&amp;$G132,Equations!$G:$I,3,0)))</f>
        <v/>
      </c>
      <c r="BC132" s="10" t="str">
        <f>IF($AC132="","",IF(OR($V132&lt;2.7,$V132&gt;90),"Age OOR",VLOOKUP(BC$14&amp;"-int-"&amp;$H132,Equations!$G:$I,3,0)+VLOOKUP(BC$14&amp;"-sexo-"&amp;$H132,Equations!$G:$I,3,0)*$U132+VLOOKUP(BC$14&amp;"-edad-"&amp;$H132,Equations!$G:$I,3,0)*$V132+VLOOKUP(BC$14&amp;"-est-"&amp;$H132,Equations!$G:$I,3,0)*(1/$W132)+VLOOKUP(BC$14&amp;"-imc-"&amp;$H132,Equations!$G:$I,3,0)*(1/$Q132)))</f>
        <v/>
      </c>
      <c r="BD132" s="10" t="str">
        <f>IF($AC132="","",IF(OR($V132&lt;2.7,$V132&gt;90),"Age OOR",BC132-1.6449*VLOOKUP(BC$14&amp;"-rse-"&amp;$H132,Equations!$G:$I,3,0)))</f>
        <v/>
      </c>
      <c r="BE132" s="10" t="str">
        <f>IF($AC132="","",IF(OR($V132&lt;2.7,$V132&gt;90),"Age OOR",BC132+1.6449*VLOOKUP(BC$14&amp;"-rse-"&amp;$H132,Equations!$G:$I,3,0)))</f>
        <v/>
      </c>
      <c r="BF132" s="10" t="str">
        <f t="shared" si="41"/>
        <v/>
      </c>
      <c r="BG132" s="10" t="str">
        <f>IF($AC132="","",IF(OR($V132&lt;2.7,$V132&gt;90),"Age OOR",($AC132-BC132)/VLOOKUP(BC$14&amp;"-rse-"&amp;$H132,Equations!$G:$I,3,0)))</f>
        <v/>
      </c>
      <c r="BH132" s="10" t="str">
        <f>IF($AD132="","",IF(OR($V132&lt;2.7,$V132&gt;90),"Age OOR",VLOOKUP(BH$14&amp;"-int-"&amp;$I132,Equations!$G:$I,3,0)+VLOOKUP(BH$14&amp;"-sexo-"&amp;$I132,Equations!$G:$I,3,0)*$U132+VLOOKUP(BH$14&amp;"-edad-"&amp;$I132,Equations!$G:$I,3,0)*$V132+VLOOKUP(BH$14&amp;"-est-"&amp;$I132,Equations!$G:$I,3,0)*(1/$W132)+VLOOKUP(BH$14&amp;"-imc-"&amp;$I132,Equations!$G:$I,3,0)*(1/$Q132)))</f>
        <v/>
      </c>
      <c r="BI132" s="10" t="str">
        <f>IF($AD132="","",IF(OR($V132&lt;2.7,$V132&gt;90),"Age OOR",BH132-1.6449*VLOOKUP(BH$14&amp;"-rse-"&amp;$I132,Equations!$G:$I,3,0)))</f>
        <v/>
      </c>
      <c r="BJ132" s="10" t="str">
        <f>IF($AD132="","",IF(OR($V132&lt;2.7,$V132&gt;90),"Age OOR",BH132+1.6449*VLOOKUP(BH$14&amp;"-rse-"&amp;$I132,Equations!$G:$I,3,0)))</f>
        <v/>
      </c>
      <c r="BK132" s="10" t="str">
        <f t="shared" si="42"/>
        <v/>
      </c>
      <c r="BL132" s="10" t="str">
        <f>IF($AD132="","",IF(OR($V132&lt;2.7,$V132&gt;90),"Age OOR",($AD132-BH132)/VLOOKUP(BH$14&amp;"-rse-"&amp;$I132,Equations!$G:$I,3,0)))</f>
        <v/>
      </c>
      <c r="BM132" s="10" t="str">
        <f>IF($AE132="","",IF(OR($V132&lt;2.7,$V132&gt;90),"Age OOR",VLOOKUP(BM$14&amp;"-int-"&amp;$J132,Equations!$G:$I,3,0)+VLOOKUP(BM$14&amp;"-sexo-"&amp;$J132,Equations!$G:$I,3,0)*$U132+VLOOKUP(BM$14&amp;"-edad-"&amp;$J132,Equations!$G:$I,3,0)*$V132+VLOOKUP(BM$14&amp;"-est-"&amp;$J132,Equations!$G:$I,3,0)*(1/$W132)+VLOOKUP(BM$14&amp;"-imc-"&amp;$J132,Equations!$G:$I,3,0)*(1/$Q132)))</f>
        <v/>
      </c>
      <c r="BN132" s="10" t="str">
        <f>IF($AE132="","",IF(OR($V132&lt;2.7,$V132&gt;90),"Age OOR",BM132-1.6449*VLOOKUP(BM$14&amp;"-rse-"&amp;$J132,Equations!$G:$I,3,0)))</f>
        <v/>
      </c>
      <c r="BO132" s="10" t="str">
        <f>IF($AE132="","",IF(OR($V132&lt;2.7,$V132&gt;90),"Age OOR",BM132+1.6449*VLOOKUP(BM$14&amp;"-rse-"&amp;$J132,Equations!$G:$I,3,0)))</f>
        <v/>
      </c>
      <c r="BP132" s="10" t="str">
        <f t="shared" si="43"/>
        <v/>
      </c>
      <c r="BQ132" s="10" t="str">
        <f>IF($AE132="","",IF(OR($V132&lt;2.7,$V132&gt;90),"Age OOR",($AE132-BM132)/VLOOKUP(BM$14&amp;"-rse-"&amp;$J132,Equations!$G:$I,3,0)))</f>
        <v/>
      </c>
      <c r="BR132" s="10" t="str">
        <f>IF($AF132="","",IF(OR($V132&lt;2.7,$V132&gt;90),"Age OOR",VLOOKUP(BR$14&amp;"-int-"&amp;$K132,Equations!$G:$I,3,0)+VLOOKUP(BR$14&amp;"-sexo-"&amp;$K132,Equations!$G:$I,3,0)*$U132+VLOOKUP(BR$14&amp;"-edad-"&amp;$K132,Equations!$G:$I,3,0)*$V132+VLOOKUP(BR$14&amp;"-est-"&amp;$K132,Equations!$G:$I,3,0)*(1/$W132)+VLOOKUP(BR$14&amp;"-imc-"&amp;$K132,Equations!$G:$I,3,0)*(1/$Q132)))</f>
        <v/>
      </c>
      <c r="BS132" s="10" t="str">
        <f>IF($AF132="","",IF(OR($V132&lt;2.7,$V132&gt;90),"Age OOR",BR132-1.6449*VLOOKUP(BR$14&amp;"-rse-"&amp;$K132,Equations!$G:$I,3,0)))</f>
        <v/>
      </c>
      <c r="BT132" s="10" t="str">
        <f>IF($AF132="","",IF(OR($V132&lt;2.7,$V132&gt;90),"Age OOR",BR132+1.6449*VLOOKUP(BR$14&amp;"-rse-"&amp;$K132,Equations!$G:$I,3,0)))</f>
        <v/>
      </c>
      <c r="BU132" s="10" t="str">
        <f t="shared" si="44"/>
        <v/>
      </c>
      <c r="BV132" s="10" t="str">
        <f>IF($AF132="","",IF(OR($V132&lt;2.7,$V132&gt;90),"Age OOR",($AF132-BR132)/VLOOKUP(BR$14&amp;"-rse-"&amp;$K132,Equations!$G:$I,3,0)))</f>
        <v/>
      </c>
      <c r="BW132" s="10" t="str">
        <f>IF($AG132="","",IF(OR($V132&lt;2.7,$V132&gt;90),"Age OOR",VLOOKUP(BW$14&amp;"-int-"&amp;$L132,Equations!$G:$I,3,0)+VLOOKUP(BW$14&amp;"-sexo-"&amp;$L132,Equations!$G:$I,3,0)*$U132+VLOOKUP(BW$14&amp;"-edad-"&amp;$L132,Equations!$G:$I,3,0)*$V132+VLOOKUP(BW$14&amp;"-est-"&amp;$L132,Equations!$G:$I,3,0)*(1/$W132)+VLOOKUP(BW$14&amp;"-imc-"&amp;$L132,Equations!$G:$I,3,0)*(1/$Q132)))</f>
        <v/>
      </c>
      <c r="BX132" s="10" t="str">
        <f>IF($AG132="","",IF(OR($V132&lt;2.7,$V132&gt;90),"Age OOR",BW132-1.6449*VLOOKUP(BW$14&amp;"-rse-"&amp;$L132,Equations!$G:$I,3,0)))</f>
        <v/>
      </c>
      <c r="BY132" s="10" t="str">
        <f>IF($AG132="","",IF(OR($V132&lt;2.7,$V132&gt;90),"Age OOR",BW132+1.6449*VLOOKUP(BW$14&amp;"-rse-"&amp;$L132,Equations!$G:$I,3,0)))</f>
        <v/>
      </c>
      <c r="BZ132" s="10" t="str">
        <f t="shared" si="45"/>
        <v/>
      </c>
      <c r="CA132" s="10" t="str">
        <f>IF($AG132="","",IF(OR($V132&lt;2.7,$V132&gt;90),"Age OOR",($AG132-BW132)/VLOOKUP(BW$14&amp;"-rse-"&amp;$L132,Equations!$G:$I,3,0)))</f>
        <v/>
      </c>
      <c r="CB132" s="10" t="str">
        <f>IF($AH132="","",IF(OR($V132&lt;2.7,$V132&gt;90),"Age OOR",VLOOKUP(CB$14&amp;"-int-"&amp;$M132,Equations!$G:$I,3,0)+VLOOKUP(CB$14&amp;"-sexo-"&amp;$M132,Equations!$G:$I,3,0)*$U132+VLOOKUP(CB$14&amp;"-edad-"&amp;$M132,Equations!$G:$I,3,0)*$V132+VLOOKUP(CB$14&amp;"-est-"&amp;$M132,Equations!$G:$I,3,0)*(1/$W132)+VLOOKUP(CB$14&amp;"-imc-"&amp;$M132,Equations!$G:$I,3,0)*(1/$Q132)))</f>
        <v/>
      </c>
      <c r="CC132" s="10" t="str">
        <f>IF($AH132="","",IF(OR($V132&lt;2.7,$V132&gt;90),"Age OOR",CB132-1.6449*VLOOKUP(CB$14&amp;"-rse-"&amp;$M132,Equations!$G:$I,3,0)))</f>
        <v/>
      </c>
      <c r="CD132" s="10" t="str">
        <f>IF($AH132="","",IF(OR($V132&lt;2.7,$V132&gt;90),"Age OOR",CB132+1.6449*VLOOKUP(CB$14&amp;"-rse-"&amp;$M132,Equations!$G:$I,3,0)))</f>
        <v/>
      </c>
      <c r="CE132" s="10" t="str">
        <f t="shared" si="46"/>
        <v/>
      </c>
      <c r="CF132" s="10" t="str">
        <f>IF($AH132="","",IF(OR($V132&lt;2.7,$V132&gt;90),"Age OOR",($AH132-CB132)/VLOOKUP(CB$14&amp;"-rse-"&amp;$M132,Equations!$G:$I,3,0)))</f>
        <v/>
      </c>
      <c r="CG132" s="10" t="str">
        <f>IF($AI132="","",IF(OR($V132&lt;2.7,$V132&gt;90),"Age OOR",VLOOKUP(CG$14&amp;"-int-"&amp;$N132,Equations!$G:$I,3,0)+VLOOKUP(CG$14&amp;"-sexo-"&amp;$N132,Equations!$G:$I,3,0)*$U132+VLOOKUP(CG$14&amp;"-edad-"&amp;$N132,Equations!$G:$I,3,0)*$V132+VLOOKUP(CG$14&amp;"-est-"&amp;$N132,Equations!$G:$I,3,0)*(1/$W132)+VLOOKUP(CG$14&amp;"-imc-"&amp;$N132,Equations!$G:$I,3,0)*(1/$Q132)))</f>
        <v/>
      </c>
      <c r="CH132" s="10" t="str">
        <f>IF($AI132="","",IF(OR($V132&lt;2.7,$V132&gt;90),"Age OOR",CG132-1.6449*VLOOKUP(CG$14&amp;"-rse-"&amp;$N132,Equations!$G:$I,3,0)))</f>
        <v/>
      </c>
      <c r="CI132" s="10" t="str">
        <f>IF($AI132="","",IF(OR($V132&lt;2.7,$V132&gt;90),"Age OOR",CG132+1.6449*VLOOKUP(CG$14&amp;"-rse-"&amp;$N132,Equations!$G:$I,3,0)))</f>
        <v/>
      </c>
      <c r="CJ132" s="10" t="str">
        <f t="shared" si="47"/>
        <v/>
      </c>
      <c r="CK132" s="10" t="str">
        <f>IF($AI132="","",IF(OR($V132&lt;2.7,$V132&gt;90),"Age OOR",($AI132-CG132)/VLOOKUP(CG$14&amp;"-rse-"&amp;$N132,Equations!$G:$I,3,0)))</f>
        <v/>
      </c>
      <c r="CL132" s="10" t="str">
        <f>IF($AJ132="","",IF(OR($V132&lt;2.7,$V132&gt;90),"Age OOR",VLOOKUP(CL$14&amp;"-int-"&amp;$O132,Equations!$G:$I,3,0)+VLOOKUP(CL$14&amp;"-sexo-"&amp;$O132,Equations!$G:$I,3,0)*$U132+VLOOKUP(CL$14&amp;"-edad-"&amp;$O132,Equations!$G:$I,3,0)*$V132+VLOOKUP(CL$14&amp;"-est-"&amp;$O132,Equations!$G:$I,3,0)*(1/$W132)+VLOOKUP(CL$14&amp;"-imc-"&amp;$O132,Equations!$G:$I,3,0)*(1/$Q132)))</f>
        <v/>
      </c>
      <c r="CM132" s="10" t="str">
        <f>IF($AJ132="","",IF(OR($V132&lt;2.7,$V132&gt;90),"Age OOR",CL132-1.6449*VLOOKUP(CL$14&amp;"-rse-"&amp;$O132,Equations!$G:$I,3,0)))</f>
        <v/>
      </c>
      <c r="CN132" s="10" t="str">
        <f>IF($AJ132="","",IF(OR($V132&lt;2.7,$V132&gt;90),"Age OOR",CL132+1.6449*VLOOKUP(CL$14&amp;"-rse-"&amp;$O132,Equations!$G:$I,3,0)))</f>
        <v/>
      </c>
      <c r="CO132" s="10" t="str">
        <f t="shared" si="48"/>
        <v/>
      </c>
      <c r="CP132" s="10" t="str">
        <f>IF($AJ132="","",IF(OR($V132&lt;2.7,$V132&gt;90),"Age OOR",($AJ132-CL132)/VLOOKUP(CL$14&amp;"-rse-"&amp;$O132,Equations!$G:$I,3,0)))</f>
        <v/>
      </c>
      <c r="CQ132" s="10" t="str">
        <f>IF($AK132="","",IF(OR($V132&lt;2.7,$V132&gt;90),"Age OOR",EXP(VLOOKUP(CQ$14&amp;"-int-"&amp;$P132,Equations!$G:$I,3,0)+VLOOKUP(CQ$14&amp;"-sexo-"&amp;$P132,Equations!$G:$I,3,0)*$U132+VLOOKUP(CQ$14&amp;"-edad-"&amp;$P132,Equations!$G:$I,3,0)*$V132+VLOOKUP(CQ$14&amp;"-est-"&amp;$P132,Equations!$G:$I,3,0)*(1/$W132)+VLOOKUP(CQ$14&amp;"-imc-"&amp;$P132,Equations!$G:$I,3,0)*(1/$Q132))))</f>
        <v/>
      </c>
      <c r="CR132" s="10" t="str">
        <f>IF($AK132="","",IF(OR($V132&lt;2.7,$V132&gt;90),"Age OOR",EXP(LN(CQ132)-1.6449*VLOOKUP(CQ$14&amp;"-rse-"&amp;$P132,Equations!$G:$I,3,0))))</f>
        <v/>
      </c>
      <c r="CS132" s="10" t="str">
        <f>IF($AK132="","",IF(OR($V132&lt;2.7,$V132&gt;90),"Age OOR",EXP(LN(CQ132)+1.6449*VLOOKUP(CQ$14&amp;"-rse-"&amp;$P132,Equations!$G:$I,3,0))))</f>
        <v/>
      </c>
      <c r="CT132" s="10" t="str">
        <f t="shared" si="49"/>
        <v/>
      </c>
      <c r="CU132" s="10" t="str">
        <f>IF($AK132="","",IF(OR($V132&lt;2.7,$V132&gt;90),"Age OOR",(LN($AK132)-LN(CQ132))/VLOOKUP(CQ$14&amp;"-rse-"&amp;$P132,Equations!$G:$I,3,0)))</f>
        <v/>
      </c>
      <c r="CV132" s="47"/>
    </row>
    <row r="133" spans="5:100" x14ac:dyDescent="0.2">
      <c r="E133" s="23" t="str">
        <f t="shared" si="25"/>
        <v>Age out of range</v>
      </c>
      <c r="F133" s="23" t="str">
        <f t="shared" si="26"/>
        <v>Age out of range</v>
      </c>
      <c r="G133" s="23" t="str">
        <f t="shared" si="27"/>
        <v>Age out of range</v>
      </c>
      <c r="H133" s="23" t="str">
        <f t="shared" si="28"/>
        <v>Age out of range</v>
      </c>
      <c r="I133" s="23" t="str">
        <f t="shared" si="29"/>
        <v>Age out of range</v>
      </c>
      <c r="J133" s="23" t="str">
        <f t="shared" si="30"/>
        <v>Age out of range</v>
      </c>
      <c r="K133" s="23" t="str">
        <f t="shared" si="31"/>
        <v>Age out of range</v>
      </c>
      <c r="L133" s="23" t="str">
        <f t="shared" si="32"/>
        <v>Age out of range</v>
      </c>
      <c r="M133" s="23" t="str">
        <f t="shared" si="33"/>
        <v>Age out of range</v>
      </c>
      <c r="N133" s="23" t="str">
        <f t="shared" si="34"/>
        <v>Age out of range</v>
      </c>
      <c r="O133" s="23" t="str">
        <f t="shared" si="35"/>
        <v>Age out of range</v>
      </c>
      <c r="P133" s="23" t="str">
        <f t="shared" si="36"/>
        <v>Age out of range</v>
      </c>
      <c r="Q133" s="23" t="e">
        <f t="shared" si="37"/>
        <v>#DIV/0!</v>
      </c>
      <c r="R133" s="17"/>
      <c r="S133" s="23">
        <v>117</v>
      </c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7"/>
      <c r="AM133" s="47"/>
      <c r="AN133" s="10" t="str">
        <f>IF($Z133="","",IF(OR($V133&lt;2.7,$V133&gt;90),"Age OOR",VLOOKUP(AN$14&amp;"-int-"&amp;$E133,Equations!$G:$I,3,0)+VLOOKUP(AN$14&amp;"-sexo-"&amp;$E133,Equations!$G:$I,3,0)*$U133+VLOOKUP(AN$14&amp;"-edad-"&amp;$E133,Equations!$G:$I,3,0)*$V133+VLOOKUP(AN$14&amp;"-est-"&amp;$E133,Equations!$G:$I,3,0)*(1/$W133)+VLOOKUP(AN$14&amp;"-imc-"&amp;$E133,Equations!$G:$I,3,0)*(1/$Q133)))</f>
        <v/>
      </c>
      <c r="AO133" s="10" t="str">
        <f>IF($Z133="","",IF(OR($V133&lt;2.7,$V133&gt;90),"Age OOR",AN133-1.6449*VLOOKUP(AN$14&amp;"-rse-"&amp;$E133,Equations!$G:$I,3,0)))</f>
        <v/>
      </c>
      <c r="AP133" s="10" t="str">
        <f>IF($Z133="","",IF(OR($V133&lt;2.7,$V133&gt;90),"Age OOR",AN133+1.6449*VLOOKUP(AN$14&amp;"-rse-"&amp;$E133,Equations!$G:$I,3,0)))</f>
        <v/>
      </c>
      <c r="AQ133" s="10" t="str">
        <f t="shared" si="38"/>
        <v/>
      </c>
      <c r="AR133" s="10" t="str">
        <f>IF($Z133="","",IF(OR($V133&lt;2.7,$V133&gt;90),"Age OOR",($Z133-AN133)/VLOOKUP(AN$14&amp;"-rse-"&amp;$E133,Equations!$G:$I,3,0)))</f>
        <v/>
      </c>
      <c r="AS133" s="10" t="str">
        <f>IF($AA133="","",IF(OR($V133&lt;2.7,$V133&gt;90),"Age OOR",VLOOKUP(AS$14&amp;"-int-"&amp;$F133,Equations!$G:$I,3,0)+VLOOKUP(AS$14&amp;"-sexo-"&amp;$F133,Equations!$G:$I,3,0)*$U133+VLOOKUP(AS$14&amp;"-edad-"&amp;$F133,Equations!$G:$I,3,0)*$V133+VLOOKUP(AS$14&amp;"-est-"&amp;$F133,Equations!$G:$I,3,0)*(1/$W133)+VLOOKUP(AS$14&amp;"-imc-"&amp;$F133,Equations!$G:$I,3,0)*(1/$Q133)))</f>
        <v/>
      </c>
      <c r="AT133" s="10" t="str">
        <f>IF($AA133="","",IF(OR($V133&lt;2.7,$V133&gt;90),"Age OOR",AS133-1.6449*VLOOKUP(AS$14&amp;"-rse-"&amp;$F133,Equations!$G:$I,3,0)))</f>
        <v/>
      </c>
      <c r="AU133" s="10" t="str">
        <f>IF($AA133="","",IF(OR($V133&lt;2.7,$V133&gt;90),"Age OOR",AS133+1.6449*VLOOKUP(AS$14&amp;"-rse-"&amp;$F133,Equations!$G:$I,3,0)))</f>
        <v/>
      </c>
      <c r="AV133" s="10" t="str">
        <f t="shared" si="39"/>
        <v/>
      </c>
      <c r="AW133" s="10" t="str">
        <f>IF($AA133="","",IF(OR($V133&lt;2.7,$V133&gt;90),"Age OOR",($AA133-AS133)/VLOOKUP(AS$14&amp;"-rse-"&amp;$F133,Equations!$G:$I,3,0)))</f>
        <v/>
      </c>
      <c r="AX133" s="10" t="str">
        <f>IF($AB133="","",IF(OR($V133&lt;2.7,$V133&gt;90),"Age OOR",VLOOKUP(AX$14&amp;"-int-"&amp;$G133,Equations!$G:$I,3,0)+VLOOKUP(AX$14&amp;"-sexo-"&amp;$G133,Equations!$G:$I,3,0)*$U133+VLOOKUP(AX$14&amp;"-edad-"&amp;$G133,Equations!$G:$I,3,0)*$V133+VLOOKUP(AX$14&amp;"-est-"&amp;$G133,Equations!$G:$I,3,0)*(1/$W133)+VLOOKUP(AX$14&amp;"-imc-"&amp;$G133,Equations!$G:$I,3,0)*(1/$Q133)))</f>
        <v/>
      </c>
      <c r="AY133" s="10" t="str">
        <f>IF($AB133="","",IF(OR($V133&lt;2.7,$V133&gt;90),"Age OOR",AX133-1.6449*VLOOKUP(AX$14&amp;"-rse-"&amp;$G133,Equations!$G:$I,3,0)))</f>
        <v/>
      </c>
      <c r="AZ133" s="10" t="str">
        <f>IF($AB133="","",IF(OR($V133&lt;2.7,$V133&gt;90),"Age OOR",AX133+1.6449*VLOOKUP(AX$14&amp;"-rse-"&amp;$G133,Equations!$G:$I,3,0)))</f>
        <v/>
      </c>
      <c r="BA133" s="10" t="str">
        <f t="shared" si="40"/>
        <v/>
      </c>
      <c r="BB133" s="10" t="str">
        <f>IF($AB133="","",IF(OR($V133&lt;2.7,$V133&gt;90),"Age OOR",($AB133-AX133)/VLOOKUP(AX$14&amp;"-rse-"&amp;$G133,Equations!$G:$I,3,0)))</f>
        <v/>
      </c>
      <c r="BC133" s="10" t="str">
        <f>IF($AC133="","",IF(OR($V133&lt;2.7,$V133&gt;90),"Age OOR",VLOOKUP(BC$14&amp;"-int-"&amp;$H133,Equations!$G:$I,3,0)+VLOOKUP(BC$14&amp;"-sexo-"&amp;$H133,Equations!$G:$I,3,0)*$U133+VLOOKUP(BC$14&amp;"-edad-"&amp;$H133,Equations!$G:$I,3,0)*$V133+VLOOKUP(BC$14&amp;"-est-"&amp;$H133,Equations!$G:$I,3,0)*(1/$W133)+VLOOKUP(BC$14&amp;"-imc-"&amp;$H133,Equations!$G:$I,3,0)*(1/$Q133)))</f>
        <v/>
      </c>
      <c r="BD133" s="10" t="str">
        <f>IF($AC133="","",IF(OR($V133&lt;2.7,$V133&gt;90),"Age OOR",BC133-1.6449*VLOOKUP(BC$14&amp;"-rse-"&amp;$H133,Equations!$G:$I,3,0)))</f>
        <v/>
      </c>
      <c r="BE133" s="10" t="str">
        <f>IF($AC133="","",IF(OR($V133&lt;2.7,$V133&gt;90),"Age OOR",BC133+1.6449*VLOOKUP(BC$14&amp;"-rse-"&amp;$H133,Equations!$G:$I,3,0)))</f>
        <v/>
      </c>
      <c r="BF133" s="10" t="str">
        <f t="shared" si="41"/>
        <v/>
      </c>
      <c r="BG133" s="10" t="str">
        <f>IF($AC133="","",IF(OR($V133&lt;2.7,$V133&gt;90),"Age OOR",($AC133-BC133)/VLOOKUP(BC$14&amp;"-rse-"&amp;$H133,Equations!$G:$I,3,0)))</f>
        <v/>
      </c>
      <c r="BH133" s="10" t="str">
        <f>IF($AD133="","",IF(OR($V133&lt;2.7,$V133&gt;90),"Age OOR",VLOOKUP(BH$14&amp;"-int-"&amp;$I133,Equations!$G:$I,3,0)+VLOOKUP(BH$14&amp;"-sexo-"&amp;$I133,Equations!$G:$I,3,0)*$U133+VLOOKUP(BH$14&amp;"-edad-"&amp;$I133,Equations!$G:$I,3,0)*$V133+VLOOKUP(BH$14&amp;"-est-"&amp;$I133,Equations!$G:$I,3,0)*(1/$W133)+VLOOKUP(BH$14&amp;"-imc-"&amp;$I133,Equations!$G:$I,3,0)*(1/$Q133)))</f>
        <v/>
      </c>
      <c r="BI133" s="10" t="str">
        <f>IF($AD133="","",IF(OR($V133&lt;2.7,$V133&gt;90),"Age OOR",BH133-1.6449*VLOOKUP(BH$14&amp;"-rse-"&amp;$I133,Equations!$G:$I,3,0)))</f>
        <v/>
      </c>
      <c r="BJ133" s="10" t="str">
        <f>IF($AD133="","",IF(OR($V133&lt;2.7,$V133&gt;90),"Age OOR",BH133+1.6449*VLOOKUP(BH$14&amp;"-rse-"&amp;$I133,Equations!$G:$I,3,0)))</f>
        <v/>
      </c>
      <c r="BK133" s="10" t="str">
        <f t="shared" si="42"/>
        <v/>
      </c>
      <c r="BL133" s="10" t="str">
        <f>IF($AD133="","",IF(OR($V133&lt;2.7,$V133&gt;90),"Age OOR",($AD133-BH133)/VLOOKUP(BH$14&amp;"-rse-"&amp;$I133,Equations!$G:$I,3,0)))</f>
        <v/>
      </c>
      <c r="BM133" s="10" t="str">
        <f>IF($AE133="","",IF(OR($V133&lt;2.7,$V133&gt;90),"Age OOR",VLOOKUP(BM$14&amp;"-int-"&amp;$J133,Equations!$G:$I,3,0)+VLOOKUP(BM$14&amp;"-sexo-"&amp;$J133,Equations!$G:$I,3,0)*$U133+VLOOKUP(BM$14&amp;"-edad-"&amp;$J133,Equations!$G:$I,3,0)*$V133+VLOOKUP(BM$14&amp;"-est-"&amp;$J133,Equations!$G:$I,3,0)*(1/$W133)+VLOOKUP(BM$14&amp;"-imc-"&amp;$J133,Equations!$G:$I,3,0)*(1/$Q133)))</f>
        <v/>
      </c>
      <c r="BN133" s="10" t="str">
        <f>IF($AE133="","",IF(OR($V133&lt;2.7,$V133&gt;90),"Age OOR",BM133-1.6449*VLOOKUP(BM$14&amp;"-rse-"&amp;$J133,Equations!$G:$I,3,0)))</f>
        <v/>
      </c>
      <c r="BO133" s="10" t="str">
        <f>IF($AE133="","",IF(OR($V133&lt;2.7,$V133&gt;90),"Age OOR",BM133+1.6449*VLOOKUP(BM$14&amp;"-rse-"&amp;$J133,Equations!$G:$I,3,0)))</f>
        <v/>
      </c>
      <c r="BP133" s="10" t="str">
        <f t="shared" si="43"/>
        <v/>
      </c>
      <c r="BQ133" s="10" t="str">
        <f>IF($AE133="","",IF(OR($V133&lt;2.7,$V133&gt;90),"Age OOR",($AE133-BM133)/VLOOKUP(BM$14&amp;"-rse-"&amp;$J133,Equations!$G:$I,3,0)))</f>
        <v/>
      </c>
      <c r="BR133" s="10" t="str">
        <f>IF($AF133="","",IF(OR($V133&lt;2.7,$V133&gt;90),"Age OOR",VLOOKUP(BR$14&amp;"-int-"&amp;$K133,Equations!$G:$I,3,0)+VLOOKUP(BR$14&amp;"-sexo-"&amp;$K133,Equations!$G:$I,3,0)*$U133+VLOOKUP(BR$14&amp;"-edad-"&amp;$K133,Equations!$G:$I,3,0)*$V133+VLOOKUP(BR$14&amp;"-est-"&amp;$K133,Equations!$G:$I,3,0)*(1/$W133)+VLOOKUP(BR$14&amp;"-imc-"&amp;$K133,Equations!$G:$I,3,0)*(1/$Q133)))</f>
        <v/>
      </c>
      <c r="BS133" s="10" t="str">
        <f>IF($AF133="","",IF(OR($V133&lt;2.7,$V133&gt;90),"Age OOR",BR133-1.6449*VLOOKUP(BR$14&amp;"-rse-"&amp;$K133,Equations!$G:$I,3,0)))</f>
        <v/>
      </c>
      <c r="BT133" s="10" t="str">
        <f>IF($AF133="","",IF(OR($V133&lt;2.7,$V133&gt;90),"Age OOR",BR133+1.6449*VLOOKUP(BR$14&amp;"-rse-"&amp;$K133,Equations!$G:$I,3,0)))</f>
        <v/>
      </c>
      <c r="BU133" s="10" t="str">
        <f t="shared" si="44"/>
        <v/>
      </c>
      <c r="BV133" s="10" t="str">
        <f>IF($AF133="","",IF(OR($V133&lt;2.7,$V133&gt;90),"Age OOR",($AF133-BR133)/VLOOKUP(BR$14&amp;"-rse-"&amp;$K133,Equations!$G:$I,3,0)))</f>
        <v/>
      </c>
      <c r="BW133" s="10" t="str">
        <f>IF($AG133="","",IF(OR($V133&lt;2.7,$V133&gt;90),"Age OOR",VLOOKUP(BW$14&amp;"-int-"&amp;$L133,Equations!$G:$I,3,0)+VLOOKUP(BW$14&amp;"-sexo-"&amp;$L133,Equations!$G:$I,3,0)*$U133+VLOOKUP(BW$14&amp;"-edad-"&amp;$L133,Equations!$G:$I,3,0)*$V133+VLOOKUP(BW$14&amp;"-est-"&amp;$L133,Equations!$G:$I,3,0)*(1/$W133)+VLOOKUP(BW$14&amp;"-imc-"&amp;$L133,Equations!$G:$I,3,0)*(1/$Q133)))</f>
        <v/>
      </c>
      <c r="BX133" s="10" t="str">
        <f>IF($AG133="","",IF(OR($V133&lt;2.7,$V133&gt;90),"Age OOR",BW133-1.6449*VLOOKUP(BW$14&amp;"-rse-"&amp;$L133,Equations!$G:$I,3,0)))</f>
        <v/>
      </c>
      <c r="BY133" s="10" t="str">
        <f>IF($AG133="","",IF(OR($V133&lt;2.7,$V133&gt;90),"Age OOR",BW133+1.6449*VLOOKUP(BW$14&amp;"-rse-"&amp;$L133,Equations!$G:$I,3,0)))</f>
        <v/>
      </c>
      <c r="BZ133" s="10" t="str">
        <f t="shared" si="45"/>
        <v/>
      </c>
      <c r="CA133" s="10" t="str">
        <f>IF($AG133="","",IF(OR($V133&lt;2.7,$V133&gt;90),"Age OOR",($AG133-BW133)/VLOOKUP(BW$14&amp;"-rse-"&amp;$L133,Equations!$G:$I,3,0)))</f>
        <v/>
      </c>
      <c r="CB133" s="10" t="str">
        <f>IF($AH133="","",IF(OR($V133&lt;2.7,$V133&gt;90),"Age OOR",VLOOKUP(CB$14&amp;"-int-"&amp;$M133,Equations!$G:$I,3,0)+VLOOKUP(CB$14&amp;"-sexo-"&amp;$M133,Equations!$G:$I,3,0)*$U133+VLOOKUP(CB$14&amp;"-edad-"&amp;$M133,Equations!$G:$I,3,0)*$V133+VLOOKUP(CB$14&amp;"-est-"&amp;$M133,Equations!$G:$I,3,0)*(1/$W133)+VLOOKUP(CB$14&amp;"-imc-"&amp;$M133,Equations!$G:$I,3,0)*(1/$Q133)))</f>
        <v/>
      </c>
      <c r="CC133" s="10" t="str">
        <f>IF($AH133="","",IF(OR($V133&lt;2.7,$V133&gt;90),"Age OOR",CB133-1.6449*VLOOKUP(CB$14&amp;"-rse-"&amp;$M133,Equations!$G:$I,3,0)))</f>
        <v/>
      </c>
      <c r="CD133" s="10" t="str">
        <f>IF($AH133="","",IF(OR($V133&lt;2.7,$V133&gt;90),"Age OOR",CB133+1.6449*VLOOKUP(CB$14&amp;"-rse-"&amp;$M133,Equations!$G:$I,3,0)))</f>
        <v/>
      </c>
      <c r="CE133" s="10" t="str">
        <f t="shared" si="46"/>
        <v/>
      </c>
      <c r="CF133" s="10" t="str">
        <f>IF($AH133="","",IF(OR($V133&lt;2.7,$V133&gt;90),"Age OOR",($AH133-CB133)/VLOOKUP(CB$14&amp;"-rse-"&amp;$M133,Equations!$G:$I,3,0)))</f>
        <v/>
      </c>
      <c r="CG133" s="10" t="str">
        <f>IF($AI133="","",IF(OR($V133&lt;2.7,$V133&gt;90),"Age OOR",VLOOKUP(CG$14&amp;"-int-"&amp;$N133,Equations!$G:$I,3,0)+VLOOKUP(CG$14&amp;"-sexo-"&amp;$N133,Equations!$G:$I,3,0)*$U133+VLOOKUP(CG$14&amp;"-edad-"&amp;$N133,Equations!$G:$I,3,0)*$V133+VLOOKUP(CG$14&amp;"-est-"&amp;$N133,Equations!$G:$I,3,0)*(1/$W133)+VLOOKUP(CG$14&amp;"-imc-"&amp;$N133,Equations!$G:$I,3,0)*(1/$Q133)))</f>
        <v/>
      </c>
      <c r="CH133" s="10" t="str">
        <f>IF($AI133="","",IF(OR($V133&lt;2.7,$V133&gt;90),"Age OOR",CG133-1.6449*VLOOKUP(CG$14&amp;"-rse-"&amp;$N133,Equations!$G:$I,3,0)))</f>
        <v/>
      </c>
      <c r="CI133" s="10" t="str">
        <f>IF($AI133="","",IF(OR($V133&lt;2.7,$V133&gt;90),"Age OOR",CG133+1.6449*VLOOKUP(CG$14&amp;"-rse-"&amp;$N133,Equations!$G:$I,3,0)))</f>
        <v/>
      </c>
      <c r="CJ133" s="10" t="str">
        <f t="shared" si="47"/>
        <v/>
      </c>
      <c r="CK133" s="10" t="str">
        <f>IF($AI133="","",IF(OR($V133&lt;2.7,$V133&gt;90),"Age OOR",($AI133-CG133)/VLOOKUP(CG$14&amp;"-rse-"&amp;$N133,Equations!$G:$I,3,0)))</f>
        <v/>
      </c>
      <c r="CL133" s="10" t="str">
        <f>IF($AJ133="","",IF(OR($V133&lt;2.7,$V133&gt;90),"Age OOR",VLOOKUP(CL$14&amp;"-int-"&amp;$O133,Equations!$G:$I,3,0)+VLOOKUP(CL$14&amp;"-sexo-"&amp;$O133,Equations!$G:$I,3,0)*$U133+VLOOKUP(CL$14&amp;"-edad-"&amp;$O133,Equations!$G:$I,3,0)*$V133+VLOOKUP(CL$14&amp;"-est-"&amp;$O133,Equations!$G:$I,3,0)*(1/$W133)+VLOOKUP(CL$14&amp;"-imc-"&amp;$O133,Equations!$G:$I,3,0)*(1/$Q133)))</f>
        <v/>
      </c>
      <c r="CM133" s="10" t="str">
        <f>IF($AJ133="","",IF(OR($V133&lt;2.7,$V133&gt;90),"Age OOR",CL133-1.6449*VLOOKUP(CL$14&amp;"-rse-"&amp;$O133,Equations!$G:$I,3,0)))</f>
        <v/>
      </c>
      <c r="CN133" s="10" t="str">
        <f>IF($AJ133="","",IF(OR($V133&lt;2.7,$V133&gt;90),"Age OOR",CL133+1.6449*VLOOKUP(CL$14&amp;"-rse-"&amp;$O133,Equations!$G:$I,3,0)))</f>
        <v/>
      </c>
      <c r="CO133" s="10" t="str">
        <f t="shared" si="48"/>
        <v/>
      </c>
      <c r="CP133" s="10" t="str">
        <f>IF($AJ133="","",IF(OR($V133&lt;2.7,$V133&gt;90),"Age OOR",($AJ133-CL133)/VLOOKUP(CL$14&amp;"-rse-"&amp;$O133,Equations!$G:$I,3,0)))</f>
        <v/>
      </c>
      <c r="CQ133" s="10" t="str">
        <f>IF($AK133="","",IF(OR($V133&lt;2.7,$V133&gt;90),"Age OOR",EXP(VLOOKUP(CQ$14&amp;"-int-"&amp;$P133,Equations!$G:$I,3,0)+VLOOKUP(CQ$14&amp;"-sexo-"&amp;$P133,Equations!$G:$I,3,0)*$U133+VLOOKUP(CQ$14&amp;"-edad-"&amp;$P133,Equations!$G:$I,3,0)*$V133+VLOOKUP(CQ$14&amp;"-est-"&amp;$P133,Equations!$G:$I,3,0)*(1/$W133)+VLOOKUP(CQ$14&amp;"-imc-"&amp;$P133,Equations!$G:$I,3,0)*(1/$Q133))))</f>
        <v/>
      </c>
      <c r="CR133" s="10" t="str">
        <f>IF($AK133="","",IF(OR($V133&lt;2.7,$V133&gt;90),"Age OOR",EXP(LN(CQ133)-1.6449*VLOOKUP(CQ$14&amp;"-rse-"&amp;$P133,Equations!$G:$I,3,0))))</f>
        <v/>
      </c>
      <c r="CS133" s="10" t="str">
        <f>IF($AK133="","",IF(OR($V133&lt;2.7,$V133&gt;90),"Age OOR",EXP(LN(CQ133)+1.6449*VLOOKUP(CQ$14&amp;"-rse-"&amp;$P133,Equations!$G:$I,3,0))))</f>
        <v/>
      </c>
      <c r="CT133" s="10" t="str">
        <f t="shared" si="49"/>
        <v/>
      </c>
      <c r="CU133" s="10" t="str">
        <f>IF($AK133="","",IF(OR($V133&lt;2.7,$V133&gt;90),"Age OOR",(LN($AK133)-LN(CQ133))/VLOOKUP(CQ$14&amp;"-rse-"&amp;$P133,Equations!$G:$I,3,0)))</f>
        <v/>
      </c>
      <c r="CV133" s="47"/>
    </row>
    <row r="134" spans="5:100" x14ac:dyDescent="0.2">
      <c r="E134" s="23" t="str">
        <f t="shared" si="25"/>
        <v>Age out of range</v>
      </c>
      <c r="F134" s="23" t="str">
        <f t="shared" si="26"/>
        <v>Age out of range</v>
      </c>
      <c r="G134" s="23" t="str">
        <f t="shared" si="27"/>
        <v>Age out of range</v>
      </c>
      <c r="H134" s="23" t="str">
        <f t="shared" si="28"/>
        <v>Age out of range</v>
      </c>
      <c r="I134" s="23" t="str">
        <f t="shared" si="29"/>
        <v>Age out of range</v>
      </c>
      <c r="J134" s="23" t="str">
        <f t="shared" si="30"/>
        <v>Age out of range</v>
      </c>
      <c r="K134" s="23" t="str">
        <f t="shared" si="31"/>
        <v>Age out of range</v>
      </c>
      <c r="L134" s="23" t="str">
        <f t="shared" si="32"/>
        <v>Age out of range</v>
      </c>
      <c r="M134" s="23" t="str">
        <f t="shared" si="33"/>
        <v>Age out of range</v>
      </c>
      <c r="N134" s="23" t="str">
        <f t="shared" si="34"/>
        <v>Age out of range</v>
      </c>
      <c r="O134" s="23" t="str">
        <f t="shared" si="35"/>
        <v>Age out of range</v>
      </c>
      <c r="P134" s="23" t="str">
        <f t="shared" si="36"/>
        <v>Age out of range</v>
      </c>
      <c r="Q134" s="23" t="e">
        <f t="shared" si="37"/>
        <v>#DIV/0!</v>
      </c>
      <c r="R134" s="17"/>
      <c r="S134" s="23">
        <v>118</v>
      </c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7"/>
      <c r="AM134" s="47"/>
      <c r="AN134" s="10" t="str">
        <f>IF($Z134="","",IF(OR($V134&lt;2.7,$V134&gt;90),"Age OOR",VLOOKUP(AN$14&amp;"-int-"&amp;$E134,Equations!$G:$I,3,0)+VLOOKUP(AN$14&amp;"-sexo-"&amp;$E134,Equations!$G:$I,3,0)*$U134+VLOOKUP(AN$14&amp;"-edad-"&amp;$E134,Equations!$G:$I,3,0)*$V134+VLOOKUP(AN$14&amp;"-est-"&amp;$E134,Equations!$G:$I,3,0)*(1/$W134)+VLOOKUP(AN$14&amp;"-imc-"&amp;$E134,Equations!$G:$I,3,0)*(1/$Q134)))</f>
        <v/>
      </c>
      <c r="AO134" s="10" t="str">
        <f>IF($Z134="","",IF(OR($V134&lt;2.7,$V134&gt;90),"Age OOR",AN134-1.6449*VLOOKUP(AN$14&amp;"-rse-"&amp;$E134,Equations!$G:$I,3,0)))</f>
        <v/>
      </c>
      <c r="AP134" s="10" t="str">
        <f>IF($Z134="","",IF(OR($V134&lt;2.7,$V134&gt;90),"Age OOR",AN134+1.6449*VLOOKUP(AN$14&amp;"-rse-"&amp;$E134,Equations!$G:$I,3,0)))</f>
        <v/>
      </c>
      <c r="AQ134" s="10" t="str">
        <f t="shared" si="38"/>
        <v/>
      </c>
      <c r="AR134" s="10" t="str">
        <f>IF($Z134="","",IF(OR($V134&lt;2.7,$V134&gt;90),"Age OOR",($Z134-AN134)/VLOOKUP(AN$14&amp;"-rse-"&amp;$E134,Equations!$G:$I,3,0)))</f>
        <v/>
      </c>
      <c r="AS134" s="10" t="str">
        <f>IF($AA134="","",IF(OR($V134&lt;2.7,$V134&gt;90),"Age OOR",VLOOKUP(AS$14&amp;"-int-"&amp;$F134,Equations!$G:$I,3,0)+VLOOKUP(AS$14&amp;"-sexo-"&amp;$F134,Equations!$G:$I,3,0)*$U134+VLOOKUP(AS$14&amp;"-edad-"&amp;$F134,Equations!$G:$I,3,0)*$V134+VLOOKUP(AS$14&amp;"-est-"&amp;$F134,Equations!$G:$I,3,0)*(1/$W134)+VLOOKUP(AS$14&amp;"-imc-"&amp;$F134,Equations!$G:$I,3,0)*(1/$Q134)))</f>
        <v/>
      </c>
      <c r="AT134" s="10" t="str">
        <f>IF($AA134="","",IF(OR($V134&lt;2.7,$V134&gt;90),"Age OOR",AS134-1.6449*VLOOKUP(AS$14&amp;"-rse-"&amp;$F134,Equations!$G:$I,3,0)))</f>
        <v/>
      </c>
      <c r="AU134" s="10" t="str">
        <f>IF($AA134="","",IF(OR($V134&lt;2.7,$V134&gt;90),"Age OOR",AS134+1.6449*VLOOKUP(AS$14&amp;"-rse-"&amp;$F134,Equations!$G:$I,3,0)))</f>
        <v/>
      </c>
      <c r="AV134" s="10" t="str">
        <f t="shared" si="39"/>
        <v/>
      </c>
      <c r="AW134" s="10" t="str">
        <f>IF($AA134="","",IF(OR($V134&lt;2.7,$V134&gt;90),"Age OOR",($AA134-AS134)/VLOOKUP(AS$14&amp;"-rse-"&amp;$F134,Equations!$G:$I,3,0)))</f>
        <v/>
      </c>
      <c r="AX134" s="10" t="str">
        <f>IF($AB134="","",IF(OR($V134&lt;2.7,$V134&gt;90),"Age OOR",VLOOKUP(AX$14&amp;"-int-"&amp;$G134,Equations!$G:$I,3,0)+VLOOKUP(AX$14&amp;"-sexo-"&amp;$G134,Equations!$G:$I,3,0)*$U134+VLOOKUP(AX$14&amp;"-edad-"&amp;$G134,Equations!$G:$I,3,0)*$V134+VLOOKUP(AX$14&amp;"-est-"&amp;$G134,Equations!$G:$I,3,0)*(1/$W134)+VLOOKUP(AX$14&amp;"-imc-"&amp;$G134,Equations!$G:$I,3,0)*(1/$Q134)))</f>
        <v/>
      </c>
      <c r="AY134" s="10" t="str">
        <f>IF($AB134="","",IF(OR($V134&lt;2.7,$V134&gt;90),"Age OOR",AX134-1.6449*VLOOKUP(AX$14&amp;"-rse-"&amp;$G134,Equations!$G:$I,3,0)))</f>
        <v/>
      </c>
      <c r="AZ134" s="10" t="str">
        <f>IF($AB134="","",IF(OR($V134&lt;2.7,$V134&gt;90),"Age OOR",AX134+1.6449*VLOOKUP(AX$14&amp;"-rse-"&amp;$G134,Equations!$G:$I,3,0)))</f>
        <v/>
      </c>
      <c r="BA134" s="10" t="str">
        <f t="shared" si="40"/>
        <v/>
      </c>
      <c r="BB134" s="10" t="str">
        <f>IF($AB134="","",IF(OR($V134&lt;2.7,$V134&gt;90),"Age OOR",($AB134-AX134)/VLOOKUP(AX$14&amp;"-rse-"&amp;$G134,Equations!$G:$I,3,0)))</f>
        <v/>
      </c>
      <c r="BC134" s="10" t="str">
        <f>IF($AC134="","",IF(OR($V134&lt;2.7,$V134&gt;90),"Age OOR",VLOOKUP(BC$14&amp;"-int-"&amp;$H134,Equations!$G:$I,3,0)+VLOOKUP(BC$14&amp;"-sexo-"&amp;$H134,Equations!$G:$I,3,0)*$U134+VLOOKUP(BC$14&amp;"-edad-"&amp;$H134,Equations!$G:$I,3,0)*$V134+VLOOKUP(BC$14&amp;"-est-"&amp;$H134,Equations!$G:$I,3,0)*(1/$W134)+VLOOKUP(BC$14&amp;"-imc-"&amp;$H134,Equations!$G:$I,3,0)*(1/$Q134)))</f>
        <v/>
      </c>
      <c r="BD134" s="10" t="str">
        <f>IF($AC134="","",IF(OR($V134&lt;2.7,$V134&gt;90),"Age OOR",BC134-1.6449*VLOOKUP(BC$14&amp;"-rse-"&amp;$H134,Equations!$G:$I,3,0)))</f>
        <v/>
      </c>
      <c r="BE134" s="10" t="str">
        <f>IF($AC134="","",IF(OR($V134&lt;2.7,$V134&gt;90),"Age OOR",BC134+1.6449*VLOOKUP(BC$14&amp;"-rse-"&amp;$H134,Equations!$G:$I,3,0)))</f>
        <v/>
      </c>
      <c r="BF134" s="10" t="str">
        <f t="shared" si="41"/>
        <v/>
      </c>
      <c r="BG134" s="10" t="str">
        <f>IF($AC134="","",IF(OR($V134&lt;2.7,$V134&gt;90),"Age OOR",($AC134-BC134)/VLOOKUP(BC$14&amp;"-rse-"&amp;$H134,Equations!$G:$I,3,0)))</f>
        <v/>
      </c>
      <c r="BH134" s="10" t="str">
        <f>IF($AD134="","",IF(OR($V134&lt;2.7,$V134&gt;90),"Age OOR",VLOOKUP(BH$14&amp;"-int-"&amp;$I134,Equations!$G:$I,3,0)+VLOOKUP(BH$14&amp;"-sexo-"&amp;$I134,Equations!$G:$I,3,0)*$U134+VLOOKUP(BH$14&amp;"-edad-"&amp;$I134,Equations!$G:$I,3,0)*$V134+VLOOKUP(BH$14&amp;"-est-"&amp;$I134,Equations!$G:$I,3,0)*(1/$W134)+VLOOKUP(BH$14&amp;"-imc-"&amp;$I134,Equations!$G:$I,3,0)*(1/$Q134)))</f>
        <v/>
      </c>
      <c r="BI134" s="10" t="str">
        <f>IF($AD134="","",IF(OR($V134&lt;2.7,$V134&gt;90),"Age OOR",BH134-1.6449*VLOOKUP(BH$14&amp;"-rse-"&amp;$I134,Equations!$G:$I,3,0)))</f>
        <v/>
      </c>
      <c r="BJ134" s="10" t="str">
        <f>IF($AD134="","",IF(OR($V134&lt;2.7,$V134&gt;90),"Age OOR",BH134+1.6449*VLOOKUP(BH$14&amp;"-rse-"&amp;$I134,Equations!$G:$I,3,0)))</f>
        <v/>
      </c>
      <c r="BK134" s="10" t="str">
        <f t="shared" si="42"/>
        <v/>
      </c>
      <c r="BL134" s="10" t="str">
        <f>IF($AD134="","",IF(OR($V134&lt;2.7,$V134&gt;90),"Age OOR",($AD134-BH134)/VLOOKUP(BH$14&amp;"-rse-"&amp;$I134,Equations!$G:$I,3,0)))</f>
        <v/>
      </c>
      <c r="BM134" s="10" t="str">
        <f>IF($AE134="","",IF(OR($V134&lt;2.7,$V134&gt;90),"Age OOR",VLOOKUP(BM$14&amp;"-int-"&amp;$J134,Equations!$G:$I,3,0)+VLOOKUP(BM$14&amp;"-sexo-"&amp;$J134,Equations!$G:$I,3,0)*$U134+VLOOKUP(BM$14&amp;"-edad-"&amp;$J134,Equations!$G:$I,3,0)*$V134+VLOOKUP(BM$14&amp;"-est-"&amp;$J134,Equations!$G:$I,3,0)*(1/$W134)+VLOOKUP(BM$14&amp;"-imc-"&amp;$J134,Equations!$G:$I,3,0)*(1/$Q134)))</f>
        <v/>
      </c>
      <c r="BN134" s="10" t="str">
        <f>IF($AE134="","",IF(OR($V134&lt;2.7,$V134&gt;90),"Age OOR",BM134-1.6449*VLOOKUP(BM$14&amp;"-rse-"&amp;$J134,Equations!$G:$I,3,0)))</f>
        <v/>
      </c>
      <c r="BO134" s="10" t="str">
        <f>IF($AE134="","",IF(OR($V134&lt;2.7,$V134&gt;90),"Age OOR",BM134+1.6449*VLOOKUP(BM$14&amp;"-rse-"&amp;$J134,Equations!$G:$I,3,0)))</f>
        <v/>
      </c>
      <c r="BP134" s="10" t="str">
        <f t="shared" si="43"/>
        <v/>
      </c>
      <c r="BQ134" s="10" t="str">
        <f>IF($AE134="","",IF(OR($V134&lt;2.7,$V134&gt;90),"Age OOR",($AE134-BM134)/VLOOKUP(BM$14&amp;"-rse-"&amp;$J134,Equations!$G:$I,3,0)))</f>
        <v/>
      </c>
      <c r="BR134" s="10" t="str">
        <f>IF($AF134="","",IF(OR($V134&lt;2.7,$V134&gt;90),"Age OOR",VLOOKUP(BR$14&amp;"-int-"&amp;$K134,Equations!$G:$I,3,0)+VLOOKUP(BR$14&amp;"-sexo-"&amp;$K134,Equations!$G:$I,3,0)*$U134+VLOOKUP(BR$14&amp;"-edad-"&amp;$K134,Equations!$G:$I,3,0)*$V134+VLOOKUP(BR$14&amp;"-est-"&amp;$K134,Equations!$G:$I,3,0)*(1/$W134)+VLOOKUP(BR$14&amp;"-imc-"&amp;$K134,Equations!$G:$I,3,0)*(1/$Q134)))</f>
        <v/>
      </c>
      <c r="BS134" s="10" t="str">
        <f>IF($AF134="","",IF(OR($V134&lt;2.7,$V134&gt;90),"Age OOR",BR134-1.6449*VLOOKUP(BR$14&amp;"-rse-"&amp;$K134,Equations!$G:$I,3,0)))</f>
        <v/>
      </c>
      <c r="BT134" s="10" t="str">
        <f>IF($AF134="","",IF(OR($V134&lt;2.7,$V134&gt;90),"Age OOR",BR134+1.6449*VLOOKUP(BR$14&amp;"-rse-"&amp;$K134,Equations!$G:$I,3,0)))</f>
        <v/>
      </c>
      <c r="BU134" s="10" t="str">
        <f t="shared" si="44"/>
        <v/>
      </c>
      <c r="BV134" s="10" t="str">
        <f>IF($AF134="","",IF(OR($V134&lt;2.7,$V134&gt;90),"Age OOR",($AF134-BR134)/VLOOKUP(BR$14&amp;"-rse-"&amp;$K134,Equations!$G:$I,3,0)))</f>
        <v/>
      </c>
      <c r="BW134" s="10" t="str">
        <f>IF($AG134="","",IF(OR($V134&lt;2.7,$V134&gt;90),"Age OOR",VLOOKUP(BW$14&amp;"-int-"&amp;$L134,Equations!$G:$I,3,0)+VLOOKUP(BW$14&amp;"-sexo-"&amp;$L134,Equations!$G:$I,3,0)*$U134+VLOOKUP(BW$14&amp;"-edad-"&amp;$L134,Equations!$G:$I,3,0)*$V134+VLOOKUP(BW$14&amp;"-est-"&amp;$L134,Equations!$G:$I,3,0)*(1/$W134)+VLOOKUP(BW$14&amp;"-imc-"&amp;$L134,Equations!$G:$I,3,0)*(1/$Q134)))</f>
        <v/>
      </c>
      <c r="BX134" s="10" t="str">
        <f>IF($AG134="","",IF(OR($V134&lt;2.7,$V134&gt;90),"Age OOR",BW134-1.6449*VLOOKUP(BW$14&amp;"-rse-"&amp;$L134,Equations!$G:$I,3,0)))</f>
        <v/>
      </c>
      <c r="BY134" s="10" t="str">
        <f>IF($AG134="","",IF(OR($V134&lt;2.7,$V134&gt;90),"Age OOR",BW134+1.6449*VLOOKUP(BW$14&amp;"-rse-"&amp;$L134,Equations!$G:$I,3,0)))</f>
        <v/>
      </c>
      <c r="BZ134" s="10" t="str">
        <f t="shared" si="45"/>
        <v/>
      </c>
      <c r="CA134" s="10" t="str">
        <f>IF($AG134="","",IF(OR($V134&lt;2.7,$V134&gt;90),"Age OOR",($AG134-BW134)/VLOOKUP(BW$14&amp;"-rse-"&amp;$L134,Equations!$G:$I,3,0)))</f>
        <v/>
      </c>
      <c r="CB134" s="10" t="str">
        <f>IF($AH134="","",IF(OR($V134&lt;2.7,$V134&gt;90),"Age OOR",VLOOKUP(CB$14&amp;"-int-"&amp;$M134,Equations!$G:$I,3,0)+VLOOKUP(CB$14&amp;"-sexo-"&amp;$M134,Equations!$G:$I,3,0)*$U134+VLOOKUP(CB$14&amp;"-edad-"&amp;$M134,Equations!$G:$I,3,0)*$V134+VLOOKUP(CB$14&amp;"-est-"&amp;$M134,Equations!$G:$I,3,0)*(1/$W134)+VLOOKUP(CB$14&amp;"-imc-"&amp;$M134,Equations!$G:$I,3,0)*(1/$Q134)))</f>
        <v/>
      </c>
      <c r="CC134" s="10" t="str">
        <f>IF($AH134="","",IF(OR($V134&lt;2.7,$V134&gt;90),"Age OOR",CB134-1.6449*VLOOKUP(CB$14&amp;"-rse-"&amp;$M134,Equations!$G:$I,3,0)))</f>
        <v/>
      </c>
      <c r="CD134" s="10" t="str">
        <f>IF($AH134="","",IF(OR($V134&lt;2.7,$V134&gt;90),"Age OOR",CB134+1.6449*VLOOKUP(CB$14&amp;"-rse-"&amp;$M134,Equations!$G:$I,3,0)))</f>
        <v/>
      </c>
      <c r="CE134" s="10" t="str">
        <f t="shared" si="46"/>
        <v/>
      </c>
      <c r="CF134" s="10" t="str">
        <f>IF($AH134="","",IF(OR($V134&lt;2.7,$V134&gt;90),"Age OOR",($AH134-CB134)/VLOOKUP(CB$14&amp;"-rse-"&amp;$M134,Equations!$G:$I,3,0)))</f>
        <v/>
      </c>
      <c r="CG134" s="10" t="str">
        <f>IF($AI134="","",IF(OR($V134&lt;2.7,$V134&gt;90),"Age OOR",VLOOKUP(CG$14&amp;"-int-"&amp;$N134,Equations!$G:$I,3,0)+VLOOKUP(CG$14&amp;"-sexo-"&amp;$N134,Equations!$G:$I,3,0)*$U134+VLOOKUP(CG$14&amp;"-edad-"&amp;$N134,Equations!$G:$I,3,0)*$V134+VLOOKUP(CG$14&amp;"-est-"&amp;$N134,Equations!$G:$I,3,0)*(1/$W134)+VLOOKUP(CG$14&amp;"-imc-"&amp;$N134,Equations!$G:$I,3,0)*(1/$Q134)))</f>
        <v/>
      </c>
      <c r="CH134" s="10" t="str">
        <f>IF($AI134="","",IF(OR($V134&lt;2.7,$V134&gt;90),"Age OOR",CG134-1.6449*VLOOKUP(CG$14&amp;"-rse-"&amp;$N134,Equations!$G:$I,3,0)))</f>
        <v/>
      </c>
      <c r="CI134" s="10" t="str">
        <f>IF($AI134="","",IF(OR($V134&lt;2.7,$V134&gt;90),"Age OOR",CG134+1.6449*VLOOKUP(CG$14&amp;"-rse-"&amp;$N134,Equations!$G:$I,3,0)))</f>
        <v/>
      </c>
      <c r="CJ134" s="10" t="str">
        <f t="shared" si="47"/>
        <v/>
      </c>
      <c r="CK134" s="10" t="str">
        <f>IF($AI134="","",IF(OR($V134&lt;2.7,$V134&gt;90),"Age OOR",($AI134-CG134)/VLOOKUP(CG$14&amp;"-rse-"&amp;$N134,Equations!$G:$I,3,0)))</f>
        <v/>
      </c>
      <c r="CL134" s="10" t="str">
        <f>IF($AJ134="","",IF(OR($V134&lt;2.7,$V134&gt;90),"Age OOR",VLOOKUP(CL$14&amp;"-int-"&amp;$O134,Equations!$G:$I,3,0)+VLOOKUP(CL$14&amp;"-sexo-"&amp;$O134,Equations!$G:$I,3,0)*$U134+VLOOKUP(CL$14&amp;"-edad-"&amp;$O134,Equations!$G:$I,3,0)*$V134+VLOOKUP(CL$14&amp;"-est-"&amp;$O134,Equations!$G:$I,3,0)*(1/$W134)+VLOOKUP(CL$14&amp;"-imc-"&amp;$O134,Equations!$G:$I,3,0)*(1/$Q134)))</f>
        <v/>
      </c>
      <c r="CM134" s="10" t="str">
        <f>IF($AJ134="","",IF(OR($V134&lt;2.7,$V134&gt;90),"Age OOR",CL134-1.6449*VLOOKUP(CL$14&amp;"-rse-"&amp;$O134,Equations!$G:$I,3,0)))</f>
        <v/>
      </c>
      <c r="CN134" s="10" t="str">
        <f>IF($AJ134="","",IF(OR($V134&lt;2.7,$V134&gt;90),"Age OOR",CL134+1.6449*VLOOKUP(CL$14&amp;"-rse-"&amp;$O134,Equations!$G:$I,3,0)))</f>
        <v/>
      </c>
      <c r="CO134" s="10" t="str">
        <f t="shared" si="48"/>
        <v/>
      </c>
      <c r="CP134" s="10" t="str">
        <f>IF($AJ134="","",IF(OR($V134&lt;2.7,$V134&gt;90),"Age OOR",($AJ134-CL134)/VLOOKUP(CL$14&amp;"-rse-"&amp;$O134,Equations!$G:$I,3,0)))</f>
        <v/>
      </c>
      <c r="CQ134" s="10" t="str">
        <f>IF($AK134="","",IF(OR($V134&lt;2.7,$V134&gt;90),"Age OOR",EXP(VLOOKUP(CQ$14&amp;"-int-"&amp;$P134,Equations!$G:$I,3,0)+VLOOKUP(CQ$14&amp;"-sexo-"&amp;$P134,Equations!$G:$I,3,0)*$U134+VLOOKUP(CQ$14&amp;"-edad-"&amp;$P134,Equations!$G:$I,3,0)*$V134+VLOOKUP(CQ$14&amp;"-est-"&amp;$P134,Equations!$G:$I,3,0)*(1/$W134)+VLOOKUP(CQ$14&amp;"-imc-"&amp;$P134,Equations!$G:$I,3,0)*(1/$Q134))))</f>
        <v/>
      </c>
      <c r="CR134" s="10" t="str">
        <f>IF($AK134="","",IF(OR($V134&lt;2.7,$V134&gt;90),"Age OOR",EXP(LN(CQ134)-1.6449*VLOOKUP(CQ$14&amp;"-rse-"&amp;$P134,Equations!$G:$I,3,0))))</f>
        <v/>
      </c>
      <c r="CS134" s="10" t="str">
        <f>IF($AK134="","",IF(OR($V134&lt;2.7,$V134&gt;90),"Age OOR",EXP(LN(CQ134)+1.6449*VLOOKUP(CQ$14&amp;"-rse-"&amp;$P134,Equations!$G:$I,3,0))))</f>
        <v/>
      </c>
      <c r="CT134" s="10" t="str">
        <f t="shared" si="49"/>
        <v/>
      </c>
      <c r="CU134" s="10" t="str">
        <f>IF($AK134="","",IF(OR($V134&lt;2.7,$V134&gt;90),"Age OOR",(LN($AK134)-LN(CQ134))/VLOOKUP(CQ$14&amp;"-rse-"&amp;$P134,Equations!$G:$I,3,0)))</f>
        <v/>
      </c>
      <c r="CV134" s="47"/>
    </row>
    <row r="135" spans="5:100" x14ac:dyDescent="0.2">
      <c r="E135" s="23" t="str">
        <f t="shared" si="25"/>
        <v>Age out of range</v>
      </c>
      <c r="F135" s="23" t="str">
        <f t="shared" si="26"/>
        <v>Age out of range</v>
      </c>
      <c r="G135" s="23" t="str">
        <f t="shared" si="27"/>
        <v>Age out of range</v>
      </c>
      <c r="H135" s="23" t="str">
        <f t="shared" si="28"/>
        <v>Age out of range</v>
      </c>
      <c r="I135" s="23" t="str">
        <f t="shared" si="29"/>
        <v>Age out of range</v>
      </c>
      <c r="J135" s="23" t="str">
        <f t="shared" si="30"/>
        <v>Age out of range</v>
      </c>
      <c r="K135" s="23" t="str">
        <f t="shared" si="31"/>
        <v>Age out of range</v>
      </c>
      <c r="L135" s="23" t="str">
        <f t="shared" si="32"/>
        <v>Age out of range</v>
      </c>
      <c r="M135" s="23" t="str">
        <f t="shared" si="33"/>
        <v>Age out of range</v>
      </c>
      <c r="N135" s="23" t="str">
        <f t="shared" si="34"/>
        <v>Age out of range</v>
      </c>
      <c r="O135" s="23" t="str">
        <f t="shared" si="35"/>
        <v>Age out of range</v>
      </c>
      <c r="P135" s="23" t="str">
        <f t="shared" si="36"/>
        <v>Age out of range</v>
      </c>
      <c r="Q135" s="23" t="e">
        <f t="shared" si="37"/>
        <v>#DIV/0!</v>
      </c>
      <c r="R135" s="17"/>
      <c r="S135" s="23">
        <v>119</v>
      </c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7"/>
      <c r="AM135" s="47"/>
      <c r="AN135" s="10" t="str">
        <f>IF($Z135="","",IF(OR($V135&lt;2.7,$V135&gt;90),"Age OOR",VLOOKUP(AN$14&amp;"-int-"&amp;$E135,Equations!$G:$I,3,0)+VLOOKUP(AN$14&amp;"-sexo-"&amp;$E135,Equations!$G:$I,3,0)*$U135+VLOOKUP(AN$14&amp;"-edad-"&amp;$E135,Equations!$G:$I,3,0)*$V135+VLOOKUP(AN$14&amp;"-est-"&amp;$E135,Equations!$G:$I,3,0)*(1/$W135)+VLOOKUP(AN$14&amp;"-imc-"&amp;$E135,Equations!$G:$I,3,0)*(1/$Q135)))</f>
        <v/>
      </c>
      <c r="AO135" s="10" t="str">
        <f>IF($Z135="","",IF(OR($V135&lt;2.7,$V135&gt;90),"Age OOR",AN135-1.6449*VLOOKUP(AN$14&amp;"-rse-"&amp;$E135,Equations!$G:$I,3,0)))</f>
        <v/>
      </c>
      <c r="AP135" s="10" t="str">
        <f>IF($Z135="","",IF(OR($V135&lt;2.7,$V135&gt;90),"Age OOR",AN135+1.6449*VLOOKUP(AN$14&amp;"-rse-"&amp;$E135,Equations!$G:$I,3,0)))</f>
        <v/>
      </c>
      <c r="AQ135" s="10" t="str">
        <f t="shared" si="38"/>
        <v/>
      </c>
      <c r="AR135" s="10" t="str">
        <f>IF($Z135="","",IF(OR($V135&lt;2.7,$V135&gt;90),"Age OOR",($Z135-AN135)/VLOOKUP(AN$14&amp;"-rse-"&amp;$E135,Equations!$G:$I,3,0)))</f>
        <v/>
      </c>
      <c r="AS135" s="10" t="str">
        <f>IF($AA135="","",IF(OR($V135&lt;2.7,$V135&gt;90),"Age OOR",VLOOKUP(AS$14&amp;"-int-"&amp;$F135,Equations!$G:$I,3,0)+VLOOKUP(AS$14&amp;"-sexo-"&amp;$F135,Equations!$G:$I,3,0)*$U135+VLOOKUP(AS$14&amp;"-edad-"&amp;$F135,Equations!$G:$I,3,0)*$V135+VLOOKUP(AS$14&amp;"-est-"&amp;$F135,Equations!$G:$I,3,0)*(1/$W135)+VLOOKUP(AS$14&amp;"-imc-"&amp;$F135,Equations!$G:$I,3,0)*(1/$Q135)))</f>
        <v/>
      </c>
      <c r="AT135" s="10" t="str">
        <f>IF($AA135="","",IF(OR($V135&lt;2.7,$V135&gt;90),"Age OOR",AS135-1.6449*VLOOKUP(AS$14&amp;"-rse-"&amp;$F135,Equations!$G:$I,3,0)))</f>
        <v/>
      </c>
      <c r="AU135" s="10" t="str">
        <f>IF($AA135="","",IF(OR($V135&lt;2.7,$V135&gt;90),"Age OOR",AS135+1.6449*VLOOKUP(AS$14&amp;"-rse-"&amp;$F135,Equations!$G:$I,3,0)))</f>
        <v/>
      </c>
      <c r="AV135" s="10" t="str">
        <f t="shared" si="39"/>
        <v/>
      </c>
      <c r="AW135" s="10" t="str">
        <f>IF($AA135="","",IF(OR($V135&lt;2.7,$V135&gt;90),"Age OOR",($AA135-AS135)/VLOOKUP(AS$14&amp;"-rse-"&amp;$F135,Equations!$G:$I,3,0)))</f>
        <v/>
      </c>
      <c r="AX135" s="10" t="str">
        <f>IF($AB135="","",IF(OR($V135&lt;2.7,$V135&gt;90),"Age OOR",VLOOKUP(AX$14&amp;"-int-"&amp;$G135,Equations!$G:$I,3,0)+VLOOKUP(AX$14&amp;"-sexo-"&amp;$G135,Equations!$G:$I,3,0)*$U135+VLOOKUP(AX$14&amp;"-edad-"&amp;$G135,Equations!$G:$I,3,0)*$V135+VLOOKUP(AX$14&amp;"-est-"&amp;$G135,Equations!$G:$I,3,0)*(1/$W135)+VLOOKUP(AX$14&amp;"-imc-"&amp;$G135,Equations!$G:$I,3,0)*(1/$Q135)))</f>
        <v/>
      </c>
      <c r="AY135" s="10" t="str">
        <f>IF($AB135="","",IF(OR($V135&lt;2.7,$V135&gt;90),"Age OOR",AX135-1.6449*VLOOKUP(AX$14&amp;"-rse-"&amp;$G135,Equations!$G:$I,3,0)))</f>
        <v/>
      </c>
      <c r="AZ135" s="10" t="str">
        <f>IF($AB135="","",IF(OR($V135&lt;2.7,$V135&gt;90),"Age OOR",AX135+1.6449*VLOOKUP(AX$14&amp;"-rse-"&amp;$G135,Equations!$G:$I,3,0)))</f>
        <v/>
      </c>
      <c r="BA135" s="10" t="str">
        <f t="shared" si="40"/>
        <v/>
      </c>
      <c r="BB135" s="10" t="str">
        <f>IF($AB135="","",IF(OR($V135&lt;2.7,$V135&gt;90),"Age OOR",($AB135-AX135)/VLOOKUP(AX$14&amp;"-rse-"&amp;$G135,Equations!$G:$I,3,0)))</f>
        <v/>
      </c>
      <c r="BC135" s="10" t="str">
        <f>IF($AC135="","",IF(OR($V135&lt;2.7,$V135&gt;90),"Age OOR",VLOOKUP(BC$14&amp;"-int-"&amp;$H135,Equations!$G:$I,3,0)+VLOOKUP(BC$14&amp;"-sexo-"&amp;$H135,Equations!$G:$I,3,0)*$U135+VLOOKUP(BC$14&amp;"-edad-"&amp;$H135,Equations!$G:$I,3,0)*$V135+VLOOKUP(BC$14&amp;"-est-"&amp;$H135,Equations!$G:$I,3,0)*(1/$W135)+VLOOKUP(BC$14&amp;"-imc-"&amp;$H135,Equations!$G:$I,3,0)*(1/$Q135)))</f>
        <v/>
      </c>
      <c r="BD135" s="10" t="str">
        <f>IF($AC135="","",IF(OR($V135&lt;2.7,$V135&gt;90),"Age OOR",BC135-1.6449*VLOOKUP(BC$14&amp;"-rse-"&amp;$H135,Equations!$G:$I,3,0)))</f>
        <v/>
      </c>
      <c r="BE135" s="10" t="str">
        <f>IF($AC135="","",IF(OR($V135&lt;2.7,$V135&gt;90),"Age OOR",BC135+1.6449*VLOOKUP(BC$14&amp;"-rse-"&amp;$H135,Equations!$G:$I,3,0)))</f>
        <v/>
      </c>
      <c r="BF135" s="10" t="str">
        <f t="shared" si="41"/>
        <v/>
      </c>
      <c r="BG135" s="10" t="str">
        <f>IF($AC135="","",IF(OR($V135&lt;2.7,$V135&gt;90),"Age OOR",($AC135-BC135)/VLOOKUP(BC$14&amp;"-rse-"&amp;$H135,Equations!$G:$I,3,0)))</f>
        <v/>
      </c>
      <c r="BH135" s="10" t="str">
        <f>IF($AD135="","",IF(OR($V135&lt;2.7,$V135&gt;90),"Age OOR",VLOOKUP(BH$14&amp;"-int-"&amp;$I135,Equations!$G:$I,3,0)+VLOOKUP(BH$14&amp;"-sexo-"&amp;$I135,Equations!$G:$I,3,0)*$U135+VLOOKUP(BH$14&amp;"-edad-"&amp;$I135,Equations!$G:$I,3,0)*$V135+VLOOKUP(BH$14&amp;"-est-"&amp;$I135,Equations!$G:$I,3,0)*(1/$W135)+VLOOKUP(BH$14&amp;"-imc-"&amp;$I135,Equations!$G:$I,3,0)*(1/$Q135)))</f>
        <v/>
      </c>
      <c r="BI135" s="10" t="str">
        <f>IF($AD135="","",IF(OR($V135&lt;2.7,$V135&gt;90),"Age OOR",BH135-1.6449*VLOOKUP(BH$14&amp;"-rse-"&amp;$I135,Equations!$G:$I,3,0)))</f>
        <v/>
      </c>
      <c r="BJ135" s="10" t="str">
        <f>IF($AD135="","",IF(OR($V135&lt;2.7,$V135&gt;90),"Age OOR",BH135+1.6449*VLOOKUP(BH$14&amp;"-rse-"&amp;$I135,Equations!$G:$I,3,0)))</f>
        <v/>
      </c>
      <c r="BK135" s="10" t="str">
        <f t="shared" si="42"/>
        <v/>
      </c>
      <c r="BL135" s="10" t="str">
        <f>IF($AD135="","",IF(OR($V135&lt;2.7,$V135&gt;90),"Age OOR",($AD135-BH135)/VLOOKUP(BH$14&amp;"-rse-"&amp;$I135,Equations!$G:$I,3,0)))</f>
        <v/>
      </c>
      <c r="BM135" s="10" t="str">
        <f>IF($AE135="","",IF(OR($V135&lt;2.7,$V135&gt;90),"Age OOR",VLOOKUP(BM$14&amp;"-int-"&amp;$J135,Equations!$G:$I,3,0)+VLOOKUP(BM$14&amp;"-sexo-"&amp;$J135,Equations!$G:$I,3,0)*$U135+VLOOKUP(BM$14&amp;"-edad-"&amp;$J135,Equations!$G:$I,3,0)*$V135+VLOOKUP(BM$14&amp;"-est-"&amp;$J135,Equations!$G:$I,3,0)*(1/$W135)+VLOOKUP(BM$14&amp;"-imc-"&amp;$J135,Equations!$G:$I,3,0)*(1/$Q135)))</f>
        <v/>
      </c>
      <c r="BN135" s="10" t="str">
        <f>IF($AE135="","",IF(OR($V135&lt;2.7,$V135&gt;90),"Age OOR",BM135-1.6449*VLOOKUP(BM$14&amp;"-rse-"&amp;$J135,Equations!$G:$I,3,0)))</f>
        <v/>
      </c>
      <c r="BO135" s="10" t="str">
        <f>IF($AE135="","",IF(OR($V135&lt;2.7,$V135&gt;90),"Age OOR",BM135+1.6449*VLOOKUP(BM$14&amp;"-rse-"&amp;$J135,Equations!$G:$I,3,0)))</f>
        <v/>
      </c>
      <c r="BP135" s="10" t="str">
        <f t="shared" si="43"/>
        <v/>
      </c>
      <c r="BQ135" s="10" t="str">
        <f>IF($AE135="","",IF(OR($V135&lt;2.7,$V135&gt;90),"Age OOR",($AE135-BM135)/VLOOKUP(BM$14&amp;"-rse-"&amp;$J135,Equations!$G:$I,3,0)))</f>
        <v/>
      </c>
      <c r="BR135" s="10" t="str">
        <f>IF($AF135="","",IF(OR($V135&lt;2.7,$V135&gt;90),"Age OOR",VLOOKUP(BR$14&amp;"-int-"&amp;$K135,Equations!$G:$I,3,0)+VLOOKUP(BR$14&amp;"-sexo-"&amp;$K135,Equations!$G:$I,3,0)*$U135+VLOOKUP(BR$14&amp;"-edad-"&amp;$K135,Equations!$G:$I,3,0)*$V135+VLOOKUP(BR$14&amp;"-est-"&amp;$K135,Equations!$G:$I,3,0)*(1/$W135)+VLOOKUP(BR$14&amp;"-imc-"&amp;$K135,Equations!$G:$I,3,0)*(1/$Q135)))</f>
        <v/>
      </c>
      <c r="BS135" s="10" t="str">
        <f>IF($AF135="","",IF(OR($V135&lt;2.7,$V135&gt;90),"Age OOR",BR135-1.6449*VLOOKUP(BR$14&amp;"-rse-"&amp;$K135,Equations!$G:$I,3,0)))</f>
        <v/>
      </c>
      <c r="BT135" s="10" t="str">
        <f>IF($AF135="","",IF(OR($V135&lt;2.7,$V135&gt;90),"Age OOR",BR135+1.6449*VLOOKUP(BR$14&amp;"-rse-"&amp;$K135,Equations!$G:$I,3,0)))</f>
        <v/>
      </c>
      <c r="BU135" s="10" t="str">
        <f t="shared" si="44"/>
        <v/>
      </c>
      <c r="BV135" s="10" t="str">
        <f>IF($AF135="","",IF(OR($V135&lt;2.7,$V135&gt;90),"Age OOR",($AF135-BR135)/VLOOKUP(BR$14&amp;"-rse-"&amp;$K135,Equations!$G:$I,3,0)))</f>
        <v/>
      </c>
      <c r="BW135" s="10" t="str">
        <f>IF($AG135="","",IF(OR($V135&lt;2.7,$V135&gt;90),"Age OOR",VLOOKUP(BW$14&amp;"-int-"&amp;$L135,Equations!$G:$I,3,0)+VLOOKUP(BW$14&amp;"-sexo-"&amp;$L135,Equations!$G:$I,3,0)*$U135+VLOOKUP(BW$14&amp;"-edad-"&amp;$L135,Equations!$G:$I,3,0)*$V135+VLOOKUP(BW$14&amp;"-est-"&amp;$L135,Equations!$G:$I,3,0)*(1/$W135)+VLOOKUP(BW$14&amp;"-imc-"&amp;$L135,Equations!$G:$I,3,0)*(1/$Q135)))</f>
        <v/>
      </c>
      <c r="BX135" s="10" t="str">
        <f>IF($AG135="","",IF(OR($V135&lt;2.7,$V135&gt;90),"Age OOR",BW135-1.6449*VLOOKUP(BW$14&amp;"-rse-"&amp;$L135,Equations!$G:$I,3,0)))</f>
        <v/>
      </c>
      <c r="BY135" s="10" t="str">
        <f>IF($AG135="","",IF(OR($V135&lt;2.7,$V135&gt;90),"Age OOR",BW135+1.6449*VLOOKUP(BW$14&amp;"-rse-"&amp;$L135,Equations!$G:$I,3,0)))</f>
        <v/>
      </c>
      <c r="BZ135" s="10" t="str">
        <f t="shared" si="45"/>
        <v/>
      </c>
      <c r="CA135" s="10" t="str">
        <f>IF($AG135="","",IF(OR($V135&lt;2.7,$V135&gt;90),"Age OOR",($AG135-BW135)/VLOOKUP(BW$14&amp;"-rse-"&amp;$L135,Equations!$G:$I,3,0)))</f>
        <v/>
      </c>
      <c r="CB135" s="10" t="str">
        <f>IF($AH135="","",IF(OR($V135&lt;2.7,$V135&gt;90),"Age OOR",VLOOKUP(CB$14&amp;"-int-"&amp;$M135,Equations!$G:$I,3,0)+VLOOKUP(CB$14&amp;"-sexo-"&amp;$M135,Equations!$G:$I,3,0)*$U135+VLOOKUP(CB$14&amp;"-edad-"&amp;$M135,Equations!$G:$I,3,0)*$V135+VLOOKUP(CB$14&amp;"-est-"&amp;$M135,Equations!$G:$I,3,0)*(1/$W135)+VLOOKUP(CB$14&amp;"-imc-"&amp;$M135,Equations!$G:$I,3,0)*(1/$Q135)))</f>
        <v/>
      </c>
      <c r="CC135" s="10" t="str">
        <f>IF($AH135="","",IF(OR($V135&lt;2.7,$V135&gt;90),"Age OOR",CB135-1.6449*VLOOKUP(CB$14&amp;"-rse-"&amp;$M135,Equations!$G:$I,3,0)))</f>
        <v/>
      </c>
      <c r="CD135" s="10" t="str">
        <f>IF($AH135="","",IF(OR($V135&lt;2.7,$V135&gt;90),"Age OOR",CB135+1.6449*VLOOKUP(CB$14&amp;"-rse-"&amp;$M135,Equations!$G:$I,3,0)))</f>
        <v/>
      </c>
      <c r="CE135" s="10" t="str">
        <f t="shared" si="46"/>
        <v/>
      </c>
      <c r="CF135" s="10" t="str">
        <f>IF($AH135="","",IF(OR($V135&lt;2.7,$V135&gt;90),"Age OOR",($AH135-CB135)/VLOOKUP(CB$14&amp;"-rse-"&amp;$M135,Equations!$G:$I,3,0)))</f>
        <v/>
      </c>
      <c r="CG135" s="10" t="str">
        <f>IF($AI135="","",IF(OR($V135&lt;2.7,$V135&gt;90),"Age OOR",VLOOKUP(CG$14&amp;"-int-"&amp;$N135,Equations!$G:$I,3,0)+VLOOKUP(CG$14&amp;"-sexo-"&amp;$N135,Equations!$G:$I,3,0)*$U135+VLOOKUP(CG$14&amp;"-edad-"&amp;$N135,Equations!$G:$I,3,0)*$V135+VLOOKUP(CG$14&amp;"-est-"&amp;$N135,Equations!$G:$I,3,0)*(1/$W135)+VLOOKUP(CG$14&amp;"-imc-"&amp;$N135,Equations!$G:$I,3,0)*(1/$Q135)))</f>
        <v/>
      </c>
      <c r="CH135" s="10" t="str">
        <f>IF($AI135="","",IF(OR($V135&lt;2.7,$V135&gt;90),"Age OOR",CG135-1.6449*VLOOKUP(CG$14&amp;"-rse-"&amp;$N135,Equations!$G:$I,3,0)))</f>
        <v/>
      </c>
      <c r="CI135" s="10" t="str">
        <f>IF($AI135="","",IF(OR($V135&lt;2.7,$V135&gt;90),"Age OOR",CG135+1.6449*VLOOKUP(CG$14&amp;"-rse-"&amp;$N135,Equations!$G:$I,3,0)))</f>
        <v/>
      </c>
      <c r="CJ135" s="10" t="str">
        <f t="shared" si="47"/>
        <v/>
      </c>
      <c r="CK135" s="10" t="str">
        <f>IF($AI135="","",IF(OR($V135&lt;2.7,$V135&gt;90),"Age OOR",($AI135-CG135)/VLOOKUP(CG$14&amp;"-rse-"&amp;$N135,Equations!$G:$I,3,0)))</f>
        <v/>
      </c>
      <c r="CL135" s="10" t="str">
        <f>IF($AJ135="","",IF(OR($V135&lt;2.7,$V135&gt;90),"Age OOR",VLOOKUP(CL$14&amp;"-int-"&amp;$O135,Equations!$G:$I,3,0)+VLOOKUP(CL$14&amp;"-sexo-"&amp;$O135,Equations!$G:$I,3,0)*$U135+VLOOKUP(CL$14&amp;"-edad-"&amp;$O135,Equations!$G:$I,3,0)*$V135+VLOOKUP(CL$14&amp;"-est-"&amp;$O135,Equations!$G:$I,3,0)*(1/$W135)+VLOOKUP(CL$14&amp;"-imc-"&amp;$O135,Equations!$G:$I,3,0)*(1/$Q135)))</f>
        <v/>
      </c>
      <c r="CM135" s="10" t="str">
        <f>IF($AJ135="","",IF(OR($V135&lt;2.7,$V135&gt;90),"Age OOR",CL135-1.6449*VLOOKUP(CL$14&amp;"-rse-"&amp;$O135,Equations!$G:$I,3,0)))</f>
        <v/>
      </c>
      <c r="CN135" s="10" t="str">
        <f>IF($AJ135="","",IF(OR($V135&lt;2.7,$V135&gt;90),"Age OOR",CL135+1.6449*VLOOKUP(CL$14&amp;"-rse-"&amp;$O135,Equations!$G:$I,3,0)))</f>
        <v/>
      </c>
      <c r="CO135" s="10" t="str">
        <f t="shared" si="48"/>
        <v/>
      </c>
      <c r="CP135" s="10" t="str">
        <f>IF($AJ135="","",IF(OR($V135&lt;2.7,$V135&gt;90),"Age OOR",($AJ135-CL135)/VLOOKUP(CL$14&amp;"-rse-"&amp;$O135,Equations!$G:$I,3,0)))</f>
        <v/>
      </c>
      <c r="CQ135" s="10" t="str">
        <f>IF($AK135="","",IF(OR($V135&lt;2.7,$V135&gt;90),"Age OOR",EXP(VLOOKUP(CQ$14&amp;"-int-"&amp;$P135,Equations!$G:$I,3,0)+VLOOKUP(CQ$14&amp;"-sexo-"&amp;$P135,Equations!$G:$I,3,0)*$U135+VLOOKUP(CQ$14&amp;"-edad-"&amp;$P135,Equations!$G:$I,3,0)*$V135+VLOOKUP(CQ$14&amp;"-est-"&amp;$P135,Equations!$G:$I,3,0)*(1/$W135)+VLOOKUP(CQ$14&amp;"-imc-"&amp;$P135,Equations!$G:$I,3,0)*(1/$Q135))))</f>
        <v/>
      </c>
      <c r="CR135" s="10" t="str">
        <f>IF($AK135="","",IF(OR($V135&lt;2.7,$V135&gt;90),"Age OOR",EXP(LN(CQ135)-1.6449*VLOOKUP(CQ$14&amp;"-rse-"&amp;$P135,Equations!$G:$I,3,0))))</f>
        <v/>
      </c>
      <c r="CS135" s="10" t="str">
        <f>IF($AK135="","",IF(OR($V135&lt;2.7,$V135&gt;90),"Age OOR",EXP(LN(CQ135)+1.6449*VLOOKUP(CQ$14&amp;"-rse-"&amp;$P135,Equations!$G:$I,3,0))))</f>
        <v/>
      </c>
      <c r="CT135" s="10" t="str">
        <f t="shared" si="49"/>
        <v/>
      </c>
      <c r="CU135" s="10" t="str">
        <f>IF($AK135="","",IF(OR($V135&lt;2.7,$V135&gt;90),"Age OOR",(LN($AK135)-LN(CQ135))/VLOOKUP(CQ$14&amp;"-rse-"&amp;$P135,Equations!$G:$I,3,0)))</f>
        <v/>
      </c>
      <c r="CV135" s="47"/>
    </row>
    <row r="136" spans="5:100" x14ac:dyDescent="0.2">
      <c r="E136" s="23" t="str">
        <f t="shared" si="25"/>
        <v>Age out of range</v>
      </c>
      <c r="F136" s="23" t="str">
        <f t="shared" si="26"/>
        <v>Age out of range</v>
      </c>
      <c r="G136" s="23" t="str">
        <f t="shared" si="27"/>
        <v>Age out of range</v>
      </c>
      <c r="H136" s="23" t="str">
        <f t="shared" si="28"/>
        <v>Age out of range</v>
      </c>
      <c r="I136" s="23" t="str">
        <f t="shared" si="29"/>
        <v>Age out of range</v>
      </c>
      <c r="J136" s="23" t="str">
        <f t="shared" si="30"/>
        <v>Age out of range</v>
      </c>
      <c r="K136" s="23" t="str">
        <f t="shared" si="31"/>
        <v>Age out of range</v>
      </c>
      <c r="L136" s="23" t="str">
        <f t="shared" si="32"/>
        <v>Age out of range</v>
      </c>
      <c r="M136" s="23" t="str">
        <f t="shared" si="33"/>
        <v>Age out of range</v>
      </c>
      <c r="N136" s="23" t="str">
        <f t="shared" si="34"/>
        <v>Age out of range</v>
      </c>
      <c r="O136" s="23" t="str">
        <f t="shared" si="35"/>
        <v>Age out of range</v>
      </c>
      <c r="P136" s="23" t="str">
        <f t="shared" si="36"/>
        <v>Age out of range</v>
      </c>
      <c r="Q136" s="23" t="e">
        <f t="shared" si="37"/>
        <v>#DIV/0!</v>
      </c>
      <c r="R136" s="17"/>
      <c r="S136" s="23">
        <v>120</v>
      </c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7"/>
      <c r="AM136" s="47"/>
      <c r="AN136" s="10" t="str">
        <f>IF($Z136="","",IF(OR($V136&lt;2.7,$V136&gt;90),"Age OOR",VLOOKUP(AN$14&amp;"-int-"&amp;$E136,Equations!$G:$I,3,0)+VLOOKUP(AN$14&amp;"-sexo-"&amp;$E136,Equations!$G:$I,3,0)*$U136+VLOOKUP(AN$14&amp;"-edad-"&amp;$E136,Equations!$G:$I,3,0)*$V136+VLOOKUP(AN$14&amp;"-est-"&amp;$E136,Equations!$G:$I,3,0)*(1/$W136)+VLOOKUP(AN$14&amp;"-imc-"&amp;$E136,Equations!$G:$I,3,0)*(1/$Q136)))</f>
        <v/>
      </c>
      <c r="AO136" s="10" t="str">
        <f>IF($Z136="","",IF(OR($V136&lt;2.7,$V136&gt;90),"Age OOR",AN136-1.6449*VLOOKUP(AN$14&amp;"-rse-"&amp;$E136,Equations!$G:$I,3,0)))</f>
        <v/>
      </c>
      <c r="AP136" s="10" t="str">
        <f>IF($Z136="","",IF(OR($V136&lt;2.7,$V136&gt;90),"Age OOR",AN136+1.6449*VLOOKUP(AN$14&amp;"-rse-"&amp;$E136,Equations!$G:$I,3,0)))</f>
        <v/>
      </c>
      <c r="AQ136" s="10" t="str">
        <f t="shared" si="38"/>
        <v/>
      </c>
      <c r="AR136" s="10" t="str">
        <f>IF($Z136="","",IF(OR($V136&lt;2.7,$V136&gt;90),"Age OOR",($Z136-AN136)/VLOOKUP(AN$14&amp;"-rse-"&amp;$E136,Equations!$G:$I,3,0)))</f>
        <v/>
      </c>
      <c r="AS136" s="10" t="str">
        <f>IF($AA136="","",IF(OR($V136&lt;2.7,$V136&gt;90),"Age OOR",VLOOKUP(AS$14&amp;"-int-"&amp;$F136,Equations!$G:$I,3,0)+VLOOKUP(AS$14&amp;"-sexo-"&amp;$F136,Equations!$G:$I,3,0)*$U136+VLOOKUP(AS$14&amp;"-edad-"&amp;$F136,Equations!$G:$I,3,0)*$V136+VLOOKUP(AS$14&amp;"-est-"&amp;$F136,Equations!$G:$I,3,0)*(1/$W136)+VLOOKUP(AS$14&amp;"-imc-"&amp;$F136,Equations!$G:$I,3,0)*(1/$Q136)))</f>
        <v/>
      </c>
      <c r="AT136" s="10" t="str">
        <f>IF($AA136="","",IF(OR($V136&lt;2.7,$V136&gt;90),"Age OOR",AS136-1.6449*VLOOKUP(AS$14&amp;"-rse-"&amp;$F136,Equations!$G:$I,3,0)))</f>
        <v/>
      </c>
      <c r="AU136" s="10" t="str">
        <f>IF($AA136="","",IF(OR($V136&lt;2.7,$V136&gt;90),"Age OOR",AS136+1.6449*VLOOKUP(AS$14&amp;"-rse-"&amp;$F136,Equations!$G:$I,3,0)))</f>
        <v/>
      </c>
      <c r="AV136" s="10" t="str">
        <f t="shared" si="39"/>
        <v/>
      </c>
      <c r="AW136" s="10" t="str">
        <f>IF($AA136="","",IF(OR($V136&lt;2.7,$V136&gt;90),"Age OOR",($AA136-AS136)/VLOOKUP(AS$14&amp;"-rse-"&amp;$F136,Equations!$G:$I,3,0)))</f>
        <v/>
      </c>
      <c r="AX136" s="10" t="str">
        <f>IF($AB136="","",IF(OR($V136&lt;2.7,$V136&gt;90),"Age OOR",VLOOKUP(AX$14&amp;"-int-"&amp;$G136,Equations!$G:$I,3,0)+VLOOKUP(AX$14&amp;"-sexo-"&amp;$G136,Equations!$G:$I,3,0)*$U136+VLOOKUP(AX$14&amp;"-edad-"&amp;$G136,Equations!$G:$I,3,0)*$V136+VLOOKUP(AX$14&amp;"-est-"&amp;$G136,Equations!$G:$I,3,0)*(1/$W136)+VLOOKUP(AX$14&amp;"-imc-"&amp;$G136,Equations!$G:$I,3,0)*(1/$Q136)))</f>
        <v/>
      </c>
      <c r="AY136" s="10" t="str">
        <f>IF($AB136="","",IF(OR($V136&lt;2.7,$V136&gt;90),"Age OOR",AX136-1.6449*VLOOKUP(AX$14&amp;"-rse-"&amp;$G136,Equations!$G:$I,3,0)))</f>
        <v/>
      </c>
      <c r="AZ136" s="10" t="str">
        <f>IF($AB136="","",IF(OR($V136&lt;2.7,$V136&gt;90),"Age OOR",AX136+1.6449*VLOOKUP(AX$14&amp;"-rse-"&amp;$G136,Equations!$G:$I,3,0)))</f>
        <v/>
      </c>
      <c r="BA136" s="10" t="str">
        <f t="shared" si="40"/>
        <v/>
      </c>
      <c r="BB136" s="10" t="str">
        <f>IF($AB136="","",IF(OR($V136&lt;2.7,$V136&gt;90),"Age OOR",($AB136-AX136)/VLOOKUP(AX$14&amp;"-rse-"&amp;$G136,Equations!$G:$I,3,0)))</f>
        <v/>
      </c>
      <c r="BC136" s="10" t="str">
        <f>IF($AC136="","",IF(OR($V136&lt;2.7,$V136&gt;90),"Age OOR",VLOOKUP(BC$14&amp;"-int-"&amp;$H136,Equations!$G:$I,3,0)+VLOOKUP(BC$14&amp;"-sexo-"&amp;$H136,Equations!$G:$I,3,0)*$U136+VLOOKUP(BC$14&amp;"-edad-"&amp;$H136,Equations!$G:$I,3,0)*$V136+VLOOKUP(BC$14&amp;"-est-"&amp;$H136,Equations!$G:$I,3,0)*(1/$W136)+VLOOKUP(BC$14&amp;"-imc-"&amp;$H136,Equations!$G:$I,3,0)*(1/$Q136)))</f>
        <v/>
      </c>
      <c r="BD136" s="10" t="str">
        <f>IF($AC136="","",IF(OR($V136&lt;2.7,$V136&gt;90),"Age OOR",BC136-1.6449*VLOOKUP(BC$14&amp;"-rse-"&amp;$H136,Equations!$G:$I,3,0)))</f>
        <v/>
      </c>
      <c r="BE136" s="10" t="str">
        <f>IF($AC136="","",IF(OR($V136&lt;2.7,$V136&gt;90),"Age OOR",BC136+1.6449*VLOOKUP(BC$14&amp;"-rse-"&amp;$H136,Equations!$G:$I,3,0)))</f>
        <v/>
      </c>
      <c r="BF136" s="10" t="str">
        <f t="shared" si="41"/>
        <v/>
      </c>
      <c r="BG136" s="10" t="str">
        <f>IF($AC136="","",IF(OR($V136&lt;2.7,$V136&gt;90),"Age OOR",($AC136-BC136)/VLOOKUP(BC$14&amp;"-rse-"&amp;$H136,Equations!$G:$I,3,0)))</f>
        <v/>
      </c>
      <c r="BH136" s="10" t="str">
        <f>IF($AD136="","",IF(OR($V136&lt;2.7,$V136&gt;90),"Age OOR",VLOOKUP(BH$14&amp;"-int-"&amp;$I136,Equations!$G:$I,3,0)+VLOOKUP(BH$14&amp;"-sexo-"&amp;$I136,Equations!$G:$I,3,0)*$U136+VLOOKUP(BH$14&amp;"-edad-"&amp;$I136,Equations!$G:$I,3,0)*$V136+VLOOKUP(BH$14&amp;"-est-"&amp;$I136,Equations!$G:$I,3,0)*(1/$W136)+VLOOKUP(BH$14&amp;"-imc-"&amp;$I136,Equations!$G:$I,3,0)*(1/$Q136)))</f>
        <v/>
      </c>
      <c r="BI136" s="10" t="str">
        <f>IF($AD136="","",IF(OR($V136&lt;2.7,$V136&gt;90),"Age OOR",BH136-1.6449*VLOOKUP(BH$14&amp;"-rse-"&amp;$I136,Equations!$G:$I,3,0)))</f>
        <v/>
      </c>
      <c r="BJ136" s="10" t="str">
        <f>IF($AD136="","",IF(OR($V136&lt;2.7,$V136&gt;90),"Age OOR",BH136+1.6449*VLOOKUP(BH$14&amp;"-rse-"&amp;$I136,Equations!$G:$I,3,0)))</f>
        <v/>
      </c>
      <c r="BK136" s="10" t="str">
        <f t="shared" si="42"/>
        <v/>
      </c>
      <c r="BL136" s="10" t="str">
        <f>IF($AD136="","",IF(OR($V136&lt;2.7,$V136&gt;90),"Age OOR",($AD136-BH136)/VLOOKUP(BH$14&amp;"-rse-"&amp;$I136,Equations!$G:$I,3,0)))</f>
        <v/>
      </c>
      <c r="BM136" s="10" t="str">
        <f>IF($AE136="","",IF(OR($V136&lt;2.7,$V136&gt;90),"Age OOR",VLOOKUP(BM$14&amp;"-int-"&amp;$J136,Equations!$G:$I,3,0)+VLOOKUP(BM$14&amp;"-sexo-"&amp;$J136,Equations!$G:$I,3,0)*$U136+VLOOKUP(BM$14&amp;"-edad-"&amp;$J136,Equations!$G:$I,3,0)*$V136+VLOOKUP(BM$14&amp;"-est-"&amp;$J136,Equations!$G:$I,3,0)*(1/$W136)+VLOOKUP(BM$14&amp;"-imc-"&amp;$J136,Equations!$G:$I,3,0)*(1/$Q136)))</f>
        <v/>
      </c>
      <c r="BN136" s="10" t="str">
        <f>IF($AE136="","",IF(OR($V136&lt;2.7,$V136&gt;90),"Age OOR",BM136-1.6449*VLOOKUP(BM$14&amp;"-rse-"&amp;$J136,Equations!$G:$I,3,0)))</f>
        <v/>
      </c>
      <c r="BO136" s="10" t="str">
        <f>IF($AE136="","",IF(OR($V136&lt;2.7,$V136&gt;90),"Age OOR",BM136+1.6449*VLOOKUP(BM$14&amp;"-rse-"&amp;$J136,Equations!$G:$I,3,0)))</f>
        <v/>
      </c>
      <c r="BP136" s="10" t="str">
        <f t="shared" si="43"/>
        <v/>
      </c>
      <c r="BQ136" s="10" t="str">
        <f>IF($AE136="","",IF(OR($V136&lt;2.7,$V136&gt;90),"Age OOR",($AE136-BM136)/VLOOKUP(BM$14&amp;"-rse-"&amp;$J136,Equations!$G:$I,3,0)))</f>
        <v/>
      </c>
      <c r="BR136" s="10" t="str">
        <f>IF($AF136="","",IF(OR($V136&lt;2.7,$V136&gt;90),"Age OOR",VLOOKUP(BR$14&amp;"-int-"&amp;$K136,Equations!$G:$I,3,0)+VLOOKUP(BR$14&amp;"-sexo-"&amp;$K136,Equations!$G:$I,3,0)*$U136+VLOOKUP(BR$14&amp;"-edad-"&amp;$K136,Equations!$G:$I,3,0)*$V136+VLOOKUP(BR$14&amp;"-est-"&amp;$K136,Equations!$G:$I,3,0)*(1/$W136)+VLOOKUP(BR$14&amp;"-imc-"&amp;$K136,Equations!$G:$I,3,0)*(1/$Q136)))</f>
        <v/>
      </c>
      <c r="BS136" s="10" t="str">
        <f>IF($AF136="","",IF(OR($V136&lt;2.7,$V136&gt;90),"Age OOR",BR136-1.6449*VLOOKUP(BR$14&amp;"-rse-"&amp;$K136,Equations!$G:$I,3,0)))</f>
        <v/>
      </c>
      <c r="BT136" s="10" t="str">
        <f>IF($AF136="","",IF(OR($V136&lt;2.7,$V136&gt;90),"Age OOR",BR136+1.6449*VLOOKUP(BR$14&amp;"-rse-"&amp;$K136,Equations!$G:$I,3,0)))</f>
        <v/>
      </c>
      <c r="BU136" s="10" t="str">
        <f t="shared" si="44"/>
        <v/>
      </c>
      <c r="BV136" s="10" t="str">
        <f>IF($AF136="","",IF(OR($V136&lt;2.7,$V136&gt;90),"Age OOR",($AF136-BR136)/VLOOKUP(BR$14&amp;"-rse-"&amp;$K136,Equations!$G:$I,3,0)))</f>
        <v/>
      </c>
      <c r="BW136" s="10" t="str">
        <f>IF($AG136="","",IF(OR($V136&lt;2.7,$V136&gt;90),"Age OOR",VLOOKUP(BW$14&amp;"-int-"&amp;$L136,Equations!$G:$I,3,0)+VLOOKUP(BW$14&amp;"-sexo-"&amp;$L136,Equations!$G:$I,3,0)*$U136+VLOOKUP(BW$14&amp;"-edad-"&amp;$L136,Equations!$G:$I,3,0)*$V136+VLOOKUP(BW$14&amp;"-est-"&amp;$L136,Equations!$G:$I,3,0)*(1/$W136)+VLOOKUP(BW$14&amp;"-imc-"&amp;$L136,Equations!$G:$I,3,0)*(1/$Q136)))</f>
        <v/>
      </c>
      <c r="BX136" s="10" t="str">
        <f>IF($AG136="","",IF(OR($V136&lt;2.7,$V136&gt;90),"Age OOR",BW136-1.6449*VLOOKUP(BW$14&amp;"-rse-"&amp;$L136,Equations!$G:$I,3,0)))</f>
        <v/>
      </c>
      <c r="BY136" s="10" t="str">
        <f>IF($AG136="","",IF(OR($V136&lt;2.7,$V136&gt;90),"Age OOR",BW136+1.6449*VLOOKUP(BW$14&amp;"-rse-"&amp;$L136,Equations!$G:$I,3,0)))</f>
        <v/>
      </c>
      <c r="BZ136" s="10" t="str">
        <f t="shared" si="45"/>
        <v/>
      </c>
      <c r="CA136" s="10" t="str">
        <f>IF($AG136="","",IF(OR($V136&lt;2.7,$V136&gt;90),"Age OOR",($AG136-BW136)/VLOOKUP(BW$14&amp;"-rse-"&amp;$L136,Equations!$G:$I,3,0)))</f>
        <v/>
      </c>
      <c r="CB136" s="10" t="str">
        <f>IF($AH136="","",IF(OR($V136&lt;2.7,$V136&gt;90),"Age OOR",VLOOKUP(CB$14&amp;"-int-"&amp;$M136,Equations!$G:$I,3,0)+VLOOKUP(CB$14&amp;"-sexo-"&amp;$M136,Equations!$G:$I,3,0)*$U136+VLOOKUP(CB$14&amp;"-edad-"&amp;$M136,Equations!$G:$I,3,0)*$V136+VLOOKUP(CB$14&amp;"-est-"&amp;$M136,Equations!$G:$I,3,0)*(1/$W136)+VLOOKUP(CB$14&amp;"-imc-"&amp;$M136,Equations!$G:$I,3,0)*(1/$Q136)))</f>
        <v/>
      </c>
      <c r="CC136" s="10" t="str">
        <f>IF($AH136="","",IF(OR($V136&lt;2.7,$V136&gt;90),"Age OOR",CB136-1.6449*VLOOKUP(CB$14&amp;"-rse-"&amp;$M136,Equations!$G:$I,3,0)))</f>
        <v/>
      </c>
      <c r="CD136" s="10" t="str">
        <f>IF($AH136="","",IF(OR($V136&lt;2.7,$V136&gt;90),"Age OOR",CB136+1.6449*VLOOKUP(CB$14&amp;"-rse-"&amp;$M136,Equations!$G:$I,3,0)))</f>
        <v/>
      </c>
      <c r="CE136" s="10" t="str">
        <f t="shared" si="46"/>
        <v/>
      </c>
      <c r="CF136" s="10" t="str">
        <f>IF($AH136="","",IF(OR($V136&lt;2.7,$V136&gt;90),"Age OOR",($AH136-CB136)/VLOOKUP(CB$14&amp;"-rse-"&amp;$M136,Equations!$G:$I,3,0)))</f>
        <v/>
      </c>
      <c r="CG136" s="10" t="str">
        <f>IF($AI136="","",IF(OR($V136&lt;2.7,$V136&gt;90),"Age OOR",VLOOKUP(CG$14&amp;"-int-"&amp;$N136,Equations!$G:$I,3,0)+VLOOKUP(CG$14&amp;"-sexo-"&amp;$N136,Equations!$G:$I,3,0)*$U136+VLOOKUP(CG$14&amp;"-edad-"&amp;$N136,Equations!$G:$I,3,0)*$V136+VLOOKUP(CG$14&amp;"-est-"&amp;$N136,Equations!$G:$I,3,0)*(1/$W136)+VLOOKUP(CG$14&amp;"-imc-"&amp;$N136,Equations!$G:$I,3,0)*(1/$Q136)))</f>
        <v/>
      </c>
      <c r="CH136" s="10" t="str">
        <f>IF($AI136="","",IF(OR($V136&lt;2.7,$V136&gt;90),"Age OOR",CG136-1.6449*VLOOKUP(CG$14&amp;"-rse-"&amp;$N136,Equations!$G:$I,3,0)))</f>
        <v/>
      </c>
      <c r="CI136" s="10" t="str">
        <f>IF($AI136="","",IF(OR($V136&lt;2.7,$V136&gt;90),"Age OOR",CG136+1.6449*VLOOKUP(CG$14&amp;"-rse-"&amp;$N136,Equations!$G:$I,3,0)))</f>
        <v/>
      </c>
      <c r="CJ136" s="10" t="str">
        <f t="shared" si="47"/>
        <v/>
      </c>
      <c r="CK136" s="10" t="str">
        <f>IF($AI136="","",IF(OR($V136&lt;2.7,$V136&gt;90),"Age OOR",($AI136-CG136)/VLOOKUP(CG$14&amp;"-rse-"&amp;$N136,Equations!$G:$I,3,0)))</f>
        <v/>
      </c>
      <c r="CL136" s="10" t="str">
        <f>IF($AJ136="","",IF(OR($V136&lt;2.7,$V136&gt;90),"Age OOR",VLOOKUP(CL$14&amp;"-int-"&amp;$O136,Equations!$G:$I,3,0)+VLOOKUP(CL$14&amp;"-sexo-"&amp;$O136,Equations!$G:$I,3,0)*$U136+VLOOKUP(CL$14&amp;"-edad-"&amp;$O136,Equations!$G:$I,3,0)*$V136+VLOOKUP(CL$14&amp;"-est-"&amp;$O136,Equations!$G:$I,3,0)*(1/$W136)+VLOOKUP(CL$14&amp;"-imc-"&amp;$O136,Equations!$G:$I,3,0)*(1/$Q136)))</f>
        <v/>
      </c>
      <c r="CM136" s="10" t="str">
        <f>IF($AJ136="","",IF(OR($V136&lt;2.7,$V136&gt;90),"Age OOR",CL136-1.6449*VLOOKUP(CL$14&amp;"-rse-"&amp;$O136,Equations!$G:$I,3,0)))</f>
        <v/>
      </c>
      <c r="CN136" s="10" t="str">
        <f>IF($AJ136="","",IF(OR($V136&lt;2.7,$V136&gt;90),"Age OOR",CL136+1.6449*VLOOKUP(CL$14&amp;"-rse-"&amp;$O136,Equations!$G:$I,3,0)))</f>
        <v/>
      </c>
      <c r="CO136" s="10" t="str">
        <f t="shared" si="48"/>
        <v/>
      </c>
      <c r="CP136" s="10" t="str">
        <f>IF($AJ136="","",IF(OR($V136&lt;2.7,$V136&gt;90),"Age OOR",($AJ136-CL136)/VLOOKUP(CL$14&amp;"-rse-"&amp;$O136,Equations!$G:$I,3,0)))</f>
        <v/>
      </c>
      <c r="CQ136" s="10" t="str">
        <f>IF($AK136="","",IF(OR($V136&lt;2.7,$V136&gt;90),"Age OOR",EXP(VLOOKUP(CQ$14&amp;"-int-"&amp;$P136,Equations!$G:$I,3,0)+VLOOKUP(CQ$14&amp;"-sexo-"&amp;$P136,Equations!$G:$I,3,0)*$U136+VLOOKUP(CQ$14&amp;"-edad-"&amp;$P136,Equations!$G:$I,3,0)*$V136+VLOOKUP(CQ$14&amp;"-est-"&amp;$P136,Equations!$G:$I,3,0)*(1/$W136)+VLOOKUP(CQ$14&amp;"-imc-"&amp;$P136,Equations!$G:$I,3,0)*(1/$Q136))))</f>
        <v/>
      </c>
      <c r="CR136" s="10" t="str">
        <f>IF($AK136="","",IF(OR($V136&lt;2.7,$V136&gt;90),"Age OOR",EXP(LN(CQ136)-1.6449*VLOOKUP(CQ$14&amp;"-rse-"&amp;$P136,Equations!$G:$I,3,0))))</f>
        <v/>
      </c>
      <c r="CS136" s="10" t="str">
        <f>IF($AK136="","",IF(OR($V136&lt;2.7,$V136&gt;90),"Age OOR",EXP(LN(CQ136)+1.6449*VLOOKUP(CQ$14&amp;"-rse-"&amp;$P136,Equations!$G:$I,3,0))))</f>
        <v/>
      </c>
      <c r="CT136" s="10" t="str">
        <f t="shared" si="49"/>
        <v/>
      </c>
      <c r="CU136" s="10" t="str">
        <f>IF($AK136="","",IF(OR($V136&lt;2.7,$V136&gt;90),"Age OOR",(LN($AK136)-LN(CQ136))/VLOOKUP(CQ$14&amp;"-rse-"&amp;$P136,Equations!$G:$I,3,0)))</f>
        <v/>
      </c>
      <c r="CV136" s="47"/>
    </row>
    <row r="137" spans="5:100" x14ac:dyDescent="0.2">
      <c r="E137" s="23" t="str">
        <f t="shared" si="25"/>
        <v>Age out of range</v>
      </c>
      <c r="F137" s="23" t="str">
        <f t="shared" si="26"/>
        <v>Age out of range</v>
      </c>
      <c r="G137" s="23" t="str">
        <f t="shared" si="27"/>
        <v>Age out of range</v>
      </c>
      <c r="H137" s="23" t="str">
        <f t="shared" si="28"/>
        <v>Age out of range</v>
      </c>
      <c r="I137" s="23" t="str">
        <f t="shared" si="29"/>
        <v>Age out of range</v>
      </c>
      <c r="J137" s="23" t="str">
        <f t="shared" si="30"/>
        <v>Age out of range</v>
      </c>
      <c r="K137" s="23" t="str">
        <f t="shared" si="31"/>
        <v>Age out of range</v>
      </c>
      <c r="L137" s="23" t="str">
        <f t="shared" si="32"/>
        <v>Age out of range</v>
      </c>
      <c r="M137" s="23" t="str">
        <f t="shared" si="33"/>
        <v>Age out of range</v>
      </c>
      <c r="N137" s="23" t="str">
        <f t="shared" si="34"/>
        <v>Age out of range</v>
      </c>
      <c r="O137" s="23" t="str">
        <f t="shared" si="35"/>
        <v>Age out of range</v>
      </c>
      <c r="P137" s="23" t="str">
        <f t="shared" si="36"/>
        <v>Age out of range</v>
      </c>
      <c r="Q137" s="23" t="e">
        <f t="shared" si="37"/>
        <v>#DIV/0!</v>
      </c>
      <c r="R137" s="17"/>
      <c r="S137" s="23">
        <v>121</v>
      </c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7"/>
      <c r="AM137" s="47"/>
      <c r="AN137" s="10" t="str">
        <f>IF($Z137="","",IF(OR($V137&lt;2.7,$V137&gt;90),"Age OOR",VLOOKUP(AN$14&amp;"-int-"&amp;$E137,Equations!$G:$I,3,0)+VLOOKUP(AN$14&amp;"-sexo-"&amp;$E137,Equations!$G:$I,3,0)*$U137+VLOOKUP(AN$14&amp;"-edad-"&amp;$E137,Equations!$G:$I,3,0)*$V137+VLOOKUP(AN$14&amp;"-est-"&amp;$E137,Equations!$G:$I,3,0)*(1/$W137)+VLOOKUP(AN$14&amp;"-imc-"&amp;$E137,Equations!$G:$I,3,0)*(1/$Q137)))</f>
        <v/>
      </c>
      <c r="AO137" s="10" t="str">
        <f>IF($Z137="","",IF(OR($V137&lt;2.7,$V137&gt;90),"Age OOR",AN137-1.6449*VLOOKUP(AN$14&amp;"-rse-"&amp;$E137,Equations!$G:$I,3,0)))</f>
        <v/>
      </c>
      <c r="AP137" s="10" t="str">
        <f>IF($Z137="","",IF(OR($V137&lt;2.7,$V137&gt;90),"Age OOR",AN137+1.6449*VLOOKUP(AN$14&amp;"-rse-"&amp;$E137,Equations!$G:$I,3,0)))</f>
        <v/>
      </c>
      <c r="AQ137" s="10" t="str">
        <f t="shared" si="38"/>
        <v/>
      </c>
      <c r="AR137" s="10" t="str">
        <f>IF($Z137="","",IF(OR($V137&lt;2.7,$V137&gt;90),"Age OOR",($Z137-AN137)/VLOOKUP(AN$14&amp;"-rse-"&amp;$E137,Equations!$G:$I,3,0)))</f>
        <v/>
      </c>
      <c r="AS137" s="10" t="str">
        <f>IF($AA137="","",IF(OR($V137&lt;2.7,$V137&gt;90),"Age OOR",VLOOKUP(AS$14&amp;"-int-"&amp;$F137,Equations!$G:$I,3,0)+VLOOKUP(AS$14&amp;"-sexo-"&amp;$F137,Equations!$G:$I,3,0)*$U137+VLOOKUP(AS$14&amp;"-edad-"&amp;$F137,Equations!$G:$I,3,0)*$V137+VLOOKUP(AS$14&amp;"-est-"&amp;$F137,Equations!$G:$I,3,0)*(1/$W137)+VLOOKUP(AS$14&amp;"-imc-"&amp;$F137,Equations!$G:$I,3,0)*(1/$Q137)))</f>
        <v/>
      </c>
      <c r="AT137" s="10" t="str">
        <f>IF($AA137="","",IF(OR($V137&lt;2.7,$V137&gt;90),"Age OOR",AS137-1.6449*VLOOKUP(AS$14&amp;"-rse-"&amp;$F137,Equations!$G:$I,3,0)))</f>
        <v/>
      </c>
      <c r="AU137" s="10" t="str">
        <f>IF($AA137="","",IF(OR($V137&lt;2.7,$V137&gt;90),"Age OOR",AS137+1.6449*VLOOKUP(AS$14&amp;"-rse-"&amp;$F137,Equations!$G:$I,3,0)))</f>
        <v/>
      </c>
      <c r="AV137" s="10" t="str">
        <f t="shared" si="39"/>
        <v/>
      </c>
      <c r="AW137" s="10" t="str">
        <f>IF($AA137="","",IF(OR($V137&lt;2.7,$V137&gt;90),"Age OOR",($AA137-AS137)/VLOOKUP(AS$14&amp;"-rse-"&amp;$F137,Equations!$G:$I,3,0)))</f>
        <v/>
      </c>
      <c r="AX137" s="10" t="str">
        <f>IF($AB137="","",IF(OR($V137&lt;2.7,$V137&gt;90),"Age OOR",VLOOKUP(AX$14&amp;"-int-"&amp;$G137,Equations!$G:$I,3,0)+VLOOKUP(AX$14&amp;"-sexo-"&amp;$G137,Equations!$G:$I,3,0)*$U137+VLOOKUP(AX$14&amp;"-edad-"&amp;$G137,Equations!$G:$I,3,0)*$V137+VLOOKUP(AX$14&amp;"-est-"&amp;$G137,Equations!$G:$I,3,0)*(1/$W137)+VLOOKUP(AX$14&amp;"-imc-"&amp;$G137,Equations!$G:$I,3,0)*(1/$Q137)))</f>
        <v/>
      </c>
      <c r="AY137" s="10" t="str">
        <f>IF($AB137="","",IF(OR($V137&lt;2.7,$V137&gt;90),"Age OOR",AX137-1.6449*VLOOKUP(AX$14&amp;"-rse-"&amp;$G137,Equations!$G:$I,3,0)))</f>
        <v/>
      </c>
      <c r="AZ137" s="10" t="str">
        <f>IF($AB137="","",IF(OR($V137&lt;2.7,$V137&gt;90),"Age OOR",AX137+1.6449*VLOOKUP(AX$14&amp;"-rse-"&amp;$G137,Equations!$G:$I,3,0)))</f>
        <v/>
      </c>
      <c r="BA137" s="10" t="str">
        <f t="shared" si="40"/>
        <v/>
      </c>
      <c r="BB137" s="10" t="str">
        <f>IF($AB137="","",IF(OR($V137&lt;2.7,$V137&gt;90),"Age OOR",($AB137-AX137)/VLOOKUP(AX$14&amp;"-rse-"&amp;$G137,Equations!$G:$I,3,0)))</f>
        <v/>
      </c>
      <c r="BC137" s="10" t="str">
        <f>IF($AC137="","",IF(OR($V137&lt;2.7,$V137&gt;90),"Age OOR",VLOOKUP(BC$14&amp;"-int-"&amp;$H137,Equations!$G:$I,3,0)+VLOOKUP(BC$14&amp;"-sexo-"&amp;$H137,Equations!$G:$I,3,0)*$U137+VLOOKUP(BC$14&amp;"-edad-"&amp;$H137,Equations!$G:$I,3,0)*$V137+VLOOKUP(BC$14&amp;"-est-"&amp;$H137,Equations!$G:$I,3,0)*(1/$W137)+VLOOKUP(BC$14&amp;"-imc-"&amp;$H137,Equations!$G:$I,3,0)*(1/$Q137)))</f>
        <v/>
      </c>
      <c r="BD137" s="10" t="str">
        <f>IF($AC137="","",IF(OR($V137&lt;2.7,$V137&gt;90),"Age OOR",BC137-1.6449*VLOOKUP(BC$14&amp;"-rse-"&amp;$H137,Equations!$G:$I,3,0)))</f>
        <v/>
      </c>
      <c r="BE137" s="10" t="str">
        <f>IF($AC137="","",IF(OR($V137&lt;2.7,$V137&gt;90),"Age OOR",BC137+1.6449*VLOOKUP(BC$14&amp;"-rse-"&amp;$H137,Equations!$G:$I,3,0)))</f>
        <v/>
      </c>
      <c r="BF137" s="10" t="str">
        <f t="shared" si="41"/>
        <v/>
      </c>
      <c r="BG137" s="10" t="str">
        <f>IF($AC137="","",IF(OR($V137&lt;2.7,$V137&gt;90),"Age OOR",($AC137-BC137)/VLOOKUP(BC$14&amp;"-rse-"&amp;$H137,Equations!$G:$I,3,0)))</f>
        <v/>
      </c>
      <c r="BH137" s="10" t="str">
        <f>IF($AD137="","",IF(OR($V137&lt;2.7,$V137&gt;90),"Age OOR",VLOOKUP(BH$14&amp;"-int-"&amp;$I137,Equations!$G:$I,3,0)+VLOOKUP(BH$14&amp;"-sexo-"&amp;$I137,Equations!$G:$I,3,0)*$U137+VLOOKUP(BH$14&amp;"-edad-"&amp;$I137,Equations!$G:$I,3,0)*$V137+VLOOKUP(BH$14&amp;"-est-"&amp;$I137,Equations!$G:$I,3,0)*(1/$W137)+VLOOKUP(BH$14&amp;"-imc-"&amp;$I137,Equations!$G:$I,3,0)*(1/$Q137)))</f>
        <v/>
      </c>
      <c r="BI137" s="10" t="str">
        <f>IF($AD137="","",IF(OR($V137&lt;2.7,$V137&gt;90),"Age OOR",BH137-1.6449*VLOOKUP(BH$14&amp;"-rse-"&amp;$I137,Equations!$G:$I,3,0)))</f>
        <v/>
      </c>
      <c r="BJ137" s="10" t="str">
        <f>IF($AD137="","",IF(OR($V137&lt;2.7,$V137&gt;90),"Age OOR",BH137+1.6449*VLOOKUP(BH$14&amp;"-rse-"&amp;$I137,Equations!$G:$I,3,0)))</f>
        <v/>
      </c>
      <c r="BK137" s="10" t="str">
        <f t="shared" si="42"/>
        <v/>
      </c>
      <c r="BL137" s="10" t="str">
        <f>IF($AD137="","",IF(OR($V137&lt;2.7,$V137&gt;90),"Age OOR",($AD137-BH137)/VLOOKUP(BH$14&amp;"-rse-"&amp;$I137,Equations!$G:$I,3,0)))</f>
        <v/>
      </c>
      <c r="BM137" s="10" t="str">
        <f>IF($AE137="","",IF(OR($V137&lt;2.7,$V137&gt;90),"Age OOR",VLOOKUP(BM$14&amp;"-int-"&amp;$J137,Equations!$G:$I,3,0)+VLOOKUP(BM$14&amp;"-sexo-"&amp;$J137,Equations!$G:$I,3,0)*$U137+VLOOKUP(BM$14&amp;"-edad-"&amp;$J137,Equations!$G:$I,3,0)*$V137+VLOOKUP(BM$14&amp;"-est-"&amp;$J137,Equations!$G:$I,3,0)*(1/$W137)+VLOOKUP(BM$14&amp;"-imc-"&amp;$J137,Equations!$G:$I,3,0)*(1/$Q137)))</f>
        <v/>
      </c>
      <c r="BN137" s="10" t="str">
        <f>IF($AE137="","",IF(OR($V137&lt;2.7,$V137&gt;90),"Age OOR",BM137-1.6449*VLOOKUP(BM$14&amp;"-rse-"&amp;$J137,Equations!$G:$I,3,0)))</f>
        <v/>
      </c>
      <c r="BO137" s="10" t="str">
        <f>IF($AE137="","",IF(OR($V137&lt;2.7,$V137&gt;90),"Age OOR",BM137+1.6449*VLOOKUP(BM$14&amp;"-rse-"&amp;$J137,Equations!$G:$I,3,0)))</f>
        <v/>
      </c>
      <c r="BP137" s="10" t="str">
        <f t="shared" si="43"/>
        <v/>
      </c>
      <c r="BQ137" s="10" t="str">
        <f>IF($AE137="","",IF(OR($V137&lt;2.7,$V137&gt;90),"Age OOR",($AE137-BM137)/VLOOKUP(BM$14&amp;"-rse-"&amp;$J137,Equations!$G:$I,3,0)))</f>
        <v/>
      </c>
      <c r="BR137" s="10" t="str">
        <f>IF($AF137="","",IF(OR($V137&lt;2.7,$V137&gt;90),"Age OOR",VLOOKUP(BR$14&amp;"-int-"&amp;$K137,Equations!$G:$I,3,0)+VLOOKUP(BR$14&amp;"-sexo-"&amp;$K137,Equations!$G:$I,3,0)*$U137+VLOOKUP(BR$14&amp;"-edad-"&amp;$K137,Equations!$G:$I,3,0)*$V137+VLOOKUP(BR$14&amp;"-est-"&amp;$K137,Equations!$G:$I,3,0)*(1/$W137)+VLOOKUP(BR$14&amp;"-imc-"&amp;$K137,Equations!$G:$I,3,0)*(1/$Q137)))</f>
        <v/>
      </c>
      <c r="BS137" s="10" t="str">
        <f>IF($AF137="","",IF(OR($V137&lt;2.7,$V137&gt;90),"Age OOR",BR137-1.6449*VLOOKUP(BR$14&amp;"-rse-"&amp;$K137,Equations!$G:$I,3,0)))</f>
        <v/>
      </c>
      <c r="BT137" s="10" t="str">
        <f>IF($AF137="","",IF(OR($V137&lt;2.7,$V137&gt;90),"Age OOR",BR137+1.6449*VLOOKUP(BR$14&amp;"-rse-"&amp;$K137,Equations!$G:$I,3,0)))</f>
        <v/>
      </c>
      <c r="BU137" s="10" t="str">
        <f t="shared" si="44"/>
        <v/>
      </c>
      <c r="BV137" s="10" t="str">
        <f>IF($AF137="","",IF(OR($V137&lt;2.7,$V137&gt;90),"Age OOR",($AF137-BR137)/VLOOKUP(BR$14&amp;"-rse-"&amp;$K137,Equations!$G:$I,3,0)))</f>
        <v/>
      </c>
      <c r="BW137" s="10" t="str">
        <f>IF($AG137="","",IF(OR($V137&lt;2.7,$V137&gt;90),"Age OOR",VLOOKUP(BW$14&amp;"-int-"&amp;$L137,Equations!$G:$I,3,0)+VLOOKUP(BW$14&amp;"-sexo-"&amp;$L137,Equations!$G:$I,3,0)*$U137+VLOOKUP(BW$14&amp;"-edad-"&amp;$L137,Equations!$G:$I,3,0)*$V137+VLOOKUP(BW$14&amp;"-est-"&amp;$L137,Equations!$G:$I,3,0)*(1/$W137)+VLOOKUP(BW$14&amp;"-imc-"&amp;$L137,Equations!$G:$I,3,0)*(1/$Q137)))</f>
        <v/>
      </c>
      <c r="BX137" s="10" t="str">
        <f>IF($AG137="","",IF(OR($V137&lt;2.7,$V137&gt;90),"Age OOR",BW137-1.6449*VLOOKUP(BW$14&amp;"-rse-"&amp;$L137,Equations!$G:$I,3,0)))</f>
        <v/>
      </c>
      <c r="BY137" s="10" t="str">
        <f>IF($AG137="","",IF(OR($V137&lt;2.7,$V137&gt;90),"Age OOR",BW137+1.6449*VLOOKUP(BW$14&amp;"-rse-"&amp;$L137,Equations!$G:$I,3,0)))</f>
        <v/>
      </c>
      <c r="BZ137" s="10" t="str">
        <f t="shared" si="45"/>
        <v/>
      </c>
      <c r="CA137" s="10" t="str">
        <f>IF($AG137="","",IF(OR($V137&lt;2.7,$V137&gt;90),"Age OOR",($AG137-BW137)/VLOOKUP(BW$14&amp;"-rse-"&amp;$L137,Equations!$G:$I,3,0)))</f>
        <v/>
      </c>
      <c r="CB137" s="10" t="str">
        <f>IF($AH137="","",IF(OR($V137&lt;2.7,$V137&gt;90),"Age OOR",VLOOKUP(CB$14&amp;"-int-"&amp;$M137,Equations!$G:$I,3,0)+VLOOKUP(CB$14&amp;"-sexo-"&amp;$M137,Equations!$G:$I,3,0)*$U137+VLOOKUP(CB$14&amp;"-edad-"&amp;$M137,Equations!$G:$I,3,0)*$V137+VLOOKUP(CB$14&amp;"-est-"&amp;$M137,Equations!$G:$I,3,0)*(1/$W137)+VLOOKUP(CB$14&amp;"-imc-"&amp;$M137,Equations!$G:$I,3,0)*(1/$Q137)))</f>
        <v/>
      </c>
      <c r="CC137" s="10" t="str">
        <f>IF($AH137="","",IF(OR($V137&lt;2.7,$V137&gt;90),"Age OOR",CB137-1.6449*VLOOKUP(CB$14&amp;"-rse-"&amp;$M137,Equations!$G:$I,3,0)))</f>
        <v/>
      </c>
      <c r="CD137" s="10" t="str">
        <f>IF($AH137="","",IF(OR($V137&lt;2.7,$V137&gt;90),"Age OOR",CB137+1.6449*VLOOKUP(CB$14&amp;"-rse-"&amp;$M137,Equations!$G:$I,3,0)))</f>
        <v/>
      </c>
      <c r="CE137" s="10" t="str">
        <f t="shared" si="46"/>
        <v/>
      </c>
      <c r="CF137" s="10" t="str">
        <f>IF($AH137="","",IF(OR($V137&lt;2.7,$V137&gt;90),"Age OOR",($AH137-CB137)/VLOOKUP(CB$14&amp;"-rse-"&amp;$M137,Equations!$G:$I,3,0)))</f>
        <v/>
      </c>
      <c r="CG137" s="10" t="str">
        <f>IF($AI137="","",IF(OR($V137&lt;2.7,$V137&gt;90),"Age OOR",VLOOKUP(CG$14&amp;"-int-"&amp;$N137,Equations!$G:$I,3,0)+VLOOKUP(CG$14&amp;"-sexo-"&amp;$N137,Equations!$G:$I,3,0)*$U137+VLOOKUP(CG$14&amp;"-edad-"&amp;$N137,Equations!$G:$I,3,0)*$V137+VLOOKUP(CG$14&amp;"-est-"&amp;$N137,Equations!$G:$I,3,0)*(1/$W137)+VLOOKUP(CG$14&amp;"-imc-"&amp;$N137,Equations!$G:$I,3,0)*(1/$Q137)))</f>
        <v/>
      </c>
      <c r="CH137" s="10" t="str">
        <f>IF($AI137="","",IF(OR($V137&lt;2.7,$V137&gt;90),"Age OOR",CG137-1.6449*VLOOKUP(CG$14&amp;"-rse-"&amp;$N137,Equations!$G:$I,3,0)))</f>
        <v/>
      </c>
      <c r="CI137" s="10" t="str">
        <f>IF($AI137="","",IF(OR($V137&lt;2.7,$V137&gt;90),"Age OOR",CG137+1.6449*VLOOKUP(CG$14&amp;"-rse-"&amp;$N137,Equations!$G:$I,3,0)))</f>
        <v/>
      </c>
      <c r="CJ137" s="10" t="str">
        <f t="shared" si="47"/>
        <v/>
      </c>
      <c r="CK137" s="10" t="str">
        <f>IF($AI137="","",IF(OR($V137&lt;2.7,$V137&gt;90),"Age OOR",($AI137-CG137)/VLOOKUP(CG$14&amp;"-rse-"&amp;$N137,Equations!$G:$I,3,0)))</f>
        <v/>
      </c>
      <c r="CL137" s="10" t="str">
        <f>IF($AJ137="","",IF(OR($V137&lt;2.7,$V137&gt;90),"Age OOR",VLOOKUP(CL$14&amp;"-int-"&amp;$O137,Equations!$G:$I,3,0)+VLOOKUP(CL$14&amp;"-sexo-"&amp;$O137,Equations!$G:$I,3,0)*$U137+VLOOKUP(CL$14&amp;"-edad-"&amp;$O137,Equations!$G:$I,3,0)*$V137+VLOOKUP(CL$14&amp;"-est-"&amp;$O137,Equations!$G:$I,3,0)*(1/$W137)+VLOOKUP(CL$14&amp;"-imc-"&amp;$O137,Equations!$G:$I,3,0)*(1/$Q137)))</f>
        <v/>
      </c>
      <c r="CM137" s="10" t="str">
        <f>IF($AJ137="","",IF(OR($V137&lt;2.7,$V137&gt;90),"Age OOR",CL137-1.6449*VLOOKUP(CL$14&amp;"-rse-"&amp;$O137,Equations!$G:$I,3,0)))</f>
        <v/>
      </c>
      <c r="CN137" s="10" t="str">
        <f>IF($AJ137="","",IF(OR($V137&lt;2.7,$V137&gt;90),"Age OOR",CL137+1.6449*VLOOKUP(CL$14&amp;"-rse-"&amp;$O137,Equations!$G:$I,3,0)))</f>
        <v/>
      </c>
      <c r="CO137" s="10" t="str">
        <f t="shared" si="48"/>
        <v/>
      </c>
      <c r="CP137" s="10" t="str">
        <f>IF($AJ137="","",IF(OR($V137&lt;2.7,$V137&gt;90),"Age OOR",($AJ137-CL137)/VLOOKUP(CL$14&amp;"-rse-"&amp;$O137,Equations!$G:$I,3,0)))</f>
        <v/>
      </c>
      <c r="CQ137" s="10" t="str">
        <f>IF($AK137="","",IF(OR($V137&lt;2.7,$V137&gt;90),"Age OOR",EXP(VLOOKUP(CQ$14&amp;"-int-"&amp;$P137,Equations!$G:$I,3,0)+VLOOKUP(CQ$14&amp;"-sexo-"&amp;$P137,Equations!$G:$I,3,0)*$U137+VLOOKUP(CQ$14&amp;"-edad-"&amp;$P137,Equations!$G:$I,3,0)*$V137+VLOOKUP(CQ$14&amp;"-est-"&amp;$P137,Equations!$G:$I,3,0)*(1/$W137)+VLOOKUP(CQ$14&amp;"-imc-"&amp;$P137,Equations!$G:$I,3,0)*(1/$Q137))))</f>
        <v/>
      </c>
      <c r="CR137" s="10" t="str">
        <f>IF($AK137="","",IF(OR($V137&lt;2.7,$V137&gt;90),"Age OOR",EXP(LN(CQ137)-1.6449*VLOOKUP(CQ$14&amp;"-rse-"&amp;$P137,Equations!$G:$I,3,0))))</f>
        <v/>
      </c>
      <c r="CS137" s="10" t="str">
        <f>IF($AK137="","",IF(OR($V137&lt;2.7,$V137&gt;90),"Age OOR",EXP(LN(CQ137)+1.6449*VLOOKUP(CQ$14&amp;"-rse-"&amp;$P137,Equations!$G:$I,3,0))))</f>
        <v/>
      </c>
      <c r="CT137" s="10" t="str">
        <f t="shared" si="49"/>
        <v/>
      </c>
      <c r="CU137" s="10" t="str">
        <f>IF($AK137="","",IF(OR($V137&lt;2.7,$V137&gt;90),"Age OOR",(LN($AK137)-LN(CQ137))/VLOOKUP(CQ$14&amp;"-rse-"&amp;$P137,Equations!$G:$I,3,0)))</f>
        <v/>
      </c>
      <c r="CV137" s="47"/>
    </row>
    <row r="138" spans="5:100" x14ac:dyDescent="0.2">
      <c r="E138" s="23" t="str">
        <f t="shared" si="25"/>
        <v>Age out of range</v>
      </c>
      <c r="F138" s="23" t="str">
        <f t="shared" si="26"/>
        <v>Age out of range</v>
      </c>
      <c r="G138" s="23" t="str">
        <f t="shared" si="27"/>
        <v>Age out of range</v>
      </c>
      <c r="H138" s="23" t="str">
        <f t="shared" si="28"/>
        <v>Age out of range</v>
      </c>
      <c r="I138" s="23" t="str">
        <f t="shared" si="29"/>
        <v>Age out of range</v>
      </c>
      <c r="J138" s="23" t="str">
        <f t="shared" si="30"/>
        <v>Age out of range</v>
      </c>
      <c r="K138" s="23" t="str">
        <f t="shared" si="31"/>
        <v>Age out of range</v>
      </c>
      <c r="L138" s="23" t="str">
        <f t="shared" si="32"/>
        <v>Age out of range</v>
      </c>
      <c r="M138" s="23" t="str">
        <f t="shared" si="33"/>
        <v>Age out of range</v>
      </c>
      <c r="N138" s="23" t="str">
        <f t="shared" si="34"/>
        <v>Age out of range</v>
      </c>
      <c r="O138" s="23" t="str">
        <f t="shared" si="35"/>
        <v>Age out of range</v>
      </c>
      <c r="P138" s="23" t="str">
        <f t="shared" si="36"/>
        <v>Age out of range</v>
      </c>
      <c r="Q138" s="23" t="e">
        <f t="shared" si="37"/>
        <v>#DIV/0!</v>
      </c>
      <c r="R138" s="17"/>
      <c r="S138" s="23">
        <v>122</v>
      </c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7"/>
      <c r="AM138" s="47"/>
      <c r="AN138" s="10" t="str">
        <f>IF($Z138="","",IF(OR($V138&lt;2.7,$V138&gt;90),"Age OOR",VLOOKUP(AN$14&amp;"-int-"&amp;$E138,Equations!$G:$I,3,0)+VLOOKUP(AN$14&amp;"-sexo-"&amp;$E138,Equations!$G:$I,3,0)*$U138+VLOOKUP(AN$14&amp;"-edad-"&amp;$E138,Equations!$G:$I,3,0)*$V138+VLOOKUP(AN$14&amp;"-est-"&amp;$E138,Equations!$G:$I,3,0)*(1/$W138)+VLOOKUP(AN$14&amp;"-imc-"&amp;$E138,Equations!$G:$I,3,0)*(1/$Q138)))</f>
        <v/>
      </c>
      <c r="AO138" s="10" t="str">
        <f>IF($Z138="","",IF(OR($V138&lt;2.7,$V138&gt;90),"Age OOR",AN138-1.6449*VLOOKUP(AN$14&amp;"-rse-"&amp;$E138,Equations!$G:$I,3,0)))</f>
        <v/>
      </c>
      <c r="AP138" s="10" t="str">
        <f>IF($Z138="","",IF(OR($V138&lt;2.7,$V138&gt;90),"Age OOR",AN138+1.6449*VLOOKUP(AN$14&amp;"-rse-"&amp;$E138,Equations!$G:$I,3,0)))</f>
        <v/>
      </c>
      <c r="AQ138" s="10" t="str">
        <f t="shared" si="38"/>
        <v/>
      </c>
      <c r="AR138" s="10" t="str">
        <f>IF($Z138="","",IF(OR($V138&lt;2.7,$V138&gt;90),"Age OOR",($Z138-AN138)/VLOOKUP(AN$14&amp;"-rse-"&amp;$E138,Equations!$G:$I,3,0)))</f>
        <v/>
      </c>
      <c r="AS138" s="10" t="str">
        <f>IF($AA138="","",IF(OR($V138&lt;2.7,$V138&gt;90),"Age OOR",VLOOKUP(AS$14&amp;"-int-"&amp;$F138,Equations!$G:$I,3,0)+VLOOKUP(AS$14&amp;"-sexo-"&amp;$F138,Equations!$G:$I,3,0)*$U138+VLOOKUP(AS$14&amp;"-edad-"&amp;$F138,Equations!$G:$I,3,0)*$V138+VLOOKUP(AS$14&amp;"-est-"&amp;$F138,Equations!$G:$I,3,0)*(1/$W138)+VLOOKUP(AS$14&amp;"-imc-"&amp;$F138,Equations!$G:$I,3,0)*(1/$Q138)))</f>
        <v/>
      </c>
      <c r="AT138" s="10" t="str">
        <f>IF($AA138="","",IF(OR($V138&lt;2.7,$V138&gt;90),"Age OOR",AS138-1.6449*VLOOKUP(AS$14&amp;"-rse-"&amp;$F138,Equations!$G:$I,3,0)))</f>
        <v/>
      </c>
      <c r="AU138" s="10" t="str">
        <f>IF($AA138="","",IF(OR($V138&lt;2.7,$V138&gt;90),"Age OOR",AS138+1.6449*VLOOKUP(AS$14&amp;"-rse-"&amp;$F138,Equations!$G:$I,3,0)))</f>
        <v/>
      </c>
      <c r="AV138" s="10" t="str">
        <f t="shared" si="39"/>
        <v/>
      </c>
      <c r="AW138" s="10" t="str">
        <f>IF($AA138="","",IF(OR($V138&lt;2.7,$V138&gt;90),"Age OOR",($AA138-AS138)/VLOOKUP(AS$14&amp;"-rse-"&amp;$F138,Equations!$G:$I,3,0)))</f>
        <v/>
      </c>
      <c r="AX138" s="10" t="str">
        <f>IF($AB138="","",IF(OR($V138&lt;2.7,$V138&gt;90),"Age OOR",VLOOKUP(AX$14&amp;"-int-"&amp;$G138,Equations!$G:$I,3,0)+VLOOKUP(AX$14&amp;"-sexo-"&amp;$G138,Equations!$G:$I,3,0)*$U138+VLOOKUP(AX$14&amp;"-edad-"&amp;$G138,Equations!$G:$I,3,0)*$V138+VLOOKUP(AX$14&amp;"-est-"&amp;$G138,Equations!$G:$I,3,0)*(1/$W138)+VLOOKUP(AX$14&amp;"-imc-"&amp;$G138,Equations!$G:$I,3,0)*(1/$Q138)))</f>
        <v/>
      </c>
      <c r="AY138" s="10" t="str">
        <f>IF($AB138="","",IF(OR($V138&lt;2.7,$V138&gt;90),"Age OOR",AX138-1.6449*VLOOKUP(AX$14&amp;"-rse-"&amp;$G138,Equations!$G:$I,3,0)))</f>
        <v/>
      </c>
      <c r="AZ138" s="10" t="str">
        <f>IF($AB138="","",IF(OR($V138&lt;2.7,$V138&gt;90),"Age OOR",AX138+1.6449*VLOOKUP(AX$14&amp;"-rse-"&amp;$G138,Equations!$G:$I,3,0)))</f>
        <v/>
      </c>
      <c r="BA138" s="10" t="str">
        <f t="shared" si="40"/>
        <v/>
      </c>
      <c r="BB138" s="10" t="str">
        <f>IF($AB138="","",IF(OR($V138&lt;2.7,$V138&gt;90),"Age OOR",($AB138-AX138)/VLOOKUP(AX$14&amp;"-rse-"&amp;$G138,Equations!$G:$I,3,0)))</f>
        <v/>
      </c>
      <c r="BC138" s="10" t="str">
        <f>IF($AC138="","",IF(OR($V138&lt;2.7,$V138&gt;90),"Age OOR",VLOOKUP(BC$14&amp;"-int-"&amp;$H138,Equations!$G:$I,3,0)+VLOOKUP(BC$14&amp;"-sexo-"&amp;$H138,Equations!$G:$I,3,0)*$U138+VLOOKUP(BC$14&amp;"-edad-"&amp;$H138,Equations!$G:$I,3,0)*$V138+VLOOKUP(BC$14&amp;"-est-"&amp;$H138,Equations!$G:$I,3,0)*(1/$W138)+VLOOKUP(BC$14&amp;"-imc-"&amp;$H138,Equations!$G:$I,3,0)*(1/$Q138)))</f>
        <v/>
      </c>
      <c r="BD138" s="10" t="str">
        <f>IF($AC138="","",IF(OR($V138&lt;2.7,$V138&gt;90),"Age OOR",BC138-1.6449*VLOOKUP(BC$14&amp;"-rse-"&amp;$H138,Equations!$G:$I,3,0)))</f>
        <v/>
      </c>
      <c r="BE138" s="10" t="str">
        <f>IF($AC138="","",IF(OR($V138&lt;2.7,$V138&gt;90),"Age OOR",BC138+1.6449*VLOOKUP(BC$14&amp;"-rse-"&amp;$H138,Equations!$G:$I,3,0)))</f>
        <v/>
      </c>
      <c r="BF138" s="10" t="str">
        <f t="shared" si="41"/>
        <v/>
      </c>
      <c r="BG138" s="10" t="str">
        <f>IF($AC138="","",IF(OR($V138&lt;2.7,$V138&gt;90),"Age OOR",($AC138-BC138)/VLOOKUP(BC$14&amp;"-rse-"&amp;$H138,Equations!$G:$I,3,0)))</f>
        <v/>
      </c>
      <c r="BH138" s="10" t="str">
        <f>IF($AD138="","",IF(OR($V138&lt;2.7,$V138&gt;90),"Age OOR",VLOOKUP(BH$14&amp;"-int-"&amp;$I138,Equations!$G:$I,3,0)+VLOOKUP(BH$14&amp;"-sexo-"&amp;$I138,Equations!$G:$I,3,0)*$U138+VLOOKUP(BH$14&amp;"-edad-"&amp;$I138,Equations!$G:$I,3,0)*$V138+VLOOKUP(BH$14&amp;"-est-"&amp;$I138,Equations!$G:$I,3,0)*(1/$W138)+VLOOKUP(BH$14&amp;"-imc-"&amp;$I138,Equations!$G:$I,3,0)*(1/$Q138)))</f>
        <v/>
      </c>
      <c r="BI138" s="10" t="str">
        <f>IF($AD138="","",IF(OR($V138&lt;2.7,$V138&gt;90),"Age OOR",BH138-1.6449*VLOOKUP(BH$14&amp;"-rse-"&amp;$I138,Equations!$G:$I,3,0)))</f>
        <v/>
      </c>
      <c r="BJ138" s="10" t="str">
        <f>IF($AD138="","",IF(OR($V138&lt;2.7,$V138&gt;90),"Age OOR",BH138+1.6449*VLOOKUP(BH$14&amp;"-rse-"&amp;$I138,Equations!$G:$I,3,0)))</f>
        <v/>
      </c>
      <c r="BK138" s="10" t="str">
        <f t="shared" si="42"/>
        <v/>
      </c>
      <c r="BL138" s="10" t="str">
        <f>IF($AD138="","",IF(OR($V138&lt;2.7,$V138&gt;90),"Age OOR",($AD138-BH138)/VLOOKUP(BH$14&amp;"-rse-"&amp;$I138,Equations!$G:$I,3,0)))</f>
        <v/>
      </c>
      <c r="BM138" s="10" t="str">
        <f>IF($AE138="","",IF(OR($V138&lt;2.7,$V138&gt;90),"Age OOR",VLOOKUP(BM$14&amp;"-int-"&amp;$J138,Equations!$G:$I,3,0)+VLOOKUP(BM$14&amp;"-sexo-"&amp;$J138,Equations!$G:$I,3,0)*$U138+VLOOKUP(BM$14&amp;"-edad-"&amp;$J138,Equations!$G:$I,3,0)*$V138+VLOOKUP(BM$14&amp;"-est-"&amp;$J138,Equations!$G:$I,3,0)*(1/$W138)+VLOOKUP(BM$14&amp;"-imc-"&amp;$J138,Equations!$G:$I,3,0)*(1/$Q138)))</f>
        <v/>
      </c>
      <c r="BN138" s="10" t="str">
        <f>IF($AE138="","",IF(OR($V138&lt;2.7,$V138&gt;90),"Age OOR",BM138-1.6449*VLOOKUP(BM$14&amp;"-rse-"&amp;$J138,Equations!$G:$I,3,0)))</f>
        <v/>
      </c>
      <c r="BO138" s="10" t="str">
        <f>IF($AE138="","",IF(OR($V138&lt;2.7,$V138&gt;90),"Age OOR",BM138+1.6449*VLOOKUP(BM$14&amp;"-rse-"&amp;$J138,Equations!$G:$I,3,0)))</f>
        <v/>
      </c>
      <c r="BP138" s="10" t="str">
        <f t="shared" si="43"/>
        <v/>
      </c>
      <c r="BQ138" s="10" t="str">
        <f>IF($AE138="","",IF(OR($V138&lt;2.7,$V138&gt;90),"Age OOR",($AE138-BM138)/VLOOKUP(BM$14&amp;"-rse-"&amp;$J138,Equations!$G:$I,3,0)))</f>
        <v/>
      </c>
      <c r="BR138" s="10" t="str">
        <f>IF($AF138="","",IF(OR($V138&lt;2.7,$V138&gt;90),"Age OOR",VLOOKUP(BR$14&amp;"-int-"&amp;$K138,Equations!$G:$I,3,0)+VLOOKUP(BR$14&amp;"-sexo-"&amp;$K138,Equations!$G:$I,3,0)*$U138+VLOOKUP(BR$14&amp;"-edad-"&amp;$K138,Equations!$G:$I,3,0)*$V138+VLOOKUP(BR$14&amp;"-est-"&amp;$K138,Equations!$G:$I,3,0)*(1/$W138)+VLOOKUP(BR$14&amp;"-imc-"&amp;$K138,Equations!$G:$I,3,0)*(1/$Q138)))</f>
        <v/>
      </c>
      <c r="BS138" s="10" t="str">
        <f>IF($AF138="","",IF(OR($V138&lt;2.7,$V138&gt;90),"Age OOR",BR138-1.6449*VLOOKUP(BR$14&amp;"-rse-"&amp;$K138,Equations!$G:$I,3,0)))</f>
        <v/>
      </c>
      <c r="BT138" s="10" t="str">
        <f>IF($AF138="","",IF(OR($V138&lt;2.7,$V138&gt;90),"Age OOR",BR138+1.6449*VLOOKUP(BR$14&amp;"-rse-"&amp;$K138,Equations!$G:$I,3,0)))</f>
        <v/>
      </c>
      <c r="BU138" s="10" t="str">
        <f t="shared" si="44"/>
        <v/>
      </c>
      <c r="BV138" s="10" t="str">
        <f>IF($AF138="","",IF(OR($V138&lt;2.7,$V138&gt;90),"Age OOR",($AF138-BR138)/VLOOKUP(BR$14&amp;"-rse-"&amp;$K138,Equations!$G:$I,3,0)))</f>
        <v/>
      </c>
      <c r="BW138" s="10" t="str">
        <f>IF($AG138="","",IF(OR($V138&lt;2.7,$V138&gt;90),"Age OOR",VLOOKUP(BW$14&amp;"-int-"&amp;$L138,Equations!$G:$I,3,0)+VLOOKUP(BW$14&amp;"-sexo-"&amp;$L138,Equations!$G:$I,3,0)*$U138+VLOOKUP(BW$14&amp;"-edad-"&amp;$L138,Equations!$G:$I,3,0)*$V138+VLOOKUP(BW$14&amp;"-est-"&amp;$L138,Equations!$G:$I,3,0)*(1/$W138)+VLOOKUP(BW$14&amp;"-imc-"&amp;$L138,Equations!$G:$I,3,0)*(1/$Q138)))</f>
        <v/>
      </c>
      <c r="BX138" s="10" t="str">
        <f>IF($AG138="","",IF(OR($V138&lt;2.7,$V138&gt;90),"Age OOR",BW138-1.6449*VLOOKUP(BW$14&amp;"-rse-"&amp;$L138,Equations!$G:$I,3,0)))</f>
        <v/>
      </c>
      <c r="BY138" s="10" t="str">
        <f>IF($AG138="","",IF(OR($V138&lt;2.7,$V138&gt;90),"Age OOR",BW138+1.6449*VLOOKUP(BW$14&amp;"-rse-"&amp;$L138,Equations!$G:$I,3,0)))</f>
        <v/>
      </c>
      <c r="BZ138" s="10" t="str">
        <f t="shared" si="45"/>
        <v/>
      </c>
      <c r="CA138" s="10" t="str">
        <f>IF($AG138="","",IF(OR($V138&lt;2.7,$V138&gt;90),"Age OOR",($AG138-BW138)/VLOOKUP(BW$14&amp;"-rse-"&amp;$L138,Equations!$G:$I,3,0)))</f>
        <v/>
      </c>
      <c r="CB138" s="10" t="str">
        <f>IF($AH138="","",IF(OR($V138&lt;2.7,$V138&gt;90),"Age OOR",VLOOKUP(CB$14&amp;"-int-"&amp;$M138,Equations!$G:$I,3,0)+VLOOKUP(CB$14&amp;"-sexo-"&amp;$M138,Equations!$G:$I,3,0)*$U138+VLOOKUP(CB$14&amp;"-edad-"&amp;$M138,Equations!$G:$I,3,0)*$V138+VLOOKUP(CB$14&amp;"-est-"&amp;$M138,Equations!$G:$I,3,0)*(1/$W138)+VLOOKUP(CB$14&amp;"-imc-"&amp;$M138,Equations!$G:$I,3,0)*(1/$Q138)))</f>
        <v/>
      </c>
      <c r="CC138" s="10" t="str">
        <f>IF($AH138="","",IF(OR($V138&lt;2.7,$V138&gt;90),"Age OOR",CB138-1.6449*VLOOKUP(CB$14&amp;"-rse-"&amp;$M138,Equations!$G:$I,3,0)))</f>
        <v/>
      </c>
      <c r="CD138" s="10" t="str">
        <f>IF($AH138="","",IF(OR($V138&lt;2.7,$V138&gt;90),"Age OOR",CB138+1.6449*VLOOKUP(CB$14&amp;"-rse-"&amp;$M138,Equations!$G:$I,3,0)))</f>
        <v/>
      </c>
      <c r="CE138" s="10" t="str">
        <f t="shared" si="46"/>
        <v/>
      </c>
      <c r="CF138" s="10" t="str">
        <f>IF($AH138="","",IF(OR($V138&lt;2.7,$V138&gt;90),"Age OOR",($AH138-CB138)/VLOOKUP(CB$14&amp;"-rse-"&amp;$M138,Equations!$G:$I,3,0)))</f>
        <v/>
      </c>
      <c r="CG138" s="10" t="str">
        <f>IF($AI138="","",IF(OR($V138&lt;2.7,$V138&gt;90),"Age OOR",VLOOKUP(CG$14&amp;"-int-"&amp;$N138,Equations!$G:$I,3,0)+VLOOKUP(CG$14&amp;"-sexo-"&amp;$N138,Equations!$G:$I,3,0)*$U138+VLOOKUP(CG$14&amp;"-edad-"&amp;$N138,Equations!$G:$I,3,0)*$V138+VLOOKUP(CG$14&amp;"-est-"&amp;$N138,Equations!$G:$I,3,0)*(1/$W138)+VLOOKUP(CG$14&amp;"-imc-"&amp;$N138,Equations!$G:$I,3,0)*(1/$Q138)))</f>
        <v/>
      </c>
      <c r="CH138" s="10" t="str">
        <f>IF($AI138="","",IF(OR($V138&lt;2.7,$V138&gt;90),"Age OOR",CG138-1.6449*VLOOKUP(CG$14&amp;"-rse-"&amp;$N138,Equations!$G:$I,3,0)))</f>
        <v/>
      </c>
      <c r="CI138" s="10" t="str">
        <f>IF($AI138="","",IF(OR($V138&lt;2.7,$V138&gt;90),"Age OOR",CG138+1.6449*VLOOKUP(CG$14&amp;"-rse-"&amp;$N138,Equations!$G:$I,3,0)))</f>
        <v/>
      </c>
      <c r="CJ138" s="10" t="str">
        <f t="shared" si="47"/>
        <v/>
      </c>
      <c r="CK138" s="10" t="str">
        <f>IF($AI138="","",IF(OR($V138&lt;2.7,$V138&gt;90),"Age OOR",($AI138-CG138)/VLOOKUP(CG$14&amp;"-rse-"&amp;$N138,Equations!$G:$I,3,0)))</f>
        <v/>
      </c>
      <c r="CL138" s="10" t="str">
        <f>IF($AJ138="","",IF(OR($V138&lt;2.7,$V138&gt;90),"Age OOR",VLOOKUP(CL$14&amp;"-int-"&amp;$O138,Equations!$G:$I,3,0)+VLOOKUP(CL$14&amp;"-sexo-"&amp;$O138,Equations!$G:$I,3,0)*$U138+VLOOKUP(CL$14&amp;"-edad-"&amp;$O138,Equations!$G:$I,3,0)*$V138+VLOOKUP(CL$14&amp;"-est-"&amp;$O138,Equations!$G:$I,3,0)*(1/$W138)+VLOOKUP(CL$14&amp;"-imc-"&amp;$O138,Equations!$G:$I,3,0)*(1/$Q138)))</f>
        <v/>
      </c>
      <c r="CM138" s="10" t="str">
        <f>IF($AJ138="","",IF(OR($V138&lt;2.7,$V138&gt;90),"Age OOR",CL138-1.6449*VLOOKUP(CL$14&amp;"-rse-"&amp;$O138,Equations!$G:$I,3,0)))</f>
        <v/>
      </c>
      <c r="CN138" s="10" t="str">
        <f>IF($AJ138="","",IF(OR($V138&lt;2.7,$V138&gt;90),"Age OOR",CL138+1.6449*VLOOKUP(CL$14&amp;"-rse-"&amp;$O138,Equations!$G:$I,3,0)))</f>
        <v/>
      </c>
      <c r="CO138" s="10" t="str">
        <f t="shared" si="48"/>
        <v/>
      </c>
      <c r="CP138" s="10" t="str">
        <f>IF($AJ138="","",IF(OR($V138&lt;2.7,$V138&gt;90),"Age OOR",($AJ138-CL138)/VLOOKUP(CL$14&amp;"-rse-"&amp;$O138,Equations!$G:$I,3,0)))</f>
        <v/>
      </c>
      <c r="CQ138" s="10" t="str">
        <f>IF($AK138="","",IF(OR($V138&lt;2.7,$V138&gt;90),"Age OOR",EXP(VLOOKUP(CQ$14&amp;"-int-"&amp;$P138,Equations!$G:$I,3,0)+VLOOKUP(CQ$14&amp;"-sexo-"&amp;$P138,Equations!$G:$I,3,0)*$U138+VLOOKUP(CQ$14&amp;"-edad-"&amp;$P138,Equations!$G:$I,3,0)*$V138+VLOOKUP(CQ$14&amp;"-est-"&amp;$P138,Equations!$G:$I,3,0)*(1/$W138)+VLOOKUP(CQ$14&amp;"-imc-"&amp;$P138,Equations!$G:$I,3,0)*(1/$Q138))))</f>
        <v/>
      </c>
      <c r="CR138" s="10" t="str">
        <f>IF($AK138="","",IF(OR($V138&lt;2.7,$V138&gt;90),"Age OOR",EXP(LN(CQ138)-1.6449*VLOOKUP(CQ$14&amp;"-rse-"&amp;$P138,Equations!$G:$I,3,0))))</f>
        <v/>
      </c>
      <c r="CS138" s="10" t="str">
        <f>IF($AK138="","",IF(OR($V138&lt;2.7,$V138&gt;90),"Age OOR",EXP(LN(CQ138)+1.6449*VLOOKUP(CQ$14&amp;"-rse-"&amp;$P138,Equations!$G:$I,3,0))))</f>
        <v/>
      </c>
      <c r="CT138" s="10" t="str">
        <f t="shared" si="49"/>
        <v/>
      </c>
      <c r="CU138" s="10" t="str">
        <f>IF($AK138="","",IF(OR($V138&lt;2.7,$V138&gt;90),"Age OOR",(LN($AK138)-LN(CQ138))/VLOOKUP(CQ$14&amp;"-rse-"&amp;$P138,Equations!$G:$I,3,0)))</f>
        <v/>
      </c>
      <c r="CV138" s="47"/>
    </row>
    <row r="139" spans="5:100" x14ac:dyDescent="0.2">
      <c r="E139" s="23" t="str">
        <f t="shared" si="25"/>
        <v>Age out of range</v>
      </c>
      <c r="F139" s="23" t="str">
        <f t="shared" si="26"/>
        <v>Age out of range</v>
      </c>
      <c r="G139" s="23" t="str">
        <f t="shared" si="27"/>
        <v>Age out of range</v>
      </c>
      <c r="H139" s="23" t="str">
        <f t="shared" si="28"/>
        <v>Age out of range</v>
      </c>
      <c r="I139" s="23" t="str">
        <f t="shared" si="29"/>
        <v>Age out of range</v>
      </c>
      <c r="J139" s="23" t="str">
        <f t="shared" si="30"/>
        <v>Age out of range</v>
      </c>
      <c r="K139" s="23" t="str">
        <f t="shared" si="31"/>
        <v>Age out of range</v>
      </c>
      <c r="L139" s="23" t="str">
        <f t="shared" si="32"/>
        <v>Age out of range</v>
      </c>
      <c r="M139" s="23" t="str">
        <f t="shared" si="33"/>
        <v>Age out of range</v>
      </c>
      <c r="N139" s="23" t="str">
        <f t="shared" si="34"/>
        <v>Age out of range</v>
      </c>
      <c r="O139" s="23" t="str">
        <f t="shared" si="35"/>
        <v>Age out of range</v>
      </c>
      <c r="P139" s="23" t="str">
        <f t="shared" si="36"/>
        <v>Age out of range</v>
      </c>
      <c r="Q139" s="23" t="e">
        <f t="shared" si="37"/>
        <v>#DIV/0!</v>
      </c>
      <c r="R139" s="17"/>
      <c r="S139" s="23">
        <v>123</v>
      </c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7"/>
      <c r="AM139" s="47"/>
      <c r="AN139" s="10" t="str">
        <f>IF($Z139="","",IF(OR($V139&lt;2.7,$V139&gt;90),"Age OOR",VLOOKUP(AN$14&amp;"-int-"&amp;$E139,Equations!$G:$I,3,0)+VLOOKUP(AN$14&amp;"-sexo-"&amp;$E139,Equations!$G:$I,3,0)*$U139+VLOOKUP(AN$14&amp;"-edad-"&amp;$E139,Equations!$G:$I,3,0)*$V139+VLOOKUP(AN$14&amp;"-est-"&amp;$E139,Equations!$G:$I,3,0)*(1/$W139)+VLOOKUP(AN$14&amp;"-imc-"&amp;$E139,Equations!$G:$I,3,0)*(1/$Q139)))</f>
        <v/>
      </c>
      <c r="AO139" s="10" t="str">
        <f>IF($Z139="","",IF(OR($V139&lt;2.7,$V139&gt;90),"Age OOR",AN139-1.6449*VLOOKUP(AN$14&amp;"-rse-"&amp;$E139,Equations!$G:$I,3,0)))</f>
        <v/>
      </c>
      <c r="AP139" s="10" t="str">
        <f>IF($Z139="","",IF(OR($V139&lt;2.7,$V139&gt;90),"Age OOR",AN139+1.6449*VLOOKUP(AN$14&amp;"-rse-"&amp;$E139,Equations!$G:$I,3,0)))</f>
        <v/>
      </c>
      <c r="AQ139" s="10" t="str">
        <f t="shared" si="38"/>
        <v/>
      </c>
      <c r="AR139" s="10" t="str">
        <f>IF($Z139="","",IF(OR($V139&lt;2.7,$V139&gt;90),"Age OOR",($Z139-AN139)/VLOOKUP(AN$14&amp;"-rse-"&amp;$E139,Equations!$G:$I,3,0)))</f>
        <v/>
      </c>
      <c r="AS139" s="10" t="str">
        <f>IF($AA139="","",IF(OR($V139&lt;2.7,$V139&gt;90),"Age OOR",VLOOKUP(AS$14&amp;"-int-"&amp;$F139,Equations!$G:$I,3,0)+VLOOKUP(AS$14&amp;"-sexo-"&amp;$F139,Equations!$G:$I,3,0)*$U139+VLOOKUP(AS$14&amp;"-edad-"&amp;$F139,Equations!$G:$I,3,0)*$V139+VLOOKUP(AS$14&amp;"-est-"&amp;$F139,Equations!$G:$I,3,0)*(1/$W139)+VLOOKUP(AS$14&amp;"-imc-"&amp;$F139,Equations!$G:$I,3,0)*(1/$Q139)))</f>
        <v/>
      </c>
      <c r="AT139" s="10" t="str">
        <f>IF($AA139="","",IF(OR($V139&lt;2.7,$V139&gt;90),"Age OOR",AS139-1.6449*VLOOKUP(AS$14&amp;"-rse-"&amp;$F139,Equations!$G:$I,3,0)))</f>
        <v/>
      </c>
      <c r="AU139" s="10" t="str">
        <f>IF($AA139="","",IF(OR($V139&lt;2.7,$V139&gt;90),"Age OOR",AS139+1.6449*VLOOKUP(AS$14&amp;"-rse-"&amp;$F139,Equations!$G:$I,3,0)))</f>
        <v/>
      </c>
      <c r="AV139" s="10" t="str">
        <f t="shared" si="39"/>
        <v/>
      </c>
      <c r="AW139" s="10" t="str">
        <f>IF($AA139="","",IF(OR($V139&lt;2.7,$V139&gt;90),"Age OOR",($AA139-AS139)/VLOOKUP(AS$14&amp;"-rse-"&amp;$F139,Equations!$G:$I,3,0)))</f>
        <v/>
      </c>
      <c r="AX139" s="10" t="str">
        <f>IF($AB139="","",IF(OR($V139&lt;2.7,$V139&gt;90),"Age OOR",VLOOKUP(AX$14&amp;"-int-"&amp;$G139,Equations!$G:$I,3,0)+VLOOKUP(AX$14&amp;"-sexo-"&amp;$G139,Equations!$G:$I,3,0)*$U139+VLOOKUP(AX$14&amp;"-edad-"&amp;$G139,Equations!$G:$I,3,0)*$V139+VLOOKUP(AX$14&amp;"-est-"&amp;$G139,Equations!$G:$I,3,0)*(1/$W139)+VLOOKUP(AX$14&amp;"-imc-"&amp;$G139,Equations!$G:$I,3,0)*(1/$Q139)))</f>
        <v/>
      </c>
      <c r="AY139" s="10" t="str">
        <f>IF($AB139="","",IF(OR($V139&lt;2.7,$V139&gt;90),"Age OOR",AX139-1.6449*VLOOKUP(AX$14&amp;"-rse-"&amp;$G139,Equations!$G:$I,3,0)))</f>
        <v/>
      </c>
      <c r="AZ139" s="10" t="str">
        <f>IF($AB139="","",IF(OR($V139&lt;2.7,$V139&gt;90),"Age OOR",AX139+1.6449*VLOOKUP(AX$14&amp;"-rse-"&amp;$G139,Equations!$G:$I,3,0)))</f>
        <v/>
      </c>
      <c r="BA139" s="10" t="str">
        <f t="shared" si="40"/>
        <v/>
      </c>
      <c r="BB139" s="10" t="str">
        <f>IF($AB139="","",IF(OR($V139&lt;2.7,$V139&gt;90),"Age OOR",($AB139-AX139)/VLOOKUP(AX$14&amp;"-rse-"&amp;$G139,Equations!$G:$I,3,0)))</f>
        <v/>
      </c>
      <c r="BC139" s="10" t="str">
        <f>IF($AC139="","",IF(OR($V139&lt;2.7,$V139&gt;90),"Age OOR",VLOOKUP(BC$14&amp;"-int-"&amp;$H139,Equations!$G:$I,3,0)+VLOOKUP(BC$14&amp;"-sexo-"&amp;$H139,Equations!$G:$I,3,0)*$U139+VLOOKUP(BC$14&amp;"-edad-"&amp;$H139,Equations!$G:$I,3,0)*$V139+VLOOKUP(BC$14&amp;"-est-"&amp;$H139,Equations!$G:$I,3,0)*(1/$W139)+VLOOKUP(BC$14&amp;"-imc-"&amp;$H139,Equations!$G:$I,3,0)*(1/$Q139)))</f>
        <v/>
      </c>
      <c r="BD139" s="10" t="str">
        <f>IF($AC139="","",IF(OR($V139&lt;2.7,$V139&gt;90),"Age OOR",BC139-1.6449*VLOOKUP(BC$14&amp;"-rse-"&amp;$H139,Equations!$G:$I,3,0)))</f>
        <v/>
      </c>
      <c r="BE139" s="10" t="str">
        <f>IF($AC139="","",IF(OR($V139&lt;2.7,$V139&gt;90),"Age OOR",BC139+1.6449*VLOOKUP(BC$14&amp;"-rse-"&amp;$H139,Equations!$G:$I,3,0)))</f>
        <v/>
      </c>
      <c r="BF139" s="10" t="str">
        <f t="shared" si="41"/>
        <v/>
      </c>
      <c r="BG139" s="10" t="str">
        <f>IF($AC139="","",IF(OR($V139&lt;2.7,$V139&gt;90),"Age OOR",($AC139-BC139)/VLOOKUP(BC$14&amp;"-rse-"&amp;$H139,Equations!$G:$I,3,0)))</f>
        <v/>
      </c>
      <c r="BH139" s="10" t="str">
        <f>IF($AD139="","",IF(OR($V139&lt;2.7,$V139&gt;90),"Age OOR",VLOOKUP(BH$14&amp;"-int-"&amp;$I139,Equations!$G:$I,3,0)+VLOOKUP(BH$14&amp;"-sexo-"&amp;$I139,Equations!$G:$I,3,0)*$U139+VLOOKUP(BH$14&amp;"-edad-"&amp;$I139,Equations!$G:$I,3,0)*$V139+VLOOKUP(BH$14&amp;"-est-"&amp;$I139,Equations!$G:$I,3,0)*(1/$W139)+VLOOKUP(BH$14&amp;"-imc-"&amp;$I139,Equations!$G:$I,3,0)*(1/$Q139)))</f>
        <v/>
      </c>
      <c r="BI139" s="10" t="str">
        <f>IF($AD139="","",IF(OR($V139&lt;2.7,$V139&gt;90),"Age OOR",BH139-1.6449*VLOOKUP(BH$14&amp;"-rse-"&amp;$I139,Equations!$G:$I,3,0)))</f>
        <v/>
      </c>
      <c r="BJ139" s="10" t="str">
        <f>IF($AD139="","",IF(OR($V139&lt;2.7,$V139&gt;90),"Age OOR",BH139+1.6449*VLOOKUP(BH$14&amp;"-rse-"&amp;$I139,Equations!$G:$I,3,0)))</f>
        <v/>
      </c>
      <c r="BK139" s="10" t="str">
        <f t="shared" si="42"/>
        <v/>
      </c>
      <c r="BL139" s="10" t="str">
        <f>IF($AD139="","",IF(OR($V139&lt;2.7,$V139&gt;90),"Age OOR",($AD139-BH139)/VLOOKUP(BH$14&amp;"-rse-"&amp;$I139,Equations!$G:$I,3,0)))</f>
        <v/>
      </c>
      <c r="BM139" s="10" t="str">
        <f>IF($AE139="","",IF(OR($V139&lt;2.7,$V139&gt;90),"Age OOR",VLOOKUP(BM$14&amp;"-int-"&amp;$J139,Equations!$G:$I,3,0)+VLOOKUP(BM$14&amp;"-sexo-"&amp;$J139,Equations!$G:$I,3,0)*$U139+VLOOKUP(BM$14&amp;"-edad-"&amp;$J139,Equations!$G:$I,3,0)*$V139+VLOOKUP(BM$14&amp;"-est-"&amp;$J139,Equations!$G:$I,3,0)*(1/$W139)+VLOOKUP(BM$14&amp;"-imc-"&amp;$J139,Equations!$G:$I,3,0)*(1/$Q139)))</f>
        <v/>
      </c>
      <c r="BN139" s="10" t="str">
        <f>IF($AE139="","",IF(OR($V139&lt;2.7,$V139&gt;90),"Age OOR",BM139-1.6449*VLOOKUP(BM$14&amp;"-rse-"&amp;$J139,Equations!$G:$I,3,0)))</f>
        <v/>
      </c>
      <c r="BO139" s="10" t="str">
        <f>IF($AE139="","",IF(OR($V139&lt;2.7,$V139&gt;90),"Age OOR",BM139+1.6449*VLOOKUP(BM$14&amp;"-rse-"&amp;$J139,Equations!$G:$I,3,0)))</f>
        <v/>
      </c>
      <c r="BP139" s="10" t="str">
        <f t="shared" si="43"/>
        <v/>
      </c>
      <c r="BQ139" s="10" t="str">
        <f>IF($AE139="","",IF(OR($V139&lt;2.7,$V139&gt;90),"Age OOR",($AE139-BM139)/VLOOKUP(BM$14&amp;"-rse-"&amp;$J139,Equations!$G:$I,3,0)))</f>
        <v/>
      </c>
      <c r="BR139" s="10" t="str">
        <f>IF($AF139="","",IF(OR($V139&lt;2.7,$V139&gt;90),"Age OOR",VLOOKUP(BR$14&amp;"-int-"&amp;$K139,Equations!$G:$I,3,0)+VLOOKUP(BR$14&amp;"-sexo-"&amp;$K139,Equations!$G:$I,3,0)*$U139+VLOOKUP(BR$14&amp;"-edad-"&amp;$K139,Equations!$G:$I,3,0)*$V139+VLOOKUP(BR$14&amp;"-est-"&amp;$K139,Equations!$G:$I,3,0)*(1/$W139)+VLOOKUP(BR$14&amp;"-imc-"&amp;$K139,Equations!$G:$I,3,0)*(1/$Q139)))</f>
        <v/>
      </c>
      <c r="BS139" s="10" t="str">
        <f>IF($AF139="","",IF(OR($V139&lt;2.7,$V139&gt;90),"Age OOR",BR139-1.6449*VLOOKUP(BR$14&amp;"-rse-"&amp;$K139,Equations!$G:$I,3,0)))</f>
        <v/>
      </c>
      <c r="BT139" s="10" t="str">
        <f>IF($AF139="","",IF(OR($V139&lt;2.7,$V139&gt;90),"Age OOR",BR139+1.6449*VLOOKUP(BR$14&amp;"-rse-"&amp;$K139,Equations!$G:$I,3,0)))</f>
        <v/>
      </c>
      <c r="BU139" s="10" t="str">
        <f t="shared" si="44"/>
        <v/>
      </c>
      <c r="BV139" s="10" t="str">
        <f>IF($AF139="","",IF(OR($V139&lt;2.7,$V139&gt;90),"Age OOR",($AF139-BR139)/VLOOKUP(BR$14&amp;"-rse-"&amp;$K139,Equations!$G:$I,3,0)))</f>
        <v/>
      </c>
      <c r="BW139" s="10" t="str">
        <f>IF($AG139="","",IF(OR($V139&lt;2.7,$V139&gt;90),"Age OOR",VLOOKUP(BW$14&amp;"-int-"&amp;$L139,Equations!$G:$I,3,0)+VLOOKUP(BW$14&amp;"-sexo-"&amp;$L139,Equations!$G:$I,3,0)*$U139+VLOOKUP(BW$14&amp;"-edad-"&amp;$L139,Equations!$G:$I,3,0)*$V139+VLOOKUP(BW$14&amp;"-est-"&amp;$L139,Equations!$G:$I,3,0)*(1/$W139)+VLOOKUP(BW$14&amp;"-imc-"&amp;$L139,Equations!$G:$I,3,0)*(1/$Q139)))</f>
        <v/>
      </c>
      <c r="BX139" s="10" t="str">
        <f>IF($AG139="","",IF(OR($V139&lt;2.7,$V139&gt;90),"Age OOR",BW139-1.6449*VLOOKUP(BW$14&amp;"-rse-"&amp;$L139,Equations!$G:$I,3,0)))</f>
        <v/>
      </c>
      <c r="BY139" s="10" t="str">
        <f>IF($AG139="","",IF(OR($V139&lt;2.7,$V139&gt;90),"Age OOR",BW139+1.6449*VLOOKUP(BW$14&amp;"-rse-"&amp;$L139,Equations!$G:$I,3,0)))</f>
        <v/>
      </c>
      <c r="BZ139" s="10" t="str">
        <f t="shared" si="45"/>
        <v/>
      </c>
      <c r="CA139" s="10" t="str">
        <f>IF($AG139="","",IF(OR($V139&lt;2.7,$V139&gt;90),"Age OOR",($AG139-BW139)/VLOOKUP(BW$14&amp;"-rse-"&amp;$L139,Equations!$G:$I,3,0)))</f>
        <v/>
      </c>
      <c r="CB139" s="10" t="str">
        <f>IF($AH139="","",IF(OR($V139&lt;2.7,$V139&gt;90),"Age OOR",VLOOKUP(CB$14&amp;"-int-"&amp;$M139,Equations!$G:$I,3,0)+VLOOKUP(CB$14&amp;"-sexo-"&amp;$M139,Equations!$G:$I,3,0)*$U139+VLOOKUP(CB$14&amp;"-edad-"&amp;$M139,Equations!$G:$I,3,0)*$V139+VLOOKUP(CB$14&amp;"-est-"&amp;$M139,Equations!$G:$I,3,0)*(1/$W139)+VLOOKUP(CB$14&amp;"-imc-"&amp;$M139,Equations!$G:$I,3,0)*(1/$Q139)))</f>
        <v/>
      </c>
      <c r="CC139" s="10" t="str">
        <f>IF($AH139="","",IF(OR($V139&lt;2.7,$V139&gt;90),"Age OOR",CB139-1.6449*VLOOKUP(CB$14&amp;"-rse-"&amp;$M139,Equations!$G:$I,3,0)))</f>
        <v/>
      </c>
      <c r="CD139" s="10" t="str">
        <f>IF($AH139="","",IF(OR($V139&lt;2.7,$V139&gt;90),"Age OOR",CB139+1.6449*VLOOKUP(CB$14&amp;"-rse-"&amp;$M139,Equations!$G:$I,3,0)))</f>
        <v/>
      </c>
      <c r="CE139" s="10" t="str">
        <f t="shared" si="46"/>
        <v/>
      </c>
      <c r="CF139" s="10" t="str">
        <f>IF($AH139="","",IF(OR($V139&lt;2.7,$V139&gt;90),"Age OOR",($AH139-CB139)/VLOOKUP(CB$14&amp;"-rse-"&amp;$M139,Equations!$G:$I,3,0)))</f>
        <v/>
      </c>
      <c r="CG139" s="10" t="str">
        <f>IF($AI139="","",IF(OR($V139&lt;2.7,$V139&gt;90),"Age OOR",VLOOKUP(CG$14&amp;"-int-"&amp;$N139,Equations!$G:$I,3,0)+VLOOKUP(CG$14&amp;"-sexo-"&amp;$N139,Equations!$G:$I,3,0)*$U139+VLOOKUP(CG$14&amp;"-edad-"&amp;$N139,Equations!$G:$I,3,0)*$V139+VLOOKUP(CG$14&amp;"-est-"&amp;$N139,Equations!$G:$I,3,0)*(1/$W139)+VLOOKUP(CG$14&amp;"-imc-"&amp;$N139,Equations!$G:$I,3,0)*(1/$Q139)))</f>
        <v/>
      </c>
      <c r="CH139" s="10" t="str">
        <f>IF($AI139="","",IF(OR($V139&lt;2.7,$V139&gt;90),"Age OOR",CG139-1.6449*VLOOKUP(CG$14&amp;"-rse-"&amp;$N139,Equations!$G:$I,3,0)))</f>
        <v/>
      </c>
      <c r="CI139" s="10" t="str">
        <f>IF($AI139="","",IF(OR($V139&lt;2.7,$V139&gt;90),"Age OOR",CG139+1.6449*VLOOKUP(CG$14&amp;"-rse-"&amp;$N139,Equations!$G:$I,3,0)))</f>
        <v/>
      </c>
      <c r="CJ139" s="10" t="str">
        <f t="shared" si="47"/>
        <v/>
      </c>
      <c r="CK139" s="10" t="str">
        <f>IF($AI139="","",IF(OR($V139&lt;2.7,$V139&gt;90),"Age OOR",($AI139-CG139)/VLOOKUP(CG$14&amp;"-rse-"&amp;$N139,Equations!$G:$I,3,0)))</f>
        <v/>
      </c>
      <c r="CL139" s="10" t="str">
        <f>IF($AJ139="","",IF(OR($V139&lt;2.7,$V139&gt;90),"Age OOR",VLOOKUP(CL$14&amp;"-int-"&amp;$O139,Equations!$G:$I,3,0)+VLOOKUP(CL$14&amp;"-sexo-"&amp;$O139,Equations!$G:$I,3,0)*$U139+VLOOKUP(CL$14&amp;"-edad-"&amp;$O139,Equations!$G:$I,3,0)*$V139+VLOOKUP(CL$14&amp;"-est-"&amp;$O139,Equations!$G:$I,3,0)*(1/$W139)+VLOOKUP(CL$14&amp;"-imc-"&amp;$O139,Equations!$G:$I,3,0)*(1/$Q139)))</f>
        <v/>
      </c>
      <c r="CM139" s="10" t="str">
        <f>IF($AJ139="","",IF(OR($V139&lt;2.7,$V139&gt;90),"Age OOR",CL139-1.6449*VLOOKUP(CL$14&amp;"-rse-"&amp;$O139,Equations!$G:$I,3,0)))</f>
        <v/>
      </c>
      <c r="CN139" s="10" t="str">
        <f>IF($AJ139="","",IF(OR($V139&lt;2.7,$V139&gt;90),"Age OOR",CL139+1.6449*VLOOKUP(CL$14&amp;"-rse-"&amp;$O139,Equations!$G:$I,3,0)))</f>
        <v/>
      </c>
      <c r="CO139" s="10" t="str">
        <f t="shared" si="48"/>
        <v/>
      </c>
      <c r="CP139" s="10" t="str">
        <f>IF($AJ139="","",IF(OR($V139&lt;2.7,$V139&gt;90),"Age OOR",($AJ139-CL139)/VLOOKUP(CL$14&amp;"-rse-"&amp;$O139,Equations!$G:$I,3,0)))</f>
        <v/>
      </c>
      <c r="CQ139" s="10" t="str">
        <f>IF($AK139="","",IF(OR($V139&lt;2.7,$V139&gt;90),"Age OOR",EXP(VLOOKUP(CQ$14&amp;"-int-"&amp;$P139,Equations!$G:$I,3,0)+VLOOKUP(CQ$14&amp;"-sexo-"&amp;$P139,Equations!$G:$I,3,0)*$U139+VLOOKUP(CQ$14&amp;"-edad-"&amp;$P139,Equations!$G:$I,3,0)*$V139+VLOOKUP(CQ$14&amp;"-est-"&amp;$P139,Equations!$G:$I,3,0)*(1/$W139)+VLOOKUP(CQ$14&amp;"-imc-"&amp;$P139,Equations!$G:$I,3,0)*(1/$Q139))))</f>
        <v/>
      </c>
      <c r="CR139" s="10" t="str">
        <f>IF($AK139="","",IF(OR($V139&lt;2.7,$V139&gt;90),"Age OOR",EXP(LN(CQ139)-1.6449*VLOOKUP(CQ$14&amp;"-rse-"&amp;$P139,Equations!$G:$I,3,0))))</f>
        <v/>
      </c>
      <c r="CS139" s="10" t="str">
        <f>IF($AK139="","",IF(OR($V139&lt;2.7,$V139&gt;90),"Age OOR",EXP(LN(CQ139)+1.6449*VLOOKUP(CQ$14&amp;"-rse-"&amp;$P139,Equations!$G:$I,3,0))))</f>
        <v/>
      </c>
      <c r="CT139" s="10" t="str">
        <f t="shared" si="49"/>
        <v/>
      </c>
      <c r="CU139" s="10" t="str">
        <f>IF($AK139="","",IF(OR($V139&lt;2.7,$V139&gt;90),"Age OOR",(LN($AK139)-LN(CQ139))/VLOOKUP(CQ$14&amp;"-rse-"&amp;$P139,Equations!$G:$I,3,0)))</f>
        <v/>
      </c>
      <c r="CV139" s="47"/>
    </row>
    <row r="140" spans="5:100" x14ac:dyDescent="0.2">
      <c r="E140" s="23" t="str">
        <f t="shared" si="25"/>
        <v>Age out of range</v>
      </c>
      <c r="F140" s="23" t="str">
        <f t="shared" si="26"/>
        <v>Age out of range</v>
      </c>
      <c r="G140" s="23" t="str">
        <f t="shared" si="27"/>
        <v>Age out of range</v>
      </c>
      <c r="H140" s="23" t="str">
        <f t="shared" si="28"/>
        <v>Age out of range</v>
      </c>
      <c r="I140" s="23" t="str">
        <f t="shared" si="29"/>
        <v>Age out of range</v>
      </c>
      <c r="J140" s="23" t="str">
        <f t="shared" si="30"/>
        <v>Age out of range</v>
      </c>
      <c r="K140" s="23" t="str">
        <f t="shared" si="31"/>
        <v>Age out of range</v>
      </c>
      <c r="L140" s="23" t="str">
        <f t="shared" si="32"/>
        <v>Age out of range</v>
      </c>
      <c r="M140" s="23" t="str">
        <f t="shared" si="33"/>
        <v>Age out of range</v>
      </c>
      <c r="N140" s="23" t="str">
        <f t="shared" si="34"/>
        <v>Age out of range</v>
      </c>
      <c r="O140" s="23" t="str">
        <f t="shared" si="35"/>
        <v>Age out of range</v>
      </c>
      <c r="P140" s="23" t="str">
        <f t="shared" si="36"/>
        <v>Age out of range</v>
      </c>
      <c r="Q140" s="23" t="e">
        <f t="shared" si="37"/>
        <v>#DIV/0!</v>
      </c>
      <c r="R140" s="17"/>
      <c r="S140" s="23">
        <v>124</v>
      </c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7"/>
      <c r="AM140" s="47"/>
      <c r="AN140" s="10" t="str">
        <f>IF($Z140="","",IF(OR($V140&lt;2.7,$V140&gt;90),"Age OOR",VLOOKUP(AN$14&amp;"-int-"&amp;$E140,Equations!$G:$I,3,0)+VLOOKUP(AN$14&amp;"-sexo-"&amp;$E140,Equations!$G:$I,3,0)*$U140+VLOOKUP(AN$14&amp;"-edad-"&amp;$E140,Equations!$G:$I,3,0)*$V140+VLOOKUP(AN$14&amp;"-est-"&amp;$E140,Equations!$G:$I,3,0)*(1/$W140)+VLOOKUP(AN$14&amp;"-imc-"&amp;$E140,Equations!$G:$I,3,0)*(1/$Q140)))</f>
        <v/>
      </c>
      <c r="AO140" s="10" t="str">
        <f>IF($Z140="","",IF(OR($V140&lt;2.7,$V140&gt;90),"Age OOR",AN140-1.6449*VLOOKUP(AN$14&amp;"-rse-"&amp;$E140,Equations!$G:$I,3,0)))</f>
        <v/>
      </c>
      <c r="AP140" s="10" t="str">
        <f>IF($Z140="","",IF(OR($V140&lt;2.7,$V140&gt;90),"Age OOR",AN140+1.6449*VLOOKUP(AN$14&amp;"-rse-"&amp;$E140,Equations!$G:$I,3,0)))</f>
        <v/>
      </c>
      <c r="AQ140" s="10" t="str">
        <f t="shared" si="38"/>
        <v/>
      </c>
      <c r="AR140" s="10" t="str">
        <f>IF($Z140="","",IF(OR($V140&lt;2.7,$V140&gt;90),"Age OOR",($Z140-AN140)/VLOOKUP(AN$14&amp;"-rse-"&amp;$E140,Equations!$G:$I,3,0)))</f>
        <v/>
      </c>
      <c r="AS140" s="10" t="str">
        <f>IF($AA140="","",IF(OR($V140&lt;2.7,$V140&gt;90),"Age OOR",VLOOKUP(AS$14&amp;"-int-"&amp;$F140,Equations!$G:$I,3,0)+VLOOKUP(AS$14&amp;"-sexo-"&amp;$F140,Equations!$G:$I,3,0)*$U140+VLOOKUP(AS$14&amp;"-edad-"&amp;$F140,Equations!$G:$I,3,0)*$V140+VLOOKUP(AS$14&amp;"-est-"&amp;$F140,Equations!$G:$I,3,0)*(1/$W140)+VLOOKUP(AS$14&amp;"-imc-"&amp;$F140,Equations!$G:$I,3,0)*(1/$Q140)))</f>
        <v/>
      </c>
      <c r="AT140" s="10" t="str">
        <f>IF($AA140="","",IF(OR($V140&lt;2.7,$V140&gt;90),"Age OOR",AS140-1.6449*VLOOKUP(AS$14&amp;"-rse-"&amp;$F140,Equations!$G:$I,3,0)))</f>
        <v/>
      </c>
      <c r="AU140" s="10" t="str">
        <f>IF($AA140="","",IF(OR($V140&lt;2.7,$V140&gt;90),"Age OOR",AS140+1.6449*VLOOKUP(AS$14&amp;"-rse-"&amp;$F140,Equations!$G:$I,3,0)))</f>
        <v/>
      </c>
      <c r="AV140" s="10" t="str">
        <f t="shared" si="39"/>
        <v/>
      </c>
      <c r="AW140" s="10" t="str">
        <f>IF($AA140="","",IF(OR($V140&lt;2.7,$V140&gt;90),"Age OOR",($AA140-AS140)/VLOOKUP(AS$14&amp;"-rse-"&amp;$F140,Equations!$G:$I,3,0)))</f>
        <v/>
      </c>
      <c r="AX140" s="10" t="str">
        <f>IF($AB140="","",IF(OR($V140&lt;2.7,$V140&gt;90),"Age OOR",VLOOKUP(AX$14&amp;"-int-"&amp;$G140,Equations!$G:$I,3,0)+VLOOKUP(AX$14&amp;"-sexo-"&amp;$G140,Equations!$G:$I,3,0)*$U140+VLOOKUP(AX$14&amp;"-edad-"&amp;$G140,Equations!$G:$I,3,0)*$V140+VLOOKUP(AX$14&amp;"-est-"&amp;$G140,Equations!$G:$I,3,0)*(1/$W140)+VLOOKUP(AX$14&amp;"-imc-"&amp;$G140,Equations!$G:$I,3,0)*(1/$Q140)))</f>
        <v/>
      </c>
      <c r="AY140" s="10" t="str">
        <f>IF($AB140="","",IF(OR($V140&lt;2.7,$V140&gt;90),"Age OOR",AX140-1.6449*VLOOKUP(AX$14&amp;"-rse-"&amp;$G140,Equations!$G:$I,3,0)))</f>
        <v/>
      </c>
      <c r="AZ140" s="10" t="str">
        <f>IF($AB140="","",IF(OR($V140&lt;2.7,$V140&gt;90),"Age OOR",AX140+1.6449*VLOOKUP(AX$14&amp;"-rse-"&amp;$G140,Equations!$G:$I,3,0)))</f>
        <v/>
      </c>
      <c r="BA140" s="10" t="str">
        <f t="shared" si="40"/>
        <v/>
      </c>
      <c r="BB140" s="10" t="str">
        <f>IF($AB140="","",IF(OR($V140&lt;2.7,$V140&gt;90),"Age OOR",($AB140-AX140)/VLOOKUP(AX$14&amp;"-rse-"&amp;$G140,Equations!$G:$I,3,0)))</f>
        <v/>
      </c>
      <c r="BC140" s="10" t="str">
        <f>IF($AC140="","",IF(OR($V140&lt;2.7,$V140&gt;90),"Age OOR",VLOOKUP(BC$14&amp;"-int-"&amp;$H140,Equations!$G:$I,3,0)+VLOOKUP(BC$14&amp;"-sexo-"&amp;$H140,Equations!$G:$I,3,0)*$U140+VLOOKUP(BC$14&amp;"-edad-"&amp;$H140,Equations!$G:$I,3,0)*$V140+VLOOKUP(BC$14&amp;"-est-"&amp;$H140,Equations!$G:$I,3,0)*(1/$W140)+VLOOKUP(BC$14&amp;"-imc-"&amp;$H140,Equations!$G:$I,3,0)*(1/$Q140)))</f>
        <v/>
      </c>
      <c r="BD140" s="10" t="str">
        <f>IF($AC140="","",IF(OR($V140&lt;2.7,$V140&gt;90),"Age OOR",BC140-1.6449*VLOOKUP(BC$14&amp;"-rse-"&amp;$H140,Equations!$G:$I,3,0)))</f>
        <v/>
      </c>
      <c r="BE140" s="10" t="str">
        <f>IF($AC140="","",IF(OR($V140&lt;2.7,$V140&gt;90),"Age OOR",BC140+1.6449*VLOOKUP(BC$14&amp;"-rse-"&amp;$H140,Equations!$G:$I,3,0)))</f>
        <v/>
      </c>
      <c r="BF140" s="10" t="str">
        <f t="shared" si="41"/>
        <v/>
      </c>
      <c r="BG140" s="10" t="str">
        <f>IF($AC140="","",IF(OR($V140&lt;2.7,$V140&gt;90),"Age OOR",($AC140-BC140)/VLOOKUP(BC$14&amp;"-rse-"&amp;$H140,Equations!$G:$I,3,0)))</f>
        <v/>
      </c>
      <c r="BH140" s="10" t="str">
        <f>IF($AD140="","",IF(OR($V140&lt;2.7,$V140&gt;90),"Age OOR",VLOOKUP(BH$14&amp;"-int-"&amp;$I140,Equations!$G:$I,3,0)+VLOOKUP(BH$14&amp;"-sexo-"&amp;$I140,Equations!$G:$I,3,0)*$U140+VLOOKUP(BH$14&amp;"-edad-"&amp;$I140,Equations!$G:$I,3,0)*$V140+VLOOKUP(BH$14&amp;"-est-"&amp;$I140,Equations!$G:$I,3,0)*(1/$W140)+VLOOKUP(BH$14&amp;"-imc-"&amp;$I140,Equations!$G:$I,3,0)*(1/$Q140)))</f>
        <v/>
      </c>
      <c r="BI140" s="10" t="str">
        <f>IF($AD140="","",IF(OR($V140&lt;2.7,$V140&gt;90),"Age OOR",BH140-1.6449*VLOOKUP(BH$14&amp;"-rse-"&amp;$I140,Equations!$G:$I,3,0)))</f>
        <v/>
      </c>
      <c r="BJ140" s="10" t="str">
        <f>IF($AD140="","",IF(OR($V140&lt;2.7,$V140&gt;90),"Age OOR",BH140+1.6449*VLOOKUP(BH$14&amp;"-rse-"&amp;$I140,Equations!$G:$I,3,0)))</f>
        <v/>
      </c>
      <c r="BK140" s="10" t="str">
        <f t="shared" si="42"/>
        <v/>
      </c>
      <c r="BL140" s="10" t="str">
        <f>IF($AD140="","",IF(OR($V140&lt;2.7,$V140&gt;90),"Age OOR",($AD140-BH140)/VLOOKUP(BH$14&amp;"-rse-"&amp;$I140,Equations!$G:$I,3,0)))</f>
        <v/>
      </c>
      <c r="BM140" s="10" t="str">
        <f>IF($AE140="","",IF(OR($V140&lt;2.7,$V140&gt;90),"Age OOR",VLOOKUP(BM$14&amp;"-int-"&amp;$J140,Equations!$G:$I,3,0)+VLOOKUP(BM$14&amp;"-sexo-"&amp;$J140,Equations!$G:$I,3,0)*$U140+VLOOKUP(BM$14&amp;"-edad-"&amp;$J140,Equations!$G:$I,3,0)*$V140+VLOOKUP(BM$14&amp;"-est-"&amp;$J140,Equations!$G:$I,3,0)*(1/$W140)+VLOOKUP(BM$14&amp;"-imc-"&amp;$J140,Equations!$G:$I,3,0)*(1/$Q140)))</f>
        <v/>
      </c>
      <c r="BN140" s="10" t="str">
        <f>IF($AE140="","",IF(OR($V140&lt;2.7,$V140&gt;90),"Age OOR",BM140-1.6449*VLOOKUP(BM$14&amp;"-rse-"&amp;$J140,Equations!$G:$I,3,0)))</f>
        <v/>
      </c>
      <c r="BO140" s="10" t="str">
        <f>IF($AE140="","",IF(OR($V140&lt;2.7,$V140&gt;90),"Age OOR",BM140+1.6449*VLOOKUP(BM$14&amp;"-rse-"&amp;$J140,Equations!$G:$I,3,0)))</f>
        <v/>
      </c>
      <c r="BP140" s="10" t="str">
        <f t="shared" si="43"/>
        <v/>
      </c>
      <c r="BQ140" s="10" t="str">
        <f>IF($AE140="","",IF(OR($V140&lt;2.7,$V140&gt;90),"Age OOR",($AE140-BM140)/VLOOKUP(BM$14&amp;"-rse-"&amp;$J140,Equations!$G:$I,3,0)))</f>
        <v/>
      </c>
      <c r="BR140" s="10" t="str">
        <f>IF($AF140="","",IF(OR($V140&lt;2.7,$V140&gt;90),"Age OOR",VLOOKUP(BR$14&amp;"-int-"&amp;$K140,Equations!$G:$I,3,0)+VLOOKUP(BR$14&amp;"-sexo-"&amp;$K140,Equations!$G:$I,3,0)*$U140+VLOOKUP(BR$14&amp;"-edad-"&amp;$K140,Equations!$G:$I,3,0)*$V140+VLOOKUP(BR$14&amp;"-est-"&amp;$K140,Equations!$G:$I,3,0)*(1/$W140)+VLOOKUP(BR$14&amp;"-imc-"&amp;$K140,Equations!$G:$I,3,0)*(1/$Q140)))</f>
        <v/>
      </c>
      <c r="BS140" s="10" t="str">
        <f>IF($AF140="","",IF(OR($V140&lt;2.7,$V140&gt;90),"Age OOR",BR140-1.6449*VLOOKUP(BR$14&amp;"-rse-"&amp;$K140,Equations!$G:$I,3,0)))</f>
        <v/>
      </c>
      <c r="BT140" s="10" t="str">
        <f>IF($AF140="","",IF(OR($V140&lt;2.7,$V140&gt;90),"Age OOR",BR140+1.6449*VLOOKUP(BR$14&amp;"-rse-"&amp;$K140,Equations!$G:$I,3,0)))</f>
        <v/>
      </c>
      <c r="BU140" s="10" t="str">
        <f t="shared" si="44"/>
        <v/>
      </c>
      <c r="BV140" s="10" t="str">
        <f>IF($AF140="","",IF(OR($V140&lt;2.7,$V140&gt;90),"Age OOR",($AF140-BR140)/VLOOKUP(BR$14&amp;"-rse-"&amp;$K140,Equations!$G:$I,3,0)))</f>
        <v/>
      </c>
      <c r="BW140" s="10" t="str">
        <f>IF($AG140="","",IF(OR($V140&lt;2.7,$V140&gt;90),"Age OOR",VLOOKUP(BW$14&amp;"-int-"&amp;$L140,Equations!$G:$I,3,0)+VLOOKUP(BW$14&amp;"-sexo-"&amp;$L140,Equations!$G:$I,3,0)*$U140+VLOOKUP(BW$14&amp;"-edad-"&amp;$L140,Equations!$G:$I,3,0)*$V140+VLOOKUP(BW$14&amp;"-est-"&amp;$L140,Equations!$G:$I,3,0)*(1/$W140)+VLOOKUP(BW$14&amp;"-imc-"&amp;$L140,Equations!$G:$I,3,0)*(1/$Q140)))</f>
        <v/>
      </c>
      <c r="BX140" s="10" t="str">
        <f>IF($AG140="","",IF(OR($V140&lt;2.7,$V140&gt;90),"Age OOR",BW140-1.6449*VLOOKUP(BW$14&amp;"-rse-"&amp;$L140,Equations!$G:$I,3,0)))</f>
        <v/>
      </c>
      <c r="BY140" s="10" t="str">
        <f>IF($AG140="","",IF(OR($V140&lt;2.7,$V140&gt;90),"Age OOR",BW140+1.6449*VLOOKUP(BW$14&amp;"-rse-"&amp;$L140,Equations!$G:$I,3,0)))</f>
        <v/>
      </c>
      <c r="BZ140" s="10" t="str">
        <f t="shared" si="45"/>
        <v/>
      </c>
      <c r="CA140" s="10" t="str">
        <f>IF($AG140="","",IF(OR($V140&lt;2.7,$V140&gt;90),"Age OOR",($AG140-BW140)/VLOOKUP(BW$14&amp;"-rse-"&amp;$L140,Equations!$G:$I,3,0)))</f>
        <v/>
      </c>
      <c r="CB140" s="10" t="str">
        <f>IF($AH140="","",IF(OR($V140&lt;2.7,$V140&gt;90),"Age OOR",VLOOKUP(CB$14&amp;"-int-"&amp;$M140,Equations!$G:$I,3,0)+VLOOKUP(CB$14&amp;"-sexo-"&amp;$M140,Equations!$G:$I,3,0)*$U140+VLOOKUP(CB$14&amp;"-edad-"&amp;$M140,Equations!$G:$I,3,0)*$V140+VLOOKUP(CB$14&amp;"-est-"&amp;$M140,Equations!$G:$I,3,0)*(1/$W140)+VLOOKUP(CB$14&amp;"-imc-"&amp;$M140,Equations!$G:$I,3,0)*(1/$Q140)))</f>
        <v/>
      </c>
      <c r="CC140" s="10" t="str">
        <f>IF($AH140="","",IF(OR($V140&lt;2.7,$V140&gt;90),"Age OOR",CB140-1.6449*VLOOKUP(CB$14&amp;"-rse-"&amp;$M140,Equations!$G:$I,3,0)))</f>
        <v/>
      </c>
      <c r="CD140" s="10" t="str">
        <f>IF($AH140="","",IF(OR($V140&lt;2.7,$V140&gt;90),"Age OOR",CB140+1.6449*VLOOKUP(CB$14&amp;"-rse-"&amp;$M140,Equations!$G:$I,3,0)))</f>
        <v/>
      </c>
      <c r="CE140" s="10" t="str">
        <f t="shared" si="46"/>
        <v/>
      </c>
      <c r="CF140" s="10" t="str">
        <f>IF($AH140="","",IF(OR($V140&lt;2.7,$V140&gt;90),"Age OOR",($AH140-CB140)/VLOOKUP(CB$14&amp;"-rse-"&amp;$M140,Equations!$G:$I,3,0)))</f>
        <v/>
      </c>
      <c r="CG140" s="10" t="str">
        <f>IF($AI140="","",IF(OR($V140&lt;2.7,$V140&gt;90),"Age OOR",VLOOKUP(CG$14&amp;"-int-"&amp;$N140,Equations!$G:$I,3,0)+VLOOKUP(CG$14&amp;"-sexo-"&amp;$N140,Equations!$G:$I,3,0)*$U140+VLOOKUP(CG$14&amp;"-edad-"&amp;$N140,Equations!$G:$I,3,0)*$V140+VLOOKUP(CG$14&amp;"-est-"&amp;$N140,Equations!$G:$I,3,0)*(1/$W140)+VLOOKUP(CG$14&amp;"-imc-"&amp;$N140,Equations!$G:$I,3,0)*(1/$Q140)))</f>
        <v/>
      </c>
      <c r="CH140" s="10" t="str">
        <f>IF($AI140="","",IF(OR($V140&lt;2.7,$V140&gt;90),"Age OOR",CG140-1.6449*VLOOKUP(CG$14&amp;"-rse-"&amp;$N140,Equations!$G:$I,3,0)))</f>
        <v/>
      </c>
      <c r="CI140" s="10" t="str">
        <f>IF($AI140="","",IF(OR($V140&lt;2.7,$V140&gt;90),"Age OOR",CG140+1.6449*VLOOKUP(CG$14&amp;"-rse-"&amp;$N140,Equations!$G:$I,3,0)))</f>
        <v/>
      </c>
      <c r="CJ140" s="10" t="str">
        <f t="shared" si="47"/>
        <v/>
      </c>
      <c r="CK140" s="10" t="str">
        <f>IF($AI140="","",IF(OR($V140&lt;2.7,$V140&gt;90),"Age OOR",($AI140-CG140)/VLOOKUP(CG$14&amp;"-rse-"&amp;$N140,Equations!$G:$I,3,0)))</f>
        <v/>
      </c>
      <c r="CL140" s="10" t="str">
        <f>IF($AJ140="","",IF(OR($V140&lt;2.7,$V140&gt;90),"Age OOR",VLOOKUP(CL$14&amp;"-int-"&amp;$O140,Equations!$G:$I,3,0)+VLOOKUP(CL$14&amp;"-sexo-"&amp;$O140,Equations!$G:$I,3,0)*$U140+VLOOKUP(CL$14&amp;"-edad-"&amp;$O140,Equations!$G:$I,3,0)*$V140+VLOOKUP(CL$14&amp;"-est-"&amp;$O140,Equations!$G:$I,3,0)*(1/$W140)+VLOOKUP(CL$14&amp;"-imc-"&amp;$O140,Equations!$G:$I,3,0)*(1/$Q140)))</f>
        <v/>
      </c>
      <c r="CM140" s="10" t="str">
        <f>IF($AJ140="","",IF(OR($V140&lt;2.7,$V140&gt;90),"Age OOR",CL140-1.6449*VLOOKUP(CL$14&amp;"-rse-"&amp;$O140,Equations!$G:$I,3,0)))</f>
        <v/>
      </c>
      <c r="CN140" s="10" t="str">
        <f>IF($AJ140="","",IF(OR($V140&lt;2.7,$V140&gt;90),"Age OOR",CL140+1.6449*VLOOKUP(CL$14&amp;"-rse-"&amp;$O140,Equations!$G:$I,3,0)))</f>
        <v/>
      </c>
      <c r="CO140" s="10" t="str">
        <f t="shared" si="48"/>
        <v/>
      </c>
      <c r="CP140" s="10" t="str">
        <f>IF($AJ140="","",IF(OR($V140&lt;2.7,$V140&gt;90),"Age OOR",($AJ140-CL140)/VLOOKUP(CL$14&amp;"-rse-"&amp;$O140,Equations!$G:$I,3,0)))</f>
        <v/>
      </c>
      <c r="CQ140" s="10" t="str">
        <f>IF($AK140="","",IF(OR($V140&lt;2.7,$V140&gt;90),"Age OOR",EXP(VLOOKUP(CQ$14&amp;"-int-"&amp;$P140,Equations!$G:$I,3,0)+VLOOKUP(CQ$14&amp;"-sexo-"&amp;$P140,Equations!$G:$I,3,0)*$U140+VLOOKUP(CQ$14&amp;"-edad-"&amp;$P140,Equations!$G:$I,3,0)*$V140+VLOOKUP(CQ$14&amp;"-est-"&amp;$P140,Equations!$G:$I,3,0)*(1/$W140)+VLOOKUP(CQ$14&amp;"-imc-"&amp;$P140,Equations!$G:$I,3,0)*(1/$Q140))))</f>
        <v/>
      </c>
      <c r="CR140" s="10" t="str">
        <f>IF($AK140="","",IF(OR($V140&lt;2.7,$V140&gt;90),"Age OOR",EXP(LN(CQ140)-1.6449*VLOOKUP(CQ$14&amp;"-rse-"&amp;$P140,Equations!$G:$I,3,0))))</f>
        <v/>
      </c>
      <c r="CS140" s="10" t="str">
        <f>IF($AK140="","",IF(OR($V140&lt;2.7,$V140&gt;90),"Age OOR",EXP(LN(CQ140)+1.6449*VLOOKUP(CQ$14&amp;"-rse-"&amp;$P140,Equations!$G:$I,3,0))))</f>
        <v/>
      </c>
      <c r="CT140" s="10" t="str">
        <f t="shared" si="49"/>
        <v/>
      </c>
      <c r="CU140" s="10" t="str">
        <f>IF($AK140="","",IF(OR($V140&lt;2.7,$V140&gt;90),"Age OOR",(LN($AK140)-LN(CQ140))/VLOOKUP(CQ$14&amp;"-rse-"&amp;$P140,Equations!$G:$I,3,0)))</f>
        <v/>
      </c>
      <c r="CV140" s="47"/>
    </row>
    <row r="141" spans="5:100" x14ac:dyDescent="0.2">
      <c r="E141" s="23" t="str">
        <f t="shared" si="25"/>
        <v>Age out of range</v>
      </c>
      <c r="F141" s="23" t="str">
        <f t="shared" si="26"/>
        <v>Age out of range</v>
      </c>
      <c r="G141" s="23" t="str">
        <f t="shared" si="27"/>
        <v>Age out of range</v>
      </c>
      <c r="H141" s="23" t="str">
        <f t="shared" si="28"/>
        <v>Age out of range</v>
      </c>
      <c r="I141" s="23" t="str">
        <f t="shared" si="29"/>
        <v>Age out of range</v>
      </c>
      <c r="J141" s="23" t="str">
        <f t="shared" si="30"/>
        <v>Age out of range</v>
      </c>
      <c r="K141" s="23" t="str">
        <f t="shared" si="31"/>
        <v>Age out of range</v>
      </c>
      <c r="L141" s="23" t="str">
        <f t="shared" si="32"/>
        <v>Age out of range</v>
      </c>
      <c r="M141" s="23" t="str">
        <f t="shared" si="33"/>
        <v>Age out of range</v>
      </c>
      <c r="N141" s="23" t="str">
        <f t="shared" si="34"/>
        <v>Age out of range</v>
      </c>
      <c r="O141" s="23" t="str">
        <f t="shared" si="35"/>
        <v>Age out of range</v>
      </c>
      <c r="P141" s="23" t="str">
        <f t="shared" si="36"/>
        <v>Age out of range</v>
      </c>
      <c r="Q141" s="23" t="e">
        <f t="shared" si="37"/>
        <v>#DIV/0!</v>
      </c>
      <c r="R141" s="17"/>
      <c r="S141" s="23">
        <v>125</v>
      </c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7"/>
      <c r="AM141" s="47"/>
      <c r="AN141" s="10" t="str">
        <f>IF($Z141="","",IF(OR($V141&lt;2.7,$V141&gt;90),"Age OOR",VLOOKUP(AN$14&amp;"-int-"&amp;$E141,Equations!$G:$I,3,0)+VLOOKUP(AN$14&amp;"-sexo-"&amp;$E141,Equations!$G:$I,3,0)*$U141+VLOOKUP(AN$14&amp;"-edad-"&amp;$E141,Equations!$G:$I,3,0)*$V141+VLOOKUP(AN$14&amp;"-est-"&amp;$E141,Equations!$G:$I,3,0)*(1/$W141)+VLOOKUP(AN$14&amp;"-imc-"&amp;$E141,Equations!$G:$I,3,0)*(1/$Q141)))</f>
        <v/>
      </c>
      <c r="AO141" s="10" t="str">
        <f>IF($Z141="","",IF(OR($V141&lt;2.7,$V141&gt;90),"Age OOR",AN141-1.6449*VLOOKUP(AN$14&amp;"-rse-"&amp;$E141,Equations!$G:$I,3,0)))</f>
        <v/>
      </c>
      <c r="AP141" s="10" t="str">
        <f>IF($Z141="","",IF(OR($V141&lt;2.7,$V141&gt;90),"Age OOR",AN141+1.6449*VLOOKUP(AN$14&amp;"-rse-"&amp;$E141,Equations!$G:$I,3,0)))</f>
        <v/>
      </c>
      <c r="AQ141" s="10" t="str">
        <f t="shared" si="38"/>
        <v/>
      </c>
      <c r="AR141" s="10" t="str">
        <f>IF($Z141="","",IF(OR($V141&lt;2.7,$V141&gt;90),"Age OOR",($Z141-AN141)/VLOOKUP(AN$14&amp;"-rse-"&amp;$E141,Equations!$G:$I,3,0)))</f>
        <v/>
      </c>
      <c r="AS141" s="10" t="str">
        <f>IF($AA141="","",IF(OR($V141&lt;2.7,$V141&gt;90),"Age OOR",VLOOKUP(AS$14&amp;"-int-"&amp;$F141,Equations!$G:$I,3,0)+VLOOKUP(AS$14&amp;"-sexo-"&amp;$F141,Equations!$G:$I,3,0)*$U141+VLOOKUP(AS$14&amp;"-edad-"&amp;$F141,Equations!$G:$I,3,0)*$V141+VLOOKUP(AS$14&amp;"-est-"&amp;$F141,Equations!$G:$I,3,0)*(1/$W141)+VLOOKUP(AS$14&amp;"-imc-"&amp;$F141,Equations!$G:$I,3,0)*(1/$Q141)))</f>
        <v/>
      </c>
      <c r="AT141" s="10" t="str">
        <f>IF($AA141="","",IF(OR($V141&lt;2.7,$V141&gt;90),"Age OOR",AS141-1.6449*VLOOKUP(AS$14&amp;"-rse-"&amp;$F141,Equations!$G:$I,3,0)))</f>
        <v/>
      </c>
      <c r="AU141" s="10" t="str">
        <f>IF($AA141="","",IF(OR($V141&lt;2.7,$V141&gt;90),"Age OOR",AS141+1.6449*VLOOKUP(AS$14&amp;"-rse-"&amp;$F141,Equations!$G:$I,3,0)))</f>
        <v/>
      </c>
      <c r="AV141" s="10" t="str">
        <f t="shared" si="39"/>
        <v/>
      </c>
      <c r="AW141" s="10" t="str">
        <f>IF($AA141="","",IF(OR($V141&lt;2.7,$V141&gt;90),"Age OOR",($AA141-AS141)/VLOOKUP(AS$14&amp;"-rse-"&amp;$F141,Equations!$G:$I,3,0)))</f>
        <v/>
      </c>
      <c r="AX141" s="10" t="str">
        <f>IF($AB141="","",IF(OR($V141&lt;2.7,$V141&gt;90),"Age OOR",VLOOKUP(AX$14&amp;"-int-"&amp;$G141,Equations!$G:$I,3,0)+VLOOKUP(AX$14&amp;"-sexo-"&amp;$G141,Equations!$G:$I,3,0)*$U141+VLOOKUP(AX$14&amp;"-edad-"&amp;$G141,Equations!$G:$I,3,0)*$V141+VLOOKUP(AX$14&amp;"-est-"&amp;$G141,Equations!$G:$I,3,0)*(1/$W141)+VLOOKUP(AX$14&amp;"-imc-"&amp;$G141,Equations!$G:$I,3,0)*(1/$Q141)))</f>
        <v/>
      </c>
      <c r="AY141" s="10" t="str">
        <f>IF($AB141="","",IF(OR($V141&lt;2.7,$V141&gt;90),"Age OOR",AX141-1.6449*VLOOKUP(AX$14&amp;"-rse-"&amp;$G141,Equations!$G:$I,3,0)))</f>
        <v/>
      </c>
      <c r="AZ141" s="10" t="str">
        <f>IF($AB141="","",IF(OR($V141&lt;2.7,$V141&gt;90),"Age OOR",AX141+1.6449*VLOOKUP(AX$14&amp;"-rse-"&amp;$G141,Equations!$G:$I,3,0)))</f>
        <v/>
      </c>
      <c r="BA141" s="10" t="str">
        <f t="shared" si="40"/>
        <v/>
      </c>
      <c r="BB141" s="10" t="str">
        <f>IF($AB141="","",IF(OR($V141&lt;2.7,$V141&gt;90),"Age OOR",($AB141-AX141)/VLOOKUP(AX$14&amp;"-rse-"&amp;$G141,Equations!$G:$I,3,0)))</f>
        <v/>
      </c>
      <c r="BC141" s="10" t="str">
        <f>IF($AC141="","",IF(OR($V141&lt;2.7,$V141&gt;90),"Age OOR",VLOOKUP(BC$14&amp;"-int-"&amp;$H141,Equations!$G:$I,3,0)+VLOOKUP(BC$14&amp;"-sexo-"&amp;$H141,Equations!$G:$I,3,0)*$U141+VLOOKUP(BC$14&amp;"-edad-"&amp;$H141,Equations!$G:$I,3,0)*$V141+VLOOKUP(BC$14&amp;"-est-"&amp;$H141,Equations!$G:$I,3,0)*(1/$W141)+VLOOKUP(BC$14&amp;"-imc-"&amp;$H141,Equations!$G:$I,3,0)*(1/$Q141)))</f>
        <v/>
      </c>
      <c r="BD141" s="10" t="str">
        <f>IF($AC141="","",IF(OR($V141&lt;2.7,$V141&gt;90),"Age OOR",BC141-1.6449*VLOOKUP(BC$14&amp;"-rse-"&amp;$H141,Equations!$G:$I,3,0)))</f>
        <v/>
      </c>
      <c r="BE141" s="10" t="str">
        <f>IF($AC141="","",IF(OR($V141&lt;2.7,$V141&gt;90),"Age OOR",BC141+1.6449*VLOOKUP(BC$14&amp;"-rse-"&amp;$H141,Equations!$G:$I,3,0)))</f>
        <v/>
      </c>
      <c r="BF141" s="10" t="str">
        <f t="shared" si="41"/>
        <v/>
      </c>
      <c r="BG141" s="10" t="str">
        <f>IF($AC141="","",IF(OR($V141&lt;2.7,$V141&gt;90),"Age OOR",($AC141-BC141)/VLOOKUP(BC$14&amp;"-rse-"&amp;$H141,Equations!$G:$I,3,0)))</f>
        <v/>
      </c>
      <c r="BH141" s="10" t="str">
        <f>IF($AD141="","",IF(OR($V141&lt;2.7,$V141&gt;90),"Age OOR",VLOOKUP(BH$14&amp;"-int-"&amp;$I141,Equations!$G:$I,3,0)+VLOOKUP(BH$14&amp;"-sexo-"&amp;$I141,Equations!$G:$I,3,0)*$U141+VLOOKUP(BH$14&amp;"-edad-"&amp;$I141,Equations!$G:$I,3,0)*$V141+VLOOKUP(BH$14&amp;"-est-"&amp;$I141,Equations!$G:$I,3,0)*(1/$W141)+VLOOKUP(BH$14&amp;"-imc-"&amp;$I141,Equations!$G:$I,3,0)*(1/$Q141)))</f>
        <v/>
      </c>
      <c r="BI141" s="10" t="str">
        <f>IF($AD141="","",IF(OR($V141&lt;2.7,$V141&gt;90),"Age OOR",BH141-1.6449*VLOOKUP(BH$14&amp;"-rse-"&amp;$I141,Equations!$G:$I,3,0)))</f>
        <v/>
      </c>
      <c r="BJ141" s="10" t="str">
        <f>IF($AD141="","",IF(OR($V141&lt;2.7,$V141&gt;90),"Age OOR",BH141+1.6449*VLOOKUP(BH$14&amp;"-rse-"&amp;$I141,Equations!$G:$I,3,0)))</f>
        <v/>
      </c>
      <c r="BK141" s="10" t="str">
        <f t="shared" si="42"/>
        <v/>
      </c>
      <c r="BL141" s="10" t="str">
        <f>IF($AD141="","",IF(OR($V141&lt;2.7,$V141&gt;90),"Age OOR",($AD141-BH141)/VLOOKUP(BH$14&amp;"-rse-"&amp;$I141,Equations!$G:$I,3,0)))</f>
        <v/>
      </c>
      <c r="BM141" s="10" t="str">
        <f>IF($AE141="","",IF(OR($V141&lt;2.7,$V141&gt;90),"Age OOR",VLOOKUP(BM$14&amp;"-int-"&amp;$J141,Equations!$G:$I,3,0)+VLOOKUP(BM$14&amp;"-sexo-"&amp;$J141,Equations!$G:$I,3,0)*$U141+VLOOKUP(BM$14&amp;"-edad-"&amp;$J141,Equations!$G:$I,3,0)*$V141+VLOOKUP(BM$14&amp;"-est-"&amp;$J141,Equations!$G:$I,3,0)*(1/$W141)+VLOOKUP(BM$14&amp;"-imc-"&amp;$J141,Equations!$G:$I,3,0)*(1/$Q141)))</f>
        <v/>
      </c>
      <c r="BN141" s="10" t="str">
        <f>IF($AE141="","",IF(OR($V141&lt;2.7,$V141&gt;90),"Age OOR",BM141-1.6449*VLOOKUP(BM$14&amp;"-rse-"&amp;$J141,Equations!$G:$I,3,0)))</f>
        <v/>
      </c>
      <c r="BO141" s="10" t="str">
        <f>IF($AE141="","",IF(OR($V141&lt;2.7,$V141&gt;90),"Age OOR",BM141+1.6449*VLOOKUP(BM$14&amp;"-rse-"&amp;$J141,Equations!$G:$I,3,0)))</f>
        <v/>
      </c>
      <c r="BP141" s="10" t="str">
        <f t="shared" si="43"/>
        <v/>
      </c>
      <c r="BQ141" s="10" t="str">
        <f>IF($AE141="","",IF(OR($V141&lt;2.7,$V141&gt;90),"Age OOR",($AE141-BM141)/VLOOKUP(BM$14&amp;"-rse-"&amp;$J141,Equations!$G:$I,3,0)))</f>
        <v/>
      </c>
      <c r="BR141" s="10" t="str">
        <f>IF($AF141="","",IF(OR($V141&lt;2.7,$V141&gt;90),"Age OOR",VLOOKUP(BR$14&amp;"-int-"&amp;$K141,Equations!$G:$I,3,0)+VLOOKUP(BR$14&amp;"-sexo-"&amp;$K141,Equations!$G:$I,3,0)*$U141+VLOOKUP(BR$14&amp;"-edad-"&amp;$K141,Equations!$G:$I,3,0)*$V141+VLOOKUP(BR$14&amp;"-est-"&amp;$K141,Equations!$G:$I,3,0)*(1/$W141)+VLOOKUP(BR$14&amp;"-imc-"&amp;$K141,Equations!$G:$I,3,0)*(1/$Q141)))</f>
        <v/>
      </c>
      <c r="BS141" s="10" t="str">
        <f>IF($AF141="","",IF(OR($V141&lt;2.7,$V141&gt;90),"Age OOR",BR141-1.6449*VLOOKUP(BR$14&amp;"-rse-"&amp;$K141,Equations!$G:$I,3,0)))</f>
        <v/>
      </c>
      <c r="BT141" s="10" t="str">
        <f>IF($AF141="","",IF(OR($V141&lt;2.7,$V141&gt;90),"Age OOR",BR141+1.6449*VLOOKUP(BR$14&amp;"-rse-"&amp;$K141,Equations!$G:$I,3,0)))</f>
        <v/>
      </c>
      <c r="BU141" s="10" t="str">
        <f t="shared" si="44"/>
        <v/>
      </c>
      <c r="BV141" s="10" t="str">
        <f>IF($AF141="","",IF(OR($V141&lt;2.7,$V141&gt;90),"Age OOR",($AF141-BR141)/VLOOKUP(BR$14&amp;"-rse-"&amp;$K141,Equations!$G:$I,3,0)))</f>
        <v/>
      </c>
      <c r="BW141" s="10" t="str">
        <f>IF($AG141="","",IF(OR($V141&lt;2.7,$V141&gt;90),"Age OOR",VLOOKUP(BW$14&amp;"-int-"&amp;$L141,Equations!$G:$I,3,0)+VLOOKUP(BW$14&amp;"-sexo-"&amp;$L141,Equations!$G:$I,3,0)*$U141+VLOOKUP(BW$14&amp;"-edad-"&amp;$L141,Equations!$G:$I,3,0)*$V141+VLOOKUP(BW$14&amp;"-est-"&amp;$L141,Equations!$G:$I,3,0)*(1/$W141)+VLOOKUP(BW$14&amp;"-imc-"&amp;$L141,Equations!$G:$I,3,0)*(1/$Q141)))</f>
        <v/>
      </c>
      <c r="BX141" s="10" t="str">
        <f>IF($AG141="","",IF(OR($V141&lt;2.7,$V141&gt;90),"Age OOR",BW141-1.6449*VLOOKUP(BW$14&amp;"-rse-"&amp;$L141,Equations!$G:$I,3,0)))</f>
        <v/>
      </c>
      <c r="BY141" s="10" t="str">
        <f>IF($AG141="","",IF(OR($V141&lt;2.7,$V141&gt;90),"Age OOR",BW141+1.6449*VLOOKUP(BW$14&amp;"-rse-"&amp;$L141,Equations!$G:$I,3,0)))</f>
        <v/>
      </c>
      <c r="BZ141" s="10" t="str">
        <f t="shared" si="45"/>
        <v/>
      </c>
      <c r="CA141" s="10" t="str">
        <f>IF($AG141="","",IF(OR($V141&lt;2.7,$V141&gt;90),"Age OOR",($AG141-BW141)/VLOOKUP(BW$14&amp;"-rse-"&amp;$L141,Equations!$G:$I,3,0)))</f>
        <v/>
      </c>
      <c r="CB141" s="10" t="str">
        <f>IF($AH141="","",IF(OR($V141&lt;2.7,$V141&gt;90),"Age OOR",VLOOKUP(CB$14&amp;"-int-"&amp;$M141,Equations!$G:$I,3,0)+VLOOKUP(CB$14&amp;"-sexo-"&amp;$M141,Equations!$G:$I,3,0)*$U141+VLOOKUP(CB$14&amp;"-edad-"&amp;$M141,Equations!$G:$I,3,0)*$V141+VLOOKUP(CB$14&amp;"-est-"&amp;$M141,Equations!$G:$I,3,0)*(1/$W141)+VLOOKUP(CB$14&amp;"-imc-"&amp;$M141,Equations!$G:$I,3,0)*(1/$Q141)))</f>
        <v/>
      </c>
      <c r="CC141" s="10" t="str">
        <f>IF($AH141="","",IF(OR($V141&lt;2.7,$V141&gt;90),"Age OOR",CB141-1.6449*VLOOKUP(CB$14&amp;"-rse-"&amp;$M141,Equations!$G:$I,3,0)))</f>
        <v/>
      </c>
      <c r="CD141" s="10" t="str">
        <f>IF($AH141="","",IF(OR($V141&lt;2.7,$V141&gt;90),"Age OOR",CB141+1.6449*VLOOKUP(CB$14&amp;"-rse-"&amp;$M141,Equations!$G:$I,3,0)))</f>
        <v/>
      </c>
      <c r="CE141" s="10" t="str">
        <f t="shared" si="46"/>
        <v/>
      </c>
      <c r="CF141" s="10" t="str">
        <f>IF($AH141="","",IF(OR($V141&lt;2.7,$V141&gt;90),"Age OOR",($AH141-CB141)/VLOOKUP(CB$14&amp;"-rse-"&amp;$M141,Equations!$G:$I,3,0)))</f>
        <v/>
      </c>
      <c r="CG141" s="10" t="str">
        <f>IF($AI141="","",IF(OR($V141&lt;2.7,$V141&gt;90),"Age OOR",VLOOKUP(CG$14&amp;"-int-"&amp;$N141,Equations!$G:$I,3,0)+VLOOKUP(CG$14&amp;"-sexo-"&amp;$N141,Equations!$G:$I,3,0)*$U141+VLOOKUP(CG$14&amp;"-edad-"&amp;$N141,Equations!$G:$I,3,0)*$V141+VLOOKUP(CG$14&amp;"-est-"&amp;$N141,Equations!$G:$I,3,0)*(1/$W141)+VLOOKUP(CG$14&amp;"-imc-"&amp;$N141,Equations!$G:$I,3,0)*(1/$Q141)))</f>
        <v/>
      </c>
      <c r="CH141" s="10" t="str">
        <f>IF($AI141="","",IF(OR($V141&lt;2.7,$V141&gt;90),"Age OOR",CG141-1.6449*VLOOKUP(CG$14&amp;"-rse-"&amp;$N141,Equations!$G:$I,3,0)))</f>
        <v/>
      </c>
      <c r="CI141" s="10" t="str">
        <f>IF($AI141="","",IF(OR($V141&lt;2.7,$V141&gt;90),"Age OOR",CG141+1.6449*VLOOKUP(CG$14&amp;"-rse-"&amp;$N141,Equations!$G:$I,3,0)))</f>
        <v/>
      </c>
      <c r="CJ141" s="10" t="str">
        <f t="shared" si="47"/>
        <v/>
      </c>
      <c r="CK141" s="10" t="str">
        <f>IF($AI141="","",IF(OR($V141&lt;2.7,$V141&gt;90),"Age OOR",($AI141-CG141)/VLOOKUP(CG$14&amp;"-rse-"&amp;$N141,Equations!$G:$I,3,0)))</f>
        <v/>
      </c>
      <c r="CL141" s="10" t="str">
        <f>IF($AJ141="","",IF(OR($V141&lt;2.7,$V141&gt;90),"Age OOR",VLOOKUP(CL$14&amp;"-int-"&amp;$O141,Equations!$G:$I,3,0)+VLOOKUP(CL$14&amp;"-sexo-"&amp;$O141,Equations!$G:$I,3,0)*$U141+VLOOKUP(CL$14&amp;"-edad-"&amp;$O141,Equations!$G:$I,3,0)*$V141+VLOOKUP(CL$14&amp;"-est-"&amp;$O141,Equations!$G:$I,3,0)*(1/$W141)+VLOOKUP(CL$14&amp;"-imc-"&amp;$O141,Equations!$G:$I,3,0)*(1/$Q141)))</f>
        <v/>
      </c>
      <c r="CM141" s="10" t="str">
        <f>IF($AJ141="","",IF(OR($V141&lt;2.7,$V141&gt;90),"Age OOR",CL141-1.6449*VLOOKUP(CL$14&amp;"-rse-"&amp;$O141,Equations!$G:$I,3,0)))</f>
        <v/>
      </c>
      <c r="CN141" s="10" t="str">
        <f>IF($AJ141="","",IF(OR($V141&lt;2.7,$V141&gt;90),"Age OOR",CL141+1.6449*VLOOKUP(CL$14&amp;"-rse-"&amp;$O141,Equations!$G:$I,3,0)))</f>
        <v/>
      </c>
      <c r="CO141" s="10" t="str">
        <f t="shared" si="48"/>
        <v/>
      </c>
      <c r="CP141" s="10" t="str">
        <f>IF($AJ141="","",IF(OR($V141&lt;2.7,$V141&gt;90),"Age OOR",($AJ141-CL141)/VLOOKUP(CL$14&amp;"-rse-"&amp;$O141,Equations!$G:$I,3,0)))</f>
        <v/>
      </c>
      <c r="CQ141" s="10" t="str">
        <f>IF($AK141="","",IF(OR($V141&lt;2.7,$V141&gt;90),"Age OOR",EXP(VLOOKUP(CQ$14&amp;"-int-"&amp;$P141,Equations!$G:$I,3,0)+VLOOKUP(CQ$14&amp;"-sexo-"&amp;$P141,Equations!$G:$I,3,0)*$U141+VLOOKUP(CQ$14&amp;"-edad-"&amp;$P141,Equations!$G:$I,3,0)*$V141+VLOOKUP(CQ$14&amp;"-est-"&amp;$P141,Equations!$G:$I,3,0)*(1/$W141)+VLOOKUP(CQ$14&amp;"-imc-"&amp;$P141,Equations!$G:$I,3,0)*(1/$Q141))))</f>
        <v/>
      </c>
      <c r="CR141" s="10" t="str">
        <f>IF($AK141="","",IF(OR($V141&lt;2.7,$V141&gt;90),"Age OOR",EXP(LN(CQ141)-1.6449*VLOOKUP(CQ$14&amp;"-rse-"&amp;$P141,Equations!$G:$I,3,0))))</f>
        <v/>
      </c>
      <c r="CS141" s="10" t="str">
        <f>IF($AK141="","",IF(OR($V141&lt;2.7,$V141&gt;90),"Age OOR",EXP(LN(CQ141)+1.6449*VLOOKUP(CQ$14&amp;"-rse-"&amp;$P141,Equations!$G:$I,3,0))))</f>
        <v/>
      </c>
      <c r="CT141" s="10" t="str">
        <f t="shared" si="49"/>
        <v/>
      </c>
      <c r="CU141" s="10" t="str">
        <f>IF($AK141="","",IF(OR($V141&lt;2.7,$V141&gt;90),"Age OOR",(LN($AK141)-LN(CQ141))/VLOOKUP(CQ$14&amp;"-rse-"&amp;$P141,Equations!$G:$I,3,0)))</f>
        <v/>
      </c>
      <c r="CV141" s="47"/>
    </row>
    <row r="142" spans="5:100" x14ac:dyDescent="0.2">
      <c r="E142" s="23" t="str">
        <f t="shared" si="25"/>
        <v>Age out of range</v>
      </c>
      <c r="F142" s="23" t="str">
        <f t="shared" si="26"/>
        <v>Age out of range</v>
      </c>
      <c r="G142" s="23" t="str">
        <f t="shared" si="27"/>
        <v>Age out of range</v>
      </c>
      <c r="H142" s="23" t="str">
        <f t="shared" si="28"/>
        <v>Age out of range</v>
      </c>
      <c r="I142" s="23" t="str">
        <f t="shared" si="29"/>
        <v>Age out of range</v>
      </c>
      <c r="J142" s="23" t="str">
        <f t="shared" si="30"/>
        <v>Age out of range</v>
      </c>
      <c r="K142" s="23" t="str">
        <f t="shared" si="31"/>
        <v>Age out of range</v>
      </c>
      <c r="L142" s="23" t="str">
        <f t="shared" si="32"/>
        <v>Age out of range</v>
      </c>
      <c r="M142" s="23" t="str">
        <f t="shared" si="33"/>
        <v>Age out of range</v>
      </c>
      <c r="N142" s="23" t="str">
        <f t="shared" si="34"/>
        <v>Age out of range</v>
      </c>
      <c r="O142" s="23" t="str">
        <f t="shared" si="35"/>
        <v>Age out of range</v>
      </c>
      <c r="P142" s="23" t="str">
        <f t="shared" si="36"/>
        <v>Age out of range</v>
      </c>
      <c r="Q142" s="23" t="e">
        <f t="shared" si="37"/>
        <v>#DIV/0!</v>
      </c>
      <c r="R142" s="17"/>
      <c r="S142" s="23">
        <v>126</v>
      </c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7"/>
      <c r="AM142" s="47"/>
      <c r="AN142" s="10" t="str">
        <f>IF($Z142="","",IF(OR($V142&lt;2.7,$V142&gt;90),"Age OOR",VLOOKUP(AN$14&amp;"-int-"&amp;$E142,Equations!$G:$I,3,0)+VLOOKUP(AN$14&amp;"-sexo-"&amp;$E142,Equations!$G:$I,3,0)*$U142+VLOOKUP(AN$14&amp;"-edad-"&amp;$E142,Equations!$G:$I,3,0)*$V142+VLOOKUP(AN$14&amp;"-est-"&amp;$E142,Equations!$G:$I,3,0)*(1/$W142)+VLOOKUP(AN$14&amp;"-imc-"&amp;$E142,Equations!$G:$I,3,0)*(1/$Q142)))</f>
        <v/>
      </c>
      <c r="AO142" s="10" t="str">
        <f>IF($Z142="","",IF(OR($V142&lt;2.7,$V142&gt;90),"Age OOR",AN142-1.6449*VLOOKUP(AN$14&amp;"-rse-"&amp;$E142,Equations!$G:$I,3,0)))</f>
        <v/>
      </c>
      <c r="AP142" s="10" t="str">
        <f>IF($Z142="","",IF(OR($V142&lt;2.7,$V142&gt;90),"Age OOR",AN142+1.6449*VLOOKUP(AN$14&amp;"-rse-"&amp;$E142,Equations!$G:$I,3,0)))</f>
        <v/>
      </c>
      <c r="AQ142" s="10" t="str">
        <f t="shared" si="38"/>
        <v/>
      </c>
      <c r="AR142" s="10" t="str">
        <f>IF($Z142="","",IF(OR($V142&lt;2.7,$V142&gt;90),"Age OOR",($Z142-AN142)/VLOOKUP(AN$14&amp;"-rse-"&amp;$E142,Equations!$G:$I,3,0)))</f>
        <v/>
      </c>
      <c r="AS142" s="10" t="str">
        <f>IF($AA142="","",IF(OR($V142&lt;2.7,$V142&gt;90),"Age OOR",VLOOKUP(AS$14&amp;"-int-"&amp;$F142,Equations!$G:$I,3,0)+VLOOKUP(AS$14&amp;"-sexo-"&amp;$F142,Equations!$G:$I,3,0)*$U142+VLOOKUP(AS$14&amp;"-edad-"&amp;$F142,Equations!$G:$I,3,0)*$V142+VLOOKUP(AS$14&amp;"-est-"&amp;$F142,Equations!$G:$I,3,0)*(1/$W142)+VLOOKUP(AS$14&amp;"-imc-"&amp;$F142,Equations!$G:$I,3,0)*(1/$Q142)))</f>
        <v/>
      </c>
      <c r="AT142" s="10" t="str">
        <f>IF($AA142="","",IF(OR($V142&lt;2.7,$V142&gt;90),"Age OOR",AS142-1.6449*VLOOKUP(AS$14&amp;"-rse-"&amp;$F142,Equations!$G:$I,3,0)))</f>
        <v/>
      </c>
      <c r="AU142" s="10" t="str">
        <f>IF($AA142="","",IF(OR($V142&lt;2.7,$V142&gt;90),"Age OOR",AS142+1.6449*VLOOKUP(AS$14&amp;"-rse-"&amp;$F142,Equations!$G:$I,3,0)))</f>
        <v/>
      </c>
      <c r="AV142" s="10" t="str">
        <f t="shared" si="39"/>
        <v/>
      </c>
      <c r="AW142" s="10" t="str">
        <f>IF($AA142="","",IF(OR($V142&lt;2.7,$V142&gt;90),"Age OOR",($AA142-AS142)/VLOOKUP(AS$14&amp;"-rse-"&amp;$F142,Equations!$G:$I,3,0)))</f>
        <v/>
      </c>
      <c r="AX142" s="10" t="str">
        <f>IF($AB142="","",IF(OR($V142&lt;2.7,$V142&gt;90),"Age OOR",VLOOKUP(AX$14&amp;"-int-"&amp;$G142,Equations!$G:$I,3,0)+VLOOKUP(AX$14&amp;"-sexo-"&amp;$G142,Equations!$G:$I,3,0)*$U142+VLOOKUP(AX$14&amp;"-edad-"&amp;$G142,Equations!$G:$I,3,0)*$V142+VLOOKUP(AX$14&amp;"-est-"&amp;$G142,Equations!$G:$I,3,0)*(1/$W142)+VLOOKUP(AX$14&amp;"-imc-"&amp;$G142,Equations!$G:$I,3,0)*(1/$Q142)))</f>
        <v/>
      </c>
      <c r="AY142" s="10" t="str">
        <f>IF($AB142="","",IF(OR($V142&lt;2.7,$V142&gt;90),"Age OOR",AX142-1.6449*VLOOKUP(AX$14&amp;"-rse-"&amp;$G142,Equations!$G:$I,3,0)))</f>
        <v/>
      </c>
      <c r="AZ142" s="10" t="str">
        <f>IF($AB142="","",IF(OR($V142&lt;2.7,$V142&gt;90),"Age OOR",AX142+1.6449*VLOOKUP(AX$14&amp;"-rse-"&amp;$G142,Equations!$G:$I,3,0)))</f>
        <v/>
      </c>
      <c r="BA142" s="10" t="str">
        <f t="shared" si="40"/>
        <v/>
      </c>
      <c r="BB142" s="10" t="str">
        <f>IF($AB142="","",IF(OR($V142&lt;2.7,$V142&gt;90),"Age OOR",($AB142-AX142)/VLOOKUP(AX$14&amp;"-rse-"&amp;$G142,Equations!$G:$I,3,0)))</f>
        <v/>
      </c>
      <c r="BC142" s="10" t="str">
        <f>IF($AC142="","",IF(OR($V142&lt;2.7,$V142&gt;90),"Age OOR",VLOOKUP(BC$14&amp;"-int-"&amp;$H142,Equations!$G:$I,3,0)+VLOOKUP(BC$14&amp;"-sexo-"&amp;$H142,Equations!$G:$I,3,0)*$U142+VLOOKUP(BC$14&amp;"-edad-"&amp;$H142,Equations!$G:$I,3,0)*$V142+VLOOKUP(BC$14&amp;"-est-"&amp;$H142,Equations!$G:$I,3,0)*(1/$W142)+VLOOKUP(BC$14&amp;"-imc-"&amp;$H142,Equations!$G:$I,3,0)*(1/$Q142)))</f>
        <v/>
      </c>
      <c r="BD142" s="10" t="str">
        <f>IF($AC142="","",IF(OR($V142&lt;2.7,$V142&gt;90),"Age OOR",BC142-1.6449*VLOOKUP(BC$14&amp;"-rse-"&amp;$H142,Equations!$G:$I,3,0)))</f>
        <v/>
      </c>
      <c r="BE142" s="10" t="str">
        <f>IF($AC142="","",IF(OR($V142&lt;2.7,$V142&gt;90),"Age OOR",BC142+1.6449*VLOOKUP(BC$14&amp;"-rse-"&amp;$H142,Equations!$G:$I,3,0)))</f>
        <v/>
      </c>
      <c r="BF142" s="10" t="str">
        <f t="shared" si="41"/>
        <v/>
      </c>
      <c r="BG142" s="10" t="str">
        <f>IF($AC142="","",IF(OR($V142&lt;2.7,$V142&gt;90),"Age OOR",($AC142-BC142)/VLOOKUP(BC$14&amp;"-rse-"&amp;$H142,Equations!$G:$I,3,0)))</f>
        <v/>
      </c>
      <c r="BH142" s="10" t="str">
        <f>IF($AD142="","",IF(OR($V142&lt;2.7,$V142&gt;90),"Age OOR",VLOOKUP(BH$14&amp;"-int-"&amp;$I142,Equations!$G:$I,3,0)+VLOOKUP(BH$14&amp;"-sexo-"&amp;$I142,Equations!$G:$I,3,0)*$U142+VLOOKUP(BH$14&amp;"-edad-"&amp;$I142,Equations!$G:$I,3,0)*$V142+VLOOKUP(BH$14&amp;"-est-"&amp;$I142,Equations!$G:$I,3,0)*(1/$W142)+VLOOKUP(BH$14&amp;"-imc-"&amp;$I142,Equations!$G:$I,3,0)*(1/$Q142)))</f>
        <v/>
      </c>
      <c r="BI142" s="10" t="str">
        <f>IF($AD142="","",IF(OR($V142&lt;2.7,$V142&gt;90),"Age OOR",BH142-1.6449*VLOOKUP(BH$14&amp;"-rse-"&amp;$I142,Equations!$G:$I,3,0)))</f>
        <v/>
      </c>
      <c r="BJ142" s="10" t="str">
        <f>IF($AD142="","",IF(OR($V142&lt;2.7,$V142&gt;90),"Age OOR",BH142+1.6449*VLOOKUP(BH$14&amp;"-rse-"&amp;$I142,Equations!$G:$I,3,0)))</f>
        <v/>
      </c>
      <c r="BK142" s="10" t="str">
        <f t="shared" si="42"/>
        <v/>
      </c>
      <c r="BL142" s="10" t="str">
        <f>IF($AD142="","",IF(OR($V142&lt;2.7,$V142&gt;90),"Age OOR",($AD142-BH142)/VLOOKUP(BH$14&amp;"-rse-"&amp;$I142,Equations!$G:$I,3,0)))</f>
        <v/>
      </c>
      <c r="BM142" s="10" t="str">
        <f>IF($AE142="","",IF(OR($V142&lt;2.7,$V142&gt;90),"Age OOR",VLOOKUP(BM$14&amp;"-int-"&amp;$J142,Equations!$G:$I,3,0)+VLOOKUP(BM$14&amp;"-sexo-"&amp;$J142,Equations!$G:$I,3,0)*$U142+VLOOKUP(BM$14&amp;"-edad-"&amp;$J142,Equations!$G:$I,3,0)*$V142+VLOOKUP(BM$14&amp;"-est-"&amp;$J142,Equations!$G:$I,3,0)*(1/$W142)+VLOOKUP(BM$14&amp;"-imc-"&amp;$J142,Equations!$G:$I,3,0)*(1/$Q142)))</f>
        <v/>
      </c>
      <c r="BN142" s="10" t="str">
        <f>IF($AE142="","",IF(OR($V142&lt;2.7,$V142&gt;90),"Age OOR",BM142-1.6449*VLOOKUP(BM$14&amp;"-rse-"&amp;$J142,Equations!$G:$I,3,0)))</f>
        <v/>
      </c>
      <c r="BO142" s="10" t="str">
        <f>IF($AE142="","",IF(OR($V142&lt;2.7,$V142&gt;90),"Age OOR",BM142+1.6449*VLOOKUP(BM$14&amp;"-rse-"&amp;$J142,Equations!$G:$I,3,0)))</f>
        <v/>
      </c>
      <c r="BP142" s="10" t="str">
        <f t="shared" si="43"/>
        <v/>
      </c>
      <c r="BQ142" s="10" t="str">
        <f>IF($AE142="","",IF(OR($V142&lt;2.7,$V142&gt;90),"Age OOR",($AE142-BM142)/VLOOKUP(BM$14&amp;"-rse-"&amp;$J142,Equations!$G:$I,3,0)))</f>
        <v/>
      </c>
      <c r="BR142" s="10" t="str">
        <f>IF($AF142="","",IF(OR($V142&lt;2.7,$V142&gt;90),"Age OOR",VLOOKUP(BR$14&amp;"-int-"&amp;$K142,Equations!$G:$I,3,0)+VLOOKUP(BR$14&amp;"-sexo-"&amp;$K142,Equations!$G:$I,3,0)*$U142+VLOOKUP(BR$14&amp;"-edad-"&amp;$K142,Equations!$G:$I,3,0)*$V142+VLOOKUP(BR$14&amp;"-est-"&amp;$K142,Equations!$G:$I,3,0)*(1/$W142)+VLOOKUP(BR$14&amp;"-imc-"&amp;$K142,Equations!$G:$I,3,0)*(1/$Q142)))</f>
        <v/>
      </c>
      <c r="BS142" s="10" t="str">
        <f>IF($AF142="","",IF(OR($V142&lt;2.7,$V142&gt;90),"Age OOR",BR142-1.6449*VLOOKUP(BR$14&amp;"-rse-"&amp;$K142,Equations!$G:$I,3,0)))</f>
        <v/>
      </c>
      <c r="BT142" s="10" t="str">
        <f>IF($AF142="","",IF(OR($V142&lt;2.7,$V142&gt;90),"Age OOR",BR142+1.6449*VLOOKUP(BR$14&amp;"-rse-"&amp;$K142,Equations!$G:$I,3,0)))</f>
        <v/>
      </c>
      <c r="BU142" s="10" t="str">
        <f t="shared" si="44"/>
        <v/>
      </c>
      <c r="BV142" s="10" t="str">
        <f>IF($AF142="","",IF(OR($V142&lt;2.7,$V142&gt;90),"Age OOR",($AF142-BR142)/VLOOKUP(BR$14&amp;"-rse-"&amp;$K142,Equations!$G:$I,3,0)))</f>
        <v/>
      </c>
      <c r="BW142" s="10" t="str">
        <f>IF($AG142="","",IF(OR($V142&lt;2.7,$V142&gt;90),"Age OOR",VLOOKUP(BW$14&amp;"-int-"&amp;$L142,Equations!$G:$I,3,0)+VLOOKUP(BW$14&amp;"-sexo-"&amp;$L142,Equations!$G:$I,3,0)*$U142+VLOOKUP(BW$14&amp;"-edad-"&amp;$L142,Equations!$G:$I,3,0)*$V142+VLOOKUP(BW$14&amp;"-est-"&amp;$L142,Equations!$G:$I,3,0)*(1/$W142)+VLOOKUP(BW$14&amp;"-imc-"&amp;$L142,Equations!$G:$I,3,0)*(1/$Q142)))</f>
        <v/>
      </c>
      <c r="BX142" s="10" t="str">
        <f>IF($AG142="","",IF(OR($V142&lt;2.7,$V142&gt;90),"Age OOR",BW142-1.6449*VLOOKUP(BW$14&amp;"-rse-"&amp;$L142,Equations!$G:$I,3,0)))</f>
        <v/>
      </c>
      <c r="BY142" s="10" t="str">
        <f>IF($AG142="","",IF(OR($V142&lt;2.7,$V142&gt;90),"Age OOR",BW142+1.6449*VLOOKUP(BW$14&amp;"-rse-"&amp;$L142,Equations!$G:$I,3,0)))</f>
        <v/>
      </c>
      <c r="BZ142" s="10" t="str">
        <f t="shared" si="45"/>
        <v/>
      </c>
      <c r="CA142" s="10" t="str">
        <f>IF($AG142="","",IF(OR($V142&lt;2.7,$V142&gt;90),"Age OOR",($AG142-BW142)/VLOOKUP(BW$14&amp;"-rse-"&amp;$L142,Equations!$G:$I,3,0)))</f>
        <v/>
      </c>
      <c r="CB142" s="10" t="str">
        <f>IF($AH142="","",IF(OR($V142&lt;2.7,$V142&gt;90),"Age OOR",VLOOKUP(CB$14&amp;"-int-"&amp;$M142,Equations!$G:$I,3,0)+VLOOKUP(CB$14&amp;"-sexo-"&amp;$M142,Equations!$G:$I,3,0)*$U142+VLOOKUP(CB$14&amp;"-edad-"&amp;$M142,Equations!$G:$I,3,0)*$V142+VLOOKUP(CB$14&amp;"-est-"&amp;$M142,Equations!$G:$I,3,0)*(1/$W142)+VLOOKUP(CB$14&amp;"-imc-"&amp;$M142,Equations!$G:$I,3,0)*(1/$Q142)))</f>
        <v/>
      </c>
      <c r="CC142" s="10" t="str">
        <f>IF($AH142="","",IF(OR($V142&lt;2.7,$V142&gt;90),"Age OOR",CB142-1.6449*VLOOKUP(CB$14&amp;"-rse-"&amp;$M142,Equations!$G:$I,3,0)))</f>
        <v/>
      </c>
      <c r="CD142" s="10" t="str">
        <f>IF($AH142="","",IF(OR($V142&lt;2.7,$V142&gt;90),"Age OOR",CB142+1.6449*VLOOKUP(CB$14&amp;"-rse-"&amp;$M142,Equations!$G:$I,3,0)))</f>
        <v/>
      </c>
      <c r="CE142" s="10" t="str">
        <f t="shared" si="46"/>
        <v/>
      </c>
      <c r="CF142" s="10" t="str">
        <f>IF($AH142="","",IF(OR($V142&lt;2.7,$V142&gt;90),"Age OOR",($AH142-CB142)/VLOOKUP(CB$14&amp;"-rse-"&amp;$M142,Equations!$G:$I,3,0)))</f>
        <v/>
      </c>
      <c r="CG142" s="10" t="str">
        <f>IF($AI142="","",IF(OR($V142&lt;2.7,$V142&gt;90),"Age OOR",VLOOKUP(CG$14&amp;"-int-"&amp;$N142,Equations!$G:$I,3,0)+VLOOKUP(CG$14&amp;"-sexo-"&amp;$N142,Equations!$G:$I,3,0)*$U142+VLOOKUP(CG$14&amp;"-edad-"&amp;$N142,Equations!$G:$I,3,0)*$V142+VLOOKUP(CG$14&amp;"-est-"&amp;$N142,Equations!$G:$I,3,0)*(1/$W142)+VLOOKUP(CG$14&amp;"-imc-"&amp;$N142,Equations!$G:$I,3,0)*(1/$Q142)))</f>
        <v/>
      </c>
      <c r="CH142" s="10" t="str">
        <f>IF($AI142="","",IF(OR($V142&lt;2.7,$V142&gt;90),"Age OOR",CG142-1.6449*VLOOKUP(CG$14&amp;"-rse-"&amp;$N142,Equations!$G:$I,3,0)))</f>
        <v/>
      </c>
      <c r="CI142" s="10" t="str">
        <f>IF($AI142="","",IF(OR($V142&lt;2.7,$V142&gt;90),"Age OOR",CG142+1.6449*VLOOKUP(CG$14&amp;"-rse-"&amp;$N142,Equations!$G:$I,3,0)))</f>
        <v/>
      </c>
      <c r="CJ142" s="10" t="str">
        <f t="shared" si="47"/>
        <v/>
      </c>
      <c r="CK142" s="10" t="str">
        <f>IF($AI142="","",IF(OR($V142&lt;2.7,$V142&gt;90),"Age OOR",($AI142-CG142)/VLOOKUP(CG$14&amp;"-rse-"&amp;$N142,Equations!$G:$I,3,0)))</f>
        <v/>
      </c>
      <c r="CL142" s="10" t="str">
        <f>IF($AJ142="","",IF(OR($V142&lt;2.7,$V142&gt;90),"Age OOR",VLOOKUP(CL$14&amp;"-int-"&amp;$O142,Equations!$G:$I,3,0)+VLOOKUP(CL$14&amp;"-sexo-"&amp;$O142,Equations!$G:$I,3,0)*$U142+VLOOKUP(CL$14&amp;"-edad-"&amp;$O142,Equations!$G:$I,3,0)*$V142+VLOOKUP(CL$14&amp;"-est-"&amp;$O142,Equations!$G:$I,3,0)*(1/$W142)+VLOOKUP(CL$14&amp;"-imc-"&amp;$O142,Equations!$G:$I,3,0)*(1/$Q142)))</f>
        <v/>
      </c>
      <c r="CM142" s="10" t="str">
        <f>IF($AJ142="","",IF(OR($V142&lt;2.7,$V142&gt;90),"Age OOR",CL142-1.6449*VLOOKUP(CL$14&amp;"-rse-"&amp;$O142,Equations!$G:$I,3,0)))</f>
        <v/>
      </c>
      <c r="CN142" s="10" t="str">
        <f>IF($AJ142="","",IF(OR($V142&lt;2.7,$V142&gt;90),"Age OOR",CL142+1.6449*VLOOKUP(CL$14&amp;"-rse-"&amp;$O142,Equations!$G:$I,3,0)))</f>
        <v/>
      </c>
      <c r="CO142" s="10" t="str">
        <f t="shared" si="48"/>
        <v/>
      </c>
      <c r="CP142" s="10" t="str">
        <f>IF($AJ142="","",IF(OR($V142&lt;2.7,$V142&gt;90),"Age OOR",($AJ142-CL142)/VLOOKUP(CL$14&amp;"-rse-"&amp;$O142,Equations!$G:$I,3,0)))</f>
        <v/>
      </c>
      <c r="CQ142" s="10" t="str">
        <f>IF($AK142="","",IF(OR($V142&lt;2.7,$V142&gt;90),"Age OOR",EXP(VLOOKUP(CQ$14&amp;"-int-"&amp;$P142,Equations!$G:$I,3,0)+VLOOKUP(CQ$14&amp;"-sexo-"&amp;$P142,Equations!$G:$I,3,0)*$U142+VLOOKUP(CQ$14&amp;"-edad-"&amp;$P142,Equations!$G:$I,3,0)*$V142+VLOOKUP(CQ$14&amp;"-est-"&amp;$P142,Equations!$G:$I,3,0)*(1/$W142)+VLOOKUP(CQ$14&amp;"-imc-"&amp;$P142,Equations!$G:$I,3,0)*(1/$Q142))))</f>
        <v/>
      </c>
      <c r="CR142" s="10" t="str">
        <f>IF($AK142="","",IF(OR($V142&lt;2.7,$V142&gt;90),"Age OOR",EXP(LN(CQ142)-1.6449*VLOOKUP(CQ$14&amp;"-rse-"&amp;$P142,Equations!$G:$I,3,0))))</f>
        <v/>
      </c>
      <c r="CS142" s="10" t="str">
        <f>IF($AK142="","",IF(OR($V142&lt;2.7,$V142&gt;90),"Age OOR",EXP(LN(CQ142)+1.6449*VLOOKUP(CQ$14&amp;"-rse-"&amp;$P142,Equations!$G:$I,3,0))))</f>
        <v/>
      </c>
      <c r="CT142" s="10" t="str">
        <f t="shared" si="49"/>
        <v/>
      </c>
      <c r="CU142" s="10" t="str">
        <f>IF($AK142="","",IF(OR($V142&lt;2.7,$V142&gt;90),"Age OOR",(LN($AK142)-LN(CQ142))/VLOOKUP(CQ$14&amp;"-rse-"&amp;$P142,Equations!$G:$I,3,0)))</f>
        <v/>
      </c>
      <c r="CV142" s="47"/>
    </row>
    <row r="143" spans="5:100" x14ac:dyDescent="0.2">
      <c r="E143" s="23" t="str">
        <f t="shared" si="25"/>
        <v>Age out of range</v>
      </c>
      <c r="F143" s="23" t="str">
        <f t="shared" si="26"/>
        <v>Age out of range</v>
      </c>
      <c r="G143" s="23" t="str">
        <f t="shared" si="27"/>
        <v>Age out of range</v>
      </c>
      <c r="H143" s="23" t="str">
        <f t="shared" si="28"/>
        <v>Age out of range</v>
      </c>
      <c r="I143" s="23" t="str">
        <f t="shared" si="29"/>
        <v>Age out of range</v>
      </c>
      <c r="J143" s="23" t="str">
        <f t="shared" si="30"/>
        <v>Age out of range</v>
      </c>
      <c r="K143" s="23" t="str">
        <f t="shared" si="31"/>
        <v>Age out of range</v>
      </c>
      <c r="L143" s="23" t="str">
        <f t="shared" si="32"/>
        <v>Age out of range</v>
      </c>
      <c r="M143" s="23" t="str">
        <f t="shared" si="33"/>
        <v>Age out of range</v>
      </c>
      <c r="N143" s="23" t="str">
        <f t="shared" si="34"/>
        <v>Age out of range</v>
      </c>
      <c r="O143" s="23" t="str">
        <f t="shared" si="35"/>
        <v>Age out of range</v>
      </c>
      <c r="P143" s="23" t="str">
        <f t="shared" si="36"/>
        <v>Age out of range</v>
      </c>
      <c r="Q143" s="23" t="e">
        <f t="shared" si="37"/>
        <v>#DIV/0!</v>
      </c>
      <c r="R143" s="17"/>
      <c r="S143" s="23">
        <v>127</v>
      </c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7"/>
      <c r="AM143" s="47"/>
      <c r="AN143" s="10" t="str">
        <f>IF($Z143="","",IF(OR($V143&lt;2.7,$V143&gt;90),"Age OOR",VLOOKUP(AN$14&amp;"-int-"&amp;$E143,Equations!$G:$I,3,0)+VLOOKUP(AN$14&amp;"-sexo-"&amp;$E143,Equations!$G:$I,3,0)*$U143+VLOOKUP(AN$14&amp;"-edad-"&amp;$E143,Equations!$G:$I,3,0)*$V143+VLOOKUP(AN$14&amp;"-est-"&amp;$E143,Equations!$G:$I,3,0)*(1/$W143)+VLOOKUP(AN$14&amp;"-imc-"&amp;$E143,Equations!$G:$I,3,0)*(1/$Q143)))</f>
        <v/>
      </c>
      <c r="AO143" s="10" t="str">
        <f>IF($Z143="","",IF(OR($V143&lt;2.7,$V143&gt;90),"Age OOR",AN143-1.6449*VLOOKUP(AN$14&amp;"-rse-"&amp;$E143,Equations!$G:$I,3,0)))</f>
        <v/>
      </c>
      <c r="AP143" s="10" t="str">
        <f>IF($Z143="","",IF(OR($V143&lt;2.7,$V143&gt;90),"Age OOR",AN143+1.6449*VLOOKUP(AN$14&amp;"-rse-"&amp;$E143,Equations!$G:$I,3,0)))</f>
        <v/>
      </c>
      <c r="AQ143" s="10" t="str">
        <f t="shared" si="38"/>
        <v/>
      </c>
      <c r="AR143" s="10" t="str">
        <f>IF($Z143="","",IF(OR($V143&lt;2.7,$V143&gt;90),"Age OOR",($Z143-AN143)/VLOOKUP(AN$14&amp;"-rse-"&amp;$E143,Equations!$G:$I,3,0)))</f>
        <v/>
      </c>
      <c r="AS143" s="10" t="str">
        <f>IF($AA143="","",IF(OR($V143&lt;2.7,$V143&gt;90),"Age OOR",VLOOKUP(AS$14&amp;"-int-"&amp;$F143,Equations!$G:$I,3,0)+VLOOKUP(AS$14&amp;"-sexo-"&amp;$F143,Equations!$G:$I,3,0)*$U143+VLOOKUP(AS$14&amp;"-edad-"&amp;$F143,Equations!$G:$I,3,0)*$V143+VLOOKUP(AS$14&amp;"-est-"&amp;$F143,Equations!$G:$I,3,0)*(1/$W143)+VLOOKUP(AS$14&amp;"-imc-"&amp;$F143,Equations!$G:$I,3,0)*(1/$Q143)))</f>
        <v/>
      </c>
      <c r="AT143" s="10" t="str">
        <f>IF($AA143="","",IF(OR($V143&lt;2.7,$V143&gt;90),"Age OOR",AS143-1.6449*VLOOKUP(AS$14&amp;"-rse-"&amp;$F143,Equations!$G:$I,3,0)))</f>
        <v/>
      </c>
      <c r="AU143" s="10" t="str">
        <f>IF($AA143="","",IF(OR($V143&lt;2.7,$V143&gt;90),"Age OOR",AS143+1.6449*VLOOKUP(AS$14&amp;"-rse-"&amp;$F143,Equations!$G:$I,3,0)))</f>
        <v/>
      </c>
      <c r="AV143" s="10" t="str">
        <f t="shared" si="39"/>
        <v/>
      </c>
      <c r="AW143" s="10" t="str">
        <f>IF($AA143="","",IF(OR($V143&lt;2.7,$V143&gt;90),"Age OOR",($AA143-AS143)/VLOOKUP(AS$14&amp;"-rse-"&amp;$F143,Equations!$G:$I,3,0)))</f>
        <v/>
      </c>
      <c r="AX143" s="10" t="str">
        <f>IF($AB143="","",IF(OR($V143&lt;2.7,$V143&gt;90),"Age OOR",VLOOKUP(AX$14&amp;"-int-"&amp;$G143,Equations!$G:$I,3,0)+VLOOKUP(AX$14&amp;"-sexo-"&amp;$G143,Equations!$G:$I,3,0)*$U143+VLOOKUP(AX$14&amp;"-edad-"&amp;$G143,Equations!$G:$I,3,0)*$V143+VLOOKUP(AX$14&amp;"-est-"&amp;$G143,Equations!$G:$I,3,0)*(1/$W143)+VLOOKUP(AX$14&amp;"-imc-"&amp;$G143,Equations!$G:$I,3,0)*(1/$Q143)))</f>
        <v/>
      </c>
      <c r="AY143" s="10" t="str">
        <f>IF($AB143="","",IF(OR($V143&lt;2.7,$V143&gt;90),"Age OOR",AX143-1.6449*VLOOKUP(AX$14&amp;"-rse-"&amp;$G143,Equations!$G:$I,3,0)))</f>
        <v/>
      </c>
      <c r="AZ143" s="10" t="str">
        <f>IF($AB143="","",IF(OR($V143&lt;2.7,$V143&gt;90),"Age OOR",AX143+1.6449*VLOOKUP(AX$14&amp;"-rse-"&amp;$G143,Equations!$G:$I,3,0)))</f>
        <v/>
      </c>
      <c r="BA143" s="10" t="str">
        <f t="shared" si="40"/>
        <v/>
      </c>
      <c r="BB143" s="10" t="str">
        <f>IF($AB143="","",IF(OR($V143&lt;2.7,$V143&gt;90),"Age OOR",($AB143-AX143)/VLOOKUP(AX$14&amp;"-rse-"&amp;$G143,Equations!$G:$I,3,0)))</f>
        <v/>
      </c>
      <c r="BC143" s="10" t="str">
        <f>IF($AC143="","",IF(OR($V143&lt;2.7,$V143&gt;90),"Age OOR",VLOOKUP(BC$14&amp;"-int-"&amp;$H143,Equations!$G:$I,3,0)+VLOOKUP(BC$14&amp;"-sexo-"&amp;$H143,Equations!$G:$I,3,0)*$U143+VLOOKUP(BC$14&amp;"-edad-"&amp;$H143,Equations!$G:$I,3,0)*$V143+VLOOKUP(BC$14&amp;"-est-"&amp;$H143,Equations!$G:$I,3,0)*(1/$W143)+VLOOKUP(BC$14&amp;"-imc-"&amp;$H143,Equations!$G:$I,3,0)*(1/$Q143)))</f>
        <v/>
      </c>
      <c r="BD143" s="10" t="str">
        <f>IF($AC143="","",IF(OR($V143&lt;2.7,$V143&gt;90),"Age OOR",BC143-1.6449*VLOOKUP(BC$14&amp;"-rse-"&amp;$H143,Equations!$G:$I,3,0)))</f>
        <v/>
      </c>
      <c r="BE143" s="10" t="str">
        <f>IF($AC143="","",IF(OR($V143&lt;2.7,$V143&gt;90),"Age OOR",BC143+1.6449*VLOOKUP(BC$14&amp;"-rse-"&amp;$H143,Equations!$G:$I,3,0)))</f>
        <v/>
      </c>
      <c r="BF143" s="10" t="str">
        <f t="shared" si="41"/>
        <v/>
      </c>
      <c r="BG143" s="10" t="str">
        <f>IF($AC143="","",IF(OR($V143&lt;2.7,$V143&gt;90),"Age OOR",($AC143-BC143)/VLOOKUP(BC$14&amp;"-rse-"&amp;$H143,Equations!$G:$I,3,0)))</f>
        <v/>
      </c>
      <c r="BH143" s="10" t="str">
        <f>IF($AD143="","",IF(OR($V143&lt;2.7,$V143&gt;90),"Age OOR",VLOOKUP(BH$14&amp;"-int-"&amp;$I143,Equations!$G:$I,3,0)+VLOOKUP(BH$14&amp;"-sexo-"&amp;$I143,Equations!$G:$I,3,0)*$U143+VLOOKUP(BH$14&amp;"-edad-"&amp;$I143,Equations!$G:$I,3,0)*$V143+VLOOKUP(BH$14&amp;"-est-"&amp;$I143,Equations!$G:$I,3,0)*(1/$W143)+VLOOKUP(BH$14&amp;"-imc-"&amp;$I143,Equations!$G:$I,3,0)*(1/$Q143)))</f>
        <v/>
      </c>
      <c r="BI143" s="10" t="str">
        <f>IF($AD143="","",IF(OR($V143&lt;2.7,$V143&gt;90),"Age OOR",BH143-1.6449*VLOOKUP(BH$14&amp;"-rse-"&amp;$I143,Equations!$G:$I,3,0)))</f>
        <v/>
      </c>
      <c r="BJ143" s="10" t="str">
        <f>IF($AD143="","",IF(OR($V143&lt;2.7,$V143&gt;90),"Age OOR",BH143+1.6449*VLOOKUP(BH$14&amp;"-rse-"&amp;$I143,Equations!$G:$I,3,0)))</f>
        <v/>
      </c>
      <c r="BK143" s="10" t="str">
        <f t="shared" si="42"/>
        <v/>
      </c>
      <c r="BL143" s="10" t="str">
        <f>IF($AD143="","",IF(OR($V143&lt;2.7,$V143&gt;90),"Age OOR",($AD143-BH143)/VLOOKUP(BH$14&amp;"-rse-"&amp;$I143,Equations!$G:$I,3,0)))</f>
        <v/>
      </c>
      <c r="BM143" s="10" t="str">
        <f>IF($AE143="","",IF(OR($V143&lt;2.7,$V143&gt;90),"Age OOR",VLOOKUP(BM$14&amp;"-int-"&amp;$J143,Equations!$G:$I,3,0)+VLOOKUP(BM$14&amp;"-sexo-"&amp;$J143,Equations!$G:$I,3,0)*$U143+VLOOKUP(BM$14&amp;"-edad-"&amp;$J143,Equations!$G:$I,3,0)*$V143+VLOOKUP(BM$14&amp;"-est-"&amp;$J143,Equations!$G:$I,3,0)*(1/$W143)+VLOOKUP(BM$14&amp;"-imc-"&amp;$J143,Equations!$G:$I,3,0)*(1/$Q143)))</f>
        <v/>
      </c>
      <c r="BN143" s="10" t="str">
        <f>IF($AE143="","",IF(OR($V143&lt;2.7,$V143&gt;90),"Age OOR",BM143-1.6449*VLOOKUP(BM$14&amp;"-rse-"&amp;$J143,Equations!$G:$I,3,0)))</f>
        <v/>
      </c>
      <c r="BO143" s="10" t="str">
        <f>IF($AE143="","",IF(OR($V143&lt;2.7,$V143&gt;90),"Age OOR",BM143+1.6449*VLOOKUP(BM$14&amp;"-rse-"&amp;$J143,Equations!$G:$I,3,0)))</f>
        <v/>
      </c>
      <c r="BP143" s="10" t="str">
        <f t="shared" si="43"/>
        <v/>
      </c>
      <c r="BQ143" s="10" t="str">
        <f>IF($AE143="","",IF(OR($V143&lt;2.7,$V143&gt;90),"Age OOR",($AE143-BM143)/VLOOKUP(BM$14&amp;"-rse-"&amp;$J143,Equations!$G:$I,3,0)))</f>
        <v/>
      </c>
      <c r="BR143" s="10" t="str">
        <f>IF($AF143="","",IF(OR($V143&lt;2.7,$V143&gt;90),"Age OOR",VLOOKUP(BR$14&amp;"-int-"&amp;$K143,Equations!$G:$I,3,0)+VLOOKUP(BR$14&amp;"-sexo-"&amp;$K143,Equations!$G:$I,3,0)*$U143+VLOOKUP(BR$14&amp;"-edad-"&amp;$K143,Equations!$G:$I,3,0)*$V143+VLOOKUP(BR$14&amp;"-est-"&amp;$K143,Equations!$G:$I,3,0)*(1/$W143)+VLOOKUP(BR$14&amp;"-imc-"&amp;$K143,Equations!$G:$I,3,0)*(1/$Q143)))</f>
        <v/>
      </c>
      <c r="BS143" s="10" t="str">
        <f>IF($AF143="","",IF(OR($V143&lt;2.7,$V143&gt;90),"Age OOR",BR143-1.6449*VLOOKUP(BR$14&amp;"-rse-"&amp;$K143,Equations!$G:$I,3,0)))</f>
        <v/>
      </c>
      <c r="BT143" s="10" t="str">
        <f>IF($AF143="","",IF(OR($V143&lt;2.7,$V143&gt;90),"Age OOR",BR143+1.6449*VLOOKUP(BR$14&amp;"-rse-"&amp;$K143,Equations!$G:$I,3,0)))</f>
        <v/>
      </c>
      <c r="BU143" s="10" t="str">
        <f t="shared" si="44"/>
        <v/>
      </c>
      <c r="BV143" s="10" t="str">
        <f>IF($AF143="","",IF(OR($V143&lt;2.7,$V143&gt;90),"Age OOR",($AF143-BR143)/VLOOKUP(BR$14&amp;"-rse-"&amp;$K143,Equations!$G:$I,3,0)))</f>
        <v/>
      </c>
      <c r="BW143" s="10" t="str">
        <f>IF($AG143="","",IF(OR($V143&lt;2.7,$V143&gt;90),"Age OOR",VLOOKUP(BW$14&amp;"-int-"&amp;$L143,Equations!$G:$I,3,0)+VLOOKUP(BW$14&amp;"-sexo-"&amp;$L143,Equations!$G:$I,3,0)*$U143+VLOOKUP(BW$14&amp;"-edad-"&amp;$L143,Equations!$G:$I,3,0)*$V143+VLOOKUP(BW$14&amp;"-est-"&amp;$L143,Equations!$G:$I,3,0)*(1/$W143)+VLOOKUP(BW$14&amp;"-imc-"&amp;$L143,Equations!$G:$I,3,0)*(1/$Q143)))</f>
        <v/>
      </c>
      <c r="BX143" s="10" t="str">
        <f>IF($AG143="","",IF(OR($V143&lt;2.7,$V143&gt;90),"Age OOR",BW143-1.6449*VLOOKUP(BW$14&amp;"-rse-"&amp;$L143,Equations!$G:$I,3,0)))</f>
        <v/>
      </c>
      <c r="BY143" s="10" t="str">
        <f>IF($AG143="","",IF(OR($V143&lt;2.7,$V143&gt;90),"Age OOR",BW143+1.6449*VLOOKUP(BW$14&amp;"-rse-"&amp;$L143,Equations!$G:$I,3,0)))</f>
        <v/>
      </c>
      <c r="BZ143" s="10" t="str">
        <f t="shared" si="45"/>
        <v/>
      </c>
      <c r="CA143" s="10" t="str">
        <f>IF($AG143="","",IF(OR($V143&lt;2.7,$V143&gt;90),"Age OOR",($AG143-BW143)/VLOOKUP(BW$14&amp;"-rse-"&amp;$L143,Equations!$G:$I,3,0)))</f>
        <v/>
      </c>
      <c r="CB143" s="10" t="str">
        <f>IF($AH143="","",IF(OR($V143&lt;2.7,$V143&gt;90),"Age OOR",VLOOKUP(CB$14&amp;"-int-"&amp;$M143,Equations!$G:$I,3,0)+VLOOKUP(CB$14&amp;"-sexo-"&amp;$M143,Equations!$G:$I,3,0)*$U143+VLOOKUP(CB$14&amp;"-edad-"&amp;$M143,Equations!$G:$I,3,0)*$V143+VLOOKUP(CB$14&amp;"-est-"&amp;$M143,Equations!$G:$I,3,0)*(1/$W143)+VLOOKUP(CB$14&amp;"-imc-"&amp;$M143,Equations!$G:$I,3,0)*(1/$Q143)))</f>
        <v/>
      </c>
      <c r="CC143" s="10" t="str">
        <f>IF($AH143="","",IF(OR($V143&lt;2.7,$V143&gt;90),"Age OOR",CB143-1.6449*VLOOKUP(CB$14&amp;"-rse-"&amp;$M143,Equations!$G:$I,3,0)))</f>
        <v/>
      </c>
      <c r="CD143" s="10" t="str">
        <f>IF($AH143="","",IF(OR($V143&lt;2.7,$V143&gt;90),"Age OOR",CB143+1.6449*VLOOKUP(CB$14&amp;"-rse-"&amp;$M143,Equations!$G:$I,3,0)))</f>
        <v/>
      </c>
      <c r="CE143" s="10" t="str">
        <f t="shared" si="46"/>
        <v/>
      </c>
      <c r="CF143" s="10" t="str">
        <f>IF($AH143="","",IF(OR($V143&lt;2.7,$V143&gt;90),"Age OOR",($AH143-CB143)/VLOOKUP(CB$14&amp;"-rse-"&amp;$M143,Equations!$G:$I,3,0)))</f>
        <v/>
      </c>
      <c r="CG143" s="10" t="str">
        <f>IF($AI143="","",IF(OR($V143&lt;2.7,$V143&gt;90),"Age OOR",VLOOKUP(CG$14&amp;"-int-"&amp;$N143,Equations!$G:$I,3,0)+VLOOKUP(CG$14&amp;"-sexo-"&amp;$N143,Equations!$G:$I,3,0)*$U143+VLOOKUP(CG$14&amp;"-edad-"&amp;$N143,Equations!$G:$I,3,0)*$V143+VLOOKUP(CG$14&amp;"-est-"&amp;$N143,Equations!$G:$I,3,0)*(1/$W143)+VLOOKUP(CG$14&amp;"-imc-"&amp;$N143,Equations!$G:$I,3,0)*(1/$Q143)))</f>
        <v/>
      </c>
      <c r="CH143" s="10" t="str">
        <f>IF($AI143="","",IF(OR($V143&lt;2.7,$V143&gt;90),"Age OOR",CG143-1.6449*VLOOKUP(CG$14&amp;"-rse-"&amp;$N143,Equations!$G:$I,3,0)))</f>
        <v/>
      </c>
      <c r="CI143" s="10" t="str">
        <f>IF($AI143="","",IF(OR($V143&lt;2.7,$V143&gt;90),"Age OOR",CG143+1.6449*VLOOKUP(CG$14&amp;"-rse-"&amp;$N143,Equations!$G:$I,3,0)))</f>
        <v/>
      </c>
      <c r="CJ143" s="10" t="str">
        <f t="shared" si="47"/>
        <v/>
      </c>
      <c r="CK143" s="10" t="str">
        <f>IF($AI143="","",IF(OR($V143&lt;2.7,$V143&gt;90),"Age OOR",($AI143-CG143)/VLOOKUP(CG$14&amp;"-rse-"&amp;$N143,Equations!$G:$I,3,0)))</f>
        <v/>
      </c>
      <c r="CL143" s="10" t="str">
        <f>IF($AJ143="","",IF(OR($V143&lt;2.7,$V143&gt;90),"Age OOR",VLOOKUP(CL$14&amp;"-int-"&amp;$O143,Equations!$G:$I,3,0)+VLOOKUP(CL$14&amp;"-sexo-"&amp;$O143,Equations!$G:$I,3,0)*$U143+VLOOKUP(CL$14&amp;"-edad-"&amp;$O143,Equations!$G:$I,3,0)*$V143+VLOOKUP(CL$14&amp;"-est-"&amp;$O143,Equations!$G:$I,3,0)*(1/$W143)+VLOOKUP(CL$14&amp;"-imc-"&amp;$O143,Equations!$G:$I,3,0)*(1/$Q143)))</f>
        <v/>
      </c>
      <c r="CM143" s="10" t="str">
        <f>IF($AJ143="","",IF(OR($V143&lt;2.7,$V143&gt;90),"Age OOR",CL143-1.6449*VLOOKUP(CL$14&amp;"-rse-"&amp;$O143,Equations!$G:$I,3,0)))</f>
        <v/>
      </c>
      <c r="CN143" s="10" t="str">
        <f>IF($AJ143="","",IF(OR($V143&lt;2.7,$V143&gt;90),"Age OOR",CL143+1.6449*VLOOKUP(CL$14&amp;"-rse-"&amp;$O143,Equations!$G:$I,3,0)))</f>
        <v/>
      </c>
      <c r="CO143" s="10" t="str">
        <f t="shared" si="48"/>
        <v/>
      </c>
      <c r="CP143" s="10" t="str">
        <f>IF($AJ143="","",IF(OR($V143&lt;2.7,$V143&gt;90),"Age OOR",($AJ143-CL143)/VLOOKUP(CL$14&amp;"-rse-"&amp;$O143,Equations!$G:$I,3,0)))</f>
        <v/>
      </c>
      <c r="CQ143" s="10" t="str">
        <f>IF($AK143="","",IF(OR($V143&lt;2.7,$V143&gt;90),"Age OOR",EXP(VLOOKUP(CQ$14&amp;"-int-"&amp;$P143,Equations!$G:$I,3,0)+VLOOKUP(CQ$14&amp;"-sexo-"&amp;$P143,Equations!$G:$I,3,0)*$U143+VLOOKUP(CQ$14&amp;"-edad-"&amp;$P143,Equations!$G:$I,3,0)*$V143+VLOOKUP(CQ$14&amp;"-est-"&amp;$P143,Equations!$G:$I,3,0)*(1/$W143)+VLOOKUP(CQ$14&amp;"-imc-"&amp;$P143,Equations!$G:$I,3,0)*(1/$Q143))))</f>
        <v/>
      </c>
      <c r="CR143" s="10" t="str">
        <f>IF($AK143="","",IF(OR($V143&lt;2.7,$V143&gt;90),"Age OOR",EXP(LN(CQ143)-1.6449*VLOOKUP(CQ$14&amp;"-rse-"&amp;$P143,Equations!$G:$I,3,0))))</f>
        <v/>
      </c>
      <c r="CS143" s="10" t="str">
        <f>IF($AK143="","",IF(OR($V143&lt;2.7,$V143&gt;90),"Age OOR",EXP(LN(CQ143)+1.6449*VLOOKUP(CQ$14&amp;"-rse-"&amp;$P143,Equations!$G:$I,3,0))))</f>
        <v/>
      </c>
      <c r="CT143" s="10" t="str">
        <f t="shared" si="49"/>
        <v/>
      </c>
      <c r="CU143" s="10" t="str">
        <f>IF($AK143="","",IF(OR($V143&lt;2.7,$V143&gt;90),"Age OOR",(LN($AK143)-LN(CQ143))/VLOOKUP(CQ$14&amp;"-rse-"&amp;$P143,Equations!$G:$I,3,0)))</f>
        <v/>
      </c>
      <c r="CV143" s="47"/>
    </row>
    <row r="144" spans="5:100" x14ac:dyDescent="0.2">
      <c r="E144" s="23" t="str">
        <f t="shared" si="25"/>
        <v>Age out of range</v>
      </c>
      <c r="F144" s="23" t="str">
        <f t="shared" si="26"/>
        <v>Age out of range</v>
      </c>
      <c r="G144" s="23" t="str">
        <f t="shared" si="27"/>
        <v>Age out of range</v>
      </c>
      <c r="H144" s="23" t="str">
        <f t="shared" si="28"/>
        <v>Age out of range</v>
      </c>
      <c r="I144" s="23" t="str">
        <f t="shared" si="29"/>
        <v>Age out of range</v>
      </c>
      <c r="J144" s="23" t="str">
        <f t="shared" si="30"/>
        <v>Age out of range</v>
      </c>
      <c r="K144" s="23" t="str">
        <f t="shared" si="31"/>
        <v>Age out of range</v>
      </c>
      <c r="L144" s="23" t="str">
        <f t="shared" si="32"/>
        <v>Age out of range</v>
      </c>
      <c r="M144" s="23" t="str">
        <f t="shared" si="33"/>
        <v>Age out of range</v>
      </c>
      <c r="N144" s="23" t="str">
        <f t="shared" si="34"/>
        <v>Age out of range</v>
      </c>
      <c r="O144" s="23" t="str">
        <f t="shared" si="35"/>
        <v>Age out of range</v>
      </c>
      <c r="P144" s="23" t="str">
        <f t="shared" si="36"/>
        <v>Age out of range</v>
      </c>
      <c r="Q144" s="23" t="e">
        <f t="shared" si="37"/>
        <v>#DIV/0!</v>
      </c>
      <c r="R144" s="17"/>
      <c r="S144" s="23">
        <v>128</v>
      </c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7"/>
      <c r="AM144" s="47"/>
      <c r="AN144" s="10" t="str">
        <f>IF($Z144="","",IF(OR($V144&lt;2.7,$V144&gt;90),"Age OOR",VLOOKUP(AN$14&amp;"-int-"&amp;$E144,Equations!$G:$I,3,0)+VLOOKUP(AN$14&amp;"-sexo-"&amp;$E144,Equations!$G:$I,3,0)*$U144+VLOOKUP(AN$14&amp;"-edad-"&amp;$E144,Equations!$G:$I,3,0)*$V144+VLOOKUP(AN$14&amp;"-est-"&amp;$E144,Equations!$G:$I,3,0)*(1/$W144)+VLOOKUP(AN$14&amp;"-imc-"&amp;$E144,Equations!$G:$I,3,0)*(1/$Q144)))</f>
        <v/>
      </c>
      <c r="AO144" s="10" t="str">
        <f>IF($Z144="","",IF(OR($V144&lt;2.7,$V144&gt;90),"Age OOR",AN144-1.6449*VLOOKUP(AN$14&amp;"-rse-"&amp;$E144,Equations!$G:$I,3,0)))</f>
        <v/>
      </c>
      <c r="AP144" s="10" t="str">
        <f>IF($Z144="","",IF(OR($V144&lt;2.7,$V144&gt;90),"Age OOR",AN144+1.6449*VLOOKUP(AN$14&amp;"-rse-"&amp;$E144,Equations!$G:$I,3,0)))</f>
        <v/>
      </c>
      <c r="AQ144" s="10" t="str">
        <f t="shared" si="38"/>
        <v/>
      </c>
      <c r="AR144" s="10" t="str">
        <f>IF($Z144="","",IF(OR($V144&lt;2.7,$V144&gt;90),"Age OOR",($Z144-AN144)/VLOOKUP(AN$14&amp;"-rse-"&amp;$E144,Equations!$G:$I,3,0)))</f>
        <v/>
      </c>
      <c r="AS144" s="10" t="str">
        <f>IF($AA144="","",IF(OR($V144&lt;2.7,$V144&gt;90),"Age OOR",VLOOKUP(AS$14&amp;"-int-"&amp;$F144,Equations!$G:$I,3,0)+VLOOKUP(AS$14&amp;"-sexo-"&amp;$F144,Equations!$G:$I,3,0)*$U144+VLOOKUP(AS$14&amp;"-edad-"&amp;$F144,Equations!$G:$I,3,0)*$V144+VLOOKUP(AS$14&amp;"-est-"&amp;$F144,Equations!$G:$I,3,0)*(1/$W144)+VLOOKUP(AS$14&amp;"-imc-"&amp;$F144,Equations!$G:$I,3,0)*(1/$Q144)))</f>
        <v/>
      </c>
      <c r="AT144" s="10" t="str">
        <f>IF($AA144="","",IF(OR($V144&lt;2.7,$V144&gt;90),"Age OOR",AS144-1.6449*VLOOKUP(AS$14&amp;"-rse-"&amp;$F144,Equations!$G:$I,3,0)))</f>
        <v/>
      </c>
      <c r="AU144" s="10" t="str">
        <f>IF($AA144="","",IF(OR($V144&lt;2.7,$V144&gt;90),"Age OOR",AS144+1.6449*VLOOKUP(AS$14&amp;"-rse-"&amp;$F144,Equations!$G:$I,3,0)))</f>
        <v/>
      </c>
      <c r="AV144" s="10" t="str">
        <f t="shared" si="39"/>
        <v/>
      </c>
      <c r="AW144" s="10" t="str">
        <f>IF($AA144="","",IF(OR($V144&lt;2.7,$V144&gt;90),"Age OOR",($AA144-AS144)/VLOOKUP(AS$14&amp;"-rse-"&amp;$F144,Equations!$G:$I,3,0)))</f>
        <v/>
      </c>
      <c r="AX144" s="10" t="str">
        <f>IF($AB144="","",IF(OR($V144&lt;2.7,$V144&gt;90),"Age OOR",VLOOKUP(AX$14&amp;"-int-"&amp;$G144,Equations!$G:$I,3,0)+VLOOKUP(AX$14&amp;"-sexo-"&amp;$G144,Equations!$G:$I,3,0)*$U144+VLOOKUP(AX$14&amp;"-edad-"&amp;$G144,Equations!$G:$I,3,0)*$V144+VLOOKUP(AX$14&amp;"-est-"&amp;$G144,Equations!$G:$I,3,0)*(1/$W144)+VLOOKUP(AX$14&amp;"-imc-"&amp;$G144,Equations!$G:$I,3,0)*(1/$Q144)))</f>
        <v/>
      </c>
      <c r="AY144" s="10" t="str">
        <f>IF($AB144="","",IF(OR($V144&lt;2.7,$V144&gt;90),"Age OOR",AX144-1.6449*VLOOKUP(AX$14&amp;"-rse-"&amp;$G144,Equations!$G:$I,3,0)))</f>
        <v/>
      </c>
      <c r="AZ144" s="10" t="str">
        <f>IF($AB144="","",IF(OR($V144&lt;2.7,$V144&gt;90),"Age OOR",AX144+1.6449*VLOOKUP(AX$14&amp;"-rse-"&amp;$G144,Equations!$G:$I,3,0)))</f>
        <v/>
      </c>
      <c r="BA144" s="10" t="str">
        <f t="shared" si="40"/>
        <v/>
      </c>
      <c r="BB144" s="10" t="str">
        <f>IF($AB144="","",IF(OR($V144&lt;2.7,$V144&gt;90),"Age OOR",($AB144-AX144)/VLOOKUP(AX$14&amp;"-rse-"&amp;$G144,Equations!$G:$I,3,0)))</f>
        <v/>
      </c>
      <c r="BC144" s="10" t="str">
        <f>IF($AC144="","",IF(OR($V144&lt;2.7,$V144&gt;90),"Age OOR",VLOOKUP(BC$14&amp;"-int-"&amp;$H144,Equations!$G:$I,3,0)+VLOOKUP(BC$14&amp;"-sexo-"&amp;$H144,Equations!$G:$I,3,0)*$U144+VLOOKUP(BC$14&amp;"-edad-"&amp;$H144,Equations!$G:$I,3,0)*$V144+VLOOKUP(BC$14&amp;"-est-"&amp;$H144,Equations!$G:$I,3,0)*(1/$W144)+VLOOKUP(BC$14&amp;"-imc-"&amp;$H144,Equations!$G:$I,3,0)*(1/$Q144)))</f>
        <v/>
      </c>
      <c r="BD144" s="10" t="str">
        <f>IF($AC144="","",IF(OR($V144&lt;2.7,$V144&gt;90),"Age OOR",BC144-1.6449*VLOOKUP(BC$14&amp;"-rse-"&amp;$H144,Equations!$G:$I,3,0)))</f>
        <v/>
      </c>
      <c r="BE144" s="10" t="str">
        <f>IF($AC144="","",IF(OR($V144&lt;2.7,$V144&gt;90),"Age OOR",BC144+1.6449*VLOOKUP(BC$14&amp;"-rse-"&amp;$H144,Equations!$G:$I,3,0)))</f>
        <v/>
      </c>
      <c r="BF144" s="10" t="str">
        <f t="shared" si="41"/>
        <v/>
      </c>
      <c r="BG144" s="10" t="str">
        <f>IF($AC144="","",IF(OR($V144&lt;2.7,$V144&gt;90),"Age OOR",($AC144-BC144)/VLOOKUP(BC$14&amp;"-rse-"&amp;$H144,Equations!$G:$I,3,0)))</f>
        <v/>
      </c>
      <c r="BH144" s="10" t="str">
        <f>IF($AD144="","",IF(OR($V144&lt;2.7,$V144&gt;90),"Age OOR",VLOOKUP(BH$14&amp;"-int-"&amp;$I144,Equations!$G:$I,3,0)+VLOOKUP(BH$14&amp;"-sexo-"&amp;$I144,Equations!$G:$I,3,0)*$U144+VLOOKUP(BH$14&amp;"-edad-"&amp;$I144,Equations!$G:$I,3,0)*$V144+VLOOKUP(BH$14&amp;"-est-"&amp;$I144,Equations!$G:$I,3,0)*(1/$W144)+VLOOKUP(BH$14&amp;"-imc-"&amp;$I144,Equations!$G:$I,3,0)*(1/$Q144)))</f>
        <v/>
      </c>
      <c r="BI144" s="10" t="str">
        <f>IF($AD144="","",IF(OR($V144&lt;2.7,$V144&gt;90),"Age OOR",BH144-1.6449*VLOOKUP(BH$14&amp;"-rse-"&amp;$I144,Equations!$G:$I,3,0)))</f>
        <v/>
      </c>
      <c r="BJ144" s="10" t="str">
        <f>IF($AD144="","",IF(OR($V144&lt;2.7,$V144&gt;90),"Age OOR",BH144+1.6449*VLOOKUP(BH$14&amp;"-rse-"&amp;$I144,Equations!$G:$I,3,0)))</f>
        <v/>
      </c>
      <c r="BK144" s="10" t="str">
        <f t="shared" si="42"/>
        <v/>
      </c>
      <c r="BL144" s="10" t="str">
        <f>IF($AD144="","",IF(OR($V144&lt;2.7,$V144&gt;90),"Age OOR",($AD144-BH144)/VLOOKUP(BH$14&amp;"-rse-"&amp;$I144,Equations!$G:$I,3,0)))</f>
        <v/>
      </c>
      <c r="BM144" s="10" t="str">
        <f>IF($AE144="","",IF(OR($V144&lt;2.7,$V144&gt;90),"Age OOR",VLOOKUP(BM$14&amp;"-int-"&amp;$J144,Equations!$G:$I,3,0)+VLOOKUP(BM$14&amp;"-sexo-"&amp;$J144,Equations!$G:$I,3,0)*$U144+VLOOKUP(BM$14&amp;"-edad-"&amp;$J144,Equations!$G:$I,3,0)*$V144+VLOOKUP(BM$14&amp;"-est-"&amp;$J144,Equations!$G:$I,3,0)*(1/$W144)+VLOOKUP(BM$14&amp;"-imc-"&amp;$J144,Equations!$G:$I,3,0)*(1/$Q144)))</f>
        <v/>
      </c>
      <c r="BN144" s="10" t="str">
        <f>IF($AE144="","",IF(OR($V144&lt;2.7,$V144&gt;90),"Age OOR",BM144-1.6449*VLOOKUP(BM$14&amp;"-rse-"&amp;$J144,Equations!$G:$I,3,0)))</f>
        <v/>
      </c>
      <c r="BO144" s="10" t="str">
        <f>IF($AE144="","",IF(OR($V144&lt;2.7,$V144&gt;90),"Age OOR",BM144+1.6449*VLOOKUP(BM$14&amp;"-rse-"&amp;$J144,Equations!$G:$I,3,0)))</f>
        <v/>
      </c>
      <c r="BP144" s="10" t="str">
        <f t="shared" si="43"/>
        <v/>
      </c>
      <c r="BQ144" s="10" t="str">
        <f>IF($AE144="","",IF(OR($V144&lt;2.7,$V144&gt;90),"Age OOR",($AE144-BM144)/VLOOKUP(BM$14&amp;"-rse-"&amp;$J144,Equations!$G:$I,3,0)))</f>
        <v/>
      </c>
      <c r="BR144" s="10" t="str">
        <f>IF($AF144="","",IF(OR($V144&lt;2.7,$V144&gt;90),"Age OOR",VLOOKUP(BR$14&amp;"-int-"&amp;$K144,Equations!$G:$I,3,0)+VLOOKUP(BR$14&amp;"-sexo-"&amp;$K144,Equations!$G:$I,3,0)*$U144+VLOOKUP(BR$14&amp;"-edad-"&amp;$K144,Equations!$G:$I,3,0)*$V144+VLOOKUP(BR$14&amp;"-est-"&amp;$K144,Equations!$G:$I,3,0)*(1/$W144)+VLOOKUP(BR$14&amp;"-imc-"&amp;$K144,Equations!$G:$I,3,0)*(1/$Q144)))</f>
        <v/>
      </c>
      <c r="BS144" s="10" t="str">
        <f>IF($AF144="","",IF(OR($V144&lt;2.7,$V144&gt;90),"Age OOR",BR144-1.6449*VLOOKUP(BR$14&amp;"-rse-"&amp;$K144,Equations!$G:$I,3,0)))</f>
        <v/>
      </c>
      <c r="BT144" s="10" t="str">
        <f>IF($AF144="","",IF(OR($V144&lt;2.7,$V144&gt;90),"Age OOR",BR144+1.6449*VLOOKUP(BR$14&amp;"-rse-"&amp;$K144,Equations!$G:$I,3,0)))</f>
        <v/>
      </c>
      <c r="BU144" s="10" t="str">
        <f t="shared" si="44"/>
        <v/>
      </c>
      <c r="BV144" s="10" t="str">
        <f>IF($AF144="","",IF(OR($V144&lt;2.7,$V144&gt;90),"Age OOR",($AF144-BR144)/VLOOKUP(BR$14&amp;"-rse-"&amp;$K144,Equations!$G:$I,3,0)))</f>
        <v/>
      </c>
      <c r="BW144" s="10" t="str">
        <f>IF($AG144="","",IF(OR($V144&lt;2.7,$V144&gt;90),"Age OOR",VLOOKUP(BW$14&amp;"-int-"&amp;$L144,Equations!$G:$I,3,0)+VLOOKUP(BW$14&amp;"-sexo-"&amp;$L144,Equations!$G:$I,3,0)*$U144+VLOOKUP(BW$14&amp;"-edad-"&amp;$L144,Equations!$G:$I,3,0)*$V144+VLOOKUP(BW$14&amp;"-est-"&amp;$L144,Equations!$G:$I,3,0)*(1/$W144)+VLOOKUP(BW$14&amp;"-imc-"&amp;$L144,Equations!$G:$I,3,0)*(1/$Q144)))</f>
        <v/>
      </c>
      <c r="BX144" s="10" t="str">
        <f>IF($AG144="","",IF(OR($V144&lt;2.7,$V144&gt;90),"Age OOR",BW144-1.6449*VLOOKUP(BW$14&amp;"-rse-"&amp;$L144,Equations!$G:$I,3,0)))</f>
        <v/>
      </c>
      <c r="BY144" s="10" t="str">
        <f>IF($AG144="","",IF(OR($V144&lt;2.7,$V144&gt;90),"Age OOR",BW144+1.6449*VLOOKUP(BW$14&amp;"-rse-"&amp;$L144,Equations!$G:$I,3,0)))</f>
        <v/>
      </c>
      <c r="BZ144" s="10" t="str">
        <f t="shared" si="45"/>
        <v/>
      </c>
      <c r="CA144" s="10" t="str">
        <f>IF($AG144="","",IF(OR($V144&lt;2.7,$V144&gt;90),"Age OOR",($AG144-BW144)/VLOOKUP(BW$14&amp;"-rse-"&amp;$L144,Equations!$G:$I,3,0)))</f>
        <v/>
      </c>
      <c r="CB144" s="10" t="str">
        <f>IF($AH144="","",IF(OR($V144&lt;2.7,$V144&gt;90),"Age OOR",VLOOKUP(CB$14&amp;"-int-"&amp;$M144,Equations!$G:$I,3,0)+VLOOKUP(CB$14&amp;"-sexo-"&amp;$M144,Equations!$G:$I,3,0)*$U144+VLOOKUP(CB$14&amp;"-edad-"&amp;$M144,Equations!$G:$I,3,0)*$V144+VLOOKUP(CB$14&amp;"-est-"&amp;$M144,Equations!$G:$I,3,0)*(1/$W144)+VLOOKUP(CB$14&amp;"-imc-"&amp;$M144,Equations!$G:$I,3,0)*(1/$Q144)))</f>
        <v/>
      </c>
      <c r="CC144" s="10" t="str">
        <f>IF($AH144="","",IF(OR($V144&lt;2.7,$V144&gt;90),"Age OOR",CB144-1.6449*VLOOKUP(CB$14&amp;"-rse-"&amp;$M144,Equations!$G:$I,3,0)))</f>
        <v/>
      </c>
      <c r="CD144" s="10" t="str">
        <f>IF($AH144="","",IF(OR($V144&lt;2.7,$V144&gt;90),"Age OOR",CB144+1.6449*VLOOKUP(CB$14&amp;"-rse-"&amp;$M144,Equations!$G:$I,3,0)))</f>
        <v/>
      </c>
      <c r="CE144" s="10" t="str">
        <f t="shared" si="46"/>
        <v/>
      </c>
      <c r="CF144" s="10" t="str">
        <f>IF($AH144="","",IF(OR($V144&lt;2.7,$V144&gt;90),"Age OOR",($AH144-CB144)/VLOOKUP(CB$14&amp;"-rse-"&amp;$M144,Equations!$G:$I,3,0)))</f>
        <v/>
      </c>
      <c r="CG144" s="10" t="str">
        <f>IF($AI144="","",IF(OR($V144&lt;2.7,$V144&gt;90),"Age OOR",VLOOKUP(CG$14&amp;"-int-"&amp;$N144,Equations!$G:$I,3,0)+VLOOKUP(CG$14&amp;"-sexo-"&amp;$N144,Equations!$G:$I,3,0)*$U144+VLOOKUP(CG$14&amp;"-edad-"&amp;$N144,Equations!$G:$I,3,0)*$V144+VLOOKUP(CG$14&amp;"-est-"&amp;$N144,Equations!$G:$I,3,0)*(1/$W144)+VLOOKUP(CG$14&amp;"-imc-"&amp;$N144,Equations!$G:$I,3,0)*(1/$Q144)))</f>
        <v/>
      </c>
      <c r="CH144" s="10" t="str">
        <f>IF($AI144="","",IF(OR($V144&lt;2.7,$V144&gt;90),"Age OOR",CG144-1.6449*VLOOKUP(CG$14&amp;"-rse-"&amp;$N144,Equations!$G:$I,3,0)))</f>
        <v/>
      </c>
      <c r="CI144" s="10" t="str">
        <f>IF($AI144="","",IF(OR($V144&lt;2.7,$V144&gt;90),"Age OOR",CG144+1.6449*VLOOKUP(CG$14&amp;"-rse-"&amp;$N144,Equations!$G:$I,3,0)))</f>
        <v/>
      </c>
      <c r="CJ144" s="10" t="str">
        <f t="shared" si="47"/>
        <v/>
      </c>
      <c r="CK144" s="10" t="str">
        <f>IF($AI144="","",IF(OR($V144&lt;2.7,$V144&gt;90),"Age OOR",($AI144-CG144)/VLOOKUP(CG$14&amp;"-rse-"&amp;$N144,Equations!$G:$I,3,0)))</f>
        <v/>
      </c>
      <c r="CL144" s="10" t="str">
        <f>IF($AJ144="","",IF(OR($V144&lt;2.7,$V144&gt;90),"Age OOR",VLOOKUP(CL$14&amp;"-int-"&amp;$O144,Equations!$G:$I,3,0)+VLOOKUP(CL$14&amp;"-sexo-"&amp;$O144,Equations!$G:$I,3,0)*$U144+VLOOKUP(CL$14&amp;"-edad-"&amp;$O144,Equations!$G:$I,3,0)*$V144+VLOOKUP(CL$14&amp;"-est-"&amp;$O144,Equations!$G:$I,3,0)*(1/$W144)+VLOOKUP(CL$14&amp;"-imc-"&amp;$O144,Equations!$G:$I,3,0)*(1/$Q144)))</f>
        <v/>
      </c>
      <c r="CM144" s="10" t="str">
        <f>IF($AJ144="","",IF(OR($V144&lt;2.7,$V144&gt;90),"Age OOR",CL144-1.6449*VLOOKUP(CL$14&amp;"-rse-"&amp;$O144,Equations!$G:$I,3,0)))</f>
        <v/>
      </c>
      <c r="CN144" s="10" t="str">
        <f>IF($AJ144="","",IF(OR($V144&lt;2.7,$V144&gt;90),"Age OOR",CL144+1.6449*VLOOKUP(CL$14&amp;"-rse-"&amp;$O144,Equations!$G:$I,3,0)))</f>
        <v/>
      </c>
      <c r="CO144" s="10" t="str">
        <f t="shared" si="48"/>
        <v/>
      </c>
      <c r="CP144" s="10" t="str">
        <f>IF($AJ144="","",IF(OR($V144&lt;2.7,$V144&gt;90),"Age OOR",($AJ144-CL144)/VLOOKUP(CL$14&amp;"-rse-"&amp;$O144,Equations!$G:$I,3,0)))</f>
        <v/>
      </c>
      <c r="CQ144" s="10" t="str">
        <f>IF($AK144="","",IF(OR($V144&lt;2.7,$V144&gt;90),"Age OOR",EXP(VLOOKUP(CQ$14&amp;"-int-"&amp;$P144,Equations!$G:$I,3,0)+VLOOKUP(CQ$14&amp;"-sexo-"&amp;$P144,Equations!$G:$I,3,0)*$U144+VLOOKUP(CQ$14&amp;"-edad-"&amp;$P144,Equations!$G:$I,3,0)*$V144+VLOOKUP(CQ$14&amp;"-est-"&amp;$P144,Equations!$G:$I,3,0)*(1/$W144)+VLOOKUP(CQ$14&amp;"-imc-"&amp;$P144,Equations!$G:$I,3,0)*(1/$Q144))))</f>
        <v/>
      </c>
      <c r="CR144" s="10" t="str">
        <f>IF($AK144="","",IF(OR($V144&lt;2.7,$V144&gt;90),"Age OOR",EXP(LN(CQ144)-1.6449*VLOOKUP(CQ$14&amp;"-rse-"&amp;$P144,Equations!$G:$I,3,0))))</f>
        <v/>
      </c>
      <c r="CS144" s="10" t="str">
        <f>IF($AK144="","",IF(OR($V144&lt;2.7,$V144&gt;90),"Age OOR",EXP(LN(CQ144)+1.6449*VLOOKUP(CQ$14&amp;"-rse-"&amp;$P144,Equations!$G:$I,3,0))))</f>
        <v/>
      </c>
      <c r="CT144" s="10" t="str">
        <f t="shared" si="49"/>
        <v/>
      </c>
      <c r="CU144" s="10" t="str">
        <f>IF($AK144="","",IF(OR($V144&lt;2.7,$V144&gt;90),"Age OOR",(LN($AK144)-LN(CQ144))/VLOOKUP(CQ$14&amp;"-rse-"&amp;$P144,Equations!$G:$I,3,0)))</f>
        <v/>
      </c>
      <c r="CV144" s="47"/>
    </row>
    <row r="145" spans="5:100" x14ac:dyDescent="0.2">
      <c r="E145" s="23" t="str">
        <f t="shared" ref="E145:E208" si="50">IF(OR($V145&lt;2.7,$V145&gt;90),"Age out of range",IF($V145&lt;AN$3,"a",IF($V145&lt;AN$4,"b","c")))</f>
        <v>Age out of range</v>
      </c>
      <c r="F145" s="23" t="str">
        <f t="shared" ref="F145:F208" si="51">IF(OR($V145&lt;2.7,$V145&gt;90),"Age out of range",IF($V145&lt;AS$3,"a",IF($V145&lt;AS$4,"b","c")))</f>
        <v>Age out of range</v>
      </c>
      <c r="G145" s="23" t="str">
        <f t="shared" ref="G145:G208" si="52">IF(OR($V145&lt;2.7,$V145&gt;90),"Age out of range",IF($V145&lt;AX$3,"a",IF($V145&lt;AX$4,"b","c")))</f>
        <v>Age out of range</v>
      </c>
      <c r="H145" s="23" t="str">
        <f t="shared" ref="H145:H208" si="53">IF(OR($V145&lt;2.7,$V145&gt;90),"Age out of range",IF($V145&lt;BC$3,"a",IF($V145&lt;BC$4,"b","c")))</f>
        <v>Age out of range</v>
      </c>
      <c r="I145" s="23" t="str">
        <f t="shared" ref="I145:I208" si="54">IF(OR($V145&lt;2.7,$V145&gt;90),"Age out of range",IF($V145&lt;BH$3,"a",IF($V145&lt;BH$4,"b","c")))</f>
        <v>Age out of range</v>
      </c>
      <c r="J145" s="23" t="str">
        <f t="shared" ref="J145:J208" si="55">IF(OR($V145&lt;2.7,$V145&gt;90),"Age out of range",IF($V145&lt;BM$3,"a",IF($V145&lt;BM$4,"b","c")))</f>
        <v>Age out of range</v>
      </c>
      <c r="K145" s="23" t="str">
        <f t="shared" ref="K145:K208" si="56">IF(OR($V145&lt;2.7,$V145&gt;90),"Age out of range",IF($V145&lt;BR$3,"a",IF($V145&lt;BR$4,"b","c")))</f>
        <v>Age out of range</v>
      </c>
      <c r="L145" s="23" t="str">
        <f t="shared" ref="L145:L208" si="57">IF(OR($V145&lt;2.7,$V145&gt;90),"Age out of range",IF($V145&lt;BW$3,"a",IF($V145&lt;BW$4,"b","c")))</f>
        <v>Age out of range</v>
      </c>
      <c r="M145" s="23" t="str">
        <f t="shared" ref="M145:M208" si="58">IF(OR($V145&lt;2.7,$V145&gt;90),"Age out of range",IF($V145&lt;CB$3,"a",IF($V145&lt;CB$4,"b","c")))</f>
        <v>Age out of range</v>
      </c>
      <c r="N145" s="23" t="str">
        <f t="shared" ref="N145:N208" si="59">IF(OR($V145&lt;2.7,$V145&gt;90),"Age out of range",IF($V145&lt;CG$3,"a",IF($V145&lt;CG$4,"b","c")))</f>
        <v>Age out of range</v>
      </c>
      <c r="O145" s="23" t="str">
        <f t="shared" ref="O145:O208" si="60">IF(OR($V145&lt;2.7,$V145&gt;90),"Age out of range",IF($V145&lt;CL$3,"a",IF($V145&lt;CL$4,"b","c")))</f>
        <v>Age out of range</v>
      </c>
      <c r="P145" s="23" t="str">
        <f t="shared" ref="P145:P208" si="61">IF(OR($V145&lt;2.7,$V145&gt;90),"Age out of range",IF($V145&lt;CQ$3,"a",IF($V145&lt;CQ$4,"b","c")))</f>
        <v>Age out of range</v>
      </c>
      <c r="Q145" s="23" t="e">
        <f t="shared" si="37"/>
        <v>#DIV/0!</v>
      </c>
      <c r="R145" s="17"/>
      <c r="S145" s="23">
        <v>129</v>
      </c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7"/>
      <c r="AM145" s="47"/>
      <c r="AN145" s="10" t="str">
        <f>IF($Z145="","",IF(OR($V145&lt;2.7,$V145&gt;90),"Age OOR",VLOOKUP(AN$14&amp;"-int-"&amp;$E145,Equations!$G:$I,3,0)+VLOOKUP(AN$14&amp;"-sexo-"&amp;$E145,Equations!$G:$I,3,0)*$U145+VLOOKUP(AN$14&amp;"-edad-"&amp;$E145,Equations!$G:$I,3,0)*$V145+VLOOKUP(AN$14&amp;"-est-"&amp;$E145,Equations!$G:$I,3,0)*(1/$W145)+VLOOKUP(AN$14&amp;"-imc-"&amp;$E145,Equations!$G:$I,3,0)*(1/$Q145)))</f>
        <v/>
      </c>
      <c r="AO145" s="10" t="str">
        <f>IF($Z145="","",IF(OR($V145&lt;2.7,$V145&gt;90),"Age OOR",AN145-1.6449*VLOOKUP(AN$14&amp;"-rse-"&amp;$E145,Equations!$G:$I,3,0)))</f>
        <v/>
      </c>
      <c r="AP145" s="10" t="str">
        <f>IF($Z145="","",IF(OR($V145&lt;2.7,$V145&gt;90),"Age OOR",AN145+1.6449*VLOOKUP(AN$14&amp;"-rse-"&amp;$E145,Equations!$G:$I,3,0)))</f>
        <v/>
      </c>
      <c r="AQ145" s="10" t="str">
        <f t="shared" si="38"/>
        <v/>
      </c>
      <c r="AR145" s="10" t="str">
        <f>IF($Z145="","",IF(OR($V145&lt;2.7,$V145&gt;90),"Age OOR",($Z145-AN145)/VLOOKUP(AN$14&amp;"-rse-"&amp;$E145,Equations!$G:$I,3,0)))</f>
        <v/>
      </c>
      <c r="AS145" s="10" t="str">
        <f>IF($AA145="","",IF(OR($V145&lt;2.7,$V145&gt;90),"Age OOR",VLOOKUP(AS$14&amp;"-int-"&amp;$F145,Equations!$G:$I,3,0)+VLOOKUP(AS$14&amp;"-sexo-"&amp;$F145,Equations!$G:$I,3,0)*$U145+VLOOKUP(AS$14&amp;"-edad-"&amp;$F145,Equations!$G:$I,3,0)*$V145+VLOOKUP(AS$14&amp;"-est-"&amp;$F145,Equations!$G:$I,3,0)*(1/$W145)+VLOOKUP(AS$14&amp;"-imc-"&amp;$F145,Equations!$G:$I,3,0)*(1/$Q145)))</f>
        <v/>
      </c>
      <c r="AT145" s="10" t="str">
        <f>IF($AA145="","",IF(OR($V145&lt;2.7,$V145&gt;90),"Age OOR",AS145-1.6449*VLOOKUP(AS$14&amp;"-rse-"&amp;$F145,Equations!$G:$I,3,0)))</f>
        <v/>
      </c>
      <c r="AU145" s="10" t="str">
        <f>IF($AA145="","",IF(OR($V145&lt;2.7,$V145&gt;90),"Age OOR",AS145+1.6449*VLOOKUP(AS$14&amp;"-rse-"&amp;$F145,Equations!$G:$I,3,0)))</f>
        <v/>
      </c>
      <c r="AV145" s="10" t="str">
        <f t="shared" si="39"/>
        <v/>
      </c>
      <c r="AW145" s="10" t="str">
        <f>IF($AA145="","",IF(OR($V145&lt;2.7,$V145&gt;90),"Age OOR",($AA145-AS145)/VLOOKUP(AS$14&amp;"-rse-"&amp;$F145,Equations!$G:$I,3,0)))</f>
        <v/>
      </c>
      <c r="AX145" s="10" t="str">
        <f>IF($AB145="","",IF(OR($V145&lt;2.7,$V145&gt;90),"Age OOR",VLOOKUP(AX$14&amp;"-int-"&amp;$G145,Equations!$G:$I,3,0)+VLOOKUP(AX$14&amp;"-sexo-"&amp;$G145,Equations!$G:$I,3,0)*$U145+VLOOKUP(AX$14&amp;"-edad-"&amp;$G145,Equations!$G:$I,3,0)*$V145+VLOOKUP(AX$14&amp;"-est-"&amp;$G145,Equations!$G:$I,3,0)*(1/$W145)+VLOOKUP(AX$14&amp;"-imc-"&amp;$G145,Equations!$G:$I,3,0)*(1/$Q145)))</f>
        <v/>
      </c>
      <c r="AY145" s="10" t="str">
        <f>IF($AB145="","",IF(OR($V145&lt;2.7,$V145&gt;90),"Age OOR",AX145-1.6449*VLOOKUP(AX$14&amp;"-rse-"&amp;$G145,Equations!$G:$I,3,0)))</f>
        <v/>
      </c>
      <c r="AZ145" s="10" t="str">
        <f>IF($AB145="","",IF(OR($V145&lt;2.7,$V145&gt;90),"Age OOR",AX145+1.6449*VLOOKUP(AX$14&amp;"-rse-"&amp;$G145,Equations!$G:$I,3,0)))</f>
        <v/>
      </c>
      <c r="BA145" s="10" t="str">
        <f t="shared" si="40"/>
        <v/>
      </c>
      <c r="BB145" s="10" t="str">
        <f>IF($AB145="","",IF(OR($V145&lt;2.7,$V145&gt;90),"Age OOR",($AB145-AX145)/VLOOKUP(AX$14&amp;"-rse-"&amp;$G145,Equations!$G:$I,3,0)))</f>
        <v/>
      </c>
      <c r="BC145" s="10" t="str">
        <f>IF($AC145="","",IF(OR($V145&lt;2.7,$V145&gt;90),"Age OOR",VLOOKUP(BC$14&amp;"-int-"&amp;$H145,Equations!$G:$I,3,0)+VLOOKUP(BC$14&amp;"-sexo-"&amp;$H145,Equations!$G:$I,3,0)*$U145+VLOOKUP(BC$14&amp;"-edad-"&amp;$H145,Equations!$G:$I,3,0)*$V145+VLOOKUP(BC$14&amp;"-est-"&amp;$H145,Equations!$G:$I,3,0)*(1/$W145)+VLOOKUP(BC$14&amp;"-imc-"&amp;$H145,Equations!$G:$I,3,0)*(1/$Q145)))</f>
        <v/>
      </c>
      <c r="BD145" s="10" t="str">
        <f>IF($AC145="","",IF(OR($V145&lt;2.7,$V145&gt;90),"Age OOR",BC145-1.6449*VLOOKUP(BC$14&amp;"-rse-"&amp;$H145,Equations!$G:$I,3,0)))</f>
        <v/>
      </c>
      <c r="BE145" s="10" t="str">
        <f>IF($AC145="","",IF(OR($V145&lt;2.7,$V145&gt;90),"Age OOR",BC145+1.6449*VLOOKUP(BC$14&amp;"-rse-"&amp;$H145,Equations!$G:$I,3,0)))</f>
        <v/>
      </c>
      <c r="BF145" s="10" t="str">
        <f t="shared" si="41"/>
        <v/>
      </c>
      <c r="BG145" s="10" t="str">
        <f>IF($AC145="","",IF(OR($V145&lt;2.7,$V145&gt;90),"Age OOR",($AC145-BC145)/VLOOKUP(BC$14&amp;"-rse-"&amp;$H145,Equations!$G:$I,3,0)))</f>
        <v/>
      </c>
      <c r="BH145" s="10" t="str">
        <f>IF($AD145="","",IF(OR($V145&lt;2.7,$V145&gt;90),"Age OOR",VLOOKUP(BH$14&amp;"-int-"&amp;$I145,Equations!$G:$I,3,0)+VLOOKUP(BH$14&amp;"-sexo-"&amp;$I145,Equations!$G:$I,3,0)*$U145+VLOOKUP(BH$14&amp;"-edad-"&amp;$I145,Equations!$G:$I,3,0)*$V145+VLOOKUP(BH$14&amp;"-est-"&amp;$I145,Equations!$G:$I,3,0)*(1/$W145)+VLOOKUP(BH$14&amp;"-imc-"&amp;$I145,Equations!$G:$I,3,0)*(1/$Q145)))</f>
        <v/>
      </c>
      <c r="BI145" s="10" t="str">
        <f>IF($AD145="","",IF(OR($V145&lt;2.7,$V145&gt;90),"Age OOR",BH145-1.6449*VLOOKUP(BH$14&amp;"-rse-"&amp;$I145,Equations!$G:$I,3,0)))</f>
        <v/>
      </c>
      <c r="BJ145" s="10" t="str">
        <f>IF($AD145="","",IF(OR($V145&lt;2.7,$V145&gt;90),"Age OOR",BH145+1.6449*VLOOKUP(BH$14&amp;"-rse-"&amp;$I145,Equations!$G:$I,3,0)))</f>
        <v/>
      </c>
      <c r="BK145" s="10" t="str">
        <f t="shared" si="42"/>
        <v/>
      </c>
      <c r="BL145" s="10" t="str">
        <f>IF($AD145="","",IF(OR($V145&lt;2.7,$V145&gt;90),"Age OOR",($AD145-BH145)/VLOOKUP(BH$14&amp;"-rse-"&amp;$I145,Equations!$G:$I,3,0)))</f>
        <v/>
      </c>
      <c r="BM145" s="10" t="str">
        <f>IF($AE145="","",IF(OR($V145&lt;2.7,$V145&gt;90),"Age OOR",VLOOKUP(BM$14&amp;"-int-"&amp;$J145,Equations!$G:$I,3,0)+VLOOKUP(BM$14&amp;"-sexo-"&amp;$J145,Equations!$G:$I,3,0)*$U145+VLOOKUP(BM$14&amp;"-edad-"&amp;$J145,Equations!$G:$I,3,0)*$V145+VLOOKUP(BM$14&amp;"-est-"&amp;$J145,Equations!$G:$I,3,0)*(1/$W145)+VLOOKUP(BM$14&amp;"-imc-"&amp;$J145,Equations!$G:$I,3,0)*(1/$Q145)))</f>
        <v/>
      </c>
      <c r="BN145" s="10" t="str">
        <f>IF($AE145="","",IF(OR($V145&lt;2.7,$V145&gt;90),"Age OOR",BM145-1.6449*VLOOKUP(BM$14&amp;"-rse-"&amp;$J145,Equations!$G:$I,3,0)))</f>
        <v/>
      </c>
      <c r="BO145" s="10" t="str">
        <f>IF($AE145="","",IF(OR($V145&lt;2.7,$V145&gt;90),"Age OOR",BM145+1.6449*VLOOKUP(BM$14&amp;"-rse-"&amp;$J145,Equations!$G:$I,3,0)))</f>
        <v/>
      </c>
      <c r="BP145" s="10" t="str">
        <f t="shared" si="43"/>
        <v/>
      </c>
      <c r="BQ145" s="10" t="str">
        <f>IF($AE145="","",IF(OR($V145&lt;2.7,$V145&gt;90),"Age OOR",($AE145-BM145)/VLOOKUP(BM$14&amp;"-rse-"&amp;$J145,Equations!$G:$I,3,0)))</f>
        <v/>
      </c>
      <c r="BR145" s="10" t="str">
        <f>IF($AF145="","",IF(OR($V145&lt;2.7,$V145&gt;90),"Age OOR",VLOOKUP(BR$14&amp;"-int-"&amp;$K145,Equations!$G:$I,3,0)+VLOOKUP(BR$14&amp;"-sexo-"&amp;$K145,Equations!$G:$I,3,0)*$U145+VLOOKUP(BR$14&amp;"-edad-"&amp;$K145,Equations!$G:$I,3,0)*$V145+VLOOKUP(BR$14&amp;"-est-"&amp;$K145,Equations!$G:$I,3,0)*(1/$W145)+VLOOKUP(BR$14&amp;"-imc-"&amp;$K145,Equations!$G:$I,3,0)*(1/$Q145)))</f>
        <v/>
      </c>
      <c r="BS145" s="10" t="str">
        <f>IF($AF145="","",IF(OR($V145&lt;2.7,$V145&gt;90),"Age OOR",BR145-1.6449*VLOOKUP(BR$14&amp;"-rse-"&amp;$K145,Equations!$G:$I,3,0)))</f>
        <v/>
      </c>
      <c r="BT145" s="10" t="str">
        <f>IF($AF145="","",IF(OR($V145&lt;2.7,$V145&gt;90),"Age OOR",BR145+1.6449*VLOOKUP(BR$14&amp;"-rse-"&amp;$K145,Equations!$G:$I,3,0)))</f>
        <v/>
      </c>
      <c r="BU145" s="10" t="str">
        <f t="shared" si="44"/>
        <v/>
      </c>
      <c r="BV145" s="10" t="str">
        <f>IF($AF145="","",IF(OR($V145&lt;2.7,$V145&gt;90),"Age OOR",($AF145-BR145)/VLOOKUP(BR$14&amp;"-rse-"&amp;$K145,Equations!$G:$I,3,0)))</f>
        <v/>
      </c>
      <c r="BW145" s="10" t="str">
        <f>IF($AG145="","",IF(OR($V145&lt;2.7,$V145&gt;90),"Age OOR",VLOOKUP(BW$14&amp;"-int-"&amp;$L145,Equations!$G:$I,3,0)+VLOOKUP(BW$14&amp;"-sexo-"&amp;$L145,Equations!$G:$I,3,0)*$U145+VLOOKUP(BW$14&amp;"-edad-"&amp;$L145,Equations!$G:$I,3,0)*$V145+VLOOKUP(BW$14&amp;"-est-"&amp;$L145,Equations!$G:$I,3,0)*(1/$W145)+VLOOKUP(BW$14&amp;"-imc-"&amp;$L145,Equations!$G:$I,3,0)*(1/$Q145)))</f>
        <v/>
      </c>
      <c r="BX145" s="10" t="str">
        <f>IF($AG145="","",IF(OR($V145&lt;2.7,$V145&gt;90),"Age OOR",BW145-1.6449*VLOOKUP(BW$14&amp;"-rse-"&amp;$L145,Equations!$G:$I,3,0)))</f>
        <v/>
      </c>
      <c r="BY145" s="10" t="str">
        <f>IF($AG145="","",IF(OR($V145&lt;2.7,$V145&gt;90),"Age OOR",BW145+1.6449*VLOOKUP(BW$14&amp;"-rse-"&amp;$L145,Equations!$G:$I,3,0)))</f>
        <v/>
      </c>
      <c r="BZ145" s="10" t="str">
        <f t="shared" si="45"/>
        <v/>
      </c>
      <c r="CA145" s="10" t="str">
        <f>IF($AG145="","",IF(OR($V145&lt;2.7,$V145&gt;90),"Age OOR",($AG145-BW145)/VLOOKUP(BW$14&amp;"-rse-"&amp;$L145,Equations!$G:$I,3,0)))</f>
        <v/>
      </c>
      <c r="CB145" s="10" t="str">
        <f>IF($AH145="","",IF(OR($V145&lt;2.7,$V145&gt;90),"Age OOR",VLOOKUP(CB$14&amp;"-int-"&amp;$M145,Equations!$G:$I,3,0)+VLOOKUP(CB$14&amp;"-sexo-"&amp;$M145,Equations!$G:$I,3,0)*$U145+VLOOKUP(CB$14&amp;"-edad-"&amp;$M145,Equations!$G:$I,3,0)*$V145+VLOOKUP(CB$14&amp;"-est-"&amp;$M145,Equations!$G:$I,3,0)*(1/$W145)+VLOOKUP(CB$14&amp;"-imc-"&amp;$M145,Equations!$G:$I,3,0)*(1/$Q145)))</f>
        <v/>
      </c>
      <c r="CC145" s="10" t="str">
        <f>IF($AH145="","",IF(OR($V145&lt;2.7,$V145&gt;90),"Age OOR",CB145-1.6449*VLOOKUP(CB$14&amp;"-rse-"&amp;$M145,Equations!$G:$I,3,0)))</f>
        <v/>
      </c>
      <c r="CD145" s="10" t="str">
        <f>IF($AH145="","",IF(OR($V145&lt;2.7,$V145&gt;90),"Age OOR",CB145+1.6449*VLOOKUP(CB$14&amp;"-rse-"&amp;$M145,Equations!$G:$I,3,0)))</f>
        <v/>
      </c>
      <c r="CE145" s="10" t="str">
        <f t="shared" si="46"/>
        <v/>
      </c>
      <c r="CF145" s="10" t="str">
        <f>IF($AH145="","",IF(OR($V145&lt;2.7,$V145&gt;90),"Age OOR",($AH145-CB145)/VLOOKUP(CB$14&amp;"-rse-"&amp;$M145,Equations!$G:$I,3,0)))</f>
        <v/>
      </c>
      <c r="CG145" s="10" t="str">
        <f>IF($AI145="","",IF(OR($V145&lt;2.7,$V145&gt;90),"Age OOR",VLOOKUP(CG$14&amp;"-int-"&amp;$N145,Equations!$G:$I,3,0)+VLOOKUP(CG$14&amp;"-sexo-"&amp;$N145,Equations!$G:$I,3,0)*$U145+VLOOKUP(CG$14&amp;"-edad-"&amp;$N145,Equations!$G:$I,3,0)*$V145+VLOOKUP(CG$14&amp;"-est-"&amp;$N145,Equations!$G:$I,3,0)*(1/$W145)+VLOOKUP(CG$14&amp;"-imc-"&amp;$N145,Equations!$G:$I,3,0)*(1/$Q145)))</f>
        <v/>
      </c>
      <c r="CH145" s="10" t="str">
        <f>IF($AI145="","",IF(OR($V145&lt;2.7,$V145&gt;90),"Age OOR",CG145-1.6449*VLOOKUP(CG$14&amp;"-rse-"&amp;$N145,Equations!$G:$I,3,0)))</f>
        <v/>
      </c>
      <c r="CI145" s="10" t="str">
        <f>IF($AI145="","",IF(OR($V145&lt;2.7,$V145&gt;90),"Age OOR",CG145+1.6449*VLOOKUP(CG$14&amp;"-rse-"&amp;$N145,Equations!$G:$I,3,0)))</f>
        <v/>
      </c>
      <c r="CJ145" s="10" t="str">
        <f t="shared" si="47"/>
        <v/>
      </c>
      <c r="CK145" s="10" t="str">
        <f>IF($AI145="","",IF(OR($V145&lt;2.7,$V145&gt;90),"Age OOR",($AI145-CG145)/VLOOKUP(CG$14&amp;"-rse-"&amp;$N145,Equations!$G:$I,3,0)))</f>
        <v/>
      </c>
      <c r="CL145" s="10" t="str">
        <f>IF($AJ145="","",IF(OR($V145&lt;2.7,$V145&gt;90),"Age OOR",VLOOKUP(CL$14&amp;"-int-"&amp;$O145,Equations!$G:$I,3,0)+VLOOKUP(CL$14&amp;"-sexo-"&amp;$O145,Equations!$G:$I,3,0)*$U145+VLOOKUP(CL$14&amp;"-edad-"&amp;$O145,Equations!$G:$I,3,0)*$V145+VLOOKUP(CL$14&amp;"-est-"&amp;$O145,Equations!$G:$I,3,0)*(1/$W145)+VLOOKUP(CL$14&amp;"-imc-"&amp;$O145,Equations!$G:$I,3,0)*(1/$Q145)))</f>
        <v/>
      </c>
      <c r="CM145" s="10" t="str">
        <f>IF($AJ145="","",IF(OR($V145&lt;2.7,$V145&gt;90),"Age OOR",CL145-1.6449*VLOOKUP(CL$14&amp;"-rse-"&amp;$O145,Equations!$G:$I,3,0)))</f>
        <v/>
      </c>
      <c r="CN145" s="10" t="str">
        <f>IF($AJ145="","",IF(OR($V145&lt;2.7,$V145&gt;90),"Age OOR",CL145+1.6449*VLOOKUP(CL$14&amp;"-rse-"&amp;$O145,Equations!$G:$I,3,0)))</f>
        <v/>
      </c>
      <c r="CO145" s="10" t="str">
        <f t="shared" si="48"/>
        <v/>
      </c>
      <c r="CP145" s="10" t="str">
        <f>IF($AJ145="","",IF(OR($V145&lt;2.7,$V145&gt;90),"Age OOR",($AJ145-CL145)/VLOOKUP(CL$14&amp;"-rse-"&amp;$O145,Equations!$G:$I,3,0)))</f>
        <v/>
      </c>
      <c r="CQ145" s="10" t="str">
        <f>IF($AK145="","",IF(OR($V145&lt;2.7,$V145&gt;90),"Age OOR",EXP(VLOOKUP(CQ$14&amp;"-int-"&amp;$P145,Equations!$G:$I,3,0)+VLOOKUP(CQ$14&amp;"-sexo-"&amp;$P145,Equations!$G:$I,3,0)*$U145+VLOOKUP(CQ$14&amp;"-edad-"&amp;$P145,Equations!$G:$I,3,0)*$V145+VLOOKUP(CQ$14&amp;"-est-"&amp;$P145,Equations!$G:$I,3,0)*(1/$W145)+VLOOKUP(CQ$14&amp;"-imc-"&amp;$P145,Equations!$G:$I,3,0)*(1/$Q145))))</f>
        <v/>
      </c>
      <c r="CR145" s="10" t="str">
        <f>IF($AK145="","",IF(OR($V145&lt;2.7,$V145&gt;90),"Age OOR",EXP(LN(CQ145)-1.6449*VLOOKUP(CQ$14&amp;"-rse-"&amp;$P145,Equations!$G:$I,3,0))))</f>
        <v/>
      </c>
      <c r="CS145" s="10" t="str">
        <f>IF($AK145="","",IF(OR($V145&lt;2.7,$V145&gt;90),"Age OOR",EXP(LN(CQ145)+1.6449*VLOOKUP(CQ$14&amp;"-rse-"&amp;$P145,Equations!$G:$I,3,0))))</f>
        <v/>
      </c>
      <c r="CT145" s="10" t="str">
        <f t="shared" si="49"/>
        <v/>
      </c>
      <c r="CU145" s="10" t="str">
        <f>IF($AK145="","",IF(OR($V145&lt;2.7,$V145&gt;90),"Age OOR",(LN($AK145)-LN(CQ145))/VLOOKUP(CQ$14&amp;"-rse-"&amp;$P145,Equations!$G:$I,3,0)))</f>
        <v/>
      </c>
      <c r="CV145" s="47"/>
    </row>
    <row r="146" spans="5:100" x14ac:dyDescent="0.2">
      <c r="E146" s="23" t="str">
        <f t="shared" si="50"/>
        <v>Age out of range</v>
      </c>
      <c r="F146" s="23" t="str">
        <f t="shared" si="51"/>
        <v>Age out of range</v>
      </c>
      <c r="G146" s="23" t="str">
        <f t="shared" si="52"/>
        <v>Age out of range</v>
      </c>
      <c r="H146" s="23" t="str">
        <f t="shared" si="53"/>
        <v>Age out of range</v>
      </c>
      <c r="I146" s="23" t="str">
        <f t="shared" si="54"/>
        <v>Age out of range</v>
      </c>
      <c r="J146" s="23" t="str">
        <f t="shared" si="55"/>
        <v>Age out of range</v>
      </c>
      <c r="K146" s="23" t="str">
        <f t="shared" si="56"/>
        <v>Age out of range</v>
      </c>
      <c r="L146" s="23" t="str">
        <f t="shared" si="57"/>
        <v>Age out of range</v>
      </c>
      <c r="M146" s="23" t="str">
        <f t="shared" si="58"/>
        <v>Age out of range</v>
      </c>
      <c r="N146" s="23" t="str">
        <f t="shared" si="59"/>
        <v>Age out of range</v>
      </c>
      <c r="O146" s="23" t="str">
        <f t="shared" si="60"/>
        <v>Age out of range</v>
      </c>
      <c r="P146" s="23" t="str">
        <f t="shared" si="61"/>
        <v>Age out of range</v>
      </c>
      <c r="Q146" s="23" t="e">
        <f t="shared" ref="Q146:Q209" si="62">IF($Y146&lt;&gt;"",$Y146,$X146/($W146/100)^2)</f>
        <v>#DIV/0!</v>
      </c>
      <c r="R146" s="17"/>
      <c r="S146" s="23">
        <v>130</v>
      </c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7"/>
      <c r="AM146" s="47"/>
      <c r="AN146" s="10" t="str">
        <f>IF($Z146="","",IF(OR($V146&lt;2.7,$V146&gt;90),"Age OOR",VLOOKUP(AN$14&amp;"-int-"&amp;$E146,Equations!$G:$I,3,0)+VLOOKUP(AN$14&amp;"-sexo-"&amp;$E146,Equations!$G:$I,3,0)*$U146+VLOOKUP(AN$14&amp;"-edad-"&amp;$E146,Equations!$G:$I,3,0)*$V146+VLOOKUP(AN$14&amp;"-est-"&amp;$E146,Equations!$G:$I,3,0)*(1/$W146)+VLOOKUP(AN$14&amp;"-imc-"&amp;$E146,Equations!$G:$I,3,0)*(1/$Q146)))</f>
        <v/>
      </c>
      <c r="AO146" s="10" t="str">
        <f>IF($Z146="","",IF(OR($V146&lt;2.7,$V146&gt;90),"Age OOR",AN146-1.6449*VLOOKUP(AN$14&amp;"-rse-"&amp;$E146,Equations!$G:$I,3,0)))</f>
        <v/>
      </c>
      <c r="AP146" s="10" t="str">
        <f>IF($Z146="","",IF(OR($V146&lt;2.7,$V146&gt;90),"Age OOR",AN146+1.6449*VLOOKUP(AN$14&amp;"-rse-"&amp;$E146,Equations!$G:$I,3,0)))</f>
        <v/>
      </c>
      <c r="AQ146" s="10" t="str">
        <f t="shared" ref="AQ146:AQ209" si="63">IF($Z146="","",IF(OR($V146&lt;2.7,$V146&gt;90),"Age OOR",100*$Z146/AN146))</f>
        <v/>
      </c>
      <c r="AR146" s="10" t="str">
        <f>IF($Z146="","",IF(OR($V146&lt;2.7,$V146&gt;90),"Age OOR",($Z146-AN146)/VLOOKUP(AN$14&amp;"-rse-"&amp;$E146,Equations!$G:$I,3,0)))</f>
        <v/>
      </c>
      <c r="AS146" s="10" t="str">
        <f>IF($AA146="","",IF(OR($V146&lt;2.7,$V146&gt;90),"Age OOR",VLOOKUP(AS$14&amp;"-int-"&amp;$F146,Equations!$G:$I,3,0)+VLOOKUP(AS$14&amp;"-sexo-"&amp;$F146,Equations!$G:$I,3,0)*$U146+VLOOKUP(AS$14&amp;"-edad-"&amp;$F146,Equations!$G:$I,3,0)*$V146+VLOOKUP(AS$14&amp;"-est-"&amp;$F146,Equations!$G:$I,3,0)*(1/$W146)+VLOOKUP(AS$14&amp;"-imc-"&amp;$F146,Equations!$G:$I,3,0)*(1/$Q146)))</f>
        <v/>
      </c>
      <c r="AT146" s="10" t="str">
        <f>IF($AA146="","",IF(OR($V146&lt;2.7,$V146&gt;90),"Age OOR",AS146-1.6449*VLOOKUP(AS$14&amp;"-rse-"&amp;$F146,Equations!$G:$I,3,0)))</f>
        <v/>
      </c>
      <c r="AU146" s="10" t="str">
        <f>IF($AA146="","",IF(OR($V146&lt;2.7,$V146&gt;90),"Age OOR",AS146+1.6449*VLOOKUP(AS$14&amp;"-rse-"&amp;$F146,Equations!$G:$I,3,0)))</f>
        <v/>
      </c>
      <c r="AV146" s="10" t="str">
        <f t="shared" ref="AV146:AV209" si="64">IF($AA146="","",IF(OR($V146&lt;2.7,$V146&gt;90),"Age OOR",100*$AA146/AS146))</f>
        <v/>
      </c>
      <c r="AW146" s="10" t="str">
        <f>IF($AA146="","",IF(OR($V146&lt;2.7,$V146&gt;90),"Age OOR",($AA146-AS146)/VLOOKUP(AS$14&amp;"-rse-"&amp;$F146,Equations!$G:$I,3,0)))</f>
        <v/>
      </c>
      <c r="AX146" s="10" t="str">
        <f>IF($AB146="","",IF(OR($V146&lt;2.7,$V146&gt;90),"Age OOR",VLOOKUP(AX$14&amp;"-int-"&amp;$G146,Equations!$G:$I,3,0)+VLOOKUP(AX$14&amp;"-sexo-"&amp;$G146,Equations!$G:$I,3,0)*$U146+VLOOKUP(AX$14&amp;"-edad-"&amp;$G146,Equations!$G:$I,3,0)*$V146+VLOOKUP(AX$14&amp;"-est-"&amp;$G146,Equations!$G:$I,3,0)*(1/$W146)+VLOOKUP(AX$14&amp;"-imc-"&amp;$G146,Equations!$G:$I,3,0)*(1/$Q146)))</f>
        <v/>
      </c>
      <c r="AY146" s="10" t="str">
        <f>IF($AB146="","",IF(OR($V146&lt;2.7,$V146&gt;90),"Age OOR",AX146-1.6449*VLOOKUP(AX$14&amp;"-rse-"&amp;$G146,Equations!$G:$I,3,0)))</f>
        <v/>
      </c>
      <c r="AZ146" s="10" t="str">
        <f>IF($AB146="","",IF(OR($V146&lt;2.7,$V146&gt;90),"Age OOR",AX146+1.6449*VLOOKUP(AX$14&amp;"-rse-"&amp;$G146,Equations!$G:$I,3,0)))</f>
        <v/>
      </c>
      <c r="BA146" s="10" t="str">
        <f t="shared" ref="BA146:BA209" si="65">IF($AB146="","",IF(OR($V146&lt;2.7,$V146&gt;90),"Age OOR",100*$AB146/AX146))</f>
        <v/>
      </c>
      <c r="BB146" s="10" t="str">
        <f>IF($AB146="","",IF(OR($V146&lt;2.7,$V146&gt;90),"Age OOR",($AB146-AX146)/VLOOKUP(AX$14&amp;"-rse-"&amp;$G146,Equations!$G:$I,3,0)))</f>
        <v/>
      </c>
      <c r="BC146" s="10" t="str">
        <f>IF($AC146="","",IF(OR($V146&lt;2.7,$V146&gt;90),"Age OOR",VLOOKUP(BC$14&amp;"-int-"&amp;$H146,Equations!$G:$I,3,0)+VLOOKUP(BC$14&amp;"-sexo-"&amp;$H146,Equations!$G:$I,3,0)*$U146+VLOOKUP(BC$14&amp;"-edad-"&amp;$H146,Equations!$G:$I,3,0)*$V146+VLOOKUP(BC$14&amp;"-est-"&amp;$H146,Equations!$G:$I,3,0)*(1/$W146)+VLOOKUP(BC$14&amp;"-imc-"&amp;$H146,Equations!$G:$I,3,0)*(1/$Q146)))</f>
        <v/>
      </c>
      <c r="BD146" s="10" t="str">
        <f>IF($AC146="","",IF(OR($V146&lt;2.7,$V146&gt;90),"Age OOR",BC146-1.6449*VLOOKUP(BC$14&amp;"-rse-"&amp;$H146,Equations!$G:$I,3,0)))</f>
        <v/>
      </c>
      <c r="BE146" s="10" t="str">
        <f>IF($AC146="","",IF(OR($V146&lt;2.7,$V146&gt;90),"Age OOR",BC146+1.6449*VLOOKUP(BC$14&amp;"-rse-"&amp;$H146,Equations!$G:$I,3,0)))</f>
        <v/>
      </c>
      <c r="BF146" s="10" t="str">
        <f t="shared" ref="BF146:BF209" si="66">IF($AC146="","",IF(OR($V146&lt;2.7,$V146&gt;90),"Age OOR",100*$AC146/BC146))</f>
        <v/>
      </c>
      <c r="BG146" s="10" t="str">
        <f>IF($AC146="","",IF(OR($V146&lt;2.7,$V146&gt;90),"Age OOR",($AC146-BC146)/VLOOKUP(BC$14&amp;"-rse-"&amp;$H146,Equations!$G:$I,3,0)))</f>
        <v/>
      </c>
      <c r="BH146" s="10" t="str">
        <f>IF($AD146="","",IF(OR($V146&lt;2.7,$V146&gt;90),"Age OOR",VLOOKUP(BH$14&amp;"-int-"&amp;$I146,Equations!$G:$I,3,0)+VLOOKUP(BH$14&amp;"-sexo-"&amp;$I146,Equations!$G:$I,3,0)*$U146+VLOOKUP(BH$14&amp;"-edad-"&amp;$I146,Equations!$G:$I,3,0)*$V146+VLOOKUP(BH$14&amp;"-est-"&amp;$I146,Equations!$G:$I,3,0)*(1/$W146)+VLOOKUP(BH$14&amp;"-imc-"&amp;$I146,Equations!$G:$I,3,0)*(1/$Q146)))</f>
        <v/>
      </c>
      <c r="BI146" s="10" t="str">
        <f>IF($AD146="","",IF(OR($V146&lt;2.7,$V146&gt;90),"Age OOR",BH146-1.6449*VLOOKUP(BH$14&amp;"-rse-"&amp;$I146,Equations!$G:$I,3,0)))</f>
        <v/>
      </c>
      <c r="BJ146" s="10" t="str">
        <f>IF($AD146="","",IF(OR($V146&lt;2.7,$V146&gt;90),"Age OOR",BH146+1.6449*VLOOKUP(BH$14&amp;"-rse-"&amp;$I146,Equations!$G:$I,3,0)))</f>
        <v/>
      </c>
      <c r="BK146" s="10" t="str">
        <f t="shared" ref="BK146:BK209" si="67">IF($AD146="","",IF(OR($V146&lt;2.7,$V146&gt;90),"Age OOR",100*$AD146/BH146))</f>
        <v/>
      </c>
      <c r="BL146" s="10" t="str">
        <f>IF($AD146="","",IF(OR($V146&lt;2.7,$V146&gt;90),"Age OOR",($AD146-BH146)/VLOOKUP(BH$14&amp;"-rse-"&amp;$I146,Equations!$G:$I,3,0)))</f>
        <v/>
      </c>
      <c r="BM146" s="10" t="str">
        <f>IF($AE146="","",IF(OR($V146&lt;2.7,$V146&gt;90),"Age OOR",VLOOKUP(BM$14&amp;"-int-"&amp;$J146,Equations!$G:$I,3,0)+VLOOKUP(BM$14&amp;"-sexo-"&amp;$J146,Equations!$G:$I,3,0)*$U146+VLOOKUP(BM$14&amp;"-edad-"&amp;$J146,Equations!$G:$I,3,0)*$V146+VLOOKUP(BM$14&amp;"-est-"&amp;$J146,Equations!$G:$I,3,0)*(1/$W146)+VLOOKUP(BM$14&amp;"-imc-"&amp;$J146,Equations!$G:$I,3,0)*(1/$Q146)))</f>
        <v/>
      </c>
      <c r="BN146" s="10" t="str">
        <f>IF($AE146="","",IF(OR($V146&lt;2.7,$V146&gt;90),"Age OOR",BM146-1.6449*VLOOKUP(BM$14&amp;"-rse-"&amp;$J146,Equations!$G:$I,3,0)))</f>
        <v/>
      </c>
      <c r="BO146" s="10" t="str">
        <f>IF($AE146="","",IF(OR($V146&lt;2.7,$V146&gt;90),"Age OOR",BM146+1.6449*VLOOKUP(BM$14&amp;"-rse-"&amp;$J146,Equations!$G:$I,3,0)))</f>
        <v/>
      </c>
      <c r="BP146" s="10" t="str">
        <f t="shared" ref="BP146:BP209" si="68">IF($AE146="","",IF(OR($V146&lt;2.7,$V146&gt;90),"Age OOR",100*$AE146/BM146))</f>
        <v/>
      </c>
      <c r="BQ146" s="10" t="str">
        <f>IF($AE146="","",IF(OR($V146&lt;2.7,$V146&gt;90),"Age OOR",($AE146-BM146)/VLOOKUP(BM$14&amp;"-rse-"&amp;$J146,Equations!$G:$I,3,0)))</f>
        <v/>
      </c>
      <c r="BR146" s="10" t="str">
        <f>IF($AF146="","",IF(OR($V146&lt;2.7,$V146&gt;90),"Age OOR",VLOOKUP(BR$14&amp;"-int-"&amp;$K146,Equations!$G:$I,3,0)+VLOOKUP(BR$14&amp;"-sexo-"&amp;$K146,Equations!$G:$I,3,0)*$U146+VLOOKUP(BR$14&amp;"-edad-"&amp;$K146,Equations!$G:$I,3,0)*$V146+VLOOKUP(BR$14&amp;"-est-"&amp;$K146,Equations!$G:$I,3,0)*(1/$W146)+VLOOKUP(BR$14&amp;"-imc-"&amp;$K146,Equations!$G:$I,3,0)*(1/$Q146)))</f>
        <v/>
      </c>
      <c r="BS146" s="10" t="str">
        <f>IF($AF146="","",IF(OR($V146&lt;2.7,$V146&gt;90),"Age OOR",BR146-1.6449*VLOOKUP(BR$14&amp;"-rse-"&amp;$K146,Equations!$G:$I,3,0)))</f>
        <v/>
      </c>
      <c r="BT146" s="10" t="str">
        <f>IF($AF146="","",IF(OR($V146&lt;2.7,$V146&gt;90),"Age OOR",BR146+1.6449*VLOOKUP(BR$14&amp;"-rse-"&amp;$K146,Equations!$G:$I,3,0)))</f>
        <v/>
      </c>
      <c r="BU146" s="10" t="str">
        <f t="shared" ref="BU146:BU209" si="69">IF($AF146="","",IF(OR($V146&lt;2.7,$V146&gt;90),"Age OOR",100*$AF146/BR146))</f>
        <v/>
      </c>
      <c r="BV146" s="10" t="str">
        <f>IF($AF146="","",IF(OR($V146&lt;2.7,$V146&gt;90),"Age OOR",($AF146-BR146)/VLOOKUP(BR$14&amp;"-rse-"&amp;$K146,Equations!$G:$I,3,0)))</f>
        <v/>
      </c>
      <c r="BW146" s="10" t="str">
        <f>IF($AG146="","",IF(OR($V146&lt;2.7,$V146&gt;90),"Age OOR",VLOOKUP(BW$14&amp;"-int-"&amp;$L146,Equations!$G:$I,3,0)+VLOOKUP(BW$14&amp;"-sexo-"&amp;$L146,Equations!$G:$I,3,0)*$U146+VLOOKUP(BW$14&amp;"-edad-"&amp;$L146,Equations!$G:$I,3,0)*$V146+VLOOKUP(BW$14&amp;"-est-"&amp;$L146,Equations!$G:$I,3,0)*(1/$W146)+VLOOKUP(BW$14&amp;"-imc-"&amp;$L146,Equations!$G:$I,3,0)*(1/$Q146)))</f>
        <v/>
      </c>
      <c r="BX146" s="10" t="str">
        <f>IF($AG146="","",IF(OR($V146&lt;2.7,$V146&gt;90),"Age OOR",BW146-1.6449*VLOOKUP(BW$14&amp;"-rse-"&amp;$L146,Equations!$G:$I,3,0)))</f>
        <v/>
      </c>
      <c r="BY146" s="10" t="str">
        <f>IF($AG146="","",IF(OR($V146&lt;2.7,$V146&gt;90),"Age OOR",BW146+1.6449*VLOOKUP(BW$14&amp;"-rse-"&amp;$L146,Equations!$G:$I,3,0)))</f>
        <v/>
      </c>
      <c r="BZ146" s="10" t="str">
        <f t="shared" ref="BZ146:BZ209" si="70">IF($AG146="","",IF(OR($V146&lt;2.7,$V146&gt;90),"Age OOR",100*$AG146/BW146))</f>
        <v/>
      </c>
      <c r="CA146" s="10" t="str">
        <f>IF($AG146="","",IF(OR($V146&lt;2.7,$V146&gt;90),"Age OOR",($AG146-BW146)/VLOOKUP(BW$14&amp;"-rse-"&amp;$L146,Equations!$G:$I,3,0)))</f>
        <v/>
      </c>
      <c r="CB146" s="10" t="str">
        <f>IF($AH146="","",IF(OR($V146&lt;2.7,$V146&gt;90),"Age OOR",VLOOKUP(CB$14&amp;"-int-"&amp;$M146,Equations!$G:$I,3,0)+VLOOKUP(CB$14&amp;"-sexo-"&amp;$M146,Equations!$G:$I,3,0)*$U146+VLOOKUP(CB$14&amp;"-edad-"&amp;$M146,Equations!$G:$I,3,0)*$V146+VLOOKUP(CB$14&amp;"-est-"&amp;$M146,Equations!$G:$I,3,0)*(1/$W146)+VLOOKUP(CB$14&amp;"-imc-"&amp;$M146,Equations!$G:$I,3,0)*(1/$Q146)))</f>
        <v/>
      </c>
      <c r="CC146" s="10" t="str">
        <f>IF($AH146="","",IF(OR($V146&lt;2.7,$V146&gt;90),"Age OOR",CB146-1.6449*VLOOKUP(CB$14&amp;"-rse-"&amp;$M146,Equations!$G:$I,3,0)))</f>
        <v/>
      </c>
      <c r="CD146" s="10" t="str">
        <f>IF($AH146="","",IF(OR($V146&lt;2.7,$V146&gt;90),"Age OOR",CB146+1.6449*VLOOKUP(CB$14&amp;"-rse-"&amp;$M146,Equations!$G:$I,3,0)))</f>
        <v/>
      </c>
      <c r="CE146" s="10" t="str">
        <f t="shared" ref="CE146:CE209" si="71">IF($AH146="","",IF(OR($V146&lt;2.7,$V146&gt;90),"Age OOR",100*$AH146/CB146))</f>
        <v/>
      </c>
      <c r="CF146" s="10" t="str">
        <f>IF($AH146="","",IF(OR($V146&lt;2.7,$V146&gt;90),"Age OOR",($AH146-CB146)/VLOOKUP(CB$14&amp;"-rse-"&amp;$M146,Equations!$G:$I,3,0)))</f>
        <v/>
      </c>
      <c r="CG146" s="10" t="str">
        <f>IF($AI146="","",IF(OR($V146&lt;2.7,$V146&gt;90),"Age OOR",VLOOKUP(CG$14&amp;"-int-"&amp;$N146,Equations!$G:$I,3,0)+VLOOKUP(CG$14&amp;"-sexo-"&amp;$N146,Equations!$G:$I,3,0)*$U146+VLOOKUP(CG$14&amp;"-edad-"&amp;$N146,Equations!$G:$I,3,0)*$V146+VLOOKUP(CG$14&amp;"-est-"&amp;$N146,Equations!$G:$I,3,0)*(1/$W146)+VLOOKUP(CG$14&amp;"-imc-"&amp;$N146,Equations!$G:$I,3,0)*(1/$Q146)))</f>
        <v/>
      </c>
      <c r="CH146" s="10" t="str">
        <f>IF($AI146="","",IF(OR($V146&lt;2.7,$V146&gt;90),"Age OOR",CG146-1.6449*VLOOKUP(CG$14&amp;"-rse-"&amp;$N146,Equations!$G:$I,3,0)))</f>
        <v/>
      </c>
      <c r="CI146" s="10" t="str">
        <f>IF($AI146="","",IF(OR($V146&lt;2.7,$V146&gt;90),"Age OOR",CG146+1.6449*VLOOKUP(CG$14&amp;"-rse-"&amp;$N146,Equations!$G:$I,3,0)))</f>
        <v/>
      </c>
      <c r="CJ146" s="10" t="str">
        <f t="shared" ref="CJ146:CJ209" si="72">IF($AI146="","",IF(OR($V146&lt;2.7,$V146&gt;90),"Age OOR",100*$AI146/CG146))</f>
        <v/>
      </c>
      <c r="CK146" s="10" t="str">
        <f>IF($AI146="","",IF(OR($V146&lt;2.7,$V146&gt;90),"Age OOR",($AI146-CG146)/VLOOKUP(CG$14&amp;"-rse-"&amp;$N146,Equations!$G:$I,3,0)))</f>
        <v/>
      </c>
      <c r="CL146" s="10" t="str">
        <f>IF($AJ146="","",IF(OR($V146&lt;2.7,$V146&gt;90),"Age OOR",VLOOKUP(CL$14&amp;"-int-"&amp;$O146,Equations!$G:$I,3,0)+VLOOKUP(CL$14&amp;"-sexo-"&amp;$O146,Equations!$G:$I,3,0)*$U146+VLOOKUP(CL$14&amp;"-edad-"&amp;$O146,Equations!$G:$I,3,0)*$V146+VLOOKUP(CL$14&amp;"-est-"&amp;$O146,Equations!$G:$I,3,0)*(1/$W146)+VLOOKUP(CL$14&amp;"-imc-"&amp;$O146,Equations!$G:$I,3,0)*(1/$Q146)))</f>
        <v/>
      </c>
      <c r="CM146" s="10" t="str">
        <f>IF($AJ146="","",IF(OR($V146&lt;2.7,$V146&gt;90),"Age OOR",CL146-1.6449*VLOOKUP(CL$14&amp;"-rse-"&amp;$O146,Equations!$G:$I,3,0)))</f>
        <v/>
      </c>
      <c r="CN146" s="10" t="str">
        <f>IF($AJ146="","",IF(OR($V146&lt;2.7,$V146&gt;90),"Age OOR",CL146+1.6449*VLOOKUP(CL$14&amp;"-rse-"&amp;$O146,Equations!$G:$I,3,0)))</f>
        <v/>
      </c>
      <c r="CO146" s="10" t="str">
        <f t="shared" ref="CO146:CO209" si="73">IF($AJ146="","",IF(OR($V146&lt;2.7,$V146&gt;90),"Age OOR",100*$AJ146/CL146))</f>
        <v/>
      </c>
      <c r="CP146" s="10" t="str">
        <f>IF($AJ146="","",IF(OR($V146&lt;2.7,$V146&gt;90),"Age OOR",($AJ146-CL146)/VLOOKUP(CL$14&amp;"-rse-"&amp;$O146,Equations!$G:$I,3,0)))</f>
        <v/>
      </c>
      <c r="CQ146" s="10" t="str">
        <f>IF($AK146="","",IF(OR($V146&lt;2.7,$V146&gt;90),"Age OOR",EXP(VLOOKUP(CQ$14&amp;"-int-"&amp;$P146,Equations!$G:$I,3,0)+VLOOKUP(CQ$14&amp;"-sexo-"&amp;$P146,Equations!$G:$I,3,0)*$U146+VLOOKUP(CQ$14&amp;"-edad-"&amp;$P146,Equations!$G:$I,3,0)*$V146+VLOOKUP(CQ$14&amp;"-est-"&amp;$P146,Equations!$G:$I,3,0)*(1/$W146)+VLOOKUP(CQ$14&amp;"-imc-"&amp;$P146,Equations!$G:$I,3,0)*(1/$Q146))))</f>
        <v/>
      </c>
      <c r="CR146" s="10" t="str">
        <f>IF($AK146="","",IF(OR($V146&lt;2.7,$V146&gt;90),"Age OOR",EXP(LN(CQ146)-1.6449*VLOOKUP(CQ$14&amp;"-rse-"&amp;$P146,Equations!$G:$I,3,0))))</f>
        <v/>
      </c>
      <c r="CS146" s="10" t="str">
        <f>IF($AK146="","",IF(OR($V146&lt;2.7,$V146&gt;90),"Age OOR",EXP(LN(CQ146)+1.6449*VLOOKUP(CQ$14&amp;"-rse-"&amp;$P146,Equations!$G:$I,3,0))))</f>
        <v/>
      </c>
      <c r="CT146" s="10" t="str">
        <f t="shared" ref="CT146:CT209" si="74">IF($AK146="","",IF(OR($V146&lt;2.7,$V146&gt;90),"Age OOR",100*$AK146/CQ146))</f>
        <v/>
      </c>
      <c r="CU146" s="10" t="str">
        <f>IF($AK146="","",IF(OR($V146&lt;2.7,$V146&gt;90),"Age OOR",(LN($AK146)-LN(CQ146))/VLOOKUP(CQ$14&amp;"-rse-"&amp;$P146,Equations!$G:$I,3,0)))</f>
        <v/>
      </c>
      <c r="CV146" s="47"/>
    </row>
    <row r="147" spans="5:100" x14ac:dyDescent="0.2">
      <c r="E147" s="23" t="str">
        <f t="shared" si="50"/>
        <v>Age out of range</v>
      </c>
      <c r="F147" s="23" t="str">
        <f t="shared" si="51"/>
        <v>Age out of range</v>
      </c>
      <c r="G147" s="23" t="str">
        <f t="shared" si="52"/>
        <v>Age out of range</v>
      </c>
      <c r="H147" s="23" t="str">
        <f t="shared" si="53"/>
        <v>Age out of range</v>
      </c>
      <c r="I147" s="23" t="str">
        <f t="shared" si="54"/>
        <v>Age out of range</v>
      </c>
      <c r="J147" s="23" t="str">
        <f t="shared" si="55"/>
        <v>Age out of range</v>
      </c>
      <c r="K147" s="23" t="str">
        <f t="shared" si="56"/>
        <v>Age out of range</v>
      </c>
      <c r="L147" s="23" t="str">
        <f t="shared" si="57"/>
        <v>Age out of range</v>
      </c>
      <c r="M147" s="23" t="str">
        <f t="shared" si="58"/>
        <v>Age out of range</v>
      </c>
      <c r="N147" s="23" t="str">
        <f t="shared" si="59"/>
        <v>Age out of range</v>
      </c>
      <c r="O147" s="23" t="str">
        <f t="shared" si="60"/>
        <v>Age out of range</v>
      </c>
      <c r="P147" s="23" t="str">
        <f t="shared" si="61"/>
        <v>Age out of range</v>
      </c>
      <c r="Q147" s="23" t="e">
        <f t="shared" si="62"/>
        <v>#DIV/0!</v>
      </c>
      <c r="R147" s="17"/>
      <c r="S147" s="23">
        <v>131</v>
      </c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7"/>
      <c r="AM147" s="47"/>
      <c r="AN147" s="10" t="str">
        <f>IF($Z147="","",IF(OR($V147&lt;2.7,$V147&gt;90),"Age OOR",VLOOKUP(AN$14&amp;"-int-"&amp;$E147,Equations!$G:$I,3,0)+VLOOKUP(AN$14&amp;"-sexo-"&amp;$E147,Equations!$G:$I,3,0)*$U147+VLOOKUP(AN$14&amp;"-edad-"&amp;$E147,Equations!$G:$I,3,0)*$V147+VLOOKUP(AN$14&amp;"-est-"&amp;$E147,Equations!$G:$I,3,0)*(1/$W147)+VLOOKUP(AN$14&amp;"-imc-"&amp;$E147,Equations!$G:$I,3,0)*(1/$Q147)))</f>
        <v/>
      </c>
      <c r="AO147" s="10" t="str">
        <f>IF($Z147="","",IF(OR($V147&lt;2.7,$V147&gt;90),"Age OOR",AN147-1.6449*VLOOKUP(AN$14&amp;"-rse-"&amp;$E147,Equations!$G:$I,3,0)))</f>
        <v/>
      </c>
      <c r="AP147" s="10" t="str">
        <f>IF($Z147="","",IF(OR($V147&lt;2.7,$V147&gt;90),"Age OOR",AN147+1.6449*VLOOKUP(AN$14&amp;"-rse-"&amp;$E147,Equations!$G:$I,3,0)))</f>
        <v/>
      </c>
      <c r="AQ147" s="10" t="str">
        <f t="shared" si="63"/>
        <v/>
      </c>
      <c r="AR147" s="10" t="str">
        <f>IF($Z147="","",IF(OR($V147&lt;2.7,$V147&gt;90),"Age OOR",($Z147-AN147)/VLOOKUP(AN$14&amp;"-rse-"&amp;$E147,Equations!$G:$I,3,0)))</f>
        <v/>
      </c>
      <c r="AS147" s="10" t="str">
        <f>IF($AA147="","",IF(OR($V147&lt;2.7,$V147&gt;90),"Age OOR",VLOOKUP(AS$14&amp;"-int-"&amp;$F147,Equations!$G:$I,3,0)+VLOOKUP(AS$14&amp;"-sexo-"&amp;$F147,Equations!$G:$I,3,0)*$U147+VLOOKUP(AS$14&amp;"-edad-"&amp;$F147,Equations!$G:$I,3,0)*$V147+VLOOKUP(AS$14&amp;"-est-"&amp;$F147,Equations!$G:$I,3,0)*(1/$W147)+VLOOKUP(AS$14&amp;"-imc-"&amp;$F147,Equations!$G:$I,3,0)*(1/$Q147)))</f>
        <v/>
      </c>
      <c r="AT147" s="10" t="str">
        <f>IF($AA147="","",IF(OR($V147&lt;2.7,$V147&gt;90),"Age OOR",AS147-1.6449*VLOOKUP(AS$14&amp;"-rse-"&amp;$F147,Equations!$G:$I,3,0)))</f>
        <v/>
      </c>
      <c r="AU147" s="10" t="str">
        <f>IF($AA147="","",IF(OR($V147&lt;2.7,$V147&gt;90),"Age OOR",AS147+1.6449*VLOOKUP(AS$14&amp;"-rse-"&amp;$F147,Equations!$G:$I,3,0)))</f>
        <v/>
      </c>
      <c r="AV147" s="10" t="str">
        <f t="shared" si="64"/>
        <v/>
      </c>
      <c r="AW147" s="10" t="str">
        <f>IF($AA147="","",IF(OR($V147&lt;2.7,$V147&gt;90),"Age OOR",($AA147-AS147)/VLOOKUP(AS$14&amp;"-rse-"&amp;$F147,Equations!$G:$I,3,0)))</f>
        <v/>
      </c>
      <c r="AX147" s="10" t="str">
        <f>IF($AB147="","",IF(OR($V147&lt;2.7,$V147&gt;90),"Age OOR",VLOOKUP(AX$14&amp;"-int-"&amp;$G147,Equations!$G:$I,3,0)+VLOOKUP(AX$14&amp;"-sexo-"&amp;$G147,Equations!$G:$I,3,0)*$U147+VLOOKUP(AX$14&amp;"-edad-"&amp;$G147,Equations!$G:$I,3,0)*$V147+VLOOKUP(AX$14&amp;"-est-"&amp;$G147,Equations!$G:$I,3,0)*(1/$W147)+VLOOKUP(AX$14&amp;"-imc-"&amp;$G147,Equations!$G:$I,3,0)*(1/$Q147)))</f>
        <v/>
      </c>
      <c r="AY147" s="10" t="str">
        <f>IF($AB147="","",IF(OR($V147&lt;2.7,$V147&gt;90),"Age OOR",AX147-1.6449*VLOOKUP(AX$14&amp;"-rse-"&amp;$G147,Equations!$G:$I,3,0)))</f>
        <v/>
      </c>
      <c r="AZ147" s="10" t="str">
        <f>IF($AB147="","",IF(OR($V147&lt;2.7,$V147&gt;90),"Age OOR",AX147+1.6449*VLOOKUP(AX$14&amp;"-rse-"&amp;$G147,Equations!$G:$I,3,0)))</f>
        <v/>
      </c>
      <c r="BA147" s="10" t="str">
        <f t="shared" si="65"/>
        <v/>
      </c>
      <c r="BB147" s="10" t="str">
        <f>IF($AB147="","",IF(OR($V147&lt;2.7,$V147&gt;90),"Age OOR",($AB147-AX147)/VLOOKUP(AX$14&amp;"-rse-"&amp;$G147,Equations!$G:$I,3,0)))</f>
        <v/>
      </c>
      <c r="BC147" s="10" t="str">
        <f>IF($AC147="","",IF(OR($V147&lt;2.7,$V147&gt;90),"Age OOR",VLOOKUP(BC$14&amp;"-int-"&amp;$H147,Equations!$G:$I,3,0)+VLOOKUP(BC$14&amp;"-sexo-"&amp;$H147,Equations!$G:$I,3,0)*$U147+VLOOKUP(BC$14&amp;"-edad-"&amp;$H147,Equations!$G:$I,3,0)*$V147+VLOOKUP(BC$14&amp;"-est-"&amp;$H147,Equations!$G:$I,3,0)*(1/$W147)+VLOOKUP(BC$14&amp;"-imc-"&amp;$H147,Equations!$G:$I,3,0)*(1/$Q147)))</f>
        <v/>
      </c>
      <c r="BD147" s="10" t="str">
        <f>IF($AC147="","",IF(OR($V147&lt;2.7,$V147&gt;90),"Age OOR",BC147-1.6449*VLOOKUP(BC$14&amp;"-rse-"&amp;$H147,Equations!$G:$I,3,0)))</f>
        <v/>
      </c>
      <c r="BE147" s="10" t="str">
        <f>IF($AC147="","",IF(OR($V147&lt;2.7,$V147&gt;90),"Age OOR",BC147+1.6449*VLOOKUP(BC$14&amp;"-rse-"&amp;$H147,Equations!$G:$I,3,0)))</f>
        <v/>
      </c>
      <c r="BF147" s="10" t="str">
        <f t="shared" si="66"/>
        <v/>
      </c>
      <c r="BG147" s="10" t="str">
        <f>IF($AC147="","",IF(OR($V147&lt;2.7,$V147&gt;90),"Age OOR",($AC147-BC147)/VLOOKUP(BC$14&amp;"-rse-"&amp;$H147,Equations!$G:$I,3,0)))</f>
        <v/>
      </c>
      <c r="BH147" s="10" t="str">
        <f>IF($AD147="","",IF(OR($V147&lt;2.7,$V147&gt;90),"Age OOR",VLOOKUP(BH$14&amp;"-int-"&amp;$I147,Equations!$G:$I,3,0)+VLOOKUP(BH$14&amp;"-sexo-"&amp;$I147,Equations!$G:$I,3,0)*$U147+VLOOKUP(BH$14&amp;"-edad-"&amp;$I147,Equations!$G:$I,3,0)*$V147+VLOOKUP(BH$14&amp;"-est-"&amp;$I147,Equations!$G:$I,3,0)*(1/$W147)+VLOOKUP(BH$14&amp;"-imc-"&amp;$I147,Equations!$G:$I,3,0)*(1/$Q147)))</f>
        <v/>
      </c>
      <c r="BI147" s="10" t="str">
        <f>IF($AD147="","",IF(OR($V147&lt;2.7,$V147&gt;90),"Age OOR",BH147-1.6449*VLOOKUP(BH$14&amp;"-rse-"&amp;$I147,Equations!$G:$I,3,0)))</f>
        <v/>
      </c>
      <c r="BJ147" s="10" t="str">
        <f>IF($AD147="","",IF(OR($V147&lt;2.7,$V147&gt;90),"Age OOR",BH147+1.6449*VLOOKUP(BH$14&amp;"-rse-"&amp;$I147,Equations!$G:$I,3,0)))</f>
        <v/>
      </c>
      <c r="BK147" s="10" t="str">
        <f t="shared" si="67"/>
        <v/>
      </c>
      <c r="BL147" s="10" t="str">
        <f>IF($AD147="","",IF(OR($V147&lt;2.7,$V147&gt;90),"Age OOR",($AD147-BH147)/VLOOKUP(BH$14&amp;"-rse-"&amp;$I147,Equations!$G:$I,3,0)))</f>
        <v/>
      </c>
      <c r="BM147" s="10" t="str">
        <f>IF($AE147="","",IF(OR($V147&lt;2.7,$V147&gt;90),"Age OOR",VLOOKUP(BM$14&amp;"-int-"&amp;$J147,Equations!$G:$I,3,0)+VLOOKUP(BM$14&amp;"-sexo-"&amp;$J147,Equations!$G:$I,3,0)*$U147+VLOOKUP(BM$14&amp;"-edad-"&amp;$J147,Equations!$G:$I,3,0)*$V147+VLOOKUP(BM$14&amp;"-est-"&amp;$J147,Equations!$G:$I,3,0)*(1/$W147)+VLOOKUP(BM$14&amp;"-imc-"&amp;$J147,Equations!$G:$I,3,0)*(1/$Q147)))</f>
        <v/>
      </c>
      <c r="BN147" s="10" t="str">
        <f>IF($AE147="","",IF(OR($V147&lt;2.7,$V147&gt;90),"Age OOR",BM147-1.6449*VLOOKUP(BM$14&amp;"-rse-"&amp;$J147,Equations!$G:$I,3,0)))</f>
        <v/>
      </c>
      <c r="BO147" s="10" t="str">
        <f>IF($AE147="","",IF(OR($V147&lt;2.7,$V147&gt;90),"Age OOR",BM147+1.6449*VLOOKUP(BM$14&amp;"-rse-"&amp;$J147,Equations!$G:$I,3,0)))</f>
        <v/>
      </c>
      <c r="BP147" s="10" t="str">
        <f t="shared" si="68"/>
        <v/>
      </c>
      <c r="BQ147" s="10" t="str">
        <f>IF($AE147="","",IF(OR($V147&lt;2.7,$V147&gt;90),"Age OOR",($AE147-BM147)/VLOOKUP(BM$14&amp;"-rse-"&amp;$J147,Equations!$G:$I,3,0)))</f>
        <v/>
      </c>
      <c r="BR147" s="10" t="str">
        <f>IF($AF147="","",IF(OR($V147&lt;2.7,$V147&gt;90),"Age OOR",VLOOKUP(BR$14&amp;"-int-"&amp;$K147,Equations!$G:$I,3,0)+VLOOKUP(BR$14&amp;"-sexo-"&amp;$K147,Equations!$G:$I,3,0)*$U147+VLOOKUP(BR$14&amp;"-edad-"&amp;$K147,Equations!$G:$I,3,0)*$V147+VLOOKUP(BR$14&amp;"-est-"&amp;$K147,Equations!$G:$I,3,0)*(1/$W147)+VLOOKUP(BR$14&amp;"-imc-"&amp;$K147,Equations!$G:$I,3,0)*(1/$Q147)))</f>
        <v/>
      </c>
      <c r="BS147" s="10" t="str">
        <f>IF($AF147="","",IF(OR($V147&lt;2.7,$V147&gt;90),"Age OOR",BR147-1.6449*VLOOKUP(BR$14&amp;"-rse-"&amp;$K147,Equations!$G:$I,3,0)))</f>
        <v/>
      </c>
      <c r="BT147" s="10" t="str">
        <f>IF($AF147="","",IF(OR($V147&lt;2.7,$V147&gt;90),"Age OOR",BR147+1.6449*VLOOKUP(BR$14&amp;"-rse-"&amp;$K147,Equations!$G:$I,3,0)))</f>
        <v/>
      </c>
      <c r="BU147" s="10" t="str">
        <f t="shared" si="69"/>
        <v/>
      </c>
      <c r="BV147" s="10" t="str">
        <f>IF($AF147="","",IF(OR($V147&lt;2.7,$V147&gt;90),"Age OOR",($AF147-BR147)/VLOOKUP(BR$14&amp;"-rse-"&amp;$K147,Equations!$G:$I,3,0)))</f>
        <v/>
      </c>
      <c r="BW147" s="10" t="str">
        <f>IF($AG147="","",IF(OR($V147&lt;2.7,$V147&gt;90),"Age OOR",VLOOKUP(BW$14&amp;"-int-"&amp;$L147,Equations!$G:$I,3,0)+VLOOKUP(BW$14&amp;"-sexo-"&amp;$L147,Equations!$G:$I,3,0)*$U147+VLOOKUP(BW$14&amp;"-edad-"&amp;$L147,Equations!$G:$I,3,0)*$V147+VLOOKUP(BW$14&amp;"-est-"&amp;$L147,Equations!$G:$I,3,0)*(1/$W147)+VLOOKUP(BW$14&amp;"-imc-"&amp;$L147,Equations!$G:$I,3,0)*(1/$Q147)))</f>
        <v/>
      </c>
      <c r="BX147" s="10" t="str">
        <f>IF($AG147="","",IF(OR($V147&lt;2.7,$V147&gt;90),"Age OOR",BW147-1.6449*VLOOKUP(BW$14&amp;"-rse-"&amp;$L147,Equations!$G:$I,3,0)))</f>
        <v/>
      </c>
      <c r="BY147" s="10" t="str">
        <f>IF($AG147="","",IF(OR($V147&lt;2.7,$V147&gt;90),"Age OOR",BW147+1.6449*VLOOKUP(BW$14&amp;"-rse-"&amp;$L147,Equations!$G:$I,3,0)))</f>
        <v/>
      </c>
      <c r="BZ147" s="10" t="str">
        <f t="shared" si="70"/>
        <v/>
      </c>
      <c r="CA147" s="10" t="str">
        <f>IF($AG147="","",IF(OR($V147&lt;2.7,$V147&gt;90),"Age OOR",($AG147-BW147)/VLOOKUP(BW$14&amp;"-rse-"&amp;$L147,Equations!$G:$I,3,0)))</f>
        <v/>
      </c>
      <c r="CB147" s="10" t="str">
        <f>IF($AH147="","",IF(OR($V147&lt;2.7,$V147&gt;90),"Age OOR",VLOOKUP(CB$14&amp;"-int-"&amp;$M147,Equations!$G:$I,3,0)+VLOOKUP(CB$14&amp;"-sexo-"&amp;$M147,Equations!$G:$I,3,0)*$U147+VLOOKUP(CB$14&amp;"-edad-"&amp;$M147,Equations!$G:$I,3,0)*$V147+VLOOKUP(CB$14&amp;"-est-"&amp;$M147,Equations!$G:$I,3,0)*(1/$W147)+VLOOKUP(CB$14&amp;"-imc-"&amp;$M147,Equations!$G:$I,3,0)*(1/$Q147)))</f>
        <v/>
      </c>
      <c r="CC147" s="10" t="str">
        <f>IF($AH147="","",IF(OR($V147&lt;2.7,$V147&gt;90),"Age OOR",CB147-1.6449*VLOOKUP(CB$14&amp;"-rse-"&amp;$M147,Equations!$G:$I,3,0)))</f>
        <v/>
      </c>
      <c r="CD147" s="10" t="str">
        <f>IF($AH147="","",IF(OR($V147&lt;2.7,$V147&gt;90),"Age OOR",CB147+1.6449*VLOOKUP(CB$14&amp;"-rse-"&amp;$M147,Equations!$G:$I,3,0)))</f>
        <v/>
      </c>
      <c r="CE147" s="10" t="str">
        <f t="shared" si="71"/>
        <v/>
      </c>
      <c r="CF147" s="10" t="str">
        <f>IF($AH147="","",IF(OR($V147&lt;2.7,$V147&gt;90),"Age OOR",($AH147-CB147)/VLOOKUP(CB$14&amp;"-rse-"&amp;$M147,Equations!$G:$I,3,0)))</f>
        <v/>
      </c>
      <c r="CG147" s="10" t="str">
        <f>IF($AI147="","",IF(OR($V147&lt;2.7,$V147&gt;90),"Age OOR",VLOOKUP(CG$14&amp;"-int-"&amp;$N147,Equations!$G:$I,3,0)+VLOOKUP(CG$14&amp;"-sexo-"&amp;$N147,Equations!$G:$I,3,0)*$U147+VLOOKUP(CG$14&amp;"-edad-"&amp;$N147,Equations!$G:$I,3,0)*$V147+VLOOKUP(CG$14&amp;"-est-"&amp;$N147,Equations!$G:$I,3,0)*(1/$W147)+VLOOKUP(CG$14&amp;"-imc-"&amp;$N147,Equations!$G:$I,3,0)*(1/$Q147)))</f>
        <v/>
      </c>
      <c r="CH147" s="10" t="str">
        <f>IF($AI147="","",IF(OR($V147&lt;2.7,$V147&gt;90),"Age OOR",CG147-1.6449*VLOOKUP(CG$14&amp;"-rse-"&amp;$N147,Equations!$G:$I,3,0)))</f>
        <v/>
      </c>
      <c r="CI147" s="10" t="str">
        <f>IF($AI147="","",IF(OR($V147&lt;2.7,$V147&gt;90),"Age OOR",CG147+1.6449*VLOOKUP(CG$14&amp;"-rse-"&amp;$N147,Equations!$G:$I,3,0)))</f>
        <v/>
      </c>
      <c r="CJ147" s="10" t="str">
        <f t="shared" si="72"/>
        <v/>
      </c>
      <c r="CK147" s="10" t="str">
        <f>IF($AI147="","",IF(OR($V147&lt;2.7,$V147&gt;90),"Age OOR",($AI147-CG147)/VLOOKUP(CG$14&amp;"-rse-"&amp;$N147,Equations!$G:$I,3,0)))</f>
        <v/>
      </c>
      <c r="CL147" s="10" t="str">
        <f>IF($AJ147="","",IF(OR($V147&lt;2.7,$V147&gt;90),"Age OOR",VLOOKUP(CL$14&amp;"-int-"&amp;$O147,Equations!$G:$I,3,0)+VLOOKUP(CL$14&amp;"-sexo-"&amp;$O147,Equations!$G:$I,3,0)*$U147+VLOOKUP(CL$14&amp;"-edad-"&amp;$O147,Equations!$G:$I,3,0)*$V147+VLOOKUP(CL$14&amp;"-est-"&amp;$O147,Equations!$G:$I,3,0)*(1/$W147)+VLOOKUP(CL$14&amp;"-imc-"&amp;$O147,Equations!$G:$I,3,0)*(1/$Q147)))</f>
        <v/>
      </c>
      <c r="CM147" s="10" t="str">
        <f>IF($AJ147="","",IF(OR($V147&lt;2.7,$V147&gt;90),"Age OOR",CL147-1.6449*VLOOKUP(CL$14&amp;"-rse-"&amp;$O147,Equations!$G:$I,3,0)))</f>
        <v/>
      </c>
      <c r="CN147" s="10" t="str">
        <f>IF($AJ147="","",IF(OR($V147&lt;2.7,$V147&gt;90),"Age OOR",CL147+1.6449*VLOOKUP(CL$14&amp;"-rse-"&amp;$O147,Equations!$G:$I,3,0)))</f>
        <v/>
      </c>
      <c r="CO147" s="10" t="str">
        <f t="shared" si="73"/>
        <v/>
      </c>
      <c r="CP147" s="10" t="str">
        <f>IF($AJ147="","",IF(OR($V147&lt;2.7,$V147&gt;90),"Age OOR",($AJ147-CL147)/VLOOKUP(CL$14&amp;"-rse-"&amp;$O147,Equations!$G:$I,3,0)))</f>
        <v/>
      </c>
      <c r="CQ147" s="10" t="str">
        <f>IF($AK147="","",IF(OR($V147&lt;2.7,$V147&gt;90),"Age OOR",EXP(VLOOKUP(CQ$14&amp;"-int-"&amp;$P147,Equations!$G:$I,3,0)+VLOOKUP(CQ$14&amp;"-sexo-"&amp;$P147,Equations!$G:$I,3,0)*$U147+VLOOKUP(CQ$14&amp;"-edad-"&amp;$P147,Equations!$G:$I,3,0)*$V147+VLOOKUP(CQ$14&amp;"-est-"&amp;$P147,Equations!$G:$I,3,0)*(1/$W147)+VLOOKUP(CQ$14&amp;"-imc-"&amp;$P147,Equations!$G:$I,3,0)*(1/$Q147))))</f>
        <v/>
      </c>
      <c r="CR147" s="10" t="str">
        <f>IF($AK147="","",IF(OR($V147&lt;2.7,$V147&gt;90),"Age OOR",EXP(LN(CQ147)-1.6449*VLOOKUP(CQ$14&amp;"-rse-"&amp;$P147,Equations!$G:$I,3,0))))</f>
        <v/>
      </c>
      <c r="CS147" s="10" t="str">
        <f>IF($AK147="","",IF(OR($V147&lt;2.7,$V147&gt;90),"Age OOR",EXP(LN(CQ147)+1.6449*VLOOKUP(CQ$14&amp;"-rse-"&amp;$P147,Equations!$G:$I,3,0))))</f>
        <v/>
      </c>
      <c r="CT147" s="10" t="str">
        <f t="shared" si="74"/>
        <v/>
      </c>
      <c r="CU147" s="10" t="str">
        <f>IF($AK147="","",IF(OR($V147&lt;2.7,$V147&gt;90),"Age OOR",(LN($AK147)-LN(CQ147))/VLOOKUP(CQ$14&amp;"-rse-"&amp;$P147,Equations!$G:$I,3,0)))</f>
        <v/>
      </c>
      <c r="CV147" s="47"/>
    </row>
    <row r="148" spans="5:100" x14ac:dyDescent="0.2">
      <c r="E148" s="23" t="str">
        <f t="shared" si="50"/>
        <v>Age out of range</v>
      </c>
      <c r="F148" s="23" t="str">
        <f t="shared" si="51"/>
        <v>Age out of range</v>
      </c>
      <c r="G148" s="23" t="str">
        <f t="shared" si="52"/>
        <v>Age out of range</v>
      </c>
      <c r="H148" s="23" t="str">
        <f t="shared" si="53"/>
        <v>Age out of range</v>
      </c>
      <c r="I148" s="23" t="str">
        <f t="shared" si="54"/>
        <v>Age out of range</v>
      </c>
      <c r="J148" s="23" t="str">
        <f t="shared" si="55"/>
        <v>Age out of range</v>
      </c>
      <c r="K148" s="23" t="str">
        <f t="shared" si="56"/>
        <v>Age out of range</v>
      </c>
      <c r="L148" s="23" t="str">
        <f t="shared" si="57"/>
        <v>Age out of range</v>
      </c>
      <c r="M148" s="23" t="str">
        <f t="shared" si="58"/>
        <v>Age out of range</v>
      </c>
      <c r="N148" s="23" t="str">
        <f t="shared" si="59"/>
        <v>Age out of range</v>
      </c>
      <c r="O148" s="23" t="str">
        <f t="shared" si="60"/>
        <v>Age out of range</v>
      </c>
      <c r="P148" s="23" t="str">
        <f t="shared" si="61"/>
        <v>Age out of range</v>
      </c>
      <c r="Q148" s="23" t="e">
        <f t="shared" si="62"/>
        <v>#DIV/0!</v>
      </c>
      <c r="R148" s="17"/>
      <c r="S148" s="23">
        <v>132</v>
      </c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7"/>
      <c r="AM148" s="47"/>
      <c r="AN148" s="10" t="str">
        <f>IF($Z148="","",IF(OR($V148&lt;2.7,$V148&gt;90),"Age OOR",VLOOKUP(AN$14&amp;"-int-"&amp;$E148,Equations!$G:$I,3,0)+VLOOKUP(AN$14&amp;"-sexo-"&amp;$E148,Equations!$G:$I,3,0)*$U148+VLOOKUP(AN$14&amp;"-edad-"&amp;$E148,Equations!$G:$I,3,0)*$V148+VLOOKUP(AN$14&amp;"-est-"&amp;$E148,Equations!$G:$I,3,0)*(1/$W148)+VLOOKUP(AN$14&amp;"-imc-"&amp;$E148,Equations!$G:$I,3,0)*(1/$Q148)))</f>
        <v/>
      </c>
      <c r="AO148" s="10" t="str">
        <f>IF($Z148="","",IF(OR($V148&lt;2.7,$V148&gt;90),"Age OOR",AN148-1.6449*VLOOKUP(AN$14&amp;"-rse-"&amp;$E148,Equations!$G:$I,3,0)))</f>
        <v/>
      </c>
      <c r="AP148" s="10" t="str">
        <f>IF($Z148="","",IF(OR($V148&lt;2.7,$V148&gt;90),"Age OOR",AN148+1.6449*VLOOKUP(AN$14&amp;"-rse-"&amp;$E148,Equations!$G:$I,3,0)))</f>
        <v/>
      </c>
      <c r="AQ148" s="10" t="str">
        <f t="shared" si="63"/>
        <v/>
      </c>
      <c r="AR148" s="10" t="str">
        <f>IF($Z148="","",IF(OR($V148&lt;2.7,$V148&gt;90),"Age OOR",($Z148-AN148)/VLOOKUP(AN$14&amp;"-rse-"&amp;$E148,Equations!$G:$I,3,0)))</f>
        <v/>
      </c>
      <c r="AS148" s="10" t="str">
        <f>IF($AA148="","",IF(OR($V148&lt;2.7,$V148&gt;90),"Age OOR",VLOOKUP(AS$14&amp;"-int-"&amp;$F148,Equations!$G:$I,3,0)+VLOOKUP(AS$14&amp;"-sexo-"&amp;$F148,Equations!$G:$I,3,0)*$U148+VLOOKUP(AS$14&amp;"-edad-"&amp;$F148,Equations!$G:$I,3,0)*$V148+VLOOKUP(AS$14&amp;"-est-"&amp;$F148,Equations!$G:$I,3,0)*(1/$W148)+VLOOKUP(AS$14&amp;"-imc-"&amp;$F148,Equations!$G:$I,3,0)*(1/$Q148)))</f>
        <v/>
      </c>
      <c r="AT148" s="10" t="str">
        <f>IF($AA148="","",IF(OR($V148&lt;2.7,$V148&gt;90),"Age OOR",AS148-1.6449*VLOOKUP(AS$14&amp;"-rse-"&amp;$F148,Equations!$G:$I,3,0)))</f>
        <v/>
      </c>
      <c r="AU148" s="10" t="str">
        <f>IF($AA148="","",IF(OR($V148&lt;2.7,$V148&gt;90),"Age OOR",AS148+1.6449*VLOOKUP(AS$14&amp;"-rse-"&amp;$F148,Equations!$G:$I,3,0)))</f>
        <v/>
      </c>
      <c r="AV148" s="10" t="str">
        <f t="shared" si="64"/>
        <v/>
      </c>
      <c r="AW148" s="10" t="str">
        <f>IF($AA148="","",IF(OR($V148&lt;2.7,$V148&gt;90),"Age OOR",($AA148-AS148)/VLOOKUP(AS$14&amp;"-rse-"&amp;$F148,Equations!$G:$I,3,0)))</f>
        <v/>
      </c>
      <c r="AX148" s="10" t="str">
        <f>IF($AB148="","",IF(OR($V148&lt;2.7,$V148&gt;90),"Age OOR",VLOOKUP(AX$14&amp;"-int-"&amp;$G148,Equations!$G:$I,3,0)+VLOOKUP(AX$14&amp;"-sexo-"&amp;$G148,Equations!$G:$I,3,0)*$U148+VLOOKUP(AX$14&amp;"-edad-"&amp;$G148,Equations!$G:$I,3,0)*$V148+VLOOKUP(AX$14&amp;"-est-"&amp;$G148,Equations!$G:$I,3,0)*(1/$W148)+VLOOKUP(AX$14&amp;"-imc-"&amp;$G148,Equations!$G:$I,3,0)*(1/$Q148)))</f>
        <v/>
      </c>
      <c r="AY148" s="10" t="str">
        <f>IF($AB148="","",IF(OR($V148&lt;2.7,$V148&gt;90),"Age OOR",AX148-1.6449*VLOOKUP(AX$14&amp;"-rse-"&amp;$G148,Equations!$G:$I,3,0)))</f>
        <v/>
      </c>
      <c r="AZ148" s="10" t="str">
        <f>IF($AB148="","",IF(OR($V148&lt;2.7,$V148&gt;90),"Age OOR",AX148+1.6449*VLOOKUP(AX$14&amp;"-rse-"&amp;$G148,Equations!$G:$I,3,0)))</f>
        <v/>
      </c>
      <c r="BA148" s="10" t="str">
        <f t="shared" si="65"/>
        <v/>
      </c>
      <c r="BB148" s="10" t="str">
        <f>IF($AB148="","",IF(OR($V148&lt;2.7,$V148&gt;90),"Age OOR",($AB148-AX148)/VLOOKUP(AX$14&amp;"-rse-"&amp;$G148,Equations!$G:$I,3,0)))</f>
        <v/>
      </c>
      <c r="BC148" s="10" t="str">
        <f>IF($AC148="","",IF(OR($V148&lt;2.7,$V148&gt;90),"Age OOR",VLOOKUP(BC$14&amp;"-int-"&amp;$H148,Equations!$G:$I,3,0)+VLOOKUP(BC$14&amp;"-sexo-"&amp;$H148,Equations!$G:$I,3,0)*$U148+VLOOKUP(BC$14&amp;"-edad-"&amp;$H148,Equations!$G:$I,3,0)*$V148+VLOOKUP(BC$14&amp;"-est-"&amp;$H148,Equations!$G:$I,3,0)*(1/$W148)+VLOOKUP(BC$14&amp;"-imc-"&amp;$H148,Equations!$G:$I,3,0)*(1/$Q148)))</f>
        <v/>
      </c>
      <c r="BD148" s="10" t="str">
        <f>IF($AC148="","",IF(OR($V148&lt;2.7,$V148&gt;90),"Age OOR",BC148-1.6449*VLOOKUP(BC$14&amp;"-rse-"&amp;$H148,Equations!$G:$I,3,0)))</f>
        <v/>
      </c>
      <c r="BE148" s="10" t="str">
        <f>IF($AC148="","",IF(OR($V148&lt;2.7,$V148&gt;90),"Age OOR",BC148+1.6449*VLOOKUP(BC$14&amp;"-rse-"&amp;$H148,Equations!$G:$I,3,0)))</f>
        <v/>
      </c>
      <c r="BF148" s="10" t="str">
        <f t="shared" si="66"/>
        <v/>
      </c>
      <c r="BG148" s="10" t="str">
        <f>IF($AC148="","",IF(OR($V148&lt;2.7,$V148&gt;90),"Age OOR",($AC148-BC148)/VLOOKUP(BC$14&amp;"-rse-"&amp;$H148,Equations!$G:$I,3,0)))</f>
        <v/>
      </c>
      <c r="BH148" s="10" t="str">
        <f>IF($AD148="","",IF(OR($V148&lt;2.7,$V148&gt;90),"Age OOR",VLOOKUP(BH$14&amp;"-int-"&amp;$I148,Equations!$G:$I,3,0)+VLOOKUP(BH$14&amp;"-sexo-"&amp;$I148,Equations!$G:$I,3,0)*$U148+VLOOKUP(BH$14&amp;"-edad-"&amp;$I148,Equations!$G:$I,3,0)*$V148+VLOOKUP(BH$14&amp;"-est-"&amp;$I148,Equations!$G:$I,3,0)*(1/$W148)+VLOOKUP(BH$14&amp;"-imc-"&amp;$I148,Equations!$G:$I,3,0)*(1/$Q148)))</f>
        <v/>
      </c>
      <c r="BI148" s="10" t="str">
        <f>IF($AD148="","",IF(OR($V148&lt;2.7,$V148&gt;90),"Age OOR",BH148-1.6449*VLOOKUP(BH$14&amp;"-rse-"&amp;$I148,Equations!$G:$I,3,0)))</f>
        <v/>
      </c>
      <c r="BJ148" s="10" t="str">
        <f>IF($AD148="","",IF(OR($V148&lt;2.7,$V148&gt;90),"Age OOR",BH148+1.6449*VLOOKUP(BH$14&amp;"-rse-"&amp;$I148,Equations!$G:$I,3,0)))</f>
        <v/>
      </c>
      <c r="BK148" s="10" t="str">
        <f t="shared" si="67"/>
        <v/>
      </c>
      <c r="BL148" s="10" t="str">
        <f>IF($AD148="","",IF(OR($V148&lt;2.7,$V148&gt;90),"Age OOR",($AD148-BH148)/VLOOKUP(BH$14&amp;"-rse-"&amp;$I148,Equations!$G:$I,3,0)))</f>
        <v/>
      </c>
      <c r="BM148" s="10" t="str">
        <f>IF($AE148="","",IF(OR($V148&lt;2.7,$V148&gt;90),"Age OOR",VLOOKUP(BM$14&amp;"-int-"&amp;$J148,Equations!$G:$I,3,0)+VLOOKUP(BM$14&amp;"-sexo-"&amp;$J148,Equations!$G:$I,3,0)*$U148+VLOOKUP(BM$14&amp;"-edad-"&amp;$J148,Equations!$G:$I,3,0)*$V148+VLOOKUP(BM$14&amp;"-est-"&amp;$J148,Equations!$G:$I,3,0)*(1/$W148)+VLOOKUP(BM$14&amp;"-imc-"&amp;$J148,Equations!$G:$I,3,0)*(1/$Q148)))</f>
        <v/>
      </c>
      <c r="BN148" s="10" t="str">
        <f>IF($AE148="","",IF(OR($V148&lt;2.7,$V148&gt;90),"Age OOR",BM148-1.6449*VLOOKUP(BM$14&amp;"-rse-"&amp;$J148,Equations!$G:$I,3,0)))</f>
        <v/>
      </c>
      <c r="BO148" s="10" t="str">
        <f>IF($AE148="","",IF(OR($V148&lt;2.7,$V148&gt;90),"Age OOR",BM148+1.6449*VLOOKUP(BM$14&amp;"-rse-"&amp;$J148,Equations!$G:$I,3,0)))</f>
        <v/>
      </c>
      <c r="BP148" s="10" t="str">
        <f t="shared" si="68"/>
        <v/>
      </c>
      <c r="BQ148" s="10" t="str">
        <f>IF($AE148="","",IF(OR($V148&lt;2.7,$V148&gt;90),"Age OOR",($AE148-BM148)/VLOOKUP(BM$14&amp;"-rse-"&amp;$J148,Equations!$G:$I,3,0)))</f>
        <v/>
      </c>
      <c r="BR148" s="10" t="str">
        <f>IF($AF148="","",IF(OR($V148&lt;2.7,$V148&gt;90),"Age OOR",VLOOKUP(BR$14&amp;"-int-"&amp;$K148,Equations!$G:$I,3,0)+VLOOKUP(BR$14&amp;"-sexo-"&amp;$K148,Equations!$G:$I,3,0)*$U148+VLOOKUP(BR$14&amp;"-edad-"&amp;$K148,Equations!$G:$I,3,0)*$V148+VLOOKUP(BR$14&amp;"-est-"&amp;$K148,Equations!$G:$I,3,0)*(1/$W148)+VLOOKUP(BR$14&amp;"-imc-"&amp;$K148,Equations!$G:$I,3,0)*(1/$Q148)))</f>
        <v/>
      </c>
      <c r="BS148" s="10" t="str">
        <f>IF($AF148="","",IF(OR($V148&lt;2.7,$V148&gt;90),"Age OOR",BR148-1.6449*VLOOKUP(BR$14&amp;"-rse-"&amp;$K148,Equations!$G:$I,3,0)))</f>
        <v/>
      </c>
      <c r="BT148" s="10" t="str">
        <f>IF($AF148="","",IF(OR($V148&lt;2.7,$V148&gt;90),"Age OOR",BR148+1.6449*VLOOKUP(BR$14&amp;"-rse-"&amp;$K148,Equations!$G:$I,3,0)))</f>
        <v/>
      </c>
      <c r="BU148" s="10" t="str">
        <f t="shared" si="69"/>
        <v/>
      </c>
      <c r="BV148" s="10" t="str">
        <f>IF($AF148="","",IF(OR($V148&lt;2.7,$V148&gt;90),"Age OOR",($AF148-BR148)/VLOOKUP(BR$14&amp;"-rse-"&amp;$K148,Equations!$G:$I,3,0)))</f>
        <v/>
      </c>
      <c r="BW148" s="10" t="str">
        <f>IF($AG148="","",IF(OR($V148&lt;2.7,$V148&gt;90),"Age OOR",VLOOKUP(BW$14&amp;"-int-"&amp;$L148,Equations!$G:$I,3,0)+VLOOKUP(BW$14&amp;"-sexo-"&amp;$L148,Equations!$G:$I,3,0)*$U148+VLOOKUP(BW$14&amp;"-edad-"&amp;$L148,Equations!$G:$I,3,0)*$V148+VLOOKUP(BW$14&amp;"-est-"&amp;$L148,Equations!$G:$I,3,0)*(1/$W148)+VLOOKUP(BW$14&amp;"-imc-"&amp;$L148,Equations!$G:$I,3,0)*(1/$Q148)))</f>
        <v/>
      </c>
      <c r="BX148" s="10" t="str">
        <f>IF($AG148="","",IF(OR($V148&lt;2.7,$V148&gt;90),"Age OOR",BW148-1.6449*VLOOKUP(BW$14&amp;"-rse-"&amp;$L148,Equations!$G:$I,3,0)))</f>
        <v/>
      </c>
      <c r="BY148" s="10" t="str">
        <f>IF($AG148="","",IF(OR($V148&lt;2.7,$V148&gt;90),"Age OOR",BW148+1.6449*VLOOKUP(BW$14&amp;"-rse-"&amp;$L148,Equations!$G:$I,3,0)))</f>
        <v/>
      </c>
      <c r="BZ148" s="10" t="str">
        <f t="shared" si="70"/>
        <v/>
      </c>
      <c r="CA148" s="10" t="str">
        <f>IF($AG148="","",IF(OR($V148&lt;2.7,$V148&gt;90),"Age OOR",($AG148-BW148)/VLOOKUP(BW$14&amp;"-rse-"&amp;$L148,Equations!$G:$I,3,0)))</f>
        <v/>
      </c>
      <c r="CB148" s="10" t="str">
        <f>IF($AH148="","",IF(OR($V148&lt;2.7,$V148&gt;90),"Age OOR",VLOOKUP(CB$14&amp;"-int-"&amp;$M148,Equations!$G:$I,3,0)+VLOOKUP(CB$14&amp;"-sexo-"&amp;$M148,Equations!$G:$I,3,0)*$U148+VLOOKUP(CB$14&amp;"-edad-"&amp;$M148,Equations!$G:$I,3,0)*$V148+VLOOKUP(CB$14&amp;"-est-"&amp;$M148,Equations!$G:$I,3,0)*(1/$W148)+VLOOKUP(CB$14&amp;"-imc-"&amp;$M148,Equations!$G:$I,3,0)*(1/$Q148)))</f>
        <v/>
      </c>
      <c r="CC148" s="10" t="str">
        <f>IF($AH148="","",IF(OR($V148&lt;2.7,$V148&gt;90),"Age OOR",CB148-1.6449*VLOOKUP(CB$14&amp;"-rse-"&amp;$M148,Equations!$G:$I,3,0)))</f>
        <v/>
      </c>
      <c r="CD148" s="10" t="str">
        <f>IF($AH148="","",IF(OR($V148&lt;2.7,$V148&gt;90),"Age OOR",CB148+1.6449*VLOOKUP(CB$14&amp;"-rse-"&amp;$M148,Equations!$G:$I,3,0)))</f>
        <v/>
      </c>
      <c r="CE148" s="10" t="str">
        <f t="shared" si="71"/>
        <v/>
      </c>
      <c r="CF148" s="10" t="str">
        <f>IF($AH148="","",IF(OR($V148&lt;2.7,$V148&gt;90),"Age OOR",($AH148-CB148)/VLOOKUP(CB$14&amp;"-rse-"&amp;$M148,Equations!$G:$I,3,0)))</f>
        <v/>
      </c>
      <c r="CG148" s="10" t="str">
        <f>IF($AI148="","",IF(OR($V148&lt;2.7,$V148&gt;90),"Age OOR",VLOOKUP(CG$14&amp;"-int-"&amp;$N148,Equations!$G:$I,3,0)+VLOOKUP(CG$14&amp;"-sexo-"&amp;$N148,Equations!$G:$I,3,0)*$U148+VLOOKUP(CG$14&amp;"-edad-"&amp;$N148,Equations!$G:$I,3,0)*$V148+VLOOKUP(CG$14&amp;"-est-"&amp;$N148,Equations!$G:$I,3,0)*(1/$W148)+VLOOKUP(CG$14&amp;"-imc-"&amp;$N148,Equations!$G:$I,3,0)*(1/$Q148)))</f>
        <v/>
      </c>
      <c r="CH148" s="10" t="str">
        <f>IF($AI148="","",IF(OR($V148&lt;2.7,$V148&gt;90),"Age OOR",CG148-1.6449*VLOOKUP(CG$14&amp;"-rse-"&amp;$N148,Equations!$G:$I,3,0)))</f>
        <v/>
      </c>
      <c r="CI148" s="10" t="str">
        <f>IF($AI148="","",IF(OR($V148&lt;2.7,$V148&gt;90),"Age OOR",CG148+1.6449*VLOOKUP(CG$14&amp;"-rse-"&amp;$N148,Equations!$G:$I,3,0)))</f>
        <v/>
      </c>
      <c r="CJ148" s="10" t="str">
        <f t="shared" si="72"/>
        <v/>
      </c>
      <c r="CK148" s="10" t="str">
        <f>IF($AI148="","",IF(OR($V148&lt;2.7,$V148&gt;90),"Age OOR",($AI148-CG148)/VLOOKUP(CG$14&amp;"-rse-"&amp;$N148,Equations!$G:$I,3,0)))</f>
        <v/>
      </c>
      <c r="CL148" s="10" t="str">
        <f>IF($AJ148="","",IF(OR($V148&lt;2.7,$V148&gt;90),"Age OOR",VLOOKUP(CL$14&amp;"-int-"&amp;$O148,Equations!$G:$I,3,0)+VLOOKUP(CL$14&amp;"-sexo-"&amp;$O148,Equations!$G:$I,3,0)*$U148+VLOOKUP(CL$14&amp;"-edad-"&amp;$O148,Equations!$G:$I,3,0)*$V148+VLOOKUP(CL$14&amp;"-est-"&amp;$O148,Equations!$G:$I,3,0)*(1/$W148)+VLOOKUP(CL$14&amp;"-imc-"&amp;$O148,Equations!$G:$I,3,0)*(1/$Q148)))</f>
        <v/>
      </c>
      <c r="CM148" s="10" t="str">
        <f>IF($AJ148="","",IF(OR($V148&lt;2.7,$V148&gt;90),"Age OOR",CL148-1.6449*VLOOKUP(CL$14&amp;"-rse-"&amp;$O148,Equations!$G:$I,3,0)))</f>
        <v/>
      </c>
      <c r="CN148" s="10" t="str">
        <f>IF($AJ148="","",IF(OR($V148&lt;2.7,$V148&gt;90),"Age OOR",CL148+1.6449*VLOOKUP(CL$14&amp;"-rse-"&amp;$O148,Equations!$G:$I,3,0)))</f>
        <v/>
      </c>
      <c r="CO148" s="10" t="str">
        <f t="shared" si="73"/>
        <v/>
      </c>
      <c r="CP148" s="10" t="str">
        <f>IF($AJ148="","",IF(OR($V148&lt;2.7,$V148&gt;90),"Age OOR",($AJ148-CL148)/VLOOKUP(CL$14&amp;"-rse-"&amp;$O148,Equations!$G:$I,3,0)))</f>
        <v/>
      </c>
      <c r="CQ148" s="10" t="str">
        <f>IF($AK148="","",IF(OR($V148&lt;2.7,$V148&gt;90),"Age OOR",EXP(VLOOKUP(CQ$14&amp;"-int-"&amp;$P148,Equations!$G:$I,3,0)+VLOOKUP(CQ$14&amp;"-sexo-"&amp;$P148,Equations!$G:$I,3,0)*$U148+VLOOKUP(CQ$14&amp;"-edad-"&amp;$P148,Equations!$G:$I,3,0)*$V148+VLOOKUP(CQ$14&amp;"-est-"&amp;$P148,Equations!$G:$I,3,0)*(1/$W148)+VLOOKUP(CQ$14&amp;"-imc-"&amp;$P148,Equations!$G:$I,3,0)*(1/$Q148))))</f>
        <v/>
      </c>
      <c r="CR148" s="10" t="str">
        <f>IF($AK148="","",IF(OR($V148&lt;2.7,$V148&gt;90),"Age OOR",EXP(LN(CQ148)-1.6449*VLOOKUP(CQ$14&amp;"-rse-"&amp;$P148,Equations!$G:$I,3,0))))</f>
        <v/>
      </c>
      <c r="CS148" s="10" t="str">
        <f>IF($AK148="","",IF(OR($V148&lt;2.7,$V148&gt;90),"Age OOR",EXP(LN(CQ148)+1.6449*VLOOKUP(CQ$14&amp;"-rse-"&amp;$P148,Equations!$G:$I,3,0))))</f>
        <v/>
      </c>
      <c r="CT148" s="10" t="str">
        <f t="shared" si="74"/>
        <v/>
      </c>
      <c r="CU148" s="10" t="str">
        <f>IF($AK148="","",IF(OR($V148&lt;2.7,$V148&gt;90),"Age OOR",(LN($AK148)-LN(CQ148))/VLOOKUP(CQ$14&amp;"-rse-"&amp;$P148,Equations!$G:$I,3,0)))</f>
        <v/>
      </c>
      <c r="CV148" s="47"/>
    </row>
    <row r="149" spans="5:100" x14ac:dyDescent="0.2">
      <c r="E149" s="23" t="str">
        <f t="shared" si="50"/>
        <v>Age out of range</v>
      </c>
      <c r="F149" s="23" t="str">
        <f t="shared" si="51"/>
        <v>Age out of range</v>
      </c>
      <c r="G149" s="23" t="str">
        <f t="shared" si="52"/>
        <v>Age out of range</v>
      </c>
      <c r="H149" s="23" t="str">
        <f t="shared" si="53"/>
        <v>Age out of range</v>
      </c>
      <c r="I149" s="23" t="str">
        <f t="shared" si="54"/>
        <v>Age out of range</v>
      </c>
      <c r="J149" s="23" t="str">
        <f t="shared" si="55"/>
        <v>Age out of range</v>
      </c>
      <c r="K149" s="23" t="str">
        <f t="shared" si="56"/>
        <v>Age out of range</v>
      </c>
      <c r="L149" s="23" t="str">
        <f t="shared" si="57"/>
        <v>Age out of range</v>
      </c>
      <c r="M149" s="23" t="str">
        <f t="shared" si="58"/>
        <v>Age out of range</v>
      </c>
      <c r="N149" s="23" t="str">
        <f t="shared" si="59"/>
        <v>Age out of range</v>
      </c>
      <c r="O149" s="23" t="str">
        <f t="shared" si="60"/>
        <v>Age out of range</v>
      </c>
      <c r="P149" s="23" t="str">
        <f t="shared" si="61"/>
        <v>Age out of range</v>
      </c>
      <c r="Q149" s="23" t="e">
        <f t="shared" si="62"/>
        <v>#DIV/0!</v>
      </c>
      <c r="R149" s="17"/>
      <c r="S149" s="23">
        <v>133</v>
      </c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7"/>
      <c r="AM149" s="47"/>
      <c r="AN149" s="10" t="str">
        <f>IF($Z149="","",IF(OR($V149&lt;2.7,$V149&gt;90),"Age OOR",VLOOKUP(AN$14&amp;"-int-"&amp;$E149,Equations!$G:$I,3,0)+VLOOKUP(AN$14&amp;"-sexo-"&amp;$E149,Equations!$G:$I,3,0)*$U149+VLOOKUP(AN$14&amp;"-edad-"&amp;$E149,Equations!$G:$I,3,0)*$V149+VLOOKUP(AN$14&amp;"-est-"&amp;$E149,Equations!$G:$I,3,0)*(1/$W149)+VLOOKUP(AN$14&amp;"-imc-"&amp;$E149,Equations!$G:$I,3,0)*(1/$Q149)))</f>
        <v/>
      </c>
      <c r="AO149" s="10" t="str">
        <f>IF($Z149="","",IF(OR($V149&lt;2.7,$V149&gt;90),"Age OOR",AN149-1.6449*VLOOKUP(AN$14&amp;"-rse-"&amp;$E149,Equations!$G:$I,3,0)))</f>
        <v/>
      </c>
      <c r="AP149" s="10" t="str">
        <f>IF($Z149="","",IF(OR($V149&lt;2.7,$V149&gt;90),"Age OOR",AN149+1.6449*VLOOKUP(AN$14&amp;"-rse-"&amp;$E149,Equations!$G:$I,3,0)))</f>
        <v/>
      </c>
      <c r="AQ149" s="10" t="str">
        <f t="shared" si="63"/>
        <v/>
      </c>
      <c r="AR149" s="10" t="str">
        <f>IF($Z149="","",IF(OR($V149&lt;2.7,$V149&gt;90),"Age OOR",($Z149-AN149)/VLOOKUP(AN$14&amp;"-rse-"&amp;$E149,Equations!$G:$I,3,0)))</f>
        <v/>
      </c>
      <c r="AS149" s="10" t="str">
        <f>IF($AA149="","",IF(OR($V149&lt;2.7,$V149&gt;90),"Age OOR",VLOOKUP(AS$14&amp;"-int-"&amp;$F149,Equations!$G:$I,3,0)+VLOOKUP(AS$14&amp;"-sexo-"&amp;$F149,Equations!$G:$I,3,0)*$U149+VLOOKUP(AS$14&amp;"-edad-"&amp;$F149,Equations!$G:$I,3,0)*$V149+VLOOKUP(AS$14&amp;"-est-"&amp;$F149,Equations!$G:$I,3,0)*(1/$W149)+VLOOKUP(AS$14&amp;"-imc-"&amp;$F149,Equations!$G:$I,3,0)*(1/$Q149)))</f>
        <v/>
      </c>
      <c r="AT149" s="10" t="str">
        <f>IF($AA149="","",IF(OR($V149&lt;2.7,$V149&gt;90),"Age OOR",AS149-1.6449*VLOOKUP(AS$14&amp;"-rse-"&amp;$F149,Equations!$G:$I,3,0)))</f>
        <v/>
      </c>
      <c r="AU149" s="10" t="str">
        <f>IF($AA149="","",IF(OR($V149&lt;2.7,$V149&gt;90),"Age OOR",AS149+1.6449*VLOOKUP(AS$14&amp;"-rse-"&amp;$F149,Equations!$G:$I,3,0)))</f>
        <v/>
      </c>
      <c r="AV149" s="10" t="str">
        <f t="shared" si="64"/>
        <v/>
      </c>
      <c r="AW149" s="10" t="str">
        <f>IF($AA149="","",IF(OR($V149&lt;2.7,$V149&gt;90),"Age OOR",($AA149-AS149)/VLOOKUP(AS$14&amp;"-rse-"&amp;$F149,Equations!$G:$I,3,0)))</f>
        <v/>
      </c>
      <c r="AX149" s="10" t="str">
        <f>IF($AB149="","",IF(OR($V149&lt;2.7,$V149&gt;90),"Age OOR",VLOOKUP(AX$14&amp;"-int-"&amp;$G149,Equations!$G:$I,3,0)+VLOOKUP(AX$14&amp;"-sexo-"&amp;$G149,Equations!$G:$I,3,0)*$U149+VLOOKUP(AX$14&amp;"-edad-"&amp;$G149,Equations!$G:$I,3,0)*$V149+VLOOKUP(AX$14&amp;"-est-"&amp;$G149,Equations!$G:$I,3,0)*(1/$W149)+VLOOKUP(AX$14&amp;"-imc-"&amp;$G149,Equations!$G:$I,3,0)*(1/$Q149)))</f>
        <v/>
      </c>
      <c r="AY149" s="10" t="str">
        <f>IF($AB149="","",IF(OR($V149&lt;2.7,$V149&gt;90),"Age OOR",AX149-1.6449*VLOOKUP(AX$14&amp;"-rse-"&amp;$G149,Equations!$G:$I,3,0)))</f>
        <v/>
      </c>
      <c r="AZ149" s="10" t="str">
        <f>IF($AB149="","",IF(OR($V149&lt;2.7,$V149&gt;90),"Age OOR",AX149+1.6449*VLOOKUP(AX$14&amp;"-rse-"&amp;$G149,Equations!$G:$I,3,0)))</f>
        <v/>
      </c>
      <c r="BA149" s="10" t="str">
        <f t="shared" si="65"/>
        <v/>
      </c>
      <c r="BB149" s="10" t="str">
        <f>IF($AB149="","",IF(OR($V149&lt;2.7,$V149&gt;90),"Age OOR",($AB149-AX149)/VLOOKUP(AX$14&amp;"-rse-"&amp;$G149,Equations!$G:$I,3,0)))</f>
        <v/>
      </c>
      <c r="BC149" s="10" t="str">
        <f>IF($AC149="","",IF(OR($V149&lt;2.7,$V149&gt;90),"Age OOR",VLOOKUP(BC$14&amp;"-int-"&amp;$H149,Equations!$G:$I,3,0)+VLOOKUP(BC$14&amp;"-sexo-"&amp;$H149,Equations!$G:$I,3,0)*$U149+VLOOKUP(BC$14&amp;"-edad-"&amp;$H149,Equations!$G:$I,3,0)*$V149+VLOOKUP(BC$14&amp;"-est-"&amp;$H149,Equations!$G:$I,3,0)*(1/$W149)+VLOOKUP(BC$14&amp;"-imc-"&amp;$H149,Equations!$G:$I,3,0)*(1/$Q149)))</f>
        <v/>
      </c>
      <c r="BD149" s="10" t="str">
        <f>IF($AC149="","",IF(OR($V149&lt;2.7,$V149&gt;90),"Age OOR",BC149-1.6449*VLOOKUP(BC$14&amp;"-rse-"&amp;$H149,Equations!$G:$I,3,0)))</f>
        <v/>
      </c>
      <c r="BE149" s="10" t="str">
        <f>IF($AC149="","",IF(OR($V149&lt;2.7,$V149&gt;90),"Age OOR",BC149+1.6449*VLOOKUP(BC$14&amp;"-rse-"&amp;$H149,Equations!$G:$I,3,0)))</f>
        <v/>
      </c>
      <c r="BF149" s="10" t="str">
        <f t="shared" si="66"/>
        <v/>
      </c>
      <c r="BG149" s="10" t="str">
        <f>IF($AC149="","",IF(OR($V149&lt;2.7,$V149&gt;90),"Age OOR",($AC149-BC149)/VLOOKUP(BC$14&amp;"-rse-"&amp;$H149,Equations!$G:$I,3,0)))</f>
        <v/>
      </c>
      <c r="BH149" s="10" t="str">
        <f>IF($AD149="","",IF(OR($V149&lt;2.7,$V149&gt;90),"Age OOR",VLOOKUP(BH$14&amp;"-int-"&amp;$I149,Equations!$G:$I,3,0)+VLOOKUP(BH$14&amp;"-sexo-"&amp;$I149,Equations!$G:$I,3,0)*$U149+VLOOKUP(BH$14&amp;"-edad-"&amp;$I149,Equations!$G:$I,3,0)*$V149+VLOOKUP(BH$14&amp;"-est-"&amp;$I149,Equations!$G:$I,3,0)*(1/$W149)+VLOOKUP(BH$14&amp;"-imc-"&amp;$I149,Equations!$G:$I,3,0)*(1/$Q149)))</f>
        <v/>
      </c>
      <c r="BI149" s="10" t="str">
        <f>IF($AD149="","",IF(OR($V149&lt;2.7,$V149&gt;90),"Age OOR",BH149-1.6449*VLOOKUP(BH$14&amp;"-rse-"&amp;$I149,Equations!$G:$I,3,0)))</f>
        <v/>
      </c>
      <c r="BJ149" s="10" t="str">
        <f>IF($AD149="","",IF(OR($V149&lt;2.7,$V149&gt;90),"Age OOR",BH149+1.6449*VLOOKUP(BH$14&amp;"-rse-"&amp;$I149,Equations!$G:$I,3,0)))</f>
        <v/>
      </c>
      <c r="BK149" s="10" t="str">
        <f t="shared" si="67"/>
        <v/>
      </c>
      <c r="BL149" s="10" t="str">
        <f>IF($AD149="","",IF(OR($V149&lt;2.7,$V149&gt;90),"Age OOR",($AD149-BH149)/VLOOKUP(BH$14&amp;"-rse-"&amp;$I149,Equations!$G:$I,3,0)))</f>
        <v/>
      </c>
      <c r="BM149" s="10" t="str">
        <f>IF($AE149="","",IF(OR($V149&lt;2.7,$V149&gt;90),"Age OOR",VLOOKUP(BM$14&amp;"-int-"&amp;$J149,Equations!$G:$I,3,0)+VLOOKUP(BM$14&amp;"-sexo-"&amp;$J149,Equations!$G:$I,3,0)*$U149+VLOOKUP(BM$14&amp;"-edad-"&amp;$J149,Equations!$G:$I,3,0)*$V149+VLOOKUP(BM$14&amp;"-est-"&amp;$J149,Equations!$G:$I,3,0)*(1/$W149)+VLOOKUP(BM$14&amp;"-imc-"&amp;$J149,Equations!$G:$I,3,0)*(1/$Q149)))</f>
        <v/>
      </c>
      <c r="BN149" s="10" t="str">
        <f>IF($AE149="","",IF(OR($V149&lt;2.7,$V149&gt;90),"Age OOR",BM149-1.6449*VLOOKUP(BM$14&amp;"-rse-"&amp;$J149,Equations!$G:$I,3,0)))</f>
        <v/>
      </c>
      <c r="BO149" s="10" t="str">
        <f>IF($AE149="","",IF(OR($V149&lt;2.7,$V149&gt;90),"Age OOR",BM149+1.6449*VLOOKUP(BM$14&amp;"-rse-"&amp;$J149,Equations!$G:$I,3,0)))</f>
        <v/>
      </c>
      <c r="BP149" s="10" t="str">
        <f t="shared" si="68"/>
        <v/>
      </c>
      <c r="BQ149" s="10" t="str">
        <f>IF($AE149="","",IF(OR($V149&lt;2.7,$V149&gt;90),"Age OOR",($AE149-BM149)/VLOOKUP(BM$14&amp;"-rse-"&amp;$J149,Equations!$G:$I,3,0)))</f>
        <v/>
      </c>
      <c r="BR149" s="10" t="str">
        <f>IF($AF149="","",IF(OR($V149&lt;2.7,$V149&gt;90),"Age OOR",VLOOKUP(BR$14&amp;"-int-"&amp;$K149,Equations!$G:$I,3,0)+VLOOKUP(BR$14&amp;"-sexo-"&amp;$K149,Equations!$G:$I,3,0)*$U149+VLOOKUP(BR$14&amp;"-edad-"&amp;$K149,Equations!$G:$I,3,0)*$V149+VLOOKUP(BR$14&amp;"-est-"&amp;$K149,Equations!$G:$I,3,0)*(1/$W149)+VLOOKUP(BR$14&amp;"-imc-"&amp;$K149,Equations!$G:$I,3,0)*(1/$Q149)))</f>
        <v/>
      </c>
      <c r="BS149" s="10" t="str">
        <f>IF($AF149="","",IF(OR($V149&lt;2.7,$V149&gt;90),"Age OOR",BR149-1.6449*VLOOKUP(BR$14&amp;"-rse-"&amp;$K149,Equations!$G:$I,3,0)))</f>
        <v/>
      </c>
      <c r="BT149" s="10" t="str">
        <f>IF($AF149="","",IF(OR($V149&lt;2.7,$V149&gt;90),"Age OOR",BR149+1.6449*VLOOKUP(BR$14&amp;"-rse-"&amp;$K149,Equations!$G:$I,3,0)))</f>
        <v/>
      </c>
      <c r="BU149" s="10" t="str">
        <f t="shared" si="69"/>
        <v/>
      </c>
      <c r="BV149" s="10" t="str">
        <f>IF($AF149="","",IF(OR($V149&lt;2.7,$V149&gt;90),"Age OOR",($AF149-BR149)/VLOOKUP(BR$14&amp;"-rse-"&amp;$K149,Equations!$G:$I,3,0)))</f>
        <v/>
      </c>
      <c r="BW149" s="10" t="str">
        <f>IF($AG149="","",IF(OR($V149&lt;2.7,$V149&gt;90),"Age OOR",VLOOKUP(BW$14&amp;"-int-"&amp;$L149,Equations!$G:$I,3,0)+VLOOKUP(BW$14&amp;"-sexo-"&amp;$L149,Equations!$G:$I,3,0)*$U149+VLOOKUP(BW$14&amp;"-edad-"&amp;$L149,Equations!$G:$I,3,0)*$V149+VLOOKUP(BW$14&amp;"-est-"&amp;$L149,Equations!$G:$I,3,0)*(1/$W149)+VLOOKUP(BW$14&amp;"-imc-"&amp;$L149,Equations!$G:$I,3,0)*(1/$Q149)))</f>
        <v/>
      </c>
      <c r="BX149" s="10" t="str">
        <f>IF($AG149="","",IF(OR($V149&lt;2.7,$V149&gt;90),"Age OOR",BW149-1.6449*VLOOKUP(BW$14&amp;"-rse-"&amp;$L149,Equations!$G:$I,3,0)))</f>
        <v/>
      </c>
      <c r="BY149" s="10" t="str">
        <f>IF($AG149="","",IF(OR($V149&lt;2.7,$V149&gt;90),"Age OOR",BW149+1.6449*VLOOKUP(BW$14&amp;"-rse-"&amp;$L149,Equations!$G:$I,3,0)))</f>
        <v/>
      </c>
      <c r="BZ149" s="10" t="str">
        <f t="shared" si="70"/>
        <v/>
      </c>
      <c r="CA149" s="10" t="str">
        <f>IF($AG149="","",IF(OR($V149&lt;2.7,$V149&gt;90),"Age OOR",($AG149-BW149)/VLOOKUP(BW$14&amp;"-rse-"&amp;$L149,Equations!$G:$I,3,0)))</f>
        <v/>
      </c>
      <c r="CB149" s="10" t="str">
        <f>IF($AH149="","",IF(OR($V149&lt;2.7,$V149&gt;90),"Age OOR",VLOOKUP(CB$14&amp;"-int-"&amp;$M149,Equations!$G:$I,3,0)+VLOOKUP(CB$14&amp;"-sexo-"&amp;$M149,Equations!$G:$I,3,0)*$U149+VLOOKUP(CB$14&amp;"-edad-"&amp;$M149,Equations!$G:$I,3,0)*$V149+VLOOKUP(CB$14&amp;"-est-"&amp;$M149,Equations!$G:$I,3,0)*(1/$W149)+VLOOKUP(CB$14&amp;"-imc-"&amp;$M149,Equations!$G:$I,3,0)*(1/$Q149)))</f>
        <v/>
      </c>
      <c r="CC149" s="10" t="str">
        <f>IF($AH149="","",IF(OR($V149&lt;2.7,$V149&gt;90),"Age OOR",CB149-1.6449*VLOOKUP(CB$14&amp;"-rse-"&amp;$M149,Equations!$G:$I,3,0)))</f>
        <v/>
      </c>
      <c r="CD149" s="10" t="str">
        <f>IF($AH149="","",IF(OR($V149&lt;2.7,$V149&gt;90),"Age OOR",CB149+1.6449*VLOOKUP(CB$14&amp;"-rse-"&amp;$M149,Equations!$G:$I,3,0)))</f>
        <v/>
      </c>
      <c r="CE149" s="10" t="str">
        <f t="shared" si="71"/>
        <v/>
      </c>
      <c r="CF149" s="10" t="str">
        <f>IF($AH149="","",IF(OR($V149&lt;2.7,$V149&gt;90),"Age OOR",($AH149-CB149)/VLOOKUP(CB$14&amp;"-rse-"&amp;$M149,Equations!$G:$I,3,0)))</f>
        <v/>
      </c>
      <c r="CG149" s="10" t="str">
        <f>IF($AI149="","",IF(OR($V149&lt;2.7,$V149&gt;90),"Age OOR",VLOOKUP(CG$14&amp;"-int-"&amp;$N149,Equations!$G:$I,3,0)+VLOOKUP(CG$14&amp;"-sexo-"&amp;$N149,Equations!$G:$I,3,0)*$U149+VLOOKUP(CG$14&amp;"-edad-"&amp;$N149,Equations!$G:$I,3,0)*$V149+VLOOKUP(CG$14&amp;"-est-"&amp;$N149,Equations!$G:$I,3,0)*(1/$W149)+VLOOKUP(CG$14&amp;"-imc-"&amp;$N149,Equations!$G:$I,3,0)*(1/$Q149)))</f>
        <v/>
      </c>
      <c r="CH149" s="10" t="str">
        <f>IF($AI149="","",IF(OR($V149&lt;2.7,$V149&gt;90),"Age OOR",CG149-1.6449*VLOOKUP(CG$14&amp;"-rse-"&amp;$N149,Equations!$G:$I,3,0)))</f>
        <v/>
      </c>
      <c r="CI149" s="10" t="str">
        <f>IF($AI149="","",IF(OR($V149&lt;2.7,$V149&gt;90),"Age OOR",CG149+1.6449*VLOOKUP(CG$14&amp;"-rse-"&amp;$N149,Equations!$G:$I,3,0)))</f>
        <v/>
      </c>
      <c r="CJ149" s="10" t="str">
        <f t="shared" si="72"/>
        <v/>
      </c>
      <c r="CK149" s="10" t="str">
        <f>IF($AI149="","",IF(OR($V149&lt;2.7,$V149&gt;90),"Age OOR",($AI149-CG149)/VLOOKUP(CG$14&amp;"-rse-"&amp;$N149,Equations!$G:$I,3,0)))</f>
        <v/>
      </c>
      <c r="CL149" s="10" t="str">
        <f>IF($AJ149="","",IF(OR($V149&lt;2.7,$V149&gt;90),"Age OOR",VLOOKUP(CL$14&amp;"-int-"&amp;$O149,Equations!$G:$I,3,0)+VLOOKUP(CL$14&amp;"-sexo-"&amp;$O149,Equations!$G:$I,3,0)*$U149+VLOOKUP(CL$14&amp;"-edad-"&amp;$O149,Equations!$G:$I,3,0)*$V149+VLOOKUP(CL$14&amp;"-est-"&amp;$O149,Equations!$G:$I,3,0)*(1/$W149)+VLOOKUP(CL$14&amp;"-imc-"&amp;$O149,Equations!$G:$I,3,0)*(1/$Q149)))</f>
        <v/>
      </c>
      <c r="CM149" s="10" t="str">
        <f>IF($AJ149="","",IF(OR($V149&lt;2.7,$V149&gt;90),"Age OOR",CL149-1.6449*VLOOKUP(CL$14&amp;"-rse-"&amp;$O149,Equations!$G:$I,3,0)))</f>
        <v/>
      </c>
      <c r="CN149" s="10" t="str">
        <f>IF($AJ149="","",IF(OR($V149&lt;2.7,$V149&gt;90),"Age OOR",CL149+1.6449*VLOOKUP(CL$14&amp;"-rse-"&amp;$O149,Equations!$G:$I,3,0)))</f>
        <v/>
      </c>
      <c r="CO149" s="10" t="str">
        <f t="shared" si="73"/>
        <v/>
      </c>
      <c r="CP149" s="10" t="str">
        <f>IF($AJ149="","",IF(OR($V149&lt;2.7,$V149&gt;90),"Age OOR",($AJ149-CL149)/VLOOKUP(CL$14&amp;"-rse-"&amp;$O149,Equations!$G:$I,3,0)))</f>
        <v/>
      </c>
      <c r="CQ149" s="10" t="str">
        <f>IF($AK149="","",IF(OR($V149&lt;2.7,$V149&gt;90),"Age OOR",EXP(VLOOKUP(CQ$14&amp;"-int-"&amp;$P149,Equations!$G:$I,3,0)+VLOOKUP(CQ$14&amp;"-sexo-"&amp;$P149,Equations!$G:$I,3,0)*$U149+VLOOKUP(CQ$14&amp;"-edad-"&amp;$P149,Equations!$G:$I,3,0)*$V149+VLOOKUP(CQ$14&amp;"-est-"&amp;$P149,Equations!$G:$I,3,0)*(1/$W149)+VLOOKUP(CQ$14&amp;"-imc-"&amp;$P149,Equations!$G:$I,3,0)*(1/$Q149))))</f>
        <v/>
      </c>
      <c r="CR149" s="10" t="str">
        <f>IF($AK149="","",IF(OR($V149&lt;2.7,$V149&gt;90),"Age OOR",EXP(LN(CQ149)-1.6449*VLOOKUP(CQ$14&amp;"-rse-"&amp;$P149,Equations!$G:$I,3,0))))</f>
        <v/>
      </c>
      <c r="CS149" s="10" t="str">
        <f>IF($AK149="","",IF(OR($V149&lt;2.7,$V149&gt;90),"Age OOR",EXP(LN(CQ149)+1.6449*VLOOKUP(CQ$14&amp;"-rse-"&amp;$P149,Equations!$G:$I,3,0))))</f>
        <v/>
      </c>
      <c r="CT149" s="10" t="str">
        <f t="shared" si="74"/>
        <v/>
      </c>
      <c r="CU149" s="10" t="str">
        <f>IF($AK149="","",IF(OR($V149&lt;2.7,$V149&gt;90),"Age OOR",(LN($AK149)-LN(CQ149))/VLOOKUP(CQ$14&amp;"-rse-"&amp;$P149,Equations!$G:$I,3,0)))</f>
        <v/>
      </c>
      <c r="CV149" s="47"/>
    </row>
    <row r="150" spans="5:100" x14ac:dyDescent="0.2">
      <c r="E150" s="23" t="str">
        <f t="shared" si="50"/>
        <v>Age out of range</v>
      </c>
      <c r="F150" s="23" t="str">
        <f t="shared" si="51"/>
        <v>Age out of range</v>
      </c>
      <c r="G150" s="23" t="str">
        <f t="shared" si="52"/>
        <v>Age out of range</v>
      </c>
      <c r="H150" s="23" t="str">
        <f t="shared" si="53"/>
        <v>Age out of range</v>
      </c>
      <c r="I150" s="23" t="str">
        <f t="shared" si="54"/>
        <v>Age out of range</v>
      </c>
      <c r="J150" s="23" t="str">
        <f t="shared" si="55"/>
        <v>Age out of range</v>
      </c>
      <c r="K150" s="23" t="str">
        <f t="shared" si="56"/>
        <v>Age out of range</v>
      </c>
      <c r="L150" s="23" t="str">
        <f t="shared" si="57"/>
        <v>Age out of range</v>
      </c>
      <c r="M150" s="23" t="str">
        <f t="shared" si="58"/>
        <v>Age out of range</v>
      </c>
      <c r="N150" s="23" t="str">
        <f t="shared" si="59"/>
        <v>Age out of range</v>
      </c>
      <c r="O150" s="23" t="str">
        <f t="shared" si="60"/>
        <v>Age out of range</v>
      </c>
      <c r="P150" s="23" t="str">
        <f t="shared" si="61"/>
        <v>Age out of range</v>
      </c>
      <c r="Q150" s="23" t="e">
        <f t="shared" si="62"/>
        <v>#DIV/0!</v>
      </c>
      <c r="R150" s="17"/>
      <c r="S150" s="23">
        <v>134</v>
      </c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7"/>
      <c r="AM150" s="47"/>
      <c r="AN150" s="10" t="str">
        <f>IF($Z150="","",IF(OR($V150&lt;2.7,$V150&gt;90),"Age OOR",VLOOKUP(AN$14&amp;"-int-"&amp;$E150,Equations!$G:$I,3,0)+VLOOKUP(AN$14&amp;"-sexo-"&amp;$E150,Equations!$G:$I,3,0)*$U150+VLOOKUP(AN$14&amp;"-edad-"&amp;$E150,Equations!$G:$I,3,0)*$V150+VLOOKUP(AN$14&amp;"-est-"&amp;$E150,Equations!$G:$I,3,0)*(1/$W150)+VLOOKUP(AN$14&amp;"-imc-"&amp;$E150,Equations!$G:$I,3,0)*(1/$Q150)))</f>
        <v/>
      </c>
      <c r="AO150" s="10" t="str">
        <f>IF($Z150="","",IF(OR($V150&lt;2.7,$V150&gt;90),"Age OOR",AN150-1.6449*VLOOKUP(AN$14&amp;"-rse-"&amp;$E150,Equations!$G:$I,3,0)))</f>
        <v/>
      </c>
      <c r="AP150" s="10" t="str">
        <f>IF($Z150="","",IF(OR($V150&lt;2.7,$V150&gt;90),"Age OOR",AN150+1.6449*VLOOKUP(AN$14&amp;"-rse-"&amp;$E150,Equations!$G:$I,3,0)))</f>
        <v/>
      </c>
      <c r="AQ150" s="10" t="str">
        <f t="shared" si="63"/>
        <v/>
      </c>
      <c r="AR150" s="10" t="str">
        <f>IF($Z150="","",IF(OR($V150&lt;2.7,$V150&gt;90),"Age OOR",($Z150-AN150)/VLOOKUP(AN$14&amp;"-rse-"&amp;$E150,Equations!$G:$I,3,0)))</f>
        <v/>
      </c>
      <c r="AS150" s="10" t="str">
        <f>IF($AA150="","",IF(OR($V150&lt;2.7,$V150&gt;90),"Age OOR",VLOOKUP(AS$14&amp;"-int-"&amp;$F150,Equations!$G:$I,3,0)+VLOOKUP(AS$14&amp;"-sexo-"&amp;$F150,Equations!$G:$I,3,0)*$U150+VLOOKUP(AS$14&amp;"-edad-"&amp;$F150,Equations!$G:$I,3,0)*$V150+VLOOKUP(AS$14&amp;"-est-"&amp;$F150,Equations!$G:$I,3,0)*(1/$W150)+VLOOKUP(AS$14&amp;"-imc-"&amp;$F150,Equations!$G:$I,3,0)*(1/$Q150)))</f>
        <v/>
      </c>
      <c r="AT150" s="10" t="str">
        <f>IF($AA150="","",IF(OR($V150&lt;2.7,$V150&gt;90),"Age OOR",AS150-1.6449*VLOOKUP(AS$14&amp;"-rse-"&amp;$F150,Equations!$G:$I,3,0)))</f>
        <v/>
      </c>
      <c r="AU150" s="10" t="str">
        <f>IF($AA150="","",IF(OR($V150&lt;2.7,$V150&gt;90),"Age OOR",AS150+1.6449*VLOOKUP(AS$14&amp;"-rse-"&amp;$F150,Equations!$G:$I,3,0)))</f>
        <v/>
      </c>
      <c r="AV150" s="10" t="str">
        <f t="shared" si="64"/>
        <v/>
      </c>
      <c r="AW150" s="10" t="str">
        <f>IF($AA150="","",IF(OR($V150&lt;2.7,$V150&gt;90),"Age OOR",($AA150-AS150)/VLOOKUP(AS$14&amp;"-rse-"&amp;$F150,Equations!$G:$I,3,0)))</f>
        <v/>
      </c>
      <c r="AX150" s="10" t="str">
        <f>IF($AB150="","",IF(OR($V150&lt;2.7,$V150&gt;90),"Age OOR",VLOOKUP(AX$14&amp;"-int-"&amp;$G150,Equations!$G:$I,3,0)+VLOOKUP(AX$14&amp;"-sexo-"&amp;$G150,Equations!$G:$I,3,0)*$U150+VLOOKUP(AX$14&amp;"-edad-"&amp;$G150,Equations!$G:$I,3,0)*$V150+VLOOKUP(AX$14&amp;"-est-"&amp;$G150,Equations!$G:$I,3,0)*(1/$W150)+VLOOKUP(AX$14&amp;"-imc-"&amp;$G150,Equations!$G:$I,3,0)*(1/$Q150)))</f>
        <v/>
      </c>
      <c r="AY150" s="10" t="str">
        <f>IF($AB150="","",IF(OR($V150&lt;2.7,$V150&gt;90),"Age OOR",AX150-1.6449*VLOOKUP(AX$14&amp;"-rse-"&amp;$G150,Equations!$G:$I,3,0)))</f>
        <v/>
      </c>
      <c r="AZ150" s="10" t="str">
        <f>IF($AB150="","",IF(OR($V150&lt;2.7,$V150&gt;90),"Age OOR",AX150+1.6449*VLOOKUP(AX$14&amp;"-rse-"&amp;$G150,Equations!$G:$I,3,0)))</f>
        <v/>
      </c>
      <c r="BA150" s="10" t="str">
        <f t="shared" si="65"/>
        <v/>
      </c>
      <c r="BB150" s="10" t="str">
        <f>IF($AB150="","",IF(OR($V150&lt;2.7,$V150&gt;90),"Age OOR",($AB150-AX150)/VLOOKUP(AX$14&amp;"-rse-"&amp;$G150,Equations!$G:$I,3,0)))</f>
        <v/>
      </c>
      <c r="BC150" s="10" t="str">
        <f>IF($AC150="","",IF(OR($V150&lt;2.7,$V150&gt;90),"Age OOR",VLOOKUP(BC$14&amp;"-int-"&amp;$H150,Equations!$G:$I,3,0)+VLOOKUP(BC$14&amp;"-sexo-"&amp;$H150,Equations!$G:$I,3,0)*$U150+VLOOKUP(BC$14&amp;"-edad-"&amp;$H150,Equations!$G:$I,3,0)*$V150+VLOOKUP(BC$14&amp;"-est-"&amp;$H150,Equations!$G:$I,3,0)*(1/$W150)+VLOOKUP(BC$14&amp;"-imc-"&amp;$H150,Equations!$G:$I,3,0)*(1/$Q150)))</f>
        <v/>
      </c>
      <c r="BD150" s="10" t="str">
        <f>IF($AC150="","",IF(OR($V150&lt;2.7,$V150&gt;90),"Age OOR",BC150-1.6449*VLOOKUP(BC$14&amp;"-rse-"&amp;$H150,Equations!$G:$I,3,0)))</f>
        <v/>
      </c>
      <c r="BE150" s="10" t="str">
        <f>IF($AC150="","",IF(OR($V150&lt;2.7,$V150&gt;90),"Age OOR",BC150+1.6449*VLOOKUP(BC$14&amp;"-rse-"&amp;$H150,Equations!$G:$I,3,0)))</f>
        <v/>
      </c>
      <c r="BF150" s="10" t="str">
        <f t="shared" si="66"/>
        <v/>
      </c>
      <c r="BG150" s="10" t="str">
        <f>IF($AC150="","",IF(OR($V150&lt;2.7,$V150&gt;90),"Age OOR",($AC150-BC150)/VLOOKUP(BC$14&amp;"-rse-"&amp;$H150,Equations!$G:$I,3,0)))</f>
        <v/>
      </c>
      <c r="BH150" s="10" t="str">
        <f>IF($AD150="","",IF(OR($V150&lt;2.7,$V150&gt;90),"Age OOR",VLOOKUP(BH$14&amp;"-int-"&amp;$I150,Equations!$G:$I,3,0)+VLOOKUP(BH$14&amp;"-sexo-"&amp;$I150,Equations!$G:$I,3,0)*$U150+VLOOKUP(BH$14&amp;"-edad-"&amp;$I150,Equations!$G:$I,3,0)*$V150+VLOOKUP(BH$14&amp;"-est-"&amp;$I150,Equations!$G:$I,3,0)*(1/$W150)+VLOOKUP(BH$14&amp;"-imc-"&amp;$I150,Equations!$G:$I,3,0)*(1/$Q150)))</f>
        <v/>
      </c>
      <c r="BI150" s="10" t="str">
        <f>IF($AD150="","",IF(OR($V150&lt;2.7,$V150&gt;90),"Age OOR",BH150-1.6449*VLOOKUP(BH$14&amp;"-rse-"&amp;$I150,Equations!$G:$I,3,0)))</f>
        <v/>
      </c>
      <c r="BJ150" s="10" t="str">
        <f>IF($AD150="","",IF(OR($V150&lt;2.7,$V150&gt;90),"Age OOR",BH150+1.6449*VLOOKUP(BH$14&amp;"-rse-"&amp;$I150,Equations!$G:$I,3,0)))</f>
        <v/>
      </c>
      <c r="BK150" s="10" t="str">
        <f t="shared" si="67"/>
        <v/>
      </c>
      <c r="BL150" s="10" t="str">
        <f>IF($AD150="","",IF(OR($V150&lt;2.7,$V150&gt;90),"Age OOR",($AD150-BH150)/VLOOKUP(BH$14&amp;"-rse-"&amp;$I150,Equations!$G:$I,3,0)))</f>
        <v/>
      </c>
      <c r="BM150" s="10" t="str">
        <f>IF($AE150="","",IF(OR($V150&lt;2.7,$V150&gt;90),"Age OOR",VLOOKUP(BM$14&amp;"-int-"&amp;$J150,Equations!$G:$I,3,0)+VLOOKUP(BM$14&amp;"-sexo-"&amp;$J150,Equations!$G:$I,3,0)*$U150+VLOOKUP(BM$14&amp;"-edad-"&amp;$J150,Equations!$G:$I,3,0)*$V150+VLOOKUP(BM$14&amp;"-est-"&amp;$J150,Equations!$G:$I,3,0)*(1/$W150)+VLOOKUP(BM$14&amp;"-imc-"&amp;$J150,Equations!$G:$I,3,0)*(1/$Q150)))</f>
        <v/>
      </c>
      <c r="BN150" s="10" t="str">
        <f>IF($AE150="","",IF(OR($V150&lt;2.7,$V150&gt;90),"Age OOR",BM150-1.6449*VLOOKUP(BM$14&amp;"-rse-"&amp;$J150,Equations!$G:$I,3,0)))</f>
        <v/>
      </c>
      <c r="BO150" s="10" t="str">
        <f>IF($AE150="","",IF(OR($V150&lt;2.7,$V150&gt;90),"Age OOR",BM150+1.6449*VLOOKUP(BM$14&amp;"-rse-"&amp;$J150,Equations!$G:$I,3,0)))</f>
        <v/>
      </c>
      <c r="BP150" s="10" t="str">
        <f t="shared" si="68"/>
        <v/>
      </c>
      <c r="BQ150" s="10" t="str">
        <f>IF($AE150="","",IF(OR($V150&lt;2.7,$V150&gt;90),"Age OOR",($AE150-BM150)/VLOOKUP(BM$14&amp;"-rse-"&amp;$J150,Equations!$G:$I,3,0)))</f>
        <v/>
      </c>
      <c r="BR150" s="10" t="str">
        <f>IF($AF150="","",IF(OR($V150&lt;2.7,$V150&gt;90),"Age OOR",VLOOKUP(BR$14&amp;"-int-"&amp;$K150,Equations!$G:$I,3,0)+VLOOKUP(BR$14&amp;"-sexo-"&amp;$K150,Equations!$G:$I,3,0)*$U150+VLOOKUP(BR$14&amp;"-edad-"&amp;$K150,Equations!$G:$I,3,0)*$V150+VLOOKUP(BR$14&amp;"-est-"&amp;$K150,Equations!$G:$I,3,0)*(1/$W150)+VLOOKUP(BR$14&amp;"-imc-"&amp;$K150,Equations!$G:$I,3,0)*(1/$Q150)))</f>
        <v/>
      </c>
      <c r="BS150" s="10" t="str">
        <f>IF($AF150="","",IF(OR($V150&lt;2.7,$V150&gt;90),"Age OOR",BR150-1.6449*VLOOKUP(BR$14&amp;"-rse-"&amp;$K150,Equations!$G:$I,3,0)))</f>
        <v/>
      </c>
      <c r="BT150" s="10" t="str">
        <f>IF($AF150="","",IF(OR($V150&lt;2.7,$V150&gt;90),"Age OOR",BR150+1.6449*VLOOKUP(BR$14&amp;"-rse-"&amp;$K150,Equations!$G:$I,3,0)))</f>
        <v/>
      </c>
      <c r="BU150" s="10" t="str">
        <f t="shared" si="69"/>
        <v/>
      </c>
      <c r="BV150" s="10" t="str">
        <f>IF($AF150="","",IF(OR($V150&lt;2.7,$V150&gt;90),"Age OOR",($AF150-BR150)/VLOOKUP(BR$14&amp;"-rse-"&amp;$K150,Equations!$G:$I,3,0)))</f>
        <v/>
      </c>
      <c r="BW150" s="10" t="str">
        <f>IF($AG150="","",IF(OR($V150&lt;2.7,$V150&gt;90),"Age OOR",VLOOKUP(BW$14&amp;"-int-"&amp;$L150,Equations!$G:$I,3,0)+VLOOKUP(BW$14&amp;"-sexo-"&amp;$L150,Equations!$G:$I,3,0)*$U150+VLOOKUP(BW$14&amp;"-edad-"&amp;$L150,Equations!$G:$I,3,0)*$V150+VLOOKUP(BW$14&amp;"-est-"&amp;$L150,Equations!$G:$I,3,0)*(1/$W150)+VLOOKUP(BW$14&amp;"-imc-"&amp;$L150,Equations!$G:$I,3,0)*(1/$Q150)))</f>
        <v/>
      </c>
      <c r="BX150" s="10" t="str">
        <f>IF($AG150="","",IF(OR($V150&lt;2.7,$V150&gt;90),"Age OOR",BW150-1.6449*VLOOKUP(BW$14&amp;"-rse-"&amp;$L150,Equations!$G:$I,3,0)))</f>
        <v/>
      </c>
      <c r="BY150" s="10" t="str">
        <f>IF($AG150="","",IF(OR($V150&lt;2.7,$V150&gt;90),"Age OOR",BW150+1.6449*VLOOKUP(BW$14&amp;"-rse-"&amp;$L150,Equations!$G:$I,3,0)))</f>
        <v/>
      </c>
      <c r="BZ150" s="10" t="str">
        <f t="shared" si="70"/>
        <v/>
      </c>
      <c r="CA150" s="10" t="str">
        <f>IF($AG150="","",IF(OR($V150&lt;2.7,$V150&gt;90),"Age OOR",($AG150-BW150)/VLOOKUP(BW$14&amp;"-rse-"&amp;$L150,Equations!$G:$I,3,0)))</f>
        <v/>
      </c>
      <c r="CB150" s="10" t="str">
        <f>IF($AH150="","",IF(OR($V150&lt;2.7,$V150&gt;90),"Age OOR",VLOOKUP(CB$14&amp;"-int-"&amp;$M150,Equations!$G:$I,3,0)+VLOOKUP(CB$14&amp;"-sexo-"&amp;$M150,Equations!$G:$I,3,0)*$U150+VLOOKUP(CB$14&amp;"-edad-"&amp;$M150,Equations!$G:$I,3,0)*$V150+VLOOKUP(CB$14&amp;"-est-"&amp;$M150,Equations!$G:$I,3,0)*(1/$W150)+VLOOKUP(CB$14&amp;"-imc-"&amp;$M150,Equations!$G:$I,3,0)*(1/$Q150)))</f>
        <v/>
      </c>
      <c r="CC150" s="10" t="str">
        <f>IF($AH150="","",IF(OR($V150&lt;2.7,$V150&gt;90),"Age OOR",CB150-1.6449*VLOOKUP(CB$14&amp;"-rse-"&amp;$M150,Equations!$G:$I,3,0)))</f>
        <v/>
      </c>
      <c r="CD150" s="10" t="str">
        <f>IF($AH150="","",IF(OR($V150&lt;2.7,$V150&gt;90),"Age OOR",CB150+1.6449*VLOOKUP(CB$14&amp;"-rse-"&amp;$M150,Equations!$G:$I,3,0)))</f>
        <v/>
      </c>
      <c r="CE150" s="10" t="str">
        <f t="shared" si="71"/>
        <v/>
      </c>
      <c r="CF150" s="10" t="str">
        <f>IF($AH150="","",IF(OR($V150&lt;2.7,$V150&gt;90),"Age OOR",($AH150-CB150)/VLOOKUP(CB$14&amp;"-rse-"&amp;$M150,Equations!$G:$I,3,0)))</f>
        <v/>
      </c>
      <c r="CG150" s="10" t="str">
        <f>IF($AI150="","",IF(OR($V150&lt;2.7,$V150&gt;90),"Age OOR",VLOOKUP(CG$14&amp;"-int-"&amp;$N150,Equations!$G:$I,3,0)+VLOOKUP(CG$14&amp;"-sexo-"&amp;$N150,Equations!$G:$I,3,0)*$U150+VLOOKUP(CG$14&amp;"-edad-"&amp;$N150,Equations!$G:$I,3,0)*$V150+VLOOKUP(CG$14&amp;"-est-"&amp;$N150,Equations!$G:$I,3,0)*(1/$W150)+VLOOKUP(CG$14&amp;"-imc-"&amp;$N150,Equations!$G:$I,3,0)*(1/$Q150)))</f>
        <v/>
      </c>
      <c r="CH150" s="10" t="str">
        <f>IF($AI150="","",IF(OR($V150&lt;2.7,$V150&gt;90),"Age OOR",CG150-1.6449*VLOOKUP(CG$14&amp;"-rse-"&amp;$N150,Equations!$G:$I,3,0)))</f>
        <v/>
      </c>
      <c r="CI150" s="10" t="str">
        <f>IF($AI150="","",IF(OR($V150&lt;2.7,$V150&gt;90),"Age OOR",CG150+1.6449*VLOOKUP(CG$14&amp;"-rse-"&amp;$N150,Equations!$G:$I,3,0)))</f>
        <v/>
      </c>
      <c r="CJ150" s="10" t="str">
        <f t="shared" si="72"/>
        <v/>
      </c>
      <c r="CK150" s="10" t="str">
        <f>IF($AI150="","",IF(OR($V150&lt;2.7,$V150&gt;90),"Age OOR",($AI150-CG150)/VLOOKUP(CG$14&amp;"-rse-"&amp;$N150,Equations!$G:$I,3,0)))</f>
        <v/>
      </c>
      <c r="CL150" s="10" t="str">
        <f>IF($AJ150="","",IF(OR($V150&lt;2.7,$V150&gt;90),"Age OOR",VLOOKUP(CL$14&amp;"-int-"&amp;$O150,Equations!$G:$I,3,0)+VLOOKUP(CL$14&amp;"-sexo-"&amp;$O150,Equations!$G:$I,3,0)*$U150+VLOOKUP(CL$14&amp;"-edad-"&amp;$O150,Equations!$G:$I,3,0)*$V150+VLOOKUP(CL$14&amp;"-est-"&amp;$O150,Equations!$G:$I,3,0)*(1/$W150)+VLOOKUP(CL$14&amp;"-imc-"&amp;$O150,Equations!$G:$I,3,0)*(1/$Q150)))</f>
        <v/>
      </c>
      <c r="CM150" s="10" t="str">
        <f>IF($AJ150="","",IF(OR($V150&lt;2.7,$V150&gt;90),"Age OOR",CL150-1.6449*VLOOKUP(CL$14&amp;"-rse-"&amp;$O150,Equations!$G:$I,3,0)))</f>
        <v/>
      </c>
      <c r="CN150" s="10" t="str">
        <f>IF($AJ150="","",IF(OR($V150&lt;2.7,$V150&gt;90),"Age OOR",CL150+1.6449*VLOOKUP(CL$14&amp;"-rse-"&amp;$O150,Equations!$G:$I,3,0)))</f>
        <v/>
      </c>
      <c r="CO150" s="10" t="str">
        <f t="shared" si="73"/>
        <v/>
      </c>
      <c r="CP150" s="10" t="str">
        <f>IF($AJ150="","",IF(OR($V150&lt;2.7,$V150&gt;90),"Age OOR",($AJ150-CL150)/VLOOKUP(CL$14&amp;"-rse-"&amp;$O150,Equations!$G:$I,3,0)))</f>
        <v/>
      </c>
      <c r="CQ150" s="10" t="str">
        <f>IF($AK150="","",IF(OR($V150&lt;2.7,$V150&gt;90),"Age OOR",EXP(VLOOKUP(CQ$14&amp;"-int-"&amp;$P150,Equations!$G:$I,3,0)+VLOOKUP(CQ$14&amp;"-sexo-"&amp;$P150,Equations!$G:$I,3,0)*$U150+VLOOKUP(CQ$14&amp;"-edad-"&amp;$P150,Equations!$G:$I,3,0)*$V150+VLOOKUP(CQ$14&amp;"-est-"&amp;$P150,Equations!$G:$I,3,0)*(1/$W150)+VLOOKUP(CQ$14&amp;"-imc-"&amp;$P150,Equations!$G:$I,3,0)*(1/$Q150))))</f>
        <v/>
      </c>
      <c r="CR150" s="10" t="str">
        <f>IF($AK150="","",IF(OR($V150&lt;2.7,$V150&gt;90),"Age OOR",EXP(LN(CQ150)-1.6449*VLOOKUP(CQ$14&amp;"-rse-"&amp;$P150,Equations!$G:$I,3,0))))</f>
        <v/>
      </c>
      <c r="CS150" s="10" t="str">
        <f>IF($AK150="","",IF(OR($V150&lt;2.7,$V150&gt;90),"Age OOR",EXP(LN(CQ150)+1.6449*VLOOKUP(CQ$14&amp;"-rse-"&amp;$P150,Equations!$G:$I,3,0))))</f>
        <v/>
      </c>
      <c r="CT150" s="10" t="str">
        <f t="shared" si="74"/>
        <v/>
      </c>
      <c r="CU150" s="10" t="str">
        <f>IF($AK150="","",IF(OR($V150&lt;2.7,$V150&gt;90),"Age OOR",(LN($AK150)-LN(CQ150))/VLOOKUP(CQ$14&amp;"-rse-"&amp;$P150,Equations!$G:$I,3,0)))</f>
        <v/>
      </c>
      <c r="CV150" s="47"/>
    </row>
    <row r="151" spans="5:100" x14ac:dyDescent="0.2">
      <c r="E151" s="23" t="str">
        <f t="shared" si="50"/>
        <v>Age out of range</v>
      </c>
      <c r="F151" s="23" t="str">
        <f t="shared" si="51"/>
        <v>Age out of range</v>
      </c>
      <c r="G151" s="23" t="str">
        <f t="shared" si="52"/>
        <v>Age out of range</v>
      </c>
      <c r="H151" s="23" t="str">
        <f t="shared" si="53"/>
        <v>Age out of range</v>
      </c>
      <c r="I151" s="23" t="str">
        <f t="shared" si="54"/>
        <v>Age out of range</v>
      </c>
      <c r="J151" s="23" t="str">
        <f t="shared" si="55"/>
        <v>Age out of range</v>
      </c>
      <c r="K151" s="23" t="str">
        <f t="shared" si="56"/>
        <v>Age out of range</v>
      </c>
      <c r="L151" s="23" t="str">
        <f t="shared" si="57"/>
        <v>Age out of range</v>
      </c>
      <c r="M151" s="23" t="str">
        <f t="shared" si="58"/>
        <v>Age out of range</v>
      </c>
      <c r="N151" s="23" t="str">
        <f t="shared" si="59"/>
        <v>Age out of range</v>
      </c>
      <c r="O151" s="23" t="str">
        <f t="shared" si="60"/>
        <v>Age out of range</v>
      </c>
      <c r="P151" s="23" t="str">
        <f t="shared" si="61"/>
        <v>Age out of range</v>
      </c>
      <c r="Q151" s="23" t="e">
        <f t="shared" si="62"/>
        <v>#DIV/0!</v>
      </c>
      <c r="R151" s="17"/>
      <c r="S151" s="23">
        <v>135</v>
      </c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7"/>
      <c r="AM151" s="47"/>
      <c r="AN151" s="10" t="str">
        <f>IF($Z151="","",IF(OR($V151&lt;2.7,$V151&gt;90),"Age OOR",VLOOKUP(AN$14&amp;"-int-"&amp;$E151,Equations!$G:$I,3,0)+VLOOKUP(AN$14&amp;"-sexo-"&amp;$E151,Equations!$G:$I,3,0)*$U151+VLOOKUP(AN$14&amp;"-edad-"&amp;$E151,Equations!$G:$I,3,0)*$V151+VLOOKUP(AN$14&amp;"-est-"&amp;$E151,Equations!$G:$I,3,0)*(1/$W151)+VLOOKUP(AN$14&amp;"-imc-"&amp;$E151,Equations!$G:$I,3,0)*(1/$Q151)))</f>
        <v/>
      </c>
      <c r="AO151" s="10" t="str">
        <f>IF($Z151="","",IF(OR($V151&lt;2.7,$V151&gt;90),"Age OOR",AN151-1.6449*VLOOKUP(AN$14&amp;"-rse-"&amp;$E151,Equations!$G:$I,3,0)))</f>
        <v/>
      </c>
      <c r="AP151" s="10" t="str">
        <f>IF($Z151="","",IF(OR($V151&lt;2.7,$V151&gt;90),"Age OOR",AN151+1.6449*VLOOKUP(AN$14&amp;"-rse-"&amp;$E151,Equations!$G:$I,3,0)))</f>
        <v/>
      </c>
      <c r="AQ151" s="10" t="str">
        <f t="shared" si="63"/>
        <v/>
      </c>
      <c r="AR151" s="10" t="str">
        <f>IF($Z151="","",IF(OR($V151&lt;2.7,$V151&gt;90),"Age OOR",($Z151-AN151)/VLOOKUP(AN$14&amp;"-rse-"&amp;$E151,Equations!$G:$I,3,0)))</f>
        <v/>
      </c>
      <c r="AS151" s="10" t="str">
        <f>IF($AA151="","",IF(OR($V151&lt;2.7,$V151&gt;90),"Age OOR",VLOOKUP(AS$14&amp;"-int-"&amp;$F151,Equations!$G:$I,3,0)+VLOOKUP(AS$14&amp;"-sexo-"&amp;$F151,Equations!$G:$I,3,0)*$U151+VLOOKUP(AS$14&amp;"-edad-"&amp;$F151,Equations!$G:$I,3,0)*$V151+VLOOKUP(AS$14&amp;"-est-"&amp;$F151,Equations!$G:$I,3,0)*(1/$W151)+VLOOKUP(AS$14&amp;"-imc-"&amp;$F151,Equations!$G:$I,3,0)*(1/$Q151)))</f>
        <v/>
      </c>
      <c r="AT151" s="10" t="str">
        <f>IF($AA151="","",IF(OR($V151&lt;2.7,$V151&gt;90),"Age OOR",AS151-1.6449*VLOOKUP(AS$14&amp;"-rse-"&amp;$F151,Equations!$G:$I,3,0)))</f>
        <v/>
      </c>
      <c r="AU151" s="10" t="str">
        <f>IF($AA151="","",IF(OR($V151&lt;2.7,$V151&gt;90),"Age OOR",AS151+1.6449*VLOOKUP(AS$14&amp;"-rse-"&amp;$F151,Equations!$G:$I,3,0)))</f>
        <v/>
      </c>
      <c r="AV151" s="10" t="str">
        <f t="shared" si="64"/>
        <v/>
      </c>
      <c r="AW151" s="10" t="str">
        <f>IF($AA151="","",IF(OR($V151&lt;2.7,$V151&gt;90),"Age OOR",($AA151-AS151)/VLOOKUP(AS$14&amp;"-rse-"&amp;$F151,Equations!$G:$I,3,0)))</f>
        <v/>
      </c>
      <c r="AX151" s="10" t="str">
        <f>IF($AB151="","",IF(OR($V151&lt;2.7,$V151&gt;90),"Age OOR",VLOOKUP(AX$14&amp;"-int-"&amp;$G151,Equations!$G:$I,3,0)+VLOOKUP(AX$14&amp;"-sexo-"&amp;$G151,Equations!$G:$I,3,0)*$U151+VLOOKUP(AX$14&amp;"-edad-"&amp;$G151,Equations!$G:$I,3,0)*$V151+VLOOKUP(AX$14&amp;"-est-"&amp;$G151,Equations!$G:$I,3,0)*(1/$W151)+VLOOKUP(AX$14&amp;"-imc-"&amp;$G151,Equations!$G:$I,3,0)*(1/$Q151)))</f>
        <v/>
      </c>
      <c r="AY151" s="10" t="str">
        <f>IF($AB151="","",IF(OR($V151&lt;2.7,$V151&gt;90),"Age OOR",AX151-1.6449*VLOOKUP(AX$14&amp;"-rse-"&amp;$G151,Equations!$G:$I,3,0)))</f>
        <v/>
      </c>
      <c r="AZ151" s="10" t="str">
        <f>IF($AB151="","",IF(OR($V151&lt;2.7,$V151&gt;90),"Age OOR",AX151+1.6449*VLOOKUP(AX$14&amp;"-rse-"&amp;$G151,Equations!$G:$I,3,0)))</f>
        <v/>
      </c>
      <c r="BA151" s="10" t="str">
        <f t="shared" si="65"/>
        <v/>
      </c>
      <c r="BB151" s="10" t="str">
        <f>IF($AB151="","",IF(OR($V151&lt;2.7,$V151&gt;90),"Age OOR",($AB151-AX151)/VLOOKUP(AX$14&amp;"-rse-"&amp;$G151,Equations!$G:$I,3,0)))</f>
        <v/>
      </c>
      <c r="BC151" s="10" t="str">
        <f>IF($AC151="","",IF(OR($V151&lt;2.7,$V151&gt;90),"Age OOR",VLOOKUP(BC$14&amp;"-int-"&amp;$H151,Equations!$G:$I,3,0)+VLOOKUP(BC$14&amp;"-sexo-"&amp;$H151,Equations!$G:$I,3,0)*$U151+VLOOKUP(BC$14&amp;"-edad-"&amp;$H151,Equations!$G:$I,3,0)*$V151+VLOOKUP(BC$14&amp;"-est-"&amp;$H151,Equations!$G:$I,3,0)*(1/$W151)+VLOOKUP(BC$14&amp;"-imc-"&amp;$H151,Equations!$G:$I,3,0)*(1/$Q151)))</f>
        <v/>
      </c>
      <c r="BD151" s="10" t="str">
        <f>IF($AC151="","",IF(OR($V151&lt;2.7,$V151&gt;90),"Age OOR",BC151-1.6449*VLOOKUP(BC$14&amp;"-rse-"&amp;$H151,Equations!$G:$I,3,0)))</f>
        <v/>
      </c>
      <c r="BE151" s="10" t="str">
        <f>IF($AC151="","",IF(OR($V151&lt;2.7,$V151&gt;90),"Age OOR",BC151+1.6449*VLOOKUP(BC$14&amp;"-rse-"&amp;$H151,Equations!$G:$I,3,0)))</f>
        <v/>
      </c>
      <c r="BF151" s="10" t="str">
        <f t="shared" si="66"/>
        <v/>
      </c>
      <c r="BG151" s="10" t="str">
        <f>IF($AC151="","",IF(OR($V151&lt;2.7,$V151&gt;90),"Age OOR",($AC151-BC151)/VLOOKUP(BC$14&amp;"-rse-"&amp;$H151,Equations!$G:$I,3,0)))</f>
        <v/>
      </c>
      <c r="BH151" s="10" t="str">
        <f>IF($AD151="","",IF(OR($V151&lt;2.7,$V151&gt;90),"Age OOR",VLOOKUP(BH$14&amp;"-int-"&amp;$I151,Equations!$G:$I,3,0)+VLOOKUP(BH$14&amp;"-sexo-"&amp;$I151,Equations!$G:$I,3,0)*$U151+VLOOKUP(BH$14&amp;"-edad-"&amp;$I151,Equations!$G:$I,3,0)*$V151+VLOOKUP(BH$14&amp;"-est-"&amp;$I151,Equations!$G:$I,3,0)*(1/$W151)+VLOOKUP(BH$14&amp;"-imc-"&amp;$I151,Equations!$G:$I,3,0)*(1/$Q151)))</f>
        <v/>
      </c>
      <c r="BI151" s="10" t="str">
        <f>IF($AD151="","",IF(OR($V151&lt;2.7,$V151&gt;90),"Age OOR",BH151-1.6449*VLOOKUP(BH$14&amp;"-rse-"&amp;$I151,Equations!$G:$I,3,0)))</f>
        <v/>
      </c>
      <c r="BJ151" s="10" t="str">
        <f>IF($AD151="","",IF(OR($V151&lt;2.7,$V151&gt;90),"Age OOR",BH151+1.6449*VLOOKUP(BH$14&amp;"-rse-"&amp;$I151,Equations!$G:$I,3,0)))</f>
        <v/>
      </c>
      <c r="BK151" s="10" t="str">
        <f t="shared" si="67"/>
        <v/>
      </c>
      <c r="BL151" s="10" t="str">
        <f>IF($AD151="","",IF(OR($V151&lt;2.7,$V151&gt;90),"Age OOR",($AD151-BH151)/VLOOKUP(BH$14&amp;"-rse-"&amp;$I151,Equations!$G:$I,3,0)))</f>
        <v/>
      </c>
      <c r="BM151" s="10" t="str">
        <f>IF($AE151="","",IF(OR($V151&lt;2.7,$V151&gt;90),"Age OOR",VLOOKUP(BM$14&amp;"-int-"&amp;$J151,Equations!$G:$I,3,0)+VLOOKUP(BM$14&amp;"-sexo-"&amp;$J151,Equations!$G:$I,3,0)*$U151+VLOOKUP(BM$14&amp;"-edad-"&amp;$J151,Equations!$G:$I,3,0)*$V151+VLOOKUP(BM$14&amp;"-est-"&amp;$J151,Equations!$G:$I,3,0)*(1/$W151)+VLOOKUP(BM$14&amp;"-imc-"&amp;$J151,Equations!$G:$I,3,0)*(1/$Q151)))</f>
        <v/>
      </c>
      <c r="BN151" s="10" t="str">
        <f>IF($AE151="","",IF(OR($V151&lt;2.7,$V151&gt;90),"Age OOR",BM151-1.6449*VLOOKUP(BM$14&amp;"-rse-"&amp;$J151,Equations!$G:$I,3,0)))</f>
        <v/>
      </c>
      <c r="BO151" s="10" t="str">
        <f>IF($AE151="","",IF(OR($V151&lt;2.7,$V151&gt;90),"Age OOR",BM151+1.6449*VLOOKUP(BM$14&amp;"-rse-"&amp;$J151,Equations!$G:$I,3,0)))</f>
        <v/>
      </c>
      <c r="BP151" s="10" t="str">
        <f t="shared" si="68"/>
        <v/>
      </c>
      <c r="BQ151" s="10" t="str">
        <f>IF($AE151="","",IF(OR($V151&lt;2.7,$V151&gt;90),"Age OOR",($AE151-BM151)/VLOOKUP(BM$14&amp;"-rse-"&amp;$J151,Equations!$G:$I,3,0)))</f>
        <v/>
      </c>
      <c r="BR151" s="10" t="str">
        <f>IF($AF151="","",IF(OR($V151&lt;2.7,$V151&gt;90),"Age OOR",VLOOKUP(BR$14&amp;"-int-"&amp;$K151,Equations!$G:$I,3,0)+VLOOKUP(BR$14&amp;"-sexo-"&amp;$K151,Equations!$G:$I,3,0)*$U151+VLOOKUP(BR$14&amp;"-edad-"&amp;$K151,Equations!$G:$I,3,0)*$V151+VLOOKUP(BR$14&amp;"-est-"&amp;$K151,Equations!$G:$I,3,0)*(1/$W151)+VLOOKUP(BR$14&amp;"-imc-"&amp;$K151,Equations!$G:$I,3,0)*(1/$Q151)))</f>
        <v/>
      </c>
      <c r="BS151" s="10" t="str">
        <f>IF($AF151="","",IF(OR($V151&lt;2.7,$V151&gt;90),"Age OOR",BR151-1.6449*VLOOKUP(BR$14&amp;"-rse-"&amp;$K151,Equations!$G:$I,3,0)))</f>
        <v/>
      </c>
      <c r="BT151" s="10" t="str">
        <f>IF($AF151="","",IF(OR($V151&lt;2.7,$V151&gt;90),"Age OOR",BR151+1.6449*VLOOKUP(BR$14&amp;"-rse-"&amp;$K151,Equations!$G:$I,3,0)))</f>
        <v/>
      </c>
      <c r="BU151" s="10" t="str">
        <f t="shared" si="69"/>
        <v/>
      </c>
      <c r="BV151" s="10" t="str">
        <f>IF($AF151="","",IF(OR($V151&lt;2.7,$V151&gt;90),"Age OOR",($AF151-BR151)/VLOOKUP(BR$14&amp;"-rse-"&amp;$K151,Equations!$G:$I,3,0)))</f>
        <v/>
      </c>
      <c r="BW151" s="10" t="str">
        <f>IF($AG151="","",IF(OR($V151&lt;2.7,$V151&gt;90),"Age OOR",VLOOKUP(BW$14&amp;"-int-"&amp;$L151,Equations!$G:$I,3,0)+VLOOKUP(BW$14&amp;"-sexo-"&amp;$L151,Equations!$G:$I,3,0)*$U151+VLOOKUP(BW$14&amp;"-edad-"&amp;$L151,Equations!$G:$I,3,0)*$V151+VLOOKUP(BW$14&amp;"-est-"&amp;$L151,Equations!$G:$I,3,0)*(1/$W151)+VLOOKUP(BW$14&amp;"-imc-"&amp;$L151,Equations!$G:$I,3,0)*(1/$Q151)))</f>
        <v/>
      </c>
      <c r="BX151" s="10" t="str">
        <f>IF($AG151="","",IF(OR($V151&lt;2.7,$V151&gt;90),"Age OOR",BW151-1.6449*VLOOKUP(BW$14&amp;"-rse-"&amp;$L151,Equations!$G:$I,3,0)))</f>
        <v/>
      </c>
      <c r="BY151" s="10" t="str">
        <f>IF($AG151="","",IF(OR($V151&lt;2.7,$V151&gt;90),"Age OOR",BW151+1.6449*VLOOKUP(BW$14&amp;"-rse-"&amp;$L151,Equations!$G:$I,3,0)))</f>
        <v/>
      </c>
      <c r="BZ151" s="10" t="str">
        <f t="shared" si="70"/>
        <v/>
      </c>
      <c r="CA151" s="10" t="str">
        <f>IF($AG151="","",IF(OR($V151&lt;2.7,$V151&gt;90),"Age OOR",($AG151-BW151)/VLOOKUP(BW$14&amp;"-rse-"&amp;$L151,Equations!$G:$I,3,0)))</f>
        <v/>
      </c>
      <c r="CB151" s="10" t="str">
        <f>IF($AH151="","",IF(OR($V151&lt;2.7,$V151&gt;90),"Age OOR",VLOOKUP(CB$14&amp;"-int-"&amp;$M151,Equations!$G:$I,3,0)+VLOOKUP(CB$14&amp;"-sexo-"&amp;$M151,Equations!$G:$I,3,0)*$U151+VLOOKUP(CB$14&amp;"-edad-"&amp;$M151,Equations!$G:$I,3,0)*$V151+VLOOKUP(CB$14&amp;"-est-"&amp;$M151,Equations!$G:$I,3,0)*(1/$W151)+VLOOKUP(CB$14&amp;"-imc-"&amp;$M151,Equations!$G:$I,3,0)*(1/$Q151)))</f>
        <v/>
      </c>
      <c r="CC151" s="10" t="str">
        <f>IF($AH151="","",IF(OR($V151&lt;2.7,$V151&gt;90),"Age OOR",CB151-1.6449*VLOOKUP(CB$14&amp;"-rse-"&amp;$M151,Equations!$G:$I,3,0)))</f>
        <v/>
      </c>
      <c r="CD151" s="10" t="str">
        <f>IF($AH151="","",IF(OR($V151&lt;2.7,$V151&gt;90),"Age OOR",CB151+1.6449*VLOOKUP(CB$14&amp;"-rse-"&amp;$M151,Equations!$G:$I,3,0)))</f>
        <v/>
      </c>
      <c r="CE151" s="10" t="str">
        <f t="shared" si="71"/>
        <v/>
      </c>
      <c r="CF151" s="10" t="str">
        <f>IF($AH151="","",IF(OR($V151&lt;2.7,$V151&gt;90),"Age OOR",($AH151-CB151)/VLOOKUP(CB$14&amp;"-rse-"&amp;$M151,Equations!$G:$I,3,0)))</f>
        <v/>
      </c>
      <c r="CG151" s="10" t="str">
        <f>IF($AI151="","",IF(OR($V151&lt;2.7,$V151&gt;90),"Age OOR",VLOOKUP(CG$14&amp;"-int-"&amp;$N151,Equations!$G:$I,3,0)+VLOOKUP(CG$14&amp;"-sexo-"&amp;$N151,Equations!$G:$I,3,0)*$U151+VLOOKUP(CG$14&amp;"-edad-"&amp;$N151,Equations!$G:$I,3,0)*$V151+VLOOKUP(CG$14&amp;"-est-"&amp;$N151,Equations!$G:$I,3,0)*(1/$W151)+VLOOKUP(CG$14&amp;"-imc-"&amp;$N151,Equations!$G:$I,3,0)*(1/$Q151)))</f>
        <v/>
      </c>
      <c r="CH151" s="10" t="str">
        <f>IF($AI151="","",IF(OR($V151&lt;2.7,$V151&gt;90),"Age OOR",CG151-1.6449*VLOOKUP(CG$14&amp;"-rse-"&amp;$N151,Equations!$G:$I,3,0)))</f>
        <v/>
      </c>
      <c r="CI151" s="10" t="str">
        <f>IF($AI151="","",IF(OR($V151&lt;2.7,$V151&gt;90),"Age OOR",CG151+1.6449*VLOOKUP(CG$14&amp;"-rse-"&amp;$N151,Equations!$G:$I,3,0)))</f>
        <v/>
      </c>
      <c r="CJ151" s="10" t="str">
        <f t="shared" si="72"/>
        <v/>
      </c>
      <c r="CK151" s="10" t="str">
        <f>IF($AI151="","",IF(OR($V151&lt;2.7,$V151&gt;90),"Age OOR",($AI151-CG151)/VLOOKUP(CG$14&amp;"-rse-"&amp;$N151,Equations!$G:$I,3,0)))</f>
        <v/>
      </c>
      <c r="CL151" s="10" t="str">
        <f>IF($AJ151="","",IF(OR($V151&lt;2.7,$V151&gt;90),"Age OOR",VLOOKUP(CL$14&amp;"-int-"&amp;$O151,Equations!$G:$I,3,0)+VLOOKUP(CL$14&amp;"-sexo-"&amp;$O151,Equations!$G:$I,3,0)*$U151+VLOOKUP(CL$14&amp;"-edad-"&amp;$O151,Equations!$G:$I,3,0)*$V151+VLOOKUP(CL$14&amp;"-est-"&amp;$O151,Equations!$G:$I,3,0)*(1/$W151)+VLOOKUP(CL$14&amp;"-imc-"&amp;$O151,Equations!$G:$I,3,0)*(1/$Q151)))</f>
        <v/>
      </c>
      <c r="CM151" s="10" t="str">
        <f>IF($AJ151="","",IF(OR($V151&lt;2.7,$V151&gt;90),"Age OOR",CL151-1.6449*VLOOKUP(CL$14&amp;"-rse-"&amp;$O151,Equations!$G:$I,3,0)))</f>
        <v/>
      </c>
      <c r="CN151" s="10" t="str">
        <f>IF($AJ151="","",IF(OR($V151&lt;2.7,$V151&gt;90),"Age OOR",CL151+1.6449*VLOOKUP(CL$14&amp;"-rse-"&amp;$O151,Equations!$G:$I,3,0)))</f>
        <v/>
      </c>
      <c r="CO151" s="10" t="str">
        <f t="shared" si="73"/>
        <v/>
      </c>
      <c r="CP151" s="10" t="str">
        <f>IF($AJ151="","",IF(OR($V151&lt;2.7,$V151&gt;90),"Age OOR",($AJ151-CL151)/VLOOKUP(CL$14&amp;"-rse-"&amp;$O151,Equations!$G:$I,3,0)))</f>
        <v/>
      </c>
      <c r="CQ151" s="10" t="str">
        <f>IF($AK151="","",IF(OR($V151&lt;2.7,$V151&gt;90),"Age OOR",EXP(VLOOKUP(CQ$14&amp;"-int-"&amp;$P151,Equations!$G:$I,3,0)+VLOOKUP(CQ$14&amp;"-sexo-"&amp;$P151,Equations!$G:$I,3,0)*$U151+VLOOKUP(CQ$14&amp;"-edad-"&amp;$P151,Equations!$G:$I,3,0)*$V151+VLOOKUP(CQ$14&amp;"-est-"&amp;$P151,Equations!$G:$I,3,0)*(1/$W151)+VLOOKUP(CQ$14&amp;"-imc-"&amp;$P151,Equations!$G:$I,3,0)*(1/$Q151))))</f>
        <v/>
      </c>
      <c r="CR151" s="10" t="str">
        <f>IF($AK151="","",IF(OR($V151&lt;2.7,$V151&gt;90),"Age OOR",EXP(LN(CQ151)-1.6449*VLOOKUP(CQ$14&amp;"-rse-"&amp;$P151,Equations!$G:$I,3,0))))</f>
        <v/>
      </c>
      <c r="CS151" s="10" t="str">
        <f>IF($AK151="","",IF(OR($V151&lt;2.7,$V151&gt;90),"Age OOR",EXP(LN(CQ151)+1.6449*VLOOKUP(CQ$14&amp;"-rse-"&amp;$P151,Equations!$G:$I,3,0))))</f>
        <v/>
      </c>
      <c r="CT151" s="10" t="str">
        <f t="shared" si="74"/>
        <v/>
      </c>
      <c r="CU151" s="10" t="str">
        <f>IF($AK151="","",IF(OR($V151&lt;2.7,$V151&gt;90),"Age OOR",(LN($AK151)-LN(CQ151))/VLOOKUP(CQ$14&amp;"-rse-"&amp;$P151,Equations!$G:$I,3,0)))</f>
        <v/>
      </c>
      <c r="CV151" s="47"/>
    </row>
    <row r="152" spans="5:100" x14ac:dyDescent="0.2">
      <c r="E152" s="23" t="str">
        <f t="shared" si="50"/>
        <v>Age out of range</v>
      </c>
      <c r="F152" s="23" t="str">
        <f t="shared" si="51"/>
        <v>Age out of range</v>
      </c>
      <c r="G152" s="23" t="str">
        <f t="shared" si="52"/>
        <v>Age out of range</v>
      </c>
      <c r="H152" s="23" t="str">
        <f t="shared" si="53"/>
        <v>Age out of range</v>
      </c>
      <c r="I152" s="23" t="str">
        <f t="shared" si="54"/>
        <v>Age out of range</v>
      </c>
      <c r="J152" s="23" t="str">
        <f t="shared" si="55"/>
        <v>Age out of range</v>
      </c>
      <c r="K152" s="23" t="str">
        <f t="shared" si="56"/>
        <v>Age out of range</v>
      </c>
      <c r="L152" s="23" t="str">
        <f t="shared" si="57"/>
        <v>Age out of range</v>
      </c>
      <c r="M152" s="23" t="str">
        <f t="shared" si="58"/>
        <v>Age out of range</v>
      </c>
      <c r="N152" s="23" t="str">
        <f t="shared" si="59"/>
        <v>Age out of range</v>
      </c>
      <c r="O152" s="23" t="str">
        <f t="shared" si="60"/>
        <v>Age out of range</v>
      </c>
      <c r="P152" s="23" t="str">
        <f t="shared" si="61"/>
        <v>Age out of range</v>
      </c>
      <c r="Q152" s="23" t="e">
        <f t="shared" si="62"/>
        <v>#DIV/0!</v>
      </c>
      <c r="R152" s="17"/>
      <c r="S152" s="23">
        <v>136</v>
      </c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7"/>
      <c r="AM152" s="47"/>
      <c r="AN152" s="10" t="str">
        <f>IF($Z152="","",IF(OR($V152&lt;2.7,$V152&gt;90),"Age OOR",VLOOKUP(AN$14&amp;"-int-"&amp;$E152,Equations!$G:$I,3,0)+VLOOKUP(AN$14&amp;"-sexo-"&amp;$E152,Equations!$G:$I,3,0)*$U152+VLOOKUP(AN$14&amp;"-edad-"&amp;$E152,Equations!$G:$I,3,0)*$V152+VLOOKUP(AN$14&amp;"-est-"&amp;$E152,Equations!$G:$I,3,0)*(1/$W152)+VLOOKUP(AN$14&amp;"-imc-"&amp;$E152,Equations!$G:$I,3,0)*(1/$Q152)))</f>
        <v/>
      </c>
      <c r="AO152" s="10" t="str">
        <f>IF($Z152="","",IF(OR($V152&lt;2.7,$V152&gt;90),"Age OOR",AN152-1.6449*VLOOKUP(AN$14&amp;"-rse-"&amp;$E152,Equations!$G:$I,3,0)))</f>
        <v/>
      </c>
      <c r="AP152" s="10" t="str">
        <f>IF($Z152="","",IF(OR($V152&lt;2.7,$V152&gt;90),"Age OOR",AN152+1.6449*VLOOKUP(AN$14&amp;"-rse-"&amp;$E152,Equations!$G:$I,3,0)))</f>
        <v/>
      </c>
      <c r="AQ152" s="10" t="str">
        <f t="shared" si="63"/>
        <v/>
      </c>
      <c r="AR152" s="10" t="str">
        <f>IF($Z152="","",IF(OR($V152&lt;2.7,$V152&gt;90),"Age OOR",($Z152-AN152)/VLOOKUP(AN$14&amp;"-rse-"&amp;$E152,Equations!$G:$I,3,0)))</f>
        <v/>
      </c>
      <c r="AS152" s="10" t="str">
        <f>IF($AA152="","",IF(OR($V152&lt;2.7,$V152&gt;90),"Age OOR",VLOOKUP(AS$14&amp;"-int-"&amp;$F152,Equations!$G:$I,3,0)+VLOOKUP(AS$14&amp;"-sexo-"&amp;$F152,Equations!$G:$I,3,0)*$U152+VLOOKUP(AS$14&amp;"-edad-"&amp;$F152,Equations!$G:$I,3,0)*$V152+VLOOKUP(AS$14&amp;"-est-"&amp;$F152,Equations!$G:$I,3,0)*(1/$W152)+VLOOKUP(AS$14&amp;"-imc-"&amp;$F152,Equations!$G:$I,3,0)*(1/$Q152)))</f>
        <v/>
      </c>
      <c r="AT152" s="10" t="str">
        <f>IF($AA152="","",IF(OR($V152&lt;2.7,$V152&gt;90),"Age OOR",AS152-1.6449*VLOOKUP(AS$14&amp;"-rse-"&amp;$F152,Equations!$G:$I,3,0)))</f>
        <v/>
      </c>
      <c r="AU152" s="10" t="str">
        <f>IF($AA152="","",IF(OR($V152&lt;2.7,$V152&gt;90),"Age OOR",AS152+1.6449*VLOOKUP(AS$14&amp;"-rse-"&amp;$F152,Equations!$G:$I,3,0)))</f>
        <v/>
      </c>
      <c r="AV152" s="10" t="str">
        <f t="shared" si="64"/>
        <v/>
      </c>
      <c r="AW152" s="10" t="str">
        <f>IF($AA152="","",IF(OR($V152&lt;2.7,$V152&gt;90),"Age OOR",($AA152-AS152)/VLOOKUP(AS$14&amp;"-rse-"&amp;$F152,Equations!$G:$I,3,0)))</f>
        <v/>
      </c>
      <c r="AX152" s="10" t="str">
        <f>IF($AB152="","",IF(OR($V152&lt;2.7,$V152&gt;90),"Age OOR",VLOOKUP(AX$14&amp;"-int-"&amp;$G152,Equations!$G:$I,3,0)+VLOOKUP(AX$14&amp;"-sexo-"&amp;$G152,Equations!$G:$I,3,0)*$U152+VLOOKUP(AX$14&amp;"-edad-"&amp;$G152,Equations!$G:$I,3,0)*$V152+VLOOKUP(AX$14&amp;"-est-"&amp;$G152,Equations!$G:$I,3,0)*(1/$W152)+VLOOKUP(AX$14&amp;"-imc-"&amp;$G152,Equations!$G:$I,3,0)*(1/$Q152)))</f>
        <v/>
      </c>
      <c r="AY152" s="10" t="str">
        <f>IF($AB152="","",IF(OR($V152&lt;2.7,$V152&gt;90),"Age OOR",AX152-1.6449*VLOOKUP(AX$14&amp;"-rse-"&amp;$G152,Equations!$G:$I,3,0)))</f>
        <v/>
      </c>
      <c r="AZ152" s="10" t="str">
        <f>IF($AB152="","",IF(OR($V152&lt;2.7,$V152&gt;90),"Age OOR",AX152+1.6449*VLOOKUP(AX$14&amp;"-rse-"&amp;$G152,Equations!$G:$I,3,0)))</f>
        <v/>
      </c>
      <c r="BA152" s="10" t="str">
        <f t="shared" si="65"/>
        <v/>
      </c>
      <c r="BB152" s="10" t="str">
        <f>IF($AB152="","",IF(OR($V152&lt;2.7,$V152&gt;90),"Age OOR",($AB152-AX152)/VLOOKUP(AX$14&amp;"-rse-"&amp;$G152,Equations!$G:$I,3,0)))</f>
        <v/>
      </c>
      <c r="BC152" s="10" t="str">
        <f>IF($AC152="","",IF(OR($V152&lt;2.7,$V152&gt;90),"Age OOR",VLOOKUP(BC$14&amp;"-int-"&amp;$H152,Equations!$G:$I,3,0)+VLOOKUP(BC$14&amp;"-sexo-"&amp;$H152,Equations!$G:$I,3,0)*$U152+VLOOKUP(BC$14&amp;"-edad-"&amp;$H152,Equations!$G:$I,3,0)*$V152+VLOOKUP(BC$14&amp;"-est-"&amp;$H152,Equations!$G:$I,3,0)*(1/$W152)+VLOOKUP(BC$14&amp;"-imc-"&amp;$H152,Equations!$G:$I,3,0)*(1/$Q152)))</f>
        <v/>
      </c>
      <c r="BD152" s="10" t="str">
        <f>IF($AC152="","",IF(OR($V152&lt;2.7,$V152&gt;90),"Age OOR",BC152-1.6449*VLOOKUP(BC$14&amp;"-rse-"&amp;$H152,Equations!$G:$I,3,0)))</f>
        <v/>
      </c>
      <c r="BE152" s="10" t="str">
        <f>IF($AC152="","",IF(OR($V152&lt;2.7,$V152&gt;90),"Age OOR",BC152+1.6449*VLOOKUP(BC$14&amp;"-rse-"&amp;$H152,Equations!$G:$I,3,0)))</f>
        <v/>
      </c>
      <c r="BF152" s="10" t="str">
        <f t="shared" si="66"/>
        <v/>
      </c>
      <c r="BG152" s="10" t="str">
        <f>IF($AC152="","",IF(OR($V152&lt;2.7,$V152&gt;90),"Age OOR",($AC152-BC152)/VLOOKUP(BC$14&amp;"-rse-"&amp;$H152,Equations!$G:$I,3,0)))</f>
        <v/>
      </c>
      <c r="BH152" s="10" t="str">
        <f>IF($AD152="","",IF(OR($V152&lt;2.7,$V152&gt;90),"Age OOR",VLOOKUP(BH$14&amp;"-int-"&amp;$I152,Equations!$G:$I,3,0)+VLOOKUP(BH$14&amp;"-sexo-"&amp;$I152,Equations!$G:$I,3,0)*$U152+VLOOKUP(BH$14&amp;"-edad-"&amp;$I152,Equations!$G:$I,3,0)*$V152+VLOOKUP(BH$14&amp;"-est-"&amp;$I152,Equations!$G:$I,3,0)*(1/$W152)+VLOOKUP(BH$14&amp;"-imc-"&amp;$I152,Equations!$G:$I,3,0)*(1/$Q152)))</f>
        <v/>
      </c>
      <c r="BI152" s="10" t="str">
        <f>IF($AD152="","",IF(OR($V152&lt;2.7,$V152&gt;90),"Age OOR",BH152-1.6449*VLOOKUP(BH$14&amp;"-rse-"&amp;$I152,Equations!$G:$I,3,0)))</f>
        <v/>
      </c>
      <c r="BJ152" s="10" t="str">
        <f>IF($AD152="","",IF(OR($V152&lt;2.7,$V152&gt;90),"Age OOR",BH152+1.6449*VLOOKUP(BH$14&amp;"-rse-"&amp;$I152,Equations!$G:$I,3,0)))</f>
        <v/>
      </c>
      <c r="BK152" s="10" t="str">
        <f t="shared" si="67"/>
        <v/>
      </c>
      <c r="BL152" s="10" t="str">
        <f>IF($AD152="","",IF(OR($V152&lt;2.7,$V152&gt;90),"Age OOR",($AD152-BH152)/VLOOKUP(BH$14&amp;"-rse-"&amp;$I152,Equations!$G:$I,3,0)))</f>
        <v/>
      </c>
      <c r="BM152" s="10" t="str">
        <f>IF($AE152="","",IF(OR($V152&lt;2.7,$V152&gt;90),"Age OOR",VLOOKUP(BM$14&amp;"-int-"&amp;$J152,Equations!$G:$I,3,0)+VLOOKUP(BM$14&amp;"-sexo-"&amp;$J152,Equations!$G:$I,3,0)*$U152+VLOOKUP(BM$14&amp;"-edad-"&amp;$J152,Equations!$G:$I,3,0)*$V152+VLOOKUP(BM$14&amp;"-est-"&amp;$J152,Equations!$G:$I,3,0)*(1/$W152)+VLOOKUP(BM$14&amp;"-imc-"&amp;$J152,Equations!$G:$I,3,0)*(1/$Q152)))</f>
        <v/>
      </c>
      <c r="BN152" s="10" t="str">
        <f>IF($AE152="","",IF(OR($V152&lt;2.7,$V152&gt;90),"Age OOR",BM152-1.6449*VLOOKUP(BM$14&amp;"-rse-"&amp;$J152,Equations!$G:$I,3,0)))</f>
        <v/>
      </c>
      <c r="BO152" s="10" t="str">
        <f>IF($AE152="","",IF(OR($V152&lt;2.7,$V152&gt;90),"Age OOR",BM152+1.6449*VLOOKUP(BM$14&amp;"-rse-"&amp;$J152,Equations!$G:$I,3,0)))</f>
        <v/>
      </c>
      <c r="BP152" s="10" t="str">
        <f t="shared" si="68"/>
        <v/>
      </c>
      <c r="BQ152" s="10" t="str">
        <f>IF($AE152="","",IF(OR($V152&lt;2.7,$V152&gt;90),"Age OOR",($AE152-BM152)/VLOOKUP(BM$14&amp;"-rse-"&amp;$J152,Equations!$G:$I,3,0)))</f>
        <v/>
      </c>
      <c r="BR152" s="10" t="str">
        <f>IF($AF152="","",IF(OR($V152&lt;2.7,$V152&gt;90),"Age OOR",VLOOKUP(BR$14&amp;"-int-"&amp;$K152,Equations!$G:$I,3,0)+VLOOKUP(BR$14&amp;"-sexo-"&amp;$K152,Equations!$G:$I,3,0)*$U152+VLOOKUP(BR$14&amp;"-edad-"&amp;$K152,Equations!$G:$I,3,0)*$V152+VLOOKUP(BR$14&amp;"-est-"&amp;$K152,Equations!$G:$I,3,0)*(1/$W152)+VLOOKUP(BR$14&amp;"-imc-"&amp;$K152,Equations!$G:$I,3,0)*(1/$Q152)))</f>
        <v/>
      </c>
      <c r="BS152" s="10" t="str">
        <f>IF($AF152="","",IF(OR($V152&lt;2.7,$V152&gt;90),"Age OOR",BR152-1.6449*VLOOKUP(BR$14&amp;"-rse-"&amp;$K152,Equations!$G:$I,3,0)))</f>
        <v/>
      </c>
      <c r="BT152" s="10" t="str">
        <f>IF($AF152="","",IF(OR($V152&lt;2.7,$V152&gt;90),"Age OOR",BR152+1.6449*VLOOKUP(BR$14&amp;"-rse-"&amp;$K152,Equations!$G:$I,3,0)))</f>
        <v/>
      </c>
      <c r="BU152" s="10" t="str">
        <f t="shared" si="69"/>
        <v/>
      </c>
      <c r="BV152" s="10" t="str">
        <f>IF($AF152="","",IF(OR($V152&lt;2.7,$V152&gt;90),"Age OOR",($AF152-BR152)/VLOOKUP(BR$14&amp;"-rse-"&amp;$K152,Equations!$G:$I,3,0)))</f>
        <v/>
      </c>
      <c r="BW152" s="10" t="str">
        <f>IF($AG152="","",IF(OR($V152&lt;2.7,$V152&gt;90),"Age OOR",VLOOKUP(BW$14&amp;"-int-"&amp;$L152,Equations!$G:$I,3,0)+VLOOKUP(BW$14&amp;"-sexo-"&amp;$L152,Equations!$G:$I,3,0)*$U152+VLOOKUP(BW$14&amp;"-edad-"&amp;$L152,Equations!$G:$I,3,0)*$V152+VLOOKUP(BW$14&amp;"-est-"&amp;$L152,Equations!$G:$I,3,0)*(1/$W152)+VLOOKUP(BW$14&amp;"-imc-"&amp;$L152,Equations!$G:$I,3,0)*(1/$Q152)))</f>
        <v/>
      </c>
      <c r="BX152" s="10" t="str">
        <f>IF($AG152="","",IF(OR($V152&lt;2.7,$V152&gt;90),"Age OOR",BW152-1.6449*VLOOKUP(BW$14&amp;"-rse-"&amp;$L152,Equations!$G:$I,3,0)))</f>
        <v/>
      </c>
      <c r="BY152" s="10" t="str">
        <f>IF($AG152="","",IF(OR($V152&lt;2.7,$V152&gt;90),"Age OOR",BW152+1.6449*VLOOKUP(BW$14&amp;"-rse-"&amp;$L152,Equations!$G:$I,3,0)))</f>
        <v/>
      </c>
      <c r="BZ152" s="10" t="str">
        <f t="shared" si="70"/>
        <v/>
      </c>
      <c r="CA152" s="10" t="str">
        <f>IF($AG152="","",IF(OR($V152&lt;2.7,$V152&gt;90),"Age OOR",($AG152-BW152)/VLOOKUP(BW$14&amp;"-rse-"&amp;$L152,Equations!$G:$I,3,0)))</f>
        <v/>
      </c>
      <c r="CB152" s="10" t="str">
        <f>IF($AH152="","",IF(OR($V152&lt;2.7,$V152&gt;90),"Age OOR",VLOOKUP(CB$14&amp;"-int-"&amp;$M152,Equations!$G:$I,3,0)+VLOOKUP(CB$14&amp;"-sexo-"&amp;$M152,Equations!$G:$I,3,0)*$U152+VLOOKUP(CB$14&amp;"-edad-"&amp;$M152,Equations!$G:$I,3,0)*$V152+VLOOKUP(CB$14&amp;"-est-"&amp;$M152,Equations!$G:$I,3,0)*(1/$W152)+VLOOKUP(CB$14&amp;"-imc-"&amp;$M152,Equations!$G:$I,3,0)*(1/$Q152)))</f>
        <v/>
      </c>
      <c r="CC152" s="10" t="str">
        <f>IF($AH152="","",IF(OR($V152&lt;2.7,$V152&gt;90),"Age OOR",CB152-1.6449*VLOOKUP(CB$14&amp;"-rse-"&amp;$M152,Equations!$G:$I,3,0)))</f>
        <v/>
      </c>
      <c r="CD152" s="10" t="str">
        <f>IF($AH152="","",IF(OR($V152&lt;2.7,$V152&gt;90),"Age OOR",CB152+1.6449*VLOOKUP(CB$14&amp;"-rse-"&amp;$M152,Equations!$G:$I,3,0)))</f>
        <v/>
      </c>
      <c r="CE152" s="10" t="str">
        <f t="shared" si="71"/>
        <v/>
      </c>
      <c r="CF152" s="10" t="str">
        <f>IF($AH152="","",IF(OR($V152&lt;2.7,$V152&gt;90),"Age OOR",($AH152-CB152)/VLOOKUP(CB$14&amp;"-rse-"&amp;$M152,Equations!$G:$I,3,0)))</f>
        <v/>
      </c>
      <c r="CG152" s="10" t="str">
        <f>IF($AI152="","",IF(OR($V152&lt;2.7,$V152&gt;90),"Age OOR",VLOOKUP(CG$14&amp;"-int-"&amp;$N152,Equations!$G:$I,3,0)+VLOOKUP(CG$14&amp;"-sexo-"&amp;$N152,Equations!$G:$I,3,0)*$U152+VLOOKUP(CG$14&amp;"-edad-"&amp;$N152,Equations!$G:$I,3,0)*$V152+VLOOKUP(CG$14&amp;"-est-"&amp;$N152,Equations!$G:$I,3,0)*(1/$W152)+VLOOKUP(CG$14&amp;"-imc-"&amp;$N152,Equations!$G:$I,3,0)*(1/$Q152)))</f>
        <v/>
      </c>
      <c r="CH152" s="10" t="str">
        <f>IF($AI152="","",IF(OR($V152&lt;2.7,$V152&gt;90),"Age OOR",CG152-1.6449*VLOOKUP(CG$14&amp;"-rse-"&amp;$N152,Equations!$G:$I,3,0)))</f>
        <v/>
      </c>
      <c r="CI152" s="10" t="str">
        <f>IF($AI152="","",IF(OR($V152&lt;2.7,$V152&gt;90),"Age OOR",CG152+1.6449*VLOOKUP(CG$14&amp;"-rse-"&amp;$N152,Equations!$G:$I,3,0)))</f>
        <v/>
      </c>
      <c r="CJ152" s="10" t="str">
        <f t="shared" si="72"/>
        <v/>
      </c>
      <c r="CK152" s="10" t="str">
        <f>IF($AI152="","",IF(OR($V152&lt;2.7,$V152&gt;90),"Age OOR",($AI152-CG152)/VLOOKUP(CG$14&amp;"-rse-"&amp;$N152,Equations!$G:$I,3,0)))</f>
        <v/>
      </c>
      <c r="CL152" s="10" t="str">
        <f>IF($AJ152="","",IF(OR($V152&lt;2.7,$V152&gt;90),"Age OOR",VLOOKUP(CL$14&amp;"-int-"&amp;$O152,Equations!$G:$I,3,0)+VLOOKUP(CL$14&amp;"-sexo-"&amp;$O152,Equations!$G:$I,3,0)*$U152+VLOOKUP(CL$14&amp;"-edad-"&amp;$O152,Equations!$G:$I,3,0)*$V152+VLOOKUP(CL$14&amp;"-est-"&amp;$O152,Equations!$G:$I,3,0)*(1/$W152)+VLOOKUP(CL$14&amp;"-imc-"&amp;$O152,Equations!$G:$I,3,0)*(1/$Q152)))</f>
        <v/>
      </c>
      <c r="CM152" s="10" t="str">
        <f>IF($AJ152="","",IF(OR($V152&lt;2.7,$V152&gt;90),"Age OOR",CL152-1.6449*VLOOKUP(CL$14&amp;"-rse-"&amp;$O152,Equations!$G:$I,3,0)))</f>
        <v/>
      </c>
      <c r="CN152" s="10" t="str">
        <f>IF($AJ152="","",IF(OR($V152&lt;2.7,$V152&gt;90),"Age OOR",CL152+1.6449*VLOOKUP(CL$14&amp;"-rse-"&amp;$O152,Equations!$G:$I,3,0)))</f>
        <v/>
      </c>
      <c r="CO152" s="10" t="str">
        <f t="shared" si="73"/>
        <v/>
      </c>
      <c r="CP152" s="10" t="str">
        <f>IF($AJ152="","",IF(OR($V152&lt;2.7,$V152&gt;90),"Age OOR",($AJ152-CL152)/VLOOKUP(CL$14&amp;"-rse-"&amp;$O152,Equations!$G:$I,3,0)))</f>
        <v/>
      </c>
      <c r="CQ152" s="10" t="str">
        <f>IF($AK152="","",IF(OR($V152&lt;2.7,$V152&gt;90),"Age OOR",EXP(VLOOKUP(CQ$14&amp;"-int-"&amp;$P152,Equations!$G:$I,3,0)+VLOOKUP(CQ$14&amp;"-sexo-"&amp;$P152,Equations!$G:$I,3,0)*$U152+VLOOKUP(CQ$14&amp;"-edad-"&amp;$P152,Equations!$G:$I,3,0)*$V152+VLOOKUP(CQ$14&amp;"-est-"&amp;$P152,Equations!$G:$I,3,0)*(1/$W152)+VLOOKUP(CQ$14&amp;"-imc-"&amp;$P152,Equations!$G:$I,3,0)*(1/$Q152))))</f>
        <v/>
      </c>
      <c r="CR152" s="10" t="str">
        <f>IF($AK152="","",IF(OR($V152&lt;2.7,$V152&gt;90),"Age OOR",EXP(LN(CQ152)-1.6449*VLOOKUP(CQ$14&amp;"-rse-"&amp;$P152,Equations!$G:$I,3,0))))</f>
        <v/>
      </c>
      <c r="CS152" s="10" t="str">
        <f>IF($AK152="","",IF(OR($V152&lt;2.7,$V152&gt;90),"Age OOR",EXP(LN(CQ152)+1.6449*VLOOKUP(CQ$14&amp;"-rse-"&amp;$P152,Equations!$G:$I,3,0))))</f>
        <v/>
      </c>
      <c r="CT152" s="10" t="str">
        <f t="shared" si="74"/>
        <v/>
      </c>
      <c r="CU152" s="10" t="str">
        <f>IF($AK152="","",IF(OR($V152&lt;2.7,$V152&gt;90),"Age OOR",(LN($AK152)-LN(CQ152))/VLOOKUP(CQ$14&amp;"-rse-"&amp;$P152,Equations!$G:$I,3,0)))</f>
        <v/>
      </c>
      <c r="CV152" s="47"/>
    </row>
    <row r="153" spans="5:100" x14ac:dyDescent="0.2">
      <c r="E153" s="23" t="str">
        <f t="shared" si="50"/>
        <v>Age out of range</v>
      </c>
      <c r="F153" s="23" t="str">
        <f t="shared" si="51"/>
        <v>Age out of range</v>
      </c>
      <c r="G153" s="23" t="str">
        <f t="shared" si="52"/>
        <v>Age out of range</v>
      </c>
      <c r="H153" s="23" t="str">
        <f t="shared" si="53"/>
        <v>Age out of range</v>
      </c>
      <c r="I153" s="23" t="str">
        <f t="shared" si="54"/>
        <v>Age out of range</v>
      </c>
      <c r="J153" s="23" t="str">
        <f t="shared" si="55"/>
        <v>Age out of range</v>
      </c>
      <c r="K153" s="23" t="str">
        <f t="shared" si="56"/>
        <v>Age out of range</v>
      </c>
      <c r="L153" s="23" t="str">
        <f t="shared" si="57"/>
        <v>Age out of range</v>
      </c>
      <c r="M153" s="23" t="str">
        <f t="shared" si="58"/>
        <v>Age out of range</v>
      </c>
      <c r="N153" s="23" t="str">
        <f t="shared" si="59"/>
        <v>Age out of range</v>
      </c>
      <c r="O153" s="23" t="str">
        <f t="shared" si="60"/>
        <v>Age out of range</v>
      </c>
      <c r="P153" s="23" t="str">
        <f t="shared" si="61"/>
        <v>Age out of range</v>
      </c>
      <c r="Q153" s="23" t="e">
        <f t="shared" si="62"/>
        <v>#DIV/0!</v>
      </c>
      <c r="R153" s="17"/>
      <c r="S153" s="23">
        <v>137</v>
      </c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7"/>
      <c r="AM153" s="47"/>
      <c r="AN153" s="10" t="str">
        <f>IF($Z153="","",IF(OR($V153&lt;2.7,$V153&gt;90),"Age OOR",VLOOKUP(AN$14&amp;"-int-"&amp;$E153,Equations!$G:$I,3,0)+VLOOKUP(AN$14&amp;"-sexo-"&amp;$E153,Equations!$G:$I,3,0)*$U153+VLOOKUP(AN$14&amp;"-edad-"&amp;$E153,Equations!$G:$I,3,0)*$V153+VLOOKUP(AN$14&amp;"-est-"&amp;$E153,Equations!$G:$I,3,0)*(1/$W153)+VLOOKUP(AN$14&amp;"-imc-"&amp;$E153,Equations!$G:$I,3,0)*(1/$Q153)))</f>
        <v/>
      </c>
      <c r="AO153" s="10" t="str">
        <f>IF($Z153="","",IF(OR($V153&lt;2.7,$V153&gt;90),"Age OOR",AN153-1.6449*VLOOKUP(AN$14&amp;"-rse-"&amp;$E153,Equations!$G:$I,3,0)))</f>
        <v/>
      </c>
      <c r="AP153" s="10" t="str">
        <f>IF($Z153="","",IF(OR($V153&lt;2.7,$V153&gt;90),"Age OOR",AN153+1.6449*VLOOKUP(AN$14&amp;"-rse-"&amp;$E153,Equations!$G:$I,3,0)))</f>
        <v/>
      </c>
      <c r="AQ153" s="10" t="str">
        <f t="shared" si="63"/>
        <v/>
      </c>
      <c r="AR153" s="10" t="str">
        <f>IF($Z153="","",IF(OR($V153&lt;2.7,$V153&gt;90),"Age OOR",($Z153-AN153)/VLOOKUP(AN$14&amp;"-rse-"&amp;$E153,Equations!$G:$I,3,0)))</f>
        <v/>
      </c>
      <c r="AS153" s="10" t="str">
        <f>IF($AA153="","",IF(OR($V153&lt;2.7,$V153&gt;90),"Age OOR",VLOOKUP(AS$14&amp;"-int-"&amp;$F153,Equations!$G:$I,3,0)+VLOOKUP(AS$14&amp;"-sexo-"&amp;$F153,Equations!$G:$I,3,0)*$U153+VLOOKUP(AS$14&amp;"-edad-"&amp;$F153,Equations!$G:$I,3,0)*$V153+VLOOKUP(AS$14&amp;"-est-"&amp;$F153,Equations!$G:$I,3,0)*(1/$W153)+VLOOKUP(AS$14&amp;"-imc-"&amp;$F153,Equations!$G:$I,3,0)*(1/$Q153)))</f>
        <v/>
      </c>
      <c r="AT153" s="10" t="str">
        <f>IF($AA153="","",IF(OR($V153&lt;2.7,$V153&gt;90),"Age OOR",AS153-1.6449*VLOOKUP(AS$14&amp;"-rse-"&amp;$F153,Equations!$G:$I,3,0)))</f>
        <v/>
      </c>
      <c r="AU153" s="10" t="str">
        <f>IF($AA153="","",IF(OR($V153&lt;2.7,$V153&gt;90),"Age OOR",AS153+1.6449*VLOOKUP(AS$14&amp;"-rse-"&amp;$F153,Equations!$G:$I,3,0)))</f>
        <v/>
      </c>
      <c r="AV153" s="10" t="str">
        <f t="shared" si="64"/>
        <v/>
      </c>
      <c r="AW153" s="10" t="str">
        <f>IF($AA153="","",IF(OR($V153&lt;2.7,$V153&gt;90),"Age OOR",($AA153-AS153)/VLOOKUP(AS$14&amp;"-rse-"&amp;$F153,Equations!$G:$I,3,0)))</f>
        <v/>
      </c>
      <c r="AX153" s="10" t="str">
        <f>IF($AB153="","",IF(OR($V153&lt;2.7,$V153&gt;90),"Age OOR",VLOOKUP(AX$14&amp;"-int-"&amp;$G153,Equations!$G:$I,3,0)+VLOOKUP(AX$14&amp;"-sexo-"&amp;$G153,Equations!$G:$I,3,0)*$U153+VLOOKUP(AX$14&amp;"-edad-"&amp;$G153,Equations!$G:$I,3,0)*$V153+VLOOKUP(AX$14&amp;"-est-"&amp;$G153,Equations!$G:$I,3,0)*(1/$W153)+VLOOKUP(AX$14&amp;"-imc-"&amp;$G153,Equations!$G:$I,3,0)*(1/$Q153)))</f>
        <v/>
      </c>
      <c r="AY153" s="10" t="str">
        <f>IF($AB153="","",IF(OR($V153&lt;2.7,$V153&gt;90),"Age OOR",AX153-1.6449*VLOOKUP(AX$14&amp;"-rse-"&amp;$G153,Equations!$G:$I,3,0)))</f>
        <v/>
      </c>
      <c r="AZ153" s="10" t="str">
        <f>IF($AB153="","",IF(OR($V153&lt;2.7,$V153&gt;90),"Age OOR",AX153+1.6449*VLOOKUP(AX$14&amp;"-rse-"&amp;$G153,Equations!$G:$I,3,0)))</f>
        <v/>
      </c>
      <c r="BA153" s="10" t="str">
        <f t="shared" si="65"/>
        <v/>
      </c>
      <c r="BB153" s="10" t="str">
        <f>IF($AB153="","",IF(OR($V153&lt;2.7,$V153&gt;90),"Age OOR",($AB153-AX153)/VLOOKUP(AX$14&amp;"-rse-"&amp;$G153,Equations!$G:$I,3,0)))</f>
        <v/>
      </c>
      <c r="BC153" s="10" t="str">
        <f>IF($AC153="","",IF(OR($V153&lt;2.7,$V153&gt;90),"Age OOR",VLOOKUP(BC$14&amp;"-int-"&amp;$H153,Equations!$G:$I,3,0)+VLOOKUP(BC$14&amp;"-sexo-"&amp;$H153,Equations!$G:$I,3,0)*$U153+VLOOKUP(BC$14&amp;"-edad-"&amp;$H153,Equations!$G:$I,3,0)*$V153+VLOOKUP(BC$14&amp;"-est-"&amp;$H153,Equations!$G:$I,3,0)*(1/$W153)+VLOOKUP(BC$14&amp;"-imc-"&amp;$H153,Equations!$G:$I,3,0)*(1/$Q153)))</f>
        <v/>
      </c>
      <c r="BD153" s="10" t="str">
        <f>IF($AC153="","",IF(OR($V153&lt;2.7,$V153&gt;90),"Age OOR",BC153-1.6449*VLOOKUP(BC$14&amp;"-rse-"&amp;$H153,Equations!$G:$I,3,0)))</f>
        <v/>
      </c>
      <c r="BE153" s="10" t="str">
        <f>IF($AC153="","",IF(OR($V153&lt;2.7,$V153&gt;90),"Age OOR",BC153+1.6449*VLOOKUP(BC$14&amp;"-rse-"&amp;$H153,Equations!$G:$I,3,0)))</f>
        <v/>
      </c>
      <c r="BF153" s="10" t="str">
        <f t="shared" si="66"/>
        <v/>
      </c>
      <c r="BG153" s="10" t="str">
        <f>IF($AC153="","",IF(OR($V153&lt;2.7,$V153&gt;90),"Age OOR",($AC153-BC153)/VLOOKUP(BC$14&amp;"-rse-"&amp;$H153,Equations!$G:$I,3,0)))</f>
        <v/>
      </c>
      <c r="BH153" s="10" t="str">
        <f>IF($AD153="","",IF(OR($V153&lt;2.7,$V153&gt;90),"Age OOR",VLOOKUP(BH$14&amp;"-int-"&amp;$I153,Equations!$G:$I,3,0)+VLOOKUP(BH$14&amp;"-sexo-"&amp;$I153,Equations!$G:$I,3,0)*$U153+VLOOKUP(BH$14&amp;"-edad-"&amp;$I153,Equations!$G:$I,3,0)*$V153+VLOOKUP(BH$14&amp;"-est-"&amp;$I153,Equations!$G:$I,3,0)*(1/$W153)+VLOOKUP(BH$14&amp;"-imc-"&amp;$I153,Equations!$G:$I,3,0)*(1/$Q153)))</f>
        <v/>
      </c>
      <c r="BI153" s="10" t="str">
        <f>IF($AD153="","",IF(OR($V153&lt;2.7,$V153&gt;90),"Age OOR",BH153-1.6449*VLOOKUP(BH$14&amp;"-rse-"&amp;$I153,Equations!$G:$I,3,0)))</f>
        <v/>
      </c>
      <c r="BJ153" s="10" t="str">
        <f>IF($AD153="","",IF(OR($V153&lt;2.7,$V153&gt;90),"Age OOR",BH153+1.6449*VLOOKUP(BH$14&amp;"-rse-"&amp;$I153,Equations!$G:$I,3,0)))</f>
        <v/>
      </c>
      <c r="BK153" s="10" t="str">
        <f t="shared" si="67"/>
        <v/>
      </c>
      <c r="BL153" s="10" t="str">
        <f>IF($AD153="","",IF(OR($V153&lt;2.7,$V153&gt;90),"Age OOR",($AD153-BH153)/VLOOKUP(BH$14&amp;"-rse-"&amp;$I153,Equations!$G:$I,3,0)))</f>
        <v/>
      </c>
      <c r="BM153" s="10" t="str">
        <f>IF($AE153="","",IF(OR($V153&lt;2.7,$V153&gt;90),"Age OOR",VLOOKUP(BM$14&amp;"-int-"&amp;$J153,Equations!$G:$I,3,0)+VLOOKUP(BM$14&amp;"-sexo-"&amp;$J153,Equations!$G:$I,3,0)*$U153+VLOOKUP(BM$14&amp;"-edad-"&amp;$J153,Equations!$G:$I,3,0)*$V153+VLOOKUP(BM$14&amp;"-est-"&amp;$J153,Equations!$G:$I,3,0)*(1/$W153)+VLOOKUP(BM$14&amp;"-imc-"&amp;$J153,Equations!$G:$I,3,0)*(1/$Q153)))</f>
        <v/>
      </c>
      <c r="BN153" s="10" t="str">
        <f>IF($AE153="","",IF(OR($V153&lt;2.7,$V153&gt;90),"Age OOR",BM153-1.6449*VLOOKUP(BM$14&amp;"-rse-"&amp;$J153,Equations!$G:$I,3,0)))</f>
        <v/>
      </c>
      <c r="BO153" s="10" t="str">
        <f>IF($AE153="","",IF(OR($V153&lt;2.7,$V153&gt;90),"Age OOR",BM153+1.6449*VLOOKUP(BM$14&amp;"-rse-"&amp;$J153,Equations!$G:$I,3,0)))</f>
        <v/>
      </c>
      <c r="BP153" s="10" t="str">
        <f t="shared" si="68"/>
        <v/>
      </c>
      <c r="BQ153" s="10" t="str">
        <f>IF($AE153="","",IF(OR($V153&lt;2.7,$V153&gt;90),"Age OOR",($AE153-BM153)/VLOOKUP(BM$14&amp;"-rse-"&amp;$J153,Equations!$G:$I,3,0)))</f>
        <v/>
      </c>
      <c r="BR153" s="10" t="str">
        <f>IF($AF153="","",IF(OR($V153&lt;2.7,$V153&gt;90),"Age OOR",VLOOKUP(BR$14&amp;"-int-"&amp;$K153,Equations!$G:$I,3,0)+VLOOKUP(BR$14&amp;"-sexo-"&amp;$K153,Equations!$G:$I,3,0)*$U153+VLOOKUP(BR$14&amp;"-edad-"&amp;$K153,Equations!$G:$I,3,0)*$V153+VLOOKUP(BR$14&amp;"-est-"&amp;$K153,Equations!$G:$I,3,0)*(1/$W153)+VLOOKUP(BR$14&amp;"-imc-"&amp;$K153,Equations!$G:$I,3,0)*(1/$Q153)))</f>
        <v/>
      </c>
      <c r="BS153" s="10" t="str">
        <f>IF($AF153="","",IF(OR($V153&lt;2.7,$V153&gt;90),"Age OOR",BR153-1.6449*VLOOKUP(BR$14&amp;"-rse-"&amp;$K153,Equations!$G:$I,3,0)))</f>
        <v/>
      </c>
      <c r="BT153" s="10" t="str">
        <f>IF($AF153="","",IF(OR($V153&lt;2.7,$V153&gt;90),"Age OOR",BR153+1.6449*VLOOKUP(BR$14&amp;"-rse-"&amp;$K153,Equations!$G:$I,3,0)))</f>
        <v/>
      </c>
      <c r="BU153" s="10" t="str">
        <f t="shared" si="69"/>
        <v/>
      </c>
      <c r="BV153" s="10" t="str">
        <f>IF($AF153="","",IF(OR($V153&lt;2.7,$V153&gt;90),"Age OOR",($AF153-BR153)/VLOOKUP(BR$14&amp;"-rse-"&amp;$K153,Equations!$G:$I,3,0)))</f>
        <v/>
      </c>
      <c r="BW153" s="10" t="str">
        <f>IF($AG153="","",IF(OR($V153&lt;2.7,$V153&gt;90),"Age OOR",VLOOKUP(BW$14&amp;"-int-"&amp;$L153,Equations!$G:$I,3,0)+VLOOKUP(BW$14&amp;"-sexo-"&amp;$L153,Equations!$G:$I,3,0)*$U153+VLOOKUP(BW$14&amp;"-edad-"&amp;$L153,Equations!$G:$I,3,0)*$V153+VLOOKUP(BW$14&amp;"-est-"&amp;$L153,Equations!$G:$I,3,0)*(1/$W153)+VLOOKUP(BW$14&amp;"-imc-"&amp;$L153,Equations!$G:$I,3,0)*(1/$Q153)))</f>
        <v/>
      </c>
      <c r="BX153" s="10" t="str">
        <f>IF($AG153="","",IF(OR($V153&lt;2.7,$V153&gt;90),"Age OOR",BW153-1.6449*VLOOKUP(BW$14&amp;"-rse-"&amp;$L153,Equations!$G:$I,3,0)))</f>
        <v/>
      </c>
      <c r="BY153" s="10" t="str">
        <f>IF($AG153="","",IF(OR($V153&lt;2.7,$V153&gt;90),"Age OOR",BW153+1.6449*VLOOKUP(BW$14&amp;"-rse-"&amp;$L153,Equations!$G:$I,3,0)))</f>
        <v/>
      </c>
      <c r="BZ153" s="10" t="str">
        <f t="shared" si="70"/>
        <v/>
      </c>
      <c r="CA153" s="10" t="str">
        <f>IF($AG153="","",IF(OR($V153&lt;2.7,$V153&gt;90),"Age OOR",($AG153-BW153)/VLOOKUP(BW$14&amp;"-rse-"&amp;$L153,Equations!$G:$I,3,0)))</f>
        <v/>
      </c>
      <c r="CB153" s="10" t="str">
        <f>IF($AH153="","",IF(OR($V153&lt;2.7,$V153&gt;90),"Age OOR",VLOOKUP(CB$14&amp;"-int-"&amp;$M153,Equations!$G:$I,3,0)+VLOOKUP(CB$14&amp;"-sexo-"&amp;$M153,Equations!$G:$I,3,0)*$U153+VLOOKUP(CB$14&amp;"-edad-"&amp;$M153,Equations!$G:$I,3,0)*$V153+VLOOKUP(CB$14&amp;"-est-"&amp;$M153,Equations!$G:$I,3,0)*(1/$W153)+VLOOKUP(CB$14&amp;"-imc-"&amp;$M153,Equations!$G:$I,3,0)*(1/$Q153)))</f>
        <v/>
      </c>
      <c r="CC153" s="10" t="str">
        <f>IF($AH153="","",IF(OR($V153&lt;2.7,$V153&gt;90),"Age OOR",CB153-1.6449*VLOOKUP(CB$14&amp;"-rse-"&amp;$M153,Equations!$G:$I,3,0)))</f>
        <v/>
      </c>
      <c r="CD153" s="10" t="str">
        <f>IF($AH153="","",IF(OR($V153&lt;2.7,$V153&gt;90),"Age OOR",CB153+1.6449*VLOOKUP(CB$14&amp;"-rse-"&amp;$M153,Equations!$G:$I,3,0)))</f>
        <v/>
      </c>
      <c r="CE153" s="10" t="str">
        <f t="shared" si="71"/>
        <v/>
      </c>
      <c r="CF153" s="10" t="str">
        <f>IF($AH153="","",IF(OR($V153&lt;2.7,$V153&gt;90),"Age OOR",($AH153-CB153)/VLOOKUP(CB$14&amp;"-rse-"&amp;$M153,Equations!$G:$I,3,0)))</f>
        <v/>
      </c>
      <c r="CG153" s="10" t="str">
        <f>IF($AI153="","",IF(OR($V153&lt;2.7,$V153&gt;90),"Age OOR",VLOOKUP(CG$14&amp;"-int-"&amp;$N153,Equations!$G:$I,3,0)+VLOOKUP(CG$14&amp;"-sexo-"&amp;$N153,Equations!$G:$I,3,0)*$U153+VLOOKUP(CG$14&amp;"-edad-"&amp;$N153,Equations!$G:$I,3,0)*$V153+VLOOKUP(CG$14&amp;"-est-"&amp;$N153,Equations!$G:$I,3,0)*(1/$W153)+VLOOKUP(CG$14&amp;"-imc-"&amp;$N153,Equations!$G:$I,3,0)*(1/$Q153)))</f>
        <v/>
      </c>
      <c r="CH153" s="10" t="str">
        <f>IF($AI153="","",IF(OR($V153&lt;2.7,$V153&gt;90),"Age OOR",CG153-1.6449*VLOOKUP(CG$14&amp;"-rse-"&amp;$N153,Equations!$G:$I,3,0)))</f>
        <v/>
      </c>
      <c r="CI153" s="10" t="str">
        <f>IF($AI153="","",IF(OR($V153&lt;2.7,$V153&gt;90),"Age OOR",CG153+1.6449*VLOOKUP(CG$14&amp;"-rse-"&amp;$N153,Equations!$G:$I,3,0)))</f>
        <v/>
      </c>
      <c r="CJ153" s="10" t="str">
        <f t="shared" si="72"/>
        <v/>
      </c>
      <c r="CK153" s="10" t="str">
        <f>IF($AI153="","",IF(OR($V153&lt;2.7,$V153&gt;90),"Age OOR",($AI153-CG153)/VLOOKUP(CG$14&amp;"-rse-"&amp;$N153,Equations!$G:$I,3,0)))</f>
        <v/>
      </c>
      <c r="CL153" s="10" t="str">
        <f>IF($AJ153="","",IF(OR($V153&lt;2.7,$V153&gt;90),"Age OOR",VLOOKUP(CL$14&amp;"-int-"&amp;$O153,Equations!$G:$I,3,0)+VLOOKUP(CL$14&amp;"-sexo-"&amp;$O153,Equations!$G:$I,3,0)*$U153+VLOOKUP(CL$14&amp;"-edad-"&amp;$O153,Equations!$G:$I,3,0)*$V153+VLOOKUP(CL$14&amp;"-est-"&amp;$O153,Equations!$G:$I,3,0)*(1/$W153)+VLOOKUP(CL$14&amp;"-imc-"&amp;$O153,Equations!$G:$I,3,0)*(1/$Q153)))</f>
        <v/>
      </c>
      <c r="CM153" s="10" t="str">
        <f>IF($AJ153="","",IF(OR($V153&lt;2.7,$V153&gt;90),"Age OOR",CL153-1.6449*VLOOKUP(CL$14&amp;"-rse-"&amp;$O153,Equations!$G:$I,3,0)))</f>
        <v/>
      </c>
      <c r="CN153" s="10" t="str">
        <f>IF($AJ153="","",IF(OR($V153&lt;2.7,$V153&gt;90),"Age OOR",CL153+1.6449*VLOOKUP(CL$14&amp;"-rse-"&amp;$O153,Equations!$G:$I,3,0)))</f>
        <v/>
      </c>
      <c r="CO153" s="10" t="str">
        <f t="shared" si="73"/>
        <v/>
      </c>
      <c r="CP153" s="10" t="str">
        <f>IF($AJ153="","",IF(OR($V153&lt;2.7,$V153&gt;90),"Age OOR",($AJ153-CL153)/VLOOKUP(CL$14&amp;"-rse-"&amp;$O153,Equations!$G:$I,3,0)))</f>
        <v/>
      </c>
      <c r="CQ153" s="10" t="str">
        <f>IF($AK153="","",IF(OR($V153&lt;2.7,$V153&gt;90),"Age OOR",EXP(VLOOKUP(CQ$14&amp;"-int-"&amp;$P153,Equations!$G:$I,3,0)+VLOOKUP(CQ$14&amp;"-sexo-"&amp;$P153,Equations!$G:$I,3,0)*$U153+VLOOKUP(CQ$14&amp;"-edad-"&amp;$P153,Equations!$G:$I,3,0)*$V153+VLOOKUP(CQ$14&amp;"-est-"&amp;$P153,Equations!$G:$I,3,0)*(1/$W153)+VLOOKUP(CQ$14&amp;"-imc-"&amp;$P153,Equations!$G:$I,3,0)*(1/$Q153))))</f>
        <v/>
      </c>
      <c r="CR153" s="10" t="str">
        <f>IF($AK153="","",IF(OR($V153&lt;2.7,$V153&gt;90),"Age OOR",EXP(LN(CQ153)-1.6449*VLOOKUP(CQ$14&amp;"-rse-"&amp;$P153,Equations!$G:$I,3,0))))</f>
        <v/>
      </c>
      <c r="CS153" s="10" t="str">
        <f>IF($AK153="","",IF(OR($V153&lt;2.7,$V153&gt;90),"Age OOR",EXP(LN(CQ153)+1.6449*VLOOKUP(CQ$14&amp;"-rse-"&amp;$P153,Equations!$G:$I,3,0))))</f>
        <v/>
      </c>
      <c r="CT153" s="10" t="str">
        <f t="shared" si="74"/>
        <v/>
      </c>
      <c r="CU153" s="10" t="str">
        <f>IF($AK153="","",IF(OR($V153&lt;2.7,$V153&gt;90),"Age OOR",(LN($AK153)-LN(CQ153))/VLOOKUP(CQ$14&amp;"-rse-"&amp;$P153,Equations!$G:$I,3,0)))</f>
        <v/>
      </c>
      <c r="CV153" s="47"/>
    </row>
    <row r="154" spans="5:100" x14ac:dyDescent="0.2">
      <c r="E154" s="23" t="str">
        <f t="shared" si="50"/>
        <v>Age out of range</v>
      </c>
      <c r="F154" s="23" t="str">
        <f t="shared" si="51"/>
        <v>Age out of range</v>
      </c>
      <c r="G154" s="23" t="str">
        <f t="shared" si="52"/>
        <v>Age out of range</v>
      </c>
      <c r="H154" s="23" t="str">
        <f t="shared" si="53"/>
        <v>Age out of range</v>
      </c>
      <c r="I154" s="23" t="str">
        <f t="shared" si="54"/>
        <v>Age out of range</v>
      </c>
      <c r="J154" s="23" t="str">
        <f t="shared" si="55"/>
        <v>Age out of range</v>
      </c>
      <c r="K154" s="23" t="str">
        <f t="shared" si="56"/>
        <v>Age out of range</v>
      </c>
      <c r="L154" s="23" t="str">
        <f t="shared" si="57"/>
        <v>Age out of range</v>
      </c>
      <c r="M154" s="23" t="str">
        <f t="shared" si="58"/>
        <v>Age out of range</v>
      </c>
      <c r="N154" s="23" t="str">
        <f t="shared" si="59"/>
        <v>Age out of range</v>
      </c>
      <c r="O154" s="23" t="str">
        <f t="shared" si="60"/>
        <v>Age out of range</v>
      </c>
      <c r="P154" s="23" t="str">
        <f t="shared" si="61"/>
        <v>Age out of range</v>
      </c>
      <c r="Q154" s="23" t="e">
        <f t="shared" si="62"/>
        <v>#DIV/0!</v>
      </c>
      <c r="R154" s="17"/>
      <c r="S154" s="23">
        <v>138</v>
      </c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7"/>
      <c r="AM154" s="47"/>
      <c r="AN154" s="10" t="str">
        <f>IF($Z154="","",IF(OR($V154&lt;2.7,$V154&gt;90),"Age OOR",VLOOKUP(AN$14&amp;"-int-"&amp;$E154,Equations!$G:$I,3,0)+VLOOKUP(AN$14&amp;"-sexo-"&amp;$E154,Equations!$G:$I,3,0)*$U154+VLOOKUP(AN$14&amp;"-edad-"&amp;$E154,Equations!$G:$I,3,0)*$V154+VLOOKUP(AN$14&amp;"-est-"&amp;$E154,Equations!$G:$I,3,0)*(1/$W154)+VLOOKUP(AN$14&amp;"-imc-"&amp;$E154,Equations!$G:$I,3,0)*(1/$Q154)))</f>
        <v/>
      </c>
      <c r="AO154" s="10" t="str">
        <f>IF($Z154="","",IF(OR($V154&lt;2.7,$V154&gt;90),"Age OOR",AN154-1.6449*VLOOKUP(AN$14&amp;"-rse-"&amp;$E154,Equations!$G:$I,3,0)))</f>
        <v/>
      </c>
      <c r="AP154" s="10" t="str">
        <f>IF($Z154="","",IF(OR($V154&lt;2.7,$V154&gt;90),"Age OOR",AN154+1.6449*VLOOKUP(AN$14&amp;"-rse-"&amp;$E154,Equations!$G:$I,3,0)))</f>
        <v/>
      </c>
      <c r="AQ154" s="10" t="str">
        <f t="shared" si="63"/>
        <v/>
      </c>
      <c r="AR154" s="10" t="str">
        <f>IF($Z154="","",IF(OR($V154&lt;2.7,$V154&gt;90),"Age OOR",($Z154-AN154)/VLOOKUP(AN$14&amp;"-rse-"&amp;$E154,Equations!$G:$I,3,0)))</f>
        <v/>
      </c>
      <c r="AS154" s="10" t="str">
        <f>IF($AA154="","",IF(OR($V154&lt;2.7,$V154&gt;90),"Age OOR",VLOOKUP(AS$14&amp;"-int-"&amp;$F154,Equations!$G:$I,3,0)+VLOOKUP(AS$14&amp;"-sexo-"&amp;$F154,Equations!$G:$I,3,0)*$U154+VLOOKUP(AS$14&amp;"-edad-"&amp;$F154,Equations!$G:$I,3,0)*$V154+VLOOKUP(AS$14&amp;"-est-"&amp;$F154,Equations!$G:$I,3,0)*(1/$W154)+VLOOKUP(AS$14&amp;"-imc-"&amp;$F154,Equations!$G:$I,3,0)*(1/$Q154)))</f>
        <v/>
      </c>
      <c r="AT154" s="10" t="str">
        <f>IF($AA154="","",IF(OR($V154&lt;2.7,$V154&gt;90),"Age OOR",AS154-1.6449*VLOOKUP(AS$14&amp;"-rse-"&amp;$F154,Equations!$G:$I,3,0)))</f>
        <v/>
      </c>
      <c r="AU154" s="10" t="str">
        <f>IF($AA154="","",IF(OR($V154&lt;2.7,$V154&gt;90),"Age OOR",AS154+1.6449*VLOOKUP(AS$14&amp;"-rse-"&amp;$F154,Equations!$G:$I,3,0)))</f>
        <v/>
      </c>
      <c r="AV154" s="10" t="str">
        <f t="shared" si="64"/>
        <v/>
      </c>
      <c r="AW154" s="10" t="str">
        <f>IF($AA154="","",IF(OR($V154&lt;2.7,$V154&gt;90),"Age OOR",($AA154-AS154)/VLOOKUP(AS$14&amp;"-rse-"&amp;$F154,Equations!$G:$I,3,0)))</f>
        <v/>
      </c>
      <c r="AX154" s="10" t="str">
        <f>IF($AB154="","",IF(OR($V154&lt;2.7,$V154&gt;90),"Age OOR",VLOOKUP(AX$14&amp;"-int-"&amp;$G154,Equations!$G:$I,3,0)+VLOOKUP(AX$14&amp;"-sexo-"&amp;$G154,Equations!$G:$I,3,0)*$U154+VLOOKUP(AX$14&amp;"-edad-"&amp;$G154,Equations!$G:$I,3,0)*$V154+VLOOKUP(AX$14&amp;"-est-"&amp;$G154,Equations!$G:$I,3,0)*(1/$W154)+VLOOKUP(AX$14&amp;"-imc-"&amp;$G154,Equations!$G:$I,3,0)*(1/$Q154)))</f>
        <v/>
      </c>
      <c r="AY154" s="10" t="str">
        <f>IF($AB154="","",IF(OR($V154&lt;2.7,$V154&gt;90),"Age OOR",AX154-1.6449*VLOOKUP(AX$14&amp;"-rse-"&amp;$G154,Equations!$G:$I,3,0)))</f>
        <v/>
      </c>
      <c r="AZ154" s="10" t="str">
        <f>IF($AB154="","",IF(OR($V154&lt;2.7,$V154&gt;90),"Age OOR",AX154+1.6449*VLOOKUP(AX$14&amp;"-rse-"&amp;$G154,Equations!$G:$I,3,0)))</f>
        <v/>
      </c>
      <c r="BA154" s="10" t="str">
        <f t="shared" si="65"/>
        <v/>
      </c>
      <c r="BB154" s="10" t="str">
        <f>IF($AB154="","",IF(OR($V154&lt;2.7,$V154&gt;90),"Age OOR",($AB154-AX154)/VLOOKUP(AX$14&amp;"-rse-"&amp;$G154,Equations!$G:$I,3,0)))</f>
        <v/>
      </c>
      <c r="BC154" s="10" t="str">
        <f>IF($AC154="","",IF(OR($V154&lt;2.7,$V154&gt;90),"Age OOR",VLOOKUP(BC$14&amp;"-int-"&amp;$H154,Equations!$G:$I,3,0)+VLOOKUP(BC$14&amp;"-sexo-"&amp;$H154,Equations!$G:$I,3,0)*$U154+VLOOKUP(BC$14&amp;"-edad-"&amp;$H154,Equations!$G:$I,3,0)*$V154+VLOOKUP(BC$14&amp;"-est-"&amp;$H154,Equations!$G:$I,3,0)*(1/$W154)+VLOOKUP(BC$14&amp;"-imc-"&amp;$H154,Equations!$G:$I,3,0)*(1/$Q154)))</f>
        <v/>
      </c>
      <c r="BD154" s="10" t="str">
        <f>IF($AC154="","",IF(OR($V154&lt;2.7,$V154&gt;90),"Age OOR",BC154-1.6449*VLOOKUP(BC$14&amp;"-rse-"&amp;$H154,Equations!$G:$I,3,0)))</f>
        <v/>
      </c>
      <c r="BE154" s="10" t="str">
        <f>IF($AC154="","",IF(OR($V154&lt;2.7,$V154&gt;90),"Age OOR",BC154+1.6449*VLOOKUP(BC$14&amp;"-rse-"&amp;$H154,Equations!$G:$I,3,0)))</f>
        <v/>
      </c>
      <c r="BF154" s="10" t="str">
        <f t="shared" si="66"/>
        <v/>
      </c>
      <c r="BG154" s="10" t="str">
        <f>IF($AC154="","",IF(OR($V154&lt;2.7,$V154&gt;90),"Age OOR",($AC154-BC154)/VLOOKUP(BC$14&amp;"-rse-"&amp;$H154,Equations!$G:$I,3,0)))</f>
        <v/>
      </c>
      <c r="BH154" s="10" t="str">
        <f>IF($AD154="","",IF(OR($V154&lt;2.7,$V154&gt;90),"Age OOR",VLOOKUP(BH$14&amp;"-int-"&amp;$I154,Equations!$G:$I,3,0)+VLOOKUP(BH$14&amp;"-sexo-"&amp;$I154,Equations!$G:$I,3,0)*$U154+VLOOKUP(BH$14&amp;"-edad-"&amp;$I154,Equations!$G:$I,3,0)*$V154+VLOOKUP(BH$14&amp;"-est-"&amp;$I154,Equations!$G:$I,3,0)*(1/$W154)+VLOOKUP(BH$14&amp;"-imc-"&amp;$I154,Equations!$G:$I,3,0)*(1/$Q154)))</f>
        <v/>
      </c>
      <c r="BI154" s="10" t="str">
        <f>IF($AD154="","",IF(OR($V154&lt;2.7,$V154&gt;90),"Age OOR",BH154-1.6449*VLOOKUP(BH$14&amp;"-rse-"&amp;$I154,Equations!$G:$I,3,0)))</f>
        <v/>
      </c>
      <c r="BJ154" s="10" t="str">
        <f>IF($AD154="","",IF(OR($V154&lt;2.7,$V154&gt;90),"Age OOR",BH154+1.6449*VLOOKUP(BH$14&amp;"-rse-"&amp;$I154,Equations!$G:$I,3,0)))</f>
        <v/>
      </c>
      <c r="BK154" s="10" t="str">
        <f t="shared" si="67"/>
        <v/>
      </c>
      <c r="BL154" s="10" t="str">
        <f>IF($AD154="","",IF(OR($V154&lt;2.7,$V154&gt;90),"Age OOR",($AD154-BH154)/VLOOKUP(BH$14&amp;"-rse-"&amp;$I154,Equations!$G:$I,3,0)))</f>
        <v/>
      </c>
      <c r="BM154" s="10" t="str">
        <f>IF($AE154="","",IF(OR($V154&lt;2.7,$V154&gt;90),"Age OOR",VLOOKUP(BM$14&amp;"-int-"&amp;$J154,Equations!$G:$I,3,0)+VLOOKUP(BM$14&amp;"-sexo-"&amp;$J154,Equations!$G:$I,3,0)*$U154+VLOOKUP(BM$14&amp;"-edad-"&amp;$J154,Equations!$G:$I,3,0)*$V154+VLOOKUP(BM$14&amp;"-est-"&amp;$J154,Equations!$G:$I,3,0)*(1/$W154)+VLOOKUP(BM$14&amp;"-imc-"&amp;$J154,Equations!$G:$I,3,0)*(1/$Q154)))</f>
        <v/>
      </c>
      <c r="BN154" s="10" t="str">
        <f>IF($AE154="","",IF(OR($V154&lt;2.7,$V154&gt;90),"Age OOR",BM154-1.6449*VLOOKUP(BM$14&amp;"-rse-"&amp;$J154,Equations!$G:$I,3,0)))</f>
        <v/>
      </c>
      <c r="BO154" s="10" t="str">
        <f>IF($AE154="","",IF(OR($V154&lt;2.7,$V154&gt;90),"Age OOR",BM154+1.6449*VLOOKUP(BM$14&amp;"-rse-"&amp;$J154,Equations!$G:$I,3,0)))</f>
        <v/>
      </c>
      <c r="BP154" s="10" t="str">
        <f t="shared" si="68"/>
        <v/>
      </c>
      <c r="BQ154" s="10" t="str">
        <f>IF($AE154="","",IF(OR($V154&lt;2.7,$V154&gt;90),"Age OOR",($AE154-BM154)/VLOOKUP(BM$14&amp;"-rse-"&amp;$J154,Equations!$G:$I,3,0)))</f>
        <v/>
      </c>
      <c r="BR154" s="10" t="str">
        <f>IF($AF154="","",IF(OR($V154&lt;2.7,$V154&gt;90),"Age OOR",VLOOKUP(BR$14&amp;"-int-"&amp;$K154,Equations!$G:$I,3,0)+VLOOKUP(BR$14&amp;"-sexo-"&amp;$K154,Equations!$G:$I,3,0)*$U154+VLOOKUP(BR$14&amp;"-edad-"&amp;$K154,Equations!$G:$I,3,0)*$V154+VLOOKUP(BR$14&amp;"-est-"&amp;$K154,Equations!$G:$I,3,0)*(1/$W154)+VLOOKUP(BR$14&amp;"-imc-"&amp;$K154,Equations!$G:$I,3,0)*(1/$Q154)))</f>
        <v/>
      </c>
      <c r="BS154" s="10" t="str">
        <f>IF($AF154="","",IF(OR($V154&lt;2.7,$V154&gt;90),"Age OOR",BR154-1.6449*VLOOKUP(BR$14&amp;"-rse-"&amp;$K154,Equations!$G:$I,3,0)))</f>
        <v/>
      </c>
      <c r="BT154" s="10" t="str">
        <f>IF($AF154="","",IF(OR($V154&lt;2.7,$V154&gt;90),"Age OOR",BR154+1.6449*VLOOKUP(BR$14&amp;"-rse-"&amp;$K154,Equations!$G:$I,3,0)))</f>
        <v/>
      </c>
      <c r="BU154" s="10" t="str">
        <f t="shared" si="69"/>
        <v/>
      </c>
      <c r="BV154" s="10" t="str">
        <f>IF($AF154="","",IF(OR($V154&lt;2.7,$V154&gt;90),"Age OOR",($AF154-BR154)/VLOOKUP(BR$14&amp;"-rse-"&amp;$K154,Equations!$G:$I,3,0)))</f>
        <v/>
      </c>
      <c r="BW154" s="10" t="str">
        <f>IF($AG154="","",IF(OR($V154&lt;2.7,$V154&gt;90),"Age OOR",VLOOKUP(BW$14&amp;"-int-"&amp;$L154,Equations!$G:$I,3,0)+VLOOKUP(BW$14&amp;"-sexo-"&amp;$L154,Equations!$G:$I,3,0)*$U154+VLOOKUP(BW$14&amp;"-edad-"&amp;$L154,Equations!$G:$I,3,0)*$V154+VLOOKUP(BW$14&amp;"-est-"&amp;$L154,Equations!$G:$I,3,0)*(1/$W154)+VLOOKUP(BW$14&amp;"-imc-"&amp;$L154,Equations!$G:$I,3,0)*(1/$Q154)))</f>
        <v/>
      </c>
      <c r="BX154" s="10" t="str">
        <f>IF($AG154="","",IF(OR($V154&lt;2.7,$V154&gt;90),"Age OOR",BW154-1.6449*VLOOKUP(BW$14&amp;"-rse-"&amp;$L154,Equations!$G:$I,3,0)))</f>
        <v/>
      </c>
      <c r="BY154" s="10" t="str">
        <f>IF($AG154="","",IF(OR($V154&lt;2.7,$V154&gt;90),"Age OOR",BW154+1.6449*VLOOKUP(BW$14&amp;"-rse-"&amp;$L154,Equations!$G:$I,3,0)))</f>
        <v/>
      </c>
      <c r="BZ154" s="10" t="str">
        <f t="shared" si="70"/>
        <v/>
      </c>
      <c r="CA154" s="10" t="str">
        <f>IF($AG154="","",IF(OR($V154&lt;2.7,$V154&gt;90),"Age OOR",($AG154-BW154)/VLOOKUP(BW$14&amp;"-rse-"&amp;$L154,Equations!$G:$I,3,0)))</f>
        <v/>
      </c>
      <c r="CB154" s="10" t="str">
        <f>IF($AH154="","",IF(OR($V154&lt;2.7,$V154&gt;90),"Age OOR",VLOOKUP(CB$14&amp;"-int-"&amp;$M154,Equations!$G:$I,3,0)+VLOOKUP(CB$14&amp;"-sexo-"&amp;$M154,Equations!$G:$I,3,0)*$U154+VLOOKUP(CB$14&amp;"-edad-"&amp;$M154,Equations!$G:$I,3,0)*$V154+VLOOKUP(CB$14&amp;"-est-"&amp;$M154,Equations!$G:$I,3,0)*(1/$W154)+VLOOKUP(CB$14&amp;"-imc-"&amp;$M154,Equations!$G:$I,3,0)*(1/$Q154)))</f>
        <v/>
      </c>
      <c r="CC154" s="10" t="str">
        <f>IF($AH154="","",IF(OR($V154&lt;2.7,$V154&gt;90),"Age OOR",CB154-1.6449*VLOOKUP(CB$14&amp;"-rse-"&amp;$M154,Equations!$G:$I,3,0)))</f>
        <v/>
      </c>
      <c r="CD154" s="10" t="str">
        <f>IF($AH154="","",IF(OR($V154&lt;2.7,$V154&gt;90),"Age OOR",CB154+1.6449*VLOOKUP(CB$14&amp;"-rse-"&amp;$M154,Equations!$G:$I,3,0)))</f>
        <v/>
      </c>
      <c r="CE154" s="10" t="str">
        <f t="shared" si="71"/>
        <v/>
      </c>
      <c r="CF154" s="10" t="str">
        <f>IF($AH154="","",IF(OR($V154&lt;2.7,$V154&gt;90),"Age OOR",($AH154-CB154)/VLOOKUP(CB$14&amp;"-rse-"&amp;$M154,Equations!$G:$I,3,0)))</f>
        <v/>
      </c>
      <c r="CG154" s="10" t="str">
        <f>IF($AI154="","",IF(OR($V154&lt;2.7,$V154&gt;90),"Age OOR",VLOOKUP(CG$14&amp;"-int-"&amp;$N154,Equations!$G:$I,3,0)+VLOOKUP(CG$14&amp;"-sexo-"&amp;$N154,Equations!$G:$I,3,0)*$U154+VLOOKUP(CG$14&amp;"-edad-"&amp;$N154,Equations!$G:$I,3,0)*$V154+VLOOKUP(CG$14&amp;"-est-"&amp;$N154,Equations!$G:$I,3,0)*(1/$W154)+VLOOKUP(CG$14&amp;"-imc-"&amp;$N154,Equations!$G:$I,3,0)*(1/$Q154)))</f>
        <v/>
      </c>
      <c r="CH154" s="10" t="str">
        <f>IF($AI154="","",IF(OR($V154&lt;2.7,$V154&gt;90),"Age OOR",CG154-1.6449*VLOOKUP(CG$14&amp;"-rse-"&amp;$N154,Equations!$G:$I,3,0)))</f>
        <v/>
      </c>
      <c r="CI154" s="10" t="str">
        <f>IF($AI154="","",IF(OR($V154&lt;2.7,$V154&gt;90),"Age OOR",CG154+1.6449*VLOOKUP(CG$14&amp;"-rse-"&amp;$N154,Equations!$G:$I,3,0)))</f>
        <v/>
      </c>
      <c r="CJ154" s="10" t="str">
        <f t="shared" si="72"/>
        <v/>
      </c>
      <c r="CK154" s="10" t="str">
        <f>IF($AI154="","",IF(OR($V154&lt;2.7,$V154&gt;90),"Age OOR",($AI154-CG154)/VLOOKUP(CG$14&amp;"-rse-"&amp;$N154,Equations!$G:$I,3,0)))</f>
        <v/>
      </c>
      <c r="CL154" s="10" t="str">
        <f>IF($AJ154="","",IF(OR($V154&lt;2.7,$V154&gt;90),"Age OOR",VLOOKUP(CL$14&amp;"-int-"&amp;$O154,Equations!$G:$I,3,0)+VLOOKUP(CL$14&amp;"-sexo-"&amp;$O154,Equations!$G:$I,3,0)*$U154+VLOOKUP(CL$14&amp;"-edad-"&amp;$O154,Equations!$G:$I,3,0)*$V154+VLOOKUP(CL$14&amp;"-est-"&amp;$O154,Equations!$G:$I,3,0)*(1/$W154)+VLOOKUP(CL$14&amp;"-imc-"&amp;$O154,Equations!$G:$I,3,0)*(1/$Q154)))</f>
        <v/>
      </c>
      <c r="CM154" s="10" t="str">
        <f>IF($AJ154="","",IF(OR($V154&lt;2.7,$V154&gt;90),"Age OOR",CL154-1.6449*VLOOKUP(CL$14&amp;"-rse-"&amp;$O154,Equations!$G:$I,3,0)))</f>
        <v/>
      </c>
      <c r="CN154" s="10" t="str">
        <f>IF($AJ154="","",IF(OR($V154&lt;2.7,$V154&gt;90),"Age OOR",CL154+1.6449*VLOOKUP(CL$14&amp;"-rse-"&amp;$O154,Equations!$G:$I,3,0)))</f>
        <v/>
      </c>
      <c r="CO154" s="10" t="str">
        <f t="shared" si="73"/>
        <v/>
      </c>
      <c r="CP154" s="10" t="str">
        <f>IF($AJ154="","",IF(OR($V154&lt;2.7,$V154&gt;90),"Age OOR",($AJ154-CL154)/VLOOKUP(CL$14&amp;"-rse-"&amp;$O154,Equations!$G:$I,3,0)))</f>
        <v/>
      </c>
      <c r="CQ154" s="10" t="str">
        <f>IF($AK154="","",IF(OR($V154&lt;2.7,$V154&gt;90),"Age OOR",EXP(VLOOKUP(CQ$14&amp;"-int-"&amp;$P154,Equations!$G:$I,3,0)+VLOOKUP(CQ$14&amp;"-sexo-"&amp;$P154,Equations!$G:$I,3,0)*$U154+VLOOKUP(CQ$14&amp;"-edad-"&amp;$P154,Equations!$G:$I,3,0)*$V154+VLOOKUP(CQ$14&amp;"-est-"&amp;$P154,Equations!$G:$I,3,0)*(1/$W154)+VLOOKUP(CQ$14&amp;"-imc-"&amp;$P154,Equations!$G:$I,3,0)*(1/$Q154))))</f>
        <v/>
      </c>
      <c r="CR154" s="10" t="str">
        <f>IF($AK154="","",IF(OR($V154&lt;2.7,$V154&gt;90),"Age OOR",EXP(LN(CQ154)-1.6449*VLOOKUP(CQ$14&amp;"-rse-"&amp;$P154,Equations!$G:$I,3,0))))</f>
        <v/>
      </c>
      <c r="CS154" s="10" t="str">
        <f>IF($AK154="","",IF(OR($V154&lt;2.7,$V154&gt;90),"Age OOR",EXP(LN(CQ154)+1.6449*VLOOKUP(CQ$14&amp;"-rse-"&amp;$P154,Equations!$G:$I,3,0))))</f>
        <v/>
      </c>
      <c r="CT154" s="10" t="str">
        <f t="shared" si="74"/>
        <v/>
      </c>
      <c r="CU154" s="10" t="str">
        <f>IF($AK154="","",IF(OR($V154&lt;2.7,$V154&gt;90),"Age OOR",(LN($AK154)-LN(CQ154))/VLOOKUP(CQ$14&amp;"-rse-"&amp;$P154,Equations!$G:$I,3,0)))</f>
        <v/>
      </c>
      <c r="CV154" s="47"/>
    </row>
    <row r="155" spans="5:100" x14ac:dyDescent="0.2">
      <c r="E155" s="23" t="str">
        <f t="shared" si="50"/>
        <v>Age out of range</v>
      </c>
      <c r="F155" s="23" t="str">
        <f t="shared" si="51"/>
        <v>Age out of range</v>
      </c>
      <c r="G155" s="23" t="str">
        <f t="shared" si="52"/>
        <v>Age out of range</v>
      </c>
      <c r="H155" s="23" t="str">
        <f t="shared" si="53"/>
        <v>Age out of range</v>
      </c>
      <c r="I155" s="23" t="str">
        <f t="shared" si="54"/>
        <v>Age out of range</v>
      </c>
      <c r="J155" s="23" t="str">
        <f t="shared" si="55"/>
        <v>Age out of range</v>
      </c>
      <c r="K155" s="23" t="str">
        <f t="shared" si="56"/>
        <v>Age out of range</v>
      </c>
      <c r="L155" s="23" t="str">
        <f t="shared" si="57"/>
        <v>Age out of range</v>
      </c>
      <c r="M155" s="23" t="str">
        <f t="shared" si="58"/>
        <v>Age out of range</v>
      </c>
      <c r="N155" s="23" t="str">
        <f t="shared" si="59"/>
        <v>Age out of range</v>
      </c>
      <c r="O155" s="23" t="str">
        <f t="shared" si="60"/>
        <v>Age out of range</v>
      </c>
      <c r="P155" s="23" t="str">
        <f t="shared" si="61"/>
        <v>Age out of range</v>
      </c>
      <c r="Q155" s="23" t="e">
        <f t="shared" si="62"/>
        <v>#DIV/0!</v>
      </c>
      <c r="R155" s="17"/>
      <c r="S155" s="23">
        <v>139</v>
      </c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7"/>
      <c r="AM155" s="47"/>
      <c r="AN155" s="10" t="str">
        <f>IF($Z155="","",IF(OR($V155&lt;2.7,$V155&gt;90),"Age OOR",VLOOKUP(AN$14&amp;"-int-"&amp;$E155,Equations!$G:$I,3,0)+VLOOKUP(AN$14&amp;"-sexo-"&amp;$E155,Equations!$G:$I,3,0)*$U155+VLOOKUP(AN$14&amp;"-edad-"&amp;$E155,Equations!$G:$I,3,0)*$V155+VLOOKUP(AN$14&amp;"-est-"&amp;$E155,Equations!$G:$I,3,0)*(1/$W155)+VLOOKUP(AN$14&amp;"-imc-"&amp;$E155,Equations!$G:$I,3,0)*(1/$Q155)))</f>
        <v/>
      </c>
      <c r="AO155" s="10" t="str">
        <f>IF($Z155="","",IF(OR($V155&lt;2.7,$V155&gt;90),"Age OOR",AN155-1.6449*VLOOKUP(AN$14&amp;"-rse-"&amp;$E155,Equations!$G:$I,3,0)))</f>
        <v/>
      </c>
      <c r="AP155" s="10" t="str">
        <f>IF($Z155="","",IF(OR($V155&lt;2.7,$V155&gt;90),"Age OOR",AN155+1.6449*VLOOKUP(AN$14&amp;"-rse-"&amp;$E155,Equations!$G:$I,3,0)))</f>
        <v/>
      </c>
      <c r="AQ155" s="10" t="str">
        <f t="shared" si="63"/>
        <v/>
      </c>
      <c r="AR155" s="10" t="str">
        <f>IF($Z155="","",IF(OR($V155&lt;2.7,$V155&gt;90),"Age OOR",($Z155-AN155)/VLOOKUP(AN$14&amp;"-rse-"&amp;$E155,Equations!$G:$I,3,0)))</f>
        <v/>
      </c>
      <c r="AS155" s="10" t="str">
        <f>IF($AA155="","",IF(OR($V155&lt;2.7,$V155&gt;90),"Age OOR",VLOOKUP(AS$14&amp;"-int-"&amp;$F155,Equations!$G:$I,3,0)+VLOOKUP(AS$14&amp;"-sexo-"&amp;$F155,Equations!$G:$I,3,0)*$U155+VLOOKUP(AS$14&amp;"-edad-"&amp;$F155,Equations!$G:$I,3,0)*$V155+VLOOKUP(AS$14&amp;"-est-"&amp;$F155,Equations!$G:$I,3,0)*(1/$W155)+VLOOKUP(AS$14&amp;"-imc-"&amp;$F155,Equations!$G:$I,3,0)*(1/$Q155)))</f>
        <v/>
      </c>
      <c r="AT155" s="10" t="str">
        <f>IF($AA155="","",IF(OR($V155&lt;2.7,$V155&gt;90),"Age OOR",AS155-1.6449*VLOOKUP(AS$14&amp;"-rse-"&amp;$F155,Equations!$G:$I,3,0)))</f>
        <v/>
      </c>
      <c r="AU155" s="10" t="str">
        <f>IF($AA155="","",IF(OR($V155&lt;2.7,$V155&gt;90),"Age OOR",AS155+1.6449*VLOOKUP(AS$14&amp;"-rse-"&amp;$F155,Equations!$G:$I,3,0)))</f>
        <v/>
      </c>
      <c r="AV155" s="10" t="str">
        <f t="shared" si="64"/>
        <v/>
      </c>
      <c r="AW155" s="10" t="str">
        <f>IF($AA155="","",IF(OR($V155&lt;2.7,$V155&gt;90),"Age OOR",($AA155-AS155)/VLOOKUP(AS$14&amp;"-rse-"&amp;$F155,Equations!$G:$I,3,0)))</f>
        <v/>
      </c>
      <c r="AX155" s="10" t="str">
        <f>IF($AB155="","",IF(OR($V155&lt;2.7,$V155&gt;90),"Age OOR",VLOOKUP(AX$14&amp;"-int-"&amp;$G155,Equations!$G:$I,3,0)+VLOOKUP(AX$14&amp;"-sexo-"&amp;$G155,Equations!$G:$I,3,0)*$U155+VLOOKUP(AX$14&amp;"-edad-"&amp;$G155,Equations!$G:$I,3,0)*$V155+VLOOKUP(AX$14&amp;"-est-"&amp;$G155,Equations!$G:$I,3,0)*(1/$W155)+VLOOKUP(AX$14&amp;"-imc-"&amp;$G155,Equations!$G:$I,3,0)*(1/$Q155)))</f>
        <v/>
      </c>
      <c r="AY155" s="10" t="str">
        <f>IF($AB155="","",IF(OR($V155&lt;2.7,$V155&gt;90),"Age OOR",AX155-1.6449*VLOOKUP(AX$14&amp;"-rse-"&amp;$G155,Equations!$G:$I,3,0)))</f>
        <v/>
      </c>
      <c r="AZ155" s="10" t="str">
        <f>IF($AB155="","",IF(OR($V155&lt;2.7,$V155&gt;90),"Age OOR",AX155+1.6449*VLOOKUP(AX$14&amp;"-rse-"&amp;$G155,Equations!$G:$I,3,0)))</f>
        <v/>
      </c>
      <c r="BA155" s="10" t="str">
        <f t="shared" si="65"/>
        <v/>
      </c>
      <c r="BB155" s="10" t="str">
        <f>IF($AB155="","",IF(OR($V155&lt;2.7,$V155&gt;90),"Age OOR",($AB155-AX155)/VLOOKUP(AX$14&amp;"-rse-"&amp;$G155,Equations!$G:$I,3,0)))</f>
        <v/>
      </c>
      <c r="BC155" s="10" t="str">
        <f>IF($AC155="","",IF(OR($V155&lt;2.7,$V155&gt;90),"Age OOR",VLOOKUP(BC$14&amp;"-int-"&amp;$H155,Equations!$G:$I,3,0)+VLOOKUP(BC$14&amp;"-sexo-"&amp;$H155,Equations!$G:$I,3,0)*$U155+VLOOKUP(BC$14&amp;"-edad-"&amp;$H155,Equations!$G:$I,3,0)*$V155+VLOOKUP(BC$14&amp;"-est-"&amp;$H155,Equations!$G:$I,3,0)*(1/$W155)+VLOOKUP(BC$14&amp;"-imc-"&amp;$H155,Equations!$G:$I,3,0)*(1/$Q155)))</f>
        <v/>
      </c>
      <c r="BD155" s="10" t="str">
        <f>IF($AC155="","",IF(OR($V155&lt;2.7,$V155&gt;90),"Age OOR",BC155-1.6449*VLOOKUP(BC$14&amp;"-rse-"&amp;$H155,Equations!$G:$I,3,0)))</f>
        <v/>
      </c>
      <c r="BE155" s="10" t="str">
        <f>IF($AC155="","",IF(OR($V155&lt;2.7,$V155&gt;90),"Age OOR",BC155+1.6449*VLOOKUP(BC$14&amp;"-rse-"&amp;$H155,Equations!$G:$I,3,0)))</f>
        <v/>
      </c>
      <c r="BF155" s="10" t="str">
        <f t="shared" si="66"/>
        <v/>
      </c>
      <c r="BG155" s="10" t="str">
        <f>IF($AC155="","",IF(OR($V155&lt;2.7,$V155&gt;90),"Age OOR",($AC155-BC155)/VLOOKUP(BC$14&amp;"-rse-"&amp;$H155,Equations!$G:$I,3,0)))</f>
        <v/>
      </c>
      <c r="BH155" s="10" t="str">
        <f>IF($AD155="","",IF(OR($V155&lt;2.7,$V155&gt;90),"Age OOR",VLOOKUP(BH$14&amp;"-int-"&amp;$I155,Equations!$G:$I,3,0)+VLOOKUP(BH$14&amp;"-sexo-"&amp;$I155,Equations!$G:$I,3,0)*$U155+VLOOKUP(BH$14&amp;"-edad-"&amp;$I155,Equations!$G:$I,3,0)*$V155+VLOOKUP(BH$14&amp;"-est-"&amp;$I155,Equations!$G:$I,3,0)*(1/$W155)+VLOOKUP(BH$14&amp;"-imc-"&amp;$I155,Equations!$G:$I,3,0)*(1/$Q155)))</f>
        <v/>
      </c>
      <c r="BI155" s="10" t="str">
        <f>IF($AD155="","",IF(OR($V155&lt;2.7,$V155&gt;90),"Age OOR",BH155-1.6449*VLOOKUP(BH$14&amp;"-rse-"&amp;$I155,Equations!$G:$I,3,0)))</f>
        <v/>
      </c>
      <c r="BJ155" s="10" t="str">
        <f>IF($AD155="","",IF(OR($V155&lt;2.7,$V155&gt;90),"Age OOR",BH155+1.6449*VLOOKUP(BH$14&amp;"-rse-"&amp;$I155,Equations!$G:$I,3,0)))</f>
        <v/>
      </c>
      <c r="BK155" s="10" t="str">
        <f t="shared" si="67"/>
        <v/>
      </c>
      <c r="BL155" s="10" t="str">
        <f>IF($AD155="","",IF(OR($V155&lt;2.7,$V155&gt;90),"Age OOR",($AD155-BH155)/VLOOKUP(BH$14&amp;"-rse-"&amp;$I155,Equations!$G:$I,3,0)))</f>
        <v/>
      </c>
      <c r="BM155" s="10" t="str">
        <f>IF($AE155="","",IF(OR($V155&lt;2.7,$V155&gt;90),"Age OOR",VLOOKUP(BM$14&amp;"-int-"&amp;$J155,Equations!$G:$I,3,0)+VLOOKUP(BM$14&amp;"-sexo-"&amp;$J155,Equations!$G:$I,3,0)*$U155+VLOOKUP(BM$14&amp;"-edad-"&amp;$J155,Equations!$G:$I,3,0)*$V155+VLOOKUP(BM$14&amp;"-est-"&amp;$J155,Equations!$G:$I,3,0)*(1/$W155)+VLOOKUP(BM$14&amp;"-imc-"&amp;$J155,Equations!$G:$I,3,0)*(1/$Q155)))</f>
        <v/>
      </c>
      <c r="BN155" s="10" t="str">
        <f>IF($AE155="","",IF(OR($V155&lt;2.7,$V155&gt;90),"Age OOR",BM155-1.6449*VLOOKUP(BM$14&amp;"-rse-"&amp;$J155,Equations!$G:$I,3,0)))</f>
        <v/>
      </c>
      <c r="BO155" s="10" t="str">
        <f>IF($AE155="","",IF(OR($V155&lt;2.7,$V155&gt;90),"Age OOR",BM155+1.6449*VLOOKUP(BM$14&amp;"-rse-"&amp;$J155,Equations!$G:$I,3,0)))</f>
        <v/>
      </c>
      <c r="BP155" s="10" t="str">
        <f t="shared" si="68"/>
        <v/>
      </c>
      <c r="BQ155" s="10" t="str">
        <f>IF($AE155="","",IF(OR($V155&lt;2.7,$V155&gt;90),"Age OOR",($AE155-BM155)/VLOOKUP(BM$14&amp;"-rse-"&amp;$J155,Equations!$G:$I,3,0)))</f>
        <v/>
      </c>
      <c r="BR155" s="10" t="str">
        <f>IF($AF155="","",IF(OR($V155&lt;2.7,$V155&gt;90),"Age OOR",VLOOKUP(BR$14&amp;"-int-"&amp;$K155,Equations!$G:$I,3,0)+VLOOKUP(BR$14&amp;"-sexo-"&amp;$K155,Equations!$G:$I,3,0)*$U155+VLOOKUP(BR$14&amp;"-edad-"&amp;$K155,Equations!$G:$I,3,0)*$V155+VLOOKUP(BR$14&amp;"-est-"&amp;$K155,Equations!$G:$I,3,0)*(1/$W155)+VLOOKUP(BR$14&amp;"-imc-"&amp;$K155,Equations!$G:$I,3,0)*(1/$Q155)))</f>
        <v/>
      </c>
      <c r="BS155" s="10" t="str">
        <f>IF($AF155="","",IF(OR($V155&lt;2.7,$V155&gt;90),"Age OOR",BR155-1.6449*VLOOKUP(BR$14&amp;"-rse-"&amp;$K155,Equations!$G:$I,3,0)))</f>
        <v/>
      </c>
      <c r="BT155" s="10" t="str">
        <f>IF($AF155="","",IF(OR($V155&lt;2.7,$V155&gt;90),"Age OOR",BR155+1.6449*VLOOKUP(BR$14&amp;"-rse-"&amp;$K155,Equations!$G:$I,3,0)))</f>
        <v/>
      </c>
      <c r="BU155" s="10" t="str">
        <f t="shared" si="69"/>
        <v/>
      </c>
      <c r="BV155" s="10" t="str">
        <f>IF($AF155="","",IF(OR($V155&lt;2.7,$V155&gt;90),"Age OOR",($AF155-BR155)/VLOOKUP(BR$14&amp;"-rse-"&amp;$K155,Equations!$G:$I,3,0)))</f>
        <v/>
      </c>
      <c r="BW155" s="10" t="str">
        <f>IF($AG155="","",IF(OR($V155&lt;2.7,$V155&gt;90),"Age OOR",VLOOKUP(BW$14&amp;"-int-"&amp;$L155,Equations!$G:$I,3,0)+VLOOKUP(BW$14&amp;"-sexo-"&amp;$L155,Equations!$G:$I,3,0)*$U155+VLOOKUP(BW$14&amp;"-edad-"&amp;$L155,Equations!$G:$I,3,0)*$V155+VLOOKUP(BW$14&amp;"-est-"&amp;$L155,Equations!$G:$I,3,0)*(1/$W155)+VLOOKUP(BW$14&amp;"-imc-"&amp;$L155,Equations!$G:$I,3,0)*(1/$Q155)))</f>
        <v/>
      </c>
      <c r="BX155" s="10" t="str">
        <f>IF($AG155="","",IF(OR($V155&lt;2.7,$V155&gt;90),"Age OOR",BW155-1.6449*VLOOKUP(BW$14&amp;"-rse-"&amp;$L155,Equations!$G:$I,3,0)))</f>
        <v/>
      </c>
      <c r="BY155" s="10" t="str">
        <f>IF($AG155="","",IF(OR($V155&lt;2.7,$V155&gt;90),"Age OOR",BW155+1.6449*VLOOKUP(BW$14&amp;"-rse-"&amp;$L155,Equations!$G:$I,3,0)))</f>
        <v/>
      </c>
      <c r="BZ155" s="10" t="str">
        <f t="shared" si="70"/>
        <v/>
      </c>
      <c r="CA155" s="10" t="str">
        <f>IF($AG155="","",IF(OR($V155&lt;2.7,$V155&gt;90),"Age OOR",($AG155-BW155)/VLOOKUP(BW$14&amp;"-rse-"&amp;$L155,Equations!$G:$I,3,0)))</f>
        <v/>
      </c>
      <c r="CB155" s="10" t="str">
        <f>IF($AH155="","",IF(OR($V155&lt;2.7,$V155&gt;90),"Age OOR",VLOOKUP(CB$14&amp;"-int-"&amp;$M155,Equations!$G:$I,3,0)+VLOOKUP(CB$14&amp;"-sexo-"&amp;$M155,Equations!$G:$I,3,0)*$U155+VLOOKUP(CB$14&amp;"-edad-"&amp;$M155,Equations!$G:$I,3,0)*$V155+VLOOKUP(CB$14&amp;"-est-"&amp;$M155,Equations!$G:$I,3,0)*(1/$W155)+VLOOKUP(CB$14&amp;"-imc-"&amp;$M155,Equations!$G:$I,3,0)*(1/$Q155)))</f>
        <v/>
      </c>
      <c r="CC155" s="10" t="str">
        <f>IF($AH155="","",IF(OR($V155&lt;2.7,$V155&gt;90),"Age OOR",CB155-1.6449*VLOOKUP(CB$14&amp;"-rse-"&amp;$M155,Equations!$G:$I,3,0)))</f>
        <v/>
      </c>
      <c r="CD155" s="10" t="str">
        <f>IF($AH155="","",IF(OR($V155&lt;2.7,$V155&gt;90),"Age OOR",CB155+1.6449*VLOOKUP(CB$14&amp;"-rse-"&amp;$M155,Equations!$G:$I,3,0)))</f>
        <v/>
      </c>
      <c r="CE155" s="10" t="str">
        <f t="shared" si="71"/>
        <v/>
      </c>
      <c r="CF155" s="10" t="str">
        <f>IF($AH155="","",IF(OR($V155&lt;2.7,$V155&gt;90),"Age OOR",($AH155-CB155)/VLOOKUP(CB$14&amp;"-rse-"&amp;$M155,Equations!$G:$I,3,0)))</f>
        <v/>
      </c>
      <c r="CG155" s="10" t="str">
        <f>IF($AI155="","",IF(OR($V155&lt;2.7,$V155&gt;90),"Age OOR",VLOOKUP(CG$14&amp;"-int-"&amp;$N155,Equations!$G:$I,3,0)+VLOOKUP(CG$14&amp;"-sexo-"&amp;$N155,Equations!$G:$I,3,0)*$U155+VLOOKUP(CG$14&amp;"-edad-"&amp;$N155,Equations!$G:$I,3,0)*$V155+VLOOKUP(CG$14&amp;"-est-"&amp;$N155,Equations!$G:$I,3,0)*(1/$W155)+VLOOKUP(CG$14&amp;"-imc-"&amp;$N155,Equations!$G:$I,3,0)*(1/$Q155)))</f>
        <v/>
      </c>
      <c r="CH155" s="10" t="str">
        <f>IF($AI155="","",IF(OR($V155&lt;2.7,$V155&gt;90),"Age OOR",CG155-1.6449*VLOOKUP(CG$14&amp;"-rse-"&amp;$N155,Equations!$G:$I,3,0)))</f>
        <v/>
      </c>
      <c r="CI155" s="10" t="str">
        <f>IF($AI155="","",IF(OR($V155&lt;2.7,$V155&gt;90),"Age OOR",CG155+1.6449*VLOOKUP(CG$14&amp;"-rse-"&amp;$N155,Equations!$G:$I,3,0)))</f>
        <v/>
      </c>
      <c r="CJ155" s="10" t="str">
        <f t="shared" si="72"/>
        <v/>
      </c>
      <c r="CK155" s="10" t="str">
        <f>IF($AI155="","",IF(OR($V155&lt;2.7,$V155&gt;90),"Age OOR",($AI155-CG155)/VLOOKUP(CG$14&amp;"-rse-"&amp;$N155,Equations!$G:$I,3,0)))</f>
        <v/>
      </c>
      <c r="CL155" s="10" t="str">
        <f>IF($AJ155="","",IF(OR($V155&lt;2.7,$V155&gt;90),"Age OOR",VLOOKUP(CL$14&amp;"-int-"&amp;$O155,Equations!$G:$I,3,0)+VLOOKUP(CL$14&amp;"-sexo-"&amp;$O155,Equations!$G:$I,3,0)*$U155+VLOOKUP(CL$14&amp;"-edad-"&amp;$O155,Equations!$G:$I,3,0)*$V155+VLOOKUP(CL$14&amp;"-est-"&amp;$O155,Equations!$G:$I,3,0)*(1/$W155)+VLOOKUP(CL$14&amp;"-imc-"&amp;$O155,Equations!$G:$I,3,0)*(1/$Q155)))</f>
        <v/>
      </c>
      <c r="CM155" s="10" t="str">
        <f>IF($AJ155="","",IF(OR($V155&lt;2.7,$V155&gt;90),"Age OOR",CL155-1.6449*VLOOKUP(CL$14&amp;"-rse-"&amp;$O155,Equations!$G:$I,3,0)))</f>
        <v/>
      </c>
      <c r="CN155" s="10" t="str">
        <f>IF($AJ155="","",IF(OR($V155&lt;2.7,$V155&gt;90),"Age OOR",CL155+1.6449*VLOOKUP(CL$14&amp;"-rse-"&amp;$O155,Equations!$G:$I,3,0)))</f>
        <v/>
      </c>
      <c r="CO155" s="10" t="str">
        <f t="shared" si="73"/>
        <v/>
      </c>
      <c r="CP155" s="10" t="str">
        <f>IF($AJ155="","",IF(OR($V155&lt;2.7,$V155&gt;90),"Age OOR",($AJ155-CL155)/VLOOKUP(CL$14&amp;"-rse-"&amp;$O155,Equations!$G:$I,3,0)))</f>
        <v/>
      </c>
      <c r="CQ155" s="10" t="str">
        <f>IF($AK155="","",IF(OR($V155&lt;2.7,$V155&gt;90),"Age OOR",EXP(VLOOKUP(CQ$14&amp;"-int-"&amp;$P155,Equations!$G:$I,3,0)+VLOOKUP(CQ$14&amp;"-sexo-"&amp;$P155,Equations!$G:$I,3,0)*$U155+VLOOKUP(CQ$14&amp;"-edad-"&amp;$P155,Equations!$G:$I,3,0)*$V155+VLOOKUP(CQ$14&amp;"-est-"&amp;$P155,Equations!$G:$I,3,0)*(1/$W155)+VLOOKUP(CQ$14&amp;"-imc-"&amp;$P155,Equations!$G:$I,3,0)*(1/$Q155))))</f>
        <v/>
      </c>
      <c r="CR155" s="10" t="str">
        <f>IF($AK155="","",IF(OR($V155&lt;2.7,$V155&gt;90),"Age OOR",EXP(LN(CQ155)-1.6449*VLOOKUP(CQ$14&amp;"-rse-"&amp;$P155,Equations!$G:$I,3,0))))</f>
        <v/>
      </c>
      <c r="CS155" s="10" t="str">
        <f>IF($AK155="","",IF(OR($V155&lt;2.7,$V155&gt;90),"Age OOR",EXP(LN(CQ155)+1.6449*VLOOKUP(CQ$14&amp;"-rse-"&amp;$P155,Equations!$G:$I,3,0))))</f>
        <v/>
      </c>
      <c r="CT155" s="10" t="str">
        <f t="shared" si="74"/>
        <v/>
      </c>
      <c r="CU155" s="10" t="str">
        <f>IF($AK155="","",IF(OR($V155&lt;2.7,$V155&gt;90),"Age OOR",(LN($AK155)-LN(CQ155))/VLOOKUP(CQ$14&amp;"-rse-"&amp;$P155,Equations!$G:$I,3,0)))</f>
        <v/>
      </c>
      <c r="CV155" s="47"/>
    </row>
    <row r="156" spans="5:100" x14ac:dyDescent="0.2">
      <c r="E156" s="23" t="str">
        <f t="shared" si="50"/>
        <v>Age out of range</v>
      </c>
      <c r="F156" s="23" t="str">
        <f t="shared" si="51"/>
        <v>Age out of range</v>
      </c>
      <c r="G156" s="23" t="str">
        <f t="shared" si="52"/>
        <v>Age out of range</v>
      </c>
      <c r="H156" s="23" t="str">
        <f t="shared" si="53"/>
        <v>Age out of range</v>
      </c>
      <c r="I156" s="23" t="str">
        <f t="shared" si="54"/>
        <v>Age out of range</v>
      </c>
      <c r="J156" s="23" t="str">
        <f t="shared" si="55"/>
        <v>Age out of range</v>
      </c>
      <c r="K156" s="23" t="str">
        <f t="shared" si="56"/>
        <v>Age out of range</v>
      </c>
      <c r="L156" s="23" t="str">
        <f t="shared" si="57"/>
        <v>Age out of range</v>
      </c>
      <c r="M156" s="23" t="str">
        <f t="shared" si="58"/>
        <v>Age out of range</v>
      </c>
      <c r="N156" s="23" t="str">
        <f t="shared" si="59"/>
        <v>Age out of range</v>
      </c>
      <c r="O156" s="23" t="str">
        <f t="shared" si="60"/>
        <v>Age out of range</v>
      </c>
      <c r="P156" s="23" t="str">
        <f t="shared" si="61"/>
        <v>Age out of range</v>
      </c>
      <c r="Q156" s="23" t="e">
        <f t="shared" si="62"/>
        <v>#DIV/0!</v>
      </c>
      <c r="R156" s="17"/>
      <c r="S156" s="23">
        <v>140</v>
      </c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7"/>
      <c r="AM156" s="47"/>
      <c r="AN156" s="10" t="str">
        <f>IF($Z156="","",IF(OR($V156&lt;2.7,$V156&gt;90),"Age OOR",VLOOKUP(AN$14&amp;"-int-"&amp;$E156,Equations!$G:$I,3,0)+VLOOKUP(AN$14&amp;"-sexo-"&amp;$E156,Equations!$G:$I,3,0)*$U156+VLOOKUP(AN$14&amp;"-edad-"&amp;$E156,Equations!$G:$I,3,0)*$V156+VLOOKUP(AN$14&amp;"-est-"&amp;$E156,Equations!$G:$I,3,0)*(1/$W156)+VLOOKUP(AN$14&amp;"-imc-"&amp;$E156,Equations!$G:$I,3,0)*(1/$Q156)))</f>
        <v/>
      </c>
      <c r="AO156" s="10" t="str">
        <f>IF($Z156="","",IF(OR($V156&lt;2.7,$V156&gt;90),"Age OOR",AN156-1.6449*VLOOKUP(AN$14&amp;"-rse-"&amp;$E156,Equations!$G:$I,3,0)))</f>
        <v/>
      </c>
      <c r="AP156" s="10" t="str">
        <f>IF($Z156="","",IF(OR($V156&lt;2.7,$V156&gt;90),"Age OOR",AN156+1.6449*VLOOKUP(AN$14&amp;"-rse-"&amp;$E156,Equations!$G:$I,3,0)))</f>
        <v/>
      </c>
      <c r="AQ156" s="10" t="str">
        <f t="shared" si="63"/>
        <v/>
      </c>
      <c r="AR156" s="10" t="str">
        <f>IF($Z156="","",IF(OR($V156&lt;2.7,$V156&gt;90),"Age OOR",($Z156-AN156)/VLOOKUP(AN$14&amp;"-rse-"&amp;$E156,Equations!$G:$I,3,0)))</f>
        <v/>
      </c>
      <c r="AS156" s="10" t="str">
        <f>IF($AA156="","",IF(OR($V156&lt;2.7,$V156&gt;90),"Age OOR",VLOOKUP(AS$14&amp;"-int-"&amp;$F156,Equations!$G:$I,3,0)+VLOOKUP(AS$14&amp;"-sexo-"&amp;$F156,Equations!$G:$I,3,0)*$U156+VLOOKUP(AS$14&amp;"-edad-"&amp;$F156,Equations!$G:$I,3,0)*$V156+VLOOKUP(AS$14&amp;"-est-"&amp;$F156,Equations!$G:$I,3,0)*(1/$W156)+VLOOKUP(AS$14&amp;"-imc-"&amp;$F156,Equations!$G:$I,3,0)*(1/$Q156)))</f>
        <v/>
      </c>
      <c r="AT156" s="10" t="str">
        <f>IF($AA156="","",IF(OR($V156&lt;2.7,$V156&gt;90),"Age OOR",AS156-1.6449*VLOOKUP(AS$14&amp;"-rse-"&amp;$F156,Equations!$G:$I,3,0)))</f>
        <v/>
      </c>
      <c r="AU156" s="10" t="str">
        <f>IF($AA156="","",IF(OR($V156&lt;2.7,$V156&gt;90),"Age OOR",AS156+1.6449*VLOOKUP(AS$14&amp;"-rse-"&amp;$F156,Equations!$G:$I,3,0)))</f>
        <v/>
      </c>
      <c r="AV156" s="10" t="str">
        <f t="shared" si="64"/>
        <v/>
      </c>
      <c r="AW156" s="10" t="str">
        <f>IF($AA156="","",IF(OR($V156&lt;2.7,$V156&gt;90),"Age OOR",($AA156-AS156)/VLOOKUP(AS$14&amp;"-rse-"&amp;$F156,Equations!$G:$I,3,0)))</f>
        <v/>
      </c>
      <c r="AX156" s="10" t="str">
        <f>IF($AB156="","",IF(OR($V156&lt;2.7,$V156&gt;90),"Age OOR",VLOOKUP(AX$14&amp;"-int-"&amp;$G156,Equations!$G:$I,3,0)+VLOOKUP(AX$14&amp;"-sexo-"&amp;$G156,Equations!$G:$I,3,0)*$U156+VLOOKUP(AX$14&amp;"-edad-"&amp;$G156,Equations!$G:$I,3,0)*$V156+VLOOKUP(AX$14&amp;"-est-"&amp;$G156,Equations!$G:$I,3,0)*(1/$W156)+VLOOKUP(AX$14&amp;"-imc-"&amp;$G156,Equations!$G:$I,3,0)*(1/$Q156)))</f>
        <v/>
      </c>
      <c r="AY156" s="10" t="str">
        <f>IF($AB156="","",IF(OR($V156&lt;2.7,$V156&gt;90),"Age OOR",AX156-1.6449*VLOOKUP(AX$14&amp;"-rse-"&amp;$G156,Equations!$G:$I,3,0)))</f>
        <v/>
      </c>
      <c r="AZ156" s="10" t="str">
        <f>IF($AB156="","",IF(OR($V156&lt;2.7,$V156&gt;90),"Age OOR",AX156+1.6449*VLOOKUP(AX$14&amp;"-rse-"&amp;$G156,Equations!$G:$I,3,0)))</f>
        <v/>
      </c>
      <c r="BA156" s="10" t="str">
        <f t="shared" si="65"/>
        <v/>
      </c>
      <c r="BB156" s="10" t="str">
        <f>IF($AB156="","",IF(OR($V156&lt;2.7,$V156&gt;90),"Age OOR",($AB156-AX156)/VLOOKUP(AX$14&amp;"-rse-"&amp;$G156,Equations!$G:$I,3,0)))</f>
        <v/>
      </c>
      <c r="BC156" s="10" t="str">
        <f>IF($AC156="","",IF(OR($V156&lt;2.7,$V156&gt;90),"Age OOR",VLOOKUP(BC$14&amp;"-int-"&amp;$H156,Equations!$G:$I,3,0)+VLOOKUP(BC$14&amp;"-sexo-"&amp;$H156,Equations!$G:$I,3,0)*$U156+VLOOKUP(BC$14&amp;"-edad-"&amp;$H156,Equations!$G:$I,3,0)*$V156+VLOOKUP(BC$14&amp;"-est-"&amp;$H156,Equations!$G:$I,3,0)*(1/$W156)+VLOOKUP(BC$14&amp;"-imc-"&amp;$H156,Equations!$G:$I,3,0)*(1/$Q156)))</f>
        <v/>
      </c>
      <c r="BD156" s="10" t="str">
        <f>IF($AC156="","",IF(OR($V156&lt;2.7,$V156&gt;90),"Age OOR",BC156-1.6449*VLOOKUP(BC$14&amp;"-rse-"&amp;$H156,Equations!$G:$I,3,0)))</f>
        <v/>
      </c>
      <c r="BE156" s="10" t="str">
        <f>IF($AC156="","",IF(OR($V156&lt;2.7,$V156&gt;90),"Age OOR",BC156+1.6449*VLOOKUP(BC$14&amp;"-rse-"&amp;$H156,Equations!$G:$I,3,0)))</f>
        <v/>
      </c>
      <c r="BF156" s="10" t="str">
        <f t="shared" si="66"/>
        <v/>
      </c>
      <c r="BG156" s="10" t="str">
        <f>IF($AC156="","",IF(OR($V156&lt;2.7,$V156&gt;90),"Age OOR",($AC156-BC156)/VLOOKUP(BC$14&amp;"-rse-"&amp;$H156,Equations!$G:$I,3,0)))</f>
        <v/>
      </c>
      <c r="BH156" s="10" t="str">
        <f>IF($AD156="","",IF(OR($V156&lt;2.7,$V156&gt;90),"Age OOR",VLOOKUP(BH$14&amp;"-int-"&amp;$I156,Equations!$G:$I,3,0)+VLOOKUP(BH$14&amp;"-sexo-"&amp;$I156,Equations!$G:$I,3,0)*$U156+VLOOKUP(BH$14&amp;"-edad-"&amp;$I156,Equations!$G:$I,3,0)*$V156+VLOOKUP(BH$14&amp;"-est-"&amp;$I156,Equations!$G:$I,3,0)*(1/$W156)+VLOOKUP(BH$14&amp;"-imc-"&amp;$I156,Equations!$G:$I,3,0)*(1/$Q156)))</f>
        <v/>
      </c>
      <c r="BI156" s="10" t="str">
        <f>IF($AD156="","",IF(OR($V156&lt;2.7,$V156&gt;90),"Age OOR",BH156-1.6449*VLOOKUP(BH$14&amp;"-rse-"&amp;$I156,Equations!$G:$I,3,0)))</f>
        <v/>
      </c>
      <c r="BJ156" s="10" t="str">
        <f>IF($AD156="","",IF(OR($V156&lt;2.7,$V156&gt;90),"Age OOR",BH156+1.6449*VLOOKUP(BH$14&amp;"-rse-"&amp;$I156,Equations!$G:$I,3,0)))</f>
        <v/>
      </c>
      <c r="BK156" s="10" t="str">
        <f t="shared" si="67"/>
        <v/>
      </c>
      <c r="BL156" s="10" t="str">
        <f>IF($AD156="","",IF(OR($V156&lt;2.7,$V156&gt;90),"Age OOR",($AD156-BH156)/VLOOKUP(BH$14&amp;"-rse-"&amp;$I156,Equations!$G:$I,3,0)))</f>
        <v/>
      </c>
      <c r="BM156" s="10" t="str">
        <f>IF($AE156="","",IF(OR($V156&lt;2.7,$V156&gt;90),"Age OOR",VLOOKUP(BM$14&amp;"-int-"&amp;$J156,Equations!$G:$I,3,0)+VLOOKUP(BM$14&amp;"-sexo-"&amp;$J156,Equations!$G:$I,3,0)*$U156+VLOOKUP(BM$14&amp;"-edad-"&amp;$J156,Equations!$G:$I,3,0)*$V156+VLOOKUP(BM$14&amp;"-est-"&amp;$J156,Equations!$G:$I,3,0)*(1/$W156)+VLOOKUP(BM$14&amp;"-imc-"&amp;$J156,Equations!$G:$I,3,0)*(1/$Q156)))</f>
        <v/>
      </c>
      <c r="BN156" s="10" t="str">
        <f>IF($AE156="","",IF(OR($V156&lt;2.7,$V156&gt;90),"Age OOR",BM156-1.6449*VLOOKUP(BM$14&amp;"-rse-"&amp;$J156,Equations!$G:$I,3,0)))</f>
        <v/>
      </c>
      <c r="BO156" s="10" t="str">
        <f>IF($AE156="","",IF(OR($V156&lt;2.7,$V156&gt;90),"Age OOR",BM156+1.6449*VLOOKUP(BM$14&amp;"-rse-"&amp;$J156,Equations!$G:$I,3,0)))</f>
        <v/>
      </c>
      <c r="BP156" s="10" t="str">
        <f t="shared" si="68"/>
        <v/>
      </c>
      <c r="BQ156" s="10" t="str">
        <f>IF($AE156="","",IF(OR($V156&lt;2.7,$V156&gt;90),"Age OOR",($AE156-BM156)/VLOOKUP(BM$14&amp;"-rse-"&amp;$J156,Equations!$G:$I,3,0)))</f>
        <v/>
      </c>
      <c r="BR156" s="10" t="str">
        <f>IF($AF156="","",IF(OR($V156&lt;2.7,$V156&gt;90),"Age OOR",VLOOKUP(BR$14&amp;"-int-"&amp;$K156,Equations!$G:$I,3,0)+VLOOKUP(BR$14&amp;"-sexo-"&amp;$K156,Equations!$G:$I,3,0)*$U156+VLOOKUP(BR$14&amp;"-edad-"&amp;$K156,Equations!$G:$I,3,0)*$V156+VLOOKUP(BR$14&amp;"-est-"&amp;$K156,Equations!$G:$I,3,0)*(1/$W156)+VLOOKUP(BR$14&amp;"-imc-"&amp;$K156,Equations!$G:$I,3,0)*(1/$Q156)))</f>
        <v/>
      </c>
      <c r="BS156" s="10" t="str">
        <f>IF($AF156="","",IF(OR($V156&lt;2.7,$V156&gt;90),"Age OOR",BR156-1.6449*VLOOKUP(BR$14&amp;"-rse-"&amp;$K156,Equations!$G:$I,3,0)))</f>
        <v/>
      </c>
      <c r="BT156" s="10" t="str">
        <f>IF($AF156="","",IF(OR($V156&lt;2.7,$V156&gt;90),"Age OOR",BR156+1.6449*VLOOKUP(BR$14&amp;"-rse-"&amp;$K156,Equations!$G:$I,3,0)))</f>
        <v/>
      </c>
      <c r="BU156" s="10" t="str">
        <f t="shared" si="69"/>
        <v/>
      </c>
      <c r="BV156" s="10" t="str">
        <f>IF($AF156="","",IF(OR($V156&lt;2.7,$V156&gt;90),"Age OOR",($AF156-BR156)/VLOOKUP(BR$14&amp;"-rse-"&amp;$K156,Equations!$G:$I,3,0)))</f>
        <v/>
      </c>
      <c r="BW156" s="10" t="str">
        <f>IF($AG156="","",IF(OR($V156&lt;2.7,$V156&gt;90),"Age OOR",VLOOKUP(BW$14&amp;"-int-"&amp;$L156,Equations!$G:$I,3,0)+VLOOKUP(BW$14&amp;"-sexo-"&amp;$L156,Equations!$G:$I,3,0)*$U156+VLOOKUP(BW$14&amp;"-edad-"&amp;$L156,Equations!$G:$I,3,0)*$V156+VLOOKUP(BW$14&amp;"-est-"&amp;$L156,Equations!$G:$I,3,0)*(1/$W156)+VLOOKUP(BW$14&amp;"-imc-"&amp;$L156,Equations!$G:$I,3,0)*(1/$Q156)))</f>
        <v/>
      </c>
      <c r="BX156" s="10" t="str">
        <f>IF($AG156="","",IF(OR($V156&lt;2.7,$V156&gt;90),"Age OOR",BW156-1.6449*VLOOKUP(BW$14&amp;"-rse-"&amp;$L156,Equations!$G:$I,3,0)))</f>
        <v/>
      </c>
      <c r="BY156" s="10" t="str">
        <f>IF($AG156="","",IF(OR($V156&lt;2.7,$V156&gt;90),"Age OOR",BW156+1.6449*VLOOKUP(BW$14&amp;"-rse-"&amp;$L156,Equations!$G:$I,3,0)))</f>
        <v/>
      </c>
      <c r="BZ156" s="10" t="str">
        <f t="shared" si="70"/>
        <v/>
      </c>
      <c r="CA156" s="10" t="str">
        <f>IF($AG156="","",IF(OR($V156&lt;2.7,$V156&gt;90),"Age OOR",($AG156-BW156)/VLOOKUP(BW$14&amp;"-rse-"&amp;$L156,Equations!$G:$I,3,0)))</f>
        <v/>
      </c>
      <c r="CB156" s="10" t="str">
        <f>IF($AH156="","",IF(OR($V156&lt;2.7,$V156&gt;90),"Age OOR",VLOOKUP(CB$14&amp;"-int-"&amp;$M156,Equations!$G:$I,3,0)+VLOOKUP(CB$14&amp;"-sexo-"&amp;$M156,Equations!$G:$I,3,0)*$U156+VLOOKUP(CB$14&amp;"-edad-"&amp;$M156,Equations!$G:$I,3,0)*$V156+VLOOKUP(CB$14&amp;"-est-"&amp;$M156,Equations!$G:$I,3,0)*(1/$W156)+VLOOKUP(CB$14&amp;"-imc-"&amp;$M156,Equations!$G:$I,3,0)*(1/$Q156)))</f>
        <v/>
      </c>
      <c r="CC156" s="10" t="str">
        <f>IF($AH156="","",IF(OR($V156&lt;2.7,$V156&gt;90),"Age OOR",CB156-1.6449*VLOOKUP(CB$14&amp;"-rse-"&amp;$M156,Equations!$G:$I,3,0)))</f>
        <v/>
      </c>
      <c r="CD156" s="10" t="str">
        <f>IF($AH156="","",IF(OR($V156&lt;2.7,$V156&gt;90),"Age OOR",CB156+1.6449*VLOOKUP(CB$14&amp;"-rse-"&amp;$M156,Equations!$G:$I,3,0)))</f>
        <v/>
      </c>
      <c r="CE156" s="10" t="str">
        <f t="shared" si="71"/>
        <v/>
      </c>
      <c r="CF156" s="10" t="str">
        <f>IF($AH156="","",IF(OR($V156&lt;2.7,$V156&gt;90),"Age OOR",($AH156-CB156)/VLOOKUP(CB$14&amp;"-rse-"&amp;$M156,Equations!$G:$I,3,0)))</f>
        <v/>
      </c>
      <c r="CG156" s="10" t="str">
        <f>IF($AI156="","",IF(OR($V156&lt;2.7,$V156&gt;90),"Age OOR",VLOOKUP(CG$14&amp;"-int-"&amp;$N156,Equations!$G:$I,3,0)+VLOOKUP(CG$14&amp;"-sexo-"&amp;$N156,Equations!$G:$I,3,0)*$U156+VLOOKUP(CG$14&amp;"-edad-"&amp;$N156,Equations!$G:$I,3,0)*$V156+VLOOKUP(CG$14&amp;"-est-"&amp;$N156,Equations!$G:$I,3,0)*(1/$W156)+VLOOKUP(CG$14&amp;"-imc-"&amp;$N156,Equations!$G:$I,3,0)*(1/$Q156)))</f>
        <v/>
      </c>
      <c r="CH156" s="10" t="str">
        <f>IF($AI156="","",IF(OR($V156&lt;2.7,$V156&gt;90),"Age OOR",CG156-1.6449*VLOOKUP(CG$14&amp;"-rse-"&amp;$N156,Equations!$G:$I,3,0)))</f>
        <v/>
      </c>
      <c r="CI156" s="10" t="str">
        <f>IF($AI156="","",IF(OR($V156&lt;2.7,$V156&gt;90),"Age OOR",CG156+1.6449*VLOOKUP(CG$14&amp;"-rse-"&amp;$N156,Equations!$G:$I,3,0)))</f>
        <v/>
      </c>
      <c r="CJ156" s="10" t="str">
        <f t="shared" si="72"/>
        <v/>
      </c>
      <c r="CK156" s="10" t="str">
        <f>IF($AI156="","",IF(OR($V156&lt;2.7,$V156&gt;90),"Age OOR",($AI156-CG156)/VLOOKUP(CG$14&amp;"-rse-"&amp;$N156,Equations!$G:$I,3,0)))</f>
        <v/>
      </c>
      <c r="CL156" s="10" t="str">
        <f>IF($AJ156="","",IF(OR($V156&lt;2.7,$V156&gt;90),"Age OOR",VLOOKUP(CL$14&amp;"-int-"&amp;$O156,Equations!$G:$I,3,0)+VLOOKUP(CL$14&amp;"-sexo-"&amp;$O156,Equations!$G:$I,3,0)*$U156+VLOOKUP(CL$14&amp;"-edad-"&amp;$O156,Equations!$G:$I,3,0)*$V156+VLOOKUP(CL$14&amp;"-est-"&amp;$O156,Equations!$G:$I,3,0)*(1/$W156)+VLOOKUP(CL$14&amp;"-imc-"&amp;$O156,Equations!$G:$I,3,0)*(1/$Q156)))</f>
        <v/>
      </c>
      <c r="CM156" s="10" t="str">
        <f>IF($AJ156="","",IF(OR($V156&lt;2.7,$V156&gt;90),"Age OOR",CL156-1.6449*VLOOKUP(CL$14&amp;"-rse-"&amp;$O156,Equations!$G:$I,3,0)))</f>
        <v/>
      </c>
      <c r="CN156" s="10" t="str">
        <f>IF($AJ156="","",IF(OR($V156&lt;2.7,$V156&gt;90),"Age OOR",CL156+1.6449*VLOOKUP(CL$14&amp;"-rse-"&amp;$O156,Equations!$G:$I,3,0)))</f>
        <v/>
      </c>
      <c r="CO156" s="10" t="str">
        <f t="shared" si="73"/>
        <v/>
      </c>
      <c r="CP156" s="10" t="str">
        <f>IF($AJ156="","",IF(OR($V156&lt;2.7,$V156&gt;90),"Age OOR",($AJ156-CL156)/VLOOKUP(CL$14&amp;"-rse-"&amp;$O156,Equations!$G:$I,3,0)))</f>
        <v/>
      </c>
      <c r="CQ156" s="10" t="str">
        <f>IF($AK156="","",IF(OR($V156&lt;2.7,$V156&gt;90),"Age OOR",EXP(VLOOKUP(CQ$14&amp;"-int-"&amp;$P156,Equations!$G:$I,3,0)+VLOOKUP(CQ$14&amp;"-sexo-"&amp;$P156,Equations!$G:$I,3,0)*$U156+VLOOKUP(CQ$14&amp;"-edad-"&amp;$P156,Equations!$G:$I,3,0)*$V156+VLOOKUP(CQ$14&amp;"-est-"&amp;$P156,Equations!$G:$I,3,0)*(1/$W156)+VLOOKUP(CQ$14&amp;"-imc-"&amp;$P156,Equations!$G:$I,3,0)*(1/$Q156))))</f>
        <v/>
      </c>
      <c r="CR156" s="10" t="str">
        <f>IF($AK156="","",IF(OR($V156&lt;2.7,$V156&gt;90),"Age OOR",EXP(LN(CQ156)-1.6449*VLOOKUP(CQ$14&amp;"-rse-"&amp;$P156,Equations!$G:$I,3,0))))</f>
        <v/>
      </c>
      <c r="CS156" s="10" t="str">
        <f>IF($AK156="","",IF(OR($V156&lt;2.7,$V156&gt;90),"Age OOR",EXP(LN(CQ156)+1.6449*VLOOKUP(CQ$14&amp;"-rse-"&amp;$P156,Equations!$G:$I,3,0))))</f>
        <v/>
      </c>
      <c r="CT156" s="10" t="str">
        <f t="shared" si="74"/>
        <v/>
      </c>
      <c r="CU156" s="10" t="str">
        <f>IF($AK156="","",IF(OR($V156&lt;2.7,$V156&gt;90),"Age OOR",(LN($AK156)-LN(CQ156))/VLOOKUP(CQ$14&amp;"-rse-"&amp;$P156,Equations!$G:$I,3,0)))</f>
        <v/>
      </c>
      <c r="CV156" s="47"/>
    </row>
    <row r="157" spans="5:100" x14ac:dyDescent="0.2">
      <c r="E157" s="23" t="str">
        <f t="shared" si="50"/>
        <v>Age out of range</v>
      </c>
      <c r="F157" s="23" t="str">
        <f t="shared" si="51"/>
        <v>Age out of range</v>
      </c>
      <c r="G157" s="23" t="str">
        <f t="shared" si="52"/>
        <v>Age out of range</v>
      </c>
      <c r="H157" s="23" t="str">
        <f t="shared" si="53"/>
        <v>Age out of range</v>
      </c>
      <c r="I157" s="23" t="str">
        <f t="shared" si="54"/>
        <v>Age out of range</v>
      </c>
      <c r="J157" s="23" t="str">
        <f t="shared" si="55"/>
        <v>Age out of range</v>
      </c>
      <c r="K157" s="23" t="str">
        <f t="shared" si="56"/>
        <v>Age out of range</v>
      </c>
      <c r="L157" s="23" t="str">
        <f t="shared" si="57"/>
        <v>Age out of range</v>
      </c>
      <c r="M157" s="23" t="str">
        <f t="shared" si="58"/>
        <v>Age out of range</v>
      </c>
      <c r="N157" s="23" t="str">
        <f t="shared" si="59"/>
        <v>Age out of range</v>
      </c>
      <c r="O157" s="23" t="str">
        <f t="shared" si="60"/>
        <v>Age out of range</v>
      </c>
      <c r="P157" s="23" t="str">
        <f t="shared" si="61"/>
        <v>Age out of range</v>
      </c>
      <c r="Q157" s="23" t="e">
        <f t="shared" si="62"/>
        <v>#DIV/0!</v>
      </c>
      <c r="R157" s="17"/>
      <c r="S157" s="23">
        <v>141</v>
      </c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7"/>
      <c r="AM157" s="47"/>
      <c r="AN157" s="10" t="str">
        <f>IF($Z157="","",IF(OR($V157&lt;2.7,$V157&gt;90),"Age OOR",VLOOKUP(AN$14&amp;"-int-"&amp;$E157,Equations!$G:$I,3,0)+VLOOKUP(AN$14&amp;"-sexo-"&amp;$E157,Equations!$G:$I,3,0)*$U157+VLOOKUP(AN$14&amp;"-edad-"&amp;$E157,Equations!$G:$I,3,0)*$V157+VLOOKUP(AN$14&amp;"-est-"&amp;$E157,Equations!$G:$I,3,0)*(1/$W157)+VLOOKUP(AN$14&amp;"-imc-"&amp;$E157,Equations!$G:$I,3,0)*(1/$Q157)))</f>
        <v/>
      </c>
      <c r="AO157" s="10" t="str">
        <f>IF($Z157="","",IF(OR($V157&lt;2.7,$V157&gt;90),"Age OOR",AN157-1.6449*VLOOKUP(AN$14&amp;"-rse-"&amp;$E157,Equations!$G:$I,3,0)))</f>
        <v/>
      </c>
      <c r="AP157" s="10" t="str">
        <f>IF($Z157="","",IF(OR($V157&lt;2.7,$V157&gt;90),"Age OOR",AN157+1.6449*VLOOKUP(AN$14&amp;"-rse-"&amp;$E157,Equations!$G:$I,3,0)))</f>
        <v/>
      </c>
      <c r="AQ157" s="10" t="str">
        <f t="shared" si="63"/>
        <v/>
      </c>
      <c r="AR157" s="10" t="str">
        <f>IF($Z157="","",IF(OR($V157&lt;2.7,$V157&gt;90),"Age OOR",($Z157-AN157)/VLOOKUP(AN$14&amp;"-rse-"&amp;$E157,Equations!$G:$I,3,0)))</f>
        <v/>
      </c>
      <c r="AS157" s="10" t="str">
        <f>IF($AA157="","",IF(OR($V157&lt;2.7,$V157&gt;90),"Age OOR",VLOOKUP(AS$14&amp;"-int-"&amp;$F157,Equations!$G:$I,3,0)+VLOOKUP(AS$14&amp;"-sexo-"&amp;$F157,Equations!$G:$I,3,0)*$U157+VLOOKUP(AS$14&amp;"-edad-"&amp;$F157,Equations!$G:$I,3,0)*$V157+VLOOKUP(AS$14&amp;"-est-"&amp;$F157,Equations!$G:$I,3,0)*(1/$W157)+VLOOKUP(AS$14&amp;"-imc-"&amp;$F157,Equations!$G:$I,3,0)*(1/$Q157)))</f>
        <v/>
      </c>
      <c r="AT157" s="10" t="str">
        <f>IF($AA157="","",IF(OR($V157&lt;2.7,$V157&gt;90),"Age OOR",AS157-1.6449*VLOOKUP(AS$14&amp;"-rse-"&amp;$F157,Equations!$G:$I,3,0)))</f>
        <v/>
      </c>
      <c r="AU157" s="10" t="str">
        <f>IF($AA157="","",IF(OR($V157&lt;2.7,$V157&gt;90),"Age OOR",AS157+1.6449*VLOOKUP(AS$14&amp;"-rse-"&amp;$F157,Equations!$G:$I,3,0)))</f>
        <v/>
      </c>
      <c r="AV157" s="10" t="str">
        <f t="shared" si="64"/>
        <v/>
      </c>
      <c r="AW157" s="10" t="str">
        <f>IF($AA157="","",IF(OR($V157&lt;2.7,$V157&gt;90),"Age OOR",($AA157-AS157)/VLOOKUP(AS$14&amp;"-rse-"&amp;$F157,Equations!$G:$I,3,0)))</f>
        <v/>
      </c>
      <c r="AX157" s="10" t="str">
        <f>IF($AB157="","",IF(OR($V157&lt;2.7,$V157&gt;90),"Age OOR",VLOOKUP(AX$14&amp;"-int-"&amp;$G157,Equations!$G:$I,3,0)+VLOOKUP(AX$14&amp;"-sexo-"&amp;$G157,Equations!$G:$I,3,0)*$U157+VLOOKUP(AX$14&amp;"-edad-"&amp;$G157,Equations!$G:$I,3,0)*$V157+VLOOKUP(AX$14&amp;"-est-"&amp;$G157,Equations!$G:$I,3,0)*(1/$W157)+VLOOKUP(AX$14&amp;"-imc-"&amp;$G157,Equations!$G:$I,3,0)*(1/$Q157)))</f>
        <v/>
      </c>
      <c r="AY157" s="10" t="str">
        <f>IF($AB157="","",IF(OR($V157&lt;2.7,$V157&gt;90),"Age OOR",AX157-1.6449*VLOOKUP(AX$14&amp;"-rse-"&amp;$G157,Equations!$G:$I,3,0)))</f>
        <v/>
      </c>
      <c r="AZ157" s="10" t="str">
        <f>IF($AB157="","",IF(OR($V157&lt;2.7,$V157&gt;90),"Age OOR",AX157+1.6449*VLOOKUP(AX$14&amp;"-rse-"&amp;$G157,Equations!$G:$I,3,0)))</f>
        <v/>
      </c>
      <c r="BA157" s="10" t="str">
        <f t="shared" si="65"/>
        <v/>
      </c>
      <c r="BB157" s="10" t="str">
        <f>IF($AB157="","",IF(OR($V157&lt;2.7,$V157&gt;90),"Age OOR",($AB157-AX157)/VLOOKUP(AX$14&amp;"-rse-"&amp;$G157,Equations!$G:$I,3,0)))</f>
        <v/>
      </c>
      <c r="BC157" s="10" t="str">
        <f>IF($AC157="","",IF(OR($V157&lt;2.7,$V157&gt;90),"Age OOR",VLOOKUP(BC$14&amp;"-int-"&amp;$H157,Equations!$G:$I,3,0)+VLOOKUP(BC$14&amp;"-sexo-"&amp;$H157,Equations!$G:$I,3,0)*$U157+VLOOKUP(BC$14&amp;"-edad-"&amp;$H157,Equations!$G:$I,3,0)*$V157+VLOOKUP(BC$14&amp;"-est-"&amp;$H157,Equations!$G:$I,3,0)*(1/$W157)+VLOOKUP(BC$14&amp;"-imc-"&amp;$H157,Equations!$G:$I,3,0)*(1/$Q157)))</f>
        <v/>
      </c>
      <c r="BD157" s="10" t="str">
        <f>IF($AC157="","",IF(OR($V157&lt;2.7,$V157&gt;90),"Age OOR",BC157-1.6449*VLOOKUP(BC$14&amp;"-rse-"&amp;$H157,Equations!$G:$I,3,0)))</f>
        <v/>
      </c>
      <c r="BE157" s="10" t="str">
        <f>IF($AC157="","",IF(OR($V157&lt;2.7,$V157&gt;90),"Age OOR",BC157+1.6449*VLOOKUP(BC$14&amp;"-rse-"&amp;$H157,Equations!$G:$I,3,0)))</f>
        <v/>
      </c>
      <c r="BF157" s="10" t="str">
        <f t="shared" si="66"/>
        <v/>
      </c>
      <c r="BG157" s="10" t="str">
        <f>IF($AC157="","",IF(OR($V157&lt;2.7,$V157&gt;90),"Age OOR",($AC157-BC157)/VLOOKUP(BC$14&amp;"-rse-"&amp;$H157,Equations!$G:$I,3,0)))</f>
        <v/>
      </c>
      <c r="BH157" s="10" t="str">
        <f>IF($AD157="","",IF(OR($V157&lt;2.7,$V157&gt;90),"Age OOR",VLOOKUP(BH$14&amp;"-int-"&amp;$I157,Equations!$G:$I,3,0)+VLOOKUP(BH$14&amp;"-sexo-"&amp;$I157,Equations!$G:$I,3,0)*$U157+VLOOKUP(BH$14&amp;"-edad-"&amp;$I157,Equations!$G:$I,3,0)*$V157+VLOOKUP(BH$14&amp;"-est-"&amp;$I157,Equations!$G:$I,3,0)*(1/$W157)+VLOOKUP(BH$14&amp;"-imc-"&amp;$I157,Equations!$G:$I,3,0)*(1/$Q157)))</f>
        <v/>
      </c>
      <c r="BI157" s="10" t="str">
        <f>IF($AD157="","",IF(OR($V157&lt;2.7,$V157&gt;90),"Age OOR",BH157-1.6449*VLOOKUP(BH$14&amp;"-rse-"&amp;$I157,Equations!$G:$I,3,0)))</f>
        <v/>
      </c>
      <c r="BJ157" s="10" t="str">
        <f>IF($AD157="","",IF(OR($V157&lt;2.7,$V157&gt;90),"Age OOR",BH157+1.6449*VLOOKUP(BH$14&amp;"-rse-"&amp;$I157,Equations!$G:$I,3,0)))</f>
        <v/>
      </c>
      <c r="BK157" s="10" t="str">
        <f t="shared" si="67"/>
        <v/>
      </c>
      <c r="BL157" s="10" t="str">
        <f>IF($AD157="","",IF(OR($V157&lt;2.7,$V157&gt;90),"Age OOR",($AD157-BH157)/VLOOKUP(BH$14&amp;"-rse-"&amp;$I157,Equations!$G:$I,3,0)))</f>
        <v/>
      </c>
      <c r="BM157" s="10" t="str">
        <f>IF($AE157="","",IF(OR($V157&lt;2.7,$V157&gt;90),"Age OOR",VLOOKUP(BM$14&amp;"-int-"&amp;$J157,Equations!$G:$I,3,0)+VLOOKUP(BM$14&amp;"-sexo-"&amp;$J157,Equations!$G:$I,3,0)*$U157+VLOOKUP(BM$14&amp;"-edad-"&amp;$J157,Equations!$G:$I,3,0)*$V157+VLOOKUP(BM$14&amp;"-est-"&amp;$J157,Equations!$G:$I,3,0)*(1/$W157)+VLOOKUP(BM$14&amp;"-imc-"&amp;$J157,Equations!$G:$I,3,0)*(1/$Q157)))</f>
        <v/>
      </c>
      <c r="BN157" s="10" t="str">
        <f>IF($AE157="","",IF(OR($V157&lt;2.7,$V157&gt;90),"Age OOR",BM157-1.6449*VLOOKUP(BM$14&amp;"-rse-"&amp;$J157,Equations!$G:$I,3,0)))</f>
        <v/>
      </c>
      <c r="BO157" s="10" t="str">
        <f>IF($AE157="","",IF(OR($V157&lt;2.7,$V157&gt;90),"Age OOR",BM157+1.6449*VLOOKUP(BM$14&amp;"-rse-"&amp;$J157,Equations!$G:$I,3,0)))</f>
        <v/>
      </c>
      <c r="BP157" s="10" t="str">
        <f t="shared" si="68"/>
        <v/>
      </c>
      <c r="BQ157" s="10" t="str">
        <f>IF($AE157="","",IF(OR($V157&lt;2.7,$V157&gt;90),"Age OOR",($AE157-BM157)/VLOOKUP(BM$14&amp;"-rse-"&amp;$J157,Equations!$G:$I,3,0)))</f>
        <v/>
      </c>
      <c r="BR157" s="10" t="str">
        <f>IF($AF157="","",IF(OR($V157&lt;2.7,$V157&gt;90),"Age OOR",VLOOKUP(BR$14&amp;"-int-"&amp;$K157,Equations!$G:$I,3,0)+VLOOKUP(BR$14&amp;"-sexo-"&amp;$K157,Equations!$G:$I,3,0)*$U157+VLOOKUP(BR$14&amp;"-edad-"&amp;$K157,Equations!$G:$I,3,0)*$V157+VLOOKUP(BR$14&amp;"-est-"&amp;$K157,Equations!$G:$I,3,0)*(1/$W157)+VLOOKUP(BR$14&amp;"-imc-"&amp;$K157,Equations!$G:$I,3,0)*(1/$Q157)))</f>
        <v/>
      </c>
      <c r="BS157" s="10" t="str">
        <f>IF($AF157="","",IF(OR($V157&lt;2.7,$V157&gt;90),"Age OOR",BR157-1.6449*VLOOKUP(BR$14&amp;"-rse-"&amp;$K157,Equations!$G:$I,3,0)))</f>
        <v/>
      </c>
      <c r="BT157" s="10" t="str">
        <f>IF($AF157="","",IF(OR($V157&lt;2.7,$V157&gt;90),"Age OOR",BR157+1.6449*VLOOKUP(BR$14&amp;"-rse-"&amp;$K157,Equations!$G:$I,3,0)))</f>
        <v/>
      </c>
      <c r="BU157" s="10" t="str">
        <f t="shared" si="69"/>
        <v/>
      </c>
      <c r="BV157" s="10" t="str">
        <f>IF($AF157="","",IF(OR($V157&lt;2.7,$V157&gt;90),"Age OOR",($AF157-BR157)/VLOOKUP(BR$14&amp;"-rse-"&amp;$K157,Equations!$G:$I,3,0)))</f>
        <v/>
      </c>
      <c r="BW157" s="10" t="str">
        <f>IF($AG157="","",IF(OR($V157&lt;2.7,$V157&gt;90),"Age OOR",VLOOKUP(BW$14&amp;"-int-"&amp;$L157,Equations!$G:$I,3,0)+VLOOKUP(BW$14&amp;"-sexo-"&amp;$L157,Equations!$G:$I,3,0)*$U157+VLOOKUP(BW$14&amp;"-edad-"&amp;$L157,Equations!$G:$I,3,0)*$V157+VLOOKUP(BW$14&amp;"-est-"&amp;$L157,Equations!$G:$I,3,0)*(1/$W157)+VLOOKUP(BW$14&amp;"-imc-"&amp;$L157,Equations!$G:$I,3,0)*(1/$Q157)))</f>
        <v/>
      </c>
      <c r="BX157" s="10" t="str">
        <f>IF($AG157="","",IF(OR($V157&lt;2.7,$V157&gt;90),"Age OOR",BW157-1.6449*VLOOKUP(BW$14&amp;"-rse-"&amp;$L157,Equations!$G:$I,3,0)))</f>
        <v/>
      </c>
      <c r="BY157" s="10" t="str">
        <f>IF($AG157="","",IF(OR($V157&lt;2.7,$V157&gt;90),"Age OOR",BW157+1.6449*VLOOKUP(BW$14&amp;"-rse-"&amp;$L157,Equations!$G:$I,3,0)))</f>
        <v/>
      </c>
      <c r="BZ157" s="10" t="str">
        <f t="shared" si="70"/>
        <v/>
      </c>
      <c r="CA157" s="10" t="str">
        <f>IF($AG157="","",IF(OR($V157&lt;2.7,$V157&gt;90),"Age OOR",($AG157-BW157)/VLOOKUP(BW$14&amp;"-rse-"&amp;$L157,Equations!$G:$I,3,0)))</f>
        <v/>
      </c>
      <c r="CB157" s="10" t="str">
        <f>IF($AH157="","",IF(OR($V157&lt;2.7,$V157&gt;90),"Age OOR",VLOOKUP(CB$14&amp;"-int-"&amp;$M157,Equations!$G:$I,3,0)+VLOOKUP(CB$14&amp;"-sexo-"&amp;$M157,Equations!$G:$I,3,0)*$U157+VLOOKUP(CB$14&amp;"-edad-"&amp;$M157,Equations!$G:$I,3,0)*$V157+VLOOKUP(CB$14&amp;"-est-"&amp;$M157,Equations!$G:$I,3,0)*(1/$W157)+VLOOKUP(CB$14&amp;"-imc-"&amp;$M157,Equations!$G:$I,3,0)*(1/$Q157)))</f>
        <v/>
      </c>
      <c r="CC157" s="10" t="str">
        <f>IF($AH157="","",IF(OR($V157&lt;2.7,$V157&gt;90),"Age OOR",CB157-1.6449*VLOOKUP(CB$14&amp;"-rse-"&amp;$M157,Equations!$G:$I,3,0)))</f>
        <v/>
      </c>
      <c r="CD157" s="10" t="str">
        <f>IF($AH157="","",IF(OR($V157&lt;2.7,$V157&gt;90),"Age OOR",CB157+1.6449*VLOOKUP(CB$14&amp;"-rse-"&amp;$M157,Equations!$G:$I,3,0)))</f>
        <v/>
      </c>
      <c r="CE157" s="10" t="str">
        <f t="shared" si="71"/>
        <v/>
      </c>
      <c r="CF157" s="10" t="str">
        <f>IF($AH157="","",IF(OR($V157&lt;2.7,$V157&gt;90),"Age OOR",($AH157-CB157)/VLOOKUP(CB$14&amp;"-rse-"&amp;$M157,Equations!$G:$I,3,0)))</f>
        <v/>
      </c>
      <c r="CG157" s="10" t="str">
        <f>IF($AI157="","",IF(OR($V157&lt;2.7,$V157&gt;90),"Age OOR",VLOOKUP(CG$14&amp;"-int-"&amp;$N157,Equations!$G:$I,3,0)+VLOOKUP(CG$14&amp;"-sexo-"&amp;$N157,Equations!$G:$I,3,0)*$U157+VLOOKUP(CG$14&amp;"-edad-"&amp;$N157,Equations!$G:$I,3,0)*$V157+VLOOKUP(CG$14&amp;"-est-"&amp;$N157,Equations!$G:$I,3,0)*(1/$W157)+VLOOKUP(CG$14&amp;"-imc-"&amp;$N157,Equations!$G:$I,3,0)*(1/$Q157)))</f>
        <v/>
      </c>
      <c r="CH157" s="10" t="str">
        <f>IF($AI157="","",IF(OR($V157&lt;2.7,$V157&gt;90),"Age OOR",CG157-1.6449*VLOOKUP(CG$14&amp;"-rse-"&amp;$N157,Equations!$G:$I,3,0)))</f>
        <v/>
      </c>
      <c r="CI157" s="10" t="str">
        <f>IF($AI157="","",IF(OR($V157&lt;2.7,$V157&gt;90),"Age OOR",CG157+1.6449*VLOOKUP(CG$14&amp;"-rse-"&amp;$N157,Equations!$G:$I,3,0)))</f>
        <v/>
      </c>
      <c r="CJ157" s="10" t="str">
        <f t="shared" si="72"/>
        <v/>
      </c>
      <c r="CK157" s="10" t="str">
        <f>IF($AI157="","",IF(OR($V157&lt;2.7,$V157&gt;90),"Age OOR",($AI157-CG157)/VLOOKUP(CG$14&amp;"-rse-"&amp;$N157,Equations!$G:$I,3,0)))</f>
        <v/>
      </c>
      <c r="CL157" s="10" t="str">
        <f>IF($AJ157="","",IF(OR($V157&lt;2.7,$V157&gt;90),"Age OOR",VLOOKUP(CL$14&amp;"-int-"&amp;$O157,Equations!$G:$I,3,0)+VLOOKUP(CL$14&amp;"-sexo-"&amp;$O157,Equations!$G:$I,3,0)*$U157+VLOOKUP(CL$14&amp;"-edad-"&amp;$O157,Equations!$G:$I,3,0)*$V157+VLOOKUP(CL$14&amp;"-est-"&amp;$O157,Equations!$G:$I,3,0)*(1/$W157)+VLOOKUP(CL$14&amp;"-imc-"&amp;$O157,Equations!$G:$I,3,0)*(1/$Q157)))</f>
        <v/>
      </c>
      <c r="CM157" s="10" t="str">
        <f>IF($AJ157="","",IF(OR($V157&lt;2.7,$V157&gt;90),"Age OOR",CL157-1.6449*VLOOKUP(CL$14&amp;"-rse-"&amp;$O157,Equations!$G:$I,3,0)))</f>
        <v/>
      </c>
      <c r="CN157" s="10" t="str">
        <f>IF($AJ157="","",IF(OR($V157&lt;2.7,$V157&gt;90),"Age OOR",CL157+1.6449*VLOOKUP(CL$14&amp;"-rse-"&amp;$O157,Equations!$G:$I,3,0)))</f>
        <v/>
      </c>
      <c r="CO157" s="10" t="str">
        <f t="shared" si="73"/>
        <v/>
      </c>
      <c r="CP157" s="10" t="str">
        <f>IF($AJ157="","",IF(OR($V157&lt;2.7,$V157&gt;90),"Age OOR",($AJ157-CL157)/VLOOKUP(CL$14&amp;"-rse-"&amp;$O157,Equations!$G:$I,3,0)))</f>
        <v/>
      </c>
      <c r="CQ157" s="10" t="str">
        <f>IF($AK157="","",IF(OR($V157&lt;2.7,$V157&gt;90),"Age OOR",EXP(VLOOKUP(CQ$14&amp;"-int-"&amp;$P157,Equations!$G:$I,3,0)+VLOOKUP(CQ$14&amp;"-sexo-"&amp;$P157,Equations!$G:$I,3,0)*$U157+VLOOKUP(CQ$14&amp;"-edad-"&amp;$P157,Equations!$G:$I,3,0)*$V157+VLOOKUP(CQ$14&amp;"-est-"&amp;$P157,Equations!$G:$I,3,0)*(1/$W157)+VLOOKUP(CQ$14&amp;"-imc-"&amp;$P157,Equations!$G:$I,3,0)*(1/$Q157))))</f>
        <v/>
      </c>
      <c r="CR157" s="10" t="str">
        <f>IF($AK157="","",IF(OR($V157&lt;2.7,$V157&gt;90),"Age OOR",EXP(LN(CQ157)-1.6449*VLOOKUP(CQ$14&amp;"-rse-"&amp;$P157,Equations!$G:$I,3,0))))</f>
        <v/>
      </c>
      <c r="CS157" s="10" t="str">
        <f>IF($AK157="","",IF(OR($V157&lt;2.7,$V157&gt;90),"Age OOR",EXP(LN(CQ157)+1.6449*VLOOKUP(CQ$14&amp;"-rse-"&amp;$P157,Equations!$G:$I,3,0))))</f>
        <v/>
      </c>
      <c r="CT157" s="10" t="str">
        <f t="shared" si="74"/>
        <v/>
      </c>
      <c r="CU157" s="10" t="str">
        <f>IF($AK157="","",IF(OR($V157&lt;2.7,$V157&gt;90),"Age OOR",(LN($AK157)-LN(CQ157))/VLOOKUP(CQ$14&amp;"-rse-"&amp;$P157,Equations!$G:$I,3,0)))</f>
        <v/>
      </c>
      <c r="CV157" s="47"/>
    </row>
    <row r="158" spans="5:100" x14ac:dyDescent="0.2">
      <c r="E158" s="23" t="str">
        <f t="shared" si="50"/>
        <v>Age out of range</v>
      </c>
      <c r="F158" s="23" t="str">
        <f t="shared" si="51"/>
        <v>Age out of range</v>
      </c>
      <c r="G158" s="23" t="str">
        <f t="shared" si="52"/>
        <v>Age out of range</v>
      </c>
      <c r="H158" s="23" t="str">
        <f t="shared" si="53"/>
        <v>Age out of range</v>
      </c>
      <c r="I158" s="23" t="str">
        <f t="shared" si="54"/>
        <v>Age out of range</v>
      </c>
      <c r="J158" s="23" t="str">
        <f t="shared" si="55"/>
        <v>Age out of range</v>
      </c>
      <c r="K158" s="23" t="str">
        <f t="shared" si="56"/>
        <v>Age out of range</v>
      </c>
      <c r="L158" s="23" t="str">
        <f t="shared" si="57"/>
        <v>Age out of range</v>
      </c>
      <c r="M158" s="23" t="str">
        <f t="shared" si="58"/>
        <v>Age out of range</v>
      </c>
      <c r="N158" s="23" t="str">
        <f t="shared" si="59"/>
        <v>Age out of range</v>
      </c>
      <c r="O158" s="23" t="str">
        <f t="shared" si="60"/>
        <v>Age out of range</v>
      </c>
      <c r="P158" s="23" t="str">
        <f t="shared" si="61"/>
        <v>Age out of range</v>
      </c>
      <c r="Q158" s="23" t="e">
        <f t="shared" si="62"/>
        <v>#DIV/0!</v>
      </c>
      <c r="R158" s="17"/>
      <c r="S158" s="23">
        <v>142</v>
      </c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7"/>
      <c r="AM158" s="47"/>
      <c r="AN158" s="10" t="str">
        <f>IF($Z158="","",IF(OR($V158&lt;2.7,$V158&gt;90),"Age OOR",VLOOKUP(AN$14&amp;"-int-"&amp;$E158,Equations!$G:$I,3,0)+VLOOKUP(AN$14&amp;"-sexo-"&amp;$E158,Equations!$G:$I,3,0)*$U158+VLOOKUP(AN$14&amp;"-edad-"&amp;$E158,Equations!$G:$I,3,0)*$V158+VLOOKUP(AN$14&amp;"-est-"&amp;$E158,Equations!$G:$I,3,0)*(1/$W158)+VLOOKUP(AN$14&amp;"-imc-"&amp;$E158,Equations!$G:$I,3,0)*(1/$Q158)))</f>
        <v/>
      </c>
      <c r="AO158" s="10" t="str">
        <f>IF($Z158="","",IF(OR($V158&lt;2.7,$V158&gt;90),"Age OOR",AN158-1.6449*VLOOKUP(AN$14&amp;"-rse-"&amp;$E158,Equations!$G:$I,3,0)))</f>
        <v/>
      </c>
      <c r="AP158" s="10" t="str">
        <f>IF($Z158="","",IF(OR($V158&lt;2.7,$V158&gt;90),"Age OOR",AN158+1.6449*VLOOKUP(AN$14&amp;"-rse-"&amp;$E158,Equations!$G:$I,3,0)))</f>
        <v/>
      </c>
      <c r="AQ158" s="10" t="str">
        <f t="shared" si="63"/>
        <v/>
      </c>
      <c r="AR158" s="10" t="str">
        <f>IF($Z158="","",IF(OR($V158&lt;2.7,$V158&gt;90),"Age OOR",($Z158-AN158)/VLOOKUP(AN$14&amp;"-rse-"&amp;$E158,Equations!$G:$I,3,0)))</f>
        <v/>
      </c>
      <c r="AS158" s="10" t="str">
        <f>IF($AA158="","",IF(OR($V158&lt;2.7,$V158&gt;90),"Age OOR",VLOOKUP(AS$14&amp;"-int-"&amp;$F158,Equations!$G:$I,3,0)+VLOOKUP(AS$14&amp;"-sexo-"&amp;$F158,Equations!$G:$I,3,0)*$U158+VLOOKUP(AS$14&amp;"-edad-"&amp;$F158,Equations!$G:$I,3,0)*$V158+VLOOKUP(AS$14&amp;"-est-"&amp;$F158,Equations!$G:$I,3,0)*(1/$W158)+VLOOKUP(AS$14&amp;"-imc-"&amp;$F158,Equations!$G:$I,3,0)*(1/$Q158)))</f>
        <v/>
      </c>
      <c r="AT158" s="10" t="str">
        <f>IF($AA158="","",IF(OR($V158&lt;2.7,$V158&gt;90),"Age OOR",AS158-1.6449*VLOOKUP(AS$14&amp;"-rse-"&amp;$F158,Equations!$G:$I,3,0)))</f>
        <v/>
      </c>
      <c r="AU158" s="10" t="str">
        <f>IF($AA158="","",IF(OR($V158&lt;2.7,$V158&gt;90),"Age OOR",AS158+1.6449*VLOOKUP(AS$14&amp;"-rse-"&amp;$F158,Equations!$G:$I,3,0)))</f>
        <v/>
      </c>
      <c r="AV158" s="10" t="str">
        <f t="shared" si="64"/>
        <v/>
      </c>
      <c r="AW158" s="10" t="str">
        <f>IF($AA158="","",IF(OR($V158&lt;2.7,$V158&gt;90),"Age OOR",($AA158-AS158)/VLOOKUP(AS$14&amp;"-rse-"&amp;$F158,Equations!$G:$I,3,0)))</f>
        <v/>
      </c>
      <c r="AX158" s="10" t="str">
        <f>IF($AB158="","",IF(OR($V158&lt;2.7,$V158&gt;90),"Age OOR",VLOOKUP(AX$14&amp;"-int-"&amp;$G158,Equations!$G:$I,3,0)+VLOOKUP(AX$14&amp;"-sexo-"&amp;$G158,Equations!$G:$I,3,0)*$U158+VLOOKUP(AX$14&amp;"-edad-"&amp;$G158,Equations!$G:$I,3,0)*$V158+VLOOKUP(AX$14&amp;"-est-"&amp;$G158,Equations!$G:$I,3,0)*(1/$W158)+VLOOKUP(AX$14&amp;"-imc-"&amp;$G158,Equations!$G:$I,3,0)*(1/$Q158)))</f>
        <v/>
      </c>
      <c r="AY158" s="10" t="str">
        <f>IF($AB158="","",IF(OR($V158&lt;2.7,$V158&gt;90),"Age OOR",AX158-1.6449*VLOOKUP(AX$14&amp;"-rse-"&amp;$G158,Equations!$G:$I,3,0)))</f>
        <v/>
      </c>
      <c r="AZ158" s="10" t="str">
        <f>IF($AB158="","",IF(OR($V158&lt;2.7,$V158&gt;90),"Age OOR",AX158+1.6449*VLOOKUP(AX$14&amp;"-rse-"&amp;$G158,Equations!$G:$I,3,0)))</f>
        <v/>
      </c>
      <c r="BA158" s="10" t="str">
        <f t="shared" si="65"/>
        <v/>
      </c>
      <c r="BB158" s="10" t="str">
        <f>IF($AB158="","",IF(OR($V158&lt;2.7,$V158&gt;90),"Age OOR",($AB158-AX158)/VLOOKUP(AX$14&amp;"-rse-"&amp;$G158,Equations!$G:$I,3,0)))</f>
        <v/>
      </c>
      <c r="BC158" s="10" t="str">
        <f>IF($AC158="","",IF(OR($V158&lt;2.7,$V158&gt;90),"Age OOR",VLOOKUP(BC$14&amp;"-int-"&amp;$H158,Equations!$G:$I,3,0)+VLOOKUP(BC$14&amp;"-sexo-"&amp;$H158,Equations!$G:$I,3,0)*$U158+VLOOKUP(BC$14&amp;"-edad-"&amp;$H158,Equations!$G:$I,3,0)*$V158+VLOOKUP(BC$14&amp;"-est-"&amp;$H158,Equations!$G:$I,3,0)*(1/$W158)+VLOOKUP(BC$14&amp;"-imc-"&amp;$H158,Equations!$G:$I,3,0)*(1/$Q158)))</f>
        <v/>
      </c>
      <c r="BD158" s="10" t="str">
        <f>IF($AC158="","",IF(OR($V158&lt;2.7,$V158&gt;90),"Age OOR",BC158-1.6449*VLOOKUP(BC$14&amp;"-rse-"&amp;$H158,Equations!$G:$I,3,0)))</f>
        <v/>
      </c>
      <c r="BE158" s="10" t="str">
        <f>IF($AC158="","",IF(OR($V158&lt;2.7,$V158&gt;90),"Age OOR",BC158+1.6449*VLOOKUP(BC$14&amp;"-rse-"&amp;$H158,Equations!$G:$I,3,0)))</f>
        <v/>
      </c>
      <c r="BF158" s="10" t="str">
        <f t="shared" si="66"/>
        <v/>
      </c>
      <c r="BG158" s="10" t="str">
        <f>IF($AC158="","",IF(OR($V158&lt;2.7,$V158&gt;90),"Age OOR",($AC158-BC158)/VLOOKUP(BC$14&amp;"-rse-"&amp;$H158,Equations!$G:$I,3,0)))</f>
        <v/>
      </c>
      <c r="BH158" s="10" t="str">
        <f>IF($AD158="","",IF(OR($V158&lt;2.7,$V158&gt;90),"Age OOR",VLOOKUP(BH$14&amp;"-int-"&amp;$I158,Equations!$G:$I,3,0)+VLOOKUP(BH$14&amp;"-sexo-"&amp;$I158,Equations!$G:$I,3,0)*$U158+VLOOKUP(BH$14&amp;"-edad-"&amp;$I158,Equations!$G:$I,3,0)*$V158+VLOOKUP(BH$14&amp;"-est-"&amp;$I158,Equations!$G:$I,3,0)*(1/$W158)+VLOOKUP(BH$14&amp;"-imc-"&amp;$I158,Equations!$G:$I,3,0)*(1/$Q158)))</f>
        <v/>
      </c>
      <c r="BI158" s="10" t="str">
        <f>IF($AD158="","",IF(OR($V158&lt;2.7,$V158&gt;90),"Age OOR",BH158-1.6449*VLOOKUP(BH$14&amp;"-rse-"&amp;$I158,Equations!$G:$I,3,0)))</f>
        <v/>
      </c>
      <c r="BJ158" s="10" t="str">
        <f>IF($AD158="","",IF(OR($V158&lt;2.7,$V158&gt;90),"Age OOR",BH158+1.6449*VLOOKUP(BH$14&amp;"-rse-"&amp;$I158,Equations!$G:$I,3,0)))</f>
        <v/>
      </c>
      <c r="BK158" s="10" t="str">
        <f t="shared" si="67"/>
        <v/>
      </c>
      <c r="BL158" s="10" t="str">
        <f>IF($AD158="","",IF(OR($V158&lt;2.7,$V158&gt;90),"Age OOR",($AD158-BH158)/VLOOKUP(BH$14&amp;"-rse-"&amp;$I158,Equations!$G:$I,3,0)))</f>
        <v/>
      </c>
      <c r="BM158" s="10" t="str">
        <f>IF($AE158="","",IF(OR($V158&lt;2.7,$V158&gt;90),"Age OOR",VLOOKUP(BM$14&amp;"-int-"&amp;$J158,Equations!$G:$I,3,0)+VLOOKUP(BM$14&amp;"-sexo-"&amp;$J158,Equations!$G:$I,3,0)*$U158+VLOOKUP(BM$14&amp;"-edad-"&amp;$J158,Equations!$G:$I,3,0)*$V158+VLOOKUP(BM$14&amp;"-est-"&amp;$J158,Equations!$G:$I,3,0)*(1/$W158)+VLOOKUP(BM$14&amp;"-imc-"&amp;$J158,Equations!$G:$I,3,0)*(1/$Q158)))</f>
        <v/>
      </c>
      <c r="BN158" s="10" t="str">
        <f>IF($AE158="","",IF(OR($V158&lt;2.7,$V158&gt;90),"Age OOR",BM158-1.6449*VLOOKUP(BM$14&amp;"-rse-"&amp;$J158,Equations!$G:$I,3,0)))</f>
        <v/>
      </c>
      <c r="BO158" s="10" t="str">
        <f>IF($AE158="","",IF(OR($V158&lt;2.7,$V158&gt;90),"Age OOR",BM158+1.6449*VLOOKUP(BM$14&amp;"-rse-"&amp;$J158,Equations!$G:$I,3,0)))</f>
        <v/>
      </c>
      <c r="BP158" s="10" t="str">
        <f t="shared" si="68"/>
        <v/>
      </c>
      <c r="BQ158" s="10" t="str">
        <f>IF($AE158="","",IF(OR($V158&lt;2.7,$V158&gt;90),"Age OOR",($AE158-BM158)/VLOOKUP(BM$14&amp;"-rse-"&amp;$J158,Equations!$G:$I,3,0)))</f>
        <v/>
      </c>
      <c r="BR158" s="10" t="str">
        <f>IF($AF158="","",IF(OR($V158&lt;2.7,$V158&gt;90),"Age OOR",VLOOKUP(BR$14&amp;"-int-"&amp;$K158,Equations!$G:$I,3,0)+VLOOKUP(BR$14&amp;"-sexo-"&amp;$K158,Equations!$G:$I,3,0)*$U158+VLOOKUP(BR$14&amp;"-edad-"&amp;$K158,Equations!$G:$I,3,0)*$V158+VLOOKUP(BR$14&amp;"-est-"&amp;$K158,Equations!$G:$I,3,0)*(1/$W158)+VLOOKUP(BR$14&amp;"-imc-"&amp;$K158,Equations!$G:$I,3,0)*(1/$Q158)))</f>
        <v/>
      </c>
      <c r="BS158" s="10" t="str">
        <f>IF($AF158="","",IF(OR($V158&lt;2.7,$V158&gt;90),"Age OOR",BR158-1.6449*VLOOKUP(BR$14&amp;"-rse-"&amp;$K158,Equations!$G:$I,3,0)))</f>
        <v/>
      </c>
      <c r="BT158" s="10" t="str">
        <f>IF($AF158="","",IF(OR($V158&lt;2.7,$V158&gt;90),"Age OOR",BR158+1.6449*VLOOKUP(BR$14&amp;"-rse-"&amp;$K158,Equations!$G:$I,3,0)))</f>
        <v/>
      </c>
      <c r="BU158" s="10" t="str">
        <f t="shared" si="69"/>
        <v/>
      </c>
      <c r="BV158" s="10" t="str">
        <f>IF($AF158="","",IF(OR($V158&lt;2.7,$V158&gt;90),"Age OOR",($AF158-BR158)/VLOOKUP(BR$14&amp;"-rse-"&amp;$K158,Equations!$G:$I,3,0)))</f>
        <v/>
      </c>
      <c r="BW158" s="10" t="str">
        <f>IF($AG158="","",IF(OR($V158&lt;2.7,$V158&gt;90),"Age OOR",VLOOKUP(BW$14&amp;"-int-"&amp;$L158,Equations!$G:$I,3,0)+VLOOKUP(BW$14&amp;"-sexo-"&amp;$L158,Equations!$G:$I,3,0)*$U158+VLOOKUP(BW$14&amp;"-edad-"&amp;$L158,Equations!$G:$I,3,0)*$V158+VLOOKUP(BW$14&amp;"-est-"&amp;$L158,Equations!$G:$I,3,0)*(1/$W158)+VLOOKUP(BW$14&amp;"-imc-"&amp;$L158,Equations!$G:$I,3,0)*(1/$Q158)))</f>
        <v/>
      </c>
      <c r="BX158" s="10" t="str">
        <f>IF($AG158="","",IF(OR($V158&lt;2.7,$V158&gt;90),"Age OOR",BW158-1.6449*VLOOKUP(BW$14&amp;"-rse-"&amp;$L158,Equations!$G:$I,3,0)))</f>
        <v/>
      </c>
      <c r="BY158" s="10" t="str">
        <f>IF($AG158="","",IF(OR($V158&lt;2.7,$V158&gt;90),"Age OOR",BW158+1.6449*VLOOKUP(BW$14&amp;"-rse-"&amp;$L158,Equations!$G:$I,3,0)))</f>
        <v/>
      </c>
      <c r="BZ158" s="10" t="str">
        <f t="shared" si="70"/>
        <v/>
      </c>
      <c r="CA158" s="10" t="str">
        <f>IF($AG158="","",IF(OR($V158&lt;2.7,$V158&gt;90),"Age OOR",($AG158-BW158)/VLOOKUP(BW$14&amp;"-rse-"&amp;$L158,Equations!$G:$I,3,0)))</f>
        <v/>
      </c>
      <c r="CB158" s="10" t="str">
        <f>IF($AH158="","",IF(OR($V158&lt;2.7,$V158&gt;90),"Age OOR",VLOOKUP(CB$14&amp;"-int-"&amp;$M158,Equations!$G:$I,3,0)+VLOOKUP(CB$14&amp;"-sexo-"&amp;$M158,Equations!$G:$I,3,0)*$U158+VLOOKUP(CB$14&amp;"-edad-"&amp;$M158,Equations!$G:$I,3,0)*$V158+VLOOKUP(CB$14&amp;"-est-"&amp;$M158,Equations!$G:$I,3,0)*(1/$W158)+VLOOKUP(CB$14&amp;"-imc-"&amp;$M158,Equations!$G:$I,3,0)*(1/$Q158)))</f>
        <v/>
      </c>
      <c r="CC158" s="10" t="str">
        <f>IF($AH158="","",IF(OR($V158&lt;2.7,$V158&gt;90),"Age OOR",CB158-1.6449*VLOOKUP(CB$14&amp;"-rse-"&amp;$M158,Equations!$G:$I,3,0)))</f>
        <v/>
      </c>
      <c r="CD158" s="10" t="str">
        <f>IF($AH158="","",IF(OR($V158&lt;2.7,$V158&gt;90),"Age OOR",CB158+1.6449*VLOOKUP(CB$14&amp;"-rse-"&amp;$M158,Equations!$G:$I,3,0)))</f>
        <v/>
      </c>
      <c r="CE158" s="10" t="str">
        <f t="shared" si="71"/>
        <v/>
      </c>
      <c r="CF158" s="10" t="str">
        <f>IF($AH158="","",IF(OR($V158&lt;2.7,$V158&gt;90),"Age OOR",($AH158-CB158)/VLOOKUP(CB$14&amp;"-rse-"&amp;$M158,Equations!$G:$I,3,0)))</f>
        <v/>
      </c>
      <c r="CG158" s="10" t="str">
        <f>IF($AI158="","",IF(OR($V158&lt;2.7,$V158&gt;90),"Age OOR",VLOOKUP(CG$14&amp;"-int-"&amp;$N158,Equations!$G:$I,3,0)+VLOOKUP(CG$14&amp;"-sexo-"&amp;$N158,Equations!$G:$I,3,0)*$U158+VLOOKUP(CG$14&amp;"-edad-"&amp;$N158,Equations!$G:$I,3,0)*$V158+VLOOKUP(CG$14&amp;"-est-"&amp;$N158,Equations!$G:$I,3,0)*(1/$W158)+VLOOKUP(CG$14&amp;"-imc-"&amp;$N158,Equations!$G:$I,3,0)*(1/$Q158)))</f>
        <v/>
      </c>
      <c r="CH158" s="10" t="str">
        <f>IF($AI158="","",IF(OR($V158&lt;2.7,$V158&gt;90),"Age OOR",CG158-1.6449*VLOOKUP(CG$14&amp;"-rse-"&amp;$N158,Equations!$G:$I,3,0)))</f>
        <v/>
      </c>
      <c r="CI158" s="10" t="str">
        <f>IF($AI158="","",IF(OR($V158&lt;2.7,$V158&gt;90),"Age OOR",CG158+1.6449*VLOOKUP(CG$14&amp;"-rse-"&amp;$N158,Equations!$G:$I,3,0)))</f>
        <v/>
      </c>
      <c r="CJ158" s="10" t="str">
        <f t="shared" si="72"/>
        <v/>
      </c>
      <c r="CK158" s="10" t="str">
        <f>IF($AI158="","",IF(OR($V158&lt;2.7,$V158&gt;90),"Age OOR",($AI158-CG158)/VLOOKUP(CG$14&amp;"-rse-"&amp;$N158,Equations!$G:$I,3,0)))</f>
        <v/>
      </c>
      <c r="CL158" s="10" t="str">
        <f>IF($AJ158="","",IF(OR($V158&lt;2.7,$V158&gt;90),"Age OOR",VLOOKUP(CL$14&amp;"-int-"&amp;$O158,Equations!$G:$I,3,0)+VLOOKUP(CL$14&amp;"-sexo-"&amp;$O158,Equations!$G:$I,3,0)*$U158+VLOOKUP(CL$14&amp;"-edad-"&amp;$O158,Equations!$G:$I,3,0)*$V158+VLOOKUP(CL$14&amp;"-est-"&amp;$O158,Equations!$G:$I,3,0)*(1/$W158)+VLOOKUP(CL$14&amp;"-imc-"&amp;$O158,Equations!$G:$I,3,0)*(1/$Q158)))</f>
        <v/>
      </c>
      <c r="CM158" s="10" t="str">
        <f>IF($AJ158="","",IF(OR($V158&lt;2.7,$V158&gt;90),"Age OOR",CL158-1.6449*VLOOKUP(CL$14&amp;"-rse-"&amp;$O158,Equations!$G:$I,3,0)))</f>
        <v/>
      </c>
      <c r="CN158" s="10" t="str">
        <f>IF($AJ158="","",IF(OR($V158&lt;2.7,$V158&gt;90),"Age OOR",CL158+1.6449*VLOOKUP(CL$14&amp;"-rse-"&amp;$O158,Equations!$G:$I,3,0)))</f>
        <v/>
      </c>
      <c r="CO158" s="10" t="str">
        <f t="shared" si="73"/>
        <v/>
      </c>
      <c r="CP158" s="10" t="str">
        <f>IF($AJ158="","",IF(OR($V158&lt;2.7,$V158&gt;90),"Age OOR",($AJ158-CL158)/VLOOKUP(CL$14&amp;"-rse-"&amp;$O158,Equations!$G:$I,3,0)))</f>
        <v/>
      </c>
      <c r="CQ158" s="10" t="str">
        <f>IF($AK158="","",IF(OR($V158&lt;2.7,$V158&gt;90),"Age OOR",EXP(VLOOKUP(CQ$14&amp;"-int-"&amp;$P158,Equations!$G:$I,3,0)+VLOOKUP(CQ$14&amp;"-sexo-"&amp;$P158,Equations!$G:$I,3,0)*$U158+VLOOKUP(CQ$14&amp;"-edad-"&amp;$P158,Equations!$G:$I,3,0)*$V158+VLOOKUP(CQ$14&amp;"-est-"&amp;$P158,Equations!$G:$I,3,0)*(1/$W158)+VLOOKUP(CQ$14&amp;"-imc-"&amp;$P158,Equations!$G:$I,3,0)*(1/$Q158))))</f>
        <v/>
      </c>
      <c r="CR158" s="10" t="str">
        <f>IF($AK158="","",IF(OR($V158&lt;2.7,$V158&gt;90),"Age OOR",EXP(LN(CQ158)-1.6449*VLOOKUP(CQ$14&amp;"-rse-"&amp;$P158,Equations!$G:$I,3,0))))</f>
        <v/>
      </c>
      <c r="CS158" s="10" t="str">
        <f>IF($AK158="","",IF(OR($V158&lt;2.7,$V158&gt;90),"Age OOR",EXP(LN(CQ158)+1.6449*VLOOKUP(CQ$14&amp;"-rse-"&amp;$P158,Equations!$G:$I,3,0))))</f>
        <v/>
      </c>
      <c r="CT158" s="10" t="str">
        <f t="shared" si="74"/>
        <v/>
      </c>
      <c r="CU158" s="10" t="str">
        <f>IF($AK158="","",IF(OR($V158&lt;2.7,$V158&gt;90),"Age OOR",(LN($AK158)-LN(CQ158))/VLOOKUP(CQ$14&amp;"-rse-"&amp;$P158,Equations!$G:$I,3,0)))</f>
        <v/>
      </c>
      <c r="CV158" s="47"/>
    </row>
    <row r="159" spans="5:100" x14ac:dyDescent="0.2">
      <c r="E159" s="23" t="str">
        <f t="shared" si="50"/>
        <v>Age out of range</v>
      </c>
      <c r="F159" s="23" t="str">
        <f t="shared" si="51"/>
        <v>Age out of range</v>
      </c>
      <c r="G159" s="23" t="str">
        <f t="shared" si="52"/>
        <v>Age out of range</v>
      </c>
      <c r="H159" s="23" t="str">
        <f t="shared" si="53"/>
        <v>Age out of range</v>
      </c>
      <c r="I159" s="23" t="str">
        <f t="shared" si="54"/>
        <v>Age out of range</v>
      </c>
      <c r="J159" s="23" t="str">
        <f t="shared" si="55"/>
        <v>Age out of range</v>
      </c>
      <c r="K159" s="23" t="str">
        <f t="shared" si="56"/>
        <v>Age out of range</v>
      </c>
      <c r="L159" s="23" t="str">
        <f t="shared" si="57"/>
        <v>Age out of range</v>
      </c>
      <c r="M159" s="23" t="str">
        <f t="shared" si="58"/>
        <v>Age out of range</v>
      </c>
      <c r="N159" s="23" t="str">
        <f t="shared" si="59"/>
        <v>Age out of range</v>
      </c>
      <c r="O159" s="23" t="str">
        <f t="shared" si="60"/>
        <v>Age out of range</v>
      </c>
      <c r="P159" s="23" t="str">
        <f t="shared" si="61"/>
        <v>Age out of range</v>
      </c>
      <c r="Q159" s="23" t="e">
        <f t="shared" si="62"/>
        <v>#DIV/0!</v>
      </c>
      <c r="R159" s="17"/>
      <c r="S159" s="23">
        <v>143</v>
      </c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7"/>
      <c r="AM159" s="47"/>
      <c r="AN159" s="10" t="str">
        <f>IF($Z159="","",IF(OR($V159&lt;2.7,$V159&gt;90),"Age OOR",VLOOKUP(AN$14&amp;"-int-"&amp;$E159,Equations!$G:$I,3,0)+VLOOKUP(AN$14&amp;"-sexo-"&amp;$E159,Equations!$G:$I,3,0)*$U159+VLOOKUP(AN$14&amp;"-edad-"&amp;$E159,Equations!$G:$I,3,0)*$V159+VLOOKUP(AN$14&amp;"-est-"&amp;$E159,Equations!$G:$I,3,0)*(1/$W159)+VLOOKUP(AN$14&amp;"-imc-"&amp;$E159,Equations!$G:$I,3,0)*(1/$Q159)))</f>
        <v/>
      </c>
      <c r="AO159" s="10" t="str">
        <f>IF($Z159="","",IF(OR($V159&lt;2.7,$V159&gt;90),"Age OOR",AN159-1.6449*VLOOKUP(AN$14&amp;"-rse-"&amp;$E159,Equations!$G:$I,3,0)))</f>
        <v/>
      </c>
      <c r="AP159" s="10" t="str">
        <f>IF($Z159="","",IF(OR($V159&lt;2.7,$V159&gt;90),"Age OOR",AN159+1.6449*VLOOKUP(AN$14&amp;"-rse-"&amp;$E159,Equations!$G:$I,3,0)))</f>
        <v/>
      </c>
      <c r="AQ159" s="10" t="str">
        <f t="shared" si="63"/>
        <v/>
      </c>
      <c r="AR159" s="10" t="str">
        <f>IF($Z159="","",IF(OR($V159&lt;2.7,$V159&gt;90),"Age OOR",($Z159-AN159)/VLOOKUP(AN$14&amp;"-rse-"&amp;$E159,Equations!$G:$I,3,0)))</f>
        <v/>
      </c>
      <c r="AS159" s="10" t="str">
        <f>IF($AA159="","",IF(OR($V159&lt;2.7,$V159&gt;90),"Age OOR",VLOOKUP(AS$14&amp;"-int-"&amp;$F159,Equations!$G:$I,3,0)+VLOOKUP(AS$14&amp;"-sexo-"&amp;$F159,Equations!$G:$I,3,0)*$U159+VLOOKUP(AS$14&amp;"-edad-"&amp;$F159,Equations!$G:$I,3,0)*$V159+VLOOKUP(AS$14&amp;"-est-"&amp;$F159,Equations!$G:$I,3,0)*(1/$W159)+VLOOKUP(AS$14&amp;"-imc-"&amp;$F159,Equations!$G:$I,3,0)*(1/$Q159)))</f>
        <v/>
      </c>
      <c r="AT159" s="10" t="str">
        <f>IF($AA159="","",IF(OR($V159&lt;2.7,$V159&gt;90),"Age OOR",AS159-1.6449*VLOOKUP(AS$14&amp;"-rse-"&amp;$F159,Equations!$G:$I,3,0)))</f>
        <v/>
      </c>
      <c r="AU159" s="10" t="str">
        <f>IF($AA159="","",IF(OR($V159&lt;2.7,$V159&gt;90),"Age OOR",AS159+1.6449*VLOOKUP(AS$14&amp;"-rse-"&amp;$F159,Equations!$G:$I,3,0)))</f>
        <v/>
      </c>
      <c r="AV159" s="10" t="str">
        <f t="shared" si="64"/>
        <v/>
      </c>
      <c r="AW159" s="10" t="str">
        <f>IF($AA159="","",IF(OR($V159&lt;2.7,$V159&gt;90),"Age OOR",($AA159-AS159)/VLOOKUP(AS$14&amp;"-rse-"&amp;$F159,Equations!$G:$I,3,0)))</f>
        <v/>
      </c>
      <c r="AX159" s="10" t="str">
        <f>IF($AB159="","",IF(OR($V159&lt;2.7,$V159&gt;90),"Age OOR",VLOOKUP(AX$14&amp;"-int-"&amp;$G159,Equations!$G:$I,3,0)+VLOOKUP(AX$14&amp;"-sexo-"&amp;$G159,Equations!$G:$I,3,0)*$U159+VLOOKUP(AX$14&amp;"-edad-"&amp;$G159,Equations!$G:$I,3,0)*$V159+VLOOKUP(AX$14&amp;"-est-"&amp;$G159,Equations!$G:$I,3,0)*(1/$W159)+VLOOKUP(AX$14&amp;"-imc-"&amp;$G159,Equations!$G:$I,3,0)*(1/$Q159)))</f>
        <v/>
      </c>
      <c r="AY159" s="10" t="str">
        <f>IF($AB159="","",IF(OR($V159&lt;2.7,$V159&gt;90),"Age OOR",AX159-1.6449*VLOOKUP(AX$14&amp;"-rse-"&amp;$G159,Equations!$G:$I,3,0)))</f>
        <v/>
      </c>
      <c r="AZ159" s="10" t="str">
        <f>IF($AB159="","",IF(OR($V159&lt;2.7,$V159&gt;90),"Age OOR",AX159+1.6449*VLOOKUP(AX$14&amp;"-rse-"&amp;$G159,Equations!$G:$I,3,0)))</f>
        <v/>
      </c>
      <c r="BA159" s="10" t="str">
        <f t="shared" si="65"/>
        <v/>
      </c>
      <c r="BB159" s="10" t="str">
        <f>IF($AB159="","",IF(OR($V159&lt;2.7,$V159&gt;90),"Age OOR",($AB159-AX159)/VLOOKUP(AX$14&amp;"-rse-"&amp;$G159,Equations!$G:$I,3,0)))</f>
        <v/>
      </c>
      <c r="BC159" s="10" t="str">
        <f>IF($AC159="","",IF(OR($V159&lt;2.7,$V159&gt;90),"Age OOR",VLOOKUP(BC$14&amp;"-int-"&amp;$H159,Equations!$G:$I,3,0)+VLOOKUP(BC$14&amp;"-sexo-"&amp;$H159,Equations!$G:$I,3,0)*$U159+VLOOKUP(BC$14&amp;"-edad-"&amp;$H159,Equations!$G:$I,3,0)*$V159+VLOOKUP(BC$14&amp;"-est-"&amp;$H159,Equations!$G:$I,3,0)*(1/$W159)+VLOOKUP(BC$14&amp;"-imc-"&amp;$H159,Equations!$G:$I,3,0)*(1/$Q159)))</f>
        <v/>
      </c>
      <c r="BD159" s="10" t="str">
        <f>IF($AC159="","",IF(OR($V159&lt;2.7,$V159&gt;90),"Age OOR",BC159-1.6449*VLOOKUP(BC$14&amp;"-rse-"&amp;$H159,Equations!$G:$I,3,0)))</f>
        <v/>
      </c>
      <c r="BE159" s="10" t="str">
        <f>IF($AC159="","",IF(OR($V159&lt;2.7,$V159&gt;90),"Age OOR",BC159+1.6449*VLOOKUP(BC$14&amp;"-rse-"&amp;$H159,Equations!$G:$I,3,0)))</f>
        <v/>
      </c>
      <c r="BF159" s="10" t="str">
        <f t="shared" si="66"/>
        <v/>
      </c>
      <c r="BG159" s="10" t="str">
        <f>IF($AC159="","",IF(OR($V159&lt;2.7,$V159&gt;90),"Age OOR",($AC159-BC159)/VLOOKUP(BC$14&amp;"-rse-"&amp;$H159,Equations!$G:$I,3,0)))</f>
        <v/>
      </c>
      <c r="BH159" s="10" t="str">
        <f>IF($AD159="","",IF(OR($V159&lt;2.7,$V159&gt;90),"Age OOR",VLOOKUP(BH$14&amp;"-int-"&amp;$I159,Equations!$G:$I,3,0)+VLOOKUP(BH$14&amp;"-sexo-"&amp;$I159,Equations!$G:$I,3,0)*$U159+VLOOKUP(BH$14&amp;"-edad-"&amp;$I159,Equations!$G:$I,3,0)*$V159+VLOOKUP(BH$14&amp;"-est-"&amp;$I159,Equations!$G:$I,3,0)*(1/$W159)+VLOOKUP(BH$14&amp;"-imc-"&amp;$I159,Equations!$G:$I,3,0)*(1/$Q159)))</f>
        <v/>
      </c>
      <c r="BI159" s="10" t="str">
        <f>IF($AD159="","",IF(OR($V159&lt;2.7,$V159&gt;90),"Age OOR",BH159-1.6449*VLOOKUP(BH$14&amp;"-rse-"&amp;$I159,Equations!$G:$I,3,0)))</f>
        <v/>
      </c>
      <c r="BJ159" s="10" t="str">
        <f>IF($AD159="","",IF(OR($V159&lt;2.7,$V159&gt;90),"Age OOR",BH159+1.6449*VLOOKUP(BH$14&amp;"-rse-"&amp;$I159,Equations!$G:$I,3,0)))</f>
        <v/>
      </c>
      <c r="BK159" s="10" t="str">
        <f t="shared" si="67"/>
        <v/>
      </c>
      <c r="BL159" s="10" t="str">
        <f>IF($AD159="","",IF(OR($V159&lt;2.7,$V159&gt;90),"Age OOR",($AD159-BH159)/VLOOKUP(BH$14&amp;"-rse-"&amp;$I159,Equations!$G:$I,3,0)))</f>
        <v/>
      </c>
      <c r="BM159" s="10" t="str">
        <f>IF($AE159="","",IF(OR($V159&lt;2.7,$V159&gt;90),"Age OOR",VLOOKUP(BM$14&amp;"-int-"&amp;$J159,Equations!$G:$I,3,0)+VLOOKUP(BM$14&amp;"-sexo-"&amp;$J159,Equations!$G:$I,3,0)*$U159+VLOOKUP(BM$14&amp;"-edad-"&amp;$J159,Equations!$G:$I,3,0)*$V159+VLOOKUP(BM$14&amp;"-est-"&amp;$J159,Equations!$G:$I,3,0)*(1/$W159)+VLOOKUP(BM$14&amp;"-imc-"&amp;$J159,Equations!$G:$I,3,0)*(1/$Q159)))</f>
        <v/>
      </c>
      <c r="BN159" s="10" t="str">
        <f>IF($AE159="","",IF(OR($V159&lt;2.7,$V159&gt;90),"Age OOR",BM159-1.6449*VLOOKUP(BM$14&amp;"-rse-"&amp;$J159,Equations!$G:$I,3,0)))</f>
        <v/>
      </c>
      <c r="BO159" s="10" t="str">
        <f>IF($AE159="","",IF(OR($V159&lt;2.7,$V159&gt;90),"Age OOR",BM159+1.6449*VLOOKUP(BM$14&amp;"-rse-"&amp;$J159,Equations!$G:$I,3,0)))</f>
        <v/>
      </c>
      <c r="BP159" s="10" t="str">
        <f t="shared" si="68"/>
        <v/>
      </c>
      <c r="BQ159" s="10" t="str">
        <f>IF($AE159="","",IF(OR($V159&lt;2.7,$V159&gt;90),"Age OOR",($AE159-BM159)/VLOOKUP(BM$14&amp;"-rse-"&amp;$J159,Equations!$G:$I,3,0)))</f>
        <v/>
      </c>
      <c r="BR159" s="10" t="str">
        <f>IF($AF159="","",IF(OR($V159&lt;2.7,$V159&gt;90),"Age OOR",VLOOKUP(BR$14&amp;"-int-"&amp;$K159,Equations!$G:$I,3,0)+VLOOKUP(BR$14&amp;"-sexo-"&amp;$K159,Equations!$G:$I,3,0)*$U159+VLOOKUP(BR$14&amp;"-edad-"&amp;$K159,Equations!$G:$I,3,0)*$V159+VLOOKUP(BR$14&amp;"-est-"&amp;$K159,Equations!$G:$I,3,0)*(1/$W159)+VLOOKUP(BR$14&amp;"-imc-"&amp;$K159,Equations!$G:$I,3,0)*(1/$Q159)))</f>
        <v/>
      </c>
      <c r="BS159" s="10" t="str">
        <f>IF($AF159="","",IF(OR($V159&lt;2.7,$V159&gt;90),"Age OOR",BR159-1.6449*VLOOKUP(BR$14&amp;"-rse-"&amp;$K159,Equations!$G:$I,3,0)))</f>
        <v/>
      </c>
      <c r="BT159" s="10" t="str">
        <f>IF($AF159="","",IF(OR($V159&lt;2.7,$V159&gt;90),"Age OOR",BR159+1.6449*VLOOKUP(BR$14&amp;"-rse-"&amp;$K159,Equations!$G:$I,3,0)))</f>
        <v/>
      </c>
      <c r="BU159" s="10" t="str">
        <f t="shared" si="69"/>
        <v/>
      </c>
      <c r="BV159" s="10" t="str">
        <f>IF($AF159="","",IF(OR($V159&lt;2.7,$V159&gt;90),"Age OOR",($AF159-BR159)/VLOOKUP(BR$14&amp;"-rse-"&amp;$K159,Equations!$G:$I,3,0)))</f>
        <v/>
      </c>
      <c r="BW159" s="10" t="str">
        <f>IF($AG159="","",IF(OR($V159&lt;2.7,$V159&gt;90),"Age OOR",VLOOKUP(BW$14&amp;"-int-"&amp;$L159,Equations!$G:$I,3,0)+VLOOKUP(BW$14&amp;"-sexo-"&amp;$L159,Equations!$G:$I,3,0)*$U159+VLOOKUP(BW$14&amp;"-edad-"&amp;$L159,Equations!$G:$I,3,0)*$V159+VLOOKUP(BW$14&amp;"-est-"&amp;$L159,Equations!$G:$I,3,0)*(1/$W159)+VLOOKUP(BW$14&amp;"-imc-"&amp;$L159,Equations!$G:$I,3,0)*(1/$Q159)))</f>
        <v/>
      </c>
      <c r="BX159" s="10" t="str">
        <f>IF($AG159="","",IF(OR($V159&lt;2.7,$V159&gt;90),"Age OOR",BW159-1.6449*VLOOKUP(BW$14&amp;"-rse-"&amp;$L159,Equations!$G:$I,3,0)))</f>
        <v/>
      </c>
      <c r="BY159" s="10" t="str">
        <f>IF($AG159="","",IF(OR($V159&lt;2.7,$V159&gt;90),"Age OOR",BW159+1.6449*VLOOKUP(BW$14&amp;"-rse-"&amp;$L159,Equations!$G:$I,3,0)))</f>
        <v/>
      </c>
      <c r="BZ159" s="10" t="str">
        <f t="shared" si="70"/>
        <v/>
      </c>
      <c r="CA159" s="10" t="str">
        <f>IF($AG159="","",IF(OR($V159&lt;2.7,$V159&gt;90),"Age OOR",($AG159-BW159)/VLOOKUP(BW$14&amp;"-rse-"&amp;$L159,Equations!$G:$I,3,0)))</f>
        <v/>
      </c>
      <c r="CB159" s="10" t="str">
        <f>IF($AH159="","",IF(OR($V159&lt;2.7,$V159&gt;90),"Age OOR",VLOOKUP(CB$14&amp;"-int-"&amp;$M159,Equations!$G:$I,3,0)+VLOOKUP(CB$14&amp;"-sexo-"&amp;$M159,Equations!$G:$I,3,0)*$U159+VLOOKUP(CB$14&amp;"-edad-"&amp;$M159,Equations!$G:$I,3,0)*$V159+VLOOKUP(CB$14&amp;"-est-"&amp;$M159,Equations!$G:$I,3,0)*(1/$W159)+VLOOKUP(CB$14&amp;"-imc-"&amp;$M159,Equations!$G:$I,3,0)*(1/$Q159)))</f>
        <v/>
      </c>
      <c r="CC159" s="10" t="str">
        <f>IF($AH159="","",IF(OR($V159&lt;2.7,$V159&gt;90),"Age OOR",CB159-1.6449*VLOOKUP(CB$14&amp;"-rse-"&amp;$M159,Equations!$G:$I,3,0)))</f>
        <v/>
      </c>
      <c r="CD159" s="10" t="str">
        <f>IF($AH159="","",IF(OR($V159&lt;2.7,$V159&gt;90),"Age OOR",CB159+1.6449*VLOOKUP(CB$14&amp;"-rse-"&amp;$M159,Equations!$G:$I,3,0)))</f>
        <v/>
      </c>
      <c r="CE159" s="10" t="str">
        <f t="shared" si="71"/>
        <v/>
      </c>
      <c r="CF159" s="10" t="str">
        <f>IF($AH159="","",IF(OR($V159&lt;2.7,$V159&gt;90),"Age OOR",($AH159-CB159)/VLOOKUP(CB$14&amp;"-rse-"&amp;$M159,Equations!$G:$I,3,0)))</f>
        <v/>
      </c>
      <c r="CG159" s="10" t="str">
        <f>IF($AI159="","",IF(OR($V159&lt;2.7,$V159&gt;90),"Age OOR",VLOOKUP(CG$14&amp;"-int-"&amp;$N159,Equations!$G:$I,3,0)+VLOOKUP(CG$14&amp;"-sexo-"&amp;$N159,Equations!$G:$I,3,0)*$U159+VLOOKUP(CG$14&amp;"-edad-"&amp;$N159,Equations!$G:$I,3,0)*$V159+VLOOKUP(CG$14&amp;"-est-"&amp;$N159,Equations!$G:$I,3,0)*(1/$W159)+VLOOKUP(CG$14&amp;"-imc-"&amp;$N159,Equations!$G:$I,3,0)*(1/$Q159)))</f>
        <v/>
      </c>
      <c r="CH159" s="10" t="str">
        <f>IF($AI159="","",IF(OR($V159&lt;2.7,$V159&gt;90),"Age OOR",CG159-1.6449*VLOOKUP(CG$14&amp;"-rse-"&amp;$N159,Equations!$G:$I,3,0)))</f>
        <v/>
      </c>
      <c r="CI159" s="10" t="str">
        <f>IF($AI159="","",IF(OR($V159&lt;2.7,$V159&gt;90),"Age OOR",CG159+1.6449*VLOOKUP(CG$14&amp;"-rse-"&amp;$N159,Equations!$G:$I,3,0)))</f>
        <v/>
      </c>
      <c r="CJ159" s="10" t="str">
        <f t="shared" si="72"/>
        <v/>
      </c>
      <c r="CK159" s="10" t="str">
        <f>IF($AI159="","",IF(OR($V159&lt;2.7,$V159&gt;90),"Age OOR",($AI159-CG159)/VLOOKUP(CG$14&amp;"-rse-"&amp;$N159,Equations!$G:$I,3,0)))</f>
        <v/>
      </c>
      <c r="CL159" s="10" t="str">
        <f>IF($AJ159="","",IF(OR($V159&lt;2.7,$V159&gt;90),"Age OOR",VLOOKUP(CL$14&amp;"-int-"&amp;$O159,Equations!$G:$I,3,0)+VLOOKUP(CL$14&amp;"-sexo-"&amp;$O159,Equations!$G:$I,3,0)*$U159+VLOOKUP(CL$14&amp;"-edad-"&amp;$O159,Equations!$G:$I,3,0)*$V159+VLOOKUP(CL$14&amp;"-est-"&amp;$O159,Equations!$G:$I,3,0)*(1/$W159)+VLOOKUP(CL$14&amp;"-imc-"&amp;$O159,Equations!$G:$I,3,0)*(1/$Q159)))</f>
        <v/>
      </c>
      <c r="CM159" s="10" t="str">
        <f>IF($AJ159="","",IF(OR($V159&lt;2.7,$V159&gt;90),"Age OOR",CL159-1.6449*VLOOKUP(CL$14&amp;"-rse-"&amp;$O159,Equations!$G:$I,3,0)))</f>
        <v/>
      </c>
      <c r="CN159" s="10" t="str">
        <f>IF($AJ159="","",IF(OR($V159&lt;2.7,$V159&gt;90),"Age OOR",CL159+1.6449*VLOOKUP(CL$14&amp;"-rse-"&amp;$O159,Equations!$G:$I,3,0)))</f>
        <v/>
      </c>
      <c r="CO159" s="10" t="str">
        <f t="shared" si="73"/>
        <v/>
      </c>
      <c r="CP159" s="10" t="str">
        <f>IF($AJ159="","",IF(OR($V159&lt;2.7,$V159&gt;90),"Age OOR",($AJ159-CL159)/VLOOKUP(CL$14&amp;"-rse-"&amp;$O159,Equations!$G:$I,3,0)))</f>
        <v/>
      </c>
      <c r="CQ159" s="10" t="str">
        <f>IF($AK159="","",IF(OR($V159&lt;2.7,$V159&gt;90),"Age OOR",EXP(VLOOKUP(CQ$14&amp;"-int-"&amp;$P159,Equations!$G:$I,3,0)+VLOOKUP(CQ$14&amp;"-sexo-"&amp;$P159,Equations!$G:$I,3,0)*$U159+VLOOKUP(CQ$14&amp;"-edad-"&amp;$P159,Equations!$G:$I,3,0)*$V159+VLOOKUP(CQ$14&amp;"-est-"&amp;$P159,Equations!$G:$I,3,0)*(1/$W159)+VLOOKUP(CQ$14&amp;"-imc-"&amp;$P159,Equations!$G:$I,3,0)*(1/$Q159))))</f>
        <v/>
      </c>
      <c r="CR159" s="10" t="str">
        <f>IF($AK159="","",IF(OR($V159&lt;2.7,$V159&gt;90),"Age OOR",EXP(LN(CQ159)-1.6449*VLOOKUP(CQ$14&amp;"-rse-"&amp;$P159,Equations!$G:$I,3,0))))</f>
        <v/>
      </c>
      <c r="CS159" s="10" t="str">
        <f>IF($AK159="","",IF(OR($V159&lt;2.7,$V159&gt;90),"Age OOR",EXP(LN(CQ159)+1.6449*VLOOKUP(CQ$14&amp;"-rse-"&amp;$P159,Equations!$G:$I,3,0))))</f>
        <v/>
      </c>
      <c r="CT159" s="10" t="str">
        <f t="shared" si="74"/>
        <v/>
      </c>
      <c r="CU159" s="10" t="str">
        <f>IF($AK159="","",IF(OR($V159&lt;2.7,$V159&gt;90),"Age OOR",(LN($AK159)-LN(CQ159))/VLOOKUP(CQ$14&amp;"-rse-"&amp;$P159,Equations!$G:$I,3,0)))</f>
        <v/>
      </c>
      <c r="CV159" s="47"/>
    </row>
    <row r="160" spans="5:100" x14ac:dyDescent="0.2">
      <c r="E160" s="23" t="str">
        <f t="shared" si="50"/>
        <v>Age out of range</v>
      </c>
      <c r="F160" s="23" t="str">
        <f t="shared" si="51"/>
        <v>Age out of range</v>
      </c>
      <c r="G160" s="23" t="str">
        <f t="shared" si="52"/>
        <v>Age out of range</v>
      </c>
      <c r="H160" s="23" t="str">
        <f t="shared" si="53"/>
        <v>Age out of range</v>
      </c>
      <c r="I160" s="23" t="str">
        <f t="shared" si="54"/>
        <v>Age out of range</v>
      </c>
      <c r="J160" s="23" t="str">
        <f t="shared" si="55"/>
        <v>Age out of range</v>
      </c>
      <c r="K160" s="23" t="str">
        <f t="shared" si="56"/>
        <v>Age out of range</v>
      </c>
      <c r="L160" s="23" t="str">
        <f t="shared" si="57"/>
        <v>Age out of range</v>
      </c>
      <c r="M160" s="23" t="str">
        <f t="shared" si="58"/>
        <v>Age out of range</v>
      </c>
      <c r="N160" s="23" t="str">
        <f t="shared" si="59"/>
        <v>Age out of range</v>
      </c>
      <c r="O160" s="23" t="str">
        <f t="shared" si="60"/>
        <v>Age out of range</v>
      </c>
      <c r="P160" s="23" t="str">
        <f t="shared" si="61"/>
        <v>Age out of range</v>
      </c>
      <c r="Q160" s="23" t="e">
        <f t="shared" si="62"/>
        <v>#DIV/0!</v>
      </c>
      <c r="R160" s="17"/>
      <c r="S160" s="23">
        <v>144</v>
      </c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7"/>
      <c r="AM160" s="47"/>
      <c r="AN160" s="10" t="str">
        <f>IF($Z160="","",IF(OR($V160&lt;2.7,$V160&gt;90),"Age OOR",VLOOKUP(AN$14&amp;"-int-"&amp;$E160,Equations!$G:$I,3,0)+VLOOKUP(AN$14&amp;"-sexo-"&amp;$E160,Equations!$G:$I,3,0)*$U160+VLOOKUP(AN$14&amp;"-edad-"&amp;$E160,Equations!$G:$I,3,0)*$V160+VLOOKUP(AN$14&amp;"-est-"&amp;$E160,Equations!$G:$I,3,0)*(1/$W160)+VLOOKUP(AN$14&amp;"-imc-"&amp;$E160,Equations!$G:$I,3,0)*(1/$Q160)))</f>
        <v/>
      </c>
      <c r="AO160" s="10" t="str">
        <f>IF($Z160="","",IF(OR($V160&lt;2.7,$V160&gt;90),"Age OOR",AN160-1.6449*VLOOKUP(AN$14&amp;"-rse-"&amp;$E160,Equations!$G:$I,3,0)))</f>
        <v/>
      </c>
      <c r="AP160" s="10" t="str">
        <f>IF($Z160="","",IF(OR($V160&lt;2.7,$V160&gt;90),"Age OOR",AN160+1.6449*VLOOKUP(AN$14&amp;"-rse-"&amp;$E160,Equations!$G:$I,3,0)))</f>
        <v/>
      </c>
      <c r="AQ160" s="10" t="str">
        <f t="shared" si="63"/>
        <v/>
      </c>
      <c r="AR160" s="10" t="str">
        <f>IF($Z160="","",IF(OR($V160&lt;2.7,$V160&gt;90),"Age OOR",($Z160-AN160)/VLOOKUP(AN$14&amp;"-rse-"&amp;$E160,Equations!$G:$I,3,0)))</f>
        <v/>
      </c>
      <c r="AS160" s="10" t="str">
        <f>IF($AA160="","",IF(OR($V160&lt;2.7,$V160&gt;90),"Age OOR",VLOOKUP(AS$14&amp;"-int-"&amp;$F160,Equations!$G:$I,3,0)+VLOOKUP(AS$14&amp;"-sexo-"&amp;$F160,Equations!$G:$I,3,0)*$U160+VLOOKUP(AS$14&amp;"-edad-"&amp;$F160,Equations!$G:$I,3,0)*$V160+VLOOKUP(AS$14&amp;"-est-"&amp;$F160,Equations!$G:$I,3,0)*(1/$W160)+VLOOKUP(AS$14&amp;"-imc-"&amp;$F160,Equations!$G:$I,3,0)*(1/$Q160)))</f>
        <v/>
      </c>
      <c r="AT160" s="10" t="str">
        <f>IF($AA160="","",IF(OR($V160&lt;2.7,$V160&gt;90),"Age OOR",AS160-1.6449*VLOOKUP(AS$14&amp;"-rse-"&amp;$F160,Equations!$G:$I,3,0)))</f>
        <v/>
      </c>
      <c r="AU160" s="10" t="str">
        <f>IF($AA160="","",IF(OR($V160&lt;2.7,$V160&gt;90),"Age OOR",AS160+1.6449*VLOOKUP(AS$14&amp;"-rse-"&amp;$F160,Equations!$G:$I,3,0)))</f>
        <v/>
      </c>
      <c r="AV160" s="10" t="str">
        <f t="shared" si="64"/>
        <v/>
      </c>
      <c r="AW160" s="10" t="str">
        <f>IF($AA160="","",IF(OR($V160&lt;2.7,$V160&gt;90),"Age OOR",($AA160-AS160)/VLOOKUP(AS$14&amp;"-rse-"&amp;$F160,Equations!$G:$I,3,0)))</f>
        <v/>
      </c>
      <c r="AX160" s="10" t="str">
        <f>IF($AB160="","",IF(OR($V160&lt;2.7,$V160&gt;90),"Age OOR",VLOOKUP(AX$14&amp;"-int-"&amp;$G160,Equations!$G:$I,3,0)+VLOOKUP(AX$14&amp;"-sexo-"&amp;$G160,Equations!$G:$I,3,0)*$U160+VLOOKUP(AX$14&amp;"-edad-"&amp;$G160,Equations!$G:$I,3,0)*$V160+VLOOKUP(AX$14&amp;"-est-"&amp;$G160,Equations!$G:$I,3,0)*(1/$W160)+VLOOKUP(AX$14&amp;"-imc-"&amp;$G160,Equations!$G:$I,3,0)*(1/$Q160)))</f>
        <v/>
      </c>
      <c r="AY160" s="10" t="str">
        <f>IF($AB160="","",IF(OR($V160&lt;2.7,$V160&gt;90),"Age OOR",AX160-1.6449*VLOOKUP(AX$14&amp;"-rse-"&amp;$G160,Equations!$G:$I,3,0)))</f>
        <v/>
      </c>
      <c r="AZ160" s="10" t="str">
        <f>IF($AB160="","",IF(OR($V160&lt;2.7,$V160&gt;90),"Age OOR",AX160+1.6449*VLOOKUP(AX$14&amp;"-rse-"&amp;$G160,Equations!$G:$I,3,0)))</f>
        <v/>
      </c>
      <c r="BA160" s="10" t="str">
        <f t="shared" si="65"/>
        <v/>
      </c>
      <c r="BB160" s="10" t="str">
        <f>IF($AB160="","",IF(OR($V160&lt;2.7,$V160&gt;90),"Age OOR",($AB160-AX160)/VLOOKUP(AX$14&amp;"-rse-"&amp;$G160,Equations!$G:$I,3,0)))</f>
        <v/>
      </c>
      <c r="BC160" s="10" t="str">
        <f>IF($AC160="","",IF(OR($V160&lt;2.7,$V160&gt;90),"Age OOR",VLOOKUP(BC$14&amp;"-int-"&amp;$H160,Equations!$G:$I,3,0)+VLOOKUP(BC$14&amp;"-sexo-"&amp;$H160,Equations!$G:$I,3,0)*$U160+VLOOKUP(BC$14&amp;"-edad-"&amp;$H160,Equations!$G:$I,3,0)*$V160+VLOOKUP(BC$14&amp;"-est-"&amp;$H160,Equations!$G:$I,3,0)*(1/$W160)+VLOOKUP(BC$14&amp;"-imc-"&amp;$H160,Equations!$G:$I,3,0)*(1/$Q160)))</f>
        <v/>
      </c>
      <c r="BD160" s="10" t="str">
        <f>IF($AC160="","",IF(OR($V160&lt;2.7,$V160&gt;90),"Age OOR",BC160-1.6449*VLOOKUP(BC$14&amp;"-rse-"&amp;$H160,Equations!$G:$I,3,0)))</f>
        <v/>
      </c>
      <c r="BE160" s="10" t="str">
        <f>IF($AC160="","",IF(OR($V160&lt;2.7,$V160&gt;90),"Age OOR",BC160+1.6449*VLOOKUP(BC$14&amp;"-rse-"&amp;$H160,Equations!$G:$I,3,0)))</f>
        <v/>
      </c>
      <c r="BF160" s="10" t="str">
        <f t="shared" si="66"/>
        <v/>
      </c>
      <c r="BG160" s="10" t="str">
        <f>IF($AC160="","",IF(OR($V160&lt;2.7,$V160&gt;90),"Age OOR",($AC160-BC160)/VLOOKUP(BC$14&amp;"-rse-"&amp;$H160,Equations!$G:$I,3,0)))</f>
        <v/>
      </c>
      <c r="BH160" s="10" t="str">
        <f>IF($AD160="","",IF(OR($V160&lt;2.7,$V160&gt;90),"Age OOR",VLOOKUP(BH$14&amp;"-int-"&amp;$I160,Equations!$G:$I,3,0)+VLOOKUP(BH$14&amp;"-sexo-"&amp;$I160,Equations!$G:$I,3,0)*$U160+VLOOKUP(BH$14&amp;"-edad-"&amp;$I160,Equations!$G:$I,3,0)*$V160+VLOOKUP(BH$14&amp;"-est-"&amp;$I160,Equations!$G:$I,3,0)*(1/$W160)+VLOOKUP(BH$14&amp;"-imc-"&amp;$I160,Equations!$G:$I,3,0)*(1/$Q160)))</f>
        <v/>
      </c>
      <c r="BI160" s="10" t="str">
        <f>IF($AD160="","",IF(OR($V160&lt;2.7,$V160&gt;90),"Age OOR",BH160-1.6449*VLOOKUP(BH$14&amp;"-rse-"&amp;$I160,Equations!$G:$I,3,0)))</f>
        <v/>
      </c>
      <c r="BJ160" s="10" t="str">
        <f>IF($AD160="","",IF(OR($V160&lt;2.7,$V160&gt;90),"Age OOR",BH160+1.6449*VLOOKUP(BH$14&amp;"-rse-"&amp;$I160,Equations!$G:$I,3,0)))</f>
        <v/>
      </c>
      <c r="BK160" s="10" t="str">
        <f t="shared" si="67"/>
        <v/>
      </c>
      <c r="BL160" s="10" t="str">
        <f>IF($AD160="","",IF(OR($V160&lt;2.7,$V160&gt;90),"Age OOR",($AD160-BH160)/VLOOKUP(BH$14&amp;"-rse-"&amp;$I160,Equations!$G:$I,3,0)))</f>
        <v/>
      </c>
      <c r="BM160" s="10" t="str">
        <f>IF($AE160="","",IF(OR($V160&lt;2.7,$V160&gt;90),"Age OOR",VLOOKUP(BM$14&amp;"-int-"&amp;$J160,Equations!$G:$I,3,0)+VLOOKUP(BM$14&amp;"-sexo-"&amp;$J160,Equations!$G:$I,3,0)*$U160+VLOOKUP(BM$14&amp;"-edad-"&amp;$J160,Equations!$G:$I,3,0)*$V160+VLOOKUP(BM$14&amp;"-est-"&amp;$J160,Equations!$G:$I,3,0)*(1/$W160)+VLOOKUP(BM$14&amp;"-imc-"&amp;$J160,Equations!$G:$I,3,0)*(1/$Q160)))</f>
        <v/>
      </c>
      <c r="BN160" s="10" t="str">
        <f>IF($AE160="","",IF(OR($V160&lt;2.7,$V160&gt;90),"Age OOR",BM160-1.6449*VLOOKUP(BM$14&amp;"-rse-"&amp;$J160,Equations!$G:$I,3,0)))</f>
        <v/>
      </c>
      <c r="BO160" s="10" t="str">
        <f>IF($AE160="","",IF(OR($V160&lt;2.7,$V160&gt;90),"Age OOR",BM160+1.6449*VLOOKUP(BM$14&amp;"-rse-"&amp;$J160,Equations!$G:$I,3,0)))</f>
        <v/>
      </c>
      <c r="BP160" s="10" t="str">
        <f t="shared" si="68"/>
        <v/>
      </c>
      <c r="BQ160" s="10" t="str">
        <f>IF($AE160="","",IF(OR($V160&lt;2.7,$V160&gt;90),"Age OOR",($AE160-BM160)/VLOOKUP(BM$14&amp;"-rse-"&amp;$J160,Equations!$G:$I,3,0)))</f>
        <v/>
      </c>
      <c r="BR160" s="10" t="str">
        <f>IF($AF160="","",IF(OR($V160&lt;2.7,$V160&gt;90),"Age OOR",VLOOKUP(BR$14&amp;"-int-"&amp;$K160,Equations!$G:$I,3,0)+VLOOKUP(BR$14&amp;"-sexo-"&amp;$K160,Equations!$G:$I,3,0)*$U160+VLOOKUP(BR$14&amp;"-edad-"&amp;$K160,Equations!$G:$I,3,0)*$V160+VLOOKUP(BR$14&amp;"-est-"&amp;$K160,Equations!$G:$I,3,0)*(1/$W160)+VLOOKUP(BR$14&amp;"-imc-"&amp;$K160,Equations!$G:$I,3,0)*(1/$Q160)))</f>
        <v/>
      </c>
      <c r="BS160" s="10" t="str">
        <f>IF($AF160="","",IF(OR($V160&lt;2.7,$V160&gt;90),"Age OOR",BR160-1.6449*VLOOKUP(BR$14&amp;"-rse-"&amp;$K160,Equations!$G:$I,3,0)))</f>
        <v/>
      </c>
      <c r="BT160" s="10" t="str">
        <f>IF($AF160="","",IF(OR($V160&lt;2.7,$V160&gt;90),"Age OOR",BR160+1.6449*VLOOKUP(BR$14&amp;"-rse-"&amp;$K160,Equations!$G:$I,3,0)))</f>
        <v/>
      </c>
      <c r="BU160" s="10" t="str">
        <f t="shared" si="69"/>
        <v/>
      </c>
      <c r="BV160" s="10" t="str">
        <f>IF($AF160="","",IF(OR($V160&lt;2.7,$V160&gt;90),"Age OOR",($AF160-BR160)/VLOOKUP(BR$14&amp;"-rse-"&amp;$K160,Equations!$G:$I,3,0)))</f>
        <v/>
      </c>
      <c r="BW160" s="10" t="str">
        <f>IF($AG160="","",IF(OR($V160&lt;2.7,$V160&gt;90),"Age OOR",VLOOKUP(BW$14&amp;"-int-"&amp;$L160,Equations!$G:$I,3,0)+VLOOKUP(BW$14&amp;"-sexo-"&amp;$L160,Equations!$G:$I,3,0)*$U160+VLOOKUP(BW$14&amp;"-edad-"&amp;$L160,Equations!$G:$I,3,0)*$V160+VLOOKUP(BW$14&amp;"-est-"&amp;$L160,Equations!$G:$I,3,0)*(1/$W160)+VLOOKUP(BW$14&amp;"-imc-"&amp;$L160,Equations!$G:$I,3,0)*(1/$Q160)))</f>
        <v/>
      </c>
      <c r="BX160" s="10" t="str">
        <f>IF($AG160="","",IF(OR($V160&lt;2.7,$V160&gt;90),"Age OOR",BW160-1.6449*VLOOKUP(BW$14&amp;"-rse-"&amp;$L160,Equations!$G:$I,3,0)))</f>
        <v/>
      </c>
      <c r="BY160" s="10" t="str">
        <f>IF($AG160="","",IF(OR($V160&lt;2.7,$V160&gt;90),"Age OOR",BW160+1.6449*VLOOKUP(BW$14&amp;"-rse-"&amp;$L160,Equations!$G:$I,3,0)))</f>
        <v/>
      </c>
      <c r="BZ160" s="10" t="str">
        <f t="shared" si="70"/>
        <v/>
      </c>
      <c r="CA160" s="10" t="str">
        <f>IF($AG160="","",IF(OR($V160&lt;2.7,$V160&gt;90),"Age OOR",($AG160-BW160)/VLOOKUP(BW$14&amp;"-rse-"&amp;$L160,Equations!$G:$I,3,0)))</f>
        <v/>
      </c>
      <c r="CB160" s="10" t="str">
        <f>IF($AH160="","",IF(OR($V160&lt;2.7,$V160&gt;90),"Age OOR",VLOOKUP(CB$14&amp;"-int-"&amp;$M160,Equations!$G:$I,3,0)+VLOOKUP(CB$14&amp;"-sexo-"&amp;$M160,Equations!$G:$I,3,0)*$U160+VLOOKUP(CB$14&amp;"-edad-"&amp;$M160,Equations!$G:$I,3,0)*$V160+VLOOKUP(CB$14&amp;"-est-"&amp;$M160,Equations!$G:$I,3,0)*(1/$W160)+VLOOKUP(CB$14&amp;"-imc-"&amp;$M160,Equations!$G:$I,3,0)*(1/$Q160)))</f>
        <v/>
      </c>
      <c r="CC160" s="10" t="str">
        <f>IF($AH160="","",IF(OR($V160&lt;2.7,$V160&gt;90),"Age OOR",CB160-1.6449*VLOOKUP(CB$14&amp;"-rse-"&amp;$M160,Equations!$G:$I,3,0)))</f>
        <v/>
      </c>
      <c r="CD160" s="10" t="str">
        <f>IF($AH160="","",IF(OR($V160&lt;2.7,$V160&gt;90),"Age OOR",CB160+1.6449*VLOOKUP(CB$14&amp;"-rse-"&amp;$M160,Equations!$G:$I,3,0)))</f>
        <v/>
      </c>
      <c r="CE160" s="10" t="str">
        <f t="shared" si="71"/>
        <v/>
      </c>
      <c r="CF160" s="10" t="str">
        <f>IF($AH160="","",IF(OR($V160&lt;2.7,$V160&gt;90),"Age OOR",($AH160-CB160)/VLOOKUP(CB$14&amp;"-rse-"&amp;$M160,Equations!$G:$I,3,0)))</f>
        <v/>
      </c>
      <c r="CG160" s="10" t="str">
        <f>IF($AI160="","",IF(OR($V160&lt;2.7,$V160&gt;90),"Age OOR",VLOOKUP(CG$14&amp;"-int-"&amp;$N160,Equations!$G:$I,3,0)+VLOOKUP(CG$14&amp;"-sexo-"&amp;$N160,Equations!$G:$I,3,0)*$U160+VLOOKUP(CG$14&amp;"-edad-"&amp;$N160,Equations!$G:$I,3,0)*$V160+VLOOKUP(CG$14&amp;"-est-"&amp;$N160,Equations!$G:$I,3,0)*(1/$W160)+VLOOKUP(CG$14&amp;"-imc-"&amp;$N160,Equations!$G:$I,3,0)*(1/$Q160)))</f>
        <v/>
      </c>
      <c r="CH160" s="10" t="str">
        <f>IF($AI160="","",IF(OR($V160&lt;2.7,$V160&gt;90),"Age OOR",CG160-1.6449*VLOOKUP(CG$14&amp;"-rse-"&amp;$N160,Equations!$G:$I,3,0)))</f>
        <v/>
      </c>
      <c r="CI160" s="10" t="str">
        <f>IF($AI160="","",IF(OR($V160&lt;2.7,$V160&gt;90),"Age OOR",CG160+1.6449*VLOOKUP(CG$14&amp;"-rse-"&amp;$N160,Equations!$G:$I,3,0)))</f>
        <v/>
      </c>
      <c r="CJ160" s="10" t="str">
        <f t="shared" si="72"/>
        <v/>
      </c>
      <c r="CK160" s="10" t="str">
        <f>IF($AI160="","",IF(OR($V160&lt;2.7,$V160&gt;90),"Age OOR",($AI160-CG160)/VLOOKUP(CG$14&amp;"-rse-"&amp;$N160,Equations!$G:$I,3,0)))</f>
        <v/>
      </c>
      <c r="CL160" s="10" t="str">
        <f>IF($AJ160="","",IF(OR($V160&lt;2.7,$V160&gt;90),"Age OOR",VLOOKUP(CL$14&amp;"-int-"&amp;$O160,Equations!$G:$I,3,0)+VLOOKUP(CL$14&amp;"-sexo-"&amp;$O160,Equations!$G:$I,3,0)*$U160+VLOOKUP(CL$14&amp;"-edad-"&amp;$O160,Equations!$G:$I,3,0)*$V160+VLOOKUP(CL$14&amp;"-est-"&amp;$O160,Equations!$G:$I,3,0)*(1/$W160)+VLOOKUP(CL$14&amp;"-imc-"&amp;$O160,Equations!$G:$I,3,0)*(1/$Q160)))</f>
        <v/>
      </c>
      <c r="CM160" s="10" t="str">
        <f>IF($AJ160="","",IF(OR($V160&lt;2.7,$V160&gt;90),"Age OOR",CL160-1.6449*VLOOKUP(CL$14&amp;"-rse-"&amp;$O160,Equations!$G:$I,3,0)))</f>
        <v/>
      </c>
      <c r="CN160" s="10" t="str">
        <f>IF($AJ160="","",IF(OR($V160&lt;2.7,$V160&gt;90),"Age OOR",CL160+1.6449*VLOOKUP(CL$14&amp;"-rse-"&amp;$O160,Equations!$G:$I,3,0)))</f>
        <v/>
      </c>
      <c r="CO160" s="10" t="str">
        <f t="shared" si="73"/>
        <v/>
      </c>
      <c r="CP160" s="10" t="str">
        <f>IF($AJ160="","",IF(OR($V160&lt;2.7,$V160&gt;90),"Age OOR",($AJ160-CL160)/VLOOKUP(CL$14&amp;"-rse-"&amp;$O160,Equations!$G:$I,3,0)))</f>
        <v/>
      </c>
      <c r="CQ160" s="10" t="str">
        <f>IF($AK160="","",IF(OR($V160&lt;2.7,$V160&gt;90),"Age OOR",EXP(VLOOKUP(CQ$14&amp;"-int-"&amp;$P160,Equations!$G:$I,3,0)+VLOOKUP(CQ$14&amp;"-sexo-"&amp;$P160,Equations!$G:$I,3,0)*$U160+VLOOKUP(CQ$14&amp;"-edad-"&amp;$P160,Equations!$G:$I,3,0)*$V160+VLOOKUP(CQ$14&amp;"-est-"&amp;$P160,Equations!$G:$I,3,0)*(1/$W160)+VLOOKUP(CQ$14&amp;"-imc-"&amp;$P160,Equations!$G:$I,3,0)*(1/$Q160))))</f>
        <v/>
      </c>
      <c r="CR160" s="10" t="str">
        <f>IF($AK160="","",IF(OR($V160&lt;2.7,$V160&gt;90),"Age OOR",EXP(LN(CQ160)-1.6449*VLOOKUP(CQ$14&amp;"-rse-"&amp;$P160,Equations!$G:$I,3,0))))</f>
        <v/>
      </c>
      <c r="CS160" s="10" t="str">
        <f>IF($AK160="","",IF(OR($V160&lt;2.7,$V160&gt;90),"Age OOR",EXP(LN(CQ160)+1.6449*VLOOKUP(CQ$14&amp;"-rse-"&amp;$P160,Equations!$G:$I,3,0))))</f>
        <v/>
      </c>
      <c r="CT160" s="10" t="str">
        <f t="shared" si="74"/>
        <v/>
      </c>
      <c r="CU160" s="10" t="str">
        <f>IF($AK160="","",IF(OR($V160&lt;2.7,$V160&gt;90),"Age OOR",(LN($AK160)-LN(CQ160))/VLOOKUP(CQ$14&amp;"-rse-"&amp;$P160,Equations!$G:$I,3,0)))</f>
        <v/>
      </c>
      <c r="CV160" s="47"/>
    </row>
    <row r="161" spans="5:109" x14ac:dyDescent="0.2">
      <c r="E161" s="23" t="str">
        <f t="shared" si="50"/>
        <v>Age out of range</v>
      </c>
      <c r="F161" s="23" t="str">
        <f t="shared" si="51"/>
        <v>Age out of range</v>
      </c>
      <c r="G161" s="23" t="str">
        <f t="shared" si="52"/>
        <v>Age out of range</v>
      </c>
      <c r="H161" s="23" t="str">
        <f t="shared" si="53"/>
        <v>Age out of range</v>
      </c>
      <c r="I161" s="23" t="str">
        <f t="shared" si="54"/>
        <v>Age out of range</v>
      </c>
      <c r="J161" s="23" t="str">
        <f t="shared" si="55"/>
        <v>Age out of range</v>
      </c>
      <c r="K161" s="23" t="str">
        <f t="shared" si="56"/>
        <v>Age out of range</v>
      </c>
      <c r="L161" s="23" t="str">
        <f t="shared" si="57"/>
        <v>Age out of range</v>
      </c>
      <c r="M161" s="23" t="str">
        <f t="shared" si="58"/>
        <v>Age out of range</v>
      </c>
      <c r="N161" s="23" t="str">
        <f t="shared" si="59"/>
        <v>Age out of range</v>
      </c>
      <c r="O161" s="23" t="str">
        <f t="shared" si="60"/>
        <v>Age out of range</v>
      </c>
      <c r="P161" s="23" t="str">
        <f t="shared" si="61"/>
        <v>Age out of range</v>
      </c>
      <c r="Q161" s="23" t="e">
        <f t="shared" si="62"/>
        <v>#DIV/0!</v>
      </c>
      <c r="R161" s="17"/>
      <c r="S161" s="23">
        <v>145</v>
      </c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7"/>
      <c r="AM161" s="47"/>
      <c r="AN161" s="10" t="str">
        <f>IF($Z161="","",IF(OR($V161&lt;2.7,$V161&gt;90),"Age OOR",VLOOKUP(AN$14&amp;"-int-"&amp;$E161,Equations!$G:$I,3,0)+VLOOKUP(AN$14&amp;"-sexo-"&amp;$E161,Equations!$G:$I,3,0)*$U161+VLOOKUP(AN$14&amp;"-edad-"&amp;$E161,Equations!$G:$I,3,0)*$V161+VLOOKUP(AN$14&amp;"-est-"&amp;$E161,Equations!$G:$I,3,0)*(1/$W161)+VLOOKUP(AN$14&amp;"-imc-"&amp;$E161,Equations!$G:$I,3,0)*(1/$Q161)))</f>
        <v/>
      </c>
      <c r="AO161" s="10" t="str">
        <f>IF($Z161="","",IF(OR($V161&lt;2.7,$V161&gt;90),"Age OOR",AN161-1.6449*VLOOKUP(AN$14&amp;"-rse-"&amp;$E161,Equations!$G:$I,3,0)))</f>
        <v/>
      </c>
      <c r="AP161" s="10" t="str">
        <f>IF($Z161="","",IF(OR($V161&lt;2.7,$V161&gt;90),"Age OOR",AN161+1.6449*VLOOKUP(AN$14&amp;"-rse-"&amp;$E161,Equations!$G:$I,3,0)))</f>
        <v/>
      </c>
      <c r="AQ161" s="10" t="str">
        <f t="shared" si="63"/>
        <v/>
      </c>
      <c r="AR161" s="10" t="str">
        <f>IF($Z161="","",IF(OR($V161&lt;2.7,$V161&gt;90),"Age OOR",($Z161-AN161)/VLOOKUP(AN$14&amp;"-rse-"&amp;$E161,Equations!$G:$I,3,0)))</f>
        <v/>
      </c>
      <c r="AS161" s="10" t="str">
        <f>IF($AA161="","",IF(OR($V161&lt;2.7,$V161&gt;90),"Age OOR",VLOOKUP(AS$14&amp;"-int-"&amp;$F161,Equations!$G:$I,3,0)+VLOOKUP(AS$14&amp;"-sexo-"&amp;$F161,Equations!$G:$I,3,0)*$U161+VLOOKUP(AS$14&amp;"-edad-"&amp;$F161,Equations!$G:$I,3,0)*$V161+VLOOKUP(AS$14&amp;"-est-"&amp;$F161,Equations!$G:$I,3,0)*(1/$W161)+VLOOKUP(AS$14&amp;"-imc-"&amp;$F161,Equations!$G:$I,3,0)*(1/$Q161)))</f>
        <v/>
      </c>
      <c r="AT161" s="10" t="str">
        <f>IF($AA161="","",IF(OR($V161&lt;2.7,$V161&gt;90),"Age OOR",AS161-1.6449*VLOOKUP(AS$14&amp;"-rse-"&amp;$F161,Equations!$G:$I,3,0)))</f>
        <v/>
      </c>
      <c r="AU161" s="10" t="str">
        <f>IF($AA161="","",IF(OR($V161&lt;2.7,$V161&gt;90),"Age OOR",AS161+1.6449*VLOOKUP(AS$14&amp;"-rse-"&amp;$F161,Equations!$G:$I,3,0)))</f>
        <v/>
      </c>
      <c r="AV161" s="10" t="str">
        <f t="shared" si="64"/>
        <v/>
      </c>
      <c r="AW161" s="10" t="str">
        <f>IF($AA161="","",IF(OR($V161&lt;2.7,$V161&gt;90),"Age OOR",($AA161-AS161)/VLOOKUP(AS$14&amp;"-rse-"&amp;$F161,Equations!$G:$I,3,0)))</f>
        <v/>
      </c>
      <c r="AX161" s="10" t="str">
        <f>IF($AB161="","",IF(OR($V161&lt;2.7,$V161&gt;90),"Age OOR",VLOOKUP(AX$14&amp;"-int-"&amp;$G161,Equations!$G:$I,3,0)+VLOOKUP(AX$14&amp;"-sexo-"&amp;$G161,Equations!$G:$I,3,0)*$U161+VLOOKUP(AX$14&amp;"-edad-"&amp;$G161,Equations!$G:$I,3,0)*$V161+VLOOKUP(AX$14&amp;"-est-"&amp;$G161,Equations!$G:$I,3,0)*(1/$W161)+VLOOKUP(AX$14&amp;"-imc-"&amp;$G161,Equations!$G:$I,3,0)*(1/$Q161)))</f>
        <v/>
      </c>
      <c r="AY161" s="10" t="str">
        <f>IF($AB161="","",IF(OR($V161&lt;2.7,$V161&gt;90),"Age OOR",AX161-1.6449*VLOOKUP(AX$14&amp;"-rse-"&amp;$G161,Equations!$G:$I,3,0)))</f>
        <v/>
      </c>
      <c r="AZ161" s="10" t="str">
        <f>IF($AB161="","",IF(OR($V161&lt;2.7,$V161&gt;90),"Age OOR",AX161+1.6449*VLOOKUP(AX$14&amp;"-rse-"&amp;$G161,Equations!$G:$I,3,0)))</f>
        <v/>
      </c>
      <c r="BA161" s="10" t="str">
        <f t="shared" si="65"/>
        <v/>
      </c>
      <c r="BB161" s="10" t="str">
        <f>IF($AB161="","",IF(OR($V161&lt;2.7,$V161&gt;90),"Age OOR",($AB161-AX161)/VLOOKUP(AX$14&amp;"-rse-"&amp;$G161,Equations!$G:$I,3,0)))</f>
        <v/>
      </c>
      <c r="BC161" s="10" t="str">
        <f>IF($AC161="","",IF(OR($V161&lt;2.7,$V161&gt;90),"Age OOR",VLOOKUP(BC$14&amp;"-int-"&amp;$H161,Equations!$G:$I,3,0)+VLOOKUP(BC$14&amp;"-sexo-"&amp;$H161,Equations!$G:$I,3,0)*$U161+VLOOKUP(BC$14&amp;"-edad-"&amp;$H161,Equations!$G:$I,3,0)*$V161+VLOOKUP(BC$14&amp;"-est-"&amp;$H161,Equations!$G:$I,3,0)*(1/$W161)+VLOOKUP(BC$14&amp;"-imc-"&amp;$H161,Equations!$G:$I,3,0)*(1/$Q161)))</f>
        <v/>
      </c>
      <c r="BD161" s="10" t="str">
        <f>IF($AC161="","",IF(OR($V161&lt;2.7,$V161&gt;90),"Age OOR",BC161-1.6449*VLOOKUP(BC$14&amp;"-rse-"&amp;$H161,Equations!$G:$I,3,0)))</f>
        <v/>
      </c>
      <c r="BE161" s="10" t="str">
        <f>IF($AC161="","",IF(OR($V161&lt;2.7,$V161&gt;90),"Age OOR",BC161+1.6449*VLOOKUP(BC$14&amp;"-rse-"&amp;$H161,Equations!$G:$I,3,0)))</f>
        <v/>
      </c>
      <c r="BF161" s="10" t="str">
        <f t="shared" si="66"/>
        <v/>
      </c>
      <c r="BG161" s="10" t="str">
        <f>IF($AC161="","",IF(OR($V161&lt;2.7,$V161&gt;90),"Age OOR",($AC161-BC161)/VLOOKUP(BC$14&amp;"-rse-"&amp;$H161,Equations!$G:$I,3,0)))</f>
        <v/>
      </c>
      <c r="BH161" s="10" t="str">
        <f>IF($AD161="","",IF(OR($V161&lt;2.7,$V161&gt;90),"Age OOR",VLOOKUP(BH$14&amp;"-int-"&amp;$I161,Equations!$G:$I,3,0)+VLOOKUP(BH$14&amp;"-sexo-"&amp;$I161,Equations!$G:$I,3,0)*$U161+VLOOKUP(BH$14&amp;"-edad-"&amp;$I161,Equations!$G:$I,3,0)*$V161+VLOOKUP(BH$14&amp;"-est-"&amp;$I161,Equations!$G:$I,3,0)*(1/$W161)+VLOOKUP(BH$14&amp;"-imc-"&amp;$I161,Equations!$G:$I,3,0)*(1/$Q161)))</f>
        <v/>
      </c>
      <c r="BI161" s="10" t="str">
        <f>IF($AD161="","",IF(OR($V161&lt;2.7,$V161&gt;90),"Age OOR",BH161-1.6449*VLOOKUP(BH$14&amp;"-rse-"&amp;$I161,Equations!$G:$I,3,0)))</f>
        <v/>
      </c>
      <c r="BJ161" s="10" t="str">
        <f>IF($AD161="","",IF(OR($V161&lt;2.7,$V161&gt;90),"Age OOR",BH161+1.6449*VLOOKUP(BH$14&amp;"-rse-"&amp;$I161,Equations!$G:$I,3,0)))</f>
        <v/>
      </c>
      <c r="BK161" s="10" t="str">
        <f t="shared" si="67"/>
        <v/>
      </c>
      <c r="BL161" s="10" t="str">
        <f>IF($AD161="","",IF(OR($V161&lt;2.7,$V161&gt;90),"Age OOR",($AD161-BH161)/VLOOKUP(BH$14&amp;"-rse-"&amp;$I161,Equations!$G:$I,3,0)))</f>
        <v/>
      </c>
      <c r="BM161" s="10" t="str">
        <f>IF($AE161="","",IF(OR($V161&lt;2.7,$V161&gt;90),"Age OOR",VLOOKUP(BM$14&amp;"-int-"&amp;$J161,Equations!$G:$I,3,0)+VLOOKUP(BM$14&amp;"-sexo-"&amp;$J161,Equations!$G:$I,3,0)*$U161+VLOOKUP(BM$14&amp;"-edad-"&amp;$J161,Equations!$G:$I,3,0)*$V161+VLOOKUP(BM$14&amp;"-est-"&amp;$J161,Equations!$G:$I,3,0)*(1/$W161)+VLOOKUP(BM$14&amp;"-imc-"&amp;$J161,Equations!$G:$I,3,0)*(1/$Q161)))</f>
        <v/>
      </c>
      <c r="BN161" s="10" t="str">
        <f>IF($AE161="","",IF(OR($V161&lt;2.7,$V161&gt;90),"Age OOR",BM161-1.6449*VLOOKUP(BM$14&amp;"-rse-"&amp;$J161,Equations!$G:$I,3,0)))</f>
        <v/>
      </c>
      <c r="BO161" s="10" t="str">
        <f>IF($AE161="","",IF(OR($V161&lt;2.7,$V161&gt;90),"Age OOR",BM161+1.6449*VLOOKUP(BM$14&amp;"-rse-"&amp;$J161,Equations!$G:$I,3,0)))</f>
        <v/>
      </c>
      <c r="BP161" s="10" t="str">
        <f t="shared" si="68"/>
        <v/>
      </c>
      <c r="BQ161" s="10" t="str">
        <f>IF($AE161="","",IF(OR($V161&lt;2.7,$V161&gt;90),"Age OOR",($AE161-BM161)/VLOOKUP(BM$14&amp;"-rse-"&amp;$J161,Equations!$G:$I,3,0)))</f>
        <v/>
      </c>
      <c r="BR161" s="10" t="str">
        <f>IF($AF161="","",IF(OR($V161&lt;2.7,$V161&gt;90),"Age OOR",VLOOKUP(BR$14&amp;"-int-"&amp;$K161,Equations!$G:$I,3,0)+VLOOKUP(BR$14&amp;"-sexo-"&amp;$K161,Equations!$G:$I,3,0)*$U161+VLOOKUP(BR$14&amp;"-edad-"&amp;$K161,Equations!$G:$I,3,0)*$V161+VLOOKUP(BR$14&amp;"-est-"&amp;$K161,Equations!$G:$I,3,0)*(1/$W161)+VLOOKUP(BR$14&amp;"-imc-"&amp;$K161,Equations!$G:$I,3,0)*(1/$Q161)))</f>
        <v/>
      </c>
      <c r="BS161" s="10" t="str">
        <f>IF($AF161="","",IF(OR($V161&lt;2.7,$V161&gt;90),"Age OOR",BR161-1.6449*VLOOKUP(BR$14&amp;"-rse-"&amp;$K161,Equations!$G:$I,3,0)))</f>
        <v/>
      </c>
      <c r="BT161" s="10" t="str">
        <f>IF($AF161="","",IF(OR($V161&lt;2.7,$V161&gt;90),"Age OOR",BR161+1.6449*VLOOKUP(BR$14&amp;"-rse-"&amp;$K161,Equations!$G:$I,3,0)))</f>
        <v/>
      </c>
      <c r="BU161" s="10" t="str">
        <f t="shared" si="69"/>
        <v/>
      </c>
      <c r="BV161" s="10" t="str">
        <f>IF($AF161="","",IF(OR($V161&lt;2.7,$V161&gt;90),"Age OOR",($AF161-BR161)/VLOOKUP(BR$14&amp;"-rse-"&amp;$K161,Equations!$G:$I,3,0)))</f>
        <v/>
      </c>
      <c r="BW161" s="10" t="str">
        <f>IF($AG161="","",IF(OR($V161&lt;2.7,$V161&gt;90),"Age OOR",VLOOKUP(BW$14&amp;"-int-"&amp;$L161,Equations!$G:$I,3,0)+VLOOKUP(BW$14&amp;"-sexo-"&amp;$L161,Equations!$G:$I,3,0)*$U161+VLOOKUP(BW$14&amp;"-edad-"&amp;$L161,Equations!$G:$I,3,0)*$V161+VLOOKUP(BW$14&amp;"-est-"&amp;$L161,Equations!$G:$I,3,0)*(1/$W161)+VLOOKUP(BW$14&amp;"-imc-"&amp;$L161,Equations!$G:$I,3,0)*(1/$Q161)))</f>
        <v/>
      </c>
      <c r="BX161" s="10" t="str">
        <f>IF($AG161="","",IF(OR($V161&lt;2.7,$V161&gt;90),"Age OOR",BW161-1.6449*VLOOKUP(BW$14&amp;"-rse-"&amp;$L161,Equations!$G:$I,3,0)))</f>
        <v/>
      </c>
      <c r="BY161" s="10" t="str">
        <f>IF($AG161="","",IF(OR($V161&lt;2.7,$V161&gt;90),"Age OOR",BW161+1.6449*VLOOKUP(BW$14&amp;"-rse-"&amp;$L161,Equations!$G:$I,3,0)))</f>
        <v/>
      </c>
      <c r="BZ161" s="10" t="str">
        <f t="shared" si="70"/>
        <v/>
      </c>
      <c r="CA161" s="10" t="str">
        <f>IF($AG161="","",IF(OR($V161&lt;2.7,$V161&gt;90),"Age OOR",($AG161-BW161)/VLOOKUP(BW$14&amp;"-rse-"&amp;$L161,Equations!$G:$I,3,0)))</f>
        <v/>
      </c>
      <c r="CB161" s="10" t="str">
        <f>IF($AH161="","",IF(OR($V161&lt;2.7,$V161&gt;90),"Age OOR",VLOOKUP(CB$14&amp;"-int-"&amp;$M161,Equations!$G:$I,3,0)+VLOOKUP(CB$14&amp;"-sexo-"&amp;$M161,Equations!$G:$I,3,0)*$U161+VLOOKUP(CB$14&amp;"-edad-"&amp;$M161,Equations!$G:$I,3,0)*$V161+VLOOKUP(CB$14&amp;"-est-"&amp;$M161,Equations!$G:$I,3,0)*(1/$W161)+VLOOKUP(CB$14&amp;"-imc-"&amp;$M161,Equations!$G:$I,3,0)*(1/$Q161)))</f>
        <v/>
      </c>
      <c r="CC161" s="10" t="str">
        <f>IF($AH161="","",IF(OR($V161&lt;2.7,$V161&gt;90),"Age OOR",CB161-1.6449*VLOOKUP(CB$14&amp;"-rse-"&amp;$M161,Equations!$G:$I,3,0)))</f>
        <v/>
      </c>
      <c r="CD161" s="10" t="str">
        <f>IF($AH161="","",IF(OR($V161&lt;2.7,$V161&gt;90),"Age OOR",CB161+1.6449*VLOOKUP(CB$14&amp;"-rse-"&amp;$M161,Equations!$G:$I,3,0)))</f>
        <v/>
      </c>
      <c r="CE161" s="10" t="str">
        <f t="shared" si="71"/>
        <v/>
      </c>
      <c r="CF161" s="10" t="str">
        <f>IF($AH161="","",IF(OR($V161&lt;2.7,$V161&gt;90),"Age OOR",($AH161-CB161)/VLOOKUP(CB$14&amp;"-rse-"&amp;$M161,Equations!$G:$I,3,0)))</f>
        <v/>
      </c>
      <c r="CG161" s="10" t="str">
        <f>IF($AI161="","",IF(OR($V161&lt;2.7,$V161&gt;90),"Age OOR",VLOOKUP(CG$14&amp;"-int-"&amp;$N161,Equations!$G:$I,3,0)+VLOOKUP(CG$14&amp;"-sexo-"&amp;$N161,Equations!$G:$I,3,0)*$U161+VLOOKUP(CG$14&amp;"-edad-"&amp;$N161,Equations!$G:$I,3,0)*$V161+VLOOKUP(CG$14&amp;"-est-"&amp;$N161,Equations!$G:$I,3,0)*(1/$W161)+VLOOKUP(CG$14&amp;"-imc-"&amp;$N161,Equations!$G:$I,3,0)*(1/$Q161)))</f>
        <v/>
      </c>
      <c r="CH161" s="10" t="str">
        <f>IF($AI161="","",IF(OR($V161&lt;2.7,$V161&gt;90),"Age OOR",CG161-1.6449*VLOOKUP(CG$14&amp;"-rse-"&amp;$N161,Equations!$G:$I,3,0)))</f>
        <v/>
      </c>
      <c r="CI161" s="10" t="str">
        <f>IF($AI161="","",IF(OR($V161&lt;2.7,$V161&gt;90),"Age OOR",CG161+1.6449*VLOOKUP(CG$14&amp;"-rse-"&amp;$N161,Equations!$G:$I,3,0)))</f>
        <v/>
      </c>
      <c r="CJ161" s="10" t="str">
        <f t="shared" si="72"/>
        <v/>
      </c>
      <c r="CK161" s="10" t="str">
        <f>IF($AI161="","",IF(OR($V161&lt;2.7,$V161&gt;90),"Age OOR",($AI161-CG161)/VLOOKUP(CG$14&amp;"-rse-"&amp;$N161,Equations!$G:$I,3,0)))</f>
        <v/>
      </c>
      <c r="CL161" s="10" t="str">
        <f>IF($AJ161="","",IF(OR($V161&lt;2.7,$V161&gt;90),"Age OOR",VLOOKUP(CL$14&amp;"-int-"&amp;$O161,Equations!$G:$I,3,0)+VLOOKUP(CL$14&amp;"-sexo-"&amp;$O161,Equations!$G:$I,3,0)*$U161+VLOOKUP(CL$14&amp;"-edad-"&amp;$O161,Equations!$G:$I,3,0)*$V161+VLOOKUP(CL$14&amp;"-est-"&amp;$O161,Equations!$G:$I,3,0)*(1/$W161)+VLOOKUP(CL$14&amp;"-imc-"&amp;$O161,Equations!$G:$I,3,0)*(1/$Q161)))</f>
        <v/>
      </c>
      <c r="CM161" s="10" t="str">
        <f>IF($AJ161="","",IF(OR($V161&lt;2.7,$V161&gt;90),"Age OOR",CL161-1.6449*VLOOKUP(CL$14&amp;"-rse-"&amp;$O161,Equations!$G:$I,3,0)))</f>
        <v/>
      </c>
      <c r="CN161" s="10" t="str">
        <f>IF($AJ161="","",IF(OR($V161&lt;2.7,$V161&gt;90),"Age OOR",CL161+1.6449*VLOOKUP(CL$14&amp;"-rse-"&amp;$O161,Equations!$G:$I,3,0)))</f>
        <v/>
      </c>
      <c r="CO161" s="10" t="str">
        <f t="shared" si="73"/>
        <v/>
      </c>
      <c r="CP161" s="10" t="str">
        <f>IF($AJ161="","",IF(OR($V161&lt;2.7,$V161&gt;90),"Age OOR",($AJ161-CL161)/VLOOKUP(CL$14&amp;"-rse-"&amp;$O161,Equations!$G:$I,3,0)))</f>
        <v/>
      </c>
      <c r="CQ161" s="10" t="str">
        <f>IF($AK161="","",IF(OR($V161&lt;2.7,$V161&gt;90),"Age OOR",EXP(VLOOKUP(CQ$14&amp;"-int-"&amp;$P161,Equations!$G:$I,3,0)+VLOOKUP(CQ$14&amp;"-sexo-"&amp;$P161,Equations!$G:$I,3,0)*$U161+VLOOKUP(CQ$14&amp;"-edad-"&amp;$P161,Equations!$G:$I,3,0)*$V161+VLOOKUP(CQ$14&amp;"-est-"&amp;$P161,Equations!$G:$I,3,0)*(1/$W161)+VLOOKUP(CQ$14&amp;"-imc-"&amp;$P161,Equations!$G:$I,3,0)*(1/$Q161))))</f>
        <v/>
      </c>
      <c r="CR161" s="10" t="str">
        <f>IF($AK161="","",IF(OR($V161&lt;2.7,$V161&gt;90),"Age OOR",EXP(LN(CQ161)-1.6449*VLOOKUP(CQ$14&amp;"-rse-"&amp;$P161,Equations!$G:$I,3,0))))</f>
        <v/>
      </c>
      <c r="CS161" s="10" t="str">
        <f>IF($AK161="","",IF(OR($V161&lt;2.7,$V161&gt;90),"Age OOR",EXP(LN(CQ161)+1.6449*VLOOKUP(CQ$14&amp;"-rse-"&amp;$P161,Equations!$G:$I,3,0))))</f>
        <v/>
      </c>
      <c r="CT161" s="10" t="str">
        <f t="shared" si="74"/>
        <v/>
      </c>
      <c r="CU161" s="10" t="str">
        <f>IF($AK161="","",IF(OR($V161&lt;2.7,$V161&gt;90),"Age OOR",(LN($AK161)-LN(CQ161))/VLOOKUP(CQ$14&amp;"-rse-"&amp;$P161,Equations!$G:$I,3,0)))</f>
        <v/>
      </c>
      <c r="CV161" s="47"/>
    </row>
    <row r="162" spans="5:109" x14ac:dyDescent="0.2">
      <c r="E162" s="23" t="str">
        <f t="shared" si="50"/>
        <v>Age out of range</v>
      </c>
      <c r="F162" s="23" t="str">
        <f t="shared" si="51"/>
        <v>Age out of range</v>
      </c>
      <c r="G162" s="23" t="str">
        <f t="shared" si="52"/>
        <v>Age out of range</v>
      </c>
      <c r="H162" s="23" t="str">
        <f t="shared" si="53"/>
        <v>Age out of range</v>
      </c>
      <c r="I162" s="23" t="str">
        <f t="shared" si="54"/>
        <v>Age out of range</v>
      </c>
      <c r="J162" s="23" t="str">
        <f t="shared" si="55"/>
        <v>Age out of range</v>
      </c>
      <c r="K162" s="23" t="str">
        <f t="shared" si="56"/>
        <v>Age out of range</v>
      </c>
      <c r="L162" s="23" t="str">
        <f t="shared" si="57"/>
        <v>Age out of range</v>
      </c>
      <c r="M162" s="23" t="str">
        <f t="shared" si="58"/>
        <v>Age out of range</v>
      </c>
      <c r="N162" s="23" t="str">
        <f t="shared" si="59"/>
        <v>Age out of range</v>
      </c>
      <c r="O162" s="23" t="str">
        <f t="shared" si="60"/>
        <v>Age out of range</v>
      </c>
      <c r="P162" s="23" t="str">
        <f t="shared" si="61"/>
        <v>Age out of range</v>
      </c>
      <c r="Q162" s="23" t="e">
        <f t="shared" si="62"/>
        <v>#DIV/0!</v>
      </c>
      <c r="R162" s="17"/>
      <c r="S162" s="23">
        <v>146</v>
      </c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7"/>
      <c r="AM162" s="47"/>
      <c r="AN162" s="10" t="str">
        <f>IF($Z162="","",IF(OR($V162&lt;2.7,$V162&gt;90),"Age OOR",VLOOKUP(AN$14&amp;"-int-"&amp;$E162,Equations!$G:$I,3,0)+VLOOKUP(AN$14&amp;"-sexo-"&amp;$E162,Equations!$G:$I,3,0)*$U162+VLOOKUP(AN$14&amp;"-edad-"&amp;$E162,Equations!$G:$I,3,0)*$V162+VLOOKUP(AN$14&amp;"-est-"&amp;$E162,Equations!$G:$I,3,0)*(1/$W162)+VLOOKUP(AN$14&amp;"-imc-"&amp;$E162,Equations!$G:$I,3,0)*(1/$Q162)))</f>
        <v/>
      </c>
      <c r="AO162" s="10" t="str">
        <f>IF($Z162="","",IF(OR($V162&lt;2.7,$V162&gt;90),"Age OOR",AN162-1.6449*VLOOKUP(AN$14&amp;"-rse-"&amp;$E162,Equations!$G:$I,3,0)))</f>
        <v/>
      </c>
      <c r="AP162" s="10" t="str">
        <f>IF($Z162="","",IF(OR($V162&lt;2.7,$V162&gt;90),"Age OOR",AN162+1.6449*VLOOKUP(AN$14&amp;"-rse-"&amp;$E162,Equations!$G:$I,3,0)))</f>
        <v/>
      </c>
      <c r="AQ162" s="10" t="str">
        <f t="shared" si="63"/>
        <v/>
      </c>
      <c r="AR162" s="10" t="str">
        <f>IF($Z162="","",IF(OR($V162&lt;2.7,$V162&gt;90),"Age OOR",($Z162-AN162)/VLOOKUP(AN$14&amp;"-rse-"&amp;$E162,Equations!$G:$I,3,0)))</f>
        <v/>
      </c>
      <c r="AS162" s="10" t="str">
        <f>IF($AA162="","",IF(OR($V162&lt;2.7,$V162&gt;90),"Age OOR",VLOOKUP(AS$14&amp;"-int-"&amp;$F162,Equations!$G:$I,3,0)+VLOOKUP(AS$14&amp;"-sexo-"&amp;$F162,Equations!$G:$I,3,0)*$U162+VLOOKUP(AS$14&amp;"-edad-"&amp;$F162,Equations!$G:$I,3,0)*$V162+VLOOKUP(AS$14&amp;"-est-"&amp;$F162,Equations!$G:$I,3,0)*(1/$W162)+VLOOKUP(AS$14&amp;"-imc-"&amp;$F162,Equations!$G:$I,3,0)*(1/$Q162)))</f>
        <v/>
      </c>
      <c r="AT162" s="10" t="str">
        <f>IF($AA162="","",IF(OR($V162&lt;2.7,$V162&gt;90),"Age OOR",AS162-1.6449*VLOOKUP(AS$14&amp;"-rse-"&amp;$F162,Equations!$G:$I,3,0)))</f>
        <v/>
      </c>
      <c r="AU162" s="10" t="str">
        <f>IF($AA162="","",IF(OR($V162&lt;2.7,$V162&gt;90),"Age OOR",AS162+1.6449*VLOOKUP(AS$14&amp;"-rse-"&amp;$F162,Equations!$G:$I,3,0)))</f>
        <v/>
      </c>
      <c r="AV162" s="10" t="str">
        <f t="shared" si="64"/>
        <v/>
      </c>
      <c r="AW162" s="10" t="str">
        <f>IF($AA162="","",IF(OR($V162&lt;2.7,$V162&gt;90),"Age OOR",($AA162-AS162)/VLOOKUP(AS$14&amp;"-rse-"&amp;$F162,Equations!$G:$I,3,0)))</f>
        <v/>
      </c>
      <c r="AX162" s="10" t="str">
        <f>IF($AB162="","",IF(OR($V162&lt;2.7,$V162&gt;90),"Age OOR",VLOOKUP(AX$14&amp;"-int-"&amp;$G162,Equations!$G:$I,3,0)+VLOOKUP(AX$14&amp;"-sexo-"&amp;$G162,Equations!$G:$I,3,0)*$U162+VLOOKUP(AX$14&amp;"-edad-"&amp;$G162,Equations!$G:$I,3,0)*$V162+VLOOKUP(AX$14&amp;"-est-"&amp;$G162,Equations!$G:$I,3,0)*(1/$W162)+VLOOKUP(AX$14&amp;"-imc-"&amp;$G162,Equations!$G:$I,3,0)*(1/$Q162)))</f>
        <v/>
      </c>
      <c r="AY162" s="10" t="str">
        <f>IF($AB162="","",IF(OR($V162&lt;2.7,$V162&gt;90),"Age OOR",AX162-1.6449*VLOOKUP(AX$14&amp;"-rse-"&amp;$G162,Equations!$G:$I,3,0)))</f>
        <v/>
      </c>
      <c r="AZ162" s="10" t="str">
        <f>IF($AB162="","",IF(OR($V162&lt;2.7,$V162&gt;90),"Age OOR",AX162+1.6449*VLOOKUP(AX$14&amp;"-rse-"&amp;$G162,Equations!$G:$I,3,0)))</f>
        <v/>
      </c>
      <c r="BA162" s="10" t="str">
        <f t="shared" si="65"/>
        <v/>
      </c>
      <c r="BB162" s="10" t="str">
        <f>IF($AB162="","",IF(OR($V162&lt;2.7,$V162&gt;90),"Age OOR",($AB162-AX162)/VLOOKUP(AX$14&amp;"-rse-"&amp;$G162,Equations!$G:$I,3,0)))</f>
        <v/>
      </c>
      <c r="BC162" s="10" t="str">
        <f>IF($AC162="","",IF(OR($V162&lt;2.7,$V162&gt;90),"Age OOR",VLOOKUP(BC$14&amp;"-int-"&amp;$H162,Equations!$G:$I,3,0)+VLOOKUP(BC$14&amp;"-sexo-"&amp;$H162,Equations!$G:$I,3,0)*$U162+VLOOKUP(BC$14&amp;"-edad-"&amp;$H162,Equations!$G:$I,3,0)*$V162+VLOOKUP(BC$14&amp;"-est-"&amp;$H162,Equations!$G:$I,3,0)*(1/$W162)+VLOOKUP(BC$14&amp;"-imc-"&amp;$H162,Equations!$G:$I,3,0)*(1/$Q162)))</f>
        <v/>
      </c>
      <c r="BD162" s="10" t="str">
        <f>IF($AC162="","",IF(OR($V162&lt;2.7,$V162&gt;90),"Age OOR",BC162-1.6449*VLOOKUP(BC$14&amp;"-rse-"&amp;$H162,Equations!$G:$I,3,0)))</f>
        <v/>
      </c>
      <c r="BE162" s="10" t="str">
        <f>IF($AC162="","",IF(OR($V162&lt;2.7,$V162&gt;90),"Age OOR",BC162+1.6449*VLOOKUP(BC$14&amp;"-rse-"&amp;$H162,Equations!$G:$I,3,0)))</f>
        <v/>
      </c>
      <c r="BF162" s="10" t="str">
        <f t="shared" si="66"/>
        <v/>
      </c>
      <c r="BG162" s="10" t="str">
        <f>IF($AC162="","",IF(OR($V162&lt;2.7,$V162&gt;90),"Age OOR",($AC162-BC162)/VLOOKUP(BC$14&amp;"-rse-"&amp;$H162,Equations!$G:$I,3,0)))</f>
        <v/>
      </c>
      <c r="BH162" s="10" t="str">
        <f>IF($AD162="","",IF(OR($V162&lt;2.7,$V162&gt;90),"Age OOR",VLOOKUP(BH$14&amp;"-int-"&amp;$I162,Equations!$G:$I,3,0)+VLOOKUP(BH$14&amp;"-sexo-"&amp;$I162,Equations!$G:$I,3,0)*$U162+VLOOKUP(BH$14&amp;"-edad-"&amp;$I162,Equations!$G:$I,3,0)*$V162+VLOOKUP(BH$14&amp;"-est-"&amp;$I162,Equations!$G:$I,3,0)*(1/$W162)+VLOOKUP(BH$14&amp;"-imc-"&amp;$I162,Equations!$G:$I,3,0)*(1/$Q162)))</f>
        <v/>
      </c>
      <c r="BI162" s="10" t="str">
        <f>IF($AD162="","",IF(OR($V162&lt;2.7,$V162&gt;90),"Age OOR",BH162-1.6449*VLOOKUP(BH$14&amp;"-rse-"&amp;$I162,Equations!$G:$I,3,0)))</f>
        <v/>
      </c>
      <c r="BJ162" s="10" t="str">
        <f>IF($AD162="","",IF(OR($V162&lt;2.7,$V162&gt;90),"Age OOR",BH162+1.6449*VLOOKUP(BH$14&amp;"-rse-"&amp;$I162,Equations!$G:$I,3,0)))</f>
        <v/>
      </c>
      <c r="BK162" s="10" t="str">
        <f t="shared" si="67"/>
        <v/>
      </c>
      <c r="BL162" s="10" t="str">
        <f>IF($AD162="","",IF(OR($V162&lt;2.7,$V162&gt;90),"Age OOR",($AD162-BH162)/VLOOKUP(BH$14&amp;"-rse-"&amp;$I162,Equations!$G:$I,3,0)))</f>
        <v/>
      </c>
      <c r="BM162" s="10" t="str">
        <f>IF($AE162="","",IF(OR($V162&lt;2.7,$V162&gt;90),"Age OOR",VLOOKUP(BM$14&amp;"-int-"&amp;$J162,Equations!$G:$I,3,0)+VLOOKUP(BM$14&amp;"-sexo-"&amp;$J162,Equations!$G:$I,3,0)*$U162+VLOOKUP(BM$14&amp;"-edad-"&amp;$J162,Equations!$G:$I,3,0)*$V162+VLOOKUP(BM$14&amp;"-est-"&amp;$J162,Equations!$G:$I,3,0)*(1/$W162)+VLOOKUP(BM$14&amp;"-imc-"&amp;$J162,Equations!$G:$I,3,0)*(1/$Q162)))</f>
        <v/>
      </c>
      <c r="BN162" s="10" t="str">
        <f>IF($AE162="","",IF(OR($V162&lt;2.7,$V162&gt;90),"Age OOR",BM162-1.6449*VLOOKUP(BM$14&amp;"-rse-"&amp;$J162,Equations!$G:$I,3,0)))</f>
        <v/>
      </c>
      <c r="BO162" s="10" t="str">
        <f>IF($AE162="","",IF(OR($V162&lt;2.7,$V162&gt;90),"Age OOR",BM162+1.6449*VLOOKUP(BM$14&amp;"-rse-"&amp;$J162,Equations!$G:$I,3,0)))</f>
        <v/>
      </c>
      <c r="BP162" s="10" t="str">
        <f t="shared" si="68"/>
        <v/>
      </c>
      <c r="BQ162" s="10" t="str">
        <f>IF($AE162="","",IF(OR($V162&lt;2.7,$V162&gt;90),"Age OOR",($AE162-BM162)/VLOOKUP(BM$14&amp;"-rse-"&amp;$J162,Equations!$G:$I,3,0)))</f>
        <v/>
      </c>
      <c r="BR162" s="10" t="str">
        <f>IF($AF162="","",IF(OR($V162&lt;2.7,$V162&gt;90),"Age OOR",VLOOKUP(BR$14&amp;"-int-"&amp;$K162,Equations!$G:$I,3,0)+VLOOKUP(BR$14&amp;"-sexo-"&amp;$K162,Equations!$G:$I,3,0)*$U162+VLOOKUP(BR$14&amp;"-edad-"&amp;$K162,Equations!$G:$I,3,0)*$V162+VLOOKUP(BR$14&amp;"-est-"&amp;$K162,Equations!$G:$I,3,0)*(1/$W162)+VLOOKUP(BR$14&amp;"-imc-"&amp;$K162,Equations!$G:$I,3,0)*(1/$Q162)))</f>
        <v/>
      </c>
      <c r="BS162" s="10" t="str">
        <f>IF($AF162="","",IF(OR($V162&lt;2.7,$V162&gt;90),"Age OOR",BR162-1.6449*VLOOKUP(BR$14&amp;"-rse-"&amp;$K162,Equations!$G:$I,3,0)))</f>
        <v/>
      </c>
      <c r="BT162" s="10" t="str">
        <f>IF($AF162="","",IF(OR($V162&lt;2.7,$V162&gt;90),"Age OOR",BR162+1.6449*VLOOKUP(BR$14&amp;"-rse-"&amp;$K162,Equations!$G:$I,3,0)))</f>
        <v/>
      </c>
      <c r="BU162" s="10" t="str">
        <f t="shared" si="69"/>
        <v/>
      </c>
      <c r="BV162" s="10" t="str">
        <f>IF($AF162="","",IF(OR($V162&lt;2.7,$V162&gt;90),"Age OOR",($AF162-BR162)/VLOOKUP(BR$14&amp;"-rse-"&amp;$K162,Equations!$G:$I,3,0)))</f>
        <v/>
      </c>
      <c r="BW162" s="10" t="str">
        <f>IF($AG162="","",IF(OR($V162&lt;2.7,$V162&gt;90),"Age OOR",VLOOKUP(BW$14&amp;"-int-"&amp;$L162,Equations!$G:$I,3,0)+VLOOKUP(BW$14&amp;"-sexo-"&amp;$L162,Equations!$G:$I,3,0)*$U162+VLOOKUP(BW$14&amp;"-edad-"&amp;$L162,Equations!$G:$I,3,0)*$V162+VLOOKUP(BW$14&amp;"-est-"&amp;$L162,Equations!$G:$I,3,0)*(1/$W162)+VLOOKUP(BW$14&amp;"-imc-"&amp;$L162,Equations!$G:$I,3,0)*(1/$Q162)))</f>
        <v/>
      </c>
      <c r="BX162" s="10" t="str">
        <f>IF($AG162="","",IF(OR($V162&lt;2.7,$V162&gt;90),"Age OOR",BW162-1.6449*VLOOKUP(BW$14&amp;"-rse-"&amp;$L162,Equations!$G:$I,3,0)))</f>
        <v/>
      </c>
      <c r="BY162" s="10" t="str">
        <f>IF($AG162="","",IF(OR($V162&lt;2.7,$V162&gt;90),"Age OOR",BW162+1.6449*VLOOKUP(BW$14&amp;"-rse-"&amp;$L162,Equations!$G:$I,3,0)))</f>
        <v/>
      </c>
      <c r="BZ162" s="10" t="str">
        <f t="shared" si="70"/>
        <v/>
      </c>
      <c r="CA162" s="10" t="str">
        <f>IF($AG162="","",IF(OR($V162&lt;2.7,$V162&gt;90),"Age OOR",($AG162-BW162)/VLOOKUP(BW$14&amp;"-rse-"&amp;$L162,Equations!$G:$I,3,0)))</f>
        <v/>
      </c>
      <c r="CB162" s="10" t="str">
        <f>IF($AH162="","",IF(OR($V162&lt;2.7,$V162&gt;90),"Age OOR",VLOOKUP(CB$14&amp;"-int-"&amp;$M162,Equations!$G:$I,3,0)+VLOOKUP(CB$14&amp;"-sexo-"&amp;$M162,Equations!$G:$I,3,0)*$U162+VLOOKUP(CB$14&amp;"-edad-"&amp;$M162,Equations!$G:$I,3,0)*$V162+VLOOKUP(CB$14&amp;"-est-"&amp;$M162,Equations!$G:$I,3,0)*(1/$W162)+VLOOKUP(CB$14&amp;"-imc-"&amp;$M162,Equations!$G:$I,3,0)*(1/$Q162)))</f>
        <v/>
      </c>
      <c r="CC162" s="10" t="str">
        <f>IF($AH162="","",IF(OR($V162&lt;2.7,$V162&gt;90),"Age OOR",CB162-1.6449*VLOOKUP(CB$14&amp;"-rse-"&amp;$M162,Equations!$G:$I,3,0)))</f>
        <v/>
      </c>
      <c r="CD162" s="10" t="str">
        <f>IF($AH162="","",IF(OR($V162&lt;2.7,$V162&gt;90),"Age OOR",CB162+1.6449*VLOOKUP(CB$14&amp;"-rse-"&amp;$M162,Equations!$G:$I,3,0)))</f>
        <v/>
      </c>
      <c r="CE162" s="10" t="str">
        <f t="shared" si="71"/>
        <v/>
      </c>
      <c r="CF162" s="10" t="str">
        <f>IF($AH162="","",IF(OR($V162&lt;2.7,$V162&gt;90),"Age OOR",($AH162-CB162)/VLOOKUP(CB$14&amp;"-rse-"&amp;$M162,Equations!$G:$I,3,0)))</f>
        <v/>
      </c>
      <c r="CG162" s="10" t="str">
        <f>IF($AI162="","",IF(OR($V162&lt;2.7,$V162&gt;90),"Age OOR",VLOOKUP(CG$14&amp;"-int-"&amp;$N162,Equations!$G:$I,3,0)+VLOOKUP(CG$14&amp;"-sexo-"&amp;$N162,Equations!$G:$I,3,0)*$U162+VLOOKUP(CG$14&amp;"-edad-"&amp;$N162,Equations!$G:$I,3,0)*$V162+VLOOKUP(CG$14&amp;"-est-"&amp;$N162,Equations!$G:$I,3,0)*(1/$W162)+VLOOKUP(CG$14&amp;"-imc-"&amp;$N162,Equations!$G:$I,3,0)*(1/$Q162)))</f>
        <v/>
      </c>
      <c r="CH162" s="10" t="str">
        <f>IF($AI162="","",IF(OR($V162&lt;2.7,$V162&gt;90),"Age OOR",CG162-1.6449*VLOOKUP(CG$14&amp;"-rse-"&amp;$N162,Equations!$G:$I,3,0)))</f>
        <v/>
      </c>
      <c r="CI162" s="10" t="str">
        <f>IF($AI162="","",IF(OR($V162&lt;2.7,$V162&gt;90),"Age OOR",CG162+1.6449*VLOOKUP(CG$14&amp;"-rse-"&amp;$N162,Equations!$G:$I,3,0)))</f>
        <v/>
      </c>
      <c r="CJ162" s="10" t="str">
        <f t="shared" si="72"/>
        <v/>
      </c>
      <c r="CK162" s="10" t="str">
        <f>IF($AI162="","",IF(OR($V162&lt;2.7,$V162&gt;90),"Age OOR",($AI162-CG162)/VLOOKUP(CG$14&amp;"-rse-"&amp;$N162,Equations!$G:$I,3,0)))</f>
        <v/>
      </c>
      <c r="CL162" s="10" t="str">
        <f>IF($AJ162="","",IF(OR($V162&lt;2.7,$V162&gt;90),"Age OOR",VLOOKUP(CL$14&amp;"-int-"&amp;$O162,Equations!$G:$I,3,0)+VLOOKUP(CL$14&amp;"-sexo-"&amp;$O162,Equations!$G:$I,3,0)*$U162+VLOOKUP(CL$14&amp;"-edad-"&amp;$O162,Equations!$G:$I,3,0)*$V162+VLOOKUP(CL$14&amp;"-est-"&amp;$O162,Equations!$G:$I,3,0)*(1/$W162)+VLOOKUP(CL$14&amp;"-imc-"&amp;$O162,Equations!$G:$I,3,0)*(1/$Q162)))</f>
        <v/>
      </c>
      <c r="CM162" s="10" t="str">
        <f>IF($AJ162="","",IF(OR($V162&lt;2.7,$V162&gt;90),"Age OOR",CL162-1.6449*VLOOKUP(CL$14&amp;"-rse-"&amp;$O162,Equations!$G:$I,3,0)))</f>
        <v/>
      </c>
      <c r="CN162" s="10" t="str">
        <f>IF($AJ162="","",IF(OR($V162&lt;2.7,$V162&gt;90),"Age OOR",CL162+1.6449*VLOOKUP(CL$14&amp;"-rse-"&amp;$O162,Equations!$G:$I,3,0)))</f>
        <v/>
      </c>
      <c r="CO162" s="10" t="str">
        <f t="shared" si="73"/>
        <v/>
      </c>
      <c r="CP162" s="10" t="str">
        <f>IF($AJ162="","",IF(OR($V162&lt;2.7,$V162&gt;90),"Age OOR",($AJ162-CL162)/VLOOKUP(CL$14&amp;"-rse-"&amp;$O162,Equations!$G:$I,3,0)))</f>
        <v/>
      </c>
      <c r="CQ162" s="10" t="str">
        <f>IF($AK162="","",IF(OR($V162&lt;2.7,$V162&gt;90),"Age OOR",EXP(VLOOKUP(CQ$14&amp;"-int-"&amp;$P162,Equations!$G:$I,3,0)+VLOOKUP(CQ$14&amp;"-sexo-"&amp;$P162,Equations!$G:$I,3,0)*$U162+VLOOKUP(CQ$14&amp;"-edad-"&amp;$P162,Equations!$G:$I,3,0)*$V162+VLOOKUP(CQ$14&amp;"-est-"&amp;$P162,Equations!$G:$I,3,0)*(1/$W162)+VLOOKUP(CQ$14&amp;"-imc-"&amp;$P162,Equations!$G:$I,3,0)*(1/$Q162))))</f>
        <v/>
      </c>
      <c r="CR162" s="10" t="str">
        <f>IF($AK162="","",IF(OR($V162&lt;2.7,$V162&gt;90),"Age OOR",EXP(LN(CQ162)-1.6449*VLOOKUP(CQ$14&amp;"-rse-"&amp;$P162,Equations!$G:$I,3,0))))</f>
        <v/>
      </c>
      <c r="CS162" s="10" t="str">
        <f>IF($AK162="","",IF(OR($V162&lt;2.7,$V162&gt;90),"Age OOR",EXP(LN(CQ162)+1.6449*VLOOKUP(CQ$14&amp;"-rse-"&amp;$P162,Equations!$G:$I,3,0))))</f>
        <v/>
      </c>
      <c r="CT162" s="10" t="str">
        <f t="shared" si="74"/>
        <v/>
      </c>
      <c r="CU162" s="10" t="str">
        <f>IF($AK162="","",IF(OR($V162&lt;2.7,$V162&gt;90),"Age OOR",(LN($AK162)-LN(CQ162))/VLOOKUP(CQ$14&amp;"-rse-"&amp;$P162,Equations!$G:$I,3,0)))</f>
        <v/>
      </c>
      <c r="CV162" s="47"/>
    </row>
    <row r="163" spans="5:109" x14ac:dyDescent="0.2">
      <c r="E163" s="23" t="str">
        <f t="shared" si="50"/>
        <v>Age out of range</v>
      </c>
      <c r="F163" s="23" t="str">
        <f t="shared" si="51"/>
        <v>Age out of range</v>
      </c>
      <c r="G163" s="23" t="str">
        <f t="shared" si="52"/>
        <v>Age out of range</v>
      </c>
      <c r="H163" s="23" t="str">
        <f t="shared" si="53"/>
        <v>Age out of range</v>
      </c>
      <c r="I163" s="23" t="str">
        <f t="shared" si="54"/>
        <v>Age out of range</v>
      </c>
      <c r="J163" s="23" t="str">
        <f t="shared" si="55"/>
        <v>Age out of range</v>
      </c>
      <c r="K163" s="23" t="str">
        <f t="shared" si="56"/>
        <v>Age out of range</v>
      </c>
      <c r="L163" s="23" t="str">
        <f t="shared" si="57"/>
        <v>Age out of range</v>
      </c>
      <c r="M163" s="23" t="str">
        <f t="shared" si="58"/>
        <v>Age out of range</v>
      </c>
      <c r="N163" s="23" t="str">
        <f t="shared" si="59"/>
        <v>Age out of range</v>
      </c>
      <c r="O163" s="23" t="str">
        <f t="shared" si="60"/>
        <v>Age out of range</v>
      </c>
      <c r="P163" s="23" t="str">
        <f t="shared" si="61"/>
        <v>Age out of range</v>
      </c>
      <c r="Q163" s="23" t="e">
        <f t="shared" si="62"/>
        <v>#DIV/0!</v>
      </c>
      <c r="R163" s="17"/>
      <c r="S163" s="23">
        <v>147</v>
      </c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7"/>
      <c r="AM163" s="47"/>
      <c r="AN163" s="10" t="str">
        <f>IF($Z163="","",IF(OR($V163&lt;2.7,$V163&gt;90),"Age OOR",VLOOKUP(AN$14&amp;"-int-"&amp;$E163,Equations!$G:$I,3,0)+VLOOKUP(AN$14&amp;"-sexo-"&amp;$E163,Equations!$G:$I,3,0)*$U163+VLOOKUP(AN$14&amp;"-edad-"&amp;$E163,Equations!$G:$I,3,0)*$V163+VLOOKUP(AN$14&amp;"-est-"&amp;$E163,Equations!$G:$I,3,0)*(1/$W163)+VLOOKUP(AN$14&amp;"-imc-"&amp;$E163,Equations!$G:$I,3,0)*(1/$Q163)))</f>
        <v/>
      </c>
      <c r="AO163" s="10" t="str">
        <f>IF($Z163="","",IF(OR($V163&lt;2.7,$V163&gt;90),"Age OOR",AN163-1.6449*VLOOKUP(AN$14&amp;"-rse-"&amp;$E163,Equations!$G:$I,3,0)))</f>
        <v/>
      </c>
      <c r="AP163" s="10" t="str">
        <f>IF($Z163="","",IF(OR($V163&lt;2.7,$V163&gt;90),"Age OOR",AN163+1.6449*VLOOKUP(AN$14&amp;"-rse-"&amp;$E163,Equations!$G:$I,3,0)))</f>
        <v/>
      </c>
      <c r="AQ163" s="10" t="str">
        <f t="shared" si="63"/>
        <v/>
      </c>
      <c r="AR163" s="10" t="str">
        <f>IF($Z163="","",IF(OR($V163&lt;2.7,$V163&gt;90),"Age OOR",($Z163-AN163)/VLOOKUP(AN$14&amp;"-rse-"&amp;$E163,Equations!$G:$I,3,0)))</f>
        <v/>
      </c>
      <c r="AS163" s="10" t="str">
        <f>IF($AA163="","",IF(OR($V163&lt;2.7,$V163&gt;90),"Age OOR",VLOOKUP(AS$14&amp;"-int-"&amp;$F163,Equations!$G:$I,3,0)+VLOOKUP(AS$14&amp;"-sexo-"&amp;$F163,Equations!$G:$I,3,0)*$U163+VLOOKUP(AS$14&amp;"-edad-"&amp;$F163,Equations!$G:$I,3,0)*$V163+VLOOKUP(AS$14&amp;"-est-"&amp;$F163,Equations!$G:$I,3,0)*(1/$W163)+VLOOKUP(AS$14&amp;"-imc-"&amp;$F163,Equations!$G:$I,3,0)*(1/$Q163)))</f>
        <v/>
      </c>
      <c r="AT163" s="10" t="str">
        <f>IF($AA163="","",IF(OR($V163&lt;2.7,$V163&gt;90),"Age OOR",AS163-1.6449*VLOOKUP(AS$14&amp;"-rse-"&amp;$F163,Equations!$G:$I,3,0)))</f>
        <v/>
      </c>
      <c r="AU163" s="10" t="str">
        <f>IF($AA163="","",IF(OR($V163&lt;2.7,$V163&gt;90),"Age OOR",AS163+1.6449*VLOOKUP(AS$14&amp;"-rse-"&amp;$F163,Equations!$G:$I,3,0)))</f>
        <v/>
      </c>
      <c r="AV163" s="10" t="str">
        <f t="shared" si="64"/>
        <v/>
      </c>
      <c r="AW163" s="10" t="str">
        <f>IF($AA163="","",IF(OR($V163&lt;2.7,$V163&gt;90),"Age OOR",($AA163-AS163)/VLOOKUP(AS$14&amp;"-rse-"&amp;$F163,Equations!$G:$I,3,0)))</f>
        <v/>
      </c>
      <c r="AX163" s="10" t="str">
        <f>IF($AB163="","",IF(OR($V163&lt;2.7,$V163&gt;90),"Age OOR",VLOOKUP(AX$14&amp;"-int-"&amp;$G163,Equations!$G:$I,3,0)+VLOOKUP(AX$14&amp;"-sexo-"&amp;$G163,Equations!$G:$I,3,0)*$U163+VLOOKUP(AX$14&amp;"-edad-"&amp;$G163,Equations!$G:$I,3,0)*$V163+VLOOKUP(AX$14&amp;"-est-"&amp;$G163,Equations!$G:$I,3,0)*(1/$W163)+VLOOKUP(AX$14&amp;"-imc-"&amp;$G163,Equations!$G:$I,3,0)*(1/$Q163)))</f>
        <v/>
      </c>
      <c r="AY163" s="10" t="str">
        <f>IF($AB163="","",IF(OR($V163&lt;2.7,$V163&gt;90),"Age OOR",AX163-1.6449*VLOOKUP(AX$14&amp;"-rse-"&amp;$G163,Equations!$G:$I,3,0)))</f>
        <v/>
      </c>
      <c r="AZ163" s="10" t="str">
        <f>IF($AB163="","",IF(OR($V163&lt;2.7,$V163&gt;90),"Age OOR",AX163+1.6449*VLOOKUP(AX$14&amp;"-rse-"&amp;$G163,Equations!$G:$I,3,0)))</f>
        <v/>
      </c>
      <c r="BA163" s="10" t="str">
        <f t="shared" si="65"/>
        <v/>
      </c>
      <c r="BB163" s="10" t="str">
        <f>IF($AB163="","",IF(OR($V163&lt;2.7,$V163&gt;90),"Age OOR",($AB163-AX163)/VLOOKUP(AX$14&amp;"-rse-"&amp;$G163,Equations!$G:$I,3,0)))</f>
        <v/>
      </c>
      <c r="BC163" s="10" t="str">
        <f>IF($AC163="","",IF(OR($V163&lt;2.7,$V163&gt;90),"Age OOR",VLOOKUP(BC$14&amp;"-int-"&amp;$H163,Equations!$G:$I,3,0)+VLOOKUP(BC$14&amp;"-sexo-"&amp;$H163,Equations!$G:$I,3,0)*$U163+VLOOKUP(BC$14&amp;"-edad-"&amp;$H163,Equations!$G:$I,3,0)*$V163+VLOOKUP(BC$14&amp;"-est-"&amp;$H163,Equations!$G:$I,3,0)*(1/$W163)+VLOOKUP(BC$14&amp;"-imc-"&amp;$H163,Equations!$G:$I,3,0)*(1/$Q163)))</f>
        <v/>
      </c>
      <c r="BD163" s="10" t="str">
        <f>IF($AC163="","",IF(OR($V163&lt;2.7,$V163&gt;90),"Age OOR",BC163-1.6449*VLOOKUP(BC$14&amp;"-rse-"&amp;$H163,Equations!$G:$I,3,0)))</f>
        <v/>
      </c>
      <c r="BE163" s="10" t="str">
        <f>IF($AC163="","",IF(OR($V163&lt;2.7,$V163&gt;90),"Age OOR",BC163+1.6449*VLOOKUP(BC$14&amp;"-rse-"&amp;$H163,Equations!$G:$I,3,0)))</f>
        <v/>
      </c>
      <c r="BF163" s="10" t="str">
        <f t="shared" si="66"/>
        <v/>
      </c>
      <c r="BG163" s="10" t="str">
        <f>IF($AC163="","",IF(OR($V163&lt;2.7,$V163&gt;90),"Age OOR",($AC163-BC163)/VLOOKUP(BC$14&amp;"-rse-"&amp;$H163,Equations!$G:$I,3,0)))</f>
        <v/>
      </c>
      <c r="BH163" s="10" t="str">
        <f>IF($AD163="","",IF(OR($V163&lt;2.7,$V163&gt;90),"Age OOR",VLOOKUP(BH$14&amp;"-int-"&amp;$I163,Equations!$G:$I,3,0)+VLOOKUP(BH$14&amp;"-sexo-"&amp;$I163,Equations!$G:$I,3,0)*$U163+VLOOKUP(BH$14&amp;"-edad-"&amp;$I163,Equations!$G:$I,3,0)*$V163+VLOOKUP(BH$14&amp;"-est-"&amp;$I163,Equations!$G:$I,3,0)*(1/$W163)+VLOOKUP(BH$14&amp;"-imc-"&amp;$I163,Equations!$G:$I,3,0)*(1/$Q163)))</f>
        <v/>
      </c>
      <c r="BI163" s="10" t="str">
        <f>IF($AD163="","",IF(OR($V163&lt;2.7,$V163&gt;90),"Age OOR",BH163-1.6449*VLOOKUP(BH$14&amp;"-rse-"&amp;$I163,Equations!$G:$I,3,0)))</f>
        <v/>
      </c>
      <c r="BJ163" s="10" t="str">
        <f>IF($AD163="","",IF(OR($V163&lt;2.7,$V163&gt;90),"Age OOR",BH163+1.6449*VLOOKUP(BH$14&amp;"-rse-"&amp;$I163,Equations!$G:$I,3,0)))</f>
        <v/>
      </c>
      <c r="BK163" s="10" t="str">
        <f t="shared" si="67"/>
        <v/>
      </c>
      <c r="BL163" s="10" t="str">
        <f>IF($AD163="","",IF(OR($V163&lt;2.7,$V163&gt;90),"Age OOR",($AD163-BH163)/VLOOKUP(BH$14&amp;"-rse-"&amp;$I163,Equations!$G:$I,3,0)))</f>
        <v/>
      </c>
      <c r="BM163" s="10" t="str">
        <f>IF($AE163="","",IF(OR($V163&lt;2.7,$V163&gt;90),"Age OOR",VLOOKUP(BM$14&amp;"-int-"&amp;$J163,Equations!$G:$I,3,0)+VLOOKUP(BM$14&amp;"-sexo-"&amp;$J163,Equations!$G:$I,3,0)*$U163+VLOOKUP(BM$14&amp;"-edad-"&amp;$J163,Equations!$G:$I,3,0)*$V163+VLOOKUP(BM$14&amp;"-est-"&amp;$J163,Equations!$G:$I,3,0)*(1/$W163)+VLOOKUP(BM$14&amp;"-imc-"&amp;$J163,Equations!$G:$I,3,0)*(1/$Q163)))</f>
        <v/>
      </c>
      <c r="BN163" s="10" t="str">
        <f>IF($AE163="","",IF(OR($V163&lt;2.7,$V163&gt;90),"Age OOR",BM163-1.6449*VLOOKUP(BM$14&amp;"-rse-"&amp;$J163,Equations!$G:$I,3,0)))</f>
        <v/>
      </c>
      <c r="BO163" s="10" t="str">
        <f>IF($AE163="","",IF(OR($V163&lt;2.7,$V163&gt;90),"Age OOR",BM163+1.6449*VLOOKUP(BM$14&amp;"-rse-"&amp;$J163,Equations!$G:$I,3,0)))</f>
        <v/>
      </c>
      <c r="BP163" s="10" t="str">
        <f t="shared" si="68"/>
        <v/>
      </c>
      <c r="BQ163" s="10" t="str">
        <f>IF($AE163="","",IF(OR($V163&lt;2.7,$V163&gt;90),"Age OOR",($AE163-BM163)/VLOOKUP(BM$14&amp;"-rse-"&amp;$J163,Equations!$G:$I,3,0)))</f>
        <v/>
      </c>
      <c r="BR163" s="10" t="str">
        <f>IF($AF163="","",IF(OR($V163&lt;2.7,$V163&gt;90),"Age OOR",VLOOKUP(BR$14&amp;"-int-"&amp;$K163,Equations!$G:$I,3,0)+VLOOKUP(BR$14&amp;"-sexo-"&amp;$K163,Equations!$G:$I,3,0)*$U163+VLOOKUP(BR$14&amp;"-edad-"&amp;$K163,Equations!$G:$I,3,0)*$V163+VLOOKUP(BR$14&amp;"-est-"&amp;$K163,Equations!$G:$I,3,0)*(1/$W163)+VLOOKUP(BR$14&amp;"-imc-"&amp;$K163,Equations!$G:$I,3,0)*(1/$Q163)))</f>
        <v/>
      </c>
      <c r="BS163" s="10" t="str">
        <f>IF($AF163="","",IF(OR($V163&lt;2.7,$V163&gt;90),"Age OOR",BR163-1.6449*VLOOKUP(BR$14&amp;"-rse-"&amp;$K163,Equations!$G:$I,3,0)))</f>
        <v/>
      </c>
      <c r="BT163" s="10" t="str">
        <f>IF($AF163="","",IF(OR($V163&lt;2.7,$V163&gt;90),"Age OOR",BR163+1.6449*VLOOKUP(BR$14&amp;"-rse-"&amp;$K163,Equations!$G:$I,3,0)))</f>
        <v/>
      </c>
      <c r="BU163" s="10" t="str">
        <f t="shared" si="69"/>
        <v/>
      </c>
      <c r="BV163" s="10" t="str">
        <f>IF($AF163="","",IF(OR($V163&lt;2.7,$V163&gt;90),"Age OOR",($AF163-BR163)/VLOOKUP(BR$14&amp;"-rse-"&amp;$K163,Equations!$G:$I,3,0)))</f>
        <v/>
      </c>
      <c r="BW163" s="10" t="str">
        <f>IF($AG163="","",IF(OR($V163&lt;2.7,$V163&gt;90),"Age OOR",VLOOKUP(BW$14&amp;"-int-"&amp;$L163,Equations!$G:$I,3,0)+VLOOKUP(BW$14&amp;"-sexo-"&amp;$L163,Equations!$G:$I,3,0)*$U163+VLOOKUP(BW$14&amp;"-edad-"&amp;$L163,Equations!$G:$I,3,0)*$V163+VLOOKUP(BW$14&amp;"-est-"&amp;$L163,Equations!$G:$I,3,0)*(1/$W163)+VLOOKUP(BW$14&amp;"-imc-"&amp;$L163,Equations!$G:$I,3,0)*(1/$Q163)))</f>
        <v/>
      </c>
      <c r="BX163" s="10" t="str">
        <f>IF($AG163="","",IF(OR($V163&lt;2.7,$V163&gt;90),"Age OOR",BW163-1.6449*VLOOKUP(BW$14&amp;"-rse-"&amp;$L163,Equations!$G:$I,3,0)))</f>
        <v/>
      </c>
      <c r="BY163" s="10" t="str">
        <f>IF($AG163="","",IF(OR($V163&lt;2.7,$V163&gt;90),"Age OOR",BW163+1.6449*VLOOKUP(BW$14&amp;"-rse-"&amp;$L163,Equations!$G:$I,3,0)))</f>
        <v/>
      </c>
      <c r="BZ163" s="10" t="str">
        <f t="shared" si="70"/>
        <v/>
      </c>
      <c r="CA163" s="10" t="str">
        <f>IF($AG163="","",IF(OR($V163&lt;2.7,$V163&gt;90),"Age OOR",($AG163-BW163)/VLOOKUP(BW$14&amp;"-rse-"&amp;$L163,Equations!$G:$I,3,0)))</f>
        <v/>
      </c>
      <c r="CB163" s="10" t="str">
        <f>IF($AH163="","",IF(OR($V163&lt;2.7,$V163&gt;90),"Age OOR",VLOOKUP(CB$14&amp;"-int-"&amp;$M163,Equations!$G:$I,3,0)+VLOOKUP(CB$14&amp;"-sexo-"&amp;$M163,Equations!$G:$I,3,0)*$U163+VLOOKUP(CB$14&amp;"-edad-"&amp;$M163,Equations!$G:$I,3,0)*$V163+VLOOKUP(CB$14&amp;"-est-"&amp;$M163,Equations!$G:$I,3,0)*(1/$W163)+VLOOKUP(CB$14&amp;"-imc-"&amp;$M163,Equations!$G:$I,3,0)*(1/$Q163)))</f>
        <v/>
      </c>
      <c r="CC163" s="10" t="str">
        <f>IF($AH163="","",IF(OR($V163&lt;2.7,$V163&gt;90),"Age OOR",CB163-1.6449*VLOOKUP(CB$14&amp;"-rse-"&amp;$M163,Equations!$G:$I,3,0)))</f>
        <v/>
      </c>
      <c r="CD163" s="10" t="str">
        <f>IF($AH163="","",IF(OR($V163&lt;2.7,$V163&gt;90),"Age OOR",CB163+1.6449*VLOOKUP(CB$14&amp;"-rse-"&amp;$M163,Equations!$G:$I,3,0)))</f>
        <v/>
      </c>
      <c r="CE163" s="10" t="str">
        <f t="shared" si="71"/>
        <v/>
      </c>
      <c r="CF163" s="10" t="str">
        <f>IF($AH163="","",IF(OR($V163&lt;2.7,$V163&gt;90),"Age OOR",($AH163-CB163)/VLOOKUP(CB$14&amp;"-rse-"&amp;$M163,Equations!$G:$I,3,0)))</f>
        <v/>
      </c>
      <c r="CG163" s="10" t="str">
        <f>IF($AI163="","",IF(OR($V163&lt;2.7,$V163&gt;90),"Age OOR",VLOOKUP(CG$14&amp;"-int-"&amp;$N163,Equations!$G:$I,3,0)+VLOOKUP(CG$14&amp;"-sexo-"&amp;$N163,Equations!$G:$I,3,0)*$U163+VLOOKUP(CG$14&amp;"-edad-"&amp;$N163,Equations!$G:$I,3,0)*$V163+VLOOKUP(CG$14&amp;"-est-"&amp;$N163,Equations!$G:$I,3,0)*(1/$W163)+VLOOKUP(CG$14&amp;"-imc-"&amp;$N163,Equations!$G:$I,3,0)*(1/$Q163)))</f>
        <v/>
      </c>
      <c r="CH163" s="10" t="str">
        <f>IF($AI163="","",IF(OR($V163&lt;2.7,$V163&gt;90),"Age OOR",CG163-1.6449*VLOOKUP(CG$14&amp;"-rse-"&amp;$N163,Equations!$G:$I,3,0)))</f>
        <v/>
      </c>
      <c r="CI163" s="10" t="str">
        <f>IF($AI163="","",IF(OR($V163&lt;2.7,$V163&gt;90),"Age OOR",CG163+1.6449*VLOOKUP(CG$14&amp;"-rse-"&amp;$N163,Equations!$G:$I,3,0)))</f>
        <v/>
      </c>
      <c r="CJ163" s="10" t="str">
        <f t="shared" si="72"/>
        <v/>
      </c>
      <c r="CK163" s="10" t="str">
        <f>IF($AI163="","",IF(OR($V163&lt;2.7,$V163&gt;90),"Age OOR",($AI163-CG163)/VLOOKUP(CG$14&amp;"-rse-"&amp;$N163,Equations!$G:$I,3,0)))</f>
        <v/>
      </c>
      <c r="CL163" s="10" t="str">
        <f>IF($AJ163="","",IF(OR($V163&lt;2.7,$V163&gt;90),"Age OOR",VLOOKUP(CL$14&amp;"-int-"&amp;$O163,Equations!$G:$I,3,0)+VLOOKUP(CL$14&amp;"-sexo-"&amp;$O163,Equations!$G:$I,3,0)*$U163+VLOOKUP(CL$14&amp;"-edad-"&amp;$O163,Equations!$G:$I,3,0)*$V163+VLOOKUP(CL$14&amp;"-est-"&amp;$O163,Equations!$G:$I,3,0)*(1/$W163)+VLOOKUP(CL$14&amp;"-imc-"&amp;$O163,Equations!$G:$I,3,0)*(1/$Q163)))</f>
        <v/>
      </c>
      <c r="CM163" s="10" t="str">
        <f>IF($AJ163="","",IF(OR($V163&lt;2.7,$V163&gt;90),"Age OOR",CL163-1.6449*VLOOKUP(CL$14&amp;"-rse-"&amp;$O163,Equations!$G:$I,3,0)))</f>
        <v/>
      </c>
      <c r="CN163" s="10" t="str">
        <f>IF($AJ163="","",IF(OR($V163&lt;2.7,$V163&gt;90),"Age OOR",CL163+1.6449*VLOOKUP(CL$14&amp;"-rse-"&amp;$O163,Equations!$G:$I,3,0)))</f>
        <v/>
      </c>
      <c r="CO163" s="10" t="str">
        <f t="shared" si="73"/>
        <v/>
      </c>
      <c r="CP163" s="10" t="str">
        <f>IF($AJ163="","",IF(OR($V163&lt;2.7,$V163&gt;90),"Age OOR",($AJ163-CL163)/VLOOKUP(CL$14&amp;"-rse-"&amp;$O163,Equations!$G:$I,3,0)))</f>
        <v/>
      </c>
      <c r="CQ163" s="10" t="str">
        <f>IF($AK163="","",IF(OR($V163&lt;2.7,$V163&gt;90),"Age OOR",EXP(VLOOKUP(CQ$14&amp;"-int-"&amp;$P163,Equations!$G:$I,3,0)+VLOOKUP(CQ$14&amp;"-sexo-"&amp;$P163,Equations!$G:$I,3,0)*$U163+VLOOKUP(CQ$14&amp;"-edad-"&amp;$P163,Equations!$G:$I,3,0)*$V163+VLOOKUP(CQ$14&amp;"-est-"&amp;$P163,Equations!$G:$I,3,0)*(1/$W163)+VLOOKUP(CQ$14&amp;"-imc-"&amp;$P163,Equations!$G:$I,3,0)*(1/$Q163))))</f>
        <v/>
      </c>
      <c r="CR163" s="10" t="str">
        <f>IF($AK163="","",IF(OR($V163&lt;2.7,$V163&gt;90),"Age OOR",EXP(LN(CQ163)-1.6449*VLOOKUP(CQ$14&amp;"-rse-"&amp;$P163,Equations!$G:$I,3,0))))</f>
        <v/>
      </c>
      <c r="CS163" s="10" t="str">
        <f>IF($AK163="","",IF(OR($V163&lt;2.7,$V163&gt;90),"Age OOR",EXP(LN(CQ163)+1.6449*VLOOKUP(CQ$14&amp;"-rse-"&amp;$P163,Equations!$G:$I,3,0))))</f>
        <v/>
      </c>
      <c r="CT163" s="10" t="str">
        <f t="shared" si="74"/>
        <v/>
      </c>
      <c r="CU163" s="10" t="str">
        <f>IF($AK163="","",IF(OR($V163&lt;2.7,$V163&gt;90),"Age OOR",(LN($AK163)-LN(CQ163))/VLOOKUP(CQ$14&amp;"-rse-"&amp;$P163,Equations!$G:$I,3,0)))</f>
        <v/>
      </c>
      <c r="CV163" s="47"/>
    </row>
    <row r="164" spans="5:109" x14ac:dyDescent="0.2">
      <c r="E164" s="23" t="str">
        <f t="shared" si="50"/>
        <v>Age out of range</v>
      </c>
      <c r="F164" s="23" t="str">
        <f t="shared" si="51"/>
        <v>Age out of range</v>
      </c>
      <c r="G164" s="23" t="str">
        <f t="shared" si="52"/>
        <v>Age out of range</v>
      </c>
      <c r="H164" s="23" t="str">
        <f t="shared" si="53"/>
        <v>Age out of range</v>
      </c>
      <c r="I164" s="23" t="str">
        <f t="shared" si="54"/>
        <v>Age out of range</v>
      </c>
      <c r="J164" s="23" t="str">
        <f t="shared" si="55"/>
        <v>Age out of range</v>
      </c>
      <c r="K164" s="23" t="str">
        <f t="shared" si="56"/>
        <v>Age out of range</v>
      </c>
      <c r="L164" s="23" t="str">
        <f t="shared" si="57"/>
        <v>Age out of range</v>
      </c>
      <c r="M164" s="23" t="str">
        <f t="shared" si="58"/>
        <v>Age out of range</v>
      </c>
      <c r="N164" s="23" t="str">
        <f t="shared" si="59"/>
        <v>Age out of range</v>
      </c>
      <c r="O164" s="23" t="str">
        <f t="shared" si="60"/>
        <v>Age out of range</v>
      </c>
      <c r="P164" s="23" t="str">
        <f t="shared" si="61"/>
        <v>Age out of range</v>
      </c>
      <c r="Q164" s="23" t="e">
        <f t="shared" si="62"/>
        <v>#DIV/0!</v>
      </c>
      <c r="R164" s="17"/>
      <c r="S164" s="23">
        <v>148</v>
      </c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7"/>
      <c r="AM164" s="47"/>
      <c r="AN164" s="10" t="str">
        <f>IF($Z164="","",IF(OR($V164&lt;2.7,$V164&gt;90),"Age OOR",VLOOKUP(AN$14&amp;"-int-"&amp;$E164,Equations!$G:$I,3,0)+VLOOKUP(AN$14&amp;"-sexo-"&amp;$E164,Equations!$G:$I,3,0)*$U164+VLOOKUP(AN$14&amp;"-edad-"&amp;$E164,Equations!$G:$I,3,0)*$V164+VLOOKUP(AN$14&amp;"-est-"&amp;$E164,Equations!$G:$I,3,0)*(1/$W164)+VLOOKUP(AN$14&amp;"-imc-"&amp;$E164,Equations!$G:$I,3,0)*(1/$Q164)))</f>
        <v/>
      </c>
      <c r="AO164" s="10" t="str">
        <f>IF($Z164="","",IF(OR($V164&lt;2.7,$V164&gt;90),"Age OOR",AN164-1.6449*VLOOKUP(AN$14&amp;"-rse-"&amp;$E164,Equations!$G:$I,3,0)))</f>
        <v/>
      </c>
      <c r="AP164" s="10" t="str">
        <f>IF($Z164="","",IF(OR($V164&lt;2.7,$V164&gt;90),"Age OOR",AN164+1.6449*VLOOKUP(AN$14&amp;"-rse-"&amp;$E164,Equations!$G:$I,3,0)))</f>
        <v/>
      </c>
      <c r="AQ164" s="10" t="str">
        <f t="shared" si="63"/>
        <v/>
      </c>
      <c r="AR164" s="10" t="str">
        <f>IF($Z164="","",IF(OR($V164&lt;2.7,$V164&gt;90),"Age OOR",($Z164-AN164)/VLOOKUP(AN$14&amp;"-rse-"&amp;$E164,Equations!$G:$I,3,0)))</f>
        <v/>
      </c>
      <c r="AS164" s="10" t="str">
        <f>IF($AA164="","",IF(OR($V164&lt;2.7,$V164&gt;90),"Age OOR",VLOOKUP(AS$14&amp;"-int-"&amp;$F164,Equations!$G:$I,3,0)+VLOOKUP(AS$14&amp;"-sexo-"&amp;$F164,Equations!$G:$I,3,0)*$U164+VLOOKUP(AS$14&amp;"-edad-"&amp;$F164,Equations!$G:$I,3,0)*$V164+VLOOKUP(AS$14&amp;"-est-"&amp;$F164,Equations!$G:$I,3,0)*(1/$W164)+VLOOKUP(AS$14&amp;"-imc-"&amp;$F164,Equations!$G:$I,3,0)*(1/$Q164)))</f>
        <v/>
      </c>
      <c r="AT164" s="10" t="str">
        <f>IF($AA164="","",IF(OR($V164&lt;2.7,$V164&gt;90),"Age OOR",AS164-1.6449*VLOOKUP(AS$14&amp;"-rse-"&amp;$F164,Equations!$G:$I,3,0)))</f>
        <v/>
      </c>
      <c r="AU164" s="10" t="str">
        <f>IF($AA164="","",IF(OR($V164&lt;2.7,$V164&gt;90),"Age OOR",AS164+1.6449*VLOOKUP(AS$14&amp;"-rse-"&amp;$F164,Equations!$G:$I,3,0)))</f>
        <v/>
      </c>
      <c r="AV164" s="10" t="str">
        <f t="shared" si="64"/>
        <v/>
      </c>
      <c r="AW164" s="10" t="str">
        <f>IF($AA164="","",IF(OR($V164&lt;2.7,$V164&gt;90),"Age OOR",($AA164-AS164)/VLOOKUP(AS$14&amp;"-rse-"&amp;$F164,Equations!$G:$I,3,0)))</f>
        <v/>
      </c>
      <c r="AX164" s="10" t="str">
        <f>IF($AB164="","",IF(OR($V164&lt;2.7,$V164&gt;90),"Age OOR",VLOOKUP(AX$14&amp;"-int-"&amp;$G164,Equations!$G:$I,3,0)+VLOOKUP(AX$14&amp;"-sexo-"&amp;$G164,Equations!$G:$I,3,0)*$U164+VLOOKUP(AX$14&amp;"-edad-"&amp;$G164,Equations!$G:$I,3,0)*$V164+VLOOKUP(AX$14&amp;"-est-"&amp;$G164,Equations!$G:$I,3,0)*(1/$W164)+VLOOKUP(AX$14&amp;"-imc-"&amp;$G164,Equations!$G:$I,3,0)*(1/$Q164)))</f>
        <v/>
      </c>
      <c r="AY164" s="10" t="str">
        <f>IF($AB164="","",IF(OR($V164&lt;2.7,$V164&gt;90),"Age OOR",AX164-1.6449*VLOOKUP(AX$14&amp;"-rse-"&amp;$G164,Equations!$G:$I,3,0)))</f>
        <v/>
      </c>
      <c r="AZ164" s="10" t="str">
        <f>IF($AB164="","",IF(OR($V164&lt;2.7,$V164&gt;90),"Age OOR",AX164+1.6449*VLOOKUP(AX$14&amp;"-rse-"&amp;$G164,Equations!$G:$I,3,0)))</f>
        <v/>
      </c>
      <c r="BA164" s="10" t="str">
        <f t="shared" si="65"/>
        <v/>
      </c>
      <c r="BB164" s="10" t="str">
        <f>IF($AB164="","",IF(OR($V164&lt;2.7,$V164&gt;90),"Age OOR",($AB164-AX164)/VLOOKUP(AX$14&amp;"-rse-"&amp;$G164,Equations!$G:$I,3,0)))</f>
        <v/>
      </c>
      <c r="BC164" s="10" t="str">
        <f>IF($AC164="","",IF(OR($V164&lt;2.7,$V164&gt;90),"Age OOR",VLOOKUP(BC$14&amp;"-int-"&amp;$H164,Equations!$G:$I,3,0)+VLOOKUP(BC$14&amp;"-sexo-"&amp;$H164,Equations!$G:$I,3,0)*$U164+VLOOKUP(BC$14&amp;"-edad-"&amp;$H164,Equations!$G:$I,3,0)*$V164+VLOOKUP(BC$14&amp;"-est-"&amp;$H164,Equations!$G:$I,3,0)*(1/$W164)+VLOOKUP(BC$14&amp;"-imc-"&amp;$H164,Equations!$G:$I,3,0)*(1/$Q164)))</f>
        <v/>
      </c>
      <c r="BD164" s="10" t="str">
        <f>IF($AC164="","",IF(OR($V164&lt;2.7,$V164&gt;90),"Age OOR",BC164-1.6449*VLOOKUP(BC$14&amp;"-rse-"&amp;$H164,Equations!$G:$I,3,0)))</f>
        <v/>
      </c>
      <c r="BE164" s="10" t="str">
        <f>IF($AC164="","",IF(OR($V164&lt;2.7,$V164&gt;90),"Age OOR",BC164+1.6449*VLOOKUP(BC$14&amp;"-rse-"&amp;$H164,Equations!$G:$I,3,0)))</f>
        <v/>
      </c>
      <c r="BF164" s="10" t="str">
        <f t="shared" si="66"/>
        <v/>
      </c>
      <c r="BG164" s="10" t="str">
        <f>IF($AC164="","",IF(OR($V164&lt;2.7,$V164&gt;90),"Age OOR",($AC164-BC164)/VLOOKUP(BC$14&amp;"-rse-"&amp;$H164,Equations!$G:$I,3,0)))</f>
        <v/>
      </c>
      <c r="BH164" s="10" t="str">
        <f>IF($AD164="","",IF(OR($V164&lt;2.7,$V164&gt;90),"Age OOR",VLOOKUP(BH$14&amp;"-int-"&amp;$I164,Equations!$G:$I,3,0)+VLOOKUP(BH$14&amp;"-sexo-"&amp;$I164,Equations!$G:$I,3,0)*$U164+VLOOKUP(BH$14&amp;"-edad-"&amp;$I164,Equations!$G:$I,3,0)*$V164+VLOOKUP(BH$14&amp;"-est-"&amp;$I164,Equations!$G:$I,3,0)*(1/$W164)+VLOOKUP(BH$14&amp;"-imc-"&amp;$I164,Equations!$G:$I,3,0)*(1/$Q164)))</f>
        <v/>
      </c>
      <c r="BI164" s="10" t="str">
        <f>IF($AD164="","",IF(OR($V164&lt;2.7,$V164&gt;90),"Age OOR",BH164-1.6449*VLOOKUP(BH$14&amp;"-rse-"&amp;$I164,Equations!$G:$I,3,0)))</f>
        <v/>
      </c>
      <c r="BJ164" s="10" t="str">
        <f>IF($AD164="","",IF(OR($V164&lt;2.7,$V164&gt;90),"Age OOR",BH164+1.6449*VLOOKUP(BH$14&amp;"-rse-"&amp;$I164,Equations!$G:$I,3,0)))</f>
        <v/>
      </c>
      <c r="BK164" s="10" t="str">
        <f t="shared" si="67"/>
        <v/>
      </c>
      <c r="BL164" s="10" t="str">
        <f>IF($AD164="","",IF(OR($V164&lt;2.7,$V164&gt;90),"Age OOR",($AD164-BH164)/VLOOKUP(BH$14&amp;"-rse-"&amp;$I164,Equations!$G:$I,3,0)))</f>
        <v/>
      </c>
      <c r="BM164" s="10" t="str">
        <f>IF($AE164="","",IF(OR($V164&lt;2.7,$V164&gt;90),"Age OOR",VLOOKUP(BM$14&amp;"-int-"&amp;$J164,Equations!$G:$I,3,0)+VLOOKUP(BM$14&amp;"-sexo-"&amp;$J164,Equations!$G:$I,3,0)*$U164+VLOOKUP(BM$14&amp;"-edad-"&amp;$J164,Equations!$G:$I,3,0)*$V164+VLOOKUP(BM$14&amp;"-est-"&amp;$J164,Equations!$G:$I,3,0)*(1/$W164)+VLOOKUP(BM$14&amp;"-imc-"&amp;$J164,Equations!$G:$I,3,0)*(1/$Q164)))</f>
        <v/>
      </c>
      <c r="BN164" s="10" t="str">
        <f>IF($AE164="","",IF(OR($V164&lt;2.7,$V164&gt;90),"Age OOR",BM164-1.6449*VLOOKUP(BM$14&amp;"-rse-"&amp;$J164,Equations!$G:$I,3,0)))</f>
        <v/>
      </c>
      <c r="BO164" s="10" t="str">
        <f>IF($AE164="","",IF(OR($V164&lt;2.7,$V164&gt;90),"Age OOR",BM164+1.6449*VLOOKUP(BM$14&amp;"-rse-"&amp;$J164,Equations!$G:$I,3,0)))</f>
        <v/>
      </c>
      <c r="BP164" s="10" t="str">
        <f t="shared" si="68"/>
        <v/>
      </c>
      <c r="BQ164" s="10" t="str">
        <f>IF($AE164="","",IF(OR($V164&lt;2.7,$V164&gt;90),"Age OOR",($AE164-BM164)/VLOOKUP(BM$14&amp;"-rse-"&amp;$J164,Equations!$G:$I,3,0)))</f>
        <v/>
      </c>
      <c r="BR164" s="10" t="str">
        <f>IF($AF164="","",IF(OR($V164&lt;2.7,$V164&gt;90),"Age OOR",VLOOKUP(BR$14&amp;"-int-"&amp;$K164,Equations!$G:$I,3,0)+VLOOKUP(BR$14&amp;"-sexo-"&amp;$K164,Equations!$G:$I,3,0)*$U164+VLOOKUP(BR$14&amp;"-edad-"&amp;$K164,Equations!$G:$I,3,0)*$V164+VLOOKUP(BR$14&amp;"-est-"&amp;$K164,Equations!$G:$I,3,0)*(1/$W164)+VLOOKUP(BR$14&amp;"-imc-"&amp;$K164,Equations!$G:$I,3,0)*(1/$Q164)))</f>
        <v/>
      </c>
      <c r="BS164" s="10" t="str">
        <f>IF($AF164="","",IF(OR($V164&lt;2.7,$V164&gt;90),"Age OOR",BR164-1.6449*VLOOKUP(BR$14&amp;"-rse-"&amp;$K164,Equations!$G:$I,3,0)))</f>
        <v/>
      </c>
      <c r="BT164" s="10" t="str">
        <f>IF($AF164="","",IF(OR($V164&lt;2.7,$V164&gt;90),"Age OOR",BR164+1.6449*VLOOKUP(BR$14&amp;"-rse-"&amp;$K164,Equations!$G:$I,3,0)))</f>
        <v/>
      </c>
      <c r="BU164" s="10" t="str">
        <f t="shared" si="69"/>
        <v/>
      </c>
      <c r="BV164" s="10" t="str">
        <f>IF($AF164="","",IF(OR($V164&lt;2.7,$V164&gt;90),"Age OOR",($AF164-BR164)/VLOOKUP(BR$14&amp;"-rse-"&amp;$K164,Equations!$G:$I,3,0)))</f>
        <v/>
      </c>
      <c r="BW164" s="10" t="str">
        <f>IF($AG164="","",IF(OR($V164&lt;2.7,$V164&gt;90),"Age OOR",VLOOKUP(BW$14&amp;"-int-"&amp;$L164,Equations!$G:$I,3,0)+VLOOKUP(BW$14&amp;"-sexo-"&amp;$L164,Equations!$G:$I,3,0)*$U164+VLOOKUP(BW$14&amp;"-edad-"&amp;$L164,Equations!$G:$I,3,0)*$V164+VLOOKUP(BW$14&amp;"-est-"&amp;$L164,Equations!$G:$I,3,0)*(1/$W164)+VLOOKUP(BW$14&amp;"-imc-"&amp;$L164,Equations!$G:$I,3,0)*(1/$Q164)))</f>
        <v/>
      </c>
      <c r="BX164" s="10" t="str">
        <f>IF($AG164="","",IF(OR($V164&lt;2.7,$V164&gt;90),"Age OOR",BW164-1.6449*VLOOKUP(BW$14&amp;"-rse-"&amp;$L164,Equations!$G:$I,3,0)))</f>
        <v/>
      </c>
      <c r="BY164" s="10" t="str">
        <f>IF($AG164="","",IF(OR($V164&lt;2.7,$V164&gt;90),"Age OOR",BW164+1.6449*VLOOKUP(BW$14&amp;"-rse-"&amp;$L164,Equations!$G:$I,3,0)))</f>
        <v/>
      </c>
      <c r="BZ164" s="10" t="str">
        <f t="shared" si="70"/>
        <v/>
      </c>
      <c r="CA164" s="10" t="str">
        <f>IF($AG164="","",IF(OR($V164&lt;2.7,$V164&gt;90),"Age OOR",($AG164-BW164)/VLOOKUP(BW$14&amp;"-rse-"&amp;$L164,Equations!$G:$I,3,0)))</f>
        <v/>
      </c>
      <c r="CB164" s="10" t="str">
        <f>IF($AH164="","",IF(OR($V164&lt;2.7,$V164&gt;90),"Age OOR",VLOOKUP(CB$14&amp;"-int-"&amp;$M164,Equations!$G:$I,3,0)+VLOOKUP(CB$14&amp;"-sexo-"&amp;$M164,Equations!$G:$I,3,0)*$U164+VLOOKUP(CB$14&amp;"-edad-"&amp;$M164,Equations!$G:$I,3,0)*$V164+VLOOKUP(CB$14&amp;"-est-"&amp;$M164,Equations!$G:$I,3,0)*(1/$W164)+VLOOKUP(CB$14&amp;"-imc-"&amp;$M164,Equations!$G:$I,3,0)*(1/$Q164)))</f>
        <v/>
      </c>
      <c r="CC164" s="10" t="str">
        <f>IF($AH164="","",IF(OR($V164&lt;2.7,$V164&gt;90),"Age OOR",CB164-1.6449*VLOOKUP(CB$14&amp;"-rse-"&amp;$M164,Equations!$G:$I,3,0)))</f>
        <v/>
      </c>
      <c r="CD164" s="10" t="str">
        <f>IF($AH164="","",IF(OR($V164&lt;2.7,$V164&gt;90),"Age OOR",CB164+1.6449*VLOOKUP(CB$14&amp;"-rse-"&amp;$M164,Equations!$G:$I,3,0)))</f>
        <v/>
      </c>
      <c r="CE164" s="10" t="str">
        <f t="shared" si="71"/>
        <v/>
      </c>
      <c r="CF164" s="10" t="str">
        <f>IF($AH164="","",IF(OR($V164&lt;2.7,$V164&gt;90),"Age OOR",($AH164-CB164)/VLOOKUP(CB$14&amp;"-rse-"&amp;$M164,Equations!$G:$I,3,0)))</f>
        <v/>
      </c>
      <c r="CG164" s="10" t="str">
        <f>IF($AI164="","",IF(OR($V164&lt;2.7,$V164&gt;90),"Age OOR",VLOOKUP(CG$14&amp;"-int-"&amp;$N164,Equations!$G:$I,3,0)+VLOOKUP(CG$14&amp;"-sexo-"&amp;$N164,Equations!$G:$I,3,0)*$U164+VLOOKUP(CG$14&amp;"-edad-"&amp;$N164,Equations!$G:$I,3,0)*$V164+VLOOKUP(CG$14&amp;"-est-"&amp;$N164,Equations!$G:$I,3,0)*(1/$W164)+VLOOKUP(CG$14&amp;"-imc-"&amp;$N164,Equations!$G:$I,3,0)*(1/$Q164)))</f>
        <v/>
      </c>
      <c r="CH164" s="10" t="str">
        <f>IF($AI164="","",IF(OR($V164&lt;2.7,$V164&gt;90),"Age OOR",CG164-1.6449*VLOOKUP(CG$14&amp;"-rse-"&amp;$N164,Equations!$G:$I,3,0)))</f>
        <v/>
      </c>
      <c r="CI164" s="10" t="str">
        <f>IF($AI164="","",IF(OR($V164&lt;2.7,$V164&gt;90),"Age OOR",CG164+1.6449*VLOOKUP(CG$14&amp;"-rse-"&amp;$N164,Equations!$G:$I,3,0)))</f>
        <v/>
      </c>
      <c r="CJ164" s="10" t="str">
        <f t="shared" si="72"/>
        <v/>
      </c>
      <c r="CK164" s="10" t="str">
        <f>IF($AI164="","",IF(OR($V164&lt;2.7,$V164&gt;90),"Age OOR",($AI164-CG164)/VLOOKUP(CG$14&amp;"-rse-"&amp;$N164,Equations!$G:$I,3,0)))</f>
        <v/>
      </c>
      <c r="CL164" s="10" t="str">
        <f>IF($AJ164="","",IF(OR($V164&lt;2.7,$V164&gt;90),"Age OOR",VLOOKUP(CL$14&amp;"-int-"&amp;$O164,Equations!$G:$I,3,0)+VLOOKUP(CL$14&amp;"-sexo-"&amp;$O164,Equations!$G:$I,3,0)*$U164+VLOOKUP(CL$14&amp;"-edad-"&amp;$O164,Equations!$G:$I,3,0)*$V164+VLOOKUP(CL$14&amp;"-est-"&amp;$O164,Equations!$G:$I,3,0)*(1/$W164)+VLOOKUP(CL$14&amp;"-imc-"&amp;$O164,Equations!$G:$I,3,0)*(1/$Q164)))</f>
        <v/>
      </c>
      <c r="CM164" s="10" t="str">
        <f>IF($AJ164="","",IF(OR($V164&lt;2.7,$V164&gt;90),"Age OOR",CL164-1.6449*VLOOKUP(CL$14&amp;"-rse-"&amp;$O164,Equations!$G:$I,3,0)))</f>
        <v/>
      </c>
      <c r="CN164" s="10" t="str">
        <f>IF($AJ164="","",IF(OR($V164&lt;2.7,$V164&gt;90),"Age OOR",CL164+1.6449*VLOOKUP(CL$14&amp;"-rse-"&amp;$O164,Equations!$G:$I,3,0)))</f>
        <v/>
      </c>
      <c r="CO164" s="10" t="str">
        <f t="shared" si="73"/>
        <v/>
      </c>
      <c r="CP164" s="10" t="str">
        <f>IF($AJ164="","",IF(OR($V164&lt;2.7,$V164&gt;90),"Age OOR",($AJ164-CL164)/VLOOKUP(CL$14&amp;"-rse-"&amp;$O164,Equations!$G:$I,3,0)))</f>
        <v/>
      </c>
      <c r="CQ164" s="10" t="str">
        <f>IF($AK164="","",IF(OR($V164&lt;2.7,$V164&gt;90),"Age OOR",EXP(VLOOKUP(CQ$14&amp;"-int-"&amp;$P164,Equations!$G:$I,3,0)+VLOOKUP(CQ$14&amp;"-sexo-"&amp;$P164,Equations!$G:$I,3,0)*$U164+VLOOKUP(CQ$14&amp;"-edad-"&amp;$P164,Equations!$G:$I,3,0)*$V164+VLOOKUP(CQ$14&amp;"-est-"&amp;$P164,Equations!$G:$I,3,0)*(1/$W164)+VLOOKUP(CQ$14&amp;"-imc-"&amp;$P164,Equations!$G:$I,3,0)*(1/$Q164))))</f>
        <v/>
      </c>
      <c r="CR164" s="10" t="str">
        <f>IF($AK164="","",IF(OR($V164&lt;2.7,$V164&gt;90),"Age OOR",EXP(LN(CQ164)-1.6449*VLOOKUP(CQ$14&amp;"-rse-"&amp;$P164,Equations!$G:$I,3,0))))</f>
        <v/>
      </c>
      <c r="CS164" s="10" t="str">
        <f>IF($AK164="","",IF(OR($V164&lt;2.7,$V164&gt;90),"Age OOR",EXP(LN(CQ164)+1.6449*VLOOKUP(CQ$14&amp;"-rse-"&amp;$P164,Equations!$G:$I,3,0))))</f>
        <v/>
      </c>
      <c r="CT164" s="10" t="str">
        <f t="shared" si="74"/>
        <v/>
      </c>
      <c r="CU164" s="10" t="str">
        <f>IF($AK164="","",IF(OR($V164&lt;2.7,$V164&gt;90),"Age OOR",(LN($AK164)-LN(CQ164))/VLOOKUP(CQ$14&amp;"-rse-"&amp;$P164,Equations!$G:$I,3,0)))</f>
        <v/>
      </c>
      <c r="CV164" s="47"/>
    </row>
    <row r="165" spans="5:109" x14ac:dyDescent="0.2">
      <c r="E165" s="23" t="str">
        <f t="shared" si="50"/>
        <v>Age out of range</v>
      </c>
      <c r="F165" s="23" t="str">
        <f t="shared" si="51"/>
        <v>Age out of range</v>
      </c>
      <c r="G165" s="23" t="str">
        <f t="shared" si="52"/>
        <v>Age out of range</v>
      </c>
      <c r="H165" s="23" t="str">
        <f t="shared" si="53"/>
        <v>Age out of range</v>
      </c>
      <c r="I165" s="23" t="str">
        <f t="shared" si="54"/>
        <v>Age out of range</v>
      </c>
      <c r="J165" s="23" t="str">
        <f t="shared" si="55"/>
        <v>Age out of range</v>
      </c>
      <c r="K165" s="23" t="str">
        <f t="shared" si="56"/>
        <v>Age out of range</v>
      </c>
      <c r="L165" s="23" t="str">
        <f t="shared" si="57"/>
        <v>Age out of range</v>
      </c>
      <c r="M165" s="23" t="str">
        <f t="shared" si="58"/>
        <v>Age out of range</v>
      </c>
      <c r="N165" s="23" t="str">
        <f t="shared" si="59"/>
        <v>Age out of range</v>
      </c>
      <c r="O165" s="23" t="str">
        <f t="shared" si="60"/>
        <v>Age out of range</v>
      </c>
      <c r="P165" s="23" t="str">
        <f t="shared" si="61"/>
        <v>Age out of range</v>
      </c>
      <c r="Q165" s="23" t="e">
        <f t="shared" si="62"/>
        <v>#DIV/0!</v>
      </c>
      <c r="R165" s="17"/>
      <c r="S165" s="23">
        <v>149</v>
      </c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7"/>
      <c r="AM165" s="47"/>
      <c r="AN165" s="10" t="str">
        <f>IF($Z165="","",IF(OR($V165&lt;2.7,$V165&gt;90),"Age OOR",VLOOKUP(AN$14&amp;"-int-"&amp;$E165,Equations!$G:$I,3,0)+VLOOKUP(AN$14&amp;"-sexo-"&amp;$E165,Equations!$G:$I,3,0)*$U165+VLOOKUP(AN$14&amp;"-edad-"&amp;$E165,Equations!$G:$I,3,0)*$V165+VLOOKUP(AN$14&amp;"-est-"&amp;$E165,Equations!$G:$I,3,0)*(1/$W165)+VLOOKUP(AN$14&amp;"-imc-"&amp;$E165,Equations!$G:$I,3,0)*(1/$Q165)))</f>
        <v/>
      </c>
      <c r="AO165" s="10" t="str">
        <f>IF($Z165="","",IF(OR($V165&lt;2.7,$V165&gt;90),"Age OOR",AN165-1.6449*VLOOKUP(AN$14&amp;"-rse-"&amp;$E165,Equations!$G:$I,3,0)))</f>
        <v/>
      </c>
      <c r="AP165" s="10" t="str">
        <f>IF($Z165="","",IF(OR($V165&lt;2.7,$V165&gt;90),"Age OOR",AN165+1.6449*VLOOKUP(AN$14&amp;"-rse-"&amp;$E165,Equations!$G:$I,3,0)))</f>
        <v/>
      </c>
      <c r="AQ165" s="10" t="str">
        <f t="shared" si="63"/>
        <v/>
      </c>
      <c r="AR165" s="10" t="str">
        <f>IF($Z165="","",IF(OR($V165&lt;2.7,$V165&gt;90),"Age OOR",($Z165-AN165)/VLOOKUP(AN$14&amp;"-rse-"&amp;$E165,Equations!$G:$I,3,0)))</f>
        <v/>
      </c>
      <c r="AS165" s="10" t="str">
        <f>IF($AA165="","",IF(OR($V165&lt;2.7,$V165&gt;90),"Age OOR",VLOOKUP(AS$14&amp;"-int-"&amp;$F165,Equations!$G:$I,3,0)+VLOOKUP(AS$14&amp;"-sexo-"&amp;$F165,Equations!$G:$I,3,0)*$U165+VLOOKUP(AS$14&amp;"-edad-"&amp;$F165,Equations!$G:$I,3,0)*$V165+VLOOKUP(AS$14&amp;"-est-"&amp;$F165,Equations!$G:$I,3,0)*(1/$W165)+VLOOKUP(AS$14&amp;"-imc-"&amp;$F165,Equations!$G:$I,3,0)*(1/$Q165)))</f>
        <v/>
      </c>
      <c r="AT165" s="10" t="str">
        <f>IF($AA165="","",IF(OR($V165&lt;2.7,$V165&gt;90),"Age OOR",AS165-1.6449*VLOOKUP(AS$14&amp;"-rse-"&amp;$F165,Equations!$G:$I,3,0)))</f>
        <v/>
      </c>
      <c r="AU165" s="10" t="str">
        <f>IF($AA165="","",IF(OR($V165&lt;2.7,$V165&gt;90),"Age OOR",AS165+1.6449*VLOOKUP(AS$14&amp;"-rse-"&amp;$F165,Equations!$G:$I,3,0)))</f>
        <v/>
      </c>
      <c r="AV165" s="10" t="str">
        <f t="shared" si="64"/>
        <v/>
      </c>
      <c r="AW165" s="10" t="str">
        <f>IF($AA165="","",IF(OR($V165&lt;2.7,$V165&gt;90),"Age OOR",($AA165-AS165)/VLOOKUP(AS$14&amp;"-rse-"&amp;$F165,Equations!$G:$I,3,0)))</f>
        <v/>
      </c>
      <c r="AX165" s="10" t="str">
        <f>IF($AB165="","",IF(OR($V165&lt;2.7,$V165&gt;90),"Age OOR",VLOOKUP(AX$14&amp;"-int-"&amp;$G165,Equations!$G:$I,3,0)+VLOOKUP(AX$14&amp;"-sexo-"&amp;$G165,Equations!$G:$I,3,0)*$U165+VLOOKUP(AX$14&amp;"-edad-"&amp;$G165,Equations!$G:$I,3,0)*$V165+VLOOKUP(AX$14&amp;"-est-"&amp;$G165,Equations!$G:$I,3,0)*(1/$W165)+VLOOKUP(AX$14&amp;"-imc-"&amp;$G165,Equations!$G:$I,3,0)*(1/$Q165)))</f>
        <v/>
      </c>
      <c r="AY165" s="10" t="str">
        <f>IF($AB165="","",IF(OR($V165&lt;2.7,$V165&gt;90),"Age OOR",AX165-1.6449*VLOOKUP(AX$14&amp;"-rse-"&amp;$G165,Equations!$G:$I,3,0)))</f>
        <v/>
      </c>
      <c r="AZ165" s="10" t="str">
        <f>IF($AB165="","",IF(OR($V165&lt;2.7,$V165&gt;90),"Age OOR",AX165+1.6449*VLOOKUP(AX$14&amp;"-rse-"&amp;$G165,Equations!$G:$I,3,0)))</f>
        <v/>
      </c>
      <c r="BA165" s="10" t="str">
        <f t="shared" si="65"/>
        <v/>
      </c>
      <c r="BB165" s="10" t="str">
        <f>IF($AB165="","",IF(OR($V165&lt;2.7,$V165&gt;90),"Age OOR",($AB165-AX165)/VLOOKUP(AX$14&amp;"-rse-"&amp;$G165,Equations!$G:$I,3,0)))</f>
        <v/>
      </c>
      <c r="BC165" s="10" t="str">
        <f>IF($AC165="","",IF(OR($V165&lt;2.7,$V165&gt;90),"Age OOR",VLOOKUP(BC$14&amp;"-int-"&amp;$H165,Equations!$G:$I,3,0)+VLOOKUP(BC$14&amp;"-sexo-"&amp;$H165,Equations!$G:$I,3,0)*$U165+VLOOKUP(BC$14&amp;"-edad-"&amp;$H165,Equations!$G:$I,3,0)*$V165+VLOOKUP(BC$14&amp;"-est-"&amp;$H165,Equations!$G:$I,3,0)*(1/$W165)+VLOOKUP(BC$14&amp;"-imc-"&amp;$H165,Equations!$G:$I,3,0)*(1/$Q165)))</f>
        <v/>
      </c>
      <c r="BD165" s="10" t="str">
        <f>IF($AC165="","",IF(OR($V165&lt;2.7,$V165&gt;90),"Age OOR",BC165-1.6449*VLOOKUP(BC$14&amp;"-rse-"&amp;$H165,Equations!$G:$I,3,0)))</f>
        <v/>
      </c>
      <c r="BE165" s="10" t="str">
        <f>IF($AC165="","",IF(OR($V165&lt;2.7,$V165&gt;90),"Age OOR",BC165+1.6449*VLOOKUP(BC$14&amp;"-rse-"&amp;$H165,Equations!$G:$I,3,0)))</f>
        <v/>
      </c>
      <c r="BF165" s="10" t="str">
        <f t="shared" si="66"/>
        <v/>
      </c>
      <c r="BG165" s="10" t="str">
        <f>IF($AC165="","",IF(OR($V165&lt;2.7,$V165&gt;90),"Age OOR",($AC165-BC165)/VLOOKUP(BC$14&amp;"-rse-"&amp;$H165,Equations!$G:$I,3,0)))</f>
        <v/>
      </c>
      <c r="BH165" s="10" t="str">
        <f>IF($AD165="","",IF(OR($V165&lt;2.7,$V165&gt;90),"Age OOR",VLOOKUP(BH$14&amp;"-int-"&amp;$I165,Equations!$G:$I,3,0)+VLOOKUP(BH$14&amp;"-sexo-"&amp;$I165,Equations!$G:$I,3,0)*$U165+VLOOKUP(BH$14&amp;"-edad-"&amp;$I165,Equations!$G:$I,3,0)*$V165+VLOOKUP(BH$14&amp;"-est-"&amp;$I165,Equations!$G:$I,3,0)*(1/$W165)+VLOOKUP(BH$14&amp;"-imc-"&amp;$I165,Equations!$G:$I,3,0)*(1/$Q165)))</f>
        <v/>
      </c>
      <c r="BI165" s="10" t="str">
        <f>IF($AD165="","",IF(OR($V165&lt;2.7,$V165&gt;90),"Age OOR",BH165-1.6449*VLOOKUP(BH$14&amp;"-rse-"&amp;$I165,Equations!$G:$I,3,0)))</f>
        <v/>
      </c>
      <c r="BJ165" s="10" t="str">
        <f>IF($AD165="","",IF(OR($V165&lt;2.7,$V165&gt;90),"Age OOR",BH165+1.6449*VLOOKUP(BH$14&amp;"-rse-"&amp;$I165,Equations!$G:$I,3,0)))</f>
        <v/>
      </c>
      <c r="BK165" s="10" t="str">
        <f t="shared" si="67"/>
        <v/>
      </c>
      <c r="BL165" s="10" t="str">
        <f>IF($AD165="","",IF(OR($V165&lt;2.7,$V165&gt;90),"Age OOR",($AD165-BH165)/VLOOKUP(BH$14&amp;"-rse-"&amp;$I165,Equations!$G:$I,3,0)))</f>
        <v/>
      </c>
      <c r="BM165" s="10" t="str">
        <f>IF($AE165="","",IF(OR($V165&lt;2.7,$V165&gt;90),"Age OOR",VLOOKUP(BM$14&amp;"-int-"&amp;$J165,Equations!$G:$I,3,0)+VLOOKUP(BM$14&amp;"-sexo-"&amp;$J165,Equations!$G:$I,3,0)*$U165+VLOOKUP(BM$14&amp;"-edad-"&amp;$J165,Equations!$G:$I,3,0)*$V165+VLOOKUP(BM$14&amp;"-est-"&amp;$J165,Equations!$G:$I,3,0)*(1/$W165)+VLOOKUP(BM$14&amp;"-imc-"&amp;$J165,Equations!$G:$I,3,0)*(1/$Q165)))</f>
        <v/>
      </c>
      <c r="BN165" s="10" t="str">
        <f>IF($AE165="","",IF(OR($V165&lt;2.7,$V165&gt;90),"Age OOR",BM165-1.6449*VLOOKUP(BM$14&amp;"-rse-"&amp;$J165,Equations!$G:$I,3,0)))</f>
        <v/>
      </c>
      <c r="BO165" s="10" t="str">
        <f>IF($AE165="","",IF(OR($V165&lt;2.7,$V165&gt;90),"Age OOR",BM165+1.6449*VLOOKUP(BM$14&amp;"-rse-"&amp;$J165,Equations!$G:$I,3,0)))</f>
        <v/>
      </c>
      <c r="BP165" s="10" t="str">
        <f t="shared" si="68"/>
        <v/>
      </c>
      <c r="BQ165" s="10" t="str">
        <f>IF($AE165="","",IF(OR($V165&lt;2.7,$V165&gt;90),"Age OOR",($AE165-BM165)/VLOOKUP(BM$14&amp;"-rse-"&amp;$J165,Equations!$G:$I,3,0)))</f>
        <v/>
      </c>
      <c r="BR165" s="10" t="str">
        <f>IF($AF165="","",IF(OR($V165&lt;2.7,$V165&gt;90),"Age OOR",VLOOKUP(BR$14&amp;"-int-"&amp;$K165,Equations!$G:$I,3,0)+VLOOKUP(BR$14&amp;"-sexo-"&amp;$K165,Equations!$G:$I,3,0)*$U165+VLOOKUP(BR$14&amp;"-edad-"&amp;$K165,Equations!$G:$I,3,0)*$V165+VLOOKUP(BR$14&amp;"-est-"&amp;$K165,Equations!$G:$I,3,0)*(1/$W165)+VLOOKUP(BR$14&amp;"-imc-"&amp;$K165,Equations!$G:$I,3,0)*(1/$Q165)))</f>
        <v/>
      </c>
      <c r="BS165" s="10" t="str">
        <f>IF($AF165="","",IF(OR($V165&lt;2.7,$V165&gt;90),"Age OOR",BR165-1.6449*VLOOKUP(BR$14&amp;"-rse-"&amp;$K165,Equations!$G:$I,3,0)))</f>
        <v/>
      </c>
      <c r="BT165" s="10" t="str">
        <f>IF($AF165="","",IF(OR($V165&lt;2.7,$V165&gt;90),"Age OOR",BR165+1.6449*VLOOKUP(BR$14&amp;"-rse-"&amp;$K165,Equations!$G:$I,3,0)))</f>
        <v/>
      </c>
      <c r="BU165" s="10" t="str">
        <f t="shared" si="69"/>
        <v/>
      </c>
      <c r="BV165" s="10" t="str">
        <f>IF($AF165="","",IF(OR($V165&lt;2.7,$V165&gt;90),"Age OOR",($AF165-BR165)/VLOOKUP(BR$14&amp;"-rse-"&amp;$K165,Equations!$G:$I,3,0)))</f>
        <v/>
      </c>
      <c r="BW165" s="10" t="str">
        <f>IF($AG165="","",IF(OR($V165&lt;2.7,$V165&gt;90),"Age OOR",VLOOKUP(BW$14&amp;"-int-"&amp;$L165,Equations!$G:$I,3,0)+VLOOKUP(BW$14&amp;"-sexo-"&amp;$L165,Equations!$G:$I,3,0)*$U165+VLOOKUP(BW$14&amp;"-edad-"&amp;$L165,Equations!$G:$I,3,0)*$V165+VLOOKUP(BW$14&amp;"-est-"&amp;$L165,Equations!$G:$I,3,0)*(1/$W165)+VLOOKUP(BW$14&amp;"-imc-"&amp;$L165,Equations!$G:$I,3,0)*(1/$Q165)))</f>
        <v/>
      </c>
      <c r="BX165" s="10" t="str">
        <f>IF($AG165="","",IF(OR($V165&lt;2.7,$V165&gt;90),"Age OOR",BW165-1.6449*VLOOKUP(BW$14&amp;"-rse-"&amp;$L165,Equations!$G:$I,3,0)))</f>
        <v/>
      </c>
      <c r="BY165" s="10" t="str">
        <f>IF($AG165="","",IF(OR($V165&lt;2.7,$V165&gt;90),"Age OOR",BW165+1.6449*VLOOKUP(BW$14&amp;"-rse-"&amp;$L165,Equations!$G:$I,3,0)))</f>
        <v/>
      </c>
      <c r="BZ165" s="10" t="str">
        <f t="shared" si="70"/>
        <v/>
      </c>
      <c r="CA165" s="10" t="str">
        <f>IF($AG165="","",IF(OR($V165&lt;2.7,$V165&gt;90),"Age OOR",($AG165-BW165)/VLOOKUP(BW$14&amp;"-rse-"&amp;$L165,Equations!$G:$I,3,0)))</f>
        <v/>
      </c>
      <c r="CB165" s="10" t="str">
        <f>IF($AH165="","",IF(OR($V165&lt;2.7,$V165&gt;90),"Age OOR",VLOOKUP(CB$14&amp;"-int-"&amp;$M165,Equations!$G:$I,3,0)+VLOOKUP(CB$14&amp;"-sexo-"&amp;$M165,Equations!$G:$I,3,0)*$U165+VLOOKUP(CB$14&amp;"-edad-"&amp;$M165,Equations!$G:$I,3,0)*$V165+VLOOKUP(CB$14&amp;"-est-"&amp;$M165,Equations!$G:$I,3,0)*(1/$W165)+VLOOKUP(CB$14&amp;"-imc-"&amp;$M165,Equations!$G:$I,3,0)*(1/$Q165)))</f>
        <v/>
      </c>
      <c r="CC165" s="10" t="str">
        <f>IF($AH165="","",IF(OR($V165&lt;2.7,$V165&gt;90),"Age OOR",CB165-1.6449*VLOOKUP(CB$14&amp;"-rse-"&amp;$M165,Equations!$G:$I,3,0)))</f>
        <v/>
      </c>
      <c r="CD165" s="10" t="str">
        <f>IF($AH165="","",IF(OR($V165&lt;2.7,$V165&gt;90),"Age OOR",CB165+1.6449*VLOOKUP(CB$14&amp;"-rse-"&amp;$M165,Equations!$G:$I,3,0)))</f>
        <v/>
      </c>
      <c r="CE165" s="10" t="str">
        <f t="shared" si="71"/>
        <v/>
      </c>
      <c r="CF165" s="10" t="str">
        <f>IF($AH165="","",IF(OR($V165&lt;2.7,$V165&gt;90),"Age OOR",($AH165-CB165)/VLOOKUP(CB$14&amp;"-rse-"&amp;$M165,Equations!$G:$I,3,0)))</f>
        <v/>
      </c>
      <c r="CG165" s="10" t="str">
        <f>IF($AI165="","",IF(OR($V165&lt;2.7,$V165&gt;90),"Age OOR",VLOOKUP(CG$14&amp;"-int-"&amp;$N165,Equations!$G:$I,3,0)+VLOOKUP(CG$14&amp;"-sexo-"&amp;$N165,Equations!$G:$I,3,0)*$U165+VLOOKUP(CG$14&amp;"-edad-"&amp;$N165,Equations!$G:$I,3,0)*$V165+VLOOKUP(CG$14&amp;"-est-"&amp;$N165,Equations!$G:$I,3,0)*(1/$W165)+VLOOKUP(CG$14&amp;"-imc-"&amp;$N165,Equations!$G:$I,3,0)*(1/$Q165)))</f>
        <v/>
      </c>
      <c r="CH165" s="10" t="str">
        <f>IF($AI165="","",IF(OR($V165&lt;2.7,$V165&gt;90),"Age OOR",CG165-1.6449*VLOOKUP(CG$14&amp;"-rse-"&amp;$N165,Equations!$G:$I,3,0)))</f>
        <v/>
      </c>
      <c r="CI165" s="10" t="str">
        <f>IF($AI165="","",IF(OR($V165&lt;2.7,$V165&gt;90),"Age OOR",CG165+1.6449*VLOOKUP(CG$14&amp;"-rse-"&amp;$N165,Equations!$G:$I,3,0)))</f>
        <v/>
      </c>
      <c r="CJ165" s="10" t="str">
        <f t="shared" si="72"/>
        <v/>
      </c>
      <c r="CK165" s="10" t="str">
        <f>IF($AI165="","",IF(OR($V165&lt;2.7,$V165&gt;90),"Age OOR",($AI165-CG165)/VLOOKUP(CG$14&amp;"-rse-"&amp;$N165,Equations!$G:$I,3,0)))</f>
        <v/>
      </c>
      <c r="CL165" s="10" t="str">
        <f>IF($AJ165="","",IF(OR($V165&lt;2.7,$V165&gt;90),"Age OOR",VLOOKUP(CL$14&amp;"-int-"&amp;$O165,Equations!$G:$I,3,0)+VLOOKUP(CL$14&amp;"-sexo-"&amp;$O165,Equations!$G:$I,3,0)*$U165+VLOOKUP(CL$14&amp;"-edad-"&amp;$O165,Equations!$G:$I,3,0)*$V165+VLOOKUP(CL$14&amp;"-est-"&amp;$O165,Equations!$G:$I,3,0)*(1/$W165)+VLOOKUP(CL$14&amp;"-imc-"&amp;$O165,Equations!$G:$I,3,0)*(1/$Q165)))</f>
        <v/>
      </c>
      <c r="CM165" s="10" t="str">
        <f>IF($AJ165="","",IF(OR($V165&lt;2.7,$V165&gt;90),"Age OOR",CL165-1.6449*VLOOKUP(CL$14&amp;"-rse-"&amp;$O165,Equations!$G:$I,3,0)))</f>
        <v/>
      </c>
      <c r="CN165" s="10" t="str">
        <f>IF($AJ165="","",IF(OR($V165&lt;2.7,$V165&gt;90),"Age OOR",CL165+1.6449*VLOOKUP(CL$14&amp;"-rse-"&amp;$O165,Equations!$G:$I,3,0)))</f>
        <v/>
      </c>
      <c r="CO165" s="10" t="str">
        <f t="shared" si="73"/>
        <v/>
      </c>
      <c r="CP165" s="10" t="str">
        <f>IF($AJ165="","",IF(OR($V165&lt;2.7,$V165&gt;90),"Age OOR",($AJ165-CL165)/VLOOKUP(CL$14&amp;"-rse-"&amp;$O165,Equations!$G:$I,3,0)))</f>
        <v/>
      </c>
      <c r="CQ165" s="10" t="str">
        <f>IF($AK165="","",IF(OR($V165&lt;2.7,$V165&gt;90),"Age OOR",EXP(VLOOKUP(CQ$14&amp;"-int-"&amp;$P165,Equations!$G:$I,3,0)+VLOOKUP(CQ$14&amp;"-sexo-"&amp;$P165,Equations!$G:$I,3,0)*$U165+VLOOKUP(CQ$14&amp;"-edad-"&amp;$P165,Equations!$G:$I,3,0)*$V165+VLOOKUP(CQ$14&amp;"-est-"&amp;$P165,Equations!$G:$I,3,0)*(1/$W165)+VLOOKUP(CQ$14&amp;"-imc-"&amp;$P165,Equations!$G:$I,3,0)*(1/$Q165))))</f>
        <v/>
      </c>
      <c r="CR165" s="10" t="str">
        <f>IF($AK165="","",IF(OR($V165&lt;2.7,$V165&gt;90),"Age OOR",EXP(LN(CQ165)-1.6449*VLOOKUP(CQ$14&amp;"-rse-"&amp;$P165,Equations!$G:$I,3,0))))</f>
        <v/>
      </c>
      <c r="CS165" s="10" t="str">
        <f>IF($AK165="","",IF(OR($V165&lt;2.7,$V165&gt;90),"Age OOR",EXP(LN(CQ165)+1.6449*VLOOKUP(CQ$14&amp;"-rse-"&amp;$P165,Equations!$G:$I,3,0))))</f>
        <v/>
      </c>
      <c r="CT165" s="10" t="str">
        <f t="shared" si="74"/>
        <v/>
      </c>
      <c r="CU165" s="10" t="str">
        <f>IF($AK165="","",IF(OR($V165&lt;2.7,$V165&gt;90),"Age OOR",(LN($AK165)-LN(CQ165))/VLOOKUP(CQ$14&amp;"-rse-"&amp;$P165,Equations!$G:$I,3,0)))</f>
        <v/>
      </c>
      <c r="CV165" s="47"/>
    </row>
    <row r="166" spans="5:109" x14ac:dyDescent="0.2">
      <c r="E166" s="23" t="str">
        <f t="shared" si="50"/>
        <v>Age out of range</v>
      </c>
      <c r="F166" s="23" t="str">
        <f t="shared" si="51"/>
        <v>Age out of range</v>
      </c>
      <c r="G166" s="23" t="str">
        <f t="shared" si="52"/>
        <v>Age out of range</v>
      </c>
      <c r="H166" s="23" t="str">
        <f t="shared" si="53"/>
        <v>Age out of range</v>
      </c>
      <c r="I166" s="23" t="str">
        <f t="shared" si="54"/>
        <v>Age out of range</v>
      </c>
      <c r="J166" s="23" t="str">
        <f t="shared" si="55"/>
        <v>Age out of range</v>
      </c>
      <c r="K166" s="23" t="str">
        <f t="shared" si="56"/>
        <v>Age out of range</v>
      </c>
      <c r="L166" s="23" t="str">
        <f t="shared" si="57"/>
        <v>Age out of range</v>
      </c>
      <c r="M166" s="23" t="str">
        <f t="shared" si="58"/>
        <v>Age out of range</v>
      </c>
      <c r="N166" s="23" t="str">
        <f t="shared" si="59"/>
        <v>Age out of range</v>
      </c>
      <c r="O166" s="23" t="str">
        <f t="shared" si="60"/>
        <v>Age out of range</v>
      </c>
      <c r="P166" s="23" t="str">
        <f t="shared" si="61"/>
        <v>Age out of range</v>
      </c>
      <c r="Q166" s="23" t="e">
        <f t="shared" si="62"/>
        <v>#DIV/0!</v>
      </c>
      <c r="R166" s="17"/>
      <c r="S166" s="23">
        <v>150</v>
      </c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7"/>
      <c r="AM166" s="47"/>
      <c r="AN166" s="10" t="str">
        <f>IF($Z166="","",IF(OR($V166&lt;2.7,$V166&gt;90),"Age OOR",VLOOKUP(AN$14&amp;"-int-"&amp;$E166,Equations!$G:$I,3,0)+VLOOKUP(AN$14&amp;"-sexo-"&amp;$E166,Equations!$G:$I,3,0)*$U166+VLOOKUP(AN$14&amp;"-edad-"&amp;$E166,Equations!$G:$I,3,0)*$V166+VLOOKUP(AN$14&amp;"-est-"&amp;$E166,Equations!$G:$I,3,0)*(1/$W166)+VLOOKUP(AN$14&amp;"-imc-"&amp;$E166,Equations!$G:$I,3,0)*(1/$Q166)))</f>
        <v/>
      </c>
      <c r="AO166" s="10" t="str">
        <f>IF($Z166="","",IF(OR($V166&lt;2.7,$V166&gt;90),"Age OOR",AN166-1.6449*VLOOKUP(AN$14&amp;"-rse-"&amp;$E166,Equations!$G:$I,3,0)))</f>
        <v/>
      </c>
      <c r="AP166" s="10" t="str">
        <f>IF($Z166="","",IF(OR($V166&lt;2.7,$V166&gt;90),"Age OOR",AN166+1.6449*VLOOKUP(AN$14&amp;"-rse-"&amp;$E166,Equations!$G:$I,3,0)))</f>
        <v/>
      </c>
      <c r="AQ166" s="10" t="str">
        <f t="shared" si="63"/>
        <v/>
      </c>
      <c r="AR166" s="10" t="str">
        <f>IF($Z166="","",IF(OR($V166&lt;2.7,$V166&gt;90),"Age OOR",($Z166-AN166)/VLOOKUP(AN$14&amp;"-rse-"&amp;$E166,Equations!$G:$I,3,0)))</f>
        <v/>
      </c>
      <c r="AS166" s="10" t="str">
        <f>IF($AA166="","",IF(OR($V166&lt;2.7,$V166&gt;90),"Age OOR",VLOOKUP(AS$14&amp;"-int-"&amp;$F166,Equations!$G:$I,3,0)+VLOOKUP(AS$14&amp;"-sexo-"&amp;$F166,Equations!$G:$I,3,0)*$U166+VLOOKUP(AS$14&amp;"-edad-"&amp;$F166,Equations!$G:$I,3,0)*$V166+VLOOKUP(AS$14&amp;"-est-"&amp;$F166,Equations!$G:$I,3,0)*(1/$W166)+VLOOKUP(AS$14&amp;"-imc-"&amp;$F166,Equations!$G:$I,3,0)*(1/$Q166)))</f>
        <v/>
      </c>
      <c r="AT166" s="10" t="str">
        <f>IF($AA166="","",IF(OR($V166&lt;2.7,$V166&gt;90),"Age OOR",AS166-1.6449*VLOOKUP(AS$14&amp;"-rse-"&amp;$F166,Equations!$G:$I,3,0)))</f>
        <v/>
      </c>
      <c r="AU166" s="10" t="str">
        <f>IF($AA166="","",IF(OR($V166&lt;2.7,$V166&gt;90),"Age OOR",AS166+1.6449*VLOOKUP(AS$14&amp;"-rse-"&amp;$F166,Equations!$G:$I,3,0)))</f>
        <v/>
      </c>
      <c r="AV166" s="10" t="str">
        <f t="shared" si="64"/>
        <v/>
      </c>
      <c r="AW166" s="10" t="str">
        <f>IF($AA166="","",IF(OR($V166&lt;2.7,$V166&gt;90),"Age OOR",($AA166-AS166)/VLOOKUP(AS$14&amp;"-rse-"&amp;$F166,Equations!$G:$I,3,0)))</f>
        <v/>
      </c>
      <c r="AX166" s="10" t="str">
        <f>IF($AB166="","",IF(OR($V166&lt;2.7,$V166&gt;90),"Age OOR",VLOOKUP(AX$14&amp;"-int-"&amp;$G166,Equations!$G:$I,3,0)+VLOOKUP(AX$14&amp;"-sexo-"&amp;$G166,Equations!$G:$I,3,0)*$U166+VLOOKUP(AX$14&amp;"-edad-"&amp;$G166,Equations!$G:$I,3,0)*$V166+VLOOKUP(AX$14&amp;"-est-"&amp;$G166,Equations!$G:$I,3,0)*(1/$W166)+VLOOKUP(AX$14&amp;"-imc-"&amp;$G166,Equations!$G:$I,3,0)*(1/$Q166)))</f>
        <v/>
      </c>
      <c r="AY166" s="10" t="str">
        <f>IF($AB166="","",IF(OR($V166&lt;2.7,$V166&gt;90),"Age OOR",AX166-1.6449*VLOOKUP(AX$14&amp;"-rse-"&amp;$G166,Equations!$G:$I,3,0)))</f>
        <v/>
      </c>
      <c r="AZ166" s="10" t="str">
        <f>IF($AB166="","",IF(OR($V166&lt;2.7,$V166&gt;90),"Age OOR",AX166+1.6449*VLOOKUP(AX$14&amp;"-rse-"&amp;$G166,Equations!$G:$I,3,0)))</f>
        <v/>
      </c>
      <c r="BA166" s="10" t="str">
        <f t="shared" si="65"/>
        <v/>
      </c>
      <c r="BB166" s="10" t="str">
        <f>IF($AB166="","",IF(OR($V166&lt;2.7,$V166&gt;90),"Age OOR",($AB166-AX166)/VLOOKUP(AX$14&amp;"-rse-"&amp;$G166,Equations!$G:$I,3,0)))</f>
        <v/>
      </c>
      <c r="BC166" s="10" t="str">
        <f>IF($AC166="","",IF(OR($V166&lt;2.7,$V166&gt;90),"Age OOR",VLOOKUP(BC$14&amp;"-int-"&amp;$H166,Equations!$G:$I,3,0)+VLOOKUP(BC$14&amp;"-sexo-"&amp;$H166,Equations!$G:$I,3,0)*$U166+VLOOKUP(BC$14&amp;"-edad-"&amp;$H166,Equations!$G:$I,3,0)*$V166+VLOOKUP(BC$14&amp;"-est-"&amp;$H166,Equations!$G:$I,3,0)*(1/$W166)+VLOOKUP(BC$14&amp;"-imc-"&amp;$H166,Equations!$G:$I,3,0)*(1/$Q166)))</f>
        <v/>
      </c>
      <c r="BD166" s="10" t="str">
        <f>IF($AC166="","",IF(OR($V166&lt;2.7,$V166&gt;90),"Age OOR",BC166-1.6449*VLOOKUP(BC$14&amp;"-rse-"&amp;$H166,Equations!$G:$I,3,0)))</f>
        <v/>
      </c>
      <c r="BE166" s="10" t="str">
        <f>IF($AC166="","",IF(OR($V166&lt;2.7,$V166&gt;90),"Age OOR",BC166+1.6449*VLOOKUP(BC$14&amp;"-rse-"&amp;$H166,Equations!$G:$I,3,0)))</f>
        <v/>
      </c>
      <c r="BF166" s="10" t="str">
        <f t="shared" si="66"/>
        <v/>
      </c>
      <c r="BG166" s="10" t="str">
        <f>IF($AC166="","",IF(OR($V166&lt;2.7,$V166&gt;90),"Age OOR",($AC166-BC166)/VLOOKUP(BC$14&amp;"-rse-"&amp;$H166,Equations!$G:$I,3,0)))</f>
        <v/>
      </c>
      <c r="BH166" s="10" t="str">
        <f>IF($AD166="","",IF(OR($V166&lt;2.7,$V166&gt;90),"Age OOR",VLOOKUP(BH$14&amp;"-int-"&amp;$I166,Equations!$G:$I,3,0)+VLOOKUP(BH$14&amp;"-sexo-"&amp;$I166,Equations!$G:$I,3,0)*$U166+VLOOKUP(BH$14&amp;"-edad-"&amp;$I166,Equations!$G:$I,3,0)*$V166+VLOOKUP(BH$14&amp;"-est-"&amp;$I166,Equations!$G:$I,3,0)*(1/$W166)+VLOOKUP(BH$14&amp;"-imc-"&amp;$I166,Equations!$G:$I,3,0)*(1/$Q166)))</f>
        <v/>
      </c>
      <c r="BI166" s="10" t="str">
        <f>IF($AD166="","",IF(OR($V166&lt;2.7,$V166&gt;90),"Age OOR",BH166-1.6449*VLOOKUP(BH$14&amp;"-rse-"&amp;$I166,Equations!$G:$I,3,0)))</f>
        <v/>
      </c>
      <c r="BJ166" s="10" t="str">
        <f>IF($AD166="","",IF(OR($V166&lt;2.7,$V166&gt;90),"Age OOR",BH166+1.6449*VLOOKUP(BH$14&amp;"-rse-"&amp;$I166,Equations!$G:$I,3,0)))</f>
        <v/>
      </c>
      <c r="BK166" s="10" t="str">
        <f t="shared" si="67"/>
        <v/>
      </c>
      <c r="BL166" s="10" t="str">
        <f>IF($AD166="","",IF(OR($V166&lt;2.7,$V166&gt;90),"Age OOR",($AD166-BH166)/VLOOKUP(BH$14&amp;"-rse-"&amp;$I166,Equations!$G:$I,3,0)))</f>
        <v/>
      </c>
      <c r="BM166" s="10" t="str">
        <f>IF($AE166="","",IF(OR($V166&lt;2.7,$V166&gt;90),"Age OOR",VLOOKUP(BM$14&amp;"-int-"&amp;$J166,Equations!$G:$I,3,0)+VLOOKUP(BM$14&amp;"-sexo-"&amp;$J166,Equations!$G:$I,3,0)*$U166+VLOOKUP(BM$14&amp;"-edad-"&amp;$J166,Equations!$G:$I,3,0)*$V166+VLOOKUP(BM$14&amp;"-est-"&amp;$J166,Equations!$G:$I,3,0)*(1/$W166)+VLOOKUP(BM$14&amp;"-imc-"&amp;$J166,Equations!$G:$I,3,0)*(1/$Q166)))</f>
        <v/>
      </c>
      <c r="BN166" s="10" t="str">
        <f>IF($AE166="","",IF(OR($V166&lt;2.7,$V166&gt;90),"Age OOR",BM166-1.6449*VLOOKUP(BM$14&amp;"-rse-"&amp;$J166,Equations!$G:$I,3,0)))</f>
        <v/>
      </c>
      <c r="BO166" s="10" t="str">
        <f>IF($AE166="","",IF(OR($V166&lt;2.7,$V166&gt;90),"Age OOR",BM166+1.6449*VLOOKUP(BM$14&amp;"-rse-"&amp;$J166,Equations!$G:$I,3,0)))</f>
        <v/>
      </c>
      <c r="BP166" s="10" t="str">
        <f t="shared" si="68"/>
        <v/>
      </c>
      <c r="BQ166" s="10" t="str">
        <f>IF($AE166="","",IF(OR($V166&lt;2.7,$V166&gt;90),"Age OOR",($AE166-BM166)/VLOOKUP(BM$14&amp;"-rse-"&amp;$J166,Equations!$G:$I,3,0)))</f>
        <v/>
      </c>
      <c r="BR166" s="10" t="str">
        <f>IF($AF166="","",IF(OR($V166&lt;2.7,$V166&gt;90),"Age OOR",VLOOKUP(BR$14&amp;"-int-"&amp;$K166,Equations!$G:$I,3,0)+VLOOKUP(BR$14&amp;"-sexo-"&amp;$K166,Equations!$G:$I,3,0)*$U166+VLOOKUP(BR$14&amp;"-edad-"&amp;$K166,Equations!$G:$I,3,0)*$V166+VLOOKUP(BR$14&amp;"-est-"&amp;$K166,Equations!$G:$I,3,0)*(1/$W166)+VLOOKUP(BR$14&amp;"-imc-"&amp;$K166,Equations!$G:$I,3,0)*(1/$Q166)))</f>
        <v/>
      </c>
      <c r="BS166" s="10" t="str">
        <f>IF($AF166="","",IF(OR($V166&lt;2.7,$V166&gt;90),"Age OOR",BR166-1.6449*VLOOKUP(BR$14&amp;"-rse-"&amp;$K166,Equations!$G:$I,3,0)))</f>
        <v/>
      </c>
      <c r="BT166" s="10" t="str">
        <f>IF($AF166="","",IF(OR($V166&lt;2.7,$V166&gt;90),"Age OOR",BR166+1.6449*VLOOKUP(BR$14&amp;"-rse-"&amp;$K166,Equations!$G:$I,3,0)))</f>
        <v/>
      </c>
      <c r="BU166" s="10" t="str">
        <f t="shared" si="69"/>
        <v/>
      </c>
      <c r="BV166" s="10" t="str">
        <f>IF($AF166="","",IF(OR($V166&lt;2.7,$V166&gt;90),"Age OOR",($AF166-BR166)/VLOOKUP(BR$14&amp;"-rse-"&amp;$K166,Equations!$G:$I,3,0)))</f>
        <v/>
      </c>
      <c r="BW166" s="10" t="str">
        <f>IF($AG166="","",IF(OR($V166&lt;2.7,$V166&gt;90),"Age OOR",VLOOKUP(BW$14&amp;"-int-"&amp;$L166,Equations!$G:$I,3,0)+VLOOKUP(BW$14&amp;"-sexo-"&amp;$L166,Equations!$G:$I,3,0)*$U166+VLOOKUP(BW$14&amp;"-edad-"&amp;$L166,Equations!$G:$I,3,0)*$V166+VLOOKUP(BW$14&amp;"-est-"&amp;$L166,Equations!$G:$I,3,0)*(1/$W166)+VLOOKUP(BW$14&amp;"-imc-"&amp;$L166,Equations!$G:$I,3,0)*(1/$Q166)))</f>
        <v/>
      </c>
      <c r="BX166" s="10" t="str">
        <f>IF($AG166="","",IF(OR($V166&lt;2.7,$V166&gt;90),"Age OOR",BW166-1.6449*VLOOKUP(BW$14&amp;"-rse-"&amp;$L166,Equations!$G:$I,3,0)))</f>
        <v/>
      </c>
      <c r="BY166" s="10" t="str">
        <f>IF($AG166="","",IF(OR($V166&lt;2.7,$V166&gt;90),"Age OOR",BW166+1.6449*VLOOKUP(BW$14&amp;"-rse-"&amp;$L166,Equations!$G:$I,3,0)))</f>
        <v/>
      </c>
      <c r="BZ166" s="10" t="str">
        <f t="shared" si="70"/>
        <v/>
      </c>
      <c r="CA166" s="10" t="str">
        <f>IF($AG166="","",IF(OR($V166&lt;2.7,$V166&gt;90),"Age OOR",($AG166-BW166)/VLOOKUP(BW$14&amp;"-rse-"&amp;$L166,Equations!$G:$I,3,0)))</f>
        <v/>
      </c>
      <c r="CB166" s="10" t="str">
        <f>IF($AH166="","",IF(OR($V166&lt;2.7,$V166&gt;90),"Age OOR",VLOOKUP(CB$14&amp;"-int-"&amp;$M166,Equations!$G:$I,3,0)+VLOOKUP(CB$14&amp;"-sexo-"&amp;$M166,Equations!$G:$I,3,0)*$U166+VLOOKUP(CB$14&amp;"-edad-"&amp;$M166,Equations!$G:$I,3,0)*$V166+VLOOKUP(CB$14&amp;"-est-"&amp;$M166,Equations!$G:$I,3,0)*(1/$W166)+VLOOKUP(CB$14&amp;"-imc-"&amp;$M166,Equations!$G:$I,3,0)*(1/$Q166)))</f>
        <v/>
      </c>
      <c r="CC166" s="10" t="str">
        <f>IF($AH166="","",IF(OR($V166&lt;2.7,$V166&gt;90),"Age OOR",CB166-1.6449*VLOOKUP(CB$14&amp;"-rse-"&amp;$M166,Equations!$G:$I,3,0)))</f>
        <v/>
      </c>
      <c r="CD166" s="10" t="str">
        <f>IF($AH166="","",IF(OR($V166&lt;2.7,$V166&gt;90),"Age OOR",CB166+1.6449*VLOOKUP(CB$14&amp;"-rse-"&amp;$M166,Equations!$G:$I,3,0)))</f>
        <v/>
      </c>
      <c r="CE166" s="10" t="str">
        <f t="shared" si="71"/>
        <v/>
      </c>
      <c r="CF166" s="10" t="str">
        <f>IF($AH166="","",IF(OR($V166&lt;2.7,$V166&gt;90),"Age OOR",($AH166-CB166)/VLOOKUP(CB$14&amp;"-rse-"&amp;$M166,Equations!$G:$I,3,0)))</f>
        <v/>
      </c>
      <c r="CG166" s="10" t="str">
        <f>IF($AI166="","",IF(OR($V166&lt;2.7,$V166&gt;90),"Age OOR",VLOOKUP(CG$14&amp;"-int-"&amp;$N166,Equations!$G:$I,3,0)+VLOOKUP(CG$14&amp;"-sexo-"&amp;$N166,Equations!$G:$I,3,0)*$U166+VLOOKUP(CG$14&amp;"-edad-"&amp;$N166,Equations!$G:$I,3,0)*$V166+VLOOKUP(CG$14&amp;"-est-"&amp;$N166,Equations!$G:$I,3,0)*(1/$W166)+VLOOKUP(CG$14&amp;"-imc-"&amp;$N166,Equations!$G:$I,3,0)*(1/$Q166)))</f>
        <v/>
      </c>
      <c r="CH166" s="10" t="str">
        <f>IF($AI166="","",IF(OR($V166&lt;2.7,$V166&gt;90),"Age OOR",CG166-1.6449*VLOOKUP(CG$14&amp;"-rse-"&amp;$N166,Equations!$G:$I,3,0)))</f>
        <v/>
      </c>
      <c r="CI166" s="10" t="str">
        <f>IF($AI166="","",IF(OR($V166&lt;2.7,$V166&gt;90),"Age OOR",CG166+1.6449*VLOOKUP(CG$14&amp;"-rse-"&amp;$N166,Equations!$G:$I,3,0)))</f>
        <v/>
      </c>
      <c r="CJ166" s="10" t="str">
        <f t="shared" si="72"/>
        <v/>
      </c>
      <c r="CK166" s="10" t="str">
        <f>IF($AI166="","",IF(OR($V166&lt;2.7,$V166&gt;90),"Age OOR",($AI166-CG166)/VLOOKUP(CG$14&amp;"-rse-"&amp;$N166,Equations!$G:$I,3,0)))</f>
        <v/>
      </c>
      <c r="CL166" s="10" t="str">
        <f>IF($AJ166="","",IF(OR($V166&lt;2.7,$V166&gt;90),"Age OOR",VLOOKUP(CL$14&amp;"-int-"&amp;$O166,Equations!$G:$I,3,0)+VLOOKUP(CL$14&amp;"-sexo-"&amp;$O166,Equations!$G:$I,3,0)*$U166+VLOOKUP(CL$14&amp;"-edad-"&amp;$O166,Equations!$G:$I,3,0)*$V166+VLOOKUP(CL$14&amp;"-est-"&amp;$O166,Equations!$G:$I,3,0)*(1/$W166)+VLOOKUP(CL$14&amp;"-imc-"&amp;$O166,Equations!$G:$I,3,0)*(1/$Q166)))</f>
        <v/>
      </c>
      <c r="CM166" s="10" t="str">
        <f>IF($AJ166="","",IF(OR($V166&lt;2.7,$V166&gt;90),"Age OOR",CL166-1.6449*VLOOKUP(CL$14&amp;"-rse-"&amp;$O166,Equations!$G:$I,3,0)))</f>
        <v/>
      </c>
      <c r="CN166" s="10" t="str">
        <f>IF($AJ166="","",IF(OR($V166&lt;2.7,$V166&gt;90),"Age OOR",CL166+1.6449*VLOOKUP(CL$14&amp;"-rse-"&amp;$O166,Equations!$G:$I,3,0)))</f>
        <v/>
      </c>
      <c r="CO166" s="10" t="str">
        <f t="shared" si="73"/>
        <v/>
      </c>
      <c r="CP166" s="10" t="str">
        <f>IF($AJ166="","",IF(OR($V166&lt;2.7,$V166&gt;90),"Age OOR",($AJ166-CL166)/VLOOKUP(CL$14&amp;"-rse-"&amp;$O166,Equations!$G:$I,3,0)))</f>
        <v/>
      </c>
      <c r="CQ166" s="10" t="str">
        <f>IF($AK166="","",IF(OR($V166&lt;2.7,$V166&gt;90),"Age OOR",EXP(VLOOKUP(CQ$14&amp;"-int-"&amp;$P166,Equations!$G:$I,3,0)+VLOOKUP(CQ$14&amp;"-sexo-"&amp;$P166,Equations!$G:$I,3,0)*$U166+VLOOKUP(CQ$14&amp;"-edad-"&amp;$P166,Equations!$G:$I,3,0)*$V166+VLOOKUP(CQ$14&amp;"-est-"&amp;$P166,Equations!$G:$I,3,0)*(1/$W166)+VLOOKUP(CQ$14&amp;"-imc-"&amp;$P166,Equations!$G:$I,3,0)*(1/$Q166))))</f>
        <v/>
      </c>
      <c r="CR166" s="10" t="str">
        <f>IF($AK166="","",IF(OR($V166&lt;2.7,$V166&gt;90),"Age OOR",EXP(LN(CQ166)-1.6449*VLOOKUP(CQ$14&amp;"-rse-"&amp;$P166,Equations!$G:$I,3,0))))</f>
        <v/>
      </c>
      <c r="CS166" s="10" t="str">
        <f>IF($AK166="","",IF(OR($V166&lt;2.7,$V166&gt;90),"Age OOR",EXP(LN(CQ166)+1.6449*VLOOKUP(CQ$14&amp;"-rse-"&amp;$P166,Equations!$G:$I,3,0))))</f>
        <v/>
      </c>
      <c r="CT166" s="10" t="str">
        <f t="shared" si="74"/>
        <v/>
      </c>
      <c r="CU166" s="10" t="str">
        <f>IF($AK166="","",IF(OR($V166&lt;2.7,$V166&gt;90),"Age OOR",(LN($AK166)-LN(CQ166))/VLOOKUP(CQ$14&amp;"-rse-"&amp;$P166,Equations!$G:$I,3,0)))</f>
        <v/>
      </c>
      <c r="CV166" s="47"/>
    </row>
    <row r="167" spans="5:109" x14ac:dyDescent="0.2">
      <c r="E167" s="23" t="str">
        <f t="shared" si="50"/>
        <v>Age out of range</v>
      </c>
      <c r="F167" s="23" t="str">
        <f t="shared" si="51"/>
        <v>Age out of range</v>
      </c>
      <c r="G167" s="23" t="str">
        <f t="shared" si="52"/>
        <v>Age out of range</v>
      </c>
      <c r="H167" s="23" t="str">
        <f t="shared" si="53"/>
        <v>Age out of range</v>
      </c>
      <c r="I167" s="23" t="str">
        <f t="shared" si="54"/>
        <v>Age out of range</v>
      </c>
      <c r="J167" s="23" t="str">
        <f t="shared" si="55"/>
        <v>Age out of range</v>
      </c>
      <c r="K167" s="23" t="str">
        <f t="shared" si="56"/>
        <v>Age out of range</v>
      </c>
      <c r="L167" s="23" t="str">
        <f t="shared" si="57"/>
        <v>Age out of range</v>
      </c>
      <c r="M167" s="23" t="str">
        <f t="shared" si="58"/>
        <v>Age out of range</v>
      </c>
      <c r="N167" s="23" t="str">
        <f t="shared" si="59"/>
        <v>Age out of range</v>
      </c>
      <c r="O167" s="23" t="str">
        <f t="shared" si="60"/>
        <v>Age out of range</v>
      </c>
      <c r="P167" s="23" t="str">
        <f t="shared" si="61"/>
        <v>Age out of range</v>
      </c>
      <c r="Q167" s="23" t="e">
        <f t="shared" si="62"/>
        <v>#DIV/0!</v>
      </c>
      <c r="R167" s="17"/>
      <c r="S167" s="23">
        <v>151</v>
      </c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7"/>
      <c r="AM167" s="47"/>
      <c r="AN167" s="10" t="str">
        <f>IF($Z167="","",IF(OR($V167&lt;2.7,$V167&gt;90),"Age OOR",VLOOKUP(AN$14&amp;"-int-"&amp;$E167,Equations!$G:$I,3,0)+VLOOKUP(AN$14&amp;"-sexo-"&amp;$E167,Equations!$G:$I,3,0)*$U167+VLOOKUP(AN$14&amp;"-edad-"&amp;$E167,Equations!$G:$I,3,0)*$V167+VLOOKUP(AN$14&amp;"-est-"&amp;$E167,Equations!$G:$I,3,0)*(1/$W167)+VLOOKUP(AN$14&amp;"-imc-"&amp;$E167,Equations!$G:$I,3,0)*(1/$Q167)))</f>
        <v/>
      </c>
      <c r="AO167" s="10" t="str">
        <f>IF($Z167="","",IF(OR($V167&lt;2.7,$V167&gt;90),"Age OOR",AN167-1.6449*VLOOKUP(AN$14&amp;"-rse-"&amp;$E167,Equations!$G:$I,3,0)))</f>
        <v/>
      </c>
      <c r="AP167" s="10" t="str">
        <f>IF($Z167="","",IF(OR($V167&lt;2.7,$V167&gt;90),"Age OOR",AN167+1.6449*VLOOKUP(AN$14&amp;"-rse-"&amp;$E167,Equations!$G:$I,3,0)))</f>
        <v/>
      </c>
      <c r="AQ167" s="10" t="str">
        <f t="shared" si="63"/>
        <v/>
      </c>
      <c r="AR167" s="10" t="str">
        <f>IF($Z167="","",IF(OR($V167&lt;2.7,$V167&gt;90),"Age OOR",($Z167-AN167)/VLOOKUP(AN$14&amp;"-rse-"&amp;$E167,Equations!$G:$I,3,0)))</f>
        <v/>
      </c>
      <c r="AS167" s="10" t="str">
        <f>IF($AA167="","",IF(OR($V167&lt;2.7,$V167&gt;90),"Age OOR",VLOOKUP(AS$14&amp;"-int-"&amp;$F167,Equations!$G:$I,3,0)+VLOOKUP(AS$14&amp;"-sexo-"&amp;$F167,Equations!$G:$I,3,0)*$U167+VLOOKUP(AS$14&amp;"-edad-"&amp;$F167,Equations!$G:$I,3,0)*$V167+VLOOKUP(AS$14&amp;"-est-"&amp;$F167,Equations!$G:$I,3,0)*(1/$W167)+VLOOKUP(AS$14&amp;"-imc-"&amp;$F167,Equations!$G:$I,3,0)*(1/$Q167)))</f>
        <v/>
      </c>
      <c r="AT167" s="10" t="str">
        <f>IF($AA167="","",IF(OR($V167&lt;2.7,$V167&gt;90),"Age OOR",AS167-1.6449*VLOOKUP(AS$14&amp;"-rse-"&amp;$F167,Equations!$G:$I,3,0)))</f>
        <v/>
      </c>
      <c r="AU167" s="10" t="str">
        <f>IF($AA167="","",IF(OR($V167&lt;2.7,$V167&gt;90),"Age OOR",AS167+1.6449*VLOOKUP(AS$14&amp;"-rse-"&amp;$F167,Equations!$G:$I,3,0)))</f>
        <v/>
      </c>
      <c r="AV167" s="10" t="str">
        <f t="shared" si="64"/>
        <v/>
      </c>
      <c r="AW167" s="10" t="str">
        <f>IF($AA167="","",IF(OR($V167&lt;2.7,$V167&gt;90),"Age OOR",($AA167-AS167)/VLOOKUP(AS$14&amp;"-rse-"&amp;$F167,Equations!$G:$I,3,0)))</f>
        <v/>
      </c>
      <c r="AX167" s="10" t="str">
        <f>IF($AB167="","",IF(OR($V167&lt;2.7,$V167&gt;90),"Age OOR",VLOOKUP(AX$14&amp;"-int-"&amp;$G167,Equations!$G:$I,3,0)+VLOOKUP(AX$14&amp;"-sexo-"&amp;$G167,Equations!$G:$I,3,0)*$U167+VLOOKUP(AX$14&amp;"-edad-"&amp;$G167,Equations!$G:$I,3,0)*$V167+VLOOKUP(AX$14&amp;"-est-"&amp;$G167,Equations!$G:$I,3,0)*(1/$W167)+VLOOKUP(AX$14&amp;"-imc-"&amp;$G167,Equations!$G:$I,3,0)*(1/$Q167)))</f>
        <v/>
      </c>
      <c r="AY167" s="10" t="str">
        <f>IF($AB167="","",IF(OR($V167&lt;2.7,$V167&gt;90),"Age OOR",AX167-1.6449*VLOOKUP(AX$14&amp;"-rse-"&amp;$G167,Equations!$G:$I,3,0)))</f>
        <v/>
      </c>
      <c r="AZ167" s="10" t="str">
        <f>IF($AB167="","",IF(OR($V167&lt;2.7,$V167&gt;90),"Age OOR",AX167+1.6449*VLOOKUP(AX$14&amp;"-rse-"&amp;$G167,Equations!$G:$I,3,0)))</f>
        <v/>
      </c>
      <c r="BA167" s="10" t="str">
        <f t="shared" si="65"/>
        <v/>
      </c>
      <c r="BB167" s="10" t="str">
        <f>IF($AB167="","",IF(OR($V167&lt;2.7,$V167&gt;90),"Age OOR",($AB167-AX167)/VLOOKUP(AX$14&amp;"-rse-"&amp;$G167,Equations!$G:$I,3,0)))</f>
        <v/>
      </c>
      <c r="BC167" s="10" t="str">
        <f>IF($AC167="","",IF(OR($V167&lt;2.7,$V167&gt;90),"Age OOR",VLOOKUP(BC$14&amp;"-int-"&amp;$H167,Equations!$G:$I,3,0)+VLOOKUP(BC$14&amp;"-sexo-"&amp;$H167,Equations!$G:$I,3,0)*$U167+VLOOKUP(BC$14&amp;"-edad-"&amp;$H167,Equations!$G:$I,3,0)*$V167+VLOOKUP(BC$14&amp;"-est-"&amp;$H167,Equations!$G:$I,3,0)*(1/$W167)+VLOOKUP(BC$14&amp;"-imc-"&amp;$H167,Equations!$G:$I,3,0)*(1/$Q167)))</f>
        <v/>
      </c>
      <c r="BD167" s="10" t="str">
        <f>IF($AC167="","",IF(OR($V167&lt;2.7,$V167&gt;90),"Age OOR",BC167-1.6449*VLOOKUP(BC$14&amp;"-rse-"&amp;$H167,Equations!$G:$I,3,0)))</f>
        <v/>
      </c>
      <c r="BE167" s="10" t="str">
        <f>IF($AC167="","",IF(OR($V167&lt;2.7,$V167&gt;90),"Age OOR",BC167+1.6449*VLOOKUP(BC$14&amp;"-rse-"&amp;$H167,Equations!$G:$I,3,0)))</f>
        <v/>
      </c>
      <c r="BF167" s="10" t="str">
        <f t="shared" si="66"/>
        <v/>
      </c>
      <c r="BG167" s="10" t="str">
        <f>IF($AC167="","",IF(OR($V167&lt;2.7,$V167&gt;90),"Age OOR",($AC167-BC167)/VLOOKUP(BC$14&amp;"-rse-"&amp;$H167,Equations!$G:$I,3,0)))</f>
        <v/>
      </c>
      <c r="BH167" s="10" t="str">
        <f>IF($AD167="","",IF(OR($V167&lt;2.7,$V167&gt;90),"Age OOR",VLOOKUP(BH$14&amp;"-int-"&amp;$I167,Equations!$G:$I,3,0)+VLOOKUP(BH$14&amp;"-sexo-"&amp;$I167,Equations!$G:$I,3,0)*$U167+VLOOKUP(BH$14&amp;"-edad-"&amp;$I167,Equations!$G:$I,3,0)*$V167+VLOOKUP(BH$14&amp;"-est-"&amp;$I167,Equations!$G:$I,3,0)*(1/$W167)+VLOOKUP(BH$14&amp;"-imc-"&amp;$I167,Equations!$G:$I,3,0)*(1/$Q167)))</f>
        <v/>
      </c>
      <c r="BI167" s="10" t="str">
        <f>IF($AD167="","",IF(OR($V167&lt;2.7,$V167&gt;90),"Age OOR",BH167-1.6449*VLOOKUP(BH$14&amp;"-rse-"&amp;$I167,Equations!$G:$I,3,0)))</f>
        <v/>
      </c>
      <c r="BJ167" s="10" t="str">
        <f>IF($AD167="","",IF(OR($V167&lt;2.7,$V167&gt;90),"Age OOR",BH167+1.6449*VLOOKUP(BH$14&amp;"-rse-"&amp;$I167,Equations!$G:$I,3,0)))</f>
        <v/>
      </c>
      <c r="BK167" s="10" t="str">
        <f t="shared" si="67"/>
        <v/>
      </c>
      <c r="BL167" s="10" t="str">
        <f>IF($AD167="","",IF(OR($V167&lt;2.7,$V167&gt;90),"Age OOR",($AD167-BH167)/VLOOKUP(BH$14&amp;"-rse-"&amp;$I167,Equations!$G:$I,3,0)))</f>
        <v/>
      </c>
      <c r="BM167" s="10" t="str">
        <f>IF($AE167="","",IF(OR($V167&lt;2.7,$V167&gt;90),"Age OOR",VLOOKUP(BM$14&amp;"-int-"&amp;$J167,Equations!$G:$I,3,0)+VLOOKUP(BM$14&amp;"-sexo-"&amp;$J167,Equations!$G:$I,3,0)*$U167+VLOOKUP(BM$14&amp;"-edad-"&amp;$J167,Equations!$G:$I,3,0)*$V167+VLOOKUP(BM$14&amp;"-est-"&amp;$J167,Equations!$G:$I,3,0)*(1/$W167)+VLOOKUP(BM$14&amp;"-imc-"&amp;$J167,Equations!$G:$I,3,0)*(1/$Q167)))</f>
        <v/>
      </c>
      <c r="BN167" s="10" t="str">
        <f>IF($AE167="","",IF(OR($V167&lt;2.7,$V167&gt;90),"Age OOR",BM167-1.6449*VLOOKUP(BM$14&amp;"-rse-"&amp;$J167,Equations!$G:$I,3,0)))</f>
        <v/>
      </c>
      <c r="BO167" s="10" t="str">
        <f>IF($AE167="","",IF(OR($V167&lt;2.7,$V167&gt;90),"Age OOR",BM167+1.6449*VLOOKUP(BM$14&amp;"-rse-"&amp;$J167,Equations!$G:$I,3,0)))</f>
        <v/>
      </c>
      <c r="BP167" s="10" t="str">
        <f t="shared" si="68"/>
        <v/>
      </c>
      <c r="BQ167" s="10" t="str">
        <f>IF($AE167="","",IF(OR($V167&lt;2.7,$V167&gt;90),"Age OOR",($AE167-BM167)/VLOOKUP(BM$14&amp;"-rse-"&amp;$J167,Equations!$G:$I,3,0)))</f>
        <v/>
      </c>
      <c r="BR167" s="10" t="str">
        <f>IF($AF167="","",IF(OR($V167&lt;2.7,$V167&gt;90),"Age OOR",VLOOKUP(BR$14&amp;"-int-"&amp;$K167,Equations!$G:$I,3,0)+VLOOKUP(BR$14&amp;"-sexo-"&amp;$K167,Equations!$G:$I,3,0)*$U167+VLOOKUP(BR$14&amp;"-edad-"&amp;$K167,Equations!$G:$I,3,0)*$V167+VLOOKUP(BR$14&amp;"-est-"&amp;$K167,Equations!$G:$I,3,0)*(1/$W167)+VLOOKUP(BR$14&amp;"-imc-"&amp;$K167,Equations!$G:$I,3,0)*(1/$Q167)))</f>
        <v/>
      </c>
      <c r="BS167" s="10" t="str">
        <f>IF($AF167="","",IF(OR($V167&lt;2.7,$V167&gt;90),"Age OOR",BR167-1.6449*VLOOKUP(BR$14&amp;"-rse-"&amp;$K167,Equations!$G:$I,3,0)))</f>
        <v/>
      </c>
      <c r="BT167" s="10" t="str">
        <f>IF($AF167="","",IF(OR($V167&lt;2.7,$V167&gt;90),"Age OOR",BR167+1.6449*VLOOKUP(BR$14&amp;"-rse-"&amp;$K167,Equations!$G:$I,3,0)))</f>
        <v/>
      </c>
      <c r="BU167" s="10" t="str">
        <f t="shared" si="69"/>
        <v/>
      </c>
      <c r="BV167" s="10" t="str">
        <f>IF($AF167="","",IF(OR($V167&lt;2.7,$V167&gt;90),"Age OOR",($AF167-BR167)/VLOOKUP(BR$14&amp;"-rse-"&amp;$K167,Equations!$G:$I,3,0)))</f>
        <v/>
      </c>
      <c r="BW167" s="10" t="str">
        <f>IF($AG167="","",IF(OR($V167&lt;2.7,$V167&gt;90),"Age OOR",VLOOKUP(BW$14&amp;"-int-"&amp;$L167,Equations!$G:$I,3,0)+VLOOKUP(BW$14&amp;"-sexo-"&amp;$L167,Equations!$G:$I,3,0)*$U167+VLOOKUP(BW$14&amp;"-edad-"&amp;$L167,Equations!$G:$I,3,0)*$V167+VLOOKUP(BW$14&amp;"-est-"&amp;$L167,Equations!$G:$I,3,0)*(1/$W167)+VLOOKUP(BW$14&amp;"-imc-"&amp;$L167,Equations!$G:$I,3,0)*(1/$Q167)))</f>
        <v/>
      </c>
      <c r="BX167" s="10" t="str">
        <f>IF($AG167="","",IF(OR($V167&lt;2.7,$V167&gt;90),"Age OOR",BW167-1.6449*VLOOKUP(BW$14&amp;"-rse-"&amp;$L167,Equations!$G:$I,3,0)))</f>
        <v/>
      </c>
      <c r="BY167" s="10" t="str">
        <f>IF($AG167="","",IF(OR($V167&lt;2.7,$V167&gt;90),"Age OOR",BW167+1.6449*VLOOKUP(BW$14&amp;"-rse-"&amp;$L167,Equations!$G:$I,3,0)))</f>
        <v/>
      </c>
      <c r="BZ167" s="10" t="str">
        <f t="shared" si="70"/>
        <v/>
      </c>
      <c r="CA167" s="10" t="str">
        <f>IF($AG167="","",IF(OR($V167&lt;2.7,$V167&gt;90),"Age OOR",($AG167-BW167)/VLOOKUP(BW$14&amp;"-rse-"&amp;$L167,Equations!$G:$I,3,0)))</f>
        <v/>
      </c>
      <c r="CB167" s="10" t="str">
        <f>IF($AH167="","",IF(OR($V167&lt;2.7,$V167&gt;90),"Age OOR",VLOOKUP(CB$14&amp;"-int-"&amp;$M167,Equations!$G:$I,3,0)+VLOOKUP(CB$14&amp;"-sexo-"&amp;$M167,Equations!$G:$I,3,0)*$U167+VLOOKUP(CB$14&amp;"-edad-"&amp;$M167,Equations!$G:$I,3,0)*$V167+VLOOKUP(CB$14&amp;"-est-"&amp;$M167,Equations!$G:$I,3,0)*(1/$W167)+VLOOKUP(CB$14&amp;"-imc-"&amp;$M167,Equations!$G:$I,3,0)*(1/$Q167)))</f>
        <v/>
      </c>
      <c r="CC167" s="10" t="str">
        <f>IF($AH167="","",IF(OR($V167&lt;2.7,$V167&gt;90),"Age OOR",CB167-1.6449*VLOOKUP(CB$14&amp;"-rse-"&amp;$M167,Equations!$G:$I,3,0)))</f>
        <v/>
      </c>
      <c r="CD167" s="10" t="str">
        <f>IF($AH167="","",IF(OR($V167&lt;2.7,$V167&gt;90),"Age OOR",CB167+1.6449*VLOOKUP(CB$14&amp;"-rse-"&amp;$M167,Equations!$G:$I,3,0)))</f>
        <v/>
      </c>
      <c r="CE167" s="10" t="str">
        <f t="shared" si="71"/>
        <v/>
      </c>
      <c r="CF167" s="10" t="str">
        <f>IF($AH167="","",IF(OR($V167&lt;2.7,$V167&gt;90),"Age OOR",($AH167-CB167)/VLOOKUP(CB$14&amp;"-rse-"&amp;$M167,Equations!$G:$I,3,0)))</f>
        <v/>
      </c>
      <c r="CG167" s="10" t="str">
        <f>IF($AI167="","",IF(OR($V167&lt;2.7,$V167&gt;90),"Age OOR",VLOOKUP(CG$14&amp;"-int-"&amp;$N167,Equations!$G:$I,3,0)+VLOOKUP(CG$14&amp;"-sexo-"&amp;$N167,Equations!$G:$I,3,0)*$U167+VLOOKUP(CG$14&amp;"-edad-"&amp;$N167,Equations!$G:$I,3,0)*$V167+VLOOKUP(CG$14&amp;"-est-"&amp;$N167,Equations!$G:$I,3,0)*(1/$W167)+VLOOKUP(CG$14&amp;"-imc-"&amp;$N167,Equations!$G:$I,3,0)*(1/$Q167)))</f>
        <v/>
      </c>
      <c r="CH167" s="10" t="str">
        <f>IF($AI167="","",IF(OR($V167&lt;2.7,$V167&gt;90),"Age OOR",CG167-1.6449*VLOOKUP(CG$14&amp;"-rse-"&amp;$N167,Equations!$G:$I,3,0)))</f>
        <v/>
      </c>
      <c r="CI167" s="10" t="str">
        <f>IF($AI167="","",IF(OR($V167&lt;2.7,$V167&gt;90),"Age OOR",CG167+1.6449*VLOOKUP(CG$14&amp;"-rse-"&amp;$N167,Equations!$G:$I,3,0)))</f>
        <v/>
      </c>
      <c r="CJ167" s="10" t="str">
        <f t="shared" si="72"/>
        <v/>
      </c>
      <c r="CK167" s="10" t="str">
        <f>IF($AI167="","",IF(OR($V167&lt;2.7,$V167&gt;90),"Age OOR",($AI167-CG167)/VLOOKUP(CG$14&amp;"-rse-"&amp;$N167,Equations!$G:$I,3,0)))</f>
        <v/>
      </c>
      <c r="CL167" s="10" t="str">
        <f>IF($AJ167="","",IF(OR($V167&lt;2.7,$V167&gt;90),"Age OOR",VLOOKUP(CL$14&amp;"-int-"&amp;$O167,Equations!$G:$I,3,0)+VLOOKUP(CL$14&amp;"-sexo-"&amp;$O167,Equations!$G:$I,3,0)*$U167+VLOOKUP(CL$14&amp;"-edad-"&amp;$O167,Equations!$G:$I,3,0)*$V167+VLOOKUP(CL$14&amp;"-est-"&amp;$O167,Equations!$G:$I,3,0)*(1/$W167)+VLOOKUP(CL$14&amp;"-imc-"&amp;$O167,Equations!$G:$I,3,0)*(1/$Q167)))</f>
        <v/>
      </c>
      <c r="CM167" s="10" t="str">
        <f>IF($AJ167="","",IF(OR($V167&lt;2.7,$V167&gt;90),"Age OOR",CL167-1.6449*VLOOKUP(CL$14&amp;"-rse-"&amp;$O167,Equations!$G:$I,3,0)))</f>
        <v/>
      </c>
      <c r="CN167" s="10" t="str">
        <f>IF($AJ167="","",IF(OR($V167&lt;2.7,$V167&gt;90),"Age OOR",CL167+1.6449*VLOOKUP(CL$14&amp;"-rse-"&amp;$O167,Equations!$G:$I,3,0)))</f>
        <v/>
      </c>
      <c r="CO167" s="10" t="str">
        <f t="shared" si="73"/>
        <v/>
      </c>
      <c r="CP167" s="10" t="str">
        <f>IF($AJ167="","",IF(OR($V167&lt;2.7,$V167&gt;90),"Age OOR",($AJ167-CL167)/VLOOKUP(CL$14&amp;"-rse-"&amp;$O167,Equations!$G:$I,3,0)))</f>
        <v/>
      </c>
      <c r="CQ167" s="10" t="str">
        <f>IF($AK167="","",IF(OR($V167&lt;2.7,$V167&gt;90),"Age OOR",EXP(VLOOKUP(CQ$14&amp;"-int-"&amp;$P167,Equations!$G:$I,3,0)+VLOOKUP(CQ$14&amp;"-sexo-"&amp;$P167,Equations!$G:$I,3,0)*$U167+VLOOKUP(CQ$14&amp;"-edad-"&amp;$P167,Equations!$G:$I,3,0)*$V167+VLOOKUP(CQ$14&amp;"-est-"&amp;$P167,Equations!$G:$I,3,0)*(1/$W167)+VLOOKUP(CQ$14&amp;"-imc-"&amp;$P167,Equations!$G:$I,3,0)*(1/$Q167))))</f>
        <v/>
      </c>
      <c r="CR167" s="10" t="str">
        <f>IF($AK167="","",IF(OR($V167&lt;2.7,$V167&gt;90),"Age OOR",EXP(LN(CQ167)-1.6449*VLOOKUP(CQ$14&amp;"-rse-"&amp;$P167,Equations!$G:$I,3,0))))</f>
        <v/>
      </c>
      <c r="CS167" s="10" t="str">
        <f>IF($AK167="","",IF(OR($V167&lt;2.7,$V167&gt;90),"Age OOR",EXP(LN(CQ167)+1.6449*VLOOKUP(CQ$14&amp;"-rse-"&amp;$P167,Equations!$G:$I,3,0))))</f>
        <v/>
      </c>
      <c r="CT167" s="10" t="str">
        <f t="shared" si="74"/>
        <v/>
      </c>
      <c r="CU167" s="10" t="str">
        <f>IF($AK167="","",IF(OR($V167&lt;2.7,$V167&gt;90),"Age OOR",(LN($AK167)-LN(CQ167))/VLOOKUP(CQ$14&amp;"-rse-"&amp;$P167,Equations!$G:$I,3,0)))</f>
        <v/>
      </c>
      <c r="CV167" s="47"/>
    </row>
    <row r="168" spans="5:109" x14ac:dyDescent="0.2">
      <c r="E168" s="23" t="str">
        <f t="shared" si="50"/>
        <v>Age out of range</v>
      </c>
      <c r="F168" s="23" t="str">
        <f t="shared" si="51"/>
        <v>Age out of range</v>
      </c>
      <c r="G168" s="23" t="str">
        <f t="shared" si="52"/>
        <v>Age out of range</v>
      </c>
      <c r="H168" s="23" t="str">
        <f t="shared" si="53"/>
        <v>Age out of range</v>
      </c>
      <c r="I168" s="23" t="str">
        <f t="shared" si="54"/>
        <v>Age out of range</v>
      </c>
      <c r="J168" s="23" t="str">
        <f t="shared" si="55"/>
        <v>Age out of range</v>
      </c>
      <c r="K168" s="23" t="str">
        <f t="shared" si="56"/>
        <v>Age out of range</v>
      </c>
      <c r="L168" s="23" t="str">
        <f t="shared" si="57"/>
        <v>Age out of range</v>
      </c>
      <c r="M168" s="23" t="str">
        <f t="shared" si="58"/>
        <v>Age out of range</v>
      </c>
      <c r="N168" s="23" t="str">
        <f t="shared" si="59"/>
        <v>Age out of range</v>
      </c>
      <c r="O168" s="23" t="str">
        <f t="shared" si="60"/>
        <v>Age out of range</v>
      </c>
      <c r="P168" s="23" t="str">
        <f t="shared" si="61"/>
        <v>Age out of range</v>
      </c>
      <c r="Q168" s="23" t="e">
        <f t="shared" si="62"/>
        <v>#DIV/0!</v>
      </c>
      <c r="R168" s="17"/>
      <c r="S168" s="23">
        <v>152</v>
      </c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7"/>
      <c r="AM168" s="47"/>
      <c r="AN168" s="10" t="str">
        <f>IF($Z168="","",IF(OR($V168&lt;2.7,$V168&gt;90),"Age OOR",VLOOKUP(AN$14&amp;"-int-"&amp;$E168,Equations!$G:$I,3,0)+VLOOKUP(AN$14&amp;"-sexo-"&amp;$E168,Equations!$G:$I,3,0)*$U168+VLOOKUP(AN$14&amp;"-edad-"&amp;$E168,Equations!$G:$I,3,0)*$V168+VLOOKUP(AN$14&amp;"-est-"&amp;$E168,Equations!$G:$I,3,0)*(1/$W168)+VLOOKUP(AN$14&amp;"-imc-"&amp;$E168,Equations!$G:$I,3,0)*(1/$Q168)))</f>
        <v/>
      </c>
      <c r="AO168" s="10" t="str">
        <f>IF($Z168="","",IF(OR($V168&lt;2.7,$V168&gt;90),"Age OOR",AN168-1.6449*VLOOKUP(AN$14&amp;"-rse-"&amp;$E168,Equations!$G:$I,3,0)))</f>
        <v/>
      </c>
      <c r="AP168" s="10" t="str">
        <f>IF($Z168="","",IF(OR($V168&lt;2.7,$V168&gt;90),"Age OOR",AN168+1.6449*VLOOKUP(AN$14&amp;"-rse-"&amp;$E168,Equations!$G:$I,3,0)))</f>
        <v/>
      </c>
      <c r="AQ168" s="10" t="str">
        <f t="shared" si="63"/>
        <v/>
      </c>
      <c r="AR168" s="10" t="str">
        <f>IF($Z168="","",IF(OR($V168&lt;2.7,$V168&gt;90),"Age OOR",($Z168-AN168)/VLOOKUP(AN$14&amp;"-rse-"&amp;$E168,Equations!$G:$I,3,0)))</f>
        <v/>
      </c>
      <c r="AS168" s="10" t="str">
        <f>IF($AA168="","",IF(OR($V168&lt;2.7,$V168&gt;90),"Age OOR",VLOOKUP(AS$14&amp;"-int-"&amp;$F168,Equations!$G:$I,3,0)+VLOOKUP(AS$14&amp;"-sexo-"&amp;$F168,Equations!$G:$I,3,0)*$U168+VLOOKUP(AS$14&amp;"-edad-"&amp;$F168,Equations!$G:$I,3,0)*$V168+VLOOKUP(AS$14&amp;"-est-"&amp;$F168,Equations!$G:$I,3,0)*(1/$W168)+VLOOKUP(AS$14&amp;"-imc-"&amp;$F168,Equations!$G:$I,3,0)*(1/$Q168)))</f>
        <v/>
      </c>
      <c r="AT168" s="10" t="str">
        <f>IF($AA168="","",IF(OR($V168&lt;2.7,$V168&gt;90),"Age OOR",AS168-1.6449*VLOOKUP(AS$14&amp;"-rse-"&amp;$F168,Equations!$G:$I,3,0)))</f>
        <v/>
      </c>
      <c r="AU168" s="10" t="str">
        <f>IF($AA168="","",IF(OR($V168&lt;2.7,$V168&gt;90),"Age OOR",AS168+1.6449*VLOOKUP(AS$14&amp;"-rse-"&amp;$F168,Equations!$G:$I,3,0)))</f>
        <v/>
      </c>
      <c r="AV168" s="10" t="str">
        <f t="shared" si="64"/>
        <v/>
      </c>
      <c r="AW168" s="10" t="str">
        <f>IF($AA168="","",IF(OR($V168&lt;2.7,$V168&gt;90),"Age OOR",($AA168-AS168)/VLOOKUP(AS$14&amp;"-rse-"&amp;$F168,Equations!$G:$I,3,0)))</f>
        <v/>
      </c>
      <c r="AX168" s="10" t="str">
        <f>IF($AB168="","",IF(OR($V168&lt;2.7,$V168&gt;90),"Age OOR",VLOOKUP(AX$14&amp;"-int-"&amp;$G168,Equations!$G:$I,3,0)+VLOOKUP(AX$14&amp;"-sexo-"&amp;$G168,Equations!$G:$I,3,0)*$U168+VLOOKUP(AX$14&amp;"-edad-"&amp;$G168,Equations!$G:$I,3,0)*$V168+VLOOKUP(AX$14&amp;"-est-"&amp;$G168,Equations!$G:$I,3,0)*(1/$W168)+VLOOKUP(AX$14&amp;"-imc-"&amp;$G168,Equations!$G:$I,3,0)*(1/$Q168)))</f>
        <v/>
      </c>
      <c r="AY168" s="10" t="str">
        <f>IF($AB168="","",IF(OR($V168&lt;2.7,$V168&gt;90),"Age OOR",AX168-1.6449*VLOOKUP(AX$14&amp;"-rse-"&amp;$G168,Equations!$G:$I,3,0)))</f>
        <v/>
      </c>
      <c r="AZ168" s="10" t="str">
        <f>IF($AB168="","",IF(OR($V168&lt;2.7,$V168&gt;90),"Age OOR",AX168+1.6449*VLOOKUP(AX$14&amp;"-rse-"&amp;$G168,Equations!$G:$I,3,0)))</f>
        <v/>
      </c>
      <c r="BA168" s="10" t="str">
        <f t="shared" si="65"/>
        <v/>
      </c>
      <c r="BB168" s="10" t="str">
        <f>IF($AB168="","",IF(OR($V168&lt;2.7,$V168&gt;90),"Age OOR",($AB168-AX168)/VLOOKUP(AX$14&amp;"-rse-"&amp;$G168,Equations!$G:$I,3,0)))</f>
        <v/>
      </c>
      <c r="BC168" s="10" t="str">
        <f>IF($AC168="","",IF(OR($V168&lt;2.7,$V168&gt;90),"Age OOR",VLOOKUP(BC$14&amp;"-int-"&amp;$H168,Equations!$G:$I,3,0)+VLOOKUP(BC$14&amp;"-sexo-"&amp;$H168,Equations!$G:$I,3,0)*$U168+VLOOKUP(BC$14&amp;"-edad-"&amp;$H168,Equations!$G:$I,3,0)*$V168+VLOOKUP(BC$14&amp;"-est-"&amp;$H168,Equations!$G:$I,3,0)*(1/$W168)+VLOOKUP(BC$14&amp;"-imc-"&amp;$H168,Equations!$G:$I,3,0)*(1/$Q168)))</f>
        <v/>
      </c>
      <c r="BD168" s="10" t="str">
        <f>IF($AC168="","",IF(OR($V168&lt;2.7,$V168&gt;90),"Age OOR",BC168-1.6449*VLOOKUP(BC$14&amp;"-rse-"&amp;$H168,Equations!$G:$I,3,0)))</f>
        <v/>
      </c>
      <c r="BE168" s="10" t="str">
        <f>IF($AC168="","",IF(OR($V168&lt;2.7,$V168&gt;90),"Age OOR",BC168+1.6449*VLOOKUP(BC$14&amp;"-rse-"&amp;$H168,Equations!$G:$I,3,0)))</f>
        <v/>
      </c>
      <c r="BF168" s="10" t="str">
        <f t="shared" si="66"/>
        <v/>
      </c>
      <c r="BG168" s="10" t="str">
        <f>IF($AC168="","",IF(OR($V168&lt;2.7,$V168&gt;90),"Age OOR",($AC168-BC168)/VLOOKUP(BC$14&amp;"-rse-"&amp;$H168,Equations!$G:$I,3,0)))</f>
        <v/>
      </c>
      <c r="BH168" s="10" t="str">
        <f>IF($AD168="","",IF(OR($V168&lt;2.7,$V168&gt;90),"Age OOR",VLOOKUP(BH$14&amp;"-int-"&amp;$I168,Equations!$G:$I,3,0)+VLOOKUP(BH$14&amp;"-sexo-"&amp;$I168,Equations!$G:$I,3,0)*$U168+VLOOKUP(BH$14&amp;"-edad-"&amp;$I168,Equations!$G:$I,3,0)*$V168+VLOOKUP(BH$14&amp;"-est-"&amp;$I168,Equations!$G:$I,3,0)*(1/$W168)+VLOOKUP(BH$14&amp;"-imc-"&amp;$I168,Equations!$G:$I,3,0)*(1/$Q168)))</f>
        <v/>
      </c>
      <c r="BI168" s="10" t="str">
        <f>IF($AD168="","",IF(OR($V168&lt;2.7,$V168&gt;90),"Age OOR",BH168-1.6449*VLOOKUP(BH$14&amp;"-rse-"&amp;$I168,Equations!$G:$I,3,0)))</f>
        <v/>
      </c>
      <c r="BJ168" s="10" t="str">
        <f>IF($AD168="","",IF(OR($V168&lt;2.7,$V168&gt;90),"Age OOR",BH168+1.6449*VLOOKUP(BH$14&amp;"-rse-"&amp;$I168,Equations!$G:$I,3,0)))</f>
        <v/>
      </c>
      <c r="BK168" s="10" t="str">
        <f t="shared" si="67"/>
        <v/>
      </c>
      <c r="BL168" s="10" t="str">
        <f>IF($AD168="","",IF(OR($V168&lt;2.7,$V168&gt;90),"Age OOR",($AD168-BH168)/VLOOKUP(BH$14&amp;"-rse-"&amp;$I168,Equations!$G:$I,3,0)))</f>
        <v/>
      </c>
      <c r="BM168" s="10" t="str">
        <f>IF($AE168="","",IF(OR($V168&lt;2.7,$V168&gt;90),"Age OOR",VLOOKUP(BM$14&amp;"-int-"&amp;$J168,Equations!$G:$I,3,0)+VLOOKUP(BM$14&amp;"-sexo-"&amp;$J168,Equations!$G:$I,3,0)*$U168+VLOOKUP(BM$14&amp;"-edad-"&amp;$J168,Equations!$G:$I,3,0)*$V168+VLOOKUP(BM$14&amp;"-est-"&amp;$J168,Equations!$G:$I,3,0)*(1/$W168)+VLOOKUP(BM$14&amp;"-imc-"&amp;$J168,Equations!$G:$I,3,0)*(1/$Q168)))</f>
        <v/>
      </c>
      <c r="BN168" s="10" t="str">
        <f>IF($AE168="","",IF(OR($V168&lt;2.7,$V168&gt;90),"Age OOR",BM168-1.6449*VLOOKUP(BM$14&amp;"-rse-"&amp;$J168,Equations!$G:$I,3,0)))</f>
        <v/>
      </c>
      <c r="BO168" s="10" t="str">
        <f>IF($AE168="","",IF(OR($V168&lt;2.7,$V168&gt;90),"Age OOR",BM168+1.6449*VLOOKUP(BM$14&amp;"-rse-"&amp;$J168,Equations!$G:$I,3,0)))</f>
        <v/>
      </c>
      <c r="BP168" s="10" t="str">
        <f t="shared" si="68"/>
        <v/>
      </c>
      <c r="BQ168" s="10" t="str">
        <f>IF($AE168="","",IF(OR($V168&lt;2.7,$V168&gt;90),"Age OOR",($AE168-BM168)/VLOOKUP(BM$14&amp;"-rse-"&amp;$J168,Equations!$G:$I,3,0)))</f>
        <v/>
      </c>
      <c r="BR168" s="10" t="str">
        <f>IF($AF168="","",IF(OR($V168&lt;2.7,$V168&gt;90),"Age OOR",VLOOKUP(BR$14&amp;"-int-"&amp;$K168,Equations!$G:$I,3,0)+VLOOKUP(BR$14&amp;"-sexo-"&amp;$K168,Equations!$G:$I,3,0)*$U168+VLOOKUP(BR$14&amp;"-edad-"&amp;$K168,Equations!$G:$I,3,0)*$V168+VLOOKUP(BR$14&amp;"-est-"&amp;$K168,Equations!$G:$I,3,0)*(1/$W168)+VLOOKUP(BR$14&amp;"-imc-"&amp;$K168,Equations!$G:$I,3,0)*(1/$Q168)))</f>
        <v/>
      </c>
      <c r="BS168" s="10" t="str">
        <f>IF($AF168="","",IF(OR($V168&lt;2.7,$V168&gt;90),"Age OOR",BR168-1.6449*VLOOKUP(BR$14&amp;"-rse-"&amp;$K168,Equations!$G:$I,3,0)))</f>
        <v/>
      </c>
      <c r="BT168" s="10" t="str">
        <f>IF($AF168="","",IF(OR($V168&lt;2.7,$V168&gt;90),"Age OOR",BR168+1.6449*VLOOKUP(BR$14&amp;"-rse-"&amp;$K168,Equations!$G:$I,3,0)))</f>
        <v/>
      </c>
      <c r="BU168" s="10" t="str">
        <f t="shared" si="69"/>
        <v/>
      </c>
      <c r="BV168" s="10" t="str">
        <f>IF($AF168="","",IF(OR($V168&lt;2.7,$V168&gt;90),"Age OOR",($AF168-BR168)/VLOOKUP(BR$14&amp;"-rse-"&amp;$K168,Equations!$G:$I,3,0)))</f>
        <v/>
      </c>
      <c r="BW168" s="10" t="str">
        <f>IF($AG168="","",IF(OR($V168&lt;2.7,$V168&gt;90),"Age OOR",VLOOKUP(BW$14&amp;"-int-"&amp;$L168,Equations!$G:$I,3,0)+VLOOKUP(BW$14&amp;"-sexo-"&amp;$L168,Equations!$G:$I,3,0)*$U168+VLOOKUP(BW$14&amp;"-edad-"&amp;$L168,Equations!$G:$I,3,0)*$V168+VLOOKUP(BW$14&amp;"-est-"&amp;$L168,Equations!$G:$I,3,0)*(1/$W168)+VLOOKUP(BW$14&amp;"-imc-"&amp;$L168,Equations!$G:$I,3,0)*(1/$Q168)))</f>
        <v/>
      </c>
      <c r="BX168" s="10" t="str">
        <f>IF($AG168="","",IF(OR($V168&lt;2.7,$V168&gt;90),"Age OOR",BW168-1.6449*VLOOKUP(BW$14&amp;"-rse-"&amp;$L168,Equations!$G:$I,3,0)))</f>
        <v/>
      </c>
      <c r="BY168" s="10" t="str">
        <f>IF($AG168="","",IF(OR($V168&lt;2.7,$V168&gt;90),"Age OOR",BW168+1.6449*VLOOKUP(BW$14&amp;"-rse-"&amp;$L168,Equations!$G:$I,3,0)))</f>
        <v/>
      </c>
      <c r="BZ168" s="10" t="str">
        <f t="shared" si="70"/>
        <v/>
      </c>
      <c r="CA168" s="10" t="str">
        <f>IF($AG168="","",IF(OR($V168&lt;2.7,$V168&gt;90),"Age OOR",($AG168-BW168)/VLOOKUP(BW$14&amp;"-rse-"&amp;$L168,Equations!$G:$I,3,0)))</f>
        <v/>
      </c>
      <c r="CB168" s="10" t="str">
        <f>IF($AH168="","",IF(OR($V168&lt;2.7,$V168&gt;90),"Age OOR",VLOOKUP(CB$14&amp;"-int-"&amp;$M168,Equations!$G:$I,3,0)+VLOOKUP(CB$14&amp;"-sexo-"&amp;$M168,Equations!$G:$I,3,0)*$U168+VLOOKUP(CB$14&amp;"-edad-"&amp;$M168,Equations!$G:$I,3,0)*$V168+VLOOKUP(CB$14&amp;"-est-"&amp;$M168,Equations!$G:$I,3,0)*(1/$W168)+VLOOKUP(CB$14&amp;"-imc-"&amp;$M168,Equations!$G:$I,3,0)*(1/$Q168)))</f>
        <v/>
      </c>
      <c r="CC168" s="10" t="str">
        <f>IF($AH168="","",IF(OR($V168&lt;2.7,$V168&gt;90),"Age OOR",CB168-1.6449*VLOOKUP(CB$14&amp;"-rse-"&amp;$M168,Equations!$G:$I,3,0)))</f>
        <v/>
      </c>
      <c r="CD168" s="10" t="str">
        <f>IF($AH168="","",IF(OR($V168&lt;2.7,$V168&gt;90),"Age OOR",CB168+1.6449*VLOOKUP(CB$14&amp;"-rse-"&amp;$M168,Equations!$G:$I,3,0)))</f>
        <v/>
      </c>
      <c r="CE168" s="10" t="str">
        <f t="shared" si="71"/>
        <v/>
      </c>
      <c r="CF168" s="10" t="str">
        <f>IF($AH168="","",IF(OR($V168&lt;2.7,$V168&gt;90),"Age OOR",($AH168-CB168)/VLOOKUP(CB$14&amp;"-rse-"&amp;$M168,Equations!$G:$I,3,0)))</f>
        <v/>
      </c>
      <c r="CG168" s="10" t="str">
        <f>IF($AI168="","",IF(OR($V168&lt;2.7,$V168&gt;90),"Age OOR",VLOOKUP(CG$14&amp;"-int-"&amp;$N168,Equations!$G:$I,3,0)+VLOOKUP(CG$14&amp;"-sexo-"&amp;$N168,Equations!$G:$I,3,0)*$U168+VLOOKUP(CG$14&amp;"-edad-"&amp;$N168,Equations!$G:$I,3,0)*$V168+VLOOKUP(CG$14&amp;"-est-"&amp;$N168,Equations!$G:$I,3,0)*(1/$W168)+VLOOKUP(CG$14&amp;"-imc-"&amp;$N168,Equations!$G:$I,3,0)*(1/$Q168)))</f>
        <v/>
      </c>
      <c r="CH168" s="10" t="str">
        <f>IF($AI168="","",IF(OR($V168&lt;2.7,$V168&gt;90),"Age OOR",CG168-1.6449*VLOOKUP(CG$14&amp;"-rse-"&amp;$N168,Equations!$G:$I,3,0)))</f>
        <v/>
      </c>
      <c r="CI168" s="10" t="str">
        <f>IF($AI168="","",IF(OR($V168&lt;2.7,$V168&gt;90),"Age OOR",CG168+1.6449*VLOOKUP(CG$14&amp;"-rse-"&amp;$N168,Equations!$G:$I,3,0)))</f>
        <v/>
      </c>
      <c r="CJ168" s="10" t="str">
        <f t="shared" si="72"/>
        <v/>
      </c>
      <c r="CK168" s="10" t="str">
        <f>IF($AI168="","",IF(OR($V168&lt;2.7,$V168&gt;90),"Age OOR",($AI168-CG168)/VLOOKUP(CG$14&amp;"-rse-"&amp;$N168,Equations!$G:$I,3,0)))</f>
        <v/>
      </c>
      <c r="CL168" s="10" t="str">
        <f>IF($AJ168="","",IF(OR($V168&lt;2.7,$V168&gt;90),"Age OOR",VLOOKUP(CL$14&amp;"-int-"&amp;$O168,Equations!$G:$I,3,0)+VLOOKUP(CL$14&amp;"-sexo-"&amp;$O168,Equations!$G:$I,3,0)*$U168+VLOOKUP(CL$14&amp;"-edad-"&amp;$O168,Equations!$G:$I,3,0)*$V168+VLOOKUP(CL$14&amp;"-est-"&amp;$O168,Equations!$G:$I,3,0)*(1/$W168)+VLOOKUP(CL$14&amp;"-imc-"&amp;$O168,Equations!$G:$I,3,0)*(1/$Q168)))</f>
        <v/>
      </c>
      <c r="CM168" s="10" t="str">
        <f>IF($AJ168="","",IF(OR($V168&lt;2.7,$V168&gt;90),"Age OOR",CL168-1.6449*VLOOKUP(CL$14&amp;"-rse-"&amp;$O168,Equations!$G:$I,3,0)))</f>
        <v/>
      </c>
      <c r="CN168" s="10" t="str">
        <f>IF($AJ168="","",IF(OR($V168&lt;2.7,$V168&gt;90),"Age OOR",CL168+1.6449*VLOOKUP(CL$14&amp;"-rse-"&amp;$O168,Equations!$G:$I,3,0)))</f>
        <v/>
      </c>
      <c r="CO168" s="10" t="str">
        <f t="shared" si="73"/>
        <v/>
      </c>
      <c r="CP168" s="10" t="str">
        <f>IF($AJ168="","",IF(OR($V168&lt;2.7,$V168&gt;90),"Age OOR",($AJ168-CL168)/VLOOKUP(CL$14&amp;"-rse-"&amp;$O168,Equations!$G:$I,3,0)))</f>
        <v/>
      </c>
      <c r="CQ168" s="10" t="str">
        <f>IF($AK168="","",IF(OR($V168&lt;2.7,$V168&gt;90),"Age OOR",EXP(VLOOKUP(CQ$14&amp;"-int-"&amp;$P168,Equations!$G:$I,3,0)+VLOOKUP(CQ$14&amp;"-sexo-"&amp;$P168,Equations!$G:$I,3,0)*$U168+VLOOKUP(CQ$14&amp;"-edad-"&amp;$P168,Equations!$G:$I,3,0)*$V168+VLOOKUP(CQ$14&amp;"-est-"&amp;$P168,Equations!$G:$I,3,0)*(1/$W168)+VLOOKUP(CQ$14&amp;"-imc-"&amp;$P168,Equations!$G:$I,3,0)*(1/$Q168))))</f>
        <v/>
      </c>
      <c r="CR168" s="10" t="str">
        <f>IF($AK168="","",IF(OR($V168&lt;2.7,$V168&gt;90),"Age OOR",EXP(LN(CQ168)-1.6449*VLOOKUP(CQ$14&amp;"-rse-"&amp;$P168,Equations!$G:$I,3,0))))</f>
        <v/>
      </c>
      <c r="CS168" s="10" t="str">
        <f>IF($AK168="","",IF(OR($V168&lt;2.7,$V168&gt;90),"Age OOR",EXP(LN(CQ168)+1.6449*VLOOKUP(CQ$14&amp;"-rse-"&amp;$P168,Equations!$G:$I,3,0))))</f>
        <v/>
      </c>
      <c r="CT168" s="10" t="str">
        <f t="shared" si="74"/>
        <v/>
      </c>
      <c r="CU168" s="10" t="str">
        <f>IF($AK168="","",IF(OR($V168&lt;2.7,$V168&gt;90),"Age OOR",(LN($AK168)-LN(CQ168))/VLOOKUP(CQ$14&amp;"-rse-"&amp;$P168,Equations!$G:$I,3,0)))</f>
        <v/>
      </c>
      <c r="CV168" s="47"/>
    </row>
    <row r="169" spans="5:109" x14ac:dyDescent="0.2">
      <c r="E169" s="23" t="str">
        <f t="shared" si="50"/>
        <v>Age out of range</v>
      </c>
      <c r="F169" s="23" t="str">
        <f t="shared" si="51"/>
        <v>Age out of range</v>
      </c>
      <c r="G169" s="23" t="str">
        <f t="shared" si="52"/>
        <v>Age out of range</v>
      </c>
      <c r="H169" s="23" t="str">
        <f t="shared" si="53"/>
        <v>Age out of range</v>
      </c>
      <c r="I169" s="23" t="str">
        <f t="shared" si="54"/>
        <v>Age out of range</v>
      </c>
      <c r="J169" s="23" t="str">
        <f t="shared" si="55"/>
        <v>Age out of range</v>
      </c>
      <c r="K169" s="23" t="str">
        <f t="shared" si="56"/>
        <v>Age out of range</v>
      </c>
      <c r="L169" s="23" t="str">
        <f t="shared" si="57"/>
        <v>Age out of range</v>
      </c>
      <c r="M169" s="23" t="str">
        <f t="shared" si="58"/>
        <v>Age out of range</v>
      </c>
      <c r="N169" s="23" t="str">
        <f t="shared" si="59"/>
        <v>Age out of range</v>
      </c>
      <c r="O169" s="23" t="str">
        <f t="shared" si="60"/>
        <v>Age out of range</v>
      </c>
      <c r="P169" s="23" t="str">
        <f t="shared" si="61"/>
        <v>Age out of range</v>
      </c>
      <c r="Q169" s="23" t="e">
        <f t="shared" si="62"/>
        <v>#DIV/0!</v>
      </c>
      <c r="R169" s="17"/>
      <c r="S169" s="23">
        <v>153</v>
      </c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7"/>
      <c r="AM169" s="47"/>
      <c r="AN169" s="10" t="str">
        <f>IF($Z169="","",IF(OR($V169&lt;2.7,$V169&gt;90),"Age OOR",VLOOKUP(AN$14&amp;"-int-"&amp;$E169,Equations!$G:$I,3,0)+VLOOKUP(AN$14&amp;"-sexo-"&amp;$E169,Equations!$G:$I,3,0)*$U169+VLOOKUP(AN$14&amp;"-edad-"&amp;$E169,Equations!$G:$I,3,0)*$V169+VLOOKUP(AN$14&amp;"-est-"&amp;$E169,Equations!$G:$I,3,0)*(1/$W169)+VLOOKUP(AN$14&amp;"-imc-"&amp;$E169,Equations!$G:$I,3,0)*(1/$Q169)))</f>
        <v/>
      </c>
      <c r="AO169" s="10" t="str">
        <f>IF($Z169="","",IF(OR($V169&lt;2.7,$V169&gt;90),"Age OOR",AN169-1.6449*VLOOKUP(AN$14&amp;"-rse-"&amp;$E169,Equations!$G:$I,3,0)))</f>
        <v/>
      </c>
      <c r="AP169" s="10" t="str">
        <f>IF($Z169="","",IF(OR($V169&lt;2.7,$V169&gt;90),"Age OOR",AN169+1.6449*VLOOKUP(AN$14&amp;"-rse-"&amp;$E169,Equations!$G:$I,3,0)))</f>
        <v/>
      </c>
      <c r="AQ169" s="10" t="str">
        <f t="shared" si="63"/>
        <v/>
      </c>
      <c r="AR169" s="10" t="str">
        <f>IF($Z169="","",IF(OR($V169&lt;2.7,$V169&gt;90),"Age OOR",($Z169-AN169)/VLOOKUP(AN$14&amp;"-rse-"&amp;$E169,Equations!$G:$I,3,0)))</f>
        <v/>
      </c>
      <c r="AS169" s="10" t="str">
        <f>IF($AA169="","",IF(OR($V169&lt;2.7,$V169&gt;90),"Age OOR",VLOOKUP(AS$14&amp;"-int-"&amp;$F169,Equations!$G:$I,3,0)+VLOOKUP(AS$14&amp;"-sexo-"&amp;$F169,Equations!$G:$I,3,0)*$U169+VLOOKUP(AS$14&amp;"-edad-"&amp;$F169,Equations!$G:$I,3,0)*$V169+VLOOKUP(AS$14&amp;"-est-"&amp;$F169,Equations!$G:$I,3,0)*(1/$W169)+VLOOKUP(AS$14&amp;"-imc-"&amp;$F169,Equations!$G:$I,3,0)*(1/$Q169)))</f>
        <v/>
      </c>
      <c r="AT169" s="10" t="str">
        <f>IF($AA169="","",IF(OR($V169&lt;2.7,$V169&gt;90),"Age OOR",AS169-1.6449*VLOOKUP(AS$14&amp;"-rse-"&amp;$F169,Equations!$G:$I,3,0)))</f>
        <v/>
      </c>
      <c r="AU169" s="10" t="str">
        <f>IF($AA169="","",IF(OR($V169&lt;2.7,$V169&gt;90),"Age OOR",AS169+1.6449*VLOOKUP(AS$14&amp;"-rse-"&amp;$F169,Equations!$G:$I,3,0)))</f>
        <v/>
      </c>
      <c r="AV169" s="10" t="str">
        <f t="shared" si="64"/>
        <v/>
      </c>
      <c r="AW169" s="10" t="str">
        <f>IF($AA169="","",IF(OR($V169&lt;2.7,$V169&gt;90),"Age OOR",($AA169-AS169)/VLOOKUP(AS$14&amp;"-rse-"&amp;$F169,Equations!$G:$I,3,0)))</f>
        <v/>
      </c>
      <c r="AX169" s="10" t="str">
        <f>IF($AB169="","",IF(OR($V169&lt;2.7,$V169&gt;90),"Age OOR",VLOOKUP(AX$14&amp;"-int-"&amp;$G169,Equations!$G:$I,3,0)+VLOOKUP(AX$14&amp;"-sexo-"&amp;$G169,Equations!$G:$I,3,0)*$U169+VLOOKUP(AX$14&amp;"-edad-"&amp;$G169,Equations!$G:$I,3,0)*$V169+VLOOKUP(AX$14&amp;"-est-"&amp;$G169,Equations!$G:$I,3,0)*(1/$W169)+VLOOKUP(AX$14&amp;"-imc-"&amp;$G169,Equations!$G:$I,3,0)*(1/$Q169)))</f>
        <v/>
      </c>
      <c r="AY169" s="10" t="str">
        <f>IF($AB169="","",IF(OR($V169&lt;2.7,$V169&gt;90),"Age OOR",AX169-1.6449*VLOOKUP(AX$14&amp;"-rse-"&amp;$G169,Equations!$G:$I,3,0)))</f>
        <v/>
      </c>
      <c r="AZ169" s="10" t="str">
        <f>IF($AB169="","",IF(OR($V169&lt;2.7,$V169&gt;90),"Age OOR",AX169+1.6449*VLOOKUP(AX$14&amp;"-rse-"&amp;$G169,Equations!$G:$I,3,0)))</f>
        <v/>
      </c>
      <c r="BA169" s="10" t="str">
        <f t="shared" si="65"/>
        <v/>
      </c>
      <c r="BB169" s="10" t="str">
        <f>IF($AB169="","",IF(OR($V169&lt;2.7,$V169&gt;90),"Age OOR",($AB169-AX169)/VLOOKUP(AX$14&amp;"-rse-"&amp;$G169,Equations!$G:$I,3,0)))</f>
        <v/>
      </c>
      <c r="BC169" s="10" t="str">
        <f>IF($AC169="","",IF(OR($V169&lt;2.7,$V169&gt;90),"Age OOR",VLOOKUP(BC$14&amp;"-int-"&amp;$H169,Equations!$G:$I,3,0)+VLOOKUP(BC$14&amp;"-sexo-"&amp;$H169,Equations!$G:$I,3,0)*$U169+VLOOKUP(BC$14&amp;"-edad-"&amp;$H169,Equations!$G:$I,3,0)*$V169+VLOOKUP(BC$14&amp;"-est-"&amp;$H169,Equations!$G:$I,3,0)*(1/$W169)+VLOOKUP(BC$14&amp;"-imc-"&amp;$H169,Equations!$G:$I,3,0)*(1/$Q169)))</f>
        <v/>
      </c>
      <c r="BD169" s="10" t="str">
        <f>IF($AC169="","",IF(OR($V169&lt;2.7,$V169&gt;90),"Age OOR",BC169-1.6449*VLOOKUP(BC$14&amp;"-rse-"&amp;$H169,Equations!$G:$I,3,0)))</f>
        <v/>
      </c>
      <c r="BE169" s="10" t="str">
        <f>IF($AC169="","",IF(OR($V169&lt;2.7,$V169&gt;90),"Age OOR",BC169+1.6449*VLOOKUP(BC$14&amp;"-rse-"&amp;$H169,Equations!$G:$I,3,0)))</f>
        <v/>
      </c>
      <c r="BF169" s="10" t="str">
        <f t="shared" si="66"/>
        <v/>
      </c>
      <c r="BG169" s="10" t="str">
        <f>IF($AC169="","",IF(OR($V169&lt;2.7,$V169&gt;90),"Age OOR",($AC169-BC169)/VLOOKUP(BC$14&amp;"-rse-"&amp;$H169,Equations!$G:$I,3,0)))</f>
        <v/>
      </c>
      <c r="BH169" s="10" t="str">
        <f>IF($AD169="","",IF(OR($V169&lt;2.7,$V169&gt;90),"Age OOR",VLOOKUP(BH$14&amp;"-int-"&amp;$I169,Equations!$G:$I,3,0)+VLOOKUP(BH$14&amp;"-sexo-"&amp;$I169,Equations!$G:$I,3,0)*$U169+VLOOKUP(BH$14&amp;"-edad-"&amp;$I169,Equations!$G:$I,3,0)*$V169+VLOOKUP(BH$14&amp;"-est-"&amp;$I169,Equations!$G:$I,3,0)*(1/$W169)+VLOOKUP(BH$14&amp;"-imc-"&amp;$I169,Equations!$G:$I,3,0)*(1/$Q169)))</f>
        <v/>
      </c>
      <c r="BI169" s="10" t="str">
        <f>IF($AD169="","",IF(OR($V169&lt;2.7,$V169&gt;90),"Age OOR",BH169-1.6449*VLOOKUP(BH$14&amp;"-rse-"&amp;$I169,Equations!$G:$I,3,0)))</f>
        <v/>
      </c>
      <c r="BJ169" s="10" t="str">
        <f>IF($AD169="","",IF(OR($V169&lt;2.7,$V169&gt;90),"Age OOR",BH169+1.6449*VLOOKUP(BH$14&amp;"-rse-"&amp;$I169,Equations!$G:$I,3,0)))</f>
        <v/>
      </c>
      <c r="BK169" s="10" t="str">
        <f t="shared" si="67"/>
        <v/>
      </c>
      <c r="BL169" s="10" t="str">
        <f>IF($AD169="","",IF(OR($V169&lt;2.7,$V169&gt;90),"Age OOR",($AD169-BH169)/VLOOKUP(BH$14&amp;"-rse-"&amp;$I169,Equations!$G:$I,3,0)))</f>
        <v/>
      </c>
      <c r="BM169" s="10" t="str">
        <f>IF($AE169="","",IF(OR($V169&lt;2.7,$V169&gt;90),"Age OOR",VLOOKUP(BM$14&amp;"-int-"&amp;$J169,Equations!$G:$I,3,0)+VLOOKUP(BM$14&amp;"-sexo-"&amp;$J169,Equations!$G:$I,3,0)*$U169+VLOOKUP(BM$14&amp;"-edad-"&amp;$J169,Equations!$G:$I,3,0)*$V169+VLOOKUP(BM$14&amp;"-est-"&amp;$J169,Equations!$G:$I,3,0)*(1/$W169)+VLOOKUP(BM$14&amp;"-imc-"&amp;$J169,Equations!$G:$I,3,0)*(1/$Q169)))</f>
        <v/>
      </c>
      <c r="BN169" s="10" t="str">
        <f>IF($AE169="","",IF(OR($V169&lt;2.7,$V169&gt;90),"Age OOR",BM169-1.6449*VLOOKUP(BM$14&amp;"-rse-"&amp;$J169,Equations!$G:$I,3,0)))</f>
        <v/>
      </c>
      <c r="BO169" s="10" t="str">
        <f>IF($AE169="","",IF(OR($V169&lt;2.7,$V169&gt;90),"Age OOR",BM169+1.6449*VLOOKUP(BM$14&amp;"-rse-"&amp;$J169,Equations!$G:$I,3,0)))</f>
        <v/>
      </c>
      <c r="BP169" s="10" t="str">
        <f t="shared" si="68"/>
        <v/>
      </c>
      <c r="BQ169" s="10" t="str">
        <f>IF($AE169="","",IF(OR($V169&lt;2.7,$V169&gt;90),"Age OOR",($AE169-BM169)/VLOOKUP(BM$14&amp;"-rse-"&amp;$J169,Equations!$G:$I,3,0)))</f>
        <v/>
      </c>
      <c r="BR169" s="10" t="str">
        <f>IF($AF169="","",IF(OR($V169&lt;2.7,$V169&gt;90),"Age OOR",VLOOKUP(BR$14&amp;"-int-"&amp;$K169,Equations!$G:$I,3,0)+VLOOKUP(BR$14&amp;"-sexo-"&amp;$K169,Equations!$G:$I,3,0)*$U169+VLOOKUP(BR$14&amp;"-edad-"&amp;$K169,Equations!$G:$I,3,0)*$V169+VLOOKUP(BR$14&amp;"-est-"&amp;$K169,Equations!$G:$I,3,0)*(1/$W169)+VLOOKUP(BR$14&amp;"-imc-"&amp;$K169,Equations!$G:$I,3,0)*(1/$Q169)))</f>
        <v/>
      </c>
      <c r="BS169" s="10" t="str">
        <f>IF($AF169="","",IF(OR($V169&lt;2.7,$V169&gt;90),"Age OOR",BR169-1.6449*VLOOKUP(BR$14&amp;"-rse-"&amp;$K169,Equations!$G:$I,3,0)))</f>
        <v/>
      </c>
      <c r="BT169" s="10" t="str">
        <f>IF($AF169="","",IF(OR($V169&lt;2.7,$V169&gt;90),"Age OOR",BR169+1.6449*VLOOKUP(BR$14&amp;"-rse-"&amp;$K169,Equations!$G:$I,3,0)))</f>
        <v/>
      </c>
      <c r="BU169" s="10" t="str">
        <f t="shared" si="69"/>
        <v/>
      </c>
      <c r="BV169" s="10" t="str">
        <f>IF($AF169="","",IF(OR($V169&lt;2.7,$V169&gt;90),"Age OOR",($AF169-BR169)/VLOOKUP(BR$14&amp;"-rse-"&amp;$K169,Equations!$G:$I,3,0)))</f>
        <v/>
      </c>
      <c r="BW169" s="10" t="str">
        <f>IF($AG169="","",IF(OR($V169&lt;2.7,$V169&gt;90),"Age OOR",VLOOKUP(BW$14&amp;"-int-"&amp;$L169,Equations!$G:$I,3,0)+VLOOKUP(BW$14&amp;"-sexo-"&amp;$L169,Equations!$G:$I,3,0)*$U169+VLOOKUP(BW$14&amp;"-edad-"&amp;$L169,Equations!$G:$I,3,0)*$V169+VLOOKUP(BW$14&amp;"-est-"&amp;$L169,Equations!$G:$I,3,0)*(1/$W169)+VLOOKUP(BW$14&amp;"-imc-"&amp;$L169,Equations!$G:$I,3,0)*(1/$Q169)))</f>
        <v/>
      </c>
      <c r="BX169" s="10" t="str">
        <f>IF($AG169="","",IF(OR($V169&lt;2.7,$V169&gt;90),"Age OOR",BW169-1.6449*VLOOKUP(BW$14&amp;"-rse-"&amp;$L169,Equations!$G:$I,3,0)))</f>
        <v/>
      </c>
      <c r="BY169" s="10" t="str">
        <f>IF($AG169="","",IF(OR($V169&lt;2.7,$V169&gt;90),"Age OOR",BW169+1.6449*VLOOKUP(BW$14&amp;"-rse-"&amp;$L169,Equations!$G:$I,3,0)))</f>
        <v/>
      </c>
      <c r="BZ169" s="10" t="str">
        <f t="shared" si="70"/>
        <v/>
      </c>
      <c r="CA169" s="10" t="str">
        <f>IF($AG169="","",IF(OR($V169&lt;2.7,$V169&gt;90),"Age OOR",($AG169-BW169)/VLOOKUP(BW$14&amp;"-rse-"&amp;$L169,Equations!$G:$I,3,0)))</f>
        <v/>
      </c>
      <c r="CB169" s="10" t="str">
        <f>IF($AH169="","",IF(OR($V169&lt;2.7,$V169&gt;90),"Age OOR",VLOOKUP(CB$14&amp;"-int-"&amp;$M169,Equations!$G:$I,3,0)+VLOOKUP(CB$14&amp;"-sexo-"&amp;$M169,Equations!$G:$I,3,0)*$U169+VLOOKUP(CB$14&amp;"-edad-"&amp;$M169,Equations!$G:$I,3,0)*$V169+VLOOKUP(CB$14&amp;"-est-"&amp;$M169,Equations!$G:$I,3,0)*(1/$W169)+VLOOKUP(CB$14&amp;"-imc-"&amp;$M169,Equations!$G:$I,3,0)*(1/$Q169)))</f>
        <v/>
      </c>
      <c r="CC169" s="10" t="str">
        <f>IF($AH169="","",IF(OR($V169&lt;2.7,$V169&gt;90),"Age OOR",CB169-1.6449*VLOOKUP(CB$14&amp;"-rse-"&amp;$M169,Equations!$G:$I,3,0)))</f>
        <v/>
      </c>
      <c r="CD169" s="10" t="str">
        <f>IF($AH169="","",IF(OR($V169&lt;2.7,$V169&gt;90),"Age OOR",CB169+1.6449*VLOOKUP(CB$14&amp;"-rse-"&amp;$M169,Equations!$G:$I,3,0)))</f>
        <v/>
      </c>
      <c r="CE169" s="10" t="str">
        <f t="shared" si="71"/>
        <v/>
      </c>
      <c r="CF169" s="10" t="str">
        <f>IF($AH169="","",IF(OR($V169&lt;2.7,$V169&gt;90),"Age OOR",($AH169-CB169)/VLOOKUP(CB$14&amp;"-rse-"&amp;$M169,Equations!$G:$I,3,0)))</f>
        <v/>
      </c>
      <c r="CG169" s="10" t="str">
        <f>IF($AI169="","",IF(OR($V169&lt;2.7,$V169&gt;90),"Age OOR",VLOOKUP(CG$14&amp;"-int-"&amp;$N169,Equations!$G:$I,3,0)+VLOOKUP(CG$14&amp;"-sexo-"&amp;$N169,Equations!$G:$I,3,0)*$U169+VLOOKUP(CG$14&amp;"-edad-"&amp;$N169,Equations!$G:$I,3,0)*$V169+VLOOKUP(CG$14&amp;"-est-"&amp;$N169,Equations!$G:$I,3,0)*(1/$W169)+VLOOKUP(CG$14&amp;"-imc-"&amp;$N169,Equations!$G:$I,3,0)*(1/$Q169)))</f>
        <v/>
      </c>
      <c r="CH169" s="10" t="str">
        <f>IF($AI169="","",IF(OR($V169&lt;2.7,$V169&gt;90),"Age OOR",CG169-1.6449*VLOOKUP(CG$14&amp;"-rse-"&amp;$N169,Equations!$G:$I,3,0)))</f>
        <v/>
      </c>
      <c r="CI169" s="10" t="str">
        <f>IF($AI169="","",IF(OR($V169&lt;2.7,$V169&gt;90),"Age OOR",CG169+1.6449*VLOOKUP(CG$14&amp;"-rse-"&amp;$N169,Equations!$G:$I,3,0)))</f>
        <v/>
      </c>
      <c r="CJ169" s="10" t="str">
        <f t="shared" si="72"/>
        <v/>
      </c>
      <c r="CK169" s="10" t="str">
        <f>IF($AI169="","",IF(OR($V169&lt;2.7,$V169&gt;90),"Age OOR",($AI169-CG169)/VLOOKUP(CG$14&amp;"-rse-"&amp;$N169,Equations!$G:$I,3,0)))</f>
        <v/>
      </c>
      <c r="CL169" s="10" t="str">
        <f>IF($AJ169="","",IF(OR($V169&lt;2.7,$V169&gt;90),"Age OOR",VLOOKUP(CL$14&amp;"-int-"&amp;$O169,Equations!$G:$I,3,0)+VLOOKUP(CL$14&amp;"-sexo-"&amp;$O169,Equations!$G:$I,3,0)*$U169+VLOOKUP(CL$14&amp;"-edad-"&amp;$O169,Equations!$G:$I,3,0)*$V169+VLOOKUP(CL$14&amp;"-est-"&amp;$O169,Equations!$G:$I,3,0)*(1/$W169)+VLOOKUP(CL$14&amp;"-imc-"&amp;$O169,Equations!$G:$I,3,0)*(1/$Q169)))</f>
        <v/>
      </c>
      <c r="CM169" s="10" t="str">
        <f>IF($AJ169="","",IF(OR($V169&lt;2.7,$V169&gt;90),"Age OOR",CL169-1.6449*VLOOKUP(CL$14&amp;"-rse-"&amp;$O169,Equations!$G:$I,3,0)))</f>
        <v/>
      </c>
      <c r="CN169" s="10" t="str">
        <f>IF($AJ169="","",IF(OR($V169&lt;2.7,$V169&gt;90),"Age OOR",CL169+1.6449*VLOOKUP(CL$14&amp;"-rse-"&amp;$O169,Equations!$G:$I,3,0)))</f>
        <v/>
      </c>
      <c r="CO169" s="10" t="str">
        <f t="shared" si="73"/>
        <v/>
      </c>
      <c r="CP169" s="10" t="str">
        <f>IF($AJ169="","",IF(OR($V169&lt;2.7,$V169&gt;90),"Age OOR",($AJ169-CL169)/VLOOKUP(CL$14&amp;"-rse-"&amp;$O169,Equations!$G:$I,3,0)))</f>
        <v/>
      </c>
      <c r="CQ169" s="10" t="str">
        <f>IF($AK169="","",IF(OR($V169&lt;2.7,$V169&gt;90),"Age OOR",EXP(VLOOKUP(CQ$14&amp;"-int-"&amp;$P169,Equations!$G:$I,3,0)+VLOOKUP(CQ$14&amp;"-sexo-"&amp;$P169,Equations!$G:$I,3,0)*$U169+VLOOKUP(CQ$14&amp;"-edad-"&amp;$P169,Equations!$G:$I,3,0)*$V169+VLOOKUP(CQ$14&amp;"-est-"&amp;$P169,Equations!$G:$I,3,0)*(1/$W169)+VLOOKUP(CQ$14&amp;"-imc-"&amp;$P169,Equations!$G:$I,3,0)*(1/$Q169))))</f>
        <v/>
      </c>
      <c r="CR169" s="10" t="str">
        <f>IF($AK169="","",IF(OR($V169&lt;2.7,$V169&gt;90),"Age OOR",EXP(LN(CQ169)-1.6449*VLOOKUP(CQ$14&amp;"-rse-"&amp;$P169,Equations!$G:$I,3,0))))</f>
        <v/>
      </c>
      <c r="CS169" s="10" t="str">
        <f>IF($AK169="","",IF(OR($V169&lt;2.7,$V169&gt;90),"Age OOR",EXP(LN(CQ169)+1.6449*VLOOKUP(CQ$14&amp;"-rse-"&amp;$P169,Equations!$G:$I,3,0))))</f>
        <v/>
      </c>
      <c r="CT169" s="10" t="str">
        <f t="shared" si="74"/>
        <v/>
      </c>
      <c r="CU169" s="10" t="str">
        <f>IF($AK169="","",IF(OR($V169&lt;2.7,$V169&gt;90),"Age OOR",(LN($AK169)-LN(CQ169))/VLOOKUP(CQ$14&amp;"-rse-"&amp;$P169,Equations!$G:$I,3,0)))</f>
        <v/>
      </c>
      <c r="CV169" s="47"/>
    </row>
    <row r="170" spans="5:109" x14ac:dyDescent="0.2">
      <c r="E170" s="23" t="str">
        <f t="shared" si="50"/>
        <v>Age out of range</v>
      </c>
      <c r="F170" s="23" t="str">
        <f t="shared" si="51"/>
        <v>Age out of range</v>
      </c>
      <c r="G170" s="23" t="str">
        <f t="shared" si="52"/>
        <v>Age out of range</v>
      </c>
      <c r="H170" s="23" t="str">
        <f t="shared" si="53"/>
        <v>Age out of range</v>
      </c>
      <c r="I170" s="23" t="str">
        <f t="shared" si="54"/>
        <v>Age out of range</v>
      </c>
      <c r="J170" s="23" t="str">
        <f t="shared" si="55"/>
        <v>Age out of range</v>
      </c>
      <c r="K170" s="23" t="str">
        <f t="shared" si="56"/>
        <v>Age out of range</v>
      </c>
      <c r="L170" s="23" t="str">
        <f t="shared" si="57"/>
        <v>Age out of range</v>
      </c>
      <c r="M170" s="23" t="str">
        <f t="shared" si="58"/>
        <v>Age out of range</v>
      </c>
      <c r="N170" s="23" t="str">
        <f t="shared" si="59"/>
        <v>Age out of range</v>
      </c>
      <c r="O170" s="23" t="str">
        <f t="shared" si="60"/>
        <v>Age out of range</v>
      </c>
      <c r="P170" s="23" t="str">
        <f t="shared" si="61"/>
        <v>Age out of range</v>
      </c>
      <c r="Q170" s="23" t="e">
        <f t="shared" si="62"/>
        <v>#DIV/0!</v>
      </c>
      <c r="R170" s="17"/>
      <c r="S170" s="23">
        <v>154</v>
      </c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7"/>
      <c r="AM170" s="47"/>
      <c r="AN170" s="10" t="str">
        <f>IF($Z170="","",IF(OR($V170&lt;2.7,$V170&gt;90),"Age OOR",VLOOKUP(AN$14&amp;"-int-"&amp;$E170,Equations!$G:$I,3,0)+VLOOKUP(AN$14&amp;"-sexo-"&amp;$E170,Equations!$G:$I,3,0)*$U170+VLOOKUP(AN$14&amp;"-edad-"&amp;$E170,Equations!$G:$I,3,0)*$V170+VLOOKUP(AN$14&amp;"-est-"&amp;$E170,Equations!$G:$I,3,0)*(1/$W170)+VLOOKUP(AN$14&amp;"-imc-"&amp;$E170,Equations!$G:$I,3,0)*(1/$Q170)))</f>
        <v/>
      </c>
      <c r="AO170" s="10" t="str">
        <f>IF($Z170="","",IF(OR($V170&lt;2.7,$V170&gt;90),"Age OOR",AN170-1.6449*VLOOKUP(AN$14&amp;"-rse-"&amp;$E170,Equations!$G:$I,3,0)))</f>
        <v/>
      </c>
      <c r="AP170" s="10" t="str">
        <f>IF($Z170="","",IF(OR($V170&lt;2.7,$V170&gt;90),"Age OOR",AN170+1.6449*VLOOKUP(AN$14&amp;"-rse-"&amp;$E170,Equations!$G:$I,3,0)))</f>
        <v/>
      </c>
      <c r="AQ170" s="10" t="str">
        <f t="shared" si="63"/>
        <v/>
      </c>
      <c r="AR170" s="10" t="str">
        <f>IF($Z170="","",IF(OR($V170&lt;2.7,$V170&gt;90),"Age OOR",($Z170-AN170)/VLOOKUP(AN$14&amp;"-rse-"&amp;$E170,Equations!$G:$I,3,0)))</f>
        <v/>
      </c>
      <c r="AS170" s="10" t="str">
        <f>IF($AA170="","",IF(OR($V170&lt;2.7,$V170&gt;90),"Age OOR",VLOOKUP(AS$14&amp;"-int-"&amp;$F170,Equations!$G:$I,3,0)+VLOOKUP(AS$14&amp;"-sexo-"&amp;$F170,Equations!$G:$I,3,0)*$U170+VLOOKUP(AS$14&amp;"-edad-"&amp;$F170,Equations!$G:$I,3,0)*$V170+VLOOKUP(AS$14&amp;"-est-"&amp;$F170,Equations!$G:$I,3,0)*(1/$W170)+VLOOKUP(AS$14&amp;"-imc-"&amp;$F170,Equations!$G:$I,3,0)*(1/$Q170)))</f>
        <v/>
      </c>
      <c r="AT170" s="10" t="str">
        <f>IF($AA170="","",IF(OR($V170&lt;2.7,$V170&gt;90),"Age OOR",AS170-1.6449*VLOOKUP(AS$14&amp;"-rse-"&amp;$F170,Equations!$G:$I,3,0)))</f>
        <v/>
      </c>
      <c r="AU170" s="10" t="str">
        <f>IF($AA170="","",IF(OR($V170&lt;2.7,$V170&gt;90),"Age OOR",AS170+1.6449*VLOOKUP(AS$14&amp;"-rse-"&amp;$F170,Equations!$G:$I,3,0)))</f>
        <v/>
      </c>
      <c r="AV170" s="10" t="str">
        <f t="shared" si="64"/>
        <v/>
      </c>
      <c r="AW170" s="10" t="str">
        <f>IF($AA170="","",IF(OR($V170&lt;2.7,$V170&gt;90),"Age OOR",($AA170-AS170)/VLOOKUP(AS$14&amp;"-rse-"&amp;$F170,Equations!$G:$I,3,0)))</f>
        <v/>
      </c>
      <c r="AX170" s="10" t="str">
        <f>IF($AB170="","",IF(OR($V170&lt;2.7,$V170&gt;90),"Age OOR",VLOOKUP(AX$14&amp;"-int-"&amp;$G170,Equations!$G:$I,3,0)+VLOOKUP(AX$14&amp;"-sexo-"&amp;$G170,Equations!$G:$I,3,0)*$U170+VLOOKUP(AX$14&amp;"-edad-"&amp;$G170,Equations!$G:$I,3,0)*$V170+VLOOKUP(AX$14&amp;"-est-"&amp;$G170,Equations!$G:$I,3,0)*(1/$W170)+VLOOKUP(AX$14&amp;"-imc-"&amp;$G170,Equations!$G:$I,3,0)*(1/$Q170)))</f>
        <v/>
      </c>
      <c r="AY170" s="10" t="str">
        <f>IF($AB170="","",IF(OR($V170&lt;2.7,$V170&gt;90),"Age OOR",AX170-1.6449*VLOOKUP(AX$14&amp;"-rse-"&amp;$G170,Equations!$G:$I,3,0)))</f>
        <v/>
      </c>
      <c r="AZ170" s="10" t="str">
        <f>IF($AB170="","",IF(OR($V170&lt;2.7,$V170&gt;90),"Age OOR",AX170+1.6449*VLOOKUP(AX$14&amp;"-rse-"&amp;$G170,Equations!$G:$I,3,0)))</f>
        <v/>
      </c>
      <c r="BA170" s="10" t="str">
        <f t="shared" si="65"/>
        <v/>
      </c>
      <c r="BB170" s="10" t="str">
        <f>IF($AB170="","",IF(OR($V170&lt;2.7,$V170&gt;90),"Age OOR",($AB170-AX170)/VLOOKUP(AX$14&amp;"-rse-"&amp;$G170,Equations!$G:$I,3,0)))</f>
        <v/>
      </c>
      <c r="BC170" s="10" t="str">
        <f>IF($AC170="","",IF(OR($V170&lt;2.7,$V170&gt;90),"Age OOR",VLOOKUP(BC$14&amp;"-int-"&amp;$H170,Equations!$G:$I,3,0)+VLOOKUP(BC$14&amp;"-sexo-"&amp;$H170,Equations!$G:$I,3,0)*$U170+VLOOKUP(BC$14&amp;"-edad-"&amp;$H170,Equations!$G:$I,3,0)*$V170+VLOOKUP(BC$14&amp;"-est-"&amp;$H170,Equations!$G:$I,3,0)*(1/$W170)+VLOOKUP(BC$14&amp;"-imc-"&amp;$H170,Equations!$G:$I,3,0)*(1/$Q170)))</f>
        <v/>
      </c>
      <c r="BD170" s="10" t="str">
        <f>IF($AC170="","",IF(OR($V170&lt;2.7,$V170&gt;90),"Age OOR",BC170-1.6449*VLOOKUP(BC$14&amp;"-rse-"&amp;$H170,Equations!$G:$I,3,0)))</f>
        <v/>
      </c>
      <c r="BE170" s="10" t="str">
        <f>IF($AC170="","",IF(OR($V170&lt;2.7,$V170&gt;90),"Age OOR",BC170+1.6449*VLOOKUP(BC$14&amp;"-rse-"&amp;$H170,Equations!$G:$I,3,0)))</f>
        <v/>
      </c>
      <c r="BF170" s="10" t="str">
        <f t="shared" si="66"/>
        <v/>
      </c>
      <c r="BG170" s="10" t="str">
        <f>IF($AC170="","",IF(OR($V170&lt;2.7,$V170&gt;90),"Age OOR",($AC170-BC170)/VLOOKUP(BC$14&amp;"-rse-"&amp;$H170,Equations!$G:$I,3,0)))</f>
        <v/>
      </c>
      <c r="BH170" s="10" t="str">
        <f>IF($AD170="","",IF(OR($V170&lt;2.7,$V170&gt;90),"Age OOR",VLOOKUP(BH$14&amp;"-int-"&amp;$I170,Equations!$G:$I,3,0)+VLOOKUP(BH$14&amp;"-sexo-"&amp;$I170,Equations!$G:$I,3,0)*$U170+VLOOKUP(BH$14&amp;"-edad-"&amp;$I170,Equations!$G:$I,3,0)*$V170+VLOOKUP(BH$14&amp;"-est-"&amp;$I170,Equations!$G:$I,3,0)*(1/$W170)+VLOOKUP(BH$14&amp;"-imc-"&amp;$I170,Equations!$G:$I,3,0)*(1/$Q170)))</f>
        <v/>
      </c>
      <c r="BI170" s="10" t="str">
        <f>IF($AD170="","",IF(OR($V170&lt;2.7,$V170&gt;90),"Age OOR",BH170-1.6449*VLOOKUP(BH$14&amp;"-rse-"&amp;$I170,Equations!$G:$I,3,0)))</f>
        <v/>
      </c>
      <c r="BJ170" s="10" t="str">
        <f>IF($AD170="","",IF(OR($V170&lt;2.7,$V170&gt;90),"Age OOR",BH170+1.6449*VLOOKUP(BH$14&amp;"-rse-"&amp;$I170,Equations!$G:$I,3,0)))</f>
        <v/>
      </c>
      <c r="BK170" s="10" t="str">
        <f t="shared" si="67"/>
        <v/>
      </c>
      <c r="BL170" s="10" t="str">
        <f>IF($AD170="","",IF(OR($V170&lt;2.7,$V170&gt;90),"Age OOR",($AD170-BH170)/VLOOKUP(BH$14&amp;"-rse-"&amp;$I170,Equations!$G:$I,3,0)))</f>
        <v/>
      </c>
      <c r="BM170" s="10" t="str">
        <f>IF($AE170="","",IF(OR($V170&lt;2.7,$V170&gt;90),"Age OOR",VLOOKUP(BM$14&amp;"-int-"&amp;$J170,Equations!$G:$I,3,0)+VLOOKUP(BM$14&amp;"-sexo-"&amp;$J170,Equations!$G:$I,3,0)*$U170+VLOOKUP(BM$14&amp;"-edad-"&amp;$J170,Equations!$G:$I,3,0)*$V170+VLOOKUP(BM$14&amp;"-est-"&amp;$J170,Equations!$G:$I,3,0)*(1/$W170)+VLOOKUP(BM$14&amp;"-imc-"&amp;$J170,Equations!$G:$I,3,0)*(1/$Q170)))</f>
        <v/>
      </c>
      <c r="BN170" s="10" t="str">
        <f>IF($AE170="","",IF(OR($V170&lt;2.7,$V170&gt;90),"Age OOR",BM170-1.6449*VLOOKUP(BM$14&amp;"-rse-"&amp;$J170,Equations!$G:$I,3,0)))</f>
        <v/>
      </c>
      <c r="BO170" s="10" t="str">
        <f>IF($AE170="","",IF(OR($V170&lt;2.7,$V170&gt;90),"Age OOR",BM170+1.6449*VLOOKUP(BM$14&amp;"-rse-"&amp;$J170,Equations!$G:$I,3,0)))</f>
        <v/>
      </c>
      <c r="BP170" s="10" t="str">
        <f t="shared" si="68"/>
        <v/>
      </c>
      <c r="BQ170" s="10" t="str">
        <f>IF($AE170="","",IF(OR($V170&lt;2.7,$V170&gt;90),"Age OOR",($AE170-BM170)/VLOOKUP(BM$14&amp;"-rse-"&amp;$J170,Equations!$G:$I,3,0)))</f>
        <v/>
      </c>
      <c r="BR170" s="10" t="str">
        <f>IF($AF170="","",IF(OR($V170&lt;2.7,$V170&gt;90),"Age OOR",VLOOKUP(BR$14&amp;"-int-"&amp;$K170,Equations!$G:$I,3,0)+VLOOKUP(BR$14&amp;"-sexo-"&amp;$K170,Equations!$G:$I,3,0)*$U170+VLOOKUP(BR$14&amp;"-edad-"&amp;$K170,Equations!$G:$I,3,0)*$V170+VLOOKUP(BR$14&amp;"-est-"&amp;$K170,Equations!$G:$I,3,0)*(1/$W170)+VLOOKUP(BR$14&amp;"-imc-"&amp;$K170,Equations!$G:$I,3,0)*(1/$Q170)))</f>
        <v/>
      </c>
      <c r="BS170" s="10" t="str">
        <f>IF($AF170="","",IF(OR($V170&lt;2.7,$V170&gt;90),"Age OOR",BR170-1.6449*VLOOKUP(BR$14&amp;"-rse-"&amp;$K170,Equations!$G:$I,3,0)))</f>
        <v/>
      </c>
      <c r="BT170" s="10" t="str">
        <f>IF($AF170="","",IF(OR($V170&lt;2.7,$V170&gt;90),"Age OOR",BR170+1.6449*VLOOKUP(BR$14&amp;"-rse-"&amp;$K170,Equations!$G:$I,3,0)))</f>
        <v/>
      </c>
      <c r="BU170" s="10" t="str">
        <f t="shared" si="69"/>
        <v/>
      </c>
      <c r="BV170" s="10" t="str">
        <f>IF($AF170="","",IF(OR($V170&lt;2.7,$V170&gt;90),"Age OOR",($AF170-BR170)/VLOOKUP(BR$14&amp;"-rse-"&amp;$K170,Equations!$G:$I,3,0)))</f>
        <v/>
      </c>
      <c r="BW170" s="10" t="str">
        <f>IF($AG170="","",IF(OR($V170&lt;2.7,$V170&gt;90),"Age OOR",VLOOKUP(BW$14&amp;"-int-"&amp;$L170,Equations!$G:$I,3,0)+VLOOKUP(BW$14&amp;"-sexo-"&amp;$L170,Equations!$G:$I,3,0)*$U170+VLOOKUP(BW$14&amp;"-edad-"&amp;$L170,Equations!$G:$I,3,0)*$V170+VLOOKUP(BW$14&amp;"-est-"&amp;$L170,Equations!$G:$I,3,0)*(1/$W170)+VLOOKUP(BW$14&amp;"-imc-"&amp;$L170,Equations!$G:$I,3,0)*(1/$Q170)))</f>
        <v/>
      </c>
      <c r="BX170" s="10" t="str">
        <f>IF($AG170="","",IF(OR($V170&lt;2.7,$V170&gt;90),"Age OOR",BW170-1.6449*VLOOKUP(BW$14&amp;"-rse-"&amp;$L170,Equations!$G:$I,3,0)))</f>
        <v/>
      </c>
      <c r="BY170" s="10" t="str">
        <f>IF($AG170="","",IF(OR($V170&lt;2.7,$V170&gt;90),"Age OOR",BW170+1.6449*VLOOKUP(BW$14&amp;"-rse-"&amp;$L170,Equations!$G:$I,3,0)))</f>
        <v/>
      </c>
      <c r="BZ170" s="10" t="str">
        <f t="shared" si="70"/>
        <v/>
      </c>
      <c r="CA170" s="10" t="str">
        <f>IF($AG170="","",IF(OR($V170&lt;2.7,$V170&gt;90),"Age OOR",($AG170-BW170)/VLOOKUP(BW$14&amp;"-rse-"&amp;$L170,Equations!$G:$I,3,0)))</f>
        <v/>
      </c>
      <c r="CB170" s="10" t="str">
        <f>IF($AH170="","",IF(OR($V170&lt;2.7,$V170&gt;90),"Age OOR",VLOOKUP(CB$14&amp;"-int-"&amp;$M170,Equations!$G:$I,3,0)+VLOOKUP(CB$14&amp;"-sexo-"&amp;$M170,Equations!$G:$I,3,0)*$U170+VLOOKUP(CB$14&amp;"-edad-"&amp;$M170,Equations!$G:$I,3,0)*$V170+VLOOKUP(CB$14&amp;"-est-"&amp;$M170,Equations!$G:$I,3,0)*(1/$W170)+VLOOKUP(CB$14&amp;"-imc-"&amp;$M170,Equations!$G:$I,3,0)*(1/$Q170)))</f>
        <v/>
      </c>
      <c r="CC170" s="10" t="str">
        <f>IF($AH170="","",IF(OR($V170&lt;2.7,$V170&gt;90),"Age OOR",CB170-1.6449*VLOOKUP(CB$14&amp;"-rse-"&amp;$M170,Equations!$G:$I,3,0)))</f>
        <v/>
      </c>
      <c r="CD170" s="10" t="str">
        <f>IF($AH170="","",IF(OR($V170&lt;2.7,$V170&gt;90),"Age OOR",CB170+1.6449*VLOOKUP(CB$14&amp;"-rse-"&amp;$M170,Equations!$G:$I,3,0)))</f>
        <v/>
      </c>
      <c r="CE170" s="10" t="str">
        <f t="shared" si="71"/>
        <v/>
      </c>
      <c r="CF170" s="10" t="str">
        <f>IF($AH170="","",IF(OR($V170&lt;2.7,$V170&gt;90),"Age OOR",($AH170-CB170)/VLOOKUP(CB$14&amp;"-rse-"&amp;$M170,Equations!$G:$I,3,0)))</f>
        <v/>
      </c>
      <c r="CG170" s="10" t="str">
        <f>IF($AI170="","",IF(OR($V170&lt;2.7,$V170&gt;90),"Age OOR",VLOOKUP(CG$14&amp;"-int-"&amp;$N170,Equations!$G:$I,3,0)+VLOOKUP(CG$14&amp;"-sexo-"&amp;$N170,Equations!$G:$I,3,0)*$U170+VLOOKUP(CG$14&amp;"-edad-"&amp;$N170,Equations!$G:$I,3,0)*$V170+VLOOKUP(CG$14&amp;"-est-"&amp;$N170,Equations!$G:$I,3,0)*(1/$W170)+VLOOKUP(CG$14&amp;"-imc-"&amp;$N170,Equations!$G:$I,3,0)*(1/$Q170)))</f>
        <v/>
      </c>
      <c r="CH170" s="10" t="str">
        <f>IF($AI170="","",IF(OR($V170&lt;2.7,$V170&gt;90),"Age OOR",CG170-1.6449*VLOOKUP(CG$14&amp;"-rse-"&amp;$N170,Equations!$G:$I,3,0)))</f>
        <v/>
      </c>
      <c r="CI170" s="10" t="str">
        <f>IF($AI170="","",IF(OR($V170&lt;2.7,$V170&gt;90),"Age OOR",CG170+1.6449*VLOOKUP(CG$14&amp;"-rse-"&amp;$N170,Equations!$G:$I,3,0)))</f>
        <v/>
      </c>
      <c r="CJ170" s="10" t="str">
        <f t="shared" si="72"/>
        <v/>
      </c>
      <c r="CK170" s="10" t="str">
        <f>IF($AI170="","",IF(OR($V170&lt;2.7,$V170&gt;90),"Age OOR",($AI170-CG170)/VLOOKUP(CG$14&amp;"-rse-"&amp;$N170,Equations!$G:$I,3,0)))</f>
        <v/>
      </c>
      <c r="CL170" s="10" t="str">
        <f>IF($AJ170="","",IF(OR($V170&lt;2.7,$V170&gt;90),"Age OOR",VLOOKUP(CL$14&amp;"-int-"&amp;$O170,Equations!$G:$I,3,0)+VLOOKUP(CL$14&amp;"-sexo-"&amp;$O170,Equations!$G:$I,3,0)*$U170+VLOOKUP(CL$14&amp;"-edad-"&amp;$O170,Equations!$G:$I,3,0)*$V170+VLOOKUP(CL$14&amp;"-est-"&amp;$O170,Equations!$G:$I,3,0)*(1/$W170)+VLOOKUP(CL$14&amp;"-imc-"&amp;$O170,Equations!$G:$I,3,0)*(1/$Q170)))</f>
        <v/>
      </c>
      <c r="CM170" s="10" t="str">
        <f>IF($AJ170="","",IF(OR($V170&lt;2.7,$V170&gt;90),"Age OOR",CL170-1.6449*VLOOKUP(CL$14&amp;"-rse-"&amp;$O170,Equations!$G:$I,3,0)))</f>
        <v/>
      </c>
      <c r="CN170" s="10" t="str">
        <f>IF($AJ170="","",IF(OR($V170&lt;2.7,$V170&gt;90),"Age OOR",CL170+1.6449*VLOOKUP(CL$14&amp;"-rse-"&amp;$O170,Equations!$G:$I,3,0)))</f>
        <v/>
      </c>
      <c r="CO170" s="10" t="str">
        <f t="shared" si="73"/>
        <v/>
      </c>
      <c r="CP170" s="10" t="str">
        <f>IF($AJ170="","",IF(OR($V170&lt;2.7,$V170&gt;90),"Age OOR",($AJ170-CL170)/VLOOKUP(CL$14&amp;"-rse-"&amp;$O170,Equations!$G:$I,3,0)))</f>
        <v/>
      </c>
      <c r="CQ170" s="10" t="str">
        <f>IF($AK170="","",IF(OR($V170&lt;2.7,$V170&gt;90),"Age OOR",EXP(VLOOKUP(CQ$14&amp;"-int-"&amp;$P170,Equations!$G:$I,3,0)+VLOOKUP(CQ$14&amp;"-sexo-"&amp;$P170,Equations!$G:$I,3,0)*$U170+VLOOKUP(CQ$14&amp;"-edad-"&amp;$P170,Equations!$G:$I,3,0)*$V170+VLOOKUP(CQ$14&amp;"-est-"&amp;$P170,Equations!$G:$I,3,0)*(1/$W170)+VLOOKUP(CQ$14&amp;"-imc-"&amp;$P170,Equations!$G:$I,3,0)*(1/$Q170))))</f>
        <v/>
      </c>
      <c r="CR170" s="10" t="str">
        <f>IF($AK170="","",IF(OR($V170&lt;2.7,$V170&gt;90),"Age OOR",EXP(LN(CQ170)-1.6449*VLOOKUP(CQ$14&amp;"-rse-"&amp;$P170,Equations!$G:$I,3,0))))</f>
        <v/>
      </c>
      <c r="CS170" s="10" t="str">
        <f>IF($AK170="","",IF(OR($V170&lt;2.7,$V170&gt;90),"Age OOR",EXP(LN(CQ170)+1.6449*VLOOKUP(CQ$14&amp;"-rse-"&amp;$P170,Equations!$G:$I,3,0))))</f>
        <v/>
      </c>
      <c r="CT170" s="10" t="str">
        <f t="shared" si="74"/>
        <v/>
      </c>
      <c r="CU170" s="10" t="str">
        <f>IF($AK170="","",IF(OR($V170&lt;2.7,$V170&gt;90),"Age OOR",(LN($AK170)-LN(CQ170))/VLOOKUP(CQ$14&amp;"-rse-"&amp;$P170,Equations!$G:$I,3,0)))</f>
        <v/>
      </c>
      <c r="CV170" s="47"/>
    </row>
    <row r="171" spans="5:109" x14ac:dyDescent="0.2">
      <c r="E171" s="23" t="str">
        <f t="shared" si="50"/>
        <v>Age out of range</v>
      </c>
      <c r="F171" s="23" t="str">
        <f t="shared" si="51"/>
        <v>Age out of range</v>
      </c>
      <c r="G171" s="23" t="str">
        <f t="shared" si="52"/>
        <v>Age out of range</v>
      </c>
      <c r="H171" s="23" t="str">
        <f t="shared" si="53"/>
        <v>Age out of range</v>
      </c>
      <c r="I171" s="23" t="str">
        <f t="shared" si="54"/>
        <v>Age out of range</v>
      </c>
      <c r="J171" s="23" t="str">
        <f t="shared" si="55"/>
        <v>Age out of range</v>
      </c>
      <c r="K171" s="23" t="str">
        <f t="shared" si="56"/>
        <v>Age out of range</v>
      </c>
      <c r="L171" s="23" t="str">
        <f t="shared" si="57"/>
        <v>Age out of range</v>
      </c>
      <c r="M171" s="23" t="str">
        <f t="shared" si="58"/>
        <v>Age out of range</v>
      </c>
      <c r="N171" s="23" t="str">
        <f t="shared" si="59"/>
        <v>Age out of range</v>
      </c>
      <c r="O171" s="23" t="str">
        <f t="shared" si="60"/>
        <v>Age out of range</v>
      </c>
      <c r="P171" s="23" t="str">
        <f t="shared" si="61"/>
        <v>Age out of range</v>
      </c>
      <c r="Q171" s="23" t="e">
        <f t="shared" si="62"/>
        <v>#DIV/0!</v>
      </c>
      <c r="R171" s="17"/>
      <c r="S171" s="23">
        <v>155</v>
      </c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7"/>
      <c r="AM171" s="47"/>
      <c r="AN171" s="10" t="str">
        <f>IF($Z171="","",IF(OR($V171&lt;2.7,$V171&gt;90),"Age OOR",VLOOKUP(AN$14&amp;"-int-"&amp;$E171,Equations!$G:$I,3,0)+VLOOKUP(AN$14&amp;"-sexo-"&amp;$E171,Equations!$G:$I,3,0)*$U171+VLOOKUP(AN$14&amp;"-edad-"&amp;$E171,Equations!$G:$I,3,0)*$V171+VLOOKUP(AN$14&amp;"-est-"&amp;$E171,Equations!$G:$I,3,0)*(1/$W171)+VLOOKUP(AN$14&amp;"-imc-"&amp;$E171,Equations!$G:$I,3,0)*(1/$Q171)))</f>
        <v/>
      </c>
      <c r="AO171" s="10" t="str">
        <f>IF($Z171="","",IF(OR($V171&lt;2.7,$V171&gt;90),"Age OOR",AN171-1.6449*VLOOKUP(AN$14&amp;"-rse-"&amp;$E171,Equations!$G:$I,3,0)))</f>
        <v/>
      </c>
      <c r="AP171" s="10" t="str">
        <f>IF($Z171="","",IF(OR($V171&lt;2.7,$V171&gt;90),"Age OOR",AN171+1.6449*VLOOKUP(AN$14&amp;"-rse-"&amp;$E171,Equations!$G:$I,3,0)))</f>
        <v/>
      </c>
      <c r="AQ171" s="10" t="str">
        <f t="shared" si="63"/>
        <v/>
      </c>
      <c r="AR171" s="10" t="str">
        <f>IF($Z171="","",IF(OR($V171&lt;2.7,$V171&gt;90),"Age OOR",($Z171-AN171)/VLOOKUP(AN$14&amp;"-rse-"&amp;$E171,Equations!$G:$I,3,0)))</f>
        <v/>
      </c>
      <c r="AS171" s="10" t="str">
        <f>IF($AA171="","",IF(OR($V171&lt;2.7,$V171&gt;90),"Age OOR",VLOOKUP(AS$14&amp;"-int-"&amp;$F171,Equations!$G:$I,3,0)+VLOOKUP(AS$14&amp;"-sexo-"&amp;$F171,Equations!$G:$I,3,0)*$U171+VLOOKUP(AS$14&amp;"-edad-"&amp;$F171,Equations!$G:$I,3,0)*$V171+VLOOKUP(AS$14&amp;"-est-"&amp;$F171,Equations!$G:$I,3,0)*(1/$W171)+VLOOKUP(AS$14&amp;"-imc-"&amp;$F171,Equations!$G:$I,3,0)*(1/$Q171)))</f>
        <v/>
      </c>
      <c r="AT171" s="10" t="str">
        <f>IF($AA171="","",IF(OR($V171&lt;2.7,$V171&gt;90),"Age OOR",AS171-1.6449*VLOOKUP(AS$14&amp;"-rse-"&amp;$F171,Equations!$G:$I,3,0)))</f>
        <v/>
      </c>
      <c r="AU171" s="10" t="str">
        <f>IF($AA171="","",IF(OR($V171&lt;2.7,$V171&gt;90),"Age OOR",AS171+1.6449*VLOOKUP(AS$14&amp;"-rse-"&amp;$F171,Equations!$G:$I,3,0)))</f>
        <v/>
      </c>
      <c r="AV171" s="10" t="str">
        <f t="shared" si="64"/>
        <v/>
      </c>
      <c r="AW171" s="10" t="str">
        <f>IF($AA171="","",IF(OR($V171&lt;2.7,$V171&gt;90),"Age OOR",($AA171-AS171)/VLOOKUP(AS$14&amp;"-rse-"&amp;$F171,Equations!$G:$I,3,0)))</f>
        <v/>
      </c>
      <c r="AX171" s="10" t="str">
        <f>IF($AB171="","",IF(OR($V171&lt;2.7,$V171&gt;90),"Age OOR",VLOOKUP(AX$14&amp;"-int-"&amp;$G171,Equations!$G:$I,3,0)+VLOOKUP(AX$14&amp;"-sexo-"&amp;$G171,Equations!$G:$I,3,0)*$U171+VLOOKUP(AX$14&amp;"-edad-"&amp;$G171,Equations!$G:$I,3,0)*$V171+VLOOKUP(AX$14&amp;"-est-"&amp;$G171,Equations!$G:$I,3,0)*(1/$W171)+VLOOKUP(AX$14&amp;"-imc-"&amp;$G171,Equations!$G:$I,3,0)*(1/$Q171)))</f>
        <v/>
      </c>
      <c r="AY171" s="10" t="str">
        <f>IF($AB171="","",IF(OR($V171&lt;2.7,$V171&gt;90),"Age OOR",AX171-1.6449*VLOOKUP(AX$14&amp;"-rse-"&amp;$G171,Equations!$G:$I,3,0)))</f>
        <v/>
      </c>
      <c r="AZ171" s="10" t="str">
        <f>IF($AB171="","",IF(OR($V171&lt;2.7,$V171&gt;90),"Age OOR",AX171+1.6449*VLOOKUP(AX$14&amp;"-rse-"&amp;$G171,Equations!$G:$I,3,0)))</f>
        <v/>
      </c>
      <c r="BA171" s="10" t="str">
        <f t="shared" si="65"/>
        <v/>
      </c>
      <c r="BB171" s="10" t="str">
        <f>IF($AB171="","",IF(OR($V171&lt;2.7,$V171&gt;90),"Age OOR",($AB171-AX171)/VLOOKUP(AX$14&amp;"-rse-"&amp;$G171,Equations!$G:$I,3,0)))</f>
        <v/>
      </c>
      <c r="BC171" s="10" t="str">
        <f>IF($AC171="","",IF(OR($V171&lt;2.7,$V171&gt;90),"Age OOR",VLOOKUP(BC$14&amp;"-int-"&amp;$H171,Equations!$G:$I,3,0)+VLOOKUP(BC$14&amp;"-sexo-"&amp;$H171,Equations!$G:$I,3,0)*$U171+VLOOKUP(BC$14&amp;"-edad-"&amp;$H171,Equations!$G:$I,3,0)*$V171+VLOOKUP(BC$14&amp;"-est-"&amp;$H171,Equations!$G:$I,3,0)*(1/$W171)+VLOOKUP(BC$14&amp;"-imc-"&amp;$H171,Equations!$G:$I,3,0)*(1/$Q171)))</f>
        <v/>
      </c>
      <c r="BD171" s="10" t="str">
        <f>IF($AC171="","",IF(OR($V171&lt;2.7,$V171&gt;90),"Age OOR",BC171-1.6449*VLOOKUP(BC$14&amp;"-rse-"&amp;$H171,Equations!$G:$I,3,0)))</f>
        <v/>
      </c>
      <c r="BE171" s="10" t="str">
        <f>IF($AC171="","",IF(OR($V171&lt;2.7,$V171&gt;90),"Age OOR",BC171+1.6449*VLOOKUP(BC$14&amp;"-rse-"&amp;$H171,Equations!$G:$I,3,0)))</f>
        <v/>
      </c>
      <c r="BF171" s="10" t="str">
        <f t="shared" si="66"/>
        <v/>
      </c>
      <c r="BG171" s="10" t="str">
        <f>IF($AC171="","",IF(OR($V171&lt;2.7,$V171&gt;90),"Age OOR",($AC171-BC171)/VLOOKUP(BC$14&amp;"-rse-"&amp;$H171,Equations!$G:$I,3,0)))</f>
        <v/>
      </c>
      <c r="BH171" s="10" t="str">
        <f>IF($AD171="","",IF(OR($V171&lt;2.7,$V171&gt;90),"Age OOR",VLOOKUP(BH$14&amp;"-int-"&amp;$I171,Equations!$G:$I,3,0)+VLOOKUP(BH$14&amp;"-sexo-"&amp;$I171,Equations!$G:$I,3,0)*$U171+VLOOKUP(BH$14&amp;"-edad-"&amp;$I171,Equations!$G:$I,3,0)*$V171+VLOOKUP(BH$14&amp;"-est-"&amp;$I171,Equations!$G:$I,3,0)*(1/$W171)+VLOOKUP(BH$14&amp;"-imc-"&amp;$I171,Equations!$G:$I,3,0)*(1/$Q171)))</f>
        <v/>
      </c>
      <c r="BI171" s="10" t="str">
        <f>IF($AD171="","",IF(OR($V171&lt;2.7,$V171&gt;90),"Age OOR",BH171-1.6449*VLOOKUP(BH$14&amp;"-rse-"&amp;$I171,Equations!$G:$I,3,0)))</f>
        <v/>
      </c>
      <c r="BJ171" s="10" t="str">
        <f>IF($AD171="","",IF(OR($V171&lt;2.7,$V171&gt;90),"Age OOR",BH171+1.6449*VLOOKUP(BH$14&amp;"-rse-"&amp;$I171,Equations!$G:$I,3,0)))</f>
        <v/>
      </c>
      <c r="BK171" s="10" t="str">
        <f t="shared" si="67"/>
        <v/>
      </c>
      <c r="BL171" s="10" t="str">
        <f>IF($AD171="","",IF(OR($V171&lt;2.7,$V171&gt;90),"Age OOR",($AD171-BH171)/VLOOKUP(BH$14&amp;"-rse-"&amp;$I171,Equations!$G:$I,3,0)))</f>
        <v/>
      </c>
      <c r="BM171" s="10" t="str">
        <f>IF($AE171="","",IF(OR($V171&lt;2.7,$V171&gt;90),"Age OOR",VLOOKUP(BM$14&amp;"-int-"&amp;$J171,Equations!$G:$I,3,0)+VLOOKUP(BM$14&amp;"-sexo-"&amp;$J171,Equations!$G:$I,3,0)*$U171+VLOOKUP(BM$14&amp;"-edad-"&amp;$J171,Equations!$G:$I,3,0)*$V171+VLOOKUP(BM$14&amp;"-est-"&amp;$J171,Equations!$G:$I,3,0)*(1/$W171)+VLOOKUP(BM$14&amp;"-imc-"&amp;$J171,Equations!$G:$I,3,0)*(1/$Q171)))</f>
        <v/>
      </c>
      <c r="BN171" s="10" t="str">
        <f>IF($AE171="","",IF(OR($V171&lt;2.7,$V171&gt;90),"Age OOR",BM171-1.6449*VLOOKUP(BM$14&amp;"-rse-"&amp;$J171,Equations!$G:$I,3,0)))</f>
        <v/>
      </c>
      <c r="BO171" s="10" t="str">
        <f>IF($AE171="","",IF(OR($V171&lt;2.7,$V171&gt;90),"Age OOR",BM171+1.6449*VLOOKUP(BM$14&amp;"-rse-"&amp;$J171,Equations!$G:$I,3,0)))</f>
        <v/>
      </c>
      <c r="BP171" s="10" t="str">
        <f t="shared" si="68"/>
        <v/>
      </c>
      <c r="BQ171" s="10" t="str">
        <f>IF($AE171="","",IF(OR($V171&lt;2.7,$V171&gt;90),"Age OOR",($AE171-BM171)/VLOOKUP(BM$14&amp;"-rse-"&amp;$J171,Equations!$G:$I,3,0)))</f>
        <v/>
      </c>
      <c r="BR171" s="10" t="str">
        <f>IF($AF171="","",IF(OR($V171&lt;2.7,$V171&gt;90),"Age OOR",VLOOKUP(BR$14&amp;"-int-"&amp;$K171,Equations!$G:$I,3,0)+VLOOKUP(BR$14&amp;"-sexo-"&amp;$K171,Equations!$G:$I,3,0)*$U171+VLOOKUP(BR$14&amp;"-edad-"&amp;$K171,Equations!$G:$I,3,0)*$V171+VLOOKUP(BR$14&amp;"-est-"&amp;$K171,Equations!$G:$I,3,0)*(1/$W171)+VLOOKUP(BR$14&amp;"-imc-"&amp;$K171,Equations!$G:$I,3,0)*(1/$Q171)))</f>
        <v/>
      </c>
      <c r="BS171" s="10" t="str">
        <f>IF($AF171="","",IF(OR($V171&lt;2.7,$V171&gt;90),"Age OOR",BR171-1.6449*VLOOKUP(BR$14&amp;"-rse-"&amp;$K171,Equations!$G:$I,3,0)))</f>
        <v/>
      </c>
      <c r="BT171" s="10" t="str">
        <f>IF($AF171="","",IF(OR($V171&lt;2.7,$V171&gt;90),"Age OOR",BR171+1.6449*VLOOKUP(BR$14&amp;"-rse-"&amp;$K171,Equations!$G:$I,3,0)))</f>
        <v/>
      </c>
      <c r="BU171" s="10" t="str">
        <f t="shared" si="69"/>
        <v/>
      </c>
      <c r="BV171" s="10" t="str">
        <f>IF($AF171="","",IF(OR($V171&lt;2.7,$V171&gt;90),"Age OOR",($AF171-BR171)/VLOOKUP(BR$14&amp;"-rse-"&amp;$K171,Equations!$G:$I,3,0)))</f>
        <v/>
      </c>
      <c r="BW171" s="10" t="str">
        <f>IF($AG171="","",IF(OR($V171&lt;2.7,$V171&gt;90),"Age OOR",VLOOKUP(BW$14&amp;"-int-"&amp;$L171,Equations!$G:$I,3,0)+VLOOKUP(BW$14&amp;"-sexo-"&amp;$L171,Equations!$G:$I,3,0)*$U171+VLOOKUP(BW$14&amp;"-edad-"&amp;$L171,Equations!$G:$I,3,0)*$V171+VLOOKUP(BW$14&amp;"-est-"&amp;$L171,Equations!$G:$I,3,0)*(1/$W171)+VLOOKUP(BW$14&amp;"-imc-"&amp;$L171,Equations!$G:$I,3,0)*(1/$Q171)))</f>
        <v/>
      </c>
      <c r="BX171" s="10" t="str">
        <f>IF($AG171="","",IF(OR($V171&lt;2.7,$V171&gt;90),"Age OOR",BW171-1.6449*VLOOKUP(BW$14&amp;"-rse-"&amp;$L171,Equations!$G:$I,3,0)))</f>
        <v/>
      </c>
      <c r="BY171" s="10" t="str">
        <f>IF($AG171="","",IF(OR($V171&lt;2.7,$V171&gt;90),"Age OOR",BW171+1.6449*VLOOKUP(BW$14&amp;"-rse-"&amp;$L171,Equations!$G:$I,3,0)))</f>
        <v/>
      </c>
      <c r="BZ171" s="10" t="str">
        <f t="shared" si="70"/>
        <v/>
      </c>
      <c r="CA171" s="10" t="str">
        <f>IF($AG171="","",IF(OR($V171&lt;2.7,$V171&gt;90),"Age OOR",($AG171-BW171)/VLOOKUP(BW$14&amp;"-rse-"&amp;$L171,Equations!$G:$I,3,0)))</f>
        <v/>
      </c>
      <c r="CB171" s="10" t="str">
        <f>IF($AH171="","",IF(OR($V171&lt;2.7,$V171&gt;90),"Age OOR",VLOOKUP(CB$14&amp;"-int-"&amp;$M171,Equations!$G:$I,3,0)+VLOOKUP(CB$14&amp;"-sexo-"&amp;$M171,Equations!$G:$I,3,0)*$U171+VLOOKUP(CB$14&amp;"-edad-"&amp;$M171,Equations!$G:$I,3,0)*$V171+VLOOKUP(CB$14&amp;"-est-"&amp;$M171,Equations!$G:$I,3,0)*(1/$W171)+VLOOKUP(CB$14&amp;"-imc-"&amp;$M171,Equations!$G:$I,3,0)*(1/$Q171)))</f>
        <v/>
      </c>
      <c r="CC171" s="10" t="str">
        <f>IF($AH171="","",IF(OR($V171&lt;2.7,$V171&gt;90),"Age OOR",CB171-1.6449*VLOOKUP(CB$14&amp;"-rse-"&amp;$M171,Equations!$G:$I,3,0)))</f>
        <v/>
      </c>
      <c r="CD171" s="10" t="str">
        <f>IF($AH171="","",IF(OR($V171&lt;2.7,$V171&gt;90),"Age OOR",CB171+1.6449*VLOOKUP(CB$14&amp;"-rse-"&amp;$M171,Equations!$G:$I,3,0)))</f>
        <v/>
      </c>
      <c r="CE171" s="10" t="str">
        <f t="shared" si="71"/>
        <v/>
      </c>
      <c r="CF171" s="10" t="str">
        <f>IF($AH171="","",IF(OR($V171&lt;2.7,$V171&gt;90),"Age OOR",($AH171-CB171)/VLOOKUP(CB$14&amp;"-rse-"&amp;$M171,Equations!$G:$I,3,0)))</f>
        <v/>
      </c>
      <c r="CG171" s="10" t="str">
        <f>IF($AI171="","",IF(OR($V171&lt;2.7,$V171&gt;90),"Age OOR",VLOOKUP(CG$14&amp;"-int-"&amp;$N171,Equations!$G:$I,3,0)+VLOOKUP(CG$14&amp;"-sexo-"&amp;$N171,Equations!$G:$I,3,0)*$U171+VLOOKUP(CG$14&amp;"-edad-"&amp;$N171,Equations!$G:$I,3,0)*$V171+VLOOKUP(CG$14&amp;"-est-"&amp;$N171,Equations!$G:$I,3,0)*(1/$W171)+VLOOKUP(CG$14&amp;"-imc-"&amp;$N171,Equations!$G:$I,3,0)*(1/$Q171)))</f>
        <v/>
      </c>
      <c r="CH171" s="10" t="str">
        <f>IF($AI171="","",IF(OR($V171&lt;2.7,$V171&gt;90),"Age OOR",CG171-1.6449*VLOOKUP(CG$14&amp;"-rse-"&amp;$N171,Equations!$G:$I,3,0)))</f>
        <v/>
      </c>
      <c r="CI171" s="10" t="str">
        <f>IF($AI171="","",IF(OR($V171&lt;2.7,$V171&gt;90),"Age OOR",CG171+1.6449*VLOOKUP(CG$14&amp;"-rse-"&amp;$N171,Equations!$G:$I,3,0)))</f>
        <v/>
      </c>
      <c r="CJ171" s="10" t="str">
        <f t="shared" si="72"/>
        <v/>
      </c>
      <c r="CK171" s="10" t="str">
        <f>IF($AI171="","",IF(OR($V171&lt;2.7,$V171&gt;90),"Age OOR",($AI171-CG171)/VLOOKUP(CG$14&amp;"-rse-"&amp;$N171,Equations!$G:$I,3,0)))</f>
        <v/>
      </c>
      <c r="CL171" s="10" t="str">
        <f>IF($AJ171="","",IF(OR($V171&lt;2.7,$V171&gt;90),"Age OOR",VLOOKUP(CL$14&amp;"-int-"&amp;$O171,Equations!$G:$I,3,0)+VLOOKUP(CL$14&amp;"-sexo-"&amp;$O171,Equations!$G:$I,3,0)*$U171+VLOOKUP(CL$14&amp;"-edad-"&amp;$O171,Equations!$G:$I,3,0)*$V171+VLOOKUP(CL$14&amp;"-est-"&amp;$O171,Equations!$G:$I,3,0)*(1/$W171)+VLOOKUP(CL$14&amp;"-imc-"&amp;$O171,Equations!$G:$I,3,0)*(1/$Q171)))</f>
        <v/>
      </c>
      <c r="CM171" s="10" t="str">
        <f>IF($AJ171="","",IF(OR($V171&lt;2.7,$V171&gt;90),"Age OOR",CL171-1.6449*VLOOKUP(CL$14&amp;"-rse-"&amp;$O171,Equations!$G:$I,3,0)))</f>
        <v/>
      </c>
      <c r="CN171" s="10" t="str">
        <f>IF($AJ171="","",IF(OR($V171&lt;2.7,$V171&gt;90),"Age OOR",CL171+1.6449*VLOOKUP(CL$14&amp;"-rse-"&amp;$O171,Equations!$G:$I,3,0)))</f>
        <v/>
      </c>
      <c r="CO171" s="10" t="str">
        <f t="shared" si="73"/>
        <v/>
      </c>
      <c r="CP171" s="10" t="str">
        <f>IF($AJ171="","",IF(OR($V171&lt;2.7,$V171&gt;90),"Age OOR",($AJ171-CL171)/VLOOKUP(CL$14&amp;"-rse-"&amp;$O171,Equations!$G:$I,3,0)))</f>
        <v/>
      </c>
      <c r="CQ171" s="10" t="str">
        <f>IF($AK171="","",IF(OR($V171&lt;2.7,$V171&gt;90),"Age OOR",EXP(VLOOKUP(CQ$14&amp;"-int-"&amp;$P171,Equations!$G:$I,3,0)+VLOOKUP(CQ$14&amp;"-sexo-"&amp;$P171,Equations!$G:$I,3,0)*$U171+VLOOKUP(CQ$14&amp;"-edad-"&amp;$P171,Equations!$G:$I,3,0)*$V171+VLOOKUP(CQ$14&amp;"-est-"&amp;$P171,Equations!$G:$I,3,0)*(1/$W171)+VLOOKUP(CQ$14&amp;"-imc-"&amp;$P171,Equations!$G:$I,3,0)*(1/$Q171))))</f>
        <v/>
      </c>
      <c r="CR171" s="10" t="str">
        <f>IF($AK171="","",IF(OR($V171&lt;2.7,$V171&gt;90),"Age OOR",EXP(LN(CQ171)-1.6449*VLOOKUP(CQ$14&amp;"-rse-"&amp;$P171,Equations!$G:$I,3,0))))</f>
        <v/>
      </c>
      <c r="CS171" s="10" t="str">
        <f>IF($AK171="","",IF(OR($V171&lt;2.7,$V171&gt;90),"Age OOR",EXP(LN(CQ171)+1.6449*VLOOKUP(CQ$14&amp;"-rse-"&amp;$P171,Equations!$G:$I,3,0))))</f>
        <v/>
      </c>
      <c r="CT171" s="10" t="str">
        <f t="shared" si="74"/>
        <v/>
      </c>
      <c r="CU171" s="10" t="str">
        <f>IF($AK171="","",IF(OR($V171&lt;2.7,$V171&gt;90),"Age OOR",(LN($AK171)-LN(CQ171))/VLOOKUP(CQ$14&amp;"-rse-"&amp;$P171,Equations!$G:$I,3,0)))</f>
        <v/>
      </c>
      <c r="CV171" s="47"/>
    </row>
    <row r="172" spans="5:109" x14ac:dyDescent="0.2">
      <c r="E172" s="23" t="str">
        <f t="shared" si="50"/>
        <v>Age out of range</v>
      </c>
      <c r="F172" s="23" t="str">
        <f t="shared" si="51"/>
        <v>Age out of range</v>
      </c>
      <c r="G172" s="23" t="str">
        <f t="shared" si="52"/>
        <v>Age out of range</v>
      </c>
      <c r="H172" s="23" t="str">
        <f t="shared" si="53"/>
        <v>Age out of range</v>
      </c>
      <c r="I172" s="23" t="str">
        <f t="shared" si="54"/>
        <v>Age out of range</v>
      </c>
      <c r="J172" s="23" t="str">
        <f t="shared" si="55"/>
        <v>Age out of range</v>
      </c>
      <c r="K172" s="23" t="str">
        <f t="shared" si="56"/>
        <v>Age out of range</v>
      </c>
      <c r="L172" s="23" t="str">
        <f t="shared" si="57"/>
        <v>Age out of range</v>
      </c>
      <c r="M172" s="23" t="str">
        <f t="shared" si="58"/>
        <v>Age out of range</v>
      </c>
      <c r="N172" s="23" t="str">
        <f t="shared" si="59"/>
        <v>Age out of range</v>
      </c>
      <c r="O172" s="23" t="str">
        <f t="shared" si="60"/>
        <v>Age out of range</v>
      </c>
      <c r="P172" s="23" t="str">
        <f t="shared" si="61"/>
        <v>Age out of range</v>
      </c>
      <c r="Q172" s="23" t="e">
        <f t="shared" si="62"/>
        <v>#DIV/0!</v>
      </c>
      <c r="R172" s="17"/>
      <c r="S172" s="23">
        <v>156</v>
      </c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7"/>
      <c r="AM172" s="47"/>
      <c r="AN172" s="10" t="str">
        <f>IF($Z172="","",IF(OR($V172&lt;2.7,$V172&gt;90),"Age OOR",VLOOKUP(AN$14&amp;"-int-"&amp;$E172,Equations!$G:$I,3,0)+VLOOKUP(AN$14&amp;"-sexo-"&amp;$E172,Equations!$G:$I,3,0)*$U172+VLOOKUP(AN$14&amp;"-edad-"&amp;$E172,Equations!$G:$I,3,0)*$V172+VLOOKUP(AN$14&amp;"-est-"&amp;$E172,Equations!$G:$I,3,0)*(1/$W172)+VLOOKUP(AN$14&amp;"-imc-"&amp;$E172,Equations!$G:$I,3,0)*(1/$Q172)))</f>
        <v/>
      </c>
      <c r="AO172" s="10" t="str">
        <f>IF($Z172="","",IF(OR($V172&lt;2.7,$V172&gt;90),"Age OOR",AN172-1.6449*VLOOKUP(AN$14&amp;"-rse-"&amp;$E172,Equations!$G:$I,3,0)))</f>
        <v/>
      </c>
      <c r="AP172" s="10" t="str">
        <f>IF($Z172="","",IF(OR($V172&lt;2.7,$V172&gt;90),"Age OOR",AN172+1.6449*VLOOKUP(AN$14&amp;"-rse-"&amp;$E172,Equations!$G:$I,3,0)))</f>
        <v/>
      </c>
      <c r="AQ172" s="10" t="str">
        <f t="shared" si="63"/>
        <v/>
      </c>
      <c r="AR172" s="10" t="str">
        <f>IF($Z172="","",IF(OR($V172&lt;2.7,$V172&gt;90),"Age OOR",($Z172-AN172)/VLOOKUP(AN$14&amp;"-rse-"&amp;$E172,Equations!$G:$I,3,0)))</f>
        <v/>
      </c>
      <c r="AS172" s="10" t="str">
        <f>IF($AA172="","",IF(OR($V172&lt;2.7,$V172&gt;90),"Age OOR",VLOOKUP(AS$14&amp;"-int-"&amp;$F172,Equations!$G:$I,3,0)+VLOOKUP(AS$14&amp;"-sexo-"&amp;$F172,Equations!$G:$I,3,0)*$U172+VLOOKUP(AS$14&amp;"-edad-"&amp;$F172,Equations!$G:$I,3,0)*$V172+VLOOKUP(AS$14&amp;"-est-"&amp;$F172,Equations!$G:$I,3,0)*(1/$W172)+VLOOKUP(AS$14&amp;"-imc-"&amp;$F172,Equations!$G:$I,3,0)*(1/$Q172)))</f>
        <v/>
      </c>
      <c r="AT172" s="10" t="str">
        <f>IF($AA172="","",IF(OR($V172&lt;2.7,$V172&gt;90),"Age OOR",AS172-1.6449*VLOOKUP(AS$14&amp;"-rse-"&amp;$F172,Equations!$G:$I,3,0)))</f>
        <v/>
      </c>
      <c r="AU172" s="10" t="str">
        <f>IF($AA172="","",IF(OR($V172&lt;2.7,$V172&gt;90),"Age OOR",AS172+1.6449*VLOOKUP(AS$14&amp;"-rse-"&amp;$F172,Equations!$G:$I,3,0)))</f>
        <v/>
      </c>
      <c r="AV172" s="10" t="str">
        <f t="shared" si="64"/>
        <v/>
      </c>
      <c r="AW172" s="10" t="str">
        <f>IF($AA172="","",IF(OR($V172&lt;2.7,$V172&gt;90),"Age OOR",($AA172-AS172)/VLOOKUP(AS$14&amp;"-rse-"&amp;$F172,Equations!$G:$I,3,0)))</f>
        <v/>
      </c>
      <c r="AX172" s="10" t="str">
        <f>IF($AB172="","",IF(OR($V172&lt;2.7,$V172&gt;90),"Age OOR",VLOOKUP(AX$14&amp;"-int-"&amp;$G172,Equations!$G:$I,3,0)+VLOOKUP(AX$14&amp;"-sexo-"&amp;$G172,Equations!$G:$I,3,0)*$U172+VLOOKUP(AX$14&amp;"-edad-"&amp;$G172,Equations!$G:$I,3,0)*$V172+VLOOKUP(AX$14&amp;"-est-"&amp;$G172,Equations!$G:$I,3,0)*(1/$W172)+VLOOKUP(AX$14&amp;"-imc-"&amp;$G172,Equations!$G:$I,3,0)*(1/$Q172)))</f>
        <v/>
      </c>
      <c r="AY172" s="10" t="str">
        <f>IF($AB172="","",IF(OR($V172&lt;2.7,$V172&gt;90),"Age OOR",AX172-1.6449*VLOOKUP(AX$14&amp;"-rse-"&amp;$G172,Equations!$G:$I,3,0)))</f>
        <v/>
      </c>
      <c r="AZ172" s="10" t="str">
        <f>IF($AB172="","",IF(OR($V172&lt;2.7,$V172&gt;90),"Age OOR",AX172+1.6449*VLOOKUP(AX$14&amp;"-rse-"&amp;$G172,Equations!$G:$I,3,0)))</f>
        <v/>
      </c>
      <c r="BA172" s="10" t="str">
        <f t="shared" si="65"/>
        <v/>
      </c>
      <c r="BB172" s="10" t="str">
        <f>IF($AB172="","",IF(OR($V172&lt;2.7,$V172&gt;90),"Age OOR",($AB172-AX172)/VLOOKUP(AX$14&amp;"-rse-"&amp;$G172,Equations!$G:$I,3,0)))</f>
        <v/>
      </c>
      <c r="BC172" s="10" t="str">
        <f>IF($AC172="","",IF(OR($V172&lt;2.7,$V172&gt;90),"Age OOR",VLOOKUP(BC$14&amp;"-int-"&amp;$H172,Equations!$G:$I,3,0)+VLOOKUP(BC$14&amp;"-sexo-"&amp;$H172,Equations!$G:$I,3,0)*$U172+VLOOKUP(BC$14&amp;"-edad-"&amp;$H172,Equations!$G:$I,3,0)*$V172+VLOOKUP(BC$14&amp;"-est-"&amp;$H172,Equations!$G:$I,3,0)*(1/$W172)+VLOOKUP(BC$14&amp;"-imc-"&amp;$H172,Equations!$G:$I,3,0)*(1/$Q172)))</f>
        <v/>
      </c>
      <c r="BD172" s="10" t="str">
        <f>IF($AC172="","",IF(OR($V172&lt;2.7,$V172&gt;90),"Age OOR",BC172-1.6449*VLOOKUP(BC$14&amp;"-rse-"&amp;$H172,Equations!$G:$I,3,0)))</f>
        <v/>
      </c>
      <c r="BE172" s="10" t="str">
        <f>IF($AC172="","",IF(OR($V172&lt;2.7,$V172&gt;90),"Age OOR",BC172+1.6449*VLOOKUP(BC$14&amp;"-rse-"&amp;$H172,Equations!$G:$I,3,0)))</f>
        <v/>
      </c>
      <c r="BF172" s="10" t="str">
        <f t="shared" si="66"/>
        <v/>
      </c>
      <c r="BG172" s="10" t="str">
        <f>IF($AC172="","",IF(OR($V172&lt;2.7,$V172&gt;90),"Age OOR",($AC172-BC172)/VLOOKUP(BC$14&amp;"-rse-"&amp;$H172,Equations!$G:$I,3,0)))</f>
        <v/>
      </c>
      <c r="BH172" s="10" t="str">
        <f>IF($AD172="","",IF(OR($V172&lt;2.7,$V172&gt;90),"Age OOR",VLOOKUP(BH$14&amp;"-int-"&amp;$I172,Equations!$G:$I,3,0)+VLOOKUP(BH$14&amp;"-sexo-"&amp;$I172,Equations!$G:$I,3,0)*$U172+VLOOKUP(BH$14&amp;"-edad-"&amp;$I172,Equations!$G:$I,3,0)*$V172+VLOOKUP(BH$14&amp;"-est-"&amp;$I172,Equations!$G:$I,3,0)*(1/$W172)+VLOOKUP(BH$14&amp;"-imc-"&amp;$I172,Equations!$G:$I,3,0)*(1/$Q172)))</f>
        <v/>
      </c>
      <c r="BI172" s="10" t="str">
        <f>IF($AD172="","",IF(OR($V172&lt;2.7,$V172&gt;90),"Age OOR",BH172-1.6449*VLOOKUP(BH$14&amp;"-rse-"&amp;$I172,Equations!$G:$I,3,0)))</f>
        <v/>
      </c>
      <c r="BJ172" s="10" t="str">
        <f>IF($AD172="","",IF(OR($V172&lt;2.7,$V172&gt;90),"Age OOR",BH172+1.6449*VLOOKUP(BH$14&amp;"-rse-"&amp;$I172,Equations!$G:$I,3,0)))</f>
        <v/>
      </c>
      <c r="BK172" s="10" t="str">
        <f t="shared" si="67"/>
        <v/>
      </c>
      <c r="BL172" s="10" t="str">
        <f>IF($AD172="","",IF(OR($V172&lt;2.7,$V172&gt;90),"Age OOR",($AD172-BH172)/VLOOKUP(BH$14&amp;"-rse-"&amp;$I172,Equations!$G:$I,3,0)))</f>
        <v/>
      </c>
      <c r="BM172" s="10" t="str">
        <f>IF($AE172="","",IF(OR($V172&lt;2.7,$V172&gt;90),"Age OOR",VLOOKUP(BM$14&amp;"-int-"&amp;$J172,Equations!$G:$I,3,0)+VLOOKUP(BM$14&amp;"-sexo-"&amp;$J172,Equations!$G:$I,3,0)*$U172+VLOOKUP(BM$14&amp;"-edad-"&amp;$J172,Equations!$G:$I,3,0)*$V172+VLOOKUP(BM$14&amp;"-est-"&amp;$J172,Equations!$G:$I,3,0)*(1/$W172)+VLOOKUP(BM$14&amp;"-imc-"&amp;$J172,Equations!$G:$I,3,0)*(1/$Q172)))</f>
        <v/>
      </c>
      <c r="BN172" s="10" t="str">
        <f>IF($AE172="","",IF(OR($V172&lt;2.7,$V172&gt;90),"Age OOR",BM172-1.6449*VLOOKUP(BM$14&amp;"-rse-"&amp;$J172,Equations!$G:$I,3,0)))</f>
        <v/>
      </c>
      <c r="BO172" s="10" t="str">
        <f>IF($AE172="","",IF(OR($V172&lt;2.7,$V172&gt;90),"Age OOR",BM172+1.6449*VLOOKUP(BM$14&amp;"-rse-"&amp;$J172,Equations!$G:$I,3,0)))</f>
        <v/>
      </c>
      <c r="BP172" s="10" t="str">
        <f t="shared" si="68"/>
        <v/>
      </c>
      <c r="BQ172" s="10" t="str">
        <f>IF($AE172="","",IF(OR($V172&lt;2.7,$V172&gt;90),"Age OOR",($AE172-BM172)/VLOOKUP(BM$14&amp;"-rse-"&amp;$J172,Equations!$G:$I,3,0)))</f>
        <v/>
      </c>
      <c r="BR172" s="10" t="str">
        <f>IF($AF172="","",IF(OR($V172&lt;2.7,$V172&gt;90),"Age OOR",VLOOKUP(BR$14&amp;"-int-"&amp;$K172,Equations!$G:$I,3,0)+VLOOKUP(BR$14&amp;"-sexo-"&amp;$K172,Equations!$G:$I,3,0)*$U172+VLOOKUP(BR$14&amp;"-edad-"&amp;$K172,Equations!$G:$I,3,0)*$V172+VLOOKUP(BR$14&amp;"-est-"&amp;$K172,Equations!$G:$I,3,0)*(1/$W172)+VLOOKUP(BR$14&amp;"-imc-"&amp;$K172,Equations!$G:$I,3,0)*(1/$Q172)))</f>
        <v/>
      </c>
      <c r="BS172" s="10" t="str">
        <f>IF($AF172="","",IF(OR($V172&lt;2.7,$V172&gt;90),"Age OOR",BR172-1.6449*VLOOKUP(BR$14&amp;"-rse-"&amp;$K172,Equations!$G:$I,3,0)))</f>
        <v/>
      </c>
      <c r="BT172" s="10" t="str">
        <f>IF($AF172="","",IF(OR($V172&lt;2.7,$V172&gt;90),"Age OOR",BR172+1.6449*VLOOKUP(BR$14&amp;"-rse-"&amp;$K172,Equations!$G:$I,3,0)))</f>
        <v/>
      </c>
      <c r="BU172" s="10" t="str">
        <f t="shared" si="69"/>
        <v/>
      </c>
      <c r="BV172" s="10" t="str">
        <f>IF($AF172="","",IF(OR($V172&lt;2.7,$V172&gt;90),"Age OOR",($AF172-BR172)/VLOOKUP(BR$14&amp;"-rse-"&amp;$K172,Equations!$G:$I,3,0)))</f>
        <v/>
      </c>
      <c r="BW172" s="10" t="str">
        <f>IF($AG172="","",IF(OR($V172&lt;2.7,$V172&gt;90),"Age OOR",VLOOKUP(BW$14&amp;"-int-"&amp;$L172,Equations!$G:$I,3,0)+VLOOKUP(BW$14&amp;"-sexo-"&amp;$L172,Equations!$G:$I,3,0)*$U172+VLOOKUP(BW$14&amp;"-edad-"&amp;$L172,Equations!$G:$I,3,0)*$V172+VLOOKUP(BW$14&amp;"-est-"&amp;$L172,Equations!$G:$I,3,0)*(1/$W172)+VLOOKUP(BW$14&amp;"-imc-"&amp;$L172,Equations!$G:$I,3,0)*(1/$Q172)))</f>
        <v/>
      </c>
      <c r="BX172" s="10" t="str">
        <f>IF($AG172="","",IF(OR($V172&lt;2.7,$V172&gt;90),"Age OOR",BW172-1.6449*VLOOKUP(BW$14&amp;"-rse-"&amp;$L172,Equations!$G:$I,3,0)))</f>
        <v/>
      </c>
      <c r="BY172" s="10" t="str">
        <f>IF($AG172="","",IF(OR($V172&lt;2.7,$V172&gt;90),"Age OOR",BW172+1.6449*VLOOKUP(BW$14&amp;"-rse-"&amp;$L172,Equations!$G:$I,3,0)))</f>
        <v/>
      </c>
      <c r="BZ172" s="10" t="str">
        <f t="shared" si="70"/>
        <v/>
      </c>
      <c r="CA172" s="10" t="str">
        <f>IF($AG172="","",IF(OR($V172&lt;2.7,$V172&gt;90),"Age OOR",($AG172-BW172)/VLOOKUP(BW$14&amp;"-rse-"&amp;$L172,Equations!$G:$I,3,0)))</f>
        <v/>
      </c>
      <c r="CB172" s="10" t="str">
        <f>IF($AH172="","",IF(OR($V172&lt;2.7,$V172&gt;90),"Age OOR",VLOOKUP(CB$14&amp;"-int-"&amp;$M172,Equations!$G:$I,3,0)+VLOOKUP(CB$14&amp;"-sexo-"&amp;$M172,Equations!$G:$I,3,0)*$U172+VLOOKUP(CB$14&amp;"-edad-"&amp;$M172,Equations!$G:$I,3,0)*$V172+VLOOKUP(CB$14&amp;"-est-"&amp;$M172,Equations!$G:$I,3,0)*(1/$W172)+VLOOKUP(CB$14&amp;"-imc-"&amp;$M172,Equations!$G:$I,3,0)*(1/$Q172)))</f>
        <v/>
      </c>
      <c r="CC172" s="10" t="str">
        <f>IF($AH172="","",IF(OR($V172&lt;2.7,$V172&gt;90),"Age OOR",CB172-1.6449*VLOOKUP(CB$14&amp;"-rse-"&amp;$M172,Equations!$G:$I,3,0)))</f>
        <v/>
      </c>
      <c r="CD172" s="10" t="str">
        <f>IF($AH172="","",IF(OR($V172&lt;2.7,$V172&gt;90),"Age OOR",CB172+1.6449*VLOOKUP(CB$14&amp;"-rse-"&amp;$M172,Equations!$G:$I,3,0)))</f>
        <v/>
      </c>
      <c r="CE172" s="10" t="str">
        <f t="shared" si="71"/>
        <v/>
      </c>
      <c r="CF172" s="10" t="str">
        <f>IF($AH172="","",IF(OR($V172&lt;2.7,$V172&gt;90),"Age OOR",($AH172-CB172)/VLOOKUP(CB$14&amp;"-rse-"&amp;$M172,Equations!$G:$I,3,0)))</f>
        <v/>
      </c>
      <c r="CG172" s="10" t="str">
        <f>IF($AI172="","",IF(OR($V172&lt;2.7,$V172&gt;90),"Age OOR",VLOOKUP(CG$14&amp;"-int-"&amp;$N172,Equations!$G:$I,3,0)+VLOOKUP(CG$14&amp;"-sexo-"&amp;$N172,Equations!$G:$I,3,0)*$U172+VLOOKUP(CG$14&amp;"-edad-"&amp;$N172,Equations!$G:$I,3,0)*$V172+VLOOKUP(CG$14&amp;"-est-"&amp;$N172,Equations!$G:$I,3,0)*(1/$W172)+VLOOKUP(CG$14&amp;"-imc-"&amp;$N172,Equations!$G:$I,3,0)*(1/$Q172)))</f>
        <v/>
      </c>
      <c r="CH172" s="10" t="str">
        <f>IF($AI172="","",IF(OR($V172&lt;2.7,$V172&gt;90),"Age OOR",CG172-1.6449*VLOOKUP(CG$14&amp;"-rse-"&amp;$N172,Equations!$G:$I,3,0)))</f>
        <v/>
      </c>
      <c r="CI172" s="10" t="str">
        <f>IF($AI172="","",IF(OR($V172&lt;2.7,$V172&gt;90),"Age OOR",CG172+1.6449*VLOOKUP(CG$14&amp;"-rse-"&amp;$N172,Equations!$G:$I,3,0)))</f>
        <v/>
      </c>
      <c r="CJ172" s="10" t="str">
        <f t="shared" si="72"/>
        <v/>
      </c>
      <c r="CK172" s="10" t="str">
        <f>IF($AI172="","",IF(OR($V172&lt;2.7,$V172&gt;90),"Age OOR",($AI172-CG172)/VLOOKUP(CG$14&amp;"-rse-"&amp;$N172,Equations!$G:$I,3,0)))</f>
        <v/>
      </c>
      <c r="CL172" s="10" t="str">
        <f>IF($AJ172="","",IF(OR($V172&lt;2.7,$V172&gt;90),"Age OOR",VLOOKUP(CL$14&amp;"-int-"&amp;$O172,Equations!$G:$I,3,0)+VLOOKUP(CL$14&amp;"-sexo-"&amp;$O172,Equations!$G:$I,3,0)*$U172+VLOOKUP(CL$14&amp;"-edad-"&amp;$O172,Equations!$G:$I,3,0)*$V172+VLOOKUP(CL$14&amp;"-est-"&amp;$O172,Equations!$G:$I,3,0)*(1/$W172)+VLOOKUP(CL$14&amp;"-imc-"&amp;$O172,Equations!$G:$I,3,0)*(1/$Q172)))</f>
        <v/>
      </c>
      <c r="CM172" s="10" t="str">
        <f>IF($AJ172="","",IF(OR($V172&lt;2.7,$V172&gt;90),"Age OOR",CL172-1.6449*VLOOKUP(CL$14&amp;"-rse-"&amp;$O172,Equations!$G:$I,3,0)))</f>
        <v/>
      </c>
      <c r="CN172" s="10" t="str">
        <f>IF($AJ172="","",IF(OR($V172&lt;2.7,$V172&gt;90),"Age OOR",CL172+1.6449*VLOOKUP(CL$14&amp;"-rse-"&amp;$O172,Equations!$G:$I,3,0)))</f>
        <v/>
      </c>
      <c r="CO172" s="10" t="str">
        <f t="shared" si="73"/>
        <v/>
      </c>
      <c r="CP172" s="10" t="str">
        <f>IF($AJ172="","",IF(OR($V172&lt;2.7,$V172&gt;90),"Age OOR",($AJ172-CL172)/VLOOKUP(CL$14&amp;"-rse-"&amp;$O172,Equations!$G:$I,3,0)))</f>
        <v/>
      </c>
      <c r="CQ172" s="10" t="str">
        <f>IF($AK172="","",IF(OR($V172&lt;2.7,$V172&gt;90),"Age OOR",EXP(VLOOKUP(CQ$14&amp;"-int-"&amp;$P172,Equations!$G:$I,3,0)+VLOOKUP(CQ$14&amp;"-sexo-"&amp;$P172,Equations!$G:$I,3,0)*$U172+VLOOKUP(CQ$14&amp;"-edad-"&amp;$P172,Equations!$G:$I,3,0)*$V172+VLOOKUP(CQ$14&amp;"-est-"&amp;$P172,Equations!$G:$I,3,0)*(1/$W172)+VLOOKUP(CQ$14&amp;"-imc-"&amp;$P172,Equations!$G:$I,3,0)*(1/$Q172))))</f>
        <v/>
      </c>
      <c r="CR172" s="10" t="str">
        <f>IF($AK172="","",IF(OR($V172&lt;2.7,$V172&gt;90),"Age OOR",EXP(LN(CQ172)-1.6449*VLOOKUP(CQ$14&amp;"-rse-"&amp;$P172,Equations!$G:$I,3,0))))</f>
        <v/>
      </c>
      <c r="CS172" s="10" t="str">
        <f>IF($AK172="","",IF(OR($V172&lt;2.7,$V172&gt;90),"Age OOR",EXP(LN(CQ172)+1.6449*VLOOKUP(CQ$14&amp;"-rse-"&amp;$P172,Equations!$G:$I,3,0))))</f>
        <v/>
      </c>
      <c r="CT172" s="10" t="str">
        <f t="shared" si="74"/>
        <v/>
      </c>
      <c r="CU172" s="10" t="str">
        <f>IF($AK172="","",IF(OR($V172&lt;2.7,$V172&gt;90),"Age OOR",(LN($AK172)-LN(CQ172))/VLOOKUP(CQ$14&amp;"-rse-"&amp;$P172,Equations!$G:$I,3,0)))</f>
        <v/>
      </c>
      <c r="CV172" s="47"/>
    </row>
    <row r="173" spans="5:109" x14ac:dyDescent="0.2">
      <c r="E173" s="23" t="str">
        <f t="shared" si="50"/>
        <v>Age out of range</v>
      </c>
      <c r="F173" s="23" t="str">
        <f t="shared" si="51"/>
        <v>Age out of range</v>
      </c>
      <c r="G173" s="23" t="str">
        <f t="shared" si="52"/>
        <v>Age out of range</v>
      </c>
      <c r="H173" s="23" t="str">
        <f t="shared" si="53"/>
        <v>Age out of range</v>
      </c>
      <c r="I173" s="23" t="str">
        <f t="shared" si="54"/>
        <v>Age out of range</v>
      </c>
      <c r="J173" s="23" t="str">
        <f t="shared" si="55"/>
        <v>Age out of range</v>
      </c>
      <c r="K173" s="23" t="str">
        <f t="shared" si="56"/>
        <v>Age out of range</v>
      </c>
      <c r="L173" s="23" t="str">
        <f t="shared" si="57"/>
        <v>Age out of range</v>
      </c>
      <c r="M173" s="23" t="str">
        <f t="shared" si="58"/>
        <v>Age out of range</v>
      </c>
      <c r="N173" s="23" t="str">
        <f t="shared" si="59"/>
        <v>Age out of range</v>
      </c>
      <c r="O173" s="23" t="str">
        <f t="shared" si="60"/>
        <v>Age out of range</v>
      </c>
      <c r="P173" s="23" t="str">
        <f t="shared" si="61"/>
        <v>Age out of range</v>
      </c>
      <c r="Q173" s="23" t="e">
        <f t="shared" si="62"/>
        <v>#DIV/0!</v>
      </c>
      <c r="R173" s="17"/>
      <c r="S173" s="23">
        <v>157</v>
      </c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7"/>
      <c r="AM173" s="47"/>
      <c r="AN173" s="10" t="str">
        <f>IF($Z173="","",IF(OR($V173&lt;2.7,$V173&gt;90),"Age OOR",VLOOKUP(AN$14&amp;"-int-"&amp;$E173,Equations!$G:$I,3,0)+VLOOKUP(AN$14&amp;"-sexo-"&amp;$E173,Equations!$G:$I,3,0)*$U173+VLOOKUP(AN$14&amp;"-edad-"&amp;$E173,Equations!$G:$I,3,0)*$V173+VLOOKUP(AN$14&amp;"-est-"&amp;$E173,Equations!$G:$I,3,0)*(1/$W173)+VLOOKUP(AN$14&amp;"-imc-"&amp;$E173,Equations!$G:$I,3,0)*(1/$Q173)))</f>
        <v/>
      </c>
      <c r="AO173" s="10" t="str">
        <f>IF($Z173="","",IF(OR($V173&lt;2.7,$V173&gt;90),"Age OOR",AN173-1.6449*VLOOKUP(AN$14&amp;"-rse-"&amp;$E173,Equations!$G:$I,3,0)))</f>
        <v/>
      </c>
      <c r="AP173" s="10" t="str">
        <f>IF($Z173="","",IF(OR($V173&lt;2.7,$V173&gt;90),"Age OOR",AN173+1.6449*VLOOKUP(AN$14&amp;"-rse-"&amp;$E173,Equations!$G:$I,3,0)))</f>
        <v/>
      </c>
      <c r="AQ173" s="10" t="str">
        <f t="shared" si="63"/>
        <v/>
      </c>
      <c r="AR173" s="10" t="str">
        <f>IF($Z173="","",IF(OR($V173&lt;2.7,$V173&gt;90),"Age OOR",($Z173-AN173)/VLOOKUP(AN$14&amp;"-rse-"&amp;$E173,Equations!$G:$I,3,0)))</f>
        <v/>
      </c>
      <c r="AS173" s="10" t="str">
        <f>IF($AA173="","",IF(OR($V173&lt;2.7,$V173&gt;90),"Age OOR",VLOOKUP(AS$14&amp;"-int-"&amp;$F173,Equations!$G:$I,3,0)+VLOOKUP(AS$14&amp;"-sexo-"&amp;$F173,Equations!$G:$I,3,0)*$U173+VLOOKUP(AS$14&amp;"-edad-"&amp;$F173,Equations!$G:$I,3,0)*$V173+VLOOKUP(AS$14&amp;"-est-"&amp;$F173,Equations!$G:$I,3,0)*(1/$W173)+VLOOKUP(AS$14&amp;"-imc-"&amp;$F173,Equations!$G:$I,3,0)*(1/$Q173)))</f>
        <v/>
      </c>
      <c r="AT173" s="10" t="str">
        <f>IF($AA173="","",IF(OR($V173&lt;2.7,$V173&gt;90),"Age OOR",AS173-1.6449*VLOOKUP(AS$14&amp;"-rse-"&amp;$F173,Equations!$G:$I,3,0)))</f>
        <v/>
      </c>
      <c r="AU173" s="10" t="str">
        <f>IF($AA173="","",IF(OR($V173&lt;2.7,$V173&gt;90),"Age OOR",AS173+1.6449*VLOOKUP(AS$14&amp;"-rse-"&amp;$F173,Equations!$G:$I,3,0)))</f>
        <v/>
      </c>
      <c r="AV173" s="10" t="str">
        <f t="shared" si="64"/>
        <v/>
      </c>
      <c r="AW173" s="10" t="str">
        <f>IF($AA173="","",IF(OR($V173&lt;2.7,$V173&gt;90),"Age OOR",($AA173-AS173)/VLOOKUP(AS$14&amp;"-rse-"&amp;$F173,Equations!$G:$I,3,0)))</f>
        <v/>
      </c>
      <c r="AX173" s="10" t="str">
        <f>IF($AB173="","",IF(OR($V173&lt;2.7,$V173&gt;90),"Age OOR",VLOOKUP(AX$14&amp;"-int-"&amp;$G173,Equations!$G:$I,3,0)+VLOOKUP(AX$14&amp;"-sexo-"&amp;$G173,Equations!$G:$I,3,0)*$U173+VLOOKUP(AX$14&amp;"-edad-"&amp;$G173,Equations!$G:$I,3,0)*$V173+VLOOKUP(AX$14&amp;"-est-"&amp;$G173,Equations!$G:$I,3,0)*(1/$W173)+VLOOKUP(AX$14&amp;"-imc-"&amp;$G173,Equations!$G:$I,3,0)*(1/$Q173)))</f>
        <v/>
      </c>
      <c r="AY173" s="10" t="str">
        <f>IF($AB173="","",IF(OR($V173&lt;2.7,$V173&gt;90),"Age OOR",AX173-1.6449*VLOOKUP(AX$14&amp;"-rse-"&amp;$G173,Equations!$G:$I,3,0)))</f>
        <v/>
      </c>
      <c r="AZ173" s="10" t="str">
        <f>IF($AB173="","",IF(OR($V173&lt;2.7,$V173&gt;90),"Age OOR",AX173+1.6449*VLOOKUP(AX$14&amp;"-rse-"&amp;$G173,Equations!$G:$I,3,0)))</f>
        <v/>
      </c>
      <c r="BA173" s="10" t="str">
        <f t="shared" si="65"/>
        <v/>
      </c>
      <c r="BB173" s="10" t="str">
        <f>IF($AB173="","",IF(OR($V173&lt;2.7,$V173&gt;90),"Age OOR",($AB173-AX173)/VLOOKUP(AX$14&amp;"-rse-"&amp;$G173,Equations!$G:$I,3,0)))</f>
        <v/>
      </c>
      <c r="BC173" s="10" t="str">
        <f>IF($AC173="","",IF(OR($V173&lt;2.7,$V173&gt;90),"Age OOR",VLOOKUP(BC$14&amp;"-int-"&amp;$H173,Equations!$G:$I,3,0)+VLOOKUP(BC$14&amp;"-sexo-"&amp;$H173,Equations!$G:$I,3,0)*$U173+VLOOKUP(BC$14&amp;"-edad-"&amp;$H173,Equations!$G:$I,3,0)*$V173+VLOOKUP(BC$14&amp;"-est-"&amp;$H173,Equations!$G:$I,3,0)*(1/$W173)+VLOOKUP(BC$14&amp;"-imc-"&amp;$H173,Equations!$G:$I,3,0)*(1/$Q173)))</f>
        <v/>
      </c>
      <c r="BD173" s="10" t="str">
        <f>IF($AC173="","",IF(OR($V173&lt;2.7,$V173&gt;90),"Age OOR",BC173-1.6449*VLOOKUP(BC$14&amp;"-rse-"&amp;$H173,Equations!$G:$I,3,0)))</f>
        <v/>
      </c>
      <c r="BE173" s="10" t="str">
        <f>IF($AC173="","",IF(OR($V173&lt;2.7,$V173&gt;90),"Age OOR",BC173+1.6449*VLOOKUP(BC$14&amp;"-rse-"&amp;$H173,Equations!$G:$I,3,0)))</f>
        <v/>
      </c>
      <c r="BF173" s="10" t="str">
        <f t="shared" si="66"/>
        <v/>
      </c>
      <c r="BG173" s="10" t="str">
        <f>IF($AC173="","",IF(OR($V173&lt;2.7,$V173&gt;90),"Age OOR",($AC173-BC173)/VLOOKUP(BC$14&amp;"-rse-"&amp;$H173,Equations!$G:$I,3,0)))</f>
        <v/>
      </c>
      <c r="BH173" s="10" t="str">
        <f>IF($AD173="","",IF(OR($V173&lt;2.7,$V173&gt;90),"Age OOR",VLOOKUP(BH$14&amp;"-int-"&amp;$I173,Equations!$G:$I,3,0)+VLOOKUP(BH$14&amp;"-sexo-"&amp;$I173,Equations!$G:$I,3,0)*$U173+VLOOKUP(BH$14&amp;"-edad-"&amp;$I173,Equations!$G:$I,3,0)*$V173+VLOOKUP(BH$14&amp;"-est-"&amp;$I173,Equations!$G:$I,3,0)*(1/$W173)+VLOOKUP(BH$14&amp;"-imc-"&amp;$I173,Equations!$G:$I,3,0)*(1/$Q173)))</f>
        <v/>
      </c>
      <c r="BI173" s="10" t="str">
        <f>IF($AD173="","",IF(OR($V173&lt;2.7,$V173&gt;90),"Age OOR",BH173-1.6449*VLOOKUP(BH$14&amp;"-rse-"&amp;$I173,Equations!$G:$I,3,0)))</f>
        <v/>
      </c>
      <c r="BJ173" s="10" t="str">
        <f>IF($AD173="","",IF(OR($V173&lt;2.7,$V173&gt;90),"Age OOR",BH173+1.6449*VLOOKUP(BH$14&amp;"-rse-"&amp;$I173,Equations!$G:$I,3,0)))</f>
        <v/>
      </c>
      <c r="BK173" s="10" t="str">
        <f t="shared" si="67"/>
        <v/>
      </c>
      <c r="BL173" s="10" t="str">
        <f>IF($AD173="","",IF(OR($V173&lt;2.7,$V173&gt;90),"Age OOR",($AD173-BH173)/VLOOKUP(BH$14&amp;"-rse-"&amp;$I173,Equations!$G:$I,3,0)))</f>
        <v/>
      </c>
      <c r="BM173" s="10" t="str">
        <f>IF($AE173="","",IF(OR($V173&lt;2.7,$V173&gt;90),"Age OOR",VLOOKUP(BM$14&amp;"-int-"&amp;$J173,Equations!$G:$I,3,0)+VLOOKUP(BM$14&amp;"-sexo-"&amp;$J173,Equations!$G:$I,3,0)*$U173+VLOOKUP(BM$14&amp;"-edad-"&amp;$J173,Equations!$G:$I,3,0)*$V173+VLOOKUP(BM$14&amp;"-est-"&amp;$J173,Equations!$G:$I,3,0)*(1/$W173)+VLOOKUP(BM$14&amp;"-imc-"&amp;$J173,Equations!$G:$I,3,0)*(1/$Q173)))</f>
        <v/>
      </c>
      <c r="BN173" s="10" t="str">
        <f>IF($AE173="","",IF(OR($V173&lt;2.7,$V173&gt;90),"Age OOR",BM173-1.6449*VLOOKUP(BM$14&amp;"-rse-"&amp;$J173,Equations!$G:$I,3,0)))</f>
        <v/>
      </c>
      <c r="BO173" s="10" t="str">
        <f>IF($AE173="","",IF(OR($V173&lt;2.7,$V173&gt;90),"Age OOR",BM173+1.6449*VLOOKUP(BM$14&amp;"-rse-"&amp;$J173,Equations!$G:$I,3,0)))</f>
        <v/>
      </c>
      <c r="BP173" s="10" t="str">
        <f t="shared" si="68"/>
        <v/>
      </c>
      <c r="BQ173" s="10" t="str">
        <f>IF($AE173="","",IF(OR($V173&lt;2.7,$V173&gt;90),"Age OOR",($AE173-BM173)/VLOOKUP(BM$14&amp;"-rse-"&amp;$J173,Equations!$G:$I,3,0)))</f>
        <v/>
      </c>
      <c r="BR173" s="10" t="str">
        <f>IF($AF173="","",IF(OR($V173&lt;2.7,$V173&gt;90),"Age OOR",VLOOKUP(BR$14&amp;"-int-"&amp;$K173,Equations!$G:$I,3,0)+VLOOKUP(BR$14&amp;"-sexo-"&amp;$K173,Equations!$G:$I,3,0)*$U173+VLOOKUP(BR$14&amp;"-edad-"&amp;$K173,Equations!$G:$I,3,0)*$V173+VLOOKUP(BR$14&amp;"-est-"&amp;$K173,Equations!$G:$I,3,0)*(1/$W173)+VLOOKUP(BR$14&amp;"-imc-"&amp;$K173,Equations!$G:$I,3,0)*(1/$Q173)))</f>
        <v/>
      </c>
      <c r="BS173" s="10" t="str">
        <f>IF($AF173="","",IF(OR($V173&lt;2.7,$V173&gt;90),"Age OOR",BR173-1.6449*VLOOKUP(BR$14&amp;"-rse-"&amp;$K173,Equations!$G:$I,3,0)))</f>
        <v/>
      </c>
      <c r="BT173" s="10" t="str">
        <f>IF($AF173="","",IF(OR($V173&lt;2.7,$V173&gt;90),"Age OOR",BR173+1.6449*VLOOKUP(BR$14&amp;"-rse-"&amp;$K173,Equations!$G:$I,3,0)))</f>
        <v/>
      </c>
      <c r="BU173" s="10" t="str">
        <f t="shared" si="69"/>
        <v/>
      </c>
      <c r="BV173" s="10" t="str">
        <f>IF($AF173="","",IF(OR($V173&lt;2.7,$V173&gt;90),"Age OOR",($AF173-BR173)/VLOOKUP(BR$14&amp;"-rse-"&amp;$K173,Equations!$G:$I,3,0)))</f>
        <v/>
      </c>
      <c r="BW173" s="10" t="str">
        <f>IF($AG173="","",IF(OR($V173&lt;2.7,$V173&gt;90),"Age OOR",VLOOKUP(BW$14&amp;"-int-"&amp;$L173,Equations!$G:$I,3,0)+VLOOKUP(BW$14&amp;"-sexo-"&amp;$L173,Equations!$G:$I,3,0)*$U173+VLOOKUP(BW$14&amp;"-edad-"&amp;$L173,Equations!$G:$I,3,0)*$V173+VLOOKUP(BW$14&amp;"-est-"&amp;$L173,Equations!$G:$I,3,0)*(1/$W173)+VLOOKUP(BW$14&amp;"-imc-"&amp;$L173,Equations!$G:$I,3,0)*(1/$Q173)))</f>
        <v/>
      </c>
      <c r="BX173" s="10" t="str">
        <f>IF($AG173="","",IF(OR($V173&lt;2.7,$V173&gt;90),"Age OOR",BW173-1.6449*VLOOKUP(BW$14&amp;"-rse-"&amp;$L173,Equations!$G:$I,3,0)))</f>
        <v/>
      </c>
      <c r="BY173" s="10" t="str">
        <f>IF($AG173="","",IF(OR($V173&lt;2.7,$V173&gt;90),"Age OOR",BW173+1.6449*VLOOKUP(BW$14&amp;"-rse-"&amp;$L173,Equations!$G:$I,3,0)))</f>
        <v/>
      </c>
      <c r="BZ173" s="10" t="str">
        <f t="shared" si="70"/>
        <v/>
      </c>
      <c r="CA173" s="10" t="str">
        <f>IF($AG173="","",IF(OR($V173&lt;2.7,$V173&gt;90),"Age OOR",($AG173-BW173)/VLOOKUP(BW$14&amp;"-rse-"&amp;$L173,Equations!$G:$I,3,0)))</f>
        <v/>
      </c>
      <c r="CB173" s="10" t="str">
        <f>IF($AH173="","",IF(OR($V173&lt;2.7,$V173&gt;90),"Age OOR",VLOOKUP(CB$14&amp;"-int-"&amp;$M173,Equations!$G:$I,3,0)+VLOOKUP(CB$14&amp;"-sexo-"&amp;$M173,Equations!$G:$I,3,0)*$U173+VLOOKUP(CB$14&amp;"-edad-"&amp;$M173,Equations!$G:$I,3,0)*$V173+VLOOKUP(CB$14&amp;"-est-"&amp;$M173,Equations!$G:$I,3,0)*(1/$W173)+VLOOKUP(CB$14&amp;"-imc-"&amp;$M173,Equations!$G:$I,3,0)*(1/$Q173)))</f>
        <v/>
      </c>
      <c r="CC173" s="10" t="str">
        <f>IF($AH173="","",IF(OR($V173&lt;2.7,$V173&gt;90),"Age OOR",CB173-1.6449*VLOOKUP(CB$14&amp;"-rse-"&amp;$M173,Equations!$G:$I,3,0)))</f>
        <v/>
      </c>
      <c r="CD173" s="10" t="str">
        <f>IF($AH173="","",IF(OR($V173&lt;2.7,$V173&gt;90),"Age OOR",CB173+1.6449*VLOOKUP(CB$14&amp;"-rse-"&amp;$M173,Equations!$G:$I,3,0)))</f>
        <v/>
      </c>
      <c r="CE173" s="10" t="str">
        <f t="shared" si="71"/>
        <v/>
      </c>
      <c r="CF173" s="10" t="str">
        <f>IF($AH173="","",IF(OR($V173&lt;2.7,$V173&gt;90),"Age OOR",($AH173-CB173)/VLOOKUP(CB$14&amp;"-rse-"&amp;$M173,Equations!$G:$I,3,0)))</f>
        <v/>
      </c>
      <c r="CG173" s="10" t="str">
        <f>IF($AI173="","",IF(OR($V173&lt;2.7,$V173&gt;90),"Age OOR",VLOOKUP(CG$14&amp;"-int-"&amp;$N173,Equations!$G:$I,3,0)+VLOOKUP(CG$14&amp;"-sexo-"&amp;$N173,Equations!$G:$I,3,0)*$U173+VLOOKUP(CG$14&amp;"-edad-"&amp;$N173,Equations!$G:$I,3,0)*$V173+VLOOKUP(CG$14&amp;"-est-"&amp;$N173,Equations!$G:$I,3,0)*(1/$W173)+VLOOKUP(CG$14&amp;"-imc-"&amp;$N173,Equations!$G:$I,3,0)*(1/$Q173)))</f>
        <v/>
      </c>
      <c r="CH173" s="10" t="str">
        <f>IF($AI173="","",IF(OR($V173&lt;2.7,$V173&gt;90),"Age OOR",CG173-1.6449*VLOOKUP(CG$14&amp;"-rse-"&amp;$N173,Equations!$G:$I,3,0)))</f>
        <v/>
      </c>
      <c r="CI173" s="10" t="str">
        <f>IF($AI173="","",IF(OR($V173&lt;2.7,$V173&gt;90),"Age OOR",CG173+1.6449*VLOOKUP(CG$14&amp;"-rse-"&amp;$N173,Equations!$G:$I,3,0)))</f>
        <v/>
      </c>
      <c r="CJ173" s="10" t="str">
        <f t="shared" si="72"/>
        <v/>
      </c>
      <c r="CK173" s="10" t="str">
        <f>IF($AI173="","",IF(OR($V173&lt;2.7,$V173&gt;90),"Age OOR",($AI173-CG173)/VLOOKUP(CG$14&amp;"-rse-"&amp;$N173,Equations!$G:$I,3,0)))</f>
        <v/>
      </c>
      <c r="CL173" s="10" t="str">
        <f>IF($AJ173="","",IF(OR($V173&lt;2.7,$V173&gt;90),"Age OOR",VLOOKUP(CL$14&amp;"-int-"&amp;$O173,Equations!$G:$I,3,0)+VLOOKUP(CL$14&amp;"-sexo-"&amp;$O173,Equations!$G:$I,3,0)*$U173+VLOOKUP(CL$14&amp;"-edad-"&amp;$O173,Equations!$G:$I,3,0)*$V173+VLOOKUP(CL$14&amp;"-est-"&amp;$O173,Equations!$G:$I,3,0)*(1/$W173)+VLOOKUP(CL$14&amp;"-imc-"&amp;$O173,Equations!$G:$I,3,0)*(1/$Q173)))</f>
        <v/>
      </c>
      <c r="CM173" s="10" t="str">
        <f>IF($AJ173="","",IF(OR($V173&lt;2.7,$V173&gt;90),"Age OOR",CL173-1.6449*VLOOKUP(CL$14&amp;"-rse-"&amp;$O173,Equations!$G:$I,3,0)))</f>
        <v/>
      </c>
      <c r="CN173" s="10" t="str">
        <f>IF($AJ173="","",IF(OR($V173&lt;2.7,$V173&gt;90),"Age OOR",CL173+1.6449*VLOOKUP(CL$14&amp;"-rse-"&amp;$O173,Equations!$G:$I,3,0)))</f>
        <v/>
      </c>
      <c r="CO173" s="10" t="str">
        <f t="shared" si="73"/>
        <v/>
      </c>
      <c r="CP173" s="10" t="str">
        <f>IF($AJ173="","",IF(OR($V173&lt;2.7,$V173&gt;90),"Age OOR",($AJ173-CL173)/VLOOKUP(CL$14&amp;"-rse-"&amp;$O173,Equations!$G:$I,3,0)))</f>
        <v/>
      </c>
      <c r="CQ173" s="10" t="str">
        <f>IF($AK173="","",IF(OR($V173&lt;2.7,$V173&gt;90),"Age OOR",EXP(VLOOKUP(CQ$14&amp;"-int-"&amp;$P173,Equations!$G:$I,3,0)+VLOOKUP(CQ$14&amp;"-sexo-"&amp;$P173,Equations!$G:$I,3,0)*$U173+VLOOKUP(CQ$14&amp;"-edad-"&amp;$P173,Equations!$G:$I,3,0)*$V173+VLOOKUP(CQ$14&amp;"-est-"&amp;$P173,Equations!$G:$I,3,0)*(1/$W173)+VLOOKUP(CQ$14&amp;"-imc-"&amp;$P173,Equations!$G:$I,3,0)*(1/$Q173))))</f>
        <v/>
      </c>
      <c r="CR173" s="10" t="str">
        <f>IF($AK173="","",IF(OR($V173&lt;2.7,$V173&gt;90),"Age OOR",EXP(LN(CQ173)-1.6449*VLOOKUP(CQ$14&amp;"-rse-"&amp;$P173,Equations!$G:$I,3,0))))</f>
        <v/>
      </c>
      <c r="CS173" s="10" t="str">
        <f>IF($AK173="","",IF(OR($V173&lt;2.7,$V173&gt;90),"Age OOR",EXP(LN(CQ173)+1.6449*VLOOKUP(CQ$14&amp;"-rse-"&amp;$P173,Equations!$G:$I,3,0))))</f>
        <v/>
      </c>
      <c r="CT173" s="10" t="str">
        <f t="shared" si="74"/>
        <v/>
      </c>
      <c r="CU173" s="10" t="str">
        <f>IF($AK173="","",IF(OR($V173&lt;2.7,$V173&gt;90),"Age OOR",(LN($AK173)-LN(CQ173))/VLOOKUP(CQ$14&amp;"-rse-"&amp;$P173,Equations!$G:$I,3,0)))</f>
        <v/>
      </c>
      <c r="CV173" s="47"/>
      <c r="DE173" s="54"/>
    </row>
    <row r="174" spans="5:109" x14ac:dyDescent="0.2">
      <c r="E174" s="23" t="str">
        <f t="shared" si="50"/>
        <v>Age out of range</v>
      </c>
      <c r="F174" s="23" t="str">
        <f t="shared" si="51"/>
        <v>Age out of range</v>
      </c>
      <c r="G174" s="23" t="str">
        <f t="shared" si="52"/>
        <v>Age out of range</v>
      </c>
      <c r="H174" s="23" t="str">
        <f t="shared" si="53"/>
        <v>Age out of range</v>
      </c>
      <c r="I174" s="23" t="str">
        <f t="shared" si="54"/>
        <v>Age out of range</v>
      </c>
      <c r="J174" s="23" t="str">
        <f t="shared" si="55"/>
        <v>Age out of range</v>
      </c>
      <c r="K174" s="23" t="str">
        <f t="shared" si="56"/>
        <v>Age out of range</v>
      </c>
      <c r="L174" s="23" t="str">
        <f t="shared" si="57"/>
        <v>Age out of range</v>
      </c>
      <c r="M174" s="23" t="str">
        <f t="shared" si="58"/>
        <v>Age out of range</v>
      </c>
      <c r="N174" s="23" t="str">
        <f t="shared" si="59"/>
        <v>Age out of range</v>
      </c>
      <c r="O174" s="23" t="str">
        <f t="shared" si="60"/>
        <v>Age out of range</v>
      </c>
      <c r="P174" s="23" t="str">
        <f t="shared" si="61"/>
        <v>Age out of range</v>
      </c>
      <c r="Q174" s="23" t="e">
        <f t="shared" si="62"/>
        <v>#DIV/0!</v>
      </c>
      <c r="R174" s="17"/>
      <c r="S174" s="23">
        <v>158</v>
      </c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7"/>
      <c r="AM174" s="47"/>
      <c r="AN174" s="10" t="str">
        <f>IF($Z174="","",IF(OR($V174&lt;2.7,$V174&gt;90),"Age OOR",VLOOKUP(AN$14&amp;"-int-"&amp;$E174,Equations!$G:$I,3,0)+VLOOKUP(AN$14&amp;"-sexo-"&amp;$E174,Equations!$G:$I,3,0)*$U174+VLOOKUP(AN$14&amp;"-edad-"&amp;$E174,Equations!$G:$I,3,0)*$V174+VLOOKUP(AN$14&amp;"-est-"&amp;$E174,Equations!$G:$I,3,0)*(1/$W174)+VLOOKUP(AN$14&amp;"-imc-"&amp;$E174,Equations!$G:$I,3,0)*(1/$Q174)))</f>
        <v/>
      </c>
      <c r="AO174" s="10" t="str">
        <f>IF($Z174="","",IF(OR($V174&lt;2.7,$V174&gt;90),"Age OOR",AN174-1.6449*VLOOKUP(AN$14&amp;"-rse-"&amp;$E174,Equations!$G:$I,3,0)))</f>
        <v/>
      </c>
      <c r="AP174" s="10" t="str">
        <f>IF($Z174="","",IF(OR($V174&lt;2.7,$V174&gt;90),"Age OOR",AN174+1.6449*VLOOKUP(AN$14&amp;"-rse-"&amp;$E174,Equations!$G:$I,3,0)))</f>
        <v/>
      </c>
      <c r="AQ174" s="10" t="str">
        <f t="shared" si="63"/>
        <v/>
      </c>
      <c r="AR174" s="10" t="str">
        <f>IF($Z174="","",IF(OR($V174&lt;2.7,$V174&gt;90),"Age OOR",($Z174-AN174)/VLOOKUP(AN$14&amp;"-rse-"&amp;$E174,Equations!$G:$I,3,0)))</f>
        <v/>
      </c>
      <c r="AS174" s="10" t="str">
        <f>IF($AA174="","",IF(OR($V174&lt;2.7,$V174&gt;90),"Age OOR",VLOOKUP(AS$14&amp;"-int-"&amp;$F174,Equations!$G:$I,3,0)+VLOOKUP(AS$14&amp;"-sexo-"&amp;$F174,Equations!$G:$I,3,0)*$U174+VLOOKUP(AS$14&amp;"-edad-"&amp;$F174,Equations!$G:$I,3,0)*$V174+VLOOKUP(AS$14&amp;"-est-"&amp;$F174,Equations!$G:$I,3,0)*(1/$W174)+VLOOKUP(AS$14&amp;"-imc-"&amp;$F174,Equations!$G:$I,3,0)*(1/$Q174)))</f>
        <v/>
      </c>
      <c r="AT174" s="10" t="str">
        <f>IF($AA174="","",IF(OR($V174&lt;2.7,$V174&gt;90),"Age OOR",AS174-1.6449*VLOOKUP(AS$14&amp;"-rse-"&amp;$F174,Equations!$G:$I,3,0)))</f>
        <v/>
      </c>
      <c r="AU174" s="10" t="str">
        <f>IF($AA174="","",IF(OR($V174&lt;2.7,$V174&gt;90),"Age OOR",AS174+1.6449*VLOOKUP(AS$14&amp;"-rse-"&amp;$F174,Equations!$G:$I,3,0)))</f>
        <v/>
      </c>
      <c r="AV174" s="10" t="str">
        <f t="shared" si="64"/>
        <v/>
      </c>
      <c r="AW174" s="10" t="str">
        <f>IF($AA174="","",IF(OR($V174&lt;2.7,$V174&gt;90),"Age OOR",($AA174-AS174)/VLOOKUP(AS$14&amp;"-rse-"&amp;$F174,Equations!$G:$I,3,0)))</f>
        <v/>
      </c>
      <c r="AX174" s="10" t="str">
        <f>IF($AB174="","",IF(OR($V174&lt;2.7,$V174&gt;90),"Age OOR",VLOOKUP(AX$14&amp;"-int-"&amp;$G174,Equations!$G:$I,3,0)+VLOOKUP(AX$14&amp;"-sexo-"&amp;$G174,Equations!$G:$I,3,0)*$U174+VLOOKUP(AX$14&amp;"-edad-"&amp;$G174,Equations!$G:$I,3,0)*$V174+VLOOKUP(AX$14&amp;"-est-"&amp;$G174,Equations!$G:$I,3,0)*(1/$W174)+VLOOKUP(AX$14&amp;"-imc-"&amp;$G174,Equations!$G:$I,3,0)*(1/$Q174)))</f>
        <v/>
      </c>
      <c r="AY174" s="10" t="str">
        <f>IF($AB174="","",IF(OR($V174&lt;2.7,$V174&gt;90),"Age OOR",AX174-1.6449*VLOOKUP(AX$14&amp;"-rse-"&amp;$G174,Equations!$G:$I,3,0)))</f>
        <v/>
      </c>
      <c r="AZ174" s="10" t="str">
        <f>IF($AB174="","",IF(OR($V174&lt;2.7,$V174&gt;90),"Age OOR",AX174+1.6449*VLOOKUP(AX$14&amp;"-rse-"&amp;$G174,Equations!$G:$I,3,0)))</f>
        <v/>
      </c>
      <c r="BA174" s="10" t="str">
        <f t="shared" si="65"/>
        <v/>
      </c>
      <c r="BB174" s="10" t="str">
        <f>IF($AB174="","",IF(OR($V174&lt;2.7,$V174&gt;90),"Age OOR",($AB174-AX174)/VLOOKUP(AX$14&amp;"-rse-"&amp;$G174,Equations!$G:$I,3,0)))</f>
        <v/>
      </c>
      <c r="BC174" s="10" t="str">
        <f>IF($AC174="","",IF(OR($V174&lt;2.7,$V174&gt;90),"Age OOR",VLOOKUP(BC$14&amp;"-int-"&amp;$H174,Equations!$G:$I,3,0)+VLOOKUP(BC$14&amp;"-sexo-"&amp;$H174,Equations!$G:$I,3,0)*$U174+VLOOKUP(BC$14&amp;"-edad-"&amp;$H174,Equations!$G:$I,3,0)*$V174+VLOOKUP(BC$14&amp;"-est-"&amp;$H174,Equations!$G:$I,3,0)*(1/$W174)+VLOOKUP(BC$14&amp;"-imc-"&amp;$H174,Equations!$G:$I,3,0)*(1/$Q174)))</f>
        <v/>
      </c>
      <c r="BD174" s="10" t="str">
        <f>IF($AC174="","",IF(OR($V174&lt;2.7,$V174&gt;90),"Age OOR",BC174-1.6449*VLOOKUP(BC$14&amp;"-rse-"&amp;$H174,Equations!$G:$I,3,0)))</f>
        <v/>
      </c>
      <c r="BE174" s="10" t="str">
        <f>IF($AC174="","",IF(OR($V174&lt;2.7,$V174&gt;90),"Age OOR",BC174+1.6449*VLOOKUP(BC$14&amp;"-rse-"&amp;$H174,Equations!$G:$I,3,0)))</f>
        <v/>
      </c>
      <c r="BF174" s="10" t="str">
        <f t="shared" si="66"/>
        <v/>
      </c>
      <c r="BG174" s="10" t="str">
        <f>IF($AC174="","",IF(OR($V174&lt;2.7,$V174&gt;90),"Age OOR",($AC174-BC174)/VLOOKUP(BC$14&amp;"-rse-"&amp;$H174,Equations!$G:$I,3,0)))</f>
        <v/>
      </c>
      <c r="BH174" s="10" t="str">
        <f>IF($AD174="","",IF(OR($V174&lt;2.7,$V174&gt;90),"Age OOR",VLOOKUP(BH$14&amp;"-int-"&amp;$I174,Equations!$G:$I,3,0)+VLOOKUP(BH$14&amp;"-sexo-"&amp;$I174,Equations!$G:$I,3,0)*$U174+VLOOKUP(BH$14&amp;"-edad-"&amp;$I174,Equations!$G:$I,3,0)*$V174+VLOOKUP(BH$14&amp;"-est-"&amp;$I174,Equations!$G:$I,3,0)*(1/$W174)+VLOOKUP(BH$14&amp;"-imc-"&amp;$I174,Equations!$G:$I,3,0)*(1/$Q174)))</f>
        <v/>
      </c>
      <c r="BI174" s="10" t="str">
        <f>IF($AD174="","",IF(OR($V174&lt;2.7,$V174&gt;90),"Age OOR",BH174-1.6449*VLOOKUP(BH$14&amp;"-rse-"&amp;$I174,Equations!$G:$I,3,0)))</f>
        <v/>
      </c>
      <c r="BJ174" s="10" t="str">
        <f>IF($AD174="","",IF(OR($V174&lt;2.7,$V174&gt;90),"Age OOR",BH174+1.6449*VLOOKUP(BH$14&amp;"-rse-"&amp;$I174,Equations!$G:$I,3,0)))</f>
        <v/>
      </c>
      <c r="BK174" s="10" t="str">
        <f t="shared" si="67"/>
        <v/>
      </c>
      <c r="BL174" s="10" t="str">
        <f>IF($AD174="","",IF(OR($V174&lt;2.7,$V174&gt;90),"Age OOR",($AD174-BH174)/VLOOKUP(BH$14&amp;"-rse-"&amp;$I174,Equations!$G:$I,3,0)))</f>
        <v/>
      </c>
      <c r="BM174" s="10" t="str">
        <f>IF($AE174="","",IF(OR($V174&lt;2.7,$V174&gt;90),"Age OOR",VLOOKUP(BM$14&amp;"-int-"&amp;$J174,Equations!$G:$I,3,0)+VLOOKUP(BM$14&amp;"-sexo-"&amp;$J174,Equations!$G:$I,3,0)*$U174+VLOOKUP(BM$14&amp;"-edad-"&amp;$J174,Equations!$G:$I,3,0)*$V174+VLOOKUP(BM$14&amp;"-est-"&amp;$J174,Equations!$G:$I,3,0)*(1/$W174)+VLOOKUP(BM$14&amp;"-imc-"&amp;$J174,Equations!$G:$I,3,0)*(1/$Q174)))</f>
        <v/>
      </c>
      <c r="BN174" s="10" t="str">
        <f>IF($AE174="","",IF(OR($V174&lt;2.7,$V174&gt;90),"Age OOR",BM174-1.6449*VLOOKUP(BM$14&amp;"-rse-"&amp;$J174,Equations!$G:$I,3,0)))</f>
        <v/>
      </c>
      <c r="BO174" s="10" t="str">
        <f>IF($AE174="","",IF(OR($V174&lt;2.7,$V174&gt;90),"Age OOR",BM174+1.6449*VLOOKUP(BM$14&amp;"-rse-"&amp;$J174,Equations!$G:$I,3,0)))</f>
        <v/>
      </c>
      <c r="BP174" s="10" t="str">
        <f t="shared" si="68"/>
        <v/>
      </c>
      <c r="BQ174" s="10" t="str">
        <f>IF($AE174="","",IF(OR($V174&lt;2.7,$V174&gt;90),"Age OOR",($AE174-BM174)/VLOOKUP(BM$14&amp;"-rse-"&amp;$J174,Equations!$G:$I,3,0)))</f>
        <v/>
      </c>
      <c r="BR174" s="10" t="str">
        <f>IF($AF174="","",IF(OR($V174&lt;2.7,$V174&gt;90),"Age OOR",VLOOKUP(BR$14&amp;"-int-"&amp;$K174,Equations!$G:$I,3,0)+VLOOKUP(BR$14&amp;"-sexo-"&amp;$K174,Equations!$G:$I,3,0)*$U174+VLOOKUP(BR$14&amp;"-edad-"&amp;$K174,Equations!$G:$I,3,0)*$V174+VLOOKUP(BR$14&amp;"-est-"&amp;$K174,Equations!$G:$I,3,0)*(1/$W174)+VLOOKUP(BR$14&amp;"-imc-"&amp;$K174,Equations!$G:$I,3,0)*(1/$Q174)))</f>
        <v/>
      </c>
      <c r="BS174" s="10" t="str">
        <f>IF($AF174="","",IF(OR($V174&lt;2.7,$V174&gt;90),"Age OOR",BR174-1.6449*VLOOKUP(BR$14&amp;"-rse-"&amp;$K174,Equations!$G:$I,3,0)))</f>
        <v/>
      </c>
      <c r="BT174" s="10" t="str">
        <f>IF($AF174="","",IF(OR($V174&lt;2.7,$V174&gt;90),"Age OOR",BR174+1.6449*VLOOKUP(BR$14&amp;"-rse-"&amp;$K174,Equations!$G:$I,3,0)))</f>
        <v/>
      </c>
      <c r="BU174" s="10" t="str">
        <f t="shared" si="69"/>
        <v/>
      </c>
      <c r="BV174" s="10" t="str">
        <f>IF($AF174="","",IF(OR($V174&lt;2.7,$V174&gt;90),"Age OOR",($AF174-BR174)/VLOOKUP(BR$14&amp;"-rse-"&amp;$K174,Equations!$G:$I,3,0)))</f>
        <v/>
      </c>
      <c r="BW174" s="10" t="str">
        <f>IF($AG174="","",IF(OR($V174&lt;2.7,$V174&gt;90),"Age OOR",VLOOKUP(BW$14&amp;"-int-"&amp;$L174,Equations!$G:$I,3,0)+VLOOKUP(BW$14&amp;"-sexo-"&amp;$L174,Equations!$G:$I,3,0)*$U174+VLOOKUP(BW$14&amp;"-edad-"&amp;$L174,Equations!$G:$I,3,0)*$V174+VLOOKUP(BW$14&amp;"-est-"&amp;$L174,Equations!$G:$I,3,0)*(1/$W174)+VLOOKUP(BW$14&amp;"-imc-"&amp;$L174,Equations!$G:$I,3,0)*(1/$Q174)))</f>
        <v/>
      </c>
      <c r="BX174" s="10" t="str">
        <f>IF($AG174="","",IF(OR($V174&lt;2.7,$V174&gt;90),"Age OOR",BW174-1.6449*VLOOKUP(BW$14&amp;"-rse-"&amp;$L174,Equations!$G:$I,3,0)))</f>
        <v/>
      </c>
      <c r="BY174" s="10" t="str">
        <f>IF($AG174="","",IF(OR($V174&lt;2.7,$V174&gt;90),"Age OOR",BW174+1.6449*VLOOKUP(BW$14&amp;"-rse-"&amp;$L174,Equations!$G:$I,3,0)))</f>
        <v/>
      </c>
      <c r="BZ174" s="10" t="str">
        <f t="shared" si="70"/>
        <v/>
      </c>
      <c r="CA174" s="10" t="str">
        <f>IF($AG174="","",IF(OR($V174&lt;2.7,$V174&gt;90),"Age OOR",($AG174-BW174)/VLOOKUP(BW$14&amp;"-rse-"&amp;$L174,Equations!$G:$I,3,0)))</f>
        <v/>
      </c>
      <c r="CB174" s="10" t="str">
        <f>IF($AH174="","",IF(OR($V174&lt;2.7,$V174&gt;90),"Age OOR",VLOOKUP(CB$14&amp;"-int-"&amp;$M174,Equations!$G:$I,3,0)+VLOOKUP(CB$14&amp;"-sexo-"&amp;$M174,Equations!$G:$I,3,0)*$U174+VLOOKUP(CB$14&amp;"-edad-"&amp;$M174,Equations!$G:$I,3,0)*$V174+VLOOKUP(CB$14&amp;"-est-"&amp;$M174,Equations!$G:$I,3,0)*(1/$W174)+VLOOKUP(CB$14&amp;"-imc-"&amp;$M174,Equations!$G:$I,3,0)*(1/$Q174)))</f>
        <v/>
      </c>
      <c r="CC174" s="10" t="str">
        <f>IF($AH174="","",IF(OR($V174&lt;2.7,$V174&gt;90),"Age OOR",CB174-1.6449*VLOOKUP(CB$14&amp;"-rse-"&amp;$M174,Equations!$G:$I,3,0)))</f>
        <v/>
      </c>
      <c r="CD174" s="10" t="str">
        <f>IF($AH174="","",IF(OR($V174&lt;2.7,$V174&gt;90),"Age OOR",CB174+1.6449*VLOOKUP(CB$14&amp;"-rse-"&amp;$M174,Equations!$G:$I,3,0)))</f>
        <v/>
      </c>
      <c r="CE174" s="10" t="str">
        <f t="shared" si="71"/>
        <v/>
      </c>
      <c r="CF174" s="10" t="str">
        <f>IF($AH174="","",IF(OR($V174&lt;2.7,$V174&gt;90),"Age OOR",($AH174-CB174)/VLOOKUP(CB$14&amp;"-rse-"&amp;$M174,Equations!$G:$I,3,0)))</f>
        <v/>
      </c>
      <c r="CG174" s="10" t="str">
        <f>IF($AI174="","",IF(OR($V174&lt;2.7,$V174&gt;90),"Age OOR",VLOOKUP(CG$14&amp;"-int-"&amp;$N174,Equations!$G:$I,3,0)+VLOOKUP(CG$14&amp;"-sexo-"&amp;$N174,Equations!$G:$I,3,0)*$U174+VLOOKUP(CG$14&amp;"-edad-"&amp;$N174,Equations!$G:$I,3,0)*$V174+VLOOKUP(CG$14&amp;"-est-"&amp;$N174,Equations!$G:$I,3,0)*(1/$W174)+VLOOKUP(CG$14&amp;"-imc-"&amp;$N174,Equations!$G:$I,3,0)*(1/$Q174)))</f>
        <v/>
      </c>
      <c r="CH174" s="10" t="str">
        <f>IF($AI174="","",IF(OR($V174&lt;2.7,$V174&gt;90),"Age OOR",CG174-1.6449*VLOOKUP(CG$14&amp;"-rse-"&amp;$N174,Equations!$G:$I,3,0)))</f>
        <v/>
      </c>
      <c r="CI174" s="10" t="str">
        <f>IF($AI174="","",IF(OR($V174&lt;2.7,$V174&gt;90),"Age OOR",CG174+1.6449*VLOOKUP(CG$14&amp;"-rse-"&amp;$N174,Equations!$G:$I,3,0)))</f>
        <v/>
      </c>
      <c r="CJ174" s="10" t="str">
        <f t="shared" si="72"/>
        <v/>
      </c>
      <c r="CK174" s="10" t="str">
        <f>IF($AI174="","",IF(OR($V174&lt;2.7,$V174&gt;90),"Age OOR",($AI174-CG174)/VLOOKUP(CG$14&amp;"-rse-"&amp;$N174,Equations!$G:$I,3,0)))</f>
        <v/>
      </c>
      <c r="CL174" s="10" t="str">
        <f>IF($AJ174="","",IF(OR($V174&lt;2.7,$V174&gt;90),"Age OOR",VLOOKUP(CL$14&amp;"-int-"&amp;$O174,Equations!$G:$I,3,0)+VLOOKUP(CL$14&amp;"-sexo-"&amp;$O174,Equations!$G:$I,3,0)*$U174+VLOOKUP(CL$14&amp;"-edad-"&amp;$O174,Equations!$G:$I,3,0)*$V174+VLOOKUP(CL$14&amp;"-est-"&amp;$O174,Equations!$G:$I,3,0)*(1/$W174)+VLOOKUP(CL$14&amp;"-imc-"&amp;$O174,Equations!$G:$I,3,0)*(1/$Q174)))</f>
        <v/>
      </c>
      <c r="CM174" s="10" t="str">
        <f>IF($AJ174="","",IF(OR($V174&lt;2.7,$V174&gt;90),"Age OOR",CL174-1.6449*VLOOKUP(CL$14&amp;"-rse-"&amp;$O174,Equations!$G:$I,3,0)))</f>
        <v/>
      </c>
      <c r="CN174" s="10" t="str">
        <f>IF($AJ174="","",IF(OR($V174&lt;2.7,$V174&gt;90),"Age OOR",CL174+1.6449*VLOOKUP(CL$14&amp;"-rse-"&amp;$O174,Equations!$G:$I,3,0)))</f>
        <v/>
      </c>
      <c r="CO174" s="10" t="str">
        <f t="shared" si="73"/>
        <v/>
      </c>
      <c r="CP174" s="10" t="str">
        <f>IF($AJ174="","",IF(OR($V174&lt;2.7,$V174&gt;90),"Age OOR",($AJ174-CL174)/VLOOKUP(CL$14&amp;"-rse-"&amp;$O174,Equations!$G:$I,3,0)))</f>
        <v/>
      </c>
      <c r="CQ174" s="10" t="str">
        <f>IF($AK174="","",IF(OR($V174&lt;2.7,$V174&gt;90),"Age OOR",EXP(VLOOKUP(CQ$14&amp;"-int-"&amp;$P174,Equations!$G:$I,3,0)+VLOOKUP(CQ$14&amp;"-sexo-"&amp;$P174,Equations!$G:$I,3,0)*$U174+VLOOKUP(CQ$14&amp;"-edad-"&amp;$P174,Equations!$G:$I,3,0)*$V174+VLOOKUP(CQ$14&amp;"-est-"&amp;$P174,Equations!$G:$I,3,0)*(1/$W174)+VLOOKUP(CQ$14&amp;"-imc-"&amp;$P174,Equations!$G:$I,3,0)*(1/$Q174))))</f>
        <v/>
      </c>
      <c r="CR174" s="10" t="str">
        <f>IF($AK174="","",IF(OR($V174&lt;2.7,$V174&gt;90),"Age OOR",EXP(LN(CQ174)-1.6449*VLOOKUP(CQ$14&amp;"-rse-"&amp;$P174,Equations!$G:$I,3,0))))</f>
        <v/>
      </c>
      <c r="CS174" s="10" t="str">
        <f>IF($AK174="","",IF(OR($V174&lt;2.7,$V174&gt;90),"Age OOR",EXP(LN(CQ174)+1.6449*VLOOKUP(CQ$14&amp;"-rse-"&amp;$P174,Equations!$G:$I,3,0))))</f>
        <v/>
      </c>
      <c r="CT174" s="10" t="str">
        <f t="shared" si="74"/>
        <v/>
      </c>
      <c r="CU174" s="10" t="str">
        <f>IF($AK174="","",IF(OR($V174&lt;2.7,$V174&gt;90),"Age OOR",(LN($AK174)-LN(CQ174))/VLOOKUP(CQ$14&amp;"-rse-"&amp;$P174,Equations!$G:$I,3,0)))</f>
        <v/>
      </c>
      <c r="CV174" s="47"/>
    </row>
    <row r="175" spans="5:109" x14ac:dyDescent="0.2">
      <c r="E175" s="23" t="str">
        <f t="shared" si="50"/>
        <v>Age out of range</v>
      </c>
      <c r="F175" s="23" t="str">
        <f t="shared" si="51"/>
        <v>Age out of range</v>
      </c>
      <c r="G175" s="23" t="str">
        <f t="shared" si="52"/>
        <v>Age out of range</v>
      </c>
      <c r="H175" s="23" t="str">
        <f t="shared" si="53"/>
        <v>Age out of range</v>
      </c>
      <c r="I175" s="23" t="str">
        <f t="shared" si="54"/>
        <v>Age out of range</v>
      </c>
      <c r="J175" s="23" t="str">
        <f t="shared" si="55"/>
        <v>Age out of range</v>
      </c>
      <c r="K175" s="23" t="str">
        <f t="shared" si="56"/>
        <v>Age out of range</v>
      </c>
      <c r="L175" s="23" t="str">
        <f t="shared" si="57"/>
        <v>Age out of range</v>
      </c>
      <c r="M175" s="23" t="str">
        <f t="shared" si="58"/>
        <v>Age out of range</v>
      </c>
      <c r="N175" s="23" t="str">
        <f t="shared" si="59"/>
        <v>Age out of range</v>
      </c>
      <c r="O175" s="23" t="str">
        <f t="shared" si="60"/>
        <v>Age out of range</v>
      </c>
      <c r="P175" s="23" t="str">
        <f t="shared" si="61"/>
        <v>Age out of range</v>
      </c>
      <c r="Q175" s="23" t="e">
        <f t="shared" si="62"/>
        <v>#DIV/0!</v>
      </c>
      <c r="R175" s="17"/>
      <c r="S175" s="23">
        <v>159</v>
      </c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7"/>
      <c r="AM175" s="47"/>
      <c r="AN175" s="10" t="str">
        <f>IF($Z175="","",IF(OR($V175&lt;2.7,$V175&gt;90),"Age OOR",VLOOKUP(AN$14&amp;"-int-"&amp;$E175,Equations!$G:$I,3,0)+VLOOKUP(AN$14&amp;"-sexo-"&amp;$E175,Equations!$G:$I,3,0)*$U175+VLOOKUP(AN$14&amp;"-edad-"&amp;$E175,Equations!$G:$I,3,0)*$V175+VLOOKUP(AN$14&amp;"-est-"&amp;$E175,Equations!$G:$I,3,0)*(1/$W175)+VLOOKUP(AN$14&amp;"-imc-"&amp;$E175,Equations!$G:$I,3,0)*(1/$Q175)))</f>
        <v/>
      </c>
      <c r="AO175" s="10" t="str">
        <f>IF($Z175="","",IF(OR($V175&lt;2.7,$V175&gt;90),"Age OOR",AN175-1.6449*VLOOKUP(AN$14&amp;"-rse-"&amp;$E175,Equations!$G:$I,3,0)))</f>
        <v/>
      </c>
      <c r="AP175" s="10" t="str">
        <f>IF($Z175="","",IF(OR($V175&lt;2.7,$V175&gt;90),"Age OOR",AN175+1.6449*VLOOKUP(AN$14&amp;"-rse-"&amp;$E175,Equations!$G:$I,3,0)))</f>
        <v/>
      </c>
      <c r="AQ175" s="10" t="str">
        <f t="shared" si="63"/>
        <v/>
      </c>
      <c r="AR175" s="10" t="str">
        <f>IF($Z175="","",IF(OR($V175&lt;2.7,$V175&gt;90),"Age OOR",($Z175-AN175)/VLOOKUP(AN$14&amp;"-rse-"&amp;$E175,Equations!$G:$I,3,0)))</f>
        <v/>
      </c>
      <c r="AS175" s="10" t="str">
        <f>IF($AA175="","",IF(OR($V175&lt;2.7,$V175&gt;90),"Age OOR",VLOOKUP(AS$14&amp;"-int-"&amp;$F175,Equations!$G:$I,3,0)+VLOOKUP(AS$14&amp;"-sexo-"&amp;$F175,Equations!$G:$I,3,0)*$U175+VLOOKUP(AS$14&amp;"-edad-"&amp;$F175,Equations!$G:$I,3,0)*$V175+VLOOKUP(AS$14&amp;"-est-"&amp;$F175,Equations!$G:$I,3,0)*(1/$W175)+VLOOKUP(AS$14&amp;"-imc-"&amp;$F175,Equations!$G:$I,3,0)*(1/$Q175)))</f>
        <v/>
      </c>
      <c r="AT175" s="10" t="str">
        <f>IF($AA175="","",IF(OR($V175&lt;2.7,$V175&gt;90),"Age OOR",AS175-1.6449*VLOOKUP(AS$14&amp;"-rse-"&amp;$F175,Equations!$G:$I,3,0)))</f>
        <v/>
      </c>
      <c r="AU175" s="10" t="str">
        <f>IF($AA175="","",IF(OR($V175&lt;2.7,$V175&gt;90),"Age OOR",AS175+1.6449*VLOOKUP(AS$14&amp;"-rse-"&amp;$F175,Equations!$G:$I,3,0)))</f>
        <v/>
      </c>
      <c r="AV175" s="10" t="str">
        <f t="shared" si="64"/>
        <v/>
      </c>
      <c r="AW175" s="10" t="str">
        <f>IF($AA175="","",IF(OR($V175&lt;2.7,$V175&gt;90),"Age OOR",($AA175-AS175)/VLOOKUP(AS$14&amp;"-rse-"&amp;$F175,Equations!$G:$I,3,0)))</f>
        <v/>
      </c>
      <c r="AX175" s="10" t="str">
        <f>IF($AB175="","",IF(OR($V175&lt;2.7,$V175&gt;90),"Age OOR",VLOOKUP(AX$14&amp;"-int-"&amp;$G175,Equations!$G:$I,3,0)+VLOOKUP(AX$14&amp;"-sexo-"&amp;$G175,Equations!$G:$I,3,0)*$U175+VLOOKUP(AX$14&amp;"-edad-"&amp;$G175,Equations!$G:$I,3,0)*$V175+VLOOKUP(AX$14&amp;"-est-"&amp;$G175,Equations!$G:$I,3,0)*(1/$W175)+VLOOKUP(AX$14&amp;"-imc-"&amp;$G175,Equations!$G:$I,3,0)*(1/$Q175)))</f>
        <v/>
      </c>
      <c r="AY175" s="10" t="str">
        <f>IF($AB175="","",IF(OR($V175&lt;2.7,$V175&gt;90),"Age OOR",AX175-1.6449*VLOOKUP(AX$14&amp;"-rse-"&amp;$G175,Equations!$G:$I,3,0)))</f>
        <v/>
      </c>
      <c r="AZ175" s="10" t="str">
        <f>IF($AB175="","",IF(OR($V175&lt;2.7,$V175&gt;90),"Age OOR",AX175+1.6449*VLOOKUP(AX$14&amp;"-rse-"&amp;$G175,Equations!$G:$I,3,0)))</f>
        <v/>
      </c>
      <c r="BA175" s="10" t="str">
        <f t="shared" si="65"/>
        <v/>
      </c>
      <c r="BB175" s="10" t="str">
        <f>IF($AB175="","",IF(OR($V175&lt;2.7,$V175&gt;90),"Age OOR",($AB175-AX175)/VLOOKUP(AX$14&amp;"-rse-"&amp;$G175,Equations!$G:$I,3,0)))</f>
        <v/>
      </c>
      <c r="BC175" s="10" t="str">
        <f>IF($AC175="","",IF(OR($V175&lt;2.7,$V175&gt;90),"Age OOR",VLOOKUP(BC$14&amp;"-int-"&amp;$H175,Equations!$G:$I,3,0)+VLOOKUP(BC$14&amp;"-sexo-"&amp;$H175,Equations!$G:$I,3,0)*$U175+VLOOKUP(BC$14&amp;"-edad-"&amp;$H175,Equations!$G:$I,3,0)*$V175+VLOOKUP(BC$14&amp;"-est-"&amp;$H175,Equations!$G:$I,3,0)*(1/$W175)+VLOOKUP(BC$14&amp;"-imc-"&amp;$H175,Equations!$G:$I,3,0)*(1/$Q175)))</f>
        <v/>
      </c>
      <c r="BD175" s="10" t="str">
        <f>IF($AC175="","",IF(OR($V175&lt;2.7,$V175&gt;90),"Age OOR",BC175-1.6449*VLOOKUP(BC$14&amp;"-rse-"&amp;$H175,Equations!$G:$I,3,0)))</f>
        <v/>
      </c>
      <c r="BE175" s="10" t="str">
        <f>IF($AC175="","",IF(OR($V175&lt;2.7,$V175&gt;90),"Age OOR",BC175+1.6449*VLOOKUP(BC$14&amp;"-rse-"&amp;$H175,Equations!$G:$I,3,0)))</f>
        <v/>
      </c>
      <c r="BF175" s="10" t="str">
        <f t="shared" si="66"/>
        <v/>
      </c>
      <c r="BG175" s="10" t="str">
        <f>IF($AC175="","",IF(OR($V175&lt;2.7,$V175&gt;90),"Age OOR",($AC175-BC175)/VLOOKUP(BC$14&amp;"-rse-"&amp;$H175,Equations!$G:$I,3,0)))</f>
        <v/>
      </c>
      <c r="BH175" s="10" t="str">
        <f>IF($AD175="","",IF(OR($V175&lt;2.7,$V175&gt;90),"Age OOR",VLOOKUP(BH$14&amp;"-int-"&amp;$I175,Equations!$G:$I,3,0)+VLOOKUP(BH$14&amp;"-sexo-"&amp;$I175,Equations!$G:$I,3,0)*$U175+VLOOKUP(BH$14&amp;"-edad-"&amp;$I175,Equations!$G:$I,3,0)*$V175+VLOOKUP(BH$14&amp;"-est-"&amp;$I175,Equations!$G:$I,3,0)*(1/$W175)+VLOOKUP(BH$14&amp;"-imc-"&amp;$I175,Equations!$G:$I,3,0)*(1/$Q175)))</f>
        <v/>
      </c>
      <c r="BI175" s="10" t="str">
        <f>IF($AD175="","",IF(OR($V175&lt;2.7,$V175&gt;90),"Age OOR",BH175-1.6449*VLOOKUP(BH$14&amp;"-rse-"&amp;$I175,Equations!$G:$I,3,0)))</f>
        <v/>
      </c>
      <c r="BJ175" s="10" t="str">
        <f>IF($AD175="","",IF(OR($V175&lt;2.7,$V175&gt;90),"Age OOR",BH175+1.6449*VLOOKUP(BH$14&amp;"-rse-"&amp;$I175,Equations!$G:$I,3,0)))</f>
        <v/>
      </c>
      <c r="BK175" s="10" t="str">
        <f t="shared" si="67"/>
        <v/>
      </c>
      <c r="BL175" s="10" t="str">
        <f>IF($AD175="","",IF(OR($V175&lt;2.7,$V175&gt;90),"Age OOR",($AD175-BH175)/VLOOKUP(BH$14&amp;"-rse-"&amp;$I175,Equations!$G:$I,3,0)))</f>
        <v/>
      </c>
      <c r="BM175" s="10" t="str">
        <f>IF($AE175="","",IF(OR($V175&lt;2.7,$V175&gt;90),"Age OOR",VLOOKUP(BM$14&amp;"-int-"&amp;$J175,Equations!$G:$I,3,0)+VLOOKUP(BM$14&amp;"-sexo-"&amp;$J175,Equations!$G:$I,3,0)*$U175+VLOOKUP(BM$14&amp;"-edad-"&amp;$J175,Equations!$G:$I,3,0)*$V175+VLOOKUP(BM$14&amp;"-est-"&amp;$J175,Equations!$G:$I,3,0)*(1/$W175)+VLOOKUP(BM$14&amp;"-imc-"&amp;$J175,Equations!$G:$I,3,0)*(1/$Q175)))</f>
        <v/>
      </c>
      <c r="BN175" s="10" t="str">
        <f>IF($AE175="","",IF(OR($V175&lt;2.7,$V175&gt;90),"Age OOR",BM175-1.6449*VLOOKUP(BM$14&amp;"-rse-"&amp;$J175,Equations!$G:$I,3,0)))</f>
        <v/>
      </c>
      <c r="BO175" s="10" t="str">
        <f>IF($AE175="","",IF(OR($V175&lt;2.7,$V175&gt;90),"Age OOR",BM175+1.6449*VLOOKUP(BM$14&amp;"-rse-"&amp;$J175,Equations!$G:$I,3,0)))</f>
        <v/>
      </c>
      <c r="BP175" s="10" t="str">
        <f t="shared" si="68"/>
        <v/>
      </c>
      <c r="BQ175" s="10" t="str">
        <f>IF($AE175="","",IF(OR($V175&lt;2.7,$V175&gt;90),"Age OOR",($AE175-BM175)/VLOOKUP(BM$14&amp;"-rse-"&amp;$J175,Equations!$G:$I,3,0)))</f>
        <v/>
      </c>
      <c r="BR175" s="10" t="str">
        <f>IF($AF175="","",IF(OR($V175&lt;2.7,$V175&gt;90),"Age OOR",VLOOKUP(BR$14&amp;"-int-"&amp;$K175,Equations!$G:$I,3,0)+VLOOKUP(BR$14&amp;"-sexo-"&amp;$K175,Equations!$G:$I,3,0)*$U175+VLOOKUP(BR$14&amp;"-edad-"&amp;$K175,Equations!$G:$I,3,0)*$V175+VLOOKUP(BR$14&amp;"-est-"&amp;$K175,Equations!$G:$I,3,0)*(1/$W175)+VLOOKUP(BR$14&amp;"-imc-"&amp;$K175,Equations!$G:$I,3,0)*(1/$Q175)))</f>
        <v/>
      </c>
      <c r="BS175" s="10" t="str">
        <f>IF($AF175="","",IF(OR($V175&lt;2.7,$V175&gt;90),"Age OOR",BR175-1.6449*VLOOKUP(BR$14&amp;"-rse-"&amp;$K175,Equations!$G:$I,3,0)))</f>
        <v/>
      </c>
      <c r="BT175" s="10" t="str">
        <f>IF($AF175="","",IF(OR($V175&lt;2.7,$V175&gt;90),"Age OOR",BR175+1.6449*VLOOKUP(BR$14&amp;"-rse-"&amp;$K175,Equations!$G:$I,3,0)))</f>
        <v/>
      </c>
      <c r="BU175" s="10" t="str">
        <f t="shared" si="69"/>
        <v/>
      </c>
      <c r="BV175" s="10" t="str">
        <f>IF($AF175="","",IF(OR($V175&lt;2.7,$V175&gt;90),"Age OOR",($AF175-BR175)/VLOOKUP(BR$14&amp;"-rse-"&amp;$K175,Equations!$G:$I,3,0)))</f>
        <v/>
      </c>
      <c r="BW175" s="10" t="str">
        <f>IF($AG175="","",IF(OR($V175&lt;2.7,$V175&gt;90),"Age OOR",VLOOKUP(BW$14&amp;"-int-"&amp;$L175,Equations!$G:$I,3,0)+VLOOKUP(BW$14&amp;"-sexo-"&amp;$L175,Equations!$G:$I,3,0)*$U175+VLOOKUP(BW$14&amp;"-edad-"&amp;$L175,Equations!$G:$I,3,0)*$V175+VLOOKUP(BW$14&amp;"-est-"&amp;$L175,Equations!$G:$I,3,0)*(1/$W175)+VLOOKUP(BW$14&amp;"-imc-"&amp;$L175,Equations!$G:$I,3,0)*(1/$Q175)))</f>
        <v/>
      </c>
      <c r="BX175" s="10" t="str">
        <f>IF($AG175="","",IF(OR($V175&lt;2.7,$V175&gt;90),"Age OOR",BW175-1.6449*VLOOKUP(BW$14&amp;"-rse-"&amp;$L175,Equations!$G:$I,3,0)))</f>
        <v/>
      </c>
      <c r="BY175" s="10" t="str">
        <f>IF($AG175="","",IF(OR($V175&lt;2.7,$V175&gt;90),"Age OOR",BW175+1.6449*VLOOKUP(BW$14&amp;"-rse-"&amp;$L175,Equations!$G:$I,3,0)))</f>
        <v/>
      </c>
      <c r="BZ175" s="10" t="str">
        <f t="shared" si="70"/>
        <v/>
      </c>
      <c r="CA175" s="10" t="str">
        <f>IF($AG175="","",IF(OR($V175&lt;2.7,$V175&gt;90),"Age OOR",($AG175-BW175)/VLOOKUP(BW$14&amp;"-rse-"&amp;$L175,Equations!$G:$I,3,0)))</f>
        <v/>
      </c>
      <c r="CB175" s="10" t="str">
        <f>IF($AH175="","",IF(OR($V175&lt;2.7,$V175&gt;90),"Age OOR",VLOOKUP(CB$14&amp;"-int-"&amp;$M175,Equations!$G:$I,3,0)+VLOOKUP(CB$14&amp;"-sexo-"&amp;$M175,Equations!$G:$I,3,0)*$U175+VLOOKUP(CB$14&amp;"-edad-"&amp;$M175,Equations!$G:$I,3,0)*$V175+VLOOKUP(CB$14&amp;"-est-"&amp;$M175,Equations!$G:$I,3,0)*(1/$W175)+VLOOKUP(CB$14&amp;"-imc-"&amp;$M175,Equations!$G:$I,3,0)*(1/$Q175)))</f>
        <v/>
      </c>
      <c r="CC175" s="10" t="str">
        <f>IF($AH175="","",IF(OR($V175&lt;2.7,$V175&gt;90),"Age OOR",CB175-1.6449*VLOOKUP(CB$14&amp;"-rse-"&amp;$M175,Equations!$G:$I,3,0)))</f>
        <v/>
      </c>
      <c r="CD175" s="10" t="str">
        <f>IF($AH175="","",IF(OR($V175&lt;2.7,$V175&gt;90),"Age OOR",CB175+1.6449*VLOOKUP(CB$14&amp;"-rse-"&amp;$M175,Equations!$G:$I,3,0)))</f>
        <v/>
      </c>
      <c r="CE175" s="10" t="str">
        <f t="shared" si="71"/>
        <v/>
      </c>
      <c r="CF175" s="10" t="str">
        <f>IF($AH175="","",IF(OR($V175&lt;2.7,$V175&gt;90),"Age OOR",($AH175-CB175)/VLOOKUP(CB$14&amp;"-rse-"&amp;$M175,Equations!$G:$I,3,0)))</f>
        <v/>
      </c>
      <c r="CG175" s="10" t="str">
        <f>IF($AI175="","",IF(OR($V175&lt;2.7,$V175&gt;90),"Age OOR",VLOOKUP(CG$14&amp;"-int-"&amp;$N175,Equations!$G:$I,3,0)+VLOOKUP(CG$14&amp;"-sexo-"&amp;$N175,Equations!$G:$I,3,0)*$U175+VLOOKUP(CG$14&amp;"-edad-"&amp;$N175,Equations!$G:$I,3,0)*$V175+VLOOKUP(CG$14&amp;"-est-"&amp;$N175,Equations!$G:$I,3,0)*(1/$W175)+VLOOKUP(CG$14&amp;"-imc-"&amp;$N175,Equations!$G:$I,3,0)*(1/$Q175)))</f>
        <v/>
      </c>
      <c r="CH175" s="10" t="str">
        <f>IF($AI175="","",IF(OR($V175&lt;2.7,$V175&gt;90),"Age OOR",CG175-1.6449*VLOOKUP(CG$14&amp;"-rse-"&amp;$N175,Equations!$G:$I,3,0)))</f>
        <v/>
      </c>
      <c r="CI175" s="10" t="str">
        <f>IF($AI175="","",IF(OR($V175&lt;2.7,$V175&gt;90),"Age OOR",CG175+1.6449*VLOOKUP(CG$14&amp;"-rse-"&amp;$N175,Equations!$G:$I,3,0)))</f>
        <v/>
      </c>
      <c r="CJ175" s="10" t="str">
        <f t="shared" si="72"/>
        <v/>
      </c>
      <c r="CK175" s="10" t="str">
        <f>IF($AI175="","",IF(OR($V175&lt;2.7,$V175&gt;90),"Age OOR",($AI175-CG175)/VLOOKUP(CG$14&amp;"-rse-"&amp;$N175,Equations!$G:$I,3,0)))</f>
        <v/>
      </c>
      <c r="CL175" s="10" t="str">
        <f>IF($AJ175="","",IF(OR($V175&lt;2.7,$V175&gt;90),"Age OOR",VLOOKUP(CL$14&amp;"-int-"&amp;$O175,Equations!$G:$I,3,0)+VLOOKUP(CL$14&amp;"-sexo-"&amp;$O175,Equations!$G:$I,3,0)*$U175+VLOOKUP(CL$14&amp;"-edad-"&amp;$O175,Equations!$G:$I,3,0)*$V175+VLOOKUP(CL$14&amp;"-est-"&amp;$O175,Equations!$G:$I,3,0)*(1/$W175)+VLOOKUP(CL$14&amp;"-imc-"&amp;$O175,Equations!$G:$I,3,0)*(1/$Q175)))</f>
        <v/>
      </c>
      <c r="CM175" s="10" t="str">
        <f>IF($AJ175="","",IF(OR($V175&lt;2.7,$V175&gt;90),"Age OOR",CL175-1.6449*VLOOKUP(CL$14&amp;"-rse-"&amp;$O175,Equations!$G:$I,3,0)))</f>
        <v/>
      </c>
      <c r="CN175" s="10" t="str">
        <f>IF($AJ175="","",IF(OR($V175&lt;2.7,$V175&gt;90),"Age OOR",CL175+1.6449*VLOOKUP(CL$14&amp;"-rse-"&amp;$O175,Equations!$G:$I,3,0)))</f>
        <v/>
      </c>
      <c r="CO175" s="10" t="str">
        <f t="shared" si="73"/>
        <v/>
      </c>
      <c r="CP175" s="10" t="str">
        <f>IF($AJ175="","",IF(OR($V175&lt;2.7,$V175&gt;90),"Age OOR",($AJ175-CL175)/VLOOKUP(CL$14&amp;"-rse-"&amp;$O175,Equations!$G:$I,3,0)))</f>
        <v/>
      </c>
      <c r="CQ175" s="10" t="str">
        <f>IF($AK175="","",IF(OR($V175&lt;2.7,$V175&gt;90),"Age OOR",EXP(VLOOKUP(CQ$14&amp;"-int-"&amp;$P175,Equations!$G:$I,3,0)+VLOOKUP(CQ$14&amp;"-sexo-"&amp;$P175,Equations!$G:$I,3,0)*$U175+VLOOKUP(CQ$14&amp;"-edad-"&amp;$P175,Equations!$G:$I,3,0)*$V175+VLOOKUP(CQ$14&amp;"-est-"&amp;$P175,Equations!$G:$I,3,0)*(1/$W175)+VLOOKUP(CQ$14&amp;"-imc-"&amp;$P175,Equations!$G:$I,3,0)*(1/$Q175))))</f>
        <v/>
      </c>
      <c r="CR175" s="10" t="str">
        <f>IF($AK175="","",IF(OR($V175&lt;2.7,$V175&gt;90),"Age OOR",EXP(LN(CQ175)-1.6449*VLOOKUP(CQ$14&amp;"-rse-"&amp;$P175,Equations!$G:$I,3,0))))</f>
        <v/>
      </c>
      <c r="CS175" s="10" t="str">
        <f>IF($AK175="","",IF(OR($V175&lt;2.7,$V175&gt;90),"Age OOR",EXP(LN(CQ175)+1.6449*VLOOKUP(CQ$14&amp;"-rse-"&amp;$P175,Equations!$G:$I,3,0))))</f>
        <v/>
      </c>
      <c r="CT175" s="10" t="str">
        <f t="shared" si="74"/>
        <v/>
      </c>
      <c r="CU175" s="10" t="str">
        <f>IF($AK175="","",IF(OR($V175&lt;2.7,$V175&gt;90),"Age OOR",(LN($AK175)-LN(CQ175))/VLOOKUP(CQ$14&amp;"-rse-"&amp;$P175,Equations!$G:$I,3,0)))</f>
        <v/>
      </c>
      <c r="CV175" s="47"/>
    </row>
    <row r="176" spans="5:109" x14ac:dyDescent="0.2">
      <c r="E176" s="23" t="str">
        <f t="shared" si="50"/>
        <v>Age out of range</v>
      </c>
      <c r="F176" s="23" t="str">
        <f t="shared" si="51"/>
        <v>Age out of range</v>
      </c>
      <c r="G176" s="23" t="str">
        <f t="shared" si="52"/>
        <v>Age out of range</v>
      </c>
      <c r="H176" s="23" t="str">
        <f t="shared" si="53"/>
        <v>Age out of range</v>
      </c>
      <c r="I176" s="23" t="str">
        <f t="shared" si="54"/>
        <v>Age out of range</v>
      </c>
      <c r="J176" s="23" t="str">
        <f t="shared" si="55"/>
        <v>Age out of range</v>
      </c>
      <c r="K176" s="23" t="str">
        <f t="shared" si="56"/>
        <v>Age out of range</v>
      </c>
      <c r="L176" s="23" t="str">
        <f t="shared" si="57"/>
        <v>Age out of range</v>
      </c>
      <c r="M176" s="23" t="str">
        <f t="shared" si="58"/>
        <v>Age out of range</v>
      </c>
      <c r="N176" s="23" t="str">
        <f t="shared" si="59"/>
        <v>Age out of range</v>
      </c>
      <c r="O176" s="23" t="str">
        <f t="shared" si="60"/>
        <v>Age out of range</v>
      </c>
      <c r="P176" s="23" t="str">
        <f t="shared" si="61"/>
        <v>Age out of range</v>
      </c>
      <c r="Q176" s="23" t="e">
        <f t="shared" si="62"/>
        <v>#DIV/0!</v>
      </c>
      <c r="R176" s="17"/>
      <c r="S176" s="23">
        <v>160</v>
      </c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7"/>
      <c r="AM176" s="47"/>
      <c r="AN176" s="10" t="str">
        <f>IF($Z176="","",IF(OR($V176&lt;2.7,$V176&gt;90),"Age OOR",VLOOKUP(AN$14&amp;"-int-"&amp;$E176,Equations!$G:$I,3,0)+VLOOKUP(AN$14&amp;"-sexo-"&amp;$E176,Equations!$G:$I,3,0)*$U176+VLOOKUP(AN$14&amp;"-edad-"&amp;$E176,Equations!$G:$I,3,0)*$V176+VLOOKUP(AN$14&amp;"-est-"&amp;$E176,Equations!$G:$I,3,0)*(1/$W176)+VLOOKUP(AN$14&amp;"-imc-"&amp;$E176,Equations!$G:$I,3,0)*(1/$Q176)))</f>
        <v/>
      </c>
      <c r="AO176" s="10" t="str">
        <f>IF($Z176="","",IF(OR($V176&lt;2.7,$V176&gt;90),"Age OOR",AN176-1.6449*VLOOKUP(AN$14&amp;"-rse-"&amp;$E176,Equations!$G:$I,3,0)))</f>
        <v/>
      </c>
      <c r="AP176" s="10" t="str">
        <f>IF($Z176="","",IF(OR($V176&lt;2.7,$V176&gt;90),"Age OOR",AN176+1.6449*VLOOKUP(AN$14&amp;"-rse-"&amp;$E176,Equations!$G:$I,3,0)))</f>
        <v/>
      </c>
      <c r="AQ176" s="10" t="str">
        <f t="shared" si="63"/>
        <v/>
      </c>
      <c r="AR176" s="10" t="str">
        <f>IF($Z176="","",IF(OR($V176&lt;2.7,$V176&gt;90),"Age OOR",($Z176-AN176)/VLOOKUP(AN$14&amp;"-rse-"&amp;$E176,Equations!$G:$I,3,0)))</f>
        <v/>
      </c>
      <c r="AS176" s="10" t="str">
        <f>IF($AA176="","",IF(OR($V176&lt;2.7,$V176&gt;90),"Age OOR",VLOOKUP(AS$14&amp;"-int-"&amp;$F176,Equations!$G:$I,3,0)+VLOOKUP(AS$14&amp;"-sexo-"&amp;$F176,Equations!$G:$I,3,0)*$U176+VLOOKUP(AS$14&amp;"-edad-"&amp;$F176,Equations!$G:$I,3,0)*$V176+VLOOKUP(AS$14&amp;"-est-"&amp;$F176,Equations!$G:$I,3,0)*(1/$W176)+VLOOKUP(AS$14&amp;"-imc-"&amp;$F176,Equations!$G:$I,3,0)*(1/$Q176)))</f>
        <v/>
      </c>
      <c r="AT176" s="10" t="str">
        <f>IF($AA176="","",IF(OR($V176&lt;2.7,$V176&gt;90),"Age OOR",AS176-1.6449*VLOOKUP(AS$14&amp;"-rse-"&amp;$F176,Equations!$G:$I,3,0)))</f>
        <v/>
      </c>
      <c r="AU176" s="10" t="str">
        <f>IF($AA176="","",IF(OR($V176&lt;2.7,$V176&gt;90),"Age OOR",AS176+1.6449*VLOOKUP(AS$14&amp;"-rse-"&amp;$F176,Equations!$G:$I,3,0)))</f>
        <v/>
      </c>
      <c r="AV176" s="10" t="str">
        <f t="shared" si="64"/>
        <v/>
      </c>
      <c r="AW176" s="10" t="str">
        <f>IF($AA176="","",IF(OR($V176&lt;2.7,$V176&gt;90),"Age OOR",($AA176-AS176)/VLOOKUP(AS$14&amp;"-rse-"&amp;$F176,Equations!$G:$I,3,0)))</f>
        <v/>
      </c>
      <c r="AX176" s="10" t="str">
        <f>IF($AB176="","",IF(OR($V176&lt;2.7,$V176&gt;90),"Age OOR",VLOOKUP(AX$14&amp;"-int-"&amp;$G176,Equations!$G:$I,3,0)+VLOOKUP(AX$14&amp;"-sexo-"&amp;$G176,Equations!$G:$I,3,0)*$U176+VLOOKUP(AX$14&amp;"-edad-"&amp;$G176,Equations!$G:$I,3,0)*$V176+VLOOKUP(AX$14&amp;"-est-"&amp;$G176,Equations!$G:$I,3,0)*(1/$W176)+VLOOKUP(AX$14&amp;"-imc-"&amp;$G176,Equations!$G:$I,3,0)*(1/$Q176)))</f>
        <v/>
      </c>
      <c r="AY176" s="10" t="str">
        <f>IF($AB176="","",IF(OR($V176&lt;2.7,$V176&gt;90),"Age OOR",AX176-1.6449*VLOOKUP(AX$14&amp;"-rse-"&amp;$G176,Equations!$G:$I,3,0)))</f>
        <v/>
      </c>
      <c r="AZ176" s="10" t="str">
        <f>IF($AB176="","",IF(OR($V176&lt;2.7,$V176&gt;90),"Age OOR",AX176+1.6449*VLOOKUP(AX$14&amp;"-rse-"&amp;$G176,Equations!$G:$I,3,0)))</f>
        <v/>
      </c>
      <c r="BA176" s="10" t="str">
        <f t="shared" si="65"/>
        <v/>
      </c>
      <c r="BB176" s="10" t="str">
        <f>IF($AB176="","",IF(OR($V176&lt;2.7,$V176&gt;90),"Age OOR",($AB176-AX176)/VLOOKUP(AX$14&amp;"-rse-"&amp;$G176,Equations!$G:$I,3,0)))</f>
        <v/>
      </c>
      <c r="BC176" s="10" t="str">
        <f>IF($AC176="","",IF(OR($V176&lt;2.7,$V176&gt;90),"Age OOR",VLOOKUP(BC$14&amp;"-int-"&amp;$H176,Equations!$G:$I,3,0)+VLOOKUP(BC$14&amp;"-sexo-"&amp;$H176,Equations!$G:$I,3,0)*$U176+VLOOKUP(BC$14&amp;"-edad-"&amp;$H176,Equations!$G:$I,3,0)*$V176+VLOOKUP(BC$14&amp;"-est-"&amp;$H176,Equations!$G:$I,3,0)*(1/$W176)+VLOOKUP(BC$14&amp;"-imc-"&amp;$H176,Equations!$G:$I,3,0)*(1/$Q176)))</f>
        <v/>
      </c>
      <c r="BD176" s="10" t="str">
        <f>IF($AC176="","",IF(OR($V176&lt;2.7,$V176&gt;90),"Age OOR",BC176-1.6449*VLOOKUP(BC$14&amp;"-rse-"&amp;$H176,Equations!$G:$I,3,0)))</f>
        <v/>
      </c>
      <c r="BE176" s="10" t="str">
        <f>IF($AC176="","",IF(OR($V176&lt;2.7,$V176&gt;90),"Age OOR",BC176+1.6449*VLOOKUP(BC$14&amp;"-rse-"&amp;$H176,Equations!$G:$I,3,0)))</f>
        <v/>
      </c>
      <c r="BF176" s="10" t="str">
        <f t="shared" si="66"/>
        <v/>
      </c>
      <c r="BG176" s="10" t="str">
        <f>IF($AC176="","",IF(OR($V176&lt;2.7,$V176&gt;90),"Age OOR",($AC176-BC176)/VLOOKUP(BC$14&amp;"-rse-"&amp;$H176,Equations!$G:$I,3,0)))</f>
        <v/>
      </c>
      <c r="BH176" s="10" t="str">
        <f>IF($AD176="","",IF(OR($V176&lt;2.7,$V176&gt;90),"Age OOR",VLOOKUP(BH$14&amp;"-int-"&amp;$I176,Equations!$G:$I,3,0)+VLOOKUP(BH$14&amp;"-sexo-"&amp;$I176,Equations!$G:$I,3,0)*$U176+VLOOKUP(BH$14&amp;"-edad-"&amp;$I176,Equations!$G:$I,3,0)*$V176+VLOOKUP(BH$14&amp;"-est-"&amp;$I176,Equations!$G:$I,3,0)*(1/$W176)+VLOOKUP(BH$14&amp;"-imc-"&amp;$I176,Equations!$G:$I,3,0)*(1/$Q176)))</f>
        <v/>
      </c>
      <c r="BI176" s="10" t="str">
        <f>IF($AD176="","",IF(OR($V176&lt;2.7,$V176&gt;90),"Age OOR",BH176-1.6449*VLOOKUP(BH$14&amp;"-rse-"&amp;$I176,Equations!$G:$I,3,0)))</f>
        <v/>
      </c>
      <c r="BJ176" s="10" t="str">
        <f>IF($AD176="","",IF(OR($V176&lt;2.7,$V176&gt;90),"Age OOR",BH176+1.6449*VLOOKUP(BH$14&amp;"-rse-"&amp;$I176,Equations!$G:$I,3,0)))</f>
        <v/>
      </c>
      <c r="BK176" s="10" t="str">
        <f t="shared" si="67"/>
        <v/>
      </c>
      <c r="BL176" s="10" t="str">
        <f>IF($AD176="","",IF(OR($V176&lt;2.7,$V176&gt;90),"Age OOR",($AD176-BH176)/VLOOKUP(BH$14&amp;"-rse-"&amp;$I176,Equations!$G:$I,3,0)))</f>
        <v/>
      </c>
      <c r="BM176" s="10" t="str">
        <f>IF($AE176="","",IF(OR($V176&lt;2.7,$V176&gt;90),"Age OOR",VLOOKUP(BM$14&amp;"-int-"&amp;$J176,Equations!$G:$I,3,0)+VLOOKUP(BM$14&amp;"-sexo-"&amp;$J176,Equations!$G:$I,3,0)*$U176+VLOOKUP(BM$14&amp;"-edad-"&amp;$J176,Equations!$G:$I,3,0)*$V176+VLOOKUP(BM$14&amp;"-est-"&amp;$J176,Equations!$G:$I,3,0)*(1/$W176)+VLOOKUP(BM$14&amp;"-imc-"&amp;$J176,Equations!$G:$I,3,0)*(1/$Q176)))</f>
        <v/>
      </c>
      <c r="BN176" s="10" t="str">
        <f>IF($AE176="","",IF(OR($V176&lt;2.7,$V176&gt;90),"Age OOR",BM176-1.6449*VLOOKUP(BM$14&amp;"-rse-"&amp;$J176,Equations!$G:$I,3,0)))</f>
        <v/>
      </c>
      <c r="BO176" s="10" t="str">
        <f>IF($AE176="","",IF(OR($V176&lt;2.7,$V176&gt;90),"Age OOR",BM176+1.6449*VLOOKUP(BM$14&amp;"-rse-"&amp;$J176,Equations!$G:$I,3,0)))</f>
        <v/>
      </c>
      <c r="BP176" s="10" t="str">
        <f t="shared" si="68"/>
        <v/>
      </c>
      <c r="BQ176" s="10" t="str">
        <f>IF($AE176="","",IF(OR($V176&lt;2.7,$V176&gt;90),"Age OOR",($AE176-BM176)/VLOOKUP(BM$14&amp;"-rse-"&amp;$J176,Equations!$G:$I,3,0)))</f>
        <v/>
      </c>
      <c r="BR176" s="10" t="str">
        <f>IF($AF176="","",IF(OR($V176&lt;2.7,$V176&gt;90),"Age OOR",VLOOKUP(BR$14&amp;"-int-"&amp;$K176,Equations!$G:$I,3,0)+VLOOKUP(BR$14&amp;"-sexo-"&amp;$K176,Equations!$G:$I,3,0)*$U176+VLOOKUP(BR$14&amp;"-edad-"&amp;$K176,Equations!$G:$I,3,0)*$V176+VLOOKUP(BR$14&amp;"-est-"&amp;$K176,Equations!$G:$I,3,0)*(1/$W176)+VLOOKUP(BR$14&amp;"-imc-"&amp;$K176,Equations!$G:$I,3,0)*(1/$Q176)))</f>
        <v/>
      </c>
      <c r="BS176" s="10" t="str">
        <f>IF($AF176="","",IF(OR($V176&lt;2.7,$V176&gt;90),"Age OOR",BR176-1.6449*VLOOKUP(BR$14&amp;"-rse-"&amp;$K176,Equations!$G:$I,3,0)))</f>
        <v/>
      </c>
      <c r="BT176" s="10" t="str">
        <f>IF($AF176="","",IF(OR($V176&lt;2.7,$V176&gt;90),"Age OOR",BR176+1.6449*VLOOKUP(BR$14&amp;"-rse-"&amp;$K176,Equations!$G:$I,3,0)))</f>
        <v/>
      </c>
      <c r="BU176" s="10" t="str">
        <f t="shared" si="69"/>
        <v/>
      </c>
      <c r="BV176" s="10" t="str">
        <f>IF($AF176="","",IF(OR($V176&lt;2.7,$V176&gt;90),"Age OOR",($AF176-BR176)/VLOOKUP(BR$14&amp;"-rse-"&amp;$K176,Equations!$G:$I,3,0)))</f>
        <v/>
      </c>
      <c r="BW176" s="10" t="str">
        <f>IF($AG176="","",IF(OR($V176&lt;2.7,$V176&gt;90),"Age OOR",VLOOKUP(BW$14&amp;"-int-"&amp;$L176,Equations!$G:$I,3,0)+VLOOKUP(BW$14&amp;"-sexo-"&amp;$L176,Equations!$G:$I,3,0)*$U176+VLOOKUP(BW$14&amp;"-edad-"&amp;$L176,Equations!$G:$I,3,0)*$V176+VLOOKUP(BW$14&amp;"-est-"&amp;$L176,Equations!$G:$I,3,0)*(1/$W176)+VLOOKUP(BW$14&amp;"-imc-"&amp;$L176,Equations!$G:$I,3,0)*(1/$Q176)))</f>
        <v/>
      </c>
      <c r="BX176" s="10" t="str">
        <f>IF($AG176="","",IF(OR($V176&lt;2.7,$V176&gt;90),"Age OOR",BW176-1.6449*VLOOKUP(BW$14&amp;"-rse-"&amp;$L176,Equations!$G:$I,3,0)))</f>
        <v/>
      </c>
      <c r="BY176" s="10" t="str">
        <f>IF($AG176="","",IF(OR($V176&lt;2.7,$V176&gt;90),"Age OOR",BW176+1.6449*VLOOKUP(BW$14&amp;"-rse-"&amp;$L176,Equations!$G:$I,3,0)))</f>
        <v/>
      </c>
      <c r="BZ176" s="10" t="str">
        <f t="shared" si="70"/>
        <v/>
      </c>
      <c r="CA176" s="10" t="str">
        <f>IF($AG176="","",IF(OR($V176&lt;2.7,$V176&gt;90),"Age OOR",($AG176-BW176)/VLOOKUP(BW$14&amp;"-rse-"&amp;$L176,Equations!$G:$I,3,0)))</f>
        <v/>
      </c>
      <c r="CB176" s="10" t="str">
        <f>IF($AH176="","",IF(OR($V176&lt;2.7,$V176&gt;90),"Age OOR",VLOOKUP(CB$14&amp;"-int-"&amp;$M176,Equations!$G:$I,3,0)+VLOOKUP(CB$14&amp;"-sexo-"&amp;$M176,Equations!$G:$I,3,0)*$U176+VLOOKUP(CB$14&amp;"-edad-"&amp;$M176,Equations!$G:$I,3,0)*$V176+VLOOKUP(CB$14&amp;"-est-"&amp;$M176,Equations!$G:$I,3,0)*(1/$W176)+VLOOKUP(CB$14&amp;"-imc-"&amp;$M176,Equations!$G:$I,3,0)*(1/$Q176)))</f>
        <v/>
      </c>
      <c r="CC176" s="10" t="str">
        <f>IF($AH176="","",IF(OR($V176&lt;2.7,$V176&gt;90),"Age OOR",CB176-1.6449*VLOOKUP(CB$14&amp;"-rse-"&amp;$M176,Equations!$G:$I,3,0)))</f>
        <v/>
      </c>
      <c r="CD176" s="10" t="str">
        <f>IF($AH176="","",IF(OR($V176&lt;2.7,$V176&gt;90),"Age OOR",CB176+1.6449*VLOOKUP(CB$14&amp;"-rse-"&amp;$M176,Equations!$G:$I,3,0)))</f>
        <v/>
      </c>
      <c r="CE176" s="10" t="str">
        <f t="shared" si="71"/>
        <v/>
      </c>
      <c r="CF176" s="10" t="str">
        <f>IF($AH176="","",IF(OR($V176&lt;2.7,$V176&gt;90),"Age OOR",($AH176-CB176)/VLOOKUP(CB$14&amp;"-rse-"&amp;$M176,Equations!$G:$I,3,0)))</f>
        <v/>
      </c>
      <c r="CG176" s="10" t="str">
        <f>IF($AI176="","",IF(OR($V176&lt;2.7,$V176&gt;90),"Age OOR",VLOOKUP(CG$14&amp;"-int-"&amp;$N176,Equations!$G:$I,3,0)+VLOOKUP(CG$14&amp;"-sexo-"&amp;$N176,Equations!$G:$I,3,0)*$U176+VLOOKUP(CG$14&amp;"-edad-"&amp;$N176,Equations!$G:$I,3,0)*$V176+VLOOKUP(CG$14&amp;"-est-"&amp;$N176,Equations!$G:$I,3,0)*(1/$W176)+VLOOKUP(CG$14&amp;"-imc-"&amp;$N176,Equations!$G:$I,3,0)*(1/$Q176)))</f>
        <v/>
      </c>
      <c r="CH176" s="10" t="str">
        <f>IF($AI176="","",IF(OR($V176&lt;2.7,$V176&gt;90),"Age OOR",CG176-1.6449*VLOOKUP(CG$14&amp;"-rse-"&amp;$N176,Equations!$G:$I,3,0)))</f>
        <v/>
      </c>
      <c r="CI176" s="10" t="str">
        <f>IF($AI176="","",IF(OR($V176&lt;2.7,$V176&gt;90),"Age OOR",CG176+1.6449*VLOOKUP(CG$14&amp;"-rse-"&amp;$N176,Equations!$G:$I,3,0)))</f>
        <v/>
      </c>
      <c r="CJ176" s="10" t="str">
        <f t="shared" si="72"/>
        <v/>
      </c>
      <c r="CK176" s="10" t="str">
        <f>IF($AI176="","",IF(OR($V176&lt;2.7,$V176&gt;90),"Age OOR",($AI176-CG176)/VLOOKUP(CG$14&amp;"-rse-"&amp;$N176,Equations!$G:$I,3,0)))</f>
        <v/>
      </c>
      <c r="CL176" s="10" t="str">
        <f>IF($AJ176="","",IF(OR($V176&lt;2.7,$V176&gt;90),"Age OOR",VLOOKUP(CL$14&amp;"-int-"&amp;$O176,Equations!$G:$I,3,0)+VLOOKUP(CL$14&amp;"-sexo-"&amp;$O176,Equations!$G:$I,3,0)*$U176+VLOOKUP(CL$14&amp;"-edad-"&amp;$O176,Equations!$G:$I,3,0)*$V176+VLOOKUP(CL$14&amp;"-est-"&amp;$O176,Equations!$G:$I,3,0)*(1/$W176)+VLOOKUP(CL$14&amp;"-imc-"&amp;$O176,Equations!$G:$I,3,0)*(1/$Q176)))</f>
        <v/>
      </c>
      <c r="CM176" s="10" t="str">
        <f>IF($AJ176="","",IF(OR($V176&lt;2.7,$V176&gt;90),"Age OOR",CL176-1.6449*VLOOKUP(CL$14&amp;"-rse-"&amp;$O176,Equations!$G:$I,3,0)))</f>
        <v/>
      </c>
      <c r="CN176" s="10" t="str">
        <f>IF($AJ176="","",IF(OR($V176&lt;2.7,$V176&gt;90),"Age OOR",CL176+1.6449*VLOOKUP(CL$14&amp;"-rse-"&amp;$O176,Equations!$G:$I,3,0)))</f>
        <v/>
      </c>
      <c r="CO176" s="10" t="str">
        <f t="shared" si="73"/>
        <v/>
      </c>
      <c r="CP176" s="10" t="str">
        <f>IF($AJ176="","",IF(OR($V176&lt;2.7,$V176&gt;90),"Age OOR",($AJ176-CL176)/VLOOKUP(CL$14&amp;"-rse-"&amp;$O176,Equations!$G:$I,3,0)))</f>
        <v/>
      </c>
      <c r="CQ176" s="10" t="str">
        <f>IF($AK176="","",IF(OR($V176&lt;2.7,$V176&gt;90),"Age OOR",EXP(VLOOKUP(CQ$14&amp;"-int-"&amp;$P176,Equations!$G:$I,3,0)+VLOOKUP(CQ$14&amp;"-sexo-"&amp;$P176,Equations!$G:$I,3,0)*$U176+VLOOKUP(CQ$14&amp;"-edad-"&amp;$P176,Equations!$G:$I,3,0)*$V176+VLOOKUP(CQ$14&amp;"-est-"&amp;$P176,Equations!$G:$I,3,0)*(1/$W176)+VLOOKUP(CQ$14&amp;"-imc-"&amp;$P176,Equations!$G:$I,3,0)*(1/$Q176))))</f>
        <v/>
      </c>
      <c r="CR176" s="10" t="str">
        <f>IF($AK176="","",IF(OR($V176&lt;2.7,$V176&gt;90),"Age OOR",EXP(LN(CQ176)-1.6449*VLOOKUP(CQ$14&amp;"-rse-"&amp;$P176,Equations!$G:$I,3,0))))</f>
        <v/>
      </c>
      <c r="CS176" s="10" t="str">
        <f>IF($AK176="","",IF(OR($V176&lt;2.7,$V176&gt;90),"Age OOR",EXP(LN(CQ176)+1.6449*VLOOKUP(CQ$14&amp;"-rse-"&amp;$P176,Equations!$G:$I,3,0))))</f>
        <v/>
      </c>
      <c r="CT176" s="10" t="str">
        <f t="shared" si="74"/>
        <v/>
      </c>
      <c r="CU176" s="10" t="str">
        <f>IF($AK176="","",IF(OR($V176&lt;2.7,$V176&gt;90),"Age OOR",(LN($AK176)-LN(CQ176))/VLOOKUP(CQ$14&amp;"-rse-"&amp;$P176,Equations!$G:$I,3,0)))</f>
        <v/>
      </c>
      <c r="CV176" s="47"/>
    </row>
    <row r="177" spans="5:102" x14ac:dyDescent="0.2">
      <c r="E177" s="23" t="str">
        <f t="shared" si="50"/>
        <v>Age out of range</v>
      </c>
      <c r="F177" s="23" t="str">
        <f t="shared" si="51"/>
        <v>Age out of range</v>
      </c>
      <c r="G177" s="23" t="str">
        <f t="shared" si="52"/>
        <v>Age out of range</v>
      </c>
      <c r="H177" s="23" t="str">
        <f t="shared" si="53"/>
        <v>Age out of range</v>
      </c>
      <c r="I177" s="23" t="str">
        <f t="shared" si="54"/>
        <v>Age out of range</v>
      </c>
      <c r="J177" s="23" t="str">
        <f t="shared" si="55"/>
        <v>Age out of range</v>
      </c>
      <c r="K177" s="23" t="str">
        <f t="shared" si="56"/>
        <v>Age out of range</v>
      </c>
      <c r="L177" s="23" t="str">
        <f t="shared" si="57"/>
        <v>Age out of range</v>
      </c>
      <c r="M177" s="23" t="str">
        <f t="shared" si="58"/>
        <v>Age out of range</v>
      </c>
      <c r="N177" s="23" t="str">
        <f t="shared" si="59"/>
        <v>Age out of range</v>
      </c>
      <c r="O177" s="23" t="str">
        <f t="shared" si="60"/>
        <v>Age out of range</v>
      </c>
      <c r="P177" s="23" t="str">
        <f t="shared" si="61"/>
        <v>Age out of range</v>
      </c>
      <c r="Q177" s="23" t="e">
        <f t="shared" si="62"/>
        <v>#DIV/0!</v>
      </c>
      <c r="R177" s="17"/>
      <c r="S177" s="23">
        <v>161</v>
      </c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7"/>
      <c r="AM177" s="47"/>
      <c r="AN177" s="10" t="str">
        <f>IF($Z177="","",IF(OR($V177&lt;2.7,$V177&gt;90),"Age OOR",VLOOKUP(AN$14&amp;"-int-"&amp;$E177,Equations!$G:$I,3,0)+VLOOKUP(AN$14&amp;"-sexo-"&amp;$E177,Equations!$G:$I,3,0)*$U177+VLOOKUP(AN$14&amp;"-edad-"&amp;$E177,Equations!$G:$I,3,0)*$V177+VLOOKUP(AN$14&amp;"-est-"&amp;$E177,Equations!$G:$I,3,0)*(1/$W177)+VLOOKUP(AN$14&amp;"-imc-"&amp;$E177,Equations!$G:$I,3,0)*(1/$Q177)))</f>
        <v/>
      </c>
      <c r="AO177" s="10" t="str">
        <f>IF($Z177="","",IF(OR($V177&lt;2.7,$V177&gt;90),"Age OOR",AN177-1.6449*VLOOKUP(AN$14&amp;"-rse-"&amp;$E177,Equations!$G:$I,3,0)))</f>
        <v/>
      </c>
      <c r="AP177" s="10" t="str">
        <f>IF($Z177="","",IF(OR($V177&lt;2.7,$V177&gt;90),"Age OOR",AN177+1.6449*VLOOKUP(AN$14&amp;"-rse-"&amp;$E177,Equations!$G:$I,3,0)))</f>
        <v/>
      </c>
      <c r="AQ177" s="10" t="str">
        <f t="shared" si="63"/>
        <v/>
      </c>
      <c r="AR177" s="10" t="str">
        <f>IF($Z177="","",IF(OR($V177&lt;2.7,$V177&gt;90),"Age OOR",($Z177-AN177)/VLOOKUP(AN$14&amp;"-rse-"&amp;$E177,Equations!$G:$I,3,0)))</f>
        <v/>
      </c>
      <c r="AS177" s="10" t="str">
        <f>IF($AA177="","",IF(OR($V177&lt;2.7,$V177&gt;90),"Age OOR",VLOOKUP(AS$14&amp;"-int-"&amp;$F177,Equations!$G:$I,3,0)+VLOOKUP(AS$14&amp;"-sexo-"&amp;$F177,Equations!$G:$I,3,0)*$U177+VLOOKUP(AS$14&amp;"-edad-"&amp;$F177,Equations!$G:$I,3,0)*$V177+VLOOKUP(AS$14&amp;"-est-"&amp;$F177,Equations!$G:$I,3,0)*(1/$W177)+VLOOKUP(AS$14&amp;"-imc-"&amp;$F177,Equations!$G:$I,3,0)*(1/$Q177)))</f>
        <v/>
      </c>
      <c r="AT177" s="10" t="str">
        <f>IF($AA177="","",IF(OR($V177&lt;2.7,$V177&gt;90),"Age OOR",AS177-1.6449*VLOOKUP(AS$14&amp;"-rse-"&amp;$F177,Equations!$G:$I,3,0)))</f>
        <v/>
      </c>
      <c r="AU177" s="10" t="str">
        <f>IF($AA177="","",IF(OR($V177&lt;2.7,$V177&gt;90),"Age OOR",AS177+1.6449*VLOOKUP(AS$14&amp;"-rse-"&amp;$F177,Equations!$G:$I,3,0)))</f>
        <v/>
      </c>
      <c r="AV177" s="10" t="str">
        <f t="shared" si="64"/>
        <v/>
      </c>
      <c r="AW177" s="10" t="str">
        <f>IF($AA177="","",IF(OR($V177&lt;2.7,$V177&gt;90),"Age OOR",($AA177-AS177)/VLOOKUP(AS$14&amp;"-rse-"&amp;$F177,Equations!$G:$I,3,0)))</f>
        <v/>
      </c>
      <c r="AX177" s="10" t="str">
        <f>IF($AB177="","",IF(OR($V177&lt;2.7,$V177&gt;90),"Age OOR",VLOOKUP(AX$14&amp;"-int-"&amp;$G177,Equations!$G:$I,3,0)+VLOOKUP(AX$14&amp;"-sexo-"&amp;$G177,Equations!$G:$I,3,0)*$U177+VLOOKUP(AX$14&amp;"-edad-"&amp;$G177,Equations!$G:$I,3,0)*$V177+VLOOKUP(AX$14&amp;"-est-"&amp;$G177,Equations!$G:$I,3,0)*(1/$W177)+VLOOKUP(AX$14&amp;"-imc-"&amp;$G177,Equations!$G:$I,3,0)*(1/$Q177)))</f>
        <v/>
      </c>
      <c r="AY177" s="10" t="str">
        <f>IF($AB177="","",IF(OR($V177&lt;2.7,$V177&gt;90),"Age OOR",AX177-1.6449*VLOOKUP(AX$14&amp;"-rse-"&amp;$G177,Equations!$G:$I,3,0)))</f>
        <v/>
      </c>
      <c r="AZ177" s="10" t="str">
        <f>IF($AB177="","",IF(OR($V177&lt;2.7,$V177&gt;90),"Age OOR",AX177+1.6449*VLOOKUP(AX$14&amp;"-rse-"&amp;$G177,Equations!$G:$I,3,0)))</f>
        <v/>
      </c>
      <c r="BA177" s="10" t="str">
        <f t="shared" si="65"/>
        <v/>
      </c>
      <c r="BB177" s="10" t="str">
        <f>IF($AB177="","",IF(OR($V177&lt;2.7,$V177&gt;90),"Age OOR",($AB177-AX177)/VLOOKUP(AX$14&amp;"-rse-"&amp;$G177,Equations!$G:$I,3,0)))</f>
        <v/>
      </c>
      <c r="BC177" s="10" t="str">
        <f>IF($AC177="","",IF(OR($V177&lt;2.7,$V177&gt;90),"Age OOR",VLOOKUP(BC$14&amp;"-int-"&amp;$H177,Equations!$G:$I,3,0)+VLOOKUP(BC$14&amp;"-sexo-"&amp;$H177,Equations!$G:$I,3,0)*$U177+VLOOKUP(BC$14&amp;"-edad-"&amp;$H177,Equations!$G:$I,3,0)*$V177+VLOOKUP(BC$14&amp;"-est-"&amp;$H177,Equations!$G:$I,3,0)*(1/$W177)+VLOOKUP(BC$14&amp;"-imc-"&amp;$H177,Equations!$G:$I,3,0)*(1/$Q177)))</f>
        <v/>
      </c>
      <c r="BD177" s="10" t="str">
        <f>IF($AC177="","",IF(OR($V177&lt;2.7,$V177&gt;90),"Age OOR",BC177-1.6449*VLOOKUP(BC$14&amp;"-rse-"&amp;$H177,Equations!$G:$I,3,0)))</f>
        <v/>
      </c>
      <c r="BE177" s="10" t="str">
        <f>IF($AC177="","",IF(OR($V177&lt;2.7,$V177&gt;90),"Age OOR",BC177+1.6449*VLOOKUP(BC$14&amp;"-rse-"&amp;$H177,Equations!$G:$I,3,0)))</f>
        <v/>
      </c>
      <c r="BF177" s="10" t="str">
        <f t="shared" si="66"/>
        <v/>
      </c>
      <c r="BG177" s="10" t="str">
        <f>IF($AC177="","",IF(OR($V177&lt;2.7,$V177&gt;90),"Age OOR",($AC177-BC177)/VLOOKUP(BC$14&amp;"-rse-"&amp;$H177,Equations!$G:$I,3,0)))</f>
        <v/>
      </c>
      <c r="BH177" s="10" t="str">
        <f>IF($AD177="","",IF(OR($V177&lt;2.7,$V177&gt;90),"Age OOR",VLOOKUP(BH$14&amp;"-int-"&amp;$I177,Equations!$G:$I,3,0)+VLOOKUP(BH$14&amp;"-sexo-"&amp;$I177,Equations!$G:$I,3,0)*$U177+VLOOKUP(BH$14&amp;"-edad-"&amp;$I177,Equations!$G:$I,3,0)*$V177+VLOOKUP(BH$14&amp;"-est-"&amp;$I177,Equations!$G:$I,3,0)*(1/$W177)+VLOOKUP(BH$14&amp;"-imc-"&amp;$I177,Equations!$G:$I,3,0)*(1/$Q177)))</f>
        <v/>
      </c>
      <c r="BI177" s="10" t="str">
        <f>IF($AD177="","",IF(OR($V177&lt;2.7,$V177&gt;90),"Age OOR",BH177-1.6449*VLOOKUP(BH$14&amp;"-rse-"&amp;$I177,Equations!$G:$I,3,0)))</f>
        <v/>
      </c>
      <c r="BJ177" s="10" t="str">
        <f>IF($AD177="","",IF(OR($V177&lt;2.7,$V177&gt;90),"Age OOR",BH177+1.6449*VLOOKUP(BH$14&amp;"-rse-"&amp;$I177,Equations!$G:$I,3,0)))</f>
        <v/>
      </c>
      <c r="BK177" s="10" t="str">
        <f t="shared" si="67"/>
        <v/>
      </c>
      <c r="BL177" s="10" t="str">
        <f>IF($AD177="","",IF(OR($V177&lt;2.7,$V177&gt;90),"Age OOR",($AD177-BH177)/VLOOKUP(BH$14&amp;"-rse-"&amp;$I177,Equations!$G:$I,3,0)))</f>
        <v/>
      </c>
      <c r="BM177" s="10" t="str">
        <f>IF($AE177="","",IF(OR($V177&lt;2.7,$V177&gt;90),"Age OOR",VLOOKUP(BM$14&amp;"-int-"&amp;$J177,Equations!$G:$I,3,0)+VLOOKUP(BM$14&amp;"-sexo-"&amp;$J177,Equations!$G:$I,3,0)*$U177+VLOOKUP(BM$14&amp;"-edad-"&amp;$J177,Equations!$G:$I,3,0)*$V177+VLOOKUP(BM$14&amp;"-est-"&amp;$J177,Equations!$G:$I,3,0)*(1/$W177)+VLOOKUP(BM$14&amp;"-imc-"&amp;$J177,Equations!$G:$I,3,0)*(1/$Q177)))</f>
        <v/>
      </c>
      <c r="BN177" s="10" t="str">
        <f>IF($AE177="","",IF(OR($V177&lt;2.7,$V177&gt;90),"Age OOR",BM177-1.6449*VLOOKUP(BM$14&amp;"-rse-"&amp;$J177,Equations!$G:$I,3,0)))</f>
        <v/>
      </c>
      <c r="BO177" s="10" t="str">
        <f>IF($AE177="","",IF(OR($V177&lt;2.7,$V177&gt;90),"Age OOR",BM177+1.6449*VLOOKUP(BM$14&amp;"-rse-"&amp;$J177,Equations!$G:$I,3,0)))</f>
        <v/>
      </c>
      <c r="BP177" s="10" t="str">
        <f t="shared" si="68"/>
        <v/>
      </c>
      <c r="BQ177" s="10" t="str">
        <f>IF($AE177="","",IF(OR($V177&lt;2.7,$V177&gt;90),"Age OOR",($AE177-BM177)/VLOOKUP(BM$14&amp;"-rse-"&amp;$J177,Equations!$G:$I,3,0)))</f>
        <v/>
      </c>
      <c r="BR177" s="10" t="str">
        <f>IF($AF177="","",IF(OR($V177&lt;2.7,$V177&gt;90),"Age OOR",VLOOKUP(BR$14&amp;"-int-"&amp;$K177,Equations!$G:$I,3,0)+VLOOKUP(BR$14&amp;"-sexo-"&amp;$K177,Equations!$G:$I,3,0)*$U177+VLOOKUP(BR$14&amp;"-edad-"&amp;$K177,Equations!$G:$I,3,0)*$V177+VLOOKUP(BR$14&amp;"-est-"&amp;$K177,Equations!$G:$I,3,0)*(1/$W177)+VLOOKUP(BR$14&amp;"-imc-"&amp;$K177,Equations!$G:$I,3,0)*(1/$Q177)))</f>
        <v/>
      </c>
      <c r="BS177" s="10" t="str">
        <f>IF($AF177="","",IF(OR($V177&lt;2.7,$V177&gt;90),"Age OOR",BR177-1.6449*VLOOKUP(BR$14&amp;"-rse-"&amp;$K177,Equations!$G:$I,3,0)))</f>
        <v/>
      </c>
      <c r="BT177" s="10" t="str">
        <f>IF($AF177="","",IF(OR($V177&lt;2.7,$V177&gt;90),"Age OOR",BR177+1.6449*VLOOKUP(BR$14&amp;"-rse-"&amp;$K177,Equations!$G:$I,3,0)))</f>
        <v/>
      </c>
      <c r="BU177" s="10" t="str">
        <f t="shared" si="69"/>
        <v/>
      </c>
      <c r="BV177" s="10" t="str">
        <f>IF($AF177="","",IF(OR($V177&lt;2.7,$V177&gt;90),"Age OOR",($AF177-BR177)/VLOOKUP(BR$14&amp;"-rse-"&amp;$K177,Equations!$G:$I,3,0)))</f>
        <v/>
      </c>
      <c r="BW177" s="10" t="str">
        <f>IF($AG177="","",IF(OR($V177&lt;2.7,$V177&gt;90),"Age OOR",VLOOKUP(BW$14&amp;"-int-"&amp;$L177,Equations!$G:$I,3,0)+VLOOKUP(BW$14&amp;"-sexo-"&amp;$L177,Equations!$G:$I,3,0)*$U177+VLOOKUP(BW$14&amp;"-edad-"&amp;$L177,Equations!$G:$I,3,0)*$V177+VLOOKUP(BW$14&amp;"-est-"&amp;$L177,Equations!$G:$I,3,0)*(1/$W177)+VLOOKUP(BW$14&amp;"-imc-"&amp;$L177,Equations!$G:$I,3,0)*(1/$Q177)))</f>
        <v/>
      </c>
      <c r="BX177" s="10" t="str">
        <f>IF($AG177="","",IF(OR($V177&lt;2.7,$V177&gt;90),"Age OOR",BW177-1.6449*VLOOKUP(BW$14&amp;"-rse-"&amp;$L177,Equations!$G:$I,3,0)))</f>
        <v/>
      </c>
      <c r="BY177" s="10" t="str">
        <f>IF($AG177="","",IF(OR($V177&lt;2.7,$V177&gt;90),"Age OOR",BW177+1.6449*VLOOKUP(BW$14&amp;"-rse-"&amp;$L177,Equations!$G:$I,3,0)))</f>
        <v/>
      </c>
      <c r="BZ177" s="10" t="str">
        <f t="shared" si="70"/>
        <v/>
      </c>
      <c r="CA177" s="10" t="str">
        <f>IF($AG177="","",IF(OR($V177&lt;2.7,$V177&gt;90),"Age OOR",($AG177-BW177)/VLOOKUP(BW$14&amp;"-rse-"&amp;$L177,Equations!$G:$I,3,0)))</f>
        <v/>
      </c>
      <c r="CB177" s="10" t="str">
        <f>IF($AH177="","",IF(OR($V177&lt;2.7,$V177&gt;90),"Age OOR",VLOOKUP(CB$14&amp;"-int-"&amp;$M177,Equations!$G:$I,3,0)+VLOOKUP(CB$14&amp;"-sexo-"&amp;$M177,Equations!$G:$I,3,0)*$U177+VLOOKUP(CB$14&amp;"-edad-"&amp;$M177,Equations!$G:$I,3,0)*$V177+VLOOKUP(CB$14&amp;"-est-"&amp;$M177,Equations!$G:$I,3,0)*(1/$W177)+VLOOKUP(CB$14&amp;"-imc-"&amp;$M177,Equations!$G:$I,3,0)*(1/$Q177)))</f>
        <v/>
      </c>
      <c r="CC177" s="10" t="str">
        <f>IF($AH177="","",IF(OR($V177&lt;2.7,$V177&gt;90),"Age OOR",CB177-1.6449*VLOOKUP(CB$14&amp;"-rse-"&amp;$M177,Equations!$G:$I,3,0)))</f>
        <v/>
      </c>
      <c r="CD177" s="10" t="str">
        <f>IF($AH177="","",IF(OR($V177&lt;2.7,$V177&gt;90),"Age OOR",CB177+1.6449*VLOOKUP(CB$14&amp;"-rse-"&amp;$M177,Equations!$G:$I,3,0)))</f>
        <v/>
      </c>
      <c r="CE177" s="10" t="str">
        <f t="shared" si="71"/>
        <v/>
      </c>
      <c r="CF177" s="10" t="str">
        <f>IF($AH177="","",IF(OR($V177&lt;2.7,$V177&gt;90),"Age OOR",($AH177-CB177)/VLOOKUP(CB$14&amp;"-rse-"&amp;$M177,Equations!$G:$I,3,0)))</f>
        <v/>
      </c>
      <c r="CG177" s="10" t="str">
        <f>IF($AI177="","",IF(OR($V177&lt;2.7,$V177&gt;90),"Age OOR",VLOOKUP(CG$14&amp;"-int-"&amp;$N177,Equations!$G:$I,3,0)+VLOOKUP(CG$14&amp;"-sexo-"&amp;$N177,Equations!$G:$I,3,0)*$U177+VLOOKUP(CG$14&amp;"-edad-"&amp;$N177,Equations!$G:$I,3,0)*$V177+VLOOKUP(CG$14&amp;"-est-"&amp;$N177,Equations!$G:$I,3,0)*(1/$W177)+VLOOKUP(CG$14&amp;"-imc-"&amp;$N177,Equations!$G:$I,3,0)*(1/$Q177)))</f>
        <v/>
      </c>
      <c r="CH177" s="10" t="str">
        <f>IF($AI177="","",IF(OR($V177&lt;2.7,$V177&gt;90),"Age OOR",CG177-1.6449*VLOOKUP(CG$14&amp;"-rse-"&amp;$N177,Equations!$G:$I,3,0)))</f>
        <v/>
      </c>
      <c r="CI177" s="10" t="str">
        <f>IF($AI177="","",IF(OR($V177&lt;2.7,$V177&gt;90),"Age OOR",CG177+1.6449*VLOOKUP(CG$14&amp;"-rse-"&amp;$N177,Equations!$G:$I,3,0)))</f>
        <v/>
      </c>
      <c r="CJ177" s="10" t="str">
        <f t="shared" si="72"/>
        <v/>
      </c>
      <c r="CK177" s="10" t="str">
        <f>IF($AI177="","",IF(OR($V177&lt;2.7,$V177&gt;90),"Age OOR",($AI177-CG177)/VLOOKUP(CG$14&amp;"-rse-"&amp;$N177,Equations!$G:$I,3,0)))</f>
        <v/>
      </c>
      <c r="CL177" s="10" t="str">
        <f>IF($AJ177="","",IF(OR($V177&lt;2.7,$V177&gt;90),"Age OOR",VLOOKUP(CL$14&amp;"-int-"&amp;$O177,Equations!$G:$I,3,0)+VLOOKUP(CL$14&amp;"-sexo-"&amp;$O177,Equations!$G:$I,3,0)*$U177+VLOOKUP(CL$14&amp;"-edad-"&amp;$O177,Equations!$G:$I,3,0)*$V177+VLOOKUP(CL$14&amp;"-est-"&amp;$O177,Equations!$G:$I,3,0)*(1/$W177)+VLOOKUP(CL$14&amp;"-imc-"&amp;$O177,Equations!$G:$I,3,0)*(1/$Q177)))</f>
        <v/>
      </c>
      <c r="CM177" s="10" t="str">
        <f>IF($AJ177="","",IF(OR($V177&lt;2.7,$V177&gt;90),"Age OOR",CL177-1.6449*VLOOKUP(CL$14&amp;"-rse-"&amp;$O177,Equations!$G:$I,3,0)))</f>
        <v/>
      </c>
      <c r="CN177" s="10" t="str">
        <f>IF($AJ177="","",IF(OR($V177&lt;2.7,$V177&gt;90),"Age OOR",CL177+1.6449*VLOOKUP(CL$14&amp;"-rse-"&amp;$O177,Equations!$G:$I,3,0)))</f>
        <v/>
      </c>
      <c r="CO177" s="10" t="str">
        <f t="shared" si="73"/>
        <v/>
      </c>
      <c r="CP177" s="10" t="str">
        <f>IF($AJ177="","",IF(OR($V177&lt;2.7,$V177&gt;90),"Age OOR",($AJ177-CL177)/VLOOKUP(CL$14&amp;"-rse-"&amp;$O177,Equations!$G:$I,3,0)))</f>
        <v/>
      </c>
      <c r="CQ177" s="10" t="str">
        <f>IF($AK177="","",IF(OR($V177&lt;2.7,$V177&gt;90),"Age OOR",EXP(VLOOKUP(CQ$14&amp;"-int-"&amp;$P177,Equations!$G:$I,3,0)+VLOOKUP(CQ$14&amp;"-sexo-"&amp;$P177,Equations!$G:$I,3,0)*$U177+VLOOKUP(CQ$14&amp;"-edad-"&amp;$P177,Equations!$G:$I,3,0)*$V177+VLOOKUP(CQ$14&amp;"-est-"&amp;$P177,Equations!$G:$I,3,0)*(1/$W177)+VLOOKUP(CQ$14&amp;"-imc-"&amp;$P177,Equations!$G:$I,3,0)*(1/$Q177))))</f>
        <v/>
      </c>
      <c r="CR177" s="10" t="str">
        <f>IF($AK177="","",IF(OR($V177&lt;2.7,$V177&gt;90),"Age OOR",EXP(LN(CQ177)-1.6449*VLOOKUP(CQ$14&amp;"-rse-"&amp;$P177,Equations!$G:$I,3,0))))</f>
        <v/>
      </c>
      <c r="CS177" s="10" t="str">
        <f>IF($AK177="","",IF(OR($V177&lt;2.7,$V177&gt;90),"Age OOR",EXP(LN(CQ177)+1.6449*VLOOKUP(CQ$14&amp;"-rse-"&amp;$P177,Equations!$G:$I,3,0))))</f>
        <v/>
      </c>
      <c r="CT177" s="10" t="str">
        <f t="shared" si="74"/>
        <v/>
      </c>
      <c r="CU177" s="10" t="str">
        <f>IF($AK177="","",IF(OR($V177&lt;2.7,$V177&gt;90),"Age OOR",(LN($AK177)-LN(CQ177))/VLOOKUP(CQ$14&amp;"-rse-"&amp;$P177,Equations!$G:$I,3,0)))</f>
        <v/>
      </c>
      <c r="CV177" s="47"/>
    </row>
    <row r="178" spans="5:102" x14ac:dyDescent="0.2">
      <c r="E178" s="23" t="str">
        <f t="shared" si="50"/>
        <v>Age out of range</v>
      </c>
      <c r="F178" s="23" t="str">
        <f t="shared" si="51"/>
        <v>Age out of range</v>
      </c>
      <c r="G178" s="23" t="str">
        <f t="shared" si="52"/>
        <v>Age out of range</v>
      </c>
      <c r="H178" s="23" t="str">
        <f t="shared" si="53"/>
        <v>Age out of range</v>
      </c>
      <c r="I178" s="23" t="str">
        <f t="shared" si="54"/>
        <v>Age out of range</v>
      </c>
      <c r="J178" s="23" t="str">
        <f t="shared" si="55"/>
        <v>Age out of range</v>
      </c>
      <c r="K178" s="23" t="str">
        <f t="shared" si="56"/>
        <v>Age out of range</v>
      </c>
      <c r="L178" s="23" t="str">
        <f t="shared" si="57"/>
        <v>Age out of range</v>
      </c>
      <c r="M178" s="23" t="str">
        <f t="shared" si="58"/>
        <v>Age out of range</v>
      </c>
      <c r="N178" s="23" t="str">
        <f t="shared" si="59"/>
        <v>Age out of range</v>
      </c>
      <c r="O178" s="23" t="str">
        <f t="shared" si="60"/>
        <v>Age out of range</v>
      </c>
      <c r="P178" s="23" t="str">
        <f t="shared" si="61"/>
        <v>Age out of range</v>
      </c>
      <c r="Q178" s="23" t="e">
        <f t="shared" si="62"/>
        <v>#DIV/0!</v>
      </c>
      <c r="R178" s="17"/>
      <c r="S178" s="23">
        <v>162</v>
      </c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7"/>
      <c r="AM178" s="47"/>
      <c r="AN178" s="10" t="str">
        <f>IF($Z178="","",IF(OR($V178&lt;2.7,$V178&gt;90),"Age OOR",VLOOKUP(AN$14&amp;"-int-"&amp;$E178,Equations!$G:$I,3,0)+VLOOKUP(AN$14&amp;"-sexo-"&amp;$E178,Equations!$G:$I,3,0)*$U178+VLOOKUP(AN$14&amp;"-edad-"&amp;$E178,Equations!$G:$I,3,0)*$V178+VLOOKUP(AN$14&amp;"-est-"&amp;$E178,Equations!$G:$I,3,0)*(1/$W178)+VLOOKUP(AN$14&amp;"-imc-"&amp;$E178,Equations!$G:$I,3,0)*(1/$Q178)))</f>
        <v/>
      </c>
      <c r="AO178" s="10" t="str">
        <f>IF($Z178="","",IF(OR($V178&lt;2.7,$V178&gt;90),"Age OOR",AN178-1.6449*VLOOKUP(AN$14&amp;"-rse-"&amp;$E178,Equations!$G:$I,3,0)))</f>
        <v/>
      </c>
      <c r="AP178" s="10" t="str">
        <f>IF($Z178="","",IF(OR($V178&lt;2.7,$V178&gt;90),"Age OOR",AN178+1.6449*VLOOKUP(AN$14&amp;"-rse-"&amp;$E178,Equations!$G:$I,3,0)))</f>
        <v/>
      </c>
      <c r="AQ178" s="10" t="str">
        <f t="shared" si="63"/>
        <v/>
      </c>
      <c r="AR178" s="10" t="str">
        <f>IF($Z178="","",IF(OR($V178&lt;2.7,$V178&gt;90),"Age OOR",($Z178-AN178)/VLOOKUP(AN$14&amp;"-rse-"&amp;$E178,Equations!$G:$I,3,0)))</f>
        <v/>
      </c>
      <c r="AS178" s="10" t="str">
        <f>IF($AA178="","",IF(OR($V178&lt;2.7,$V178&gt;90),"Age OOR",VLOOKUP(AS$14&amp;"-int-"&amp;$F178,Equations!$G:$I,3,0)+VLOOKUP(AS$14&amp;"-sexo-"&amp;$F178,Equations!$G:$I,3,0)*$U178+VLOOKUP(AS$14&amp;"-edad-"&amp;$F178,Equations!$G:$I,3,0)*$V178+VLOOKUP(AS$14&amp;"-est-"&amp;$F178,Equations!$G:$I,3,0)*(1/$W178)+VLOOKUP(AS$14&amp;"-imc-"&amp;$F178,Equations!$G:$I,3,0)*(1/$Q178)))</f>
        <v/>
      </c>
      <c r="AT178" s="10" t="str">
        <f>IF($AA178="","",IF(OR($V178&lt;2.7,$V178&gt;90),"Age OOR",AS178-1.6449*VLOOKUP(AS$14&amp;"-rse-"&amp;$F178,Equations!$G:$I,3,0)))</f>
        <v/>
      </c>
      <c r="AU178" s="10" t="str">
        <f>IF($AA178="","",IF(OR($V178&lt;2.7,$V178&gt;90),"Age OOR",AS178+1.6449*VLOOKUP(AS$14&amp;"-rse-"&amp;$F178,Equations!$G:$I,3,0)))</f>
        <v/>
      </c>
      <c r="AV178" s="10" t="str">
        <f t="shared" si="64"/>
        <v/>
      </c>
      <c r="AW178" s="10" t="str">
        <f>IF($AA178="","",IF(OR($V178&lt;2.7,$V178&gt;90),"Age OOR",($AA178-AS178)/VLOOKUP(AS$14&amp;"-rse-"&amp;$F178,Equations!$G:$I,3,0)))</f>
        <v/>
      </c>
      <c r="AX178" s="10" t="str">
        <f>IF($AB178="","",IF(OR($V178&lt;2.7,$V178&gt;90),"Age OOR",VLOOKUP(AX$14&amp;"-int-"&amp;$G178,Equations!$G:$I,3,0)+VLOOKUP(AX$14&amp;"-sexo-"&amp;$G178,Equations!$G:$I,3,0)*$U178+VLOOKUP(AX$14&amp;"-edad-"&amp;$G178,Equations!$G:$I,3,0)*$V178+VLOOKUP(AX$14&amp;"-est-"&amp;$G178,Equations!$G:$I,3,0)*(1/$W178)+VLOOKUP(AX$14&amp;"-imc-"&amp;$G178,Equations!$G:$I,3,0)*(1/$Q178)))</f>
        <v/>
      </c>
      <c r="AY178" s="10" t="str">
        <f>IF($AB178="","",IF(OR($V178&lt;2.7,$V178&gt;90),"Age OOR",AX178-1.6449*VLOOKUP(AX$14&amp;"-rse-"&amp;$G178,Equations!$G:$I,3,0)))</f>
        <v/>
      </c>
      <c r="AZ178" s="10" t="str">
        <f>IF($AB178="","",IF(OR($V178&lt;2.7,$V178&gt;90),"Age OOR",AX178+1.6449*VLOOKUP(AX$14&amp;"-rse-"&amp;$G178,Equations!$G:$I,3,0)))</f>
        <v/>
      </c>
      <c r="BA178" s="10" t="str">
        <f t="shared" si="65"/>
        <v/>
      </c>
      <c r="BB178" s="10" t="str">
        <f>IF($AB178="","",IF(OR($V178&lt;2.7,$V178&gt;90),"Age OOR",($AB178-AX178)/VLOOKUP(AX$14&amp;"-rse-"&amp;$G178,Equations!$G:$I,3,0)))</f>
        <v/>
      </c>
      <c r="BC178" s="10" t="str">
        <f>IF($AC178="","",IF(OR($V178&lt;2.7,$V178&gt;90),"Age OOR",VLOOKUP(BC$14&amp;"-int-"&amp;$H178,Equations!$G:$I,3,0)+VLOOKUP(BC$14&amp;"-sexo-"&amp;$H178,Equations!$G:$I,3,0)*$U178+VLOOKUP(BC$14&amp;"-edad-"&amp;$H178,Equations!$G:$I,3,0)*$V178+VLOOKUP(BC$14&amp;"-est-"&amp;$H178,Equations!$G:$I,3,0)*(1/$W178)+VLOOKUP(BC$14&amp;"-imc-"&amp;$H178,Equations!$G:$I,3,0)*(1/$Q178)))</f>
        <v/>
      </c>
      <c r="BD178" s="10" t="str">
        <f>IF($AC178="","",IF(OR($V178&lt;2.7,$V178&gt;90),"Age OOR",BC178-1.6449*VLOOKUP(BC$14&amp;"-rse-"&amp;$H178,Equations!$G:$I,3,0)))</f>
        <v/>
      </c>
      <c r="BE178" s="10" t="str">
        <f>IF($AC178="","",IF(OR($V178&lt;2.7,$V178&gt;90),"Age OOR",BC178+1.6449*VLOOKUP(BC$14&amp;"-rse-"&amp;$H178,Equations!$G:$I,3,0)))</f>
        <v/>
      </c>
      <c r="BF178" s="10" t="str">
        <f t="shared" si="66"/>
        <v/>
      </c>
      <c r="BG178" s="10" t="str">
        <f>IF($AC178="","",IF(OR($V178&lt;2.7,$V178&gt;90),"Age OOR",($AC178-BC178)/VLOOKUP(BC$14&amp;"-rse-"&amp;$H178,Equations!$G:$I,3,0)))</f>
        <v/>
      </c>
      <c r="BH178" s="10" t="str">
        <f>IF($AD178="","",IF(OR($V178&lt;2.7,$V178&gt;90),"Age OOR",VLOOKUP(BH$14&amp;"-int-"&amp;$I178,Equations!$G:$I,3,0)+VLOOKUP(BH$14&amp;"-sexo-"&amp;$I178,Equations!$G:$I,3,0)*$U178+VLOOKUP(BH$14&amp;"-edad-"&amp;$I178,Equations!$G:$I,3,0)*$V178+VLOOKUP(BH$14&amp;"-est-"&amp;$I178,Equations!$G:$I,3,0)*(1/$W178)+VLOOKUP(BH$14&amp;"-imc-"&amp;$I178,Equations!$G:$I,3,0)*(1/$Q178)))</f>
        <v/>
      </c>
      <c r="BI178" s="10" t="str">
        <f>IF($AD178="","",IF(OR($V178&lt;2.7,$V178&gt;90),"Age OOR",BH178-1.6449*VLOOKUP(BH$14&amp;"-rse-"&amp;$I178,Equations!$G:$I,3,0)))</f>
        <v/>
      </c>
      <c r="BJ178" s="10" t="str">
        <f>IF($AD178="","",IF(OR($V178&lt;2.7,$V178&gt;90),"Age OOR",BH178+1.6449*VLOOKUP(BH$14&amp;"-rse-"&amp;$I178,Equations!$G:$I,3,0)))</f>
        <v/>
      </c>
      <c r="BK178" s="10" t="str">
        <f t="shared" si="67"/>
        <v/>
      </c>
      <c r="BL178" s="10" t="str">
        <f>IF($AD178="","",IF(OR($V178&lt;2.7,$V178&gt;90),"Age OOR",($AD178-BH178)/VLOOKUP(BH$14&amp;"-rse-"&amp;$I178,Equations!$G:$I,3,0)))</f>
        <v/>
      </c>
      <c r="BM178" s="10" t="str">
        <f>IF($AE178="","",IF(OR($V178&lt;2.7,$V178&gt;90),"Age OOR",VLOOKUP(BM$14&amp;"-int-"&amp;$J178,Equations!$G:$I,3,0)+VLOOKUP(BM$14&amp;"-sexo-"&amp;$J178,Equations!$G:$I,3,0)*$U178+VLOOKUP(BM$14&amp;"-edad-"&amp;$J178,Equations!$G:$I,3,0)*$V178+VLOOKUP(BM$14&amp;"-est-"&amp;$J178,Equations!$G:$I,3,0)*(1/$W178)+VLOOKUP(BM$14&amp;"-imc-"&amp;$J178,Equations!$G:$I,3,0)*(1/$Q178)))</f>
        <v/>
      </c>
      <c r="BN178" s="10" t="str">
        <f>IF($AE178="","",IF(OR($V178&lt;2.7,$V178&gt;90),"Age OOR",BM178-1.6449*VLOOKUP(BM$14&amp;"-rse-"&amp;$J178,Equations!$G:$I,3,0)))</f>
        <v/>
      </c>
      <c r="BO178" s="10" t="str">
        <f>IF($AE178="","",IF(OR($V178&lt;2.7,$V178&gt;90),"Age OOR",BM178+1.6449*VLOOKUP(BM$14&amp;"-rse-"&amp;$J178,Equations!$G:$I,3,0)))</f>
        <v/>
      </c>
      <c r="BP178" s="10" t="str">
        <f t="shared" si="68"/>
        <v/>
      </c>
      <c r="BQ178" s="10" t="str">
        <f>IF($AE178="","",IF(OR($V178&lt;2.7,$V178&gt;90),"Age OOR",($AE178-BM178)/VLOOKUP(BM$14&amp;"-rse-"&amp;$J178,Equations!$G:$I,3,0)))</f>
        <v/>
      </c>
      <c r="BR178" s="10" t="str">
        <f>IF($AF178="","",IF(OR($V178&lt;2.7,$V178&gt;90),"Age OOR",VLOOKUP(BR$14&amp;"-int-"&amp;$K178,Equations!$G:$I,3,0)+VLOOKUP(BR$14&amp;"-sexo-"&amp;$K178,Equations!$G:$I,3,0)*$U178+VLOOKUP(BR$14&amp;"-edad-"&amp;$K178,Equations!$G:$I,3,0)*$V178+VLOOKUP(BR$14&amp;"-est-"&amp;$K178,Equations!$G:$I,3,0)*(1/$W178)+VLOOKUP(BR$14&amp;"-imc-"&amp;$K178,Equations!$G:$I,3,0)*(1/$Q178)))</f>
        <v/>
      </c>
      <c r="BS178" s="10" t="str">
        <f>IF($AF178="","",IF(OR($V178&lt;2.7,$V178&gt;90),"Age OOR",BR178-1.6449*VLOOKUP(BR$14&amp;"-rse-"&amp;$K178,Equations!$G:$I,3,0)))</f>
        <v/>
      </c>
      <c r="BT178" s="10" t="str">
        <f>IF($AF178="","",IF(OR($V178&lt;2.7,$V178&gt;90),"Age OOR",BR178+1.6449*VLOOKUP(BR$14&amp;"-rse-"&amp;$K178,Equations!$G:$I,3,0)))</f>
        <v/>
      </c>
      <c r="BU178" s="10" t="str">
        <f t="shared" si="69"/>
        <v/>
      </c>
      <c r="BV178" s="10" t="str">
        <f>IF($AF178="","",IF(OR($V178&lt;2.7,$V178&gt;90),"Age OOR",($AF178-BR178)/VLOOKUP(BR$14&amp;"-rse-"&amp;$K178,Equations!$G:$I,3,0)))</f>
        <v/>
      </c>
      <c r="BW178" s="10" t="str">
        <f>IF($AG178="","",IF(OR($V178&lt;2.7,$V178&gt;90),"Age OOR",VLOOKUP(BW$14&amp;"-int-"&amp;$L178,Equations!$G:$I,3,0)+VLOOKUP(BW$14&amp;"-sexo-"&amp;$L178,Equations!$G:$I,3,0)*$U178+VLOOKUP(BW$14&amp;"-edad-"&amp;$L178,Equations!$G:$I,3,0)*$V178+VLOOKUP(BW$14&amp;"-est-"&amp;$L178,Equations!$G:$I,3,0)*(1/$W178)+VLOOKUP(BW$14&amp;"-imc-"&amp;$L178,Equations!$G:$I,3,0)*(1/$Q178)))</f>
        <v/>
      </c>
      <c r="BX178" s="10" t="str">
        <f>IF($AG178="","",IF(OR($V178&lt;2.7,$V178&gt;90),"Age OOR",BW178-1.6449*VLOOKUP(BW$14&amp;"-rse-"&amp;$L178,Equations!$G:$I,3,0)))</f>
        <v/>
      </c>
      <c r="BY178" s="10" t="str">
        <f>IF($AG178="","",IF(OR($V178&lt;2.7,$V178&gt;90),"Age OOR",BW178+1.6449*VLOOKUP(BW$14&amp;"-rse-"&amp;$L178,Equations!$G:$I,3,0)))</f>
        <v/>
      </c>
      <c r="BZ178" s="10" t="str">
        <f t="shared" si="70"/>
        <v/>
      </c>
      <c r="CA178" s="10" t="str">
        <f>IF($AG178="","",IF(OR($V178&lt;2.7,$V178&gt;90),"Age OOR",($AG178-BW178)/VLOOKUP(BW$14&amp;"-rse-"&amp;$L178,Equations!$G:$I,3,0)))</f>
        <v/>
      </c>
      <c r="CB178" s="10" t="str">
        <f>IF($AH178="","",IF(OR($V178&lt;2.7,$V178&gt;90),"Age OOR",VLOOKUP(CB$14&amp;"-int-"&amp;$M178,Equations!$G:$I,3,0)+VLOOKUP(CB$14&amp;"-sexo-"&amp;$M178,Equations!$G:$I,3,0)*$U178+VLOOKUP(CB$14&amp;"-edad-"&amp;$M178,Equations!$G:$I,3,0)*$V178+VLOOKUP(CB$14&amp;"-est-"&amp;$M178,Equations!$G:$I,3,0)*(1/$W178)+VLOOKUP(CB$14&amp;"-imc-"&amp;$M178,Equations!$G:$I,3,0)*(1/$Q178)))</f>
        <v/>
      </c>
      <c r="CC178" s="10" t="str">
        <f>IF($AH178="","",IF(OR($V178&lt;2.7,$V178&gt;90),"Age OOR",CB178-1.6449*VLOOKUP(CB$14&amp;"-rse-"&amp;$M178,Equations!$G:$I,3,0)))</f>
        <v/>
      </c>
      <c r="CD178" s="10" t="str">
        <f>IF($AH178="","",IF(OR($V178&lt;2.7,$V178&gt;90),"Age OOR",CB178+1.6449*VLOOKUP(CB$14&amp;"-rse-"&amp;$M178,Equations!$G:$I,3,0)))</f>
        <v/>
      </c>
      <c r="CE178" s="10" t="str">
        <f t="shared" si="71"/>
        <v/>
      </c>
      <c r="CF178" s="10" t="str">
        <f>IF($AH178="","",IF(OR($V178&lt;2.7,$V178&gt;90),"Age OOR",($AH178-CB178)/VLOOKUP(CB$14&amp;"-rse-"&amp;$M178,Equations!$G:$I,3,0)))</f>
        <v/>
      </c>
      <c r="CG178" s="10" t="str">
        <f>IF($AI178="","",IF(OR($V178&lt;2.7,$V178&gt;90),"Age OOR",VLOOKUP(CG$14&amp;"-int-"&amp;$N178,Equations!$G:$I,3,0)+VLOOKUP(CG$14&amp;"-sexo-"&amp;$N178,Equations!$G:$I,3,0)*$U178+VLOOKUP(CG$14&amp;"-edad-"&amp;$N178,Equations!$G:$I,3,0)*$V178+VLOOKUP(CG$14&amp;"-est-"&amp;$N178,Equations!$G:$I,3,0)*(1/$W178)+VLOOKUP(CG$14&amp;"-imc-"&amp;$N178,Equations!$G:$I,3,0)*(1/$Q178)))</f>
        <v/>
      </c>
      <c r="CH178" s="10" t="str">
        <f>IF($AI178="","",IF(OR($V178&lt;2.7,$V178&gt;90),"Age OOR",CG178-1.6449*VLOOKUP(CG$14&amp;"-rse-"&amp;$N178,Equations!$G:$I,3,0)))</f>
        <v/>
      </c>
      <c r="CI178" s="10" t="str">
        <f>IF($AI178="","",IF(OR($V178&lt;2.7,$V178&gt;90),"Age OOR",CG178+1.6449*VLOOKUP(CG$14&amp;"-rse-"&amp;$N178,Equations!$G:$I,3,0)))</f>
        <v/>
      </c>
      <c r="CJ178" s="10" t="str">
        <f t="shared" si="72"/>
        <v/>
      </c>
      <c r="CK178" s="10" t="str">
        <f>IF($AI178="","",IF(OR($V178&lt;2.7,$V178&gt;90),"Age OOR",($AI178-CG178)/VLOOKUP(CG$14&amp;"-rse-"&amp;$N178,Equations!$G:$I,3,0)))</f>
        <v/>
      </c>
      <c r="CL178" s="10" t="str">
        <f>IF($AJ178="","",IF(OR($V178&lt;2.7,$V178&gt;90),"Age OOR",VLOOKUP(CL$14&amp;"-int-"&amp;$O178,Equations!$G:$I,3,0)+VLOOKUP(CL$14&amp;"-sexo-"&amp;$O178,Equations!$G:$I,3,0)*$U178+VLOOKUP(CL$14&amp;"-edad-"&amp;$O178,Equations!$G:$I,3,0)*$V178+VLOOKUP(CL$14&amp;"-est-"&amp;$O178,Equations!$G:$I,3,0)*(1/$W178)+VLOOKUP(CL$14&amp;"-imc-"&amp;$O178,Equations!$G:$I,3,0)*(1/$Q178)))</f>
        <v/>
      </c>
      <c r="CM178" s="10" t="str">
        <f>IF($AJ178="","",IF(OR($V178&lt;2.7,$V178&gt;90),"Age OOR",CL178-1.6449*VLOOKUP(CL$14&amp;"-rse-"&amp;$O178,Equations!$G:$I,3,0)))</f>
        <v/>
      </c>
      <c r="CN178" s="10" t="str">
        <f>IF($AJ178="","",IF(OR($V178&lt;2.7,$V178&gt;90),"Age OOR",CL178+1.6449*VLOOKUP(CL$14&amp;"-rse-"&amp;$O178,Equations!$G:$I,3,0)))</f>
        <v/>
      </c>
      <c r="CO178" s="10" t="str">
        <f t="shared" si="73"/>
        <v/>
      </c>
      <c r="CP178" s="10" t="str">
        <f>IF($AJ178="","",IF(OR($V178&lt;2.7,$V178&gt;90),"Age OOR",($AJ178-CL178)/VLOOKUP(CL$14&amp;"-rse-"&amp;$O178,Equations!$G:$I,3,0)))</f>
        <v/>
      </c>
      <c r="CQ178" s="10" t="str">
        <f>IF($AK178="","",IF(OR($V178&lt;2.7,$V178&gt;90),"Age OOR",EXP(VLOOKUP(CQ$14&amp;"-int-"&amp;$P178,Equations!$G:$I,3,0)+VLOOKUP(CQ$14&amp;"-sexo-"&amp;$P178,Equations!$G:$I,3,0)*$U178+VLOOKUP(CQ$14&amp;"-edad-"&amp;$P178,Equations!$G:$I,3,0)*$V178+VLOOKUP(CQ$14&amp;"-est-"&amp;$P178,Equations!$G:$I,3,0)*(1/$W178)+VLOOKUP(CQ$14&amp;"-imc-"&amp;$P178,Equations!$G:$I,3,0)*(1/$Q178))))</f>
        <v/>
      </c>
      <c r="CR178" s="10" t="str">
        <f>IF($AK178="","",IF(OR($V178&lt;2.7,$V178&gt;90),"Age OOR",EXP(LN(CQ178)-1.6449*VLOOKUP(CQ$14&amp;"-rse-"&amp;$P178,Equations!$G:$I,3,0))))</f>
        <v/>
      </c>
      <c r="CS178" s="10" t="str">
        <f>IF($AK178="","",IF(OR($V178&lt;2.7,$V178&gt;90),"Age OOR",EXP(LN(CQ178)+1.6449*VLOOKUP(CQ$14&amp;"-rse-"&amp;$P178,Equations!$G:$I,3,0))))</f>
        <v/>
      </c>
      <c r="CT178" s="10" t="str">
        <f t="shared" si="74"/>
        <v/>
      </c>
      <c r="CU178" s="10" t="str">
        <f>IF($AK178="","",IF(OR($V178&lt;2.7,$V178&gt;90),"Age OOR",(LN($AK178)-LN(CQ178))/VLOOKUP(CQ$14&amp;"-rse-"&amp;$P178,Equations!$G:$I,3,0)))</f>
        <v/>
      </c>
      <c r="CV178" s="47"/>
    </row>
    <row r="179" spans="5:102" x14ac:dyDescent="0.2">
      <c r="E179" s="23" t="str">
        <f t="shared" si="50"/>
        <v>Age out of range</v>
      </c>
      <c r="F179" s="23" t="str">
        <f t="shared" si="51"/>
        <v>Age out of range</v>
      </c>
      <c r="G179" s="23" t="str">
        <f t="shared" si="52"/>
        <v>Age out of range</v>
      </c>
      <c r="H179" s="23" t="str">
        <f t="shared" si="53"/>
        <v>Age out of range</v>
      </c>
      <c r="I179" s="23" t="str">
        <f t="shared" si="54"/>
        <v>Age out of range</v>
      </c>
      <c r="J179" s="23" t="str">
        <f t="shared" si="55"/>
        <v>Age out of range</v>
      </c>
      <c r="K179" s="23" t="str">
        <f t="shared" si="56"/>
        <v>Age out of range</v>
      </c>
      <c r="L179" s="23" t="str">
        <f t="shared" si="57"/>
        <v>Age out of range</v>
      </c>
      <c r="M179" s="23" t="str">
        <f t="shared" si="58"/>
        <v>Age out of range</v>
      </c>
      <c r="N179" s="23" t="str">
        <f t="shared" si="59"/>
        <v>Age out of range</v>
      </c>
      <c r="O179" s="23" t="str">
        <f t="shared" si="60"/>
        <v>Age out of range</v>
      </c>
      <c r="P179" s="23" t="str">
        <f t="shared" si="61"/>
        <v>Age out of range</v>
      </c>
      <c r="Q179" s="23" t="e">
        <f t="shared" si="62"/>
        <v>#DIV/0!</v>
      </c>
      <c r="R179" s="17"/>
      <c r="S179" s="23">
        <v>163</v>
      </c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7"/>
      <c r="AM179" s="47"/>
      <c r="AN179" s="10" t="str">
        <f>IF($Z179="","",IF(OR($V179&lt;2.7,$V179&gt;90),"Age OOR",VLOOKUP(AN$14&amp;"-int-"&amp;$E179,Equations!$G:$I,3,0)+VLOOKUP(AN$14&amp;"-sexo-"&amp;$E179,Equations!$G:$I,3,0)*$U179+VLOOKUP(AN$14&amp;"-edad-"&amp;$E179,Equations!$G:$I,3,0)*$V179+VLOOKUP(AN$14&amp;"-est-"&amp;$E179,Equations!$G:$I,3,0)*(1/$W179)+VLOOKUP(AN$14&amp;"-imc-"&amp;$E179,Equations!$G:$I,3,0)*(1/$Q179)))</f>
        <v/>
      </c>
      <c r="AO179" s="10" t="str">
        <f>IF($Z179="","",IF(OR($V179&lt;2.7,$V179&gt;90),"Age OOR",AN179-1.6449*VLOOKUP(AN$14&amp;"-rse-"&amp;$E179,Equations!$G:$I,3,0)))</f>
        <v/>
      </c>
      <c r="AP179" s="10" t="str">
        <f>IF($Z179="","",IF(OR($V179&lt;2.7,$V179&gt;90),"Age OOR",AN179+1.6449*VLOOKUP(AN$14&amp;"-rse-"&amp;$E179,Equations!$G:$I,3,0)))</f>
        <v/>
      </c>
      <c r="AQ179" s="10" t="str">
        <f t="shared" si="63"/>
        <v/>
      </c>
      <c r="AR179" s="10" t="str">
        <f>IF($Z179="","",IF(OR($V179&lt;2.7,$V179&gt;90),"Age OOR",($Z179-AN179)/VLOOKUP(AN$14&amp;"-rse-"&amp;$E179,Equations!$G:$I,3,0)))</f>
        <v/>
      </c>
      <c r="AS179" s="10" t="str">
        <f>IF($AA179="","",IF(OR($V179&lt;2.7,$V179&gt;90),"Age OOR",VLOOKUP(AS$14&amp;"-int-"&amp;$F179,Equations!$G:$I,3,0)+VLOOKUP(AS$14&amp;"-sexo-"&amp;$F179,Equations!$G:$I,3,0)*$U179+VLOOKUP(AS$14&amp;"-edad-"&amp;$F179,Equations!$G:$I,3,0)*$V179+VLOOKUP(AS$14&amp;"-est-"&amp;$F179,Equations!$G:$I,3,0)*(1/$W179)+VLOOKUP(AS$14&amp;"-imc-"&amp;$F179,Equations!$G:$I,3,0)*(1/$Q179)))</f>
        <v/>
      </c>
      <c r="AT179" s="10" t="str">
        <f>IF($AA179="","",IF(OR($V179&lt;2.7,$V179&gt;90),"Age OOR",AS179-1.6449*VLOOKUP(AS$14&amp;"-rse-"&amp;$F179,Equations!$G:$I,3,0)))</f>
        <v/>
      </c>
      <c r="AU179" s="10" t="str">
        <f>IF($AA179="","",IF(OR($V179&lt;2.7,$V179&gt;90),"Age OOR",AS179+1.6449*VLOOKUP(AS$14&amp;"-rse-"&amp;$F179,Equations!$G:$I,3,0)))</f>
        <v/>
      </c>
      <c r="AV179" s="10" t="str">
        <f t="shared" si="64"/>
        <v/>
      </c>
      <c r="AW179" s="10" t="str">
        <f>IF($AA179="","",IF(OR($V179&lt;2.7,$V179&gt;90),"Age OOR",($AA179-AS179)/VLOOKUP(AS$14&amp;"-rse-"&amp;$F179,Equations!$G:$I,3,0)))</f>
        <v/>
      </c>
      <c r="AX179" s="10" t="str">
        <f>IF($AB179="","",IF(OR($V179&lt;2.7,$V179&gt;90),"Age OOR",VLOOKUP(AX$14&amp;"-int-"&amp;$G179,Equations!$G:$I,3,0)+VLOOKUP(AX$14&amp;"-sexo-"&amp;$G179,Equations!$G:$I,3,0)*$U179+VLOOKUP(AX$14&amp;"-edad-"&amp;$G179,Equations!$G:$I,3,0)*$V179+VLOOKUP(AX$14&amp;"-est-"&amp;$G179,Equations!$G:$I,3,0)*(1/$W179)+VLOOKUP(AX$14&amp;"-imc-"&amp;$G179,Equations!$G:$I,3,0)*(1/$Q179)))</f>
        <v/>
      </c>
      <c r="AY179" s="10" t="str">
        <f>IF($AB179="","",IF(OR($V179&lt;2.7,$V179&gt;90),"Age OOR",AX179-1.6449*VLOOKUP(AX$14&amp;"-rse-"&amp;$G179,Equations!$G:$I,3,0)))</f>
        <v/>
      </c>
      <c r="AZ179" s="10" t="str">
        <f>IF($AB179="","",IF(OR($V179&lt;2.7,$V179&gt;90),"Age OOR",AX179+1.6449*VLOOKUP(AX$14&amp;"-rse-"&amp;$G179,Equations!$G:$I,3,0)))</f>
        <v/>
      </c>
      <c r="BA179" s="10" t="str">
        <f t="shared" si="65"/>
        <v/>
      </c>
      <c r="BB179" s="10" t="str">
        <f>IF($AB179="","",IF(OR($V179&lt;2.7,$V179&gt;90),"Age OOR",($AB179-AX179)/VLOOKUP(AX$14&amp;"-rse-"&amp;$G179,Equations!$G:$I,3,0)))</f>
        <v/>
      </c>
      <c r="BC179" s="10" t="str">
        <f>IF($AC179="","",IF(OR($V179&lt;2.7,$V179&gt;90),"Age OOR",VLOOKUP(BC$14&amp;"-int-"&amp;$H179,Equations!$G:$I,3,0)+VLOOKUP(BC$14&amp;"-sexo-"&amp;$H179,Equations!$G:$I,3,0)*$U179+VLOOKUP(BC$14&amp;"-edad-"&amp;$H179,Equations!$G:$I,3,0)*$V179+VLOOKUP(BC$14&amp;"-est-"&amp;$H179,Equations!$G:$I,3,0)*(1/$W179)+VLOOKUP(BC$14&amp;"-imc-"&amp;$H179,Equations!$G:$I,3,0)*(1/$Q179)))</f>
        <v/>
      </c>
      <c r="BD179" s="10" t="str">
        <f>IF($AC179="","",IF(OR($V179&lt;2.7,$V179&gt;90),"Age OOR",BC179-1.6449*VLOOKUP(BC$14&amp;"-rse-"&amp;$H179,Equations!$G:$I,3,0)))</f>
        <v/>
      </c>
      <c r="BE179" s="10" t="str">
        <f>IF($AC179="","",IF(OR($V179&lt;2.7,$V179&gt;90),"Age OOR",BC179+1.6449*VLOOKUP(BC$14&amp;"-rse-"&amp;$H179,Equations!$G:$I,3,0)))</f>
        <v/>
      </c>
      <c r="BF179" s="10" t="str">
        <f t="shared" si="66"/>
        <v/>
      </c>
      <c r="BG179" s="10" t="str">
        <f>IF($AC179="","",IF(OR($V179&lt;2.7,$V179&gt;90),"Age OOR",($AC179-BC179)/VLOOKUP(BC$14&amp;"-rse-"&amp;$H179,Equations!$G:$I,3,0)))</f>
        <v/>
      </c>
      <c r="BH179" s="10" t="str">
        <f>IF($AD179="","",IF(OR($V179&lt;2.7,$V179&gt;90),"Age OOR",VLOOKUP(BH$14&amp;"-int-"&amp;$I179,Equations!$G:$I,3,0)+VLOOKUP(BH$14&amp;"-sexo-"&amp;$I179,Equations!$G:$I,3,0)*$U179+VLOOKUP(BH$14&amp;"-edad-"&amp;$I179,Equations!$G:$I,3,0)*$V179+VLOOKUP(BH$14&amp;"-est-"&amp;$I179,Equations!$G:$I,3,0)*(1/$W179)+VLOOKUP(BH$14&amp;"-imc-"&amp;$I179,Equations!$G:$I,3,0)*(1/$Q179)))</f>
        <v/>
      </c>
      <c r="BI179" s="10" t="str">
        <f>IF($AD179="","",IF(OR($V179&lt;2.7,$V179&gt;90),"Age OOR",BH179-1.6449*VLOOKUP(BH$14&amp;"-rse-"&amp;$I179,Equations!$G:$I,3,0)))</f>
        <v/>
      </c>
      <c r="BJ179" s="10" t="str">
        <f>IF($AD179="","",IF(OR($V179&lt;2.7,$V179&gt;90),"Age OOR",BH179+1.6449*VLOOKUP(BH$14&amp;"-rse-"&amp;$I179,Equations!$G:$I,3,0)))</f>
        <v/>
      </c>
      <c r="BK179" s="10" t="str">
        <f t="shared" si="67"/>
        <v/>
      </c>
      <c r="BL179" s="10" t="str">
        <f>IF($AD179="","",IF(OR($V179&lt;2.7,$V179&gt;90),"Age OOR",($AD179-BH179)/VLOOKUP(BH$14&amp;"-rse-"&amp;$I179,Equations!$G:$I,3,0)))</f>
        <v/>
      </c>
      <c r="BM179" s="10" t="str">
        <f>IF($AE179="","",IF(OR($V179&lt;2.7,$V179&gt;90),"Age OOR",VLOOKUP(BM$14&amp;"-int-"&amp;$J179,Equations!$G:$I,3,0)+VLOOKUP(BM$14&amp;"-sexo-"&amp;$J179,Equations!$G:$I,3,0)*$U179+VLOOKUP(BM$14&amp;"-edad-"&amp;$J179,Equations!$G:$I,3,0)*$V179+VLOOKUP(BM$14&amp;"-est-"&amp;$J179,Equations!$G:$I,3,0)*(1/$W179)+VLOOKUP(BM$14&amp;"-imc-"&amp;$J179,Equations!$G:$I,3,0)*(1/$Q179)))</f>
        <v/>
      </c>
      <c r="BN179" s="10" t="str">
        <f>IF($AE179="","",IF(OR($V179&lt;2.7,$V179&gt;90),"Age OOR",BM179-1.6449*VLOOKUP(BM$14&amp;"-rse-"&amp;$J179,Equations!$G:$I,3,0)))</f>
        <v/>
      </c>
      <c r="BO179" s="10" t="str">
        <f>IF($AE179="","",IF(OR($V179&lt;2.7,$V179&gt;90),"Age OOR",BM179+1.6449*VLOOKUP(BM$14&amp;"-rse-"&amp;$J179,Equations!$G:$I,3,0)))</f>
        <v/>
      </c>
      <c r="BP179" s="10" t="str">
        <f t="shared" si="68"/>
        <v/>
      </c>
      <c r="BQ179" s="10" t="str">
        <f>IF($AE179="","",IF(OR($V179&lt;2.7,$V179&gt;90),"Age OOR",($AE179-BM179)/VLOOKUP(BM$14&amp;"-rse-"&amp;$J179,Equations!$G:$I,3,0)))</f>
        <v/>
      </c>
      <c r="BR179" s="10" t="str">
        <f>IF($AF179="","",IF(OR($V179&lt;2.7,$V179&gt;90),"Age OOR",VLOOKUP(BR$14&amp;"-int-"&amp;$K179,Equations!$G:$I,3,0)+VLOOKUP(BR$14&amp;"-sexo-"&amp;$K179,Equations!$G:$I,3,0)*$U179+VLOOKUP(BR$14&amp;"-edad-"&amp;$K179,Equations!$G:$I,3,0)*$V179+VLOOKUP(BR$14&amp;"-est-"&amp;$K179,Equations!$G:$I,3,0)*(1/$W179)+VLOOKUP(BR$14&amp;"-imc-"&amp;$K179,Equations!$G:$I,3,0)*(1/$Q179)))</f>
        <v/>
      </c>
      <c r="BS179" s="10" t="str">
        <f>IF($AF179="","",IF(OR($V179&lt;2.7,$V179&gt;90),"Age OOR",BR179-1.6449*VLOOKUP(BR$14&amp;"-rse-"&amp;$K179,Equations!$G:$I,3,0)))</f>
        <v/>
      </c>
      <c r="BT179" s="10" t="str">
        <f>IF($AF179="","",IF(OR($V179&lt;2.7,$V179&gt;90),"Age OOR",BR179+1.6449*VLOOKUP(BR$14&amp;"-rse-"&amp;$K179,Equations!$G:$I,3,0)))</f>
        <v/>
      </c>
      <c r="BU179" s="10" t="str">
        <f t="shared" si="69"/>
        <v/>
      </c>
      <c r="BV179" s="10" t="str">
        <f>IF($AF179="","",IF(OR($V179&lt;2.7,$V179&gt;90),"Age OOR",($AF179-BR179)/VLOOKUP(BR$14&amp;"-rse-"&amp;$K179,Equations!$G:$I,3,0)))</f>
        <v/>
      </c>
      <c r="BW179" s="10" t="str">
        <f>IF($AG179="","",IF(OR($V179&lt;2.7,$V179&gt;90),"Age OOR",VLOOKUP(BW$14&amp;"-int-"&amp;$L179,Equations!$G:$I,3,0)+VLOOKUP(BW$14&amp;"-sexo-"&amp;$L179,Equations!$G:$I,3,0)*$U179+VLOOKUP(BW$14&amp;"-edad-"&amp;$L179,Equations!$G:$I,3,0)*$V179+VLOOKUP(BW$14&amp;"-est-"&amp;$L179,Equations!$G:$I,3,0)*(1/$W179)+VLOOKUP(BW$14&amp;"-imc-"&amp;$L179,Equations!$G:$I,3,0)*(1/$Q179)))</f>
        <v/>
      </c>
      <c r="BX179" s="10" t="str">
        <f>IF($AG179="","",IF(OR($V179&lt;2.7,$V179&gt;90),"Age OOR",BW179-1.6449*VLOOKUP(BW$14&amp;"-rse-"&amp;$L179,Equations!$G:$I,3,0)))</f>
        <v/>
      </c>
      <c r="BY179" s="10" t="str">
        <f>IF($AG179="","",IF(OR($V179&lt;2.7,$V179&gt;90),"Age OOR",BW179+1.6449*VLOOKUP(BW$14&amp;"-rse-"&amp;$L179,Equations!$G:$I,3,0)))</f>
        <v/>
      </c>
      <c r="BZ179" s="10" t="str">
        <f t="shared" si="70"/>
        <v/>
      </c>
      <c r="CA179" s="10" t="str">
        <f>IF($AG179="","",IF(OR($V179&lt;2.7,$V179&gt;90),"Age OOR",($AG179-BW179)/VLOOKUP(BW$14&amp;"-rse-"&amp;$L179,Equations!$G:$I,3,0)))</f>
        <v/>
      </c>
      <c r="CB179" s="10" t="str">
        <f>IF($AH179="","",IF(OR($V179&lt;2.7,$V179&gt;90),"Age OOR",VLOOKUP(CB$14&amp;"-int-"&amp;$M179,Equations!$G:$I,3,0)+VLOOKUP(CB$14&amp;"-sexo-"&amp;$M179,Equations!$G:$I,3,0)*$U179+VLOOKUP(CB$14&amp;"-edad-"&amp;$M179,Equations!$G:$I,3,0)*$V179+VLOOKUP(CB$14&amp;"-est-"&amp;$M179,Equations!$G:$I,3,0)*(1/$W179)+VLOOKUP(CB$14&amp;"-imc-"&amp;$M179,Equations!$G:$I,3,0)*(1/$Q179)))</f>
        <v/>
      </c>
      <c r="CC179" s="10" t="str">
        <f>IF($AH179="","",IF(OR($V179&lt;2.7,$V179&gt;90),"Age OOR",CB179-1.6449*VLOOKUP(CB$14&amp;"-rse-"&amp;$M179,Equations!$G:$I,3,0)))</f>
        <v/>
      </c>
      <c r="CD179" s="10" t="str">
        <f>IF($AH179="","",IF(OR($V179&lt;2.7,$V179&gt;90),"Age OOR",CB179+1.6449*VLOOKUP(CB$14&amp;"-rse-"&amp;$M179,Equations!$G:$I,3,0)))</f>
        <v/>
      </c>
      <c r="CE179" s="10" t="str">
        <f t="shared" si="71"/>
        <v/>
      </c>
      <c r="CF179" s="10" t="str">
        <f>IF($AH179="","",IF(OR($V179&lt;2.7,$V179&gt;90),"Age OOR",($AH179-CB179)/VLOOKUP(CB$14&amp;"-rse-"&amp;$M179,Equations!$G:$I,3,0)))</f>
        <v/>
      </c>
      <c r="CG179" s="10" t="str">
        <f>IF($AI179="","",IF(OR($V179&lt;2.7,$V179&gt;90),"Age OOR",VLOOKUP(CG$14&amp;"-int-"&amp;$N179,Equations!$G:$I,3,0)+VLOOKUP(CG$14&amp;"-sexo-"&amp;$N179,Equations!$G:$I,3,0)*$U179+VLOOKUP(CG$14&amp;"-edad-"&amp;$N179,Equations!$G:$I,3,0)*$V179+VLOOKUP(CG$14&amp;"-est-"&amp;$N179,Equations!$G:$I,3,0)*(1/$W179)+VLOOKUP(CG$14&amp;"-imc-"&amp;$N179,Equations!$G:$I,3,0)*(1/$Q179)))</f>
        <v/>
      </c>
      <c r="CH179" s="10" t="str">
        <f>IF($AI179="","",IF(OR($V179&lt;2.7,$V179&gt;90),"Age OOR",CG179-1.6449*VLOOKUP(CG$14&amp;"-rse-"&amp;$N179,Equations!$G:$I,3,0)))</f>
        <v/>
      </c>
      <c r="CI179" s="10" t="str">
        <f>IF($AI179="","",IF(OR($V179&lt;2.7,$V179&gt;90),"Age OOR",CG179+1.6449*VLOOKUP(CG$14&amp;"-rse-"&amp;$N179,Equations!$G:$I,3,0)))</f>
        <v/>
      </c>
      <c r="CJ179" s="10" t="str">
        <f t="shared" si="72"/>
        <v/>
      </c>
      <c r="CK179" s="10" t="str">
        <f>IF($AI179="","",IF(OR($V179&lt;2.7,$V179&gt;90),"Age OOR",($AI179-CG179)/VLOOKUP(CG$14&amp;"-rse-"&amp;$N179,Equations!$G:$I,3,0)))</f>
        <v/>
      </c>
      <c r="CL179" s="10" t="str">
        <f>IF($AJ179="","",IF(OR($V179&lt;2.7,$V179&gt;90),"Age OOR",VLOOKUP(CL$14&amp;"-int-"&amp;$O179,Equations!$G:$I,3,0)+VLOOKUP(CL$14&amp;"-sexo-"&amp;$O179,Equations!$G:$I,3,0)*$U179+VLOOKUP(CL$14&amp;"-edad-"&amp;$O179,Equations!$G:$I,3,0)*$V179+VLOOKUP(CL$14&amp;"-est-"&amp;$O179,Equations!$G:$I,3,0)*(1/$W179)+VLOOKUP(CL$14&amp;"-imc-"&amp;$O179,Equations!$G:$I,3,0)*(1/$Q179)))</f>
        <v/>
      </c>
      <c r="CM179" s="10" t="str">
        <f>IF($AJ179="","",IF(OR($V179&lt;2.7,$V179&gt;90),"Age OOR",CL179-1.6449*VLOOKUP(CL$14&amp;"-rse-"&amp;$O179,Equations!$G:$I,3,0)))</f>
        <v/>
      </c>
      <c r="CN179" s="10" t="str">
        <f>IF($AJ179="","",IF(OR($V179&lt;2.7,$V179&gt;90),"Age OOR",CL179+1.6449*VLOOKUP(CL$14&amp;"-rse-"&amp;$O179,Equations!$G:$I,3,0)))</f>
        <v/>
      </c>
      <c r="CO179" s="10" t="str">
        <f t="shared" si="73"/>
        <v/>
      </c>
      <c r="CP179" s="10" t="str">
        <f>IF($AJ179="","",IF(OR($V179&lt;2.7,$V179&gt;90),"Age OOR",($AJ179-CL179)/VLOOKUP(CL$14&amp;"-rse-"&amp;$O179,Equations!$G:$I,3,0)))</f>
        <v/>
      </c>
      <c r="CQ179" s="10" t="str">
        <f>IF($AK179="","",IF(OR($V179&lt;2.7,$V179&gt;90),"Age OOR",EXP(VLOOKUP(CQ$14&amp;"-int-"&amp;$P179,Equations!$G:$I,3,0)+VLOOKUP(CQ$14&amp;"-sexo-"&amp;$P179,Equations!$G:$I,3,0)*$U179+VLOOKUP(CQ$14&amp;"-edad-"&amp;$P179,Equations!$G:$I,3,0)*$V179+VLOOKUP(CQ$14&amp;"-est-"&amp;$P179,Equations!$G:$I,3,0)*(1/$W179)+VLOOKUP(CQ$14&amp;"-imc-"&amp;$P179,Equations!$G:$I,3,0)*(1/$Q179))))</f>
        <v/>
      </c>
      <c r="CR179" s="10" t="str">
        <f>IF($AK179="","",IF(OR($V179&lt;2.7,$V179&gt;90),"Age OOR",EXP(LN(CQ179)-1.6449*VLOOKUP(CQ$14&amp;"-rse-"&amp;$P179,Equations!$G:$I,3,0))))</f>
        <v/>
      </c>
      <c r="CS179" s="10" t="str">
        <f>IF($AK179="","",IF(OR($V179&lt;2.7,$V179&gt;90),"Age OOR",EXP(LN(CQ179)+1.6449*VLOOKUP(CQ$14&amp;"-rse-"&amp;$P179,Equations!$G:$I,3,0))))</f>
        <v/>
      </c>
      <c r="CT179" s="10" t="str">
        <f t="shared" si="74"/>
        <v/>
      </c>
      <c r="CU179" s="10" t="str">
        <f>IF($AK179="","",IF(OR($V179&lt;2.7,$V179&gt;90),"Age OOR",(LN($AK179)-LN(CQ179))/VLOOKUP(CQ$14&amp;"-rse-"&amp;$P179,Equations!$G:$I,3,0)))</f>
        <v/>
      </c>
      <c r="CV179" s="47"/>
    </row>
    <row r="180" spans="5:102" x14ac:dyDescent="0.2">
      <c r="E180" s="23" t="str">
        <f t="shared" si="50"/>
        <v>Age out of range</v>
      </c>
      <c r="F180" s="23" t="str">
        <f t="shared" si="51"/>
        <v>Age out of range</v>
      </c>
      <c r="G180" s="23" t="str">
        <f t="shared" si="52"/>
        <v>Age out of range</v>
      </c>
      <c r="H180" s="23" t="str">
        <f t="shared" si="53"/>
        <v>Age out of range</v>
      </c>
      <c r="I180" s="23" t="str">
        <f t="shared" si="54"/>
        <v>Age out of range</v>
      </c>
      <c r="J180" s="23" t="str">
        <f t="shared" si="55"/>
        <v>Age out of range</v>
      </c>
      <c r="K180" s="23" t="str">
        <f t="shared" si="56"/>
        <v>Age out of range</v>
      </c>
      <c r="L180" s="23" t="str">
        <f t="shared" si="57"/>
        <v>Age out of range</v>
      </c>
      <c r="M180" s="23" t="str">
        <f t="shared" si="58"/>
        <v>Age out of range</v>
      </c>
      <c r="N180" s="23" t="str">
        <f t="shared" si="59"/>
        <v>Age out of range</v>
      </c>
      <c r="O180" s="23" t="str">
        <f t="shared" si="60"/>
        <v>Age out of range</v>
      </c>
      <c r="P180" s="23" t="str">
        <f t="shared" si="61"/>
        <v>Age out of range</v>
      </c>
      <c r="Q180" s="23" t="e">
        <f t="shared" si="62"/>
        <v>#DIV/0!</v>
      </c>
      <c r="R180" s="17"/>
      <c r="S180" s="23">
        <v>164</v>
      </c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7"/>
      <c r="AM180" s="47"/>
      <c r="AN180" s="10" t="str">
        <f>IF($Z180="","",IF(OR($V180&lt;2.7,$V180&gt;90),"Age OOR",VLOOKUP(AN$14&amp;"-int-"&amp;$E180,Equations!$G:$I,3,0)+VLOOKUP(AN$14&amp;"-sexo-"&amp;$E180,Equations!$G:$I,3,0)*$U180+VLOOKUP(AN$14&amp;"-edad-"&amp;$E180,Equations!$G:$I,3,0)*$V180+VLOOKUP(AN$14&amp;"-est-"&amp;$E180,Equations!$G:$I,3,0)*(1/$W180)+VLOOKUP(AN$14&amp;"-imc-"&amp;$E180,Equations!$G:$I,3,0)*(1/$Q180)))</f>
        <v/>
      </c>
      <c r="AO180" s="10" t="str">
        <f>IF($Z180="","",IF(OR($V180&lt;2.7,$V180&gt;90),"Age OOR",AN180-1.6449*VLOOKUP(AN$14&amp;"-rse-"&amp;$E180,Equations!$G:$I,3,0)))</f>
        <v/>
      </c>
      <c r="AP180" s="10" t="str">
        <f>IF($Z180="","",IF(OR($V180&lt;2.7,$V180&gt;90),"Age OOR",AN180+1.6449*VLOOKUP(AN$14&amp;"-rse-"&amp;$E180,Equations!$G:$I,3,0)))</f>
        <v/>
      </c>
      <c r="AQ180" s="10" t="str">
        <f t="shared" si="63"/>
        <v/>
      </c>
      <c r="AR180" s="10" t="str">
        <f>IF($Z180="","",IF(OR($V180&lt;2.7,$V180&gt;90),"Age OOR",($Z180-AN180)/VLOOKUP(AN$14&amp;"-rse-"&amp;$E180,Equations!$G:$I,3,0)))</f>
        <v/>
      </c>
      <c r="AS180" s="10" t="str">
        <f>IF($AA180="","",IF(OR($V180&lt;2.7,$V180&gt;90),"Age OOR",VLOOKUP(AS$14&amp;"-int-"&amp;$F180,Equations!$G:$I,3,0)+VLOOKUP(AS$14&amp;"-sexo-"&amp;$F180,Equations!$G:$I,3,0)*$U180+VLOOKUP(AS$14&amp;"-edad-"&amp;$F180,Equations!$G:$I,3,0)*$V180+VLOOKUP(AS$14&amp;"-est-"&amp;$F180,Equations!$G:$I,3,0)*(1/$W180)+VLOOKUP(AS$14&amp;"-imc-"&amp;$F180,Equations!$G:$I,3,0)*(1/$Q180)))</f>
        <v/>
      </c>
      <c r="AT180" s="10" t="str">
        <f>IF($AA180="","",IF(OR($V180&lt;2.7,$V180&gt;90),"Age OOR",AS180-1.6449*VLOOKUP(AS$14&amp;"-rse-"&amp;$F180,Equations!$G:$I,3,0)))</f>
        <v/>
      </c>
      <c r="AU180" s="10" t="str">
        <f>IF($AA180="","",IF(OR($V180&lt;2.7,$V180&gt;90),"Age OOR",AS180+1.6449*VLOOKUP(AS$14&amp;"-rse-"&amp;$F180,Equations!$G:$I,3,0)))</f>
        <v/>
      </c>
      <c r="AV180" s="10" t="str">
        <f t="shared" si="64"/>
        <v/>
      </c>
      <c r="AW180" s="10" t="str">
        <f>IF($AA180="","",IF(OR($V180&lt;2.7,$V180&gt;90),"Age OOR",($AA180-AS180)/VLOOKUP(AS$14&amp;"-rse-"&amp;$F180,Equations!$G:$I,3,0)))</f>
        <v/>
      </c>
      <c r="AX180" s="10" t="str">
        <f>IF($AB180="","",IF(OR($V180&lt;2.7,$V180&gt;90),"Age OOR",VLOOKUP(AX$14&amp;"-int-"&amp;$G180,Equations!$G:$I,3,0)+VLOOKUP(AX$14&amp;"-sexo-"&amp;$G180,Equations!$G:$I,3,0)*$U180+VLOOKUP(AX$14&amp;"-edad-"&amp;$G180,Equations!$G:$I,3,0)*$V180+VLOOKUP(AX$14&amp;"-est-"&amp;$G180,Equations!$G:$I,3,0)*(1/$W180)+VLOOKUP(AX$14&amp;"-imc-"&amp;$G180,Equations!$G:$I,3,0)*(1/$Q180)))</f>
        <v/>
      </c>
      <c r="AY180" s="10" t="str">
        <f>IF($AB180="","",IF(OR($V180&lt;2.7,$V180&gt;90),"Age OOR",AX180-1.6449*VLOOKUP(AX$14&amp;"-rse-"&amp;$G180,Equations!$G:$I,3,0)))</f>
        <v/>
      </c>
      <c r="AZ180" s="10" t="str">
        <f>IF($AB180="","",IF(OR($V180&lt;2.7,$V180&gt;90),"Age OOR",AX180+1.6449*VLOOKUP(AX$14&amp;"-rse-"&amp;$G180,Equations!$G:$I,3,0)))</f>
        <v/>
      </c>
      <c r="BA180" s="10" t="str">
        <f t="shared" si="65"/>
        <v/>
      </c>
      <c r="BB180" s="10" t="str">
        <f>IF($AB180="","",IF(OR($V180&lt;2.7,$V180&gt;90),"Age OOR",($AB180-AX180)/VLOOKUP(AX$14&amp;"-rse-"&amp;$G180,Equations!$G:$I,3,0)))</f>
        <v/>
      </c>
      <c r="BC180" s="10" t="str">
        <f>IF($AC180="","",IF(OR($V180&lt;2.7,$V180&gt;90),"Age OOR",VLOOKUP(BC$14&amp;"-int-"&amp;$H180,Equations!$G:$I,3,0)+VLOOKUP(BC$14&amp;"-sexo-"&amp;$H180,Equations!$G:$I,3,0)*$U180+VLOOKUP(BC$14&amp;"-edad-"&amp;$H180,Equations!$G:$I,3,0)*$V180+VLOOKUP(BC$14&amp;"-est-"&amp;$H180,Equations!$G:$I,3,0)*(1/$W180)+VLOOKUP(BC$14&amp;"-imc-"&amp;$H180,Equations!$G:$I,3,0)*(1/$Q180)))</f>
        <v/>
      </c>
      <c r="BD180" s="10" t="str">
        <f>IF($AC180="","",IF(OR($V180&lt;2.7,$V180&gt;90),"Age OOR",BC180-1.6449*VLOOKUP(BC$14&amp;"-rse-"&amp;$H180,Equations!$G:$I,3,0)))</f>
        <v/>
      </c>
      <c r="BE180" s="10" t="str">
        <f>IF($AC180="","",IF(OR($V180&lt;2.7,$V180&gt;90),"Age OOR",BC180+1.6449*VLOOKUP(BC$14&amp;"-rse-"&amp;$H180,Equations!$G:$I,3,0)))</f>
        <v/>
      </c>
      <c r="BF180" s="10" t="str">
        <f t="shared" si="66"/>
        <v/>
      </c>
      <c r="BG180" s="10" t="str">
        <f>IF($AC180="","",IF(OR($V180&lt;2.7,$V180&gt;90),"Age OOR",($AC180-BC180)/VLOOKUP(BC$14&amp;"-rse-"&amp;$H180,Equations!$G:$I,3,0)))</f>
        <v/>
      </c>
      <c r="BH180" s="10" t="str">
        <f>IF($AD180="","",IF(OR($V180&lt;2.7,$V180&gt;90),"Age OOR",VLOOKUP(BH$14&amp;"-int-"&amp;$I180,Equations!$G:$I,3,0)+VLOOKUP(BH$14&amp;"-sexo-"&amp;$I180,Equations!$G:$I,3,0)*$U180+VLOOKUP(BH$14&amp;"-edad-"&amp;$I180,Equations!$G:$I,3,0)*$V180+VLOOKUP(BH$14&amp;"-est-"&amp;$I180,Equations!$G:$I,3,0)*(1/$W180)+VLOOKUP(BH$14&amp;"-imc-"&amp;$I180,Equations!$G:$I,3,0)*(1/$Q180)))</f>
        <v/>
      </c>
      <c r="BI180" s="10" t="str">
        <f>IF($AD180="","",IF(OR($V180&lt;2.7,$V180&gt;90),"Age OOR",BH180-1.6449*VLOOKUP(BH$14&amp;"-rse-"&amp;$I180,Equations!$G:$I,3,0)))</f>
        <v/>
      </c>
      <c r="BJ180" s="10" t="str">
        <f>IF($AD180="","",IF(OR($V180&lt;2.7,$V180&gt;90),"Age OOR",BH180+1.6449*VLOOKUP(BH$14&amp;"-rse-"&amp;$I180,Equations!$G:$I,3,0)))</f>
        <v/>
      </c>
      <c r="BK180" s="10" t="str">
        <f t="shared" si="67"/>
        <v/>
      </c>
      <c r="BL180" s="10" t="str">
        <f>IF($AD180="","",IF(OR($V180&lt;2.7,$V180&gt;90),"Age OOR",($AD180-BH180)/VLOOKUP(BH$14&amp;"-rse-"&amp;$I180,Equations!$G:$I,3,0)))</f>
        <v/>
      </c>
      <c r="BM180" s="10" t="str">
        <f>IF($AE180="","",IF(OR($V180&lt;2.7,$V180&gt;90),"Age OOR",VLOOKUP(BM$14&amp;"-int-"&amp;$J180,Equations!$G:$I,3,0)+VLOOKUP(BM$14&amp;"-sexo-"&amp;$J180,Equations!$G:$I,3,0)*$U180+VLOOKUP(BM$14&amp;"-edad-"&amp;$J180,Equations!$G:$I,3,0)*$V180+VLOOKUP(BM$14&amp;"-est-"&amp;$J180,Equations!$G:$I,3,0)*(1/$W180)+VLOOKUP(BM$14&amp;"-imc-"&amp;$J180,Equations!$G:$I,3,0)*(1/$Q180)))</f>
        <v/>
      </c>
      <c r="BN180" s="10" t="str">
        <f>IF($AE180="","",IF(OR($V180&lt;2.7,$V180&gt;90),"Age OOR",BM180-1.6449*VLOOKUP(BM$14&amp;"-rse-"&amp;$J180,Equations!$G:$I,3,0)))</f>
        <v/>
      </c>
      <c r="BO180" s="10" t="str">
        <f>IF($AE180="","",IF(OR($V180&lt;2.7,$V180&gt;90),"Age OOR",BM180+1.6449*VLOOKUP(BM$14&amp;"-rse-"&amp;$J180,Equations!$G:$I,3,0)))</f>
        <v/>
      </c>
      <c r="BP180" s="10" t="str">
        <f t="shared" si="68"/>
        <v/>
      </c>
      <c r="BQ180" s="10" t="str">
        <f>IF($AE180="","",IF(OR($V180&lt;2.7,$V180&gt;90),"Age OOR",($AE180-BM180)/VLOOKUP(BM$14&amp;"-rse-"&amp;$J180,Equations!$G:$I,3,0)))</f>
        <v/>
      </c>
      <c r="BR180" s="10" t="str">
        <f>IF($AF180="","",IF(OR($V180&lt;2.7,$V180&gt;90),"Age OOR",VLOOKUP(BR$14&amp;"-int-"&amp;$K180,Equations!$G:$I,3,0)+VLOOKUP(BR$14&amp;"-sexo-"&amp;$K180,Equations!$G:$I,3,0)*$U180+VLOOKUP(BR$14&amp;"-edad-"&amp;$K180,Equations!$G:$I,3,0)*$V180+VLOOKUP(BR$14&amp;"-est-"&amp;$K180,Equations!$G:$I,3,0)*(1/$W180)+VLOOKUP(BR$14&amp;"-imc-"&amp;$K180,Equations!$G:$I,3,0)*(1/$Q180)))</f>
        <v/>
      </c>
      <c r="BS180" s="10" t="str">
        <f>IF($AF180="","",IF(OR($V180&lt;2.7,$V180&gt;90),"Age OOR",BR180-1.6449*VLOOKUP(BR$14&amp;"-rse-"&amp;$K180,Equations!$G:$I,3,0)))</f>
        <v/>
      </c>
      <c r="BT180" s="10" t="str">
        <f>IF($AF180="","",IF(OR($V180&lt;2.7,$V180&gt;90),"Age OOR",BR180+1.6449*VLOOKUP(BR$14&amp;"-rse-"&amp;$K180,Equations!$G:$I,3,0)))</f>
        <v/>
      </c>
      <c r="BU180" s="10" t="str">
        <f t="shared" si="69"/>
        <v/>
      </c>
      <c r="BV180" s="10" t="str">
        <f>IF($AF180="","",IF(OR($V180&lt;2.7,$V180&gt;90),"Age OOR",($AF180-BR180)/VLOOKUP(BR$14&amp;"-rse-"&amp;$K180,Equations!$G:$I,3,0)))</f>
        <v/>
      </c>
      <c r="BW180" s="10" t="str">
        <f>IF($AG180="","",IF(OR($V180&lt;2.7,$V180&gt;90),"Age OOR",VLOOKUP(BW$14&amp;"-int-"&amp;$L180,Equations!$G:$I,3,0)+VLOOKUP(BW$14&amp;"-sexo-"&amp;$L180,Equations!$G:$I,3,0)*$U180+VLOOKUP(BW$14&amp;"-edad-"&amp;$L180,Equations!$G:$I,3,0)*$V180+VLOOKUP(BW$14&amp;"-est-"&amp;$L180,Equations!$G:$I,3,0)*(1/$W180)+VLOOKUP(BW$14&amp;"-imc-"&amp;$L180,Equations!$G:$I,3,0)*(1/$Q180)))</f>
        <v/>
      </c>
      <c r="BX180" s="10" t="str">
        <f>IF($AG180="","",IF(OR($V180&lt;2.7,$V180&gt;90),"Age OOR",BW180-1.6449*VLOOKUP(BW$14&amp;"-rse-"&amp;$L180,Equations!$G:$I,3,0)))</f>
        <v/>
      </c>
      <c r="BY180" s="10" t="str">
        <f>IF($AG180="","",IF(OR($V180&lt;2.7,$V180&gt;90),"Age OOR",BW180+1.6449*VLOOKUP(BW$14&amp;"-rse-"&amp;$L180,Equations!$G:$I,3,0)))</f>
        <v/>
      </c>
      <c r="BZ180" s="10" t="str">
        <f t="shared" si="70"/>
        <v/>
      </c>
      <c r="CA180" s="10" t="str">
        <f>IF($AG180="","",IF(OR($V180&lt;2.7,$V180&gt;90),"Age OOR",($AG180-BW180)/VLOOKUP(BW$14&amp;"-rse-"&amp;$L180,Equations!$G:$I,3,0)))</f>
        <v/>
      </c>
      <c r="CB180" s="10" t="str">
        <f>IF($AH180="","",IF(OR($V180&lt;2.7,$V180&gt;90),"Age OOR",VLOOKUP(CB$14&amp;"-int-"&amp;$M180,Equations!$G:$I,3,0)+VLOOKUP(CB$14&amp;"-sexo-"&amp;$M180,Equations!$G:$I,3,0)*$U180+VLOOKUP(CB$14&amp;"-edad-"&amp;$M180,Equations!$G:$I,3,0)*$V180+VLOOKUP(CB$14&amp;"-est-"&amp;$M180,Equations!$G:$I,3,0)*(1/$W180)+VLOOKUP(CB$14&amp;"-imc-"&amp;$M180,Equations!$G:$I,3,0)*(1/$Q180)))</f>
        <v/>
      </c>
      <c r="CC180" s="10" t="str">
        <f>IF($AH180="","",IF(OR($V180&lt;2.7,$V180&gt;90),"Age OOR",CB180-1.6449*VLOOKUP(CB$14&amp;"-rse-"&amp;$M180,Equations!$G:$I,3,0)))</f>
        <v/>
      </c>
      <c r="CD180" s="10" t="str">
        <f>IF($AH180="","",IF(OR($V180&lt;2.7,$V180&gt;90),"Age OOR",CB180+1.6449*VLOOKUP(CB$14&amp;"-rse-"&amp;$M180,Equations!$G:$I,3,0)))</f>
        <v/>
      </c>
      <c r="CE180" s="10" t="str">
        <f t="shared" si="71"/>
        <v/>
      </c>
      <c r="CF180" s="10" t="str">
        <f>IF($AH180="","",IF(OR($V180&lt;2.7,$V180&gt;90),"Age OOR",($AH180-CB180)/VLOOKUP(CB$14&amp;"-rse-"&amp;$M180,Equations!$G:$I,3,0)))</f>
        <v/>
      </c>
      <c r="CG180" s="10" t="str">
        <f>IF($AI180="","",IF(OR($V180&lt;2.7,$V180&gt;90),"Age OOR",VLOOKUP(CG$14&amp;"-int-"&amp;$N180,Equations!$G:$I,3,0)+VLOOKUP(CG$14&amp;"-sexo-"&amp;$N180,Equations!$G:$I,3,0)*$U180+VLOOKUP(CG$14&amp;"-edad-"&amp;$N180,Equations!$G:$I,3,0)*$V180+VLOOKUP(CG$14&amp;"-est-"&amp;$N180,Equations!$G:$I,3,0)*(1/$W180)+VLOOKUP(CG$14&amp;"-imc-"&amp;$N180,Equations!$G:$I,3,0)*(1/$Q180)))</f>
        <v/>
      </c>
      <c r="CH180" s="10" t="str">
        <f>IF($AI180="","",IF(OR($V180&lt;2.7,$V180&gt;90),"Age OOR",CG180-1.6449*VLOOKUP(CG$14&amp;"-rse-"&amp;$N180,Equations!$G:$I,3,0)))</f>
        <v/>
      </c>
      <c r="CI180" s="10" t="str">
        <f>IF($AI180="","",IF(OR($V180&lt;2.7,$V180&gt;90),"Age OOR",CG180+1.6449*VLOOKUP(CG$14&amp;"-rse-"&amp;$N180,Equations!$G:$I,3,0)))</f>
        <v/>
      </c>
      <c r="CJ180" s="10" t="str">
        <f t="shared" si="72"/>
        <v/>
      </c>
      <c r="CK180" s="10" t="str">
        <f>IF($AI180="","",IF(OR($V180&lt;2.7,$V180&gt;90),"Age OOR",($AI180-CG180)/VLOOKUP(CG$14&amp;"-rse-"&amp;$N180,Equations!$G:$I,3,0)))</f>
        <v/>
      </c>
      <c r="CL180" s="10" t="str">
        <f>IF($AJ180="","",IF(OR($V180&lt;2.7,$V180&gt;90),"Age OOR",VLOOKUP(CL$14&amp;"-int-"&amp;$O180,Equations!$G:$I,3,0)+VLOOKUP(CL$14&amp;"-sexo-"&amp;$O180,Equations!$G:$I,3,0)*$U180+VLOOKUP(CL$14&amp;"-edad-"&amp;$O180,Equations!$G:$I,3,0)*$V180+VLOOKUP(CL$14&amp;"-est-"&amp;$O180,Equations!$G:$I,3,0)*(1/$W180)+VLOOKUP(CL$14&amp;"-imc-"&amp;$O180,Equations!$G:$I,3,0)*(1/$Q180)))</f>
        <v/>
      </c>
      <c r="CM180" s="10" t="str">
        <f>IF($AJ180="","",IF(OR($V180&lt;2.7,$V180&gt;90),"Age OOR",CL180-1.6449*VLOOKUP(CL$14&amp;"-rse-"&amp;$O180,Equations!$G:$I,3,0)))</f>
        <v/>
      </c>
      <c r="CN180" s="10" t="str">
        <f>IF($AJ180="","",IF(OR($V180&lt;2.7,$V180&gt;90),"Age OOR",CL180+1.6449*VLOOKUP(CL$14&amp;"-rse-"&amp;$O180,Equations!$G:$I,3,0)))</f>
        <v/>
      </c>
      <c r="CO180" s="10" t="str">
        <f t="shared" si="73"/>
        <v/>
      </c>
      <c r="CP180" s="10" t="str">
        <f>IF($AJ180="","",IF(OR($V180&lt;2.7,$V180&gt;90),"Age OOR",($AJ180-CL180)/VLOOKUP(CL$14&amp;"-rse-"&amp;$O180,Equations!$G:$I,3,0)))</f>
        <v/>
      </c>
      <c r="CQ180" s="10" t="str">
        <f>IF($AK180="","",IF(OR($V180&lt;2.7,$V180&gt;90),"Age OOR",EXP(VLOOKUP(CQ$14&amp;"-int-"&amp;$P180,Equations!$G:$I,3,0)+VLOOKUP(CQ$14&amp;"-sexo-"&amp;$P180,Equations!$G:$I,3,0)*$U180+VLOOKUP(CQ$14&amp;"-edad-"&amp;$P180,Equations!$G:$I,3,0)*$V180+VLOOKUP(CQ$14&amp;"-est-"&amp;$P180,Equations!$G:$I,3,0)*(1/$W180)+VLOOKUP(CQ$14&amp;"-imc-"&amp;$P180,Equations!$G:$I,3,0)*(1/$Q180))))</f>
        <v/>
      </c>
      <c r="CR180" s="10" t="str">
        <f>IF($AK180="","",IF(OR($V180&lt;2.7,$V180&gt;90),"Age OOR",EXP(LN(CQ180)-1.6449*VLOOKUP(CQ$14&amp;"-rse-"&amp;$P180,Equations!$G:$I,3,0))))</f>
        <v/>
      </c>
      <c r="CS180" s="10" t="str">
        <f>IF($AK180="","",IF(OR($V180&lt;2.7,$V180&gt;90),"Age OOR",EXP(LN(CQ180)+1.6449*VLOOKUP(CQ$14&amp;"-rse-"&amp;$P180,Equations!$G:$I,3,0))))</f>
        <v/>
      </c>
      <c r="CT180" s="10" t="str">
        <f t="shared" si="74"/>
        <v/>
      </c>
      <c r="CU180" s="10" t="str">
        <f>IF($AK180="","",IF(OR($V180&lt;2.7,$V180&gt;90),"Age OOR",(LN($AK180)-LN(CQ180))/VLOOKUP(CQ$14&amp;"-rse-"&amp;$P180,Equations!$G:$I,3,0)))</f>
        <v/>
      </c>
      <c r="CV180" s="47"/>
    </row>
    <row r="181" spans="5:102" x14ac:dyDescent="0.2">
      <c r="E181" s="23" t="str">
        <f t="shared" si="50"/>
        <v>Age out of range</v>
      </c>
      <c r="F181" s="23" t="str">
        <f t="shared" si="51"/>
        <v>Age out of range</v>
      </c>
      <c r="G181" s="23" t="str">
        <f t="shared" si="52"/>
        <v>Age out of range</v>
      </c>
      <c r="H181" s="23" t="str">
        <f t="shared" si="53"/>
        <v>Age out of range</v>
      </c>
      <c r="I181" s="23" t="str">
        <f t="shared" si="54"/>
        <v>Age out of range</v>
      </c>
      <c r="J181" s="23" t="str">
        <f t="shared" si="55"/>
        <v>Age out of range</v>
      </c>
      <c r="K181" s="23" t="str">
        <f t="shared" si="56"/>
        <v>Age out of range</v>
      </c>
      <c r="L181" s="23" t="str">
        <f t="shared" si="57"/>
        <v>Age out of range</v>
      </c>
      <c r="M181" s="23" t="str">
        <f t="shared" si="58"/>
        <v>Age out of range</v>
      </c>
      <c r="N181" s="23" t="str">
        <f t="shared" si="59"/>
        <v>Age out of range</v>
      </c>
      <c r="O181" s="23" t="str">
        <f t="shared" si="60"/>
        <v>Age out of range</v>
      </c>
      <c r="P181" s="23" t="str">
        <f t="shared" si="61"/>
        <v>Age out of range</v>
      </c>
      <c r="Q181" s="23" t="e">
        <f t="shared" si="62"/>
        <v>#DIV/0!</v>
      </c>
      <c r="R181" s="17"/>
      <c r="S181" s="23">
        <v>165</v>
      </c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7"/>
      <c r="AM181" s="47"/>
      <c r="AN181" s="10" t="str">
        <f>IF($Z181="","",IF(OR($V181&lt;2.7,$V181&gt;90),"Age OOR",VLOOKUP(AN$14&amp;"-int-"&amp;$E181,Equations!$G:$I,3,0)+VLOOKUP(AN$14&amp;"-sexo-"&amp;$E181,Equations!$G:$I,3,0)*$U181+VLOOKUP(AN$14&amp;"-edad-"&amp;$E181,Equations!$G:$I,3,0)*$V181+VLOOKUP(AN$14&amp;"-est-"&amp;$E181,Equations!$G:$I,3,0)*(1/$W181)+VLOOKUP(AN$14&amp;"-imc-"&amp;$E181,Equations!$G:$I,3,0)*(1/$Q181)))</f>
        <v/>
      </c>
      <c r="AO181" s="10" t="str">
        <f>IF($Z181="","",IF(OR($V181&lt;2.7,$V181&gt;90),"Age OOR",AN181-1.6449*VLOOKUP(AN$14&amp;"-rse-"&amp;$E181,Equations!$G:$I,3,0)))</f>
        <v/>
      </c>
      <c r="AP181" s="10" t="str">
        <f>IF($Z181="","",IF(OR($V181&lt;2.7,$V181&gt;90),"Age OOR",AN181+1.6449*VLOOKUP(AN$14&amp;"-rse-"&amp;$E181,Equations!$G:$I,3,0)))</f>
        <v/>
      </c>
      <c r="AQ181" s="10" t="str">
        <f t="shared" si="63"/>
        <v/>
      </c>
      <c r="AR181" s="10" t="str">
        <f>IF($Z181="","",IF(OR($V181&lt;2.7,$V181&gt;90),"Age OOR",($Z181-AN181)/VLOOKUP(AN$14&amp;"-rse-"&amp;$E181,Equations!$G:$I,3,0)))</f>
        <v/>
      </c>
      <c r="AS181" s="10" t="str">
        <f>IF($AA181="","",IF(OR($V181&lt;2.7,$V181&gt;90),"Age OOR",VLOOKUP(AS$14&amp;"-int-"&amp;$F181,Equations!$G:$I,3,0)+VLOOKUP(AS$14&amp;"-sexo-"&amp;$F181,Equations!$G:$I,3,0)*$U181+VLOOKUP(AS$14&amp;"-edad-"&amp;$F181,Equations!$G:$I,3,0)*$V181+VLOOKUP(AS$14&amp;"-est-"&amp;$F181,Equations!$G:$I,3,0)*(1/$W181)+VLOOKUP(AS$14&amp;"-imc-"&amp;$F181,Equations!$G:$I,3,0)*(1/$Q181)))</f>
        <v/>
      </c>
      <c r="AT181" s="10" t="str">
        <f>IF($AA181="","",IF(OR($V181&lt;2.7,$V181&gt;90),"Age OOR",AS181-1.6449*VLOOKUP(AS$14&amp;"-rse-"&amp;$F181,Equations!$G:$I,3,0)))</f>
        <v/>
      </c>
      <c r="AU181" s="10" t="str">
        <f>IF($AA181="","",IF(OR($V181&lt;2.7,$V181&gt;90),"Age OOR",AS181+1.6449*VLOOKUP(AS$14&amp;"-rse-"&amp;$F181,Equations!$G:$I,3,0)))</f>
        <v/>
      </c>
      <c r="AV181" s="10" t="str">
        <f t="shared" si="64"/>
        <v/>
      </c>
      <c r="AW181" s="10" t="str">
        <f>IF($AA181="","",IF(OR($V181&lt;2.7,$V181&gt;90),"Age OOR",($AA181-AS181)/VLOOKUP(AS$14&amp;"-rse-"&amp;$F181,Equations!$G:$I,3,0)))</f>
        <v/>
      </c>
      <c r="AX181" s="10" t="str">
        <f>IF($AB181="","",IF(OR($V181&lt;2.7,$V181&gt;90),"Age OOR",VLOOKUP(AX$14&amp;"-int-"&amp;$G181,Equations!$G:$I,3,0)+VLOOKUP(AX$14&amp;"-sexo-"&amp;$G181,Equations!$G:$I,3,0)*$U181+VLOOKUP(AX$14&amp;"-edad-"&amp;$G181,Equations!$G:$I,3,0)*$V181+VLOOKUP(AX$14&amp;"-est-"&amp;$G181,Equations!$G:$I,3,0)*(1/$W181)+VLOOKUP(AX$14&amp;"-imc-"&amp;$G181,Equations!$G:$I,3,0)*(1/$Q181)))</f>
        <v/>
      </c>
      <c r="AY181" s="10" t="str">
        <f>IF($AB181="","",IF(OR($V181&lt;2.7,$V181&gt;90),"Age OOR",AX181-1.6449*VLOOKUP(AX$14&amp;"-rse-"&amp;$G181,Equations!$G:$I,3,0)))</f>
        <v/>
      </c>
      <c r="AZ181" s="10" t="str">
        <f>IF($AB181="","",IF(OR($V181&lt;2.7,$V181&gt;90),"Age OOR",AX181+1.6449*VLOOKUP(AX$14&amp;"-rse-"&amp;$G181,Equations!$G:$I,3,0)))</f>
        <v/>
      </c>
      <c r="BA181" s="10" t="str">
        <f t="shared" si="65"/>
        <v/>
      </c>
      <c r="BB181" s="10" t="str">
        <f>IF($AB181="","",IF(OR($V181&lt;2.7,$V181&gt;90),"Age OOR",($AB181-AX181)/VLOOKUP(AX$14&amp;"-rse-"&amp;$G181,Equations!$G:$I,3,0)))</f>
        <v/>
      </c>
      <c r="BC181" s="10" t="str">
        <f>IF($AC181="","",IF(OR($V181&lt;2.7,$V181&gt;90),"Age OOR",VLOOKUP(BC$14&amp;"-int-"&amp;$H181,Equations!$G:$I,3,0)+VLOOKUP(BC$14&amp;"-sexo-"&amp;$H181,Equations!$G:$I,3,0)*$U181+VLOOKUP(BC$14&amp;"-edad-"&amp;$H181,Equations!$G:$I,3,0)*$V181+VLOOKUP(BC$14&amp;"-est-"&amp;$H181,Equations!$G:$I,3,0)*(1/$W181)+VLOOKUP(BC$14&amp;"-imc-"&amp;$H181,Equations!$G:$I,3,0)*(1/$Q181)))</f>
        <v/>
      </c>
      <c r="BD181" s="10" t="str">
        <f>IF($AC181="","",IF(OR($V181&lt;2.7,$V181&gt;90),"Age OOR",BC181-1.6449*VLOOKUP(BC$14&amp;"-rse-"&amp;$H181,Equations!$G:$I,3,0)))</f>
        <v/>
      </c>
      <c r="BE181" s="10" t="str">
        <f>IF($AC181="","",IF(OR($V181&lt;2.7,$V181&gt;90),"Age OOR",BC181+1.6449*VLOOKUP(BC$14&amp;"-rse-"&amp;$H181,Equations!$G:$I,3,0)))</f>
        <v/>
      </c>
      <c r="BF181" s="10" t="str">
        <f t="shared" si="66"/>
        <v/>
      </c>
      <c r="BG181" s="10" t="str">
        <f>IF($AC181="","",IF(OR($V181&lt;2.7,$V181&gt;90),"Age OOR",($AC181-BC181)/VLOOKUP(BC$14&amp;"-rse-"&amp;$H181,Equations!$G:$I,3,0)))</f>
        <v/>
      </c>
      <c r="BH181" s="10" t="str">
        <f>IF($AD181="","",IF(OR($V181&lt;2.7,$V181&gt;90),"Age OOR",VLOOKUP(BH$14&amp;"-int-"&amp;$I181,Equations!$G:$I,3,0)+VLOOKUP(BH$14&amp;"-sexo-"&amp;$I181,Equations!$G:$I,3,0)*$U181+VLOOKUP(BH$14&amp;"-edad-"&amp;$I181,Equations!$G:$I,3,0)*$V181+VLOOKUP(BH$14&amp;"-est-"&amp;$I181,Equations!$G:$I,3,0)*(1/$W181)+VLOOKUP(BH$14&amp;"-imc-"&amp;$I181,Equations!$G:$I,3,0)*(1/$Q181)))</f>
        <v/>
      </c>
      <c r="BI181" s="10" t="str">
        <f>IF($AD181="","",IF(OR($V181&lt;2.7,$V181&gt;90),"Age OOR",BH181-1.6449*VLOOKUP(BH$14&amp;"-rse-"&amp;$I181,Equations!$G:$I,3,0)))</f>
        <v/>
      </c>
      <c r="BJ181" s="10" t="str">
        <f>IF($AD181="","",IF(OR($V181&lt;2.7,$V181&gt;90),"Age OOR",BH181+1.6449*VLOOKUP(BH$14&amp;"-rse-"&amp;$I181,Equations!$G:$I,3,0)))</f>
        <v/>
      </c>
      <c r="BK181" s="10" t="str">
        <f t="shared" si="67"/>
        <v/>
      </c>
      <c r="BL181" s="10" t="str">
        <f>IF($AD181="","",IF(OR($V181&lt;2.7,$V181&gt;90),"Age OOR",($AD181-BH181)/VLOOKUP(BH$14&amp;"-rse-"&amp;$I181,Equations!$G:$I,3,0)))</f>
        <v/>
      </c>
      <c r="BM181" s="10" t="str">
        <f>IF($AE181="","",IF(OR($V181&lt;2.7,$V181&gt;90),"Age OOR",VLOOKUP(BM$14&amp;"-int-"&amp;$J181,Equations!$G:$I,3,0)+VLOOKUP(BM$14&amp;"-sexo-"&amp;$J181,Equations!$G:$I,3,0)*$U181+VLOOKUP(BM$14&amp;"-edad-"&amp;$J181,Equations!$G:$I,3,0)*$V181+VLOOKUP(BM$14&amp;"-est-"&amp;$J181,Equations!$G:$I,3,0)*(1/$W181)+VLOOKUP(BM$14&amp;"-imc-"&amp;$J181,Equations!$G:$I,3,0)*(1/$Q181)))</f>
        <v/>
      </c>
      <c r="BN181" s="10" t="str">
        <f>IF($AE181="","",IF(OR($V181&lt;2.7,$V181&gt;90),"Age OOR",BM181-1.6449*VLOOKUP(BM$14&amp;"-rse-"&amp;$J181,Equations!$G:$I,3,0)))</f>
        <v/>
      </c>
      <c r="BO181" s="10" t="str">
        <f>IF($AE181="","",IF(OR($V181&lt;2.7,$V181&gt;90),"Age OOR",BM181+1.6449*VLOOKUP(BM$14&amp;"-rse-"&amp;$J181,Equations!$G:$I,3,0)))</f>
        <v/>
      </c>
      <c r="BP181" s="10" t="str">
        <f t="shared" si="68"/>
        <v/>
      </c>
      <c r="BQ181" s="10" t="str">
        <f>IF($AE181="","",IF(OR($V181&lt;2.7,$V181&gt;90),"Age OOR",($AE181-BM181)/VLOOKUP(BM$14&amp;"-rse-"&amp;$J181,Equations!$G:$I,3,0)))</f>
        <v/>
      </c>
      <c r="BR181" s="10" t="str">
        <f>IF($AF181="","",IF(OR($V181&lt;2.7,$V181&gt;90),"Age OOR",VLOOKUP(BR$14&amp;"-int-"&amp;$K181,Equations!$G:$I,3,0)+VLOOKUP(BR$14&amp;"-sexo-"&amp;$K181,Equations!$G:$I,3,0)*$U181+VLOOKUP(BR$14&amp;"-edad-"&amp;$K181,Equations!$G:$I,3,0)*$V181+VLOOKUP(BR$14&amp;"-est-"&amp;$K181,Equations!$G:$I,3,0)*(1/$W181)+VLOOKUP(BR$14&amp;"-imc-"&amp;$K181,Equations!$G:$I,3,0)*(1/$Q181)))</f>
        <v/>
      </c>
      <c r="BS181" s="10" t="str">
        <f>IF($AF181="","",IF(OR($V181&lt;2.7,$V181&gt;90),"Age OOR",BR181-1.6449*VLOOKUP(BR$14&amp;"-rse-"&amp;$K181,Equations!$G:$I,3,0)))</f>
        <v/>
      </c>
      <c r="BT181" s="10" t="str">
        <f>IF($AF181="","",IF(OR($V181&lt;2.7,$V181&gt;90),"Age OOR",BR181+1.6449*VLOOKUP(BR$14&amp;"-rse-"&amp;$K181,Equations!$G:$I,3,0)))</f>
        <v/>
      </c>
      <c r="BU181" s="10" t="str">
        <f t="shared" si="69"/>
        <v/>
      </c>
      <c r="BV181" s="10" t="str">
        <f>IF($AF181="","",IF(OR($V181&lt;2.7,$V181&gt;90),"Age OOR",($AF181-BR181)/VLOOKUP(BR$14&amp;"-rse-"&amp;$K181,Equations!$G:$I,3,0)))</f>
        <v/>
      </c>
      <c r="BW181" s="10" t="str">
        <f>IF($AG181="","",IF(OR($V181&lt;2.7,$V181&gt;90),"Age OOR",VLOOKUP(BW$14&amp;"-int-"&amp;$L181,Equations!$G:$I,3,0)+VLOOKUP(BW$14&amp;"-sexo-"&amp;$L181,Equations!$G:$I,3,0)*$U181+VLOOKUP(BW$14&amp;"-edad-"&amp;$L181,Equations!$G:$I,3,0)*$V181+VLOOKUP(BW$14&amp;"-est-"&amp;$L181,Equations!$G:$I,3,0)*(1/$W181)+VLOOKUP(BW$14&amp;"-imc-"&amp;$L181,Equations!$G:$I,3,0)*(1/$Q181)))</f>
        <v/>
      </c>
      <c r="BX181" s="10" t="str">
        <f>IF($AG181="","",IF(OR($V181&lt;2.7,$V181&gt;90),"Age OOR",BW181-1.6449*VLOOKUP(BW$14&amp;"-rse-"&amp;$L181,Equations!$G:$I,3,0)))</f>
        <v/>
      </c>
      <c r="BY181" s="10" t="str">
        <f>IF($AG181="","",IF(OR($V181&lt;2.7,$V181&gt;90),"Age OOR",BW181+1.6449*VLOOKUP(BW$14&amp;"-rse-"&amp;$L181,Equations!$G:$I,3,0)))</f>
        <v/>
      </c>
      <c r="BZ181" s="10" t="str">
        <f t="shared" si="70"/>
        <v/>
      </c>
      <c r="CA181" s="10" t="str">
        <f>IF($AG181="","",IF(OR($V181&lt;2.7,$V181&gt;90),"Age OOR",($AG181-BW181)/VLOOKUP(BW$14&amp;"-rse-"&amp;$L181,Equations!$G:$I,3,0)))</f>
        <v/>
      </c>
      <c r="CB181" s="10" t="str">
        <f>IF($AH181="","",IF(OR($V181&lt;2.7,$V181&gt;90),"Age OOR",VLOOKUP(CB$14&amp;"-int-"&amp;$M181,Equations!$G:$I,3,0)+VLOOKUP(CB$14&amp;"-sexo-"&amp;$M181,Equations!$G:$I,3,0)*$U181+VLOOKUP(CB$14&amp;"-edad-"&amp;$M181,Equations!$G:$I,3,0)*$V181+VLOOKUP(CB$14&amp;"-est-"&amp;$M181,Equations!$G:$I,3,0)*(1/$W181)+VLOOKUP(CB$14&amp;"-imc-"&amp;$M181,Equations!$G:$I,3,0)*(1/$Q181)))</f>
        <v/>
      </c>
      <c r="CC181" s="10" t="str">
        <f>IF($AH181="","",IF(OR($V181&lt;2.7,$V181&gt;90),"Age OOR",CB181-1.6449*VLOOKUP(CB$14&amp;"-rse-"&amp;$M181,Equations!$G:$I,3,0)))</f>
        <v/>
      </c>
      <c r="CD181" s="10" t="str">
        <f>IF($AH181="","",IF(OR($V181&lt;2.7,$V181&gt;90),"Age OOR",CB181+1.6449*VLOOKUP(CB$14&amp;"-rse-"&amp;$M181,Equations!$G:$I,3,0)))</f>
        <v/>
      </c>
      <c r="CE181" s="10" t="str">
        <f t="shared" si="71"/>
        <v/>
      </c>
      <c r="CF181" s="10" t="str">
        <f>IF($AH181="","",IF(OR($V181&lt;2.7,$V181&gt;90),"Age OOR",($AH181-CB181)/VLOOKUP(CB$14&amp;"-rse-"&amp;$M181,Equations!$G:$I,3,0)))</f>
        <v/>
      </c>
      <c r="CG181" s="10" t="str">
        <f>IF($AI181="","",IF(OR($V181&lt;2.7,$V181&gt;90),"Age OOR",VLOOKUP(CG$14&amp;"-int-"&amp;$N181,Equations!$G:$I,3,0)+VLOOKUP(CG$14&amp;"-sexo-"&amp;$N181,Equations!$G:$I,3,0)*$U181+VLOOKUP(CG$14&amp;"-edad-"&amp;$N181,Equations!$G:$I,3,0)*$V181+VLOOKUP(CG$14&amp;"-est-"&amp;$N181,Equations!$G:$I,3,0)*(1/$W181)+VLOOKUP(CG$14&amp;"-imc-"&amp;$N181,Equations!$G:$I,3,0)*(1/$Q181)))</f>
        <v/>
      </c>
      <c r="CH181" s="10" t="str">
        <f>IF($AI181="","",IF(OR($V181&lt;2.7,$V181&gt;90),"Age OOR",CG181-1.6449*VLOOKUP(CG$14&amp;"-rse-"&amp;$N181,Equations!$G:$I,3,0)))</f>
        <v/>
      </c>
      <c r="CI181" s="10" t="str">
        <f>IF($AI181="","",IF(OR($V181&lt;2.7,$V181&gt;90),"Age OOR",CG181+1.6449*VLOOKUP(CG$14&amp;"-rse-"&amp;$N181,Equations!$G:$I,3,0)))</f>
        <v/>
      </c>
      <c r="CJ181" s="10" t="str">
        <f t="shared" si="72"/>
        <v/>
      </c>
      <c r="CK181" s="10" t="str">
        <f>IF($AI181="","",IF(OR($V181&lt;2.7,$V181&gt;90),"Age OOR",($AI181-CG181)/VLOOKUP(CG$14&amp;"-rse-"&amp;$N181,Equations!$G:$I,3,0)))</f>
        <v/>
      </c>
      <c r="CL181" s="10" t="str">
        <f>IF($AJ181="","",IF(OR($V181&lt;2.7,$V181&gt;90),"Age OOR",VLOOKUP(CL$14&amp;"-int-"&amp;$O181,Equations!$G:$I,3,0)+VLOOKUP(CL$14&amp;"-sexo-"&amp;$O181,Equations!$G:$I,3,0)*$U181+VLOOKUP(CL$14&amp;"-edad-"&amp;$O181,Equations!$G:$I,3,0)*$V181+VLOOKUP(CL$14&amp;"-est-"&amp;$O181,Equations!$G:$I,3,0)*(1/$W181)+VLOOKUP(CL$14&amp;"-imc-"&amp;$O181,Equations!$G:$I,3,0)*(1/$Q181)))</f>
        <v/>
      </c>
      <c r="CM181" s="10" t="str">
        <f>IF($AJ181="","",IF(OR($V181&lt;2.7,$V181&gt;90),"Age OOR",CL181-1.6449*VLOOKUP(CL$14&amp;"-rse-"&amp;$O181,Equations!$G:$I,3,0)))</f>
        <v/>
      </c>
      <c r="CN181" s="10" t="str">
        <f>IF($AJ181="","",IF(OR($V181&lt;2.7,$V181&gt;90),"Age OOR",CL181+1.6449*VLOOKUP(CL$14&amp;"-rse-"&amp;$O181,Equations!$G:$I,3,0)))</f>
        <v/>
      </c>
      <c r="CO181" s="10" t="str">
        <f t="shared" si="73"/>
        <v/>
      </c>
      <c r="CP181" s="10" t="str">
        <f>IF($AJ181="","",IF(OR($V181&lt;2.7,$V181&gt;90),"Age OOR",($AJ181-CL181)/VLOOKUP(CL$14&amp;"-rse-"&amp;$O181,Equations!$G:$I,3,0)))</f>
        <v/>
      </c>
      <c r="CQ181" s="10" t="str">
        <f>IF($AK181="","",IF(OR($V181&lt;2.7,$V181&gt;90),"Age OOR",EXP(VLOOKUP(CQ$14&amp;"-int-"&amp;$P181,Equations!$G:$I,3,0)+VLOOKUP(CQ$14&amp;"-sexo-"&amp;$P181,Equations!$G:$I,3,0)*$U181+VLOOKUP(CQ$14&amp;"-edad-"&amp;$P181,Equations!$G:$I,3,0)*$V181+VLOOKUP(CQ$14&amp;"-est-"&amp;$P181,Equations!$G:$I,3,0)*(1/$W181)+VLOOKUP(CQ$14&amp;"-imc-"&amp;$P181,Equations!$G:$I,3,0)*(1/$Q181))))</f>
        <v/>
      </c>
      <c r="CR181" s="10" t="str">
        <f>IF($AK181="","",IF(OR($V181&lt;2.7,$V181&gt;90),"Age OOR",EXP(LN(CQ181)-1.6449*VLOOKUP(CQ$14&amp;"-rse-"&amp;$P181,Equations!$G:$I,3,0))))</f>
        <v/>
      </c>
      <c r="CS181" s="10" t="str">
        <f>IF($AK181="","",IF(OR($V181&lt;2.7,$V181&gt;90),"Age OOR",EXP(LN(CQ181)+1.6449*VLOOKUP(CQ$14&amp;"-rse-"&amp;$P181,Equations!$G:$I,3,0))))</f>
        <v/>
      </c>
      <c r="CT181" s="10" t="str">
        <f t="shared" si="74"/>
        <v/>
      </c>
      <c r="CU181" s="10" t="str">
        <f>IF($AK181="","",IF(OR($V181&lt;2.7,$V181&gt;90),"Age OOR",(LN($AK181)-LN(CQ181))/VLOOKUP(CQ$14&amp;"-rse-"&amp;$P181,Equations!$G:$I,3,0)))</f>
        <v/>
      </c>
      <c r="CV181" s="47"/>
    </row>
    <row r="182" spans="5:102" x14ac:dyDescent="0.2">
      <c r="E182" s="23" t="str">
        <f t="shared" si="50"/>
        <v>Age out of range</v>
      </c>
      <c r="F182" s="23" t="str">
        <f t="shared" si="51"/>
        <v>Age out of range</v>
      </c>
      <c r="G182" s="23" t="str">
        <f t="shared" si="52"/>
        <v>Age out of range</v>
      </c>
      <c r="H182" s="23" t="str">
        <f t="shared" si="53"/>
        <v>Age out of range</v>
      </c>
      <c r="I182" s="23" t="str">
        <f t="shared" si="54"/>
        <v>Age out of range</v>
      </c>
      <c r="J182" s="23" t="str">
        <f t="shared" si="55"/>
        <v>Age out of range</v>
      </c>
      <c r="K182" s="23" t="str">
        <f t="shared" si="56"/>
        <v>Age out of range</v>
      </c>
      <c r="L182" s="23" t="str">
        <f t="shared" si="57"/>
        <v>Age out of range</v>
      </c>
      <c r="M182" s="23" t="str">
        <f t="shared" si="58"/>
        <v>Age out of range</v>
      </c>
      <c r="N182" s="23" t="str">
        <f t="shared" si="59"/>
        <v>Age out of range</v>
      </c>
      <c r="O182" s="23" t="str">
        <f t="shared" si="60"/>
        <v>Age out of range</v>
      </c>
      <c r="P182" s="23" t="str">
        <f t="shared" si="61"/>
        <v>Age out of range</v>
      </c>
      <c r="Q182" s="23" t="e">
        <f t="shared" si="62"/>
        <v>#DIV/0!</v>
      </c>
      <c r="R182" s="17"/>
      <c r="S182" s="23">
        <v>166</v>
      </c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7"/>
      <c r="AM182" s="47"/>
      <c r="AN182" s="10" t="str">
        <f>IF($Z182="","",IF(OR($V182&lt;2.7,$V182&gt;90),"Age OOR",VLOOKUP(AN$14&amp;"-int-"&amp;$E182,Equations!$G:$I,3,0)+VLOOKUP(AN$14&amp;"-sexo-"&amp;$E182,Equations!$G:$I,3,0)*$U182+VLOOKUP(AN$14&amp;"-edad-"&amp;$E182,Equations!$G:$I,3,0)*$V182+VLOOKUP(AN$14&amp;"-est-"&amp;$E182,Equations!$G:$I,3,0)*(1/$W182)+VLOOKUP(AN$14&amp;"-imc-"&amp;$E182,Equations!$G:$I,3,0)*(1/$Q182)))</f>
        <v/>
      </c>
      <c r="AO182" s="10" t="str">
        <f>IF($Z182="","",IF(OR($V182&lt;2.7,$V182&gt;90),"Age OOR",AN182-1.6449*VLOOKUP(AN$14&amp;"-rse-"&amp;$E182,Equations!$G:$I,3,0)))</f>
        <v/>
      </c>
      <c r="AP182" s="10" t="str">
        <f>IF($Z182="","",IF(OR($V182&lt;2.7,$V182&gt;90),"Age OOR",AN182+1.6449*VLOOKUP(AN$14&amp;"-rse-"&amp;$E182,Equations!$G:$I,3,0)))</f>
        <v/>
      </c>
      <c r="AQ182" s="10" t="str">
        <f t="shared" si="63"/>
        <v/>
      </c>
      <c r="AR182" s="10" t="str">
        <f>IF($Z182="","",IF(OR($V182&lt;2.7,$V182&gt;90),"Age OOR",($Z182-AN182)/VLOOKUP(AN$14&amp;"-rse-"&amp;$E182,Equations!$G:$I,3,0)))</f>
        <v/>
      </c>
      <c r="AS182" s="10" t="str">
        <f>IF($AA182="","",IF(OR($V182&lt;2.7,$V182&gt;90),"Age OOR",VLOOKUP(AS$14&amp;"-int-"&amp;$F182,Equations!$G:$I,3,0)+VLOOKUP(AS$14&amp;"-sexo-"&amp;$F182,Equations!$G:$I,3,0)*$U182+VLOOKUP(AS$14&amp;"-edad-"&amp;$F182,Equations!$G:$I,3,0)*$V182+VLOOKUP(AS$14&amp;"-est-"&amp;$F182,Equations!$G:$I,3,0)*(1/$W182)+VLOOKUP(AS$14&amp;"-imc-"&amp;$F182,Equations!$G:$I,3,0)*(1/$Q182)))</f>
        <v/>
      </c>
      <c r="AT182" s="10" t="str">
        <f>IF($AA182="","",IF(OR($V182&lt;2.7,$V182&gt;90),"Age OOR",AS182-1.6449*VLOOKUP(AS$14&amp;"-rse-"&amp;$F182,Equations!$G:$I,3,0)))</f>
        <v/>
      </c>
      <c r="AU182" s="10" t="str">
        <f>IF($AA182="","",IF(OR($V182&lt;2.7,$V182&gt;90),"Age OOR",AS182+1.6449*VLOOKUP(AS$14&amp;"-rse-"&amp;$F182,Equations!$G:$I,3,0)))</f>
        <v/>
      </c>
      <c r="AV182" s="10" t="str">
        <f t="shared" si="64"/>
        <v/>
      </c>
      <c r="AW182" s="10" t="str">
        <f>IF($AA182="","",IF(OR($V182&lt;2.7,$V182&gt;90),"Age OOR",($AA182-AS182)/VLOOKUP(AS$14&amp;"-rse-"&amp;$F182,Equations!$G:$I,3,0)))</f>
        <v/>
      </c>
      <c r="AX182" s="10" t="str">
        <f>IF($AB182="","",IF(OR($V182&lt;2.7,$V182&gt;90),"Age OOR",VLOOKUP(AX$14&amp;"-int-"&amp;$G182,Equations!$G:$I,3,0)+VLOOKUP(AX$14&amp;"-sexo-"&amp;$G182,Equations!$G:$I,3,0)*$U182+VLOOKUP(AX$14&amp;"-edad-"&amp;$G182,Equations!$G:$I,3,0)*$V182+VLOOKUP(AX$14&amp;"-est-"&amp;$G182,Equations!$G:$I,3,0)*(1/$W182)+VLOOKUP(AX$14&amp;"-imc-"&amp;$G182,Equations!$G:$I,3,0)*(1/$Q182)))</f>
        <v/>
      </c>
      <c r="AY182" s="10" t="str">
        <f>IF($AB182="","",IF(OR($V182&lt;2.7,$V182&gt;90),"Age OOR",AX182-1.6449*VLOOKUP(AX$14&amp;"-rse-"&amp;$G182,Equations!$G:$I,3,0)))</f>
        <v/>
      </c>
      <c r="AZ182" s="10" t="str">
        <f>IF($AB182="","",IF(OR($V182&lt;2.7,$V182&gt;90),"Age OOR",AX182+1.6449*VLOOKUP(AX$14&amp;"-rse-"&amp;$G182,Equations!$G:$I,3,0)))</f>
        <v/>
      </c>
      <c r="BA182" s="10" t="str">
        <f t="shared" si="65"/>
        <v/>
      </c>
      <c r="BB182" s="10" t="str">
        <f>IF($AB182="","",IF(OR($V182&lt;2.7,$V182&gt;90),"Age OOR",($AB182-AX182)/VLOOKUP(AX$14&amp;"-rse-"&amp;$G182,Equations!$G:$I,3,0)))</f>
        <v/>
      </c>
      <c r="BC182" s="10" t="str">
        <f>IF($AC182="","",IF(OR($V182&lt;2.7,$V182&gt;90),"Age OOR",VLOOKUP(BC$14&amp;"-int-"&amp;$H182,Equations!$G:$I,3,0)+VLOOKUP(BC$14&amp;"-sexo-"&amp;$H182,Equations!$G:$I,3,0)*$U182+VLOOKUP(BC$14&amp;"-edad-"&amp;$H182,Equations!$G:$I,3,0)*$V182+VLOOKUP(BC$14&amp;"-est-"&amp;$H182,Equations!$G:$I,3,0)*(1/$W182)+VLOOKUP(BC$14&amp;"-imc-"&amp;$H182,Equations!$G:$I,3,0)*(1/$Q182)))</f>
        <v/>
      </c>
      <c r="BD182" s="10" t="str">
        <f>IF($AC182="","",IF(OR($V182&lt;2.7,$V182&gt;90),"Age OOR",BC182-1.6449*VLOOKUP(BC$14&amp;"-rse-"&amp;$H182,Equations!$G:$I,3,0)))</f>
        <v/>
      </c>
      <c r="BE182" s="10" t="str">
        <f>IF($AC182="","",IF(OR($V182&lt;2.7,$V182&gt;90),"Age OOR",BC182+1.6449*VLOOKUP(BC$14&amp;"-rse-"&amp;$H182,Equations!$G:$I,3,0)))</f>
        <v/>
      </c>
      <c r="BF182" s="10" t="str">
        <f t="shared" si="66"/>
        <v/>
      </c>
      <c r="BG182" s="10" t="str">
        <f>IF($AC182="","",IF(OR($V182&lt;2.7,$V182&gt;90),"Age OOR",($AC182-BC182)/VLOOKUP(BC$14&amp;"-rse-"&amp;$H182,Equations!$G:$I,3,0)))</f>
        <v/>
      </c>
      <c r="BH182" s="10" t="str">
        <f>IF($AD182="","",IF(OR($V182&lt;2.7,$V182&gt;90),"Age OOR",VLOOKUP(BH$14&amp;"-int-"&amp;$I182,Equations!$G:$I,3,0)+VLOOKUP(BH$14&amp;"-sexo-"&amp;$I182,Equations!$G:$I,3,0)*$U182+VLOOKUP(BH$14&amp;"-edad-"&amp;$I182,Equations!$G:$I,3,0)*$V182+VLOOKUP(BH$14&amp;"-est-"&amp;$I182,Equations!$G:$I,3,0)*(1/$W182)+VLOOKUP(BH$14&amp;"-imc-"&amp;$I182,Equations!$G:$I,3,0)*(1/$Q182)))</f>
        <v/>
      </c>
      <c r="BI182" s="10" t="str">
        <f>IF($AD182="","",IF(OR($V182&lt;2.7,$V182&gt;90),"Age OOR",BH182-1.6449*VLOOKUP(BH$14&amp;"-rse-"&amp;$I182,Equations!$G:$I,3,0)))</f>
        <v/>
      </c>
      <c r="BJ182" s="10" t="str">
        <f>IF($AD182="","",IF(OR($V182&lt;2.7,$V182&gt;90),"Age OOR",BH182+1.6449*VLOOKUP(BH$14&amp;"-rse-"&amp;$I182,Equations!$G:$I,3,0)))</f>
        <v/>
      </c>
      <c r="BK182" s="10" t="str">
        <f t="shared" si="67"/>
        <v/>
      </c>
      <c r="BL182" s="10" t="str">
        <f>IF($AD182="","",IF(OR($V182&lt;2.7,$V182&gt;90),"Age OOR",($AD182-BH182)/VLOOKUP(BH$14&amp;"-rse-"&amp;$I182,Equations!$G:$I,3,0)))</f>
        <v/>
      </c>
      <c r="BM182" s="10" t="str">
        <f>IF($AE182="","",IF(OR($V182&lt;2.7,$V182&gt;90),"Age OOR",VLOOKUP(BM$14&amp;"-int-"&amp;$J182,Equations!$G:$I,3,0)+VLOOKUP(BM$14&amp;"-sexo-"&amp;$J182,Equations!$G:$I,3,0)*$U182+VLOOKUP(BM$14&amp;"-edad-"&amp;$J182,Equations!$G:$I,3,0)*$V182+VLOOKUP(BM$14&amp;"-est-"&amp;$J182,Equations!$G:$I,3,0)*(1/$W182)+VLOOKUP(BM$14&amp;"-imc-"&amp;$J182,Equations!$G:$I,3,0)*(1/$Q182)))</f>
        <v/>
      </c>
      <c r="BN182" s="10" t="str">
        <f>IF($AE182="","",IF(OR($V182&lt;2.7,$V182&gt;90),"Age OOR",BM182-1.6449*VLOOKUP(BM$14&amp;"-rse-"&amp;$J182,Equations!$G:$I,3,0)))</f>
        <v/>
      </c>
      <c r="BO182" s="10" t="str">
        <f>IF($AE182="","",IF(OR($V182&lt;2.7,$V182&gt;90),"Age OOR",BM182+1.6449*VLOOKUP(BM$14&amp;"-rse-"&amp;$J182,Equations!$G:$I,3,0)))</f>
        <v/>
      </c>
      <c r="BP182" s="10" t="str">
        <f t="shared" si="68"/>
        <v/>
      </c>
      <c r="BQ182" s="10" t="str">
        <f>IF($AE182="","",IF(OR($V182&lt;2.7,$V182&gt;90),"Age OOR",($AE182-BM182)/VLOOKUP(BM$14&amp;"-rse-"&amp;$J182,Equations!$G:$I,3,0)))</f>
        <v/>
      </c>
      <c r="BR182" s="10" t="str">
        <f>IF($AF182="","",IF(OR($V182&lt;2.7,$V182&gt;90),"Age OOR",VLOOKUP(BR$14&amp;"-int-"&amp;$K182,Equations!$G:$I,3,0)+VLOOKUP(BR$14&amp;"-sexo-"&amp;$K182,Equations!$G:$I,3,0)*$U182+VLOOKUP(BR$14&amp;"-edad-"&amp;$K182,Equations!$G:$I,3,0)*$V182+VLOOKUP(BR$14&amp;"-est-"&amp;$K182,Equations!$G:$I,3,0)*(1/$W182)+VLOOKUP(BR$14&amp;"-imc-"&amp;$K182,Equations!$G:$I,3,0)*(1/$Q182)))</f>
        <v/>
      </c>
      <c r="BS182" s="10" t="str">
        <f>IF($AF182="","",IF(OR($V182&lt;2.7,$V182&gt;90),"Age OOR",BR182-1.6449*VLOOKUP(BR$14&amp;"-rse-"&amp;$K182,Equations!$G:$I,3,0)))</f>
        <v/>
      </c>
      <c r="BT182" s="10" t="str">
        <f>IF($AF182="","",IF(OR($V182&lt;2.7,$V182&gt;90),"Age OOR",BR182+1.6449*VLOOKUP(BR$14&amp;"-rse-"&amp;$K182,Equations!$G:$I,3,0)))</f>
        <v/>
      </c>
      <c r="BU182" s="10" t="str">
        <f t="shared" si="69"/>
        <v/>
      </c>
      <c r="BV182" s="10" t="str">
        <f>IF($AF182="","",IF(OR($V182&lt;2.7,$V182&gt;90),"Age OOR",($AF182-BR182)/VLOOKUP(BR$14&amp;"-rse-"&amp;$K182,Equations!$G:$I,3,0)))</f>
        <v/>
      </c>
      <c r="BW182" s="10" t="str">
        <f>IF($AG182="","",IF(OR($V182&lt;2.7,$V182&gt;90),"Age OOR",VLOOKUP(BW$14&amp;"-int-"&amp;$L182,Equations!$G:$I,3,0)+VLOOKUP(BW$14&amp;"-sexo-"&amp;$L182,Equations!$G:$I,3,0)*$U182+VLOOKUP(BW$14&amp;"-edad-"&amp;$L182,Equations!$G:$I,3,0)*$V182+VLOOKUP(BW$14&amp;"-est-"&amp;$L182,Equations!$G:$I,3,0)*(1/$W182)+VLOOKUP(BW$14&amp;"-imc-"&amp;$L182,Equations!$G:$I,3,0)*(1/$Q182)))</f>
        <v/>
      </c>
      <c r="BX182" s="10" t="str">
        <f>IF($AG182="","",IF(OR($V182&lt;2.7,$V182&gt;90),"Age OOR",BW182-1.6449*VLOOKUP(BW$14&amp;"-rse-"&amp;$L182,Equations!$G:$I,3,0)))</f>
        <v/>
      </c>
      <c r="BY182" s="10" t="str">
        <f>IF($AG182="","",IF(OR($V182&lt;2.7,$V182&gt;90),"Age OOR",BW182+1.6449*VLOOKUP(BW$14&amp;"-rse-"&amp;$L182,Equations!$G:$I,3,0)))</f>
        <v/>
      </c>
      <c r="BZ182" s="10" t="str">
        <f t="shared" si="70"/>
        <v/>
      </c>
      <c r="CA182" s="10" t="str">
        <f>IF($AG182="","",IF(OR($V182&lt;2.7,$V182&gt;90),"Age OOR",($AG182-BW182)/VLOOKUP(BW$14&amp;"-rse-"&amp;$L182,Equations!$G:$I,3,0)))</f>
        <v/>
      </c>
      <c r="CB182" s="10" t="str">
        <f>IF($AH182="","",IF(OR($V182&lt;2.7,$V182&gt;90),"Age OOR",VLOOKUP(CB$14&amp;"-int-"&amp;$M182,Equations!$G:$I,3,0)+VLOOKUP(CB$14&amp;"-sexo-"&amp;$M182,Equations!$G:$I,3,0)*$U182+VLOOKUP(CB$14&amp;"-edad-"&amp;$M182,Equations!$G:$I,3,0)*$V182+VLOOKUP(CB$14&amp;"-est-"&amp;$M182,Equations!$G:$I,3,0)*(1/$W182)+VLOOKUP(CB$14&amp;"-imc-"&amp;$M182,Equations!$G:$I,3,0)*(1/$Q182)))</f>
        <v/>
      </c>
      <c r="CC182" s="10" t="str">
        <f>IF($AH182="","",IF(OR($V182&lt;2.7,$V182&gt;90),"Age OOR",CB182-1.6449*VLOOKUP(CB$14&amp;"-rse-"&amp;$M182,Equations!$G:$I,3,0)))</f>
        <v/>
      </c>
      <c r="CD182" s="10" t="str">
        <f>IF($AH182="","",IF(OR($V182&lt;2.7,$V182&gt;90),"Age OOR",CB182+1.6449*VLOOKUP(CB$14&amp;"-rse-"&amp;$M182,Equations!$G:$I,3,0)))</f>
        <v/>
      </c>
      <c r="CE182" s="10" t="str">
        <f t="shared" si="71"/>
        <v/>
      </c>
      <c r="CF182" s="10" t="str">
        <f>IF($AH182="","",IF(OR($V182&lt;2.7,$V182&gt;90),"Age OOR",($AH182-CB182)/VLOOKUP(CB$14&amp;"-rse-"&amp;$M182,Equations!$G:$I,3,0)))</f>
        <v/>
      </c>
      <c r="CG182" s="10" t="str">
        <f>IF($AI182="","",IF(OR($V182&lt;2.7,$V182&gt;90),"Age OOR",VLOOKUP(CG$14&amp;"-int-"&amp;$N182,Equations!$G:$I,3,0)+VLOOKUP(CG$14&amp;"-sexo-"&amp;$N182,Equations!$G:$I,3,0)*$U182+VLOOKUP(CG$14&amp;"-edad-"&amp;$N182,Equations!$G:$I,3,0)*$V182+VLOOKUP(CG$14&amp;"-est-"&amp;$N182,Equations!$G:$I,3,0)*(1/$W182)+VLOOKUP(CG$14&amp;"-imc-"&amp;$N182,Equations!$G:$I,3,0)*(1/$Q182)))</f>
        <v/>
      </c>
      <c r="CH182" s="10" t="str">
        <f>IF($AI182="","",IF(OR($V182&lt;2.7,$V182&gt;90),"Age OOR",CG182-1.6449*VLOOKUP(CG$14&amp;"-rse-"&amp;$N182,Equations!$G:$I,3,0)))</f>
        <v/>
      </c>
      <c r="CI182" s="10" t="str">
        <f>IF($AI182="","",IF(OR($V182&lt;2.7,$V182&gt;90),"Age OOR",CG182+1.6449*VLOOKUP(CG$14&amp;"-rse-"&amp;$N182,Equations!$G:$I,3,0)))</f>
        <v/>
      </c>
      <c r="CJ182" s="10" t="str">
        <f t="shared" si="72"/>
        <v/>
      </c>
      <c r="CK182" s="10" t="str">
        <f>IF($AI182="","",IF(OR($V182&lt;2.7,$V182&gt;90),"Age OOR",($AI182-CG182)/VLOOKUP(CG$14&amp;"-rse-"&amp;$N182,Equations!$G:$I,3,0)))</f>
        <v/>
      </c>
      <c r="CL182" s="10" t="str">
        <f>IF($AJ182="","",IF(OR($V182&lt;2.7,$V182&gt;90),"Age OOR",VLOOKUP(CL$14&amp;"-int-"&amp;$O182,Equations!$G:$I,3,0)+VLOOKUP(CL$14&amp;"-sexo-"&amp;$O182,Equations!$G:$I,3,0)*$U182+VLOOKUP(CL$14&amp;"-edad-"&amp;$O182,Equations!$G:$I,3,0)*$V182+VLOOKUP(CL$14&amp;"-est-"&amp;$O182,Equations!$G:$I,3,0)*(1/$W182)+VLOOKUP(CL$14&amp;"-imc-"&amp;$O182,Equations!$G:$I,3,0)*(1/$Q182)))</f>
        <v/>
      </c>
      <c r="CM182" s="10" t="str">
        <f>IF($AJ182="","",IF(OR($V182&lt;2.7,$V182&gt;90),"Age OOR",CL182-1.6449*VLOOKUP(CL$14&amp;"-rse-"&amp;$O182,Equations!$G:$I,3,0)))</f>
        <v/>
      </c>
      <c r="CN182" s="10" t="str">
        <f>IF($AJ182="","",IF(OR($V182&lt;2.7,$V182&gt;90),"Age OOR",CL182+1.6449*VLOOKUP(CL$14&amp;"-rse-"&amp;$O182,Equations!$G:$I,3,0)))</f>
        <v/>
      </c>
      <c r="CO182" s="10" t="str">
        <f t="shared" si="73"/>
        <v/>
      </c>
      <c r="CP182" s="10" t="str">
        <f>IF($AJ182="","",IF(OR($V182&lt;2.7,$V182&gt;90),"Age OOR",($AJ182-CL182)/VLOOKUP(CL$14&amp;"-rse-"&amp;$O182,Equations!$G:$I,3,0)))</f>
        <v/>
      </c>
      <c r="CQ182" s="10" t="str">
        <f>IF($AK182="","",IF(OR($V182&lt;2.7,$V182&gt;90),"Age OOR",EXP(VLOOKUP(CQ$14&amp;"-int-"&amp;$P182,Equations!$G:$I,3,0)+VLOOKUP(CQ$14&amp;"-sexo-"&amp;$P182,Equations!$G:$I,3,0)*$U182+VLOOKUP(CQ$14&amp;"-edad-"&amp;$P182,Equations!$G:$I,3,0)*$V182+VLOOKUP(CQ$14&amp;"-est-"&amp;$P182,Equations!$G:$I,3,0)*(1/$W182)+VLOOKUP(CQ$14&amp;"-imc-"&amp;$P182,Equations!$G:$I,3,0)*(1/$Q182))))</f>
        <v/>
      </c>
      <c r="CR182" s="10" t="str">
        <f>IF($AK182="","",IF(OR($V182&lt;2.7,$V182&gt;90),"Age OOR",EXP(LN(CQ182)-1.6449*VLOOKUP(CQ$14&amp;"-rse-"&amp;$P182,Equations!$G:$I,3,0))))</f>
        <v/>
      </c>
      <c r="CS182" s="10" t="str">
        <f>IF($AK182="","",IF(OR($V182&lt;2.7,$V182&gt;90),"Age OOR",EXP(LN(CQ182)+1.6449*VLOOKUP(CQ$14&amp;"-rse-"&amp;$P182,Equations!$G:$I,3,0))))</f>
        <v/>
      </c>
      <c r="CT182" s="10" t="str">
        <f t="shared" si="74"/>
        <v/>
      </c>
      <c r="CU182" s="10" t="str">
        <f>IF($AK182="","",IF(OR($V182&lt;2.7,$V182&gt;90),"Age OOR",(LN($AK182)-LN(CQ182))/VLOOKUP(CQ$14&amp;"-rse-"&amp;$P182,Equations!$G:$I,3,0)))</f>
        <v/>
      </c>
      <c r="CV182" s="47"/>
    </row>
    <row r="183" spans="5:102" x14ac:dyDescent="0.2">
      <c r="E183" s="23" t="str">
        <f t="shared" si="50"/>
        <v>Age out of range</v>
      </c>
      <c r="F183" s="23" t="str">
        <f t="shared" si="51"/>
        <v>Age out of range</v>
      </c>
      <c r="G183" s="23" t="str">
        <f t="shared" si="52"/>
        <v>Age out of range</v>
      </c>
      <c r="H183" s="23" t="str">
        <f t="shared" si="53"/>
        <v>Age out of range</v>
      </c>
      <c r="I183" s="23" t="str">
        <f t="shared" si="54"/>
        <v>Age out of range</v>
      </c>
      <c r="J183" s="23" t="str">
        <f t="shared" si="55"/>
        <v>Age out of range</v>
      </c>
      <c r="K183" s="23" t="str">
        <f t="shared" si="56"/>
        <v>Age out of range</v>
      </c>
      <c r="L183" s="23" t="str">
        <f t="shared" si="57"/>
        <v>Age out of range</v>
      </c>
      <c r="M183" s="23" t="str">
        <f t="shared" si="58"/>
        <v>Age out of range</v>
      </c>
      <c r="N183" s="23" t="str">
        <f t="shared" si="59"/>
        <v>Age out of range</v>
      </c>
      <c r="O183" s="23" t="str">
        <f t="shared" si="60"/>
        <v>Age out of range</v>
      </c>
      <c r="P183" s="23" t="str">
        <f t="shared" si="61"/>
        <v>Age out of range</v>
      </c>
      <c r="Q183" s="23" t="e">
        <f t="shared" si="62"/>
        <v>#DIV/0!</v>
      </c>
      <c r="R183" s="17"/>
      <c r="S183" s="23">
        <v>167</v>
      </c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7"/>
      <c r="AM183" s="47"/>
      <c r="AN183" s="10" t="str">
        <f>IF($Z183="","",IF(OR($V183&lt;2.7,$V183&gt;90),"Age OOR",VLOOKUP(AN$14&amp;"-int-"&amp;$E183,Equations!$G:$I,3,0)+VLOOKUP(AN$14&amp;"-sexo-"&amp;$E183,Equations!$G:$I,3,0)*$U183+VLOOKUP(AN$14&amp;"-edad-"&amp;$E183,Equations!$G:$I,3,0)*$V183+VLOOKUP(AN$14&amp;"-est-"&amp;$E183,Equations!$G:$I,3,0)*(1/$W183)+VLOOKUP(AN$14&amp;"-imc-"&amp;$E183,Equations!$G:$I,3,0)*(1/$Q183)))</f>
        <v/>
      </c>
      <c r="AO183" s="10" t="str">
        <f>IF($Z183="","",IF(OR($V183&lt;2.7,$V183&gt;90),"Age OOR",AN183-1.6449*VLOOKUP(AN$14&amp;"-rse-"&amp;$E183,Equations!$G:$I,3,0)))</f>
        <v/>
      </c>
      <c r="AP183" s="10" t="str">
        <f>IF($Z183="","",IF(OR($V183&lt;2.7,$V183&gt;90),"Age OOR",AN183+1.6449*VLOOKUP(AN$14&amp;"-rse-"&amp;$E183,Equations!$G:$I,3,0)))</f>
        <v/>
      </c>
      <c r="AQ183" s="10" t="str">
        <f t="shared" si="63"/>
        <v/>
      </c>
      <c r="AR183" s="10" t="str">
        <f>IF($Z183="","",IF(OR($V183&lt;2.7,$V183&gt;90),"Age OOR",($Z183-AN183)/VLOOKUP(AN$14&amp;"-rse-"&amp;$E183,Equations!$G:$I,3,0)))</f>
        <v/>
      </c>
      <c r="AS183" s="10" t="str">
        <f>IF($AA183="","",IF(OR($V183&lt;2.7,$V183&gt;90),"Age OOR",VLOOKUP(AS$14&amp;"-int-"&amp;$F183,Equations!$G:$I,3,0)+VLOOKUP(AS$14&amp;"-sexo-"&amp;$F183,Equations!$G:$I,3,0)*$U183+VLOOKUP(AS$14&amp;"-edad-"&amp;$F183,Equations!$G:$I,3,0)*$V183+VLOOKUP(AS$14&amp;"-est-"&amp;$F183,Equations!$G:$I,3,0)*(1/$W183)+VLOOKUP(AS$14&amp;"-imc-"&amp;$F183,Equations!$G:$I,3,0)*(1/$Q183)))</f>
        <v/>
      </c>
      <c r="AT183" s="10" t="str">
        <f>IF($AA183="","",IF(OR($V183&lt;2.7,$V183&gt;90),"Age OOR",AS183-1.6449*VLOOKUP(AS$14&amp;"-rse-"&amp;$F183,Equations!$G:$I,3,0)))</f>
        <v/>
      </c>
      <c r="AU183" s="10" t="str">
        <f>IF($AA183="","",IF(OR($V183&lt;2.7,$V183&gt;90),"Age OOR",AS183+1.6449*VLOOKUP(AS$14&amp;"-rse-"&amp;$F183,Equations!$G:$I,3,0)))</f>
        <v/>
      </c>
      <c r="AV183" s="10" t="str">
        <f t="shared" si="64"/>
        <v/>
      </c>
      <c r="AW183" s="10" t="str">
        <f>IF($AA183="","",IF(OR($V183&lt;2.7,$V183&gt;90),"Age OOR",($AA183-AS183)/VLOOKUP(AS$14&amp;"-rse-"&amp;$F183,Equations!$G:$I,3,0)))</f>
        <v/>
      </c>
      <c r="AX183" s="10" t="str">
        <f>IF($AB183="","",IF(OR($V183&lt;2.7,$V183&gt;90),"Age OOR",VLOOKUP(AX$14&amp;"-int-"&amp;$G183,Equations!$G:$I,3,0)+VLOOKUP(AX$14&amp;"-sexo-"&amp;$G183,Equations!$G:$I,3,0)*$U183+VLOOKUP(AX$14&amp;"-edad-"&amp;$G183,Equations!$G:$I,3,0)*$V183+VLOOKUP(AX$14&amp;"-est-"&amp;$G183,Equations!$G:$I,3,0)*(1/$W183)+VLOOKUP(AX$14&amp;"-imc-"&amp;$G183,Equations!$G:$I,3,0)*(1/$Q183)))</f>
        <v/>
      </c>
      <c r="AY183" s="10" t="str">
        <f>IF($AB183="","",IF(OR($V183&lt;2.7,$V183&gt;90),"Age OOR",AX183-1.6449*VLOOKUP(AX$14&amp;"-rse-"&amp;$G183,Equations!$G:$I,3,0)))</f>
        <v/>
      </c>
      <c r="AZ183" s="10" t="str">
        <f>IF($AB183="","",IF(OR($V183&lt;2.7,$V183&gt;90),"Age OOR",AX183+1.6449*VLOOKUP(AX$14&amp;"-rse-"&amp;$G183,Equations!$G:$I,3,0)))</f>
        <v/>
      </c>
      <c r="BA183" s="10" t="str">
        <f t="shared" si="65"/>
        <v/>
      </c>
      <c r="BB183" s="10" t="str">
        <f>IF($AB183="","",IF(OR($V183&lt;2.7,$V183&gt;90),"Age OOR",($AB183-AX183)/VLOOKUP(AX$14&amp;"-rse-"&amp;$G183,Equations!$G:$I,3,0)))</f>
        <v/>
      </c>
      <c r="BC183" s="10" t="str">
        <f>IF($AC183="","",IF(OR($V183&lt;2.7,$V183&gt;90),"Age OOR",VLOOKUP(BC$14&amp;"-int-"&amp;$H183,Equations!$G:$I,3,0)+VLOOKUP(BC$14&amp;"-sexo-"&amp;$H183,Equations!$G:$I,3,0)*$U183+VLOOKUP(BC$14&amp;"-edad-"&amp;$H183,Equations!$G:$I,3,0)*$V183+VLOOKUP(BC$14&amp;"-est-"&amp;$H183,Equations!$G:$I,3,0)*(1/$W183)+VLOOKUP(BC$14&amp;"-imc-"&amp;$H183,Equations!$G:$I,3,0)*(1/$Q183)))</f>
        <v/>
      </c>
      <c r="BD183" s="10" t="str">
        <f>IF($AC183="","",IF(OR($V183&lt;2.7,$V183&gt;90),"Age OOR",BC183-1.6449*VLOOKUP(BC$14&amp;"-rse-"&amp;$H183,Equations!$G:$I,3,0)))</f>
        <v/>
      </c>
      <c r="BE183" s="10" t="str">
        <f>IF($AC183="","",IF(OR($V183&lt;2.7,$V183&gt;90),"Age OOR",BC183+1.6449*VLOOKUP(BC$14&amp;"-rse-"&amp;$H183,Equations!$G:$I,3,0)))</f>
        <v/>
      </c>
      <c r="BF183" s="10" t="str">
        <f t="shared" si="66"/>
        <v/>
      </c>
      <c r="BG183" s="10" t="str">
        <f>IF($AC183="","",IF(OR($V183&lt;2.7,$V183&gt;90),"Age OOR",($AC183-BC183)/VLOOKUP(BC$14&amp;"-rse-"&amp;$H183,Equations!$G:$I,3,0)))</f>
        <v/>
      </c>
      <c r="BH183" s="10" t="str">
        <f>IF($AD183="","",IF(OR($V183&lt;2.7,$V183&gt;90),"Age OOR",VLOOKUP(BH$14&amp;"-int-"&amp;$I183,Equations!$G:$I,3,0)+VLOOKUP(BH$14&amp;"-sexo-"&amp;$I183,Equations!$G:$I,3,0)*$U183+VLOOKUP(BH$14&amp;"-edad-"&amp;$I183,Equations!$G:$I,3,0)*$V183+VLOOKUP(BH$14&amp;"-est-"&amp;$I183,Equations!$G:$I,3,0)*(1/$W183)+VLOOKUP(BH$14&amp;"-imc-"&amp;$I183,Equations!$G:$I,3,0)*(1/$Q183)))</f>
        <v/>
      </c>
      <c r="BI183" s="10" t="str">
        <f>IF($AD183="","",IF(OR($V183&lt;2.7,$V183&gt;90),"Age OOR",BH183-1.6449*VLOOKUP(BH$14&amp;"-rse-"&amp;$I183,Equations!$G:$I,3,0)))</f>
        <v/>
      </c>
      <c r="BJ183" s="10" t="str">
        <f>IF($AD183="","",IF(OR($V183&lt;2.7,$V183&gt;90),"Age OOR",BH183+1.6449*VLOOKUP(BH$14&amp;"-rse-"&amp;$I183,Equations!$G:$I,3,0)))</f>
        <v/>
      </c>
      <c r="BK183" s="10" t="str">
        <f t="shared" si="67"/>
        <v/>
      </c>
      <c r="BL183" s="10" t="str">
        <f>IF($AD183="","",IF(OR($V183&lt;2.7,$V183&gt;90),"Age OOR",($AD183-BH183)/VLOOKUP(BH$14&amp;"-rse-"&amp;$I183,Equations!$G:$I,3,0)))</f>
        <v/>
      </c>
      <c r="BM183" s="10" t="str">
        <f>IF($AE183="","",IF(OR($V183&lt;2.7,$V183&gt;90),"Age OOR",VLOOKUP(BM$14&amp;"-int-"&amp;$J183,Equations!$G:$I,3,0)+VLOOKUP(BM$14&amp;"-sexo-"&amp;$J183,Equations!$G:$I,3,0)*$U183+VLOOKUP(BM$14&amp;"-edad-"&amp;$J183,Equations!$G:$I,3,0)*$V183+VLOOKUP(BM$14&amp;"-est-"&amp;$J183,Equations!$G:$I,3,0)*(1/$W183)+VLOOKUP(BM$14&amp;"-imc-"&amp;$J183,Equations!$G:$I,3,0)*(1/$Q183)))</f>
        <v/>
      </c>
      <c r="BN183" s="10" t="str">
        <f>IF($AE183="","",IF(OR($V183&lt;2.7,$V183&gt;90),"Age OOR",BM183-1.6449*VLOOKUP(BM$14&amp;"-rse-"&amp;$J183,Equations!$G:$I,3,0)))</f>
        <v/>
      </c>
      <c r="BO183" s="10" t="str">
        <f>IF($AE183="","",IF(OR($V183&lt;2.7,$V183&gt;90),"Age OOR",BM183+1.6449*VLOOKUP(BM$14&amp;"-rse-"&amp;$J183,Equations!$G:$I,3,0)))</f>
        <v/>
      </c>
      <c r="BP183" s="10" t="str">
        <f t="shared" si="68"/>
        <v/>
      </c>
      <c r="BQ183" s="10" t="str">
        <f>IF($AE183="","",IF(OR($V183&lt;2.7,$V183&gt;90),"Age OOR",($AE183-BM183)/VLOOKUP(BM$14&amp;"-rse-"&amp;$J183,Equations!$G:$I,3,0)))</f>
        <v/>
      </c>
      <c r="BR183" s="10" t="str">
        <f>IF($AF183="","",IF(OR($V183&lt;2.7,$V183&gt;90),"Age OOR",VLOOKUP(BR$14&amp;"-int-"&amp;$K183,Equations!$G:$I,3,0)+VLOOKUP(BR$14&amp;"-sexo-"&amp;$K183,Equations!$G:$I,3,0)*$U183+VLOOKUP(BR$14&amp;"-edad-"&amp;$K183,Equations!$G:$I,3,0)*$V183+VLOOKUP(BR$14&amp;"-est-"&amp;$K183,Equations!$G:$I,3,0)*(1/$W183)+VLOOKUP(BR$14&amp;"-imc-"&amp;$K183,Equations!$G:$I,3,0)*(1/$Q183)))</f>
        <v/>
      </c>
      <c r="BS183" s="10" t="str">
        <f>IF($AF183="","",IF(OR($V183&lt;2.7,$V183&gt;90),"Age OOR",BR183-1.6449*VLOOKUP(BR$14&amp;"-rse-"&amp;$K183,Equations!$G:$I,3,0)))</f>
        <v/>
      </c>
      <c r="BT183" s="10" t="str">
        <f>IF($AF183="","",IF(OR($V183&lt;2.7,$V183&gt;90),"Age OOR",BR183+1.6449*VLOOKUP(BR$14&amp;"-rse-"&amp;$K183,Equations!$G:$I,3,0)))</f>
        <v/>
      </c>
      <c r="BU183" s="10" t="str">
        <f t="shared" si="69"/>
        <v/>
      </c>
      <c r="BV183" s="10" t="str">
        <f>IF($AF183="","",IF(OR($V183&lt;2.7,$V183&gt;90),"Age OOR",($AF183-BR183)/VLOOKUP(BR$14&amp;"-rse-"&amp;$K183,Equations!$G:$I,3,0)))</f>
        <v/>
      </c>
      <c r="BW183" s="10" t="str">
        <f>IF($AG183="","",IF(OR($V183&lt;2.7,$V183&gt;90),"Age OOR",VLOOKUP(BW$14&amp;"-int-"&amp;$L183,Equations!$G:$I,3,0)+VLOOKUP(BW$14&amp;"-sexo-"&amp;$L183,Equations!$G:$I,3,0)*$U183+VLOOKUP(BW$14&amp;"-edad-"&amp;$L183,Equations!$G:$I,3,0)*$V183+VLOOKUP(BW$14&amp;"-est-"&amp;$L183,Equations!$G:$I,3,0)*(1/$W183)+VLOOKUP(BW$14&amp;"-imc-"&amp;$L183,Equations!$G:$I,3,0)*(1/$Q183)))</f>
        <v/>
      </c>
      <c r="BX183" s="10" t="str">
        <f>IF($AG183="","",IF(OR($V183&lt;2.7,$V183&gt;90),"Age OOR",BW183-1.6449*VLOOKUP(BW$14&amp;"-rse-"&amp;$L183,Equations!$G:$I,3,0)))</f>
        <v/>
      </c>
      <c r="BY183" s="10" t="str">
        <f>IF($AG183="","",IF(OR($V183&lt;2.7,$V183&gt;90),"Age OOR",BW183+1.6449*VLOOKUP(BW$14&amp;"-rse-"&amp;$L183,Equations!$G:$I,3,0)))</f>
        <v/>
      </c>
      <c r="BZ183" s="10" t="str">
        <f t="shared" si="70"/>
        <v/>
      </c>
      <c r="CA183" s="10" t="str">
        <f>IF($AG183="","",IF(OR($V183&lt;2.7,$V183&gt;90),"Age OOR",($AG183-BW183)/VLOOKUP(BW$14&amp;"-rse-"&amp;$L183,Equations!$G:$I,3,0)))</f>
        <v/>
      </c>
      <c r="CB183" s="10" t="str">
        <f>IF($AH183="","",IF(OR($V183&lt;2.7,$V183&gt;90),"Age OOR",VLOOKUP(CB$14&amp;"-int-"&amp;$M183,Equations!$G:$I,3,0)+VLOOKUP(CB$14&amp;"-sexo-"&amp;$M183,Equations!$G:$I,3,0)*$U183+VLOOKUP(CB$14&amp;"-edad-"&amp;$M183,Equations!$G:$I,3,0)*$V183+VLOOKUP(CB$14&amp;"-est-"&amp;$M183,Equations!$G:$I,3,0)*(1/$W183)+VLOOKUP(CB$14&amp;"-imc-"&amp;$M183,Equations!$G:$I,3,0)*(1/$Q183)))</f>
        <v/>
      </c>
      <c r="CC183" s="10" t="str">
        <f>IF($AH183="","",IF(OR($V183&lt;2.7,$V183&gt;90),"Age OOR",CB183-1.6449*VLOOKUP(CB$14&amp;"-rse-"&amp;$M183,Equations!$G:$I,3,0)))</f>
        <v/>
      </c>
      <c r="CD183" s="10" t="str">
        <f>IF($AH183="","",IF(OR($V183&lt;2.7,$V183&gt;90),"Age OOR",CB183+1.6449*VLOOKUP(CB$14&amp;"-rse-"&amp;$M183,Equations!$G:$I,3,0)))</f>
        <v/>
      </c>
      <c r="CE183" s="10" t="str">
        <f t="shared" si="71"/>
        <v/>
      </c>
      <c r="CF183" s="10" t="str">
        <f>IF($AH183="","",IF(OR($V183&lt;2.7,$V183&gt;90),"Age OOR",($AH183-CB183)/VLOOKUP(CB$14&amp;"-rse-"&amp;$M183,Equations!$G:$I,3,0)))</f>
        <v/>
      </c>
      <c r="CG183" s="10" t="str">
        <f>IF($AI183="","",IF(OR($V183&lt;2.7,$V183&gt;90),"Age OOR",VLOOKUP(CG$14&amp;"-int-"&amp;$N183,Equations!$G:$I,3,0)+VLOOKUP(CG$14&amp;"-sexo-"&amp;$N183,Equations!$G:$I,3,0)*$U183+VLOOKUP(CG$14&amp;"-edad-"&amp;$N183,Equations!$G:$I,3,0)*$V183+VLOOKUP(CG$14&amp;"-est-"&amp;$N183,Equations!$G:$I,3,0)*(1/$W183)+VLOOKUP(CG$14&amp;"-imc-"&amp;$N183,Equations!$G:$I,3,0)*(1/$Q183)))</f>
        <v/>
      </c>
      <c r="CH183" s="10" t="str">
        <f>IF($AI183="","",IF(OR($V183&lt;2.7,$V183&gt;90),"Age OOR",CG183-1.6449*VLOOKUP(CG$14&amp;"-rse-"&amp;$N183,Equations!$G:$I,3,0)))</f>
        <v/>
      </c>
      <c r="CI183" s="10" t="str">
        <f>IF($AI183="","",IF(OR($V183&lt;2.7,$V183&gt;90),"Age OOR",CG183+1.6449*VLOOKUP(CG$14&amp;"-rse-"&amp;$N183,Equations!$G:$I,3,0)))</f>
        <v/>
      </c>
      <c r="CJ183" s="10" t="str">
        <f t="shared" si="72"/>
        <v/>
      </c>
      <c r="CK183" s="10" t="str">
        <f>IF($AI183="","",IF(OR($V183&lt;2.7,$V183&gt;90),"Age OOR",($AI183-CG183)/VLOOKUP(CG$14&amp;"-rse-"&amp;$N183,Equations!$G:$I,3,0)))</f>
        <v/>
      </c>
      <c r="CL183" s="10" t="str">
        <f>IF($AJ183="","",IF(OR($V183&lt;2.7,$V183&gt;90),"Age OOR",VLOOKUP(CL$14&amp;"-int-"&amp;$O183,Equations!$G:$I,3,0)+VLOOKUP(CL$14&amp;"-sexo-"&amp;$O183,Equations!$G:$I,3,0)*$U183+VLOOKUP(CL$14&amp;"-edad-"&amp;$O183,Equations!$G:$I,3,0)*$V183+VLOOKUP(CL$14&amp;"-est-"&amp;$O183,Equations!$G:$I,3,0)*(1/$W183)+VLOOKUP(CL$14&amp;"-imc-"&amp;$O183,Equations!$G:$I,3,0)*(1/$Q183)))</f>
        <v/>
      </c>
      <c r="CM183" s="10" t="str">
        <f>IF($AJ183="","",IF(OR($V183&lt;2.7,$V183&gt;90),"Age OOR",CL183-1.6449*VLOOKUP(CL$14&amp;"-rse-"&amp;$O183,Equations!$G:$I,3,0)))</f>
        <v/>
      </c>
      <c r="CN183" s="10" t="str">
        <f>IF($AJ183="","",IF(OR($V183&lt;2.7,$V183&gt;90),"Age OOR",CL183+1.6449*VLOOKUP(CL$14&amp;"-rse-"&amp;$O183,Equations!$G:$I,3,0)))</f>
        <v/>
      </c>
      <c r="CO183" s="10" t="str">
        <f t="shared" si="73"/>
        <v/>
      </c>
      <c r="CP183" s="10" t="str">
        <f>IF($AJ183="","",IF(OR($V183&lt;2.7,$V183&gt;90),"Age OOR",($AJ183-CL183)/VLOOKUP(CL$14&amp;"-rse-"&amp;$O183,Equations!$G:$I,3,0)))</f>
        <v/>
      </c>
      <c r="CQ183" s="10" t="str">
        <f>IF($AK183="","",IF(OR($V183&lt;2.7,$V183&gt;90),"Age OOR",EXP(VLOOKUP(CQ$14&amp;"-int-"&amp;$P183,Equations!$G:$I,3,0)+VLOOKUP(CQ$14&amp;"-sexo-"&amp;$P183,Equations!$G:$I,3,0)*$U183+VLOOKUP(CQ$14&amp;"-edad-"&amp;$P183,Equations!$G:$I,3,0)*$V183+VLOOKUP(CQ$14&amp;"-est-"&amp;$P183,Equations!$G:$I,3,0)*(1/$W183)+VLOOKUP(CQ$14&amp;"-imc-"&amp;$P183,Equations!$G:$I,3,0)*(1/$Q183))))</f>
        <v/>
      </c>
      <c r="CR183" s="10" t="str">
        <f>IF($AK183="","",IF(OR($V183&lt;2.7,$V183&gt;90),"Age OOR",EXP(LN(CQ183)-1.6449*VLOOKUP(CQ$14&amp;"-rse-"&amp;$P183,Equations!$G:$I,3,0))))</f>
        <v/>
      </c>
      <c r="CS183" s="10" t="str">
        <f>IF($AK183="","",IF(OR($V183&lt;2.7,$V183&gt;90),"Age OOR",EXP(LN(CQ183)+1.6449*VLOOKUP(CQ$14&amp;"-rse-"&amp;$P183,Equations!$G:$I,3,0))))</f>
        <v/>
      </c>
      <c r="CT183" s="10" t="str">
        <f t="shared" si="74"/>
        <v/>
      </c>
      <c r="CU183" s="10" t="str">
        <f>IF($AK183="","",IF(OR($V183&lt;2.7,$V183&gt;90),"Age OOR",(LN($AK183)-LN(CQ183))/VLOOKUP(CQ$14&amp;"-rse-"&amp;$P183,Equations!$G:$I,3,0)))</f>
        <v/>
      </c>
      <c r="CV183" s="47"/>
    </row>
    <row r="184" spans="5:102" x14ac:dyDescent="0.2">
      <c r="E184" s="23" t="str">
        <f t="shared" si="50"/>
        <v>Age out of range</v>
      </c>
      <c r="F184" s="23" t="str">
        <f t="shared" si="51"/>
        <v>Age out of range</v>
      </c>
      <c r="G184" s="23" t="str">
        <f t="shared" si="52"/>
        <v>Age out of range</v>
      </c>
      <c r="H184" s="23" t="str">
        <f t="shared" si="53"/>
        <v>Age out of range</v>
      </c>
      <c r="I184" s="23" t="str">
        <f t="shared" si="54"/>
        <v>Age out of range</v>
      </c>
      <c r="J184" s="23" t="str">
        <f t="shared" si="55"/>
        <v>Age out of range</v>
      </c>
      <c r="K184" s="23" t="str">
        <f t="shared" si="56"/>
        <v>Age out of range</v>
      </c>
      <c r="L184" s="23" t="str">
        <f t="shared" si="57"/>
        <v>Age out of range</v>
      </c>
      <c r="M184" s="23" t="str">
        <f t="shared" si="58"/>
        <v>Age out of range</v>
      </c>
      <c r="N184" s="23" t="str">
        <f t="shared" si="59"/>
        <v>Age out of range</v>
      </c>
      <c r="O184" s="23" t="str">
        <f t="shared" si="60"/>
        <v>Age out of range</v>
      </c>
      <c r="P184" s="23" t="str">
        <f t="shared" si="61"/>
        <v>Age out of range</v>
      </c>
      <c r="Q184" s="23" t="e">
        <f t="shared" si="62"/>
        <v>#DIV/0!</v>
      </c>
      <c r="R184" s="17"/>
      <c r="S184" s="23">
        <v>168</v>
      </c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7"/>
      <c r="AM184" s="47"/>
      <c r="AN184" s="10" t="str">
        <f>IF($Z184="","",IF(OR($V184&lt;2.7,$V184&gt;90),"Age OOR",VLOOKUP(AN$14&amp;"-int-"&amp;$E184,Equations!$G:$I,3,0)+VLOOKUP(AN$14&amp;"-sexo-"&amp;$E184,Equations!$G:$I,3,0)*$U184+VLOOKUP(AN$14&amp;"-edad-"&amp;$E184,Equations!$G:$I,3,0)*$V184+VLOOKUP(AN$14&amp;"-est-"&amp;$E184,Equations!$G:$I,3,0)*(1/$W184)+VLOOKUP(AN$14&amp;"-imc-"&amp;$E184,Equations!$G:$I,3,0)*(1/$Q184)))</f>
        <v/>
      </c>
      <c r="AO184" s="10" t="str">
        <f>IF($Z184="","",IF(OR($V184&lt;2.7,$V184&gt;90),"Age OOR",AN184-1.6449*VLOOKUP(AN$14&amp;"-rse-"&amp;$E184,Equations!$G:$I,3,0)))</f>
        <v/>
      </c>
      <c r="AP184" s="10" t="str">
        <f>IF($Z184="","",IF(OR($V184&lt;2.7,$V184&gt;90),"Age OOR",AN184+1.6449*VLOOKUP(AN$14&amp;"-rse-"&amp;$E184,Equations!$G:$I,3,0)))</f>
        <v/>
      </c>
      <c r="AQ184" s="10" t="str">
        <f t="shared" si="63"/>
        <v/>
      </c>
      <c r="AR184" s="10" t="str">
        <f>IF($Z184="","",IF(OR($V184&lt;2.7,$V184&gt;90),"Age OOR",($Z184-AN184)/VLOOKUP(AN$14&amp;"-rse-"&amp;$E184,Equations!$G:$I,3,0)))</f>
        <v/>
      </c>
      <c r="AS184" s="10" t="str">
        <f>IF($AA184="","",IF(OR($V184&lt;2.7,$V184&gt;90),"Age OOR",VLOOKUP(AS$14&amp;"-int-"&amp;$F184,Equations!$G:$I,3,0)+VLOOKUP(AS$14&amp;"-sexo-"&amp;$F184,Equations!$G:$I,3,0)*$U184+VLOOKUP(AS$14&amp;"-edad-"&amp;$F184,Equations!$G:$I,3,0)*$V184+VLOOKUP(AS$14&amp;"-est-"&amp;$F184,Equations!$G:$I,3,0)*(1/$W184)+VLOOKUP(AS$14&amp;"-imc-"&amp;$F184,Equations!$G:$I,3,0)*(1/$Q184)))</f>
        <v/>
      </c>
      <c r="AT184" s="10" t="str">
        <f>IF($AA184="","",IF(OR($V184&lt;2.7,$V184&gt;90),"Age OOR",AS184-1.6449*VLOOKUP(AS$14&amp;"-rse-"&amp;$F184,Equations!$G:$I,3,0)))</f>
        <v/>
      </c>
      <c r="AU184" s="10" t="str">
        <f>IF($AA184="","",IF(OR($V184&lt;2.7,$V184&gt;90),"Age OOR",AS184+1.6449*VLOOKUP(AS$14&amp;"-rse-"&amp;$F184,Equations!$G:$I,3,0)))</f>
        <v/>
      </c>
      <c r="AV184" s="10" t="str">
        <f t="shared" si="64"/>
        <v/>
      </c>
      <c r="AW184" s="10" t="str">
        <f>IF($AA184="","",IF(OR($V184&lt;2.7,$V184&gt;90),"Age OOR",($AA184-AS184)/VLOOKUP(AS$14&amp;"-rse-"&amp;$F184,Equations!$G:$I,3,0)))</f>
        <v/>
      </c>
      <c r="AX184" s="10" t="str">
        <f>IF($AB184="","",IF(OR($V184&lt;2.7,$V184&gt;90),"Age OOR",VLOOKUP(AX$14&amp;"-int-"&amp;$G184,Equations!$G:$I,3,0)+VLOOKUP(AX$14&amp;"-sexo-"&amp;$G184,Equations!$G:$I,3,0)*$U184+VLOOKUP(AX$14&amp;"-edad-"&amp;$G184,Equations!$G:$I,3,0)*$V184+VLOOKUP(AX$14&amp;"-est-"&amp;$G184,Equations!$G:$I,3,0)*(1/$W184)+VLOOKUP(AX$14&amp;"-imc-"&amp;$G184,Equations!$G:$I,3,0)*(1/$Q184)))</f>
        <v/>
      </c>
      <c r="AY184" s="10" t="str">
        <f>IF($AB184="","",IF(OR($V184&lt;2.7,$V184&gt;90),"Age OOR",AX184-1.6449*VLOOKUP(AX$14&amp;"-rse-"&amp;$G184,Equations!$G:$I,3,0)))</f>
        <v/>
      </c>
      <c r="AZ184" s="10" t="str">
        <f>IF($AB184="","",IF(OR($V184&lt;2.7,$V184&gt;90),"Age OOR",AX184+1.6449*VLOOKUP(AX$14&amp;"-rse-"&amp;$G184,Equations!$G:$I,3,0)))</f>
        <v/>
      </c>
      <c r="BA184" s="10" t="str">
        <f t="shared" si="65"/>
        <v/>
      </c>
      <c r="BB184" s="10" t="str">
        <f>IF($AB184="","",IF(OR($V184&lt;2.7,$V184&gt;90),"Age OOR",($AB184-AX184)/VLOOKUP(AX$14&amp;"-rse-"&amp;$G184,Equations!$G:$I,3,0)))</f>
        <v/>
      </c>
      <c r="BC184" s="10" t="str">
        <f>IF($AC184="","",IF(OR($V184&lt;2.7,$V184&gt;90),"Age OOR",VLOOKUP(BC$14&amp;"-int-"&amp;$H184,Equations!$G:$I,3,0)+VLOOKUP(BC$14&amp;"-sexo-"&amp;$H184,Equations!$G:$I,3,0)*$U184+VLOOKUP(BC$14&amp;"-edad-"&amp;$H184,Equations!$G:$I,3,0)*$V184+VLOOKUP(BC$14&amp;"-est-"&amp;$H184,Equations!$G:$I,3,0)*(1/$W184)+VLOOKUP(BC$14&amp;"-imc-"&amp;$H184,Equations!$G:$I,3,0)*(1/$Q184)))</f>
        <v/>
      </c>
      <c r="BD184" s="10" t="str">
        <f>IF($AC184="","",IF(OR($V184&lt;2.7,$V184&gt;90),"Age OOR",BC184-1.6449*VLOOKUP(BC$14&amp;"-rse-"&amp;$H184,Equations!$G:$I,3,0)))</f>
        <v/>
      </c>
      <c r="BE184" s="10" t="str">
        <f>IF($AC184="","",IF(OR($V184&lt;2.7,$V184&gt;90),"Age OOR",BC184+1.6449*VLOOKUP(BC$14&amp;"-rse-"&amp;$H184,Equations!$G:$I,3,0)))</f>
        <v/>
      </c>
      <c r="BF184" s="10" t="str">
        <f t="shared" si="66"/>
        <v/>
      </c>
      <c r="BG184" s="10" t="str">
        <f>IF($AC184="","",IF(OR($V184&lt;2.7,$V184&gt;90),"Age OOR",($AC184-BC184)/VLOOKUP(BC$14&amp;"-rse-"&amp;$H184,Equations!$G:$I,3,0)))</f>
        <v/>
      </c>
      <c r="BH184" s="10" t="str">
        <f>IF($AD184="","",IF(OR($V184&lt;2.7,$V184&gt;90),"Age OOR",VLOOKUP(BH$14&amp;"-int-"&amp;$I184,Equations!$G:$I,3,0)+VLOOKUP(BH$14&amp;"-sexo-"&amp;$I184,Equations!$G:$I,3,0)*$U184+VLOOKUP(BH$14&amp;"-edad-"&amp;$I184,Equations!$G:$I,3,0)*$V184+VLOOKUP(BH$14&amp;"-est-"&amp;$I184,Equations!$G:$I,3,0)*(1/$W184)+VLOOKUP(BH$14&amp;"-imc-"&amp;$I184,Equations!$G:$I,3,0)*(1/$Q184)))</f>
        <v/>
      </c>
      <c r="BI184" s="10" t="str">
        <f>IF($AD184="","",IF(OR($V184&lt;2.7,$V184&gt;90),"Age OOR",BH184-1.6449*VLOOKUP(BH$14&amp;"-rse-"&amp;$I184,Equations!$G:$I,3,0)))</f>
        <v/>
      </c>
      <c r="BJ184" s="10" t="str">
        <f>IF($AD184="","",IF(OR($V184&lt;2.7,$V184&gt;90),"Age OOR",BH184+1.6449*VLOOKUP(BH$14&amp;"-rse-"&amp;$I184,Equations!$G:$I,3,0)))</f>
        <v/>
      </c>
      <c r="BK184" s="10" t="str">
        <f t="shared" si="67"/>
        <v/>
      </c>
      <c r="BL184" s="10" t="str">
        <f>IF($AD184="","",IF(OR($V184&lt;2.7,$V184&gt;90),"Age OOR",($AD184-BH184)/VLOOKUP(BH$14&amp;"-rse-"&amp;$I184,Equations!$G:$I,3,0)))</f>
        <v/>
      </c>
      <c r="BM184" s="10" t="str">
        <f>IF($AE184="","",IF(OR($V184&lt;2.7,$V184&gt;90),"Age OOR",VLOOKUP(BM$14&amp;"-int-"&amp;$J184,Equations!$G:$I,3,0)+VLOOKUP(BM$14&amp;"-sexo-"&amp;$J184,Equations!$G:$I,3,0)*$U184+VLOOKUP(BM$14&amp;"-edad-"&amp;$J184,Equations!$G:$I,3,0)*$V184+VLOOKUP(BM$14&amp;"-est-"&amp;$J184,Equations!$G:$I,3,0)*(1/$W184)+VLOOKUP(BM$14&amp;"-imc-"&amp;$J184,Equations!$G:$I,3,0)*(1/$Q184)))</f>
        <v/>
      </c>
      <c r="BN184" s="10" t="str">
        <f>IF($AE184="","",IF(OR($V184&lt;2.7,$V184&gt;90),"Age OOR",BM184-1.6449*VLOOKUP(BM$14&amp;"-rse-"&amp;$J184,Equations!$G:$I,3,0)))</f>
        <v/>
      </c>
      <c r="BO184" s="10" t="str">
        <f>IF($AE184="","",IF(OR($V184&lt;2.7,$V184&gt;90),"Age OOR",BM184+1.6449*VLOOKUP(BM$14&amp;"-rse-"&amp;$J184,Equations!$G:$I,3,0)))</f>
        <v/>
      </c>
      <c r="BP184" s="10" t="str">
        <f t="shared" si="68"/>
        <v/>
      </c>
      <c r="BQ184" s="10" t="str">
        <f>IF($AE184="","",IF(OR($V184&lt;2.7,$V184&gt;90),"Age OOR",($AE184-BM184)/VLOOKUP(BM$14&amp;"-rse-"&amp;$J184,Equations!$G:$I,3,0)))</f>
        <v/>
      </c>
      <c r="BR184" s="10" t="str">
        <f>IF($AF184="","",IF(OR($V184&lt;2.7,$V184&gt;90),"Age OOR",VLOOKUP(BR$14&amp;"-int-"&amp;$K184,Equations!$G:$I,3,0)+VLOOKUP(BR$14&amp;"-sexo-"&amp;$K184,Equations!$G:$I,3,0)*$U184+VLOOKUP(BR$14&amp;"-edad-"&amp;$K184,Equations!$G:$I,3,0)*$V184+VLOOKUP(BR$14&amp;"-est-"&amp;$K184,Equations!$G:$I,3,0)*(1/$W184)+VLOOKUP(BR$14&amp;"-imc-"&amp;$K184,Equations!$G:$I,3,0)*(1/$Q184)))</f>
        <v/>
      </c>
      <c r="BS184" s="10" t="str">
        <f>IF($AF184="","",IF(OR($V184&lt;2.7,$V184&gt;90),"Age OOR",BR184-1.6449*VLOOKUP(BR$14&amp;"-rse-"&amp;$K184,Equations!$G:$I,3,0)))</f>
        <v/>
      </c>
      <c r="BT184" s="10" t="str">
        <f>IF($AF184="","",IF(OR($V184&lt;2.7,$V184&gt;90),"Age OOR",BR184+1.6449*VLOOKUP(BR$14&amp;"-rse-"&amp;$K184,Equations!$G:$I,3,0)))</f>
        <v/>
      </c>
      <c r="BU184" s="10" t="str">
        <f t="shared" si="69"/>
        <v/>
      </c>
      <c r="BV184" s="10" t="str">
        <f>IF($AF184="","",IF(OR($V184&lt;2.7,$V184&gt;90),"Age OOR",($AF184-BR184)/VLOOKUP(BR$14&amp;"-rse-"&amp;$K184,Equations!$G:$I,3,0)))</f>
        <v/>
      </c>
      <c r="BW184" s="10" t="str">
        <f>IF($AG184="","",IF(OR($V184&lt;2.7,$V184&gt;90),"Age OOR",VLOOKUP(BW$14&amp;"-int-"&amp;$L184,Equations!$G:$I,3,0)+VLOOKUP(BW$14&amp;"-sexo-"&amp;$L184,Equations!$G:$I,3,0)*$U184+VLOOKUP(BW$14&amp;"-edad-"&amp;$L184,Equations!$G:$I,3,0)*$V184+VLOOKUP(BW$14&amp;"-est-"&amp;$L184,Equations!$G:$I,3,0)*(1/$W184)+VLOOKUP(BW$14&amp;"-imc-"&amp;$L184,Equations!$G:$I,3,0)*(1/$Q184)))</f>
        <v/>
      </c>
      <c r="BX184" s="10" t="str">
        <f>IF($AG184="","",IF(OR($V184&lt;2.7,$V184&gt;90),"Age OOR",BW184-1.6449*VLOOKUP(BW$14&amp;"-rse-"&amp;$L184,Equations!$G:$I,3,0)))</f>
        <v/>
      </c>
      <c r="BY184" s="10" t="str">
        <f>IF($AG184="","",IF(OR($V184&lt;2.7,$V184&gt;90),"Age OOR",BW184+1.6449*VLOOKUP(BW$14&amp;"-rse-"&amp;$L184,Equations!$G:$I,3,0)))</f>
        <v/>
      </c>
      <c r="BZ184" s="10" t="str">
        <f t="shared" si="70"/>
        <v/>
      </c>
      <c r="CA184" s="10" t="str">
        <f>IF($AG184="","",IF(OR($V184&lt;2.7,$V184&gt;90),"Age OOR",($AG184-BW184)/VLOOKUP(BW$14&amp;"-rse-"&amp;$L184,Equations!$G:$I,3,0)))</f>
        <v/>
      </c>
      <c r="CB184" s="10" t="str">
        <f>IF($AH184="","",IF(OR($V184&lt;2.7,$V184&gt;90),"Age OOR",VLOOKUP(CB$14&amp;"-int-"&amp;$M184,Equations!$G:$I,3,0)+VLOOKUP(CB$14&amp;"-sexo-"&amp;$M184,Equations!$G:$I,3,0)*$U184+VLOOKUP(CB$14&amp;"-edad-"&amp;$M184,Equations!$G:$I,3,0)*$V184+VLOOKUP(CB$14&amp;"-est-"&amp;$M184,Equations!$G:$I,3,0)*(1/$W184)+VLOOKUP(CB$14&amp;"-imc-"&amp;$M184,Equations!$G:$I,3,0)*(1/$Q184)))</f>
        <v/>
      </c>
      <c r="CC184" s="10" t="str">
        <f>IF($AH184="","",IF(OR($V184&lt;2.7,$V184&gt;90),"Age OOR",CB184-1.6449*VLOOKUP(CB$14&amp;"-rse-"&amp;$M184,Equations!$G:$I,3,0)))</f>
        <v/>
      </c>
      <c r="CD184" s="10" t="str">
        <f>IF($AH184="","",IF(OR($V184&lt;2.7,$V184&gt;90),"Age OOR",CB184+1.6449*VLOOKUP(CB$14&amp;"-rse-"&amp;$M184,Equations!$G:$I,3,0)))</f>
        <v/>
      </c>
      <c r="CE184" s="10" t="str">
        <f t="shared" si="71"/>
        <v/>
      </c>
      <c r="CF184" s="10" t="str">
        <f>IF($AH184="","",IF(OR($V184&lt;2.7,$V184&gt;90),"Age OOR",($AH184-CB184)/VLOOKUP(CB$14&amp;"-rse-"&amp;$M184,Equations!$G:$I,3,0)))</f>
        <v/>
      </c>
      <c r="CG184" s="10" t="str">
        <f>IF($AI184="","",IF(OR($V184&lt;2.7,$V184&gt;90),"Age OOR",VLOOKUP(CG$14&amp;"-int-"&amp;$N184,Equations!$G:$I,3,0)+VLOOKUP(CG$14&amp;"-sexo-"&amp;$N184,Equations!$G:$I,3,0)*$U184+VLOOKUP(CG$14&amp;"-edad-"&amp;$N184,Equations!$G:$I,3,0)*$V184+VLOOKUP(CG$14&amp;"-est-"&amp;$N184,Equations!$G:$I,3,0)*(1/$W184)+VLOOKUP(CG$14&amp;"-imc-"&amp;$N184,Equations!$G:$I,3,0)*(1/$Q184)))</f>
        <v/>
      </c>
      <c r="CH184" s="10" t="str">
        <f>IF($AI184="","",IF(OR($V184&lt;2.7,$V184&gt;90),"Age OOR",CG184-1.6449*VLOOKUP(CG$14&amp;"-rse-"&amp;$N184,Equations!$G:$I,3,0)))</f>
        <v/>
      </c>
      <c r="CI184" s="10" t="str">
        <f>IF($AI184="","",IF(OR($V184&lt;2.7,$V184&gt;90),"Age OOR",CG184+1.6449*VLOOKUP(CG$14&amp;"-rse-"&amp;$N184,Equations!$G:$I,3,0)))</f>
        <v/>
      </c>
      <c r="CJ184" s="10" t="str">
        <f t="shared" si="72"/>
        <v/>
      </c>
      <c r="CK184" s="10" t="str">
        <f>IF($AI184="","",IF(OR($V184&lt;2.7,$V184&gt;90),"Age OOR",($AI184-CG184)/VLOOKUP(CG$14&amp;"-rse-"&amp;$N184,Equations!$G:$I,3,0)))</f>
        <v/>
      </c>
      <c r="CL184" s="10" t="str">
        <f>IF($AJ184="","",IF(OR($V184&lt;2.7,$V184&gt;90),"Age OOR",VLOOKUP(CL$14&amp;"-int-"&amp;$O184,Equations!$G:$I,3,0)+VLOOKUP(CL$14&amp;"-sexo-"&amp;$O184,Equations!$G:$I,3,0)*$U184+VLOOKUP(CL$14&amp;"-edad-"&amp;$O184,Equations!$G:$I,3,0)*$V184+VLOOKUP(CL$14&amp;"-est-"&amp;$O184,Equations!$G:$I,3,0)*(1/$W184)+VLOOKUP(CL$14&amp;"-imc-"&amp;$O184,Equations!$G:$I,3,0)*(1/$Q184)))</f>
        <v/>
      </c>
      <c r="CM184" s="10" t="str">
        <f>IF($AJ184="","",IF(OR($V184&lt;2.7,$V184&gt;90),"Age OOR",CL184-1.6449*VLOOKUP(CL$14&amp;"-rse-"&amp;$O184,Equations!$G:$I,3,0)))</f>
        <v/>
      </c>
      <c r="CN184" s="10" t="str">
        <f>IF($AJ184="","",IF(OR($V184&lt;2.7,$V184&gt;90),"Age OOR",CL184+1.6449*VLOOKUP(CL$14&amp;"-rse-"&amp;$O184,Equations!$G:$I,3,0)))</f>
        <v/>
      </c>
      <c r="CO184" s="10" t="str">
        <f t="shared" si="73"/>
        <v/>
      </c>
      <c r="CP184" s="10" t="str">
        <f>IF($AJ184="","",IF(OR($V184&lt;2.7,$V184&gt;90),"Age OOR",($AJ184-CL184)/VLOOKUP(CL$14&amp;"-rse-"&amp;$O184,Equations!$G:$I,3,0)))</f>
        <v/>
      </c>
      <c r="CQ184" s="10" t="str">
        <f>IF($AK184="","",IF(OR($V184&lt;2.7,$V184&gt;90),"Age OOR",EXP(VLOOKUP(CQ$14&amp;"-int-"&amp;$P184,Equations!$G:$I,3,0)+VLOOKUP(CQ$14&amp;"-sexo-"&amp;$P184,Equations!$G:$I,3,0)*$U184+VLOOKUP(CQ$14&amp;"-edad-"&amp;$P184,Equations!$G:$I,3,0)*$V184+VLOOKUP(CQ$14&amp;"-est-"&amp;$P184,Equations!$G:$I,3,0)*(1/$W184)+VLOOKUP(CQ$14&amp;"-imc-"&amp;$P184,Equations!$G:$I,3,0)*(1/$Q184))))</f>
        <v/>
      </c>
      <c r="CR184" s="10" t="str">
        <f>IF($AK184="","",IF(OR($V184&lt;2.7,$V184&gt;90),"Age OOR",EXP(LN(CQ184)-1.6449*VLOOKUP(CQ$14&amp;"-rse-"&amp;$P184,Equations!$G:$I,3,0))))</f>
        <v/>
      </c>
      <c r="CS184" s="10" t="str">
        <f>IF($AK184="","",IF(OR($V184&lt;2.7,$V184&gt;90),"Age OOR",EXP(LN(CQ184)+1.6449*VLOOKUP(CQ$14&amp;"-rse-"&amp;$P184,Equations!$G:$I,3,0))))</f>
        <v/>
      </c>
      <c r="CT184" s="10" t="str">
        <f t="shared" si="74"/>
        <v/>
      </c>
      <c r="CU184" s="10" t="str">
        <f>IF($AK184="","",IF(OR($V184&lt;2.7,$V184&gt;90),"Age OOR",(LN($AK184)-LN(CQ184))/VLOOKUP(CQ$14&amp;"-rse-"&amp;$P184,Equations!$G:$I,3,0)))</f>
        <v/>
      </c>
      <c r="CV184" s="47"/>
    </row>
    <row r="185" spans="5:102" x14ac:dyDescent="0.2">
      <c r="E185" s="23" t="str">
        <f t="shared" si="50"/>
        <v>Age out of range</v>
      </c>
      <c r="F185" s="23" t="str">
        <f t="shared" si="51"/>
        <v>Age out of range</v>
      </c>
      <c r="G185" s="23" t="str">
        <f t="shared" si="52"/>
        <v>Age out of range</v>
      </c>
      <c r="H185" s="23" t="str">
        <f t="shared" si="53"/>
        <v>Age out of range</v>
      </c>
      <c r="I185" s="23" t="str">
        <f t="shared" si="54"/>
        <v>Age out of range</v>
      </c>
      <c r="J185" s="23" t="str">
        <f t="shared" si="55"/>
        <v>Age out of range</v>
      </c>
      <c r="K185" s="23" t="str">
        <f t="shared" si="56"/>
        <v>Age out of range</v>
      </c>
      <c r="L185" s="23" t="str">
        <f t="shared" si="57"/>
        <v>Age out of range</v>
      </c>
      <c r="M185" s="23" t="str">
        <f t="shared" si="58"/>
        <v>Age out of range</v>
      </c>
      <c r="N185" s="23" t="str">
        <f t="shared" si="59"/>
        <v>Age out of range</v>
      </c>
      <c r="O185" s="23" t="str">
        <f t="shared" si="60"/>
        <v>Age out of range</v>
      </c>
      <c r="P185" s="23" t="str">
        <f t="shared" si="61"/>
        <v>Age out of range</v>
      </c>
      <c r="Q185" s="23" t="e">
        <f t="shared" si="62"/>
        <v>#DIV/0!</v>
      </c>
      <c r="R185" s="17"/>
      <c r="S185" s="23">
        <v>169</v>
      </c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7"/>
      <c r="AM185" s="47"/>
      <c r="AN185" s="10" t="str">
        <f>IF($Z185="","",IF(OR($V185&lt;2.7,$V185&gt;90),"Age OOR",VLOOKUP(AN$14&amp;"-int-"&amp;$E185,Equations!$G:$I,3,0)+VLOOKUP(AN$14&amp;"-sexo-"&amp;$E185,Equations!$G:$I,3,0)*$U185+VLOOKUP(AN$14&amp;"-edad-"&amp;$E185,Equations!$G:$I,3,0)*$V185+VLOOKUP(AN$14&amp;"-est-"&amp;$E185,Equations!$G:$I,3,0)*(1/$W185)+VLOOKUP(AN$14&amp;"-imc-"&amp;$E185,Equations!$G:$I,3,0)*(1/$Q185)))</f>
        <v/>
      </c>
      <c r="AO185" s="10" t="str">
        <f>IF($Z185="","",IF(OR($V185&lt;2.7,$V185&gt;90),"Age OOR",AN185-1.6449*VLOOKUP(AN$14&amp;"-rse-"&amp;$E185,Equations!$G:$I,3,0)))</f>
        <v/>
      </c>
      <c r="AP185" s="10" t="str">
        <f>IF($Z185="","",IF(OR($V185&lt;2.7,$V185&gt;90),"Age OOR",AN185+1.6449*VLOOKUP(AN$14&amp;"-rse-"&amp;$E185,Equations!$G:$I,3,0)))</f>
        <v/>
      </c>
      <c r="AQ185" s="10" t="str">
        <f t="shared" si="63"/>
        <v/>
      </c>
      <c r="AR185" s="10" t="str">
        <f>IF($Z185="","",IF(OR($V185&lt;2.7,$V185&gt;90),"Age OOR",($Z185-AN185)/VLOOKUP(AN$14&amp;"-rse-"&amp;$E185,Equations!$G:$I,3,0)))</f>
        <v/>
      </c>
      <c r="AS185" s="10" t="str">
        <f>IF($AA185="","",IF(OR($V185&lt;2.7,$V185&gt;90),"Age OOR",VLOOKUP(AS$14&amp;"-int-"&amp;$F185,Equations!$G:$I,3,0)+VLOOKUP(AS$14&amp;"-sexo-"&amp;$F185,Equations!$G:$I,3,0)*$U185+VLOOKUP(AS$14&amp;"-edad-"&amp;$F185,Equations!$G:$I,3,0)*$V185+VLOOKUP(AS$14&amp;"-est-"&amp;$F185,Equations!$G:$I,3,0)*(1/$W185)+VLOOKUP(AS$14&amp;"-imc-"&amp;$F185,Equations!$G:$I,3,0)*(1/$Q185)))</f>
        <v/>
      </c>
      <c r="AT185" s="10" t="str">
        <f>IF($AA185="","",IF(OR($V185&lt;2.7,$V185&gt;90),"Age OOR",AS185-1.6449*VLOOKUP(AS$14&amp;"-rse-"&amp;$F185,Equations!$G:$I,3,0)))</f>
        <v/>
      </c>
      <c r="AU185" s="10" t="str">
        <f>IF($AA185="","",IF(OR($V185&lt;2.7,$V185&gt;90),"Age OOR",AS185+1.6449*VLOOKUP(AS$14&amp;"-rse-"&amp;$F185,Equations!$G:$I,3,0)))</f>
        <v/>
      </c>
      <c r="AV185" s="10" t="str">
        <f t="shared" si="64"/>
        <v/>
      </c>
      <c r="AW185" s="10" t="str">
        <f>IF($AA185="","",IF(OR($V185&lt;2.7,$V185&gt;90),"Age OOR",($AA185-AS185)/VLOOKUP(AS$14&amp;"-rse-"&amp;$F185,Equations!$G:$I,3,0)))</f>
        <v/>
      </c>
      <c r="AX185" s="10" t="str">
        <f>IF($AB185="","",IF(OR($V185&lt;2.7,$V185&gt;90),"Age OOR",VLOOKUP(AX$14&amp;"-int-"&amp;$G185,Equations!$G:$I,3,0)+VLOOKUP(AX$14&amp;"-sexo-"&amp;$G185,Equations!$G:$I,3,0)*$U185+VLOOKUP(AX$14&amp;"-edad-"&amp;$G185,Equations!$G:$I,3,0)*$V185+VLOOKUP(AX$14&amp;"-est-"&amp;$G185,Equations!$G:$I,3,0)*(1/$W185)+VLOOKUP(AX$14&amp;"-imc-"&amp;$G185,Equations!$G:$I,3,0)*(1/$Q185)))</f>
        <v/>
      </c>
      <c r="AY185" s="10" t="str">
        <f>IF($AB185="","",IF(OR($V185&lt;2.7,$V185&gt;90),"Age OOR",AX185-1.6449*VLOOKUP(AX$14&amp;"-rse-"&amp;$G185,Equations!$G:$I,3,0)))</f>
        <v/>
      </c>
      <c r="AZ185" s="10" t="str">
        <f>IF($AB185="","",IF(OR($V185&lt;2.7,$V185&gt;90),"Age OOR",AX185+1.6449*VLOOKUP(AX$14&amp;"-rse-"&amp;$G185,Equations!$G:$I,3,0)))</f>
        <v/>
      </c>
      <c r="BA185" s="10" t="str">
        <f t="shared" si="65"/>
        <v/>
      </c>
      <c r="BB185" s="10" t="str">
        <f>IF($AB185="","",IF(OR($V185&lt;2.7,$V185&gt;90),"Age OOR",($AB185-AX185)/VLOOKUP(AX$14&amp;"-rse-"&amp;$G185,Equations!$G:$I,3,0)))</f>
        <v/>
      </c>
      <c r="BC185" s="10" t="str">
        <f>IF($AC185="","",IF(OR($V185&lt;2.7,$V185&gt;90),"Age OOR",VLOOKUP(BC$14&amp;"-int-"&amp;$H185,Equations!$G:$I,3,0)+VLOOKUP(BC$14&amp;"-sexo-"&amp;$H185,Equations!$G:$I,3,0)*$U185+VLOOKUP(BC$14&amp;"-edad-"&amp;$H185,Equations!$G:$I,3,0)*$V185+VLOOKUP(BC$14&amp;"-est-"&amp;$H185,Equations!$G:$I,3,0)*(1/$W185)+VLOOKUP(BC$14&amp;"-imc-"&amp;$H185,Equations!$G:$I,3,0)*(1/$Q185)))</f>
        <v/>
      </c>
      <c r="BD185" s="10" t="str">
        <f>IF($AC185="","",IF(OR($V185&lt;2.7,$V185&gt;90),"Age OOR",BC185-1.6449*VLOOKUP(BC$14&amp;"-rse-"&amp;$H185,Equations!$G:$I,3,0)))</f>
        <v/>
      </c>
      <c r="BE185" s="10" t="str">
        <f>IF($AC185="","",IF(OR($V185&lt;2.7,$V185&gt;90),"Age OOR",BC185+1.6449*VLOOKUP(BC$14&amp;"-rse-"&amp;$H185,Equations!$G:$I,3,0)))</f>
        <v/>
      </c>
      <c r="BF185" s="10" t="str">
        <f t="shared" si="66"/>
        <v/>
      </c>
      <c r="BG185" s="10" t="str">
        <f>IF($AC185="","",IF(OR($V185&lt;2.7,$V185&gt;90),"Age OOR",($AC185-BC185)/VLOOKUP(BC$14&amp;"-rse-"&amp;$H185,Equations!$G:$I,3,0)))</f>
        <v/>
      </c>
      <c r="BH185" s="10" t="str">
        <f>IF($AD185="","",IF(OR($V185&lt;2.7,$V185&gt;90),"Age OOR",VLOOKUP(BH$14&amp;"-int-"&amp;$I185,Equations!$G:$I,3,0)+VLOOKUP(BH$14&amp;"-sexo-"&amp;$I185,Equations!$G:$I,3,0)*$U185+VLOOKUP(BH$14&amp;"-edad-"&amp;$I185,Equations!$G:$I,3,0)*$V185+VLOOKUP(BH$14&amp;"-est-"&amp;$I185,Equations!$G:$I,3,0)*(1/$W185)+VLOOKUP(BH$14&amp;"-imc-"&amp;$I185,Equations!$G:$I,3,0)*(1/$Q185)))</f>
        <v/>
      </c>
      <c r="BI185" s="10" t="str">
        <f>IF($AD185="","",IF(OR($V185&lt;2.7,$V185&gt;90),"Age OOR",BH185-1.6449*VLOOKUP(BH$14&amp;"-rse-"&amp;$I185,Equations!$G:$I,3,0)))</f>
        <v/>
      </c>
      <c r="BJ185" s="10" t="str">
        <f>IF($AD185="","",IF(OR($V185&lt;2.7,$V185&gt;90),"Age OOR",BH185+1.6449*VLOOKUP(BH$14&amp;"-rse-"&amp;$I185,Equations!$G:$I,3,0)))</f>
        <v/>
      </c>
      <c r="BK185" s="10" t="str">
        <f t="shared" si="67"/>
        <v/>
      </c>
      <c r="BL185" s="10" t="str">
        <f>IF($AD185="","",IF(OR($V185&lt;2.7,$V185&gt;90),"Age OOR",($AD185-BH185)/VLOOKUP(BH$14&amp;"-rse-"&amp;$I185,Equations!$G:$I,3,0)))</f>
        <v/>
      </c>
      <c r="BM185" s="10" t="str">
        <f>IF($AE185="","",IF(OR($V185&lt;2.7,$V185&gt;90),"Age OOR",VLOOKUP(BM$14&amp;"-int-"&amp;$J185,Equations!$G:$I,3,0)+VLOOKUP(BM$14&amp;"-sexo-"&amp;$J185,Equations!$G:$I,3,0)*$U185+VLOOKUP(BM$14&amp;"-edad-"&amp;$J185,Equations!$G:$I,3,0)*$V185+VLOOKUP(BM$14&amp;"-est-"&amp;$J185,Equations!$G:$I,3,0)*(1/$W185)+VLOOKUP(BM$14&amp;"-imc-"&amp;$J185,Equations!$G:$I,3,0)*(1/$Q185)))</f>
        <v/>
      </c>
      <c r="BN185" s="10" t="str">
        <f>IF($AE185="","",IF(OR($V185&lt;2.7,$V185&gt;90),"Age OOR",BM185-1.6449*VLOOKUP(BM$14&amp;"-rse-"&amp;$J185,Equations!$G:$I,3,0)))</f>
        <v/>
      </c>
      <c r="BO185" s="10" t="str">
        <f>IF($AE185="","",IF(OR($V185&lt;2.7,$V185&gt;90),"Age OOR",BM185+1.6449*VLOOKUP(BM$14&amp;"-rse-"&amp;$J185,Equations!$G:$I,3,0)))</f>
        <v/>
      </c>
      <c r="BP185" s="10" t="str">
        <f t="shared" si="68"/>
        <v/>
      </c>
      <c r="BQ185" s="10" t="str">
        <f>IF($AE185="","",IF(OR($V185&lt;2.7,$V185&gt;90),"Age OOR",($AE185-BM185)/VLOOKUP(BM$14&amp;"-rse-"&amp;$J185,Equations!$G:$I,3,0)))</f>
        <v/>
      </c>
      <c r="BR185" s="10" t="str">
        <f>IF($AF185="","",IF(OR($V185&lt;2.7,$V185&gt;90),"Age OOR",VLOOKUP(BR$14&amp;"-int-"&amp;$K185,Equations!$G:$I,3,0)+VLOOKUP(BR$14&amp;"-sexo-"&amp;$K185,Equations!$G:$I,3,0)*$U185+VLOOKUP(BR$14&amp;"-edad-"&amp;$K185,Equations!$G:$I,3,0)*$V185+VLOOKUP(BR$14&amp;"-est-"&amp;$K185,Equations!$G:$I,3,0)*(1/$W185)+VLOOKUP(BR$14&amp;"-imc-"&amp;$K185,Equations!$G:$I,3,0)*(1/$Q185)))</f>
        <v/>
      </c>
      <c r="BS185" s="10" t="str">
        <f>IF($AF185="","",IF(OR($V185&lt;2.7,$V185&gt;90),"Age OOR",BR185-1.6449*VLOOKUP(BR$14&amp;"-rse-"&amp;$K185,Equations!$G:$I,3,0)))</f>
        <v/>
      </c>
      <c r="BT185" s="10" t="str">
        <f>IF($AF185="","",IF(OR($V185&lt;2.7,$V185&gt;90),"Age OOR",BR185+1.6449*VLOOKUP(BR$14&amp;"-rse-"&amp;$K185,Equations!$G:$I,3,0)))</f>
        <v/>
      </c>
      <c r="BU185" s="10" t="str">
        <f t="shared" si="69"/>
        <v/>
      </c>
      <c r="BV185" s="10" t="str">
        <f>IF($AF185="","",IF(OR($V185&lt;2.7,$V185&gt;90),"Age OOR",($AF185-BR185)/VLOOKUP(BR$14&amp;"-rse-"&amp;$K185,Equations!$G:$I,3,0)))</f>
        <v/>
      </c>
      <c r="BW185" s="10" t="str">
        <f>IF($AG185="","",IF(OR($V185&lt;2.7,$V185&gt;90),"Age OOR",VLOOKUP(BW$14&amp;"-int-"&amp;$L185,Equations!$G:$I,3,0)+VLOOKUP(BW$14&amp;"-sexo-"&amp;$L185,Equations!$G:$I,3,0)*$U185+VLOOKUP(BW$14&amp;"-edad-"&amp;$L185,Equations!$G:$I,3,0)*$V185+VLOOKUP(BW$14&amp;"-est-"&amp;$L185,Equations!$G:$I,3,0)*(1/$W185)+VLOOKUP(BW$14&amp;"-imc-"&amp;$L185,Equations!$G:$I,3,0)*(1/$Q185)))</f>
        <v/>
      </c>
      <c r="BX185" s="10" t="str">
        <f>IF($AG185="","",IF(OR($V185&lt;2.7,$V185&gt;90),"Age OOR",BW185-1.6449*VLOOKUP(BW$14&amp;"-rse-"&amp;$L185,Equations!$G:$I,3,0)))</f>
        <v/>
      </c>
      <c r="BY185" s="10" t="str">
        <f>IF($AG185="","",IF(OR($V185&lt;2.7,$V185&gt;90),"Age OOR",BW185+1.6449*VLOOKUP(BW$14&amp;"-rse-"&amp;$L185,Equations!$G:$I,3,0)))</f>
        <v/>
      </c>
      <c r="BZ185" s="10" t="str">
        <f t="shared" si="70"/>
        <v/>
      </c>
      <c r="CA185" s="10" t="str">
        <f>IF($AG185="","",IF(OR($V185&lt;2.7,$V185&gt;90),"Age OOR",($AG185-BW185)/VLOOKUP(BW$14&amp;"-rse-"&amp;$L185,Equations!$G:$I,3,0)))</f>
        <v/>
      </c>
      <c r="CB185" s="10" t="str">
        <f>IF($AH185="","",IF(OR($V185&lt;2.7,$V185&gt;90),"Age OOR",VLOOKUP(CB$14&amp;"-int-"&amp;$M185,Equations!$G:$I,3,0)+VLOOKUP(CB$14&amp;"-sexo-"&amp;$M185,Equations!$G:$I,3,0)*$U185+VLOOKUP(CB$14&amp;"-edad-"&amp;$M185,Equations!$G:$I,3,0)*$V185+VLOOKUP(CB$14&amp;"-est-"&amp;$M185,Equations!$G:$I,3,0)*(1/$W185)+VLOOKUP(CB$14&amp;"-imc-"&amp;$M185,Equations!$G:$I,3,0)*(1/$Q185)))</f>
        <v/>
      </c>
      <c r="CC185" s="10" t="str">
        <f>IF($AH185="","",IF(OR($V185&lt;2.7,$V185&gt;90),"Age OOR",CB185-1.6449*VLOOKUP(CB$14&amp;"-rse-"&amp;$M185,Equations!$G:$I,3,0)))</f>
        <v/>
      </c>
      <c r="CD185" s="10" t="str">
        <f>IF($AH185="","",IF(OR($V185&lt;2.7,$V185&gt;90),"Age OOR",CB185+1.6449*VLOOKUP(CB$14&amp;"-rse-"&amp;$M185,Equations!$G:$I,3,0)))</f>
        <v/>
      </c>
      <c r="CE185" s="10" t="str">
        <f t="shared" si="71"/>
        <v/>
      </c>
      <c r="CF185" s="10" t="str">
        <f>IF($AH185="","",IF(OR($V185&lt;2.7,$V185&gt;90),"Age OOR",($AH185-CB185)/VLOOKUP(CB$14&amp;"-rse-"&amp;$M185,Equations!$G:$I,3,0)))</f>
        <v/>
      </c>
      <c r="CG185" s="10" t="str">
        <f>IF($AI185="","",IF(OR($V185&lt;2.7,$V185&gt;90),"Age OOR",VLOOKUP(CG$14&amp;"-int-"&amp;$N185,Equations!$G:$I,3,0)+VLOOKUP(CG$14&amp;"-sexo-"&amp;$N185,Equations!$G:$I,3,0)*$U185+VLOOKUP(CG$14&amp;"-edad-"&amp;$N185,Equations!$G:$I,3,0)*$V185+VLOOKUP(CG$14&amp;"-est-"&amp;$N185,Equations!$G:$I,3,0)*(1/$W185)+VLOOKUP(CG$14&amp;"-imc-"&amp;$N185,Equations!$G:$I,3,0)*(1/$Q185)))</f>
        <v/>
      </c>
      <c r="CH185" s="10" t="str">
        <f>IF($AI185="","",IF(OR($V185&lt;2.7,$V185&gt;90),"Age OOR",CG185-1.6449*VLOOKUP(CG$14&amp;"-rse-"&amp;$N185,Equations!$G:$I,3,0)))</f>
        <v/>
      </c>
      <c r="CI185" s="10" t="str">
        <f>IF($AI185="","",IF(OR($V185&lt;2.7,$V185&gt;90),"Age OOR",CG185+1.6449*VLOOKUP(CG$14&amp;"-rse-"&amp;$N185,Equations!$G:$I,3,0)))</f>
        <v/>
      </c>
      <c r="CJ185" s="10" t="str">
        <f t="shared" si="72"/>
        <v/>
      </c>
      <c r="CK185" s="10" t="str">
        <f>IF($AI185="","",IF(OR($V185&lt;2.7,$V185&gt;90),"Age OOR",($AI185-CG185)/VLOOKUP(CG$14&amp;"-rse-"&amp;$N185,Equations!$G:$I,3,0)))</f>
        <v/>
      </c>
      <c r="CL185" s="10" t="str">
        <f>IF($AJ185="","",IF(OR($V185&lt;2.7,$V185&gt;90),"Age OOR",VLOOKUP(CL$14&amp;"-int-"&amp;$O185,Equations!$G:$I,3,0)+VLOOKUP(CL$14&amp;"-sexo-"&amp;$O185,Equations!$G:$I,3,0)*$U185+VLOOKUP(CL$14&amp;"-edad-"&amp;$O185,Equations!$G:$I,3,0)*$V185+VLOOKUP(CL$14&amp;"-est-"&amp;$O185,Equations!$G:$I,3,0)*(1/$W185)+VLOOKUP(CL$14&amp;"-imc-"&amp;$O185,Equations!$G:$I,3,0)*(1/$Q185)))</f>
        <v/>
      </c>
      <c r="CM185" s="10" t="str">
        <f>IF($AJ185="","",IF(OR($V185&lt;2.7,$V185&gt;90),"Age OOR",CL185-1.6449*VLOOKUP(CL$14&amp;"-rse-"&amp;$O185,Equations!$G:$I,3,0)))</f>
        <v/>
      </c>
      <c r="CN185" s="10" t="str">
        <f>IF($AJ185="","",IF(OR($V185&lt;2.7,$V185&gt;90),"Age OOR",CL185+1.6449*VLOOKUP(CL$14&amp;"-rse-"&amp;$O185,Equations!$G:$I,3,0)))</f>
        <v/>
      </c>
      <c r="CO185" s="10" t="str">
        <f t="shared" si="73"/>
        <v/>
      </c>
      <c r="CP185" s="10" t="str">
        <f>IF($AJ185="","",IF(OR($V185&lt;2.7,$V185&gt;90),"Age OOR",($AJ185-CL185)/VLOOKUP(CL$14&amp;"-rse-"&amp;$O185,Equations!$G:$I,3,0)))</f>
        <v/>
      </c>
      <c r="CQ185" s="10" t="str">
        <f>IF($AK185="","",IF(OR($V185&lt;2.7,$V185&gt;90),"Age OOR",EXP(VLOOKUP(CQ$14&amp;"-int-"&amp;$P185,Equations!$G:$I,3,0)+VLOOKUP(CQ$14&amp;"-sexo-"&amp;$P185,Equations!$G:$I,3,0)*$U185+VLOOKUP(CQ$14&amp;"-edad-"&amp;$P185,Equations!$G:$I,3,0)*$V185+VLOOKUP(CQ$14&amp;"-est-"&amp;$P185,Equations!$G:$I,3,0)*(1/$W185)+VLOOKUP(CQ$14&amp;"-imc-"&amp;$P185,Equations!$G:$I,3,0)*(1/$Q185))))</f>
        <v/>
      </c>
      <c r="CR185" s="10" t="str">
        <f>IF($AK185="","",IF(OR($V185&lt;2.7,$V185&gt;90),"Age OOR",EXP(LN(CQ185)-1.6449*VLOOKUP(CQ$14&amp;"-rse-"&amp;$P185,Equations!$G:$I,3,0))))</f>
        <v/>
      </c>
      <c r="CS185" s="10" t="str">
        <f>IF($AK185="","",IF(OR($V185&lt;2.7,$V185&gt;90),"Age OOR",EXP(LN(CQ185)+1.6449*VLOOKUP(CQ$14&amp;"-rse-"&amp;$P185,Equations!$G:$I,3,0))))</f>
        <v/>
      </c>
      <c r="CT185" s="10" t="str">
        <f t="shared" si="74"/>
        <v/>
      </c>
      <c r="CU185" s="10" t="str">
        <f>IF($AK185="","",IF(OR($V185&lt;2.7,$V185&gt;90),"Age OOR",(LN($AK185)-LN(CQ185))/VLOOKUP(CQ$14&amp;"-rse-"&amp;$P185,Equations!$G:$I,3,0)))</f>
        <v/>
      </c>
      <c r="CV185" s="47"/>
    </row>
    <row r="186" spans="5:102" x14ac:dyDescent="0.2">
      <c r="E186" s="23" t="str">
        <f t="shared" si="50"/>
        <v>Age out of range</v>
      </c>
      <c r="F186" s="23" t="str">
        <f t="shared" si="51"/>
        <v>Age out of range</v>
      </c>
      <c r="G186" s="23" t="str">
        <f t="shared" si="52"/>
        <v>Age out of range</v>
      </c>
      <c r="H186" s="23" t="str">
        <f t="shared" si="53"/>
        <v>Age out of range</v>
      </c>
      <c r="I186" s="23" t="str">
        <f t="shared" si="54"/>
        <v>Age out of range</v>
      </c>
      <c r="J186" s="23" t="str">
        <f t="shared" si="55"/>
        <v>Age out of range</v>
      </c>
      <c r="K186" s="23" t="str">
        <f t="shared" si="56"/>
        <v>Age out of range</v>
      </c>
      <c r="L186" s="23" t="str">
        <f t="shared" si="57"/>
        <v>Age out of range</v>
      </c>
      <c r="M186" s="23" t="str">
        <f t="shared" si="58"/>
        <v>Age out of range</v>
      </c>
      <c r="N186" s="23" t="str">
        <f t="shared" si="59"/>
        <v>Age out of range</v>
      </c>
      <c r="O186" s="23" t="str">
        <f t="shared" si="60"/>
        <v>Age out of range</v>
      </c>
      <c r="P186" s="23" t="str">
        <f t="shared" si="61"/>
        <v>Age out of range</v>
      </c>
      <c r="Q186" s="23" t="e">
        <f t="shared" si="62"/>
        <v>#DIV/0!</v>
      </c>
      <c r="R186" s="17"/>
      <c r="S186" s="23">
        <v>170</v>
      </c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7"/>
      <c r="AM186" s="47"/>
      <c r="AN186" s="10" t="str">
        <f>IF($Z186="","",IF(OR($V186&lt;2.7,$V186&gt;90),"Age OOR",VLOOKUP(AN$14&amp;"-int-"&amp;$E186,Equations!$G:$I,3,0)+VLOOKUP(AN$14&amp;"-sexo-"&amp;$E186,Equations!$G:$I,3,0)*$U186+VLOOKUP(AN$14&amp;"-edad-"&amp;$E186,Equations!$G:$I,3,0)*$V186+VLOOKUP(AN$14&amp;"-est-"&amp;$E186,Equations!$G:$I,3,0)*(1/$W186)+VLOOKUP(AN$14&amp;"-imc-"&amp;$E186,Equations!$G:$I,3,0)*(1/$Q186)))</f>
        <v/>
      </c>
      <c r="AO186" s="10" t="str">
        <f>IF($Z186="","",IF(OR($V186&lt;2.7,$V186&gt;90),"Age OOR",AN186-1.6449*VLOOKUP(AN$14&amp;"-rse-"&amp;$E186,Equations!$G:$I,3,0)))</f>
        <v/>
      </c>
      <c r="AP186" s="10" t="str">
        <f>IF($Z186="","",IF(OR($V186&lt;2.7,$V186&gt;90),"Age OOR",AN186+1.6449*VLOOKUP(AN$14&amp;"-rse-"&amp;$E186,Equations!$G:$I,3,0)))</f>
        <v/>
      </c>
      <c r="AQ186" s="10" t="str">
        <f t="shared" si="63"/>
        <v/>
      </c>
      <c r="AR186" s="10" t="str">
        <f>IF($Z186="","",IF(OR($V186&lt;2.7,$V186&gt;90),"Age OOR",($Z186-AN186)/VLOOKUP(AN$14&amp;"-rse-"&amp;$E186,Equations!$G:$I,3,0)))</f>
        <v/>
      </c>
      <c r="AS186" s="10" t="str">
        <f>IF($AA186="","",IF(OR($V186&lt;2.7,$V186&gt;90),"Age OOR",VLOOKUP(AS$14&amp;"-int-"&amp;$F186,Equations!$G:$I,3,0)+VLOOKUP(AS$14&amp;"-sexo-"&amp;$F186,Equations!$G:$I,3,0)*$U186+VLOOKUP(AS$14&amp;"-edad-"&amp;$F186,Equations!$G:$I,3,0)*$V186+VLOOKUP(AS$14&amp;"-est-"&amp;$F186,Equations!$G:$I,3,0)*(1/$W186)+VLOOKUP(AS$14&amp;"-imc-"&amp;$F186,Equations!$G:$I,3,0)*(1/$Q186)))</f>
        <v/>
      </c>
      <c r="AT186" s="10" t="str">
        <f>IF($AA186="","",IF(OR($V186&lt;2.7,$V186&gt;90),"Age OOR",AS186-1.6449*VLOOKUP(AS$14&amp;"-rse-"&amp;$F186,Equations!$G:$I,3,0)))</f>
        <v/>
      </c>
      <c r="AU186" s="10" t="str">
        <f>IF($AA186="","",IF(OR($V186&lt;2.7,$V186&gt;90),"Age OOR",AS186+1.6449*VLOOKUP(AS$14&amp;"-rse-"&amp;$F186,Equations!$G:$I,3,0)))</f>
        <v/>
      </c>
      <c r="AV186" s="10" t="str">
        <f t="shared" si="64"/>
        <v/>
      </c>
      <c r="AW186" s="10" t="str">
        <f>IF($AA186="","",IF(OR($V186&lt;2.7,$V186&gt;90),"Age OOR",($AA186-AS186)/VLOOKUP(AS$14&amp;"-rse-"&amp;$F186,Equations!$G:$I,3,0)))</f>
        <v/>
      </c>
      <c r="AX186" s="10" t="str">
        <f>IF($AB186="","",IF(OR($V186&lt;2.7,$V186&gt;90),"Age OOR",VLOOKUP(AX$14&amp;"-int-"&amp;$G186,Equations!$G:$I,3,0)+VLOOKUP(AX$14&amp;"-sexo-"&amp;$G186,Equations!$G:$I,3,0)*$U186+VLOOKUP(AX$14&amp;"-edad-"&amp;$G186,Equations!$G:$I,3,0)*$V186+VLOOKUP(AX$14&amp;"-est-"&amp;$G186,Equations!$G:$I,3,0)*(1/$W186)+VLOOKUP(AX$14&amp;"-imc-"&amp;$G186,Equations!$G:$I,3,0)*(1/$Q186)))</f>
        <v/>
      </c>
      <c r="AY186" s="10" t="str">
        <f>IF($AB186="","",IF(OR($V186&lt;2.7,$V186&gt;90),"Age OOR",AX186-1.6449*VLOOKUP(AX$14&amp;"-rse-"&amp;$G186,Equations!$G:$I,3,0)))</f>
        <v/>
      </c>
      <c r="AZ186" s="10" t="str">
        <f>IF($AB186="","",IF(OR($V186&lt;2.7,$V186&gt;90),"Age OOR",AX186+1.6449*VLOOKUP(AX$14&amp;"-rse-"&amp;$G186,Equations!$G:$I,3,0)))</f>
        <v/>
      </c>
      <c r="BA186" s="10" t="str">
        <f t="shared" si="65"/>
        <v/>
      </c>
      <c r="BB186" s="10" t="str">
        <f>IF($AB186="","",IF(OR($V186&lt;2.7,$V186&gt;90),"Age OOR",($AB186-AX186)/VLOOKUP(AX$14&amp;"-rse-"&amp;$G186,Equations!$G:$I,3,0)))</f>
        <v/>
      </c>
      <c r="BC186" s="10" t="str">
        <f>IF($AC186="","",IF(OR($V186&lt;2.7,$V186&gt;90),"Age OOR",VLOOKUP(BC$14&amp;"-int-"&amp;$H186,Equations!$G:$I,3,0)+VLOOKUP(BC$14&amp;"-sexo-"&amp;$H186,Equations!$G:$I,3,0)*$U186+VLOOKUP(BC$14&amp;"-edad-"&amp;$H186,Equations!$G:$I,3,0)*$V186+VLOOKUP(BC$14&amp;"-est-"&amp;$H186,Equations!$G:$I,3,0)*(1/$W186)+VLOOKUP(BC$14&amp;"-imc-"&amp;$H186,Equations!$G:$I,3,0)*(1/$Q186)))</f>
        <v/>
      </c>
      <c r="BD186" s="10" t="str">
        <f>IF($AC186="","",IF(OR($V186&lt;2.7,$V186&gt;90),"Age OOR",BC186-1.6449*VLOOKUP(BC$14&amp;"-rse-"&amp;$H186,Equations!$G:$I,3,0)))</f>
        <v/>
      </c>
      <c r="BE186" s="10" t="str">
        <f>IF($AC186="","",IF(OR($V186&lt;2.7,$V186&gt;90),"Age OOR",BC186+1.6449*VLOOKUP(BC$14&amp;"-rse-"&amp;$H186,Equations!$G:$I,3,0)))</f>
        <v/>
      </c>
      <c r="BF186" s="10" t="str">
        <f t="shared" si="66"/>
        <v/>
      </c>
      <c r="BG186" s="10" t="str">
        <f>IF($AC186="","",IF(OR($V186&lt;2.7,$V186&gt;90),"Age OOR",($AC186-BC186)/VLOOKUP(BC$14&amp;"-rse-"&amp;$H186,Equations!$G:$I,3,0)))</f>
        <v/>
      </c>
      <c r="BH186" s="10" t="str">
        <f>IF($AD186="","",IF(OR($V186&lt;2.7,$V186&gt;90),"Age OOR",VLOOKUP(BH$14&amp;"-int-"&amp;$I186,Equations!$G:$I,3,0)+VLOOKUP(BH$14&amp;"-sexo-"&amp;$I186,Equations!$G:$I,3,0)*$U186+VLOOKUP(BH$14&amp;"-edad-"&amp;$I186,Equations!$G:$I,3,0)*$V186+VLOOKUP(BH$14&amp;"-est-"&amp;$I186,Equations!$G:$I,3,0)*(1/$W186)+VLOOKUP(BH$14&amp;"-imc-"&amp;$I186,Equations!$G:$I,3,0)*(1/$Q186)))</f>
        <v/>
      </c>
      <c r="BI186" s="10" t="str">
        <f>IF($AD186="","",IF(OR($V186&lt;2.7,$V186&gt;90),"Age OOR",BH186-1.6449*VLOOKUP(BH$14&amp;"-rse-"&amp;$I186,Equations!$G:$I,3,0)))</f>
        <v/>
      </c>
      <c r="BJ186" s="10" t="str">
        <f>IF($AD186="","",IF(OR($V186&lt;2.7,$V186&gt;90),"Age OOR",BH186+1.6449*VLOOKUP(BH$14&amp;"-rse-"&amp;$I186,Equations!$G:$I,3,0)))</f>
        <v/>
      </c>
      <c r="BK186" s="10" t="str">
        <f t="shared" si="67"/>
        <v/>
      </c>
      <c r="BL186" s="10" t="str">
        <f>IF($AD186="","",IF(OR($V186&lt;2.7,$V186&gt;90),"Age OOR",($AD186-BH186)/VLOOKUP(BH$14&amp;"-rse-"&amp;$I186,Equations!$G:$I,3,0)))</f>
        <v/>
      </c>
      <c r="BM186" s="10" t="str">
        <f>IF($AE186="","",IF(OR($V186&lt;2.7,$V186&gt;90),"Age OOR",VLOOKUP(BM$14&amp;"-int-"&amp;$J186,Equations!$G:$I,3,0)+VLOOKUP(BM$14&amp;"-sexo-"&amp;$J186,Equations!$G:$I,3,0)*$U186+VLOOKUP(BM$14&amp;"-edad-"&amp;$J186,Equations!$G:$I,3,0)*$V186+VLOOKUP(BM$14&amp;"-est-"&amp;$J186,Equations!$G:$I,3,0)*(1/$W186)+VLOOKUP(BM$14&amp;"-imc-"&amp;$J186,Equations!$G:$I,3,0)*(1/$Q186)))</f>
        <v/>
      </c>
      <c r="BN186" s="10" t="str">
        <f>IF($AE186="","",IF(OR($V186&lt;2.7,$V186&gt;90),"Age OOR",BM186-1.6449*VLOOKUP(BM$14&amp;"-rse-"&amp;$J186,Equations!$G:$I,3,0)))</f>
        <v/>
      </c>
      <c r="BO186" s="10" t="str">
        <f>IF($AE186="","",IF(OR($V186&lt;2.7,$V186&gt;90),"Age OOR",BM186+1.6449*VLOOKUP(BM$14&amp;"-rse-"&amp;$J186,Equations!$G:$I,3,0)))</f>
        <v/>
      </c>
      <c r="BP186" s="10" t="str">
        <f t="shared" si="68"/>
        <v/>
      </c>
      <c r="BQ186" s="10" t="str">
        <f>IF($AE186="","",IF(OR($V186&lt;2.7,$V186&gt;90),"Age OOR",($AE186-BM186)/VLOOKUP(BM$14&amp;"-rse-"&amp;$J186,Equations!$G:$I,3,0)))</f>
        <v/>
      </c>
      <c r="BR186" s="10" t="str">
        <f>IF($AF186="","",IF(OR($V186&lt;2.7,$V186&gt;90),"Age OOR",VLOOKUP(BR$14&amp;"-int-"&amp;$K186,Equations!$G:$I,3,0)+VLOOKUP(BR$14&amp;"-sexo-"&amp;$K186,Equations!$G:$I,3,0)*$U186+VLOOKUP(BR$14&amp;"-edad-"&amp;$K186,Equations!$G:$I,3,0)*$V186+VLOOKUP(BR$14&amp;"-est-"&amp;$K186,Equations!$G:$I,3,0)*(1/$W186)+VLOOKUP(BR$14&amp;"-imc-"&amp;$K186,Equations!$G:$I,3,0)*(1/$Q186)))</f>
        <v/>
      </c>
      <c r="BS186" s="10" t="str">
        <f>IF($AF186="","",IF(OR($V186&lt;2.7,$V186&gt;90),"Age OOR",BR186-1.6449*VLOOKUP(BR$14&amp;"-rse-"&amp;$K186,Equations!$G:$I,3,0)))</f>
        <v/>
      </c>
      <c r="BT186" s="10" t="str">
        <f>IF($AF186="","",IF(OR($V186&lt;2.7,$V186&gt;90),"Age OOR",BR186+1.6449*VLOOKUP(BR$14&amp;"-rse-"&amp;$K186,Equations!$G:$I,3,0)))</f>
        <v/>
      </c>
      <c r="BU186" s="10" t="str">
        <f t="shared" si="69"/>
        <v/>
      </c>
      <c r="BV186" s="10" t="str">
        <f>IF($AF186="","",IF(OR($V186&lt;2.7,$V186&gt;90),"Age OOR",($AF186-BR186)/VLOOKUP(BR$14&amp;"-rse-"&amp;$K186,Equations!$G:$I,3,0)))</f>
        <v/>
      </c>
      <c r="BW186" s="10" t="str">
        <f>IF($AG186="","",IF(OR($V186&lt;2.7,$V186&gt;90),"Age OOR",VLOOKUP(BW$14&amp;"-int-"&amp;$L186,Equations!$G:$I,3,0)+VLOOKUP(BW$14&amp;"-sexo-"&amp;$L186,Equations!$G:$I,3,0)*$U186+VLOOKUP(BW$14&amp;"-edad-"&amp;$L186,Equations!$G:$I,3,0)*$V186+VLOOKUP(BW$14&amp;"-est-"&amp;$L186,Equations!$G:$I,3,0)*(1/$W186)+VLOOKUP(BW$14&amp;"-imc-"&amp;$L186,Equations!$G:$I,3,0)*(1/$Q186)))</f>
        <v/>
      </c>
      <c r="BX186" s="10" t="str">
        <f>IF($AG186="","",IF(OR($V186&lt;2.7,$V186&gt;90),"Age OOR",BW186-1.6449*VLOOKUP(BW$14&amp;"-rse-"&amp;$L186,Equations!$G:$I,3,0)))</f>
        <v/>
      </c>
      <c r="BY186" s="10" t="str">
        <f>IF($AG186="","",IF(OR($V186&lt;2.7,$V186&gt;90),"Age OOR",BW186+1.6449*VLOOKUP(BW$14&amp;"-rse-"&amp;$L186,Equations!$G:$I,3,0)))</f>
        <v/>
      </c>
      <c r="BZ186" s="10" t="str">
        <f t="shared" si="70"/>
        <v/>
      </c>
      <c r="CA186" s="10" t="str">
        <f>IF($AG186="","",IF(OR($V186&lt;2.7,$V186&gt;90),"Age OOR",($AG186-BW186)/VLOOKUP(BW$14&amp;"-rse-"&amp;$L186,Equations!$G:$I,3,0)))</f>
        <v/>
      </c>
      <c r="CB186" s="10" t="str">
        <f>IF($AH186="","",IF(OR($V186&lt;2.7,$V186&gt;90),"Age OOR",VLOOKUP(CB$14&amp;"-int-"&amp;$M186,Equations!$G:$I,3,0)+VLOOKUP(CB$14&amp;"-sexo-"&amp;$M186,Equations!$G:$I,3,0)*$U186+VLOOKUP(CB$14&amp;"-edad-"&amp;$M186,Equations!$G:$I,3,0)*$V186+VLOOKUP(CB$14&amp;"-est-"&amp;$M186,Equations!$G:$I,3,0)*(1/$W186)+VLOOKUP(CB$14&amp;"-imc-"&amp;$M186,Equations!$G:$I,3,0)*(1/$Q186)))</f>
        <v/>
      </c>
      <c r="CC186" s="10" t="str">
        <f>IF($AH186="","",IF(OR($V186&lt;2.7,$V186&gt;90),"Age OOR",CB186-1.6449*VLOOKUP(CB$14&amp;"-rse-"&amp;$M186,Equations!$G:$I,3,0)))</f>
        <v/>
      </c>
      <c r="CD186" s="10" t="str">
        <f>IF($AH186="","",IF(OR($V186&lt;2.7,$V186&gt;90),"Age OOR",CB186+1.6449*VLOOKUP(CB$14&amp;"-rse-"&amp;$M186,Equations!$G:$I,3,0)))</f>
        <v/>
      </c>
      <c r="CE186" s="10" t="str">
        <f t="shared" si="71"/>
        <v/>
      </c>
      <c r="CF186" s="10" t="str">
        <f>IF($AH186="","",IF(OR($V186&lt;2.7,$V186&gt;90),"Age OOR",($AH186-CB186)/VLOOKUP(CB$14&amp;"-rse-"&amp;$M186,Equations!$G:$I,3,0)))</f>
        <v/>
      </c>
      <c r="CG186" s="10" t="str">
        <f>IF($AI186="","",IF(OR($V186&lt;2.7,$V186&gt;90),"Age OOR",VLOOKUP(CG$14&amp;"-int-"&amp;$N186,Equations!$G:$I,3,0)+VLOOKUP(CG$14&amp;"-sexo-"&amp;$N186,Equations!$G:$I,3,0)*$U186+VLOOKUP(CG$14&amp;"-edad-"&amp;$N186,Equations!$G:$I,3,0)*$V186+VLOOKUP(CG$14&amp;"-est-"&amp;$N186,Equations!$G:$I,3,0)*(1/$W186)+VLOOKUP(CG$14&amp;"-imc-"&amp;$N186,Equations!$G:$I,3,0)*(1/$Q186)))</f>
        <v/>
      </c>
      <c r="CH186" s="10" t="str">
        <f>IF($AI186="","",IF(OR($V186&lt;2.7,$V186&gt;90),"Age OOR",CG186-1.6449*VLOOKUP(CG$14&amp;"-rse-"&amp;$N186,Equations!$G:$I,3,0)))</f>
        <v/>
      </c>
      <c r="CI186" s="10" t="str">
        <f>IF($AI186="","",IF(OR($V186&lt;2.7,$V186&gt;90),"Age OOR",CG186+1.6449*VLOOKUP(CG$14&amp;"-rse-"&amp;$N186,Equations!$G:$I,3,0)))</f>
        <v/>
      </c>
      <c r="CJ186" s="10" t="str">
        <f t="shared" si="72"/>
        <v/>
      </c>
      <c r="CK186" s="10" t="str">
        <f>IF($AI186="","",IF(OR($V186&lt;2.7,$V186&gt;90),"Age OOR",($AI186-CG186)/VLOOKUP(CG$14&amp;"-rse-"&amp;$N186,Equations!$G:$I,3,0)))</f>
        <v/>
      </c>
      <c r="CL186" s="10" t="str">
        <f>IF($AJ186="","",IF(OR($V186&lt;2.7,$V186&gt;90),"Age OOR",VLOOKUP(CL$14&amp;"-int-"&amp;$O186,Equations!$G:$I,3,0)+VLOOKUP(CL$14&amp;"-sexo-"&amp;$O186,Equations!$G:$I,3,0)*$U186+VLOOKUP(CL$14&amp;"-edad-"&amp;$O186,Equations!$G:$I,3,0)*$V186+VLOOKUP(CL$14&amp;"-est-"&amp;$O186,Equations!$G:$I,3,0)*(1/$W186)+VLOOKUP(CL$14&amp;"-imc-"&amp;$O186,Equations!$G:$I,3,0)*(1/$Q186)))</f>
        <v/>
      </c>
      <c r="CM186" s="10" t="str">
        <f>IF($AJ186="","",IF(OR($V186&lt;2.7,$V186&gt;90),"Age OOR",CL186-1.6449*VLOOKUP(CL$14&amp;"-rse-"&amp;$O186,Equations!$G:$I,3,0)))</f>
        <v/>
      </c>
      <c r="CN186" s="10" t="str">
        <f>IF($AJ186="","",IF(OR($V186&lt;2.7,$V186&gt;90),"Age OOR",CL186+1.6449*VLOOKUP(CL$14&amp;"-rse-"&amp;$O186,Equations!$G:$I,3,0)))</f>
        <v/>
      </c>
      <c r="CO186" s="10" t="str">
        <f t="shared" si="73"/>
        <v/>
      </c>
      <c r="CP186" s="10" t="str">
        <f>IF($AJ186="","",IF(OR($V186&lt;2.7,$V186&gt;90),"Age OOR",($AJ186-CL186)/VLOOKUP(CL$14&amp;"-rse-"&amp;$O186,Equations!$G:$I,3,0)))</f>
        <v/>
      </c>
      <c r="CQ186" s="10" t="str">
        <f>IF($AK186="","",IF(OR($V186&lt;2.7,$V186&gt;90),"Age OOR",EXP(VLOOKUP(CQ$14&amp;"-int-"&amp;$P186,Equations!$G:$I,3,0)+VLOOKUP(CQ$14&amp;"-sexo-"&amp;$P186,Equations!$G:$I,3,0)*$U186+VLOOKUP(CQ$14&amp;"-edad-"&amp;$P186,Equations!$G:$I,3,0)*$V186+VLOOKUP(CQ$14&amp;"-est-"&amp;$P186,Equations!$G:$I,3,0)*(1/$W186)+VLOOKUP(CQ$14&amp;"-imc-"&amp;$P186,Equations!$G:$I,3,0)*(1/$Q186))))</f>
        <v/>
      </c>
      <c r="CR186" s="10" t="str">
        <f>IF($AK186="","",IF(OR($V186&lt;2.7,$V186&gt;90),"Age OOR",EXP(LN(CQ186)-1.6449*VLOOKUP(CQ$14&amp;"-rse-"&amp;$P186,Equations!$G:$I,3,0))))</f>
        <v/>
      </c>
      <c r="CS186" s="10" t="str">
        <f>IF($AK186="","",IF(OR($V186&lt;2.7,$V186&gt;90),"Age OOR",EXP(LN(CQ186)+1.6449*VLOOKUP(CQ$14&amp;"-rse-"&amp;$P186,Equations!$G:$I,3,0))))</f>
        <v/>
      </c>
      <c r="CT186" s="10" t="str">
        <f t="shared" si="74"/>
        <v/>
      </c>
      <c r="CU186" s="10" t="str">
        <f>IF($AK186="","",IF(OR($V186&lt;2.7,$V186&gt;90),"Age OOR",(LN($AK186)-LN(CQ186))/VLOOKUP(CQ$14&amp;"-rse-"&amp;$P186,Equations!$G:$I,3,0)))</f>
        <v/>
      </c>
      <c r="CV186" s="47"/>
    </row>
    <row r="187" spans="5:102" x14ac:dyDescent="0.2">
      <c r="E187" s="23" t="str">
        <f t="shared" si="50"/>
        <v>Age out of range</v>
      </c>
      <c r="F187" s="23" t="str">
        <f t="shared" si="51"/>
        <v>Age out of range</v>
      </c>
      <c r="G187" s="23" t="str">
        <f t="shared" si="52"/>
        <v>Age out of range</v>
      </c>
      <c r="H187" s="23" t="str">
        <f t="shared" si="53"/>
        <v>Age out of range</v>
      </c>
      <c r="I187" s="23" t="str">
        <f t="shared" si="54"/>
        <v>Age out of range</v>
      </c>
      <c r="J187" s="23" t="str">
        <f t="shared" si="55"/>
        <v>Age out of range</v>
      </c>
      <c r="K187" s="23" t="str">
        <f t="shared" si="56"/>
        <v>Age out of range</v>
      </c>
      <c r="L187" s="23" t="str">
        <f t="shared" si="57"/>
        <v>Age out of range</v>
      </c>
      <c r="M187" s="23" t="str">
        <f t="shared" si="58"/>
        <v>Age out of range</v>
      </c>
      <c r="N187" s="23" t="str">
        <f t="shared" si="59"/>
        <v>Age out of range</v>
      </c>
      <c r="O187" s="23" t="str">
        <f t="shared" si="60"/>
        <v>Age out of range</v>
      </c>
      <c r="P187" s="23" t="str">
        <f t="shared" si="61"/>
        <v>Age out of range</v>
      </c>
      <c r="Q187" s="23" t="e">
        <f t="shared" si="62"/>
        <v>#DIV/0!</v>
      </c>
      <c r="R187" s="17"/>
      <c r="S187" s="23">
        <v>171</v>
      </c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7"/>
      <c r="AM187" s="47"/>
      <c r="AN187" s="10" t="str">
        <f>IF($Z187="","",IF(OR($V187&lt;2.7,$V187&gt;90),"Age OOR",VLOOKUP(AN$14&amp;"-int-"&amp;$E187,Equations!$G:$I,3,0)+VLOOKUP(AN$14&amp;"-sexo-"&amp;$E187,Equations!$G:$I,3,0)*$U187+VLOOKUP(AN$14&amp;"-edad-"&amp;$E187,Equations!$G:$I,3,0)*$V187+VLOOKUP(AN$14&amp;"-est-"&amp;$E187,Equations!$G:$I,3,0)*(1/$W187)+VLOOKUP(AN$14&amp;"-imc-"&amp;$E187,Equations!$G:$I,3,0)*(1/$Q187)))</f>
        <v/>
      </c>
      <c r="AO187" s="10" t="str">
        <f>IF($Z187="","",IF(OR($V187&lt;2.7,$V187&gt;90),"Age OOR",AN187-1.6449*VLOOKUP(AN$14&amp;"-rse-"&amp;$E187,Equations!$G:$I,3,0)))</f>
        <v/>
      </c>
      <c r="AP187" s="10" t="str">
        <f>IF($Z187="","",IF(OR($V187&lt;2.7,$V187&gt;90),"Age OOR",AN187+1.6449*VLOOKUP(AN$14&amp;"-rse-"&amp;$E187,Equations!$G:$I,3,0)))</f>
        <v/>
      </c>
      <c r="AQ187" s="10" t="str">
        <f t="shared" si="63"/>
        <v/>
      </c>
      <c r="AR187" s="10" t="str">
        <f>IF($Z187="","",IF(OR($V187&lt;2.7,$V187&gt;90),"Age OOR",($Z187-AN187)/VLOOKUP(AN$14&amp;"-rse-"&amp;$E187,Equations!$G:$I,3,0)))</f>
        <v/>
      </c>
      <c r="AS187" s="10" t="str">
        <f>IF($AA187="","",IF(OR($V187&lt;2.7,$V187&gt;90),"Age OOR",VLOOKUP(AS$14&amp;"-int-"&amp;$F187,Equations!$G:$I,3,0)+VLOOKUP(AS$14&amp;"-sexo-"&amp;$F187,Equations!$G:$I,3,0)*$U187+VLOOKUP(AS$14&amp;"-edad-"&amp;$F187,Equations!$G:$I,3,0)*$V187+VLOOKUP(AS$14&amp;"-est-"&amp;$F187,Equations!$G:$I,3,0)*(1/$W187)+VLOOKUP(AS$14&amp;"-imc-"&amp;$F187,Equations!$G:$I,3,0)*(1/$Q187)))</f>
        <v/>
      </c>
      <c r="AT187" s="10" t="str">
        <f>IF($AA187="","",IF(OR($V187&lt;2.7,$V187&gt;90),"Age OOR",AS187-1.6449*VLOOKUP(AS$14&amp;"-rse-"&amp;$F187,Equations!$G:$I,3,0)))</f>
        <v/>
      </c>
      <c r="AU187" s="10" t="str">
        <f>IF($AA187="","",IF(OR($V187&lt;2.7,$V187&gt;90),"Age OOR",AS187+1.6449*VLOOKUP(AS$14&amp;"-rse-"&amp;$F187,Equations!$G:$I,3,0)))</f>
        <v/>
      </c>
      <c r="AV187" s="10" t="str">
        <f t="shared" si="64"/>
        <v/>
      </c>
      <c r="AW187" s="10" t="str">
        <f>IF($AA187="","",IF(OR($V187&lt;2.7,$V187&gt;90),"Age OOR",($AA187-AS187)/VLOOKUP(AS$14&amp;"-rse-"&amp;$F187,Equations!$G:$I,3,0)))</f>
        <v/>
      </c>
      <c r="AX187" s="10" t="str">
        <f>IF($AB187="","",IF(OR($V187&lt;2.7,$V187&gt;90),"Age OOR",VLOOKUP(AX$14&amp;"-int-"&amp;$G187,Equations!$G:$I,3,0)+VLOOKUP(AX$14&amp;"-sexo-"&amp;$G187,Equations!$G:$I,3,0)*$U187+VLOOKUP(AX$14&amp;"-edad-"&amp;$G187,Equations!$G:$I,3,0)*$V187+VLOOKUP(AX$14&amp;"-est-"&amp;$G187,Equations!$G:$I,3,0)*(1/$W187)+VLOOKUP(AX$14&amp;"-imc-"&amp;$G187,Equations!$G:$I,3,0)*(1/$Q187)))</f>
        <v/>
      </c>
      <c r="AY187" s="10" t="str">
        <f>IF($AB187="","",IF(OR($V187&lt;2.7,$V187&gt;90),"Age OOR",AX187-1.6449*VLOOKUP(AX$14&amp;"-rse-"&amp;$G187,Equations!$G:$I,3,0)))</f>
        <v/>
      </c>
      <c r="AZ187" s="10" t="str">
        <f>IF($AB187="","",IF(OR($V187&lt;2.7,$V187&gt;90),"Age OOR",AX187+1.6449*VLOOKUP(AX$14&amp;"-rse-"&amp;$G187,Equations!$G:$I,3,0)))</f>
        <v/>
      </c>
      <c r="BA187" s="10" t="str">
        <f t="shared" si="65"/>
        <v/>
      </c>
      <c r="BB187" s="10" t="str">
        <f>IF($AB187="","",IF(OR($V187&lt;2.7,$V187&gt;90),"Age OOR",($AB187-AX187)/VLOOKUP(AX$14&amp;"-rse-"&amp;$G187,Equations!$G:$I,3,0)))</f>
        <v/>
      </c>
      <c r="BC187" s="10" t="str">
        <f>IF($AC187="","",IF(OR($V187&lt;2.7,$V187&gt;90),"Age OOR",VLOOKUP(BC$14&amp;"-int-"&amp;$H187,Equations!$G:$I,3,0)+VLOOKUP(BC$14&amp;"-sexo-"&amp;$H187,Equations!$G:$I,3,0)*$U187+VLOOKUP(BC$14&amp;"-edad-"&amp;$H187,Equations!$G:$I,3,0)*$V187+VLOOKUP(BC$14&amp;"-est-"&amp;$H187,Equations!$G:$I,3,0)*(1/$W187)+VLOOKUP(BC$14&amp;"-imc-"&amp;$H187,Equations!$G:$I,3,0)*(1/$Q187)))</f>
        <v/>
      </c>
      <c r="BD187" s="10" t="str">
        <f>IF($AC187="","",IF(OR($V187&lt;2.7,$V187&gt;90),"Age OOR",BC187-1.6449*VLOOKUP(BC$14&amp;"-rse-"&amp;$H187,Equations!$G:$I,3,0)))</f>
        <v/>
      </c>
      <c r="BE187" s="10" t="str">
        <f>IF($AC187="","",IF(OR($V187&lt;2.7,$V187&gt;90),"Age OOR",BC187+1.6449*VLOOKUP(BC$14&amp;"-rse-"&amp;$H187,Equations!$G:$I,3,0)))</f>
        <v/>
      </c>
      <c r="BF187" s="10" t="str">
        <f t="shared" si="66"/>
        <v/>
      </c>
      <c r="BG187" s="10" t="str">
        <f>IF($AC187="","",IF(OR($V187&lt;2.7,$V187&gt;90),"Age OOR",($AC187-BC187)/VLOOKUP(BC$14&amp;"-rse-"&amp;$H187,Equations!$G:$I,3,0)))</f>
        <v/>
      </c>
      <c r="BH187" s="10" t="str">
        <f>IF($AD187="","",IF(OR($V187&lt;2.7,$V187&gt;90),"Age OOR",VLOOKUP(BH$14&amp;"-int-"&amp;$I187,Equations!$G:$I,3,0)+VLOOKUP(BH$14&amp;"-sexo-"&amp;$I187,Equations!$G:$I,3,0)*$U187+VLOOKUP(BH$14&amp;"-edad-"&amp;$I187,Equations!$G:$I,3,0)*$V187+VLOOKUP(BH$14&amp;"-est-"&amp;$I187,Equations!$G:$I,3,0)*(1/$W187)+VLOOKUP(BH$14&amp;"-imc-"&amp;$I187,Equations!$G:$I,3,0)*(1/$Q187)))</f>
        <v/>
      </c>
      <c r="BI187" s="10" t="str">
        <f>IF($AD187="","",IF(OR($V187&lt;2.7,$V187&gt;90),"Age OOR",BH187-1.6449*VLOOKUP(BH$14&amp;"-rse-"&amp;$I187,Equations!$G:$I,3,0)))</f>
        <v/>
      </c>
      <c r="BJ187" s="10" t="str">
        <f>IF($AD187="","",IF(OR($V187&lt;2.7,$V187&gt;90),"Age OOR",BH187+1.6449*VLOOKUP(BH$14&amp;"-rse-"&amp;$I187,Equations!$G:$I,3,0)))</f>
        <v/>
      </c>
      <c r="BK187" s="10" t="str">
        <f t="shared" si="67"/>
        <v/>
      </c>
      <c r="BL187" s="10" t="str">
        <f>IF($AD187="","",IF(OR($V187&lt;2.7,$V187&gt;90),"Age OOR",($AD187-BH187)/VLOOKUP(BH$14&amp;"-rse-"&amp;$I187,Equations!$G:$I,3,0)))</f>
        <v/>
      </c>
      <c r="BM187" s="10" t="str">
        <f>IF($AE187="","",IF(OR($V187&lt;2.7,$V187&gt;90),"Age OOR",VLOOKUP(BM$14&amp;"-int-"&amp;$J187,Equations!$G:$I,3,0)+VLOOKUP(BM$14&amp;"-sexo-"&amp;$J187,Equations!$G:$I,3,0)*$U187+VLOOKUP(BM$14&amp;"-edad-"&amp;$J187,Equations!$G:$I,3,0)*$V187+VLOOKUP(BM$14&amp;"-est-"&amp;$J187,Equations!$G:$I,3,0)*(1/$W187)+VLOOKUP(BM$14&amp;"-imc-"&amp;$J187,Equations!$G:$I,3,0)*(1/$Q187)))</f>
        <v/>
      </c>
      <c r="BN187" s="10" t="str">
        <f>IF($AE187="","",IF(OR($V187&lt;2.7,$V187&gt;90),"Age OOR",BM187-1.6449*VLOOKUP(BM$14&amp;"-rse-"&amp;$J187,Equations!$G:$I,3,0)))</f>
        <v/>
      </c>
      <c r="BO187" s="10" t="str">
        <f>IF($AE187="","",IF(OR($V187&lt;2.7,$V187&gt;90),"Age OOR",BM187+1.6449*VLOOKUP(BM$14&amp;"-rse-"&amp;$J187,Equations!$G:$I,3,0)))</f>
        <v/>
      </c>
      <c r="BP187" s="10" t="str">
        <f t="shared" si="68"/>
        <v/>
      </c>
      <c r="BQ187" s="10" t="str">
        <f>IF($AE187="","",IF(OR($V187&lt;2.7,$V187&gt;90),"Age OOR",($AE187-BM187)/VLOOKUP(BM$14&amp;"-rse-"&amp;$J187,Equations!$G:$I,3,0)))</f>
        <v/>
      </c>
      <c r="BR187" s="10" t="str">
        <f>IF($AF187="","",IF(OR($V187&lt;2.7,$V187&gt;90),"Age OOR",VLOOKUP(BR$14&amp;"-int-"&amp;$K187,Equations!$G:$I,3,0)+VLOOKUP(BR$14&amp;"-sexo-"&amp;$K187,Equations!$G:$I,3,0)*$U187+VLOOKUP(BR$14&amp;"-edad-"&amp;$K187,Equations!$G:$I,3,0)*$V187+VLOOKUP(BR$14&amp;"-est-"&amp;$K187,Equations!$G:$I,3,0)*(1/$W187)+VLOOKUP(BR$14&amp;"-imc-"&amp;$K187,Equations!$G:$I,3,0)*(1/$Q187)))</f>
        <v/>
      </c>
      <c r="BS187" s="10" t="str">
        <f>IF($AF187="","",IF(OR($V187&lt;2.7,$V187&gt;90),"Age OOR",BR187-1.6449*VLOOKUP(BR$14&amp;"-rse-"&amp;$K187,Equations!$G:$I,3,0)))</f>
        <v/>
      </c>
      <c r="BT187" s="10" t="str">
        <f>IF($AF187="","",IF(OR($V187&lt;2.7,$V187&gt;90),"Age OOR",BR187+1.6449*VLOOKUP(BR$14&amp;"-rse-"&amp;$K187,Equations!$G:$I,3,0)))</f>
        <v/>
      </c>
      <c r="BU187" s="10" t="str">
        <f t="shared" si="69"/>
        <v/>
      </c>
      <c r="BV187" s="10" t="str">
        <f>IF($AF187="","",IF(OR($V187&lt;2.7,$V187&gt;90),"Age OOR",($AF187-BR187)/VLOOKUP(BR$14&amp;"-rse-"&amp;$K187,Equations!$G:$I,3,0)))</f>
        <v/>
      </c>
      <c r="BW187" s="10" t="str">
        <f>IF($AG187="","",IF(OR($V187&lt;2.7,$V187&gt;90),"Age OOR",VLOOKUP(BW$14&amp;"-int-"&amp;$L187,Equations!$G:$I,3,0)+VLOOKUP(BW$14&amp;"-sexo-"&amp;$L187,Equations!$G:$I,3,0)*$U187+VLOOKUP(BW$14&amp;"-edad-"&amp;$L187,Equations!$G:$I,3,0)*$V187+VLOOKUP(BW$14&amp;"-est-"&amp;$L187,Equations!$G:$I,3,0)*(1/$W187)+VLOOKUP(BW$14&amp;"-imc-"&amp;$L187,Equations!$G:$I,3,0)*(1/$Q187)))</f>
        <v/>
      </c>
      <c r="BX187" s="10" t="str">
        <f>IF($AG187="","",IF(OR($V187&lt;2.7,$V187&gt;90),"Age OOR",BW187-1.6449*VLOOKUP(BW$14&amp;"-rse-"&amp;$L187,Equations!$G:$I,3,0)))</f>
        <v/>
      </c>
      <c r="BY187" s="10" t="str">
        <f>IF($AG187="","",IF(OR($V187&lt;2.7,$V187&gt;90),"Age OOR",BW187+1.6449*VLOOKUP(BW$14&amp;"-rse-"&amp;$L187,Equations!$G:$I,3,0)))</f>
        <v/>
      </c>
      <c r="BZ187" s="10" t="str">
        <f t="shared" si="70"/>
        <v/>
      </c>
      <c r="CA187" s="10" t="str">
        <f>IF($AG187="","",IF(OR($V187&lt;2.7,$V187&gt;90),"Age OOR",($AG187-BW187)/VLOOKUP(BW$14&amp;"-rse-"&amp;$L187,Equations!$G:$I,3,0)))</f>
        <v/>
      </c>
      <c r="CB187" s="10" t="str">
        <f>IF($AH187="","",IF(OR($V187&lt;2.7,$V187&gt;90),"Age OOR",VLOOKUP(CB$14&amp;"-int-"&amp;$M187,Equations!$G:$I,3,0)+VLOOKUP(CB$14&amp;"-sexo-"&amp;$M187,Equations!$G:$I,3,0)*$U187+VLOOKUP(CB$14&amp;"-edad-"&amp;$M187,Equations!$G:$I,3,0)*$V187+VLOOKUP(CB$14&amp;"-est-"&amp;$M187,Equations!$G:$I,3,0)*(1/$W187)+VLOOKUP(CB$14&amp;"-imc-"&amp;$M187,Equations!$G:$I,3,0)*(1/$Q187)))</f>
        <v/>
      </c>
      <c r="CC187" s="10" t="str">
        <f>IF($AH187="","",IF(OR($V187&lt;2.7,$V187&gt;90),"Age OOR",CB187-1.6449*VLOOKUP(CB$14&amp;"-rse-"&amp;$M187,Equations!$G:$I,3,0)))</f>
        <v/>
      </c>
      <c r="CD187" s="10" t="str">
        <f>IF($AH187="","",IF(OR($V187&lt;2.7,$V187&gt;90),"Age OOR",CB187+1.6449*VLOOKUP(CB$14&amp;"-rse-"&amp;$M187,Equations!$G:$I,3,0)))</f>
        <v/>
      </c>
      <c r="CE187" s="10" t="str">
        <f t="shared" si="71"/>
        <v/>
      </c>
      <c r="CF187" s="10" t="str">
        <f>IF($AH187="","",IF(OR($V187&lt;2.7,$V187&gt;90),"Age OOR",($AH187-CB187)/VLOOKUP(CB$14&amp;"-rse-"&amp;$M187,Equations!$G:$I,3,0)))</f>
        <v/>
      </c>
      <c r="CG187" s="10" t="str">
        <f>IF($AI187="","",IF(OR($V187&lt;2.7,$V187&gt;90),"Age OOR",VLOOKUP(CG$14&amp;"-int-"&amp;$N187,Equations!$G:$I,3,0)+VLOOKUP(CG$14&amp;"-sexo-"&amp;$N187,Equations!$G:$I,3,0)*$U187+VLOOKUP(CG$14&amp;"-edad-"&amp;$N187,Equations!$G:$I,3,0)*$V187+VLOOKUP(CG$14&amp;"-est-"&amp;$N187,Equations!$G:$I,3,0)*(1/$W187)+VLOOKUP(CG$14&amp;"-imc-"&amp;$N187,Equations!$G:$I,3,0)*(1/$Q187)))</f>
        <v/>
      </c>
      <c r="CH187" s="10" t="str">
        <f>IF($AI187="","",IF(OR($V187&lt;2.7,$V187&gt;90),"Age OOR",CG187-1.6449*VLOOKUP(CG$14&amp;"-rse-"&amp;$N187,Equations!$G:$I,3,0)))</f>
        <v/>
      </c>
      <c r="CI187" s="10" t="str">
        <f>IF($AI187="","",IF(OR($V187&lt;2.7,$V187&gt;90),"Age OOR",CG187+1.6449*VLOOKUP(CG$14&amp;"-rse-"&amp;$N187,Equations!$G:$I,3,0)))</f>
        <v/>
      </c>
      <c r="CJ187" s="10" t="str">
        <f t="shared" si="72"/>
        <v/>
      </c>
      <c r="CK187" s="10" t="str">
        <f>IF($AI187="","",IF(OR($V187&lt;2.7,$V187&gt;90),"Age OOR",($AI187-CG187)/VLOOKUP(CG$14&amp;"-rse-"&amp;$N187,Equations!$G:$I,3,0)))</f>
        <v/>
      </c>
      <c r="CL187" s="10" t="str">
        <f>IF($AJ187="","",IF(OR($V187&lt;2.7,$V187&gt;90),"Age OOR",VLOOKUP(CL$14&amp;"-int-"&amp;$O187,Equations!$G:$I,3,0)+VLOOKUP(CL$14&amp;"-sexo-"&amp;$O187,Equations!$G:$I,3,0)*$U187+VLOOKUP(CL$14&amp;"-edad-"&amp;$O187,Equations!$G:$I,3,0)*$V187+VLOOKUP(CL$14&amp;"-est-"&amp;$O187,Equations!$G:$I,3,0)*(1/$W187)+VLOOKUP(CL$14&amp;"-imc-"&amp;$O187,Equations!$G:$I,3,0)*(1/$Q187)))</f>
        <v/>
      </c>
      <c r="CM187" s="10" t="str">
        <f>IF($AJ187="","",IF(OR($V187&lt;2.7,$V187&gt;90),"Age OOR",CL187-1.6449*VLOOKUP(CL$14&amp;"-rse-"&amp;$O187,Equations!$G:$I,3,0)))</f>
        <v/>
      </c>
      <c r="CN187" s="10" t="str">
        <f>IF($AJ187="","",IF(OR($V187&lt;2.7,$V187&gt;90),"Age OOR",CL187+1.6449*VLOOKUP(CL$14&amp;"-rse-"&amp;$O187,Equations!$G:$I,3,0)))</f>
        <v/>
      </c>
      <c r="CO187" s="10" t="str">
        <f t="shared" si="73"/>
        <v/>
      </c>
      <c r="CP187" s="10" t="str">
        <f>IF($AJ187="","",IF(OR($V187&lt;2.7,$V187&gt;90),"Age OOR",($AJ187-CL187)/VLOOKUP(CL$14&amp;"-rse-"&amp;$O187,Equations!$G:$I,3,0)))</f>
        <v/>
      </c>
      <c r="CQ187" s="10" t="str">
        <f>IF($AK187="","",IF(OR($V187&lt;2.7,$V187&gt;90),"Age OOR",EXP(VLOOKUP(CQ$14&amp;"-int-"&amp;$P187,Equations!$G:$I,3,0)+VLOOKUP(CQ$14&amp;"-sexo-"&amp;$P187,Equations!$G:$I,3,0)*$U187+VLOOKUP(CQ$14&amp;"-edad-"&amp;$P187,Equations!$G:$I,3,0)*$V187+VLOOKUP(CQ$14&amp;"-est-"&amp;$P187,Equations!$G:$I,3,0)*(1/$W187)+VLOOKUP(CQ$14&amp;"-imc-"&amp;$P187,Equations!$G:$I,3,0)*(1/$Q187))))</f>
        <v/>
      </c>
      <c r="CR187" s="10" t="str">
        <f>IF($AK187="","",IF(OR($V187&lt;2.7,$V187&gt;90),"Age OOR",EXP(LN(CQ187)-1.6449*VLOOKUP(CQ$14&amp;"-rse-"&amp;$P187,Equations!$G:$I,3,0))))</f>
        <v/>
      </c>
      <c r="CS187" s="10" t="str">
        <f>IF($AK187="","",IF(OR($V187&lt;2.7,$V187&gt;90),"Age OOR",EXP(LN(CQ187)+1.6449*VLOOKUP(CQ$14&amp;"-rse-"&amp;$P187,Equations!$G:$I,3,0))))</f>
        <v/>
      </c>
      <c r="CT187" s="10" t="str">
        <f t="shared" si="74"/>
        <v/>
      </c>
      <c r="CU187" s="10" t="str">
        <f>IF($AK187="","",IF(OR($V187&lt;2.7,$V187&gt;90),"Age OOR",(LN($AK187)-LN(CQ187))/VLOOKUP(CQ$14&amp;"-rse-"&amp;$P187,Equations!$G:$I,3,0)))</f>
        <v/>
      </c>
      <c r="CV187" s="47"/>
      <c r="CX187" s="54"/>
    </row>
    <row r="188" spans="5:102" x14ac:dyDescent="0.2">
      <c r="E188" s="23" t="str">
        <f t="shared" si="50"/>
        <v>Age out of range</v>
      </c>
      <c r="F188" s="23" t="str">
        <f t="shared" si="51"/>
        <v>Age out of range</v>
      </c>
      <c r="G188" s="23" t="str">
        <f t="shared" si="52"/>
        <v>Age out of range</v>
      </c>
      <c r="H188" s="23" t="str">
        <f t="shared" si="53"/>
        <v>Age out of range</v>
      </c>
      <c r="I188" s="23" t="str">
        <f t="shared" si="54"/>
        <v>Age out of range</v>
      </c>
      <c r="J188" s="23" t="str">
        <f t="shared" si="55"/>
        <v>Age out of range</v>
      </c>
      <c r="K188" s="23" t="str">
        <f t="shared" si="56"/>
        <v>Age out of range</v>
      </c>
      <c r="L188" s="23" t="str">
        <f t="shared" si="57"/>
        <v>Age out of range</v>
      </c>
      <c r="M188" s="23" t="str">
        <f t="shared" si="58"/>
        <v>Age out of range</v>
      </c>
      <c r="N188" s="23" t="str">
        <f t="shared" si="59"/>
        <v>Age out of range</v>
      </c>
      <c r="O188" s="23" t="str">
        <f t="shared" si="60"/>
        <v>Age out of range</v>
      </c>
      <c r="P188" s="23" t="str">
        <f t="shared" si="61"/>
        <v>Age out of range</v>
      </c>
      <c r="Q188" s="23" t="e">
        <f t="shared" si="62"/>
        <v>#DIV/0!</v>
      </c>
      <c r="R188" s="17"/>
      <c r="S188" s="23">
        <v>172</v>
      </c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7"/>
      <c r="AM188" s="47"/>
      <c r="AN188" s="10" t="str">
        <f>IF($Z188="","",IF(OR($V188&lt;2.7,$V188&gt;90),"Age OOR",VLOOKUP(AN$14&amp;"-int-"&amp;$E188,Equations!$G:$I,3,0)+VLOOKUP(AN$14&amp;"-sexo-"&amp;$E188,Equations!$G:$I,3,0)*$U188+VLOOKUP(AN$14&amp;"-edad-"&amp;$E188,Equations!$G:$I,3,0)*$V188+VLOOKUP(AN$14&amp;"-est-"&amp;$E188,Equations!$G:$I,3,0)*(1/$W188)+VLOOKUP(AN$14&amp;"-imc-"&amp;$E188,Equations!$G:$I,3,0)*(1/$Q188)))</f>
        <v/>
      </c>
      <c r="AO188" s="10" t="str">
        <f>IF($Z188="","",IF(OR($V188&lt;2.7,$V188&gt;90),"Age OOR",AN188-1.6449*VLOOKUP(AN$14&amp;"-rse-"&amp;$E188,Equations!$G:$I,3,0)))</f>
        <v/>
      </c>
      <c r="AP188" s="10" t="str">
        <f>IF($Z188="","",IF(OR($V188&lt;2.7,$V188&gt;90),"Age OOR",AN188+1.6449*VLOOKUP(AN$14&amp;"-rse-"&amp;$E188,Equations!$G:$I,3,0)))</f>
        <v/>
      </c>
      <c r="AQ188" s="10" t="str">
        <f t="shared" si="63"/>
        <v/>
      </c>
      <c r="AR188" s="10" t="str">
        <f>IF($Z188="","",IF(OR($V188&lt;2.7,$V188&gt;90),"Age OOR",($Z188-AN188)/VLOOKUP(AN$14&amp;"-rse-"&amp;$E188,Equations!$G:$I,3,0)))</f>
        <v/>
      </c>
      <c r="AS188" s="10" t="str">
        <f>IF($AA188="","",IF(OR($V188&lt;2.7,$V188&gt;90),"Age OOR",VLOOKUP(AS$14&amp;"-int-"&amp;$F188,Equations!$G:$I,3,0)+VLOOKUP(AS$14&amp;"-sexo-"&amp;$F188,Equations!$G:$I,3,0)*$U188+VLOOKUP(AS$14&amp;"-edad-"&amp;$F188,Equations!$G:$I,3,0)*$V188+VLOOKUP(AS$14&amp;"-est-"&amp;$F188,Equations!$G:$I,3,0)*(1/$W188)+VLOOKUP(AS$14&amp;"-imc-"&amp;$F188,Equations!$G:$I,3,0)*(1/$Q188)))</f>
        <v/>
      </c>
      <c r="AT188" s="10" t="str">
        <f>IF($AA188="","",IF(OR($V188&lt;2.7,$V188&gt;90),"Age OOR",AS188-1.6449*VLOOKUP(AS$14&amp;"-rse-"&amp;$F188,Equations!$G:$I,3,0)))</f>
        <v/>
      </c>
      <c r="AU188" s="10" t="str">
        <f>IF($AA188="","",IF(OR($V188&lt;2.7,$V188&gt;90),"Age OOR",AS188+1.6449*VLOOKUP(AS$14&amp;"-rse-"&amp;$F188,Equations!$G:$I,3,0)))</f>
        <v/>
      </c>
      <c r="AV188" s="10" t="str">
        <f t="shared" si="64"/>
        <v/>
      </c>
      <c r="AW188" s="10" t="str">
        <f>IF($AA188="","",IF(OR($V188&lt;2.7,$V188&gt;90),"Age OOR",($AA188-AS188)/VLOOKUP(AS$14&amp;"-rse-"&amp;$F188,Equations!$G:$I,3,0)))</f>
        <v/>
      </c>
      <c r="AX188" s="10" t="str">
        <f>IF($AB188="","",IF(OR($V188&lt;2.7,$V188&gt;90),"Age OOR",VLOOKUP(AX$14&amp;"-int-"&amp;$G188,Equations!$G:$I,3,0)+VLOOKUP(AX$14&amp;"-sexo-"&amp;$G188,Equations!$G:$I,3,0)*$U188+VLOOKUP(AX$14&amp;"-edad-"&amp;$G188,Equations!$G:$I,3,0)*$V188+VLOOKUP(AX$14&amp;"-est-"&amp;$G188,Equations!$G:$I,3,0)*(1/$W188)+VLOOKUP(AX$14&amp;"-imc-"&amp;$G188,Equations!$G:$I,3,0)*(1/$Q188)))</f>
        <v/>
      </c>
      <c r="AY188" s="10" t="str">
        <f>IF($AB188="","",IF(OR($V188&lt;2.7,$V188&gt;90),"Age OOR",AX188-1.6449*VLOOKUP(AX$14&amp;"-rse-"&amp;$G188,Equations!$G:$I,3,0)))</f>
        <v/>
      </c>
      <c r="AZ188" s="10" t="str">
        <f>IF($AB188="","",IF(OR($V188&lt;2.7,$V188&gt;90),"Age OOR",AX188+1.6449*VLOOKUP(AX$14&amp;"-rse-"&amp;$G188,Equations!$G:$I,3,0)))</f>
        <v/>
      </c>
      <c r="BA188" s="10" t="str">
        <f t="shared" si="65"/>
        <v/>
      </c>
      <c r="BB188" s="10" t="str">
        <f>IF($AB188="","",IF(OR($V188&lt;2.7,$V188&gt;90),"Age OOR",($AB188-AX188)/VLOOKUP(AX$14&amp;"-rse-"&amp;$G188,Equations!$G:$I,3,0)))</f>
        <v/>
      </c>
      <c r="BC188" s="10" t="str">
        <f>IF($AC188="","",IF(OR($V188&lt;2.7,$V188&gt;90),"Age OOR",VLOOKUP(BC$14&amp;"-int-"&amp;$H188,Equations!$G:$I,3,0)+VLOOKUP(BC$14&amp;"-sexo-"&amp;$H188,Equations!$G:$I,3,0)*$U188+VLOOKUP(BC$14&amp;"-edad-"&amp;$H188,Equations!$G:$I,3,0)*$V188+VLOOKUP(BC$14&amp;"-est-"&amp;$H188,Equations!$G:$I,3,0)*(1/$W188)+VLOOKUP(BC$14&amp;"-imc-"&amp;$H188,Equations!$G:$I,3,0)*(1/$Q188)))</f>
        <v/>
      </c>
      <c r="BD188" s="10" t="str">
        <f>IF($AC188="","",IF(OR($V188&lt;2.7,$V188&gt;90),"Age OOR",BC188-1.6449*VLOOKUP(BC$14&amp;"-rse-"&amp;$H188,Equations!$G:$I,3,0)))</f>
        <v/>
      </c>
      <c r="BE188" s="10" t="str">
        <f>IF($AC188="","",IF(OR($V188&lt;2.7,$V188&gt;90),"Age OOR",BC188+1.6449*VLOOKUP(BC$14&amp;"-rse-"&amp;$H188,Equations!$G:$I,3,0)))</f>
        <v/>
      </c>
      <c r="BF188" s="10" t="str">
        <f t="shared" si="66"/>
        <v/>
      </c>
      <c r="BG188" s="10" t="str">
        <f>IF($AC188="","",IF(OR($V188&lt;2.7,$V188&gt;90),"Age OOR",($AC188-BC188)/VLOOKUP(BC$14&amp;"-rse-"&amp;$H188,Equations!$G:$I,3,0)))</f>
        <v/>
      </c>
      <c r="BH188" s="10" t="str">
        <f>IF($AD188="","",IF(OR($V188&lt;2.7,$V188&gt;90),"Age OOR",VLOOKUP(BH$14&amp;"-int-"&amp;$I188,Equations!$G:$I,3,0)+VLOOKUP(BH$14&amp;"-sexo-"&amp;$I188,Equations!$G:$I,3,0)*$U188+VLOOKUP(BH$14&amp;"-edad-"&amp;$I188,Equations!$G:$I,3,0)*$V188+VLOOKUP(BH$14&amp;"-est-"&amp;$I188,Equations!$G:$I,3,0)*(1/$W188)+VLOOKUP(BH$14&amp;"-imc-"&amp;$I188,Equations!$G:$I,3,0)*(1/$Q188)))</f>
        <v/>
      </c>
      <c r="BI188" s="10" t="str">
        <f>IF($AD188="","",IF(OR($V188&lt;2.7,$V188&gt;90),"Age OOR",BH188-1.6449*VLOOKUP(BH$14&amp;"-rse-"&amp;$I188,Equations!$G:$I,3,0)))</f>
        <v/>
      </c>
      <c r="BJ188" s="10" t="str">
        <f>IF($AD188="","",IF(OR($V188&lt;2.7,$V188&gt;90),"Age OOR",BH188+1.6449*VLOOKUP(BH$14&amp;"-rse-"&amp;$I188,Equations!$G:$I,3,0)))</f>
        <v/>
      </c>
      <c r="BK188" s="10" t="str">
        <f t="shared" si="67"/>
        <v/>
      </c>
      <c r="BL188" s="10" t="str">
        <f>IF($AD188="","",IF(OR($V188&lt;2.7,$V188&gt;90),"Age OOR",($AD188-BH188)/VLOOKUP(BH$14&amp;"-rse-"&amp;$I188,Equations!$G:$I,3,0)))</f>
        <v/>
      </c>
      <c r="BM188" s="10" t="str">
        <f>IF($AE188="","",IF(OR($V188&lt;2.7,$V188&gt;90),"Age OOR",VLOOKUP(BM$14&amp;"-int-"&amp;$J188,Equations!$G:$I,3,0)+VLOOKUP(BM$14&amp;"-sexo-"&amp;$J188,Equations!$G:$I,3,0)*$U188+VLOOKUP(BM$14&amp;"-edad-"&amp;$J188,Equations!$G:$I,3,0)*$V188+VLOOKUP(BM$14&amp;"-est-"&amp;$J188,Equations!$G:$I,3,0)*(1/$W188)+VLOOKUP(BM$14&amp;"-imc-"&amp;$J188,Equations!$G:$I,3,0)*(1/$Q188)))</f>
        <v/>
      </c>
      <c r="BN188" s="10" t="str">
        <f>IF($AE188="","",IF(OR($V188&lt;2.7,$V188&gt;90),"Age OOR",BM188-1.6449*VLOOKUP(BM$14&amp;"-rse-"&amp;$J188,Equations!$G:$I,3,0)))</f>
        <v/>
      </c>
      <c r="BO188" s="10" t="str">
        <f>IF($AE188="","",IF(OR($V188&lt;2.7,$V188&gt;90),"Age OOR",BM188+1.6449*VLOOKUP(BM$14&amp;"-rse-"&amp;$J188,Equations!$G:$I,3,0)))</f>
        <v/>
      </c>
      <c r="BP188" s="10" t="str">
        <f t="shared" si="68"/>
        <v/>
      </c>
      <c r="BQ188" s="10" t="str">
        <f>IF($AE188="","",IF(OR($V188&lt;2.7,$V188&gt;90),"Age OOR",($AE188-BM188)/VLOOKUP(BM$14&amp;"-rse-"&amp;$J188,Equations!$G:$I,3,0)))</f>
        <v/>
      </c>
      <c r="BR188" s="10" t="str">
        <f>IF($AF188="","",IF(OR($V188&lt;2.7,$V188&gt;90),"Age OOR",VLOOKUP(BR$14&amp;"-int-"&amp;$K188,Equations!$G:$I,3,0)+VLOOKUP(BR$14&amp;"-sexo-"&amp;$K188,Equations!$G:$I,3,0)*$U188+VLOOKUP(BR$14&amp;"-edad-"&amp;$K188,Equations!$G:$I,3,0)*$V188+VLOOKUP(BR$14&amp;"-est-"&amp;$K188,Equations!$G:$I,3,0)*(1/$W188)+VLOOKUP(BR$14&amp;"-imc-"&amp;$K188,Equations!$G:$I,3,0)*(1/$Q188)))</f>
        <v/>
      </c>
      <c r="BS188" s="10" t="str">
        <f>IF($AF188="","",IF(OR($V188&lt;2.7,$V188&gt;90),"Age OOR",BR188-1.6449*VLOOKUP(BR$14&amp;"-rse-"&amp;$K188,Equations!$G:$I,3,0)))</f>
        <v/>
      </c>
      <c r="BT188" s="10" t="str">
        <f>IF($AF188="","",IF(OR($V188&lt;2.7,$V188&gt;90),"Age OOR",BR188+1.6449*VLOOKUP(BR$14&amp;"-rse-"&amp;$K188,Equations!$G:$I,3,0)))</f>
        <v/>
      </c>
      <c r="BU188" s="10" t="str">
        <f t="shared" si="69"/>
        <v/>
      </c>
      <c r="BV188" s="10" t="str">
        <f>IF($AF188="","",IF(OR($V188&lt;2.7,$V188&gt;90),"Age OOR",($AF188-BR188)/VLOOKUP(BR$14&amp;"-rse-"&amp;$K188,Equations!$G:$I,3,0)))</f>
        <v/>
      </c>
      <c r="BW188" s="10" t="str">
        <f>IF($AG188="","",IF(OR($V188&lt;2.7,$V188&gt;90),"Age OOR",VLOOKUP(BW$14&amp;"-int-"&amp;$L188,Equations!$G:$I,3,0)+VLOOKUP(BW$14&amp;"-sexo-"&amp;$L188,Equations!$G:$I,3,0)*$U188+VLOOKUP(BW$14&amp;"-edad-"&amp;$L188,Equations!$G:$I,3,0)*$V188+VLOOKUP(BW$14&amp;"-est-"&amp;$L188,Equations!$G:$I,3,0)*(1/$W188)+VLOOKUP(BW$14&amp;"-imc-"&amp;$L188,Equations!$G:$I,3,0)*(1/$Q188)))</f>
        <v/>
      </c>
      <c r="BX188" s="10" t="str">
        <f>IF($AG188="","",IF(OR($V188&lt;2.7,$V188&gt;90),"Age OOR",BW188-1.6449*VLOOKUP(BW$14&amp;"-rse-"&amp;$L188,Equations!$G:$I,3,0)))</f>
        <v/>
      </c>
      <c r="BY188" s="10" t="str">
        <f>IF($AG188="","",IF(OR($V188&lt;2.7,$V188&gt;90),"Age OOR",BW188+1.6449*VLOOKUP(BW$14&amp;"-rse-"&amp;$L188,Equations!$G:$I,3,0)))</f>
        <v/>
      </c>
      <c r="BZ188" s="10" t="str">
        <f t="shared" si="70"/>
        <v/>
      </c>
      <c r="CA188" s="10" t="str">
        <f>IF($AG188="","",IF(OR($V188&lt;2.7,$V188&gt;90),"Age OOR",($AG188-BW188)/VLOOKUP(BW$14&amp;"-rse-"&amp;$L188,Equations!$G:$I,3,0)))</f>
        <v/>
      </c>
      <c r="CB188" s="10" t="str">
        <f>IF($AH188="","",IF(OR($V188&lt;2.7,$V188&gt;90),"Age OOR",VLOOKUP(CB$14&amp;"-int-"&amp;$M188,Equations!$G:$I,3,0)+VLOOKUP(CB$14&amp;"-sexo-"&amp;$M188,Equations!$G:$I,3,0)*$U188+VLOOKUP(CB$14&amp;"-edad-"&amp;$M188,Equations!$G:$I,3,0)*$V188+VLOOKUP(CB$14&amp;"-est-"&amp;$M188,Equations!$G:$I,3,0)*(1/$W188)+VLOOKUP(CB$14&amp;"-imc-"&amp;$M188,Equations!$G:$I,3,0)*(1/$Q188)))</f>
        <v/>
      </c>
      <c r="CC188" s="10" t="str">
        <f>IF($AH188="","",IF(OR($V188&lt;2.7,$V188&gt;90),"Age OOR",CB188-1.6449*VLOOKUP(CB$14&amp;"-rse-"&amp;$M188,Equations!$G:$I,3,0)))</f>
        <v/>
      </c>
      <c r="CD188" s="10" t="str">
        <f>IF($AH188="","",IF(OR($V188&lt;2.7,$V188&gt;90),"Age OOR",CB188+1.6449*VLOOKUP(CB$14&amp;"-rse-"&amp;$M188,Equations!$G:$I,3,0)))</f>
        <v/>
      </c>
      <c r="CE188" s="10" t="str">
        <f t="shared" si="71"/>
        <v/>
      </c>
      <c r="CF188" s="10" t="str">
        <f>IF($AH188="","",IF(OR($V188&lt;2.7,$V188&gt;90),"Age OOR",($AH188-CB188)/VLOOKUP(CB$14&amp;"-rse-"&amp;$M188,Equations!$G:$I,3,0)))</f>
        <v/>
      </c>
      <c r="CG188" s="10" t="str">
        <f>IF($AI188="","",IF(OR($V188&lt;2.7,$V188&gt;90),"Age OOR",VLOOKUP(CG$14&amp;"-int-"&amp;$N188,Equations!$G:$I,3,0)+VLOOKUP(CG$14&amp;"-sexo-"&amp;$N188,Equations!$G:$I,3,0)*$U188+VLOOKUP(CG$14&amp;"-edad-"&amp;$N188,Equations!$G:$I,3,0)*$V188+VLOOKUP(CG$14&amp;"-est-"&amp;$N188,Equations!$G:$I,3,0)*(1/$W188)+VLOOKUP(CG$14&amp;"-imc-"&amp;$N188,Equations!$G:$I,3,0)*(1/$Q188)))</f>
        <v/>
      </c>
      <c r="CH188" s="10" t="str">
        <f>IF($AI188="","",IF(OR($V188&lt;2.7,$V188&gt;90),"Age OOR",CG188-1.6449*VLOOKUP(CG$14&amp;"-rse-"&amp;$N188,Equations!$G:$I,3,0)))</f>
        <v/>
      </c>
      <c r="CI188" s="10" t="str">
        <f>IF($AI188="","",IF(OR($V188&lt;2.7,$V188&gt;90),"Age OOR",CG188+1.6449*VLOOKUP(CG$14&amp;"-rse-"&amp;$N188,Equations!$G:$I,3,0)))</f>
        <v/>
      </c>
      <c r="CJ188" s="10" t="str">
        <f t="shared" si="72"/>
        <v/>
      </c>
      <c r="CK188" s="10" t="str">
        <f>IF($AI188="","",IF(OR($V188&lt;2.7,$V188&gt;90),"Age OOR",($AI188-CG188)/VLOOKUP(CG$14&amp;"-rse-"&amp;$N188,Equations!$G:$I,3,0)))</f>
        <v/>
      </c>
      <c r="CL188" s="10" t="str">
        <f>IF($AJ188="","",IF(OR($V188&lt;2.7,$V188&gt;90),"Age OOR",VLOOKUP(CL$14&amp;"-int-"&amp;$O188,Equations!$G:$I,3,0)+VLOOKUP(CL$14&amp;"-sexo-"&amp;$O188,Equations!$G:$I,3,0)*$U188+VLOOKUP(CL$14&amp;"-edad-"&amp;$O188,Equations!$G:$I,3,0)*$V188+VLOOKUP(CL$14&amp;"-est-"&amp;$O188,Equations!$G:$I,3,0)*(1/$W188)+VLOOKUP(CL$14&amp;"-imc-"&amp;$O188,Equations!$G:$I,3,0)*(1/$Q188)))</f>
        <v/>
      </c>
      <c r="CM188" s="10" t="str">
        <f>IF($AJ188="","",IF(OR($V188&lt;2.7,$V188&gt;90),"Age OOR",CL188-1.6449*VLOOKUP(CL$14&amp;"-rse-"&amp;$O188,Equations!$G:$I,3,0)))</f>
        <v/>
      </c>
      <c r="CN188" s="10" t="str">
        <f>IF($AJ188="","",IF(OR($V188&lt;2.7,$V188&gt;90),"Age OOR",CL188+1.6449*VLOOKUP(CL$14&amp;"-rse-"&amp;$O188,Equations!$G:$I,3,0)))</f>
        <v/>
      </c>
      <c r="CO188" s="10" t="str">
        <f t="shared" si="73"/>
        <v/>
      </c>
      <c r="CP188" s="10" t="str">
        <f>IF($AJ188="","",IF(OR($V188&lt;2.7,$V188&gt;90),"Age OOR",($AJ188-CL188)/VLOOKUP(CL$14&amp;"-rse-"&amp;$O188,Equations!$G:$I,3,0)))</f>
        <v/>
      </c>
      <c r="CQ188" s="10" t="str">
        <f>IF($AK188="","",IF(OR($V188&lt;2.7,$V188&gt;90),"Age OOR",EXP(VLOOKUP(CQ$14&amp;"-int-"&amp;$P188,Equations!$G:$I,3,0)+VLOOKUP(CQ$14&amp;"-sexo-"&amp;$P188,Equations!$G:$I,3,0)*$U188+VLOOKUP(CQ$14&amp;"-edad-"&amp;$P188,Equations!$G:$I,3,0)*$V188+VLOOKUP(CQ$14&amp;"-est-"&amp;$P188,Equations!$G:$I,3,0)*(1/$W188)+VLOOKUP(CQ$14&amp;"-imc-"&amp;$P188,Equations!$G:$I,3,0)*(1/$Q188))))</f>
        <v/>
      </c>
      <c r="CR188" s="10" t="str">
        <f>IF($AK188="","",IF(OR($V188&lt;2.7,$V188&gt;90),"Age OOR",EXP(LN(CQ188)-1.6449*VLOOKUP(CQ$14&amp;"-rse-"&amp;$P188,Equations!$G:$I,3,0))))</f>
        <v/>
      </c>
      <c r="CS188" s="10" t="str">
        <f>IF($AK188="","",IF(OR($V188&lt;2.7,$V188&gt;90),"Age OOR",EXP(LN(CQ188)+1.6449*VLOOKUP(CQ$14&amp;"-rse-"&amp;$P188,Equations!$G:$I,3,0))))</f>
        <v/>
      </c>
      <c r="CT188" s="10" t="str">
        <f t="shared" si="74"/>
        <v/>
      </c>
      <c r="CU188" s="10" t="str">
        <f>IF($AK188="","",IF(OR($V188&lt;2.7,$V188&gt;90),"Age OOR",(LN($AK188)-LN(CQ188))/VLOOKUP(CQ$14&amp;"-rse-"&amp;$P188,Equations!$G:$I,3,0)))</f>
        <v/>
      </c>
      <c r="CV188" s="47"/>
    </row>
    <row r="189" spans="5:102" x14ac:dyDescent="0.2">
      <c r="E189" s="23" t="str">
        <f t="shared" si="50"/>
        <v>Age out of range</v>
      </c>
      <c r="F189" s="23" t="str">
        <f t="shared" si="51"/>
        <v>Age out of range</v>
      </c>
      <c r="G189" s="23" t="str">
        <f t="shared" si="52"/>
        <v>Age out of range</v>
      </c>
      <c r="H189" s="23" t="str">
        <f t="shared" si="53"/>
        <v>Age out of range</v>
      </c>
      <c r="I189" s="23" t="str">
        <f t="shared" si="54"/>
        <v>Age out of range</v>
      </c>
      <c r="J189" s="23" t="str">
        <f t="shared" si="55"/>
        <v>Age out of range</v>
      </c>
      <c r="K189" s="23" t="str">
        <f t="shared" si="56"/>
        <v>Age out of range</v>
      </c>
      <c r="L189" s="23" t="str">
        <f t="shared" si="57"/>
        <v>Age out of range</v>
      </c>
      <c r="M189" s="23" t="str">
        <f t="shared" si="58"/>
        <v>Age out of range</v>
      </c>
      <c r="N189" s="23" t="str">
        <f t="shared" si="59"/>
        <v>Age out of range</v>
      </c>
      <c r="O189" s="23" t="str">
        <f t="shared" si="60"/>
        <v>Age out of range</v>
      </c>
      <c r="P189" s="23" t="str">
        <f t="shared" si="61"/>
        <v>Age out of range</v>
      </c>
      <c r="Q189" s="23" t="e">
        <f t="shared" si="62"/>
        <v>#DIV/0!</v>
      </c>
      <c r="R189" s="17"/>
      <c r="S189" s="23">
        <v>173</v>
      </c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7"/>
      <c r="AM189" s="47"/>
      <c r="AN189" s="10" t="str">
        <f>IF($Z189="","",IF(OR($V189&lt;2.7,$V189&gt;90),"Age OOR",VLOOKUP(AN$14&amp;"-int-"&amp;$E189,Equations!$G:$I,3,0)+VLOOKUP(AN$14&amp;"-sexo-"&amp;$E189,Equations!$G:$I,3,0)*$U189+VLOOKUP(AN$14&amp;"-edad-"&amp;$E189,Equations!$G:$I,3,0)*$V189+VLOOKUP(AN$14&amp;"-est-"&amp;$E189,Equations!$G:$I,3,0)*(1/$W189)+VLOOKUP(AN$14&amp;"-imc-"&amp;$E189,Equations!$G:$I,3,0)*(1/$Q189)))</f>
        <v/>
      </c>
      <c r="AO189" s="10" t="str">
        <f>IF($Z189="","",IF(OR($V189&lt;2.7,$V189&gt;90),"Age OOR",AN189-1.6449*VLOOKUP(AN$14&amp;"-rse-"&amp;$E189,Equations!$G:$I,3,0)))</f>
        <v/>
      </c>
      <c r="AP189" s="10" t="str">
        <f>IF($Z189="","",IF(OR($V189&lt;2.7,$V189&gt;90),"Age OOR",AN189+1.6449*VLOOKUP(AN$14&amp;"-rse-"&amp;$E189,Equations!$G:$I,3,0)))</f>
        <v/>
      </c>
      <c r="AQ189" s="10" t="str">
        <f t="shared" si="63"/>
        <v/>
      </c>
      <c r="AR189" s="10" t="str">
        <f>IF($Z189="","",IF(OR($V189&lt;2.7,$V189&gt;90),"Age OOR",($Z189-AN189)/VLOOKUP(AN$14&amp;"-rse-"&amp;$E189,Equations!$G:$I,3,0)))</f>
        <v/>
      </c>
      <c r="AS189" s="10" t="str">
        <f>IF($AA189="","",IF(OR($V189&lt;2.7,$V189&gt;90),"Age OOR",VLOOKUP(AS$14&amp;"-int-"&amp;$F189,Equations!$G:$I,3,0)+VLOOKUP(AS$14&amp;"-sexo-"&amp;$F189,Equations!$G:$I,3,0)*$U189+VLOOKUP(AS$14&amp;"-edad-"&amp;$F189,Equations!$G:$I,3,0)*$V189+VLOOKUP(AS$14&amp;"-est-"&amp;$F189,Equations!$G:$I,3,0)*(1/$W189)+VLOOKUP(AS$14&amp;"-imc-"&amp;$F189,Equations!$G:$I,3,0)*(1/$Q189)))</f>
        <v/>
      </c>
      <c r="AT189" s="10" t="str">
        <f>IF($AA189="","",IF(OR($V189&lt;2.7,$V189&gt;90),"Age OOR",AS189-1.6449*VLOOKUP(AS$14&amp;"-rse-"&amp;$F189,Equations!$G:$I,3,0)))</f>
        <v/>
      </c>
      <c r="AU189" s="10" t="str">
        <f>IF($AA189="","",IF(OR($V189&lt;2.7,$V189&gt;90),"Age OOR",AS189+1.6449*VLOOKUP(AS$14&amp;"-rse-"&amp;$F189,Equations!$G:$I,3,0)))</f>
        <v/>
      </c>
      <c r="AV189" s="10" t="str">
        <f t="shared" si="64"/>
        <v/>
      </c>
      <c r="AW189" s="10" t="str">
        <f>IF($AA189="","",IF(OR($V189&lt;2.7,$V189&gt;90),"Age OOR",($AA189-AS189)/VLOOKUP(AS$14&amp;"-rse-"&amp;$F189,Equations!$G:$I,3,0)))</f>
        <v/>
      </c>
      <c r="AX189" s="10" t="str">
        <f>IF($AB189="","",IF(OR($V189&lt;2.7,$V189&gt;90),"Age OOR",VLOOKUP(AX$14&amp;"-int-"&amp;$G189,Equations!$G:$I,3,0)+VLOOKUP(AX$14&amp;"-sexo-"&amp;$G189,Equations!$G:$I,3,0)*$U189+VLOOKUP(AX$14&amp;"-edad-"&amp;$G189,Equations!$G:$I,3,0)*$V189+VLOOKUP(AX$14&amp;"-est-"&amp;$G189,Equations!$G:$I,3,0)*(1/$W189)+VLOOKUP(AX$14&amp;"-imc-"&amp;$G189,Equations!$G:$I,3,0)*(1/$Q189)))</f>
        <v/>
      </c>
      <c r="AY189" s="10" t="str">
        <f>IF($AB189="","",IF(OR($V189&lt;2.7,$V189&gt;90),"Age OOR",AX189-1.6449*VLOOKUP(AX$14&amp;"-rse-"&amp;$G189,Equations!$G:$I,3,0)))</f>
        <v/>
      </c>
      <c r="AZ189" s="10" t="str">
        <f>IF($AB189="","",IF(OR($V189&lt;2.7,$V189&gt;90),"Age OOR",AX189+1.6449*VLOOKUP(AX$14&amp;"-rse-"&amp;$G189,Equations!$G:$I,3,0)))</f>
        <v/>
      </c>
      <c r="BA189" s="10" t="str">
        <f t="shared" si="65"/>
        <v/>
      </c>
      <c r="BB189" s="10" t="str">
        <f>IF($AB189="","",IF(OR($V189&lt;2.7,$V189&gt;90),"Age OOR",($AB189-AX189)/VLOOKUP(AX$14&amp;"-rse-"&amp;$G189,Equations!$G:$I,3,0)))</f>
        <v/>
      </c>
      <c r="BC189" s="10" t="str">
        <f>IF($AC189="","",IF(OR($V189&lt;2.7,$V189&gt;90),"Age OOR",VLOOKUP(BC$14&amp;"-int-"&amp;$H189,Equations!$G:$I,3,0)+VLOOKUP(BC$14&amp;"-sexo-"&amp;$H189,Equations!$G:$I,3,0)*$U189+VLOOKUP(BC$14&amp;"-edad-"&amp;$H189,Equations!$G:$I,3,0)*$V189+VLOOKUP(BC$14&amp;"-est-"&amp;$H189,Equations!$G:$I,3,0)*(1/$W189)+VLOOKUP(BC$14&amp;"-imc-"&amp;$H189,Equations!$G:$I,3,0)*(1/$Q189)))</f>
        <v/>
      </c>
      <c r="BD189" s="10" t="str">
        <f>IF($AC189="","",IF(OR($V189&lt;2.7,$V189&gt;90),"Age OOR",BC189-1.6449*VLOOKUP(BC$14&amp;"-rse-"&amp;$H189,Equations!$G:$I,3,0)))</f>
        <v/>
      </c>
      <c r="BE189" s="10" t="str">
        <f>IF($AC189="","",IF(OR($V189&lt;2.7,$V189&gt;90),"Age OOR",BC189+1.6449*VLOOKUP(BC$14&amp;"-rse-"&amp;$H189,Equations!$G:$I,3,0)))</f>
        <v/>
      </c>
      <c r="BF189" s="10" t="str">
        <f t="shared" si="66"/>
        <v/>
      </c>
      <c r="BG189" s="10" t="str">
        <f>IF($AC189="","",IF(OR($V189&lt;2.7,$V189&gt;90),"Age OOR",($AC189-BC189)/VLOOKUP(BC$14&amp;"-rse-"&amp;$H189,Equations!$G:$I,3,0)))</f>
        <v/>
      </c>
      <c r="BH189" s="10" t="str">
        <f>IF($AD189="","",IF(OR($V189&lt;2.7,$V189&gt;90),"Age OOR",VLOOKUP(BH$14&amp;"-int-"&amp;$I189,Equations!$G:$I,3,0)+VLOOKUP(BH$14&amp;"-sexo-"&amp;$I189,Equations!$G:$I,3,0)*$U189+VLOOKUP(BH$14&amp;"-edad-"&amp;$I189,Equations!$G:$I,3,0)*$V189+VLOOKUP(BH$14&amp;"-est-"&amp;$I189,Equations!$G:$I,3,0)*(1/$W189)+VLOOKUP(BH$14&amp;"-imc-"&amp;$I189,Equations!$G:$I,3,0)*(1/$Q189)))</f>
        <v/>
      </c>
      <c r="BI189" s="10" t="str">
        <f>IF($AD189="","",IF(OR($V189&lt;2.7,$V189&gt;90),"Age OOR",BH189-1.6449*VLOOKUP(BH$14&amp;"-rse-"&amp;$I189,Equations!$G:$I,3,0)))</f>
        <v/>
      </c>
      <c r="BJ189" s="10" t="str">
        <f>IF($AD189="","",IF(OR($V189&lt;2.7,$V189&gt;90),"Age OOR",BH189+1.6449*VLOOKUP(BH$14&amp;"-rse-"&amp;$I189,Equations!$G:$I,3,0)))</f>
        <v/>
      </c>
      <c r="BK189" s="10" t="str">
        <f t="shared" si="67"/>
        <v/>
      </c>
      <c r="BL189" s="10" t="str">
        <f>IF($AD189="","",IF(OR($V189&lt;2.7,$V189&gt;90),"Age OOR",($AD189-BH189)/VLOOKUP(BH$14&amp;"-rse-"&amp;$I189,Equations!$G:$I,3,0)))</f>
        <v/>
      </c>
      <c r="BM189" s="10" t="str">
        <f>IF($AE189="","",IF(OR($V189&lt;2.7,$V189&gt;90),"Age OOR",VLOOKUP(BM$14&amp;"-int-"&amp;$J189,Equations!$G:$I,3,0)+VLOOKUP(BM$14&amp;"-sexo-"&amp;$J189,Equations!$G:$I,3,0)*$U189+VLOOKUP(BM$14&amp;"-edad-"&amp;$J189,Equations!$G:$I,3,0)*$V189+VLOOKUP(BM$14&amp;"-est-"&amp;$J189,Equations!$G:$I,3,0)*(1/$W189)+VLOOKUP(BM$14&amp;"-imc-"&amp;$J189,Equations!$G:$I,3,0)*(1/$Q189)))</f>
        <v/>
      </c>
      <c r="BN189" s="10" t="str">
        <f>IF($AE189="","",IF(OR($V189&lt;2.7,$V189&gt;90),"Age OOR",BM189-1.6449*VLOOKUP(BM$14&amp;"-rse-"&amp;$J189,Equations!$G:$I,3,0)))</f>
        <v/>
      </c>
      <c r="BO189" s="10" t="str">
        <f>IF($AE189="","",IF(OR($V189&lt;2.7,$V189&gt;90),"Age OOR",BM189+1.6449*VLOOKUP(BM$14&amp;"-rse-"&amp;$J189,Equations!$G:$I,3,0)))</f>
        <v/>
      </c>
      <c r="BP189" s="10" t="str">
        <f t="shared" si="68"/>
        <v/>
      </c>
      <c r="BQ189" s="10" t="str">
        <f>IF($AE189="","",IF(OR($V189&lt;2.7,$V189&gt;90),"Age OOR",($AE189-BM189)/VLOOKUP(BM$14&amp;"-rse-"&amp;$J189,Equations!$G:$I,3,0)))</f>
        <v/>
      </c>
      <c r="BR189" s="10" t="str">
        <f>IF($AF189="","",IF(OR($V189&lt;2.7,$V189&gt;90),"Age OOR",VLOOKUP(BR$14&amp;"-int-"&amp;$K189,Equations!$G:$I,3,0)+VLOOKUP(BR$14&amp;"-sexo-"&amp;$K189,Equations!$G:$I,3,0)*$U189+VLOOKUP(BR$14&amp;"-edad-"&amp;$K189,Equations!$G:$I,3,0)*$V189+VLOOKUP(BR$14&amp;"-est-"&amp;$K189,Equations!$G:$I,3,0)*(1/$W189)+VLOOKUP(BR$14&amp;"-imc-"&amp;$K189,Equations!$G:$I,3,0)*(1/$Q189)))</f>
        <v/>
      </c>
      <c r="BS189" s="10" t="str">
        <f>IF($AF189="","",IF(OR($V189&lt;2.7,$V189&gt;90),"Age OOR",BR189-1.6449*VLOOKUP(BR$14&amp;"-rse-"&amp;$K189,Equations!$G:$I,3,0)))</f>
        <v/>
      </c>
      <c r="BT189" s="10" t="str">
        <f>IF($AF189="","",IF(OR($V189&lt;2.7,$V189&gt;90),"Age OOR",BR189+1.6449*VLOOKUP(BR$14&amp;"-rse-"&amp;$K189,Equations!$G:$I,3,0)))</f>
        <v/>
      </c>
      <c r="BU189" s="10" t="str">
        <f t="shared" si="69"/>
        <v/>
      </c>
      <c r="BV189" s="10" t="str">
        <f>IF($AF189="","",IF(OR($V189&lt;2.7,$V189&gt;90),"Age OOR",($AF189-BR189)/VLOOKUP(BR$14&amp;"-rse-"&amp;$K189,Equations!$G:$I,3,0)))</f>
        <v/>
      </c>
      <c r="BW189" s="10" t="str">
        <f>IF($AG189="","",IF(OR($V189&lt;2.7,$V189&gt;90),"Age OOR",VLOOKUP(BW$14&amp;"-int-"&amp;$L189,Equations!$G:$I,3,0)+VLOOKUP(BW$14&amp;"-sexo-"&amp;$L189,Equations!$G:$I,3,0)*$U189+VLOOKUP(BW$14&amp;"-edad-"&amp;$L189,Equations!$G:$I,3,0)*$V189+VLOOKUP(BW$14&amp;"-est-"&amp;$L189,Equations!$G:$I,3,0)*(1/$W189)+VLOOKUP(BW$14&amp;"-imc-"&amp;$L189,Equations!$G:$I,3,0)*(1/$Q189)))</f>
        <v/>
      </c>
      <c r="BX189" s="10" t="str">
        <f>IF($AG189="","",IF(OR($V189&lt;2.7,$V189&gt;90),"Age OOR",BW189-1.6449*VLOOKUP(BW$14&amp;"-rse-"&amp;$L189,Equations!$G:$I,3,0)))</f>
        <v/>
      </c>
      <c r="BY189" s="10" t="str">
        <f>IF($AG189="","",IF(OR($V189&lt;2.7,$V189&gt;90),"Age OOR",BW189+1.6449*VLOOKUP(BW$14&amp;"-rse-"&amp;$L189,Equations!$G:$I,3,0)))</f>
        <v/>
      </c>
      <c r="BZ189" s="10" t="str">
        <f t="shared" si="70"/>
        <v/>
      </c>
      <c r="CA189" s="10" t="str">
        <f>IF($AG189="","",IF(OR($V189&lt;2.7,$V189&gt;90),"Age OOR",($AG189-BW189)/VLOOKUP(BW$14&amp;"-rse-"&amp;$L189,Equations!$G:$I,3,0)))</f>
        <v/>
      </c>
      <c r="CB189" s="10" t="str">
        <f>IF($AH189="","",IF(OR($V189&lt;2.7,$V189&gt;90),"Age OOR",VLOOKUP(CB$14&amp;"-int-"&amp;$M189,Equations!$G:$I,3,0)+VLOOKUP(CB$14&amp;"-sexo-"&amp;$M189,Equations!$G:$I,3,0)*$U189+VLOOKUP(CB$14&amp;"-edad-"&amp;$M189,Equations!$G:$I,3,0)*$V189+VLOOKUP(CB$14&amp;"-est-"&amp;$M189,Equations!$G:$I,3,0)*(1/$W189)+VLOOKUP(CB$14&amp;"-imc-"&amp;$M189,Equations!$G:$I,3,0)*(1/$Q189)))</f>
        <v/>
      </c>
      <c r="CC189" s="10" t="str">
        <f>IF($AH189="","",IF(OR($V189&lt;2.7,$V189&gt;90),"Age OOR",CB189-1.6449*VLOOKUP(CB$14&amp;"-rse-"&amp;$M189,Equations!$G:$I,3,0)))</f>
        <v/>
      </c>
      <c r="CD189" s="10" t="str">
        <f>IF($AH189="","",IF(OR($V189&lt;2.7,$V189&gt;90),"Age OOR",CB189+1.6449*VLOOKUP(CB$14&amp;"-rse-"&amp;$M189,Equations!$G:$I,3,0)))</f>
        <v/>
      </c>
      <c r="CE189" s="10" t="str">
        <f t="shared" si="71"/>
        <v/>
      </c>
      <c r="CF189" s="10" t="str">
        <f>IF($AH189="","",IF(OR($V189&lt;2.7,$V189&gt;90),"Age OOR",($AH189-CB189)/VLOOKUP(CB$14&amp;"-rse-"&amp;$M189,Equations!$G:$I,3,0)))</f>
        <v/>
      </c>
      <c r="CG189" s="10" t="str">
        <f>IF($AI189="","",IF(OR($V189&lt;2.7,$V189&gt;90),"Age OOR",VLOOKUP(CG$14&amp;"-int-"&amp;$N189,Equations!$G:$I,3,0)+VLOOKUP(CG$14&amp;"-sexo-"&amp;$N189,Equations!$G:$I,3,0)*$U189+VLOOKUP(CG$14&amp;"-edad-"&amp;$N189,Equations!$G:$I,3,0)*$V189+VLOOKUP(CG$14&amp;"-est-"&amp;$N189,Equations!$G:$I,3,0)*(1/$W189)+VLOOKUP(CG$14&amp;"-imc-"&amp;$N189,Equations!$G:$I,3,0)*(1/$Q189)))</f>
        <v/>
      </c>
      <c r="CH189" s="10" t="str">
        <f>IF($AI189="","",IF(OR($V189&lt;2.7,$V189&gt;90),"Age OOR",CG189-1.6449*VLOOKUP(CG$14&amp;"-rse-"&amp;$N189,Equations!$G:$I,3,0)))</f>
        <v/>
      </c>
      <c r="CI189" s="10" t="str">
        <f>IF($AI189="","",IF(OR($V189&lt;2.7,$V189&gt;90),"Age OOR",CG189+1.6449*VLOOKUP(CG$14&amp;"-rse-"&amp;$N189,Equations!$G:$I,3,0)))</f>
        <v/>
      </c>
      <c r="CJ189" s="10" t="str">
        <f t="shared" si="72"/>
        <v/>
      </c>
      <c r="CK189" s="10" t="str">
        <f>IF($AI189="","",IF(OR($V189&lt;2.7,$V189&gt;90),"Age OOR",($AI189-CG189)/VLOOKUP(CG$14&amp;"-rse-"&amp;$N189,Equations!$G:$I,3,0)))</f>
        <v/>
      </c>
      <c r="CL189" s="10" t="str">
        <f>IF($AJ189="","",IF(OR($V189&lt;2.7,$V189&gt;90),"Age OOR",VLOOKUP(CL$14&amp;"-int-"&amp;$O189,Equations!$G:$I,3,0)+VLOOKUP(CL$14&amp;"-sexo-"&amp;$O189,Equations!$G:$I,3,0)*$U189+VLOOKUP(CL$14&amp;"-edad-"&amp;$O189,Equations!$G:$I,3,0)*$V189+VLOOKUP(CL$14&amp;"-est-"&amp;$O189,Equations!$G:$I,3,0)*(1/$W189)+VLOOKUP(CL$14&amp;"-imc-"&amp;$O189,Equations!$G:$I,3,0)*(1/$Q189)))</f>
        <v/>
      </c>
      <c r="CM189" s="10" t="str">
        <f>IF($AJ189="","",IF(OR($V189&lt;2.7,$V189&gt;90),"Age OOR",CL189-1.6449*VLOOKUP(CL$14&amp;"-rse-"&amp;$O189,Equations!$G:$I,3,0)))</f>
        <v/>
      </c>
      <c r="CN189" s="10" t="str">
        <f>IF($AJ189="","",IF(OR($V189&lt;2.7,$V189&gt;90),"Age OOR",CL189+1.6449*VLOOKUP(CL$14&amp;"-rse-"&amp;$O189,Equations!$G:$I,3,0)))</f>
        <v/>
      </c>
      <c r="CO189" s="10" t="str">
        <f t="shared" si="73"/>
        <v/>
      </c>
      <c r="CP189" s="10" t="str">
        <f>IF($AJ189="","",IF(OR($V189&lt;2.7,$V189&gt;90),"Age OOR",($AJ189-CL189)/VLOOKUP(CL$14&amp;"-rse-"&amp;$O189,Equations!$G:$I,3,0)))</f>
        <v/>
      </c>
      <c r="CQ189" s="10" t="str">
        <f>IF($AK189="","",IF(OR($V189&lt;2.7,$V189&gt;90),"Age OOR",EXP(VLOOKUP(CQ$14&amp;"-int-"&amp;$P189,Equations!$G:$I,3,0)+VLOOKUP(CQ$14&amp;"-sexo-"&amp;$P189,Equations!$G:$I,3,0)*$U189+VLOOKUP(CQ$14&amp;"-edad-"&amp;$P189,Equations!$G:$I,3,0)*$V189+VLOOKUP(CQ$14&amp;"-est-"&amp;$P189,Equations!$G:$I,3,0)*(1/$W189)+VLOOKUP(CQ$14&amp;"-imc-"&amp;$P189,Equations!$G:$I,3,0)*(1/$Q189))))</f>
        <v/>
      </c>
      <c r="CR189" s="10" t="str">
        <f>IF($AK189="","",IF(OR($V189&lt;2.7,$V189&gt;90),"Age OOR",EXP(LN(CQ189)-1.6449*VLOOKUP(CQ$14&amp;"-rse-"&amp;$P189,Equations!$G:$I,3,0))))</f>
        <v/>
      </c>
      <c r="CS189" s="10" t="str">
        <f>IF($AK189="","",IF(OR($V189&lt;2.7,$V189&gt;90),"Age OOR",EXP(LN(CQ189)+1.6449*VLOOKUP(CQ$14&amp;"-rse-"&amp;$P189,Equations!$G:$I,3,0))))</f>
        <v/>
      </c>
      <c r="CT189" s="10" t="str">
        <f t="shared" si="74"/>
        <v/>
      </c>
      <c r="CU189" s="10" t="str">
        <f>IF($AK189="","",IF(OR($V189&lt;2.7,$V189&gt;90),"Age OOR",(LN($AK189)-LN(CQ189))/VLOOKUP(CQ$14&amp;"-rse-"&amp;$P189,Equations!$G:$I,3,0)))</f>
        <v/>
      </c>
      <c r="CV189" s="47"/>
    </row>
    <row r="190" spans="5:102" x14ac:dyDescent="0.2">
      <c r="E190" s="23" t="str">
        <f t="shared" si="50"/>
        <v>Age out of range</v>
      </c>
      <c r="F190" s="23" t="str">
        <f t="shared" si="51"/>
        <v>Age out of range</v>
      </c>
      <c r="G190" s="23" t="str">
        <f t="shared" si="52"/>
        <v>Age out of range</v>
      </c>
      <c r="H190" s="23" t="str">
        <f t="shared" si="53"/>
        <v>Age out of range</v>
      </c>
      <c r="I190" s="23" t="str">
        <f t="shared" si="54"/>
        <v>Age out of range</v>
      </c>
      <c r="J190" s="23" t="str">
        <f t="shared" si="55"/>
        <v>Age out of range</v>
      </c>
      <c r="K190" s="23" t="str">
        <f t="shared" si="56"/>
        <v>Age out of range</v>
      </c>
      <c r="L190" s="23" t="str">
        <f t="shared" si="57"/>
        <v>Age out of range</v>
      </c>
      <c r="M190" s="23" t="str">
        <f t="shared" si="58"/>
        <v>Age out of range</v>
      </c>
      <c r="N190" s="23" t="str">
        <f t="shared" si="59"/>
        <v>Age out of range</v>
      </c>
      <c r="O190" s="23" t="str">
        <f t="shared" si="60"/>
        <v>Age out of range</v>
      </c>
      <c r="P190" s="23" t="str">
        <f t="shared" si="61"/>
        <v>Age out of range</v>
      </c>
      <c r="Q190" s="23" t="e">
        <f t="shared" si="62"/>
        <v>#DIV/0!</v>
      </c>
      <c r="R190" s="17"/>
      <c r="S190" s="23">
        <v>174</v>
      </c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7"/>
      <c r="AM190" s="47"/>
      <c r="AN190" s="10" t="str">
        <f>IF($Z190="","",IF(OR($V190&lt;2.7,$V190&gt;90),"Age OOR",VLOOKUP(AN$14&amp;"-int-"&amp;$E190,Equations!$G:$I,3,0)+VLOOKUP(AN$14&amp;"-sexo-"&amp;$E190,Equations!$G:$I,3,0)*$U190+VLOOKUP(AN$14&amp;"-edad-"&amp;$E190,Equations!$G:$I,3,0)*$V190+VLOOKUP(AN$14&amp;"-est-"&amp;$E190,Equations!$G:$I,3,0)*(1/$W190)+VLOOKUP(AN$14&amp;"-imc-"&amp;$E190,Equations!$G:$I,3,0)*(1/$Q190)))</f>
        <v/>
      </c>
      <c r="AO190" s="10" t="str">
        <f>IF($Z190="","",IF(OR($V190&lt;2.7,$V190&gt;90),"Age OOR",AN190-1.6449*VLOOKUP(AN$14&amp;"-rse-"&amp;$E190,Equations!$G:$I,3,0)))</f>
        <v/>
      </c>
      <c r="AP190" s="10" t="str">
        <f>IF($Z190="","",IF(OR($V190&lt;2.7,$V190&gt;90),"Age OOR",AN190+1.6449*VLOOKUP(AN$14&amp;"-rse-"&amp;$E190,Equations!$G:$I,3,0)))</f>
        <v/>
      </c>
      <c r="AQ190" s="10" t="str">
        <f t="shared" si="63"/>
        <v/>
      </c>
      <c r="AR190" s="10" t="str">
        <f>IF($Z190="","",IF(OR($V190&lt;2.7,$V190&gt;90),"Age OOR",($Z190-AN190)/VLOOKUP(AN$14&amp;"-rse-"&amp;$E190,Equations!$G:$I,3,0)))</f>
        <v/>
      </c>
      <c r="AS190" s="10" t="str">
        <f>IF($AA190="","",IF(OR($V190&lt;2.7,$V190&gt;90),"Age OOR",VLOOKUP(AS$14&amp;"-int-"&amp;$F190,Equations!$G:$I,3,0)+VLOOKUP(AS$14&amp;"-sexo-"&amp;$F190,Equations!$G:$I,3,0)*$U190+VLOOKUP(AS$14&amp;"-edad-"&amp;$F190,Equations!$G:$I,3,0)*$V190+VLOOKUP(AS$14&amp;"-est-"&amp;$F190,Equations!$G:$I,3,0)*(1/$W190)+VLOOKUP(AS$14&amp;"-imc-"&amp;$F190,Equations!$G:$I,3,0)*(1/$Q190)))</f>
        <v/>
      </c>
      <c r="AT190" s="10" t="str">
        <f>IF($AA190="","",IF(OR($V190&lt;2.7,$V190&gt;90),"Age OOR",AS190-1.6449*VLOOKUP(AS$14&amp;"-rse-"&amp;$F190,Equations!$G:$I,3,0)))</f>
        <v/>
      </c>
      <c r="AU190" s="10" t="str">
        <f>IF($AA190="","",IF(OR($V190&lt;2.7,$V190&gt;90),"Age OOR",AS190+1.6449*VLOOKUP(AS$14&amp;"-rse-"&amp;$F190,Equations!$G:$I,3,0)))</f>
        <v/>
      </c>
      <c r="AV190" s="10" t="str">
        <f t="shared" si="64"/>
        <v/>
      </c>
      <c r="AW190" s="10" t="str">
        <f>IF($AA190="","",IF(OR($V190&lt;2.7,$V190&gt;90),"Age OOR",($AA190-AS190)/VLOOKUP(AS$14&amp;"-rse-"&amp;$F190,Equations!$G:$I,3,0)))</f>
        <v/>
      </c>
      <c r="AX190" s="10" t="str">
        <f>IF($AB190="","",IF(OR($V190&lt;2.7,$V190&gt;90),"Age OOR",VLOOKUP(AX$14&amp;"-int-"&amp;$G190,Equations!$G:$I,3,0)+VLOOKUP(AX$14&amp;"-sexo-"&amp;$G190,Equations!$G:$I,3,0)*$U190+VLOOKUP(AX$14&amp;"-edad-"&amp;$G190,Equations!$G:$I,3,0)*$V190+VLOOKUP(AX$14&amp;"-est-"&amp;$G190,Equations!$G:$I,3,0)*(1/$W190)+VLOOKUP(AX$14&amp;"-imc-"&amp;$G190,Equations!$G:$I,3,0)*(1/$Q190)))</f>
        <v/>
      </c>
      <c r="AY190" s="10" t="str">
        <f>IF($AB190="","",IF(OR($V190&lt;2.7,$V190&gt;90),"Age OOR",AX190-1.6449*VLOOKUP(AX$14&amp;"-rse-"&amp;$G190,Equations!$G:$I,3,0)))</f>
        <v/>
      </c>
      <c r="AZ190" s="10" t="str">
        <f>IF($AB190="","",IF(OR($V190&lt;2.7,$V190&gt;90),"Age OOR",AX190+1.6449*VLOOKUP(AX$14&amp;"-rse-"&amp;$G190,Equations!$G:$I,3,0)))</f>
        <v/>
      </c>
      <c r="BA190" s="10" t="str">
        <f t="shared" si="65"/>
        <v/>
      </c>
      <c r="BB190" s="10" t="str">
        <f>IF($AB190="","",IF(OR($V190&lt;2.7,$V190&gt;90),"Age OOR",($AB190-AX190)/VLOOKUP(AX$14&amp;"-rse-"&amp;$G190,Equations!$G:$I,3,0)))</f>
        <v/>
      </c>
      <c r="BC190" s="10" t="str">
        <f>IF($AC190="","",IF(OR($V190&lt;2.7,$V190&gt;90),"Age OOR",VLOOKUP(BC$14&amp;"-int-"&amp;$H190,Equations!$G:$I,3,0)+VLOOKUP(BC$14&amp;"-sexo-"&amp;$H190,Equations!$G:$I,3,0)*$U190+VLOOKUP(BC$14&amp;"-edad-"&amp;$H190,Equations!$G:$I,3,0)*$V190+VLOOKUP(BC$14&amp;"-est-"&amp;$H190,Equations!$G:$I,3,0)*(1/$W190)+VLOOKUP(BC$14&amp;"-imc-"&amp;$H190,Equations!$G:$I,3,0)*(1/$Q190)))</f>
        <v/>
      </c>
      <c r="BD190" s="10" t="str">
        <f>IF($AC190="","",IF(OR($V190&lt;2.7,$V190&gt;90),"Age OOR",BC190-1.6449*VLOOKUP(BC$14&amp;"-rse-"&amp;$H190,Equations!$G:$I,3,0)))</f>
        <v/>
      </c>
      <c r="BE190" s="10" t="str">
        <f>IF($AC190="","",IF(OR($V190&lt;2.7,$V190&gt;90),"Age OOR",BC190+1.6449*VLOOKUP(BC$14&amp;"-rse-"&amp;$H190,Equations!$G:$I,3,0)))</f>
        <v/>
      </c>
      <c r="BF190" s="10" t="str">
        <f t="shared" si="66"/>
        <v/>
      </c>
      <c r="BG190" s="10" t="str">
        <f>IF($AC190="","",IF(OR($V190&lt;2.7,$V190&gt;90),"Age OOR",($AC190-BC190)/VLOOKUP(BC$14&amp;"-rse-"&amp;$H190,Equations!$G:$I,3,0)))</f>
        <v/>
      </c>
      <c r="BH190" s="10" t="str">
        <f>IF($AD190="","",IF(OR($V190&lt;2.7,$V190&gt;90),"Age OOR",VLOOKUP(BH$14&amp;"-int-"&amp;$I190,Equations!$G:$I,3,0)+VLOOKUP(BH$14&amp;"-sexo-"&amp;$I190,Equations!$G:$I,3,0)*$U190+VLOOKUP(BH$14&amp;"-edad-"&amp;$I190,Equations!$G:$I,3,0)*$V190+VLOOKUP(BH$14&amp;"-est-"&amp;$I190,Equations!$G:$I,3,0)*(1/$W190)+VLOOKUP(BH$14&amp;"-imc-"&amp;$I190,Equations!$G:$I,3,0)*(1/$Q190)))</f>
        <v/>
      </c>
      <c r="BI190" s="10" t="str">
        <f>IF($AD190="","",IF(OR($V190&lt;2.7,$V190&gt;90),"Age OOR",BH190-1.6449*VLOOKUP(BH$14&amp;"-rse-"&amp;$I190,Equations!$G:$I,3,0)))</f>
        <v/>
      </c>
      <c r="BJ190" s="10" t="str">
        <f>IF($AD190="","",IF(OR($V190&lt;2.7,$V190&gt;90),"Age OOR",BH190+1.6449*VLOOKUP(BH$14&amp;"-rse-"&amp;$I190,Equations!$G:$I,3,0)))</f>
        <v/>
      </c>
      <c r="BK190" s="10" t="str">
        <f t="shared" si="67"/>
        <v/>
      </c>
      <c r="BL190" s="10" t="str">
        <f>IF($AD190="","",IF(OR($V190&lt;2.7,$V190&gt;90),"Age OOR",($AD190-BH190)/VLOOKUP(BH$14&amp;"-rse-"&amp;$I190,Equations!$G:$I,3,0)))</f>
        <v/>
      </c>
      <c r="BM190" s="10" t="str">
        <f>IF($AE190="","",IF(OR($V190&lt;2.7,$V190&gt;90),"Age OOR",VLOOKUP(BM$14&amp;"-int-"&amp;$J190,Equations!$G:$I,3,0)+VLOOKUP(BM$14&amp;"-sexo-"&amp;$J190,Equations!$G:$I,3,0)*$U190+VLOOKUP(BM$14&amp;"-edad-"&amp;$J190,Equations!$G:$I,3,0)*$V190+VLOOKUP(BM$14&amp;"-est-"&amp;$J190,Equations!$G:$I,3,0)*(1/$W190)+VLOOKUP(BM$14&amp;"-imc-"&amp;$J190,Equations!$G:$I,3,0)*(1/$Q190)))</f>
        <v/>
      </c>
      <c r="BN190" s="10" t="str">
        <f>IF($AE190="","",IF(OR($V190&lt;2.7,$V190&gt;90),"Age OOR",BM190-1.6449*VLOOKUP(BM$14&amp;"-rse-"&amp;$J190,Equations!$G:$I,3,0)))</f>
        <v/>
      </c>
      <c r="BO190" s="10" t="str">
        <f>IF($AE190="","",IF(OR($V190&lt;2.7,$V190&gt;90),"Age OOR",BM190+1.6449*VLOOKUP(BM$14&amp;"-rse-"&amp;$J190,Equations!$G:$I,3,0)))</f>
        <v/>
      </c>
      <c r="BP190" s="10" t="str">
        <f t="shared" si="68"/>
        <v/>
      </c>
      <c r="BQ190" s="10" t="str">
        <f>IF($AE190="","",IF(OR($V190&lt;2.7,$V190&gt;90),"Age OOR",($AE190-BM190)/VLOOKUP(BM$14&amp;"-rse-"&amp;$J190,Equations!$G:$I,3,0)))</f>
        <v/>
      </c>
      <c r="BR190" s="10" t="str">
        <f>IF($AF190="","",IF(OR($V190&lt;2.7,$V190&gt;90),"Age OOR",VLOOKUP(BR$14&amp;"-int-"&amp;$K190,Equations!$G:$I,3,0)+VLOOKUP(BR$14&amp;"-sexo-"&amp;$K190,Equations!$G:$I,3,0)*$U190+VLOOKUP(BR$14&amp;"-edad-"&amp;$K190,Equations!$G:$I,3,0)*$V190+VLOOKUP(BR$14&amp;"-est-"&amp;$K190,Equations!$G:$I,3,0)*(1/$W190)+VLOOKUP(BR$14&amp;"-imc-"&amp;$K190,Equations!$G:$I,3,0)*(1/$Q190)))</f>
        <v/>
      </c>
      <c r="BS190" s="10" t="str">
        <f>IF($AF190="","",IF(OR($V190&lt;2.7,$V190&gt;90),"Age OOR",BR190-1.6449*VLOOKUP(BR$14&amp;"-rse-"&amp;$K190,Equations!$G:$I,3,0)))</f>
        <v/>
      </c>
      <c r="BT190" s="10" t="str">
        <f>IF($AF190="","",IF(OR($V190&lt;2.7,$V190&gt;90),"Age OOR",BR190+1.6449*VLOOKUP(BR$14&amp;"-rse-"&amp;$K190,Equations!$G:$I,3,0)))</f>
        <v/>
      </c>
      <c r="BU190" s="10" t="str">
        <f t="shared" si="69"/>
        <v/>
      </c>
      <c r="BV190" s="10" t="str">
        <f>IF($AF190="","",IF(OR($V190&lt;2.7,$V190&gt;90),"Age OOR",($AF190-BR190)/VLOOKUP(BR$14&amp;"-rse-"&amp;$K190,Equations!$G:$I,3,0)))</f>
        <v/>
      </c>
      <c r="BW190" s="10" t="str">
        <f>IF($AG190="","",IF(OR($V190&lt;2.7,$V190&gt;90),"Age OOR",VLOOKUP(BW$14&amp;"-int-"&amp;$L190,Equations!$G:$I,3,0)+VLOOKUP(BW$14&amp;"-sexo-"&amp;$L190,Equations!$G:$I,3,0)*$U190+VLOOKUP(BW$14&amp;"-edad-"&amp;$L190,Equations!$G:$I,3,0)*$V190+VLOOKUP(BW$14&amp;"-est-"&amp;$L190,Equations!$G:$I,3,0)*(1/$W190)+VLOOKUP(BW$14&amp;"-imc-"&amp;$L190,Equations!$G:$I,3,0)*(1/$Q190)))</f>
        <v/>
      </c>
      <c r="BX190" s="10" t="str">
        <f>IF($AG190="","",IF(OR($V190&lt;2.7,$V190&gt;90),"Age OOR",BW190-1.6449*VLOOKUP(BW$14&amp;"-rse-"&amp;$L190,Equations!$G:$I,3,0)))</f>
        <v/>
      </c>
      <c r="BY190" s="10" t="str">
        <f>IF($AG190="","",IF(OR($V190&lt;2.7,$V190&gt;90),"Age OOR",BW190+1.6449*VLOOKUP(BW$14&amp;"-rse-"&amp;$L190,Equations!$G:$I,3,0)))</f>
        <v/>
      </c>
      <c r="BZ190" s="10" t="str">
        <f t="shared" si="70"/>
        <v/>
      </c>
      <c r="CA190" s="10" t="str">
        <f>IF($AG190="","",IF(OR($V190&lt;2.7,$V190&gt;90),"Age OOR",($AG190-BW190)/VLOOKUP(BW$14&amp;"-rse-"&amp;$L190,Equations!$G:$I,3,0)))</f>
        <v/>
      </c>
      <c r="CB190" s="10" t="str">
        <f>IF($AH190="","",IF(OR($V190&lt;2.7,$V190&gt;90),"Age OOR",VLOOKUP(CB$14&amp;"-int-"&amp;$M190,Equations!$G:$I,3,0)+VLOOKUP(CB$14&amp;"-sexo-"&amp;$M190,Equations!$G:$I,3,0)*$U190+VLOOKUP(CB$14&amp;"-edad-"&amp;$M190,Equations!$G:$I,3,0)*$V190+VLOOKUP(CB$14&amp;"-est-"&amp;$M190,Equations!$G:$I,3,0)*(1/$W190)+VLOOKUP(CB$14&amp;"-imc-"&amp;$M190,Equations!$G:$I,3,0)*(1/$Q190)))</f>
        <v/>
      </c>
      <c r="CC190" s="10" t="str">
        <f>IF($AH190="","",IF(OR($V190&lt;2.7,$V190&gt;90),"Age OOR",CB190-1.6449*VLOOKUP(CB$14&amp;"-rse-"&amp;$M190,Equations!$G:$I,3,0)))</f>
        <v/>
      </c>
      <c r="CD190" s="10" t="str">
        <f>IF($AH190="","",IF(OR($V190&lt;2.7,$V190&gt;90),"Age OOR",CB190+1.6449*VLOOKUP(CB$14&amp;"-rse-"&amp;$M190,Equations!$G:$I,3,0)))</f>
        <v/>
      </c>
      <c r="CE190" s="10" t="str">
        <f t="shared" si="71"/>
        <v/>
      </c>
      <c r="CF190" s="10" t="str">
        <f>IF($AH190="","",IF(OR($V190&lt;2.7,$V190&gt;90),"Age OOR",($AH190-CB190)/VLOOKUP(CB$14&amp;"-rse-"&amp;$M190,Equations!$G:$I,3,0)))</f>
        <v/>
      </c>
      <c r="CG190" s="10" t="str">
        <f>IF($AI190="","",IF(OR($V190&lt;2.7,$V190&gt;90),"Age OOR",VLOOKUP(CG$14&amp;"-int-"&amp;$N190,Equations!$G:$I,3,0)+VLOOKUP(CG$14&amp;"-sexo-"&amp;$N190,Equations!$G:$I,3,0)*$U190+VLOOKUP(CG$14&amp;"-edad-"&amp;$N190,Equations!$G:$I,3,0)*$V190+VLOOKUP(CG$14&amp;"-est-"&amp;$N190,Equations!$G:$I,3,0)*(1/$W190)+VLOOKUP(CG$14&amp;"-imc-"&amp;$N190,Equations!$G:$I,3,0)*(1/$Q190)))</f>
        <v/>
      </c>
      <c r="CH190" s="10" t="str">
        <f>IF($AI190="","",IF(OR($V190&lt;2.7,$V190&gt;90),"Age OOR",CG190-1.6449*VLOOKUP(CG$14&amp;"-rse-"&amp;$N190,Equations!$G:$I,3,0)))</f>
        <v/>
      </c>
      <c r="CI190" s="10" t="str">
        <f>IF($AI190="","",IF(OR($V190&lt;2.7,$V190&gt;90),"Age OOR",CG190+1.6449*VLOOKUP(CG$14&amp;"-rse-"&amp;$N190,Equations!$G:$I,3,0)))</f>
        <v/>
      </c>
      <c r="CJ190" s="10" t="str">
        <f t="shared" si="72"/>
        <v/>
      </c>
      <c r="CK190" s="10" t="str">
        <f>IF($AI190="","",IF(OR($V190&lt;2.7,$V190&gt;90),"Age OOR",($AI190-CG190)/VLOOKUP(CG$14&amp;"-rse-"&amp;$N190,Equations!$G:$I,3,0)))</f>
        <v/>
      </c>
      <c r="CL190" s="10" t="str">
        <f>IF($AJ190="","",IF(OR($V190&lt;2.7,$V190&gt;90),"Age OOR",VLOOKUP(CL$14&amp;"-int-"&amp;$O190,Equations!$G:$I,3,0)+VLOOKUP(CL$14&amp;"-sexo-"&amp;$O190,Equations!$G:$I,3,0)*$U190+VLOOKUP(CL$14&amp;"-edad-"&amp;$O190,Equations!$G:$I,3,0)*$V190+VLOOKUP(CL$14&amp;"-est-"&amp;$O190,Equations!$G:$I,3,0)*(1/$W190)+VLOOKUP(CL$14&amp;"-imc-"&amp;$O190,Equations!$G:$I,3,0)*(1/$Q190)))</f>
        <v/>
      </c>
      <c r="CM190" s="10" t="str">
        <f>IF($AJ190="","",IF(OR($V190&lt;2.7,$V190&gt;90),"Age OOR",CL190-1.6449*VLOOKUP(CL$14&amp;"-rse-"&amp;$O190,Equations!$G:$I,3,0)))</f>
        <v/>
      </c>
      <c r="CN190" s="10" t="str">
        <f>IF($AJ190="","",IF(OR($V190&lt;2.7,$V190&gt;90),"Age OOR",CL190+1.6449*VLOOKUP(CL$14&amp;"-rse-"&amp;$O190,Equations!$G:$I,3,0)))</f>
        <v/>
      </c>
      <c r="CO190" s="10" t="str">
        <f t="shared" si="73"/>
        <v/>
      </c>
      <c r="CP190" s="10" t="str">
        <f>IF($AJ190="","",IF(OR($V190&lt;2.7,$V190&gt;90),"Age OOR",($AJ190-CL190)/VLOOKUP(CL$14&amp;"-rse-"&amp;$O190,Equations!$G:$I,3,0)))</f>
        <v/>
      </c>
      <c r="CQ190" s="10" t="str">
        <f>IF($AK190="","",IF(OR($V190&lt;2.7,$V190&gt;90),"Age OOR",EXP(VLOOKUP(CQ$14&amp;"-int-"&amp;$P190,Equations!$G:$I,3,0)+VLOOKUP(CQ$14&amp;"-sexo-"&amp;$P190,Equations!$G:$I,3,0)*$U190+VLOOKUP(CQ$14&amp;"-edad-"&amp;$P190,Equations!$G:$I,3,0)*$V190+VLOOKUP(CQ$14&amp;"-est-"&amp;$P190,Equations!$G:$I,3,0)*(1/$W190)+VLOOKUP(CQ$14&amp;"-imc-"&amp;$P190,Equations!$G:$I,3,0)*(1/$Q190))))</f>
        <v/>
      </c>
      <c r="CR190" s="10" t="str">
        <f>IF($AK190="","",IF(OR($V190&lt;2.7,$V190&gt;90),"Age OOR",EXP(LN(CQ190)-1.6449*VLOOKUP(CQ$14&amp;"-rse-"&amp;$P190,Equations!$G:$I,3,0))))</f>
        <v/>
      </c>
      <c r="CS190" s="10" t="str">
        <f>IF($AK190="","",IF(OR($V190&lt;2.7,$V190&gt;90),"Age OOR",EXP(LN(CQ190)+1.6449*VLOOKUP(CQ$14&amp;"-rse-"&amp;$P190,Equations!$G:$I,3,0))))</f>
        <v/>
      </c>
      <c r="CT190" s="10" t="str">
        <f t="shared" si="74"/>
        <v/>
      </c>
      <c r="CU190" s="10" t="str">
        <f>IF($AK190="","",IF(OR($V190&lt;2.7,$V190&gt;90),"Age OOR",(LN($AK190)-LN(CQ190))/VLOOKUP(CQ$14&amp;"-rse-"&amp;$P190,Equations!$G:$I,3,0)))</f>
        <v/>
      </c>
      <c r="CV190" s="47"/>
    </row>
    <row r="191" spans="5:102" x14ac:dyDescent="0.2">
      <c r="E191" s="23" t="str">
        <f t="shared" si="50"/>
        <v>Age out of range</v>
      </c>
      <c r="F191" s="23" t="str">
        <f t="shared" si="51"/>
        <v>Age out of range</v>
      </c>
      <c r="G191" s="23" t="str">
        <f t="shared" si="52"/>
        <v>Age out of range</v>
      </c>
      <c r="H191" s="23" t="str">
        <f t="shared" si="53"/>
        <v>Age out of range</v>
      </c>
      <c r="I191" s="23" t="str">
        <f t="shared" si="54"/>
        <v>Age out of range</v>
      </c>
      <c r="J191" s="23" t="str">
        <f t="shared" si="55"/>
        <v>Age out of range</v>
      </c>
      <c r="K191" s="23" t="str">
        <f t="shared" si="56"/>
        <v>Age out of range</v>
      </c>
      <c r="L191" s="23" t="str">
        <f t="shared" si="57"/>
        <v>Age out of range</v>
      </c>
      <c r="M191" s="23" t="str">
        <f t="shared" si="58"/>
        <v>Age out of range</v>
      </c>
      <c r="N191" s="23" t="str">
        <f t="shared" si="59"/>
        <v>Age out of range</v>
      </c>
      <c r="O191" s="23" t="str">
        <f t="shared" si="60"/>
        <v>Age out of range</v>
      </c>
      <c r="P191" s="23" t="str">
        <f t="shared" si="61"/>
        <v>Age out of range</v>
      </c>
      <c r="Q191" s="23" t="e">
        <f t="shared" si="62"/>
        <v>#DIV/0!</v>
      </c>
      <c r="R191" s="17"/>
      <c r="S191" s="23">
        <v>175</v>
      </c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7"/>
      <c r="AM191" s="47"/>
      <c r="AN191" s="10" t="str">
        <f>IF($Z191="","",IF(OR($V191&lt;2.7,$V191&gt;90),"Age OOR",VLOOKUP(AN$14&amp;"-int-"&amp;$E191,Equations!$G:$I,3,0)+VLOOKUP(AN$14&amp;"-sexo-"&amp;$E191,Equations!$G:$I,3,0)*$U191+VLOOKUP(AN$14&amp;"-edad-"&amp;$E191,Equations!$G:$I,3,0)*$V191+VLOOKUP(AN$14&amp;"-est-"&amp;$E191,Equations!$G:$I,3,0)*(1/$W191)+VLOOKUP(AN$14&amp;"-imc-"&amp;$E191,Equations!$G:$I,3,0)*(1/$Q191)))</f>
        <v/>
      </c>
      <c r="AO191" s="10" t="str">
        <f>IF($Z191="","",IF(OR($V191&lt;2.7,$V191&gt;90),"Age OOR",AN191-1.6449*VLOOKUP(AN$14&amp;"-rse-"&amp;$E191,Equations!$G:$I,3,0)))</f>
        <v/>
      </c>
      <c r="AP191" s="10" t="str">
        <f>IF($Z191="","",IF(OR($V191&lt;2.7,$V191&gt;90),"Age OOR",AN191+1.6449*VLOOKUP(AN$14&amp;"-rse-"&amp;$E191,Equations!$G:$I,3,0)))</f>
        <v/>
      </c>
      <c r="AQ191" s="10" t="str">
        <f t="shared" si="63"/>
        <v/>
      </c>
      <c r="AR191" s="10" t="str">
        <f>IF($Z191="","",IF(OR($V191&lt;2.7,$V191&gt;90),"Age OOR",($Z191-AN191)/VLOOKUP(AN$14&amp;"-rse-"&amp;$E191,Equations!$G:$I,3,0)))</f>
        <v/>
      </c>
      <c r="AS191" s="10" t="str">
        <f>IF($AA191="","",IF(OR($V191&lt;2.7,$V191&gt;90),"Age OOR",VLOOKUP(AS$14&amp;"-int-"&amp;$F191,Equations!$G:$I,3,0)+VLOOKUP(AS$14&amp;"-sexo-"&amp;$F191,Equations!$G:$I,3,0)*$U191+VLOOKUP(AS$14&amp;"-edad-"&amp;$F191,Equations!$G:$I,3,0)*$V191+VLOOKUP(AS$14&amp;"-est-"&amp;$F191,Equations!$G:$I,3,0)*(1/$W191)+VLOOKUP(AS$14&amp;"-imc-"&amp;$F191,Equations!$G:$I,3,0)*(1/$Q191)))</f>
        <v/>
      </c>
      <c r="AT191" s="10" t="str">
        <f>IF($AA191="","",IF(OR($V191&lt;2.7,$V191&gt;90),"Age OOR",AS191-1.6449*VLOOKUP(AS$14&amp;"-rse-"&amp;$F191,Equations!$G:$I,3,0)))</f>
        <v/>
      </c>
      <c r="AU191" s="10" t="str">
        <f>IF($AA191="","",IF(OR($V191&lt;2.7,$V191&gt;90),"Age OOR",AS191+1.6449*VLOOKUP(AS$14&amp;"-rse-"&amp;$F191,Equations!$G:$I,3,0)))</f>
        <v/>
      </c>
      <c r="AV191" s="10" t="str">
        <f t="shared" si="64"/>
        <v/>
      </c>
      <c r="AW191" s="10" t="str">
        <f>IF($AA191="","",IF(OR($V191&lt;2.7,$V191&gt;90),"Age OOR",($AA191-AS191)/VLOOKUP(AS$14&amp;"-rse-"&amp;$F191,Equations!$G:$I,3,0)))</f>
        <v/>
      </c>
      <c r="AX191" s="10" t="str">
        <f>IF($AB191="","",IF(OR($V191&lt;2.7,$V191&gt;90),"Age OOR",VLOOKUP(AX$14&amp;"-int-"&amp;$G191,Equations!$G:$I,3,0)+VLOOKUP(AX$14&amp;"-sexo-"&amp;$G191,Equations!$G:$I,3,0)*$U191+VLOOKUP(AX$14&amp;"-edad-"&amp;$G191,Equations!$G:$I,3,0)*$V191+VLOOKUP(AX$14&amp;"-est-"&amp;$G191,Equations!$G:$I,3,0)*(1/$W191)+VLOOKUP(AX$14&amp;"-imc-"&amp;$G191,Equations!$G:$I,3,0)*(1/$Q191)))</f>
        <v/>
      </c>
      <c r="AY191" s="10" t="str">
        <f>IF($AB191="","",IF(OR($V191&lt;2.7,$V191&gt;90),"Age OOR",AX191-1.6449*VLOOKUP(AX$14&amp;"-rse-"&amp;$G191,Equations!$G:$I,3,0)))</f>
        <v/>
      </c>
      <c r="AZ191" s="10" t="str">
        <f>IF($AB191="","",IF(OR($V191&lt;2.7,$V191&gt;90),"Age OOR",AX191+1.6449*VLOOKUP(AX$14&amp;"-rse-"&amp;$G191,Equations!$G:$I,3,0)))</f>
        <v/>
      </c>
      <c r="BA191" s="10" t="str">
        <f t="shared" si="65"/>
        <v/>
      </c>
      <c r="BB191" s="10" t="str">
        <f>IF($AB191="","",IF(OR($V191&lt;2.7,$V191&gt;90),"Age OOR",($AB191-AX191)/VLOOKUP(AX$14&amp;"-rse-"&amp;$G191,Equations!$G:$I,3,0)))</f>
        <v/>
      </c>
      <c r="BC191" s="10" t="str">
        <f>IF($AC191="","",IF(OR($V191&lt;2.7,$V191&gt;90),"Age OOR",VLOOKUP(BC$14&amp;"-int-"&amp;$H191,Equations!$G:$I,3,0)+VLOOKUP(BC$14&amp;"-sexo-"&amp;$H191,Equations!$G:$I,3,0)*$U191+VLOOKUP(BC$14&amp;"-edad-"&amp;$H191,Equations!$G:$I,3,0)*$V191+VLOOKUP(BC$14&amp;"-est-"&amp;$H191,Equations!$G:$I,3,0)*(1/$W191)+VLOOKUP(BC$14&amp;"-imc-"&amp;$H191,Equations!$G:$I,3,0)*(1/$Q191)))</f>
        <v/>
      </c>
      <c r="BD191" s="10" t="str">
        <f>IF($AC191="","",IF(OR($V191&lt;2.7,$V191&gt;90),"Age OOR",BC191-1.6449*VLOOKUP(BC$14&amp;"-rse-"&amp;$H191,Equations!$G:$I,3,0)))</f>
        <v/>
      </c>
      <c r="BE191" s="10" t="str">
        <f>IF($AC191="","",IF(OR($V191&lt;2.7,$V191&gt;90),"Age OOR",BC191+1.6449*VLOOKUP(BC$14&amp;"-rse-"&amp;$H191,Equations!$G:$I,3,0)))</f>
        <v/>
      </c>
      <c r="BF191" s="10" t="str">
        <f t="shared" si="66"/>
        <v/>
      </c>
      <c r="BG191" s="10" t="str">
        <f>IF($AC191="","",IF(OR($V191&lt;2.7,$V191&gt;90),"Age OOR",($AC191-BC191)/VLOOKUP(BC$14&amp;"-rse-"&amp;$H191,Equations!$G:$I,3,0)))</f>
        <v/>
      </c>
      <c r="BH191" s="10" t="str">
        <f>IF($AD191="","",IF(OR($V191&lt;2.7,$V191&gt;90),"Age OOR",VLOOKUP(BH$14&amp;"-int-"&amp;$I191,Equations!$G:$I,3,0)+VLOOKUP(BH$14&amp;"-sexo-"&amp;$I191,Equations!$G:$I,3,0)*$U191+VLOOKUP(BH$14&amp;"-edad-"&amp;$I191,Equations!$G:$I,3,0)*$V191+VLOOKUP(BH$14&amp;"-est-"&amp;$I191,Equations!$G:$I,3,0)*(1/$W191)+VLOOKUP(BH$14&amp;"-imc-"&amp;$I191,Equations!$G:$I,3,0)*(1/$Q191)))</f>
        <v/>
      </c>
      <c r="BI191" s="10" t="str">
        <f>IF($AD191="","",IF(OR($V191&lt;2.7,$V191&gt;90),"Age OOR",BH191-1.6449*VLOOKUP(BH$14&amp;"-rse-"&amp;$I191,Equations!$G:$I,3,0)))</f>
        <v/>
      </c>
      <c r="BJ191" s="10" t="str">
        <f>IF($AD191="","",IF(OR($V191&lt;2.7,$V191&gt;90),"Age OOR",BH191+1.6449*VLOOKUP(BH$14&amp;"-rse-"&amp;$I191,Equations!$G:$I,3,0)))</f>
        <v/>
      </c>
      <c r="BK191" s="10" t="str">
        <f t="shared" si="67"/>
        <v/>
      </c>
      <c r="BL191" s="10" t="str">
        <f>IF($AD191="","",IF(OR($V191&lt;2.7,$V191&gt;90),"Age OOR",($AD191-BH191)/VLOOKUP(BH$14&amp;"-rse-"&amp;$I191,Equations!$G:$I,3,0)))</f>
        <v/>
      </c>
      <c r="BM191" s="10" t="str">
        <f>IF($AE191="","",IF(OR($V191&lt;2.7,$V191&gt;90),"Age OOR",VLOOKUP(BM$14&amp;"-int-"&amp;$J191,Equations!$G:$I,3,0)+VLOOKUP(BM$14&amp;"-sexo-"&amp;$J191,Equations!$G:$I,3,0)*$U191+VLOOKUP(BM$14&amp;"-edad-"&amp;$J191,Equations!$G:$I,3,0)*$V191+VLOOKUP(BM$14&amp;"-est-"&amp;$J191,Equations!$G:$I,3,0)*(1/$W191)+VLOOKUP(BM$14&amp;"-imc-"&amp;$J191,Equations!$G:$I,3,0)*(1/$Q191)))</f>
        <v/>
      </c>
      <c r="BN191" s="10" t="str">
        <f>IF($AE191="","",IF(OR($V191&lt;2.7,$V191&gt;90),"Age OOR",BM191-1.6449*VLOOKUP(BM$14&amp;"-rse-"&amp;$J191,Equations!$G:$I,3,0)))</f>
        <v/>
      </c>
      <c r="BO191" s="10" t="str">
        <f>IF($AE191="","",IF(OR($V191&lt;2.7,$V191&gt;90),"Age OOR",BM191+1.6449*VLOOKUP(BM$14&amp;"-rse-"&amp;$J191,Equations!$G:$I,3,0)))</f>
        <v/>
      </c>
      <c r="BP191" s="10" t="str">
        <f t="shared" si="68"/>
        <v/>
      </c>
      <c r="BQ191" s="10" t="str">
        <f>IF($AE191="","",IF(OR($V191&lt;2.7,$V191&gt;90),"Age OOR",($AE191-BM191)/VLOOKUP(BM$14&amp;"-rse-"&amp;$J191,Equations!$G:$I,3,0)))</f>
        <v/>
      </c>
      <c r="BR191" s="10" t="str">
        <f>IF($AF191="","",IF(OR($V191&lt;2.7,$V191&gt;90),"Age OOR",VLOOKUP(BR$14&amp;"-int-"&amp;$K191,Equations!$G:$I,3,0)+VLOOKUP(BR$14&amp;"-sexo-"&amp;$K191,Equations!$G:$I,3,0)*$U191+VLOOKUP(BR$14&amp;"-edad-"&amp;$K191,Equations!$G:$I,3,0)*$V191+VLOOKUP(BR$14&amp;"-est-"&amp;$K191,Equations!$G:$I,3,0)*(1/$W191)+VLOOKUP(BR$14&amp;"-imc-"&amp;$K191,Equations!$G:$I,3,0)*(1/$Q191)))</f>
        <v/>
      </c>
      <c r="BS191" s="10" t="str">
        <f>IF($AF191="","",IF(OR($V191&lt;2.7,$V191&gt;90),"Age OOR",BR191-1.6449*VLOOKUP(BR$14&amp;"-rse-"&amp;$K191,Equations!$G:$I,3,0)))</f>
        <v/>
      </c>
      <c r="BT191" s="10" t="str">
        <f>IF($AF191="","",IF(OR($V191&lt;2.7,$V191&gt;90),"Age OOR",BR191+1.6449*VLOOKUP(BR$14&amp;"-rse-"&amp;$K191,Equations!$G:$I,3,0)))</f>
        <v/>
      </c>
      <c r="BU191" s="10" t="str">
        <f t="shared" si="69"/>
        <v/>
      </c>
      <c r="BV191" s="10" t="str">
        <f>IF($AF191="","",IF(OR($V191&lt;2.7,$V191&gt;90),"Age OOR",($AF191-BR191)/VLOOKUP(BR$14&amp;"-rse-"&amp;$K191,Equations!$G:$I,3,0)))</f>
        <v/>
      </c>
      <c r="BW191" s="10" t="str">
        <f>IF($AG191="","",IF(OR($V191&lt;2.7,$V191&gt;90),"Age OOR",VLOOKUP(BW$14&amp;"-int-"&amp;$L191,Equations!$G:$I,3,0)+VLOOKUP(BW$14&amp;"-sexo-"&amp;$L191,Equations!$G:$I,3,0)*$U191+VLOOKUP(BW$14&amp;"-edad-"&amp;$L191,Equations!$G:$I,3,0)*$V191+VLOOKUP(BW$14&amp;"-est-"&amp;$L191,Equations!$G:$I,3,0)*(1/$W191)+VLOOKUP(BW$14&amp;"-imc-"&amp;$L191,Equations!$G:$I,3,0)*(1/$Q191)))</f>
        <v/>
      </c>
      <c r="BX191" s="10" t="str">
        <f>IF($AG191="","",IF(OR($V191&lt;2.7,$V191&gt;90),"Age OOR",BW191-1.6449*VLOOKUP(BW$14&amp;"-rse-"&amp;$L191,Equations!$G:$I,3,0)))</f>
        <v/>
      </c>
      <c r="BY191" s="10" t="str">
        <f>IF($AG191="","",IF(OR($V191&lt;2.7,$V191&gt;90),"Age OOR",BW191+1.6449*VLOOKUP(BW$14&amp;"-rse-"&amp;$L191,Equations!$G:$I,3,0)))</f>
        <v/>
      </c>
      <c r="BZ191" s="10" t="str">
        <f t="shared" si="70"/>
        <v/>
      </c>
      <c r="CA191" s="10" t="str">
        <f>IF($AG191="","",IF(OR($V191&lt;2.7,$V191&gt;90),"Age OOR",($AG191-BW191)/VLOOKUP(BW$14&amp;"-rse-"&amp;$L191,Equations!$G:$I,3,0)))</f>
        <v/>
      </c>
      <c r="CB191" s="10" t="str">
        <f>IF($AH191="","",IF(OR($V191&lt;2.7,$V191&gt;90),"Age OOR",VLOOKUP(CB$14&amp;"-int-"&amp;$M191,Equations!$G:$I,3,0)+VLOOKUP(CB$14&amp;"-sexo-"&amp;$M191,Equations!$G:$I,3,0)*$U191+VLOOKUP(CB$14&amp;"-edad-"&amp;$M191,Equations!$G:$I,3,0)*$V191+VLOOKUP(CB$14&amp;"-est-"&amp;$M191,Equations!$G:$I,3,0)*(1/$W191)+VLOOKUP(CB$14&amp;"-imc-"&amp;$M191,Equations!$G:$I,3,0)*(1/$Q191)))</f>
        <v/>
      </c>
      <c r="CC191" s="10" t="str">
        <f>IF($AH191="","",IF(OR($V191&lt;2.7,$V191&gt;90),"Age OOR",CB191-1.6449*VLOOKUP(CB$14&amp;"-rse-"&amp;$M191,Equations!$G:$I,3,0)))</f>
        <v/>
      </c>
      <c r="CD191" s="10" t="str">
        <f>IF($AH191="","",IF(OR($V191&lt;2.7,$V191&gt;90),"Age OOR",CB191+1.6449*VLOOKUP(CB$14&amp;"-rse-"&amp;$M191,Equations!$G:$I,3,0)))</f>
        <v/>
      </c>
      <c r="CE191" s="10" t="str">
        <f t="shared" si="71"/>
        <v/>
      </c>
      <c r="CF191" s="10" t="str">
        <f>IF($AH191="","",IF(OR($V191&lt;2.7,$V191&gt;90),"Age OOR",($AH191-CB191)/VLOOKUP(CB$14&amp;"-rse-"&amp;$M191,Equations!$G:$I,3,0)))</f>
        <v/>
      </c>
      <c r="CG191" s="10" t="str">
        <f>IF($AI191="","",IF(OR($V191&lt;2.7,$V191&gt;90),"Age OOR",VLOOKUP(CG$14&amp;"-int-"&amp;$N191,Equations!$G:$I,3,0)+VLOOKUP(CG$14&amp;"-sexo-"&amp;$N191,Equations!$G:$I,3,0)*$U191+VLOOKUP(CG$14&amp;"-edad-"&amp;$N191,Equations!$G:$I,3,0)*$V191+VLOOKUP(CG$14&amp;"-est-"&amp;$N191,Equations!$G:$I,3,0)*(1/$W191)+VLOOKUP(CG$14&amp;"-imc-"&amp;$N191,Equations!$G:$I,3,0)*(1/$Q191)))</f>
        <v/>
      </c>
      <c r="CH191" s="10" t="str">
        <f>IF($AI191="","",IF(OR($V191&lt;2.7,$V191&gt;90),"Age OOR",CG191-1.6449*VLOOKUP(CG$14&amp;"-rse-"&amp;$N191,Equations!$G:$I,3,0)))</f>
        <v/>
      </c>
      <c r="CI191" s="10" t="str">
        <f>IF($AI191="","",IF(OR($V191&lt;2.7,$V191&gt;90),"Age OOR",CG191+1.6449*VLOOKUP(CG$14&amp;"-rse-"&amp;$N191,Equations!$G:$I,3,0)))</f>
        <v/>
      </c>
      <c r="CJ191" s="10" t="str">
        <f t="shared" si="72"/>
        <v/>
      </c>
      <c r="CK191" s="10" t="str">
        <f>IF($AI191="","",IF(OR($V191&lt;2.7,$V191&gt;90),"Age OOR",($AI191-CG191)/VLOOKUP(CG$14&amp;"-rse-"&amp;$N191,Equations!$G:$I,3,0)))</f>
        <v/>
      </c>
      <c r="CL191" s="10" t="str">
        <f>IF($AJ191="","",IF(OR($V191&lt;2.7,$V191&gt;90),"Age OOR",VLOOKUP(CL$14&amp;"-int-"&amp;$O191,Equations!$G:$I,3,0)+VLOOKUP(CL$14&amp;"-sexo-"&amp;$O191,Equations!$G:$I,3,0)*$U191+VLOOKUP(CL$14&amp;"-edad-"&amp;$O191,Equations!$G:$I,3,0)*$V191+VLOOKUP(CL$14&amp;"-est-"&amp;$O191,Equations!$G:$I,3,0)*(1/$W191)+VLOOKUP(CL$14&amp;"-imc-"&amp;$O191,Equations!$G:$I,3,0)*(1/$Q191)))</f>
        <v/>
      </c>
      <c r="CM191" s="10" t="str">
        <f>IF($AJ191="","",IF(OR($V191&lt;2.7,$V191&gt;90),"Age OOR",CL191-1.6449*VLOOKUP(CL$14&amp;"-rse-"&amp;$O191,Equations!$G:$I,3,0)))</f>
        <v/>
      </c>
      <c r="CN191" s="10" t="str">
        <f>IF($AJ191="","",IF(OR($V191&lt;2.7,$V191&gt;90),"Age OOR",CL191+1.6449*VLOOKUP(CL$14&amp;"-rse-"&amp;$O191,Equations!$G:$I,3,0)))</f>
        <v/>
      </c>
      <c r="CO191" s="10" t="str">
        <f t="shared" si="73"/>
        <v/>
      </c>
      <c r="CP191" s="10" t="str">
        <f>IF($AJ191="","",IF(OR($V191&lt;2.7,$V191&gt;90),"Age OOR",($AJ191-CL191)/VLOOKUP(CL$14&amp;"-rse-"&amp;$O191,Equations!$G:$I,3,0)))</f>
        <v/>
      </c>
      <c r="CQ191" s="10" t="str">
        <f>IF($AK191="","",IF(OR($V191&lt;2.7,$V191&gt;90),"Age OOR",EXP(VLOOKUP(CQ$14&amp;"-int-"&amp;$P191,Equations!$G:$I,3,0)+VLOOKUP(CQ$14&amp;"-sexo-"&amp;$P191,Equations!$G:$I,3,0)*$U191+VLOOKUP(CQ$14&amp;"-edad-"&amp;$P191,Equations!$G:$I,3,0)*$V191+VLOOKUP(CQ$14&amp;"-est-"&amp;$P191,Equations!$G:$I,3,0)*(1/$W191)+VLOOKUP(CQ$14&amp;"-imc-"&amp;$P191,Equations!$G:$I,3,0)*(1/$Q191))))</f>
        <v/>
      </c>
      <c r="CR191" s="10" t="str">
        <f>IF($AK191="","",IF(OR($V191&lt;2.7,$V191&gt;90),"Age OOR",EXP(LN(CQ191)-1.6449*VLOOKUP(CQ$14&amp;"-rse-"&amp;$P191,Equations!$G:$I,3,0))))</f>
        <v/>
      </c>
      <c r="CS191" s="10" t="str">
        <f>IF($AK191="","",IF(OR($V191&lt;2.7,$V191&gt;90),"Age OOR",EXP(LN(CQ191)+1.6449*VLOOKUP(CQ$14&amp;"-rse-"&amp;$P191,Equations!$G:$I,3,0))))</f>
        <v/>
      </c>
      <c r="CT191" s="10" t="str">
        <f t="shared" si="74"/>
        <v/>
      </c>
      <c r="CU191" s="10" t="str">
        <f>IF($AK191="","",IF(OR($V191&lt;2.7,$V191&gt;90),"Age OOR",(LN($AK191)-LN(CQ191))/VLOOKUP(CQ$14&amp;"-rse-"&amp;$P191,Equations!$G:$I,3,0)))</f>
        <v/>
      </c>
      <c r="CV191" s="47"/>
    </row>
    <row r="192" spans="5:102" x14ac:dyDescent="0.2">
      <c r="E192" s="23" t="str">
        <f t="shared" si="50"/>
        <v>Age out of range</v>
      </c>
      <c r="F192" s="23" t="str">
        <f t="shared" si="51"/>
        <v>Age out of range</v>
      </c>
      <c r="G192" s="23" t="str">
        <f t="shared" si="52"/>
        <v>Age out of range</v>
      </c>
      <c r="H192" s="23" t="str">
        <f t="shared" si="53"/>
        <v>Age out of range</v>
      </c>
      <c r="I192" s="23" t="str">
        <f t="shared" si="54"/>
        <v>Age out of range</v>
      </c>
      <c r="J192" s="23" t="str">
        <f t="shared" si="55"/>
        <v>Age out of range</v>
      </c>
      <c r="K192" s="23" t="str">
        <f t="shared" si="56"/>
        <v>Age out of range</v>
      </c>
      <c r="L192" s="23" t="str">
        <f t="shared" si="57"/>
        <v>Age out of range</v>
      </c>
      <c r="M192" s="23" t="str">
        <f t="shared" si="58"/>
        <v>Age out of range</v>
      </c>
      <c r="N192" s="23" t="str">
        <f t="shared" si="59"/>
        <v>Age out of range</v>
      </c>
      <c r="O192" s="23" t="str">
        <f t="shared" si="60"/>
        <v>Age out of range</v>
      </c>
      <c r="P192" s="23" t="str">
        <f t="shared" si="61"/>
        <v>Age out of range</v>
      </c>
      <c r="Q192" s="23" t="e">
        <f t="shared" si="62"/>
        <v>#DIV/0!</v>
      </c>
      <c r="R192" s="17"/>
      <c r="S192" s="23">
        <v>176</v>
      </c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7"/>
      <c r="AM192" s="47"/>
      <c r="AN192" s="10" t="str">
        <f>IF($Z192="","",IF(OR($V192&lt;2.7,$V192&gt;90),"Age OOR",VLOOKUP(AN$14&amp;"-int-"&amp;$E192,Equations!$G:$I,3,0)+VLOOKUP(AN$14&amp;"-sexo-"&amp;$E192,Equations!$G:$I,3,0)*$U192+VLOOKUP(AN$14&amp;"-edad-"&amp;$E192,Equations!$G:$I,3,0)*$V192+VLOOKUP(AN$14&amp;"-est-"&amp;$E192,Equations!$G:$I,3,0)*(1/$W192)+VLOOKUP(AN$14&amp;"-imc-"&amp;$E192,Equations!$G:$I,3,0)*(1/$Q192)))</f>
        <v/>
      </c>
      <c r="AO192" s="10" t="str">
        <f>IF($Z192="","",IF(OR($V192&lt;2.7,$V192&gt;90),"Age OOR",AN192-1.6449*VLOOKUP(AN$14&amp;"-rse-"&amp;$E192,Equations!$G:$I,3,0)))</f>
        <v/>
      </c>
      <c r="AP192" s="10" t="str">
        <f>IF($Z192="","",IF(OR($V192&lt;2.7,$V192&gt;90),"Age OOR",AN192+1.6449*VLOOKUP(AN$14&amp;"-rse-"&amp;$E192,Equations!$G:$I,3,0)))</f>
        <v/>
      </c>
      <c r="AQ192" s="10" t="str">
        <f t="shared" si="63"/>
        <v/>
      </c>
      <c r="AR192" s="10" t="str">
        <f>IF($Z192="","",IF(OR($V192&lt;2.7,$V192&gt;90),"Age OOR",($Z192-AN192)/VLOOKUP(AN$14&amp;"-rse-"&amp;$E192,Equations!$G:$I,3,0)))</f>
        <v/>
      </c>
      <c r="AS192" s="10" t="str">
        <f>IF($AA192="","",IF(OR($V192&lt;2.7,$V192&gt;90),"Age OOR",VLOOKUP(AS$14&amp;"-int-"&amp;$F192,Equations!$G:$I,3,0)+VLOOKUP(AS$14&amp;"-sexo-"&amp;$F192,Equations!$G:$I,3,0)*$U192+VLOOKUP(AS$14&amp;"-edad-"&amp;$F192,Equations!$G:$I,3,0)*$V192+VLOOKUP(AS$14&amp;"-est-"&amp;$F192,Equations!$G:$I,3,0)*(1/$W192)+VLOOKUP(AS$14&amp;"-imc-"&amp;$F192,Equations!$G:$I,3,0)*(1/$Q192)))</f>
        <v/>
      </c>
      <c r="AT192" s="10" t="str">
        <f>IF($AA192="","",IF(OR($V192&lt;2.7,$V192&gt;90),"Age OOR",AS192-1.6449*VLOOKUP(AS$14&amp;"-rse-"&amp;$F192,Equations!$G:$I,3,0)))</f>
        <v/>
      </c>
      <c r="AU192" s="10" t="str">
        <f>IF($AA192="","",IF(OR($V192&lt;2.7,$V192&gt;90),"Age OOR",AS192+1.6449*VLOOKUP(AS$14&amp;"-rse-"&amp;$F192,Equations!$G:$I,3,0)))</f>
        <v/>
      </c>
      <c r="AV192" s="10" t="str">
        <f t="shared" si="64"/>
        <v/>
      </c>
      <c r="AW192" s="10" t="str">
        <f>IF($AA192="","",IF(OR($V192&lt;2.7,$V192&gt;90),"Age OOR",($AA192-AS192)/VLOOKUP(AS$14&amp;"-rse-"&amp;$F192,Equations!$G:$I,3,0)))</f>
        <v/>
      </c>
      <c r="AX192" s="10" t="str">
        <f>IF($AB192="","",IF(OR($V192&lt;2.7,$V192&gt;90),"Age OOR",VLOOKUP(AX$14&amp;"-int-"&amp;$G192,Equations!$G:$I,3,0)+VLOOKUP(AX$14&amp;"-sexo-"&amp;$G192,Equations!$G:$I,3,0)*$U192+VLOOKUP(AX$14&amp;"-edad-"&amp;$G192,Equations!$G:$I,3,0)*$V192+VLOOKUP(AX$14&amp;"-est-"&amp;$G192,Equations!$G:$I,3,0)*(1/$W192)+VLOOKUP(AX$14&amp;"-imc-"&amp;$G192,Equations!$G:$I,3,0)*(1/$Q192)))</f>
        <v/>
      </c>
      <c r="AY192" s="10" t="str">
        <f>IF($AB192="","",IF(OR($V192&lt;2.7,$V192&gt;90),"Age OOR",AX192-1.6449*VLOOKUP(AX$14&amp;"-rse-"&amp;$G192,Equations!$G:$I,3,0)))</f>
        <v/>
      </c>
      <c r="AZ192" s="10" t="str">
        <f>IF($AB192="","",IF(OR($V192&lt;2.7,$V192&gt;90),"Age OOR",AX192+1.6449*VLOOKUP(AX$14&amp;"-rse-"&amp;$G192,Equations!$G:$I,3,0)))</f>
        <v/>
      </c>
      <c r="BA192" s="10" t="str">
        <f t="shared" si="65"/>
        <v/>
      </c>
      <c r="BB192" s="10" t="str">
        <f>IF($AB192="","",IF(OR($V192&lt;2.7,$V192&gt;90),"Age OOR",($AB192-AX192)/VLOOKUP(AX$14&amp;"-rse-"&amp;$G192,Equations!$G:$I,3,0)))</f>
        <v/>
      </c>
      <c r="BC192" s="10" t="str">
        <f>IF($AC192="","",IF(OR($V192&lt;2.7,$V192&gt;90),"Age OOR",VLOOKUP(BC$14&amp;"-int-"&amp;$H192,Equations!$G:$I,3,0)+VLOOKUP(BC$14&amp;"-sexo-"&amp;$H192,Equations!$G:$I,3,0)*$U192+VLOOKUP(BC$14&amp;"-edad-"&amp;$H192,Equations!$G:$I,3,0)*$V192+VLOOKUP(BC$14&amp;"-est-"&amp;$H192,Equations!$G:$I,3,0)*(1/$W192)+VLOOKUP(BC$14&amp;"-imc-"&amp;$H192,Equations!$G:$I,3,0)*(1/$Q192)))</f>
        <v/>
      </c>
      <c r="BD192" s="10" t="str">
        <f>IF($AC192="","",IF(OR($V192&lt;2.7,$V192&gt;90),"Age OOR",BC192-1.6449*VLOOKUP(BC$14&amp;"-rse-"&amp;$H192,Equations!$G:$I,3,0)))</f>
        <v/>
      </c>
      <c r="BE192" s="10" t="str">
        <f>IF($AC192="","",IF(OR($V192&lt;2.7,$V192&gt;90),"Age OOR",BC192+1.6449*VLOOKUP(BC$14&amp;"-rse-"&amp;$H192,Equations!$G:$I,3,0)))</f>
        <v/>
      </c>
      <c r="BF192" s="10" t="str">
        <f t="shared" si="66"/>
        <v/>
      </c>
      <c r="BG192" s="10" t="str">
        <f>IF($AC192="","",IF(OR($V192&lt;2.7,$V192&gt;90),"Age OOR",($AC192-BC192)/VLOOKUP(BC$14&amp;"-rse-"&amp;$H192,Equations!$G:$I,3,0)))</f>
        <v/>
      </c>
      <c r="BH192" s="10" t="str">
        <f>IF($AD192="","",IF(OR($V192&lt;2.7,$V192&gt;90),"Age OOR",VLOOKUP(BH$14&amp;"-int-"&amp;$I192,Equations!$G:$I,3,0)+VLOOKUP(BH$14&amp;"-sexo-"&amp;$I192,Equations!$G:$I,3,0)*$U192+VLOOKUP(BH$14&amp;"-edad-"&amp;$I192,Equations!$G:$I,3,0)*$V192+VLOOKUP(BH$14&amp;"-est-"&amp;$I192,Equations!$G:$I,3,0)*(1/$W192)+VLOOKUP(BH$14&amp;"-imc-"&amp;$I192,Equations!$G:$I,3,0)*(1/$Q192)))</f>
        <v/>
      </c>
      <c r="BI192" s="10" t="str">
        <f>IF($AD192="","",IF(OR($V192&lt;2.7,$V192&gt;90),"Age OOR",BH192-1.6449*VLOOKUP(BH$14&amp;"-rse-"&amp;$I192,Equations!$G:$I,3,0)))</f>
        <v/>
      </c>
      <c r="BJ192" s="10" t="str">
        <f>IF($AD192="","",IF(OR($V192&lt;2.7,$V192&gt;90),"Age OOR",BH192+1.6449*VLOOKUP(BH$14&amp;"-rse-"&amp;$I192,Equations!$G:$I,3,0)))</f>
        <v/>
      </c>
      <c r="BK192" s="10" t="str">
        <f t="shared" si="67"/>
        <v/>
      </c>
      <c r="BL192" s="10" t="str">
        <f>IF($AD192="","",IF(OR($V192&lt;2.7,$V192&gt;90),"Age OOR",($AD192-BH192)/VLOOKUP(BH$14&amp;"-rse-"&amp;$I192,Equations!$G:$I,3,0)))</f>
        <v/>
      </c>
      <c r="BM192" s="10" t="str">
        <f>IF($AE192="","",IF(OR($V192&lt;2.7,$V192&gt;90),"Age OOR",VLOOKUP(BM$14&amp;"-int-"&amp;$J192,Equations!$G:$I,3,0)+VLOOKUP(BM$14&amp;"-sexo-"&amp;$J192,Equations!$G:$I,3,0)*$U192+VLOOKUP(BM$14&amp;"-edad-"&amp;$J192,Equations!$G:$I,3,0)*$V192+VLOOKUP(BM$14&amp;"-est-"&amp;$J192,Equations!$G:$I,3,0)*(1/$W192)+VLOOKUP(BM$14&amp;"-imc-"&amp;$J192,Equations!$G:$I,3,0)*(1/$Q192)))</f>
        <v/>
      </c>
      <c r="BN192" s="10" t="str">
        <f>IF($AE192="","",IF(OR($V192&lt;2.7,$V192&gt;90),"Age OOR",BM192-1.6449*VLOOKUP(BM$14&amp;"-rse-"&amp;$J192,Equations!$G:$I,3,0)))</f>
        <v/>
      </c>
      <c r="BO192" s="10" t="str">
        <f>IF($AE192="","",IF(OR($V192&lt;2.7,$V192&gt;90),"Age OOR",BM192+1.6449*VLOOKUP(BM$14&amp;"-rse-"&amp;$J192,Equations!$G:$I,3,0)))</f>
        <v/>
      </c>
      <c r="BP192" s="10" t="str">
        <f t="shared" si="68"/>
        <v/>
      </c>
      <c r="BQ192" s="10" t="str">
        <f>IF($AE192="","",IF(OR($V192&lt;2.7,$V192&gt;90),"Age OOR",($AE192-BM192)/VLOOKUP(BM$14&amp;"-rse-"&amp;$J192,Equations!$G:$I,3,0)))</f>
        <v/>
      </c>
      <c r="BR192" s="10" t="str">
        <f>IF($AF192="","",IF(OR($V192&lt;2.7,$V192&gt;90),"Age OOR",VLOOKUP(BR$14&amp;"-int-"&amp;$K192,Equations!$G:$I,3,0)+VLOOKUP(BR$14&amp;"-sexo-"&amp;$K192,Equations!$G:$I,3,0)*$U192+VLOOKUP(BR$14&amp;"-edad-"&amp;$K192,Equations!$G:$I,3,0)*$V192+VLOOKUP(BR$14&amp;"-est-"&amp;$K192,Equations!$G:$I,3,0)*(1/$W192)+VLOOKUP(BR$14&amp;"-imc-"&amp;$K192,Equations!$G:$I,3,0)*(1/$Q192)))</f>
        <v/>
      </c>
      <c r="BS192" s="10" t="str">
        <f>IF($AF192="","",IF(OR($V192&lt;2.7,$V192&gt;90),"Age OOR",BR192-1.6449*VLOOKUP(BR$14&amp;"-rse-"&amp;$K192,Equations!$G:$I,3,0)))</f>
        <v/>
      </c>
      <c r="BT192" s="10" t="str">
        <f>IF($AF192="","",IF(OR($V192&lt;2.7,$V192&gt;90),"Age OOR",BR192+1.6449*VLOOKUP(BR$14&amp;"-rse-"&amp;$K192,Equations!$G:$I,3,0)))</f>
        <v/>
      </c>
      <c r="BU192" s="10" t="str">
        <f t="shared" si="69"/>
        <v/>
      </c>
      <c r="BV192" s="10" t="str">
        <f>IF($AF192="","",IF(OR($V192&lt;2.7,$V192&gt;90),"Age OOR",($AF192-BR192)/VLOOKUP(BR$14&amp;"-rse-"&amp;$K192,Equations!$G:$I,3,0)))</f>
        <v/>
      </c>
      <c r="BW192" s="10" t="str">
        <f>IF($AG192="","",IF(OR($V192&lt;2.7,$V192&gt;90),"Age OOR",VLOOKUP(BW$14&amp;"-int-"&amp;$L192,Equations!$G:$I,3,0)+VLOOKUP(BW$14&amp;"-sexo-"&amp;$L192,Equations!$G:$I,3,0)*$U192+VLOOKUP(BW$14&amp;"-edad-"&amp;$L192,Equations!$G:$I,3,0)*$V192+VLOOKUP(BW$14&amp;"-est-"&amp;$L192,Equations!$G:$I,3,0)*(1/$W192)+VLOOKUP(BW$14&amp;"-imc-"&amp;$L192,Equations!$G:$I,3,0)*(1/$Q192)))</f>
        <v/>
      </c>
      <c r="BX192" s="10" t="str">
        <f>IF($AG192="","",IF(OR($V192&lt;2.7,$V192&gt;90),"Age OOR",BW192-1.6449*VLOOKUP(BW$14&amp;"-rse-"&amp;$L192,Equations!$G:$I,3,0)))</f>
        <v/>
      </c>
      <c r="BY192" s="10" t="str">
        <f>IF($AG192="","",IF(OR($V192&lt;2.7,$V192&gt;90),"Age OOR",BW192+1.6449*VLOOKUP(BW$14&amp;"-rse-"&amp;$L192,Equations!$G:$I,3,0)))</f>
        <v/>
      </c>
      <c r="BZ192" s="10" t="str">
        <f t="shared" si="70"/>
        <v/>
      </c>
      <c r="CA192" s="10" t="str">
        <f>IF($AG192="","",IF(OR($V192&lt;2.7,$V192&gt;90),"Age OOR",($AG192-BW192)/VLOOKUP(BW$14&amp;"-rse-"&amp;$L192,Equations!$G:$I,3,0)))</f>
        <v/>
      </c>
      <c r="CB192" s="10" t="str">
        <f>IF($AH192="","",IF(OR($V192&lt;2.7,$V192&gt;90),"Age OOR",VLOOKUP(CB$14&amp;"-int-"&amp;$M192,Equations!$G:$I,3,0)+VLOOKUP(CB$14&amp;"-sexo-"&amp;$M192,Equations!$G:$I,3,0)*$U192+VLOOKUP(CB$14&amp;"-edad-"&amp;$M192,Equations!$G:$I,3,0)*$V192+VLOOKUP(CB$14&amp;"-est-"&amp;$M192,Equations!$G:$I,3,0)*(1/$W192)+VLOOKUP(CB$14&amp;"-imc-"&amp;$M192,Equations!$G:$I,3,0)*(1/$Q192)))</f>
        <v/>
      </c>
      <c r="CC192" s="10" t="str">
        <f>IF($AH192="","",IF(OR($V192&lt;2.7,$V192&gt;90),"Age OOR",CB192-1.6449*VLOOKUP(CB$14&amp;"-rse-"&amp;$M192,Equations!$G:$I,3,0)))</f>
        <v/>
      </c>
      <c r="CD192" s="10" t="str">
        <f>IF($AH192="","",IF(OR($V192&lt;2.7,$V192&gt;90),"Age OOR",CB192+1.6449*VLOOKUP(CB$14&amp;"-rse-"&amp;$M192,Equations!$G:$I,3,0)))</f>
        <v/>
      </c>
      <c r="CE192" s="10" t="str">
        <f t="shared" si="71"/>
        <v/>
      </c>
      <c r="CF192" s="10" t="str">
        <f>IF($AH192="","",IF(OR($V192&lt;2.7,$V192&gt;90),"Age OOR",($AH192-CB192)/VLOOKUP(CB$14&amp;"-rse-"&amp;$M192,Equations!$G:$I,3,0)))</f>
        <v/>
      </c>
      <c r="CG192" s="10" t="str">
        <f>IF($AI192="","",IF(OR($V192&lt;2.7,$V192&gt;90),"Age OOR",VLOOKUP(CG$14&amp;"-int-"&amp;$N192,Equations!$G:$I,3,0)+VLOOKUP(CG$14&amp;"-sexo-"&amp;$N192,Equations!$G:$I,3,0)*$U192+VLOOKUP(CG$14&amp;"-edad-"&amp;$N192,Equations!$G:$I,3,0)*$V192+VLOOKUP(CG$14&amp;"-est-"&amp;$N192,Equations!$G:$I,3,0)*(1/$W192)+VLOOKUP(CG$14&amp;"-imc-"&amp;$N192,Equations!$G:$I,3,0)*(1/$Q192)))</f>
        <v/>
      </c>
      <c r="CH192" s="10" t="str">
        <f>IF($AI192="","",IF(OR($V192&lt;2.7,$V192&gt;90),"Age OOR",CG192-1.6449*VLOOKUP(CG$14&amp;"-rse-"&amp;$N192,Equations!$G:$I,3,0)))</f>
        <v/>
      </c>
      <c r="CI192" s="10" t="str">
        <f>IF($AI192="","",IF(OR($V192&lt;2.7,$V192&gt;90),"Age OOR",CG192+1.6449*VLOOKUP(CG$14&amp;"-rse-"&amp;$N192,Equations!$G:$I,3,0)))</f>
        <v/>
      </c>
      <c r="CJ192" s="10" t="str">
        <f t="shared" si="72"/>
        <v/>
      </c>
      <c r="CK192" s="10" t="str">
        <f>IF($AI192="","",IF(OR($V192&lt;2.7,$V192&gt;90),"Age OOR",($AI192-CG192)/VLOOKUP(CG$14&amp;"-rse-"&amp;$N192,Equations!$G:$I,3,0)))</f>
        <v/>
      </c>
      <c r="CL192" s="10" t="str">
        <f>IF($AJ192="","",IF(OR($V192&lt;2.7,$V192&gt;90),"Age OOR",VLOOKUP(CL$14&amp;"-int-"&amp;$O192,Equations!$G:$I,3,0)+VLOOKUP(CL$14&amp;"-sexo-"&amp;$O192,Equations!$G:$I,3,0)*$U192+VLOOKUP(CL$14&amp;"-edad-"&amp;$O192,Equations!$G:$I,3,0)*$V192+VLOOKUP(CL$14&amp;"-est-"&amp;$O192,Equations!$G:$I,3,0)*(1/$W192)+VLOOKUP(CL$14&amp;"-imc-"&amp;$O192,Equations!$G:$I,3,0)*(1/$Q192)))</f>
        <v/>
      </c>
      <c r="CM192" s="10" t="str">
        <f>IF($AJ192="","",IF(OR($V192&lt;2.7,$V192&gt;90),"Age OOR",CL192-1.6449*VLOOKUP(CL$14&amp;"-rse-"&amp;$O192,Equations!$G:$I,3,0)))</f>
        <v/>
      </c>
      <c r="CN192" s="10" t="str">
        <f>IF($AJ192="","",IF(OR($V192&lt;2.7,$V192&gt;90),"Age OOR",CL192+1.6449*VLOOKUP(CL$14&amp;"-rse-"&amp;$O192,Equations!$G:$I,3,0)))</f>
        <v/>
      </c>
      <c r="CO192" s="10" t="str">
        <f t="shared" si="73"/>
        <v/>
      </c>
      <c r="CP192" s="10" t="str">
        <f>IF($AJ192="","",IF(OR($V192&lt;2.7,$V192&gt;90),"Age OOR",($AJ192-CL192)/VLOOKUP(CL$14&amp;"-rse-"&amp;$O192,Equations!$G:$I,3,0)))</f>
        <v/>
      </c>
      <c r="CQ192" s="10" t="str">
        <f>IF($AK192="","",IF(OR($V192&lt;2.7,$V192&gt;90),"Age OOR",EXP(VLOOKUP(CQ$14&amp;"-int-"&amp;$P192,Equations!$G:$I,3,0)+VLOOKUP(CQ$14&amp;"-sexo-"&amp;$P192,Equations!$G:$I,3,0)*$U192+VLOOKUP(CQ$14&amp;"-edad-"&amp;$P192,Equations!$G:$I,3,0)*$V192+VLOOKUP(CQ$14&amp;"-est-"&amp;$P192,Equations!$G:$I,3,0)*(1/$W192)+VLOOKUP(CQ$14&amp;"-imc-"&amp;$P192,Equations!$G:$I,3,0)*(1/$Q192))))</f>
        <v/>
      </c>
      <c r="CR192" s="10" t="str">
        <f>IF($AK192="","",IF(OR($V192&lt;2.7,$V192&gt;90),"Age OOR",EXP(LN(CQ192)-1.6449*VLOOKUP(CQ$14&amp;"-rse-"&amp;$P192,Equations!$G:$I,3,0))))</f>
        <v/>
      </c>
      <c r="CS192" s="10" t="str">
        <f>IF($AK192="","",IF(OR($V192&lt;2.7,$V192&gt;90),"Age OOR",EXP(LN(CQ192)+1.6449*VLOOKUP(CQ$14&amp;"-rse-"&amp;$P192,Equations!$G:$I,3,0))))</f>
        <v/>
      </c>
      <c r="CT192" s="10" t="str">
        <f t="shared" si="74"/>
        <v/>
      </c>
      <c r="CU192" s="10" t="str">
        <f>IF($AK192="","",IF(OR($V192&lt;2.7,$V192&gt;90),"Age OOR",(LN($AK192)-LN(CQ192))/VLOOKUP(CQ$14&amp;"-rse-"&amp;$P192,Equations!$G:$I,3,0)))</f>
        <v/>
      </c>
      <c r="CV192" s="47"/>
    </row>
    <row r="193" spans="5:100" x14ac:dyDescent="0.2">
      <c r="E193" s="23" t="str">
        <f t="shared" si="50"/>
        <v>Age out of range</v>
      </c>
      <c r="F193" s="23" t="str">
        <f t="shared" si="51"/>
        <v>Age out of range</v>
      </c>
      <c r="G193" s="23" t="str">
        <f t="shared" si="52"/>
        <v>Age out of range</v>
      </c>
      <c r="H193" s="23" t="str">
        <f t="shared" si="53"/>
        <v>Age out of range</v>
      </c>
      <c r="I193" s="23" t="str">
        <f t="shared" si="54"/>
        <v>Age out of range</v>
      </c>
      <c r="J193" s="23" t="str">
        <f t="shared" si="55"/>
        <v>Age out of range</v>
      </c>
      <c r="K193" s="23" t="str">
        <f t="shared" si="56"/>
        <v>Age out of range</v>
      </c>
      <c r="L193" s="23" t="str">
        <f t="shared" si="57"/>
        <v>Age out of range</v>
      </c>
      <c r="M193" s="23" t="str">
        <f t="shared" si="58"/>
        <v>Age out of range</v>
      </c>
      <c r="N193" s="23" t="str">
        <f t="shared" si="59"/>
        <v>Age out of range</v>
      </c>
      <c r="O193" s="23" t="str">
        <f t="shared" si="60"/>
        <v>Age out of range</v>
      </c>
      <c r="P193" s="23" t="str">
        <f t="shared" si="61"/>
        <v>Age out of range</v>
      </c>
      <c r="Q193" s="23" t="e">
        <f t="shared" si="62"/>
        <v>#DIV/0!</v>
      </c>
      <c r="R193" s="17"/>
      <c r="S193" s="23">
        <v>177</v>
      </c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7"/>
      <c r="AM193" s="47"/>
      <c r="AN193" s="10" t="str">
        <f>IF($Z193="","",IF(OR($V193&lt;2.7,$V193&gt;90),"Age OOR",VLOOKUP(AN$14&amp;"-int-"&amp;$E193,Equations!$G:$I,3,0)+VLOOKUP(AN$14&amp;"-sexo-"&amp;$E193,Equations!$G:$I,3,0)*$U193+VLOOKUP(AN$14&amp;"-edad-"&amp;$E193,Equations!$G:$I,3,0)*$V193+VLOOKUP(AN$14&amp;"-est-"&amp;$E193,Equations!$G:$I,3,0)*(1/$W193)+VLOOKUP(AN$14&amp;"-imc-"&amp;$E193,Equations!$G:$I,3,0)*(1/$Q193)))</f>
        <v/>
      </c>
      <c r="AO193" s="10" t="str">
        <f>IF($Z193="","",IF(OR($V193&lt;2.7,$V193&gt;90),"Age OOR",AN193-1.6449*VLOOKUP(AN$14&amp;"-rse-"&amp;$E193,Equations!$G:$I,3,0)))</f>
        <v/>
      </c>
      <c r="AP193" s="10" t="str">
        <f>IF($Z193="","",IF(OR($V193&lt;2.7,$V193&gt;90),"Age OOR",AN193+1.6449*VLOOKUP(AN$14&amp;"-rse-"&amp;$E193,Equations!$G:$I,3,0)))</f>
        <v/>
      </c>
      <c r="AQ193" s="10" t="str">
        <f t="shared" si="63"/>
        <v/>
      </c>
      <c r="AR193" s="10" t="str">
        <f>IF($Z193="","",IF(OR($V193&lt;2.7,$V193&gt;90),"Age OOR",($Z193-AN193)/VLOOKUP(AN$14&amp;"-rse-"&amp;$E193,Equations!$G:$I,3,0)))</f>
        <v/>
      </c>
      <c r="AS193" s="10" t="str">
        <f>IF($AA193="","",IF(OR($V193&lt;2.7,$V193&gt;90),"Age OOR",VLOOKUP(AS$14&amp;"-int-"&amp;$F193,Equations!$G:$I,3,0)+VLOOKUP(AS$14&amp;"-sexo-"&amp;$F193,Equations!$G:$I,3,0)*$U193+VLOOKUP(AS$14&amp;"-edad-"&amp;$F193,Equations!$G:$I,3,0)*$V193+VLOOKUP(AS$14&amp;"-est-"&amp;$F193,Equations!$G:$I,3,0)*(1/$W193)+VLOOKUP(AS$14&amp;"-imc-"&amp;$F193,Equations!$G:$I,3,0)*(1/$Q193)))</f>
        <v/>
      </c>
      <c r="AT193" s="10" t="str">
        <f>IF($AA193="","",IF(OR($V193&lt;2.7,$V193&gt;90),"Age OOR",AS193-1.6449*VLOOKUP(AS$14&amp;"-rse-"&amp;$F193,Equations!$G:$I,3,0)))</f>
        <v/>
      </c>
      <c r="AU193" s="10" t="str">
        <f>IF($AA193="","",IF(OR($V193&lt;2.7,$V193&gt;90),"Age OOR",AS193+1.6449*VLOOKUP(AS$14&amp;"-rse-"&amp;$F193,Equations!$G:$I,3,0)))</f>
        <v/>
      </c>
      <c r="AV193" s="10" t="str">
        <f t="shared" si="64"/>
        <v/>
      </c>
      <c r="AW193" s="10" t="str">
        <f>IF($AA193="","",IF(OR($V193&lt;2.7,$V193&gt;90),"Age OOR",($AA193-AS193)/VLOOKUP(AS$14&amp;"-rse-"&amp;$F193,Equations!$G:$I,3,0)))</f>
        <v/>
      </c>
      <c r="AX193" s="10" t="str">
        <f>IF($AB193="","",IF(OR($V193&lt;2.7,$V193&gt;90),"Age OOR",VLOOKUP(AX$14&amp;"-int-"&amp;$G193,Equations!$G:$I,3,0)+VLOOKUP(AX$14&amp;"-sexo-"&amp;$G193,Equations!$G:$I,3,0)*$U193+VLOOKUP(AX$14&amp;"-edad-"&amp;$G193,Equations!$G:$I,3,0)*$V193+VLOOKUP(AX$14&amp;"-est-"&amp;$G193,Equations!$G:$I,3,0)*(1/$W193)+VLOOKUP(AX$14&amp;"-imc-"&amp;$G193,Equations!$G:$I,3,0)*(1/$Q193)))</f>
        <v/>
      </c>
      <c r="AY193" s="10" t="str">
        <f>IF($AB193="","",IF(OR($V193&lt;2.7,$V193&gt;90),"Age OOR",AX193-1.6449*VLOOKUP(AX$14&amp;"-rse-"&amp;$G193,Equations!$G:$I,3,0)))</f>
        <v/>
      </c>
      <c r="AZ193" s="10" t="str">
        <f>IF($AB193="","",IF(OR($V193&lt;2.7,$V193&gt;90),"Age OOR",AX193+1.6449*VLOOKUP(AX$14&amp;"-rse-"&amp;$G193,Equations!$G:$I,3,0)))</f>
        <v/>
      </c>
      <c r="BA193" s="10" t="str">
        <f t="shared" si="65"/>
        <v/>
      </c>
      <c r="BB193" s="10" t="str">
        <f>IF($AB193="","",IF(OR($V193&lt;2.7,$V193&gt;90),"Age OOR",($AB193-AX193)/VLOOKUP(AX$14&amp;"-rse-"&amp;$G193,Equations!$G:$I,3,0)))</f>
        <v/>
      </c>
      <c r="BC193" s="10" t="str">
        <f>IF($AC193="","",IF(OR($V193&lt;2.7,$V193&gt;90),"Age OOR",VLOOKUP(BC$14&amp;"-int-"&amp;$H193,Equations!$G:$I,3,0)+VLOOKUP(BC$14&amp;"-sexo-"&amp;$H193,Equations!$G:$I,3,0)*$U193+VLOOKUP(BC$14&amp;"-edad-"&amp;$H193,Equations!$G:$I,3,0)*$V193+VLOOKUP(BC$14&amp;"-est-"&amp;$H193,Equations!$G:$I,3,0)*(1/$W193)+VLOOKUP(BC$14&amp;"-imc-"&amp;$H193,Equations!$G:$I,3,0)*(1/$Q193)))</f>
        <v/>
      </c>
      <c r="BD193" s="10" t="str">
        <f>IF($AC193="","",IF(OR($V193&lt;2.7,$V193&gt;90),"Age OOR",BC193-1.6449*VLOOKUP(BC$14&amp;"-rse-"&amp;$H193,Equations!$G:$I,3,0)))</f>
        <v/>
      </c>
      <c r="BE193" s="10" t="str">
        <f>IF($AC193="","",IF(OR($V193&lt;2.7,$V193&gt;90),"Age OOR",BC193+1.6449*VLOOKUP(BC$14&amp;"-rse-"&amp;$H193,Equations!$G:$I,3,0)))</f>
        <v/>
      </c>
      <c r="BF193" s="10" t="str">
        <f t="shared" si="66"/>
        <v/>
      </c>
      <c r="BG193" s="10" t="str">
        <f>IF($AC193="","",IF(OR($V193&lt;2.7,$V193&gt;90),"Age OOR",($AC193-BC193)/VLOOKUP(BC$14&amp;"-rse-"&amp;$H193,Equations!$G:$I,3,0)))</f>
        <v/>
      </c>
      <c r="BH193" s="10" t="str">
        <f>IF($AD193="","",IF(OR($V193&lt;2.7,$V193&gt;90),"Age OOR",VLOOKUP(BH$14&amp;"-int-"&amp;$I193,Equations!$G:$I,3,0)+VLOOKUP(BH$14&amp;"-sexo-"&amp;$I193,Equations!$G:$I,3,0)*$U193+VLOOKUP(BH$14&amp;"-edad-"&amp;$I193,Equations!$G:$I,3,0)*$V193+VLOOKUP(BH$14&amp;"-est-"&amp;$I193,Equations!$G:$I,3,0)*(1/$W193)+VLOOKUP(BH$14&amp;"-imc-"&amp;$I193,Equations!$G:$I,3,0)*(1/$Q193)))</f>
        <v/>
      </c>
      <c r="BI193" s="10" t="str">
        <f>IF($AD193="","",IF(OR($V193&lt;2.7,$V193&gt;90),"Age OOR",BH193-1.6449*VLOOKUP(BH$14&amp;"-rse-"&amp;$I193,Equations!$G:$I,3,0)))</f>
        <v/>
      </c>
      <c r="BJ193" s="10" t="str">
        <f>IF($AD193="","",IF(OR($V193&lt;2.7,$V193&gt;90),"Age OOR",BH193+1.6449*VLOOKUP(BH$14&amp;"-rse-"&amp;$I193,Equations!$G:$I,3,0)))</f>
        <v/>
      </c>
      <c r="BK193" s="10" t="str">
        <f t="shared" si="67"/>
        <v/>
      </c>
      <c r="BL193" s="10" t="str">
        <f>IF($AD193="","",IF(OR($V193&lt;2.7,$V193&gt;90),"Age OOR",($AD193-BH193)/VLOOKUP(BH$14&amp;"-rse-"&amp;$I193,Equations!$G:$I,3,0)))</f>
        <v/>
      </c>
      <c r="BM193" s="10" t="str">
        <f>IF($AE193="","",IF(OR($V193&lt;2.7,$V193&gt;90),"Age OOR",VLOOKUP(BM$14&amp;"-int-"&amp;$J193,Equations!$G:$I,3,0)+VLOOKUP(BM$14&amp;"-sexo-"&amp;$J193,Equations!$G:$I,3,0)*$U193+VLOOKUP(BM$14&amp;"-edad-"&amp;$J193,Equations!$G:$I,3,0)*$V193+VLOOKUP(BM$14&amp;"-est-"&amp;$J193,Equations!$G:$I,3,0)*(1/$W193)+VLOOKUP(BM$14&amp;"-imc-"&amp;$J193,Equations!$G:$I,3,0)*(1/$Q193)))</f>
        <v/>
      </c>
      <c r="BN193" s="10" t="str">
        <f>IF($AE193="","",IF(OR($V193&lt;2.7,$V193&gt;90),"Age OOR",BM193-1.6449*VLOOKUP(BM$14&amp;"-rse-"&amp;$J193,Equations!$G:$I,3,0)))</f>
        <v/>
      </c>
      <c r="BO193" s="10" t="str">
        <f>IF($AE193="","",IF(OR($V193&lt;2.7,$V193&gt;90),"Age OOR",BM193+1.6449*VLOOKUP(BM$14&amp;"-rse-"&amp;$J193,Equations!$G:$I,3,0)))</f>
        <v/>
      </c>
      <c r="BP193" s="10" t="str">
        <f t="shared" si="68"/>
        <v/>
      </c>
      <c r="BQ193" s="10" t="str">
        <f>IF($AE193="","",IF(OR($V193&lt;2.7,$V193&gt;90),"Age OOR",($AE193-BM193)/VLOOKUP(BM$14&amp;"-rse-"&amp;$J193,Equations!$G:$I,3,0)))</f>
        <v/>
      </c>
      <c r="BR193" s="10" t="str">
        <f>IF($AF193="","",IF(OR($V193&lt;2.7,$V193&gt;90),"Age OOR",VLOOKUP(BR$14&amp;"-int-"&amp;$K193,Equations!$G:$I,3,0)+VLOOKUP(BR$14&amp;"-sexo-"&amp;$K193,Equations!$G:$I,3,0)*$U193+VLOOKUP(BR$14&amp;"-edad-"&amp;$K193,Equations!$G:$I,3,0)*$V193+VLOOKUP(BR$14&amp;"-est-"&amp;$K193,Equations!$G:$I,3,0)*(1/$W193)+VLOOKUP(BR$14&amp;"-imc-"&amp;$K193,Equations!$G:$I,3,0)*(1/$Q193)))</f>
        <v/>
      </c>
      <c r="BS193" s="10" t="str">
        <f>IF($AF193="","",IF(OR($V193&lt;2.7,$V193&gt;90),"Age OOR",BR193-1.6449*VLOOKUP(BR$14&amp;"-rse-"&amp;$K193,Equations!$G:$I,3,0)))</f>
        <v/>
      </c>
      <c r="BT193" s="10" t="str">
        <f>IF($AF193="","",IF(OR($V193&lt;2.7,$V193&gt;90),"Age OOR",BR193+1.6449*VLOOKUP(BR$14&amp;"-rse-"&amp;$K193,Equations!$G:$I,3,0)))</f>
        <v/>
      </c>
      <c r="BU193" s="10" t="str">
        <f t="shared" si="69"/>
        <v/>
      </c>
      <c r="BV193" s="10" t="str">
        <f>IF($AF193="","",IF(OR($V193&lt;2.7,$V193&gt;90),"Age OOR",($AF193-BR193)/VLOOKUP(BR$14&amp;"-rse-"&amp;$K193,Equations!$G:$I,3,0)))</f>
        <v/>
      </c>
      <c r="BW193" s="10" t="str">
        <f>IF($AG193="","",IF(OR($V193&lt;2.7,$V193&gt;90),"Age OOR",VLOOKUP(BW$14&amp;"-int-"&amp;$L193,Equations!$G:$I,3,0)+VLOOKUP(BW$14&amp;"-sexo-"&amp;$L193,Equations!$G:$I,3,0)*$U193+VLOOKUP(BW$14&amp;"-edad-"&amp;$L193,Equations!$G:$I,3,0)*$V193+VLOOKUP(BW$14&amp;"-est-"&amp;$L193,Equations!$G:$I,3,0)*(1/$W193)+VLOOKUP(BW$14&amp;"-imc-"&amp;$L193,Equations!$G:$I,3,0)*(1/$Q193)))</f>
        <v/>
      </c>
      <c r="BX193" s="10" t="str">
        <f>IF($AG193="","",IF(OR($V193&lt;2.7,$V193&gt;90),"Age OOR",BW193-1.6449*VLOOKUP(BW$14&amp;"-rse-"&amp;$L193,Equations!$G:$I,3,0)))</f>
        <v/>
      </c>
      <c r="BY193" s="10" t="str">
        <f>IF($AG193="","",IF(OR($V193&lt;2.7,$V193&gt;90),"Age OOR",BW193+1.6449*VLOOKUP(BW$14&amp;"-rse-"&amp;$L193,Equations!$G:$I,3,0)))</f>
        <v/>
      </c>
      <c r="BZ193" s="10" t="str">
        <f t="shared" si="70"/>
        <v/>
      </c>
      <c r="CA193" s="10" t="str">
        <f>IF($AG193="","",IF(OR($V193&lt;2.7,$V193&gt;90),"Age OOR",($AG193-BW193)/VLOOKUP(BW$14&amp;"-rse-"&amp;$L193,Equations!$G:$I,3,0)))</f>
        <v/>
      </c>
      <c r="CB193" s="10" t="str">
        <f>IF($AH193="","",IF(OR($V193&lt;2.7,$V193&gt;90),"Age OOR",VLOOKUP(CB$14&amp;"-int-"&amp;$M193,Equations!$G:$I,3,0)+VLOOKUP(CB$14&amp;"-sexo-"&amp;$M193,Equations!$G:$I,3,0)*$U193+VLOOKUP(CB$14&amp;"-edad-"&amp;$M193,Equations!$G:$I,3,0)*$V193+VLOOKUP(CB$14&amp;"-est-"&amp;$M193,Equations!$G:$I,3,0)*(1/$W193)+VLOOKUP(CB$14&amp;"-imc-"&amp;$M193,Equations!$G:$I,3,0)*(1/$Q193)))</f>
        <v/>
      </c>
      <c r="CC193" s="10" t="str">
        <f>IF($AH193="","",IF(OR($V193&lt;2.7,$V193&gt;90),"Age OOR",CB193-1.6449*VLOOKUP(CB$14&amp;"-rse-"&amp;$M193,Equations!$G:$I,3,0)))</f>
        <v/>
      </c>
      <c r="CD193" s="10" t="str">
        <f>IF($AH193="","",IF(OR($V193&lt;2.7,$V193&gt;90),"Age OOR",CB193+1.6449*VLOOKUP(CB$14&amp;"-rse-"&amp;$M193,Equations!$G:$I,3,0)))</f>
        <v/>
      </c>
      <c r="CE193" s="10" t="str">
        <f t="shared" si="71"/>
        <v/>
      </c>
      <c r="CF193" s="10" t="str">
        <f>IF($AH193="","",IF(OR($V193&lt;2.7,$V193&gt;90),"Age OOR",($AH193-CB193)/VLOOKUP(CB$14&amp;"-rse-"&amp;$M193,Equations!$G:$I,3,0)))</f>
        <v/>
      </c>
      <c r="CG193" s="10" t="str">
        <f>IF($AI193="","",IF(OR($V193&lt;2.7,$V193&gt;90),"Age OOR",VLOOKUP(CG$14&amp;"-int-"&amp;$N193,Equations!$G:$I,3,0)+VLOOKUP(CG$14&amp;"-sexo-"&amp;$N193,Equations!$G:$I,3,0)*$U193+VLOOKUP(CG$14&amp;"-edad-"&amp;$N193,Equations!$G:$I,3,0)*$V193+VLOOKUP(CG$14&amp;"-est-"&amp;$N193,Equations!$G:$I,3,0)*(1/$W193)+VLOOKUP(CG$14&amp;"-imc-"&amp;$N193,Equations!$G:$I,3,0)*(1/$Q193)))</f>
        <v/>
      </c>
      <c r="CH193" s="10" t="str">
        <f>IF($AI193="","",IF(OR($V193&lt;2.7,$V193&gt;90),"Age OOR",CG193-1.6449*VLOOKUP(CG$14&amp;"-rse-"&amp;$N193,Equations!$G:$I,3,0)))</f>
        <v/>
      </c>
      <c r="CI193" s="10" t="str">
        <f>IF($AI193="","",IF(OR($V193&lt;2.7,$V193&gt;90),"Age OOR",CG193+1.6449*VLOOKUP(CG$14&amp;"-rse-"&amp;$N193,Equations!$G:$I,3,0)))</f>
        <v/>
      </c>
      <c r="CJ193" s="10" t="str">
        <f t="shared" si="72"/>
        <v/>
      </c>
      <c r="CK193" s="10" t="str">
        <f>IF($AI193="","",IF(OR($V193&lt;2.7,$V193&gt;90),"Age OOR",($AI193-CG193)/VLOOKUP(CG$14&amp;"-rse-"&amp;$N193,Equations!$G:$I,3,0)))</f>
        <v/>
      </c>
      <c r="CL193" s="10" t="str">
        <f>IF($AJ193="","",IF(OR($V193&lt;2.7,$V193&gt;90),"Age OOR",VLOOKUP(CL$14&amp;"-int-"&amp;$O193,Equations!$G:$I,3,0)+VLOOKUP(CL$14&amp;"-sexo-"&amp;$O193,Equations!$G:$I,3,0)*$U193+VLOOKUP(CL$14&amp;"-edad-"&amp;$O193,Equations!$G:$I,3,0)*$V193+VLOOKUP(CL$14&amp;"-est-"&amp;$O193,Equations!$G:$I,3,0)*(1/$W193)+VLOOKUP(CL$14&amp;"-imc-"&amp;$O193,Equations!$G:$I,3,0)*(1/$Q193)))</f>
        <v/>
      </c>
      <c r="CM193" s="10" t="str">
        <f>IF($AJ193="","",IF(OR($V193&lt;2.7,$V193&gt;90),"Age OOR",CL193-1.6449*VLOOKUP(CL$14&amp;"-rse-"&amp;$O193,Equations!$G:$I,3,0)))</f>
        <v/>
      </c>
      <c r="CN193" s="10" t="str">
        <f>IF($AJ193="","",IF(OR($V193&lt;2.7,$V193&gt;90),"Age OOR",CL193+1.6449*VLOOKUP(CL$14&amp;"-rse-"&amp;$O193,Equations!$G:$I,3,0)))</f>
        <v/>
      </c>
      <c r="CO193" s="10" t="str">
        <f t="shared" si="73"/>
        <v/>
      </c>
      <c r="CP193" s="10" t="str">
        <f>IF($AJ193="","",IF(OR($V193&lt;2.7,$V193&gt;90),"Age OOR",($AJ193-CL193)/VLOOKUP(CL$14&amp;"-rse-"&amp;$O193,Equations!$G:$I,3,0)))</f>
        <v/>
      </c>
      <c r="CQ193" s="10" t="str">
        <f>IF($AK193="","",IF(OR($V193&lt;2.7,$V193&gt;90),"Age OOR",EXP(VLOOKUP(CQ$14&amp;"-int-"&amp;$P193,Equations!$G:$I,3,0)+VLOOKUP(CQ$14&amp;"-sexo-"&amp;$P193,Equations!$G:$I,3,0)*$U193+VLOOKUP(CQ$14&amp;"-edad-"&amp;$P193,Equations!$G:$I,3,0)*$V193+VLOOKUP(CQ$14&amp;"-est-"&amp;$P193,Equations!$G:$I,3,0)*(1/$W193)+VLOOKUP(CQ$14&amp;"-imc-"&amp;$P193,Equations!$G:$I,3,0)*(1/$Q193))))</f>
        <v/>
      </c>
      <c r="CR193" s="10" t="str">
        <f>IF($AK193="","",IF(OR($V193&lt;2.7,$V193&gt;90),"Age OOR",EXP(LN(CQ193)-1.6449*VLOOKUP(CQ$14&amp;"-rse-"&amp;$P193,Equations!$G:$I,3,0))))</f>
        <v/>
      </c>
      <c r="CS193" s="10" t="str">
        <f>IF($AK193="","",IF(OR($V193&lt;2.7,$V193&gt;90),"Age OOR",EXP(LN(CQ193)+1.6449*VLOOKUP(CQ$14&amp;"-rse-"&amp;$P193,Equations!$G:$I,3,0))))</f>
        <v/>
      </c>
      <c r="CT193" s="10" t="str">
        <f t="shared" si="74"/>
        <v/>
      </c>
      <c r="CU193" s="10" t="str">
        <f>IF($AK193="","",IF(OR($V193&lt;2.7,$V193&gt;90),"Age OOR",(LN($AK193)-LN(CQ193))/VLOOKUP(CQ$14&amp;"-rse-"&amp;$P193,Equations!$G:$I,3,0)))</f>
        <v/>
      </c>
      <c r="CV193" s="47"/>
    </row>
    <row r="194" spans="5:100" x14ac:dyDescent="0.2">
      <c r="E194" s="23" t="str">
        <f t="shared" si="50"/>
        <v>Age out of range</v>
      </c>
      <c r="F194" s="23" t="str">
        <f t="shared" si="51"/>
        <v>Age out of range</v>
      </c>
      <c r="G194" s="23" t="str">
        <f t="shared" si="52"/>
        <v>Age out of range</v>
      </c>
      <c r="H194" s="23" t="str">
        <f t="shared" si="53"/>
        <v>Age out of range</v>
      </c>
      <c r="I194" s="23" t="str">
        <f t="shared" si="54"/>
        <v>Age out of range</v>
      </c>
      <c r="J194" s="23" t="str">
        <f t="shared" si="55"/>
        <v>Age out of range</v>
      </c>
      <c r="K194" s="23" t="str">
        <f t="shared" si="56"/>
        <v>Age out of range</v>
      </c>
      <c r="L194" s="23" t="str">
        <f t="shared" si="57"/>
        <v>Age out of range</v>
      </c>
      <c r="M194" s="23" t="str">
        <f t="shared" si="58"/>
        <v>Age out of range</v>
      </c>
      <c r="N194" s="23" t="str">
        <f t="shared" si="59"/>
        <v>Age out of range</v>
      </c>
      <c r="O194" s="23" t="str">
        <f t="shared" si="60"/>
        <v>Age out of range</v>
      </c>
      <c r="P194" s="23" t="str">
        <f t="shared" si="61"/>
        <v>Age out of range</v>
      </c>
      <c r="Q194" s="23" t="e">
        <f t="shared" si="62"/>
        <v>#DIV/0!</v>
      </c>
      <c r="R194" s="17"/>
      <c r="S194" s="23">
        <v>178</v>
      </c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7"/>
      <c r="AM194" s="47"/>
      <c r="AN194" s="10" t="str">
        <f>IF($Z194="","",IF(OR($V194&lt;2.7,$V194&gt;90),"Age OOR",VLOOKUP(AN$14&amp;"-int-"&amp;$E194,Equations!$G:$I,3,0)+VLOOKUP(AN$14&amp;"-sexo-"&amp;$E194,Equations!$G:$I,3,0)*$U194+VLOOKUP(AN$14&amp;"-edad-"&amp;$E194,Equations!$G:$I,3,0)*$V194+VLOOKUP(AN$14&amp;"-est-"&amp;$E194,Equations!$G:$I,3,0)*(1/$W194)+VLOOKUP(AN$14&amp;"-imc-"&amp;$E194,Equations!$G:$I,3,0)*(1/$Q194)))</f>
        <v/>
      </c>
      <c r="AO194" s="10" t="str">
        <f>IF($Z194="","",IF(OR($V194&lt;2.7,$V194&gt;90),"Age OOR",AN194-1.6449*VLOOKUP(AN$14&amp;"-rse-"&amp;$E194,Equations!$G:$I,3,0)))</f>
        <v/>
      </c>
      <c r="AP194" s="10" t="str">
        <f>IF($Z194="","",IF(OR($V194&lt;2.7,$V194&gt;90),"Age OOR",AN194+1.6449*VLOOKUP(AN$14&amp;"-rse-"&amp;$E194,Equations!$G:$I,3,0)))</f>
        <v/>
      </c>
      <c r="AQ194" s="10" t="str">
        <f t="shared" si="63"/>
        <v/>
      </c>
      <c r="AR194" s="10" t="str">
        <f>IF($Z194="","",IF(OR($V194&lt;2.7,$V194&gt;90),"Age OOR",($Z194-AN194)/VLOOKUP(AN$14&amp;"-rse-"&amp;$E194,Equations!$G:$I,3,0)))</f>
        <v/>
      </c>
      <c r="AS194" s="10" t="str">
        <f>IF($AA194="","",IF(OR($V194&lt;2.7,$V194&gt;90),"Age OOR",VLOOKUP(AS$14&amp;"-int-"&amp;$F194,Equations!$G:$I,3,0)+VLOOKUP(AS$14&amp;"-sexo-"&amp;$F194,Equations!$G:$I,3,0)*$U194+VLOOKUP(AS$14&amp;"-edad-"&amp;$F194,Equations!$G:$I,3,0)*$V194+VLOOKUP(AS$14&amp;"-est-"&amp;$F194,Equations!$G:$I,3,0)*(1/$W194)+VLOOKUP(AS$14&amp;"-imc-"&amp;$F194,Equations!$G:$I,3,0)*(1/$Q194)))</f>
        <v/>
      </c>
      <c r="AT194" s="10" t="str">
        <f>IF($AA194="","",IF(OR($V194&lt;2.7,$V194&gt;90),"Age OOR",AS194-1.6449*VLOOKUP(AS$14&amp;"-rse-"&amp;$F194,Equations!$G:$I,3,0)))</f>
        <v/>
      </c>
      <c r="AU194" s="10" t="str">
        <f>IF($AA194="","",IF(OR($V194&lt;2.7,$V194&gt;90),"Age OOR",AS194+1.6449*VLOOKUP(AS$14&amp;"-rse-"&amp;$F194,Equations!$G:$I,3,0)))</f>
        <v/>
      </c>
      <c r="AV194" s="10" t="str">
        <f t="shared" si="64"/>
        <v/>
      </c>
      <c r="AW194" s="10" t="str">
        <f>IF($AA194="","",IF(OR($V194&lt;2.7,$V194&gt;90),"Age OOR",($AA194-AS194)/VLOOKUP(AS$14&amp;"-rse-"&amp;$F194,Equations!$G:$I,3,0)))</f>
        <v/>
      </c>
      <c r="AX194" s="10" t="str">
        <f>IF($AB194="","",IF(OR($V194&lt;2.7,$V194&gt;90),"Age OOR",VLOOKUP(AX$14&amp;"-int-"&amp;$G194,Equations!$G:$I,3,0)+VLOOKUP(AX$14&amp;"-sexo-"&amp;$G194,Equations!$G:$I,3,0)*$U194+VLOOKUP(AX$14&amp;"-edad-"&amp;$G194,Equations!$G:$I,3,0)*$V194+VLOOKUP(AX$14&amp;"-est-"&amp;$G194,Equations!$G:$I,3,0)*(1/$W194)+VLOOKUP(AX$14&amp;"-imc-"&amp;$G194,Equations!$G:$I,3,0)*(1/$Q194)))</f>
        <v/>
      </c>
      <c r="AY194" s="10" t="str">
        <f>IF($AB194="","",IF(OR($V194&lt;2.7,$V194&gt;90),"Age OOR",AX194-1.6449*VLOOKUP(AX$14&amp;"-rse-"&amp;$G194,Equations!$G:$I,3,0)))</f>
        <v/>
      </c>
      <c r="AZ194" s="10" t="str">
        <f>IF($AB194="","",IF(OR($V194&lt;2.7,$V194&gt;90),"Age OOR",AX194+1.6449*VLOOKUP(AX$14&amp;"-rse-"&amp;$G194,Equations!$G:$I,3,0)))</f>
        <v/>
      </c>
      <c r="BA194" s="10" t="str">
        <f t="shared" si="65"/>
        <v/>
      </c>
      <c r="BB194" s="10" t="str">
        <f>IF($AB194="","",IF(OR($V194&lt;2.7,$V194&gt;90),"Age OOR",($AB194-AX194)/VLOOKUP(AX$14&amp;"-rse-"&amp;$G194,Equations!$G:$I,3,0)))</f>
        <v/>
      </c>
      <c r="BC194" s="10" t="str">
        <f>IF($AC194="","",IF(OR($V194&lt;2.7,$V194&gt;90),"Age OOR",VLOOKUP(BC$14&amp;"-int-"&amp;$H194,Equations!$G:$I,3,0)+VLOOKUP(BC$14&amp;"-sexo-"&amp;$H194,Equations!$G:$I,3,0)*$U194+VLOOKUP(BC$14&amp;"-edad-"&amp;$H194,Equations!$G:$I,3,0)*$V194+VLOOKUP(BC$14&amp;"-est-"&amp;$H194,Equations!$G:$I,3,0)*(1/$W194)+VLOOKUP(BC$14&amp;"-imc-"&amp;$H194,Equations!$G:$I,3,0)*(1/$Q194)))</f>
        <v/>
      </c>
      <c r="BD194" s="10" t="str">
        <f>IF($AC194="","",IF(OR($V194&lt;2.7,$V194&gt;90),"Age OOR",BC194-1.6449*VLOOKUP(BC$14&amp;"-rse-"&amp;$H194,Equations!$G:$I,3,0)))</f>
        <v/>
      </c>
      <c r="BE194" s="10" t="str">
        <f>IF($AC194="","",IF(OR($V194&lt;2.7,$V194&gt;90),"Age OOR",BC194+1.6449*VLOOKUP(BC$14&amp;"-rse-"&amp;$H194,Equations!$G:$I,3,0)))</f>
        <v/>
      </c>
      <c r="BF194" s="10" t="str">
        <f t="shared" si="66"/>
        <v/>
      </c>
      <c r="BG194" s="10" t="str">
        <f>IF($AC194="","",IF(OR($V194&lt;2.7,$V194&gt;90),"Age OOR",($AC194-BC194)/VLOOKUP(BC$14&amp;"-rse-"&amp;$H194,Equations!$G:$I,3,0)))</f>
        <v/>
      </c>
      <c r="BH194" s="10" t="str">
        <f>IF($AD194="","",IF(OR($V194&lt;2.7,$V194&gt;90),"Age OOR",VLOOKUP(BH$14&amp;"-int-"&amp;$I194,Equations!$G:$I,3,0)+VLOOKUP(BH$14&amp;"-sexo-"&amp;$I194,Equations!$G:$I,3,0)*$U194+VLOOKUP(BH$14&amp;"-edad-"&amp;$I194,Equations!$G:$I,3,0)*$V194+VLOOKUP(BH$14&amp;"-est-"&amp;$I194,Equations!$G:$I,3,0)*(1/$W194)+VLOOKUP(BH$14&amp;"-imc-"&amp;$I194,Equations!$G:$I,3,0)*(1/$Q194)))</f>
        <v/>
      </c>
      <c r="BI194" s="10" t="str">
        <f>IF($AD194="","",IF(OR($V194&lt;2.7,$V194&gt;90),"Age OOR",BH194-1.6449*VLOOKUP(BH$14&amp;"-rse-"&amp;$I194,Equations!$G:$I,3,0)))</f>
        <v/>
      </c>
      <c r="BJ194" s="10" t="str">
        <f>IF($AD194="","",IF(OR($V194&lt;2.7,$V194&gt;90),"Age OOR",BH194+1.6449*VLOOKUP(BH$14&amp;"-rse-"&amp;$I194,Equations!$G:$I,3,0)))</f>
        <v/>
      </c>
      <c r="BK194" s="10" t="str">
        <f t="shared" si="67"/>
        <v/>
      </c>
      <c r="BL194" s="10" t="str">
        <f>IF($AD194="","",IF(OR($V194&lt;2.7,$V194&gt;90),"Age OOR",($AD194-BH194)/VLOOKUP(BH$14&amp;"-rse-"&amp;$I194,Equations!$G:$I,3,0)))</f>
        <v/>
      </c>
      <c r="BM194" s="10" t="str">
        <f>IF($AE194="","",IF(OR($V194&lt;2.7,$V194&gt;90),"Age OOR",VLOOKUP(BM$14&amp;"-int-"&amp;$J194,Equations!$G:$I,3,0)+VLOOKUP(BM$14&amp;"-sexo-"&amp;$J194,Equations!$G:$I,3,0)*$U194+VLOOKUP(BM$14&amp;"-edad-"&amp;$J194,Equations!$G:$I,3,0)*$V194+VLOOKUP(BM$14&amp;"-est-"&amp;$J194,Equations!$G:$I,3,0)*(1/$W194)+VLOOKUP(BM$14&amp;"-imc-"&amp;$J194,Equations!$G:$I,3,0)*(1/$Q194)))</f>
        <v/>
      </c>
      <c r="BN194" s="10" t="str">
        <f>IF($AE194="","",IF(OR($V194&lt;2.7,$V194&gt;90),"Age OOR",BM194-1.6449*VLOOKUP(BM$14&amp;"-rse-"&amp;$J194,Equations!$G:$I,3,0)))</f>
        <v/>
      </c>
      <c r="BO194" s="10" t="str">
        <f>IF($AE194="","",IF(OR($V194&lt;2.7,$V194&gt;90),"Age OOR",BM194+1.6449*VLOOKUP(BM$14&amp;"-rse-"&amp;$J194,Equations!$G:$I,3,0)))</f>
        <v/>
      </c>
      <c r="BP194" s="10" t="str">
        <f t="shared" si="68"/>
        <v/>
      </c>
      <c r="BQ194" s="10" t="str">
        <f>IF($AE194="","",IF(OR($V194&lt;2.7,$V194&gt;90),"Age OOR",($AE194-BM194)/VLOOKUP(BM$14&amp;"-rse-"&amp;$J194,Equations!$G:$I,3,0)))</f>
        <v/>
      </c>
      <c r="BR194" s="10" t="str">
        <f>IF($AF194="","",IF(OR($V194&lt;2.7,$V194&gt;90),"Age OOR",VLOOKUP(BR$14&amp;"-int-"&amp;$K194,Equations!$G:$I,3,0)+VLOOKUP(BR$14&amp;"-sexo-"&amp;$K194,Equations!$G:$I,3,0)*$U194+VLOOKUP(BR$14&amp;"-edad-"&amp;$K194,Equations!$G:$I,3,0)*$V194+VLOOKUP(BR$14&amp;"-est-"&amp;$K194,Equations!$G:$I,3,0)*(1/$W194)+VLOOKUP(BR$14&amp;"-imc-"&amp;$K194,Equations!$G:$I,3,0)*(1/$Q194)))</f>
        <v/>
      </c>
      <c r="BS194" s="10" t="str">
        <f>IF($AF194="","",IF(OR($V194&lt;2.7,$V194&gt;90),"Age OOR",BR194-1.6449*VLOOKUP(BR$14&amp;"-rse-"&amp;$K194,Equations!$G:$I,3,0)))</f>
        <v/>
      </c>
      <c r="BT194" s="10" t="str">
        <f>IF($AF194="","",IF(OR($V194&lt;2.7,$V194&gt;90),"Age OOR",BR194+1.6449*VLOOKUP(BR$14&amp;"-rse-"&amp;$K194,Equations!$G:$I,3,0)))</f>
        <v/>
      </c>
      <c r="BU194" s="10" t="str">
        <f t="shared" si="69"/>
        <v/>
      </c>
      <c r="BV194" s="10" t="str">
        <f>IF($AF194="","",IF(OR($V194&lt;2.7,$V194&gt;90),"Age OOR",($AF194-BR194)/VLOOKUP(BR$14&amp;"-rse-"&amp;$K194,Equations!$G:$I,3,0)))</f>
        <v/>
      </c>
      <c r="BW194" s="10" t="str">
        <f>IF($AG194="","",IF(OR($V194&lt;2.7,$V194&gt;90),"Age OOR",VLOOKUP(BW$14&amp;"-int-"&amp;$L194,Equations!$G:$I,3,0)+VLOOKUP(BW$14&amp;"-sexo-"&amp;$L194,Equations!$G:$I,3,0)*$U194+VLOOKUP(BW$14&amp;"-edad-"&amp;$L194,Equations!$G:$I,3,0)*$V194+VLOOKUP(BW$14&amp;"-est-"&amp;$L194,Equations!$G:$I,3,0)*(1/$W194)+VLOOKUP(BW$14&amp;"-imc-"&amp;$L194,Equations!$G:$I,3,0)*(1/$Q194)))</f>
        <v/>
      </c>
      <c r="BX194" s="10" t="str">
        <f>IF($AG194="","",IF(OR($V194&lt;2.7,$V194&gt;90),"Age OOR",BW194-1.6449*VLOOKUP(BW$14&amp;"-rse-"&amp;$L194,Equations!$G:$I,3,0)))</f>
        <v/>
      </c>
      <c r="BY194" s="10" t="str">
        <f>IF($AG194="","",IF(OR($V194&lt;2.7,$V194&gt;90),"Age OOR",BW194+1.6449*VLOOKUP(BW$14&amp;"-rse-"&amp;$L194,Equations!$G:$I,3,0)))</f>
        <v/>
      </c>
      <c r="BZ194" s="10" t="str">
        <f t="shared" si="70"/>
        <v/>
      </c>
      <c r="CA194" s="10" t="str">
        <f>IF($AG194="","",IF(OR($V194&lt;2.7,$V194&gt;90),"Age OOR",($AG194-BW194)/VLOOKUP(BW$14&amp;"-rse-"&amp;$L194,Equations!$G:$I,3,0)))</f>
        <v/>
      </c>
      <c r="CB194" s="10" t="str">
        <f>IF($AH194="","",IF(OR($V194&lt;2.7,$V194&gt;90),"Age OOR",VLOOKUP(CB$14&amp;"-int-"&amp;$M194,Equations!$G:$I,3,0)+VLOOKUP(CB$14&amp;"-sexo-"&amp;$M194,Equations!$G:$I,3,0)*$U194+VLOOKUP(CB$14&amp;"-edad-"&amp;$M194,Equations!$G:$I,3,0)*$V194+VLOOKUP(CB$14&amp;"-est-"&amp;$M194,Equations!$G:$I,3,0)*(1/$W194)+VLOOKUP(CB$14&amp;"-imc-"&amp;$M194,Equations!$G:$I,3,0)*(1/$Q194)))</f>
        <v/>
      </c>
      <c r="CC194" s="10" t="str">
        <f>IF($AH194="","",IF(OR($V194&lt;2.7,$V194&gt;90),"Age OOR",CB194-1.6449*VLOOKUP(CB$14&amp;"-rse-"&amp;$M194,Equations!$G:$I,3,0)))</f>
        <v/>
      </c>
      <c r="CD194" s="10" t="str">
        <f>IF($AH194="","",IF(OR($V194&lt;2.7,$V194&gt;90),"Age OOR",CB194+1.6449*VLOOKUP(CB$14&amp;"-rse-"&amp;$M194,Equations!$G:$I,3,0)))</f>
        <v/>
      </c>
      <c r="CE194" s="10" t="str">
        <f t="shared" si="71"/>
        <v/>
      </c>
      <c r="CF194" s="10" t="str">
        <f>IF($AH194="","",IF(OR($V194&lt;2.7,$V194&gt;90),"Age OOR",($AH194-CB194)/VLOOKUP(CB$14&amp;"-rse-"&amp;$M194,Equations!$G:$I,3,0)))</f>
        <v/>
      </c>
      <c r="CG194" s="10" t="str">
        <f>IF($AI194="","",IF(OR($V194&lt;2.7,$V194&gt;90),"Age OOR",VLOOKUP(CG$14&amp;"-int-"&amp;$N194,Equations!$G:$I,3,0)+VLOOKUP(CG$14&amp;"-sexo-"&amp;$N194,Equations!$G:$I,3,0)*$U194+VLOOKUP(CG$14&amp;"-edad-"&amp;$N194,Equations!$G:$I,3,0)*$V194+VLOOKUP(CG$14&amp;"-est-"&amp;$N194,Equations!$G:$I,3,0)*(1/$W194)+VLOOKUP(CG$14&amp;"-imc-"&amp;$N194,Equations!$G:$I,3,0)*(1/$Q194)))</f>
        <v/>
      </c>
      <c r="CH194" s="10" t="str">
        <f>IF($AI194="","",IF(OR($V194&lt;2.7,$V194&gt;90),"Age OOR",CG194-1.6449*VLOOKUP(CG$14&amp;"-rse-"&amp;$N194,Equations!$G:$I,3,0)))</f>
        <v/>
      </c>
      <c r="CI194" s="10" t="str">
        <f>IF($AI194="","",IF(OR($V194&lt;2.7,$V194&gt;90),"Age OOR",CG194+1.6449*VLOOKUP(CG$14&amp;"-rse-"&amp;$N194,Equations!$G:$I,3,0)))</f>
        <v/>
      </c>
      <c r="CJ194" s="10" t="str">
        <f t="shared" si="72"/>
        <v/>
      </c>
      <c r="CK194" s="10" t="str">
        <f>IF($AI194="","",IF(OR($V194&lt;2.7,$V194&gt;90),"Age OOR",($AI194-CG194)/VLOOKUP(CG$14&amp;"-rse-"&amp;$N194,Equations!$G:$I,3,0)))</f>
        <v/>
      </c>
      <c r="CL194" s="10" t="str">
        <f>IF($AJ194="","",IF(OR($V194&lt;2.7,$V194&gt;90),"Age OOR",VLOOKUP(CL$14&amp;"-int-"&amp;$O194,Equations!$G:$I,3,0)+VLOOKUP(CL$14&amp;"-sexo-"&amp;$O194,Equations!$G:$I,3,0)*$U194+VLOOKUP(CL$14&amp;"-edad-"&amp;$O194,Equations!$G:$I,3,0)*$V194+VLOOKUP(CL$14&amp;"-est-"&amp;$O194,Equations!$G:$I,3,0)*(1/$W194)+VLOOKUP(CL$14&amp;"-imc-"&amp;$O194,Equations!$G:$I,3,0)*(1/$Q194)))</f>
        <v/>
      </c>
      <c r="CM194" s="10" t="str">
        <f>IF($AJ194="","",IF(OR($V194&lt;2.7,$V194&gt;90),"Age OOR",CL194-1.6449*VLOOKUP(CL$14&amp;"-rse-"&amp;$O194,Equations!$G:$I,3,0)))</f>
        <v/>
      </c>
      <c r="CN194" s="10" t="str">
        <f>IF($AJ194="","",IF(OR($V194&lt;2.7,$V194&gt;90),"Age OOR",CL194+1.6449*VLOOKUP(CL$14&amp;"-rse-"&amp;$O194,Equations!$G:$I,3,0)))</f>
        <v/>
      </c>
      <c r="CO194" s="10" t="str">
        <f t="shared" si="73"/>
        <v/>
      </c>
      <c r="CP194" s="10" t="str">
        <f>IF($AJ194="","",IF(OR($V194&lt;2.7,$V194&gt;90),"Age OOR",($AJ194-CL194)/VLOOKUP(CL$14&amp;"-rse-"&amp;$O194,Equations!$G:$I,3,0)))</f>
        <v/>
      </c>
      <c r="CQ194" s="10" t="str">
        <f>IF($AK194="","",IF(OR($V194&lt;2.7,$V194&gt;90),"Age OOR",EXP(VLOOKUP(CQ$14&amp;"-int-"&amp;$P194,Equations!$G:$I,3,0)+VLOOKUP(CQ$14&amp;"-sexo-"&amp;$P194,Equations!$G:$I,3,0)*$U194+VLOOKUP(CQ$14&amp;"-edad-"&amp;$P194,Equations!$G:$I,3,0)*$V194+VLOOKUP(CQ$14&amp;"-est-"&amp;$P194,Equations!$G:$I,3,0)*(1/$W194)+VLOOKUP(CQ$14&amp;"-imc-"&amp;$P194,Equations!$G:$I,3,0)*(1/$Q194))))</f>
        <v/>
      </c>
      <c r="CR194" s="10" t="str">
        <f>IF($AK194="","",IF(OR($V194&lt;2.7,$V194&gt;90),"Age OOR",EXP(LN(CQ194)-1.6449*VLOOKUP(CQ$14&amp;"-rse-"&amp;$P194,Equations!$G:$I,3,0))))</f>
        <v/>
      </c>
      <c r="CS194" s="10" t="str">
        <f>IF($AK194="","",IF(OR($V194&lt;2.7,$V194&gt;90),"Age OOR",EXP(LN(CQ194)+1.6449*VLOOKUP(CQ$14&amp;"-rse-"&amp;$P194,Equations!$G:$I,3,0))))</f>
        <v/>
      </c>
      <c r="CT194" s="10" t="str">
        <f t="shared" si="74"/>
        <v/>
      </c>
      <c r="CU194" s="10" t="str">
        <f>IF($AK194="","",IF(OR($V194&lt;2.7,$V194&gt;90),"Age OOR",(LN($AK194)-LN(CQ194))/VLOOKUP(CQ$14&amp;"-rse-"&amp;$P194,Equations!$G:$I,3,0)))</f>
        <v/>
      </c>
      <c r="CV194" s="47"/>
    </row>
    <row r="195" spans="5:100" x14ac:dyDescent="0.2">
      <c r="E195" s="23" t="str">
        <f t="shared" si="50"/>
        <v>Age out of range</v>
      </c>
      <c r="F195" s="23" t="str">
        <f t="shared" si="51"/>
        <v>Age out of range</v>
      </c>
      <c r="G195" s="23" t="str">
        <f t="shared" si="52"/>
        <v>Age out of range</v>
      </c>
      <c r="H195" s="23" t="str">
        <f t="shared" si="53"/>
        <v>Age out of range</v>
      </c>
      <c r="I195" s="23" t="str">
        <f t="shared" si="54"/>
        <v>Age out of range</v>
      </c>
      <c r="J195" s="23" t="str">
        <f t="shared" si="55"/>
        <v>Age out of range</v>
      </c>
      <c r="K195" s="23" t="str">
        <f t="shared" si="56"/>
        <v>Age out of range</v>
      </c>
      <c r="L195" s="23" t="str">
        <f t="shared" si="57"/>
        <v>Age out of range</v>
      </c>
      <c r="M195" s="23" t="str">
        <f t="shared" si="58"/>
        <v>Age out of range</v>
      </c>
      <c r="N195" s="23" t="str">
        <f t="shared" si="59"/>
        <v>Age out of range</v>
      </c>
      <c r="O195" s="23" t="str">
        <f t="shared" si="60"/>
        <v>Age out of range</v>
      </c>
      <c r="P195" s="23" t="str">
        <f t="shared" si="61"/>
        <v>Age out of range</v>
      </c>
      <c r="Q195" s="23" t="e">
        <f t="shared" si="62"/>
        <v>#DIV/0!</v>
      </c>
      <c r="R195" s="17"/>
      <c r="S195" s="23">
        <v>179</v>
      </c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7"/>
      <c r="AM195" s="47"/>
      <c r="AN195" s="10" t="str">
        <f>IF($Z195="","",IF(OR($V195&lt;2.7,$V195&gt;90),"Age OOR",VLOOKUP(AN$14&amp;"-int-"&amp;$E195,Equations!$G:$I,3,0)+VLOOKUP(AN$14&amp;"-sexo-"&amp;$E195,Equations!$G:$I,3,0)*$U195+VLOOKUP(AN$14&amp;"-edad-"&amp;$E195,Equations!$G:$I,3,0)*$V195+VLOOKUP(AN$14&amp;"-est-"&amp;$E195,Equations!$G:$I,3,0)*(1/$W195)+VLOOKUP(AN$14&amp;"-imc-"&amp;$E195,Equations!$G:$I,3,0)*(1/$Q195)))</f>
        <v/>
      </c>
      <c r="AO195" s="10" t="str">
        <f>IF($Z195="","",IF(OR($V195&lt;2.7,$V195&gt;90),"Age OOR",AN195-1.6449*VLOOKUP(AN$14&amp;"-rse-"&amp;$E195,Equations!$G:$I,3,0)))</f>
        <v/>
      </c>
      <c r="AP195" s="10" t="str">
        <f>IF($Z195="","",IF(OR($V195&lt;2.7,$V195&gt;90),"Age OOR",AN195+1.6449*VLOOKUP(AN$14&amp;"-rse-"&amp;$E195,Equations!$G:$I,3,0)))</f>
        <v/>
      </c>
      <c r="AQ195" s="10" t="str">
        <f t="shared" si="63"/>
        <v/>
      </c>
      <c r="AR195" s="10" t="str">
        <f>IF($Z195="","",IF(OR($V195&lt;2.7,$V195&gt;90),"Age OOR",($Z195-AN195)/VLOOKUP(AN$14&amp;"-rse-"&amp;$E195,Equations!$G:$I,3,0)))</f>
        <v/>
      </c>
      <c r="AS195" s="10" t="str">
        <f>IF($AA195="","",IF(OR($V195&lt;2.7,$V195&gt;90),"Age OOR",VLOOKUP(AS$14&amp;"-int-"&amp;$F195,Equations!$G:$I,3,0)+VLOOKUP(AS$14&amp;"-sexo-"&amp;$F195,Equations!$G:$I,3,0)*$U195+VLOOKUP(AS$14&amp;"-edad-"&amp;$F195,Equations!$G:$I,3,0)*$V195+VLOOKUP(AS$14&amp;"-est-"&amp;$F195,Equations!$G:$I,3,0)*(1/$W195)+VLOOKUP(AS$14&amp;"-imc-"&amp;$F195,Equations!$G:$I,3,0)*(1/$Q195)))</f>
        <v/>
      </c>
      <c r="AT195" s="10" t="str">
        <f>IF($AA195="","",IF(OR($V195&lt;2.7,$V195&gt;90),"Age OOR",AS195-1.6449*VLOOKUP(AS$14&amp;"-rse-"&amp;$F195,Equations!$G:$I,3,0)))</f>
        <v/>
      </c>
      <c r="AU195" s="10" t="str">
        <f>IF($AA195="","",IF(OR($V195&lt;2.7,$V195&gt;90),"Age OOR",AS195+1.6449*VLOOKUP(AS$14&amp;"-rse-"&amp;$F195,Equations!$G:$I,3,0)))</f>
        <v/>
      </c>
      <c r="AV195" s="10" t="str">
        <f t="shared" si="64"/>
        <v/>
      </c>
      <c r="AW195" s="10" t="str">
        <f>IF($AA195="","",IF(OR($V195&lt;2.7,$V195&gt;90),"Age OOR",($AA195-AS195)/VLOOKUP(AS$14&amp;"-rse-"&amp;$F195,Equations!$G:$I,3,0)))</f>
        <v/>
      </c>
      <c r="AX195" s="10" t="str">
        <f>IF($AB195="","",IF(OR($V195&lt;2.7,$V195&gt;90),"Age OOR",VLOOKUP(AX$14&amp;"-int-"&amp;$G195,Equations!$G:$I,3,0)+VLOOKUP(AX$14&amp;"-sexo-"&amp;$G195,Equations!$G:$I,3,0)*$U195+VLOOKUP(AX$14&amp;"-edad-"&amp;$G195,Equations!$G:$I,3,0)*$V195+VLOOKUP(AX$14&amp;"-est-"&amp;$G195,Equations!$G:$I,3,0)*(1/$W195)+VLOOKUP(AX$14&amp;"-imc-"&amp;$G195,Equations!$G:$I,3,0)*(1/$Q195)))</f>
        <v/>
      </c>
      <c r="AY195" s="10" t="str">
        <f>IF($AB195="","",IF(OR($V195&lt;2.7,$V195&gt;90),"Age OOR",AX195-1.6449*VLOOKUP(AX$14&amp;"-rse-"&amp;$G195,Equations!$G:$I,3,0)))</f>
        <v/>
      </c>
      <c r="AZ195" s="10" t="str">
        <f>IF($AB195="","",IF(OR($V195&lt;2.7,$V195&gt;90),"Age OOR",AX195+1.6449*VLOOKUP(AX$14&amp;"-rse-"&amp;$G195,Equations!$G:$I,3,0)))</f>
        <v/>
      </c>
      <c r="BA195" s="10" t="str">
        <f t="shared" si="65"/>
        <v/>
      </c>
      <c r="BB195" s="10" t="str">
        <f>IF($AB195="","",IF(OR($V195&lt;2.7,$V195&gt;90),"Age OOR",($AB195-AX195)/VLOOKUP(AX$14&amp;"-rse-"&amp;$G195,Equations!$G:$I,3,0)))</f>
        <v/>
      </c>
      <c r="BC195" s="10" t="str">
        <f>IF($AC195="","",IF(OR($V195&lt;2.7,$V195&gt;90),"Age OOR",VLOOKUP(BC$14&amp;"-int-"&amp;$H195,Equations!$G:$I,3,0)+VLOOKUP(BC$14&amp;"-sexo-"&amp;$H195,Equations!$G:$I,3,0)*$U195+VLOOKUP(BC$14&amp;"-edad-"&amp;$H195,Equations!$G:$I,3,0)*$V195+VLOOKUP(BC$14&amp;"-est-"&amp;$H195,Equations!$G:$I,3,0)*(1/$W195)+VLOOKUP(BC$14&amp;"-imc-"&amp;$H195,Equations!$G:$I,3,0)*(1/$Q195)))</f>
        <v/>
      </c>
      <c r="BD195" s="10" t="str">
        <f>IF($AC195="","",IF(OR($V195&lt;2.7,$V195&gt;90),"Age OOR",BC195-1.6449*VLOOKUP(BC$14&amp;"-rse-"&amp;$H195,Equations!$G:$I,3,0)))</f>
        <v/>
      </c>
      <c r="BE195" s="10" t="str">
        <f>IF($AC195="","",IF(OR($V195&lt;2.7,$V195&gt;90),"Age OOR",BC195+1.6449*VLOOKUP(BC$14&amp;"-rse-"&amp;$H195,Equations!$G:$I,3,0)))</f>
        <v/>
      </c>
      <c r="BF195" s="10" t="str">
        <f t="shared" si="66"/>
        <v/>
      </c>
      <c r="BG195" s="10" t="str">
        <f>IF($AC195="","",IF(OR($V195&lt;2.7,$V195&gt;90),"Age OOR",($AC195-BC195)/VLOOKUP(BC$14&amp;"-rse-"&amp;$H195,Equations!$G:$I,3,0)))</f>
        <v/>
      </c>
      <c r="BH195" s="10" t="str">
        <f>IF($AD195="","",IF(OR($V195&lt;2.7,$V195&gt;90),"Age OOR",VLOOKUP(BH$14&amp;"-int-"&amp;$I195,Equations!$G:$I,3,0)+VLOOKUP(BH$14&amp;"-sexo-"&amp;$I195,Equations!$G:$I,3,0)*$U195+VLOOKUP(BH$14&amp;"-edad-"&amp;$I195,Equations!$G:$I,3,0)*$V195+VLOOKUP(BH$14&amp;"-est-"&amp;$I195,Equations!$G:$I,3,0)*(1/$W195)+VLOOKUP(BH$14&amp;"-imc-"&amp;$I195,Equations!$G:$I,3,0)*(1/$Q195)))</f>
        <v/>
      </c>
      <c r="BI195" s="10" t="str">
        <f>IF($AD195="","",IF(OR($V195&lt;2.7,$V195&gt;90),"Age OOR",BH195-1.6449*VLOOKUP(BH$14&amp;"-rse-"&amp;$I195,Equations!$G:$I,3,0)))</f>
        <v/>
      </c>
      <c r="BJ195" s="10" t="str">
        <f>IF($AD195="","",IF(OR($V195&lt;2.7,$V195&gt;90),"Age OOR",BH195+1.6449*VLOOKUP(BH$14&amp;"-rse-"&amp;$I195,Equations!$G:$I,3,0)))</f>
        <v/>
      </c>
      <c r="BK195" s="10" t="str">
        <f t="shared" si="67"/>
        <v/>
      </c>
      <c r="BL195" s="10" t="str">
        <f>IF($AD195="","",IF(OR($V195&lt;2.7,$V195&gt;90),"Age OOR",($AD195-BH195)/VLOOKUP(BH$14&amp;"-rse-"&amp;$I195,Equations!$G:$I,3,0)))</f>
        <v/>
      </c>
      <c r="BM195" s="10" t="str">
        <f>IF($AE195="","",IF(OR($V195&lt;2.7,$V195&gt;90),"Age OOR",VLOOKUP(BM$14&amp;"-int-"&amp;$J195,Equations!$G:$I,3,0)+VLOOKUP(BM$14&amp;"-sexo-"&amp;$J195,Equations!$G:$I,3,0)*$U195+VLOOKUP(BM$14&amp;"-edad-"&amp;$J195,Equations!$G:$I,3,0)*$V195+VLOOKUP(BM$14&amp;"-est-"&amp;$J195,Equations!$G:$I,3,0)*(1/$W195)+VLOOKUP(BM$14&amp;"-imc-"&amp;$J195,Equations!$G:$I,3,0)*(1/$Q195)))</f>
        <v/>
      </c>
      <c r="BN195" s="10" t="str">
        <f>IF($AE195="","",IF(OR($V195&lt;2.7,$V195&gt;90),"Age OOR",BM195-1.6449*VLOOKUP(BM$14&amp;"-rse-"&amp;$J195,Equations!$G:$I,3,0)))</f>
        <v/>
      </c>
      <c r="BO195" s="10" t="str">
        <f>IF($AE195="","",IF(OR($V195&lt;2.7,$V195&gt;90),"Age OOR",BM195+1.6449*VLOOKUP(BM$14&amp;"-rse-"&amp;$J195,Equations!$G:$I,3,0)))</f>
        <v/>
      </c>
      <c r="BP195" s="10" t="str">
        <f t="shared" si="68"/>
        <v/>
      </c>
      <c r="BQ195" s="10" t="str">
        <f>IF($AE195="","",IF(OR($V195&lt;2.7,$V195&gt;90),"Age OOR",($AE195-BM195)/VLOOKUP(BM$14&amp;"-rse-"&amp;$J195,Equations!$G:$I,3,0)))</f>
        <v/>
      </c>
      <c r="BR195" s="10" t="str">
        <f>IF($AF195="","",IF(OR($V195&lt;2.7,$V195&gt;90),"Age OOR",VLOOKUP(BR$14&amp;"-int-"&amp;$K195,Equations!$G:$I,3,0)+VLOOKUP(BR$14&amp;"-sexo-"&amp;$K195,Equations!$G:$I,3,0)*$U195+VLOOKUP(BR$14&amp;"-edad-"&amp;$K195,Equations!$G:$I,3,0)*$V195+VLOOKUP(BR$14&amp;"-est-"&amp;$K195,Equations!$G:$I,3,0)*(1/$W195)+VLOOKUP(BR$14&amp;"-imc-"&amp;$K195,Equations!$G:$I,3,0)*(1/$Q195)))</f>
        <v/>
      </c>
      <c r="BS195" s="10" t="str">
        <f>IF($AF195="","",IF(OR($V195&lt;2.7,$V195&gt;90),"Age OOR",BR195-1.6449*VLOOKUP(BR$14&amp;"-rse-"&amp;$K195,Equations!$G:$I,3,0)))</f>
        <v/>
      </c>
      <c r="BT195" s="10" t="str">
        <f>IF($AF195="","",IF(OR($V195&lt;2.7,$V195&gt;90),"Age OOR",BR195+1.6449*VLOOKUP(BR$14&amp;"-rse-"&amp;$K195,Equations!$G:$I,3,0)))</f>
        <v/>
      </c>
      <c r="BU195" s="10" t="str">
        <f t="shared" si="69"/>
        <v/>
      </c>
      <c r="BV195" s="10" t="str">
        <f>IF($AF195="","",IF(OR($V195&lt;2.7,$V195&gt;90),"Age OOR",($AF195-BR195)/VLOOKUP(BR$14&amp;"-rse-"&amp;$K195,Equations!$G:$I,3,0)))</f>
        <v/>
      </c>
      <c r="BW195" s="10" t="str">
        <f>IF($AG195="","",IF(OR($V195&lt;2.7,$V195&gt;90),"Age OOR",VLOOKUP(BW$14&amp;"-int-"&amp;$L195,Equations!$G:$I,3,0)+VLOOKUP(BW$14&amp;"-sexo-"&amp;$L195,Equations!$G:$I,3,0)*$U195+VLOOKUP(BW$14&amp;"-edad-"&amp;$L195,Equations!$G:$I,3,0)*$V195+VLOOKUP(BW$14&amp;"-est-"&amp;$L195,Equations!$G:$I,3,0)*(1/$W195)+VLOOKUP(BW$14&amp;"-imc-"&amp;$L195,Equations!$G:$I,3,0)*(1/$Q195)))</f>
        <v/>
      </c>
      <c r="BX195" s="10" t="str">
        <f>IF($AG195="","",IF(OR($V195&lt;2.7,$V195&gt;90),"Age OOR",BW195-1.6449*VLOOKUP(BW$14&amp;"-rse-"&amp;$L195,Equations!$G:$I,3,0)))</f>
        <v/>
      </c>
      <c r="BY195" s="10" t="str">
        <f>IF($AG195="","",IF(OR($V195&lt;2.7,$V195&gt;90),"Age OOR",BW195+1.6449*VLOOKUP(BW$14&amp;"-rse-"&amp;$L195,Equations!$G:$I,3,0)))</f>
        <v/>
      </c>
      <c r="BZ195" s="10" t="str">
        <f t="shared" si="70"/>
        <v/>
      </c>
      <c r="CA195" s="10" t="str">
        <f>IF($AG195="","",IF(OR($V195&lt;2.7,$V195&gt;90),"Age OOR",($AG195-BW195)/VLOOKUP(BW$14&amp;"-rse-"&amp;$L195,Equations!$G:$I,3,0)))</f>
        <v/>
      </c>
      <c r="CB195" s="10" t="str">
        <f>IF($AH195="","",IF(OR($V195&lt;2.7,$V195&gt;90),"Age OOR",VLOOKUP(CB$14&amp;"-int-"&amp;$M195,Equations!$G:$I,3,0)+VLOOKUP(CB$14&amp;"-sexo-"&amp;$M195,Equations!$G:$I,3,0)*$U195+VLOOKUP(CB$14&amp;"-edad-"&amp;$M195,Equations!$G:$I,3,0)*$V195+VLOOKUP(CB$14&amp;"-est-"&amp;$M195,Equations!$G:$I,3,0)*(1/$W195)+VLOOKUP(CB$14&amp;"-imc-"&amp;$M195,Equations!$G:$I,3,0)*(1/$Q195)))</f>
        <v/>
      </c>
      <c r="CC195" s="10" t="str">
        <f>IF($AH195="","",IF(OR($V195&lt;2.7,$V195&gt;90),"Age OOR",CB195-1.6449*VLOOKUP(CB$14&amp;"-rse-"&amp;$M195,Equations!$G:$I,3,0)))</f>
        <v/>
      </c>
      <c r="CD195" s="10" t="str">
        <f>IF($AH195="","",IF(OR($V195&lt;2.7,$V195&gt;90),"Age OOR",CB195+1.6449*VLOOKUP(CB$14&amp;"-rse-"&amp;$M195,Equations!$G:$I,3,0)))</f>
        <v/>
      </c>
      <c r="CE195" s="10" t="str">
        <f t="shared" si="71"/>
        <v/>
      </c>
      <c r="CF195" s="10" t="str">
        <f>IF($AH195="","",IF(OR($V195&lt;2.7,$V195&gt;90),"Age OOR",($AH195-CB195)/VLOOKUP(CB$14&amp;"-rse-"&amp;$M195,Equations!$G:$I,3,0)))</f>
        <v/>
      </c>
      <c r="CG195" s="10" t="str">
        <f>IF($AI195="","",IF(OR($V195&lt;2.7,$V195&gt;90),"Age OOR",VLOOKUP(CG$14&amp;"-int-"&amp;$N195,Equations!$G:$I,3,0)+VLOOKUP(CG$14&amp;"-sexo-"&amp;$N195,Equations!$G:$I,3,0)*$U195+VLOOKUP(CG$14&amp;"-edad-"&amp;$N195,Equations!$G:$I,3,0)*$V195+VLOOKUP(CG$14&amp;"-est-"&amp;$N195,Equations!$G:$I,3,0)*(1/$W195)+VLOOKUP(CG$14&amp;"-imc-"&amp;$N195,Equations!$G:$I,3,0)*(1/$Q195)))</f>
        <v/>
      </c>
      <c r="CH195" s="10" t="str">
        <f>IF($AI195="","",IF(OR($V195&lt;2.7,$V195&gt;90),"Age OOR",CG195-1.6449*VLOOKUP(CG$14&amp;"-rse-"&amp;$N195,Equations!$G:$I,3,0)))</f>
        <v/>
      </c>
      <c r="CI195" s="10" t="str">
        <f>IF($AI195="","",IF(OR($V195&lt;2.7,$V195&gt;90),"Age OOR",CG195+1.6449*VLOOKUP(CG$14&amp;"-rse-"&amp;$N195,Equations!$G:$I,3,0)))</f>
        <v/>
      </c>
      <c r="CJ195" s="10" t="str">
        <f t="shared" si="72"/>
        <v/>
      </c>
      <c r="CK195" s="10" t="str">
        <f>IF($AI195="","",IF(OR($V195&lt;2.7,$V195&gt;90),"Age OOR",($AI195-CG195)/VLOOKUP(CG$14&amp;"-rse-"&amp;$N195,Equations!$G:$I,3,0)))</f>
        <v/>
      </c>
      <c r="CL195" s="10" t="str">
        <f>IF($AJ195="","",IF(OR($V195&lt;2.7,$V195&gt;90),"Age OOR",VLOOKUP(CL$14&amp;"-int-"&amp;$O195,Equations!$G:$I,3,0)+VLOOKUP(CL$14&amp;"-sexo-"&amp;$O195,Equations!$G:$I,3,0)*$U195+VLOOKUP(CL$14&amp;"-edad-"&amp;$O195,Equations!$G:$I,3,0)*$V195+VLOOKUP(CL$14&amp;"-est-"&amp;$O195,Equations!$G:$I,3,0)*(1/$W195)+VLOOKUP(CL$14&amp;"-imc-"&amp;$O195,Equations!$G:$I,3,0)*(1/$Q195)))</f>
        <v/>
      </c>
      <c r="CM195" s="10" t="str">
        <f>IF($AJ195="","",IF(OR($V195&lt;2.7,$V195&gt;90),"Age OOR",CL195-1.6449*VLOOKUP(CL$14&amp;"-rse-"&amp;$O195,Equations!$G:$I,3,0)))</f>
        <v/>
      </c>
      <c r="CN195" s="10" t="str">
        <f>IF($AJ195="","",IF(OR($V195&lt;2.7,$V195&gt;90),"Age OOR",CL195+1.6449*VLOOKUP(CL$14&amp;"-rse-"&amp;$O195,Equations!$G:$I,3,0)))</f>
        <v/>
      </c>
      <c r="CO195" s="10" t="str">
        <f t="shared" si="73"/>
        <v/>
      </c>
      <c r="CP195" s="10" t="str">
        <f>IF($AJ195="","",IF(OR($V195&lt;2.7,$V195&gt;90),"Age OOR",($AJ195-CL195)/VLOOKUP(CL$14&amp;"-rse-"&amp;$O195,Equations!$G:$I,3,0)))</f>
        <v/>
      </c>
      <c r="CQ195" s="10" t="str">
        <f>IF($AK195="","",IF(OR($V195&lt;2.7,$V195&gt;90),"Age OOR",EXP(VLOOKUP(CQ$14&amp;"-int-"&amp;$P195,Equations!$G:$I,3,0)+VLOOKUP(CQ$14&amp;"-sexo-"&amp;$P195,Equations!$G:$I,3,0)*$U195+VLOOKUP(CQ$14&amp;"-edad-"&amp;$P195,Equations!$G:$I,3,0)*$V195+VLOOKUP(CQ$14&amp;"-est-"&amp;$P195,Equations!$G:$I,3,0)*(1/$W195)+VLOOKUP(CQ$14&amp;"-imc-"&amp;$P195,Equations!$G:$I,3,0)*(1/$Q195))))</f>
        <v/>
      </c>
      <c r="CR195" s="10" t="str">
        <f>IF($AK195="","",IF(OR($V195&lt;2.7,$V195&gt;90),"Age OOR",EXP(LN(CQ195)-1.6449*VLOOKUP(CQ$14&amp;"-rse-"&amp;$P195,Equations!$G:$I,3,0))))</f>
        <v/>
      </c>
      <c r="CS195" s="10" t="str">
        <f>IF($AK195="","",IF(OR($V195&lt;2.7,$V195&gt;90),"Age OOR",EXP(LN(CQ195)+1.6449*VLOOKUP(CQ$14&amp;"-rse-"&amp;$P195,Equations!$G:$I,3,0))))</f>
        <v/>
      </c>
      <c r="CT195" s="10" t="str">
        <f t="shared" si="74"/>
        <v/>
      </c>
      <c r="CU195" s="10" t="str">
        <f>IF($AK195="","",IF(OR($V195&lt;2.7,$V195&gt;90),"Age OOR",(LN($AK195)-LN(CQ195))/VLOOKUP(CQ$14&amp;"-rse-"&amp;$P195,Equations!$G:$I,3,0)))</f>
        <v/>
      </c>
      <c r="CV195" s="47"/>
    </row>
    <row r="196" spans="5:100" x14ac:dyDescent="0.2">
      <c r="E196" s="23" t="str">
        <f t="shared" si="50"/>
        <v>Age out of range</v>
      </c>
      <c r="F196" s="23" t="str">
        <f t="shared" si="51"/>
        <v>Age out of range</v>
      </c>
      <c r="G196" s="23" t="str">
        <f t="shared" si="52"/>
        <v>Age out of range</v>
      </c>
      <c r="H196" s="23" t="str">
        <f t="shared" si="53"/>
        <v>Age out of range</v>
      </c>
      <c r="I196" s="23" t="str">
        <f t="shared" si="54"/>
        <v>Age out of range</v>
      </c>
      <c r="J196" s="23" t="str">
        <f t="shared" si="55"/>
        <v>Age out of range</v>
      </c>
      <c r="K196" s="23" t="str">
        <f t="shared" si="56"/>
        <v>Age out of range</v>
      </c>
      <c r="L196" s="23" t="str">
        <f t="shared" si="57"/>
        <v>Age out of range</v>
      </c>
      <c r="M196" s="23" t="str">
        <f t="shared" si="58"/>
        <v>Age out of range</v>
      </c>
      <c r="N196" s="23" t="str">
        <f t="shared" si="59"/>
        <v>Age out of range</v>
      </c>
      <c r="O196" s="23" t="str">
        <f t="shared" si="60"/>
        <v>Age out of range</v>
      </c>
      <c r="P196" s="23" t="str">
        <f t="shared" si="61"/>
        <v>Age out of range</v>
      </c>
      <c r="Q196" s="23" t="e">
        <f t="shared" si="62"/>
        <v>#DIV/0!</v>
      </c>
      <c r="R196" s="17"/>
      <c r="S196" s="23">
        <v>180</v>
      </c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7"/>
      <c r="AM196" s="47"/>
      <c r="AN196" s="10" t="str">
        <f>IF($Z196="","",IF(OR($V196&lt;2.7,$V196&gt;90),"Age OOR",VLOOKUP(AN$14&amp;"-int-"&amp;$E196,Equations!$G:$I,3,0)+VLOOKUP(AN$14&amp;"-sexo-"&amp;$E196,Equations!$G:$I,3,0)*$U196+VLOOKUP(AN$14&amp;"-edad-"&amp;$E196,Equations!$G:$I,3,0)*$V196+VLOOKUP(AN$14&amp;"-est-"&amp;$E196,Equations!$G:$I,3,0)*(1/$W196)+VLOOKUP(AN$14&amp;"-imc-"&amp;$E196,Equations!$G:$I,3,0)*(1/$Q196)))</f>
        <v/>
      </c>
      <c r="AO196" s="10" t="str">
        <f>IF($Z196="","",IF(OR($V196&lt;2.7,$V196&gt;90),"Age OOR",AN196-1.6449*VLOOKUP(AN$14&amp;"-rse-"&amp;$E196,Equations!$G:$I,3,0)))</f>
        <v/>
      </c>
      <c r="AP196" s="10" t="str">
        <f>IF($Z196="","",IF(OR($V196&lt;2.7,$V196&gt;90),"Age OOR",AN196+1.6449*VLOOKUP(AN$14&amp;"-rse-"&amp;$E196,Equations!$G:$I,3,0)))</f>
        <v/>
      </c>
      <c r="AQ196" s="10" t="str">
        <f t="shared" si="63"/>
        <v/>
      </c>
      <c r="AR196" s="10" t="str">
        <f>IF($Z196="","",IF(OR($V196&lt;2.7,$V196&gt;90),"Age OOR",($Z196-AN196)/VLOOKUP(AN$14&amp;"-rse-"&amp;$E196,Equations!$G:$I,3,0)))</f>
        <v/>
      </c>
      <c r="AS196" s="10" t="str">
        <f>IF($AA196="","",IF(OR($V196&lt;2.7,$V196&gt;90),"Age OOR",VLOOKUP(AS$14&amp;"-int-"&amp;$F196,Equations!$G:$I,3,0)+VLOOKUP(AS$14&amp;"-sexo-"&amp;$F196,Equations!$G:$I,3,0)*$U196+VLOOKUP(AS$14&amp;"-edad-"&amp;$F196,Equations!$G:$I,3,0)*$V196+VLOOKUP(AS$14&amp;"-est-"&amp;$F196,Equations!$G:$I,3,0)*(1/$W196)+VLOOKUP(AS$14&amp;"-imc-"&amp;$F196,Equations!$G:$I,3,0)*(1/$Q196)))</f>
        <v/>
      </c>
      <c r="AT196" s="10" t="str">
        <f>IF($AA196="","",IF(OR($V196&lt;2.7,$V196&gt;90),"Age OOR",AS196-1.6449*VLOOKUP(AS$14&amp;"-rse-"&amp;$F196,Equations!$G:$I,3,0)))</f>
        <v/>
      </c>
      <c r="AU196" s="10" t="str">
        <f>IF($AA196="","",IF(OR($V196&lt;2.7,$V196&gt;90),"Age OOR",AS196+1.6449*VLOOKUP(AS$14&amp;"-rse-"&amp;$F196,Equations!$G:$I,3,0)))</f>
        <v/>
      </c>
      <c r="AV196" s="10" t="str">
        <f t="shared" si="64"/>
        <v/>
      </c>
      <c r="AW196" s="10" t="str">
        <f>IF($AA196="","",IF(OR($V196&lt;2.7,$V196&gt;90),"Age OOR",($AA196-AS196)/VLOOKUP(AS$14&amp;"-rse-"&amp;$F196,Equations!$G:$I,3,0)))</f>
        <v/>
      </c>
      <c r="AX196" s="10" t="str">
        <f>IF($AB196="","",IF(OR($V196&lt;2.7,$V196&gt;90),"Age OOR",VLOOKUP(AX$14&amp;"-int-"&amp;$G196,Equations!$G:$I,3,0)+VLOOKUP(AX$14&amp;"-sexo-"&amp;$G196,Equations!$G:$I,3,0)*$U196+VLOOKUP(AX$14&amp;"-edad-"&amp;$G196,Equations!$G:$I,3,0)*$V196+VLOOKUP(AX$14&amp;"-est-"&amp;$G196,Equations!$G:$I,3,0)*(1/$W196)+VLOOKUP(AX$14&amp;"-imc-"&amp;$G196,Equations!$G:$I,3,0)*(1/$Q196)))</f>
        <v/>
      </c>
      <c r="AY196" s="10" t="str">
        <f>IF($AB196="","",IF(OR($V196&lt;2.7,$V196&gt;90),"Age OOR",AX196-1.6449*VLOOKUP(AX$14&amp;"-rse-"&amp;$G196,Equations!$G:$I,3,0)))</f>
        <v/>
      </c>
      <c r="AZ196" s="10" t="str">
        <f>IF($AB196="","",IF(OR($V196&lt;2.7,$V196&gt;90),"Age OOR",AX196+1.6449*VLOOKUP(AX$14&amp;"-rse-"&amp;$G196,Equations!$G:$I,3,0)))</f>
        <v/>
      </c>
      <c r="BA196" s="10" t="str">
        <f t="shared" si="65"/>
        <v/>
      </c>
      <c r="BB196" s="10" t="str">
        <f>IF($AB196="","",IF(OR($V196&lt;2.7,$V196&gt;90),"Age OOR",($AB196-AX196)/VLOOKUP(AX$14&amp;"-rse-"&amp;$G196,Equations!$G:$I,3,0)))</f>
        <v/>
      </c>
      <c r="BC196" s="10" t="str">
        <f>IF($AC196="","",IF(OR($V196&lt;2.7,$V196&gt;90),"Age OOR",VLOOKUP(BC$14&amp;"-int-"&amp;$H196,Equations!$G:$I,3,0)+VLOOKUP(BC$14&amp;"-sexo-"&amp;$H196,Equations!$G:$I,3,0)*$U196+VLOOKUP(BC$14&amp;"-edad-"&amp;$H196,Equations!$G:$I,3,0)*$V196+VLOOKUP(BC$14&amp;"-est-"&amp;$H196,Equations!$G:$I,3,0)*(1/$W196)+VLOOKUP(BC$14&amp;"-imc-"&amp;$H196,Equations!$G:$I,3,0)*(1/$Q196)))</f>
        <v/>
      </c>
      <c r="BD196" s="10" t="str">
        <f>IF($AC196="","",IF(OR($V196&lt;2.7,$V196&gt;90),"Age OOR",BC196-1.6449*VLOOKUP(BC$14&amp;"-rse-"&amp;$H196,Equations!$G:$I,3,0)))</f>
        <v/>
      </c>
      <c r="BE196" s="10" t="str">
        <f>IF($AC196="","",IF(OR($V196&lt;2.7,$V196&gt;90),"Age OOR",BC196+1.6449*VLOOKUP(BC$14&amp;"-rse-"&amp;$H196,Equations!$G:$I,3,0)))</f>
        <v/>
      </c>
      <c r="BF196" s="10" t="str">
        <f t="shared" si="66"/>
        <v/>
      </c>
      <c r="BG196" s="10" t="str">
        <f>IF($AC196="","",IF(OR($V196&lt;2.7,$V196&gt;90),"Age OOR",($AC196-BC196)/VLOOKUP(BC$14&amp;"-rse-"&amp;$H196,Equations!$G:$I,3,0)))</f>
        <v/>
      </c>
      <c r="BH196" s="10" t="str">
        <f>IF($AD196="","",IF(OR($V196&lt;2.7,$V196&gt;90),"Age OOR",VLOOKUP(BH$14&amp;"-int-"&amp;$I196,Equations!$G:$I,3,0)+VLOOKUP(BH$14&amp;"-sexo-"&amp;$I196,Equations!$G:$I,3,0)*$U196+VLOOKUP(BH$14&amp;"-edad-"&amp;$I196,Equations!$G:$I,3,0)*$V196+VLOOKUP(BH$14&amp;"-est-"&amp;$I196,Equations!$G:$I,3,0)*(1/$W196)+VLOOKUP(BH$14&amp;"-imc-"&amp;$I196,Equations!$G:$I,3,0)*(1/$Q196)))</f>
        <v/>
      </c>
      <c r="BI196" s="10" t="str">
        <f>IF($AD196="","",IF(OR($V196&lt;2.7,$V196&gt;90),"Age OOR",BH196-1.6449*VLOOKUP(BH$14&amp;"-rse-"&amp;$I196,Equations!$G:$I,3,0)))</f>
        <v/>
      </c>
      <c r="BJ196" s="10" t="str">
        <f>IF($AD196="","",IF(OR($V196&lt;2.7,$V196&gt;90),"Age OOR",BH196+1.6449*VLOOKUP(BH$14&amp;"-rse-"&amp;$I196,Equations!$G:$I,3,0)))</f>
        <v/>
      </c>
      <c r="BK196" s="10" t="str">
        <f t="shared" si="67"/>
        <v/>
      </c>
      <c r="BL196" s="10" t="str">
        <f>IF($AD196="","",IF(OR($V196&lt;2.7,$V196&gt;90),"Age OOR",($AD196-BH196)/VLOOKUP(BH$14&amp;"-rse-"&amp;$I196,Equations!$G:$I,3,0)))</f>
        <v/>
      </c>
      <c r="BM196" s="10" t="str">
        <f>IF($AE196="","",IF(OR($V196&lt;2.7,$V196&gt;90),"Age OOR",VLOOKUP(BM$14&amp;"-int-"&amp;$J196,Equations!$G:$I,3,0)+VLOOKUP(BM$14&amp;"-sexo-"&amp;$J196,Equations!$G:$I,3,0)*$U196+VLOOKUP(BM$14&amp;"-edad-"&amp;$J196,Equations!$G:$I,3,0)*$V196+VLOOKUP(BM$14&amp;"-est-"&amp;$J196,Equations!$G:$I,3,0)*(1/$W196)+VLOOKUP(BM$14&amp;"-imc-"&amp;$J196,Equations!$G:$I,3,0)*(1/$Q196)))</f>
        <v/>
      </c>
      <c r="BN196" s="10" t="str">
        <f>IF($AE196="","",IF(OR($V196&lt;2.7,$V196&gt;90),"Age OOR",BM196-1.6449*VLOOKUP(BM$14&amp;"-rse-"&amp;$J196,Equations!$G:$I,3,0)))</f>
        <v/>
      </c>
      <c r="BO196" s="10" t="str">
        <f>IF($AE196="","",IF(OR($V196&lt;2.7,$V196&gt;90),"Age OOR",BM196+1.6449*VLOOKUP(BM$14&amp;"-rse-"&amp;$J196,Equations!$G:$I,3,0)))</f>
        <v/>
      </c>
      <c r="BP196" s="10" t="str">
        <f t="shared" si="68"/>
        <v/>
      </c>
      <c r="BQ196" s="10" t="str">
        <f>IF($AE196="","",IF(OR($V196&lt;2.7,$V196&gt;90),"Age OOR",($AE196-BM196)/VLOOKUP(BM$14&amp;"-rse-"&amp;$J196,Equations!$G:$I,3,0)))</f>
        <v/>
      </c>
      <c r="BR196" s="10" t="str">
        <f>IF($AF196="","",IF(OR($V196&lt;2.7,$V196&gt;90),"Age OOR",VLOOKUP(BR$14&amp;"-int-"&amp;$K196,Equations!$G:$I,3,0)+VLOOKUP(BR$14&amp;"-sexo-"&amp;$K196,Equations!$G:$I,3,0)*$U196+VLOOKUP(BR$14&amp;"-edad-"&amp;$K196,Equations!$G:$I,3,0)*$V196+VLOOKUP(BR$14&amp;"-est-"&amp;$K196,Equations!$G:$I,3,0)*(1/$W196)+VLOOKUP(BR$14&amp;"-imc-"&amp;$K196,Equations!$G:$I,3,0)*(1/$Q196)))</f>
        <v/>
      </c>
      <c r="BS196" s="10" t="str">
        <f>IF($AF196="","",IF(OR($V196&lt;2.7,$V196&gt;90),"Age OOR",BR196-1.6449*VLOOKUP(BR$14&amp;"-rse-"&amp;$K196,Equations!$G:$I,3,0)))</f>
        <v/>
      </c>
      <c r="BT196" s="10" t="str">
        <f>IF($AF196="","",IF(OR($V196&lt;2.7,$V196&gt;90),"Age OOR",BR196+1.6449*VLOOKUP(BR$14&amp;"-rse-"&amp;$K196,Equations!$G:$I,3,0)))</f>
        <v/>
      </c>
      <c r="BU196" s="10" t="str">
        <f t="shared" si="69"/>
        <v/>
      </c>
      <c r="BV196" s="10" t="str">
        <f>IF($AF196="","",IF(OR($V196&lt;2.7,$V196&gt;90),"Age OOR",($AF196-BR196)/VLOOKUP(BR$14&amp;"-rse-"&amp;$K196,Equations!$G:$I,3,0)))</f>
        <v/>
      </c>
      <c r="BW196" s="10" t="str">
        <f>IF($AG196="","",IF(OR($V196&lt;2.7,$V196&gt;90),"Age OOR",VLOOKUP(BW$14&amp;"-int-"&amp;$L196,Equations!$G:$I,3,0)+VLOOKUP(BW$14&amp;"-sexo-"&amp;$L196,Equations!$G:$I,3,0)*$U196+VLOOKUP(BW$14&amp;"-edad-"&amp;$L196,Equations!$G:$I,3,0)*$V196+VLOOKUP(BW$14&amp;"-est-"&amp;$L196,Equations!$G:$I,3,0)*(1/$W196)+VLOOKUP(BW$14&amp;"-imc-"&amp;$L196,Equations!$G:$I,3,0)*(1/$Q196)))</f>
        <v/>
      </c>
      <c r="BX196" s="10" t="str">
        <f>IF($AG196="","",IF(OR($V196&lt;2.7,$V196&gt;90),"Age OOR",BW196-1.6449*VLOOKUP(BW$14&amp;"-rse-"&amp;$L196,Equations!$G:$I,3,0)))</f>
        <v/>
      </c>
      <c r="BY196" s="10" t="str">
        <f>IF($AG196="","",IF(OR($V196&lt;2.7,$V196&gt;90),"Age OOR",BW196+1.6449*VLOOKUP(BW$14&amp;"-rse-"&amp;$L196,Equations!$G:$I,3,0)))</f>
        <v/>
      </c>
      <c r="BZ196" s="10" t="str">
        <f t="shared" si="70"/>
        <v/>
      </c>
      <c r="CA196" s="10" t="str">
        <f>IF($AG196="","",IF(OR($V196&lt;2.7,$V196&gt;90),"Age OOR",($AG196-BW196)/VLOOKUP(BW$14&amp;"-rse-"&amp;$L196,Equations!$G:$I,3,0)))</f>
        <v/>
      </c>
      <c r="CB196" s="10" t="str">
        <f>IF($AH196="","",IF(OR($V196&lt;2.7,$V196&gt;90),"Age OOR",VLOOKUP(CB$14&amp;"-int-"&amp;$M196,Equations!$G:$I,3,0)+VLOOKUP(CB$14&amp;"-sexo-"&amp;$M196,Equations!$G:$I,3,0)*$U196+VLOOKUP(CB$14&amp;"-edad-"&amp;$M196,Equations!$G:$I,3,0)*$V196+VLOOKUP(CB$14&amp;"-est-"&amp;$M196,Equations!$G:$I,3,0)*(1/$W196)+VLOOKUP(CB$14&amp;"-imc-"&amp;$M196,Equations!$G:$I,3,0)*(1/$Q196)))</f>
        <v/>
      </c>
      <c r="CC196" s="10" t="str">
        <f>IF($AH196="","",IF(OR($V196&lt;2.7,$V196&gt;90),"Age OOR",CB196-1.6449*VLOOKUP(CB$14&amp;"-rse-"&amp;$M196,Equations!$G:$I,3,0)))</f>
        <v/>
      </c>
      <c r="CD196" s="10" t="str">
        <f>IF($AH196="","",IF(OR($V196&lt;2.7,$V196&gt;90),"Age OOR",CB196+1.6449*VLOOKUP(CB$14&amp;"-rse-"&amp;$M196,Equations!$G:$I,3,0)))</f>
        <v/>
      </c>
      <c r="CE196" s="10" t="str">
        <f t="shared" si="71"/>
        <v/>
      </c>
      <c r="CF196" s="10" t="str">
        <f>IF($AH196="","",IF(OR($V196&lt;2.7,$V196&gt;90),"Age OOR",($AH196-CB196)/VLOOKUP(CB$14&amp;"-rse-"&amp;$M196,Equations!$G:$I,3,0)))</f>
        <v/>
      </c>
      <c r="CG196" s="10" t="str">
        <f>IF($AI196="","",IF(OR($V196&lt;2.7,$V196&gt;90),"Age OOR",VLOOKUP(CG$14&amp;"-int-"&amp;$N196,Equations!$G:$I,3,0)+VLOOKUP(CG$14&amp;"-sexo-"&amp;$N196,Equations!$G:$I,3,0)*$U196+VLOOKUP(CG$14&amp;"-edad-"&amp;$N196,Equations!$G:$I,3,0)*$V196+VLOOKUP(CG$14&amp;"-est-"&amp;$N196,Equations!$G:$I,3,0)*(1/$W196)+VLOOKUP(CG$14&amp;"-imc-"&amp;$N196,Equations!$G:$I,3,0)*(1/$Q196)))</f>
        <v/>
      </c>
      <c r="CH196" s="10" t="str">
        <f>IF($AI196="","",IF(OR($V196&lt;2.7,$V196&gt;90),"Age OOR",CG196-1.6449*VLOOKUP(CG$14&amp;"-rse-"&amp;$N196,Equations!$G:$I,3,0)))</f>
        <v/>
      </c>
      <c r="CI196" s="10" t="str">
        <f>IF($AI196="","",IF(OR($V196&lt;2.7,$V196&gt;90),"Age OOR",CG196+1.6449*VLOOKUP(CG$14&amp;"-rse-"&amp;$N196,Equations!$G:$I,3,0)))</f>
        <v/>
      </c>
      <c r="CJ196" s="10" t="str">
        <f t="shared" si="72"/>
        <v/>
      </c>
      <c r="CK196" s="10" t="str">
        <f>IF($AI196="","",IF(OR($V196&lt;2.7,$V196&gt;90),"Age OOR",($AI196-CG196)/VLOOKUP(CG$14&amp;"-rse-"&amp;$N196,Equations!$G:$I,3,0)))</f>
        <v/>
      </c>
      <c r="CL196" s="10" t="str">
        <f>IF($AJ196="","",IF(OR($V196&lt;2.7,$V196&gt;90),"Age OOR",VLOOKUP(CL$14&amp;"-int-"&amp;$O196,Equations!$G:$I,3,0)+VLOOKUP(CL$14&amp;"-sexo-"&amp;$O196,Equations!$G:$I,3,0)*$U196+VLOOKUP(CL$14&amp;"-edad-"&amp;$O196,Equations!$G:$I,3,0)*$V196+VLOOKUP(CL$14&amp;"-est-"&amp;$O196,Equations!$G:$I,3,0)*(1/$W196)+VLOOKUP(CL$14&amp;"-imc-"&amp;$O196,Equations!$G:$I,3,0)*(1/$Q196)))</f>
        <v/>
      </c>
      <c r="CM196" s="10" t="str">
        <f>IF($AJ196="","",IF(OR($V196&lt;2.7,$V196&gt;90),"Age OOR",CL196-1.6449*VLOOKUP(CL$14&amp;"-rse-"&amp;$O196,Equations!$G:$I,3,0)))</f>
        <v/>
      </c>
      <c r="CN196" s="10" t="str">
        <f>IF($AJ196="","",IF(OR($V196&lt;2.7,$V196&gt;90),"Age OOR",CL196+1.6449*VLOOKUP(CL$14&amp;"-rse-"&amp;$O196,Equations!$G:$I,3,0)))</f>
        <v/>
      </c>
      <c r="CO196" s="10" t="str">
        <f t="shared" si="73"/>
        <v/>
      </c>
      <c r="CP196" s="10" t="str">
        <f>IF($AJ196="","",IF(OR($V196&lt;2.7,$V196&gt;90),"Age OOR",($AJ196-CL196)/VLOOKUP(CL$14&amp;"-rse-"&amp;$O196,Equations!$G:$I,3,0)))</f>
        <v/>
      </c>
      <c r="CQ196" s="10" t="str">
        <f>IF($AK196="","",IF(OR($V196&lt;2.7,$V196&gt;90),"Age OOR",EXP(VLOOKUP(CQ$14&amp;"-int-"&amp;$P196,Equations!$G:$I,3,0)+VLOOKUP(CQ$14&amp;"-sexo-"&amp;$P196,Equations!$G:$I,3,0)*$U196+VLOOKUP(CQ$14&amp;"-edad-"&amp;$P196,Equations!$G:$I,3,0)*$V196+VLOOKUP(CQ$14&amp;"-est-"&amp;$P196,Equations!$G:$I,3,0)*(1/$W196)+VLOOKUP(CQ$14&amp;"-imc-"&amp;$P196,Equations!$G:$I,3,0)*(1/$Q196))))</f>
        <v/>
      </c>
      <c r="CR196" s="10" t="str">
        <f>IF($AK196="","",IF(OR($V196&lt;2.7,$V196&gt;90),"Age OOR",EXP(LN(CQ196)-1.6449*VLOOKUP(CQ$14&amp;"-rse-"&amp;$P196,Equations!$G:$I,3,0))))</f>
        <v/>
      </c>
      <c r="CS196" s="10" t="str">
        <f>IF($AK196="","",IF(OR($V196&lt;2.7,$V196&gt;90),"Age OOR",EXP(LN(CQ196)+1.6449*VLOOKUP(CQ$14&amp;"-rse-"&amp;$P196,Equations!$G:$I,3,0))))</f>
        <v/>
      </c>
      <c r="CT196" s="10" t="str">
        <f t="shared" si="74"/>
        <v/>
      </c>
      <c r="CU196" s="10" t="str">
        <f>IF($AK196="","",IF(OR($V196&lt;2.7,$V196&gt;90),"Age OOR",(LN($AK196)-LN(CQ196))/VLOOKUP(CQ$14&amp;"-rse-"&amp;$P196,Equations!$G:$I,3,0)))</f>
        <v/>
      </c>
      <c r="CV196" s="47"/>
    </row>
    <row r="197" spans="5:100" x14ac:dyDescent="0.2">
      <c r="E197" s="23" t="str">
        <f t="shared" si="50"/>
        <v>Age out of range</v>
      </c>
      <c r="F197" s="23" t="str">
        <f t="shared" si="51"/>
        <v>Age out of range</v>
      </c>
      <c r="G197" s="23" t="str">
        <f t="shared" si="52"/>
        <v>Age out of range</v>
      </c>
      <c r="H197" s="23" t="str">
        <f t="shared" si="53"/>
        <v>Age out of range</v>
      </c>
      <c r="I197" s="23" t="str">
        <f t="shared" si="54"/>
        <v>Age out of range</v>
      </c>
      <c r="J197" s="23" t="str">
        <f t="shared" si="55"/>
        <v>Age out of range</v>
      </c>
      <c r="K197" s="23" t="str">
        <f t="shared" si="56"/>
        <v>Age out of range</v>
      </c>
      <c r="L197" s="23" t="str">
        <f t="shared" si="57"/>
        <v>Age out of range</v>
      </c>
      <c r="M197" s="23" t="str">
        <f t="shared" si="58"/>
        <v>Age out of range</v>
      </c>
      <c r="N197" s="23" t="str">
        <f t="shared" si="59"/>
        <v>Age out of range</v>
      </c>
      <c r="O197" s="23" t="str">
        <f t="shared" si="60"/>
        <v>Age out of range</v>
      </c>
      <c r="P197" s="23" t="str">
        <f t="shared" si="61"/>
        <v>Age out of range</v>
      </c>
      <c r="Q197" s="23" t="e">
        <f t="shared" si="62"/>
        <v>#DIV/0!</v>
      </c>
      <c r="R197" s="17"/>
      <c r="S197" s="23">
        <v>181</v>
      </c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7"/>
      <c r="AM197" s="47"/>
      <c r="AN197" s="10" t="str">
        <f>IF($Z197="","",IF(OR($V197&lt;2.7,$V197&gt;90),"Age OOR",VLOOKUP(AN$14&amp;"-int-"&amp;$E197,Equations!$G:$I,3,0)+VLOOKUP(AN$14&amp;"-sexo-"&amp;$E197,Equations!$G:$I,3,0)*$U197+VLOOKUP(AN$14&amp;"-edad-"&amp;$E197,Equations!$G:$I,3,0)*$V197+VLOOKUP(AN$14&amp;"-est-"&amp;$E197,Equations!$G:$I,3,0)*(1/$W197)+VLOOKUP(AN$14&amp;"-imc-"&amp;$E197,Equations!$G:$I,3,0)*(1/$Q197)))</f>
        <v/>
      </c>
      <c r="AO197" s="10" t="str">
        <f>IF($Z197="","",IF(OR($V197&lt;2.7,$V197&gt;90),"Age OOR",AN197-1.6449*VLOOKUP(AN$14&amp;"-rse-"&amp;$E197,Equations!$G:$I,3,0)))</f>
        <v/>
      </c>
      <c r="AP197" s="10" t="str">
        <f>IF($Z197="","",IF(OR($V197&lt;2.7,$V197&gt;90),"Age OOR",AN197+1.6449*VLOOKUP(AN$14&amp;"-rse-"&amp;$E197,Equations!$G:$I,3,0)))</f>
        <v/>
      </c>
      <c r="AQ197" s="10" t="str">
        <f t="shared" si="63"/>
        <v/>
      </c>
      <c r="AR197" s="10" t="str">
        <f>IF($Z197="","",IF(OR($V197&lt;2.7,$V197&gt;90),"Age OOR",($Z197-AN197)/VLOOKUP(AN$14&amp;"-rse-"&amp;$E197,Equations!$G:$I,3,0)))</f>
        <v/>
      </c>
      <c r="AS197" s="10" t="str">
        <f>IF($AA197="","",IF(OR($V197&lt;2.7,$V197&gt;90),"Age OOR",VLOOKUP(AS$14&amp;"-int-"&amp;$F197,Equations!$G:$I,3,0)+VLOOKUP(AS$14&amp;"-sexo-"&amp;$F197,Equations!$G:$I,3,0)*$U197+VLOOKUP(AS$14&amp;"-edad-"&amp;$F197,Equations!$G:$I,3,0)*$V197+VLOOKUP(AS$14&amp;"-est-"&amp;$F197,Equations!$G:$I,3,0)*(1/$W197)+VLOOKUP(AS$14&amp;"-imc-"&amp;$F197,Equations!$G:$I,3,0)*(1/$Q197)))</f>
        <v/>
      </c>
      <c r="AT197" s="10" t="str">
        <f>IF($AA197="","",IF(OR($V197&lt;2.7,$V197&gt;90),"Age OOR",AS197-1.6449*VLOOKUP(AS$14&amp;"-rse-"&amp;$F197,Equations!$G:$I,3,0)))</f>
        <v/>
      </c>
      <c r="AU197" s="10" t="str">
        <f>IF($AA197="","",IF(OR($V197&lt;2.7,$V197&gt;90),"Age OOR",AS197+1.6449*VLOOKUP(AS$14&amp;"-rse-"&amp;$F197,Equations!$G:$I,3,0)))</f>
        <v/>
      </c>
      <c r="AV197" s="10" t="str">
        <f t="shared" si="64"/>
        <v/>
      </c>
      <c r="AW197" s="10" t="str">
        <f>IF($AA197="","",IF(OR($V197&lt;2.7,$V197&gt;90),"Age OOR",($AA197-AS197)/VLOOKUP(AS$14&amp;"-rse-"&amp;$F197,Equations!$G:$I,3,0)))</f>
        <v/>
      </c>
      <c r="AX197" s="10" t="str">
        <f>IF($AB197="","",IF(OR($V197&lt;2.7,$V197&gt;90),"Age OOR",VLOOKUP(AX$14&amp;"-int-"&amp;$G197,Equations!$G:$I,3,0)+VLOOKUP(AX$14&amp;"-sexo-"&amp;$G197,Equations!$G:$I,3,0)*$U197+VLOOKUP(AX$14&amp;"-edad-"&amp;$G197,Equations!$G:$I,3,0)*$V197+VLOOKUP(AX$14&amp;"-est-"&amp;$G197,Equations!$G:$I,3,0)*(1/$W197)+VLOOKUP(AX$14&amp;"-imc-"&amp;$G197,Equations!$G:$I,3,0)*(1/$Q197)))</f>
        <v/>
      </c>
      <c r="AY197" s="10" t="str">
        <f>IF($AB197="","",IF(OR($V197&lt;2.7,$V197&gt;90),"Age OOR",AX197-1.6449*VLOOKUP(AX$14&amp;"-rse-"&amp;$G197,Equations!$G:$I,3,0)))</f>
        <v/>
      </c>
      <c r="AZ197" s="10" t="str">
        <f>IF($AB197="","",IF(OR($V197&lt;2.7,$V197&gt;90),"Age OOR",AX197+1.6449*VLOOKUP(AX$14&amp;"-rse-"&amp;$G197,Equations!$G:$I,3,0)))</f>
        <v/>
      </c>
      <c r="BA197" s="10" t="str">
        <f t="shared" si="65"/>
        <v/>
      </c>
      <c r="BB197" s="10" t="str">
        <f>IF($AB197="","",IF(OR($V197&lt;2.7,$V197&gt;90),"Age OOR",($AB197-AX197)/VLOOKUP(AX$14&amp;"-rse-"&amp;$G197,Equations!$G:$I,3,0)))</f>
        <v/>
      </c>
      <c r="BC197" s="10" t="str">
        <f>IF($AC197="","",IF(OR($V197&lt;2.7,$V197&gt;90),"Age OOR",VLOOKUP(BC$14&amp;"-int-"&amp;$H197,Equations!$G:$I,3,0)+VLOOKUP(BC$14&amp;"-sexo-"&amp;$H197,Equations!$G:$I,3,0)*$U197+VLOOKUP(BC$14&amp;"-edad-"&amp;$H197,Equations!$G:$I,3,0)*$V197+VLOOKUP(BC$14&amp;"-est-"&amp;$H197,Equations!$G:$I,3,0)*(1/$W197)+VLOOKUP(BC$14&amp;"-imc-"&amp;$H197,Equations!$G:$I,3,0)*(1/$Q197)))</f>
        <v/>
      </c>
      <c r="BD197" s="10" t="str">
        <f>IF($AC197="","",IF(OR($V197&lt;2.7,$V197&gt;90),"Age OOR",BC197-1.6449*VLOOKUP(BC$14&amp;"-rse-"&amp;$H197,Equations!$G:$I,3,0)))</f>
        <v/>
      </c>
      <c r="BE197" s="10" t="str">
        <f>IF($AC197="","",IF(OR($V197&lt;2.7,$V197&gt;90),"Age OOR",BC197+1.6449*VLOOKUP(BC$14&amp;"-rse-"&amp;$H197,Equations!$G:$I,3,0)))</f>
        <v/>
      </c>
      <c r="BF197" s="10" t="str">
        <f t="shared" si="66"/>
        <v/>
      </c>
      <c r="BG197" s="10" t="str">
        <f>IF($AC197="","",IF(OR($V197&lt;2.7,$V197&gt;90),"Age OOR",($AC197-BC197)/VLOOKUP(BC$14&amp;"-rse-"&amp;$H197,Equations!$G:$I,3,0)))</f>
        <v/>
      </c>
      <c r="BH197" s="10" t="str">
        <f>IF($AD197="","",IF(OR($V197&lt;2.7,$V197&gt;90),"Age OOR",VLOOKUP(BH$14&amp;"-int-"&amp;$I197,Equations!$G:$I,3,0)+VLOOKUP(BH$14&amp;"-sexo-"&amp;$I197,Equations!$G:$I,3,0)*$U197+VLOOKUP(BH$14&amp;"-edad-"&amp;$I197,Equations!$G:$I,3,0)*$V197+VLOOKUP(BH$14&amp;"-est-"&amp;$I197,Equations!$G:$I,3,0)*(1/$W197)+VLOOKUP(BH$14&amp;"-imc-"&amp;$I197,Equations!$G:$I,3,0)*(1/$Q197)))</f>
        <v/>
      </c>
      <c r="BI197" s="10" t="str">
        <f>IF($AD197="","",IF(OR($V197&lt;2.7,$V197&gt;90),"Age OOR",BH197-1.6449*VLOOKUP(BH$14&amp;"-rse-"&amp;$I197,Equations!$G:$I,3,0)))</f>
        <v/>
      </c>
      <c r="BJ197" s="10" t="str">
        <f>IF($AD197="","",IF(OR($V197&lt;2.7,$V197&gt;90),"Age OOR",BH197+1.6449*VLOOKUP(BH$14&amp;"-rse-"&amp;$I197,Equations!$G:$I,3,0)))</f>
        <v/>
      </c>
      <c r="BK197" s="10" t="str">
        <f t="shared" si="67"/>
        <v/>
      </c>
      <c r="BL197" s="10" t="str">
        <f>IF($AD197="","",IF(OR($V197&lt;2.7,$V197&gt;90),"Age OOR",($AD197-BH197)/VLOOKUP(BH$14&amp;"-rse-"&amp;$I197,Equations!$G:$I,3,0)))</f>
        <v/>
      </c>
      <c r="BM197" s="10" t="str">
        <f>IF($AE197="","",IF(OR($V197&lt;2.7,$V197&gt;90),"Age OOR",VLOOKUP(BM$14&amp;"-int-"&amp;$J197,Equations!$G:$I,3,0)+VLOOKUP(BM$14&amp;"-sexo-"&amp;$J197,Equations!$G:$I,3,0)*$U197+VLOOKUP(BM$14&amp;"-edad-"&amp;$J197,Equations!$G:$I,3,0)*$V197+VLOOKUP(BM$14&amp;"-est-"&amp;$J197,Equations!$G:$I,3,0)*(1/$W197)+VLOOKUP(BM$14&amp;"-imc-"&amp;$J197,Equations!$G:$I,3,0)*(1/$Q197)))</f>
        <v/>
      </c>
      <c r="BN197" s="10" t="str">
        <f>IF($AE197="","",IF(OR($V197&lt;2.7,$V197&gt;90),"Age OOR",BM197-1.6449*VLOOKUP(BM$14&amp;"-rse-"&amp;$J197,Equations!$G:$I,3,0)))</f>
        <v/>
      </c>
      <c r="BO197" s="10" t="str">
        <f>IF($AE197="","",IF(OR($V197&lt;2.7,$V197&gt;90),"Age OOR",BM197+1.6449*VLOOKUP(BM$14&amp;"-rse-"&amp;$J197,Equations!$G:$I,3,0)))</f>
        <v/>
      </c>
      <c r="BP197" s="10" t="str">
        <f t="shared" si="68"/>
        <v/>
      </c>
      <c r="BQ197" s="10" t="str">
        <f>IF($AE197="","",IF(OR($V197&lt;2.7,$V197&gt;90),"Age OOR",($AE197-BM197)/VLOOKUP(BM$14&amp;"-rse-"&amp;$J197,Equations!$G:$I,3,0)))</f>
        <v/>
      </c>
      <c r="BR197" s="10" t="str">
        <f>IF($AF197="","",IF(OR($V197&lt;2.7,$V197&gt;90),"Age OOR",VLOOKUP(BR$14&amp;"-int-"&amp;$K197,Equations!$G:$I,3,0)+VLOOKUP(BR$14&amp;"-sexo-"&amp;$K197,Equations!$G:$I,3,0)*$U197+VLOOKUP(BR$14&amp;"-edad-"&amp;$K197,Equations!$G:$I,3,0)*$V197+VLOOKUP(BR$14&amp;"-est-"&amp;$K197,Equations!$G:$I,3,0)*(1/$W197)+VLOOKUP(BR$14&amp;"-imc-"&amp;$K197,Equations!$G:$I,3,0)*(1/$Q197)))</f>
        <v/>
      </c>
      <c r="BS197" s="10" t="str">
        <f>IF($AF197="","",IF(OR($V197&lt;2.7,$V197&gt;90),"Age OOR",BR197-1.6449*VLOOKUP(BR$14&amp;"-rse-"&amp;$K197,Equations!$G:$I,3,0)))</f>
        <v/>
      </c>
      <c r="BT197" s="10" t="str">
        <f>IF($AF197="","",IF(OR($V197&lt;2.7,$V197&gt;90),"Age OOR",BR197+1.6449*VLOOKUP(BR$14&amp;"-rse-"&amp;$K197,Equations!$G:$I,3,0)))</f>
        <v/>
      </c>
      <c r="BU197" s="10" t="str">
        <f t="shared" si="69"/>
        <v/>
      </c>
      <c r="BV197" s="10" t="str">
        <f>IF($AF197="","",IF(OR($V197&lt;2.7,$V197&gt;90),"Age OOR",($AF197-BR197)/VLOOKUP(BR$14&amp;"-rse-"&amp;$K197,Equations!$G:$I,3,0)))</f>
        <v/>
      </c>
      <c r="BW197" s="10" t="str">
        <f>IF($AG197="","",IF(OR($V197&lt;2.7,$V197&gt;90),"Age OOR",VLOOKUP(BW$14&amp;"-int-"&amp;$L197,Equations!$G:$I,3,0)+VLOOKUP(BW$14&amp;"-sexo-"&amp;$L197,Equations!$G:$I,3,0)*$U197+VLOOKUP(BW$14&amp;"-edad-"&amp;$L197,Equations!$G:$I,3,0)*$V197+VLOOKUP(BW$14&amp;"-est-"&amp;$L197,Equations!$G:$I,3,0)*(1/$W197)+VLOOKUP(BW$14&amp;"-imc-"&amp;$L197,Equations!$G:$I,3,0)*(1/$Q197)))</f>
        <v/>
      </c>
      <c r="BX197" s="10" t="str">
        <f>IF($AG197="","",IF(OR($V197&lt;2.7,$V197&gt;90),"Age OOR",BW197-1.6449*VLOOKUP(BW$14&amp;"-rse-"&amp;$L197,Equations!$G:$I,3,0)))</f>
        <v/>
      </c>
      <c r="BY197" s="10" t="str">
        <f>IF($AG197="","",IF(OR($V197&lt;2.7,$V197&gt;90),"Age OOR",BW197+1.6449*VLOOKUP(BW$14&amp;"-rse-"&amp;$L197,Equations!$G:$I,3,0)))</f>
        <v/>
      </c>
      <c r="BZ197" s="10" t="str">
        <f t="shared" si="70"/>
        <v/>
      </c>
      <c r="CA197" s="10" t="str">
        <f>IF($AG197="","",IF(OR($V197&lt;2.7,$V197&gt;90),"Age OOR",($AG197-BW197)/VLOOKUP(BW$14&amp;"-rse-"&amp;$L197,Equations!$G:$I,3,0)))</f>
        <v/>
      </c>
      <c r="CB197" s="10" t="str">
        <f>IF($AH197="","",IF(OR($V197&lt;2.7,$V197&gt;90),"Age OOR",VLOOKUP(CB$14&amp;"-int-"&amp;$M197,Equations!$G:$I,3,0)+VLOOKUP(CB$14&amp;"-sexo-"&amp;$M197,Equations!$G:$I,3,0)*$U197+VLOOKUP(CB$14&amp;"-edad-"&amp;$M197,Equations!$G:$I,3,0)*$V197+VLOOKUP(CB$14&amp;"-est-"&amp;$M197,Equations!$G:$I,3,0)*(1/$W197)+VLOOKUP(CB$14&amp;"-imc-"&amp;$M197,Equations!$G:$I,3,0)*(1/$Q197)))</f>
        <v/>
      </c>
      <c r="CC197" s="10" t="str">
        <f>IF($AH197="","",IF(OR($V197&lt;2.7,$V197&gt;90),"Age OOR",CB197-1.6449*VLOOKUP(CB$14&amp;"-rse-"&amp;$M197,Equations!$G:$I,3,0)))</f>
        <v/>
      </c>
      <c r="CD197" s="10" t="str">
        <f>IF($AH197="","",IF(OR($V197&lt;2.7,$V197&gt;90),"Age OOR",CB197+1.6449*VLOOKUP(CB$14&amp;"-rse-"&amp;$M197,Equations!$G:$I,3,0)))</f>
        <v/>
      </c>
      <c r="CE197" s="10" t="str">
        <f t="shared" si="71"/>
        <v/>
      </c>
      <c r="CF197" s="10" t="str">
        <f>IF($AH197="","",IF(OR($V197&lt;2.7,$V197&gt;90),"Age OOR",($AH197-CB197)/VLOOKUP(CB$14&amp;"-rse-"&amp;$M197,Equations!$G:$I,3,0)))</f>
        <v/>
      </c>
      <c r="CG197" s="10" t="str">
        <f>IF($AI197="","",IF(OR($V197&lt;2.7,$V197&gt;90),"Age OOR",VLOOKUP(CG$14&amp;"-int-"&amp;$N197,Equations!$G:$I,3,0)+VLOOKUP(CG$14&amp;"-sexo-"&amp;$N197,Equations!$G:$I,3,0)*$U197+VLOOKUP(CG$14&amp;"-edad-"&amp;$N197,Equations!$G:$I,3,0)*$V197+VLOOKUP(CG$14&amp;"-est-"&amp;$N197,Equations!$G:$I,3,0)*(1/$W197)+VLOOKUP(CG$14&amp;"-imc-"&amp;$N197,Equations!$G:$I,3,0)*(1/$Q197)))</f>
        <v/>
      </c>
      <c r="CH197" s="10" t="str">
        <f>IF($AI197="","",IF(OR($V197&lt;2.7,$V197&gt;90),"Age OOR",CG197-1.6449*VLOOKUP(CG$14&amp;"-rse-"&amp;$N197,Equations!$G:$I,3,0)))</f>
        <v/>
      </c>
      <c r="CI197" s="10" t="str">
        <f>IF($AI197="","",IF(OR($V197&lt;2.7,$V197&gt;90),"Age OOR",CG197+1.6449*VLOOKUP(CG$14&amp;"-rse-"&amp;$N197,Equations!$G:$I,3,0)))</f>
        <v/>
      </c>
      <c r="CJ197" s="10" t="str">
        <f t="shared" si="72"/>
        <v/>
      </c>
      <c r="CK197" s="10" t="str">
        <f>IF($AI197="","",IF(OR($V197&lt;2.7,$V197&gt;90),"Age OOR",($AI197-CG197)/VLOOKUP(CG$14&amp;"-rse-"&amp;$N197,Equations!$G:$I,3,0)))</f>
        <v/>
      </c>
      <c r="CL197" s="10" t="str">
        <f>IF($AJ197="","",IF(OR($V197&lt;2.7,$V197&gt;90),"Age OOR",VLOOKUP(CL$14&amp;"-int-"&amp;$O197,Equations!$G:$I,3,0)+VLOOKUP(CL$14&amp;"-sexo-"&amp;$O197,Equations!$G:$I,3,0)*$U197+VLOOKUP(CL$14&amp;"-edad-"&amp;$O197,Equations!$G:$I,3,0)*$V197+VLOOKUP(CL$14&amp;"-est-"&amp;$O197,Equations!$G:$I,3,0)*(1/$W197)+VLOOKUP(CL$14&amp;"-imc-"&amp;$O197,Equations!$G:$I,3,0)*(1/$Q197)))</f>
        <v/>
      </c>
      <c r="CM197" s="10" t="str">
        <f>IF($AJ197="","",IF(OR($V197&lt;2.7,$V197&gt;90),"Age OOR",CL197-1.6449*VLOOKUP(CL$14&amp;"-rse-"&amp;$O197,Equations!$G:$I,3,0)))</f>
        <v/>
      </c>
      <c r="CN197" s="10" t="str">
        <f>IF($AJ197="","",IF(OR($V197&lt;2.7,$V197&gt;90),"Age OOR",CL197+1.6449*VLOOKUP(CL$14&amp;"-rse-"&amp;$O197,Equations!$G:$I,3,0)))</f>
        <v/>
      </c>
      <c r="CO197" s="10" t="str">
        <f t="shared" si="73"/>
        <v/>
      </c>
      <c r="CP197" s="10" t="str">
        <f>IF($AJ197="","",IF(OR($V197&lt;2.7,$V197&gt;90),"Age OOR",($AJ197-CL197)/VLOOKUP(CL$14&amp;"-rse-"&amp;$O197,Equations!$G:$I,3,0)))</f>
        <v/>
      </c>
      <c r="CQ197" s="10" t="str">
        <f>IF($AK197="","",IF(OR($V197&lt;2.7,$V197&gt;90),"Age OOR",EXP(VLOOKUP(CQ$14&amp;"-int-"&amp;$P197,Equations!$G:$I,3,0)+VLOOKUP(CQ$14&amp;"-sexo-"&amp;$P197,Equations!$G:$I,3,0)*$U197+VLOOKUP(CQ$14&amp;"-edad-"&amp;$P197,Equations!$G:$I,3,0)*$V197+VLOOKUP(CQ$14&amp;"-est-"&amp;$P197,Equations!$G:$I,3,0)*(1/$W197)+VLOOKUP(CQ$14&amp;"-imc-"&amp;$P197,Equations!$G:$I,3,0)*(1/$Q197))))</f>
        <v/>
      </c>
      <c r="CR197" s="10" t="str">
        <f>IF($AK197="","",IF(OR($V197&lt;2.7,$V197&gt;90),"Age OOR",EXP(LN(CQ197)-1.6449*VLOOKUP(CQ$14&amp;"-rse-"&amp;$P197,Equations!$G:$I,3,0))))</f>
        <v/>
      </c>
      <c r="CS197" s="10" t="str">
        <f>IF($AK197="","",IF(OR($V197&lt;2.7,$V197&gt;90),"Age OOR",EXP(LN(CQ197)+1.6449*VLOOKUP(CQ$14&amp;"-rse-"&amp;$P197,Equations!$G:$I,3,0))))</f>
        <v/>
      </c>
      <c r="CT197" s="10" t="str">
        <f t="shared" si="74"/>
        <v/>
      </c>
      <c r="CU197" s="10" t="str">
        <f>IF($AK197="","",IF(OR($V197&lt;2.7,$V197&gt;90),"Age OOR",(LN($AK197)-LN(CQ197))/VLOOKUP(CQ$14&amp;"-rse-"&amp;$P197,Equations!$G:$I,3,0)))</f>
        <v/>
      </c>
      <c r="CV197" s="47"/>
    </row>
    <row r="198" spans="5:100" x14ac:dyDescent="0.2">
      <c r="E198" s="23" t="str">
        <f t="shared" si="50"/>
        <v>Age out of range</v>
      </c>
      <c r="F198" s="23" t="str">
        <f t="shared" si="51"/>
        <v>Age out of range</v>
      </c>
      <c r="G198" s="23" t="str">
        <f t="shared" si="52"/>
        <v>Age out of range</v>
      </c>
      <c r="H198" s="23" t="str">
        <f t="shared" si="53"/>
        <v>Age out of range</v>
      </c>
      <c r="I198" s="23" t="str">
        <f t="shared" si="54"/>
        <v>Age out of range</v>
      </c>
      <c r="J198" s="23" t="str">
        <f t="shared" si="55"/>
        <v>Age out of range</v>
      </c>
      <c r="K198" s="23" t="str">
        <f t="shared" si="56"/>
        <v>Age out of range</v>
      </c>
      <c r="L198" s="23" t="str">
        <f t="shared" si="57"/>
        <v>Age out of range</v>
      </c>
      <c r="M198" s="23" t="str">
        <f t="shared" si="58"/>
        <v>Age out of range</v>
      </c>
      <c r="N198" s="23" t="str">
        <f t="shared" si="59"/>
        <v>Age out of range</v>
      </c>
      <c r="O198" s="23" t="str">
        <f t="shared" si="60"/>
        <v>Age out of range</v>
      </c>
      <c r="P198" s="23" t="str">
        <f t="shared" si="61"/>
        <v>Age out of range</v>
      </c>
      <c r="Q198" s="23" t="e">
        <f t="shared" si="62"/>
        <v>#DIV/0!</v>
      </c>
      <c r="R198" s="17"/>
      <c r="S198" s="23">
        <v>182</v>
      </c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7"/>
      <c r="AM198" s="47"/>
      <c r="AN198" s="10" t="str">
        <f>IF($Z198="","",IF(OR($V198&lt;2.7,$V198&gt;90),"Age OOR",VLOOKUP(AN$14&amp;"-int-"&amp;$E198,Equations!$G:$I,3,0)+VLOOKUP(AN$14&amp;"-sexo-"&amp;$E198,Equations!$G:$I,3,0)*$U198+VLOOKUP(AN$14&amp;"-edad-"&amp;$E198,Equations!$G:$I,3,0)*$V198+VLOOKUP(AN$14&amp;"-est-"&amp;$E198,Equations!$G:$I,3,0)*(1/$W198)+VLOOKUP(AN$14&amp;"-imc-"&amp;$E198,Equations!$G:$I,3,0)*(1/$Q198)))</f>
        <v/>
      </c>
      <c r="AO198" s="10" t="str">
        <f>IF($Z198="","",IF(OR($V198&lt;2.7,$V198&gt;90),"Age OOR",AN198-1.6449*VLOOKUP(AN$14&amp;"-rse-"&amp;$E198,Equations!$G:$I,3,0)))</f>
        <v/>
      </c>
      <c r="AP198" s="10" t="str">
        <f>IF($Z198="","",IF(OR($V198&lt;2.7,$V198&gt;90),"Age OOR",AN198+1.6449*VLOOKUP(AN$14&amp;"-rse-"&amp;$E198,Equations!$G:$I,3,0)))</f>
        <v/>
      </c>
      <c r="AQ198" s="10" t="str">
        <f t="shared" si="63"/>
        <v/>
      </c>
      <c r="AR198" s="10" t="str">
        <f>IF($Z198="","",IF(OR($V198&lt;2.7,$V198&gt;90),"Age OOR",($Z198-AN198)/VLOOKUP(AN$14&amp;"-rse-"&amp;$E198,Equations!$G:$I,3,0)))</f>
        <v/>
      </c>
      <c r="AS198" s="10" t="str">
        <f>IF($AA198="","",IF(OR($V198&lt;2.7,$V198&gt;90),"Age OOR",VLOOKUP(AS$14&amp;"-int-"&amp;$F198,Equations!$G:$I,3,0)+VLOOKUP(AS$14&amp;"-sexo-"&amp;$F198,Equations!$G:$I,3,0)*$U198+VLOOKUP(AS$14&amp;"-edad-"&amp;$F198,Equations!$G:$I,3,0)*$V198+VLOOKUP(AS$14&amp;"-est-"&amp;$F198,Equations!$G:$I,3,0)*(1/$W198)+VLOOKUP(AS$14&amp;"-imc-"&amp;$F198,Equations!$G:$I,3,0)*(1/$Q198)))</f>
        <v/>
      </c>
      <c r="AT198" s="10" t="str">
        <f>IF($AA198="","",IF(OR($V198&lt;2.7,$V198&gt;90),"Age OOR",AS198-1.6449*VLOOKUP(AS$14&amp;"-rse-"&amp;$F198,Equations!$G:$I,3,0)))</f>
        <v/>
      </c>
      <c r="AU198" s="10" t="str">
        <f>IF($AA198="","",IF(OR($V198&lt;2.7,$V198&gt;90),"Age OOR",AS198+1.6449*VLOOKUP(AS$14&amp;"-rse-"&amp;$F198,Equations!$G:$I,3,0)))</f>
        <v/>
      </c>
      <c r="AV198" s="10" t="str">
        <f t="shared" si="64"/>
        <v/>
      </c>
      <c r="AW198" s="10" t="str">
        <f>IF($AA198="","",IF(OR($V198&lt;2.7,$V198&gt;90),"Age OOR",($AA198-AS198)/VLOOKUP(AS$14&amp;"-rse-"&amp;$F198,Equations!$G:$I,3,0)))</f>
        <v/>
      </c>
      <c r="AX198" s="10" t="str">
        <f>IF($AB198="","",IF(OR($V198&lt;2.7,$V198&gt;90),"Age OOR",VLOOKUP(AX$14&amp;"-int-"&amp;$G198,Equations!$G:$I,3,0)+VLOOKUP(AX$14&amp;"-sexo-"&amp;$G198,Equations!$G:$I,3,0)*$U198+VLOOKUP(AX$14&amp;"-edad-"&amp;$G198,Equations!$G:$I,3,0)*$V198+VLOOKUP(AX$14&amp;"-est-"&amp;$G198,Equations!$G:$I,3,0)*(1/$W198)+VLOOKUP(AX$14&amp;"-imc-"&amp;$G198,Equations!$G:$I,3,0)*(1/$Q198)))</f>
        <v/>
      </c>
      <c r="AY198" s="10" t="str">
        <f>IF($AB198="","",IF(OR($V198&lt;2.7,$V198&gt;90),"Age OOR",AX198-1.6449*VLOOKUP(AX$14&amp;"-rse-"&amp;$G198,Equations!$G:$I,3,0)))</f>
        <v/>
      </c>
      <c r="AZ198" s="10" t="str">
        <f>IF($AB198="","",IF(OR($V198&lt;2.7,$V198&gt;90),"Age OOR",AX198+1.6449*VLOOKUP(AX$14&amp;"-rse-"&amp;$G198,Equations!$G:$I,3,0)))</f>
        <v/>
      </c>
      <c r="BA198" s="10" t="str">
        <f t="shared" si="65"/>
        <v/>
      </c>
      <c r="BB198" s="10" t="str">
        <f>IF($AB198="","",IF(OR($V198&lt;2.7,$V198&gt;90),"Age OOR",($AB198-AX198)/VLOOKUP(AX$14&amp;"-rse-"&amp;$G198,Equations!$G:$I,3,0)))</f>
        <v/>
      </c>
      <c r="BC198" s="10" t="str">
        <f>IF($AC198="","",IF(OR($V198&lt;2.7,$V198&gt;90),"Age OOR",VLOOKUP(BC$14&amp;"-int-"&amp;$H198,Equations!$G:$I,3,0)+VLOOKUP(BC$14&amp;"-sexo-"&amp;$H198,Equations!$G:$I,3,0)*$U198+VLOOKUP(BC$14&amp;"-edad-"&amp;$H198,Equations!$G:$I,3,0)*$V198+VLOOKUP(BC$14&amp;"-est-"&amp;$H198,Equations!$G:$I,3,0)*(1/$W198)+VLOOKUP(BC$14&amp;"-imc-"&amp;$H198,Equations!$G:$I,3,0)*(1/$Q198)))</f>
        <v/>
      </c>
      <c r="BD198" s="10" t="str">
        <f>IF($AC198="","",IF(OR($V198&lt;2.7,$V198&gt;90),"Age OOR",BC198-1.6449*VLOOKUP(BC$14&amp;"-rse-"&amp;$H198,Equations!$G:$I,3,0)))</f>
        <v/>
      </c>
      <c r="BE198" s="10" t="str">
        <f>IF($AC198="","",IF(OR($V198&lt;2.7,$V198&gt;90),"Age OOR",BC198+1.6449*VLOOKUP(BC$14&amp;"-rse-"&amp;$H198,Equations!$G:$I,3,0)))</f>
        <v/>
      </c>
      <c r="BF198" s="10" t="str">
        <f t="shared" si="66"/>
        <v/>
      </c>
      <c r="BG198" s="10" t="str">
        <f>IF($AC198="","",IF(OR($V198&lt;2.7,$V198&gt;90),"Age OOR",($AC198-BC198)/VLOOKUP(BC$14&amp;"-rse-"&amp;$H198,Equations!$G:$I,3,0)))</f>
        <v/>
      </c>
      <c r="BH198" s="10" t="str">
        <f>IF($AD198="","",IF(OR($V198&lt;2.7,$V198&gt;90),"Age OOR",VLOOKUP(BH$14&amp;"-int-"&amp;$I198,Equations!$G:$I,3,0)+VLOOKUP(BH$14&amp;"-sexo-"&amp;$I198,Equations!$G:$I,3,0)*$U198+VLOOKUP(BH$14&amp;"-edad-"&amp;$I198,Equations!$G:$I,3,0)*$V198+VLOOKUP(BH$14&amp;"-est-"&amp;$I198,Equations!$G:$I,3,0)*(1/$W198)+VLOOKUP(BH$14&amp;"-imc-"&amp;$I198,Equations!$G:$I,3,0)*(1/$Q198)))</f>
        <v/>
      </c>
      <c r="BI198" s="10" t="str">
        <f>IF($AD198="","",IF(OR($V198&lt;2.7,$V198&gt;90),"Age OOR",BH198-1.6449*VLOOKUP(BH$14&amp;"-rse-"&amp;$I198,Equations!$G:$I,3,0)))</f>
        <v/>
      </c>
      <c r="BJ198" s="10" t="str">
        <f>IF($AD198="","",IF(OR($V198&lt;2.7,$V198&gt;90),"Age OOR",BH198+1.6449*VLOOKUP(BH$14&amp;"-rse-"&amp;$I198,Equations!$G:$I,3,0)))</f>
        <v/>
      </c>
      <c r="BK198" s="10" t="str">
        <f t="shared" si="67"/>
        <v/>
      </c>
      <c r="BL198" s="10" t="str">
        <f>IF($AD198="","",IF(OR($V198&lt;2.7,$V198&gt;90),"Age OOR",($AD198-BH198)/VLOOKUP(BH$14&amp;"-rse-"&amp;$I198,Equations!$G:$I,3,0)))</f>
        <v/>
      </c>
      <c r="BM198" s="10" t="str">
        <f>IF($AE198="","",IF(OR($V198&lt;2.7,$V198&gt;90),"Age OOR",VLOOKUP(BM$14&amp;"-int-"&amp;$J198,Equations!$G:$I,3,0)+VLOOKUP(BM$14&amp;"-sexo-"&amp;$J198,Equations!$G:$I,3,0)*$U198+VLOOKUP(BM$14&amp;"-edad-"&amp;$J198,Equations!$G:$I,3,0)*$V198+VLOOKUP(BM$14&amp;"-est-"&amp;$J198,Equations!$G:$I,3,0)*(1/$W198)+VLOOKUP(BM$14&amp;"-imc-"&amp;$J198,Equations!$G:$I,3,0)*(1/$Q198)))</f>
        <v/>
      </c>
      <c r="BN198" s="10" t="str">
        <f>IF($AE198="","",IF(OR($V198&lt;2.7,$V198&gt;90),"Age OOR",BM198-1.6449*VLOOKUP(BM$14&amp;"-rse-"&amp;$J198,Equations!$G:$I,3,0)))</f>
        <v/>
      </c>
      <c r="BO198" s="10" t="str">
        <f>IF($AE198="","",IF(OR($V198&lt;2.7,$V198&gt;90),"Age OOR",BM198+1.6449*VLOOKUP(BM$14&amp;"-rse-"&amp;$J198,Equations!$G:$I,3,0)))</f>
        <v/>
      </c>
      <c r="BP198" s="10" t="str">
        <f t="shared" si="68"/>
        <v/>
      </c>
      <c r="BQ198" s="10" t="str">
        <f>IF($AE198="","",IF(OR($V198&lt;2.7,$V198&gt;90),"Age OOR",($AE198-BM198)/VLOOKUP(BM$14&amp;"-rse-"&amp;$J198,Equations!$G:$I,3,0)))</f>
        <v/>
      </c>
      <c r="BR198" s="10" t="str">
        <f>IF($AF198="","",IF(OR($V198&lt;2.7,$V198&gt;90),"Age OOR",VLOOKUP(BR$14&amp;"-int-"&amp;$K198,Equations!$G:$I,3,0)+VLOOKUP(BR$14&amp;"-sexo-"&amp;$K198,Equations!$G:$I,3,0)*$U198+VLOOKUP(BR$14&amp;"-edad-"&amp;$K198,Equations!$G:$I,3,0)*$V198+VLOOKUP(BR$14&amp;"-est-"&amp;$K198,Equations!$G:$I,3,0)*(1/$W198)+VLOOKUP(BR$14&amp;"-imc-"&amp;$K198,Equations!$G:$I,3,0)*(1/$Q198)))</f>
        <v/>
      </c>
      <c r="BS198" s="10" t="str">
        <f>IF($AF198="","",IF(OR($V198&lt;2.7,$V198&gt;90),"Age OOR",BR198-1.6449*VLOOKUP(BR$14&amp;"-rse-"&amp;$K198,Equations!$G:$I,3,0)))</f>
        <v/>
      </c>
      <c r="BT198" s="10" t="str">
        <f>IF($AF198="","",IF(OR($V198&lt;2.7,$V198&gt;90),"Age OOR",BR198+1.6449*VLOOKUP(BR$14&amp;"-rse-"&amp;$K198,Equations!$G:$I,3,0)))</f>
        <v/>
      </c>
      <c r="BU198" s="10" t="str">
        <f t="shared" si="69"/>
        <v/>
      </c>
      <c r="BV198" s="10" t="str">
        <f>IF($AF198="","",IF(OR($V198&lt;2.7,$V198&gt;90),"Age OOR",($AF198-BR198)/VLOOKUP(BR$14&amp;"-rse-"&amp;$K198,Equations!$G:$I,3,0)))</f>
        <v/>
      </c>
      <c r="BW198" s="10" t="str">
        <f>IF($AG198="","",IF(OR($V198&lt;2.7,$V198&gt;90),"Age OOR",VLOOKUP(BW$14&amp;"-int-"&amp;$L198,Equations!$G:$I,3,0)+VLOOKUP(BW$14&amp;"-sexo-"&amp;$L198,Equations!$G:$I,3,0)*$U198+VLOOKUP(BW$14&amp;"-edad-"&amp;$L198,Equations!$G:$I,3,0)*$V198+VLOOKUP(BW$14&amp;"-est-"&amp;$L198,Equations!$G:$I,3,0)*(1/$W198)+VLOOKUP(BW$14&amp;"-imc-"&amp;$L198,Equations!$G:$I,3,0)*(1/$Q198)))</f>
        <v/>
      </c>
      <c r="BX198" s="10" t="str">
        <f>IF($AG198="","",IF(OR($V198&lt;2.7,$V198&gt;90),"Age OOR",BW198-1.6449*VLOOKUP(BW$14&amp;"-rse-"&amp;$L198,Equations!$G:$I,3,0)))</f>
        <v/>
      </c>
      <c r="BY198" s="10" t="str">
        <f>IF($AG198="","",IF(OR($V198&lt;2.7,$V198&gt;90),"Age OOR",BW198+1.6449*VLOOKUP(BW$14&amp;"-rse-"&amp;$L198,Equations!$G:$I,3,0)))</f>
        <v/>
      </c>
      <c r="BZ198" s="10" t="str">
        <f t="shared" si="70"/>
        <v/>
      </c>
      <c r="CA198" s="10" t="str">
        <f>IF($AG198="","",IF(OR($V198&lt;2.7,$V198&gt;90),"Age OOR",($AG198-BW198)/VLOOKUP(BW$14&amp;"-rse-"&amp;$L198,Equations!$G:$I,3,0)))</f>
        <v/>
      </c>
      <c r="CB198" s="10" t="str">
        <f>IF($AH198="","",IF(OR($V198&lt;2.7,$V198&gt;90),"Age OOR",VLOOKUP(CB$14&amp;"-int-"&amp;$M198,Equations!$G:$I,3,0)+VLOOKUP(CB$14&amp;"-sexo-"&amp;$M198,Equations!$G:$I,3,0)*$U198+VLOOKUP(CB$14&amp;"-edad-"&amp;$M198,Equations!$G:$I,3,0)*$V198+VLOOKUP(CB$14&amp;"-est-"&amp;$M198,Equations!$G:$I,3,0)*(1/$W198)+VLOOKUP(CB$14&amp;"-imc-"&amp;$M198,Equations!$G:$I,3,0)*(1/$Q198)))</f>
        <v/>
      </c>
      <c r="CC198" s="10" t="str">
        <f>IF($AH198="","",IF(OR($V198&lt;2.7,$V198&gt;90),"Age OOR",CB198-1.6449*VLOOKUP(CB$14&amp;"-rse-"&amp;$M198,Equations!$G:$I,3,0)))</f>
        <v/>
      </c>
      <c r="CD198" s="10" t="str">
        <f>IF($AH198="","",IF(OR($V198&lt;2.7,$V198&gt;90),"Age OOR",CB198+1.6449*VLOOKUP(CB$14&amp;"-rse-"&amp;$M198,Equations!$G:$I,3,0)))</f>
        <v/>
      </c>
      <c r="CE198" s="10" t="str">
        <f t="shared" si="71"/>
        <v/>
      </c>
      <c r="CF198" s="10" t="str">
        <f>IF($AH198="","",IF(OR($V198&lt;2.7,$V198&gt;90),"Age OOR",($AH198-CB198)/VLOOKUP(CB$14&amp;"-rse-"&amp;$M198,Equations!$G:$I,3,0)))</f>
        <v/>
      </c>
      <c r="CG198" s="10" t="str">
        <f>IF($AI198="","",IF(OR($V198&lt;2.7,$V198&gt;90),"Age OOR",VLOOKUP(CG$14&amp;"-int-"&amp;$N198,Equations!$G:$I,3,0)+VLOOKUP(CG$14&amp;"-sexo-"&amp;$N198,Equations!$G:$I,3,0)*$U198+VLOOKUP(CG$14&amp;"-edad-"&amp;$N198,Equations!$G:$I,3,0)*$V198+VLOOKUP(CG$14&amp;"-est-"&amp;$N198,Equations!$G:$I,3,0)*(1/$W198)+VLOOKUP(CG$14&amp;"-imc-"&amp;$N198,Equations!$G:$I,3,0)*(1/$Q198)))</f>
        <v/>
      </c>
      <c r="CH198" s="10" t="str">
        <f>IF($AI198="","",IF(OR($V198&lt;2.7,$V198&gt;90),"Age OOR",CG198-1.6449*VLOOKUP(CG$14&amp;"-rse-"&amp;$N198,Equations!$G:$I,3,0)))</f>
        <v/>
      </c>
      <c r="CI198" s="10" t="str">
        <f>IF($AI198="","",IF(OR($V198&lt;2.7,$V198&gt;90),"Age OOR",CG198+1.6449*VLOOKUP(CG$14&amp;"-rse-"&amp;$N198,Equations!$G:$I,3,0)))</f>
        <v/>
      </c>
      <c r="CJ198" s="10" t="str">
        <f t="shared" si="72"/>
        <v/>
      </c>
      <c r="CK198" s="10" t="str">
        <f>IF($AI198="","",IF(OR($V198&lt;2.7,$V198&gt;90),"Age OOR",($AI198-CG198)/VLOOKUP(CG$14&amp;"-rse-"&amp;$N198,Equations!$G:$I,3,0)))</f>
        <v/>
      </c>
      <c r="CL198" s="10" t="str">
        <f>IF($AJ198="","",IF(OR($V198&lt;2.7,$V198&gt;90),"Age OOR",VLOOKUP(CL$14&amp;"-int-"&amp;$O198,Equations!$G:$I,3,0)+VLOOKUP(CL$14&amp;"-sexo-"&amp;$O198,Equations!$G:$I,3,0)*$U198+VLOOKUP(CL$14&amp;"-edad-"&amp;$O198,Equations!$G:$I,3,0)*$V198+VLOOKUP(CL$14&amp;"-est-"&amp;$O198,Equations!$G:$I,3,0)*(1/$W198)+VLOOKUP(CL$14&amp;"-imc-"&amp;$O198,Equations!$G:$I,3,0)*(1/$Q198)))</f>
        <v/>
      </c>
      <c r="CM198" s="10" t="str">
        <f>IF($AJ198="","",IF(OR($V198&lt;2.7,$V198&gt;90),"Age OOR",CL198-1.6449*VLOOKUP(CL$14&amp;"-rse-"&amp;$O198,Equations!$G:$I,3,0)))</f>
        <v/>
      </c>
      <c r="CN198" s="10" t="str">
        <f>IF($AJ198="","",IF(OR($V198&lt;2.7,$V198&gt;90),"Age OOR",CL198+1.6449*VLOOKUP(CL$14&amp;"-rse-"&amp;$O198,Equations!$G:$I,3,0)))</f>
        <v/>
      </c>
      <c r="CO198" s="10" t="str">
        <f t="shared" si="73"/>
        <v/>
      </c>
      <c r="CP198" s="10" t="str">
        <f>IF($AJ198="","",IF(OR($V198&lt;2.7,$V198&gt;90),"Age OOR",($AJ198-CL198)/VLOOKUP(CL$14&amp;"-rse-"&amp;$O198,Equations!$G:$I,3,0)))</f>
        <v/>
      </c>
      <c r="CQ198" s="10" t="str">
        <f>IF($AK198="","",IF(OR($V198&lt;2.7,$V198&gt;90),"Age OOR",EXP(VLOOKUP(CQ$14&amp;"-int-"&amp;$P198,Equations!$G:$I,3,0)+VLOOKUP(CQ$14&amp;"-sexo-"&amp;$P198,Equations!$G:$I,3,0)*$U198+VLOOKUP(CQ$14&amp;"-edad-"&amp;$P198,Equations!$G:$I,3,0)*$V198+VLOOKUP(CQ$14&amp;"-est-"&amp;$P198,Equations!$G:$I,3,0)*(1/$W198)+VLOOKUP(CQ$14&amp;"-imc-"&amp;$P198,Equations!$G:$I,3,0)*(1/$Q198))))</f>
        <v/>
      </c>
      <c r="CR198" s="10" t="str">
        <f>IF($AK198="","",IF(OR($V198&lt;2.7,$V198&gt;90),"Age OOR",EXP(LN(CQ198)-1.6449*VLOOKUP(CQ$14&amp;"-rse-"&amp;$P198,Equations!$G:$I,3,0))))</f>
        <v/>
      </c>
      <c r="CS198" s="10" t="str">
        <f>IF($AK198="","",IF(OR($V198&lt;2.7,$V198&gt;90),"Age OOR",EXP(LN(CQ198)+1.6449*VLOOKUP(CQ$14&amp;"-rse-"&amp;$P198,Equations!$G:$I,3,0))))</f>
        <v/>
      </c>
      <c r="CT198" s="10" t="str">
        <f t="shared" si="74"/>
        <v/>
      </c>
      <c r="CU198" s="10" t="str">
        <f>IF($AK198="","",IF(OR($V198&lt;2.7,$V198&gt;90),"Age OOR",(LN($AK198)-LN(CQ198))/VLOOKUP(CQ$14&amp;"-rse-"&amp;$P198,Equations!$G:$I,3,0)))</f>
        <v/>
      </c>
      <c r="CV198" s="47"/>
    </row>
    <row r="199" spans="5:100" x14ac:dyDescent="0.2">
      <c r="E199" s="23" t="str">
        <f t="shared" si="50"/>
        <v>Age out of range</v>
      </c>
      <c r="F199" s="23" t="str">
        <f t="shared" si="51"/>
        <v>Age out of range</v>
      </c>
      <c r="G199" s="23" t="str">
        <f t="shared" si="52"/>
        <v>Age out of range</v>
      </c>
      <c r="H199" s="23" t="str">
        <f t="shared" si="53"/>
        <v>Age out of range</v>
      </c>
      <c r="I199" s="23" t="str">
        <f t="shared" si="54"/>
        <v>Age out of range</v>
      </c>
      <c r="J199" s="23" t="str">
        <f t="shared" si="55"/>
        <v>Age out of range</v>
      </c>
      <c r="K199" s="23" t="str">
        <f t="shared" si="56"/>
        <v>Age out of range</v>
      </c>
      <c r="L199" s="23" t="str">
        <f t="shared" si="57"/>
        <v>Age out of range</v>
      </c>
      <c r="M199" s="23" t="str">
        <f t="shared" si="58"/>
        <v>Age out of range</v>
      </c>
      <c r="N199" s="23" t="str">
        <f t="shared" si="59"/>
        <v>Age out of range</v>
      </c>
      <c r="O199" s="23" t="str">
        <f t="shared" si="60"/>
        <v>Age out of range</v>
      </c>
      <c r="P199" s="23" t="str">
        <f t="shared" si="61"/>
        <v>Age out of range</v>
      </c>
      <c r="Q199" s="23" t="e">
        <f t="shared" si="62"/>
        <v>#DIV/0!</v>
      </c>
      <c r="R199" s="17"/>
      <c r="S199" s="23">
        <v>183</v>
      </c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7"/>
      <c r="AM199" s="47"/>
      <c r="AN199" s="10" t="str">
        <f>IF($Z199="","",IF(OR($V199&lt;2.7,$V199&gt;90),"Age OOR",VLOOKUP(AN$14&amp;"-int-"&amp;$E199,Equations!$G:$I,3,0)+VLOOKUP(AN$14&amp;"-sexo-"&amp;$E199,Equations!$G:$I,3,0)*$U199+VLOOKUP(AN$14&amp;"-edad-"&amp;$E199,Equations!$G:$I,3,0)*$V199+VLOOKUP(AN$14&amp;"-est-"&amp;$E199,Equations!$G:$I,3,0)*(1/$W199)+VLOOKUP(AN$14&amp;"-imc-"&amp;$E199,Equations!$G:$I,3,0)*(1/$Q199)))</f>
        <v/>
      </c>
      <c r="AO199" s="10" t="str">
        <f>IF($Z199="","",IF(OR($V199&lt;2.7,$V199&gt;90),"Age OOR",AN199-1.6449*VLOOKUP(AN$14&amp;"-rse-"&amp;$E199,Equations!$G:$I,3,0)))</f>
        <v/>
      </c>
      <c r="AP199" s="10" t="str">
        <f>IF($Z199="","",IF(OR($V199&lt;2.7,$V199&gt;90),"Age OOR",AN199+1.6449*VLOOKUP(AN$14&amp;"-rse-"&amp;$E199,Equations!$G:$I,3,0)))</f>
        <v/>
      </c>
      <c r="AQ199" s="10" t="str">
        <f t="shared" si="63"/>
        <v/>
      </c>
      <c r="AR199" s="10" t="str">
        <f>IF($Z199="","",IF(OR($V199&lt;2.7,$V199&gt;90),"Age OOR",($Z199-AN199)/VLOOKUP(AN$14&amp;"-rse-"&amp;$E199,Equations!$G:$I,3,0)))</f>
        <v/>
      </c>
      <c r="AS199" s="10" t="str">
        <f>IF($AA199="","",IF(OR($V199&lt;2.7,$V199&gt;90),"Age OOR",VLOOKUP(AS$14&amp;"-int-"&amp;$F199,Equations!$G:$I,3,0)+VLOOKUP(AS$14&amp;"-sexo-"&amp;$F199,Equations!$G:$I,3,0)*$U199+VLOOKUP(AS$14&amp;"-edad-"&amp;$F199,Equations!$G:$I,3,0)*$V199+VLOOKUP(AS$14&amp;"-est-"&amp;$F199,Equations!$G:$I,3,0)*(1/$W199)+VLOOKUP(AS$14&amp;"-imc-"&amp;$F199,Equations!$G:$I,3,0)*(1/$Q199)))</f>
        <v/>
      </c>
      <c r="AT199" s="10" t="str">
        <f>IF($AA199="","",IF(OR($V199&lt;2.7,$V199&gt;90),"Age OOR",AS199-1.6449*VLOOKUP(AS$14&amp;"-rse-"&amp;$F199,Equations!$G:$I,3,0)))</f>
        <v/>
      </c>
      <c r="AU199" s="10" t="str">
        <f>IF($AA199="","",IF(OR($V199&lt;2.7,$V199&gt;90),"Age OOR",AS199+1.6449*VLOOKUP(AS$14&amp;"-rse-"&amp;$F199,Equations!$G:$I,3,0)))</f>
        <v/>
      </c>
      <c r="AV199" s="10" t="str">
        <f t="shared" si="64"/>
        <v/>
      </c>
      <c r="AW199" s="10" t="str">
        <f>IF($AA199="","",IF(OR($V199&lt;2.7,$V199&gt;90),"Age OOR",($AA199-AS199)/VLOOKUP(AS$14&amp;"-rse-"&amp;$F199,Equations!$G:$I,3,0)))</f>
        <v/>
      </c>
      <c r="AX199" s="10" t="str">
        <f>IF($AB199="","",IF(OR($V199&lt;2.7,$V199&gt;90),"Age OOR",VLOOKUP(AX$14&amp;"-int-"&amp;$G199,Equations!$G:$I,3,0)+VLOOKUP(AX$14&amp;"-sexo-"&amp;$G199,Equations!$G:$I,3,0)*$U199+VLOOKUP(AX$14&amp;"-edad-"&amp;$G199,Equations!$G:$I,3,0)*$V199+VLOOKUP(AX$14&amp;"-est-"&amp;$G199,Equations!$G:$I,3,0)*(1/$W199)+VLOOKUP(AX$14&amp;"-imc-"&amp;$G199,Equations!$G:$I,3,0)*(1/$Q199)))</f>
        <v/>
      </c>
      <c r="AY199" s="10" t="str">
        <f>IF($AB199="","",IF(OR($V199&lt;2.7,$V199&gt;90),"Age OOR",AX199-1.6449*VLOOKUP(AX$14&amp;"-rse-"&amp;$G199,Equations!$G:$I,3,0)))</f>
        <v/>
      </c>
      <c r="AZ199" s="10" t="str">
        <f>IF($AB199="","",IF(OR($V199&lt;2.7,$V199&gt;90),"Age OOR",AX199+1.6449*VLOOKUP(AX$14&amp;"-rse-"&amp;$G199,Equations!$G:$I,3,0)))</f>
        <v/>
      </c>
      <c r="BA199" s="10" t="str">
        <f t="shared" si="65"/>
        <v/>
      </c>
      <c r="BB199" s="10" t="str">
        <f>IF($AB199="","",IF(OR($V199&lt;2.7,$V199&gt;90),"Age OOR",($AB199-AX199)/VLOOKUP(AX$14&amp;"-rse-"&amp;$G199,Equations!$G:$I,3,0)))</f>
        <v/>
      </c>
      <c r="BC199" s="10" t="str">
        <f>IF($AC199="","",IF(OR($V199&lt;2.7,$V199&gt;90),"Age OOR",VLOOKUP(BC$14&amp;"-int-"&amp;$H199,Equations!$G:$I,3,0)+VLOOKUP(BC$14&amp;"-sexo-"&amp;$H199,Equations!$G:$I,3,0)*$U199+VLOOKUP(BC$14&amp;"-edad-"&amp;$H199,Equations!$G:$I,3,0)*$V199+VLOOKUP(BC$14&amp;"-est-"&amp;$H199,Equations!$G:$I,3,0)*(1/$W199)+VLOOKUP(BC$14&amp;"-imc-"&amp;$H199,Equations!$G:$I,3,0)*(1/$Q199)))</f>
        <v/>
      </c>
      <c r="BD199" s="10" t="str">
        <f>IF($AC199="","",IF(OR($V199&lt;2.7,$V199&gt;90),"Age OOR",BC199-1.6449*VLOOKUP(BC$14&amp;"-rse-"&amp;$H199,Equations!$G:$I,3,0)))</f>
        <v/>
      </c>
      <c r="BE199" s="10" t="str">
        <f>IF($AC199="","",IF(OR($V199&lt;2.7,$V199&gt;90),"Age OOR",BC199+1.6449*VLOOKUP(BC$14&amp;"-rse-"&amp;$H199,Equations!$G:$I,3,0)))</f>
        <v/>
      </c>
      <c r="BF199" s="10" t="str">
        <f t="shared" si="66"/>
        <v/>
      </c>
      <c r="BG199" s="10" t="str">
        <f>IF($AC199="","",IF(OR($V199&lt;2.7,$V199&gt;90),"Age OOR",($AC199-BC199)/VLOOKUP(BC$14&amp;"-rse-"&amp;$H199,Equations!$G:$I,3,0)))</f>
        <v/>
      </c>
      <c r="BH199" s="10" t="str">
        <f>IF($AD199="","",IF(OR($V199&lt;2.7,$V199&gt;90),"Age OOR",VLOOKUP(BH$14&amp;"-int-"&amp;$I199,Equations!$G:$I,3,0)+VLOOKUP(BH$14&amp;"-sexo-"&amp;$I199,Equations!$G:$I,3,0)*$U199+VLOOKUP(BH$14&amp;"-edad-"&amp;$I199,Equations!$G:$I,3,0)*$V199+VLOOKUP(BH$14&amp;"-est-"&amp;$I199,Equations!$G:$I,3,0)*(1/$W199)+VLOOKUP(BH$14&amp;"-imc-"&amp;$I199,Equations!$G:$I,3,0)*(1/$Q199)))</f>
        <v/>
      </c>
      <c r="BI199" s="10" t="str">
        <f>IF($AD199="","",IF(OR($V199&lt;2.7,$V199&gt;90),"Age OOR",BH199-1.6449*VLOOKUP(BH$14&amp;"-rse-"&amp;$I199,Equations!$G:$I,3,0)))</f>
        <v/>
      </c>
      <c r="BJ199" s="10" t="str">
        <f>IF($AD199="","",IF(OR($V199&lt;2.7,$V199&gt;90),"Age OOR",BH199+1.6449*VLOOKUP(BH$14&amp;"-rse-"&amp;$I199,Equations!$G:$I,3,0)))</f>
        <v/>
      </c>
      <c r="BK199" s="10" t="str">
        <f t="shared" si="67"/>
        <v/>
      </c>
      <c r="BL199" s="10" t="str">
        <f>IF($AD199="","",IF(OR($V199&lt;2.7,$V199&gt;90),"Age OOR",($AD199-BH199)/VLOOKUP(BH$14&amp;"-rse-"&amp;$I199,Equations!$G:$I,3,0)))</f>
        <v/>
      </c>
      <c r="BM199" s="10" t="str">
        <f>IF($AE199="","",IF(OR($V199&lt;2.7,$V199&gt;90),"Age OOR",VLOOKUP(BM$14&amp;"-int-"&amp;$J199,Equations!$G:$I,3,0)+VLOOKUP(BM$14&amp;"-sexo-"&amp;$J199,Equations!$G:$I,3,0)*$U199+VLOOKUP(BM$14&amp;"-edad-"&amp;$J199,Equations!$G:$I,3,0)*$V199+VLOOKUP(BM$14&amp;"-est-"&amp;$J199,Equations!$G:$I,3,0)*(1/$W199)+VLOOKUP(BM$14&amp;"-imc-"&amp;$J199,Equations!$G:$I,3,0)*(1/$Q199)))</f>
        <v/>
      </c>
      <c r="BN199" s="10" t="str">
        <f>IF($AE199="","",IF(OR($V199&lt;2.7,$V199&gt;90),"Age OOR",BM199-1.6449*VLOOKUP(BM$14&amp;"-rse-"&amp;$J199,Equations!$G:$I,3,0)))</f>
        <v/>
      </c>
      <c r="BO199" s="10" t="str">
        <f>IF($AE199="","",IF(OR($V199&lt;2.7,$V199&gt;90),"Age OOR",BM199+1.6449*VLOOKUP(BM$14&amp;"-rse-"&amp;$J199,Equations!$G:$I,3,0)))</f>
        <v/>
      </c>
      <c r="BP199" s="10" t="str">
        <f t="shared" si="68"/>
        <v/>
      </c>
      <c r="BQ199" s="10" t="str">
        <f>IF($AE199="","",IF(OR($V199&lt;2.7,$V199&gt;90),"Age OOR",($AE199-BM199)/VLOOKUP(BM$14&amp;"-rse-"&amp;$J199,Equations!$G:$I,3,0)))</f>
        <v/>
      </c>
      <c r="BR199" s="10" t="str">
        <f>IF($AF199="","",IF(OR($V199&lt;2.7,$V199&gt;90),"Age OOR",VLOOKUP(BR$14&amp;"-int-"&amp;$K199,Equations!$G:$I,3,0)+VLOOKUP(BR$14&amp;"-sexo-"&amp;$K199,Equations!$G:$I,3,0)*$U199+VLOOKUP(BR$14&amp;"-edad-"&amp;$K199,Equations!$G:$I,3,0)*$V199+VLOOKUP(BR$14&amp;"-est-"&amp;$K199,Equations!$G:$I,3,0)*(1/$W199)+VLOOKUP(BR$14&amp;"-imc-"&amp;$K199,Equations!$G:$I,3,0)*(1/$Q199)))</f>
        <v/>
      </c>
      <c r="BS199" s="10" t="str">
        <f>IF($AF199="","",IF(OR($V199&lt;2.7,$V199&gt;90),"Age OOR",BR199-1.6449*VLOOKUP(BR$14&amp;"-rse-"&amp;$K199,Equations!$G:$I,3,0)))</f>
        <v/>
      </c>
      <c r="BT199" s="10" t="str">
        <f>IF($AF199="","",IF(OR($V199&lt;2.7,$V199&gt;90),"Age OOR",BR199+1.6449*VLOOKUP(BR$14&amp;"-rse-"&amp;$K199,Equations!$G:$I,3,0)))</f>
        <v/>
      </c>
      <c r="BU199" s="10" t="str">
        <f t="shared" si="69"/>
        <v/>
      </c>
      <c r="BV199" s="10" t="str">
        <f>IF($AF199="","",IF(OR($V199&lt;2.7,$V199&gt;90),"Age OOR",($AF199-BR199)/VLOOKUP(BR$14&amp;"-rse-"&amp;$K199,Equations!$G:$I,3,0)))</f>
        <v/>
      </c>
      <c r="BW199" s="10" t="str">
        <f>IF($AG199="","",IF(OR($V199&lt;2.7,$V199&gt;90),"Age OOR",VLOOKUP(BW$14&amp;"-int-"&amp;$L199,Equations!$G:$I,3,0)+VLOOKUP(BW$14&amp;"-sexo-"&amp;$L199,Equations!$G:$I,3,0)*$U199+VLOOKUP(BW$14&amp;"-edad-"&amp;$L199,Equations!$G:$I,3,0)*$V199+VLOOKUP(BW$14&amp;"-est-"&amp;$L199,Equations!$G:$I,3,0)*(1/$W199)+VLOOKUP(BW$14&amp;"-imc-"&amp;$L199,Equations!$G:$I,3,0)*(1/$Q199)))</f>
        <v/>
      </c>
      <c r="BX199" s="10" t="str">
        <f>IF($AG199="","",IF(OR($V199&lt;2.7,$V199&gt;90),"Age OOR",BW199-1.6449*VLOOKUP(BW$14&amp;"-rse-"&amp;$L199,Equations!$G:$I,3,0)))</f>
        <v/>
      </c>
      <c r="BY199" s="10" t="str">
        <f>IF($AG199="","",IF(OR($V199&lt;2.7,$V199&gt;90),"Age OOR",BW199+1.6449*VLOOKUP(BW$14&amp;"-rse-"&amp;$L199,Equations!$G:$I,3,0)))</f>
        <v/>
      </c>
      <c r="BZ199" s="10" t="str">
        <f t="shared" si="70"/>
        <v/>
      </c>
      <c r="CA199" s="10" t="str">
        <f>IF($AG199="","",IF(OR($V199&lt;2.7,$V199&gt;90),"Age OOR",($AG199-BW199)/VLOOKUP(BW$14&amp;"-rse-"&amp;$L199,Equations!$G:$I,3,0)))</f>
        <v/>
      </c>
      <c r="CB199" s="10" t="str">
        <f>IF($AH199="","",IF(OR($V199&lt;2.7,$V199&gt;90),"Age OOR",VLOOKUP(CB$14&amp;"-int-"&amp;$M199,Equations!$G:$I,3,0)+VLOOKUP(CB$14&amp;"-sexo-"&amp;$M199,Equations!$G:$I,3,0)*$U199+VLOOKUP(CB$14&amp;"-edad-"&amp;$M199,Equations!$G:$I,3,0)*$V199+VLOOKUP(CB$14&amp;"-est-"&amp;$M199,Equations!$G:$I,3,0)*(1/$W199)+VLOOKUP(CB$14&amp;"-imc-"&amp;$M199,Equations!$G:$I,3,0)*(1/$Q199)))</f>
        <v/>
      </c>
      <c r="CC199" s="10" t="str">
        <f>IF($AH199="","",IF(OR($V199&lt;2.7,$V199&gt;90),"Age OOR",CB199-1.6449*VLOOKUP(CB$14&amp;"-rse-"&amp;$M199,Equations!$G:$I,3,0)))</f>
        <v/>
      </c>
      <c r="CD199" s="10" t="str">
        <f>IF($AH199="","",IF(OR($V199&lt;2.7,$V199&gt;90),"Age OOR",CB199+1.6449*VLOOKUP(CB$14&amp;"-rse-"&amp;$M199,Equations!$G:$I,3,0)))</f>
        <v/>
      </c>
      <c r="CE199" s="10" t="str">
        <f t="shared" si="71"/>
        <v/>
      </c>
      <c r="CF199" s="10" t="str">
        <f>IF($AH199="","",IF(OR($V199&lt;2.7,$V199&gt;90),"Age OOR",($AH199-CB199)/VLOOKUP(CB$14&amp;"-rse-"&amp;$M199,Equations!$G:$I,3,0)))</f>
        <v/>
      </c>
      <c r="CG199" s="10" t="str">
        <f>IF($AI199="","",IF(OR($V199&lt;2.7,$V199&gt;90),"Age OOR",VLOOKUP(CG$14&amp;"-int-"&amp;$N199,Equations!$G:$I,3,0)+VLOOKUP(CG$14&amp;"-sexo-"&amp;$N199,Equations!$G:$I,3,0)*$U199+VLOOKUP(CG$14&amp;"-edad-"&amp;$N199,Equations!$G:$I,3,0)*$V199+VLOOKUP(CG$14&amp;"-est-"&amp;$N199,Equations!$G:$I,3,0)*(1/$W199)+VLOOKUP(CG$14&amp;"-imc-"&amp;$N199,Equations!$G:$I,3,0)*(1/$Q199)))</f>
        <v/>
      </c>
      <c r="CH199" s="10" t="str">
        <f>IF($AI199="","",IF(OR($V199&lt;2.7,$V199&gt;90),"Age OOR",CG199-1.6449*VLOOKUP(CG$14&amp;"-rse-"&amp;$N199,Equations!$G:$I,3,0)))</f>
        <v/>
      </c>
      <c r="CI199" s="10" t="str">
        <f>IF($AI199="","",IF(OR($V199&lt;2.7,$V199&gt;90),"Age OOR",CG199+1.6449*VLOOKUP(CG$14&amp;"-rse-"&amp;$N199,Equations!$G:$I,3,0)))</f>
        <v/>
      </c>
      <c r="CJ199" s="10" t="str">
        <f t="shared" si="72"/>
        <v/>
      </c>
      <c r="CK199" s="10" t="str">
        <f>IF($AI199="","",IF(OR($V199&lt;2.7,$V199&gt;90),"Age OOR",($AI199-CG199)/VLOOKUP(CG$14&amp;"-rse-"&amp;$N199,Equations!$G:$I,3,0)))</f>
        <v/>
      </c>
      <c r="CL199" s="10" t="str">
        <f>IF($AJ199="","",IF(OR($V199&lt;2.7,$V199&gt;90),"Age OOR",VLOOKUP(CL$14&amp;"-int-"&amp;$O199,Equations!$G:$I,3,0)+VLOOKUP(CL$14&amp;"-sexo-"&amp;$O199,Equations!$G:$I,3,0)*$U199+VLOOKUP(CL$14&amp;"-edad-"&amp;$O199,Equations!$G:$I,3,0)*$V199+VLOOKUP(CL$14&amp;"-est-"&amp;$O199,Equations!$G:$I,3,0)*(1/$W199)+VLOOKUP(CL$14&amp;"-imc-"&amp;$O199,Equations!$G:$I,3,0)*(1/$Q199)))</f>
        <v/>
      </c>
      <c r="CM199" s="10" t="str">
        <f>IF($AJ199="","",IF(OR($V199&lt;2.7,$V199&gt;90),"Age OOR",CL199-1.6449*VLOOKUP(CL$14&amp;"-rse-"&amp;$O199,Equations!$G:$I,3,0)))</f>
        <v/>
      </c>
      <c r="CN199" s="10" t="str">
        <f>IF($AJ199="","",IF(OR($V199&lt;2.7,$V199&gt;90),"Age OOR",CL199+1.6449*VLOOKUP(CL$14&amp;"-rse-"&amp;$O199,Equations!$G:$I,3,0)))</f>
        <v/>
      </c>
      <c r="CO199" s="10" t="str">
        <f t="shared" si="73"/>
        <v/>
      </c>
      <c r="CP199" s="10" t="str">
        <f>IF($AJ199="","",IF(OR($V199&lt;2.7,$V199&gt;90),"Age OOR",($AJ199-CL199)/VLOOKUP(CL$14&amp;"-rse-"&amp;$O199,Equations!$G:$I,3,0)))</f>
        <v/>
      </c>
      <c r="CQ199" s="10" t="str">
        <f>IF($AK199="","",IF(OR($V199&lt;2.7,$V199&gt;90),"Age OOR",EXP(VLOOKUP(CQ$14&amp;"-int-"&amp;$P199,Equations!$G:$I,3,0)+VLOOKUP(CQ$14&amp;"-sexo-"&amp;$P199,Equations!$G:$I,3,0)*$U199+VLOOKUP(CQ$14&amp;"-edad-"&amp;$P199,Equations!$G:$I,3,0)*$V199+VLOOKUP(CQ$14&amp;"-est-"&amp;$P199,Equations!$G:$I,3,0)*(1/$W199)+VLOOKUP(CQ$14&amp;"-imc-"&amp;$P199,Equations!$G:$I,3,0)*(1/$Q199))))</f>
        <v/>
      </c>
      <c r="CR199" s="10" t="str">
        <f>IF($AK199="","",IF(OR($V199&lt;2.7,$V199&gt;90),"Age OOR",EXP(LN(CQ199)-1.6449*VLOOKUP(CQ$14&amp;"-rse-"&amp;$P199,Equations!$G:$I,3,0))))</f>
        <v/>
      </c>
      <c r="CS199" s="10" t="str">
        <f>IF($AK199="","",IF(OR($V199&lt;2.7,$V199&gt;90),"Age OOR",EXP(LN(CQ199)+1.6449*VLOOKUP(CQ$14&amp;"-rse-"&amp;$P199,Equations!$G:$I,3,0))))</f>
        <v/>
      </c>
      <c r="CT199" s="10" t="str">
        <f t="shared" si="74"/>
        <v/>
      </c>
      <c r="CU199" s="10" t="str">
        <f>IF($AK199="","",IF(OR($V199&lt;2.7,$V199&gt;90),"Age OOR",(LN($AK199)-LN(CQ199))/VLOOKUP(CQ$14&amp;"-rse-"&amp;$P199,Equations!$G:$I,3,0)))</f>
        <v/>
      </c>
      <c r="CV199" s="47"/>
    </row>
    <row r="200" spans="5:100" x14ac:dyDescent="0.2">
      <c r="E200" s="23" t="str">
        <f t="shared" si="50"/>
        <v>Age out of range</v>
      </c>
      <c r="F200" s="23" t="str">
        <f t="shared" si="51"/>
        <v>Age out of range</v>
      </c>
      <c r="G200" s="23" t="str">
        <f t="shared" si="52"/>
        <v>Age out of range</v>
      </c>
      <c r="H200" s="23" t="str">
        <f t="shared" si="53"/>
        <v>Age out of range</v>
      </c>
      <c r="I200" s="23" t="str">
        <f t="shared" si="54"/>
        <v>Age out of range</v>
      </c>
      <c r="J200" s="23" t="str">
        <f t="shared" si="55"/>
        <v>Age out of range</v>
      </c>
      <c r="K200" s="23" t="str">
        <f t="shared" si="56"/>
        <v>Age out of range</v>
      </c>
      <c r="L200" s="23" t="str">
        <f t="shared" si="57"/>
        <v>Age out of range</v>
      </c>
      <c r="M200" s="23" t="str">
        <f t="shared" si="58"/>
        <v>Age out of range</v>
      </c>
      <c r="N200" s="23" t="str">
        <f t="shared" si="59"/>
        <v>Age out of range</v>
      </c>
      <c r="O200" s="23" t="str">
        <f t="shared" si="60"/>
        <v>Age out of range</v>
      </c>
      <c r="P200" s="23" t="str">
        <f t="shared" si="61"/>
        <v>Age out of range</v>
      </c>
      <c r="Q200" s="23" t="e">
        <f t="shared" si="62"/>
        <v>#DIV/0!</v>
      </c>
      <c r="R200" s="17"/>
      <c r="S200" s="23">
        <v>184</v>
      </c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7"/>
      <c r="AM200" s="47"/>
      <c r="AN200" s="10" t="str">
        <f>IF($Z200="","",IF(OR($V200&lt;2.7,$V200&gt;90),"Age OOR",VLOOKUP(AN$14&amp;"-int-"&amp;$E200,Equations!$G:$I,3,0)+VLOOKUP(AN$14&amp;"-sexo-"&amp;$E200,Equations!$G:$I,3,0)*$U200+VLOOKUP(AN$14&amp;"-edad-"&amp;$E200,Equations!$G:$I,3,0)*$V200+VLOOKUP(AN$14&amp;"-est-"&amp;$E200,Equations!$G:$I,3,0)*(1/$W200)+VLOOKUP(AN$14&amp;"-imc-"&amp;$E200,Equations!$G:$I,3,0)*(1/$Q200)))</f>
        <v/>
      </c>
      <c r="AO200" s="10" t="str">
        <f>IF($Z200="","",IF(OR($V200&lt;2.7,$V200&gt;90),"Age OOR",AN200-1.6449*VLOOKUP(AN$14&amp;"-rse-"&amp;$E200,Equations!$G:$I,3,0)))</f>
        <v/>
      </c>
      <c r="AP200" s="10" t="str">
        <f>IF($Z200="","",IF(OR($V200&lt;2.7,$V200&gt;90),"Age OOR",AN200+1.6449*VLOOKUP(AN$14&amp;"-rse-"&amp;$E200,Equations!$G:$I,3,0)))</f>
        <v/>
      </c>
      <c r="AQ200" s="10" t="str">
        <f t="shared" si="63"/>
        <v/>
      </c>
      <c r="AR200" s="10" t="str">
        <f>IF($Z200="","",IF(OR($V200&lt;2.7,$V200&gt;90),"Age OOR",($Z200-AN200)/VLOOKUP(AN$14&amp;"-rse-"&amp;$E200,Equations!$G:$I,3,0)))</f>
        <v/>
      </c>
      <c r="AS200" s="10" t="str">
        <f>IF($AA200="","",IF(OR($V200&lt;2.7,$V200&gt;90),"Age OOR",VLOOKUP(AS$14&amp;"-int-"&amp;$F200,Equations!$G:$I,3,0)+VLOOKUP(AS$14&amp;"-sexo-"&amp;$F200,Equations!$G:$I,3,0)*$U200+VLOOKUP(AS$14&amp;"-edad-"&amp;$F200,Equations!$G:$I,3,0)*$V200+VLOOKUP(AS$14&amp;"-est-"&amp;$F200,Equations!$G:$I,3,0)*(1/$W200)+VLOOKUP(AS$14&amp;"-imc-"&amp;$F200,Equations!$G:$I,3,0)*(1/$Q200)))</f>
        <v/>
      </c>
      <c r="AT200" s="10" t="str">
        <f>IF($AA200="","",IF(OR($V200&lt;2.7,$V200&gt;90),"Age OOR",AS200-1.6449*VLOOKUP(AS$14&amp;"-rse-"&amp;$F200,Equations!$G:$I,3,0)))</f>
        <v/>
      </c>
      <c r="AU200" s="10" t="str">
        <f>IF($AA200="","",IF(OR($V200&lt;2.7,$V200&gt;90),"Age OOR",AS200+1.6449*VLOOKUP(AS$14&amp;"-rse-"&amp;$F200,Equations!$G:$I,3,0)))</f>
        <v/>
      </c>
      <c r="AV200" s="10" t="str">
        <f t="shared" si="64"/>
        <v/>
      </c>
      <c r="AW200" s="10" t="str">
        <f>IF($AA200="","",IF(OR($V200&lt;2.7,$V200&gt;90),"Age OOR",($AA200-AS200)/VLOOKUP(AS$14&amp;"-rse-"&amp;$F200,Equations!$G:$I,3,0)))</f>
        <v/>
      </c>
      <c r="AX200" s="10" t="str">
        <f>IF($AB200="","",IF(OR($V200&lt;2.7,$V200&gt;90),"Age OOR",VLOOKUP(AX$14&amp;"-int-"&amp;$G200,Equations!$G:$I,3,0)+VLOOKUP(AX$14&amp;"-sexo-"&amp;$G200,Equations!$G:$I,3,0)*$U200+VLOOKUP(AX$14&amp;"-edad-"&amp;$G200,Equations!$G:$I,3,0)*$V200+VLOOKUP(AX$14&amp;"-est-"&amp;$G200,Equations!$G:$I,3,0)*(1/$W200)+VLOOKUP(AX$14&amp;"-imc-"&amp;$G200,Equations!$G:$I,3,0)*(1/$Q200)))</f>
        <v/>
      </c>
      <c r="AY200" s="10" t="str">
        <f>IF($AB200="","",IF(OR($V200&lt;2.7,$V200&gt;90),"Age OOR",AX200-1.6449*VLOOKUP(AX$14&amp;"-rse-"&amp;$G200,Equations!$G:$I,3,0)))</f>
        <v/>
      </c>
      <c r="AZ200" s="10" t="str">
        <f>IF($AB200="","",IF(OR($V200&lt;2.7,$V200&gt;90),"Age OOR",AX200+1.6449*VLOOKUP(AX$14&amp;"-rse-"&amp;$G200,Equations!$G:$I,3,0)))</f>
        <v/>
      </c>
      <c r="BA200" s="10" t="str">
        <f t="shared" si="65"/>
        <v/>
      </c>
      <c r="BB200" s="10" t="str">
        <f>IF($AB200="","",IF(OR($V200&lt;2.7,$V200&gt;90),"Age OOR",($AB200-AX200)/VLOOKUP(AX$14&amp;"-rse-"&amp;$G200,Equations!$G:$I,3,0)))</f>
        <v/>
      </c>
      <c r="BC200" s="10" t="str">
        <f>IF($AC200="","",IF(OR($V200&lt;2.7,$V200&gt;90),"Age OOR",VLOOKUP(BC$14&amp;"-int-"&amp;$H200,Equations!$G:$I,3,0)+VLOOKUP(BC$14&amp;"-sexo-"&amp;$H200,Equations!$G:$I,3,0)*$U200+VLOOKUP(BC$14&amp;"-edad-"&amp;$H200,Equations!$G:$I,3,0)*$V200+VLOOKUP(BC$14&amp;"-est-"&amp;$H200,Equations!$G:$I,3,0)*(1/$W200)+VLOOKUP(BC$14&amp;"-imc-"&amp;$H200,Equations!$G:$I,3,0)*(1/$Q200)))</f>
        <v/>
      </c>
      <c r="BD200" s="10" t="str">
        <f>IF($AC200="","",IF(OR($V200&lt;2.7,$V200&gt;90),"Age OOR",BC200-1.6449*VLOOKUP(BC$14&amp;"-rse-"&amp;$H200,Equations!$G:$I,3,0)))</f>
        <v/>
      </c>
      <c r="BE200" s="10" t="str">
        <f>IF($AC200="","",IF(OR($V200&lt;2.7,$V200&gt;90),"Age OOR",BC200+1.6449*VLOOKUP(BC$14&amp;"-rse-"&amp;$H200,Equations!$G:$I,3,0)))</f>
        <v/>
      </c>
      <c r="BF200" s="10" t="str">
        <f t="shared" si="66"/>
        <v/>
      </c>
      <c r="BG200" s="10" t="str">
        <f>IF($AC200="","",IF(OR($V200&lt;2.7,$V200&gt;90),"Age OOR",($AC200-BC200)/VLOOKUP(BC$14&amp;"-rse-"&amp;$H200,Equations!$G:$I,3,0)))</f>
        <v/>
      </c>
      <c r="BH200" s="10" t="str">
        <f>IF($AD200="","",IF(OR($V200&lt;2.7,$V200&gt;90),"Age OOR",VLOOKUP(BH$14&amp;"-int-"&amp;$I200,Equations!$G:$I,3,0)+VLOOKUP(BH$14&amp;"-sexo-"&amp;$I200,Equations!$G:$I,3,0)*$U200+VLOOKUP(BH$14&amp;"-edad-"&amp;$I200,Equations!$G:$I,3,0)*$V200+VLOOKUP(BH$14&amp;"-est-"&amp;$I200,Equations!$G:$I,3,0)*(1/$W200)+VLOOKUP(BH$14&amp;"-imc-"&amp;$I200,Equations!$G:$I,3,0)*(1/$Q200)))</f>
        <v/>
      </c>
      <c r="BI200" s="10" t="str">
        <f>IF($AD200="","",IF(OR($V200&lt;2.7,$V200&gt;90),"Age OOR",BH200-1.6449*VLOOKUP(BH$14&amp;"-rse-"&amp;$I200,Equations!$G:$I,3,0)))</f>
        <v/>
      </c>
      <c r="BJ200" s="10" t="str">
        <f>IF($AD200="","",IF(OR($V200&lt;2.7,$V200&gt;90),"Age OOR",BH200+1.6449*VLOOKUP(BH$14&amp;"-rse-"&amp;$I200,Equations!$G:$I,3,0)))</f>
        <v/>
      </c>
      <c r="BK200" s="10" t="str">
        <f t="shared" si="67"/>
        <v/>
      </c>
      <c r="BL200" s="10" t="str">
        <f>IF($AD200="","",IF(OR($V200&lt;2.7,$V200&gt;90),"Age OOR",($AD200-BH200)/VLOOKUP(BH$14&amp;"-rse-"&amp;$I200,Equations!$G:$I,3,0)))</f>
        <v/>
      </c>
      <c r="BM200" s="10" t="str">
        <f>IF($AE200="","",IF(OR($V200&lt;2.7,$V200&gt;90),"Age OOR",VLOOKUP(BM$14&amp;"-int-"&amp;$J200,Equations!$G:$I,3,0)+VLOOKUP(BM$14&amp;"-sexo-"&amp;$J200,Equations!$G:$I,3,0)*$U200+VLOOKUP(BM$14&amp;"-edad-"&amp;$J200,Equations!$G:$I,3,0)*$V200+VLOOKUP(BM$14&amp;"-est-"&amp;$J200,Equations!$G:$I,3,0)*(1/$W200)+VLOOKUP(BM$14&amp;"-imc-"&amp;$J200,Equations!$G:$I,3,0)*(1/$Q200)))</f>
        <v/>
      </c>
      <c r="BN200" s="10" t="str">
        <f>IF($AE200="","",IF(OR($V200&lt;2.7,$V200&gt;90),"Age OOR",BM200-1.6449*VLOOKUP(BM$14&amp;"-rse-"&amp;$J200,Equations!$G:$I,3,0)))</f>
        <v/>
      </c>
      <c r="BO200" s="10" t="str">
        <f>IF($AE200="","",IF(OR($V200&lt;2.7,$V200&gt;90),"Age OOR",BM200+1.6449*VLOOKUP(BM$14&amp;"-rse-"&amp;$J200,Equations!$G:$I,3,0)))</f>
        <v/>
      </c>
      <c r="BP200" s="10" t="str">
        <f t="shared" si="68"/>
        <v/>
      </c>
      <c r="BQ200" s="10" t="str">
        <f>IF($AE200="","",IF(OR($V200&lt;2.7,$V200&gt;90),"Age OOR",($AE200-BM200)/VLOOKUP(BM$14&amp;"-rse-"&amp;$J200,Equations!$G:$I,3,0)))</f>
        <v/>
      </c>
      <c r="BR200" s="10" t="str">
        <f>IF($AF200="","",IF(OR($V200&lt;2.7,$V200&gt;90),"Age OOR",VLOOKUP(BR$14&amp;"-int-"&amp;$K200,Equations!$G:$I,3,0)+VLOOKUP(BR$14&amp;"-sexo-"&amp;$K200,Equations!$G:$I,3,0)*$U200+VLOOKUP(BR$14&amp;"-edad-"&amp;$K200,Equations!$G:$I,3,0)*$V200+VLOOKUP(BR$14&amp;"-est-"&amp;$K200,Equations!$G:$I,3,0)*(1/$W200)+VLOOKUP(BR$14&amp;"-imc-"&amp;$K200,Equations!$G:$I,3,0)*(1/$Q200)))</f>
        <v/>
      </c>
      <c r="BS200" s="10" t="str">
        <f>IF($AF200="","",IF(OR($V200&lt;2.7,$V200&gt;90),"Age OOR",BR200-1.6449*VLOOKUP(BR$14&amp;"-rse-"&amp;$K200,Equations!$G:$I,3,0)))</f>
        <v/>
      </c>
      <c r="BT200" s="10" t="str">
        <f>IF($AF200="","",IF(OR($V200&lt;2.7,$V200&gt;90),"Age OOR",BR200+1.6449*VLOOKUP(BR$14&amp;"-rse-"&amp;$K200,Equations!$G:$I,3,0)))</f>
        <v/>
      </c>
      <c r="BU200" s="10" t="str">
        <f t="shared" si="69"/>
        <v/>
      </c>
      <c r="BV200" s="10" t="str">
        <f>IF($AF200="","",IF(OR($V200&lt;2.7,$V200&gt;90),"Age OOR",($AF200-BR200)/VLOOKUP(BR$14&amp;"-rse-"&amp;$K200,Equations!$G:$I,3,0)))</f>
        <v/>
      </c>
      <c r="BW200" s="10" t="str">
        <f>IF($AG200="","",IF(OR($V200&lt;2.7,$V200&gt;90),"Age OOR",VLOOKUP(BW$14&amp;"-int-"&amp;$L200,Equations!$G:$I,3,0)+VLOOKUP(BW$14&amp;"-sexo-"&amp;$L200,Equations!$G:$I,3,0)*$U200+VLOOKUP(BW$14&amp;"-edad-"&amp;$L200,Equations!$G:$I,3,0)*$V200+VLOOKUP(BW$14&amp;"-est-"&amp;$L200,Equations!$G:$I,3,0)*(1/$W200)+VLOOKUP(BW$14&amp;"-imc-"&amp;$L200,Equations!$G:$I,3,0)*(1/$Q200)))</f>
        <v/>
      </c>
      <c r="BX200" s="10" t="str">
        <f>IF($AG200="","",IF(OR($V200&lt;2.7,$V200&gt;90),"Age OOR",BW200-1.6449*VLOOKUP(BW$14&amp;"-rse-"&amp;$L200,Equations!$G:$I,3,0)))</f>
        <v/>
      </c>
      <c r="BY200" s="10" t="str">
        <f>IF($AG200="","",IF(OR($V200&lt;2.7,$V200&gt;90),"Age OOR",BW200+1.6449*VLOOKUP(BW$14&amp;"-rse-"&amp;$L200,Equations!$G:$I,3,0)))</f>
        <v/>
      </c>
      <c r="BZ200" s="10" t="str">
        <f t="shared" si="70"/>
        <v/>
      </c>
      <c r="CA200" s="10" t="str">
        <f>IF($AG200="","",IF(OR($V200&lt;2.7,$V200&gt;90),"Age OOR",($AG200-BW200)/VLOOKUP(BW$14&amp;"-rse-"&amp;$L200,Equations!$G:$I,3,0)))</f>
        <v/>
      </c>
      <c r="CB200" s="10" t="str">
        <f>IF($AH200="","",IF(OR($V200&lt;2.7,$V200&gt;90),"Age OOR",VLOOKUP(CB$14&amp;"-int-"&amp;$M200,Equations!$G:$I,3,0)+VLOOKUP(CB$14&amp;"-sexo-"&amp;$M200,Equations!$G:$I,3,0)*$U200+VLOOKUP(CB$14&amp;"-edad-"&amp;$M200,Equations!$G:$I,3,0)*$V200+VLOOKUP(CB$14&amp;"-est-"&amp;$M200,Equations!$G:$I,3,0)*(1/$W200)+VLOOKUP(CB$14&amp;"-imc-"&amp;$M200,Equations!$G:$I,3,0)*(1/$Q200)))</f>
        <v/>
      </c>
      <c r="CC200" s="10" t="str">
        <f>IF($AH200="","",IF(OR($V200&lt;2.7,$V200&gt;90),"Age OOR",CB200-1.6449*VLOOKUP(CB$14&amp;"-rse-"&amp;$M200,Equations!$G:$I,3,0)))</f>
        <v/>
      </c>
      <c r="CD200" s="10" t="str">
        <f>IF($AH200="","",IF(OR($V200&lt;2.7,$V200&gt;90),"Age OOR",CB200+1.6449*VLOOKUP(CB$14&amp;"-rse-"&amp;$M200,Equations!$G:$I,3,0)))</f>
        <v/>
      </c>
      <c r="CE200" s="10" t="str">
        <f t="shared" si="71"/>
        <v/>
      </c>
      <c r="CF200" s="10" t="str">
        <f>IF($AH200="","",IF(OR($V200&lt;2.7,$V200&gt;90),"Age OOR",($AH200-CB200)/VLOOKUP(CB$14&amp;"-rse-"&amp;$M200,Equations!$G:$I,3,0)))</f>
        <v/>
      </c>
      <c r="CG200" s="10" t="str">
        <f>IF($AI200="","",IF(OR($V200&lt;2.7,$V200&gt;90),"Age OOR",VLOOKUP(CG$14&amp;"-int-"&amp;$N200,Equations!$G:$I,3,0)+VLOOKUP(CG$14&amp;"-sexo-"&amp;$N200,Equations!$G:$I,3,0)*$U200+VLOOKUP(CG$14&amp;"-edad-"&amp;$N200,Equations!$G:$I,3,0)*$V200+VLOOKUP(CG$14&amp;"-est-"&amp;$N200,Equations!$G:$I,3,0)*(1/$W200)+VLOOKUP(CG$14&amp;"-imc-"&amp;$N200,Equations!$G:$I,3,0)*(1/$Q200)))</f>
        <v/>
      </c>
      <c r="CH200" s="10" t="str">
        <f>IF($AI200="","",IF(OR($V200&lt;2.7,$V200&gt;90),"Age OOR",CG200-1.6449*VLOOKUP(CG$14&amp;"-rse-"&amp;$N200,Equations!$G:$I,3,0)))</f>
        <v/>
      </c>
      <c r="CI200" s="10" t="str">
        <f>IF($AI200="","",IF(OR($V200&lt;2.7,$V200&gt;90),"Age OOR",CG200+1.6449*VLOOKUP(CG$14&amp;"-rse-"&amp;$N200,Equations!$G:$I,3,0)))</f>
        <v/>
      </c>
      <c r="CJ200" s="10" t="str">
        <f t="shared" si="72"/>
        <v/>
      </c>
      <c r="CK200" s="10" t="str">
        <f>IF($AI200="","",IF(OR($V200&lt;2.7,$V200&gt;90),"Age OOR",($AI200-CG200)/VLOOKUP(CG$14&amp;"-rse-"&amp;$N200,Equations!$G:$I,3,0)))</f>
        <v/>
      </c>
      <c r="CL200" s="10" t="str">
        <f>IF($AJ200="","",IF(OR($V200&lt;2.7,$V200&gt;90),"Age OOR",VLOOKUP(CL$14&amp;"-int-"&amp;$O200,Equations!$G:$I,3,0)+VLOOKUP(CL$14&amp;"-sexo-"&amp;$O200,Equations!$G:$I,3,0)*$U200+VLOOKUP(CL$14&amp;"-edad-"&amp;$O200,Equations!$G:$I,3,0)*$V200+VLOOKUP(CL$14&amp;"-est-"&amp;$O200,Equations!$G:$I,3,0)*(1/$W200)+VLOOKUP(CL$14&amp;"-imc-"&amp;$O200,Equations!$G:$I,3,0)*(1/$Q200)))</f>
        <v/>
      </c>
      <c r="CM200" s="10" t="str">
        <f>IF($AJ200="","",IF(OR($V200&lt;2.7,$V200&gt;90),"Age OOR",CL200-1.6449*VLOOKUP(CL$14&amp;"-rse-"&amp;$O200,Equations!$G:$I,3,0)))</f>
        <v/>
      </c>
      <c r="CN200" s="10" t="str">
        <f>IF($AJ200="","",IF(OR($V200&lt;2.7,$V200&gt;90),"Age OOR",CL200+1.6449*VLOOKUP(CL$14&amp;"-rse-"&amp;$O200,Equations!$G:$I,3,0)))</f>
        <v/>
      </c>
      <c r="CO200" s="10" t="str">
        <f t="shared" si="73"/>
        <v/>
      </c>
      <c r="CP200" s="10" t="str">
        <f>IF($AJ200="","",IF(OR($V200&lt;2.7,$V200&gt;90),"Age OOR",($AJ200-CL200)/VLOOKUP(CL$14&amp;"-rse-"&amp;$O200,Equations!$G:$I,3,0)))</f>
        <v/>
      </c>
      <c r="CQ200" s="10" t="str">
        <f>IF($AK200="","",IF(OR($V200&lt;2.7,$V200&gt;90),"Age OOR",EXP(VLOOKUP(CQ$14&amp;"-int-"&amp;$P200,Equations!$G:$I,3,0)+VLOOKUP(CQ$14&amp;"-sexo-"&amp;$P200,Equations!$G:$I,3,0)*$U200+VLOOKUP(CQ$14&amp;"-edad-"&amp;$P200,Equations!$G:$I,3,0)*$V200+VLOOKUP(CQ$14&amp;"-est-"&amp;$P200,Equations!$G:$I,3,0)*(1/$W200)+VLOOKUP(CQ$14&amp;"-imc-"&amp;$P200,Equations!$G:$I,3,0)*(1/$Q200))))</f>
        <v/>
      </c>
      <c r="CR200" s="10" t="str">
        <f>IF($AK200="","",IF(OR($V200&lt;2.7,$V200&gt;90),"Age OOR",EXP(LN(CQ200)-1.6449*VLOOKUP(CQ$14&amp;"-rse-"&amp;$P200,Equations!$G:$I,3,0))))</f>
        <v/>
      </c>
      <c r="CS200" s="10" t="str">
        <f>IF($AK200="","",IF(OR($V200&lt;2.7,$V200&gt;90),"Age OOR",EXP(LN(CQ200)+1.6449*VLOOKUP(CQ$14&amp;"-rse-"&amp;$P200,Equations!$G:$I,3,0))))</f>
        <v/>
      </c>
      <c r="CT200" s="10" t="str">
        <f t="shared" si="74"/>
        <v/>
      </c>
      <c r="CU200" s="10" t="str">
        <f>IF($AK200="","",IF(OR($V200&lt;2.7,$V200&gt;90),"Age OOR",(LN($AK200)-LN(CQ200))/VLOOKUP(CQ$14&amp;"-rse-"&amp;$P200,Equations!$G:$I,3,0)))</f>
        <v/>
      </c>
      <c r="CV200" s="47"/>
    </row>
    <row r="201" spans="5:100" x14ac:dyDescent="0.2">
      <c r="E201" s="23" t="str">
        <f t="shared" si="50"/>
        <v>Age out of range</v>
      </c>
      <c r="F201" s="23" t="str">
        <f t="shared" si="51"/>
        <v>Age out of range</v>
      </c>
      <c r="G201" s="23" t="str">
        <f t="shared" si="52"/>
        <v>Age out of range</v>
      </c>
      <c r="H201" s="23" t="str">
        <f t="shared" si="53"/>
        <v>Age out of range</v>
      </c>
      <c r="I201" s="23" t="str">
        <f t="shared" si="54"/>
        <v>Age out of range</v>
      </c>
      <c r="J201" s="23" t="str">
        <f t="shared" si="55"/>
        <v>Age out of range</v>
      </c>
      <c r="K201" s="23" t="str">
        <f t="shared" si="56"/>
        <v>Age out of range</v>
      </c>
      <c r="L201" s="23" t="str">
        <f t="shared" si="57"/>
        <v>Age out of range</v>
      </c>
      <c r="M201" s="23" t="str">
        <f t="shared" si="58"/>
        <v>Age out of range</v>
      </c>
      <c r="N201" s="23" t="str">
        <f t="shared" si="59"/>
        <v>Age out of range</v>
      </c>
      <c r="O201" s="23" t="str">
        <f t="shared" si="60"/>
        <v>Age out of range</v>
      </c>
      <c r="P201" s="23" t="str">
        <f t="shared" si="61"/>
        <v>Age out of range</v>
      </c>
      <c r="Q201" s="23" t="e">
        <f t="shared" si="62"/>
        <v>#DIV/0!</v>
      </c>
      <c r="R201" s="17"/>
      <c r="S201" s="23">
        <v>185</v>
      </c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7"/>
      <c r="AM201" s="47"/>
      <c r="AN201" s="10" t="str">
        <f>IF($Z201="","",IF(OR($V201&lt;2.7,$V201&gt;90),"Age OOR",VLOOKUP(AN$14&amp;"-int-"&amp;$E201,Equations!$G:$I,3,0)+VLOOKUP(AN$14&amp;"-sexo-"&amp;$E201,Equations!$G:$I,3,0)*$U201+VLOOKUP(AN$14&amp;"-edad-"&amp;$E201,Equations!$G:$I,3,0)*$V201+VLOOKUP(AN$14&amp;"-est-"&amp;$E201,Equations!$G:$I,3,0)*(1/$W201)+VLOOKUP(AN$14&amp;"-imc-"&amp;$E201,Equations!$G:$I,3,0)*(1/$Q201)))</f>
        <v/>
      </c>
      <c r="AO201" s="10" t="str">
        <f>IF($Z201="","",IF(OR($V201&lt;2.7,$V201&gt;90),"Age OOR",AN201-1.6449*VLOOKUP(AN$14&amp;"-rse-"&amp;$E201,Equations!$G:$I,3,0)))</f>
        <v/>
      </c>
      <c r="AP201" s="10" t="str">
        <f>IF($Z201="","",IF(OR($V201&lt;2.7,$V201&gt;90),"Age OOR",AN201+1.6449*VLOOKUP(AN$14&amp;"-rse-"&amp;$E201,Equations!$G:$I,3,0)))</f>
        <v/>
      </c>
      <c r="AQ201" s="10" t="str">
        <f t="shared" si="63"/>
        <v/>
      </c>
      <c r="AR201" s="10" t="str">
        <f>IF($Z201="","",IF(OR($V201&lt;2.7,$V201&gt;90),"Age OOR",($Z201-AN201)/VLOOKUP(AN$14&amp;"-rse-"&amp;$E201,Equations!$G:$I,3,0)))</f>
        <v/>
      </c>
      <c r="AS201" s="10" t="str">
        <f>IF($AA201="","",IF(OR($V201&lt;2.7,$V201&gt;90),"Age OOR",VLOOKUP(AS$14&amp;"-int-"&amp;$F201,Equations!$G:$I,3,0)+VLOOKUP(AS$14&amp;"-sexo-"&amp;$F201,Equations!$G:$I,3,0)*$U201+VLOOKUP(AS$14&amp;"-edad-"&amp;$F201,Equations!$G:$I,3,0)*$V201+VLOOKUP(AS$14&amp;"-est-"&amp;$F201,Equations!$G:$I,3,0)*(1/$W201)+VLOOKUP(AS$14&amp;"-imc-"&amp;$F201,Equations!$G:$I,3,0)*(1/$Q201)))</f>
        <v/>
      </c>
      <c r="AT201" s="10" t="str">
        <f>IF($AA201="","",IF(OR($V201&lt;2.7,$V201&gt;90),"Age OOR",AS201-1.6449*VLOOKUP(AS$14&amp;"-rse-"&amp;$F201,Equations!$G:$I,3,0)))</f>
        <v/>
      </c>
      <c r="AU201" s="10" t="str">
        <f>IF($AA201="","",IF(OR($V201&lt;2.7,$V201&gt;90),"Age OOR",AS201+1.6449*VLOOKUP(AS$14&amp;"-rse-"&amp;$F201,Equations!$G:$I,3,0)))</f>
        <v/>
      </c>
      <c r="AV201" s="10" t="str">
        <f t="shared" si="64"/>
        <v/>
      </c>
      <c r="AW201" s="10" t="str">
        <f>IF($AA201="","",IF(OR($V201&lt;2.7,$V201&gt;90),"Age OOR",($AA201-AS201)/VLOOKUP(AS$14&amp;"-rse-"&amp;$F201,Equations!$G:$I,3,0)))</f>
        <v/>
      </c>
      <c r="AX201" s="10" t="str">
        <f>IF($AB201="","",IF(OR($V201&lt;2.7,$V201&gt;90),"Age OOR",VLOOKUP(AX$14&amp;"-int-"&amp;$G201,Equations!$G:$I,3,0)+VLOOKUP(AX$14&amp;"-sexo-"&amp;$G201,Equations!$G:$I,3,0)*$U201+VLOOKUP(AX$14&amp;"-edad-"&amp;$G201,Equations!$G:$I,3,0)*$V201+VLOOKUP(AX$14&amp;"-est-"&amp;$G201,Equations!$G:$I,3,0)*(1/$W201)+VLOOKUP(AX$14&amp;"-imc-"&amp;$G201,Equations!$G:$I,3,0)*(1/$Q201)))</f>
        <v/>
      </c>
      <c r="AY201" s="10" t="str">
        <f>IF($AB201="","",IF(OR($V201&lt;2.7,$V201&gt;90),"Age OOR",AX201-1.6449*VLOOKUP(AX$14&amp;"-rse-"&amp;$G201,Equations!$G:$I,3,0)))</f>
        <v/>
      </c>
      <c r="AZ201" s="10" t="str">
        <f>IF($AB201="","",IF(OR($V201&lt;2.7,$V201&gt;90),"Age OOR",AX201+1.6449*VLOOKUP(AX$14&amp;"-rse-"&amp;$G201,Equations!$G:$I,3,0)))</f>
        <v/>
      </c>
      <c r="BA201" s="10" t="str">
        <f t="shared" si="65"/>
        <v/>
      </c>
      <c r="BB201" s="10" t="str">
        <f>IF($AB201="","",IF(OR($V201&lt;2.7,$V201&gt;90),"Age OOR",($AB201-AX201)/VLOOKUP(AX$14&amp;"-rse-"&amp;$G201,Equations!$G:$I,3,0)))</f>
        <v/>
      </c>
      <c r="BC201" s="10" t="str">
        <f>IF($AC201="","",IF(OR($V201&lt;2.7,$V201&gt;90),"Age OOR",VLOOKUP(BC$14&amp;"-int-"&amp;$H201,Equations!$G:$I,3,0)+VLOOKUP(BC$14&amp;"-sexo-"&amp;$H201,Equations!$G:$I,3,0)*$U201+VLOOKUP(BC$14&amp;"-edad-"&amp;$H201,Equations!$G:$I,3,0)*$V201+VLOOKUP(BC$14&amp;"-est-"&amp;$H201,Equations!$G:$I,3,0)*(1/$W201)+VLOOKUP(BC$14&amp;"-imc-"&amp;$H201,Equations!$G:$I,3,0)*(1/$Q201)))</f>
        <v/>
      </c>
      <c r="BD201" s="10" t="str">
        <f>IF($AC201="","",IF(OR($V201&lt;2.7,$V201&gt;90),"Age OOR",BC201-1.6449*VLOOKUP(BC$14&amp;"-rse-"&amp;$H201,Equations!$G:$I,3,0)))</f>
        <v/>
      </c>
      <c r="BE201" s="10" t="str">
        <f>IF($AC201="","",IF(OR($V201&lt;2.7,$V201&gt;90),"Age OOR",BC201+1.6449*VLOOKUP(BC$14&amp;"-rse-"&amp;$H201,Equations!$G:$I,3,0)))</f>
        <v/>
      </c>
      <c r="BF201" s="10" t="str">
        <f t="shared" si="66"/>
        <v/>
      </c>
      <c r="BG201" s="10" t="str">
        <f>IF($AC201="","",IF(OR($V201&lt;2.7,$V201&gt;90),"Age OOR",($AC201-BC201)/VLOOKUP(BC$14&amp;"-rse-"&amp;$H201,Equations!$G:$I,3,0)))</f>
        <v/>
      </c>
      <c r="BH201" s="10" t="str">
        <f>IF($AD201="","",IF(OR($V201&lt;2.7,$V201&gt;90),"Age OOR",VLOOKUP(BH$14&amp;"-int-"&amp;$I201,Equations!$G:$I,3,0)+VLOOKUP(BH$14&amp;"-sexo-"&amp;$I201,Equations!$G:$I,3,0)*$U201+VLOOKUP(BH$14&amp;"-edad-"&amp;$I201,Equations!$G:$I,3,0)*$V201+VLOOKUP(BH$14&amp;"-est-"&amp;$I201,Equations!$G:$I,3,0)*(1/$W201)+VLOOKUP(BH$14&amp;"-imc-"&amp;$I201,Equations!$G:$I,3,0)*(1/$Q201)))</f>
        <v/>
      </c>
      <c r="BI201" s="10" t="str">
        <f>IF($AD201="","",IF(OR($V201&lt;2.7,$V201&gt;90),"Age OOR",BH201-1.6449*VLOOKUP(BH$14&amp;"-rse-"&amp;$I201,Equations!$G:$I,3,0)))</f>
        <v/>
      </c>
      <c r="BJ201" s="10" t="str">
        <f>IF($AD201="","",IF(OR($V201&lt;2.7,$V201&gt;90),"Age OOR",BH201+1.6449*VLOOKUP(BH$14&amp;"-rse-"&amp;$I201,Equations!$G:$I,3,0)))</f>
        <v/>
      </c>
      <c r="BK201" s="10" t="str">
        <f t="shared" si="67"/>
        <v/>
      </c>
      <c r="BL201" s="10" t="str">
        <f>IF($AD201="","",IF(OR($V201&lt;2.7,$V201&gt;90),"Age OOR",($AD201-BH201)/VLOOKUP(BH$14&amp;"-rse-"&amp;$I201,Equations!$G:$I,3,0)))</f>
        <v/>
      </c>
      <c r="BM201" s="10" t="str">
        <f>IF($AE201="","",IF(OR($V201&lt;2.7,$V201&gt;90),"Age OOR",VLOOKUP(BM$14&amp;"-int-"&amp;$J201,Equations!$G:$I,3,0)+VLOOKUP(BM$14&amp;"-sexo-"&amp;$J201,Equations!$G:$I,3,0)*$U201+VLOOKUP(BM$14&amp;"-edad-"&amp;$J201,Equations!$G:$I,3,0)*$V201+VLOOKUP(BM$14&amp;"-est-"&amp;$J201,Equations!$G:$I,3,0)*(1/$W201)+VLOOKUP(BM$14&amp;"-imc-"&amp;$J201,Equations!$G:$I,3,0)*(1/$Q201)))</f>
        <v/>
      </c>
      <c r="BN201" s="10" t="str">
        <f>IF($AE201="","",IF(OR($V201&lt;2.7,$V201&gt;90),"Age OOR",BM201-1.6449*VLOOKUP(BM$14&amp;"-rse-"&amp;$J201,Equations!$G:$I,3,0)))</f>
        <v/>
      </c>
      <c r="BO201" s="10" t="str">
        <f>IF($AE201="","",IF(OR($V201&lt;2.7,$V201&gt;90),"Age OOR",BM201+1.6449*VLOOKUP(BM$14&amp;"-rse-"&amp;$J201,Equations!$G:$I,3,0)))</f>
        <v/>
      </c>
      <c r="BP201" s="10" t="str">
        <f t="shared" si="68"/>
        <v/>
      </c>
      <c r="BQ201" s="10" t="str">
        <f>IF($AE201="","",IF(OR($V201&lt;2.7,$V201&gt;90),"Age OOR",($AE201-BM201)/VLOOKUP(BM$14&amp;"-rse-"&amp;$J201,Equations!$G:$I,3,0)))</f>
        <v/>
      </c>
      <c r="BR201" s="10" t="str">
        <f>IF($AF201="","",IF(OR($V201&lt;2.7,$V201&gt;90),"Age OOR",VLOOKUP(BR$14&amp;"-int-"&amp;$K201,Equations!$G:$I,3,0)+VLOOKUP(BR$14&amp;"-sexo-"&amp;$K201,Equations!$G:$I,3,0)*$U201+VLOOKUP(BR$14&amp;"-edad-"&amp;$K201,Equations!$G:$I,3,0)*$V201+VLOOKUP(BR$14&amp;"-est-"&amp;$K201,Equations!$G:$I,3,0)*(1/$W201)+VLOOKUP(BR$14&amp;"-imc-"&amp;$K201,Equations!$G:$I,3,0)*(1/$Q201)))</f>
        <v/>
      </c>
      <c r="BS201" s="10" t="str">
        <f>IF($AF201="","",IF(OR($V201&lt;2.7,$V201&gt;90),"Age OOR",BR201-1.6449*VLOOKUP(BR$14&amp;"-rse-"&amp;$K201,Equations!$G:$I,3,0)))</f>
        <v/>
      </c>
      <c r="BT201" s="10" t="str">
        <f>IF($AF201="","",IF(OR($V201&lt;2.7,$V201&gt;90),"Age OOR",BR201+1.6449*VLOOKUP(BR$14&amp;"-rse-"&amp;$K201,Equations!$G:$I,3,0)))</f>
        <v/>
      </c>
      <c r="BU201" s="10" t="str">
        <f t="shared" si="69"/>
        <v/>
      </c>
      <c r="BV201" s="10" t="str">
        <f>IF($AF201="","",IF(OR($V201&lt;2.7,$V201&gt;90),"Age OOR",($AF201-BR201)/VLOOKUP(BR$14&amp;"-rse-"&amp;$K201,Equations!$G:$I,3,0)))</f>
        <v/>
      </c>
      <c r="BW201" s="10" t="str">
        <f>IF($AG201="","",IF(OR($V201&lt;2.7,$V201&gt;90),"Age OOR",VLOOKUP(BW$14&amp;"-int-"&amp;$L201,Equations!$G:$I,3,0)+VLOOKUP(BW$14&amp;"-sexo-"&amp;$L201,Equations!$G:$I,3,0)*$U201+VLOOKUP(BW$14&amp;"-edad-"&amp;$L201,Equations!$G:$I,3,0)*$V201+VLOOKUP(BW$14&amp;"-est-"&amp;$L201,Equations!$G:$I,3,0)*(1/$W201)+VLOOKUP(BW$14&amp;"-imc-"&amp;$L201,Equations!$G:$I,3,0)*(1/$Q201)))</f>
        <v/>
      </c>
      <c r="BX201" s="10" t="str">
        <f>IF($AG201="","",IF(OR($V201&lt;2.7,$V201&gt;90),"Age OOR",BW201-1.6449*VLOOKUP(BW$14&amp;"-rse-"&amp;$L201,Equations!$G:$I,3,0)))</f>
        <v/>
      </c>
      <c r="BY201" s="10" t="str">
        <f>IF($AG201="","",IF(OR($V201&lt;2.7,$V201&gt;90),"Age OOR",BW201+1.6449*VLOOKUP(BW$14&amp;"-rse-"&amp;$L201,Equations!$G:$I,3,0)))</f>
        <v/>
      </c>
      <c r="BZ201" s="10" t="str">
        <f t="shared" si="70"/>
        <v/>
      </c>
      <c r="CA201" s="10" t="str">
        <f>IF($AG201="","",IF(OR($V201&lt;2.7,$V201&gt;90),"Age OOR",($AG201-BW201)/VLOOKUP(BW$14&amp;"-rse-"&amp;$L201,Equations!$G:$I,3,0)))</f>
        <v/>
      </c>
      <c r="CB201" s="10" t="str">
        <f>IF($AH201="","",IF(OR($V201&lt;2.7,$V201&gt;90),"Age OOR",VLOOKUP(CB$14&amp;"-int-"&amp;$M201,Equations!$G:$I,3,0)+VLOOKUP(CB$14&amp;"-sexo-"&amp;$M201,Equations!$G:$I,3,0)*$U201+VLOOKUP(CB$14&amp;"-edad-"&amp;$M201,Equations!$G:$I,3,0)*$V201+VLOOKUP(CB$14&amp;"-est-"&amp;$M201,Equations!$G:$I,3,0)*(1/$W201)+VLOOKUP(CB$14&amp;"-imc-"&amp;$M201,Equations!$G:$I,3,0)*(1/$Q201)))</f>
        <v/>
      </c>
      <c r="CC201" s="10" t="str">
        <f>IF($AH201="","",IF(OR($V201&lt;2.7,$V201&gt;90),"Age OOR",CB201-1.6449*VLOOKUP(CB$14&amp;"-rse-"&amp;$M201,Equations!$G:$I,3,0)))</f>
        <v/>
      </c>
      <c r="CD201" s="10" t="str">
        <f>IF($AH201="","",IF(OR($V201&lt;2.7,$V201&gt;90),"Age OOR",CB201+1.6449*VLOOKUP(CB$14&amp;"-rse-"&amp;$M201,Equations!$G:$I,3,0)))</f>
        <v/>
      </c>
      <c r="CE201" s="10" t="str">
        <f t="shared" si="71"/>
        <v/>
      </c>
      <c r="CF201" s="10" t="str">
        <f>IF($AH201="","",IF(OR($V201&lt;2.7,$V201&gt;90),"Age OOR",($AH201-CB201)/VLOOKUP(CB$14&amp;"-rse-"&amp;$M201,Equations!$G:$I,3,0)))</f>
        <v/>
      </c>
      <c r="CG201" s="10" t="str">
        <f>IF($AI201="","",IF(OR($V201&lt;2.7,$V201&gt;90),"Age OOR",VLOOKUP(CG$14&amp;"-int-"&amp;$N201,Equations!$G:$I,3,0)+VLOOKUP(CG$14&amp;"-sexo-"&amp;$N201,Equations!$G:$I,3,0)*$U201+VLOOKUP(CG$14&amp;"-edad-"&amp;$N201,Equations!$G:$I,3,0)*$V201+VLOOKUP(CG$14&amp;"-est-"&amp;$N201,Equations!$G:$I,3,0)*(1/$W201)+VLOOKUP(CG$14&amp;"-imc-"&amp;$N201,Equations!$G:$I,3,0)*(1/$Q201)))</f>
        <v/>
      </c>
      <c r="CH201" s="10" t="str">
        <f>IF($AI201="","",IF(OR($V201&lt;2.7,$V201&gt;90),"Age OOR",CG201-1.6449*VLOOKUP(CG$14&amp;"-rse-"&amp;$N201,Equations!$G:$I,3,0)))</f>
        <v/>
      </c>
      <c r="CI201" s="10" t="str">
        <f>IF($AI201="","",IF(OR($V201&lt;2.7,$V201&gt;90),"Age OOR",CG201+1.6449*VLOOKUP(CG$14&amp;"-rse-"&amp;$N201,Equations!$G:$I,3,0)))</f>
        <v/>
      </c>
      <c r="CJ201" s="10" t="str">
        <f t="shared" si="72"/>
        <v/>
      </c>
      <c r="CK201" s="10" t="str">
        <f>IF($AI201="","",IF(OR($V201&lt;2.7,$V201&gt;90),"Age OOR",($AI201-CG201)/VLOOKUP(CG$14&amp;"-rse-"&amp;$N201,Equations!$G:$I,3,0)))</f>
        <v/>
      </c>
      <c r="CL201" s="10" t="str">
        <f>IF($AJ201="","",IF(OR($V201&lt;2.7,$V201&gt;90),"Age OOR",VLOOKUP(CL$14&amp;"-int-"&amp;$O201,Equations!$G:$I,3,0)+VLOOKUP(CL$14&amp;"-sexo-"&amp;$O201,Equations!$G:$I,3,0)*$U201+VLOOKUP(CL$14&amp;"-edad-"&amp;$O201,Equations!$G:$I,3,0)*$V201+VLOOKUP(CL$14&amp;"-est-"&amp;$O201,Equations!$G:$I,3,0)*(1/$W201)+VLOOKUP(CL$14&amp;"-imc-"&amp;$O201,Equations!$G:$I,3,0)*(1/$Q201)))</f>
        <v/>
      </c>
      <c r="CM201" s="10" t="str">
        <f>IF($AJ201="","",IF(OR($V201&lt;2.7,$V201&gt;90),"Age OOR",CL201-1.6449*VLOOKUP(CL$14&amp;"-rse-"&amp;$O201,Equations!$G:$I,3,0)))</f>
        <v/>
      </c>
      <c r="CN201" s="10" t="str">
        <f>IF($AJ201="","",IF(OR($V201&lt;2.7,$V201&gt;90),"Age OOR",CL201+1.6449*VLOOKUP(CL$14&amp;"-rse-"&amp;$O201,Equations!$G:$I,3,0)))</f>
        <v/>
      </c>
      <c r="CO201" s="10" t="str">
        <f t="shared" si="73"/>
        <v/>
      </c>
      <c r="CP201" s="10" t="str">
        <f>IF($AJ201="","",IF(OR($V201&lt;2.7,$V201&gt;90),"Age OOR",($AJ201-CL201)/VLOOKUP(CL$14&amp;"-rse-"&amp;$O201,Equations!$G:$I,3,0)))</f>
        <v/>
      </c>
      <c r="CQ201" s="10" t="str">
        <f>IF($AK201="","",IF(OR($V201&lt;2.7,$V201&gt;90),"Age OOR",EXP(VLOOKUP(CQ$14&amp;"-int-"&amp;$P201,Equations!$G:$I,3,0)+VLOOKUP(CQ$14&amp;"-sexo-"&amp;$P201,Equations!$G:$I,3,0)*$U201+VLOOKUP(CQ$14&amp;"-edad-"&amp;$P201,Equations!$G:$I,3,0)*$V201+VLOOKUP(CQ$14&amp;"-est-"&amp;$P201,Equations!$G:$I,3,0)*(1/$W201)+VLOOKUP(CQ$14&amp;"-imc-"&amp;$P201,Equations!$G:$I,3,0)*(1/$Q201))))</f>
        <v/>
      </c>
      <c r="CR201" s="10" t="str">
        <f>IF($AK201="","",IF(OR($V201&lt;2.7,$V201&gt;90),"Age OOR",EXP(LN(CQ201)-1.6449*VLOOKUP(CQ$14&amp;"-rse-"&amp;$P201,Equations!$G:$I,3,0))))</f>
        <v/>
      </c>
      <c r="CS201" s="10" t="str">
        <f>IF($AK201="","",IF(OR($V201&lt;2.7,$V201&gt;90),"Age OOR",EXP(LN(CQ201)+1.6449*VLOOKUP(CQ$14&amp;"-rse-"&amp;$P201,Equations!$G:$I,3,0))))</f>
        <v/>
      </c>
      <c r="CT201" s="10" t="str">
        <f t="shared" si="74"/>
        <v/>
      </c>
      <c r="CU201" s="10" t="str">
        <f>IF($AK201="","",IF(OR($V201&lt;2.7,$V201&gt;90),"Age OOR",(LN($AK201)-LN(CQ201))/VLOOKUP(CQ$14&amp;"-rse-"&amp;$P201,Equations!$G:$I,3,0)))</f>
        <v/>
      </c>
      <c r="CV201" s="47"/>
    </row>
    <row r="202" spans="5:100" x14ac:dyDescent="0.2">
      <c r="E202" s="23" t="str">
        <f t="shared" si="50"/>
        <v>Age out of range</v>
      </c>
      <c r="F202" s="23" t="str">
        <f t="shared" si="51"/>
        <v>Age out of range</v>
      </c>
      <c r="G202" s="23" t="str">
        <f t="shared" si="52"/>
        <v>Age out of range</v>
      </c>
      <c r="H202" s="23" t="str">
        <f t="shared" si="53"/>
        <v>Age out of range</v>
      </c>
      <c r="I202" s="23" t="str">
        <f t="shared" si="54"/>
        <v>Age out of range</v>
      </c>
      <c r="J202" s="23" t="str">
        <f t="shared" si="55"/>
        <v>Age out of range</v>
      </c>
      <c r="K202" s="23" t="str">
        <f t="shared" si="56"/>
        <v>Age out of range</v>
      </c>
      <c r="L202" s="23" t="str">
        <f t="shared" si="57"/>
        <v>Age out of range</v>
      </c>
      <c r="M202" s="23" t="str">
        <f t="shared" si="58"/>
        <v>Age out of range</v>
      </c>
      <c r="N202" s="23" t="str">
        <f t="shared" si="59"/>
        <v>Age out of range</v>
      </c>
      <c r="O202" s="23" t="str">
        <f t="shared" si="60"/>
        <v>Age out of range</v>
      </c>
      <c r="P202" s="23" t="str">
        <f t="shared" si="61"/>
        <v>Age out of range</v>
      </c>
      <c r="Q202" s="23" t="e">
        <f t="shared" si="62"/>
        <v>#DIV/0!</v>
      </c>
      <c r="R202" s="17"/>
      <c r="S202" s="23">
        <v>186</v>
      </c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7"/>
      <c r="AM202" s="47"/>
      <c r="AN202" s="10" t="str">
        <f>IF($Z202="","",IF(OR($V202&lt;2.7,$V202&gt;90),"Age OOR",VLOOKUP(AN$14&amp;"-int-"&amp;$E202,Equations!$G:$I,3,0)+VLOOKUP(AN$14&amp;"-sexo-"&amp;$E202,Equations!$G:$I,3,0)*$U202+VLOOKUP(AN$14&amp;"-edad-"&amp;$E202,Equations!$G:$I,3,0)*$V202+VLOOKUP(AN$14&amp;"-est-"&amp;$E202,Equations!$G:$I,3,0)*(1/$W202)+VLOOKUP(AN$14&amp;"-imc-"&amp;$E202,Equations!$G:$I,3,0)*(1/$Q202)))</f>
        <v/>
      </c>
      <c r="AO202" s="10" t="str">
        <f>IF($Z202="","",IF(OR($V202&lt;2.7,$V202&gt;90),"Age OOR",AN202-1.6449*VLOOKUP(AN$14&amp;"-rse-"&amp;$E202,Equations!$G:$I,3,0)))</f>
        <v/>
      </c>
      <c r="AP202" s="10" t="str">
        <f>IF($Z202="","",IF(OR($V202&lt;2.7,$V202&gt;90),"Age OOR",AN202+1.6449*VLOOKUP(AN$14&amp;"-rse-"&amp;$E202,Equations!$G:$I,3,0)))</f>
        <v/>
      </c>
      <c r="AQ202" s="10" t="str">
        <f t="shared" si="63"/>
        <v/>
      </c>
      <c r="AR202" s="10" t="str">
        <f>IF($Z202="","",IF(OR($V202&lt;2.7,$V202&gt;90),"Age OOR",($Z202-AN202)/VLOOKUP(AN$14&amp;"-rse-"&amp;$E202,Equations!$G:$I,3,0)))</f>
        <v/>
      </c>
      <c r="AS202" s="10" t="str">
        <f>IF($AA202="","",IF(OR($V202&lt;2.7,$V202&gt;90),"Age OOR",VLOOKUP(AS$14&amp;"-int-"&amp;$F202,Equations!$G:$I,3,0)+VLOOKUP(AS$14&amp;"-sexo-"&amp;$F202,Equations!$G:$I,3,0)*$U202+VLOOKUP(AS$14&amp;"-edad-"&amp;$F202,Equations!$G:$I,3,0)*$V202+VLOOKUP(AS$14&amp;"-est-"&amp;$F202,Equations!$G:$I,3,0)*(1/$W202)+VLOOKUP(AS$14&amp;"-imc-"&amp;$F202,Equations!$G:$I,3,0)*(1/$Q202)))</f>
        <v/>
      </c>
      <c r="AT202" s="10" t="str">
        <f>IF($AA202="","",IF(OR($V202&lt;2.7,$V202&gt;90),"Age OOR",AS202-1.6449*VLOOKUP(AS$14&amp;"-rse-"&amp;$F202,Equations!$G:$I,3,0)))</f>
        <v/>
      </c>
      <c r="AU202" s="10" t="str">
        <f>IF($AA202="","",IF(OR($V202&lt;2.7,$V202&gt;90),"Age OOR",AS202+1.6449*VLOOKUP(AS$14&amp;"-rse-"&amp;$F202,Equations!$G:$I,3,0)))</f>
        <v/>
      </c>
      <c r="AV202" s="10" t="str">
        <f t="shared" si="64"/>
        <v/>
      </c>
      <c r="AW202" s="10" t="str">
        <f>IF($AA202="","",IF(OR($V202&lt;2.7,$V202&gt;90),"Age OOR",($AA202-AS202)/VLOOKUP(AS$14&amp;"-rse-"&amp;$F202,Equations!$G:$I,3,0)))</f>
        <v/>
      </c>
      <c r="AX202" s="10" t="str">
        <f>IF($AB202="","",IF(OR($V202&lt;2.7,$V202&gt;90),"Age OOR",VLOOKUP(AX$14&amp;"-int-"&amp;$G202,Equations!$G:$I,3,0)+VLOOKUP(AX$14&amp;"-sexo-"&amp;$G202,Equations!$G:$I,3,0)*$U202+VLOOKUP(AX$14&amp;"-edad-"&amp;$G202,Equations!$G:$I,3,0)*$V202+VLOOKUP(AX$14&amp;"-est-"&amp;$G202,Equations!$G:$I,3,0)*(1/$W202)+VLOOKUP(AX$14&amp;"-imc-"&amp;$G202,Equations!$G:$I,3,0)*(1/$Q202)))</f>
        <v/>
      </c>
      <c r="AY202" s="10" t="str">
        <f>IF($AB202="","",IF(OR($V202&lt;2.7,$V202&gt;90),"Age OOR",AX202-1.6449*VLOOKUP(AX$14&amp;"-rse-"&amp;$G202,Equations!$G:$I,3,0)))</f>
        <v/>
      </c>
      <c r="AZ202" s="10" t="str">
        <f>IF($AB202="","",IF(OR($V202&lt;2.7,$V202&gt;90),"Age OOR",AX202+1.6449*VLOOKUP(AX$14&amp;"-rse-"&amp;$G202,Equations!$G:$I,3,0)))</f>
        <v/>
      </c>
      <c r="BA202" s="10" t="str">
        <f t="shared" si="65"/>
        <v/>
      </c>
      <c r="BB202" s="10" t="str">
        <f>IF($AB202="","",IF(OR($V202&lt;2.7,$V202&gt;90),"Age OOR",($AB202-AX202)/VLOOKUP(AX$14&amp;"-rse-"&amp;$G202,Equations!$G:$I,3,0)))</f>
        <v/>
      </c>
      <c r="BC202" s="10" t="str">
        <f>IF($AC202="","",IF(OR($V202&lt;2.7,$V202&gt;90),"Age OOR",VLOOKUP(BC$14&amp;"-int-"&amp;$H202,Equations!$G:$I,3,0)+VLOOKUP(BC$14&amp;"-sexo-"&amp;$H202,Equations!$G:$I,3,0)*$U202+VLOOKUP(BC$14&amp;"-edad-"&amp;$H202,Equations!$G:$I,3,0)*$V202+VLOOKUP(BC$14&amp;"-est-"&amp;$H202,Equations!$G:$I,3,0)*(1/$W202)+VLOOKUP(BC$14&amp;"-imc-"&amp;$H202,Equations!$G:$I,3,0)*(1/$Q202)))</f>
        <v/>
      </c>
      <c r="BD202" s="10" t="str">
        <f>IF($AC202="","",IF(OR($V202&lt;2.7,$V202&gt;90),"Age OOR",BC202-1.6449*VLOOKUP(BC$14&amp;"-rse-"&amp;$H202,Equations!$G:$I,3,0)))</f>
        <v/>
      </c>
      <c r="BE202" s="10" t="str">
        <f>IF($AC202="","",IF(OR($V202&lt;2.7,$V202&gt;90),"Age OOR",BC202+1.6449*VLOOKUP(BC$14&amp;"-rse-"&amp;$H202,Equations!$G:$I,3,0)))</f>
        <v/>
      </c>
      <c r="BF202" s="10" t="str">
        <f t="shared" si="66"/>
        <v/>
      </c>
      <c r="BG202" s="10" t="str">
        <f>IF($AC202="","",IF(OR($V202&lt;2.7,$V202&gt;90),"Age OOR",($AC202-BC202)/VLOOKUP(BC$14&amp;"-rse-"&amp;$H202,Equations!$G:$I,3,0)))</f>
        <v/>
      </c>
      <c r="BH202" s="10" t="str">
        <f>IF($AD202="","",IF(OR($V202&lt;2.7,$V202&gt;90),"Age OOR",VLOOKUP(BH$14&amp;"-int-"&amp;$I202,Equations!$G:$I,3,0)+VLOOKUP(BH$14&amp;"-sexo-"&amp;$I202,Equations!$G:$I,3,0)*$U202+VLOOKUP(BH$14&amp;"-edad-"&amp;$I202,Equations!$G:$I,3,0)*$V202+VLOOKUP(BH$14&amp;"-est-"&amp;$I202,Equations!$G:$I,3,0)*(1/$W202)+VLOOKUP(BH$14&amp;"-imc-"&amp;$I202,Equations!$G:$I,3,0)*(1/$Q202)))</f>
        <v/>
      </c>
      <c r="BI202" s="10" t="str">
        <f>IF($AD202="","",IF(OR($V202&lt;2.7,$V202&gt;90),"Age OOR",BH202-1.6449*VLOOKUP(BH$14&amp;"-rse-"&amp;$I202,Equations!$G:$I,3,0)))</f>
        <v/>
      </c>
      <c r="BJ202" s="10" t="str">
        <f>IF($AD202="","",IF(OR($V202&lt;2.7,$V202&gt;90),"Age OOR",BH202+1.6449*VLOOKUP(BH$14&amp;"-rse-"&amp;$I202,Equations!$G:$I,3,0)))</f>
        <v/>
      </c>
      <c r="BK202" s="10" t="str">
        <f t="shared" si="67"/>
        <v/>
      </c>
      <c r="BL202" s="10" t="str">
        <f>IF($AD202="","",IF(OR($V202&lt;2.7,$V202&gt;90),"Age OOR",($AD202-BH202)/VLOOKUP(BH$14&amp;"-rse-"&amp;$I202,Equations!$G:$I,3,0)))</f>
        <v/>
      </c>
      <c r="BM202" s="10" t="str">
        <f>IF($AE202="","",IF(OR($V202&lt;2.7,$V202&gt;90),"Age OOR",VLOOKUP(BM$14&amp;"-int-"&amp;$J202,Equations!$G:$I,3,0)+VLOOKUP(BM$14&amp;"-sexo-"&amp;$J202,Equations!$G:$I,3,0)*$U202+VLOOKUP(BM$14&amp;"-edad-"&amp;$J202,Equations!$G:$I,3,0)*$V202+VLOOKUP(BM$14&amp;"-est-"&amp;$J202,Equations!$G:$I,3,0)*(1/$W202)+VLOOKUP(BM$14&amp;"-imc-"&amp;$J202,Equations!$G:$I,3,0)*(1/$Q202)))</f>
        <v/>
      </c>
      <c r="BN202" s="10" t="str">
        <f>IF($AE202="","",IF(OR($V202&lt;2.7,$V202&gt;90),"Age OOR",BM202-1.6449*VLOOKUP(BM$14&amp;"-rse-"&amp;$J202,Equations!$G:$I,3,0)))</f>
        <v/>
      </c>
      <c r="BO202" s="10" t="str">
        <f>IF($AE202="","",IF(OR($V202&lt;2.7,$V202&gt;90),"Age OOR",BM202+1.6449*VLOOKUP(BM$14&amp;"-rse-"&amp;$J202,Equations!$G:$I,3,0)))</f>
        <v/>
      </c>
      <c r="BP202" s="10" t="str">
        <f t="shared" si="68"/>
        <v/>
      </c>
      <c r="BQ202" s="10" t="str">
        <f>IF($AE202="","",IF(OR($V202&lt;2.7,$V202&gt;90),"Age OOR",($AE202-BM202)/VLOOKUP(BM$14&amp;"-rse-"&amp;$J202,Equations!$G:$I,3,0)))</f>
        <v/>
      </c>
      <c r="BR202" s="10" t="str">
        <f>IF($AF202="","",IF(OR($V202&lt;2.7,$V202&gt;90),"Age OOR",VLOOKUP(BR$14&amp;"-int-"&amp;$K202,Equations!$G:$I,3,0)+VLOOKUP(BR$14&amp;"-sexo-"&amp;$K202,Equations!$G:$I,3,0)*$U202+VLOOKUP(BR$14&amp;"-edad-"&amp;$K202,Equations!$G:$I,3,0)*$V202+VLOOKUP(BR$14&amp;"-est-"&amp;$K202,Equations!$G:$I,3,0)*(1/$W202)+VLOOKUP(BR$14&amp;"-imc-"&amp;$K202,Equations!$G:$I,3,0)*(1/$Q202)))</f>
        <v/>
      </c>
      <c r="BS202" s="10" t="str">
        <f>IF($AF202="","",IF(OR($V202&lt;2.7,$V202&gt;90),"Age OOR",BR202-1.6449*VLOOKUP(BR$14&amp;"-rse-"&amp;$K202,Equations!$G:$I,3,0)))</f>
        <v/>
      </c>
      <c r="BT202" s="10" t="str">
        <f>IF($AF202="","",IF(OR($V202&lt;2.7,$V202&gt;90),"Age OOR",BR202+1.6449*VLOOKUP(BR$14&amp;"-rse-"&amp;$K202,Equations!$G:$I,3,0)))</f>
        <v/>
      </c>
      <c r="BU202" s="10" t="str">
        <f t="shared" si="69"/>
        <v/>
      </c>
      <c r="BV202" s="10" t="str">
        <f>IF($AF202="","",IF(OR($V202&lt;2.7,$V202&gt;90),"Age OOR",($AF202-BR202)/VLOOKUP(BR$14&amp;"-rse-"&amp;$K202,Equations!$G:$I,3,0)))</f>
        <v/>
      </c>
      <c r="BW202" s="10" t="str">
        <f>IF($AG202="","",IF(OR($V202&lt;2.7,$V202&gt;90),"Age OOR",VLOOKUP(BW$14&amp;"-int-"&amp;$L202,Equations!$G:$I,3,0)+VLOOKUP(BW$14&amp;"-sexo-"&amp;$L202,Equations!$G:$I,3,0)*$U202+VLOOKUP(BW$14&amp;"-edad-"&amp;$L202,Equations!$G:$I,3,0)*$V202+VLOOKUP(BW$14&amp;"-est-"&amp;$L202,Equations!$G:$I,3,0)*(1/$W202)+VLOOKUP(BW$14&amp;"-imc-"&amp;$L202,Equations!$G:$I,3,0)*(1/$Q202)))</f>
        <v/>
      </c>
      <c r="BX202" s="10" t="str">
        <f>IF($AG202="","",IF(OR($V202&lt;2.7,$V202&gt;90),"Age OOR",BW202-1.6449*VLOOKUP(BW$14&amp;"-rse-"&amp;$L202,Equations!$G:$I,3,0)))</f>
        <v/>
      </c>
      <c r="BY202" s="10" t="str">
        <f>IF($AG202="","",IF(OR($V202&lt;2.7,$V202&gt;90),"Age OOR",BW202+1.6449*VLOOKUP(BW$14&amp;"-rse-"&amp;$L202,Equations!$G:$I,3,0)))</f>
        <v/>
      </c>
      <c r="BZ202" s="10" t="str">
        <f t="shared" si="70"/>
        <v/>
      </c>
      <c r="CA202" s="10" t="str">
        <f>IF($AG202="","",IF(OR($V202&lt;2.7,$V202&gt;90),"Age OOR",($AG202-BW202)/VLOOKUP(BW$14&amp;"-rse-"&amp;$L202,Equations!$G:$I,3,0)))</f>
        <v/>
      </c>
      <c r="CB202" s="10" t="str">
        <f>IF($AH202="","",IF(OR($V202&lt;2.7,$V202&gt;90),"Age OOR",VLOOKUP(CB$14&amp;"-int-"&amp;$M202,Equations!$G:$I,3,0)+VLOOKUP(CB$14&amp;"-sexo-"&amp;$M202,Equations!$G:$I,3,0)*$U202+VLOOKUP(CB$14&amp;"-edad-"&amp;$M202,Equations!$G:$I,3,0)*$V202+VLOOKUP(CB$14&amp;"-est-"&amp;$M202,Equations!$G:$I,3,0)*(1/$W202)+VLOOKUP(CB$14&amp;"-imc-"&amp;$M202,Equations!$G:$I,3,0)*(1/$Q202)))</f>
        <v/>
      </c>
      <c r="CC202" s="10" t="str">
        <f>IF($AH202="","",IF(OR($V202&lt;2.7,$V202&gt;90),"Age OOR",CB202-1.6449*VLOOKUP(CB$14&amp;"-rse-"&amp;$M202,Equations!$G:$I,3,0)))</f>
        <v/>
      </c>
      <c r="CD202" s="10" t="str">
        <f>IF($AH202="","",IF(OR($V202&lt;2.7,$V202&gt;90),"Age OOR",CB202+1.6449*VLOOKUP(CB$14&amp;"-rse-"&amp;$M202,Equations!$G:$I,3,0)))</f>
        <v/>
      </c>
      <c r="CE202" s="10" t="str">
        <f t="shared" si="71"/>
        <v/>
      </c>
      <c r="CF202" s="10" t="str">
        <f>IF($AH202="","",IF(OR($V202&lt;2.7,$V202&gt;90),"Age OOR",($AH202-CB202)/VLOOKUP(CB$14&amp;"-rse-"&amp;$M202,Equations!$G:$I,3,0)))</f>
        <v/>
      </c>
      <c r="CG202" s="10" t="str">
        <f>IF($AI202="","",IF(OR($V202&lt;2.7,$V202&gt;90),"Age OOR",VLOOKUP(CG$14&amp;"-int-"&amp;$N202,Equations!$G:$I,3,0)+VLOOKUP(CG$14&amp;"-sexo-"&amp;$N202,Equations!$G:$I,3,0)*$U202+VLOOKUP(CG$14&amp;"-edad-"&amp;$N202,Equations!$G:$I,3,0)*$V202+VLOOKUP(CG$14&amp;"-est-"&amp;$N202,Equations!$G:$I,3,0)*(1/$W202)+VLOOKUP(CG$14&amp;"-imc-"&amp;$N202,Equations!$G:$I,3,0)*(1/$Q202)))</f>
        <v/>
      </c>
      <c r="CH202" s="10" t="str">
        <f>IF($AI202="","",IF(OR($V202&lt;2.7,$V202&gt;90),"Age OOR",CG202-1.6449*VLOOKUP(CG$14&amp;"-rse-"&amp;$N202,Equations!$G:$I,3,0)))</f>
        <v/>
      </c>
      <c r="CI202" s="10" t="str">
        <f>IF($AI202="","",IF(OR($V202&lt;2.7,$V202&gt;90),"Age OOR",CG202+1.6449*VLOOKUP(CG$14&amp;"-rse-"&amp;$N202,Equations!$G:$I,3,0)))</f>
        <v/>
      </c>
      <c r="CJ202" s="10" t="str">
        <f t="shared" si="72"/>
        <v/>
      </c>
      <c r="CK202" s="10" t="str">
        <f>IF($AI202="","",IF(OR($V202&lt;2.7,$V202&gt;90),"Age OOR",($AI202-CG202)/VLOOKUP(CG$14&amp;"-rse-"&amp;$N202,Equations!$G:$I,3,0)))</f>
        <v/>
      </c>
      <c r="CL202" s="10" t="str">
        <f>IF($AJ202="","",IF(OR($V202&lt;2.7,$V202&gt;90),"Age OOR",VLOOKUP(CL$14&amp;"-int-"&amp;$O202,Equations!$G:$I,3,0)+VLOOKUP(CL$14&amp;"-sexo-"&amp;$O202,Equations!$G:$I,3,0)*$U202+VLOOKUP(CL$14&amp;"-edad-"&amp;$O202,Equations!$G:$I,3,0)*$V202+VLOOKUP(CL$14&amp;"-est-"&amp;$O202,Equations!$G:$I,3,0)*(1/$W202)+VLOOKUP(CL$14&amp;"-imc-"&amp;$O202,Equations!$G:$I,3,0)*(1/$Q202)))</f>
        <v/>
      </c>
      <c r="CM202" s="10" t="str">
        <f>IF($AJ202="","",IF(OR($V202&lt;2.7,$V202&gt;90),"Age OOR",CL202-1.6449*VLOOKUP(CL$14&amp;"-rse-"&amp;$O202,Equations!$G:$I,3,0)))</f>
        <v/>
      </c>
      <c r="CN202" s="10" t="str">
        <f>IF($AJ202="","",IF(OR($V202&lt;2.7,$V202&gt;90),"Age OOR",CL202+1.6449*VLOOKUP(CL$14&amp;"-rse-"&amp;$O202,Equations!$G:$I,3,0)))</f>
        <v/>
      </c>
      <c r="CO202" s="10" t="str">
        <f t="shared" si="73"/>
        <v/>
      </c>
      <c r="CP202" s="10" t="str">
        <f>IF($AJ202="","",IF(OR($V202&lt;2.7,$V202&gt;90),"Age OOR",($AJ202-CL202)/VLOOKUP(CL$14&amp;"-rse-"&amp;$O202,Equations!$G:$I,3,0)))</f>
        <v/>
      </c>
      <c r="CQ202" s="10" t="str">
        <f>IF($AK202="","",IF(OR($V202&lt;2.7,$V202&gt;90),"Age OOR",EXP(VLOOKUP(CQ$14&amp;"-int-"&amp;$P202,Equations!$G:$I,3,0)+VLOOKUP(CQ$14&amp;"-sexo-"&amp;$P202,Equations!$G:$I,3,0)*$U202+VLOOKUP(CQ$14&amp;"-edad-"&amp;$P202,Equations!$G:$I,3,0)*$V202+VLOOKUP(CQ$14&amp;"-est-"&amp;$P202,Equations!$G:$I,3,0)*(1/$W202)+VLOOKUP(CQ$14&amp;"-imc-"&amp;$P202,Equations!$G:$I,3,0)*(1/$Q202))))</f>
        <v/>
      </c>
      <c r="CR202" s="10" t="str">
        <f>IF($AK202="","",IF(OR($V202&lt;2.7,$V202&gt;90),"Age OOR",EXP(LN(CQ202)-1.6449*VLOOKUP(CQ$14&amp;"-rse-"&amp;$P202,Equations!$G:$I,3,0))))</f>
        <v/>
      </c>
      <c r="CS202" s="10" t="str">
        <f>IF($AK202="","",IF(OR($V202&lt;2.7,$V202&gt;90),"Age OOR",EXP(LN(CQ202)+1.6449*VLOOKUP(CQ$14&amp;"-rse-"&amp;$P202,Equations!$G:$I,3,0))))</f>
        <v/>
      </c>
      <c r="CT202" s="10" t="str">
        <f t="shared" si="74"/>
        <v/>
      </c>
      <c r="CU202" s="10" t="str">
        <f>IF($AK202="","",IF(OR($V202&lt;2.7,$V202&gt;90),"Age OOR",(LN($AK202)-LN(CQ202))/VLOOKUP(CQ$14&amp;"-rse-"&amp;$P202,Equations!$G:$I,3,0)))</f>
        <v/>
      </c>
      <c r="CV202" s="47"/>
    </row>
    <row r="203" spans="5:100" x14ac:dyDescent="0.2">
      <c r="E203" s="23" t="str">
        <f t="shared" si="50"/>
        <v>Age out of range</v>
      </c>
      <c r="F203" s="23" t="str">
        <f t="shared" si="51"/>
        <v>Age out of range</v>
      </c>
      <c r="G203" s="23" t="str">
        <f t="shared" si="52"/>
        <v>Age out of range</v>
      </c>
      <c r="H203" s="23" t="str">
        <f t="shared" si="53"/>
        <v>Age out of range</v>
      </c>
      <c r="I203" s="23" t="str">
        <f t="shared" si="54"/>
        <v>Age out of range</v>
      </c>
      <c r="J203" s="23" t="str">
        <f t="shared" si="55"/>
        <v>Age out of range</v>
      </c>
      <c r="K203" s="23" t="str">
        <f t="shared" si="56"/>
        <v>Age out of range</v>
      </c>
      <c r="L203" s="23" t="str">
        <f t="shared" si="57"/>
        <v>Age out of range</v>
      </c>
      <c r="M203" s="23" t="str">
        <f t="shared" si="58"/>
        <v>Age out of range</v>
      </c>
      <c r="N203" s="23" t="str">
        <f t="shared" si="59"/>
        <v>Age out of range</v>
      </c>
      <c r="O203" s="23" t="str">
        <f t="shared" si="60"/>
        <v>Age out of range</v>
      </c>
      <c r="P203" s="23" t="str">
        <f t="shared" si="61"/>
        <v>Age out of range</v>
      </c>
      <c r="Q203" s="23" t="e">
        <f t="shared" si="62"/>
        <v>#DIV/0!</v>
      </c>
      <c r="R203" s="17"/>
      <c r="S203" s="23">
        <v>187</v>
      </c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7"/>
      <c r="AM203" s="47"/>
      <c r="AN203" s="10" t="str">
        <f>IF($Z203="","",IF(OR($V203&lt;2.7,$V203&gt;90),"Age OOR",VLOOKUP(AN$14&amp;"-int-"&amp;$E203,Equations!$G:$I,3,0)+VLOOKUP(AN$14&amp;"-sexo-"&amp;$E203,Equations!$G:$I,3,0)*$U203+VLOOKUP(AN$14&amp;"-edad-"&amp;$E203,Equations!$G:$I,3,0)*$V203+VLOOKUP(AN$14&amp;"-est-"&amp;$E203,Equations!$G:$I,3,0)*(1/$W203)+VLOOKUP(AN$14&amp;"-imc-"&amp;$E203,Equations!$G:$I,3,0)*(1/$Q203)))</f>
        <v/>
      </c>
      <c r="AO203" s="10" t="str">
        <f>IF($Z203="","",IF(OR($V203&lt;2.7,$V203&gt;90),"Age OOR",AN203-1.6449*VLOOKUP(AN$14&amp;"-rse-"&amp;$E203,Equations!$G:$I,3,0)))</f>
        <v/>
      </c>
      <c r="AP203" s="10" t="str">
        <f>IF($Z203="","",IF(OR($V203&lt;2.7,$V203&gt;90),"Age OOR",AN203+1.6449*VLOOKUP(AN$14&amp;"-rse-"&amp;$E203,Equations!$G:$I,3,0)))</f>
        <v/>
      </c>
      <c r="AQ203" s="10" t="str">
        <f t="shared" si="63"/>
        <v/>
      </c>
      <c r="AR203" s="10" t="str">
        <f>IF($Z203="","",IF(OR($V203&lt;2.7,$V203&gt;90),"Age OOR",($Z203-AN203)/VLOOKUP(AN$14&amp;"-rse-"&amp;$E203,Equations!$G:$I,3,0)))</f>
        <v/>
      </c>
      <c r="AS203" s="10" t="str">
        <f>IF($AA203="","",IF(OR($V203&lt;2.7,$V203&gt;90),"Age OOR",VLOOKUP(AS$14&amp;"-int-"&amp;$F203,Equations!$G:$I,3,0)+VLOOKUP(AS$14&amp;"-sexo-"&amp;$F203,Equations!$G:$I,3,0)*$U203+VLOOKUP(AS$14&amp;"-edad-"&amp;$F203,Equations!$G:$I,3,0)*$V203+VLOOKUP(AS$14&amp;"-est-"&amp;$F203,Equations!$G:$I,3,0)*(1/$W203)+VLOOKUP(AS$14&amp;"-imc-"&amp;$F203,Equations!$G:$I,3,0)*(1/$Q203)))</f>
        <v/>
      </c>
      <c r="AT203" s="10" t="str">
        <f>IF($AA203="","",IF(OR($V203&lt;2.7,$V203&gt;90),"Age OOR",AS203-1.6449*VLOOKUP(AS$14&amp;"-rse-"&amp;$F203,Equations!$G:$I,3,0)))</f>
        <v/>
      </c>
      <c r="AU203" s="10" t="str">
        <f>IF($AA203="","",IF(OR($V203&lt;2.7,$V203&gt;90),"Age OOR",AS203+1.6449*VLOOKUP(AS$14&amp;"-rse-"&amp;$F203,Equations!$G:$I,3,0)))</f>
        <v/>
      </c>
      <c r="AV203" s="10" t="str">
        <f t="shared" si="64"/>
        <v/>
      </c>
      <c r="AW203" s="10" t="str">
        <f>IF($AA203="","",IF(OR($V203&lt;2.7,$V203&gt;90),"Age OOR",($AA203-AS203)/VLOOKUP(AS$14&amp;"-rse-"&amp;$F203,Equations!$G:$I,3,0)))</f>
        <v/>
      </c>
      <c r="AX203" s="10" t="str">
        <f>IF($AB203="","",IF(OR($V203&lt;2.7,$V203&gt;90),"Age OOR",VLOOKUP(AX$14&amp;"-int-"&amp;$G203,Equations!$G:$I,3,0)+VLOOKUP(AX$14&amp;"-sexo-"&amp;$G203,Equations!$G:$I,3,0)*$U203+VLOOKUP(AX$14&amp;"-edad-"&amp;$G203,Equations!$G:$I,3,0)*$V203+VLOOKUP(AX$14&amp;"-est-"&amp;$G203,Equations!$G:$I,3,0)*(1/$W203)+VLOOKUP(AX$14&amp;"-imc-"&amp;$G203,Equations!$G:$I,3,0)*(1/$Q203)))</f>
        <v/>
      </c>
      <c r="AY203" s="10" t="str">
        <f>IF($AB203="","",IF(OR($V203&lt;2.7,$V203&gt;90),"Age OOR",AX203-1.6449*VLOOKUP(AX$14&amp;"-rse-"&amp;$G203,Equations!$G:$I,3,0)))</f>
        <v/>
      </c>
      <c r="AZ203" s="10" t="str">
        <f>IF($AB203="","",IF(OR($V203&lt;2.7,$V203&gt;90),"Age OOR",AX203+1.6449*VLOOKUP(AX$14&amp;"-rse-"&amp;$G203,Equations!$G:$I,3,0)))</f>
        <v/>
      </c>
      <c r="BA203" s="10" t="str">
        <f t="shared" si="65"/>
        <v/>
      </c>
      <c r="BB203" s="10" t="str">
        <f>IF($AB203="","",IF(OR($V203&lt;2.7,$V203&gt;90),"Age OOR",($AB203-AX203)/VLOOKUP(AX$14&amp;"-rse-"&amp;$G203,Equations!$G:$I,3,0)))</f>
        <v/>
      </c>
      <c r="BC203" s="10" t="str">
        <f>IF($AC203="","",IF(OR($V203&lt;2.7,$V203&gt;90),"Age OOR",VLOOKUP(BC$14&amp;"-int-"&amp;$H203,Equations!$G:$I,3,0)+VLOOKUP(BC$14&amp;"-sexo-"&amp;$H203,Equations!$G:$I,3,0)*$U203+VLOOKUP(BC$14&amp;"-edad-"&amp;$H203,Equations!$G:$I,3,0)*$V203+VLOOKUP(BC$14&amp;"-est-"&amp;$H203,Equations!$G:$I,3,0)*(1/$W203)+VLOOKUP(BC$14&amp;"-imc-"&amp;$H203,Equations!$G:$I,3,0)*(1/$Q203)))</f>
        <v/>
      </c>
      <c r="BD203" s="10" t="str">
        <f>IF($AC203="","",IF(OR($V203&lt;2.7,$V203&gt;90),"Age OOR",BC203-1.6449*VLOOKUP(BC$14&amp;"-rse-"&amp;$H203,Equations!$G:$I,3,0)))</f>
        <v/>
      </c>
      <c r="BE203" s="10" t="str">
        <f>IF($AC203="","",IF(OR($V203&lt;2.7,$V203&gt;90),"Age OOR",BC203+1.6449*VLOOKUP(BC$14&amp;"-rse-"&amp;$H203,Equations!$G:$I,3,0)))</f>
        <v/>
      </c>
      <c r="BF203" s="10" t="str">
        <f t="shared" si="66"/>
        <v/>
      </c>
      <c r="BG203" s="10" t="str">
        <f>IF($AC203="","",IF(OR($V203&lt;2.7,$V203&gt;90),"Age OOR",($AC203-BC203)/VLOOKUP(BC$14&amp;"-rse-"&amp;$H203,Equations!$G:$I,3,0)))</f>
        <v/>
      </c>
      <c r="BH203" s="10" t="str">
        <f>IF($AD203="","",IF(OR($V203&lt;2.7,$V203&gt;90),"Age OOR",VLOOKUP(BH$14&amp;"-int-"&amp;$I203,Equations!$G:$I,3,0)+VLOOKUP(BH$14&amp;"-sexo-"&amp;$I203,Equations!$G:$I,3,0)*$U203+VLOOKUP(BH$14&amp;"-edad-"&amp;$I203,Equations!$G:$I,3,0)*$V203+VLOOKUP(BH$14&amp;"-est-"&amp;$I203,Equations!$G:$I,3,0)*(1/$W203)+VLOOKUP(BH$14&amp;"-imc-"&amp;$I203,Equations!$G:$I,3,0)*(1/$Q203)))</f>
        <v/>
      </c>
      <c r="BI203" s="10" t="str">
        <f>IF($AD203="","",IF(OR($V203&lt;2.7,$V203&gt;90),"Age OOR",BH203-1.6449*VLOOKUP(BH$14&amp;"-rse-"&amp;$I203,Equations!$G:$I,3,0)))</f>
        <v/>
      </c>
      <c r="BJ203" s="10" t="str">
        <f>IF($AD203="","",IF(OR($V203&lt;2.7,$V203&gt;90),"Age OOR",BH203+1.6449*VLOOKUP(BH$14&amp;"-rse-"&amp;$I203,Equations!$G:$I,3,0)))</f>
        <v/>
      </c>
      <c r="BK203" s="10" t="str">
        <f t="shared" si="67"/>
        <v/>
      </c>
      <c r="BL203" s="10" t="str">
        <f>IF($AD203="","",IF(OR($V203&lt;2.7,$V203&gt;90),"Age OOR",($AD203-BH203)/VLOOKUP(BH$14&amp;"-rse-"&amp;$I203,Equations!$G:$I,3,0)))</f>
        <v/>
      </c>
      <c r="BM203" s="10" t="str">
        <f>IF($AE203="","",IF(OR($V203&lt;2.7,$V203&gt;90),"Age OOR",VLOOKUP(BM$14&amp;"-int-"&amp;$J203,Equations!$G:$I,3,0)+VLOOKUP(BM$14&amp;"-sexo-"&amp;$J203,Equations!$G:$I,3,0)*$U203+VLOOKUP(BM$14&amp;"-edad-"&amp;$J203,Equations!$G:$I,3,0)*$V203+VLOOKUP(BM$14&amp;"-est-"&amp;$J203,Equations!$G:$I,3,0)*(1/$W203)+VLOOKUP(BM$14&amp;"-imc-"&amp;$J203,Equations!$G:$I,3,0)*(1/$Q203)))</f>
        <v/>
      </c>
      <c r="BN203" s="10" t="str">
        <f>IF($AE203="","",IF(OR($V203&lt;2.7,$V203&gt;90),"Age OOR",BM203-1.6449*VLOOKUP(BM$14&amp;"-rse-"&amp;$J203,Equations!$G:$I,3,0)))</f>
        <v/>
      </c>
      <c r="BO203" s="10" t="str">
        <f>IF($AE203="","",IF(OR($V203&lt;2.7,$V203&gt;90),"Age OOR",BM203+1.6449*VLOOKUP(BM$14&amp;"-rse-"&amp;$J203,Equations!$G:$I,3,0)))</f>
        <v/>
      </c>
      <c r="BP203" s="10" t="str">
        <f t="shared" si="68"/>
        <v/>
      </c>
      <c r="BQ203" s="10" t="str">
        <f>IF($AE203="","",IF(OR($V203&lt;2.7,$V203&gt;90),"Age OOR",($AE203-BM203)/VLOOKUP(BM$14&amp;"-rse-"&amp;$J203,Equations!$G:$I,3,0)))</f>
        <v/>
      </c>
      <c r="BR203" s="10" t="str">
        <f>IF($AF203="","",IF(OR($V203&lt;2.7,$V203&gt;90),"Age OOR",VLOOKUP(BR$14&amp;"-int-"&amp;$K203,Equations!$G:$I,3,0)+VLOOKUP(BR$14&amp;"-sexo-"&amp;$K203,Equations!$G:$I,3,0)*$U203+VLOOKUP(BR$14&amp;"-edad-"&amp;$K203,Equations!$G:$I,3,0)*$V203+VLOOKUP(BR$14&amp;"-est-"&amp;$K203,Equations!$G:$I,3,0)*(1/$W203)+VLOOKUP(BR$14&amp;"-imc-"&amp;$K203,Equations!$G:$I,3,0)*(1/$Q203)))</f>
        <v/>
      </c>
      <c r="BS203" s="10" t="str">
        <f>IF($AF203="","",IF(OR($V203&lt;2.7,$V203&gt;90),"Age OOR",BR203-1.6449*VLOOKUP(BR$14&amp;"-rse-"&amp;$K203,Equations!$G:$I,3,0)))</f>
        <v/>
      </c>
      <c r="BT203" s="10" t="str">
        <f>IF($AF203="","",IF(OR($V203&lt;2.7,$V203&gt;90),"Age OOR",BR203+1.6449*VLOOKUP(BR$14&amp;"-rse-"&amp;$K203,Equations!$G:$I,3,0)))</f>
        <v/>
      </c>
      <c r="BU203" s="10" t="str">
        <f t="shared" si="69"/>
        <v/>
      </c>
      <c r="BV203" s="10" t="str">
        <f>IF($AF203="","",IF(OR($V203&lt;2.7,$V203&gt;90),"Age OOR",($AF203-BR203)/VLOOKUP(BR$14&amp;"-rse-"&amp;$K203,Equations!$G:$I,3,0)))</f>
        <v/>
      </c>
      <c r="BW203" s="10" t="str">
        <f>IF($AG203="","",IF(OR($V203&lt;2.7,$V203&gt;90),"Age OOR",VLOOKUP(BW$14&amp;"-int-"&amp;$L203,Equations!$G:$I,3,0)+VLOOKUP(BW$14&amp;"-sexo-"&amp;$L203,Equations!$G:$I,3,0)*$U203+VLOOKUP(BW$14&amp;"-edad-"&amp;$L203,Equations!$G:$I,3,0)*$V203+VLOOKUP(BW$14&amp;"-est-"&amp;$L203,Equations!$G:$I,3,0)*(1/$W203)+VLOOKUP(BW$14&amp;"-imc-"&amp;$L203,Equations!$G:$I,3,0)*(1/$Q203)))</f>
        <v/>
      </c>
      <c r="BX203" s="10" t="str">
        <f>IF($AG203="","",IF(OR($V203&lt;2.7,$V203&gt;90),"Age OOR",BW203-1.6449*VLOOKUP(BW$14&amp;"-rse-"&amp;$L203,Equations!$G:$I,3,0)))</f>
        <v/>
      </c>
      <c r="BY203" s="10" t="str">
        <f>IF($AG203="","",IF(OR($V203&lt;2.7,$V203&gt;90),"Age OOR",BW203+1.6449*VLOOKUP(BW$14&amp;"-rse-"&amp;$L203,Equations!$G:$I,3,0)))</f>
        <v/>
      </c>
      <c r="BZ203" s="10" t="str">
        <f t="shared" si="70"/>
        <v/>
      </c>
      <c r="CA203" s="10" t="str">
        <f>IF($AG203="","",IF(OR($V203&lt;2.7,$V203&gt;90),"Age OOR",($AG203-BW203)/VLOOKUP(BW$14&amp;"-rse-"&amp;$L203,Equations!$G:$I,3,0)))</f>
        <v/>
      </c>
      <c r="CB203" s="10" t="str">
        <f>IF($AH203="","",IF(OR($V203&lt;2.7,$V203&gt;90),"Age OOR",VLOOKUP(CB$14&amp;"-int-"&amp;$M203,Equations!$G:$I,3,0)+VLOOKUP(CB$14&amp;"-sexo-"&amp;$M203,Equations!$G:$I,3,0)*$U203+VLOOKUP(CB$14&amp;"-edad-"&amp;$M203,Equations!$G:$I,3,0)*$V203+VLOOKUP(CB$14&amp;"-est-"&amp;$M203,Equations!$G:$I,3,0)*(1/$W203)+VLOOKUP(CB$14&amp;"-imc-"&amp;$M203,Equations!$G:$I,3,0)*(1/$Q203)))</f>
        <v/>
      </c>
      <c r="CC203" s="10" t="str">
        <f>IF($AH203="","",IF(OR($V203&lt;2.7,$V203&gt;90),"Age OOR",CB203-1.6449*VLOOKUP(CB$14&amp;"-rse-"&amp;$M203,Equations!$G:$I,3,0)))</f>
        <v/>
      </c>
      <c r="CD203" s="10" t="str">
        <f>IF($AH203="","",IF(OR($V203&lt;2.7,$V203&gt;90),"Age OOR",CB203+1.6449*VLOOKUP(CB$14&amp;"-rse-"&amp;$M203,Equations!$G:$I,3,0)))</f>
        <v/>
      </c>
      <c r="CE203" s="10" t="str">
        <f t="shared" si="71"/>
        <v/>
      </c>
      <c r="CF203" s="10" t="str">
        <f>IF($AH203="","",IF(OR($V203&lt;2.7,$V203&gt;90),"Age OOR",($AH203-CB203)/VLOOKUP(CB$14&amp;"-rse-"&amp;$M203,Equations!$G:$I,3,0)))</f>
        <v/>
      </c>
      <c r="CG203" s="10" t="str">
        <f>IF($AI203="","",IF(OR($V203&lt;2.7,$V203&gt;90),"Age OOR",VLOOKUP(CG$14&amp;"-int-"&amp;$N203,Equations!$G:$I,3,0)+VLOOKUP(CG$14&amp;"-sexo-"&amp;$N203,Equations!$G:$I,3,0)*$U203+VLOOKUP(CG$14&amp;"-edad-"&amp;$N203,Equations!$G:$I,3,0)*$V203+VLOOKUP(CG$14&amp;"-est-"&amp;$N203,Equations!$G:$I,3,0)*(1/$W203)+VLOOKUP(CG$14&amp;"-imc-"&amp;$N203,Equations!$G:$I,3,0)*(1/$Q203)))</f>
        <v/>
      </c>
      <c r="CH203" s="10" t="str">
        <f>IF($AI203="","",IF(OR($V203&lt;2.7,$V203&gt;90),"Age OOR",CG203-1.6449*VLOOKUP(CG$14&amp;"-rse-"&amp;$N203,Equations!$G:$I,3,0)))</f>
        <v/>
      </c>
      <c r="CI203" s="10" t="str">
        <f>IF($AI203="","",IF(OR($V203&lt;2.7,$V203&gt;90),"Age OOR",CG203+1.6449*VLOOKUP(CG$14&amp;"-rse-"&amp;$N203,Equations!$G:$I,3,0)))</f>
        <v/>
      </c>
      <c r="CJ203" s="10" t="str">
        <f t="shared" si="72"/>
        <v/>
      </c>
      <c r="CK203" s="10" t="str">
        <f>IF($AI203="","",IF(OR($V203&lt;2.7,$V203&gt;90),"Age OOR",($AI203-CG203)/VLOOKUP(CG$14&amp;"-rse-"&amp;$N203,Equations!$G:$I,3,0)))</f>
        <v/>
      </c>
      <c r="CL203" s="10" t="str">
        <f>IF($AJ203="","",IF(OR($V203&lt;2.7,$V203&gt;90),"Age OOR",VLOOKUP(CL$14&amp;"-int-"&amp;$O203,Equations!$G:$I,3,0)+VLOOKUP(CL$14&amp;"-sexo-"&amp;$O203,Equations!$G:$I,3,0)*$U203+VLOOKUP(CL$14&amp;"-edad-"&amp;$O203,Equations!$G:$I,3,0)*$V203+VLOOKUP(CL$14&amp;"-est-"&amp;$O203,Equations!$G:$I,3,0)*(1/$W203)+VLOOKUP(CL$14&amp;"-imc-"&amp;$O203,Equations!$G:$I,3,0)*(1/$Q203)))</f>
        <v/>
      </c>
      <c r="CM203" s="10" t="str">
        <f>IF($AJ203="","",IF(OR($V203&lt;2.7,$V203&gt;90),"Age OOR",CL203-1.6449*VLOOKUP(CL$14&amp;"-rse-"&amp;$O203,Equations!$G:$I,3,0)))</f>
        <v/>
      </c>
      <c r="CN203" s="10" t="str">
        <f>IF($AJ203="","",IF(OR($V203&lt;2.7,$V203&gt;90),"Age OOR",CL203+1.6449*VLOOKUP(CL$14&amp;"-rse-"&amp;$O203,Equations!$G:$I,3,0)))</f>
        <v/>
      </c>
      <c r="CO203" s="10" t="str">
        <f t="shared" si="73"/>
        <v/>
      </c>
      <c r="CP203" s="10" t="str">
        <f>IF($AJ203="","",IF(OR($V203&lt;2.7,$V203&gt;90),"Age OOR",($AJ203-CL203)/VLOOKUP(CL$14&amp;"-rse-"&amp;$O203,Equations!$G:$I,3,0)))</f>
        <v/>
      </c>
      <c r="CQ203" s="10" t="str">
        <f>IF($AK203="","",IF(OR($V203&lt;2.7,$V203&gt;90),"Age OOR",EXP(VLOOKUP(CQ$14&amp;"-int-"&amp;$P203,Equations!$G:$I,3,0)+VLOOKUP(CQ$14&amp;"-sexo-"&amp;$P203,Equations!$G:$I,3,0)*$U203+VLOOKUP(CQ$14&amp;"-edad-"&amp;$P203,Equations!$G:$I,3,0)*$V203+VLOOKUP(CQ$14&amp;"-est-"&amp;$P203,Equations!$G:$I,3,0)*(1/$W203)+VLOOKUP(CQ$14&amp;"-imc-"&amp;$P203,Equations!$G:$I,3,0)*(1/$Q203))))</f>
        <v/>
      </c>
      <c r="CR203" s="10" t="str">
        <f>IF($AK203="","",IF(OR($V203&lt;2.7,$V203&gt;90),"Age OOR",EXP(LN(CQ203)-1.6449*VLOOKUP(CQ$14&amp;"-rse-"&amp;$P203,Equations!$G:$I,3,0))))</f>
        <v/>
      </c>
      <c r="CS203" s="10" t="str">
        <f>IF($AK203="","",IF(OR($V203&lt;2.7,$V203&gt;90),"Age OOR",EXP(LN(CQ203)+1.6449*VLOOKUP(CQ$14&amp;"-rse-"&amp;$P203,Equations!$G:$I,3,0))))</f>
        <v/>
      </c>
      <c r="CT203" s="10" t="str">
        <f t="shared" si="74"/>
        <v/>
      </c>
      <c r="CU203" s="10" t="str">
        <f>IF($AK203="","",IF(OR($V203&lt;2.7,$V203&gt;90),"Age OOR",(LN($AK203)-LN(CQ203))/VLOOKUP(CQ$14&amp;"-rse-"&amp;$P203,Equations!$G:$I,3,0)))</f>
        <v/>
      </c>
      <c r="CV203" s="47"/>
    </row>
    <row r="204" spans="5:100" x14ac:dyDescent="0.2">
      <c r="E204" s="23" t="str">
        <f t="shared" si="50"/>
        <v>Age out of range</v>
      </c>
      <c r="F204" s="23" t="str">
        <f t="shared" si="51"/>
        <v>Age out of range</v>
      </c>
      <c r="G204" s="23" t="str">
        <f t="shared" si="52"/>
        <v>Age out of range</v>
      </c>
      <c r="H204" s="23" t="str">
        <f t="shared" si="53"/>
        <v>Age out of range</v>
      </c>
      <c r="I204" s="23" t="str">
        <f t="shared" si="54"/>
        <v>Age out of range</v>
      </c>
      <c r="J204" s="23" t="str">
        <f t="shared" si="55"/>
        <v>Age out of range</v>
      </c>
      <c r="K204" s="23" t="str">
        <f t="shared" si="56"/>
        <v>Age out of range</v>
      </c>
      <c r="L204" s="23" t="str">
        <f t="shared" si="57"/>
        <v>Age out of range</v>
      </c>
      <c r="M204" s="23" t="str">
        <f t="shared" si="58"/>
        <v>Age out of range</v>
      </c>
      <c r="N204" s="23" t="str">
        <f t="shared" si="59"/>
        <v>Age out of range</v>
      </c>
      <c r="O204" s="23" t="str">
        <f t="shared" si="60"/>
        <v>Age out of range</v>
      </c>
      <c r="P204" s="23" t="str">
        <f t="shared" si="61"/>
        <v>Age out of range</v>
      </c>
      <c r="Q204" s="23" t="e">
        <f t="shared" si="62"/>
        <v>#DIV/0!</v>
      </c>
      <c r="R204" s="17"/>
      <c r="S204" s="23">
        <v>188</v>
      </c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7"/>
      <c r="AM204" s="47"/>
      <c r="AN204" s="10" t="str">
        <f>IF($Z204="","",IF(OR($V204&lt;2.7,$V204&gt;90),"Age OOR",VLOOKUP(AN$14&amp;"-int-"&amp;$E204,Equations!$G:$I,3,0)+VLOOKUP(AN$14&amp;"-sexo-"&amp;$E204,Equations!$G:$I,3,0)*$U204+VLOOKUP(AN$14&amp;"-edad-"&amp;$E204,Equations!$G:$I,3,0)*$V204+VLOOKUP(AN$14&amp;"-est-"&amp;$E204,Equations!$G:$I,3,0)*(1/$W204)+VLOOKUP(AN$14&amp;"-imc-"&amp;$E204,Equations!$G:$I,3,0)*(1/$Q204)))</f>
        <v/>
      </c>
      <c r="AO204" s="10" t="str">
        <f>IF($Z204="","",IF(OR($V204&lt;2.7,$V204&gt;90),"Age OOR",AN204-1.6449*VLOOKUP(AN$14&amp;"-rse-"&amp;$E204,Equations!$G:$I,3,0)))</f>
        <v/>
      </c>
      <c r="AP204" s="10" t="str">
        <f>IF($Z204="","",IF(OR($V204&lt;2.7,$V204&gt;90),"Age OOR",AN204+1.6449*VLOOKUP(AN$14&amp;"-rse-"&amp;$E204,Equations!$G:$I,3,0)))</f>
        <v/>
      </c>
      <c r="AQ204" s="10" t="str">
        <f t="shared" si="63"/>
        <v/>
      </c>
      <c r="AR204" s="10" t="str">
        <f>IF($Z204="","",IF(OR($V204&lt;2.7,$V204&gt;90),"Age OOR",($Z204-AN204)/VLOOKUP(AN$14&amp;"-rse-"&amp;$E204,Equations!$G:$I,3,0)))</f>
        <v/>
      </c>
      <c r="AS204" s="10" t="str">
        <f>IF($AA204="","",IF(OR($V204&lt;2.7,$V204&gt;90),"Age OOR",VLOOKUP(AS$14&amp;"-int-"&amp;$F204,Equations!$G:$I,3,0)+VLOOKUP(AS$14&amp;"-sexo-"&amp;$F204,Equations!$G:$I,3,0)*$U204+VLOOKUP(AS$14&amp;"-edad-"&amp;$F204,Equations!$G:$I,3,0)*$V204+VLOOKUP(AS$14&amp;"-est-"&amp;$F204,Equations!$G:$I,3,0)*(1/$W204)+VLOOKUP(AS$14&amp;"-imc-"&amp;$F204,Equations!$G:$I,3,0)*(1/$Q204)))</f>
        <v/>
      </c>
      <c r="AT204" s="10" t="str">
        <f>IF($AA204="","",IF(OR($V204&lt;2.7,$V204&gt;90),"Age OOR",AS204-1.6449*VLOOKUP(AS$14&amp;"-rse-"&amp;$F204,Equations!$G:$I,3,0)))</f>
        <v/>
      </c>
      <c r="AU204" s="10" t="str">
        <f>IF($AA204="","",IF(OR($V204&lt;2.7,$V204&gt;90),"Age OOR",AS204+1.6449*VLOOKUP(AS$14&amp;"-rse-"&amp;$F204,Equations!$G:$I,3,0)))</f>
        <v/>
      </c>
      <c r="AV204" s="10" t="str">
        <f t="shared" si="64"/>
        <v/>
      </c>
      <c r="AW204" s="10" t="str">
        <f>IF($AA204="","",IF(OR($V204&lt;2.7,$V204&gt;90),"Age OOR",($AA204-AS204)/VLOOKUP(AS$14&amp;"-rse-"&amp;$F204,Equations!$G:$I,3,0)))</f>
        <v/>
      </c>
      <c r="AX204" s="10" t="str">
        <f>IF($AB204="","",IF(OR($V204&lt;2.7,$V204&gt;90),"Age OOR",VLOOKUP(AX$14&amp;"-int-"&amp;$G204,Equations!$G:$I,3,0)+VLOOKUP(AX$14&amp;"-sexo-"&amp;$G204,Equations!$G:$I,3,0)*$U204+VLOOKUP(AX$14&amp;"-edad-"&amp;$G204,Equations!$G:$I,3,0)*$V204+VLOOKUP(AX$14&amp;"-est-"&amp;$G204,Equations!$G:$I,3,0)*(1/$W204)+VLOOKUP(AX$14&amp;"-imc-"&amp;$G204,Equations!$G:$I,3,0)*(1/$Q204)))</f>
        <v/>
      </c>
      <c r="AY204" s="10" t="str">
        <f>IF($AB204="","",IF(OR($V204&lt;2.7,$V204&gt;90),"Age OOR",AX204-1.6449*VLOOKUP(AX$14&amp;"-rse-"&amp;$G204,Equations!$G:$I,3,0)))</f>
        <v/>
      </c>
      <c r="AZ204" s="10" t="str">
        <f>IF($AB204="","",IF(OR($V204&lt;2.7,$V204&gt;90),"Age OOR",AX204+1.6449*VLOOKUP(AX$14&amp;"-rse-"&amp;$G204,Equations!$G:$I,3,0)))</f>
        <v/>
      </c>
      <c r="BA204" s="10" t="str">
        <f t="shared" si="65"/>
        <v/>
      </c>
      <c r="BB204" s="10" t="str">
        <f>IF($AB204="","",IF(OR($V204&lt;2.7,$V204&gt;90),"Age OOR",($AB204-AX204)/VLOOKUP(AX$14&amp;"-rse-"&amp;$G204,Equations!$G:$I,3,0)))</f>
        <v/>
      </c>
      <c r="BC204" s="10" t="str">
        <f>IF($AC204="","",IF(OR($V204&lt;2.7,$V204&gt;90),"Age OOR",VLOOKUP(BC$14&amp;"-int-"&amp;$H204,Equations!$G:$I,3,0)+VLOOKUP(BC$14&amp;"-sexo-"&amp;$H204,Equations!$G:$I,3,0)*$U204+VLOOKUP(BC$14&amp;"-edad-"&amp;$H204,Equations!$G:$I,3,0)*$V204+VLOOKUP(BC$14&amp;"-est-"&amp;$H204,Equations!$G:$I,3,0)*(1/$W204)+VLOOKUP(BC$14&amp;"-imc-"&amp;$H204,Equations!$G:$I,3,0)*(1/$Q204)))</f>
        <v/>
      </c>
      <c r="BD204" s="10" t="str">
        <f>IF($AC204="","",IF(OR($V204&lt;2.7,$V204&gt;90),"Age OOR",BC204-1.6449*VLOOKUP(BC$14&amp;"-rse-"&amp;$H204,Equations!$G:$I,3,0)))</f>
        <v/>
      </c>
      <c r="BE204" s="10" t="str">
        <f>IF($AC204="","",IF(OR($V204&lt;2.7,$V204&gt;90),"Age OOR",BC204+1.6449*VLOOKUP(BC$14&amp;"-rse-"&amp;$H204,Equations!$G:$I,3,0)))</f>
        <v/>
      </c>
      <c r="BF204" s="10" t="str">
        <f t="shared" si="66"/>
        <v/>
      </c>
      <c r="BG204" s="10" t="str">
        <f>IF($AC204="","",IF(OR($V204&lt;2.7,$V204&gt;90),"Age OOR",($AC204-BC204)/VLOOKUP(BC$14&amp;"-rse-"&amp;$H204,Equations!$G:$I,3,0)))</f>
        <v/>
      </c>
      <c r="BH204" s="10" t="str">
        <f>IF($AD204="","",IF(OR($V204&lt;2.7,$V204&gt;90),"Age OOR",VLOOKUP(BH$14&amp;"-int-"&amp;$I204,Equations!$G:$I,3,0)+VLOOKUP(BH$14&amp;"-sexo-"&amp;$I204,Equations!$G:$I,3,0)*$U204+VLOOKUP(BH$14&amp;"-edad-"&amp;$I204,Equations!$G:$I,3,0)*$V204+VLOOKUP(BH$14&amp;"-est-"&amp;$I204,Equations!$G:$I,3,0)*(1/$W204)+VLOOKUP(BH$14&amp;"-imc-"&amp;$I204,Equations!$G:$I,3,0)*(1/$Q204)))</f>
        <v/>
      </c>
      <c r="BI204" s="10" t="str">
        <f>IF($AD204="","",IF(OR($V204&lt;2.7,$V204&gt;90),"Age OOR",BH204-1.6449*VLOOKUP(BH$14&amp;"-rse-"&amp;$I204,Equations!$G:$I,3,0)))</f>
        <v/>
      </c>
      <c r="BJ204" s="10" t="str">
        <f>IF($AD204="","",IF(OR($V204&lt;2.7,$V204&gt;90),"Age OOR",BH204+1.6449*VLOOKUP(BH$14&amp;"-rse-"&amp;$I204,Equations!$G:$I,3,0)))</f>
        <v/>
      </c>
      <c r="BK204" s="10" t="str">
        <f t="shared" si="67"/>
        <v/>
      </c>
      <c r="BL204" s="10" t="str">
        <f>IF($AD204="","",IF(OR($V204&lt;2.7,$V204&gt;90),"Age OOR",($AD204-BH204)/VLOOKUP(BH$14&amp;"-rse-"&amp;$I204,Equations!$G:$I,3,0)))</f>
        <v/>
      </c>
      <c r="BM204" s="10" t="str">
        <f>IF($AE204="","",IF(OR($V204&lt;2.7,$V204&gt;90),"Age OOR",VLOOKUP(BM$14&amp;"-int-"&amp;$J204,Equations!$G:$I,3,0)+VLOOKUP(BM$14&amp;"-sexo-"&amp;$J204,Equations!$G:$I,3,0)*$U204+VLOOKUP(BM$14&amp;"-edad-"&amp;$J204,Equations!$G:$I,3,0)*$V204+VLOOKUP(BM$14&amp;"-est-"&amp;$J204,Equations!$G:$I,3,0)*(1/$W204)+VLOOKUP(BM$14&amp;"-imc-"&amp;$J204,Equations!$G:$I,3,0)*(1/$Q204)))</f>
        <v/>
      </c>
      <c r="BN204" s="10" t="str">
        <f>IF($AE204="","",IF(OR($V204&lt;2.7,$V204&gt;90),"Age OOR",BM204-1.6449*VLOOKUP(BM$14&amp;"-rse-"&amp;$J204,Equations!$G:$I,3,0)))</f>
        <v/>
      </c>
      <c r="BO204" s="10" t="str">
        <f>IF($AE204="","",IF(OR($V204&lt;2.7,$V204&gt;90),"Age OOR",BM204+1.6449*VLOOKUP(BM$14&amp;"-rse-"&amp;$J204,Equations!$G:$I,3,0)))</f>
        <v/>
      </c>
      <c r="BP204" s="10" t="str">
        <f t="shared" si="68"/>
        <v/>
      </c>
      <c r="BQ204" s="10" t="str">
        <f>IF($AE204="","",IF(OR($V204&lt;2.7,$V204&gt;90),"Age OOR",($AE204-BM204)/VLOOKUP(BM$14&amp;"-rse-"&amp;$J204,Equations!$G:$I,3,0)))</f>
        <v/>
      </c>
      <c r="BR204" s="10" t="str">
        <f>IF($AF204="","",IF(OR($V204&lt;2.7,$V204&gt;90),"Age OOR",VLOOKUP(BR$14&amp;"-int-"&amp;$K204,Equations!$G:$I,3,0)+VLOOKUP(BR$14&amp;"-sexo-"&amp;$K204,Equations!$G:$I,3,0)*$U204+VLOOKUP(BR$14&amp;"-edad-"&amp;$K204,Equations!$G:$I,3,0)*$V204+VLOOKUP(BR$14&amp;"-est-"&amp;$K204,Equations!$G:$I,3,0)*(1/$W204)+VLOOKUP(BR$14&amp;"-imc-"&amp;$K204,Equations!$G:$I,3,0)*(1/$Q204)))</f>
        <v/>
      </c>
      <c r="BS204" s="10" t="str">
        <f>IF($AF204="","",IF(OR($V204&lt;2.7,$V204&gt;90),"Age OOR",BR204-1.6449*VLOOKUP(BR$14&amp;"-rse-"&amp;$K204,Equations!$G:$I,3,0)))</f>
        <v/>
      </c>
      <c r="BT204" s="10" t="str">
        <f>IF($AF204="","",IF(OR($V204&lt;2.7,$V204&gt;90),"Age OOR",BR204+1.6449*VLOOKUP(BR$14&amp;"-rse-"&amp;$K204,Equations!$G:$I,3,0)))</f>
        <v/>
      </c>
      <c r="BU204" s="10" t="str">
        <f t="shared" si="69"/>
        <v/>
      </c>
      <c r="BV204" s="10" t="str">
        <f>IF($AF204="","",IF(OR($V204&lt;2.7,$V204&gt;90),"Age OOR",($AF204-BR204)/VLOOKUP(BR$14&amp;"-rse-"&amp;$K204,Equations!$G:$I,3,0)))</f>
        <v/>
      </c>
      <c r="BW204" s="10" t="str">
        <f>IF($AG204="","",IF(OR($V204&lt;2.7,$V204&gt;90),"Age OOR",VLOOKUP(BW$14&amp;"-int-"&amp;$L204,Equations!$G:$I,3,0)+VLOOKUP(BW$14&amp;"-sexo-"&amp;$L204,Equations!$G:$I,3,0)*$U204+VLOOKUP(BW$14&amp;"-edad-"&amp;$L204,Equations!$G:$I,3,0)*$V204+VLOOKUP(BW$14&amp;"-est-"&amp;$L204,Equations!$G:$I,3,0)*(1/$W204)+VLOOKUP(BW$14&amp;"-imc-"&amp;$L204,Equations!$G:$I,3,0)*(1/$Q204)))</f>
        <v/>
      </c>
      <c r="BX204" s="10" t="str">
        <f>IF($AG204="","",IF(OR($V204&lt;2.7,$V204&gt;90),"Age OOR",BW204-1.6449*VLOOKUP(BW$14&amp;"-rse-"&amp;$L204,Equations!$G:$I,3,0)))</f>
        <v/>
      </c>
      <c r="BY204" s="10" t="str">
        <f>IF($AG204="","",IF(OR($V204&lt;2.7,$V204&gt;90),"Age OOR",BW204+1.6449*VLOOKUP(BW$14&amp;"-rse-"&amp;$L204,Equations!$G:$I,3,0)))</f>
        <v/>
      </c>
      <c r="BZ204" s="10" t="str">
        <f t="shared" si="70"/>
        <v/>
      </c>
      <c r="CA204" s="10" t="str">
        <f>IF($AG204="","",IF(OR($V204&lt;2.7,$V204&gt;90),"Age OOR",($AG204-BW204)/VLOOKUP(BW$14&amp;"-rse-"&amp;$L204,Equations!$G:$I,3,0)))</f>
        <v/>
      </c>
      <c r="CB204" s="10" t="str">
        <f>IF($AH204="","",IF(OR($V204&lt;2.7,$V204&gt;90),"Age OOR",VLOOKUP(CB$14&amp;"-int-"&amp;$M204,Equations!$G:$I,3,0)+VLOOKUP(CB$14&amp;"-sexo-"&amp;$M204,Equations!$G:$I,3,0)*$U204+VLOOKUP(CB$14&amp;"-edad-"&amp;$M204,Equations!$G:$I,3,0)*$V204+VLOOKUP(CB$14&amp;"-est-"&amp;$M204,Equations!$G:$I,3,0)*(1/$W204)+VLOOKUP(CB$14&amp;"-imc-"&amp;$M204,Equations!$G:$I,3,0)*(1/$Q204)))</f>
        <v/>
      </c>
      <c r="CC204" s="10" t="str">
        <f>IF($AH204="","",IF(OR($V204&lt;2.7,$V204&gt;90),"Age OOR",CB204-1.6449*VLOOKUP(CB$14&amp;"-rse-"&amp;$M204,Equations!$G:$I,3,0)))</f>
        <v/>
      </c>
      <c r="CD204" s="10" t="str">
        <f>IF($AH204="","",IF(OR($V204&lt;2.7,$V204&gt;90),"Age OOR",CB204+1.6449*VLOOKUP(CB$14&amp;"-rse-"&amp;$M204,Equations!$G:$I,3,0)))</f>
        <v/>
      </c>
      <c r="CE204" s="10" t="str">
        <f t="shared" si="71"/>
        <v/>
      </c>
      <c r="CF204" s="10" t="str">
        <f>IF($AH204="","",IF(OR($V204&lt;2.7,$V204&gt;90),"Age OOR",($AH204-CB204)/VLOOKUP(CB$14&amp;"-rse-"&amp;$M204,Equations!$G:$I,3,0)))</f>
        <v/>
      </c>
      <c r="CG204" s="10" t="str">
        <f>IF($AI204="","",IF(OR($V204&lt;2.7,$V204&gt;90),"Age OOR",VLOOKUP(CG$14&amp;"-int-"&amp;$N204,Equations!$G:$I,3,0)+VLOOKUP(CG$14&amp;"-sexo-"&amp;$N204,Equations!$G:$I,3,0)*$U204+VLOOKUP(CG$14&amp;"-edad-"&amp;$N204,Equations!$G:$I,3,0)*$V204+VLOOKUP(CG$14&amp;"-est-"&amp;$N204,Equations!$G:$I,3,0)*(1/$W204)+VLOOKUP(CG$14&amp;"-imc-"&amp;$N204,Equations!$G:$I,3,0)*(1/$Q204)))</f>
        <v/>
      </c>
      <c r="CH204" s="10" t="str">
        <f>IF($AI204="","",IF(OR($V204&lt;2.7,$V204&gt;90),"Age OOR",CG204-1.6449*VLOOKUP(CG$14&amp;"-rse-"&amp;$N204,Equations!$G:$I,3,0)))</f>
        <v/>
      </c>
      <c r="CI204" s="10" t="str">
        <f>IF($AI204="","",IF(OR($V204&lt;2.7,$V204&gt;90),"Age OOR",CG204+1.6449*VLOOKUP(CG$14&amp;"-rse-"&amp;$N204,Equations!$G:$I,3,0)))</f>
        <v/>
      </c>
      <c r="CJ204" s="10" t="str">
        <f t="shared" si="72"/>
        <v/>
      </c>
      <c r="CK204" s="10" t="str">
        <f>IF($AI204="","",IF(OR($V204&lt;2.7,$V204&gt;90),"Age OOR",($AI204-CG204)/VLOOKUP(CG$14&amp;"-rse-"&amp;$N204,Equations!$G:$I,3,0)))</f>
        <v/>
      </c>
      <c r="CL204" s="10" t="str">
        <f>IF($AJ204="","",IF(OR($V204&lt;2.7,$V204&gt;90),"Age OOR",VLOOKUP(CL$14&amp;"-int-"&amp;$O204,Equations!$G:$I,3,0)+VLOOKUP(CL$14&amp;"-sexo-"&amp;$O204,Equations!$G:$I,3,0)*$U204+VLOOKUP(CL$14&amp;"-edad-"&amp;$O204,Equations!$G:$I,3,0)*$V204+VLOOKUP(CL$14&amp;"-est-"&amp;$O204,Equations!$G:$I,3,0)*(1/$W204)+VLOOKUP(CL$14&amp;"-imc-"&amp;$O204,Equations!$G:$I,3,0)*(1/$Q204)))</f>
        <v/>
      </c>
      <c r="CM204" s="10" t="str">
        <f>IF($AJ204="","",IF(OR($V204&lt;2.7,$V204&gt;90),"Age OOR",CL204-1.6449*VLOOKUP(CL$14&amp;"-rse-"&amp;$O204,Equations!$G:$I,3,0)))</f>
        <v/>
      </c>
      <c r="CN204" s="10" t="str">
        <f>IF($AJ204="","",IF(OR($V204&lt;2.7,$V204&gt;90),"Age OOR",CL204+1.6449*VLOOKUP(CL$14&amp;"-rse-"&amp;$O204,Equations!$G:$I,3,0)))</f>
        <v/>
      </c>
      <c r="CO204" s="10" t="str">
        <f t="shared" si="73"/>
        <v/>
      </c>
      <c r="CP204" s="10" t="str">
        <f>IF($AJ204="","",IF(OR($V204&lt;2.7,$V204&gt;90),"Age OOR",($AJ204-CL204)/VLOOKUP(CL$14&amp;"-rse-"&amp;$O204,Equations!$G:$I,3,0)))</f>
        <v/>
      </c>
      <c r="CQ204" s="10" t="str">
        <f>IF($AK204="","",IF(OR($V204&lt;2.7,$V204&gt;90),"Age OOR",EXP(VLOOKUP(CQ$14&amp;"-int-"&amp;$P204,Equations!$G:$I,3,0)+VLOOKUP(CQ$14&amp;"-sexo-"&amp;$P204,Equations!$G:$I,3,0)*$U204+VLOOKUP(CQ$14&amp;"-edad-"&amp;$P204,Equations!$G:$I,3,0)*$V204+VLOOKUP(CQ$14&amp;"-est-"&amp;$P204,Equations!$G:$I,3,0)*(1/$W204)+VLOOKUP(CQ$14&amp;"-imc-"&amp;$P204,Equations!$G:$I,3,0)*(1/$Q204))))</f>
        <v/>
      </c>
      <c r="CR204" s="10" t="str">
        <f>IF($AK204="","",IF(OR($V204&lt;2.7,$V204&gt;90),"Age OOR",EXP(LN(CQ204)-1.6449*VLOOKUP(CQ$14&amp;"-rse-"&amp;$P204,Equations!$G:$I,3,0))))</f>
        <v/>
      </c>
      <c r="CS204" s="10" t="str">
        <f>IF($AK204="","",IF(OR($V204&lt;2.7,$V204&gt;90),"Age OOR",EXP(LN(CQ204)+1.6449*VLOOKUP(CQ$14&amp;"-rse-"&amp;$P204,Equations!$G:$I,3,0))))</f>
        <v/>
      </c>
      <c r="CT204" s="10" t="str">
        <f t="shared" si="74"/>
        <v/>
      </c>
      <c r="CU204" s="10" t="str">
        <f>IF($AK204="","",IF(OR($V204&lt;2.7,$V204&gt;90),"Age OOR",(LN($AK204)-LN(CQ204))/VLOOKUP(CQ$14&amp;"-rse-"&amp;$P204,Equations!$G:$I,3,0)))</f>
        <v/>
      </c>
      <c r="CV204" s="47"/>
    </row>
    <row r="205" spans="5:100" x14ac:dyDescent="0.2">
      <c r="E205" s="23" t="str">
        <f t="shared" si="50"/>
        <v>Age out of range</v>
      </c>
      <c r="F205" s="23" t="str">
        <f t="shared" si="51"/>
        <v>Age out of range</v>
      </c>
      <c r="G205" s="23" t="str">
        <f t="shared" si="52"/>
        <v>Age out of range</v>
      </c>
      <c r="H205" s="23" t="str">
        <f t="shared" si="53"/>
        <v>Age out of range</v>
      </c>
      <c r="I205" s="23" t="str">
        <f t="shared" si="54"/>
        <v>Age out of range</v>
      </c>
      <c r="J205" s="23" t="str">
        <f t="shared" si="55"/>
        <v>Age out of range</v>
      </c>
      <c r="K205" s="23" t="str">
        <f t="shared" si="56"/>
        <v>Age out of range</v>
      </c>
      <c r="L205" s="23" t="str">
        <f t="shared" si="57"/>
        <v>Age out of range</v>
      </c>
      <c r="M205" s="23" t="str">
        <f t="shared" si="58"/>
        <v>Age out of range</v>
      </c>
      <c r="N205" s="23" t="str">
        <f t="shared" si="59"/>
        <v>Age out of range</v>
      </c>
      <c r="O205" s="23" t="str">
        <f t="shared" si="60"/>
        <v>Age out of range</v>
      </c>
      <c r="P205" s="23" t="str">
        <f t="shared" si="61"/>
        <v>Age out of range</v>
      </c>
      <c r="Q205" s="23" t="e">
        <f t="shared" si="62"/>
        <v>#DIV/0!</v>
      </c>
      <c r="R205" s="17"/>
      <c r="S205" s="23">
        <v>189</v>
      </c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7"/>
      <c r="AM205" s="47"/>
      <c r="AN205" s="10" t="str">
        <f>IF($Z205="","",IF(OR($V205&lt;2.7,$V205&gt;90),"Age OOR",VLOOKUP(AN$14&amp;"-int-"&amp;$E205,Equations!$G:$I,3,0)+VLOOKUP(AN$14&amp;"-sexo-"&amp;$E205,Equations!$G:$I,3,0)*$U205+VLOOKUP(AN$14&amp;"-edad-"&amp;$E205,Equations!$G:$I,3,0)*$V205+VLOOKUP(AN$14&amp;"-est-"&amp;$E205,Equations!$G:$I,3,0)*(1/$W205)+VLOOKUP(AN$14&amp;"-imc-"&amp;$E205,Equations!$G:$I,3,0)*(1/$Q205)))</f>
        <v/>
      </c>
      <c r="AO205" s="10" t="str">
        <f>IF($Z205="","",IF(OR($V205&lt;2.7,$V205&gt;90),"Age OOR",AN205-1.6449*VLOOKUP(AN$14&amp;"-rse-"&amp;$E205,Equations!$G:$I,3,0)))</f>
        <v/>
      </c>
      <c r="AP205" s="10" t="str">
        <f>IF($Z205="","",IF(OR($V205&lt;2.7,$V205&gt;90),"Age OOR",AN205+1.6449*VLOOKUP(AN$14&amp;"-rse-"&amp;$E205,Equations!$G:$I,3,0)))</f>
        <v/>
      </c>
      <c r="AQ205" s="10" t="str">
        <f t="shared" si="63"/>
        <v/>
      </c>
      <c r="AR205" s="10" t="str">
        <f>IF($Z205="","",IF(OR($V205&lt;2.7,$V205&gt;90),"Age OOR",($Z205-AN205)/VLOOKUP(AN$14&amp;"-rse-"&amp;$E205,Equations!$G:$I,3,0)))</f>
        <v/>
      </c>
      <c r="AS205" s="10" t="str">
        <f>IF($AA205="","",IF(OR($V205&lt;2.7,$V205&gt;90),"Age OOR",VLOOKUP(AS$14&amp;"-int-"&amp;$F205,Equations!$G:$I,3,0)+VLOOKUP(AS$14&amp;"-sexo-"&amp;$F205,Equations!$G:$I,3,0)*$U205+VLOOKUP(AS$14&amp;"-edad-"&amp;$F205,Equations!$G:$I,3,0)*$V205+VLOOKUP(AS$14&amp;"-est-"&amp;$F205,Equations!$G:$I,3,0)*(1/$W205)+VLOOKUP(AS$14&amp;"-imc-"&amp;$F205,Equations!$G:$I,3,0)*(1/$Q205)))</f>
        <v/>
      </c>
      <c r="AT205" s="10" t="str">
        <f>IF($AA205="","",IF(OR($V205&lt;2.7,$V205&gt;90),"Age OOR",AS205-1.6449*VLOOKUP(AS$14&amp;"-rse-"&amp;$F205,Equations!$G:$I,3,0)))</f>
        <v/>
      </c>
      <c r="AU205" s="10" t="str">
        <f>IF($AA205="","",IF(OR($V205&lt;2.7,$V205&gt;90),"Age OOR",AS205+1.6449*VLOOKUP(AS$14&amp;"-rse-"&amp;$F205,Equations!$G:$I,3,0)))</f>
        <v/>
      </c>
      <c r="AV205" s="10" t="str">
        <f t="shared" si="64"/>
        <v/>
      </c>
      <c r="AW205" s="10" t="str">
        <f>IF($AA205="","",IF(OR($V205&lt;2.7,$V205&gt;90),"Age OOR",($AA205-AS205)/VLOOKUP(AS$14&amp;"-rse-"&amp;$F205,Equations!$G:$I,3,0)))</f>
        <v/>
      </c>
      <c r="AX205" s="10" t="str">
        <f>IF($AB205="","",IF(OR($V205&lt;2.7,$V205&gt;90),"Age OOR",VLOOKUP(AX$14&amp;"-int-"&amp;$G205,Equations!$G:$I,3,0)+VLOOKUP(AX$14&amp;"-sexo-"&amp;$G205,Equations!$G:$I,3,0)*$U205+VLOOKUP(AX$14&amp;"-edad-"&amp;$G205,Equations!$G:$I,3,0)*$V205+VLOOKUP(AX$14&amp;"-est-"&amp;$G205,Equations!$G:$I,3,0)*(1/$W205)+VLOOKUP(AX$14&amp;"-imc-"&amp;$G205,Equations!$G:$I,3,0)*(1/$Q205)))</f>
        <v/>
      </c>
      <c r="AY205" s="10" t="str">
        <f>IF($AB205="","",IF(OR($V205&lt;2.7,$V205&gt;90),"Age OOR",AX205-1.6449*VLOOKUP(AX$14&amp;"-rse-"&amp;$G205,Equations!$G:$I,3,0)))</f>
        <v/>
      </c>
      <c r="AZ205" s="10" t="str">
        <f>IF($AB205="","",IF(OR($V205&lt;2.7,$V205&gt;90),"Age OOR",AX205+1.6449*VLOOKUP(AX$14&amp;"-rse-"&amp;$G205,Equations!$G:$I,3,0)))</f>
        <v/>
      </c>
      <c r="BA205" s="10" t="str">
        <f t="shared" si="65"/>
        <v/>
      </c>
      <c r="BB205" s="10" t="str">
        <f>IF($AB205="","",IF(OR($V205&lt;2.7,$V205&gt;90),"Age OOR",($AB205-AX205)/VLOOKUP(AX$14&amp;"-rse-"&amp;$G205,Equations!$G:$I,3,0)))</f>
        <v/>
      </c>
      <c r="BC205" s="10" t="str">
        <f>IF($AC205="","",IF(OR($V205&lt;2.7,$V205&gt;90),"Age OOR",VLOOKUP(BC$14&amp;"-int-"&amp;$H205,Equations!$G:$I,3,0)+VLOOKUP(BC$14&amp;"-sexo-"&amp;$H205,Equations!$G:$I,3,0)*$U205+VLOOKUP(BC$14&amp;"-edad-"&amp;$H205,Equations!$G:$I,3,0)*$V205+VLOOKUP(BC$14&amp;"-est-"&amp;$H205,Equations!$G:$I,3,0)*(1/$W205)+VLOOKUP(BC$14&amp;"-imc-"&amp;$H205,Equations!$G:$I,3,0)*(1/$Q205)))</f>
        <v/>
      </c>
      <c r="BD205" s="10" t="str">
        <f>IF($AC205="","",IF(OR($V205&lt;2.7,$V205&gt;90),"Age OOR",BC205-1.6449*VLOOKUP(BC$14&amp;"-rse-"&amp;$H205,Equations!$G:$I,3,0)))</f>
        <v/>
      </c>
      <c r="BE205" s="10" t="str">
        <f>IF($AC205="","",IF(OR($V205&lt;2.7,$V205&gt;90),"Age OOR",BC205+1.6449*VLOOKUP(BC$14&amp;"-rse-"&amp;$H205,Equations!$G:$I,3,0)))</f>
        <v/>
      </c>
      <c r="BF205" s="10" t="str">
        <f t="shared" si="66"/>
        <v/>
      </c>
      <c r="BG205" s="10" t="str">
        <f>IF($AC205="","",IF(OR($V205&lt;2.7,$V205&gt;90),"Age OOR",($AC205-BC205)/VLOOKUP(BC$14&amp;"-rse-"&amp;$H205,Equations!$G:$I,3,0)))</f>
        <v/>
      </c>
      <c r="BH205" s="10" t="str">
        <f>IF($AD205="","",IF(OR($V205&lt;2.7,$V205&gt;90),"Age OOR",VLOOKUP(BH$14&amp;"-int-"&amp;$I205,Equations!$G:$I,3,0)+VLOOKUP(BH$14&amp;"-sexo-"&amp;$I205,Equations!$G:$I,3,0)*$U205+VLOOKUP(BH$14&amp;"-edad-"&amp;$I205,Equations!$G:$I,3,0)*$V205+VLOOKUP(BH$14&amp;"-est-"&amp;$I205,Equations!$G:$I,3,0)*(1/$W205)+VLOOKUP(BH$14&amp;"-imc-"&amp;$I205,Equations!$G:$I,3,0)*(1/$Q205)))</f>
        <v/>
      </c>
      <c r="BI205" s="10" t="str">
        <f>IF($AD205="","",IF(OR($V205&lt;2.7,$V205&gt;90),"Age OOR",BH205-1.6449*VLOOKUP(BH$14&amp;"-rse-"&amp;$I205,Equations!$G:$I,3,0)))</f>
        <v/>
      </c>
      <c r="BJ205" s="10" t="str">
        <f>IF($AD205="","",IF(OR($V205&lt;2.7,$V205&gt;90),"Age OOR",BH205+1.6449*VLOOKUP(BH$14&amp;"-rse-"&amp;$I205,Equations!$G:$I,3,0)))</f>
        <v/>
      </c>
      <c r="BK205" s="10" t="str">
        <f t="shared" si="67"/>
        <v/>
      </c>
      <c r="BL205" s="10" t="str">
        <f>IF($AD205="","",IF(OR($V205&lt;2.7,$V205&gt;90),"Age OOR",($AD205-BH205)/VLOOKUP(BH$14&amp;"-rse-"&amp;$I205,Equations!$G:$I,3,0)))</f>
        <v/>
      </c>
      <c r="BM205" s="10" t="str">
        <f>IF($AE205="","",IF(OR($V205&lt;2.7,$V205&gt;90),"Age OOR",VLOOKUP(BM$14&amp;"-int-"&amp;$J205,Equations!$G:$I,3,0)+VLOOKUP(BM$14&amp;"-sexo-"&amp;$J205,Equations!$G:$I,3,0)*$U205+VLOOKUP(BM$14&amp;"-edad-"&amp;$J205,Equations!$G:$I,3,0)*$V205+VLOOKUP(BM$14&amp;"-est-"&amp;$J205,Equations!$G:$I,3,0)*(1/$W205)+VLOOKUP(BM$14&amp;"-imc-"&amp;$J205,Equations!$G:$I,3,0)*(1/$Q205)))</f>
        <v/>
      </c>
      <c r="BN205" s="10" t="str">
        <f>IF($AE205="","",IF(OR($V205&lt;2.7,$V205&gt;90),"Age OOR",BM205-1.6449*VLOOKUP(BM$14&amp;"-rse-"&amp;$J205,Equations!$G:$I,3,0)))</f>
        <v/>
      </c>
      <c r="BO205" s="10" t="str">
        <f>IF($AE205="","",IF(OR($V205&lt;2.7,$V205&gt;90),"Age OOR",BM205+1.6449*VLOOKUP(BM$14&amp;"-rse-"&amp;$J205,Equations!$G:$I,3,0)))</f>
        <v/>
      </c>
      <c r="BP205" s="10" t="str">
        <f t="shared" si="68"/>
        <v/>
      </c>
      <c r="BQ205" s="10" t="str">
        <f>IF($AE205="","",IF(OR($V205&lt;2.7,$V205&gt;90),"Age OOR",($AE205-BM205)/VLOOKUP(BM$14&amp;"-rse-"&amp;$J205,Equations!$G:$I,3,0)))</f>
        <v/>
      </c>
      <c r="BR205" s="10" t="str">
        <f>IF($AF205="","",IF(OR($V205&lt;2.7,$V205&gt;90),"Age OOR",VLOOKUP(BR$14&amp;"-int-"&amp;$K205,Equations!$G:$I,3,0)+VLOOKUP(BR$14&amp;"-sexo-"&amp;$K205,Equations!$G:$I,3,0)*$U205+VLOOKUP(BR$14&amp;"-edad-"&amp;$K205,Equations!$G:$I,3,0)*$V205+VLOOKUP(BR$14&amp;"-est-"&amp;$K205,Equations!$G:$I,3,0)*(1/$W205)+VLOOKUP(BR$14&amp;"-imc-"&amp;$K205,Equations!$G:$I,3,0)*(1/$Q205)))</f>
        <v/>
      </c>
      <c r="BS205" s="10" t="str">
        <f>IF($AF205="","",IF(OR($V205&lt;2.7,$V205&gt;90),"Age OOR",BR205-1.6449*VLOOKUP(BR$14&amp;"-rse-"&amp;$K205,Equations!$G:$I,3,0)))</f>
        <v/>
      </c>
      <c r="BT205" s="10" t="str">
        <f>IF($AF205="","",IF(OR($V205&lt;2.7,$V205&gt;90),"Age OOR",BR205+1.6449*VLOOKUP(BR$14&amp;"-rse-"&amp;$K205,Equations!$G:$I,3,0)))</f>
        <v/>
      </c>
      <c r="BU205" s="10" t="str">
        <f t="shared" si="69"/>
        <v/>
      </c>
      <c r="BV205" s="10" t="str">
        <f>IF($AF205="","",IF(OR($V205&lt;2.7,$V205&gt;90),"Age OOR",($AF205-BR205)/VLOOKUP(BR$14&amp;"-rse-"&amp;$K205,Equations!$G:$I,3,0)))</f>
        <v/>
      </c>
      <c r="BW205" s="10" t="str">
        <f>IF($AG205="","",IF(OR($V205&lt;2.7,$V205&gt;90),"Age OOR",VLOOKUP(BW$14&amp;"-int-"&amp;$L205,Equations!$G:$I,3,0)+VLOOKUP(BW$14&amp;"-sexo-"&amp;$L205,Equations!$G:$I,3,0)*$U205+VLOOKUP(BW$14&amp;"-edad-"&amp;$L205,Equations!$G:$I,3,0)*$V205+VLOOKUP(BW$14&amp;"-est-"&amp;$L205,Equations!$G:$I,3,0)*(1/$W205)+VLOOKUP(BW$14&amp;"-imc-"&amp;$L205,Equations!$G:$I,3,0)*(1/$Q205)))</f>
        <v/>
      </c>
      <c r="BX205" s="10" t="str">
        <f>IF($AG205="","",IF(OR($V205&lt;2.7,$V205&gt;90),"Age OOR",BW205-1.6449*VLOOKUP(BW$14&amp;"-rse-"&amp;$L205,Equations!$G:$I,3,0)))</f>
        <v/>
      </c>
      <c r="BY205" s="10" t="str">
        <f>IF($AG205="","",IF(OR($V205&lt;2.7,$V205&gt;90),"Age OOR",BW205+1.6449*VLOOKUP(BW$14&amp;"-rse-"&amp;$L205,Equations!$G:$I,3,0)))</f>
        <v/>
      </c>
      <c r="BZ205" s="10" t="str">
        <f t="shared" si="70"/>
        <v/>
      </c>
      <c r="CA205" s="10" t="str">
        <f>IF($AG205="","",IF(OR($V205&lt;2.7,$V205&gt;90),"Age OOR",($AG205-BW205)/VLOOKUP(BW$14&amp;"-rse-"&amp;$L205,Equations!$G:$I,3,0)))</f>
        <v/>
      </c>
      <c r="CB205" s="10" t="str">
        <f>IF($AH205="","",IF(OR($V205&lt;2.7,$V205&gt;90),"Age OOR",VLOOKUP(CB$14&amp;"-int-"&amp;$M205,Equations!$G:$I,3,0)+VLOOKUP(CB$14&amp;"-sexo-"&amp;$M205,Equations!$G:$I,3,0)*$U205+VLOOKUP(CB$14&amp;"-edad-"&amp;$M205,Equations!$G:$I,3,0)*$V205+VLOOKUP(CB$14&amp;"-est-"&amp;$M205,Equations!$G:$I,3,0)*(1/$W205)+VLOOKUP(CB$14&amp;"-imc-"&amp;$M205,Equations!$G:$I,3,0)*(1/$Q205)))</f>
        <v/>
      </c>
      <c r="CC205" s="10" t="str">
        <f>IF($AH205="","",IF(OR($V205&lt;2.7,$V205&gt;90),"Age OOR",CB205-1.6449*VLOOKUP(CB$14&amp;"-rse-"&amp;$M205,Equations!$G:$I,3,0)))</f>
        <v/>
      </c>
      <c r="CD205" s="10" t="str">
        <f>IF($AH205="","",IF(OR($V205&lt;2.7,$V205&gt;90),"Age OOR",CB205+1.6449*VLOOKUP(CB$14&amp;"-rse-"&amp;$M205,Equations!$G:$I,3,0)))</f>
        <v/>
      </c>
      <c r="CE205" s="10" t="str">
        <f t="shared" si="71"/>
        <v/>
      </c>
      <c r="CF205" s="10" t="str">
        <f>IF($AH205="","",IF(OR($V205&lt;2.7,$V205&gt;90),"Age OOR",($AH205-CB205)/VLOOKUP(CB$14&amp;"-rse-"&amp;$M205,Equations!$G:$I,3,0)))</f>
        <v/>
      </c>
      <c r="CG205" s="10" t="str">
        <f>IF($AI205="","",IF(OR($V205&lt;2.7,$V205&gt;90),"Age OOR",VLOOKUP(CG$14&amp;"-int-"&amp;$N205,Equations!$G:$I,3,0)+VLOOKUP(CG$14&amp;"-sexo-"&amp;$N205,Equations!$G:$I,3,0)*$U205+VLOOKUP(CG$14&amp;"-edad-"&amp;$N205,Equations!$G:$I,3,0)*$V205+VLOOKUP(CG$14&amp;"-est-"&amp;$N205,Equations!$G:$I,3,0)*(1/$W205)+VLOOKUP(CG$14&amp;"-imc-"&amp;$N205,Equations!$G:$I,3,0)*(1/$Q205)))</f>
        <v/>
      </c>
      <c r="CH205" s="10" t="str">
        <f>IF($AI205="","",IF(OR($V205&lt;2.7,$V205&gt;90),"Age OOR",CG205-1.6449*VLOOKUP(CG$14&amp;"-rse-"&amp;$N205,Equations!$G:$I,3,0)))</f>
        <v/>
      </c>
      <c r="CI205" s="10" t="str">
        <f>IF($AI205="","",IF(OR($V205&lt;2.7,$V205&gt;90),"Age OOR",CG205+1.6449*VLOOKUP(CG$14&amp;"-rse-"&amp;$N205,Equations!$G:$I,3,0)))</f>
        <v/>
      </c>
      <c r="CJ205" s="10" t="str">
        <f t="shared" si="72"/>
        <v/>
      </c>
      <c r="CK205" s="10" t="str">
        <f>IF($AI205="","",IF(OR($V205&lt;2.7,$V205&gt;90),"Age OOR",($AI205-CG205)/VLOOKUP(CG$14&amp;"-rse-"&amp;$N205,Equations!$G:$I,3,0)))</f>
        <v/>
      </c>
      <c r="CL205" s="10" t="str">
        <f>IF($AJ205="","",IF(OR($V205&lt;2.7,$V205&gt;90),"Age OOR",VLOOKUP(CL$14&amp;"-int-"&amp;$O205,Equations!$G:$I,3,0)+VLOOKUP(CL$14&amp;"-sexo-"&amp;$O205,Equations!$G:$I,3,0)*$U205+VLOOKUP(CL$14&amp;"-edad-"&amp;$O205,Equations!$G:$I,3,0)*$V205+VLOOKUP(CL$14&amp;"-est-"&amp;$O205,Equations!$G:$I,3,0)*(1/$W205)+VLOOKUP(CL$14&amp;"-imc-"&amp;$O205,Equations!$G:$I,3,0)*(1/$Q205)))</f>
        <v/>
      </c>
      <c r="CM205" s="10" t="str">
        <f>IF($AJ205="","",IF(OR($V205&lt;2.7,$V205&gt;90),"Age OOR",CL205-1.6449*VLOOKUP(CL$14&amp;"-rse-"&amp;$O205,Equations!$G:$I,3,0)))</f>
        <v/>
      </c>
      <c r="CN205" s="10" t="str">
        <f>IF($AJ205="","",IF(OR($V205&lt;2.7,$V205&gt;90),"Age OOR",CL205+1.6449*VLOOKUP(CL$14&amp;"-rse-"&amp;$O205,Equations!$G:$I,3,0)))</f>
        <v/>
      </c>
      <c r="CO205" s="10" t="str">
        <f t="shared" si="73"/>
        <v/>
      </c>
      <c r="CP205" s="10" t="str">
        <f>IF($AJ205="","",IF(OR($V205&lt;2.7,$V205&gt;90),"Age OOR",($AJ205-CL205)/VLOOKUP(CL$14&amp;"-rse-"&amp;$O205,Equations!$G:$I,3,0)))</f>
        <v/>
      </c>
      <c r="CQ205" s="10" t="str">
        <f>IF($AK205="","",IF(OR($V205&lt;2.7,$V205&gt;90),"Age OOR",EXP(VLOOKUP(CQ$14&amp;"-int-"&amp;$P205,Equations!$G:$I,3,0)+VLOOKUP(CQ$14&amp;"-sexo-"&amp;$P205,Equations!$G:$I,3,0)*$U205+VLOOKUP(CQ$14&amp;"-edad-"&amp;$P205,Equations!$G:$I,3,0)*$V205+VLOOKUP(CQ$14&amp;"-est-"&amp;$P205,Equations!$G:$I,3,0)*(1/$W205)+VLOOKUP(CQ$14&amp;"-imc-"&amp;$P205,Equations!$G:$I,3,0)*(1/$Q205))))</f>
        <v/>
      </c>
      <c r="CR205" s="10" t="str">
        <f>IF($AK205="","",IF(OR($V205&lt;2.7,$V205&gt;90),"Age OOR",EXP(LN(CQ205)-1.6449*VLOOKUP(CQ$14&amp;"-rse-"&amp;$P205,Equations!$G:$I,3,0))))</f>
        <v/>
      </c>
      <c r="CS205" s="10" t="str">
        <f>IF($AK205="","",IF(OR($V205&lt;2.7,$V205&gt;90),"Age OOR",EXP(LN(CQ205)+1.6449*VLOOKUP(CQ$14&amp;"-rse-"&amp;$P205,Equations!$G:$I,3,0))))</f>
        <v/>
      </c>
      <c r="CT205" s="10" t="str">
        <f t="shared" si="74"/>
        <v/>
      </c>
      <c r="CU205" s="10" t="str">
        <f>IF($AK205="","",IF(OR($V205&lt;2.7,$V205&gt;90),"Age OOR",(LN($AK205)-LN(CQ205))/VLOOKUP(CQ$14&amp;"-rse-"&amp;$P205,Equations!$G:$I,3,0)))</f>
        <v/>
      </c>
      <c r="CV205" s="47"/>
    </row>
    <row r="206" spans="5:100" x14ac:dyDescent="0.2">
      <c r="E206" s="23" t="str">
        <f t="shared" si="50"/>
        <v>Age out of range</v>
      </c>
      <c r="F206" s="23" t="str">
        <f t="shared" si="51"/>
        <v>Age out of range</v>
      </c>
      <c r="G206" s="23" t="str">
        <f t="shared" si="52"/>
        <v>Age out of range</v>
      </c>
      <c r="H206" s="23" t="str">
        <f t="shared" si="53"/>
        <v>Age out of range</v>
      </c>
      <c r="I206" s="23" t="str">
        <f t="shared" si="54"/>
        <v>Age out of range</v>
      </c>
      <c r="J206" s="23" t="str">
        <f t="shared" si="55"/>
        <v>Age out of range</v>
      </c>
      <c r="K206" s="23" t="str">
        <f t="shared" si="56"/>
        <v>Age out of range</v>
      </c>
      <c r="L206" s="23" t="str">
        <f t="shared" si="57"/>
        <v>Age out of range</v>
      </c>
      <c r="M206" s="23" t="str">
        <f t="shared" si="58"/>
        <v>Age out of range</v>
      </c>
      <c r="N206" s="23" t="str">
        <f t="shared" si="59"/>
        <v>Age out of range</v>
      </c>
      <c r="O206" s="23" t="str">
        <f t="shared" si="60"/>
        <v>Age out of range</v>
      </c>
      <c r="P206" s="23" t="str">
        <f t="shared" si="61"/>
        <v>Age out of range</v>
      </c>
      <c r="Q206" s="23" t="e">
        <f t="shared" si="62"/>
        <v>#DIV/0!</v>
      </c>
      <c r="R206" s="17"/>
      <c r="S206" s="23">
        <v>190</v>
      </c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7"/>
      <c r="AM206" s="47"/>
      <c r="AN206" s="10" t="str">
        <f>IF($Z206="","",IF(OR($V206&lt;2.7,$V206&gt;90),"Age OOR",VLOOKUP(AN$14&amp;"-int-"&amp;$E206,Equations!$G:$I,3,0)+VLOOKUP(AN$14&amp;"-sexo-"&amp;$E206,Equations!$G:$I,3,0)*$U206+VLOOKUP(AN$14&amp;"-edad-"&amp;$E206,Equations!$G:$I,3,0)*$V206+VLOOKUP(AN$14&amp;"-est-"&amp;$E206,Equations!$G:$I,3,0)*(1/$W206)+VLOOKUP(AN$14&amp;"-imc-"&amp;$E206,Equations!$G:$I,3,0)*(1/$Q206)))</f>
        <v/>
      </c>
      <c r="AO206" s="10" t="str">
        <f>IF($Z206="","",IF(OR($V206&lt;2.7,$V206&gt;90),"Age OOR",AN206-1.6449*VLOOKUP(AN$14&amp;"-rse-"&amp;$E206,Equations!$G:$I,3,0)))</f>
        <v/>
      </c>
      <c r="AP206" s="10" t="str">
        <f>IF($Z206="","",IF(OR($V206&lt;2.7,$V206&gt;90),"Age OOR",AN206+1.6449*VLOOKUP(AN$14&amp;"-rse-"&amp;$E206,Equations!$G:$I,3,0)))</f>
        <v/>
      </c>
      <c r="AQ206" s="10" t="str">
        <f t="shared" si="63"/>
        <v/>
      </c>
      <c r="AR206" s="10" t="str">
        <f>IF($Z206="","",IF(OR($V206&lt;2.7,$V206&gt;90),"Age OOR",($Z206-AN206)/VLOOKUP(AN$14&amp;"-rse-"&amp;$E206,Equations!$G:$I,3,0)))</f>
        <v/>
      </c>
      <c r="AS206" s="10" t="str">
        <f>IF($AA206="","",IF(OR($V206&lt;2.7,$V206&gt;90),"Age OOR",VLOOKUP(AS$14&amp;"-int-"&amp;$F206,Equations!$G:$I,3,0)+VLOOKUP(AS$14&amp;"-sexo-"&amp;$F206,Equations!$G:$I,3,0)*$U206+VLOOKUP(AS$14&amp;"-edad-"&amp;$F206,Equations!$G:$I,3,0)*$V206+VLOOKUP(AS$14&amp;"-est-"&amp;$F206,Equations!$G:$I,3,0)*(1/$W206)+VLOOKUP(AS$14&amp;"-imc-"&amp;$F206,Equations!$G:$I,3,0)*(1/$Q206)))</f>
        <v/>
      </c>
      <c r="AT206" s="10" t="str">
        <f>IF($AA206="","",IF(OR($V206&lt;2.7,$V206&gt;90),"Age OOR",AS206-1.6449*VLOOKUP(AS$14&amp;"-rse-"&amp;$F206,Equations!$G:$I,3,0)))</f>
        <v/>
      </c>
      <c r="AU206" s="10" t="str">
        <f>IF($AA206="","",IF(OR($V206&lt;2.7,$V206&gt;90),"Age OOR",AS206+1.6449*VLOOKUP(AS$14&amp;"-rse-"&amp;$F206,Equations!$G:$I,3,0)))</f>
        <v/>
      </c>
      <c r="AV206" s="10" t="str">
        <f t="shared" si="64"/>
        <v/>
      </c>
      <c r="AW206" s="10" t="str">
        <f>IF($AA206="","",IF(OR($V206&lt;2.7,$V206&gt;90),"Age OOR",($AA206-AS206)/VLOOKUP(AS$14&amp;"-rse-"&amp;$F206,Equations!$G:$I,3,0)))</f>
        <v/>
      </c>
      <c r="AX206" s="10" t="str">
        <f>IF($AB206="","",IF(OR($V206&lt;2.7,$V206&gt;90),"Age OOR",VLOOKUP(AX$14&amp;"-int-"&amp;$G206,Equations!$G:$I,3,0)+VLOOKUP(AX$14&amp;"-sexo-"&amp;$G206,Equations!$G:$I,3,0)*$U206+VLOOKUP(AX$14&amp;"-edad-"&amp;$G206,Equations!$G:$I,3,0)*$V206+VLOOKUP(AX$14&amp;"-est-"&amp;$G206,Equations!$G:$I,3,0)*(1/$W206)+VLOOKUP(AX$14&amp;"-imc-"&amp;$G206,Equations!$G:$I,3,0)*(1/$Q206)))</f>
        <v/>
      </c>
      <c r="AY206" s="10" t="str">
        <f>IF($AB206="","",IF(OR($V206&lt;2.7,$V206&gt;90),"Age OOR",AX206-1.6449*VLOOKUP(AX$14&amp;"-rse-"&amp;$G206,Equations!$G:$I,3,0)))</f>
        <v/>
      </c>
      <c r="AZ206" s="10" t="str">
        <f>IF($AB206="","",IF(OR($V206&lt;2.7,$V206&gt;90),"Age OOR",AX206+1.6449*VLOOKUP(AX$14&amp;"-rse-"&amp;$G206,Equations!$G:$I,3,0)))</f>
        <v/>
      </c>
      <c r="BA206" s="10" t="str">
        <f t="shared" si="65"/>
        <v/>
      </c>
      <c r="BB206" s="10" t="str">
        <f>IF($AB206="","",IF(OR($V206&lt;2.7,$V206&gt;90),"Age OOR",($AB206-AX206)/VLOOKUP(AX$14&amp;"-rse-"&amp;$G206,Equations!$G:$I,3,0)))</f>
        <v/>
      </c>
      <c r="BC206" s="10" t="str">
        <f>IF($AC206="","",IF(OR($V206&lt;2.7,$V206&gt;90),"Age OOR",VLOOKUP(BC$14&amp;"-int-"&amp;$H206,Equations!$G:$I,3,0)+VLOOKUP(BC$14&amp;"-sexo-"&amp;$H206,Equations!$G:$I,3,0)*$U206+VLOOKUP(BC$14&amp;"-edad-"&amp;$H206,Equations!$G:$I,3,0)*$V206+VLOOKUP(BC$14&amp;"-est-"&amp;$H206,Equations!$G:$I,3,0)*(1/$W206)+VLOOKUP(BC$14&amp;"-imc-"&amp;$H206,Equations!$G:$I,3,0)*(1/$Q206)))</f>
        <v/>
      </c>
      <c r="BD206" s="10" t="str">
        <f>IF($AC206="","",IF(OR($V206&lt;2.7,$V206&gt;90),"Age OOR",BC206-1.6449*VLOOKUP(BC$14&amp;"-rse-"&amp;$H206,Equations!$G:$I,3,0)))</f>
        <v/>
      </c>
      <c r="BE206" s="10" t="str">
        <f>IF($AC206="","",IF(OR($V206&lt;2.7,$V206&gt;90),"Age OOR",BC206+1.6449*VLOOKUP(BC$14&amp;"-rse-"&amp;$H206,Equations!$G:$I,3,0)))</f>
        <v/>
      </c>
      <c r="BF206" s="10" t="str">
        <f t="shared" si="66"/>
        <v/>
      </c>
      <c r="BG206" s="10" t="str">
        <f>IF($AC206="","",IF(OR($V206&lt;2.7,$V206&gt;90),"Age OOR",($AC206-BC206)/VLOOKUP(BC$14&amp;"-rse-"&amp;$H206,Equations!$G:$I,3,0)))</f>
        <v/>
      </c>
      <c r="BH206" s="10" t="str">
        <f>IF($AD206="","",IF(OR($V206&lt;2.7,$V206&gt;90),"Age OOR",VLOOKUP(BH$14&amp;"-int-"&amp;$I206,Equations!$G:$I,3,0)+VLOOKUP(BH$14&amp;"-sexo-"&amp;$I206,Equations!$G:$I,3,0)*$U206+VLOOKUP(BH$14&amp;"-edad-"&amp;$I206,Equations!$G:$I,3,0)*$V206+VLOOKUP(BH$14&amp;"-est-"&amp;$I206,Equations!$G:$I,3,0)*(1/$W206)+VLOOKUP(BH$14&amp;"-imc-"&amp;$I206,Equations!$G:$I,3,0)*(1/$Q206)))</f>
        <v/>
      </c>
      <c r="BI206" s="10" t="str">
        <f>IF($AD206="","",IF(OR($V206&lt;2.7,$V206&gt;90),"Age OOR",BH206-1.6449*VLOOKUP(BH$14&amp;"-rse-"&amp;$I206,Equations!$G:$I,3,0)))</f>
        <v/>
      </c>
      <c r="BJ206" s="10" t="str">
        <f>IF($AD206="","",IF(OR($V206&lt;2.7,$V206&gt;90),"Age OOR",BH206+1.6449*VLOOKUP(BH$14&amp;"-rse-"&amp;$I206,Equations!$G:$I,3,0)))</f>
        <v/>
      </c>
      <c r="BK206" s="10" t="str">
        <f t="shared" si="67"/>
        <v/>
      </c>
      <c r="BL206" s="10" t="str">
        <f>IF($AD206="","",IF(OR($V206&lt;2.7,$V206&gt;90),"Age OOR",($AD206-BH206)/VLOOKUP(BH$14&amp;"-rse-"&amp;$I206,Equations!$G:$I,3,0)))</f>
        <v/>
      </c>
      <c r="BM206" s="10" t="str">
        <f>IF($AE206="","",IF(OR($V206&lt;2.7,$V206&gt;90),"Age OOR",VLOOKUP(BM$14&amp;"-int-"&amp;$J206,Equations!$G:$I,3,0)+VLOOKUP(BM$14&amp;"-sexo-"&amp;$J206,Equations!$G:$I,3,0)*$U206+VLOOKUP(BM$14&amp;"-edad-"&amp;$J206,Equations!$G:$I,3,0)*$V206+VLOOKUP(BM$14&amp;"-est-"&amp;$J206,Equations!$G:$I,3,0)*(1/$W206)+VLOOKUP(BM$14&amp;"-imc-"&amp;$J206,Equations!$G:$I,3,0)*(1/$Q206)))</f>
        <v/>
      </c>
      <c r="BN206" s="10" t="str">
        <f>IF($AE206="","",IF(OR($V206&lt;2.7,$V206&gt;90),"Age OOR",BM206-1.6449*VLOOKUP(BM$14&amp;"-rse-"&amp;$J206,Equations!$G:$I,3,0)))</f>
        <v/>
      </c>
      <c r="BO206" s="10" t="str">
        <f>IF($AE206="","",IF(OR($V206&lt;2.7,$V206&gt;90),"Age OOR",BM206+1.6449*VLOOKUP(BM$14&amp;"-rse-"&amp;$J206,Equations!$G:$I,3,0)))</f>
        <v/>
      </c>
      <c r="BP206" s="10" t="str">
        <f t="shared" si="68"/>
        <v/>
      </c>
      <c r="BQ206" s="10" t="str">
        <f>IF($AE206="","",IF(OR($V206&lt;2.7,$V206&gt;90),"Age OOR",($AE206-BM206)/VLOOKUP(BM$14&amp;"-rse-"&amp;$J206,Equations!$G:$I,3,0)))</f>
        <v/>
      </c>
      <c r="BR206" s="10" t="str">
        <f>IF($AF206="","",IF(OR($V206&lt;2.7,$V206&gt;90),"Age OOR",VLOOKUP(BR$14&amp;"-int-"&amp;$K206,Equations!$G:$I,3,0)+VLOOKUP(BR$14&amp;"-sexo-"&amp;$K206,Equations!$G:$I,3,0)*$U206+VLOOKUP(BR$14&amp;"-edad-"&amp;$K206,Equations!$G:$I,3,0)*$V206+VLOOKUP(BR$14&amp;"-est-"&amp;$K206,Equations!$G:$I,3,0)*(1/$W206)+VLOOKUP(BR$14&amp;"-imc-"&amp;$K206,Equations!$G:$I,3,0)*(1/$Q206)))</f>
        <v/>
      </c>
      <c r="BS206" s="10" t="str">
        <f>IF($AF206="","",IF(OR($V206&lt;2.7,$V206&gt;90),"Age OOR",BR206-1.6449*VLOOKUP(BR$14&amp;"-rse-"&amp;$K206,Equations!$G:$I,3,0)))</f>
        <v/>
      </c>
      <c r="BT206" s="10" t="str">
        <f>IF($AF206="","",IF(OR($V206&lt;2.7,$V206&gt;90),"Age OOR",BR206+1.6449*VLOOKUP(BR$14&amp;"-rse-"&amp;$K206,Equations!$G:$I,3,0)))</f>
        <v/>
      </c>
      <c r="BU206" s="10" t="str">
        <f t="shared" si="69"/>
        <v/>
      </c>
      <c r="BV206" s="10" t="str">
        <f>IF($AF206="","",IF(OR($V206&lt;2.7,$V206&gt;90),"Age OOR",($AF206-BR206)/VLOOKUP(BR$14&amp;"-rse-"&amp;$K206,Equations!$G:$I,3,0)))</f>
        <v/>
      </c>
      <c r="BW206" s="10" t="str">
        <f>IF($AG206="","",IF(OR($V206&lt;2.7,$V206&gt;90),"Age OOR",VLOOKUP(BW$14&amp;"-int-"&amp;$L206,Equations!$G:$I,3,0)+VLOOKUP(BW$14&amp;"-sexo-"&amp;$L206,Equations!$G:$I,3,0)*$U206+VLOOKUP(BW$14&amp;"-edad-"&amp;$L206,Equations!$G:$I,3,0)*$V206+VLOOKUP(BW$14&amp;"-est-"&amp;$L206,Equations!$G:$I,3,0)*(1/$W206)+VLOOKUP(BW$14&amp;"-imc-"&amp;$L206,Equations!$G:$I,3,0)*(1/$Q206)))</f>
        <v/>
      </c>
      <c r="BX206" s="10" t="str">
        <f>IF($AG206="","",IF(OR($V206&lt;2.7,$V206&gt;90),"Age OOR",BW206-1.6449*VLOOKUP(BW$14&amp;"-rse-"&amp;$L206,Equations!$G:$I,3,0)))</f>
        <v/>
      </c>
      <c r="BY206" s="10" t="str">
        <f>IF($AG206="","",IF(OR($V206&lt;2.7,$V206&gt;90),"Age OOR",BW206+1.6449*VLOOKUP(BW$14&amp;"-rse-"&amp;$L206,Equations!$G:$I,3,0)))</f>
        <v/>
      </c>
      <c r="BZ206" s="10" t="str">
        <f t="shared" si="70"/>
        <v/>
      </c>
      <c r="CA206" s="10" t="str">
        <f>IF($AG206="","",IF(OR($V206&lt;2.7,$V206&gt;90),"Age OOR",($AG206-BW206)/VLOOKUP(BW$14&amp;"-rse-"&amp;$L206,Equations!$G:$I,3,0)))</f>
        <v/>
      </c>
      <c r="CB206" s="10" t="str">
        <f>IF($AH206="","",IF(OR($V206&lt;2.7,$V206&gt;90),"Age OOR",VLOOKUP(CB$14&amp;"-int-"&amp;$M206,Equations!$G:$I,3,0)+VLOOKUP(CB$14&amp;"-sexo-"&amp;$M206,Equations!$G:$I,3,0)*$U206+VLOOKUP(CB$14&amp;"-edad-"&amp;$M206,Equations!$G:$I,3,0)*$V206+VLOOKUP(CB$14&amp;"-est-"&amp;$M206,Equations!$G:$I,3,0)*(1/$W206)+VLOOKUP(CB$14&amp;"-imc-"&amp;$M206,Equations!$G:$I,3,0)*(1/$Q206)))</f>
        <v/>
      </c>
      <c r="CC206" s="10" t="str">
        <f>IF($AH206="","",IF(OR($V206&lt;2.7,$V206&gt;90),"Age OOR",CB206-1.6449*VLOOKUP(CB$14&amp;"-rse-"&amp;$M206,Equations!$G:$I,3,0)))</f>
        <v/>
      </c>
      <c r="CD206" s="10" t="str">
        <f>IF($AH206="","",IF(OR($V206&lt;2.7,$V206&gt;90),"Age OOR",CB206+1.6449*VLOOKUP(CB$14&amp;"-rse-"&amp;$M206,Equations!$G:$I,3,0)))</f>
        <v/>
      </c>
      <c r="CE206" s="10" t="str">
        <f t="shared" si="71"/>
        <v/>
      </c>
      <c r="CF206" s="10" t="str">
        <f>IF($AH206="","",IF(OR($V206&lt;2.7,$V206&gt;90),"Age OOR",($AH206-CB206)/VLOOKUP(CB$14&amp;"-rse-"&amp;$M206,Equations!$G:$I,3,0)))</f>
        <v/>
      </c>
      <c r="CG206" s="10" t="str">
        <f>IF($AI206="","",IF(OR($V206&lt;2.7,$V206&gt;90),"Age OOR",VLOOKUP(CG$14&amp;"-int-"&amp;$N206,Equations!$G:$I,3,0)+VLOOKUP(CG$14&amp;"-sexo-"&amp;$N206,Equations!$G:$I,3,0)*$U206+VLOOKUP(CG$14&amp;"-edad-"&amp;$N206,Equations!$G:$I,3,0)*$V206+VLOOKUP(CG$14&amp;"-est-"&amp;$N206,Equations!$G:$I,3,0)*(1/$W206)+VLOOKUP(CG$14&amp;"-imc-"&amp;$N206,Equations!$G:$I,3,0)*(1/$Q206)))</f>
        <v/>
      </c>
      <c r="CH206" s="10" t="str">
        <f>IF($AI206="","",IF(OR($V206&lt;2.7,$V206&gt;90),"Age OOR",CG206-1.6449*VLOOKUP(CG$14&amp;"-rse-"&amp;$N206,Equations!$G:$I,3,0)))</f>
        <v/>
      </c>
      <c r="CI206" s="10" t="str">
        <f>IF($AI206="","",IF(OR($V206&lt;2.7,$V206&gt;90),"Age OOR",CG206+1.6449*VLOOKUP(CG$14&amp;"-rse-"&amp;$N206,Equations!$G:$I,3,0)))</f>
        <v/>
      </c>
      <c r="CJ206" s="10" t="str">
        <f t="shared" si="72"/>
        <v/>
      </c>
      <c r="CK206" s="10" t="str">
        <f>IF($AI206="","",IF(OR($V206&lt;2.7,$V206&gt;90),"Age OOR",($AI206-CG206)/VLOOKUP(CG$14&amp;"-rse-"&amp;$N206,Equations!$G:$I,3,0)))</f>
        <v/>
      </c>
      <c r="CL206" s="10" t="str">
        <f>IF($AJ206="","",IF(OR($V206&lt;2.7,$V206&gt;90),"Age OOR",VLOOKUP(CL$14&amp;"-int-"&amp;$O206,Equations!$G:$I,3,0)+VLOOKUP(CL$14&amp;"-sexo-"&amp;$O206,Equations!$G:$I,3,0)*$U206+VLOOKUP(CL$14&amp;"-edad-"&amp;$O206,Equations!$G:$I,3,0)*$V206+VLOOKUP(CL$14&amp;"-est-"&amp;$O206,Equations!$G:$I,3,0)*(1/$W206)+VLOOKUP(CL$14&amp;"-imc-"&amp;$O206,Equations!$G:$I,3,0)*(1/$Q206)))</f>
        <v/>
      </c>
      <c r="CM206" s="10" t="str">
        <f>IF($AJ206="","",IF(OR($V206&lt;2.7,$V206&gt;90),"Age OOR",CL206-1.6449*VLOOKUP(CL$14&amp;"-rse-"&amp;$O206,Equations!$G:$I,3,0)))</f>
        <v/>
      </c>
      <c r="CN206" s="10" t="str">
        <f>IF($AJ206="","",IF(OR($V206&lt;2.7,$V206&gt;90),"Age OOR",CL206+1.6449*VLOOKUP(CL$14&amp;"-rse-"&amp;$O206,Equations!$G:$I,3,0)))</f>
        <v/>
      </c>
      <c r="CO206" s="10" t="str">
        <f t="shared" si="73"/>
        <v/>
      </c>
      <c r="CP206" s="10" t="str">
        <f>IF($AJ206="","",IF(OR($V206&lt;2.7,$V206&gt;90),"Age OOR",($AJ206-CL206)/VLOOKUP(CL$14&amp;"-rse-"&amp;$O206,Equations!$G:$I,3,0)))</f>
        <v/>
      </c>
      <c r="CQ206" s="10" t="str">
        <f>IF($AK206="","",IF(OR($V206&lt;2.7,$V206&gt;90),"Age OOR",EXP(VLOOKUP(CQ$14&amp;"-int-"&amp;$P206,Equations!$G:$I,3,0)+VLOOKUP(CQ$14&amp;"-sexo-"&amp;$P206,Equations!$G:$I,3,0)*$U206+VLOOKUP(CQ$14&amp;"-edad-"&amp;$P206,Equations!$G:$I,3,0)*$V206+VLOOKUP(CQ$14&amp;"-est-"&amp;$P206,Equations!$G:$I,3,0)*(1/$W206)+VLOOKUP(CQ$14&amp;"-imc-"&amp;$P206,Equations!$G:$I,3,0)*(1/$Q206))))</f>
        <v/>
      </c>
      <c r="CR206" s="10" t="str">
        <f>IF($AK206="","",IF(OR($V206&lt;2.7,$V206&gt;90),"Age OOR",EXP(LN(CQ206)-1.6449*VLOOKUP(CQ$14&amp;"-rse-"&amp;$P206,Equations!$G:$I,3,0))))</f>
        <v/>
      </c>
      <c r="CS206" s="10" t="str">
        <f>IF($AK206="","",IF(OR($V206&lt;2.7,$V206&gt;90),"Age OOR",EXP(LN(CQ206)+1.6449*VLOOKUP(CQ$14&amp;"-rse-"&amp;$P206,Equations!$G:$I,3,0))))</f>
        <v/>
      </c>
      <c r="CT206" s="10" t="str">
        <f t="shared" si="74"/>
        <v/>
      </c>
      <c r="CU206" s="10" t="str">
        <f>IF($AK206="","",IF(OR($V206&lt;2.7,$V206&gt;90),"Age OOR",(LN($AK206)-LN(CQ206))/VLOOKUP(CQ$14&amp;"-rse-"&amp;$P206,Equations!$G:$I,3,0)))</f>
        <v/>
      </c>
      <c r="CV206" s="47"/>
    </row>
    <row r="207" spans="5:100" x14ac:dyDescent="0.2">
      <c r="E207" s="23" t="str">
        <f t="shared" si="50"/>
        <v>Age out of range</v>
      </c>
      <c r="F207" s="23" t="str">
        <f t="shared" si="51"/>
        <v>Age out of range</v>
      </c>
      <c r="G207" s="23" t="str">
        <f t="shared" si="52"/>
        <v>Age out of range</v>
      </c>
      <c r="H207" s="23" t="str">
        <f t="shared" si="53"/>
        <v>Age out of range</v>
      </c>
      <c r="I207" s="23" t="str">
        <f t="shared" si="54"/>
        <v>Age out of range</v>
      </c>
      <c r="J207" s="23" t="str">
        <f t="shared" si="55"/>
        <v>Age out of range</v>
      </c>
      <c r="K207" s="23" t="str">
        <f t="shared" si="56"/>
        <v>Age out of range</v>
      </c>
      <c r="L207" s="23" t="str">
        <f t="shared" si="57"/>
        <v>Age out of range</v>
      </c>
      <c r="M207" s="23" t="str">
        <f t="shared" si="58"/>
        <v>Age out of range</v>
      </c>
      <c r="N207" s="23" t="str">
        <f t="shared" si="59"/>
        <v>Age out of range</v>
      </c>
      <c r="O207" s="23" t="str">
        <f t="shared" si="60"/>
        <v>Age out of range</v>
      </c>
      <c r="P207" s="23" t="str">
        <f t="shared" si="61"/>
        <v>Age out of range</v>
      </c>
      <c r="Q207" s="23" t="e">
        <f t="shared" si="62"/>
        <v>#DIV/0!</v>
      </c>
      <c r="R207" s="17"/>
      <c r="S207" s="23">
        <v>191</v>
      </c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7"/>
      <c r="AM207" s="47"/>
      <c r="AN207" s="10" t="str">
        <f>IF($Z207="","",IF(OR($V207&lt;2.7,$V207&gt;90),"Age OOR",VLOOKUP(AN$14&amp;"-int-"&amp;$E207,Equations!$G:$I,3,0)+VLOOKUP(AN$14&amp;"-sexo-"&amp;$E207,Equations!$G:$I,3,0)*$U207+VLOOKUP(AN$14&amp;"-edad-"&amp;$E207,Equations!$G:$I,3,0)*$V207+VLOOKUP(AN$14&amp;"-est-"&amp;$E207,Equations!$G:$I,3,0)*(1/$W207)+VLOOKUP(AN$14&amp;"-imc-"&amp;$E207,Equations!$G:$I,3,0)*(1/$Q207)))</f>
        <v/>
      </c>
      <c r="AO207" s="10" t="str">
        <f>IF($Z207="","",IF(OR($V207&lt;2.7,$V207&gt;90),"Age OOR",AN207-1.6449*VLOOKUP(AN$14&amp;"-rse-"&amp;$E207,Equations!$G:$I,3,0)))</f>
        <v/>
      </c>
      <c r="AP207" s="10" t="str">
        <f>IF($Z207="","",IF(OR($V207&lt;2.7,$V207&gt;90),"Age OOR",AN207+1.6449*VLOOKUP(AN$14&amp;"-rse-"&amp;$E207,Equations!$G:$I,3,0)))</f>
        <v/>
      </c>
      <c r="AQ207" s="10" t="str">
        <f t="shared" si="63"/>
        <v/>
      </c>
      <c r="AR207" s="10" t="str">
        <f>IF($Z207="","",IF(OR($V207&lt;2.7,$V207&gt;90),"Age OOR",($Z207-AN207)/VLOOKUP(AN$14&amp;"-rse-"&amp;$E207,Equations!$G:$I,3,0)))</f>
        <v/>
      </c>
      <c r="AS207" s="10" t="str">
        <f>IF($AA207="","",IF(OR($V207&lt;2.7,$V207&gt;90),"Age OOR",VLOOKUP(AS$14&amp;"-int-"&amp;$F207,Equations!$G:$I,3,0)+VLOOKUP(AS$14&amp;"-sexo-"&amp;$F207,Equations!$G:$I,3,0)*$U207+VLOOKUP(AS$14&amp;"-edad-"&amp;$F207,Equations!$G:$I,3,0)*$V207+VLOOKUP(AS$14&amp;"-est-"&amp;$F207,Equations!$G:$I,3,0)*(1/$W207)+VLOOKUP(AS$14&amp;"-imc-"&amp;$F207,Equations!$G:$I,3,0)*(1/$Q207)))</f>
        <v/>
      </c>
      <c r="AT207" s="10" t="str">
        <f>IF($AA207="","",IF(OR($V207&lt;2.7,$V207&gt;90),"Age OOR",AS207-1.6449*VLOOKUP(AS$14&amp;"-rse-"&amp;$F207,Equations!$G:$I,3,0)))</f>
        <v/>
      </c>
      <c r="AU207" s="10" t="str">
        <f>IF($AA207="","",IF(OR($V207&lt;2.7,$V207&gt;90),"Age OOR",AS207+1.6449*VLOOKUP(AS$14&amp;"-rse-"&amp;$F207,Equations!$G:$I,3,0)))</f>
        <v/>
      </c>
      <c r="AV207" s="10" t="str">
        <f t="shared" si="64"/>
        <v/>
      </c>
      <c r="AW207" s="10" t="str">
        <f>IF($AA207="","",IF(OR($V207&lt;2.7,$V207&gt;90),"Age OOR",($AA207-AS207)/VLOOKUP(AS$14&amp;"-rse-"&amp;$F207,Equations!$G:$I,3,0)))</f>
        <v/>
      </c>
      <c r="AX207" s="10" t="str">
        <f>IF($AB207="","",IF(OR($V207&lt;2.7,$V207&gt;90),"Age OOR",VLOOKUP(AX$14&amp;"-int-"&amp;$G207,Equations!$G:$I,3,0)+VLOOKUP(AX$14&amp;"-sexo-"&amp;$G207,Equations!$G:$I,3,0)*$U207+VLOOKUP(AX$14&amp;"-edad-"&amp;$G207,Equations!$G:$I,3,0)*$V207+VLOOKUP(AX$14&amp;"-est-"&amp;$G207,Equations!$G:$I,3,0)*(1/$W207)+VLOOKUP(AX$14&amp;"-imc-"&amp;$G207,Equations!$G:$I,3,0)*(1/$Q207)))</f>
        <v/>
      </c>
      <c r="AY207" s="10" t="str">
        <f>IF($AB207="","",IF(OR($V207&lt;2.7,$V207&gt;90),"Age OOR",AX207-1.6449*VLOOKUP(AX$14&amp;"-rse-"&amp;$G207,Equations!$G:$I,3,0)))</f>
        <v/>
      </c>
      <c r="AZ207" s="10" t="str">
        <f>IF($AB207="","",IF(OR($V207&lt;2.7,$V207&gt;90),"Age OOR",AX207+1.6449*VLOOKUP(AX$14&amp;"-rse-"&amp;$G207,Equations!$G:$I,3,0)))</f>
        <v/>
      </c>
      <c r="BA207" s="10" t="str">
        <f t="shared" si="65"/>
        <v/>
      </c>
      <c r="BB207" s="10" t="str">
        <f>IF($AB207="","",IF(OR($V207&lt;2.7,$V207&gt;90),"Age OOR",($AB207-AX207)/VLOOKUP(AX$14&amp;"-rse-"&amp;$G207,Equations!$G:$I,3,0)))</f>
        <v/>
      </c>
      <c r="BC207" s="10" t="str">
        <f>IF($AC207="","",IF(OR($V207&lt;2.7,$V207&gt;90),"Age OOR",VLOOKUP(BC$14&amp;"-int-"&amp;$H207,Equations!$G:$I,3,0)+VLOOKUP(BC$14&amp;"-sexo-"&amp;$H207,Equations!$G:$I,3,0)*$U207+VLOOKUP(BC$14&amp;"-edad-"&amp;$H207,Equations!$G:$I,3,0)*$V207+VLOOKUP(BC$14&amp;"-est-"&amp;$H207,Equations!$G:$I,3,0)*(1/$W207)+VLOOKUP(BC$14&amp;"-imc-"&amp;$H207,Equations!$G:$I,3,0)*(1/$Q207)))</f>
        <v/>
      </c>
      <c r="BD207" s="10" t="str">
        <f>IF($AC207="","",IF(OR($V207&lt;2.7,$V207&gt;90),"Age OOR",BC207-1.6449*VLOOKUP(BC$14&amp;"-rse-"&amp;$H207,Equations!$G:$I,3,0)))</f>
        <v/>
      </c>
      <c r="BE207" s="10" t="str">
        <f>IF($AC207="","",IF(OR($V207&lt;2.7,$V207&gt;90),"Age OOR",BC207+1.6449*VLOOKUP(BC$14&amp;"-rse-"&amp;$H207,Equations!$G:$I,3,0)))</f>
        <v/>
      </c>
      <c r="BF207" s="10" t="str">
        <f t="shared" si="66"/>
        <v/>
      </c>
      <c r="BG207" s="10" t="str">
        <f>IF($AC207="","",IF(OR($V207&lt;2.7,$V207&gt;90),"Age OOR",($AC207-BC207)/VLOOKUP(BC$14&amp;"-rse-"&amp;$H207,Equations!$G:$I,3,0)))</f>
        <v/>
      </c>
      <c r="BH207" s="10" t="str">
        <f>IF($AD207="","",IF(OR($V207&lt;2.7,$V207&gt;90),"Age OOR",VLOOKUP(BH$14&amp;"-int-"&amp;$I207,Equations!$G:$I,3,0)+VLOOKUP(BH$14&amp;"-sexo-"&amp;$I207,Equations!$G:$I,3,0)*$U207+VLOOKUP(BH$14&amp;"-edad-"&amp;$I207,Equations!$G:$I,3,0)*$V207+VLOOKUP(BH$14&amp;"-est-"&amp;$I207,Equations!$G:$I,3,0)*(1/$W207)+VLOOKUP(BH$14&amp;"-imc-"&amp;$I207,Equations!$G:$I,3,0)*(1/$Q207)))</f>
        <v/>
      </c>
      <c r="BI207" s="10" t="str">
        <f>IF($AD207="","",IF(OR($V207&lt;2.7,$V207&gt;90),"Age OOR",BH207-1.6449*VLOOKUP(BH$14&amp;"-rse-"&amp;$I207,Equations!$G:$I,3,0)))</f>
        <v/>
      </c>
      <c r="BJ207" s="10" t="str">
        <f>IF($AD207="","",IF(OR($V207&lt;2.7,$V207&gt;90),"Age OOR",BH207+1.6449*VLOOKUP(BH$14&amp;"-rse-"&amp;$I207,Equations!$G:$I,3,0)))</f>
        <v/>
      </c>
      <c r="BK207" s="10" t="str">
        <f t="shared" si="67"/>
        <v/>
      </c>
      <c r="BL207" s="10" t="str">
        <f>IF($AD207="","",IF(OR($V207&lt;2.7,$V207&gt;90),"Age OOR",($AD207-BH207)/VLOOKUP(BH$14&amp;"-rse-"&amp;$I207,Equations!$G:$I,3,0)))</f>
        <v/>
      </c>
      <c r="BM207" s="10" t="str">
        <f>IF($AE207="","",IF(OR($V207&lt;2.7,$V207&gt;90),"Age OOR",VLOOKUP(BM$14&amp;"-int-"&amp;$J207,Equations!$G:$I,3,0)+VLOOKUP(BM$14&amp;"-sexo-"&amp;$J207,Equations!$G:$I,3,0)*$U207+VLOOKUP(BM$14&amp;"-edad-"&amp;$J207,Equations!$G:$I,3,0)*$V207+VLOOKUP(BM$14&amp;"-est-"&amp;$J207,Equations!$G:$I,3,0)*(1/$W207)+VLOOKUP(BM$14&amp;"-imc-"&amp;$J207,Equations!$G:$I,3,0)*(1/$Q207)))</f>
        <v/>
      </c>
      <c r="BN207" s="10" t="str">
        <f>IF($AE207="","",IF(OR($V207&lt;2.7,$V207&gt;90),"Age OOR",BM207-1.6449*VLOOKUP(BM$14&amp;"-rse-"&amp;$J207,Equations!$G:$I,3,0)))</f>
        <v/>
      </c>
      <c r="BO207" s="10" t="str">
        <f>IF($AE207="","",IF(OR($V207&lt;2.7,$V207&gt;90),"Age OOR",BM207+1.6449*VLOOKUP(BM$14&amp;"-rse-"&amp;$J207,Equations!$G:$I,3,0)))</f>
        <v/>
      </c>
      <c r="BP207" s="10" t="str">
        <f t="shared" si="68"/>
        <v/>
      </c>
      <c r="BQ207" s="10" t="str">
        <f>IF($AE207="","",IF(OR($V207&lt;2.7,$V207&gt;90),"Age OOR",($AE207-BM207)/VLOOKUP(BM$14&amp;"-rse-"&amp;$J207,Equations!$G:$I,3,0)))</f>
        <v/>
      </c>
      <c r="BR207" s="10" t="str">
        <f>IF($AF207="","",IF(OR($V207&lt;2.7,$V207&gt;90),"Age OOR",VLOOKUP(BR$14&amp;"-int-"&amp;$K207,Equations!$G:$I,3,0)+VLOOKUP(BR$14&amp;"-sexo-"&amp;$K207,Equations!$G:$I,3,0)*$U207+VLOOKUP(BR$14&amp;"-edad-"&amp;$K207,Equations!$G:$I,3,0)*$V207+VLOOKUP(BR$14&amp;"-est-"&amp;$K207,Equations!$G:$I,3,0)*(1/$W207)+VLOOKUP(BR$14&amp;"-imc-"&amp;$K207,Equations!$G:$I,3,0)*(1/$Q207)))</f>
        <v/>
      </c>
      <c r="BS207" s="10" t="str">
        <f>IF($AF207="","",IF(OR($V207&lt;2.7,$V207&gt;90),"Age OOR",BR207-1.6449*VLOOKUP(BR$14&amp;"-rse-"&amp;$K207,Equations!$G:$I,3,0)))</f>
        <v/>
      </c>
      <c r="BT207" s="10" t="str">
        <f>IF($AF207="","",IF(OR($V207&lt;2.7,$V207&gt;90),"Age OOR",BR207+1.6449*VLOOKUP(BR$14&amp;"-rse-"&amp;$K207,Equations!$G:$I,3,0)))</f>
        <v/>
      </c>
      <c r="BU207" s="10" t="str">
        <f t="shared" si="69"/>
        <v/>
      </c>
      <c r="BV207" s="10" t="str">
        <f>IF($AF207="","",IF(OR($V207&lt;2.7,$V207&gt;90),"Age OOR",($AF207-BR207)/VLOOKUP(BR$14&amp;"-rse-"&amp;$K207,Equations!$G:$I,3,0)))</f>
        <v/>
      </c>
      <c r="BW207" s="10" t="str">
        <f>IF($AG207="","",IF(OR($V207&lt;2.7,$V207&gt;90),"Age OOR",VLOOKUP(BW$14&amp;"-int-"&amp;$L207,Equations!$G:$I,3,0)+VLOOKUP(BW$14&amp;"-sexo-"&amp;$L207,Equations!$G:$I,3,0)*$U207+VLOOKUP(BW$14&amp;"-edad-"&amp;$L207,Equations!$G:$I,3,0)*$V207+VLOOKUP(BW$14&amp;"-est-"&amp;$L207,Equations!$G:$I,3,0)*(1/$W207)+VLOOKUP(BW$14&amp;"-imc-"&amp;$L207,Equations!$G:$I,3,0)*(1/$Q207)))</f>
        <v/>
      </c>
      <c r="BX207" s="10" t="str">
        <f>IF($AG207="","",IF(OR($V207&lt;2.7,$V207&gt;90),"Age OOR",BW207-1.6449*VLOOKUP(BW$14&amp;"-rse-"&amp;$L207,Equations!$G:$I,3,0)))</f>
        <v/>
      </c>
      <c r="BY207" s="10" t="str">
        <f>IF($AG207="","",IF(OR($V207&lt;2.7,$V207&gt;90),"Age OOR",BW207+1.6449*VLOOKUP(BW$14&amp;"-rse-"&amp;$L207,Equations!$G:$I,3,0)))</f>
        <v/>
      </c>
      <c r="BZ207" s="10" t="str">
        <f t="shared" si="70"/>
        <v/>
      </c>
      <c r="CA207" s="10" t="str">
        <f>IF($AG207="","",IF(OR($V207&lt;2.7,$V207&gt;90),"Age OOR",($AG207-BW207)/VLOOKUP(BW$14&amp;"-rse-"&amp;$L207,Equations!$G:$I,3,0)))</f>
        <v/>
      </c>
      <c r="CB207" s="10" t="str">
        <f>IF($AH207="","",IF(OR($V207&lt;2.7,$V207&gt;90),"Age OOR",VLOOKUP(CB$14&amp;"-int-"&amp;$M207,Equations!$G:$I,3,0)+VLOOKUP(CB$14&amp;"-sexo-"&amp;$M207,Equations!$G:$I,3,0)*$U207+VLOOKUP(CB$14&amp;"-edad-"&amp;$M207,Equations!$G:$I,3,0)*$V207+VLOOKUP(CB$14&amp;"-est-"&amp;$M207,Equations!$G:$I,3,0)*(1/$W207)+VLOOKUP(CB$14&amp;"-imc-"&amp;$M207,Equations!$G:$I,3,0)*(1/$Q207)))</f>
        <v/>
      </c>
      <c r="CC207" s="10" t="str">
        <f>IF($AH207="","",IF(OR($V207&lt;2.7,$V207&gt;90),"Age OOR",CB207-1.6449*VLOOKUP(CB$14&amp;"-rse-"&amp;$M207,Equations!$G:$I,3,0)))</f>
        <v/>
      </c>
      <c r="CD207" s="10" t="str">
        <f>IF($AH207="","",IF(OR($V207&lt;2.7,$V207&gt;90),"Age OOR",CB207+1.6449*VLOOKUP(CB$14&amp;"-rse-"&amp;$M207,Equations!$G:$I,3,0)))</f>
        <v/>
      </c>
      <c r="CE207" s="10" t="str">
        <f t="shared" si="71"/>
        <v/>
      </c>
      <c r="CF207" s="10" t="str">
        <f>IF($AH207="","",IF(OR($V207&lt;2.7,$V207&gt;90),"Age OOR",($AH207-CB207)/VLOOKUP(CB$14&amp;"-rse-"&amp;$M207,Equations!$G:$I,3,0)))</f>
        <v/>
      </c>
      <c r="CG207" s="10" t="str">
        <f>IF($AI207="","",IF(OR($V207&lt;2.7,$V207&gt;90),"Age OOR",VLOOKUP(CG$14&amp;"-int-"&amp;$N207,Equations!$G:$I,3,0)+VLOOKUP(CG$14&amp;"-sexo-"&amp;$N207,Equations!$G:$I,3,0)*$U207+VLOOKUP(CG$14&amp;"-edad-"&amp;$N207,Equations!$G:$I,3,0)*$V207+VLOOKUP(CG$14&amp;"-est-"&amp;$N207,Equations!$G:$I,3,0)*(1/$W207)+VLOOKUP(CG$14&amp;"-imc-"&amp;$N207,Equations!$G:$I,3,0)*(1/$Q207)))</f>
        <v/>
      </c>
      <c r="CH207" s="10" t="str">
        <f>IF($AI207="","",IF(OR($V207&lt;2.7,$V207&gt;90),"Age OOR",CG207-1.6449*VLOOKUP(CG$14&amp;"-rse-"&amp;$N207,Equations!$G:$I,3,0)))</f>
        <v/>
      </c>
      <c r="CI207" s="10" t="str">
        <f>IF($AI207="","",IF(OR($V207&lt;2.7,$V207&gt;90),"Age OOR",CG207+1.6449*VLOOKUP(CG$14&amp;"-rse-"&amp;$N207,Equations!$G:$I,3,0)))</f>
        <v/>
      </c>
      <c r="CJ207" s="10" t="str">
        <f t="shared" si="72"/>
        <v/>
      </c>
      <c r="CK207" s="10" t="str">
        <f>IF($AI207="","",IF(OR($V207&lt;2.7,$V207&gt;90),"Age OOR",($AI207-CG207)/VLOOKUP(CG$14&amp;"-rse-"&amp;$N207,Equations!$G:$I,3,0)))</f>
        <v/>
      </c>
      <c r="CL207" s="10" t="str">
        <f>IF($AJ207="","",IF(OR($V207&lt;2.7,$V207&gt;90),"Age OOR",VLOOKUP(CL$14&amp;"-int-"&amp;$O207,Equations!$G:$I,3,0)+VLOOKUP(CL$14&amp;"-sexo-"&amp;$O207,Equations!$G:$I,3,0)*$U207+VLOOKUP(CL$14&amp;"-edad-"&amp;$O207,Equations!$G:$I,3,0)*$V207+VLOOKUP(CL$14&amp;"-est-"&amp;$O207,Equations!$G:$I,3,0)*(1/$W207)+VLOOKUP(CL$14&amp;"-imc-"&amp;$O207,Equations!$G:$I,3,0)*(1/$Q207)))</f>
        <v/>
      </c>
      <c r="CM207" s="10" t="str">
        <f>IF($AJ207="","",IF(OR($V207&lt;2.7,$V207&gt;90),"Age OOR",CL207-1.6449*VLOOKUP(CL$14&amp;"-rse-"&amp;$O207,Equations!$G:$I,3,0)))</f>
        <v/>
      </c>
      <c r="CN207" s="10" t="str">
        <f>IF($AJ207="","",IF(OR($V207&lt;2.7,$V207&gt;90),"Age OOR",CL207+1.6449*VLOOKUP(CL$14&amp;"-rse-"&amp;$O207,Equations!$G:$I,3,0)))</f>
        <v/>
      </c>
      <c r="CO207" s="10" t="str">
        <f t="shared" si="73"/>
        <v/>
      </c>
      <c r="CP207" s="10" t="str">
        <f>IF($AJ207="","",IF(OR($V207&lt;2.7,$V207&gt;90),"Age OOR",($AJ207-CL207)/VLOOKUP(CL$14&amp;"-rse-"&amp;$O207,Equations!$G:$I,3,0)))</f>
        <v/>
      </c>
      <c r="CQ207" s="10" t="str">
        <f>IF($AK207="","",IF(OR($V207&lt;2.7,$V207&gt;90),"Age OOR",EXP(VLOOKUP(CQ$14&amp;"-int-"&amp;$P207,Equations!$G:$I,3,0)+VLOOKUP(CQ$14&amp;"-sexo-"&amp;$P207,Equations!$G:$I,3,0)*$U207+VLOOKUP(CQ$14&amp;"-edad-"&amp;$P207,Equations!$G:$I,3,0)*$V207+VLOOKUP(CQ$14&amp;"-est-"&amp;$P207,Equations!$G:$I,3,0)*(1/$W207)+VLOOKUP(CQ$14&amp;"-imc-"&amp;$P207,Equations!$G:$I,3,0)*(1/$Q207))))</f>
        <v/>
      </c>
      <c r="CR207" s="10" t="str">
        <f>IF($AK207="","",IF(OR($V207&lt;2.7,$V207&gt;90),"Age OOR",EXP(LN(CQ207)-1.6449*VLOOKUP(CQ$14&amp;"-rse-"&amp;$P207,Equations!$G:$I,3,0))))</f>
        <v/>
      </c>
      <c r="CS207" s="10" t="str">
        <f>IF($AK207="","",IF(OR($V207&lt;2.7,$V207&gt;90),"Age OOR",EXP(LN(CQ207)+1.6449*VLOOKUP(CQ$14&amp;"-rse-"&amp;$P207,Equations!$G:$I,3,0))))</f>
        <v/>
      </c>
      <c r="CT207" s="10" t="str">
        <f t="shared" si="74"/>
        <v/>
      </c>
      <c r="CU207" s="10" t="str">
        <f>IF($AK207="","",IF(OR($V207&lt;2.7,$V207&gt;90),"Age OOR",(LN($AK207)-LN(CQ207))/VLOOKUP(CQ$14&amp;"-rse-"&amp;$P207,Equations!$G:$I,3,0)))</f>
        <v/>
      </c>
      <c r="CV207" s="47"/>
    </row>
    <row r="208" spans="5:100" x14ac:dyDescent="0.2">
      <c r="E208" s="23" t="str">
        <f t="shared" si="50"/>
        <v>Age out of range</v>
      </c>
      <c r="F208" s="23" t="str">
        <f t="shared" si="51"/>
        <v>Age out of range</v>
      </c>
      <c r="G208" s="23" t="str">
        <f t="shared" si="52"/>
        <v>Age out of range</v>
      </c>
      <c r="H208" s="23" t="str">
        <f t="shared" si="53"/>
        <v>Age out of range</v>
      </c>
      <c r="I208" s="23" t="str">
        <f t="shared" si="54"/>
        <v>Age out of range</v>
      </c>
      <c r="J208" s="23" t="str">
        <f t="shared" si="55"/>
        <v>Age out of range</v>
      </c>
      <c r="K208" s="23" t="str">
        <f t="shared" si="56"/>
        <v>Age out of range</v>
      </c>
      <c r="L208" s="23" t="str">
        <f t="shared" si="57"/>
        <v>Age out of range</v>
      </c>
      <c r="M208" s="23" t="str">
        <f t="shared" si="58"/>
        <v>Age out of range</v>
      </c>
      <c r="N208" s="23" t="str">
        <f t="shared" si="59"/>
        <v>Age out of range</v>
      </c>
      <c r="O208" s="23" t="str">
        <f t="shared" si="60"/>
        <v>Age out of range</v>
      </c>
      <c r="P208" s="23" t="str">
        <f t="shared" si="61"/>
        <v>Age out of range</v>
      </c>
      <c r="Q208" s="23" t="e">
        <f t="shared" si="62"/>
        <v>#DIV/0!</v>
      </c>
      <c r="R208" s="17"/>
      <c r="S208" s="23">
        <v>192</v>
      </c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7"/>
      <c r="AM208" s="47"/>
      <c r="AN208" s="10" t="str">
        <f>IF($Z208="","",IF(OR($V208&lt;2.7,$V208&gt;90),"Age OOR",VLOOKUP(AN$14&amp;"-int-"&amp;$E208,Equations!$G:$I,3,0)+VLOOKUP(AN$14&amp;"-sexo-"&amp;$E208,Equations!$G:$I,3,0)*$U208+VLOOKUP(AN$14&amp;"-edad-"&amp;$E208,Equations!$G:$I,3,0)*$V208+VLOOKUP(AN$14&amp;"-est-"&amp;$E208,Equations!$G:$I,3,0)*(1/$W208)+VLOOKUP(AN$14&amp;"-imc-"&amp;$E208,Equations!$G:$I,3,0)*(1/$Q208)))</f>
        <v/>
      </c>
      <c r="AO208" s="10" t="str">
        <f>IF($Z208="","",IF(OR($V208&lt;2.7,$V208&gt;90),"Age OOR",AN208-1.6449*VLOOKUP(AN$14&amp;"-rse-"&amp;$E208,Equations!$G:$I,3,0)))</f>
        <v/>
      </c>
      <c r="AP208" s="10" t="str">
        <f>IF($Z208="","",IF(OR($V208&lt;2.7,$V208&gt;90),"Age OOR",AN208+1.6449*VLOOKUP(AN$14&amp;"-rse-"&amp;$E208,Equations!$G:$I,3,0)))</f>
        <v/>
      </c>
      <c r="AQ208" s="10" t="str">
        <f t="shared" si="63"/>
        <v/>
      </c>
      <c r="AR208" s="10" t="str">
        <f>IF($Z208="","",IF(OR($V208&lt;2.7,$V208&gt;90),"Age OOR",($Z208-AN208)/VLOOKUP(AN$14&amp;"-rse-"&amp;$E208,Equations!$G:$I,3,0)))</f>
        <v/>
      </c>
      <c r="AS208" s="10" t="str">
        <f>IF($AA208="","",IF(OR($V208&lt;2.7,$V208&gt;90),"Age OOR",VLOOKUP(AS$14&amp;"-int-"&amp;$F208,Equations!$G:$I,3,0)+VLOOKUP(AS$14&amp;"-sexo-"&amp;$F208,Equations!$G:$I,3,0)*$U208+VLOOKUP(AS$14&amp;"-edad-"&amp;$F208,Equations!$G:$I,3,0)*$V208+VLOOKUP(AS$14&amp;"-est-"&amp;$F208,Equations!$G:$I,3,0)*(1/$W208)+VLOOKUP(AS$14&amp;"-imc-"&amp;$F208,Equations!$G:$I,3,0)*(1/$Q208)))</f>
        <v/>
      </c>
      <c r="AT208" s="10" t="str">
        <f>IF($AA208="","",IF(OR($V208&lt;2.7,$V208&gt;90),"Age OOR",AS208-1.6449*VLOOKUP(AS$14&amp;"-rse-"&amp;$F208,Equations!$G:$I,3,0)))</f>
        <v/>
      </c>
      <c r="AU208" s="10" t="str">
        <f>IF($AA208="","",IF(OR($V208&lt;2.7,$V208&gt;90),"Age OOR",AS208+1.6449*VLOOKUP(AS$14&amp;"-rse-"&amp;$F208,Equations!$G:$I,3,0)))</f>
        <v/>
      </c>
      <c r="AV208" s="10" t="str">
        <f t="shared" si="64"/>
        <v/>
      </c>
      <c r="AW208" s="10" t="str">
        <f>IF($AA208="","",IF(OR($V208&lt;2.7,$V208&gt;90),"Age OOR",($AA208-AS208)/VLOOKUP(AS$14&amp;"-rse-"&amp;$F208,Equations!$G:$I,3,0)))</f>
        <v/>
      </c>
      <c r="AX208" s="10" t="str">
        <f>IF($AB208="","",IF(OR($V208&lt;2.7,$V208&gt;90),"Age OOR",VLOOKUP(AX$14&amp;"-int-"&amp;$G208,Equations!$G:$I,3,0)+VLOOKUP(AX$14&amp;"-sexo-"&amp;$G208,Equations!$G:$I,3,0)*$U208+VLOOKUP(AX$14&amp;"-edad-"&amp;$G208,Equations!$G:$I,3,0)*$V208+VLOOKUP(AX$14&amp;"-est-"&amp;$G208,Equations!$G:$I,3,0)*(1/$W208)+VLOOKUP(AX$14&amp;"-imc-"&amp;$G208,Equations!$G:$I,3,0)*(1/$Q208)))</f>
        <v/>
      </c>
      <c r="AY208" s="10" t="str">
        <f>IF($AB208="","",IF(OR($V208&lt;2.7,$V208&gt;90),"Age OOR",AX208-1.6449*VLOOKUP(AX$14&amp;"-rse-"&amp;$G208,Equations!$G:$I,3,0)))</f>
        <v/>
      </c>
      <c r="AZ208" s="10" t="str">
        <f>IF($AB208="","",IF(OR($V208&lt;2.7,$V208&gt;90),"Age OOR",AX208+1.6449*VLOOKUP(AX$14&amp;"-rse-"&amp;$G208,Equations!$G:$I,3,0)))</f>
        <v/>
      </c>
      <c r="BA208" s="10" t="str">
        <f t="shared" si="65"/>
        <v/>
      </c>
      <c r="BB208" s="10" t="str">
        <f>IF($AB208="","",IF(OR($V208&lt;2.7,$V208&gt;90),"Age OOR",($AB208-AX208)/VLOOKUP(AX$14&amp;"-rse-"&amp;$G208,Equations!$G:$I,3,0)))</f>
        <v/>
      </c>
      <c r="BC208" s="10" t="str">
        <f>IF($AC208="","",IF(OR($V208&lt;2.7,$V208&gt;90),"Age OOR",VLOOKUP(BC$14&amp;"-int-"&amp;$H208,Equations!$G:$I,3,0)+VLOOKUP(BC$14&amp;"-sexo-"&amp;$H208,Equations!$G:$I,3,0)*$U208+VLOOKUP(BC$14&amp;"-edad-"&amp;$H208,Equations!$G:$I,3,0)*$V208+VLOOKUP(BC$14&amp;"-est-"&amp;$H208,Equations!$G:$I,3,0)*(1/$W208)+VLOOKUP(BC$14&amp;"-imc-"&amp;$H208,Equations!$G:$I,3,0)*(1/$Q208)))</f>
        <v/>
      </c>
      <c r="BD208" s="10" t="str">
        <f>IF($AC208="","",IF(OR($V208&lt;2.7,$V208&gt;90),"Age OOR",BC208-1.6449*VLOOKUP(BC$14&amp;"-rse-"&amp;$H208,Equations!$G:$I,3,0)))</f>
        <v/>
      </c>
      <c r="BE208" s="10" t="str">
        <f>IF($AC208="","",IF(OR($V208&lt;2.7,$V208&gt;90),"Age OOR",BC208+1.6449*VLOOKUP(BC$14&amp;"-rse-"&amp;$H208,Equations!$G:$I,3,0)))</f>
        <v/>
      </c>
      <c r="BF208" s="10" t="str">
        <f t="shared" si="66"/>
        <v/>
      </c>
      <c r="BG208" s="10" t="str">
        <f>IF($AC208="","",IF(OR($V208&lt;2.7,$V208&gt;90),"Age OOR",($AC208-BC208)/VLOOKUP(BC$14&amp;"-rse-"&amp;$H208,Equations!$G:$I,3,0)))</f>
        <v/>
      </c>
      <c r="BH208" s="10" t="str">
        <f>IF($AD208="","",IF(OR($V208&lt;2.7,$V208&gt;90),"Age OOR",VLOOKUP(BH$14&amp;"-int-"&amp;$I208,Equations!$G:$I,3,0)+VLOOKUP(BH$14&amp;"-sexo-"&amp;$I208,Equations!$G:$I,3,0)*$U208+VLOOKUP(BH$14&amp;"-edad-"&amp;$I208,Equations!$G:$I,3,0)*$V208+VLOOKUP(BH$14&amp;"-est-"&amp;$I208,Equations!$G:$I,3,0)*(1/$W208)+VLOOKUP(BH$14&amp;"-imc-"&amp;$I208,Equations!$G:$I,3,0)*(1/$Q208)))</f>
        <v/>
      </c>
      <c r="BI208" s="10" t="str">
        <f>IF($AD208="","",IF(OR($V208&lt;2.7,$V208&gt;90),"Age OOR",BH208-1.6449*VLOOKUP(BH$14&amp;"-rse-"&amp;$I208,Equations!$G:$I,3,0)))</f>
        <v/>
      </c>
      <c r="BJ208" s="10" t="str">
        <f>IF($AD208="","",IF(OR($V208&lt;2.7,$V208&gt;90),"Age OOR",BH208+1.6449*VLOOKUP(BH$14&amp;"-rse-"&amp;$I208,Equations!$G:$I,3,0)))</f>
        <v/>
      </c>
      <c r="BK208" s="10" t="str">
        <f t="shared" si="67"/>
        <v/>
      </c>
      <c r="BL208" s="10" t="str">
        <f>IF($AD208="","",IF(OR($V208&lt;2.7,$V208&gt;90),"Age OOR",($AD208-BH208)/VLOOKUP(BH$14&amp;"-rse-"&amp;$I208,Equations!$G:$I,3,0)))</f>
        <v/>
      </c>
      <c r="BM208" s="10" t="str">
        <f>IF($AE208="","",IF(OR($V208&lt;2.7,$V208&gt;90),"Age OOR",VLOOKUP(BM$14&amp;"-int-"&amp;$J208,Equations!$G:$I,3,0)+VLOOKUP(BM$14&amp;"-sexo-"&amp;$J208,Equations!$G:$I,3,0)*$U208+VLOOKUP(BM$14&amp;"-edad-"&amp;$J208,Equations!$G:$I,3,0)*$V208+VLOOKUP(BM$14&amp;"-est-"&amp;$J208,Equations!$G:$I,3,0)*(1/$W208)+VLOOKUP(BM$14&amp;"-imc-"&amp;$J208,Equations!$G:$I,3,0)*(1/$Q208)))</f>
        <v/>
      </c>
      <c r="BN208" s="10" t="str">
        <f>IF($AE208="","",IF(OR($V208&lt;2.7,$V208&gt;90),"Age OOR",BM208-1.6449*VLOOKUP(BM$14&amp;"-rse-"&amp;$J208,Equations!$G:$I,3,0)))</f>
        <v/>
      </c>
      <c r="BO208" s="10" t="str">
        <f>IF($AE208="","",IF(OR($V208&lt;2.7,$V208&gt;90),"Age OOR",BM208+1.6449*VLOOKUP(BM$14&amp;"-rse-"&amp;$J208,Equations!$G:$I,3,0)))</f>
        <v/>
      </c>
      <c r="BP208" s="10" t="str">
        <f t="shared" si="68"/>
        <v/>
      </c>
      <c r="BQ208" s="10" t="str">
        <f>IF($AE208="","",IF(OR($V208&lt;2.7,$V208&gt;90),"Age OOR",($AE208-BM208)/VLOOKUP(BM$14&amp;"-rse-"&amp;$J208,Equations!$G:$I,3,0)))</f>
        <v/>
      </c>
      <c r="BR208" s="10" t="str">
        <f>IF($AF208="","",IF(OR($V208&lt;2.7,$V208&gt;90),"Age OOR",VLOOKUP(BR$14&amp;"-int-"&amp;$K208,Equations!$G:$I,3,0)+VLOOKUP(BR$14&amp;"-sexo-"&amp;$K208,Equations!$G:$I,3,0)*$U208+VLOOKUP(BR$14&amp;"-edad-"&amp;$K208,Equations!$G:$I,3,0)*$V208+VLOOKUP(BR$14&amp;"-est-"&amp;$K208,Equations!$G:$I,3,0)*(1/$W208)+VLOOKUP(BR$14&amp;"-imc-"&amp;$K208,Equations!$G:$I,3,0)*(1/$Q208)))</f>
        <v/>
      </c>
      <c r="BS208" s="10" t="str">
        <f>IF($AF208="","",IF(OR($V208&lt;2.7,$V208&gt;90),"Age OOR",BR208-1.6449*VLOOKUP(BR$14&amp;"-rse-"&amp;$K208,Equations!$G:$I,3,0)))</f>
        <v/>
      </c>
      <c r="BT208" s="10" t="str">
        <f>IF($AF208="","",IF(OR($V208&lt;2.7,$V208&gt;90),"Age OOR",BR208+1.6449*VLOOKUP(BR$14&amp;"-rse-"&amp;$K208,Equations!$G:$I,3,0)))</f>
        <v/>
      </c>
      <c r="BU208" s="10" t="str">
        <f t="shared" si="69"/>
        <v/>
      </c>
      <c r="BV208" s="10" t="str">
        <f>IF($AF208="","",IF(OR($V208&lt;2.7,$V208&gt;90),"Age OOR",($AF208-BR208)/VLOOKUP(BR$14&amp;"-rse-"&amp;$K208,Equations!$G:$I,3,0)))</f>
        <v/>
      </c>
      <c r="BW208" s="10" t="str">
        <f>IF($AG208="","",IF(OR($V208&lt;2.7,$V208&gt;90),"Age OOR",VLOOKUP(BW$14&amp;"-int-"&amp;$L208,Equations!$G:$I,3,0)+VLOOKUP(BW$14&amp;"-sexo-"&amp;$L208,Equations!$G:$I,3,0)*$U208+VLOOKUP(BW$14&amp;"-edad-"&amp;$L208,Equations!$G:$I,3,0)*$V208+VLOOKUP(BW$14&amp;"-est-"&amp;$L208,Equations!$G:$I,3,0)*(1/$W208)+VLOOKUP(BW$14&amp;"-imc-"&amp;$L208,Equations!$G:$I,3,0)*(1/$Q208)))</f>
        <v/>
      </c>
      <c r="BX208" s="10" t="str">
        <f>IF($AG208="","",IF(OR($V208&lt;2.7,$V208&gt;90),"Age OOR",BW208-1.6449*VLOOKUP(BW$14&amp;"-rse-"&amp;$L208,Equations!$G:$I,3,0)))</f>
        <v/>
      </c>
      <c r="BY208" s="10" t="str">
        <f>IF($AG208="","",IF(OR($V208&lt;2.7,$V208&gt;90),"Age OOR",BW208+1.6449*VLOOKUP(BW$14&amp;"-rse-"&amp;$L208,Equations!$G:$I,3,0)))</f>
        <v/>
      </c>
      <c r="BZ208" s="10" t="str">
        <f t="shared" si="70"/>
        <v/>
      </c>
      <c r="CA208" s="10" t="str">
        <f>IF($AG208="","",IF(OR($V208&lt;2.7,$V208&gt;90),"Age OOR",($AG208-BW208)/VLOOKUP(BW$14&amp;"-rse-"&amp;$L208,Equations!$G:$I,3,0)))</f>
        <v/>
      </c>
      <c r="CB208" s="10" t="str">
        <f>IF($AH208="","",IF(OR($V208&lt;2.7,$V208&gt;90),"Age OOR",VLOOKUP(CB$14&amp;"-int-"&amp;$M208,Equations!$G:$I,3,0)+VLOOKUP(CB$14&amp;"-sexo-"&amp;$M208,Equations!$G:$I,3,0)*$U208+VLOOKUP(CB$14&amp;"-edad-"&amp;$M208,Equations!$G:$I,3,0)*$V208+VLOOKUP(CB$14&amp;"-est-"&amp;$M208,Equations!$G:$I,3,0)*(1/$W208)+VLOOKUP(CB$14&amp;"-imc-"&amp;$M208,Equations!$G:$I,3,0)*(1/$Q208)))</f>
        <v/>
      </c>
      <c r="CC208" s="10" t="str">
        <f>IF($AH208="","",IF(OR($V208&lt;2.7,$V208&gt;90),"Age OOR",CB208-1.6449*VLOOKUP(CB$14&amp;"-rse-"&amp;$M208,Equations!$G:$I,3,0)))</f>
        <v/>
      </c>
      <c r="CD208" s="10" t="str">
        <f>IF($AH208="","",IF(OR($V208&lt;2.7,$V208&gt;90),"Age OOR",CB208+1.6449*VLOOKUP(CB$14&amp;"-rse-"&amp;$M208,Equations!$G:$I,3,0)))</f>
        <v/>
      </c>
      <c r="CE208" s="10" t="str">
        <f t="shared" si="71"/>
        <v/>
      </c>
      <c r="CF208" s="10" t="str">
        <f>IF($AH208="","",IF(OR($V208&lt;2.7,$V208&gt;90),"Age OOR",($AH208-CB208)/VLOOKUP(CB$14&amp;"-rse-"&amp;$M208,Equations!$G:$I,3,0)))</f>
        <v/>
      </c>
      <c r="CG208" s="10" t="str">
        <f>IF($AI208="","",IF(OR($V208&lt;2.7,$V208&gt;90),"Age OOR",VLOOKUP(CG$14&amp;"-int-"&amp;$N208,Equations!$G:$I,3,0)+VLOOKUP(CG$14&amp;"-sexo-"&amp;$N208,Equations!$G:$I,3,0)*$U208+VLOOKUP(CG$14&amp;"-edad-"&amp;$N208,Equations!$G:$I,3,0)*$V208+VLOOKUP(CG$14&amp;"-est-"&amp;$N208,Equations!$G:$I,3,0)*(1/$W208)+VLOOKUP(CG$14&amp;"-imc-"&amp;$N208,Equations!$G:$I,3,0)*(1/$Q208)))</f>
        <v/>
      </c>
      <c r="CH208" s="10" t="str">
        <f>IF($AI208="","",IF(OR($V208&lt;2.7,$V208&gt;90),"Age OOR",CG208-1.6449*VLOOKUP(CG$14&amp;"-rse-"&amp;$N208,Equations!$G:$I,3,0)))</f>
        <v/>
      </c>
      <c r="CI208" s="10" t="str">
        <f>IF($AI208="","",IF(OR($V208&lt;2.7,$V208&gt;90),"Age OOR",CG208+1.6449*VLOOKUP(CG$14&amp;"-rse-"&amp;$N208,Equations!$G:$I,3,0)))</f>
        <v/>
      </c>
      <c r="CJ208" s="10" t="str">
        <f t="shared" si="72"/>
        <v/>
      </c>
      <c r="CK208" s="10" t="str">
        <f>IF($AI208="","",IF(OR($V208&lt;2.7,$V208&gt;90),"Age OOR",($AI208-CG208)/VLOOKUP(CG$14&amp;"-rse-"&amp;$N208,Equations!$G:$I,3,0)))</f>
        <v/>
      </c>
      <c r="CL208" s="10" t="str">
        <f>IF($AJ208="","",IF(OR($V208&lt;2.7,$V208&gt;90),"Age OOR",VLOOKUP(CL$14&amp;"-int-"&amp;$O208,Equations!$G:$I,3,0)+VLOOKUP(CL$14&amp;"-sexo-"&amp;$O208,Equations!$G:$I,3,0)*$U208+VLOOKUP(CL$14&amp;"-edad-"&amp;$O208,Equations!$G:$I,3,0)*$V208+VLOOKUP(CL$14&amp;"-est-"&amp;$O208,Equations!$G:$I,3,0)*(1/$W208)+VLOOKUP(CL$14&amp;"-imc-"&amp;$O208,Equations!$G:$I,3,0)*(1/$Q208)))</f>
        <v/>
      </c>
      <c r="CM208" s="10" t="str">
        <f>IF($AJ208="","",IF(OR($V208&lt;2.7,$V208&gt;90),"Age OOR",CL208-1.6449*VLOOKUP(CL$14&amp;"-rse-"&amp;$O208,Equations!$G:$I,3,0)))</f>
        <v/>
      </c>
      <c r="CN208" s="10" t="str">
        <f>IF($AJ208="","",IF(OR($V208&lt;2.7,$V208&gt;90),"Age OOR",CL208+1.6449*VLOOKUP(CL$14&amp;"-rse-"&amp;$O208,Equations!$G:$I,3,0)))</f>
        <v/>
      </c>
      <c r="CO208" s="10" t="str">
        <f t="shared" si="73"/>
        <v/>
      </c>
      <c r="CP208" s="10" t="str">
        <f>IF($AJ208="","",IF(OR($V208&lt;2.7,$V208&gt;90),"Age OOR",($AJ208-CL208)/VLOOKUP(CL$14&amp;"-rse-"&amp;$O208,Equations!$G:$I,3,0)))</f>
        <v/>
      </c>
      <c r="CQ208" s="10" t="str">
        <f>IF($AK208="","",IF(OR($V208&lt;2.7,$V208&gt;90),"Age OOR",EXP(VLOOKUP(CQ$14&amp;"-int-"&amp;$P208,Equations!$G:$I,3,0)+VLOOKUP(CQ$14&amp;"-sexo-"&amp;$P208,Equations!$G:$I,3,0)*$U208+VLOOKUP(CQ$14&amp;"-edad-"&amp;$P208,Equations!$G:$I,3,0)*$V208+VLOOKUP(CQ$14&amp;"-est-"&amp;$P208,Equations!$G:$I,3,0)*(1/$W208)+VLOOKUP(CQ$14&amp;"-imc-"&amp;$P208,Equations!$G:$I,3,0)*(1/$Q208))))</f>
        <v/>
      </c>
      <c r="CR208" s="10" t="str">
        <f>IF($AK208="","",IF(OR($V208&lt;2.7,$V208&gt;90),"Age OOR",EXP(LN(CQ208)-1.6449*VLOOKUP(CQ$14&amp;"-rse-"&amp;$P208,Equations!$G:$I,3,0))))</f>
        <v/>
      </c>
      <c r="CS208" s="10" t="str">
        <f>IF($AK208="","",IF(OR($V208&lt;2.7,$V208&gt;90),"Age OOR",EXP(LN(CQ208)+1.6449*VLOOKUP(CQ$14&amp;"-rse-"&amp;$P208,Equations!$G:$I,3,0))))</f>
        <v/>
      </c>
      <c r="CT208" s="10" t="str">
        <f t="shared" si="74"/>
        <v/>
      </c>
      <c r="CU208" s="10" t="str">
        <f>IF($AK208="","",IF(OR($V208&lt;2.7,$V208&gt;90),"Age OOR",(LN($AK208)-LN(CQ208))/VLOOKUP(CQ$14&amp;"-rse-"&amp;$P208,Equations!$G:$I,3,0)))</f>
        <v/>
      </c>
      <c r="CV208" s="47"/>
    </row>
    <row r="209" spans="5:123" x14ac:dyDescent="0.2">
      <c r="E209" s="23" t="str">
        <f t="shared" ref="E209:E272" si="75">IF(OR($V209&lt;2.7,$V209&gt;90),"Age out of range",IF($V209&lt;AN$3,"a",IF($V209&lt;AN$4,"b","c")))</f>
        <v>Age out of range</v>
      </c>
      <c r="F209" s="23" t="str">
        <f t="shared" ref="F209:F272" si="76">IF(OR($V209&lt;2.7,$V209&gt;90),"Age out of range",IF($V209&lt;AS$3,"a",IF($V209&lt;AS$4,"b","c")))</f>
        <v>Age out of range</v>
      </c>
      <c r="G209" s="23" t="str">
        <f t="shared" ref="G209:G272" si="77">IF(OR($V209&lt;2.7,$V209&gt;90),"Age out of range",IF($V209&lt;AX$3,"a",IF($V209&lt;AX$4,"b","c")))</f>
        <v>Age out of range</v>
      </c>
      <c r="H209" s="23" t="str">
        <f t="shared" ref="H209:H272" si="78">IF(OR($V209&lt;2.7,$V209&gt;90),"Age out of range",IF($V209&lt;BC$3,"a",IF($V209&lt;BC$4,"b","c")))</f>
        <v>Age out of range</v>
      </c>
      <c r="I209" s="23" t="str">
        <f t="shared" ref="I209:I272" si="79">IF(OR($V209&lt;2.7,$V209&gt;90),"Age out of range",IF($V209&lt;BH$3,"a",IF($V209&lt;BH$4,"b","c")))</f>
        <v>Age out of range</v>
      </c>
      <c r="J209" s="23" t="str">
        <f t="shared" ref="J209:J272" si="80">IF(OR($V209&lt;2.7,$V209&gt;90),"Age out of range",IF($V209&lt;BM$3,"a",IF($V209&lt;BM$4,"b","c")))</f>
        <v>Age out of range</v>
      </c>
      <c r="K209" s="23" t="str">
        <f t="shared" ref="K209:K272" si="81">IF(OR($V209&lt;2.7,$V209&gt;90),"Age out of range",IF($V209&lt;BR$3,"a",IF($V209&lt;BR$4,"b","c")))</f>
        <v>Age out of range</v>
      </c>
      <c r="L209" s="23" t="str">
        <f t="shared" ref="L209:L272" si="82">IF(OR($V209&lt;2.7,$V209&gt;90),"Age out of range",IF($V209&lt;BW$3,"a",IF($V209&lt;BW$4,"b","c")))</f>
        <v>Age out of range</v>
      </c>
      <c r="M209" s="23" t="str">
        <f t="shared" ref="M209:M272" si="83">IF(OR($V209&lt;2.7,$V209&gt;90),"Age out of range",IF($V209&lt;CB$3,"a",IF($V209&lt;CB$4,"b","c")))</f>
        <v>Age out of range</v>
      </c>
      <c r="N209" s="23" t="str">
        <f t="shared" ref="N209:N272" si="84">IF(OR($V209&lt;2.7,$V209&gt;90),"Age out of range",IF($V209&lt;CG$3,"a",IF($V209&lt;CG$4,"b","c")))</f>
        <v>Age out of range</v>
      </c>
      <c r="O209" s="23" t="str">
        <f t="shared" ref="O209:O272" si="85">IF(OR($V209&lt;2.7,$V209&gt;90),"Age out of range",IF($V209&lt;CL$3,"a",IF($V209&lt;CL$4,"b","c")))</f>
        <v>Age out of range</v>
      </c>
      <c r="P209" s="23" t="str">
        <f t="shared" ref="P209:P272" si="86">IF(OR($V209&lt;2.7,$V209&gt;90),"Age out of range",IF($V209&lt;CQ$3,"a",IF($V209&lt;CQ$4,"b","c")))</f>
        <v>Age out of range</v>
      </c>
      <c r="Q209" s="23" t="e">
        <f t="shared" si="62"/>
        <v>#DIV/0!</v>
      </c>
      <c r="R209" s="17"/>
      <c r="S209" s="23">
        <v>193</v>
      </c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7"/>
      <c r="AM209" s="47"/>
      <c r="AN209" s="10" t="str">
        <f>IF($Z209="","",IF(OR($V209&lt;2.7,$V209&gt;90),"Age OOR",VLOOKUP(AN$14&amp;"-int-"&amp;$E209,Equations!$G:$I,3,0)+VLOOKUP(AN$14&amp;"-sexo-"&amp;$E209,Equations!$G:$I,3,0)*$U209+VLOOKUP(AN$14&amp;"-edad-"&amp;$E209,Equations!$G:$I,3,0)*$V209+VLOOKUP(AN$14&amp;"-est-"&amp;$E209,Equations!$G:$I,3,0)*(1/$W209)+VLOOKUP(AN$14&amp;"-imc-"&amp;$E209,Equations!$G:$I,3,0)*(1/$Q209)))</f>
        <v/>
      </c>
      <c r="AO209" s="10" t="str">
        <f>IF($Z209="","",IF(OR($V209&lt;2.7,$V209&gt;90),"Age OOR",AN209-1.6449*VLOOKUP(AN$14&amp;"-rse-"&amp;$E209,Equations!$G:$I,3,0)))</f>
        <v/>
      </c>
      <c r="AP209" s="10" t="str">
        <f>IF($Z209="","",IF(OR($V209&lt;2.7,$V209&gt;90),"Age OOR",AN209+1.6449*VLOOKUP(AN$14&amp;"-rse-"&amp;$E209,Equations!$G:$I,3,0)))</f>
        <v/>
      </c>
      <c r="AQ209" s="10" t="str">
        <f t="shared" si="63"/>
        <v/>
      </c>
      <c r="AR209" s="10" t="str">
        <f>IF($Z209="","",IF(OR($V209&lt;2.7,$V209&gt;90),"Age OOR",($Z209-AN209)/VLOOKUP(AN$14&amp;"-rse-"&amp;$E209,Equations!$G:$I,3,0)))</f>
        <v/>
      </c>
      <c r="AS209" s="10" t="str">
        <f>IF($AA209="","",IF(OR($V209&lt;2.7,$V209&gt;90),"Age OOR",VLOOKUP(AS$14&amp;"-int-"&amp;$F209,Equations!$G:$I,3,0)+VLOOKUP(AS$14&amp;"-sexo-"&amp;$F209,Equations!$G:$I,3,0)*$U209+VLOOKUP(AS$14&amp;"-edad-"&amp;$F209,Equations!$G:$I,3,0)*$V209+VLOOKUP(AS$14&amp;"-est-"&amp;$F209,Equations!$G:$I,3,0)*(1/$W209)+VLOOKUP(AS$14&amp;"-imc-"&amp;$F209,Equations!$G:$I,3,0)*(1/$Q209)))</f>
        <v/>
      </c>
      <c r="AT209" s="10" t="str">
        <f>IF($AA209="","",IF(OR($V209&lt;2.7,$V209&gt;90),"Age OOR",AS209-1.6449*VLOOKUP(AS$14&amp;"-rse-"&amp;$F209,Equations!$G:$I,3,0)))</f>
        <v/>
      </c>
      <c r="AU209" s="10" t="str">
        <f>IF($AA209="","",IF(OR($V209&lt;2.7,$V209&gt;90),"Age OOR",AS209+1.6449*VLOOKUP(AS$14&amp;"-rse-"&amp;$F209,Equations!$G:$I,3,0)))</f>
        <v/>
      </c>
      <c r="AV209" s="10" t="str">
        <f t="shared" si="64"/>
        <v/>
      </c>
      <c r="AW209" s="10" t="str">
        <f>IF($AA209="","",IF(OR($V209&lt;2.7,$V209&gt;90),"Age OOR",($AA209-AS209)/VLOOKUP(AS$14&amp;"-rse-"&amp;$F209,Equations!$G:$I,3,0)))</f>
        <v/>
      </c>
      <c r="AX209" s="10" t="str">
        <f>IF($AB209="","",IF(OR($V209&lt;2.7,$V209&gt;90),"Age OOR",VLOOKUP(AX$14&amp;"-int-"&amp;$G209,Equations!$G:$I,3,0)+VLOOKUP(AX$14&amp;"-sexo-"&amp;$G209,Equations!$G:$I,3,0)*$U209+VLOOKUP(AX$14&amp;"-edad-"&amp;$G209,Equations!$G:$I,3,0)*$V209+VLOOKUP(AX$14&amp;"-est-"&amp;$G209,Equations!$G:$I,3,0)*(1/$W209)+VLOOKUP(AX$14&amp;"-imc-"&amp;$G209,Equations!$G:$I,3,0)*(1/$Q209)))</f>
        <v/>
      </c>
      <c r="AY209" s="10" t="str">
        <f>IF($AB209="","",IF(OR($V209&lt;2.7,$V209&gt;90),"Age OOR",AX209-1.6449*VLOOKUP(AX$14&amp;"-rse-"&amp;$G209,Equations!$G:$I,3,0)))</f>
        <v/>
      </c>
      <c r="AZ209" s="10" t="str">
        <f>IF($AB209="","",IF(OR($V209&lt;2.7,$V209&gt;90),"Age OOR",AX209+1.6449*VLOOKUP(AX$14&amp;"-rse-"&amp;$G209,Equations!$G:$I,3,0)))</f>
        <v/>
      </c>
      <c r="BA209" s="10" t="str">
        <f t="shared" si="65"/>
        <v/>
      </c>
      <c r="BB209" s="10" t="str">
        <f>IF($AB209="","",IF(OR($V209&lt;2.7,$V209&gt;90),"Age OOR",($AB209-AX209)/VLOOKUP(AX$14&amp;"-rse-"&amp;$G209,Equations!$G:$I,3,0)))</f>
        <v/>
      </c>
      <c r="BC209" s="10" t="str">
        <f>IF($AC209="","",IF(OR($V209&lt;2.7,$V209&gt;90),"Age OOR",VLOOKUP(BC$14&amp;"-int-"&amp;$H209,Equations!$G:$I,3,0)+VLOOKUP(BC$14&amp;"-sexo-"&amp;$H209,Equations!$G:$I,3,0)*$U209+VLOOKUP(BC$14&amp;"-edad-"&amp;$H209,Equations!$G:$I,3,0)*$V209+VLOOKUP(BC$14&amp;"-est-"&amp;$H209,Equations!$G:$I,3,0)*(1/$W209)+VLOOKUP(BC$14&amp;"-imc-"&amp;$H209,Equations!$G:$I,3,0)*(1/$Q209)))</f>
        <v/>
      </c>
      <c r="BD209" s="10" t="str">
        <f>IF($AC209="","",IF(OR($V209&lt;2.7,$V209&gt;90),"Age OOR",BC209-1.6449*VLOOKUP(BC$14&amp;"-rse-"&amp;$H209,Equations!$G:$I,3,0)))</f>
        <v/>
      </c>
      <c r="BE209" s="10" t="str">
        <f>IF($AC209="","",IF(OR($V209&lt;2.7,$V209&gt;90),"Age OOR",BC209+1.6449*VLOOKUP(BC$14&amp;"-rse-"&amp;$H209,Equations!$G:$I,3,0)))</f>
        <v/>
      </c>
      <c r="BF209" s="10" t="str">
        <f t="shared" si="66"/>
        <v/>
      </c>
      <c r="BG209" s="10" t="str">
        <f>IF($AC209="","",IF(OR($V209&lt;2.7,$V209&gt;90),"Age OOR",($AC209-BC209)/VLOOKUP(BC$14&amp;"-rse-"&amp;$H209,Equations!$G:$I,3,0)))</f>
        <v/>
      </c>
      <c r="BH209" s="10" t="str">
        <f>IF($AD209="","",IF(OR($V209&lt;2.7,$V209&gt;90),"Age OOR",VLOOKUP(BH$14&amp;"-int-"&amp;$I209,Equations!$G:$I,3,0)+VLOOKUP(BH$14&amp;"-sexo-"&amp;$I209,Equations!$G:$I,3,0)*$U209+VLOOKUP(BH$14&amp;"-edad-"&amp;$I209,Equations!$G:$I,3,0)*$V209+VLOOKUP(BH$14&amp;"-est-"&amp;$I209,Equations!$G:$I,3,0)*(1/$W209)+VLOOKUP(BH$14&amp;"-imc-"&amp;$I209,Equations!$G:$I,3,0)*(1/$Q209)))</f>
        <v/>
      </c>
      <c r="BI209" s="10" t="str">
        <f>IF($AD209="","",IF(OR($V209&lt;2.7,$V209&gt;90),"Age OOR",BH209-1.6449*VLOOKUP(BH$14&amp;"-rse-"&amp;$I209,Equations!$G:$I,3,0)))</f>
        <v/>
      </c>
      <c r="BJ209" s="10" t="str">
        <f>IF($AD209="","",IF(OR($V209&lt;2.7,$V209&gt;90),"Age OOR",BH209+1.6449*VLOOKUP(BH$14&amp;"-rse-"&amp;$I209,Equations!$G:$I,3,0)))</f>
        <v/>
      </c>
      <c r="BK209" s="10" t="str">
        <f t="shared" si="67"/>
        <v/>
      </c>
      <c r="BL209" s="10" t="str">
        <f>IF($AD209="","",IF(OR($V209&lt;2.7,$V209&gt;90),"Age OOR",($AD209-BH209)/VLOOKUP(BH$14&amp;"-rse-"&amp;$I209,Equations!$G:$I,3,0)))</f>
        <v/>
      </c>
      <c r="BM209" s="10" t="str">
        <f>IF($AE209="","",IF(OR($V209&lt;2.7,$V209&gt;90),"Age OOR",VLOOKUP(BM$14&amp;"-int-"&amp;$J209,Equations!$G:$I,3,0)+VLOOKUP(BM$14&amp;"-sexo-"&amp;$J209,Equations!$G:$I,3,0)*$U209+VLOOKUP(BM$14&amp;"-edad-"&amp;$J209,Equations!$G:$I,3,0)*$V209+VLOOKUP(BM$14&amp;"-est-"&amp;$J209,Equations!$G:$I,3,0)*(1/$W209)+VLOOKUP(BM$14&amp;"-imc-"&amp;$J209,Equations!$G:$I,3,0)*(1/$Q209)))</f>
        <v/>
      </c>
      <c r="BN209" s="10" t="str">
        <f>IF($AE209="","",IF(OR($V209&lt;2.7,$V209&gt;90),"Age OOR",BM209-1.6449*VLOOKUP(BM$14&amp;"-rse-"&amp;$J209,Equations!$G:$I,3,0)))</f>
        <v/>
      </c>
      <c r="BO209" s="10" t="str">
        <f>IF($AE209="","",IF(OR($V209&lt;2.7,$V209&gt;90),"Age OOR",BM209+1.6449*VLOOKUP(BM$14&amp;"-rse-"&amp;$J209,Equations!$G:$I,3,0)))</f>
        <v/>
      </c>
      <c r="BP209" s="10" t="str">
        <f t="shared" si="68"/>
        <v/>
      </c>
      <c r="BQ209" s="10" t="str">
        <f>IF($AE209="","",IF(OR($V209&lt;2.7,$V209&gt;90),"Age OOR",($AE209-BM209)/VLOOKUP(BM$14&amp;"-rse-"&amp;$J209,Equations!$G:$I,3,0)))</f>
        <v/>
      </c>
      <c r="BR209" s="10" t="str">
        <f>IF($AF209="","",IF(OR($V209&lt;2.7,$V209&gt;90),"Age OOR",VLOOKUP(BR$14&amp;"-int-"&amp;$K209,Equations!$G:$I,3,0)+VLOOKUP(BR$14&amp;"-sexo-"&amp;$K209,Equations!$G:$I,3,0)*$U209+VLOOKUP(BR$14&amp;"-edad-"&amp;$K209,Equations!$G:$I,3,0)*$V209+VLOOKUP(BR$14&amp;"-est-"&amp;$K209,Equations!$G:$I,3,0)*(1/$W209)+VLOOKUP(BR$14&amp;"-imc-"&amp;$K209,Equations!$G:$I,3,0)*(1/$Q209)))</f>
        <v/>
      </c>
      <c r="BS209" s="10" t="str">
        <f>IF($AF209="","",IF(OR($V209&lt;2.7,$V209&gt;90),"Age OOR",BR209-1.6449*VLOOKUP(BR$14&amp;"-rse-"&amp;$K209,Equations!$G:$I,3,0)))</f>
        <v/>
      </c>
      <c r="BT209" s="10" t="str">
        <f>IF($AF209="","",IF(OR($V209&lt;2.7,$V209&gt;90),"Age OOR",BR209+1.6449*VLOOKUP(BR$14&amp;"-rse-"&amp;$K209,Equations!$G:$I,3,0)))</f>
        <v/>
      </c>
      <c r="BU209" s="10" t="str">
        <f t="shared" si="69"/>
        <v/>
      </c>
      <c r="BV209" s="10" t="str">
        <f>IF($AF209="","",IF(OR($V209&lt;2.7,$V209&gt;90),"Age OOR",($AF209-BR209)/VLOOKUP(BR$14&amp;"-rse-"&amp;$K209,Equations!$G:$I,3,0)))</f>
        <v/>
      </c>
      <c r="BW209" s="10" t="str">
        <f>IF($AG209="","",IF(OR($V209&lt;2.7,$V209&gt;90),"Age OOR",VLOOKUP(BW$14&amp;"-int-"&amp;$L209,Equations!$G:$I,3,0)+VLOOKUP(BW$14&amp;"-sexo-"&amp;$L209,Equations!$G:$I,3,0)*$U209+VLOOKUP(BW$14&amp;"-edad-"&amp;$L209,Equations!$G:$I,3,0)*$V209+VLOOKUP(BW$14&amp;"-est-"&amp;$L209,Equations!$G:$I,3,0)*(1/$W209)+VLOOKUP(BW$14&amp;"-imc-"&amp;$L209,Equations!$G:$I,3,0)*(1/$Q209)))</f>
        <v/>
      </c>
      <c r="BX209" s="10" t="str">
        <f>IF($AG209="","",IF(OR($V209&lt;2.7,$V209&gt;90),"Age OOR",BW209-1.6449*VLOOKUP(BW$14&amp;"-rse-"&amp;$L209,Equations!$G:$I,3,0)))</f>
        <v/>
      </c>
      <c r="BY209" s="10" t="str">
        <f>IF($AG209="","",IF(OR($V209&lt;2.7,$V209&gt;90),"Age OOR",BW209+1.6449*VLOOKUP(BW$14&amp;"-rse-"&amp;$L209,Equations!$G:$I,3,0)))</f>
        <v/>
      </c>
      <c r="BZ209" s="10" t="str">
        <f t="shared" si="70"/>
        <v/>
      </c>
      <c r="CA209" s="10" t="str">
        <f>IF($AG209="","",IF(OR($V209&lt;2.7,$V209&gt;90),"Age OOR",($AG209-BW209)/VLOOKUP(BW$14&amp;"-rse-"&amp;$L209,Equations!$G:$I,3,0)))</f>
        <v/>
      </c>
      <c r="CB209" s="10" t="str">
        <f>IF($AH209="","",IF(OR($V209&lt;2.7,$V209&gt;90),"Age OOR",VLOOKUP(CB$14&amp;"-int-"&amp;$M209,Equations!$G:$I,3,0)+VLOOKUP(CB$14&amp;"-sexo-"&amp;$M209,Equations!$G:$I,3,0)*$U209+VLOOKUP(CB$14&amp;"-edad-"&amp;$M209,Equations!$G:$I,3,0)*$V209+VLOOKUP(CB$14&amp;"-est-"&amp;$M209,Equations!$G:$I,3,0)*(1/$W209)+VLOOKUP(CB$14&amp;"-imc-"&amp;$M209,Equations!$G:$I,3,0)*(1/$Q209)))</f>
        <v/>
      </c>
      <c r="CC209" s="10" t="str">
        <f>IF($AH209="","",IF(OR($V209&lt;2.7,$V209&gt;90),"Age OOR",CB209-1.6449*VLOOKUP(CB$14&amp;"-rse-"&amp;$M209,Equations!$G:$I,3,0)))</f>
        <v/>
      </c>
      <c r="CD209" s="10" t="str">
        <f>IF($AH209="","",IF(OR($V209&lt;2.7,$V209&gt;90),"Age OOR",CB209+1.6449*VLOOKUP(CB$14&amp;"-rse-"&amp;$M209,Equations!$G:$I,3,0)))</f>
        <v/>
      </c>
      <c r="CE209" s="10" t="str">
        <f t="shared" si="71"/>
        <v/>
      </c>
      <c r="CF209" s="10" t="str">
        <f>IF($AH209="","",IF(OR($V209&lt;2.7,$V209&gt;90),"Age OOR",($AH209-CB209)/VLOOKUP(CB$14&amp;"-rse-"&amp;$M209,Equations!$G:$I,3,0)))</f>
        <v/>
      </c>
      <c r="CG209" s="10" t="str">
        <f>IF($AI209="","",IF(OR($V209&lt;2.7,$V209&gt;90),"Age OOR",VLOOKUP(CG$14&amp;"-int-"&amp;$N209,Equations!$G:$I,3,0)+VLOOKUP(CG$14&amp;"-sexo-"&amp;$N209,Equations!$G:$I,3,0)*$U209+VLOOKUP(CG$14&amp;"-edad-"&amp;$N209,Equations!$G:$I,3,0)*$V209+VLOOKUP(CG$14&amp;"-est-"&amp;$N209,Equations!$G:$I,3,0)*(1/$W209)+VLOOKUP(CG$14&amp;"-imc-"&amp;$N209,Equations!$G:$I,3,0)*(1/$Q209)))</f>
        <v/>
      </c>
      <c r="CH209" s="10" t="str">
        <f>IF($AI209="","",IF(OR($V209&lt;2.7,$V209&gt;90),"Age OOR",CG209-1.6449*VLOOKUP(CG$14&amp;"-rse-"&amp;$N209,Equations!$G:$I,3,0)))</f>
        <v/>
      </c>
      <c r="CI209" s="10" t="str">
        <f>IF($AI209="","",IF(OR($V209&lt;2.7,$V209&gt;90),"Age OOR",CG209+1.6449*VLOOKUP(CG$14&amp;"-rse-"&amp;$N209,Equations!$G:$I,3,0)))</f>
        <v/>
      </c>
      <c r="CJ209" s="10" t="str">
        <f t="shared" si="72"/>
        <v/>
      </c>
      <c r="CK209" s="10" t="str">
        <f>IF($AI209="","",IF(OR($V209&lt;2.7,$V209&gt;90),"Age OOR",($AI209-CG209)/VLOOKUP(CG$14&amp;"-rse-"&amp;$N209,Equations!$G:$I,3,0)))</f>
        <v/>
      </c>
      <c r="CL209" s="10" t="str">
        <f>IF($AJ209="","",IF(OR($V209&lt;2.7,$V209&gt;90),"Age OOR",VLOOKUP(CL$14&amp;"-int-"&amp;$O209,Equations!$G:$I,3,0)+VLOOKUP(CL$14&amp;"-sexo-"&amp;$O209,Equations!$G:$I,3,0)*$U209+VLOOKUP(CL$14&amp;"-edad-"&amp;$O209,Equations!$G:$I,3,0)*$V209+VLOOKUP(CL$14&amp;"-est-"&amp;$O209,Equations!$G:$I,3,0)*(1/$W209)+VLOOKUP(CL$14&amp;"-imc-"&amp;$O209,Equations!$G:$I,3,0)*(1/$Q209)))</f>
        <v/>
      </c>
      <c r="CM209" s="10" t="str">
        <f>IF($AJ209="","",IF(OR($V209&lt;2.7,$V209&gt;90),"Age OOR",CL209-1.6449*VLOOKUP(CL$14&amp;"-rse-"&amp;$O209,Equations!$G:$I,3,0)))</f>
        <v/>
      </c>
      <c r="CN209" s="10" t="str">
        <f>IF($AJ209="","",IF(OR($V209&lt;2.7,$V209&gt;90),"Age OOR",CL209+1.6449*VLOOKUP(CL$14&amp;"-rse-"&amp;$O209,Equations!$G:$I,3,0)))</f>
        <v/>
      </c>
      <c r="CO209" s="10" t="str">
        <f t="shared" si="73"/>
        <v/>
      </c>
      <c r="CP209" s="10" t="str">
        <f>IF($AJ209="","",IF(OR($V209&lt;2.7,$V209&gt;90),"Age OOR",($AJ209-CL209)/VLOOKUP(CL$14&amp;"-rse-"&amp;$O209,Equations!$G:$I,3,0)))</f>
        <v/>
      </c>
      <c r="CQ209" s="10" t="str">
        <f>IF($AK209="","",IF(OR($V209&lt;2.7,$V209&gt;90),"Age OOR",EXP(VLOOKUP(CQ$14&amp;"-int-"&amp;$P209,Equations!$G:$I,3,0)+VLOOKUP(CQ$14&amp;"-sexo-"&amp;$P209,Equations!$G:$I,3,0)*$U209+VLOOKUP(CQ$14&amp;"-edad-"&amp;$P209,Equations!$G:$I,3,0)*$V209+VLOOKUP(CQ$14&amp;"-est-"&amp;$P209,Equations!$G:$I,3,0)*(1/$W209)+VLOOKUP(CQ$14&amp;"-imc-"&amp;$P209,Equations!$G:$I,3,0)*(1/$Q209))))</f>
        <v/>
      </c>
      <c r="CR209" s="10" t="str">
        <f>IF($AK209="","",IF(OR($V209&lt;2.7,$V209&gt;90),"Age OOR",EXP(LN(CQ209)-1.6449*VLOOKUP(CQ$14&amp;"-rse-"&amp;$P209,Equations!$G:$I,3,0))))</f>
        <v/>
      </c>
      <c r="CS209" s="10" t="str">
        <f>IF($AK209="","",IF(OR($V209&lt;2.7,$V209&gt;90),"Age OOR",EXP(LN(CQ209)+1.6449*VLOOKUP(CQ$14&amp;"-rse-"&amp;$P209,Equations!$G:$I,3,0))))</f>
        <v/>
      </c>
      <c r="CT209" s="10" t="str">
        <f t="shared" si="74"/>
        <v/>
      </c>
      <c r="CU209" s="10" t="str">
        <f>IF($AK209="","",IF(OR($V209&lt;2.7,$V209&gt;90),"Age OOR",(LN($AK209)-LN(CQ209))/VLOOKUP(CQ$14&amp;"-rse-"&amp;$P209,Equations!$G:$I,3,0)))</f>
        <v/>
      </c>
      <c r="CV209" s="47"/>
    </row>
    <row r="210" spans="5:123" x14ac:dyDescent="0.2">
      <c r="E210" s="23" t="str">
        <f t="shared" si="75"/>
        <v>Age out of range</v>
      </c>
      <c r="F210" s="23" t="str">
        <f t="shared" si="76"/>
        <v>Age out of range</v>
      </c>
      <c r="G210" s="23" t="str">
        <f t="shared" si="77"/>
        <v>Age out of range</v>
      </c>
      <c r="H210" s="23" t="str">
        <f t="shared" si="78"/>
        <v>Age out of range</v>
      </c>
      <c r="I210" s="23" t="str">
        <f t="shared" si="79"/>
        <v>Age out of range</v>
      </c>
      <c r="J210" s="23" t="str">
        <f t="shared" si="80"/>
        <v>Age out of range</v>
      </c>
      <c r="K210" s="23" t="str">
        <f t="shared" si="81"/>
        <v>Age out of range</v>
      </c>
      <c r="L210" s="23" t="str">
        <f t="shared" si="82"/>
        <v>Age out of range</v>
      </c>
      <c r="M210" s="23" t="str">
        <f t="shared" si="83"/>
        <v>Age out of range</v>
      </c>
      <c r="N210" s="23" t="str">
        <f t="shared" si="84"/>
        <v>Age out of range</v>
      </c>
      <c r="O210" s="23" t="str">
        <f t="shared" si="85"/>
        <v>Age out of range</v>
      </c>
      <c r="P210" s="23" t="str">
        <f t="shared" si="86"/>
        <v>Age out of range</v>
      </c>
      <c r="Q210" s="23" t="e">
        <f t="shared" ref="Q210:Q273" si="87">IF($Y210&lt;&gt;"",$Y210,$X210/($W210/100)^2)</f>
        <v>#DIV/0!</v>
      </c>
      <c r="R210" s="17"/>
      <c r="S210" s="23">
        <v>194</v>
      </c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7"/>
      <c r="AM210" s="47"/>
      <c r="AN210" s="10" t="str">
        <f>IF($Z210="","",IF(OR($V210&lt;2.7,$V210&gt;90),"Age OOR",VLOOKUP(AN$14&amp;"-int-"&amp;$E210,Equations!$G:$I,3,0)+VLOOKUP(AN$14&amp;"-sexo-"&amp;$E210,Equations!$G:$I,3,0)*$U210+VLOOKUP(AN$14&amp;"-edad-"&amp;$E210,Equations!$G:$I,3,0)*$V210+VLOOKUP(AN$14&amp;"-est-"&amp;$E210,Equations!$G:$I,3,0)*(1/$W210)+VLOOKUP(AN$14&amp;"-imc-"&amp;$E210,Equations!$G:$I,3,0)*(1/$Q210)))</f>
        <v/>
      </c>
      <c r="AO210" s="10" t="str">
        <f>IF($Z210="","",IF(OR($V210&lt;2.7,$V210&gt;90),"Age OOR",AN210-1.6449*VLOOKUP(AN$14&amp;"-rse-"&amp;$E210,Equations!$G:$I,3,0)))</f>
        <v/>
      </c>
      <c r="AP210" s="10" t="str">
        <f>IF($Z210="","",IF(OR($V210&lt;2.7,$V210&gt;90),"Age OOR",AN210+1.6449*VLOOKUP(AN$14&amp;"-rse-"&amp;$E210,Equations!$G:$I,3,0)))</f>
        <v/>
      </c>
      <c r="AQ210" s="10" t="str">
        <f t="shared" ref="AQ210:AQ273" si="88">IF($Z210="","",IF(OR($V210&lt;2.7,$V210&gt;90),"Age OOR",100*$Z210/AN210))</f>
        <v/>
      </c>
      <c r="AR210" s="10" t="str">
        <f>IF($Z210="","",IF(OR($V210&lt;2.7,$V210&gt;90),"Age OOR",($Z210-AN210)/VLOOKUP(AN$14&amp;"-rse-"&amp;$E210,Equations!$G:$I,3,0)))</f>
        <v/>
      </c>
      <c r="AS210" s="10" t="str">
        <f>IF($AA210="","",IF(OR($V210&lt;2.7,$V210&gt;90),"Age OOR",VLOOKUP(AS$14&amp;"-int-"&amp;$F210,Equations!$G:$I,3,0)+VLOOKUP(AS$14&amp;"-sexo-"&amp;$F210,Equations!$G:$I,3,0)*$U210+VLOOKUP(AS$14&amp;"-edad-"&amp;$F210,Equations!$G:$I,3,0)*$V210+VLOOKUP(AS$14&amp;"-est-"&amp;$F210,Equations!$G:$I,3,0)*(1/$W210)+VLOOKUP(AS$14&amp;"-imc-"&amp;$F210,Equations!$G:$I,3,0)*(1/$Q210)))</f>
        <v/>
      </c>
      <c r="AT210" s="10" t="str">
        <f>IF($AA210="","",IF(OR($V210&lt;2.7,$V210&gt;90),"Age OOR",AS210-1.6449*VLOOKUP(AS$14&amp;"-rse-"&amp;$F210,Equations!$G:$I,3,0)))</f>
        <v/>
      </c>
      <c r="AU210" s="10" t="str">
        <f>IF($AA210="","",IF(OR($V210&lt;2.7,$V210&gt;90),"Age OOR",AS210+1.6449*VLOOKUP(AS$14&amp;"-rse-"&amp;$F210,Equations!$G:$I,3,0)))</f>
        <v/>
      </c>
      <c r="AV210" s="10" t="str">
        <f t="shared" ref="AV210:AV273" si="89">IF($AA210="","",IF(OR($V210&lt;2.7,$V210&gt;90),"Age OOR",100*$AA210/AS210))</f>
        <v/>
      </c>
      <c r="AW210" s="10" t="str">
        <f>IF($AA210="","",IF(OR($V210&lt;2.7,$V210&gt;90),"Age OOR",($AA210-AS210)/VLOOKUP(AS$14&amp;"-rse-"&amp;$F210,Equations!$G:$I,3,0)))</f>
        <v/>
      </c>
      <c r="AX210" s="10" t="str">
        <f>IF($AB210="","",IF(OR($V210&lt;2.7,$V210&gt;90),"Age OOR",VLOOKUP(AX$14&amp;"-int-"&amp;$G210,Equations!$G:$I,3,0)+VLOOKUP(AX$14&amp;"-sexo-"&amp;$G210,Equations!$G:$I,3,0)*$U210+VLOOKUP(AX$14&amp;"-edad-"&amp;$G210,Equations!$G:$I,3,0)*$V210+VLOOKUP(AX$14&amp;"-est-"&amp;$G210,Equations!$G:$I,3,0)*(1/$W210)+VLOOKUP(AX$14&amp;"-imc-"&amp;$G210,Equations!$G:$I,3,0)*(1/$Q210)))</f>
        <v/>
      </c>
      <c r="AY210" s="10" t="str">
        <f>IF($AB210="","",IF(OR($V210&lt;2.7,$V210&gt;90),"Age OOR",AX210-1.6449*VLOOKUP(AX$14&amp;"-rse-"&amp;$G210,Equations!$G:$I,3,0)))</f>
        <v/>
      </c>
      <c r="AZ210" s="10" t="str">
        <f>IF($AB210="","",IF(OR($V210&lt;2.7,$V210&gt;90),"Age OOR",AX210+1.6449*VLOOKUP(AX$14&amp;"-rse-"&amp;$G210,Equations!$G:$I,3,0)))</f>
        <v/>
      </c>
      <c r="BA210" s="10" t="str">
        <f t="shared" ref="BA210:BA273" si="90">IF($AB210="","",IF(OR($V210&lt;2.7,$V210&gt;90),"Age OOR",100*$AB210/AX210))</f>
        <v/>
      </c>
      <c r="BB210" s="10" t="str">
        <f>IF($AB210="","",IF(OR($V210&lt;2.7,$V210&gt;90),"Age OOR",($AB210-AX210)/VLOOKUP(AX$14&amp;"-rse-"&amp;$G210,Equations!$G:$I,3,0)))</f>
        <v/>
      </c>
      <c r="BC210" s="10" t="str">
        <f>IF($AC210="","",IF(OR($V210&lt;2.7,$V210&gt;90),"Age OOR",VLOOKUP(BC$14&amp;"-int-"&amp;$H210,Equations!$G:$I,3,0)+VLOOKUP(BC$14&amp;"-sexo-"&amp;$H210,Equations!$G:$I,3,0)*$U210+VLOOKUP(BC$14&amp;"-edad-"&amp;$H210,Equations!$G:$I,3,0)*$V210+VLOOKUP(BC$14&amp;"-est-"&amp;$H210,Equations!$G:$I,3,0)*(1/$W210)+VLOOKUP(BC$14&amp;"-imc-"&amp;$H210,Equations!$G:$I,3,0)*(1/$Q210)))</f>
        <v/>
      </c>
      <c r="BD210" s="10" t="str">
        <f>IF($AC210="","",IF(OR($V210&lt;2.7,$V210&gt;90),"Age OOR",BC210-1.6449*VLOOKUP(BC$14&amp;"-rse-"&amp;$H210,Equations!$G:$I,3,0)))</f>
        <v/>
      </c>
      <c r="BE210" s="10" t="str">
        <f>IF($AC210="","",IF(OR($V210&lt;2.7,$V210&gt;90),"Age OOR",BC210+1.6449*VLOOKUP(BC$14&amp;"-rse-"&amp;$H210,Equations!$G:$I,3,0)))</f>
        <v/>
      </c>
      <c r="BF210" s="10" t="str">
        <f t="shared" ref="BF210:BF273" si="91">IF($AC210="","",IF(OR($V210&lt;2.7,$V210&gt;90),"Age OOR",100*$AC210/BC210))</f>
        <v/>
      </c>
      <c r="BG210" s="10" t="str">
        <f>IF($AC210="","",IF(OR($V210&lt;2.7,$V210&gt;90),"Age OOR",($AC210-BC210)/VLOOKUP(BC$14&amp;"-rse-"&amp;$H210,Equations!$G:$I,3,0)))</f>
        <v/>
      </c>
      <c r="BH210" s="10" t="str">
        <f>IF($AD210="","",IF(OR($V210&lt;2.7,$V210&gt;90),"Age OOR",VLOOKUP(BH$14&amp;"-int-"&amp;$I210,Equations!$G:$I,3,0)+VLOOKUP(BH$14&amp;"-sexo-"&amp;$I210,Equations!$G:$I,3,0)*$U210+VLOOKUP(BH$14&amp;"-edad-"&amp;$I210,Equations!$G:$I,3,0)*$V210+VLOOKUP(BH$14&amp;"-est-"&amp;$I210,Equations!$G:$I,3,0)*(1/$W210)+VLOOKUP(BH$14&amp;"-imc-"&amp;$I210,Equations!$G:$I,3,0)*(1/$Q210)))</f>
        <v/>
      </c>
      <c r="BI210" s="10" t="str">
        <f>IF($AD210="","",IF(OR($V210&lt;2.7,$V210&gt;90),"Age OOR",BH210-1.6449*VLOOKUP(BH$14&amp;"-rse-"&amp;$I210,Equations!$G:$I,3,0)))</f>
        <v/>
      </c>
      <c r="BJ210" s="10" t="str">
        <f>IF($AD210="","",IF(OR($V210&lt;2.7,$V210&gt;90),"Age OOR",BH210+1.6449*VLOOKUP(BH$14&amp;"-rse-"&amp;$I210,Equations!$G:$I,3,0)))</f>
        <v/>
      </c>
      <c r="BK210" s="10" t="str">
        <f t="shared" ref="BK210:BK273" si="92">IF($AD210="","",IF(OR($V210&lt;2.7,$V210&gt;90),"Age OOR",100*$AD210/BH210))</f>
        <v/>
      </c>
      <c r="BL210" s="10" t="str">
        <f>IF($AD210="","",IF(OR($V210&lt;2.7,$V210&gt;90),"Age OOR",($AD210-BH210)/VLOOKUP(BH$14&amp;"-rse-"&amp;$I210,Equations!$G:$I,3,0)))</f>
        <v/>
      </c>
      <c r="BM210" s="10" t="str">
        <f>IF($AE210="","",IF(OR($V210&lt;2.7,$V210&gt;90),"Age OOR",VLOOKUP(BM$14&amp;"-int-"&amp;$J210,Equations!$G:$I,3,0)+VLOOKUP(BM$14&amp;"-sexo-"&amp;$J210,Equations!$G:$I,3,0)*$U210+VLOOKUP(BM$14&amp;"-edad-"&amp;$J210,Equations!$G:$I,3,0)*$V210+VLOOKUP(BM$14&amp;"-est-"&amp;$J210,Equations!$G:$I,3,0)*(1/$W210)+VLOOKUP(BM$14&amp;"-imc-"&amp;$J210,Equations!$G:$I,3,0)*(1/$Q210)))</f>
        <v/>
      </c>
      <c r="BN210" s="10" t="str">
        <f>IF($AE210="","",IF(OR($V210&lt;2.7,$V210&gt;90),"Age OOR",BM210-1.6449*VLOOKUP(BM$14&amp;"-rse-"&amp;$J210,Equations!$G:$I,3,0)))</f>
        <v/>
      </c>
      <c r="BO210" s="10" t="str">
        <f>IF($AE210="","",IF(OR($V210&lt;2.7,$V210&gt;90),"Age OOR",BM210+1.6449*VLOOKUP(BM$14&amp;"-rse-"&amp;$J210,Equations!$G:$I,3,0)))</f>
        <v/>
      </c>
      <c r="BP210" s="10" t="str">
        <f t="shared" ref="BP210:BP273" si="93">IF($AE210="","",IF(OR($V210&lt;2.7,$V210&gt;90),"Age OOR",100*$AE210/BM210))</f>
        <v/>
      </c>
      <c r="BQ210" s="10" t="str">
        <f>IF($AE210="","",IF(OR($V210&lt;2.7,$V210&gt;90),"Age OOR",($AE210-BM210)/VLOOKUP(BM$14&amp;"-rse-"&amp;$J210,Equations!$G:$I,3,0)))</f>
        <v/>
      </c>
      <c r="BR210" s="10" t="str">
        <f>IF($AF210="","",IF(OR($V210&lt;2.7,$V210&gt;90),"Age OOR",VLOOKUP(BR$14&amp;"-int-"&amp;$K210,Equations!$G:$I,3,0)+VLOOKUP(BR$14&amp;"-sexo-"&amp;$K210,Equations!$G:$I,3,0)*$U210+VLOOKUP(BR$14&amp;"-edad-"&amp;$K210,Equations!$G:$I,3,0)*$V210+VLOOKUP(BR$14&amp;"-est-"&amp;$K210,Equations!$G:$I,3,0)*(1/$W210)+VLOOKUP(BR$14&amp;"-imc-"&amp;$K210,Equations!$G:$I,3,0)*(1/$Q210)))</f>
        <v/>
      </c>
      <c r="BS210" s="10" t="str">
        <f>IF($AF210="","",IF(OR($V210&lt;2.7,$V210&gt;90),"Age OOR",BR210-1.6449*VLOOKUP(BR$14&amp;"-rse-"&amp;$K210,Equations!$G:$I,3,0)))</f>
        <v/>
      </c>
      <c r="BT210" s="10" t="str">
        <f>IF($AF210="","",IF(OR($V210&lt;2.7,$V210&gt;90),"Age OOR",BR210+1.6449*VLOOKUP(BR$14&amp;"-rse-"&amp;$K210,Equations!$G:$I,3,0)))</f>
        <v/>
      </c>
      <c r="BU210" s="10" t="str">
        <f t="shared" ref="BU210:BU273" si="94">IF($AF210="","",IF(OR($V210&lt;2.7,$V210&gt;90),"Age OOR",100*$AF210/BR210))</f>
        <v/>
      </c>
      <c r="BV210" s="10" t="str">
        <f>IF($AF210="","",IF(OR($V210&lt;2.7,$V210&gt;90),"Age OOR",($AF210-BR210)/VLOOKUP(BR$14&amp;"-rse-"&amp;$K210,Equations!$G:$I,3,0)))</f>
        <v/>
      </c>
      <c r="BW210" s="10" t="str">
        <f>IF($AG210="","",IF(OR($V210&lt;2.7,$V210&gt;90),"Age OOR",VLOOKUP(BW$14&amp;"-int-"&amp;$L210,Equations!$G:$I,3,0)+VLOOKUP(BW$14&amp;"-sexo-"&amp;$L210,Equations!$G:$I,3,0)*$U210+VLOOKUP(BW$14&amp;"-edad-"&amp;$L210,Equations!$G:$I,3,0)*$V210+VLOOKUP(BW$14&amp;"-est-"&amp;$L210,Equations!$G:$I,3,0)*(1/$W210)+VLOOKUP(BW$14&amp;"-imc-"&amp;$L210,Equations!$G:$I,3,0)*(1/$Q210)))</f>
        <v/>
      </c>
      <c r="BX210" s="10" t="str">
        <f>IF($AG210="","",IF(OR($V210&lt;2.7,$V210&gt;90),"Age OOR",BW210-1.6449*VLOOKUP(BW$14&amp;"-rse-"&amp;$L210,Equations!$G:$I,3,0)))</f>
        <v/>
      </c>
      <c r="BY210" s="10" t="str">
        <f>IF($AG210="","",IF(OR($V210&lt;2.7,$V210&gt;90),"Age OOR",BW210+1.6449*VLOOKUP(BW$14&amp;"-rse-"&amp;$L210,Equations!$G:$I,3,0)))</f>
        <v/>
      </c>
      <c r="BZ210" s="10" t="str">
        <f t="shared" ref="BZ210:BZ273" si="95">IF($AG210="","",IF(OR($V210&lt;2.7,$V210&gt;90),"Age OOR",100*$AG210/BW210))</f>
        <v/>
      </c>
      <c r="CA210" s="10" t="str">
        <f>IF($AG210="","",IF(OR($V210&lt;2.7,$V210&gt;90),"Age OOR",($AG210-BW210)/VLOOKUP(BW$14&amp;"-rse-"&amp;$L210,Equations!$G:$I,3,0)))</f>
        <v/>
      </c>
      <c r="CB210" s="10" t="str">
        <f>IF($AH210="","",IF(OR($V210&lt;2.7,$V210&gt;90),"Age OOR",VLOOKUP(CB$14&amp;"-int-"&amp;$M210,Equations!$G:$I,3,0)+VLOOKUP(CB$14&amp;"-sexo-"&amp;$M210,Equations!$G:$I,3,0)*$U210+VLOOKUP(CB$14&amp;"-edad-"&amp;$M210,Equations!$G:$I,3,0)*$V210+VLOOKUP(CB$14&amp;"-est-"&amp;$M210,Equations!$G:$I,3,0)*(1/$W210)+VLOOKUP(CB$14&amp;"-imc-"&amp;$M210,Equations!$G:$I,3,0)*(1/$Q210)))</f>
        <v/>
      </c>
      <c r="CC210" s="10" t="str">
        <f>IF($AH210="","",IF(OR($V210&lt;2.7,$V210&gt;90),"Age OOR",CB210-1.6449*VLOOKUP(CB$14&amp;"-rse-"&amp;$M210,Equations!$G:$I,3,0)))</f>
        <v/>
      </c>
      <c r="CD210" s="10" t="str">
        <f>IF($AH210="","",IF(OR($V210&lt;2.7,$V210&gt;90),"Age OOR",CB210+1.6449*VLOOKUP(CB$14&amp;"-rse-"&amp;$M210,Equations!$G:$I,3,0)))</f>
        <v/>
      </c>
      <c r="CE210" s="10" t="str">
        <f t="shared" ref="CE210:CE273" si="96">IF($AH210="","",IF(OR($V210&lt;2.7,$V210&gt;90),"Age OOR",100*$AH210/CB210))</f>
        <v/>
      </c>
      <c r="CF210" s="10" t="str">
        <f>IF($AH210="","",IF(OR($V210&lt;2.7,$V210&gt;90),"Age OOR",($AH210-CB210)/VLOOKUP(CB$14&amp;"-rse-"&amp;$M210,Equations!$G:$I,3,0)))</f>
        <v/>
      </c>
      <c r="CG210" s="10" t="str">
        <f>IF($AI210="","",IF(OR($V210&lt;2.7,$V210&gt;90),"Age OOR",VLOOKUP(CG$14&amp;"-int-"&amp;$N210,Equations!$G:$I,3,0)+VLOOKUP(CG$14&amp;"-sexo-"&amp;$N210,Equations!$G:$I,3,0)*$U210+VLOOKUP(CG$14&amp;"-edad-"&amp;$N210,Equations!$G:$I,3,0)*$V210+VLOOKUP(CG$14&amp;"-est-"&amp;$N210,Equations!$G:$I,3,0)*(1/$W210)+VLOOKUP(CG$14&amp;"-imc-"&amp;$N210,Equations!$G:$I,3,0)*(1/$Q210)))</f>
        <v/>
      </c>
      <c r="CH210" s="10" t="str">
        <f>IF($AI210="","",IF(OR($V210&lt;2.7,$V210&gt;90),"Age OOR",CG210-1.6449*VLOOKUP(CG$14&amp;"-rse-"&amp;$N210,Equations!$G:$I,3,0)))</f>
        <v/>
      </c>
      <c r="CI210" s="10" t="str">
        <f>IF($AI210="","",IF(OR($V210&lt;2.7,$V210&gt;90),"Age OOR",CG210+1.6449*VLOOKUP(CG$14&amp;"-rse-"&amp;$N210,Equations!$G:$I,3,0)))</f>
        <v/>
      </c>
      <c r="CJ210" s="10" t="str">
        <f t="shared" ref="CJ210:CJ273" si="97">IF($AI210="","",IF(OR($V210&lt;2.7,$V210&gt;90),"Age OOR",100*$AI210/CG210))</f>
        <v/>
      </c>
      <c r="CK210" s="10" t="str">
        <f>IF($AI210="","",IF(OR($V210&lt;2.7,$V210&gt;90),"Age OOR",($AI210-CG210)/VLOOKUP(CG$14&amp;"-rse-"&amp;$N210,Equations!$G:$I,3,0)))</f>
        <v/>
      </c>
      <c r="CL210" s="10" t="str">
        <f>IF($AJ210="","",IF(OR($V210&lt;2.7,$V210&gt;90),"Age OOR",VLOOKUP(CL$14&amp;"-int-"&amp;$O210,Equations!$G:$I,3,0)+VLOOKUP(CL$14&amp;"-sexo-"&amp;$O210,Equations!$G:$I,3,0)*$U210+VLOOKUP(CL$14&amp;"-edad-"&amp;$O210,Equations!$G:$I,3,0)*$V210+VLOOKUP(CL$14&amp;"-est-"&amp;$O210,Equations!$G:$I,3,0)*(1/$W210)+VLOOKUP(CL$14&amp;"-imc-"&amp;$O210,Equations!$G:$I,3,0)*(1/$Q210)))</f>
        <v/>
      </c>
      <c r="CM210" s="10" t="str">
        <f>IF($AJ210="","",IF(OR($V210&lt;2.7,$V210&gt;90),"Age OOR",CL210-1.6449*VLOOKUP(CL$14&amp;"-rse-"&amp;$O210,Equations!$G:$I,3,0)))</f>
        <v/>
      </c>
      <c r="CN210" s="10" t="str">
        <f>IF($AJ210="","",IF(OR($V210&lt;2.7,$V210&gt;90),"Age OOR",CL210+1.6449*VLOOKUP(CL$14&amp;"-rse-"&amp;$O210,Equations!$G:$I,3,0)))</f>
        <v/>
      </c>
      <c r="CO210" s="10" t="str">
        <f t="shared" ref="CO210:CO273" si="98">IF($AJ210="","",IF(OR($V210&lt;2.7,$V210&gt;90),"Age OOR",100*$AJ210/CL210))</f>
        <v/>
      </c>
      <c r="CP210" s="10" t="str">
        <f>IF($AJ210="","",IF(OR($V210&lt;2.7,$V210&gt;90),"Age OOR",($AJ210-CL210)/VLOOKUP(CL$14&amp;"-rse-"&amp;$O210,Equations!$G:$I,3,0)))</f>
        <v/>
      </c>
      <c r="CQ210" s="10" t="str">
        <f>IF($AK210="","",IF(OR($V210&lt;2.7,$V210&gt;90),"Age OOR",EXP(VLOOKUP(CQ$14&amp;"-int-"&amp;$P210,Equations!$G:$I,3,0)+VLOOKUP(CQ$14&amp;"-sexo-"&amp;$P210,Equations!$G:$I,3,0)*$U210+VLOOKUP(CQ$14&amp;"-edad-"&amp;$P210,Equations!$G:$I,3,0)*$V210+VLOOKUP(CQ$14&amp;"-est-"&amp;$P210,Equations!$G:$I,3,0)*(1/$W210)+VLOOKUP(CQ$14&amp;"-imc-"&amp;$P210,Equations!$G:$I,3,0)*(1/$Q210))))</f>
        <v/>
      </c>
      <c r="CR210" s="10" t="str">
        <f>IF($AK210="","",IF(OR($V210&lt;2.7,$V210&gt;90),"Age OOR",EXP(LN(CQ210)-1.6449*VLOOKUP(CQ$14&amp;"-rse-"&amp;$P210,Equations!$G:$I,3,0))))</f>
        <v/>
      </c>
      <c r="CS210" s="10" t="str">
        <f>IF($AK210="","",IF(OR($V210&lt;2.7,$V210&gt;90),"Age OOR",EXP(LN(CQ210)+1.6449*VLOOKUP(CQ$14&amp;"-rse-"&amp;$P210,Equations!$G:$I,3,0))))</f>
        <v/>
      </c>
      <c r="CT210" s="10" t="str">
        <f t="shared" ref="CT210:CT273" si="99">IF($AK210="","",IF(OR($V210&lt;2.7,$V210&gt;90),"Age OOR",100*$AK210/CQ210))</f>
        <v/>
      </c>
      <c r="CU210" s="10" t="str">
        <f>IF($AK210="","",IF(OR($V210&lt;2.7,$V210&gt;90),"Age OOR",(LN($AK210)-LN(CQ210))/VLOOKUP(CQ$14&amp;"-rse-"&amp;$P210,Equations!$G:$I,3,0)))</f>
        <v/>
      </c>
      <c r="CV210" s="47"/>
    </row>
    <row r="211" spans="5:123" x14ac:dyDescent="0.2">
      <c r="E211" s="23" t="str">
        <f t="shared" si="75"/>
        <v>Age out of range</v>
      </c>
      <c r="F211" s="23" t="str">
        <f t="shared" si="76"/>
        <v>Age out of range</v>
      </c>
      <c r="G211" s="23" t="str">
        <f t="shared" si="77"/>
        <v>Age out of range</v>
      </c>
      <c r="H211" s="23" t="str">
        <f t="shared" si="78"/>
        <v>Age out of range</v>
      </c>
      <c r="I211" s="23" t="str">
        <f t="shared" si="79"/>
        <v>Age out of range</v>
      </c>
      <c r="J211" s="23" t="str">
        <f t="shared" si="80"/>
        <v>Age out of range</v>
      </c>
      <c r="K211" s="23" t="str">
        <f t="shared" si="81"/>
        <v>Age out of range</v>
      </c>
      <c r="L211" s="23" t="str">
        <f t="shared" si="82"/>
        <v>Age out of range</v>
      </c>
      <c r="M211" s="23" t="str">
        <f t="shared" si="83"/>
        <v>Age out of range</v>
      </c>
      <c r="N211" s="23" t="str">
        <f t="shared" si="84"/>
        <v>Age out of range</v>
      </c>
      <c r="O211" s="23" t="str">
        <f t="shared" si="85"/>
        <v>Age out of range</v>
      </c>
      <c r="P211" s="23" t="str">
        <f t="shared" si="86"/>
        <v>Age out of range</v>
      </c>
      <c r="Q211" s="23" t="e">
        <f t="shared" si="87"/>
        <v>#DIV/0!</v>
      </c>
      <c r="R211" s="17"/>
      <c r="S211" s="23">
        <v>195</v>
      </c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7"/>
      <c r="AM211" s="47"/>
      <c r="AN211" s="10" t="str">
        <f>IF($Z211="","",IF(OR($V211&lt;2.7,$V211&gt;90),"Age OOR",VLOOKUP(AN$14&amp;"-int-"&amp;$E211,Equations!$G:$I,3,0)+VLOOKUP(AN$14&amp;"-sexo-"&amp;$E211,Equations!$G:$I,3,0)*$U211+VLOOKUP(AN$14&amp;"-edad-"&amp;$E211,Equations!$G:$I,3,0)*$V211+VLOOKUP(AN$14&amp;"-est-"&amp;$E211,Equations!$G:$I,3,0)*(1/$W211)+VLOOKUP(AN$14&amp;"-imc-"&amp;$E211,Equations!$G:$I,3,0)*(1/$Q211)))</f>
        <v/>
      </c>
      <c r="AO211" s="10" t="str">
        <f>IF($Z211="","",IF(OR($V211&lt;2.7,$V211&gt;90),"Age OOR",AN211-1.6449*VLOOKUP(AN$14&amp;"-rse-"&amp;$E211,Equations!$G:$I,3,0)))</f>
        <v/>
      </c>
      <c r="AP211" s="10" t="str">
        <f>IF($Z211="","",IF(OR($V211&lt;2.7,$V211&gt;90),"Age OOR",AN211+1.6449*VLOOKUP(AN$14&amp;"-rse-"&amp;$E211,Equations!$G:$I,3,0)))</f>
        <v/>
      </c>
      <c r="AQ211" s="10" t="str">
        <f t="shared" si="88"/>
        <v/>
      </c>
      <c r="AR211" s="10" t="str">
        <f>IF($Z211="","",IF(OR($V211&lt;2.7,$V211&gt;90),"Age OOR",($Z211-AN211)/VLOOKUP(AN$14&amp;"-rse-"&amp;$E211,Equations!$G:$I,3,0)))</f>
        <v/>
      </c>
      <c r="AS211" s="10" t="str">
        <f>IF($AA211="","",IF(OR($V211&lt;2.7,$V211&gt;90),"Age OOR",VLOOKUP(AS$14&amp;"-int-"&amp;$F211,Equations!$G:$I,3,0)+VLOOKUP(AS$14&amp;"-sexo-"&amp;$F211,Equations!$G:$I,3,0)*$U211+VLOOKUP(AS$14&amp;"-edad-"&amp;$F211,Equations!$G:$I,3,0)*$V211+VLOOKUP(AS$14&amp;"-est-"&amp;$F211,Equations!$G:$I,3,0)*(1/$W211)+VLOOKUP(AS$14&amp;"-imc-"&amp;$F211,Equations!$G:$I,3,0)*(1/$Q211)))</f>
        <v/>
      </c>
      <c r="AT211" s="10" t="str">
        <f>IF($AA211="","",IF(OR($V211&lt;2.7,$V211&gt;90),"Age OOR",AS211-1.6449*VLOOKUP(AS$14&amp;"-rse-"&amp;$F211,Equations!$G:$I,3,0)))</f>
        <v/>
      </c>
      <c r="AU211" s="10" t="str">
        <f>IF($AA211="","",IF(OR($V211&lt;2.7,$V211&gt;90),"Age OOR",AS211+1.6449*VLOOKUP(AS$14&amp;"-rse-"&amp;$F211,Equations!$G:$I,3,0)))</f>
        <v/>
      </c>
      <c r="AV211" s="10" t="str">
        <f t="shared" si="89"/>
        <v/>
      </c>
      <c r="AW211" s="10" t="str">
        <f>IF($AA211="","",IF(OR($V211&lt;2.7,$V211&gt;90),"Age OOR",($AA211-AS211)/VLOOKUP(AS$14&amp;"-rse-"&amp;$F211,Equations!$G:$I,3,0)))</f>
        <v/>
      </c>
      <c r="AX211" s="10" t="str">
        <f>IF($AB211="","",IF(OR($V211&lt;2.7,$V211&gt;90),"Age OOR",VLOOKUP(AX$14&amp;"-int-"&amp;$G211,Equations!$G:$I,3,0)+VLOOKUP(AX$14&amp;"-sexo-"&amp;$G211,Equations!$G:$I,3,0)*$U211+VLOOKUP(AX$14&amp;"-edad-"&amp;$G211,Equations!$G:$I,3,0)*$V211+VLOOKUP(AX$14&amp;"-est-"&amp;$G211,Equations!$G:$I,3,0)*(1/$W211)+VLOOKUP(AX$14&amp;"-imc-"&amp;$G211,Equations!$G:$I,3,0)*(1/$Q211)))</f>
        <v/>
      </c>
      <c r="AY211" s="10" t="str">
        <f>IF($AB211="","",IF(OR($V211&lt;2.7,$V211&gt;90),"Age OOR",AX211-1.6449*VLOOKUP(AX$14&amp;"-rse-"&amp;$G211,Equations!$G:$I,3,0)))</f>
        <v/>
      </c>
      <c r="AZ211" s="10" t="str">
        <f>IF($AB211="","",IF(OR($V211&lt;2.7,$V211&gt;90),"Age OOR",AX211+1.6449*VLOOKUP(AX$14&amp;"-rse-"&amp;$G211,Equations!$G:$I,3,0)))</f>
        <v/>
      </c>
      <c r="BA211" s="10" t="str">
        <f t="shared" si="90"/>
        <v/>
      </c>
      <c r="BB211" s="10" t="str">
        <f>IF($AB211="","",IF(OR($V211&lt;2.7,$V211&gt;90),"Age OOR",($AB211-AX211)/VLOOKUP(AX$14&amp;"-rse-"&amp;$G211,Equations!$G:$I,3,0)))</f>
        <v/>
      </c>
      <c r="BC211" s="10" t="str">
        <f>IF($AC211="","",IF(OR($V211&lt;2.7,$V211&gt;90),"Age OOR",VLOOKUP(BC$14&amp;"-int-"&amp;$H211,Equations!$G:$I,3,0)+VLOOKUP(BC$14&amp;"-sexo-"&amp;$H211,Equations!$G:$I,3,0)*$U211+VLOOKUP(BC$14&amp;"-edad-"&amp;$H211,Equations!$G:$I,3,0)*$V211+VLOOKUP(BC$14&amp;"-est-"&amp;$H211,Equations!$G:$I,3,0)*(1/$W211)+VLOOKUP(BC$14&amp;"-imc-"&amp;$H211,Equations!$G:$I,3,0)*(1/$Q211)))</f>
        <v/>
      </c>
      <c r="BD211" s="10" t="str">
        <f>IF($AC211="","",IF(OR($V211&lt;2.7,$V211&gt;90),"Age OOR",BC211-1.6449*VLOOKUP(BC$14&amp;"-rse-"&amp;$H211,Equations!$G:$I,3,0)))</f>
        <v/>
      </c>
      <c r="BE211" s="10" t="str">
        <f>IF($AC211="","",IF(OR($V211&lt;2.7,$V211&gt;90),"Age OOR",BC211+1.6449*VLOOKUP(BC$14&amp;"-rse-"&amp;$H211,Equations!$G:$I,3,0)))</f>
        <v/>
      </c>
      <c r="BF211" s="10" t="str">
        <f t="shared" si="91"/>
        <v/>
      </c>
      <c r="BG211" s="10" t="str">
        <f>IF($AC211="","",IF(OR($V211&lt;2.7,$V211&gt;90),"Age OOR",($AC211-BC211)/VLOOKUP(BC$14&amp;"-rse-"&amp;$H211,Equations!$G:$I,3,0)))</f>
        <v/>
      </c>
      <c r="BH211" s="10" t="str">
        <f>IF($AD211="","",IF(OR($V211&lt;2.7,$V211&gt;90),"Age OOR",VLOOKUP(BH$14&amp;"-int-"&amp;$I211,Equations!$G:$I,3,0)+VLOOKUP(BH$14&amp;"-sexo-"&amp;$I211,Equations!$G:$I,3,0)*$U211+VLOOKUP(BH$14&amp;"-edad-"&amp;$I211,Equations!$G:$I,3,0)*$V211+VLOOKUP(BH$14&amp;"-est-"&amp;$I211,Equations!$G:$I,3,0)*(1/$W211)+VLOOKUP(BH$14&amp;"-imc-"&amp;$I211,Equations!$G:$I,3,0)*(1/$Q211)))</f>
        <v/>
      </c>
      <c r="BI211" s="10" t="str">
        <f>IF($AD211="","",IF(OR($V211&lt;2.7,$V211&gt;90),"Age OOR",BH211-1.6449*VLOOKUP(BH$14&amp;"-rse-"&amp;$I211,Equations!$G:$I,3,0)))</f>
        <v/>
      </c>
      <c r="BJ211" s="10" t="str">
        <f>IF($AD211="","",IF(OR($V211&lt;2.7,$V211&gt;90),"Age OOR",BH211+1.6449*VLOOKUP(BH$14&amp;"-rse-"&amp;$I211,Equations!$G:$I,3,0)))</f>
        <v/>
      </c>
      <c r="BK211" s="10" t="str">
        <f t="shared" si="92"/>
        <v/>
      </c>
      <c r="BL211" s="10" t="str">
        <f>IF($AD211="","",IF(OR($V211&lt;2.7,$V211&gt;90),"Age OOR",($AD211-BH211)/VLOOKUP(BH$14&amp;"-rse-"&amp;$I211,Equations!$G:$I,3,0)))</f>
        <v/>
      </c>
      <c r="BM211" s="10" t="str">
        <f>IF($AE211="","",IF(OR($V211&lt;2.7,$V211&gt;90),"Age OOR",VLOOKUP(BM$14&amp;"-int-"&amp;$J211,Equations!$G:$I,3,0)+VLOOKUP(BM$14&amp;"-sexo-"&amp;$J211,Equations!$G:$I,3,0)*$U211+VLOOKUP(BM$14&amp;"-edad-"&amp;$J211,Equations!$G:$I,3,0)*$V211+VLOOKUP(BM$14&amp;"-est-"&amp;$J211,Equations!$G:$I,3,0)*(1/$W211)+VLOOKUP(BM$14&amp;"-imc-"&amp;$J211,Equations!$G:$I,3,0)*(1/$Q211)))</f>
        <v/>
      </c>
      <c r="BN211" s="10" t="str">
        <f>IF($AE211="","",IF(OR($V211&lt;2.7,$V211&gt;90),"Age OOR",BM211-1.6449*VLOOKUP(BM$14&amp;"-rse-"&amp;$J211,Equations!$G:$I,3,0)))</f>
        <v/>
      </c>
      <c r="BO211" s="10" t="str">
        <f>IF($AE211="","",IF(OR($V211&lt;2.7,$V211&gt;90),"Age OOR",BM211+1.6449*VLOOKUP(BM$14&amp;"-rse-"&amp;$J211,Equations!$G:$I,3,0)))</f>
        <v/>
      </c>
      <c r="BP211" s="10" t="str">
        <f t="shared" si="93"/>
        <v/>
      </c>
      <c r="BQ211" s="10" t="str">
        <f>IF($AE211="","",IF(OR($V211&lt;2.7,$V211&gt;90),"Age OOR",($AE211-BM211)/VLOOKUP(BM$14&amp;"-rse-"&amp;$J211,Equations!$G:$I,3,0)))</f>
        <v/>
      </c>
      <c r="BR211" s="10" t="str">
        <f>IF($AF211="","",IF(OR($V211&lt;2.7,$V211&gt;90),"Age OOR",VLOOKUP(BR$14&amp;"-int-"&amp;$K211,Equations!$G:$I,3,0)+VLOOKUP(BR$14&amp;"-sexo-"&amp;$K211,Equations!$G:$I,3,0)*$U211+VLOOKUP(BR$14&amp;"-edad-"&amp;$K211,Equations!$G:$I,3,0)*$V211+VLOOKUP(BR$14&amp;"-est-"&amp;$K211,Equations!$G:$I,3,0)*(1/$W211)+VLOOKUP(BR$14&amp;"-imc-"&amp;$K211,Equations!$G:$I,3,0)*(1/$Q211)))</f>
        <v/>
      </c>
      <c r="BS211" s="10" t="str">
        <f>IF($AF211="","",IF(OR($V211&lt;2.7,$V211&gt;90),"Age OOR",BR211-1.6449*VLOOKUP(BR$14&amp;"-rse-"&amp;$K211,Equations!$G:$I,3,0)))</f>
        <v/>
      </c>
      <c r="BT211" s="10" t="str">
        <f>IF($AF211="","",IF(OR($V211&lt;2.7,$V211&gt;90),"Age OOR",BR211+1.6449*VLOOKUP(BR$14&amp;"-rse-"&amp;$K211,Equations!$G:$I,3,0)))</f>
        <v/>
      </c>
      <c r="BU211" s="10" t="str">
        <f t="shared" si="94"/>
        <v/>
      </c>
      <c r="BV211" s="10" t="str">
        <f>IF($AF211="","",IF(OR($V211&lt;2.7,$V211&gt;90),"Age OOR",($AF211-BR211)/VLOOKUP(BR$14&amp;"-rse-"&amp;$K211,Equations!$G:$I,3,0)))</f>
        <v/>
      </c>
      <c r="BW211" s="10" t="str">
        <f>IF($AG211="","",IF(OR($V211&lt;2.7,$V211&gt;90),"Age OOR",VLOOKUP(BW$14&amp;"-int-"&amp;$L211,Equations!$G:$I,3,0)+VLOOKUP(BW$14&amp;"-sexo-"&amp;$L211,Equations!$G:$I,3,0)*$U211+VLOOKUP(BW$14&amp;"-edad-"&amp;$L211,Equations!$G:$I,3,0)*$V211+VLOOKUP(BW$14&amp;"-est-"&amp;$L211,Equations!$G:$I,3,0)*(1/$W211)+VLOOKUP(BW$14&amp;"-imc-"&amp;$L211,Equations!$G:$I,3,0)*(1/$Q211)))</f>
        <v/>
      </c>
      <c r="BX211" s="10" t="str">
        <f>IF($AG211="","",IF(OR($V211&lt;2.7,$V211&gt;90),"Age OOR",BW211-1.6449*VLOOKUP(BW$14&amp;"-rse-"&amp;$L211,Equations!$G:$I,3,0)))</f>
        <v/>
      </c>
      <c r="BY211" s="10" t="str">
        <f>IF($AG211="","",IF(OR($V211&lt;2.7,$V211&gt;90),"Age OOR",BW211+1.6449*VLOOKUP(BW$14&amp;"-rse-"&amp;$L211,Equations!$G:$I,3,0)))</f>
        <v/>
      </c>
      <c r="BZ211" s="10" t="str">
        <f t="shared" si="95"/>
        <v/>
      </c>
      <c r="CA211" s="10" t="str">
        <f>IF($AG211="","",IF(OR($V211&lt;2.7,$V211&gt;90),"Age OOR",($AG211-BW211)/VLOOKUP(BW$14&amp;"-rse-"&amp;$L211,Equations!$G:$I,3,0)))</f>
        <v/>
      </c>
      <c r="CB211" s="10" t="str">
        <f>IF($AH211="","",IF(OR($V211&lt;2.7,$V211&gt;90),"Age OOR",VLOOKUP(CB$14&amp;"-int-"&amp;$M211,Equations!$G:$I,3,0)+VLOOKUP(CB$14&amp;"-sexo-"&amp;$M211,Equations!$G:$I,3,0)*$U211+VLOOKUP(CB$14&amp;"-edad-"&amp;$M211,Equations!$G:$I,3,0)*$V211+VLOOKUP(CB$14&amp;"-est-"&amp;$M211,Equations!$G:$I,3,0)*(1/$W211)+VLOOKUP(CB$14&amp;"-imc-"&amp;$M211,Equations!$G:$I,3,0)*(1/$Q211)))</f>
        <v/>
      </c>
      <c r="CC211" s="10" t="str">
        <f>IF($AH211="","",IF(OR($V211&lt;2.7,$V211&gt;90),"Age OOR",CB211-1.6449*VLOOKUP(CB$14&amp;"-rse-"&amp;$M211,Equations!$G:$I,3,0)))</f>
        <v/>
      </c>
      <c r="CD211" s="10" t="str">
        <f>IF($AH211="","",IF(OR($V211&lt;2.7,$V211&gt;90),"Age OOR",CB211+1.6449*VLOOKUP(CB$14&amp;"-rse-"&amp;$M211,Equations!$G:$I,3,0)))</f>
        <v/>
      </c>
      <c r="CE211" s="10" t="str">
        <f t="shared" si="96"/>
        <v/>
      </c>
      <c r="CF211" s="10" t="str">
        <f>IF($AH211="","",IF(OR($V211&lt;2.7,$V211&gt;90),"Age OOR",($AH211-CB211)/VLOOKUP(CB$14&amp;"-rse-"&amp;$M211,Equations!$G:$I,3,0)))</f>
        <v/>
      </c>
      <c r="CG211" s="10" t="str">
        <f>IF($AI211="","",IF(OR($V211&lt;2.7,$V211&gt;90),"Age OOR",VLOOKUP(CG$14&amp;"-int-"&amp;$N211,Equations!$G:$I,3,0)+VLOOKUP(CG$14&amp;"-sexo-"&amp;$N211,Equations!$G:$I,3,0)*$U211+VLOOKUP(CG$14&amp;"-edad-"&amp;$N211,Equations!$G:$I,3,0)*$V211+VLOOKUP(CG$14&amp;"-est-"&amp;$N211,Equations!$G:$I,3,0)*(1/$W211)+VLOOKUP(CG$14&amp;"-imc-"&amp;$N211,Equations!$G:$I,3,0)*(1/$Q211)))</f>
        <v/>
      </c>
      <c r="CH211" s="10" t="str">
        <f>IF($AI211="","",IF(OR($V211&lt;2.7,$V211&gt;90),"Age OOR",CG211-1.6449*VLOOKUP(CG$14&amp;"-rse-"&amp;$N211,Equations!$G:$I,3,0)))</f>
        <v/>
      </c>
      <c r="CI211" s="10" t="str">
        <f>IF($AI211="","",IF(OR($V211&lt;2.7,$V211&gt;90),"Age OOR",CG211+1.6449*VLOOKUP(CG$14&amp;"-rse-"&amp;$N211,Equations!$G:$I,3,0)))</f>
        <v/>
      </c>
      <c r="CJ211" s="10" t="str">
        <f t="shared" si="97"/>
        <v/>
      </c>
      <c r="CK211" s="10" t="str">
        <f>IF($AI211="","",IF(OR($V211&lt;2.7,$V211&gt;90),"Age OOR",($AI211-CG211)/VLOOKUP(CG$14&amp;"-rse-"&amp;$N211,Equations!$G:$I,3,0)))</f>
        <v/>
      </c>
      <c r="CL211" s="10" t="str">
        <f>IF($AJ211="","",IF(OR($V211&lt;2.7,$V211&gt;90),"Age OOR",VLOOKUP(CL$14&amp;"-int-"&amp;$O211,Equations!$G:$I,3,0)+VLOOKUP(CL$14&amp;"-sexo-"&amp;$O211,Equations!$G:$I,3,0)*$U211+VLOOKUP(CL$14&amp;"-edad-"&amp;$O211,Equations!$G:$I,3,0)*$V211+VLOOKUP(CL$14&amp;"-est-"&amp;$O211,Equations!$G:$I,3,0)*(1/$W211)+VLOOKUP(CL$14&amp;"-imc-"&amp;$O211,Equations!$G:$I,3,0)*(1/$Q211)))</f>
        <v/>
      </c>
      <c r="CM211" s="10" t="str">
        <f>IF($AJ211="","",IF(OR($V211&lt;2.7,$V211&gt;90),"Age OOR",CL211-1.6449*VLOOKUP(CL$14&amp;"-rse-"&amp;$O211,Equations!$G:$I,3,0)))</f>
        <v/>
      </c>
      <c r="CN211" s="10" t="str">
        <f>IF($AJ211="","",IF(OR($V211&lt;2.7,$V211&gt;90),"Age OOR",CL211+1.6449*VLOOKUP(CL$14&amp;"-rse-"&amp;$O211,Equations!$G:$I,3,0)))</f>
        <v/>
      </c>
      <c r="CO211" s="10" t="str">
        <f t="shared" si="98"/>
        <v/>
      </c>
      <c r="CP211" s="10" t="str">
        <f>IF($AJ211="","",IF(OR($V211&lt;2.7,$V211&gt;90),"Age OOR",($AJ211-CL211)/VLOOKUP(CL$14&amp;"-rse-"&amp;$O211,Equations!$G:$I,3,0)))</f>
        <v/>
      </c>
      <c r="CQ211" s="10" t="str">
        <f>IF($AK211="","",IF(OR($V211&lt;2.7,$V211&gt;90),"Age OOR",EXP(VLOOKUP(CQ$14&amp;"-int-"&amp;$P211,Equations!$G:$I,3,0)+VLOOKUP(CQ$14&amp;"-sexo-"&amp;$P211,Equations!$G:$I,3,0)*$U211+VLOOKUP(CQ$14&amp;"-edad-"&amp;$P211,Equations!$G:$I,3,0)*$V211+VLOOKUP(CQ$14&amp;"-est-"&amp;$P211,Equations!$G:$I,3,0)*(1/$W211)+VLOOKUP(CQ$14&amp;"-imc-"&amp;$P211,Equations!$G:$I,3,0)*(1/$Q211))))</f>
        <v/>
      </c>
      <c r="CR211" s="10" t="str">
        <f>IF($AK211="","",IF(OR($V211&lt;2.7,$V211&gt;90),"Age OOR",EXP(LN(CQ211)-1.6449*VLOOKUP(CQ$14&amp;"-rse-"&amp;$P211,Equations!$G:$I,3,0))))</f>
        <v/>
      </c>
      <c r="CS211" s="10" t="str">
        <f>IF($AK211="","",IF(OR($V211&lt;2.7,$V211&gt;90),"Age OOR",EXP(LN(CQ211)+1.6449*VLOOKUP(CQ$14&amp;"-rse-"&amp;$P211,Equations!$G:$I,3,0))))</f>
        <v/>
      </c>
      <c r="CT211" s="10" t="str">
        <f t="shared" si="99"/>
        <v/>
      </c>
      <c r="CU211" s="10" t="str">
        <f>IF($AK211="","",IF(OR($V211&lt;2.7,$V211&gt;90),"Age OOR",(LN($AK211)-LN(CQ211))/VLOOKUP(CQ$14&amp;"-rse-"&amp;$P211,Equations!$G:$I,3,0)))</f>
        <v/>
      </c>
      <c r="CV211" s="47"/>
    </row>
    <row r="212" spans="5:123" x14ac:dyDescent="0.2">
      <c r="E212" s="23" t="str">
        <f t="shared" si="75"/>
        <v>Age out of range</v>
      </c>
      <c r="F212" s="23" t="str">
        <f t="shared" si="76"/>
        <v>Age out of range</v>
      </c>
      <c r="G212" s="23" t="str">
        <f t="shared" si="77"/>
        <v>Age out of range</v>
      </c>
      <c r="H212" s="23" t="str">
        <f t="shared" si="78"/>
        <v>Age out of range</v>
      </c>
      <c r="I212" s="23" t="str">
        <f t="shared" si="79"/>
        <v>Age out of range</v>
      </c>
      <c r="J212" s="23" t="str">
        <f t="shared" si="80"/>
        <v>Age out of range</v>
      </c>
      <c r="K212" s="23" t="str">
        <f t="shared" si="81"/>
        <v>Age out of range</v>
      </c>
      <c r="L212" s="23" t="str">
        <f t="shared" si="82"/>
        <v>Age out of range</v>
      </c>
      <c r="M212" s="23" t="str">
        <f t="shared" si="83"/>
        <v>Age out of range</v>
      </c>
      <c r="N212" s="23" t="str">
        <f t="shared" si="84"/>
        <v>Age out of range</v>
      </c>
      <c r="O212" s="23" t="str">
        <f t="shared" si="85"/>
        <v>Age out of range</v>
      </c>
      <c r="P212" s="23" t="str">
        <f t="shared" si="86"/>
        <v>Age out of range</v>
      </c>
      <c r="Q212" s="23" t="e">
        <f t="shared" si="87"/>
        <v>#DIV/0!</v>
      </c>
      <c r="R212" s="17"/>
      <c r="S212" s="23">
        <v>196</v>
      </c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7"/>
      <c r="AM212" s="47"/>
      <c r="AN212" s="10" t="str">
        <f>IF($Z212="","",IF(OR($V212&lt;2.7,$V212&gt;90),"Age OOR",VLOOKUP(AN$14&amp;"-int-"&amp;$E212,Equations!$G:$I,3,0)+VLOOKUP(AN$14&amp;"-sexo-"&amp;$E212,Equations!$G:$I,3,0)*$U212+VLOOKUP(AN$14&amp;"-edad-"&amp;$E212,Equations!$G:$I,3,0)*$V212+VLOOKUP(AN$14&amp;"-est-"&amp;$E212,Equations!$G:$I,3,0)*(1/$W212)+VLOOKUP(AN$14&amp;"-imc-"&amp;$E212,Equations!$G:$I,3,0)*(1/$Q212)))</f>
        <v/>
      </c>
      <c r="AO212" s="10" t="str">
        <f>IF($Z212="","",IF(OR($V212&lt;2.7,$V212&gt;90),"Age OOR",AN212-1.6449*VLOOKUP(AN$14&amp;"-rse-"&amp;$E212,Equations!$G:$I,3,0)))</f>
        <v/>
      </c>
      <c r="AP212" s="10" t="str">
        <f>IF($Z212="","",IF(OR($V212&lt;2.7,$V212&gt;90),"Age OOR",AN212+1.6449*VLOOKUP(AN$14&amp;"-rse-"&amp;$E212,Equations!$G:$I,3,0)))</f>
        <v/>
      </c>
      <c r="AQ212" s="10" t="str">
        <f t="shared" si="88"/>
        <v/>
      </c>
      <c r="AR212" s="10" t="str">
        <f>IF($Z212="","",IF(OR($V212&lt;2.7,$V212&gt;90),"Age OOR",($Z212-AN212)/VLOOKUP(AN$14&amp;"-rse-"&amp;$E212,Equations!$G:$I,3,0)))</f>
        <v/>
      </c>
      <c r="AS212" s="10" t="str">
        <f>IF($AA212="","",IF(OR($V212&lt;2.7,$V212&gt;90),"Age OOR",VLOOKUP(AS$14&amp;"-int-"&amp;$F212,Equations!$G:$I,3,0)+VLOOKUP(AS$14&amp;"-sexo-"&amp;$F212,Equations!$G:$I,3,0)*$U212+VLOOKUP(AS$14&amp;"-edad-"&amp;$F212,Equations!$G:$I,3,0)*$V212+VLOOKUP(AS$14&amp;"-est-"&amp;$F212,Equations!$G:$I,3,0)*(1/$W212)+VLOOKUP(AS$14&amp;"-imc-"&amp;$F212,Equations!$G:$I,3,0)*(1/$Q212)))</f>
        <v/>
      </c>
      <c r="AT212" s="10" t="str">
        <f>IF($AA212="","",IF(OR($V212&lt;2.7,$V212&gt;90),"Age OOR",AS212-1.6449*VLOOKUP(AS$14&amp;"-rse-"&amp;$F212,Equations!$G:$I,3,0)))</f>
        <v/>
      </c>
      <c r="AU212" s="10" t="str">
        <f>IF($AA212="","",IF(OR($V212&lt;2.7,$V212&gt;90),"Age OOR",AS212+1.6449*VLOOKUP(AS$14&amp;"-rse-"&amp;$F212,Equations!$G:$I,3,0)))</f>
        <v/>
      </c>
      <c r="AV212" s="10" t="str">
        <f t="shared" si="89"/>
        <v/>
      </c>
      <c r="AW212" s="10" t="str">
        <f>IF($AA212="","",IF(OR($V212&lt;2.7,$V212&gt;90),"Age OOR",($AA212-AS212)/VLOOKUP(AS$14&amp;"-rse-"&amp;$F212,Equations!$G:$I,3,0)))</f>
        <v/>
      </c>
      <c r="AX212" s="10" t="str">
        <f>IF($AB212="","",IF(OR($V212&lt;2.7,$V212&gt;90),"Age OOR",VLOOKUP(AX$14&amp;"-int-"&amp;$G212,Equations!$G:$I,3,0)+VLOOKUP(AX$14&amp;"-sexo-"&amp;$G212,Equations!$G:$I,3,0)*$U212+VLOOKUP(AX$14&amp;"-edad-"&amp;$G212,Equations!$G:$I,3,0)*$V212+VLOOKUP(AX$14&amp;"-est-"&amp;$G212,Equations!$G:$I,3,0)*(1/$W212)+VLOOKUP(AX$14&amp;"-imc-"&amp;$G212,Equations!$G:$I,3,0)*(1/$Q212)))</f>
        <v/>
      </c>
      <c r="AY212" s="10" t="str">
        <f>IF($AB212="","",IF(OR($V212&lt;2.7,$V212&gt;90),"Age OOR",AX212-1.6449*VLOOKUP(AX$14&amp;"-rse-"&amp;$G212,Equations!$G:$I,3,0)))</f>
        <v/>
      </c>
      <c r="AZ212" s="10" t="str">
        <f>IF($AB212="","",IF(OR($V212&lt;2.7,$V212&gt;90),"Age OOR",AX212+1.6449*VLOOKUP(AX$14&amp;"-rse-"&amp;$G212,Equations!$G:$I,3,0)))</f>
        <v/>
      </c>
      <c r="BA212" s="10" t="str">
        <f t="shared" si="90"/>
        <v/>
      </c>
      <c r="BB212" s="10" t="str">
        <f>IF($AB212="","",IF(OR($V212&lt;2.7,$V212&gt;90),"Age OOR",($AB212-AX212)/VLOOKUP(AX$14&amp;"-rse-"&amp;$G212,Equations!$G:$I,3,0)))</f>
        <v/>
      </c>
      <c r="BC212" s="10" t="str">
        <f>IF($AC212="","",IF(OR($V212&lt;2.7,$V212&gt;90),"Age OOR",VLOOKUP(BC$14&amp;"-int-"&amp;$H212,Equations!$G:$I,3,0)+VLOOKUP(BC$14&amp;"-sexo-"&amp;$H212,Equations!$G:$I,3,0)*$U212+VLOOKUP(BC$14&amp;"-edad-"&amp;$H212,Equations!$G:$I,3,0)*$V212+VLOOKUP(BC$14&amp;"-est-"&amp;$H212,Equations!$G:$I,3,0)*(1/$W212)+VLOOKUP(BC$14&amp;"-imc-"&amp;$H212,Equations!$G:$I,3,0)*(1/$Q212)))</f>
        <v/>
      </c>
      <c r="BD212" s="10" t="str">
        <f>IF($AC212="","",IF(OR($V212&lt;2.7,$V212&gt;90),"Age OOR",BC212-1.6449*VLOOKUP(BC$14&amp;"-rse-"&amp;$H212,Equations!$G:$I,3,0)))</f>
        <v/>
      </c>
      <c r="BE212" s="10" t="str">
        <f>IF($AC212="","",IF(OR($V212&lt;2.7,$V212&gt;90),"Age OOR",BC212+1.6449*VLOOKUP(BC$14&amp;"-rse-"&amp;$H212,Equations!$G:$I,3,0)))</f>
        <v/>
      </c>
      <c r="BF212" s="10" t="str">
        <f t="shared" si="91"/>
        <v/>
      </c>
      <c r="BG212" s="10" t="str">
        <f>IF($AC212="","",IF(OR($V212&lt;2.7,$V212&gt;90),"Age OOR",($AC212-BC212)/VLOOKUP(BC$14&amp;"-rse-"&amp;$H212,Equations!$G:$I,3,0)))</f>
        <v/>
      </c>
      <c r="BH212" s="10" t="str">
        <f>IF($AD212="","",IF(OR($V212&lt;2.7,$V212&gt;90),"Age OOR",VLOOKUP(BH$14&amp;"-int-"&amp;$I212,Equations!$G:$I,3,0)+VLOOKUP(BH$14&amp;"-sexo-"&amp;$I212,Equations!$G:$I,3,0)*$U212+VLOOKUP(BH$14&amp;"-edad-"&amp;$I212,Equations!$G:$I,3,0)*$V212+VLOOKUP(BH$14&amp;"-est-"&amp;$I212,Equations!$G:$I,3,0)*(1/$W212)+VLOOKUP(BH$14&amp;"-imc-"&amp;$I212,Equations!$G:$I,3,0)*(1/$Q212)))</f>
        <v/>
      </c>
      <c r="BI212" s="10" t="str">
        <f>IF($AD212="","",IF(OR($V212&lt;2.7,$V212&gt;90),"Age OOR",BH212-1.6449*VLOOKUP(BH$14&amp;"-rse-"&amp;$I212,Equations!$G:$I,3,0)))</f>
        <v/>
      </c>
      <c r="BJ212" s="10" t="str">
        <f>IF($AD212="","",IF(OR($V212&lt;2.7,$V212&gt;90),"Age OOR",BH212+1.6449*VLOOKUP(BH$14&amp;"-rse-"&amp;$I212,Equations!$G:$I,3,0)))</f>
        <v/>
      </c>
      <c r="BK212" s="10" t="str">
        <f t="shared" si="92"/>
        <v/>
      </c>
      <c r="BL212" s="10" t="str">
        <f>IF($AD212="","",IF(OR($V212&lt;2.7,$V212&gt;90),"Age OOR",($AD212-BH212)/VLOOKUP(BH$14&amp;"-rse-"&amp;$I212,Equations!$G:$I,3,0)))</f>
        <v/>
      </c>
      <c r="BM212" s="10" t="str">
        <f>IF($AE212="","",IF(OR($V212&lt;2.7,$V212&gt;90),"Age OOR",VLOOKUP(BM$14&amp;"-int-"&amp;$J212,Equations!$G:$I,3,0)+VLOOKUP(BM$14&amp;"-sexo-"&amp;$J212,Equations!$G:$I,3,0)*$U212+VLOOKUP(BM$14&amp;"-edad-"&amp;$J212,Equations!$G:$I,3,0)*$V212+VLOOKUP(BM$14&amp;"-est-"&amp;$J212,Equations!$G:$I,3,0)*(1/$W212)+VLOOKUP(BM$14&amp;"-imc-"&amp;$J212,Equations!$G:$I,3,0)*(1/$Q212)))</f>
        <v/>
      </c>
      <c r="BN212" s="10" t="str">
        <f>IF($AE212="","",IF(OR($V212&lt;2.7,$V212&gt;90),"Age OOR",BM212-1.6449*VLOOKUP(BM$14&amp;"-rse-"&amp;$J212,Equations!$G:$I,3,0)))</f>
        <v/>
      </c>
      <c r="BO212" s="10" t="str">
        <f>IF($AE212="","",IF(OR($V212&lt;2.7,$V212&gt;90),"Age OOR",BM212+1.6449*VLOOKUP(BM$14&amp;"-rse-"&amp;$J212,Equations!$G:$I,3,0)))</f>
        <v/>
      </c>
      <c r="BP212" s="10" t="str">
        <f t="shared" si="93"/>
        <v/>
      </c>
      <c r="BQ212" s="10" t="str">
        <f>IF($AE212="","",IF(OR($V212&lt;2.7,$V212&gt;90),"Age OOR",($AE212-BM212)/VLOOKUP(BM$14&amp;"-rse-"&amp;$J212,Equations!$G:$I,3,0)))</f>
        <v/>
      </c>
      <c r="BR212" s="10" t="str">
        <f>IF($AF212="","",IF(OR($V212&lt;2.7,$V212&gt;90),"Age OOR",VLOOKUP(BR$14&amp;"-int-"&amp;$K212,Equations!$G:$I,3,0)+VLOOKUP(BR$14&amp;"-sexo-"&amp;$K212,Equations!$G:$I,3,0)*$U212+VLOOKUP(BR$14&amp;"-edad-"&amp;$K212,Equations!$G:$I,3,0)*$V212+VLOOKUP(BR$14&amp;"-est-"&amp;$K212,Equations!$G:$I,3,0)*(1/$W212)+VLOOKUP(BR$14&amp;"-imc-"&amp;$K212,Equations!$G:$I,3,0)*(1/$Q212)))</f>
        <v/>
      </c>
      <c r="BS212" s="10" t="str">
        <f>IF($AF212="","",IF(OR($V212&lt;2.7,$V212&gt;90),"Age OOR",BR212-1.6449*VLOOKUP(BR$14&amp;"-rse-"&amp;$K212,Equations!$G:$I,3,0)))</f>
        <v/>
      </c>
      <c r="BT212" s="10" t="str">
        <f>IF($AF212="","",IF(OR($V212&lt;2.7,$V212&gt;90),"Age OOR",BR212+1.6449*VLOOKUP(BR$14&amp;"-rse-"&amp;$K212,Equations!$G:$I,3,0)))</f>
        <v/>
      </c>
      <c r="BU212" s="10" t="str">
        <f t="shared" si="94"/>
        <v/>
      </c>
      <c r="BV212" s="10" t="str">
        <f>IF($AF212="","",IF(OR($V212&lt;2.7,$V212&gt;90),"Age OOR",($AF212-BR212)/VLOOKUP(BR$14&amp;"-rse-"&amp;$K212,Equations!$G:$I,3,0)))</f>
        <v/>
      </c>
      <c r="BW212" s="10" t="str">
        <f>IF($AG212="","",IF(OR($V212&lt;2.7,$V212&gt;90),"Age OOR",VLOOKUP(BW$14&amp;"-int-"&amp;$L212,Equations!$G:$I,3,0)+VLOOKUP(BW$14&amp;"-sexo-"&amp;$L212,Equations!$G:$I,3,0)*$U212+VLOOKUP(BW$14&amp;"-edad-"&amp;$L212,Equations!$G:$I,3,0)*$V212+VLOOKUP(BW$14&amp;"-est-"&amp;$L212,Equations!$G:$I,3,0)*(1/$W212)+VLOOKUP(BW$14&amp;"-imc-"&amp;$L212,Equations!$G:$I,3,0)*(1/$Q212)))</f>
        <v/>
      </c>
      <c r="BX212" s="10" t="str">
        <f>IF($AG212="","",IF(OR($V212&lt;2.7,$V212&gt;90),"Age OOR",BW212-1.6449*VLOOKUP(BW$14&amp;"-rse-"&amp;$L212,Equations!$G:$I,3,0)))</f>
        <v/>
      </c>
      <c r="BY212" s="10" t="str">
        <f>IF($AG212="","",IF(OR($V212&lt;2.7,$V212&gt;90),"Age OOR",BW212+1.6449*VLOOKUP(BW$14&amp;"-rse-"&amp;$L212,Equations!$G:$I,3,0)))</f>
        <v/>
      </c>
      <c r="BZ212" s="10" t="str">
        <f t="shared" si="95"/>
        <v/>
      </c>
      <c r="CA212" s="10" t="str">
        <f>IF($AG212="","",IF(OR($V212&lt;2.7,$V212&gt;90),"Age OOR",($AG212-BW212)/VLOOKUP(BW$14&amp;"-rse-"&amp;$L212,Equations!$G:$I,3,0)))</f>
        <v/>
      </c>
      <c r="CB212" s="10" t="str">
        <f>IF($AH212="","",IF(OR($V212&lt;2.7,$V212&gt;90),"Age OOR",VLOOKUP(CB$14&amp;"-int-"&amp;$M212,Equations!$G:$I,3,0)+VLOOKUP(CB$14&amp;"-sexo-"&amp;$M212,Equations!$G:$I,3,0)*$U212+VLOOKUP(CB$14&amp;"-edad-"&amp;$M212,Equations!$G:$I,3,0)*$V212+VLOOKUP(CB$14&amp;"-est-"&amp;$M212,Equations!$G:$I,3,0)*(1/$W212)+VLOOKUP(CB$14&amp;"-imc-"&amp;$M212,Equations!$G:$I,3,0)*(1/$Q212)))</f>
        <v/>
      </c>
      <c r="CC212" s="10" t="str">
        <f>IF($AH212="","",IF(OR($V212&lt;2.7,$V212&gt;90),"Age OOR",CB212-1.6449*VLOOKUP(CB$14&amp;"-rse-"&amp;$M212,Equations!$G:$I,3,0)))</f>
        <v/>
      </c>
      <c r="CD212" s="10" t="str">
        <f>IF($AH212="","",IF(OR($V212&lt;2.7,$V212&gt;90),"Age OOR",CB212+1.6449*VLOOKUP(CB$14&amp;"-rse-"&amp;$M212,Equations!$G:$I,3,0)))</f>
        <v/>
      </c>
      <c r="CE212" s="10" t="str">
        <f t="shared" si="96"/>
        <v/>
      </c>
      <c r="CF212" s="10" t="str">
        <f>IF($AH212="","",IF(OR($V212&lt;2.7,$V212&gt;90),"Age OOR",($AH212-CB212)/VLOOKUP(CB$14&amp;"-rse-"&amp;$M212,Equations!$G:$I,3,0)))</f>
        <v/>
      </c>
      <c r="CG212" s="10" t="str">
        <f>IF($AI212="","",IF(OR($V212&lt;2.7,$V212&gt;90),"Age OOR",VLOOKUP(CG$14&amp;"-int-"&amp;$N212,Equations!$G:$I,3,0)+VLOOKUP(CG$14&amp;"-sexo-"&amp;$N212,Equations!$G:$I,3,0)*$U212+VLOOKUP(CG$14&amp;"-edad-"&amp;$N212,Equations!$G:$I,3,0)*$V212+VLOOKUP(CG$14&amp;"-est-"&amp;$N212,Equations!$G:$I,3,0)*(1/$W212)+VLOOKUP(CG$14&amp;"-imc-"&amp;$N212,Equations!$G:$I,3,0)*(1/$Q212)))</f>
        <v/>
      </c>
      <c r="CH212" s="10" t="str">
        <f>IF($AI212="","",IF(OR($V212&lt;2.7,$V212&gt;90),"Age OOR",CG212-1.6449*VLOOKUP(CG$14&amp;"-rse-"&amp;$N212,Equations!$G:$I,3,0)))</f>
        <v/>
      </c>
      <c r="CI212" s="10" t="str">
        <f>IF($AI212="","",IF(OR($V212&lt;2.7,$V212&gt;90),"Age OOR",CG212+1.6449*VLOOKUP(CG$14&amp;"-rse-"&amp;$N212,Equations!$G:$I,3,0)))</f>
        <v/>
      </c>
      <c r="CJ212" s="10" t="str">
        <f t="shared" si="97"/>
        <v/>
      </c>
      <c r="CK212" s="10" t="str">
        <f>IF($AI212="","",IF(OR($V212&lt;2.7,$V212&gt;90),"Age OOR",($AI212-CG212)/VLOOKUP(CG$14&amp;"-rse-"&amp;$N212,Equations!$G:$I,3,0)))</f>
        <v/>
      </c>
      <c r="CL212" s="10" t="str">
        <f>IF($AJ212="","",IF(OR($V212&lt;2.7,$V212&gt;90),"Age OOR",VLOOKUP(CL$14&amp;"-int-"&amp;$O212,Equations!$G:$I,3,0)+VLOOKUP(CL$14&amp;"-sexo-"&amp;$O212,Equations!$G:$I,3,0)*$U212+VLOOKUP(CL$14&amp;"-edad-"&amp;$O212,Equations!$G:$I,3,0)*$V212+VLOOKUP(CL$14&amp;"-est-"&amp;$O212,Equations!$G:$I,3,0)*(1/$W212)+VLOOKUP(CL$14&amp;"-imc-"&amp;$O212,Equations!$G:$I,3,0)*(1/$Q212)))</f>
        <v/>
      </c>
      <c r="CM212" s="10" t="str">
        <f>IF($AJ212="","",IF(OR($V212&lt;2.7,$V212&gt;90),"Age OOR",CL212-1.6449*VLOOKUP(CL$14&amp;"-rse-"&amp;$O212,Equations!$G:$I,3,0)))</f>
        <v/>
      </c>
      <c r="CN212" s="10" t="str">
        <f>IF($AJ212="","",IF(OR($V212&lt;2.7,$V212&gt;90),"Age OOR",CL212+1.6449*VLOOKUP(CL$14&amp;"-rse-"&amp;$O212,Equations!$G:$I,3,0)))</f>
        <v/>
      </c>
      <c r="CO212" s="10" t="str">
        <f t="shared" si="98"/>
        <v/>
      </c>
      <c r="CP212" s="10" t="str">
        <f>IF($AJ212="","",IF(OR($V212&lt;2.7,$V212&gt;90),"Age OOR",($AJ212-CL212)/VLOOKUP(CL$14&amp;"-rse-"&amp;$O212,Equations!$G:$I,3,0)))</f>
        <v/>
      </c>
      <c r="CQ212" s="10" t="str">
        <f>IF($AK212="","",IF(OR($V212&lt;2.7,$V212&gt;90),"Age OOR",EXP(VLOOKUP(CQ$14&amp;"-int-"&amp;$P212,Equations!$G:$I,3,0)+VLOOKUP(CQ$14&amp;"-sexo-"&amp;$P212,Equations!$G:$I,3,0)*$U212+VLOOKUP(CQ$14&amp;"-edad-"&amp;$P212,Equations!$G:$I,3,0)*$V212+VLOOKUP(CQ$14&amp;"-est-"&amp;$P212,Equations!$G:$I,3,0)*(1/$W212)+VLOOKUP(CQ$14&amp;"-imc-"&amp;$P212,Equations!$G:$I,3,0)*(1/$Q212))))</f>
        <v/>
      </c>
      <c r="CR212" s="10" t="str">
        <f>IF($AK212="","",IF(OR($V212&lt;2.7,$V212&gt;90),"Age OOR",EXP(LN(CQ212)-1.6449*VLOOKUP(CQ$14&amp;"-rse-"&amp;$P212,Equations!$G:$I,3,0))))</f>
        <v/>
      </c>
      <c r="CS212" s="10" t="str">
        <f>IF($AK212="","",IF(OR($V212&lt;2.7,$V212&gt;90),"Age OOR",EXP(LN(CQ212)+1.6449*VLOOKUP(CQ$14&amp;"-rse-"&amp;$P212,Equations!$G:$I,3,0))))</f>
        <v/>
      </c>
      <c r="CT212" s="10" t="str">
        <f t="shared" si="99"/>
        <v/>
      </c>
      <c r="CU212" s="10" t="str">
        <f>IF($AK212="","",IF(OR($V212&lt;2.7,$V212&gt;90),"Age OOR",(LN($AK212)-LN(CQ212))/VLOOKUP(CQ$14&amp;"-rse-"&amp;$P212,Equations!$G:$I,3,0)))</f>
        <v/>
      </c>
      <c r="CV212" s="47"/>
    </row>
    <row r="213" spans="5:123" x14ac:dyDescent="0.2">
      <c r="E213" s="23" t="str">
        <f t="shared" si="75"/>
        <v>Age out of range</v>
      </c>
      <c r="F213" s="23" t="str">
        <f t="shared" si="76"/>
        <v>Age out of range</v>
      </c>
      <c r="G213" s="23" t="str">
        <f t="shared" si="77"/>
        <v>Age out of range</v>
      </c>
      <c r="H213" s="23" t="str">
        <f t="shared" si="78"/>
        <v>Age out of range</v>
      </c>
      <c r="I213" s="23" t="str">
        <f t="shared" si="79"/>
        <v>Age out of range</v>
      </c>
      <c r="J213" s="23" t="str">
        <f t="shared" si="80"/>
        <v>Age out of range</v>
      </c>
      <c r="K213" s="23" t="str">
        <f t="shared" si="81"/>
        <v>Age out of range</v>
      </c>
      <c r="L213" s="23" t="str">
        <f t="shared" si="82"/>
        <v>Age out of range</v>
      </c>
      <c r="M213" s="23" t="str">
        <f t="shared" si="83"/>
        <v>Age out of range</v>
      </c>
      <c r="N213" s="23" t="str">
        <f t="shared" si="84"/>
        <v>Age out of range</v>
      </c>
      <c r="O213" s="23" t="str">
        <f t="shared" si="85"/>
        <v>Age out of range</v>
      </c>
      <c r="P213" s="23" t="str">
        <f t="shared" si="86"/>
        <v>Age out of range</v>
      </c>
      <c r="Q213" s="23" t="e">
        <f t="shared" si="87"/>
        <v>#DIV/0!</v>
      </c>
      <c r="R213" s="17"/>
      <c r="S213" s="23">
        <v>197</v>
      </c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7"/>
      <c r="AM213" s="47"/>
      <c r="AN213" s="10" t="str">
        <f>IF($Z213="","",IF(OR($V213&lt;2.7,$V213&gt;90),"Age OOR",VLOOKUP(AN$14&amp;"-int-"&amp;$E213,Equations!$G:$I,3,0)+VLOOKUP(AN$14&amp;"-sexo-"&amp;$E213,Equations!$G:$I,3,0)*$U213+VLOOKUP(AN$14&amp;"-edad-"&amp;$E213,Equations!$G:$I,3,0)*$V213+VLOOKUP(AN$14&amp;"-est-"&amp;$E213,Equations!$G:$I,3,0)*(1/$W213)+VLOOKUP(AN$14&amp;"-imc-"&amp;$E213,Equations!$G:$I,3,0)*(1/$Q213)))</f>
        <v/>
      </c>
      <c r="AO213" s="10" t="str">
        <f>IF($Z213="","",IF(OR($V213&lt;2.7,$V213&gt;90),"Age OOR",AN213-1.6449*VLOOKUP(AN$14&amp;"-rse-"&amp;$E213,Equations!$G:$I,3,0)))</f>
        <v/>
      </c>
      <c r="AP213" s="10" t="str">
        <f>IF($Z213="","",IF(OR($V213&lt;2.7,$V213&gt;90),"Age OOR",AN213+1.6449*VLOOKUP(AN$14&amp;"-rse-"&amp;$E213,Equations!$G:$I,3,0)))</f>
        <v/>
      </c>
      <c r="AQ213" s="10" t="str">
        <f t="shared" si="88"/>
        <v/>
      </c>
      <c r="AR213" s="10" t="str">
        <f>IF($Z213="","",IF(OR($V213&lt;2.7,$V213&gt;90),"Age OOR",($Z213-AN213)/VLOOKUP(AN$14&amp;"-rse-"&amp;$E213,Equations!$G:$I,3,0)))</f>
        <v/>
      </c>
      <c r="AS213" s="10" t="str">
        <f>IF($AA213="","",IF(OR($V213&lt;2.7,$V213&gt;90),"Age OOR",VLOOKUP(AS$14&amp;"-int-"&amp;$F213,Equations!$G:$I,3,0)+VLOOKUP(AS$14&amp;"-sexo-"&amp;$F213,Equations!$G:$I,3,0)*$U213+VLOOKUP(AS$14&amp;"-edad-"&amp;$F213,Equations!$G:$I,3,0)*$V213+VLOOKUP(AS$14&amp;"-est-"&amp;$F213,Equations!$G:$I,3,0)*(1/$W213)+VLOOKUP(AS$14&amp;"-imc-"&amp;$F213,Equations!$G:$I,3,0)*(1/$Q213)))</f>
        <v/>
      </c>
      <c r="AT213" s="10" t="str">
        <f>IF($AA213="","",IF(OR($V213&lt;2.7,$V213&gt;90),"Age OOR",AS213-1.6449*VLOOKUP(AS$14&amp;"-rse-"&amp;$F213,Equations!$G:$I,3,0)))</f>
        <v/>
      </c>
      <c r="AU213" s="10" t="str">
        <f>IF($AA213="","",IF(OR($V213&lt;2.7,$V213&gt;90),"Age OOR",AS213+1.6449*VLOOKUP(AS$14&amp;"-rse-"&amp;$F213,Equations!$G:$I,3,0)))</f>
        <v/>
      </c>
      <c r="AV213" s="10" t="str">
        <f t="shared" si="89"/>
        <v/>
      </c>
      <c r="AW213" s="10" t="str">
        <f>IF($AA213="","",IF(OR($V213&lt;2.7,$V213&gt;90),"Age OOR",($AA213-AS213)/VLOOKUP(AS$14&amp;"-rse-"&amp;$F213,Equations!$G:$I,3,0)))</f>
        <v/>
      </c>
      <c r="AX213" s="10" t="str">
        <f>IF($AB213="","",IF(OR($V213&lt;2.7,$V213&gt;90),"Age OOR",VLOOKUP(AX$14&amp;"-int-"&amp;$G213,Equations!$G:$I,3,0)+VLOOKUP(AX$14&amp;"-sexo-"&amp;$G213,Equations!$G:$I,3,0)*$U213+VLOOKUP(AX$14&amp;"-edad-"&amp;$G213,Equations!$G:$I,3,0)*$V213+VLOOKUP(AX$14&amp;"-est-"&amp;$G213,Equations!$G:$I,3,0)*(1/$W213)+VLOOKUP(AX$14&amp;"-imc-"&amp;$G213,Equations!$G:$I,3,0)*(1/$Q213)))</f>
        <v/>
      </c>
      <c r="AY213" s="10" t="str">
        <f>IF($AB213="","",IF(OR($V213&lt;2.7,$V213&gt;90),"Age OOR",AX213-1.6449*VLOOKUP(AX$14&amp;"-rse-"&amp;$G213,Equations!$G:$I,3,0)))</f>
        <v/>
      </c>
      <c r="AZ213" s="10" t="str">
        <f>IF($AB213="","",IF(OR($V213&lt;2.7,$V213&gt;90),"Age OOR",AX213+1.6449*VLOOKUP(AX$14&amp;"-rse-"&amp;$G213,Equations!$G:$I,3,0)))</f>
        <v/>
      </c>
      <c r="BA213" s="10" t="str">
        <f t="shared" si="90"/>
        <v/>
      </c>
      <c r="BB213" s="10" t="str">
        <f>IF($AB213="","",IF(OR($V213&lt;2.7,$V213&gt;90),"Age OOR",($AB213-AX213)/VLOOKUP(AX$14&amp;"-rse-"&amp;$G213,Equations!$G:$I,3,0)))</f>
        <v/>
      </c>
      <c r="BC213" s="10" t="str">
        <f>IF($AC213="","",IF(OR($V213&lt;2.7,$V213&gt;90),"Age OOR",VLOOKUP(BC$14&amp;"-int-"&amp;$H213,Equations!$G:$I,3,0)+VLOOKUP(BC$14&amp;"-sexo-"&amp;$H213,Equations!$G:$I,3,0)*$U213+VLOOKUP(BC$14&amp;"-edad-"&amp;$H213,Equations!$G:$I,3,0)*$V213+VLOOKUP(BC$14&amp;"-est-"&amp;$H213,Equations!$G:$I,3,0)*(1/$W213)+VLOOKUP(BC$14&amp;"-imc-"&amp;$H213,Equations!$G:$I,3,0)*(1/$Q213)))</f>
        <v/>
      </c>
      <c r="BD213" s="10" t="str">
        <f>IF($AC213="","",IF(OR($V213&lt;2.7,$V213&gt;90),"Age OOR",BC213-1.6449*VLOOKUP(BC$14&amp;"-rse-"&amp;$H213,Equations!$G:$I,3,0)))</f>
        <v/>
      </c>
      <c r="BE213" s="10" t="str">
        <f>IF($AC213="","",IF(OR($V213&lt;2.7,$V213&gt;90),"Age OOR",BC213+1.6449*VLOOKUP(BC$14&amp;"-rse-"&amp;$H213,Equations!$G:$I,3,0)))</f>
        <v/>
      </c>
      <c r="BF213" s="10" t="str">
        <f t="shared" si="91"/>
        <v/>
      </c>
      <c r="BG213" s="10" t="str">
        <f>IF($AC213="","",IF(OR($V213&lt;2.7,$V213&gt;90),"Age OOR",($AC213-BC213)/VLOOKUP(BC$14&amp;"-rse-"&amp;$H213,Equations!$G:$I,3,0)))</f>
        <v/>
      </c>
      <c r="BH213" s="10" t="str">
        <f>IF($AD213="","",IF(OR($V213&lt;2.7,$V213&gt;90),"Age OOR",VLOOKUP(BH$14&amp;"-int-"&amp;$I213,Equations!$G:$I,3,0)+VLOOKUP(BH$14&amp;"-sexo-"&amp;$I213,Equations!$G:$I,3,0)*$U213+VLOOKUP(BH$14&amp;"-edad-"&amp;$I213,Equations!$G:$I,3,0)*$V213+VLOOKUP(BH$14&amp;"-est-"&amp;$I213,Equations!$G:$I,3,0)*(1/$W213)+VLOOKUP(BH$14&amp;"-imc-"&amp;$I213,Equations!$G:$I,3,0)*(1/$Q213)))</f>
        <v/>
      </c>
      <c r="BI213" s="10" t="str">
        <f>IF($AD213="","",IF(OR($V213&lt;2.7,$V213&gt;90),"Age OOR",BH213-1.6449*VLOOKUP(BH$14&amp;"-rse-"&amp;$I213,Equations!$G:$I,3,0)))</f>
        <v/>
      </c>
      <c r="BJ213" s="10" t="str">
        <f>IF($AD213="","",IF(OR($V213&lt;2.7,$V213&gt;90),"Age OOR",BH213+1.6449*VLOOKUP(BH$14&amp;"-rse-"&amp;$I213,Equations!$G:$I,3,0)))</f>
        <v/>
      </c>
      <c r="BK213" s="10" t="str">
        <f t="shared" si="92"/>
        <v/>
      </c>
      <c r="BL213" s="10" t="str">
        <f>IF($AD213="","",IF(OR($V213&lt;2.7,$V213&gt;90),"Age OOR",($AD213-BH213)/VLOOKUP(BH$14&amp;"-rse-"&amp;$I213,Equations!$G:$I,3,0)))</f>
        <v/>
      </c>
      <c r="BM213" s="10" t="str">
        <f>IF($AE213="","",IF(OR($V213&lt;2.7,$V213&gt;90),"Age OOR",VLOOKUP(BM$14&amp;"-int-"&amp;$J213,Equations!$G:$I,3,0)+VLOOKUP(BM$14&amp;"-sexo-"&amp;$J213,Equations!$G:$I,3,0)*$U213+VLOOKUP(BM$14&amp;"-edad-"&amp;$J213,Equations!$G:$I,3,0)*$V213+VLOOKUP(BM$14&amp;"-est-"&amp;$J213,Equations!$G:$I,3,0)*(1/$W213)+VLOOKUP(BM$14&amp;"-imc-"&amp;$J213,Equations!$G:$I,3,0)*(1/$Q213)))</f>
        <v/>
      </c>
      <c r="BN213" s="10" t="str">
        <f>IF($AE213="","",IF(OR($V213&lt;2.7,$V213&gt;90),"Age OOR",BM213-1.6449*VLOOKUP(BM$14&amp;"-rse-"&amp;$J213,Equations!$G:$I,3,0)))</f>
        <v/>
      </c>
      <c r="BO213" s="10" t="str">
        <f>IF($AE213="","",IF(OR($V213&lt;2.7,$V213&gt;90),"Age OOR",BM213+1.6449*VLOOKUP(BM$14&amp;"-rse-"&amp;$J213,Equations!$G:$I,3,0)))</f>
        <v/>
      </c>
      <c r="BP213" s="10" t="str">
        <f t="shared" si="93"/>
        <v/>
      </c>
      <c r="BQ213" s="10" t="str">
        <f>IF($AE213="","",IF(OR($V213&lt;2.7,$V213&gt;90),"Age OOR",($AE213-BM213)/VLOOKUP(BM$14&amp;"-rse-"&amp;$J213,Equations!$G:$I,3,0)))</f>
        <v/>
      </c>
      <c r="BR213" s="10" t="str">
        <f>IF($AF213="","",IF(OR($V213&lt;2.7,$V213&gt;90),"Age OOR",VLOOKUP(BR$14&amp;"-int-"&amp;$K213,Equations!$G:$I,3,0)+VLOOKUP(BR$14&amp;"-sexo-"&amp;$K213,Equations!$G:$I,3,0)*$U213+VLOOKUP(BR$14&amp;"-edad-"&amp;$K213,Equations!$G:$I,3,0)*$V213+VLOOKUP(BR$14&amp;"-est-"&amp;$K213,Equations!$G:$I,3,0)*(1/$W213)+VLOOKUP(BR$14&amp;"-imc-"&amp;$K213,Equations!$G:$I,3,0)*(1/$Q213)))</f>
        <v/>
      </c>
      <c r="BS213" s="10" t="str">
        <f>IF($AF213="","",IF(OR($V213&lt;2.7,$V213&gt;90),"Age OOR",BR213-1.6449*VLOOKUP(BR$14&amp;"-rse-"&amp;$K213,Equations!$G:$I,3,0)))</f>
        <v/>
      </c>
      <c r="BT213" s="10" t="str">
        <f>IF($AF213="","",IF(OR($V213&lt;2.7,$V213&gt;90),"Age OOR",BR213+1.6449*VLOOKUP(BR$14&amp;"-rse-"&amp;$K213,Equations!$G:$I,3,0)))</f>
        <v/>
      </c>
      <c r="BU213" s="10" t="str">
        <f t="shared" si="94"/>
        <v/>
      </c>
      <c r="BV213" s="10" t="str">
        <f>IF($AF213="","",IF(OR($V213&lt;2.7,$V213&gt;90),"Age OOR",($AF213-BR213)/VLOOKUP(BR$14&amp;"-rse-"&amp;$K213,Equations!$G:$I,3,0)))</f>
        <v/>
      </c>
      <c r="BW213" s="10" t="str">
        <f>IF($AG213="","",IF(OR($V213&lt;2.7,$V213&gt;90),"Age OOR",VLOOKUP(BW$14&amp;"-int-"&amp;$L213,Equations!$G:$I,3,0)+VLOOKUP(BW$14&amp;"-sexo-"&amp;$L213,Equations!$G:$I,3,0)*$U213+VLOOKUP(BW$14&amp;"-edad-"&amp;$L213,Equations!$G:$I,3,0)*$V213+VLOOKUP(BW$14&amp;"-est-"&amp;$L213,Equations!$G:$I,3,0)*(1/$W213)+VLOOKUP(BW$14&amp;"-imc-"&amp;$L213,Equations!$G:$I,3,0)*(1/$Q213)))</f>
        <v/>
      </c>
      <c r="BX213" s="10" t="str">
        <f>IF($AG213="","",IF(OR($V213&lt;2.7,$V213&gt;90),"Age OOR",BW213-1.6449*VLOOKUP(BW$14&amp;"-rse-"&amp;$L213,Equations!$G:$I,3,0)))</f>
        <v/>
      </c>
      <c r="BY213" s="10" t="str">
        <f>IF($AG213="","",IF(OR($V213&lt;2.7,$V213&gt;90),"Age OOR",BW213+1.6449*VLOOKUP(BW$14&amp;"-rse-"&amp;$L213,Equations!$G:$I,3,0)))</f>
        <v/>
      </c>
      <c r="BZ213" s="10" t="str">
        <f t="shared" si="95"/>
        <v/>
      </c>
      <c r="CA213" s="10" t="str">
        <f>IF($AG213="","",IF(OR($V213&lt;2.7,$V213&gt;90),"Age OOR",($AG213-BW213)/VLOOKUP(BW$14&amp;"-rse-"&amp;$L213,Equations!$G:$I,3,0)))</f>
        <v/>
      </c>
      <c r="CB213" s="10" t="str">
        <f>IF($AH213="","",IF(OR($V213&lt;2.7,$V213&gt;90),"Age OOR",VLOOKUP(CB$14&amp;"-int-"&amp;$M213,Equations!$G:$I,3,0)+VLOOKUP(CB$14&amp;"-sexo-"&amp;$M213,Equations!$G:$I,3,0)*$U213+VLOOKUP(CB$14&amp;"-edad-"&amp;$M213,Equations!$G:$I,3,0)*$V213+VLOOKUP(CB$14&amp;"-est-"&amp;$M213,Equations!$G:$I,3,0)*(1/$W213)+VLOOKUP(CB$14&amp;"-imc-"&amp;$M213,Equations!$G:$I,3,0)*(1/$Q213)))</f>
        <v/>
      </c>
      <c r="CC213" s="10" t="str">
        <f>IF($AH213="","",IF(OR($V213&lt;2.7,$V213&gt;90),"Age OOR",CB213-1.6449*VLOOKUP(CB$14&amp;"-rse-"&amp;$M213,Equations!$G:$I,3,0)))</f>
        <v/>
      </c>
      <c r="CD213" s="10" t="str">
        <f>IF($AH213="","",IF(OR($V213&lt;2.7,$V213&gt;90),"Age OOR",CB213+1.6449*VLOOKUP(CB$14&amp;"-rse-"&amp;$M213,Equations!$G:$I,3,0)))</f>
        <v/>
      </c>
      <c r="CE213" s="10" t="str">
        <f t="shared" si="96"/>
        <v/>
      </c>
      <c r="CF213" s="10" t="str">
        <f>IF($AH213="","",IF(OR($V213&lt;2.7,$V213&gt;90),"Age OOR",($AH213-CB213)/VLOOKUP(CB$14&amp;"-rse-"&amp;$M213,Equations!$G:$I,3,0)))</f>
        <v/>
      </c>
      <c r="CG213" s="10" t="str">
        <f>IF($AI213="","",IF(OR($V213&lt;2.7,$V213&gt;90),"Age OOR",VLOOKUP(CG$14&amp;"-int-"&amp;$N213,Equations!$G:$I,3,0)+VLOOKUP(CG$14&amp;"-sexo-"&amp;$N213,Equations!$G:$I,3,0)*$U213+VLOOKUP(CG$14&amp;"-edad-"&amp;$N213,Equations!$G:$I,3,0)*$V213+VLOOKUP(CG$14&amp;"-est-"&amp;$N213,Equations!$G:$I,3,0)*(1/$W213)+VLOOKUP(CG$14&amp;"-imc-"&amp;$N213,Equations!$G:$I,3,0)*(1/$Q213)))</f>
        <v/>
      </c>
      <c r="CH213" s="10" t="str">
        <f>IF($AI213="","",IF(OR($V213&lt;2.7,$V213&gt;90),"Age OOR",CG213-1.6449*VLOOKUP(CG$14&amp;"-rse-"&amp;$N213,Equations!$G:$I,3,0)))</f>
        <v/>
      </c>
      <c r="CI213" s="10" t="str">
        <f>IF($AI213="","",IF(OR($V213&lt;2.7,$V213&gt;90),"Age OOR",CG213+1.6449*VLOOKUP(CG$14&amp;"-rse-"&amp;$N213,Equations!$G:$I,3,0)))</f>
        <v/>
      </c>
      <c r="CJ213" s="10" t="str">
        <f t="shared" si="97"/>
        <v/>
      </c>
      <c r="CK213" s="10" t="str">
        <f>IF($AI213="","",IF(OR($V213&lt;2.7,$V213&gt;90),"Age OOR",($AI213-CG213)/VLOOKUP(CG$14&amp;"-rse-"&amp;$N213,Equations!$G:$I,3,0)))</f>
        <v/>
      </c>
      <c r="CL213" s="10" t="str">
        <f>IF($AJ213="","",IF(OR($V213&lt;2.7,$V213&gt;90),"Age OOR",VLOOKUP(CL$14&amp;"-int-"&amp;$O213,Equations!$G:$I,3,0)+VLOOKUP(CL$14&amp;"-sexo-"&amp;$O213,Equations!$G:$I,3,0)*$U213+VLOOKUP(CL$14&amp;"-edad-"&amp;$O213,Equations!$G:$I,3,0)*$V213+VLOOKUP(CL$14&amp;"-est-"&amp;$O213,Equations!$G:$I,3,0)*(1/$W213)+VLOOKUP(CL$14&amp;"-imc-"&amp;$O213,Equations!$G:$I,3,0)*(1/$Q213)))</f>
        <v/>
      </c>
      <c r="CM213" s="10" t="str">
        <f>IF($AJ213="","",IF(OR($V213&lt;2.7,$V213&gt;90),"Age OOR",CL213-1.6449*VLOOKUP(CL$14&amp;"-rse-"&amp;$O213,Equations!$G:$I,3,0)))</f>
        <v/>
      </c>
      <c r="CN213" s="10" t="str">
        <f>IF($AJ213="","",IF(OR($V213&lt;2.7,$V213&gt;90),"Age OOR",CL213+1.6449*VLOOKUP(CL$14&amp;"-rse-"&amp;$O213,Equations!$G:$I,3,0)))</f>
        <v/>
      </c>
      <c r="CO213" s="10" t="str">
        <f t="shared" si="98"/>
        <v/>
      </c>
      <c r="CP213" s="10" t="str">
        <f>IF($AJ213="","",IF(OR($V213&lt;2.7,$V213&gt;90),"Age OOR",($AJ213-CL213)/VLOOKUP(CL$14&amp;"-rse-"&amp;$O213,Equations!$G:$I,3,0)))</f>
        <v/>
      </c>
      <c r="CQ213" s="10" t="str">
        <f>IF($AK213="","",IF(OR($V213&lt;2.7,$V213&gt;90),"Age OOR",EXP(VLOOKUP(CQ$14&amp;"-int-"&amp;$P213,Equations!$G:$I,3,0)+VLOOKUP(CQ$14&amp;"-sexo-"&amp;$P213,Equations!$G:$I,3,0)*$U213+VLOOKUP(CQ$14&amp;"-edad-"&amp;$P213,Equations!$G:$I,3,0)*$V213+VLOOKUP(CQ$14&amp;"-est-"&amp;$P213,Equations!$G:$I,3,0)*(1/$W213)+VLOOKUP(CQ$14&amp;"-imc-"&amp;$P213,Equations!$G:$I,3,0)*(1/$Q213))))</f>
        <v/>
      </c>
      <c r="CR213" s="10" t="str">
        <f>IF($AK213="","",IF(OR($V213&lt;2.7,$V213&gt;90),"Age OOR",EXP(LN(CQ213)-1.6449*VLOOKUP(CQ$14&amp;"-rse-"&amp;$P213,Equations!$G:$I,3,0))))</f>
        <v/>
      </c>
      <c r="CS213" s="10" t="str">
        <f>IF($AK213="","",IF(OR($V213&lt;2.7,$V213&gt;90),"Age OOR",EXP(LN(CQ213)+1.6449*VLOOKUP(CQ$14&amp;"-rse-"&amp;$P213,Equations!$G:$I,3,0))))</f>
        <v/>
      </c>
      <c r="CT213" s="10" t="str">
        <f t="shared" si="99"/>
        <v/>
      </c>
      <c r="CU213" s="10" t="str">
        <f>IF($AK213="","",IF(OR($V213&lt;2.7,$V213&gt;90),"Age OOR",(LN($AK213)-LN(CQ213))/VLOOKUP(CQ$14&amp;"-rse-"&amp;$P213,Equations!$G:$I,3,0)))</f>
        <v/>
      </c>
      <c r="CV213" s="47"/>
    </row>
    <row r="214" spans="5:123" x14ac:dyDescent="0.2">
      <c r="E214" s="23" t="str">
        <f t="shared" si="75"/>
        <v>Age out of range</v>
      </c>
      <c r="F214" s="23" t="str">
        <f t="shared" si="76"/>
        <v>Age out of range</v>
      </c>
      <c r="G214" s="23" t="str">
        <f t="shared" si="77"/>
        <v>Age out of range</v>
      </c>
      <c r="H214" s="23" t="str">
        <f t="shared" si="78"/>
        <v>Age out of range</v>
      </c>
      <c r="I214" s="23" t="str">
        <f t="shared" si="79"/>
        <v>Age out of range</v>
      </c>
      <c r="J214" s="23" t="str">
        <f t="shared" si="80"/>
        <v>Age out of range</v>
      </c>
      <c r="K214" s="23" t="str">
        <f t="shared" si="81"/>
        <v>Age out of range</v>
      </c>
      <c r="L214" s="23" t="str">
        <f t="shared" si="82"/>
        <v>Age out of range</v>
      </c>
      <c r="M214" s="23" t="str">
        <f t="shared" si="83"/>
        <v>Age out of range</v>
      </c>
      <c r="N214" s="23" t="str">
        <f t="shared" si="84"/>
        <v>Age out of range</v>
      </c>
      <c r="O214" s="23" t="str">
        <f t="shared" si="85"/>
        <v>Age out of range</v>
      </c>
      <c r="P214" s="23" t="str">
        <f t="shared" si="86"/>
        <v>Age out of range</v>
      </c>
      <c r="Q214" s="23" t="e">
        <f t="shared" si="87"/>
        <v>#DIV/0!</v>
      </c>
      <c r="R214" s="17"/>
      <c r="S214" s="23">
        <v>198</v>
      </c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7"/>
      <c r="AM214" s="47"/>
      <c r="AN214" s="10" t="str">
        <f>IF($Z214="","",IF(OR($V214&lt;2.7,$V214&gt;90),"Age OOR",VLOOKUP(AN$14&amp;"-int-"&amp;$E214,Equations!$G:$I,3,0)+VLOOKUP(AN$14&amp;"-sexo-"&amp;$E214,Equations!$G:$I,3,0)*$U214+VLOOKUP(AN$14&amp;"-edad-"&amp;$E214,Equations!$G:$I,3,0)*$V214+VLOOKUP(AN$14&amp;"-est-"&amp;$E214,Equations!$G:$I,3,0)*(1/$W214)+VLOOKUP(AN$14&amp;"-imc-"&amp;$E214,Equations!$G:$I,3,0)*(1/$Q214)))</f>
        <v/>
      </c>
      <c r="AO214" s="10" t="str">
        <f>IF($Z214="","",IF(OR($V214&lt;2.7,$V214&gt;90),"Age OOR",AN214-1.6449*VLOOKUP(AN$14&amp;"-rse-"&amp;$E214,Equations!$G:$I,3,0)))</f>
        <v/>
      </c>
      <c r="AP214" s="10" t="str">
        <f>IF($Z214="","",IF(OR($V214&lt;2.7,$V214&gt;90),"Age OOR",AN214+1.6449*VLOOKUP(AN$14&amp;"-rse-"&amp;$E214,Equations!$G:$I,3,0)))</f>
        <v/>
      </c>
      <c r="AQ214" s="10" t="str">
        <f t="shared" si="88"/>
        <v/>
      </c>
      <c r="AR214" s="10" t="str">
        <f>IF($Z214="","",IF(OR($V214&lt;2.7,$V214&gt;90),"Age OOR",($Z214-AN214)/VLOOKUP(AN$14&amp;"-rse-"&amp;$E214,Equations!$G:$I,3,0)))</f>
        <v/>
      </c>
      <c r="AS214" s="10" t="str">
        <f>IF($AA214="","",IF(OR($V214&lt;2.7,$V214&gt;90),"Age OOR",VLOOKUP(AS$14&amp;"-int-"&amp;$F214,Equations!$G:$I,3,0)+VLOOKUP(AS$14&amp;"-sexo-"&amp;$F214,Equations!$G:$I,3,0)*$U214+VLOOKUP(AS$14&amp;"-edad-"&amp;$F214,Equations!$G:$I,3,0)*$V214+VLOOKUP(AS$14&amp;"-est-"&amp;$F214,Equations!$G:$I,3,0)*(1/$W214)+VLOOKUP(AS$14&amp;"-imc-"&amp;$F214,Equations!$G:$I,3,0)*(1/$Q214)))</f>
        <v/>
      </c>
      <c r="AT214" s="10" t="str">
        <f>IF($AA214="","",IF(OR($V214&lt;2.7,$V214&gt;90),"Age OOR",AS214-1.6449*VLOOKUP(AS$14&amp;"-rse-"&amp;$F214,Equations!$G:$I,3,0)))</f>
        <v/>
      </c>
      <c r="AU214" s="10" t="str">
        <f>IF($AA214="","",IF(OR($V214&lt;2.7,$V214&gt;90),"Age OOR",AS214+1.6449*VLOOKUP(AS$14&amp;"-rse-"&amp;$F214,Equations!$G:$I,3,0)))</f>
        <v/>
      </c>
      <c r="AV214" s="10" t="str">
        <f t="shared" si="89"/>
        <v/>
      </c>
      <c r="AW214" s="10" t="str">
        <f>IF($AA214="","",IF(OR($V214&lt;2.7,$V214&gt;90),"Age OOR",($AA214-AS214)/VLOOKUP(AS$14&amp;"-rse-"&amp;$F214,Equations!$G:$I,3,0)))</f>
        <v/>
      </c>
      <c r="AX214" s="10" t="str">
        <f>IF($AB214="","",IF(OR($V214&lt;2.7,$V214&gt;90),"Age OOR",VLOOKUP(AX$14&amp;"-int-"&amp;$G214,Equations!$G:$I,3,0)+VLOOKUP(AX$14&amp;"-sexo-"&amp;$G214,Equations!$G:$I,3,0)*$U214+VLOOKUP(AX$14&amp;"-edad-"&amp;$G214,Equations!$G:$I,3,0)*$V214+VLOOKUP(AX$14&amp;"-est-"&amp;$G214,Equations!$G:$I,3,0)*(1/$W214)+VLOOKUP(AX$14&amp;"-imc-"&amp;$G214,Equations!$G:$I,3,0)*(1/$Q214)))</f>
        <v/>
      </c>
      <c r="AY214" s="10" t="str">
        <f>IF($AB214="","",IF(OR($V214&lt;2.7,$V214&gt;90),"Age OOR",AX214-1.6449*VLOOKUP(AX$14&amp;"-rse-"&amp;$G214,Equations!$G:$I,3,0)))</f>
        <v/>
      </c>
      <c r="AZ214" s="10" t="str">
        <f>IF($AB214="","",IF(OR($V214&lt;2.7,$V214&gt;90),"Age OOR",AX214+1.6449*VLOOKUP(AX$14&amp;"-rse-"&amp;$G214,Equations!$G:$I,3,0)))</f>
        <v/>
      </c>
      <c r="BA214" s="10" t="str">
        <f t="shared" si="90"/>
        <v/>
      </c>
      <c r="BB214" s="10" t="str">
        <f>IF($AB214="","",IF(OR($V214&lt;2.7,$V214&gt;90),"Age OOR",($AB214-AX214)/VLOOKUP(AX$14&amp;"-rse-"&amp;$G214,Equations!$G:$I,3,0)))</f>
        <v/>
      </c>
      <c r="BC214" s="10" t="str">
        <f>IF($AC214="","",IF(OR($V214&lt;2.7,$V214&gt;90),"Age OOR",VLOOKUP(BC$14&amp;"-int-"&amp;$H214,Equations!$G:$I,3,0)+VLOOKUP(BC$14&amp;"-sexo-"&amp;$H214,Equations!$G:$I,3,0)*$U214+VLOOKUP(BC$14&amp;"-edad-"&amp;$H214,Equations!$G:$I,3,0)*$V214+VLOOKUP(BC$14&amp;"-est-"&amp;$H214,Equations!$G:$I,3,0)*(1/$W214)+VLOOKUP(BC$14&amp;"-imc-"&amp;$H214,Equations!$G:$I,3,0)*(1/$Q214)))</f>
        <v/>
      </c>
      <c r="BD214" s="10" t="str">
        <f>IF($AC214="","",IF(OR($V214&lt;2.7,$V214&gt;90),"Age OOR",BC214-1.6449*VLOOKUP(BC$14&amp;"-rse-"&amp;$H214,Equations!$G:$I,3,0)))</f>
        <v/>
      </c>
      <c r="BE214" s="10" t="str">
        <f>IF($AC214="","",IF(OR($V214&lt;2.7,$V214&gt;90),"Age OOR",BC214+1.6449*VLOOKUP(BC$14&amp;"-rse-"&amp;$H214,Equations!$G:$I,3,0)))</f>
        <v/>
      </c>
      <c r="BF214" s="10" t="str">
        <f t="shared" si="91"/>
        <v/>
      </c>
      <c r="BG214" s="10" t="str">
        <f>IF($AC214="","",IF(OR($V214&lt;2.7,$V214&gt;90),"Age OOR",($AC214-BC214)/VLOOKUP(BC$14&amp;"-rse-"&amp;$H214,Equations!$G:$I,3,0)))</f>
        <v/>
      </c>
      <c r="BH214" s="10" t="str">
        <f>IF($AD214="","",IF(OR($V214&lt;2.7,$V214&gt;90),"Age OOR",VLOOKUP(BH$14&amp;"-int-"&amp;$I214,Equations!$G:$I,3,0)+VLOOKUP(BH$14&amp;"-sexo-"&amp;$I214,Equations!$G:$I,3,0)*$U214+VLOOKUP(BH$14&amp;"-edad-"&amp;$I214,Equations!$G:$I,3,0)*$V214+VLOOKUP(BH$14&amp;"-est-"&amp;$I214,Equations!$G:$I,3,0)*(1/$W214)+VLOOKUP(BH$14&amp;"-imc-"&amp;$I214,Equations!$G:$I,3,0)*(1/$Q214)))</f>
        <v/>
      </c>
      <c r="BI214" s="10" t="str">
        <f>IF($AD214="","",IF(OR($V214&lt;2.7,$V214&gt;90),"Age OOR",BH214-1.6449*VLOOKUP(BH$14&amp;"-rse-"&amp;$I214,Equations!$G:$I,3,0)))</f>
        <v/>
      </c>
      <c r="BJ214" s="10" t="str">
        <f>IF($AD214="","",IF(OR($V214&lt;2.7,$V214&gt;90),"Age OOR",BH214+1.6449*VLOOKUP(BH$14&amp;"-rse-"&amp;$I214,Equations!$G:$I,3,0)))</f>
        <v/>
      </c>
      <c r="BK214" s="10" t="str">
        <f t="shared" si="92"/>
        <v/>
      </c>
      <c r="BL214" s="10" t="str">
        <f>IF($AD214="","",IF(OR($V214&lt;2.7,$V214&gt;90),"Age OOR",($AD214-BH214)/VLOOKUP(BH$14&amp;"-rse-"&amp;$I214,Equations!$G:$I,3,0)))</f>
        <v/>
      </c>
      <c r="BM214" s="10" t="str">
        <f>IF($AE214="","",IF(OR($V214&lt;2.7,$V214&gt;90),"Age OOR",VLOOKUP(BM$14&amp;"-int-"&amp;$J214,Equations!$G:$I,3,0)+VLOOKUP(BM$14&amp;"-sexo-"&amp;$J214,Equations!$G:$I,3,0)*$U214+VLOOKUP(BM$14&amp;"-edad-"&amp;$J214,Equations!$G:$I,3,0)*$V214+VLOOKUP(BM$14&amp;"-est-"&amp;$J214,Equations!$G:$I,3,0)*(1/$W214)+VLOOKUP(BM$14&amp;"-imc-"&amp;$J214,Equations!$G:$I,3,0)*(1/$Q214)))</f>
        <v/>
      </c>
      <c r="BN214" s="10" t="str">
        <f>IF($AE214="","",IF(OR($V214&lt;2.7,$V214&gt;90),"Age OOR",BM214-1.6449*VLOOKUP(BM$14&amp;"-rse-"&amp;$J214,Equations!$G:$I,3,0)))</f>
        <v/>
      </c>
      <c r="BO214" s="10" t="str">
        <f>IF($AE214="","",IF(OR($V214&lt;2.7,$V214&gt;90),"Age OOR",BM214+1.6449*VLOOKUP(BM$14&amp;"-rse-"&amp;$J214,Equations!$G:$I,3,0)))</f>
        <v/>
      </c>
      <c r="BP214" s="10" t="str">
        <f t="shared" si="93"/>
        <v/>
      </c>
      <c r="BQ214" s="10" t="str">
        <f>IF($AE214="","",IF(OR($V214&lt;2.7,$V214&gt;90),"Age OOR",($AE214-BM214)/VLOOKUP(BM$14&amp;"-rse-"&amp;$J214,Equations!$G:$I,3,0)))</f>
        <v/>
      </c>
      <c r="BR214" s="10" t="str">
        <f>IF($AF214="","",IF(OR($V214&lt;2.7,$V214&gt;90),"Age OOR",VLOOKUP(BR$14&amp;"-int-"&amp;$K214,Equations!$G:$I,3,0)+VLOOKUP(BR$14&amp;"-sexo-"&amp;$K214,Equations!$G:$I,3,0)*$U214+VLOOKUP(BR$14&amp;"-edad-"&amp;$K214,Equations!$G:$I,3,0)*$V214+VLOOKUP(BR$14&amp;"-est-"&amp;$K214,Equations!$G:$I,3,0)*(1/$W214)+VLOOKUP(BR$14&amp;"-imc-"&amp;$K214,Equations!$G:$I,3,0)*(1/$Q214)))</f>
        <v/>
      </c>
      <c r="BS214" s="10" t="str">
        <f>IF($AF214="","",IF(OR($V214&lt;2.7,$V214&gt;90),"Age OOR",BR214-1.6449*VLOOKUP(BR$14&amp;"-rse-"&amp;$K214,Equations!$G:$I,3,0)))</f>
        <v/>
      </c>
      <c r="BT214" s="10" t="str">
        <f>IF($AF214="","",IF(OR($V214&lt;2.7,$V214&gt;90),"Age OOR",BR214+1.6449*VLOOKUP(BR$14&amp;"-rse-"&amp;$K214,Equations!$G:$I,3,0)))</f>
        <v/>
      </c>
      <c r="BU214" s="10" t="str">
        <f t="shared" si="94"/>
        <v/>
      </c>
      <c r="BV214" s="10" t="str">
        <f>IF($AF214="","",IF(OR($V214&lt;2.7,$V214&gt;90),"Age OOR",($AF214-BR214)/VLOOKUP(BR$14&amp;"-rse-"&amp;$K214,Equations!$G:$I,3,0)))</f>
        <v/>
      </c>
      <c r="BW214" s="10" t="str">
        <f>IF($AG214="","",IF(OR($V214&lt;2.7,$V214&gt;90),"Age OOR",VLOOKUP(BW$14&amp;"-int-"&amp;$L214,Equations!$G:$I,3,0)+VLOOKUP(BW$14&amp;"-sexo-"&amp;$L214,Equations!$G:$I,3,0)*$U214+VLOOKUP(BW$14&amp;"-edad-"&amp;$L214,Equations!$G:$I,3,0)*$V214+VLOOKUP(BW$14&amp;"-est-"&amp;$L214,Equations!$G:$I,3,0)*(1/$W214)+VLOOKUP(BW$14&amp;"-imc-"&amp;$L214,Equations!$G:$I,3,0)*(1/$Q214)))</f>
        <v/>
      </c>
      <c r="BX214" s="10" t="str">
        <f>IF($AG214="","",IF(OR($V214&lt;2.7,$V214&gt;90),"Age OOR",BW214-1.6449*VLOOKUP(BW$14&amp;"-rse-"&amp;$L214,Equations!$G:$I,3,0)))</f>
        <v/>
      </c>
      <c r="BY214" s="10" t="str">
        <f>IF($AG214="","",IF(OR($V214&lt;2.7,$V214&gt;90),"Age OOR",BW214+1.6449*VLOOKUP(BW$14&amp;"-rse-"&amp;$L214,Equations!$G:$I,3,0)))</f>
        <v/>
      </c>
      <c r="BZ214" s="10" t="str">
        <f t="shared" si="95"/>
        <v/>
      </c>
      <c r="CA214" s="10" t="str">
        <f>IF($AG214="","",IF(OR($V214&lt;2.7,$V214&gt;90),"Age OOR",($AG214-BW214)/VLOOKUP(BW$14&amp;"-rse-"&amp;$L214,Equations!$G:$I,3,0)))</f>
        <v/>
      </c>
      <c r="CB214" s="10" t="str">
        <f>IF($AH214="","",IF(OR($V214&lt;2.7,$V214&gt;90),"Age OOR",VLOOKUP(CB$14&amp;"-int-"&amp;$M214,Equations!$G:$I,3,0)+VLOOKUP(CB$14&amp;"-sexo-"&amp;$M214,Equations!$G:$I,3,0)*$U214+VLOOKUP(CB$14&amp;"-edad-"&amp;$M214,Equations!$G:$I,3,0)*$V214+VLOOKUP(CB$14&amp;"-est-"&amp;$M214,Equations!$G:$I,3,0)*(1/$W214)+VLOOKUP(CB$14&amp;"-imc-"&amp;$M214,Equations!$G:$I,3,0)*(1/$Q214)))</f>
        <v/>
      </c>
      <c r="CC214" s="10" t="str">
        <f>IF($AH214="","",IF(OR($V214&lt;2.7,$V214&gt;90),"Age OOR",CB214-1.6449*VLOOKUP(CB$14&amp;"-rse-"&amp;$M214,Equations!$G:$I,3,0)))</f>
        <v/>
      </c>
      <c r="CD214" s="10" t="str">
        <f>IF($AH214="","",IF(OR($V214&lt;2.7,$V214&gt;90),"Age OOR",CB214+1.6449*VLOOKUP(CB$14&amp;"-rse-"&amp;$M214,Equations!$G:$I,3,0)))</f>
        <v/>
      </c>
      <c r="CE214" s="10" t="str">
        <f t="shared" si="96"/>
        <v/>
      </c>
      <c r="CF214" s="10" t="str">
        <f>IF($AH214="","",IF(OR($V214&lt;2.7,$V214&gt;90),"Age OOR",($AH214-CB214)/VLOOKUP(CB$14&amp;"-rse-"&amp;$M214,Equations!$G:$I,3,0)))</f>
        <v/>
      </c>
      <c r="CG214" s="10" t="str">
        <f>IF($AI214="","",IF(OR($V214&lt;2.7,$V214&gt;90),"Age OOR",VLOOKUP(CG$14&amp;"-int-"&amp;$N214,Equations!$G:$I,3,0)+VLOOKUP(CG$14&amp;"-sexo-"&amp;$N214,Equations!$G:$I,3,0)*$U214+VLOOKUP(CG$14&amp;"-edad-"&amp;$N214,Equations!$G:$I,3,0)*$V214+VLOOKUP(CG$14&amp;"-est-"&amp;$N214,Equations!$G:$I,3,0)*(1/$W214)+VLOOKUP(CG$14&amp;"-imc-"&amp;$N214,Equations!$G:$I,3,0)*(1/$Q214)))</f>
        <v/>
      </c>
      <c r="CH214" s="10" t="str">
        <f>IF($AI214="","",IF(OR($V214&lt;2.7,$V214&gt;90),"Age OOR",CG214-1.6449*VLOOKUP(CG$14&amp;"-rse-"&amp;$N214,Equations!$G:$I,3,0)))</f>
        <v/>
      </c>
      <c r="CI214" s="10" t="str">
        <f>IF($AI214="","",IF(OR($V214&lt;2.7,$V214&gt;90),"Age OOR",CG214+1.6449*VLOOKUP(CG$14&amp;"-rse-"&amp;$N214,Equations!$G:$I,3,0)))</f>
        <v/>
      </c>
      <c r="CJ214" s="10" t="str">
        <f t="shared" si="97"/>
        <v/>
      </c>
      <c r="CK214" s="10" t="str">
        <f>IF($AI214="","",IF(OR($V214&lt;2.7,$V214&gt;90),"Age OOR",($AI214-CG214)/VLOOKUP(CG$14&amp;"-rse-"&amp;$N214,Equations!$G:$I,3,0)))</f>
        <v/>
      </c>
      <c r="CL214" s="10" t="str">
        <f>IF($AJ214="","",IF(OR($V214&lt;2.7,$V214&gt;90),"Age OOR",VLOOKUP(CL$14&amp;"-int-"&amp;$O214,Equations!$G:$I,3,0)+VLOOKUP(CL$14&amp;"-sexo-"&amp;$O214,Equations!$G:$I,3,0)*$U214+VLOOKUP(CL$14&amp;"-edad-"&amp;$O214,Equations!$G:$I,3,0)*$V214+VLOOKUP(CL$14&amp;"-est-"&amp;$O214,Equations!$G:$I,3,0)*(1/$W214)+VLOOKUP(CL$14&amp;"-imc-"&amp;$O214,Equations!$G:$I,3,0)*(1/$Q214)))</f>
        <v/>
      </c>
      <c r="CM214" s="10" t="str">
        <f>IF($AJ214="","",IF(OR($V214&lt;2.7,$V214&gt;90),"Age OOR",CL214-1.6449*VLOOKUP(CL$14&amp;"-rse-"&amp;$O214,Equations!$G:$I,3,0)))</f>
        <v/>
      </c>
      <c r="CN214" s="10" t="str">
        <f>IF($AJ214="","",IF(OR($V214&lt;2.7,$V214&gt;90),"Age OOR",CL214+1.6449*VLOOKUP(CL$14&amp;"-rse-"&amp;$O214,Equations!$G:$I,3,0)))</f>
        <v/>
      </c>
      <c r="CO214" s="10" t="str">
        <f t="shared" si="98"/>
        <v/>
      </c>
      <c r="CP214" s="10" t="str">
        <f>IF($AJ214="","",IF(OR($V214&lt;2.7,$V214&gt;90),"Age OOR",($AJ214-CL214)/VLOOKUP(CL$14&amp;"-rse-"&amp;$O214,Equations!$G:$I,3,0)))</f>
        <v/>
      </c>
      <c r="CQ214" s="10" t="str">
        <f>IF($AK214="","",IF(OR($V214&lt;2.7,$V214&gt;90),"Age OOR",EXP(VLOOKUP(CQ$14&amp;"-int-"&amp;$P214,Equations!$G:$I,3,0)+VLOOKUP(CQ$14&amp;"-sexo-"&amp;$P214,Equations!$G:$I,3,0)*$U214+VLOOKUP(CQ$14&amp;"-edad-"&amp;$P214,Equations!$G:$I,3,0)*$V214+VLOOKUP(CQ$14&amp;"-est-"&amp;$P214,Equations!$G:$I,3,0)*(1/$W214)+VLOOKUP(CQ$14&amp;"-imc-"&amp;$P214,Equations!$G:$I,3,0)*(1/$Q214))))</f>
        <v/>
      </c>
      <c r="CR214" s="10" t="str">
        <f>IF($AK214="","",IF(OR($V214&lt;2.7,$V214&gt;90),"Age OOR",EXP(LN(CQ214)-1.6449*VLOOKUP(CQ$14&amp;"-rse-"&amp;$P214,Equations!$G:$I,3,0))))</f>
        <v/>
      </c>
      <c r="CS214" s="10" t="str">
        <f>IF($AK214="","",IF(OR($V214&lt;2.7,$V214&gt;90),"Age OOR",EXP(LN(CQ214)+1.6449*VLOOKUP(CQ$14&amp;"-rse-"&amp;$P214,Equations!$G:$I,3,0))))</f>
        <v/>
      </c>
      <c r="CT214" s="10" t="str">
        <f t="shared" si="99"/>
        <v/>
      </c>
      <c r="CU214" s="10" t="str">
        <f>IF($AK214="","",IF(OR($V214&lt;2.7,$V214&gt;90),"Age OOR",(LN($AK214)-LN(CQ214))/VLOOKUP(CQ$14&amp;"-rse-"&amp;$P214,Equations!$G:$I,3,0)))</f>
        <v/>
      </c>
      <c r="CV214" s="47"/>
    </row>
    <row r="215" spans="5:123" x14ac:dyDescent="0.2">
      <c r="E215" s="23" t="str">
        <f t="shared" si="75"/>
        <v>Age out of range</v>
      </c>
      <c r="F215" s="23" t="str">
        <f t="shared" si="76"/>
        <v>Age out of range</v>
      </c>
      <c r="G215" s="23" t="str">
        <f t="shared" si="77"/>
        <v>Age out of range</v>
      </c>
      <c r="H215" s="23" t="str">
        <f t="shared" si="78"/>
        <v>Age out of range</v>
      </c>
      <c r="I215" s="23" t="str">
        <f t="shared" si="79"/>
        <v>Age out of range</v>
      </c>
      <c r="J215" s="23" t="str">
        <f t="shared" si="80"/>
        <v>Age out of range</v>
      </c>
      <c r="K215" s="23" t="str">
        <f t="shared" si="81"/>
        <v>Age out of range</v>
      </c>
      <c r="L215" s="23" t="str">
        <f t="shared" si="82"/>
        <v>Age out of range</v>
      </c>
      <c r="M215" s="23" t="str">
        <f t="shared" si="83"/>
        <v>Age out of range</v>
      </c>
      <c r="N215" s="23" t="str">
        <f t="shared" si="84"/>
        <v>Age out of range</v>
      </c>
      <c r="O215" s="23" t="str">
        <f t="shared" si="85"/>
        <v>Age out of range</v>
      </c>
      <c r="P215" s="23" t="str">
        <f t="shared" si="86"/>
        <v>Age out of range</v>
      </c>
      <c r="Q215" s="23" t="e">
        <f t="shared" si="87"/>
        <v>#DIV/0!</v>
      </c>
      <c r="R215" s="17"/>
      <c r="S215" s="23">
        <v>199</v>
      </c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7"/>
      <c r="AM215" s="47"/>
      <c r="AN215" s="10" t="str">
        <f>IF($Z215="","",IF(OR($V215&lt;2.7,$V215&gt;90),"Age OOR",VLOOKUP(AN$14&amp;"-int-"&amp;$E215,Equations!$G:$I,3,0)+VLOOKUP(AN$14&amp;"-sexo-"&amp;$E215,Equations!$G:$I,3,0)*$U215+VLOOKUP(AN$14&amp;"-edad-"&amp;$E215,Equations!$G:$I,3,0)*$V215+VLOOKUP(AN$14&amp;"-est-"&amp;$E215,Equations!$G:$I,3,0)*(1/$W215)+VLOOKUP(AN$14&amp;"-imc-"&amp;$E215,Equations!$G:$I,3,0)*(1/$Q215)))</f>
        <v/>
      </c>
      <c r="AO215" s="10" t="str">
        <f>IF($Z215="","",IF(OR($V215&lt;2.7,$V215&gt;90),"Age OOR",AN215-1.6449*VLOOKUP(AN$14&amp;"-rse-"&amp;$E215,Equations!$G:$I,3,0)))</f>
        <v/>
      </c>
      <c r="AP215" s="10" t="str">
        <f>IF($Z215="","",IF(OR($V215&lt;2.7,$V215&gt;90),"Age OOR",AN215+1.6449*VLOOKUP(AN$14&amp;"-rse-"&amp;$E215,Equations!$G:$I,3,0)))</f>
        <v/>
      </c>
      <c r="AQ215" s="10" t="str">
        <f t="shared" si="88"/>
        <v/>
      </c>
      <c r="AR215" s="10" t="str">
        <f>IF($Z215="","",IF(OR($V215&lt;2.7,$V215&gt;90),"Age OOR",($Z215-AN215)/VLOOKUP(AN$14&amp;"-rse-"&amp;$E215,Equations!$G:$I,3,0)))</f>
        <v/>
      </c>
      <c r="AS215" s="10" t="str">
        <f>IF($AA215="","",IF(OR($V215&lt;2.7,$V215&gt;90),"Age OOR",VLOOKUP(AS$14&amp;"-int-"&amp;$F215,Equations!$G:$I,3,0)+VLOOKUP(AS$14&amp;"-sexo-"&amp;$F215,Equations!$G:$I,3,0)*$U215+VLOOKUP(AS$14&amp;"-edad-"&amp;$F215,Equations!$G:$I,3,0)*$V215+VLOOKUP(AS$14&amp;"-est-"&amp;$F215,Equations!$G:$I,3,0)*(1/$W215)+VLOOKUP(AS$14&amp;"-imc-"&amp;$F215,Equations!$G:$I,3,0)*(1/$Q215)))</f>
        <v/>
      </c>
      <c r="AT215" s="10" t="str">
        <f>IF($AA215="","",IF(OR($V215&lt;2.7,$V215&gt;90),"Age OOR",AS215-1.6449*VLOOKUP(AS$14&amp;"-rse-"&amp;$F215,Equations!$G:$I,3,0)))</f>
        <v/>
      </c>
      <c r="AU215" s="10" t="str">
        <f>IF($AA215="","",IF(OR($V215&lt;2.7,$V215&gt;90),"Age OOR",AS215+1.6449*VLOOKUP(AS$14&amp;"-rse-"&amp;$F215,Equations!$G:$I,3,0)))</f>
        <v/>
      </c>
      <c r="AV215" s="10" t="str">
        <f t="shared" si="89"/>
        <v/>
      </c>
      <c r="AW215" s="10" t="str">
        <f>IF($AA215="","",IF(OR($V215&lt;2.7,$V215&gt;90),"Age OOR",($AA215-AS215)/VLOOKUP(AS$14&amp;"-rse-"&amp;$F215,Equations!$G:$I,3,0)))</f>
        <v/>
      </c>
      <c r="AX215" s="10" t="str">
        <f>IF($AB215="","",IF(OR($V215&lt;2.7,$V215&gt;90),"Age OOR",VLOOKUP(AX$14&amp;"-int-"&amp;$G215,Equations!$G:$I,3,0)+VLOOKUP(AX$14&amp;"-sexo-"&amp;$G215,Equations!$G:$I,3,0)*$U215+VLOOKUP(AX$14&amp;"-edad-"&amp;$G215,Equations!$G:$I,3,0)*$V215+VLOOKUP(AX$14&amp;"-est-"&amp;$G215,Equations!$G:$I,3,0)*(1/$W215)+VLOOKUP(AX$14&amp;"-imc-"&amp;$G215,Equations!$G:$I,3,0)*(1/$Q215)))</f>
        <v/>
      </c>
      <c r="AY215" s="10" t="str">
        <f>IF($AB215="","",IF(OR($V215&lt;2.7,$V215&gt;90),"Age OOR",AX215-1.6449*VLOOKUP(AX$14&amp;"-rse-"&amp;$G215,Equations!$G:$I,3,0)))</f>
        <v/>
      </c>
      <c r="AZ215" s="10" t="str">
        <f>IF($AB215="","",IF(OR($V215&lt;2.7,$V215&gt;90),"Age OOR",AX215+1.6449*VLOOKUP(AX$14&amp;"-rse-"&amp;$G215,Equations!$G:$I,3,0)))</f>
        <v/>
      </c>
      <c r="BA215" s="10" t="str">
        <f t="shared" si="90"/>
        <v/>
      </c>
      <c r="BB215" s="10" t="str">
        <f>IF($AB215="","",IF(OR($V215&lt;2.7,$V215&gt;90),"Age OOR",($AB215-AX215)/VLOOKUP(AX$14&amp;"-rse-"&amp;$G215,Equations!$G:$I,3,0)))</f>
        <v/>
      </c>
      <c r="BC215" s="10" t="str">
        <f>IF($AC215="","",IF(OR($V215&lt;2.7,$V215&gt;90),"Age OOR",VLOOKUP(BC$14&amp;"-int-"&amp;$H215,Equations!$G:$I,3,0)+VLOOKUP(BC$14&amp;"-sexo-"&amp;$H215,Equations!$G:$I,3,0)*$U215+VLOOKUP(BC$14&amp;"-edad-"&amp;$H215,Equations!$G:$I,3,0)*$V215+VLOOKUP(BC$14&amp;"-est-"&amp;$H215,Equations!$G:$I,3,0)*(1/$W215)+VLOOKUP(BC$14&amp;"-imc-"&amp;$H215,Equations!$G:$I,3,0)*(1/$Q215)))</f>
        <v/>
      </c>
      <c r="BD215" s="10" t="str">
        <f>IF($AC215="","",IF(OR($V215&lt;2.7,$V215&gt;90),"Age OOR",BC215-1.6449*VLOOKUP(BC$14&amp;"-rse-"&amp;$H215,Equations!$G:$I,3,0)))</f>
        <v/>
      </c>
      <c r="BE215" s="10" t="str">
        <f>IF($AC215="","",IF(OR($V215&lt;2.7,$V215&gt;90),"Age OOR",BC215+1.6449*VLOOKUP(BC$14&amp;"-rse-"&amp;$H215,Equations!$G:$I,3,0)))</f>
        <v/>
      </c>
      <c r="BF215" s="10" t="str">
        <f t="shared" si="91"/>
        <v/>
      </c>
      <c r="BG215" s="10" t="str">
        <f>IF($AC215="","",IF(OR($V215&lt;2.7,$V215&gt;90),"Age OOR",($AC215-BC215)/VLOOKUP(BC$14&amp;"-rse-"&amp;$H215,Equations!$G:$I,3,0)))</f>
        <v/>
      </c>
      <c r="BH215" s="10" t="str">
        <f>IF($AD215="","",IF(OR($V215&lt;2.7,$V215&gt;90),"Age OOR",VLOOKUP(BH$14&amp;"-int-"&amp;$I215,Equations!$G:$I,3,0)+VLOOKUP(BH$14&amp;"-sexo-"&amp;$I215,Equations!$G:$I,3,0)*$U215+VLOOKUP(BH$14&amp;"-edad-"&amp;$I215,Equations!$G:$I,3,0)*$V215+VLOOKUP(BH$14&amp;"-est-"&amp;$I215,Equations!$G:$I,3,0)*(1/$W215)+VLOOKUP(BH$14&amp;"-imc-"&amp;$I215,Equations!$G:$I,3,0)*(1/$Q215)))</f>
        <v/>
      </c>
      <c r="BI215" s="10" t="str">
        <f>IF($AD215="","",IF(OR($V215&lt;2.7,$V215&gt;90),"Age OOR",BH215-1.6449*VLOOKUP(BH$14&amp;"-rse-"&amp;$I215,Equations!$G:$I,3,0)))</f>
        <v/>
      </c>
      <c r="BJ215" s="10" t="str">
        <f>IF($AD215="","",IF(OR($V215&lt;2.7,$V215&gt;90),"Age OOR",BH215+1.6449*VLOOKUP(BH$14&amp;"-rse-"&amp;$I215,Equations!$G:$I,3,0)))</f>
        <v/>
      </c>
      <c r="BK215" s="10" t="str">
        <f t="shared" si="92"/>
        <v/>
      </c>
      <c r="BL215" s="10" t="str">
        <f>IF($AD215="","",IF(OR($V215&lt;2.7,$V215&gt;90),"Age OOR",($AD215-BH215)/VLOOKUP(BH$14&amp;"-rse-"&amp;$I215,Equations!$G:$I,3,0)))</f>
        <v/>
      </c>
      <c r="BM215" s="10" t="str">
        <f>IF($AE215="","",IF(OR($V215&lt;2.7,$V215&gt;90),"Age OOR",VLOOKUP(BM$14&amp;"-int-"&amp;$J215,Equations!$G:$I,3,0)+VLOOKUP(BM$14&amp;"-sexo-"&amp;$J215,Equations!$G:$I,3,0)*$U215+VLOOKUP(BM$14&amp;"-edad-"&amp;$J215,Equations!$G:$I,3,0)*$V215+VLOOKUP(BM$14&amp;"-est-"&amp;$J215,Equations!$G:$I,3,0)*(1/$W215)+VLOOKUP(BM$14&amp;"-imc-"&amp;$J215,Equations!$G:$I,3,0)*(1/$Q215)))</f>
        <v/>
      </c>
      <c r="BN215" s="10" t="str">
        <f>IF($AE215="","",IF(OR($V215&lt;2.7,$V215&gt;90),"Age OOR",BM215-1.6449*VLOOKUP(BM$14&amp;"-rse-"&amp;$J215,Equations!$G:$I,3,0)))</f>
        <v/>
      </c>
      <c r="BO215" s="10" t="str">
        <f>IF($AE215="","",IF(OR($V215&lt;2.7,$V215&gt;90),"Age OOR",BM215+1.6449*VLOOKUP(BM$14&amp;"-rse-"&amp;$J215,Equations!$G:$I,3,0)))</f>
        <v/>
      </c>
      <c r="BP215" s="10" t="str">
        <f t="shared" si="93"/>
        <v/>
      </c>
      <c r="BQ215" s="10" t="str">
        <f>IF($AE215="","",IF(OR($V215&lt;2.7,$V215&gt;90),"Age OOR",($AE215-BM215)/VLOOKUP(BM$14&amp;"-rse-"&amp;$J215,Equations!$G:$I,3,0)))</f>
        <v/>
      </c>
      <c r="BR215" s="10" t="str">
        <f>IF($AF215="","",IF(OR($V215&lt;2.7,$V215&gt;90),"Age OOR",VLOOKUP(BR$14&amp;"-int-"&amp;$K215,Equations!$G:$I,3,0)+VLOOKUP(BR$14&amp;"-sexo-"&amp;$K215,Equations!$G:$I,3,0)*$U215+VLOOKUP(BR$14&amp;"-edad-"&amp;$K215,Equations!$G:$I,3,0)*$V215+VLOOKUP(BR$14&amp;"-est-"&amp;$K215,Equations!$G:$I,3,0)*(1/$W215)+VLOOKUP(BR$14&amp;"-imc-"&amp;$K215,Equations!$G:$I,3,0)*(1/$Q215)))</f>
        <v/>
      </c>
      <c r="BS215" s="10" t="str">
        <f>IF($AF215="","",IF(OR($V215&lt;2.7,$V215&gt;90),"Age OOR",BR215-1.6449*VLOOKUP(BR$14&amp;"-rse-"&amp;$K215,Equations!$G:$I,3,0)))</f>
        <v/>
      </c>
      <c r="BT215" s="10" t="str">
        <f>IF($AF215="","",IF(OR($V215&lt;2.7,$V215&gt;90),"Age OOR",BR215+1.6449*VLOOKUP(BR$14&amp;"-rse-"&amp;$K215,Equations!$G:$I,3,0)))</f>
        <v/>
      </c>
      <c r="BU215" s="10" t="str">
        <f t="shared" si="94"/>
        <v/>
      </c>
      <c r="BV215" s="10" t="str">
        <f>IF($AF215="","",IF(OR($V215&lt;2.7,$V215&gt;90),"Age OOR",($AF215-BR215)/VLOOKUP(BR$14&amp;"-rse-"&amp;$K215,Equations!$G:$I,3,0)))</f>
        <v/>
      </c>
      <c r="BW215" s="10" t="str">
        <f>IF($AG215="","",IF(OR($V215&lt;2.7,$V215&gt;90),"Age OOR",VLOOKUP(BW$14&amp;"-int-"&amp;$L215,Equations!$G:$I,3,0)+VLOOKUP(BW$14&amp;"-sexo-"&amp;$L215,Equations!$G:$I,3,0)*$U215+VLOOKUP(BW$14&amp;"-edad-"&amp;$L215,Equations!$G:$I,3,0)*$V215+VLOOKUP(BW$14&amp;"-est-"&amp;$L215,Equations!$G:$I,3,0)*(1/$W215)+VLOOKUP(BW$14&amp;"-imc-"&amp;$L215,Equations!$G:$I,3,0)*(1/$Q215)))</f>
        <v/>
      </c>
      <c r="BX215" s="10" t="str">
        <f>IF($AG215="","",IF(OR($V215&lt;2.7,$V215&gt;90),"Age OOR",BW215-1.6449*VLOOKUP(BW$14&amp;"-rse-"&amp;$L215,Equations!$G:$I,3,0)))</f>
        <v/>
      </c>
      <c r="BY215" s="10" t="str">
        <f>IF($AG215="","",IF(OR($V215&lt;2.7,$V215&gt;90),"Age OOR",BW215+1.6449*VLOOKUP(BW$14&amp;"-rse-"&amp;$L215,Equations!$G:$I,3,0)))</f>
        <v/>
      </c>
      <c r="BZ215" s="10" t="str">
        <f t="shared" si="95"/>
        <v/>
      </c>
      <c r="CA215" s="10" t="str">
        <f>IF($AG215="","",IF(OR($V215&lt;2.7,$V215&gt;90),"Age OOR",($AG215-BW215)/VLOOKUP(BW$14&amp;"-rse-"&amp;$L215,Equations!$G:$I,3,0)))</f>
        <v/>
      </c>
      <c r="CB215" s="10" t="str">
        <f>IF($AH215="","",IF(OR($V215&lt;2.7,$V215&gt;90),"Age OOR",VLOOKUP(CB$14&amp;"-int-"&amp;$M215,Equations!$G:$I,3,0)+VLOOKUP(CB$14&amp;"-sexo-"&amp;$M215,Equations!$G:$I,3,0)*$U215+VLOOKUP(CB$14&amp;"-edad-"&amp;$M215,Equations!$G:$I,3,0)*$V215+VLOOKUP(CB$14&amp;"-est-"&amp;$M215,Equations!$G:$I,3,0)*(1/$W215)+VLOOKUP(CB$14&amp;"-imc-"&amp;$M215,Equations!$G:$I,3,0)*(1/$Q215)))</f>
        <v/>
      </c>
      <c r="CC215" s="10" t="str">
        <f>IF($AH215="","",IF(OR($V215&lt;2.7,$V215&gt;90),"Age OOR",CB215-1.6449*VLOOKUP(CB$14&amp;"-rse-"&amp;$M215,Equations!$G:$I,3,0)))</f>
        <v/>
      </c>
      <c r="CD215" s="10" t="str">
        <f>IF($AH215="","",IF(OR($V215&lt;2.7,$V215&gt;90),"Age OOR",CB215+1.6449*VLOOKUP(CB$14&amp;"-rse-"&amp;$M215,Equations!$G:$I,3,0)))</f>
        <v/>
      </c>
      <c r="CE215" s="10" t="str">
        <f t="shared" si="96"/>
        <v/>
      </c>
      <c r="CF215" s="10" t="str">
        <f>IF($AH215="","",IF(OR($V215&lt;2.7,$V215&gt;90),"Age OOR",($AH215-CB215)/VLOOKUP(CB$14&amp;"-rse-"&amp;$M215,Equations!$G:$I,3,0)))</f>
        <v/>
      </c>
      <c r="CG215" s="10" t="str">
        <f>IF($AI215="","",IF(OR($V215&lt;2.7,$V215&gt;90),"Age OOR",VLOOKUP(CG$14&amp;"-int-"&amp;$N215,Equations!$G:$I,3,0)+VLOOKUP(CG$14&amp;"-sexo-"&amp;$N215,Equations!$G:$I,3,0)*$U215+VLOOKUP(CG$14&amp;"-edad-"&amp;$N215,Equations!$G:$I,3,0)*$V215+VLOOKUP(CG$14&amp;"-est-"&amp;$N215,Equations!$G:$I,3,0)*(1/$W215)+VLOOKUP(CG$14&amp;"-imc-"&amp;$N215,Equations!$G:$I,3,0)*(1/$Q215)))</f>
        <v/>
      </c>
      <c r="CH215" s="10" t="str">
        <f>IF($AI215="","",IF(OR($V215&lt;2.7,$V215&gt;90),"Age OOR",CG215-1.6449*VLOOKUP(CG$14&amp;"-rse-"&amp;$N215,Equations!$G:$I,3,0)))</f>
        <v/>
      </c>
      <c r="CI215" s="10" t="str">
        <f>IF($AI215="","",IF(OR($V215&lt;2.7,$V215&gt;90),"Age OOR",CG215+1.6449*VLOOKUP(CG$14&amp;"-rse-"&amp;$N215,Equations!$G:$I,3,0)))</f>
        <v/>
      </c>
      <c r="CJ215" s="10" t="str">
        <f t="shared" si="97"/>
        <v/>
      </c>
      <c r="CK215" s="10" t="str">
        <f>IF($AI215="","",IF(OR($V215&lt;2.7,$V215&gt;90),"Age OOR",($AI215-CG215)/VLOOKUP(CG$14&amp;"-rse-"&amp;$N215,Equations!$G:$I,3,0)))</f>
        <v/>
      </c>
      <c r="CL215" s="10" t="str">
        <f>IF($AJ215="","",IF(OR($V215&lt;2.7,$V215&gt;90),"Age OOR",VLOOKUP(CL$14&amp;"-int-"&amp;$O215,Equations!$G:$I,3,0)+VLOOKUP(CL$14&amp;"-sexo-"&amp;$O215,Equations!$G:$I,3,0)*$U215+VLOOKUP(CL$14&amp;"-edad-"&amp;$O215,Equations!$G:$I,3,0)*$V215+VLOOKUP(CL$14&amp;"-est-"&amp;$O215,Equations!$G:$I,3,0)*(1/$W215)+VLOOKUP(CL$14&amp;"-imc-"&amp;$O215,Equations!$G:$I,3,0)*(1/$Q215)))</f>
        <v/>
      </c>
      <c r="CM215" s="10" t="str">
        <f>IF($AJ215="","",IF(OR($V215&lt;2.7,$V215&gt;90),"Age OOR",CL215-1.6449*VLOOKUP(CL$14&amp;"-rse-"&amp;$O215,Equations!$G:$I,3,0)))</f>
        <v/>
      </c>
      <c r="CN215" s="10" t="str">
        <f>IF($AJ215="","",IF(OR($V215&lt;2.7,$V215&gt;90),"Age OOR",CL215+1.6449*VLOOKUP(CL$14&amp;"-rse-"&amp;$O215,Equations!$G:$I,3,0)))</f>
        <v/>
      </c>
      <c r="CO215" s="10" t="str">
        <f t="shared" si="98"/>
        <v/>
      </c>
      <c r="CP215" s="10" t="str">
        <f>IF($AJ215="","",IF(OR($V215&lt;2.7,$V215&gt;90),"Age OOR",($AJ215-CL215)/VLOOKUP(CL$14&amp;"-rse-"&amp;$O215,Equations!$G:$I,3,0)))</f>
        <v/>
      </c>
      <c r="CQ215" s="10" t="str">
        <f>IF($AK215="","",IF(OR($V215&lt;2.7,$V215&gt;90),"Age OOR",EXP(VLOOKUP(CQ$14&amp;"-int-"&amp;$P215,Equations!$G:$I,3,0)+VLOOKUP(CQ$14&amp;"-sexo-"&amp;$P215,Equations!$G:$I,3,0)*$U215+VLOOKUP(CQ$14&amp;"-edad-"&amp;$P215,Equations!$G:$I,3,0)*$V215+VLOOKUP(CQ$14&amp;"-est-"&amp;$P215,Equations!$G:$I,3,0)*(1/$W215)+VLOOKUP(CQ$14&amp;"-imc-"&amp;$P215,Equations!$G:$I,3,0)*(1/$Q215))))</f>
        <v/>
      </c>
      <c r="CR215" s="10" t="str">
        <f>IF($AK215="","",IF(OR($V215&lt;2.7,$V215&gt;90),"Age OOR",EXP(LN(CQ215)-1.6449*VLOOKUP(CQ$14&amp;"-rse-"&amp;$P215,Equations!$G:$I,3,0))))</f>
        <v/>
      </c>
      <c r="CS215" s="10" t="str">
        <f>IF($AK215="","",IF(OR($V215&lt;2.7,$V215&gt;90),"Age OOR",EXP(LN(CQ215)+1.6449*VLOOKUP(CQ$14&amp;"-rse-"&amp;$P215,Equations!$G:$I,3,0))))</f>
        <v/>
      </c>
      <c r="CT215" s="10" t="str">
        <f t="shared" si="99"/>
        <v/>
      </c>
      <c r="CU215" s="10" t="str">
        <f>IF($AK215="","",IF(OR($V215&lt;2.7,$V215&gt;90),"Age OOR",(LN($AK215)-LN(CQ215))/VLOOKUP(CQ$14&amp;"-rse-"&amp;$P215,Equations!$G:$I,3,0)))</f>
        <v/>
      </c>
      <c r="CV215" s="47"/>
      <c r="DS215" s="54"/>
    </row>
    <row r="216" spans="5:123" x14ac:dyDescent="0.2">
      <c r="E216" s="23" t="str">
        <f t="shared" si="75"/>
        <v>Age out of range</v>
      </c>
      <c r="F216" s="23" t="str">
        <f t="shared" si="76"/>
        <v>Age out of range</v>
      </c>
      <c r="G216" s="23" t="str">
        <f t="shared" si="77"/>
        <v>Age out of range</v>
      </c>
      <c r="H216" s="23" t="str">
        <f t="shared" si="78"/>
        <v>Age out of range</v>
      </c>
      <c r="I216" s="23" t="str">
        <f t="shared" si="79"/>
        <v>Age out of range</v>
      </c>
      <c r="J216" s="23" t="str">
        <f t="shared" si="80"/>
        <v>Age out of range</v>
      </c>
      <c r="K216" s="23" t="str">
        <f t="shared" si="81"/>
        <v>Age out of range</v>
      </c>
      <c r="L216" s="23" t="str">
        <f t="shared" si="82"/>
        <v>Age out of range</v>
      </c>
      <c r="M216" s="23" t="str">
        <f t="shared" si="83"/>
        <v>Age out of range</v>
      </c>
      <c r="N216" s="23" t="str">
        <f t="shared" si="84"/>
        <v>Age out of range</v>
      </c>
      <c r="O216" s="23" t="str">
        <f t="shared" si="85"/>
        <v>Age out of range</v>
      </c>
      <c r="P216" s="23" t="str">
        <f t="shared" si="86"/>
        <v>Age out of range</v>
      </c>
      <c r="Q216" s="23" t="e">
        <f t="shared" si="87"/>
        <v>#DIV/0!</v>
      </c>
      <c r="R216" s="17"/>
      <c r="S216" s="23">
        <v>200</v>
      </c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7"/>
      <c r="AM216" s="47"/>
      <c r="AN216" s="10" t="str">
        <f>IF($Z216="","",IF(OR($V216&lt;2.7,$V216&gt;90),"Age OOR",VLOOKUP(AN$14&amp;"-int-"&amp;$E216,Equations!$G:$I,3,0)+VLOOKUP(AN$14&amp;"-sexo-"&amp;$E216,Equations!$G:$I,3,0)*$U216+VLOOKUP(AN$14&amp;"-edad-"&amp;$E216,Equations!$G:$I,3,0)*$V216+VLOOKUP(AN$14&amp;"-est-"&amp;$E216,Equations!$G:$I,3,0)*(1/$W216)+VLOOKUP(AN$14&amp;"-imc-"&amp;$E216,Equations!$G:$I,3,0)*(1/$Q216)))</f>
        <v/>
      </c>
      <c r="AO216" s="10" t="str">
        <f>IF($Z216="","",IF(OR($V216&lt;2.7,$V216&gt;90),"Age OOR",AN216-1.6449*VLOOKUP(AN$14&amp;"-rse-"&amp;$E216,Equations!$G:$I,3,0)))</f>
        <v/>
      </c>
      <c r="AP216" s="10" t="str">
        <f>IF($Z216="","",IF(OR($V216&lt;2.7,$V216&gt;90),"Age OOR",AN216+1.6449*VLOOKUP(AN$14&amp;"-rse-"&amp;$E216,Equations!$G:$I,3,0)))</f>
        <v/>
      </c>
      <c r="AQ216" s="10" t="str">
        <f t="shared" si="88"/>
        <v/>
      </c>
      <c r="AR216" s="10" t="str">
        <f>IF($Z216="","",IF(OR($V216&lt;2.7,$V216&gt;90),"Age OOR",($Z216-AN216)/VLOOKUP(AN$14&amp;"-rse-"&amp;$E216,Equations!$G:$I,3,0)))</f>
        <v/>
      </c>
      <c r="AS216" s="10" t="str">
        <f>IF($AA216="","",IF(OR($V216&lt;2.7,$V216&gt;90),"Age OOR",VLOOKUP(AS$14&amp;"-int-"&amp;$F216,Equations!$G:$I,3,0)+VLOOKUP(AS$14&amp;"-sexo-"&amp;$F216,Equations!$G:$I,3,0)*$U216+VLOOKUP(AS$14&amp;"-edad-"&amp;$F216,Equations!$G:$I,3,0)*$V216+VLOOKUP(AS$14&amp;"-est-"&amp;$F216,Equations!$G:$I,3,0)*(1/$W216)+VLOOKUP(AS$14&amp;"-imc-"&amp;$F216,Equations!$G:$I,3,0)*(1/$Q216)))</f>
        <v/>
      </c>
      <c r="AT216" s="10" t="str">
        <f>IF($AA216="","",IF(OR($V216&lt;2.7,$V216&gt;90),"Age OOR",AS216-1.6449*VLOOKUP(AS$14&amp;"-rse-"&amp;$F216,Equations!$G:$I,3,0)))</f>
        <v/>
      </c>
      <c r="AU216" s="10" t="str">
        <f>IF($AA216="","",IF(OR($V216&lt;2.7,$V216&gt;90),"Age OOR",AS216+1.6449*VLOOKUP(AS$14&amp;"-rse-"&amp;$F216,Equations!$G:$I,3,0)))</f>
        <v/>
      </c>
      <c r="AV216" s="10" t="str">
        <f t="shared" si="89"/>
        <v/>
      </c>
      <c r="AW216" s="10" t="str">
        <f>IF($AA216="","",IF(OR($V216&lt;2.7,$V216&gt;90),"Age OOR",($AA216-AS216)/VLOOKUP(AS$14&amp;"-rse-"&amp;$F216,Equations!$G:$I,3,0)))</f>
        <v/>
      </c>
      <c r="AX216" s="10" t="str">
        <f>IF($AB216="","",IF(OR($V216&lt;2.7,$V216&gt;90),"Age OOR",VLOOKUP(AX$14&amp;"-int-"&amp;$G216,Equations!$G:$I,3,0)+VLOOKUP(AX$14&amp;"-sexo-"&amp;$G216,Equations!$G:$I,3,0)*$U216+VLOOKUP(AX$14&amp;"-edad-"&amp;$G216,Equations!$G:$I,3,0)*$V216+VLOOKUP(AX$14&amp;"-est-"&amp;$G216,Equations!$G:$I,3,0)*(1/$W216)+VLOOKUP(AX$14&amp;"-imc-"&amp;$G216,Equations!$G:$I,3,0)*(1/$Q216)))</f>
        <v/>
      </c>
      <c r="AY216" s="10" t="str">
        <f>IF($AB216="","",IF(OR($V216&lt;2.7,$V216&gt;90),"Age OOR",AX216-1.6449*VLOOKUP(AX$14&amp;"-rse-"&amp;$G216,Equations!$G:$I,3,0)))</f>
        <v/>
      </c>
      <c r="AZ216" s="10" t="str">
        <f>IF($AB216="","",IF(OR($V216&lt;2.7,$V216&gt;90),"Age OOR",AX216+1.6449*VLOOKUP(AX$14&amp;"-rse-"&amp;$G216,Equations!$G:$I,3,0)))</f>
        <v/>
      </c>
      <c r="BA216" s="10" t="str">
        <f t="shared" si="90"/>
        <v/>
      </c>
      <c r="BB216" s="10" t="str">
        <f>IF($AB216="","",IF(OR($V216&lt;2.7,$V216&gt;90),"Age OOR",($AB216-AX216)/VLOOKUP(AX$14&amp;"-rse-"&amp;$G216,Equations!$G:$I,3,0)))</f>
        <v/>
      </c>
      <c r="BC216" s="10" t="str">
        <f>IF($AC216="","",IF(OR($V216&lt;2.7,$V216&gt;90),"Age OOR",VLOOKUP(BC$14&amp;"-int-"&amp;$H216,Equations!$G:$I,3,0)+VLOOKUP(BC$14&amp;"-sexo-"&amp;$H216,Equations!$G:$I,3,0)*$U216+VLOOKUP(BC$14&amp;"-edad-"&amp;$H216,Equations!$G:$I,3,0)*$V216+VLOOKUP(BC$14&amp;"-est-"&amp;$H216,Equations!$G:$I,3,0)*(1/$W216)+VLOOKUP(BC$14&amp;"-imc-"&amp;$H216,Equations!$G:$I,3,0)*(1/$Q216)))</f>
        <v/>
      </c>
      <c r="BD216" s="10" t="str">
        <f>IF($AC216="","",IF(OR($V216&lt;2.7,$V216&gt;90),"Age OOR",BC216-1.6449*VLOOKUP(BC$14&amp;"-rse-"&amp;$H216,Equations!$G:$I,3,0)))</f>
        <v/>
      </c>
      <c r="BE216" s="10" t="str">
        <f>IF($AC216="","",IF(OR($V216&lt;2.7,$V216&gt;90),"Age OOR",BC216+1.6449*VLOOKUP(BC$14&amp;"-rse-"&amp;$H216,Equations!$G:$I,3,0)))</f>
        <v/>
      </c>
      <c r="BF216" s="10" t="str">
        <f t="shared" si="91"/>
        <v/>
      </c>
      <c r="BG216" s="10" t="str">
        <f>IF($AC216="","",IF(OR($V216&lt;2.7,$V216&gt;90),"Age OOR",($AC216-BC216)/VLOOKUP(BC$14&amp;"-rse-"&amp;$H216,Equations!$G:$I,3,0)))</f>
        <v/>
      </c>
      <c r="BH216" s="10" t="str">
        <f>IF($AD216="","",IF(OR($V216&lt;2.7,$V216&gt;90),"Age OOR",VLOOKUP(BH$14&amp;"-int-"&amp;$I216,Equations!$G:$I,3,0)+VLOOKUP(BH$14&amp;"-sexo-"&amp;$I216,Equations!$G:$I,3,0)*$U216+VLOOKUP(BH$14&amp;"-edad-"&amp;$I216,Equations!$G:$I,3,0)*$V216+VLOOKUP(BH$14&amp;"-est-"&amp;$I216,Equations!$G:$I,3,0)*(1/$W216)+VLOOKUP(BH$14&amp;"-imc-"&amp;$I216,Equations!$G:$I,3,0)*(1/$Q216)))</f>
        <v/>
      </c>
      <c r="BI216" s="10" t="str">
        <f>IF($AD216="","",IF(OR($V216&lt;2.7,$V216&gt;90),"Age OOR",BH216-1.6449*VLOOKUP(BH$14&amp;"-rse-"&amp;$I216,Equations!$G:$I,3,0)))</f>
        <v/>
      </c>
      <c r="BJ216" s="10" t="str">
        <f>IF($AD216="","",IF(OR($V216&lt;2.7,$V216&gt;90),"Age OOR",BH216+1.6449*VLOOKUP(BH$14&amp;"-rse-"&amp;$I216,Equations!$G:$I,3,0)))</f>
        <v/>
      </c>
      <c r="BK216" s="10" t="str">
        <f t="shared" si="92"/>
        <v/>
      </c>
      <c r="BL216" s="10" t="str">
        <f>IF($AD216="","",IF(OR($V216&lt;2.7,$V216&gt;90),"Age OOR",($AD216-BH216)/VLOOKUP(BH$14&amp;"-rse-"&amp;$I216,Equations!$G:$I,3,0)))</f>
        <v/>
      </c>
      <c r="BM216" s="10" t="str">
        <f>IF($AE216="","",IF(OR($V216&lt;2.7,$V216&gt;90),"Age OOR",VLOOKUP(BM$14&amp;"-int-"&amp;$J216,Equations!$G:$I,3,0)+VLOOKUP(BM$14&amp;"-sexo-"&amp;$J216,Equations!$G:$I,3,0)*$U216+VLOOKUP(BM$14&amp;"-edad-"&amp;$J216,Equations!$G:$I,3,0)*$V216+VLOOKUP(BM$14&amp;"-est-"&amp;$J216,Equations!$G:$I,3,0)*(1/$W216)+VLOOKUP(BM$14&amp;"-imc-"&amp;$J216,Equations!$G:$I,3,0)*(1/$Q216)))</f>
        <v/>
      </c>
      <c r="BN216" s="10" t="str">
        <f>IF($AE216="","",IF(OR($V216&lt;2.7,$V216&gt;90),"Age OOR",BM216-1.6449*VLOOKUP(BM$14&amp;"-rse-"&amp;$J216,Equations!$G:$I,3,0)))</f>
        <v/>
      </c>
      <c r="BO216" s="10" t="str">
        <f>IF($AE216="","",IF(OR($V216&lt;2.7,$V216&gt;90),"Age OOR",BM216+1.6449*VLOOKUP(BM$14&amp;"-rse-"&amp;$J216,Equations!$G:$I,3,0)))</f>
        <v/>
      </c>
      <c r="BP216" s="10" t="str">
        <f t="shared" si="93"/>
        <v/>
      </c>
      <c r="BQ216" s="10" t="str">
        <f>IF($AE216="","",IF(OR($V216&lt;2.7,$V216&gt;90),"Age OOR",($AE216-BM216)/VLOOKUP(BM$14&amp;"-rse-"&amp;$J216,Equations!$G:$I,3,0)))</f>
        <v/>
      </c>
      <c r="BR216" s="10" t="str">
        <f>IF($AF216="","",IF(OR($V216&lt;2.7,$V216&gt;90),"Age OOR",VLOOKUP(BR$14&amp;"-int-"&amp;$K216,Equations!$G:$I,3,0)+VLOOKUP(BR$14&amp;"-sexo-"&amp;$K216,Equations!$G:$I,3,0)*$U216+VLOOKUP(BR$14&amp;"-edad-"&amp;$K216,Equations!$G:$I,3,0)*$V216+VLOOKUP(BR$14&amp;"-est-"&amp;$K216,Equations!$G:$I,3,0)*(1/$W216)+VLOOKUP(BR$14&amp;"-imc-"&amp;$K216,Equations!$G:$I,3,0)*(1/$Q216)))</f>
        <v/>
      </c>
      <c r="BS216" s="10" t="str">
        <f>IF($AF216="","",IF(OR($V216&lt;2.7,$V216&gt;90),"Age OOR",BR216-1.6449*VLOOKUP(BR$14&amp;"-rse-"&amp;$K216,Equations!$G:$I,3,0)))</f>
        <v/>
      </c>
      <c r="BT216" s="10" t="str">
        <f>IF($AF216="","",IF(OR($V216&lt;2.7,$V216&gt;90),"Age OOR",BR216+1.6449*VLOOKUP(BR$14&amp;"-rse-"&amp;$K216,Equations!$G:$I,3,0)))</f>
        <v/>
      </c>
      <c r="BU216" s="10" t="str">
        <f t="shared" si="94"/>
        <v/>
      </c>
      <c r="BV216" s="10" t="str">
        <f>IF($AF216="","",IF(OR($V216&lt;2.7,$V216&gt;90),"Age OOR",($AF216-BR216)/VLOOKUP(BR$14&amp;"-rse-"&amp;$K216,Equations!$G:$I,3,0)))</f>
        <v/>
      </c>
      <c r="BW216" s="10" t="str">
        <f>IF($AG216="","",IF(OR($V216&lt;2.7,$V216&gt;90),"Age OOR",VLOOKUP(BW$14&amp;"-int-"&amp;$L216,Equations!$G:$I,3,0)+VLOOKUP(BW$14&amp;"-sexo-"&amp;$L216,Equations!$G:$I,3,0)*$U216+VLOOKUP(BW$14&amp;"-edad-"&amp;$L216,Equations!$G:$I,3,0)*$V216+VLOOKUP(BW$14&amp;"-est-"&amp;$L216,Equations!$G:$I,3,0)*(1/$W216)+VLOOKUP(BW$14&amp;"-imc-"&amp;$L216,Equations!$G:$I,3,0)*(1/$Q216)))</f>
        <v/>
      </c>
      <c r="BX216" s="10" t="str">
        <f>IF($AG216="","",IF(OR($V216&lt;2.7,$V216&gt;90),"Age OOR",BW216-1.6449*VLOOKUP(BW$14&amp;"-rse-"&amp;$L216,Equations!$G:$I,3,0)))</f>
        <v/>
      </c>
      <c r="BY216" s="10" t="str">
        <f>IF($AG216="","",IF(OR($V216&lt;2.7,$V216&gt;90),"Age OOR",BW216+1.6449*VLOOKUP(BW$14&amp;"-rse-"&amp;$L216,Equations!$G:$I,3,0)))</f>
        <v/>
      </c>
      <c r="BZ216" s="10" t="str">
        <f t="shared" si="95"/>
        <v/>
      </c>
      <c r="CA216" s="10" t="str">
        <f>IF($AG216="","",IF(OR($V216&lt;2.7,$V216&gt;90),"Age OOR",($AG216-BW216)/VLOOKUP(BW$14&amp;"-rse-"&amp;$L216,Equations!$G:$I,3,0)))</f>
        <v/>
      </c>
      <c r="CB216" s="10" t="str">
        <f>IF($AH216="","",IF(OR($V216&lt;2.7,$V216&gt;90),"Age OOR",VLOOKUP(CB$14&amp;"-int-"&amp;$M216,Equations!$G:$I,3,0)+VLOOKUP(CB$14&amp;"-sexo-"&amp;$M216,Equations!$G:$I,3,0)*$U216+VLOOKUP(CB$14&amp;"-edad-"&amp;$M216,Equations!$G:$I,3,0)*$V216+VLOOKUP(CB$14&amp;"-est-"&amp;$M216,Equations!$G:$I,3,0)*(1/$W216)+VLOOKUP(CB$14&amp;"-imc-"&amp;$M216,Equations!$G:$I,3,0)*(1/$Q216)))</f>
        <v/>
      </c>
      <c r="CC216" s="10" t="str">
        <f>IF($AH216="","",IF(OR($V216&lt;2.7,$V216&gt;90),"Age OOR",CB216-1.6449*VLOOKUP(CB$14&amp;"-rse-"&amp;$M216,Equations!$G:$I,3,0)))</f>
        <v/>
      </c>
      <c r="CD216" s="10" t="str">
        <f>IF($AH216="","",IF(OR($V216&lt;2.7,$V216&gt;90),"Age OOR",CB216+1.6449*VLOOKUP(CB$14&amp;"-rse-"&amp;$M216,Equations!$G:$I,3,0)))</f>
        <v/>
      </c>
      <c r="CE216" s="10" t="str">
        <f t="shared" si="96"/>
        <v/>
      </c>
      <c r="CF216" s="10" t="str">
        <f>IF($AH216="","",IF(OR($V216&lt;2.7,$V216&gt;90),"Age OOR",($AH216-CB216)/VLOOKUP(CB$14&amp;"-rse-"&amp;$M216,Equations!$G:$I,3,0)))</f>
        <v/>
      </c>
      <c r="CG216" s="10" t="str">
        <f>IF($AI216="","",IF(OR($V216&lt;2.7,$V216&gt;90),"Age OOR",VLOOKUP(CG$14&amp;"-int-"&amp;$N216,Equations!$G:$I,3,0)+VLOOKUP(CG$14&amp;"-sexo-"&amp;$N216,Equations!$G:$I,3,0)*$U216+VLOOKUP(CG$14&amp;"-edad-"&amp;$N216,Equations!$G:$I,3,0)*$V216+VLOOKUP(CG$14&amp;"-est-"&amp;$N216,Equations!$G:$I,3,0)*(1/$W216)+VLOOKUP(CG$14&amp;"-imc-"&amp;$N216,Equations!$G:$I,3,0)*(1/$Q216)))</f>
        <v/>
      </c>
      <c r="CH216" s="10" t="str">
        <f>IF($AI216="","",IF(OR($V216&lt;2.7,$V216&gt;90),"Age OOR",CG216-1.6449*VLOOKUP(CG$14&amp;"-rse-"&amp;$N216,Equations!$G:$I,3,0)))</f>
        <v/>
      </c>
      <c r="CI216" s="10" t="str">
        <f>IF($AI216="","",IF(OR($V216&lt;2.7,$V216&gt;90),"Age OOR",CG216+1.6449*VLOOKUP(CG$14&amp;"-rse-"&amp;$N216,Equations!$G:$I,3,0)))</f>
        <v/>
      </c>
      <c r="CJ216" s="10" t="str">
        <f t="shared" si="97"/>
        <v/>
      </c>
      <c r="CK216" s="10" t="str">
        <f>IF($AI216="","",IF(OR($V216&lt;2.7,$V216&gt;90),"Age OOR",($AI216-CG216)/VLOOKUP(CG$14&amp;"-rse-"&amp;$N216,Equations!$G:$I,3,0)))</f>
        <v/>
      </c>
      <c r="CL216" s="10" t="str">
        <f>IF($AJ216="","",IF(OR($V216&lt;2.7,$V216&gt;90),"Age OOR",VLOOKUP(CL$14&amp;"-int-"&amp;$O216,Equations!$G:$I,3,0)+VLOOKUP(CL$14&amp;"-sexo-"&amp;$O216,Equations!$G:$I,3,0)*$U216+VLOOKUP(CL$14&amp;"-edad-"&amp;$O216,Equations!$G:$I,3,0)*$V216+VLOOKUP(CL$14&amp;"-est-"&amp;$O216,Equations!$G:$I,3,0)*(1/$W216)+VLOOKUP(CL$14&amp;"-imc-"&amp;$O216,Equations!$G:$I,3,0)*(1/$Q216)))</f>
        <v/>
      </c>
      <c r="CM216" s="10" t="str">
        <f>IF($AJ216="","",IF(OR($V216&lt;2.7,$V216&gt;90),"Age OOR",CL216-1.6449*VLOOKUP(CL$14&amp;"-rse-"&amp;$O216,Equations!$G:$I,3,0)))</f>
        <v/>
      </c>
      <c r="CN216" s="10" t="str">
        <f>IF($AJ216="","",IF(OR($V216&lt;2.7,$V216&gt;90),"Age OOR",CL216+1.6449*VLOOKUP(CL$14&amp;"-rse-"&amp;$O216,Equations!$G:$I,3,0)))</f>
        <v/>
      </c>
      <c r="CO216" s="10" t="str">
        <f t="shared" si="98"/>
        <v/>
      </c>
      <c r="CP216" s="10" t="str">
        <f>IF($AJ216="","",IF(OR($V216&lt;2.7,$V216&gt;90),"Age OOR",($AJ216-CL216)/VLOOKUP(CL$14&amp;"-rse-"&amp;$O216,Equations!$G:$I,3,0)))</f>
        <v/>
      </c>
      <c r="CQ216" s="10" t="str">
        <f>IF($AK216="","",IF(OR($V216&lt;2.7,$V216&gt;90),"Age OOR",EXP(VLOOKUP(CQ$14&amp;"-int-"&amp;$P216,Equations!$G:$I,3,0)+VLOOKUP(CQ$14&amp;"-sexo-"&amp;$P216,Equations!$G:$I,3,0)*$U216+VLOOKUP(CQ$14&amp;"-edad-"&amp;$P216,Equations!$G:$I,3,0)*$V216+VLOOKUP(CQ$14&amp;"-est-"&amp;$P216,Equations!$G:$I,3,0)*(1/$W216)+VLOOKUP(CQ$14&amp;"-imc-"&amp;$P216,Equations!$G:$I,3,0)*(1/$Q216))))</f>
        <v/>
      </c>
      <c r="CR216" s="10" t="str">
        <f>IF($AK216="","",IF(OR($V216&lt;2.7,$V216&gt;90),"Age OOR",EXP(LN(CQ216)-1.6449*VLOOKUP(CQ$14&amp;"-rse-"&amp;$P216,Equations!$G:$I,3,0))))</f>
        <v/>
      </c>
      <c r="CS216" s="10" t="str">
        <f>IF($AK216="","",IF(OR($V216&lt;2.7,$V216&gt;90),"Age OOR",EXP(LN(CQ216)+1.6449*VLOOKUP(CQ$14&amp;"-rse-"&amp;$P216,Equations!$G:$I,3,0))))</f>
        <v/>
      </c>
      <c r="CT216" s="10" t="str">
        <f t="shared" si="99"/>
        <v/>
      </c>
      <c r="CU216" s="10" t="str">
        <f>IF($AK216="","",IF(OR($V216&lt;2.7,$V216&gt;90),"Age OOR",(LN($AK216)-LN(CQ216))/VLOOKUP(CQ$14&amp;"-rse-"&amp;$P216,Equations!$G:$I,3,0)))</f>
        <v/>
      </c>
      <c r="CV216" s="47"/>
    </row>
    <row r="217" spans="5:123" x14ac:dyDescent="0.2">
      <c r="E217" s="23" t="str">
        <f t="shared" si="75"/>
        <v>Age out of range</v>
      </c>
      <c r="F217" s="23" t="str">
        <f t="shared" si="76"/>
        <v>Age out of range</v>
      </c>
      <c r="G217" s="23" t="str">
        <f t="shared" si="77"/>
        <v>Age out of range</v>
      </c>
      <c r="H217" s="23" t="str">
        <f t="shared" si="78"/>
        <v>Age out of range</v>
      </c>
      <c r="I217" s="23" t="str">
        <f t="shared" si="79"/>
        <v>Age out of range</v>
      </c>
      <c r="J217" s="23" t="str">
        <f t="shared" si="80"/>
        <v>Age out of range</v>
      </c>
      <c r="K217" s="23" t="str">
        <f t="shared" si="81"/>
        <v>Age out of range</v>
      </c>
      <c r="L217" s="23" t="str">
        <f t="shared" si="82"/>
        <v>Age out of range</v>
      </c>
      <c r="M217" s="23" t="str">
        <f t="shared" si="83"/>
        <v>Age out of range</v>
      </c>
      <c r="N217" s="23" t="str">
        <f t="shared" si="84"/>
        <v>Age out of range</v>
      </c>
      <c r="O217" s="23" t="str">
        <f t="shared" si="85"/>
        <v>Age out of range</v>
      </c>
      <c r="P217" s="23" t="str">
        <f t="shared" si="86"/>
        <v>Age out of range</v>
      </c>
      <c r="Q217" s="23" t="e">
        <f t="shared" si="87"/>
        <v>#DIV/0!</v>
      </c>
      <c r="R217" s="17"/>
      <c r="S217" s="23">
        <v>201</v>
      </c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7"/>
      <c r="AM217" s="47"/>
      <c r="AN217" s="10" t="str">
        <f>IF($Z217="","",IF(OR($V217&lt;2.7,$V217&gt;90),"Age OOR",VLOOKUP(AN$14&amp;"-int-"&amp;$E217,Equations!$G:$I,3,0)+VLOOKUP(AN$14&amp;"-sexo-"&amp;$E217,Equations!$G:$I,3,0)*$U217+VLOOKUP(AN$14&amp;"-edad-"&amp;$E217,Equations!$G:$I,3,0)*$V217+VLOOKUP(AN$14&amp;"-est-"&amp;$E217,Equations!$G:$I,3,0)*(1/$W217)+VLOOKUP(AN$14&amp;"-imc-"&amp;$E217,Equations!$G:$I,3,0)*(1/$Q217)))</f>
        <v/>
      </c>
      <c r="AO217" s="10" t="str">
        <f>IF($Z217="","",IF(OR($V217&lt;2.7,$V217&gt;90),"Age OOR",AN217-1.6449*VLOOKUP(AN$14&amp;"-rse-"&amp;$E217,Equations!$G:$I,3,0)))</f>
        <v/>
      </c>
      <c r="AP217" s="10" t="str">
        <f>IF($Z217="","",IF(OR($V217&lt;2.7,$V217&gt;90),"Age OOR",AN217+1.6449*VLOOKUP(AN$14&amp;"-rse-"&amp;$E217,Equations!$G:$I,3,0)))</f>
        <v/>
      </c>
      <c r="AQ217" s="10" t="str">
        <f t="shared" si="88"/>
        <v/>
      </c>
      <c r="AR217" s="10" t="str">
        <f>IF($Z217="","",IF(OR($V217&lt;2.7,$V217&gt;90),"Age OOR",($Z217-AN217)/VLOOKUP(AN$14&amp;"-rse-"&amp;$E217,Equations!$G:$I,3,0)))</f>
        <v/>
      </c>
      <c r="AS217" s="10" t="str">
        <f>IF($AA217="","",IF(OR($V217&lt;2.7,$V217&gt;90),"Age OOR",VLOOKUP(AS$14&amp;"-int-"&amp;$F217,Equations!$G:$I,3,0)+VLOOKUP(AS$14&amp;"-sexo-"&amp;$F217,Equations!$G:$I,3,0)*$U217+VLOOKUP(AS$14&amp;"-edad-"&amp;$F217,Equations!$G:$I,3,0)*$V217+VLOOKUP(AS$14&amp;"-est-"&amp;$F217,Equations!$G:$I,3,0)*(1/$W217)+VLOOKUP(AS$14&amp;"-imc-"&amp;$F217,Equations!$G:$I,3,0)*(1/$Q217)))</f>
        <v/>
      </c>
      <c r="AT217" s="10" t="str">
        <f>IF($AA217="","",IF(OR($V217&lt;2.7,$V217&gt;90),"Age OOR",AS217-1.6449*VLOOKUP(AS$14&amp;"-rse-"&amp;$F217,Equations!$G:$I,3,0)))</f>
        <v/>
      </c>
      <c r="AU217" s="10" t="str">
        <f>IF($AA217="","",IF(OR($V217&lt;2.7,$V217&gt;90),"Age OOR",AS217+1.6449*VLOOKUP(AS$14&amp;"-rse-"&amp;$F217,Equations!$G:$I,3,0)))</f>
        <v/>
      </c>
      <c r="AV217" s="10" t="str">
        <f t="shared" si="89"/>
        <v/>
      </c>
      <c r="AW217" s="10" t="str">
        <f>IF($AA217="","",IF(OR($V217&lt;2.7,$V217&gt;90),"Age OOR",($AA217-AS217)/VLOOKUP(AS$14&amp;"-rse-"&amp;$F217,Equations!$G:$I,3,0)))</f>
        <v/>
      </c>
      <c r="AX217" s="10" t="str">
        <f>IF($AB217="","",IF(OR($V217&lt;2.7,$V217&gt;90),"Age OOR",VLOOKUP(AX$14&amp;"-int-"&amp;$G217,Equations!$G:$I,3,0)+VLOOKUP(AX$14&amp;"-sexo-"&amp;$G217,Equations!$G:$I,3,0)*$U217+VLOOKUP(AX$14&amp;"-edad-"&amp;$G217,Equations!$G:$I,3,0)*$V217+VLOOKUP(AX$14&amp;"-est-"&amp;$G217,Equations!$G:$I,3,0)*(1/$W217)+VLOOKUP(AX$14&amp;"-imc-"&amp;$G217,Equations!$G:$I,3,0)*(1/$Q217)))</f>
        <v/>
      </c>
      <c r="AY217" s="10" t="str">
        <f>IF($AB217="","",IF(OR($V217&lt;2.7,$V217&gt;90),"Age OOR",AX217-1.6449*VLOOKUP(AX$14&amp;"-rse-"&amp;$G217,Equations!$G:$I,3,0)))</f>
        <v/>
      </c>
      <c r="AZ217" s="10" t="str">
        <f>IF($AB217="","",IF(OR($V217&lt;2.7,$V217&gt;90),"Age OOR",AX217+1.6449*VLOOKUP(AX$14&amp;"-rse-"&amp;$G217,Equations!$G:$I,3,0)))</f>
        <v/>
      </c>
      <c r="BA217" s="10" t="str">
        <f t="shared" si="90"/>
        <v/>
      </c>
      <c r="BB217" s="10" t="str">
        <f>IF($AB217="","",IF(OR($V217&lt;2.7,$V217&gt;90),"Age OOR",($AB217-AX217)/VLOOKUP(AX$14&amp;"-rse-"&amp;$G217,Equations!$G:$I,3,0)))</f>
        <v/>
      </c>
      <c r="BC217" s="10" t="str">
        <f>IF($AC217="","",IF(OR($V217&lt;2.7,$V217&gt;90),"Age OOR",VLOOKUP(BC$14&amp;"-int-"&amp;$H217,Equations!$G:$I,3,0)+VLOOKUP(BC$14&amp;"-sexo-"&amp;$H217,Equations!$G:$I,3,0)*$U217+VLOOKUP(BC$14&amp;"-edad-"&amp;$H217,Equations!$G:$I,3,0)*$V217+VLOOKUP(BC$14&amp;"-est-"&amp;$H217,Equations!$G:$I,3,0)*(1/$W217)+VLOOKUP(BC$14&amp;"-imc-"&amp;$H217,Equations!$G:$I,3,0)*(1/$Q217)))</f>
        <v/>
      </c>
      <c r="BD217" s="10" t="str">
        <f>IF($AC217="","",IF(OR($V217&lt;2.7,$V217&gt;90),"Age OOR",BC217-1.6449*VLOOKUP(BC$14&amp;"-rse-"&amp;$H217,Equations!$G:$I,3,0)))</f>
        <v/>
      </c>
      <c r="BE217" s="10" t="str">
        <f>IF($AC217="","",IF(OR($V217&lt;2.7,$V217&gt;90),"Age OOR",BC217+1.6449*VLOOKUP(BC$14&amp;"-rse-"&amp;$H217,Equations!$G:$I,3,0)))</f>
        <v/>
      </c>
      <c r="BF217" s="10" t="str">
        <f t="shared" si="91"/>
        <v/>
      </c>
      <c r="BG217" s="10" t="str">
        <f>IF($AC217="","",IF(OR($V217&lt;2.7,$V217&gt;90),"Age OOR",($AC217-BC217)/VLOOKUP(BC$14&amp;"-rse-"&amp;$H217,Equations!$G:$I,3,0)))</f>
        <v/>
      </c>
      <c r="BH217" s="10" t="str">
        <f>IF($AD217="","",IF(OR($V217&lt;2.7,$V217&gt;90),"Age OOR",VLOOKUP(BH$14&amp;"-int-"&amp;$I217,Equations!$G:$I,3,0)+VLOOKUP(BH$14&amp;"-sexo-"&amp;$I217,Equations!$G:$I,3,0)*$U217+VLOOKUP(BH$14&amp;"-edad-"&amp;$I217,Equations!$G:$I,3,0)*$V217+VLOOKUP(BH$14&amp;"-est-"&amp;$I217,Equations!$G:$I,3,0)*(1/$W217)+VLOOKUP(BH$14&amp;"-imc-"&amp;$I217,Equations!$G:$I,3,0)*(1/$Q217)))</f>
        <v/>
      </c>
      <c r="BI217" s="10" t="str">
        <f>IF($AD217="","",IF(OR($V217&lt;2.7,$V217&gt;90),"Age OOR",BH217-1.6449*VLOOKUP(BH$14&amp;"-rse-"&amp;$I217,Equations!$G:$I,3,0)))</f>
        <v/>
      </c>
      <c r="BJ217" s="10" t="str">
        <f>IF($AD217="","",IF(OR($V217&lt;2.7,$V217&gt;90),"Age OOR",BH217+1.6449*VLOOKUP(BH$14&amp;"-rse-"&amp;$I217,Equations!$G:$I,3,0)))</f>
        <v/>
      </c>
      <c r="BK217" s="10" t="str">
        <f t="shared" si="92"/>
        <v/>
      </c>
      <c r="BL217" s="10" t="str">
        <f>IF($AD217="","",IF(OR($V217&lt;2.7,$V217&gt;90),"Age OOR",($AD217-BH217)/VLOOKUP(BH$14&amp;"-rse-"&amp;$I217,Equations!$G:$I,3,0)))</f>
        <v/>
      </c>
      <c r="BM217" s="10" t="str">
        <f>IF($AE217="","",IF(OR($V217&lt;2.7,$V217&gt;90),"Age OOR",VLOOKUP(BM$14&amp;"-int-"&amp;$J217,Equations!$G:$I,3,0)+VLOOKUP(BM$14&amp;"-sexo-"&amp;$J217,Equations!$G:$I,3,0)*$U217+VLOOKUP(BM$14&amp;"-edad-"&amp;$J217,Equations!$G:$I,3,0)*$V217+VLOOKUP(BM$14&amp;"-est-"&amp;$J217,Equations!$G:$I,3,0)*(1/$W217)+VLOOKUP(BM$14&amp;"-imc-"&amp;$J217,Equations!$G:$I,3,0)*(1/$Q217)))</f>
        <v/>
      </c>
      <c r="BN217" s="10" t="str">
        <f>IF($AE217="","",IF(OR($V217&lt;2.7,$V217&gt;90),"Age OOR",BM217-1.6449*VLOOKUP(BM$14&amp;"-rse-"&amp;$J217,Equations!$G:$I,3,0)))</f>
        <v/>
      </c>
      <c r="BO217" s="10" t="str">
        <f>IF($AE217="","",IF(OR($V217&lt;2.7,$V217&gt;90),"Age OOR",BM217+1.6449*VLOOKUP(BM$14&amp;"-rse-"&amp;$J217,Equations!$G:$I,3,0)))</f>
        <v/>
      </c>
      <c r="BP217" s="10" t="str">
        <f t="shared" si="93"/>
        <v/>
      </c>
      <c r="BQ217" s="10" t="str">
        <f>IF($AE217="","",IF(OR($V217&lt;2.7,$V217&gt;90),"Age OOR",($AE217-BM217)/VLOOKUP(BM$14&amp;"-rse-"&amp;$J217,Equations!$G:$I,3,0)))</f>
        <v/>
      </c>
      <c r="BR217" s="10" t="str">
        <f>IF($AF217="","",IF(OR($V217&lt;2.7,$V217&gt;90),"Age OOR",VLOOKUP(BR$14&amp;"-int-"&amp;$K217,Equations!$G:$I,3,0)+VLOOKUP(BR$14&amp;"-sexo-"&amp;$K217,Equations!$G:$I,3,0)*$U217+VLOOKUP(BR$14&amp;"-edad-"&amp;$K217,Equations!$G:$I,3,0)*$V217+VLOOKUP(BR$14&amp;"-est-"&amp;$K217,Equations!$G:$I,3,0)*(1/$W217)+VLOOKUP(BR$14&amp;"-imc-"&amp;$K217,Equations!$G:$I,3,0)*(1/$Q217)))</f>
        <v/>
      </c>
      <c r="BS217" s="10" t="str">
        <f>IF($AF217="","",IF(OR($V217&lt;2.7,$V217&gt;90),"Age OOR",BR217-1.6449*VLOOKUP(BR$14&amp;"-rse-"&amp;$K217,Equations!$G:$I,3,0)))</f>
        <v/>
      </c>
      <c r="BT217" s="10" t="str">
        <f>IF($AF217="","",IF(OR($V217&lt;2.7,$V217&gt;90),"Age OOR",BR217+1.6449*VLOOKUP(BR$14&amp;"-rse-"&amp;$K217,Equations!$G:$I,3,0)))</f>
        <v/>
      </c>
      <c r="BU217" s="10" t="str">
        <f t="shared" si="94"/>
        <v/>
      </c>
      <c r="BV217" s="10" t="str">
        <f>IF($AF217="","",IF(OR($V217&lt;2.7,$V217&gt;90),"Age OOR",($AF217-BR217)/VLOOKUP(BR$14&amp;"-rse-"&amp;$K217,Equations!$G:$I,3,0)))</f>
        <v/>
      </c>
      <c r="BW217" s="10" t="str">
        <f>IF($AG217="","",IF(OR($V217&lt;2.7,$V217&gt;90),"Age OOR",VLOOKUP(BW$14&amp;"-int-"&amp;$L217,Equations!$G:$I,3,0)+VLOOKUP(BW$14&amp;"-sexo-"&amp;$L217,Equations!$G:$I,3,0)*$U217+VLOOKUP(BW$14&amp;"-edad-"&amp;$L217,Equations!$G:$I,3,0)*$V217+VLOOKUP(BW$14&amp;"-est-"&amp;$L217,Equations!$G:$I,3,0)*(1/$W217)+VLOOKUP(BW$14&amp;"-imc-"&amp;$L217,Equations!$G:$I,3,0)*(1/$Q217)))</f>
        <v/>
      </c>
      <c r="BX217" s="10" t="str">
        <f>IF($AG217="","",IF(OR($V217&lt;2.7,$V217&gt;90),"Age OOR",BW217-1.6449*VLOOKUP(BW$14&amp;"-rse-"&amp;$L217,Equations!$G:$I,3,0)))</f>
        <v/>
      </c>
      <c r="BY217" s="10" t="str">
        <f>IF($AG217="","",IF(OR($V217&lt;2.7,$V217&gt;90),"Age OOR",BW217+1.6449*VLOOKUP(BW$14&amp;"-rse-"&amp;$L217,Equations!$G:$I,3,0)))</f>
        <v/>
      </c>
      <c r="BZ217" s="10" t="str">
        <f t="shared" si="95"/>
        <v/>
      </c>
      <c r="CA217" s="10" t="str">
        <f>IF($AG217="","",IF(OR($V217&lt;2.7,$V217&gt;90),"Age OOR",($AG217-BW217)/VLOOKUP(BW$14&amp;"-rse-"&amp;$L217,Equations!$G:$I,3,0)))</f>
        <v/>
      </c>
      <c r="CB217" s="10" t="str">
        <f>IF($AH217="","",IF(OR($V217&lt;2.7,$V217&gt;90),"Age OOR",VLOOKUP(CB$14&amp;"-int-"&amp;$M217,Equations!$G:$I,3,0)+VLOOKUP(CB$14&amp;"-sexo-"&amp;$M217,Equations!$G:$I,3,0)*$U217+VLOOKUP(CB$14&amp;"-edad-"&amp;$M217,Equations!$G:$I,3,0)*$V217+VLOOKUP(CB$14&amp;"-est-"&amp;$M217,Equations!$G:$I,3,0)*(1/$W217)+VLOOKUP(CB$14&amp;"-imc-"&amp;$M217,Equations!$G:$I,3,0)*(1/$Q217)))</f>
        <v/>
      </c>
      <c r="CC217" s="10" t="str">
        <f>IF($AH217="","",IF(OR($V217&lt;2.7,$V217&gt;90),"Age OOR",CB217-1.6449*VLOOKUP(CB$14&amp;"-rse-"&amp;$M217,Equations!$G:$I,3,0)))</f>
        <v/>
      </c>
      <c r="CD217" s="10" t="str">
        <f>IF($AH217="","",IF(OR($V217&lt;2.7,$V217&gt;90),"Age OOR",CB217+1.6449*VLOOKUP(CB$14&amp;"-rse-"&amp;$M217,Equations!$G:$I,3,0)))</f>
        <v/>
      </c>
      <c r="CE217" s="10" t="str">
        <f t="shared" si="96"/>
        <v/>
      </c>
      <c r="CF217" s="10" t="str">
        <f>IF($AH217="","",IF(OR($V217&lt;2.7,$V217&gt;90),"Age OOR",($AH217-CB217)/VLOOKUP(CB$14&amp;"-rse-"&amp;$M217,Equations!$G:$I,3,0)))</f>
        <v/>
      </c>
      <c r="CG217" s="10" t="str">
        <f>IF($AI217="","",IF(OR($V217&lt;2.7,$V217&gt;90),"Age OOR",VLOOKUP(CG$14&amp;"-int-"&amp;$N217,Equations!$G:$I,3,0)+VLOOKUP(CG$14&amp;"-sexo-"&amp;$N217,Equations!$G:$I,3,0)*$U217+VLOOKUP(CG$14&amp;"-edad-"&amp;$N217,Equations!$G:$I,3,0)*$V217+VLOOKUP(CG$14&amp;"-est-"&amp;$N217,Equations!$G:$I,3,0)*(1/$W217)+VLOOKUP(CG$14&amp;"-imc-"&amp;$N217,Equations!$G:$I,3,0)*(1/$Q217)))</f>
        <v/>
      </c>
      <c r="CH217" s="10" t="str">
        <f>IF($AI217="","",IF(OR($V217&lt;2.7,$V217&gt;90),"Age OOR",CG217-1.6449*VLOOKUP(CG$14&amp;"-rse-"&amp;$N217,Equations!$G:$I,3,0)))</f>
        <v/>
      </c>
      <c r="CI217" s="10" t="str">
        <f>IF($AI217="","",IF(OR($V217&lt;2.7,$V217&gt;90),"Age OOR",CG217+1.6449*VLOOKUP(CG$14&amp;"-rse-"&amp;$N217,Equations!$G:$I,3,0)))</f>
        <v/>
      </c>
      <c r="CJ217" s="10" t="str">
        <f t="shared" si="97"/>
        <v/>
      </c>
      <c r="CK217" s="10" t="str">
        <f>IF($AI217="","",IF(OR($V217&lt;2.7,$V217&gt;90),"Age OOR",($AI217-CG217)/VLOOKUP(CG$14&amp;"-rse-"&amp;$N217,Equations!$G:$I,3,0)))</f>
        <v/>
      </c>
      <c r="CL217" s="10" t="str">
        <f>IF($AJ217="","",IF(OR($V217&lt;2.7,$V217&gt;90),"Age OOR",VLOOKUP(CL$14&amp;"-int-"&amp;$O217,Equations!$G:$I,3,0)+VLOOKUP(CL$14&amp;"-sexo-"&amp;$O217,Equations!$G:$I,3,0)*$U217+VLOOKUP(CL$14&amp;"-edad-"&amp;$O217,Equations!$G:$I,3,0)*$V217+VLOOKUP(CL$14&amp;"-est-"&amp;$O217,Equations!$G:$I,3,0)*(1/$W217)+VLOOKUP(CL$14&amp;"-imc-"&amp;$O217,Equations!$G:$I,3,0)*(1/$Q217)))</f>
        <v/>
      </c>
      <c r="CM217" s="10" t="str">
        <f>IF($AJ217="","",IF(OR($V217&lt;2.7,$V217&gt;90),"Age OOR",CL217-1.6449*VLOOKUP(CL$14&amp;"-rse-"&amp;$O217,Equations!$G:$I,3,0)))</f>
        <v/>
      </c>
      <c r="CN217" s="10" t="str">
        <f>IF($AJ217="","",IF(OR($V217&lt;2.7,$V217&gt;90),"Age OOR",CL217+1.6449*VLOOKUP(CL$14&amp;"-rse-"&amp;$O217,Equations!$G:$I,3,0)))</f>
        <v/>
      </c>
      <c r="CO217" s="10" t="str">
        <f t="shared" si="98"/>
        <v/>
      </c>
      <c r="CP217" s="10" t="str">
        <f>IF($AJ217="","",IF(OR($V217&lt;2.7,$V217&gt;90),"Age OOR",($AJ217-CL217)/VLOOKUP(CL$14&amp;"-rse-"&amp;$O217,Equations!$G:$I,3,0)))</f>
        <v/>
      </c>
      <c r="CQ217" s="10" t="str">
        <f>IF($AK217="","",IF(OR($V217&lt;2.7,$V217&gt;90),"Age OOR",EXP(VLOOKUP(CQ$14&amp;"-int-"&amp;$P217,Equations!$G:$I,3,0)+VLOOKUP(CQ$14&amp;"-sexo-"&amp;$P217,Equations!$G:$I,3,0)*$U217+VLOOKUP(CQ$14&amp;"-edad-"&amp;$P217,Equations!$G:$I,3,0)*$V217+VLOOKUP(CQ$14&amp;"-est-"&amp;$P217,Equations!$G:$I,3,0)*(1/$W217)+VLOOKUP(CQ$14&amp;"-imc-"&amp;$P217,Equations!$G:$I,3,0)*(1/$Q217))))</f>
        <v/>
      </c>
      <c r="CR217" s="10" t="str">
        <f>IF($AK217="","",IF(OR($V217&lt;2.7,$V217&gt;90),"Age OOR",EXP(LN(CQ217)-1.6449*VLOOKUP(CQ$14&amp;"-rse-"&amp;$P217,Equations!$G:$I,3,0))))</f>
        <v/>
      </c>
      <c r="CS217" s="10" t="str">
        <f>IF($AK217="","",IF(OR($V217&lt;2.7,$V217&gt;90),"Age OOR",EXP(LN(CQ217)+1.6449*VLOOKUP(CQ$14&amp;"-rse-"&amp;$P217,Equations!$G:$I,3,0))))</f>
        <v/>
      </c>
      <c r="CT217" s="10" t="str">
        <f t="shared" si="99"/>
        <v/>
      </c>
      <c r="CU217" s="10" t="str">
        <f>IF($AK217="","",IF(OR($V217&lt;2.7,$V217&gt;90),"Age OOR",(LN($AK217)-LN(CQ217))/VLOOKUP(CQ$14&amp;"-rse-"&amp;$P217,Equations!$G:$I,3,0)))</f>
        <v/>
      </c>
      <c r="CV217" s="47"/>
    </row>
    <row r="218" spans="5:123" x14ac:dyDescent="0.2">
      <c r="E218" s="23" t="str">
        <f t="shared" si="75"/>
        <v>Age out of range</v>
      </c>
      <c r="F218" s="23" t="str">
        <f t="shared" si="76"/>
        <v>Age out of range</v>
      </c>
      <c r="G218" s="23" t="str">
        <f t="shared" si="77"/>
        <v>Age out of range</v>
      </c>
      <c r="H218" s="23" t="str">
        <f t="shared" si="78"/>
        <v>Age out of range</v>
      </c>
      <c r="I218" s="23" t="str">
        <f t="shared" si="79"/>
        <v>Age out of range</v>
      </c>
      <c r="J218" s="23" t="str">
        <f t="shared" si="80"/>
        <v>Age out of range</v>
      </c>
      <c r="K218" s="23" t="str">
        <f t="shared" si="81"/>
        <v>Age out of range</v>
      </c>
      <c r="L218" s="23" t="str">
        <f t="shared" si="82"/>
        <v>Age out of range</v>
      </c>
      <c r="M218" s="23" t="str">
        <f t="shared" si="83"/>
        <v>Age out of range</v>
      </c>
      <c r="N218" s="23" t="str">
        <f t="shared" si="84"/>
        <v>Age out of range</v>
      </c>
      <c r="O218" s="23" t="str">
        <f t="shared" si="85"/>
        <v>Age out of range</v>
      </c>
      <c r="P218" s="23" t="str">
        <f t="shared" si="86"/>
        <v>Age out of range</v>
      </c>
      <c r="Q218" s="23" t="e">
        <f t="shared" si="87"/>
        <v>#DIV/0!</v>
      </c>
      <c r="R218" s="17"/>
      <c r="S218" s="23">
        <v>202</v>
      </c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7"/>
      <c r="AM218" s="47"/>
      <c r="AN218" s="10" t="str">
        <f>IF($Z218="","",IF(OR($V218&lt;2.7,$V218&gt;90),"Age OOR",VLOOKUP(AN$14&amp;"-int-"&amp;$E218,Equations!$G:$I,3,0)+VLOOKUP(AN$14&amp;"-sexo-"&amp;$E218,Equations!$G:$I,3,0)*$U218+VLOOKUP(AN$14&amp;"-edad-"&amp;$E218,Equations!$G:$I,3,0)*$V218+VLOOKUP(AN$14&amp;"-est-"&amp;$E218,Equations!$G:$I,3,0)*(1/$W218)+VLOOKUP(AN$14&amp;"-imc-"&amp;$E218,Equations!$G:$I,3,0)*(1/$Q218)))</f>
        <v/>
      </c>
      <c r="AO218" s="10" t="str">
        <f>IF($Z218="","",IF(OR($V218&lt;2.7,$V218&gt;90),"Age OOR",AN218-1.6449*VLOOKUP(AN$14&amp;"-rse-"&amp;$E218,Equations!$G:$I,3,0)))</f>
        <v/>
      </c>
      <c r="AP218" s="10" t="str">
        <f>IF($Z218="","",IF(OR($V218&lt;2.7,$V218&gt;90),"Age OOR",AN218+1.6449*VLOOKUP(AN$14&amp;"-rse-"&amp;$E218,Equations!$G:$I,3,0)))</f>
        <v/>
      </c>
      <c r="AQ218" s="10" t="str">
        <f t="shared" si="88"/>
        <v/>
      </c>
      <c r="AR218" s="10" t="str">
        <f>IF($Z218="","",IF(OR($V218&lt;2.7,$V218&gt;90),"Age OOR",($Z218-AN218)/VLOOKUP(AN$14&amp;"-rse-"&amp;$E218,Equations!$G:$I,3,0)))</f>
        <v/>
      </c>
      <c r="AS218" s="10" t="str">
        <f>IF($AA218="","",IF(OR($V218&lt;2.7,$V218&gt;90),"Age OOR",VLOOKUP(AS$14&amp;"-int-"&amp;$F218,Equations!$G:$I,3,0)+VLOOKUP(AS$14&amp;"-sexo-"&amp;$F218,Equations!$G:$I,3,0)*$U218+VLOOKUP(AS$14&amp;"-edad-"&amp;$F218,Equations!$G:$I,3,0)*$V218+VLOOKUP(AS$14&amp;"-est-"&amp;$F218,Equations!$G:$I,3,0)*(1/$W218)+VLOOKUP(AS$14&amp;"-imc-"&amp;$F218,Equations!$G:$I,3,0)*(1/$Q218)))</f>
        <v/>
      </c>
      <c r="AT218" s="10" t="str">
        <f>IF($AA218="","",IF(OR($V218&lt;2.7,$V218&gt;90),"Age OOR",AS218-1.6449*VLOOKUP(AS$14&amp;"-rse-"&amp;$F218,Equations!$G:$I,3,0)))</f>
        <v/>
      </c>
      <c r="AU218" s="10" t="str">
        <f>IF($AA218="","",IF(OR($V218&lt;2.7,$V218&gt;90),"Age OOR",AS218+1.6449*VLOOKUP(AS$14&amp;"-rse-"&amp;$F218,Equations!$G:$I,3,0)))</f>
        <v/>
      </c>
      <c r="AV218" s="10" t="str">
        <f t="shared" si="89"/>
        <v/>
      </c>
      <c r="AW218" s="10" t="str">
        <f>IF($AA218="","",IF(OR($V218&lt;2.7,$V218&gt;90),"Age OOR",($AA218-AS218)/VLOOKUP(AS$14&amp;"-rse-"&amp;$F218,Equations!$G:$I,3,0)))</f>
        <v/>
      </c>
      <c r="AX218" s="10" t="str">
        <f>IF($AB218="","",IF(OR($V218&lt;2.7,$V218&gt;90),"Age OOR",VLOOKUP(AX$14&amp;"-int-"&amp;$G218,Equations!$G:$I,3,0)+VLOOKUP(AX$14&amp;"-sexo-"&amp;$G218,Equations!$G:$I,3,0)*$U218+VLOOKUP(AX$14&amp;"-edad-"&amp;$G218,Equations!$G:$I,3,0)*$V218+VLOOKUP(AX$14&amp;"-est-"&amp;$G218,Equations!$G:$I,3,0)*(1/$W218)+VLOOKUP(AX$14&amp;"-imc-"&amp;$G218,Equations!$G:$I,3,0)*(1/$Q218)))</f>
        <v/>
      </c>
      <c r="AY218" s="10" t="str">
        <f>IF($AB218="","",IF(OR($V218&lt;2.7,$V218&gt;90),"Age OOR",AX218-1.6449*VLOOKUP(AX$14&amp;"-rse-"&amp;$G218,Equations!$G:$I,3,0)))</f>
        <v/>
      </c>
      <c r="AZ218" s="10" t="str">
        <f>IF($AB218="","",IF(OR($V218&lt;2.7,$V218&gt;90),"Age OOR",AX218+1.6449*VLOOKUP(AX$14&amp;"-rse-"&amp;$G218,Equations!$G:$I,3,0)))</f>
        <v/>
      </c>
      <c r="BA218" s="10" t="str">
        <f t="shared" si="90"/>
        <v/>
      </c>
      <c r="BB218" s="10" t="str">
        <f>IF($AB218="","",IF(OR($V218&lt;2.7,$V218&gt;90),"Age OOR",($AB218-AX218)/VLOOKUP(AX$14&amp;"-rse-"&amp;$G218,Equations!$G:$I,3,0)))</f>
        <v/>
      </c>
      <c r="BC218" s="10" t="str">
        <f>IF($AC218="","",IF(OR($V218&lt;2.7,$V218&gt;90),"Age OOR",VLOOKUP(BC$14&amp;"-int-"&amp;$H218,Equations!$G:$I,3,0)+VLOOKUP(BC$14&amp;"-sexo-"&amp;$H218,Equations!$G:$I,3,0)*$U218+VLOOKUP(BC$14&amp;"-edad-"&amp;$H218,Equations!$G:$I,3,0)*$V218+VLOOKUP(BC$14&amp;"-est-"&amp;$H218,Equations!$G:$I,3,0)*(1/$W218)+VLOOKUP(BC$14&amp;"-imc-"&amp;$H218,Equations!$G:$I,3,0)*(1/$Q218)))</f>
        <v/>
      </c>
      <c r="BD218" s="10" t="str">
        <f>IF($AC218="","",IF(OR($V218&lt;2.7,$V218&gt;90),"Age OOR",BC218-1.6449*VLOOKUP(BC$14&amp;"-rse-"&amp;$H218,Equations!$G:$I,3,0)))</f>
        <v/>
      </c>
      <c r="BE218" s="10" t="str">
        <f>IF($AC218="","",IF(OR($V218&lt;2.7,$V218&gt;90),"Age OOR",BC218+1.6449*VLOOKUP(BC$14&amp;"-rse-"&amp;$H218,Equations!$G:$I,3,0)))</f>
        <v/>
      </c>
      <c r="BF218" s="10" t="str">
        <f t="shared" si="91"/>
        <v/>
      </c>
      <c r="BG218" s="10" t="str">
        <f>IF($AC218="","",IF(OR($V218&lt;2.7,$V218&gt;90),"Age OOR",($AC218-BC218)/VLOOKUP(BC$14&amp;"-rse-"&amp;$H218,Equations!$G:$I,3,0)))</f>
        <v/>
      </c>
      <c r="BH218" s="10" t="str">
        <f>IF($AD218="","",IF(OR($V218&lt;2.7,$V218&gt;90),"Age OOR",VLOOKUP(BH$14&amp;"-int-"&amp;$I218,Equations!$G:$I,3,0)+VLOOKUP(BH$14&amp;"-sexo-"&amp;$I218,Equations!$G:$I,3,0)*$U218+VLOOKUP(BH$14&amp;"-edad-"&amp;$I218,Equations!$G:$I,3,0)*$V218+VLOOKUP(BH$14&amp;"-est-"&amp;$I218,Equations!$G:$I,3,0)*(1/$W218)+VLOOKUP(BH$14&amp;"-imc-"&amp;$I218,Equations!$G:$I,3,0)*(1/$Q218)))</f>
        <v/>
      </c>
      <c r="BI218" s="10" t="str">
        <f>IF($AD218="","",IF(OR($V218&lt;2.7,$V218&gt;90),"Age OOR",BH218-1.6449*VLOOKUP(BH$14&amp;"-rse-"&amp;$I218,Equations!$G:$I,3,0)))</f>
        <v/>
      </c>
      <c r="BJ218" s="10" t="str">
        <f>IF($AD218="","",IF(OR($V218&lt;2.7,$V218&gt;90),"Age OOR",BH218+1.6449*VLOOKUP(BH$14&amp;"-rse-"&amp;$I218,Equations!$G:$I,3,0)))</f>
        <v/>
      </c>
      <c r="BK218" s="10" t="str">
        <f t="shared" si="92"/>
        <v/>
      </c>
      <c r="BL218" s="10" t="str">
        <f>IF($AD218="","",IF(OR($V218&lt;2.7,$V218&gt;90),"Age OOR",($AD218-BH218)/VLOOKUP(BH$14&amp;"-rse-"&amp;$I218,Equations!$G:$I,3,0)))</f>
        <v/>
      </c>
      <c r="BM218" s="10" t="str">
        <f>IF($AE218="","",IF(OR($V218&lt;2.7,$V218&gt;90),"Age OOR",VLOOKUP(BM$14&amp;"-int-"&amp;$J218,Equations!$G:$I,3,0)+VLOOKUP(BM$14&amp;"-sexo-"&amp;$J218,Equations!$G:$I,3,0)*$U218+VLOOKUP(BM$14&amp;"-edad-"&amp;$J218,Equations!$G:$I,3,0)*$V218+VLOOKUP(BM$14&amp;"-est-"&amp;$J218,Equations!$G:$I,3,0)*(1/$W218)+VLOOKUP(BM$14&amp;"-imc-"&amp;$J218,Equations!$G:$I,3,0)*(1/$Q218)))</f>
        <v/>
      </c>
      <c r="BN218" s="10" t="str">
        <f>IF($AE218="","",IF(OR($V218&lt;2.7,$V218&gt;90),"Age OOR",BM218-1.6449*VLOOKUP(BM$14&amp;"-rse-"&amp;$J218,Equations!$G:$I,3,0)))</f>
        <v/>
      </c>
      <c r="BO218" s="10" t="str">
        <f>IF($AE218="","",IF(OR($V218&lt;2.7,$V218&gt;90),"Age OOR",BM218+1.6449*VLOOKUP(BM$14&amp;"-rse-"&amp;$J218,Equations!$G:$I,3,0)))</f>
        <v/>
      </c>
      <c r="BP218" s="10" t="str">
        <f t="shared" si="93"/>
        <v/>
      </c>
      <c r="BQ218" s="10" t="str">
        <f>IF($AE218="","",IF(OR($V218&lt;2.7,$V218&gt;90),"Age OOR",($AE218-BM218)/VLOOKUP(BM$14&amp;"-rse-"&amp;$J218,Equations!$G:$I,3,0)))</f>
        <v/>
      </c>
      <c r="BR218" s="10" t="str">
        <f>IF($AF218="","",IF(OR($V218&lt;2.7,$V218&gt;90),"Age OOR",VLOOKUP(BR$14&amp;"-int-"&amp;$K218,Equations!$G:$I,3,0)+VLOOKUP(BR$14&amp;"-sexo-"&amp;$K218,Equations!$G:$I,3,0)*$U218+VLOOKUP(BR$14&amp;"-edad-"&amp;$K218,Equations!$G:$I,3,0)*$V218+VLOOKUP(BR$14&amp;"-est-"&amp;$K218,Equations!$G:$I,3,0)*(1/$W218)+VLOOKUP(BR$14&amp;"-imc-"&amp;$K218,Equations!$G:$I,3,0)*(1/$Q218)))</f>
        <v/>
      </c>
      <c r="BS218" s="10" t="str">
        <f>IF($AF218="","",IF(OR($V218&lt;2.7,$V218&gt;90),"Age OOR",BR218-1.6449*VLOOKUP(BR$14&amp;"-rse-"&amp;$K218,Equations!$G:$I,3,0)))</f>
        <v/>
      </c>
      <c r="BT218" s="10" t="str">
        <f>IF($AF218="","",IF(OR($V218&lt;2.7,$V218&gt;90),"Age OOR",BR218+1.6449*VLOOKUP(BR$14&amp;"-rse-"&amp;$K218,Equations!$G:$I,3,0)))</f>
        <v/>
      </c>
      <c r="BU218" s="10" t="str">
        <f t="shared" si="94"/>
        <v/>
      </c>
      <c r="BV218" s="10" t="str">
        <f>IF($AF218="","",IF(OR($V218&lt;2.7,$V218&gt;90),"Age OOR",($AF218-BR218)/VLOOKUP(BR$14&amp;"-rse-"&amp;$K218,Equations!$G:$I,3,0)))</f>
        <v/>
      </c>
      <c r="BW218" s="10" t="str">
        <f>IF($AG218="","",IF(OR($V218&lt;2.7,$V218&gt;90),"Age OOR",VLOOKUP(BW$14&amp;"-int-"&amp;$L218,Equations!$G:$I,3,0)+VLOOKUP(BW$14&amp;"-sexo-"&amp;$L218,Equations!$G:$I,3,0)*$U218+VLOOKUP(BW$14&amp;"-edad-"&amp;$L218,Equations!$G:$I,3,0)*$V218+VLOOKUP(BW$14&amp;"-est-"&amp;$L218,Equations!$G:$I,3,0)*(1/$W218)+VLOOKUP(BW$14&amp;"-imc-"&amp;$L218,Equations!$G:$I,3,0)*(1/$Q218)))</f>
        <v/>
      </c>
      <c r="BX218" s="10" t="str">
        <f>IF($AG218="","",IF(OR($V218&lt;2.7,$V218&gt;90),"Age OOR",BW218-1.6449*VLOOKUP(BW$14&amp;"-rse-"&amp;$L218,Equations!$G:$I,3,0)))</f>
        <v/>
      </c>
      <c r="BY218" s="10" t="str">
        <f>IF($AG218="","",IF(OR($V218&lt;2.7,$V218&gt;90),"Age OOR",BW218+1.6449*VLOOKUP(BW$14&amp;"-rse-"&amp;$L218,Equations!$G:$I,3,0)))</f>
        <v/>
      </c>
      <c r="BZ218" s="10" t="str">
        <f t="shared" si="95"/>
        <v/>
      </c>
      <c r="CA218" s="10" t="str">
        <f>IF($AG218="","",IF(OR($V218&lt;2.7,$V218&gt;90),"Age OOR",($AG218-BW218)/VLOOKUP(BW$14&amp;"-rse-"&amp;$L218,Equations!$G:$I,3,0)))</f>
        <v/>
      </c>
      <c r="CB218" s="10" t="str">
        <f>IF($AH218="","",IF(OR($V218&lt;2.7,$V218&gt;90),"Age OOR",VLOOKUP(CB$14&amp;"-int-"&amp;$M218,Equations!$G:$I,3,0)+VLOOKUP(CB$14&amp;"-sexo-"&amp;$M218,Equations!$G:$I,3,0)*$U218+VLOOKUP(CB$14&amp;"-edad-"&amp;$M218,Equations!$G:$I,3,0)*$V218+VLOOKUP(CB$14&amp;"-est-"&amp;$M218,Equations!$G:$I,3,0)*(1/$W218)+VLOOKUP(CB$14&amp;"-imc-"&amp;$M218,Equations!$G:$I,3,0)*(1/$Q218)))</f>
        <v/>
      </c>
      <c r="CC218" s="10" t="str">
        <f>IF($AH218="","",IF(OR($V218&lt;2.7,$V218&gt;90),"Age OOR",CB218-1.6449*VLOOKUP(CB$14&amp;"-rse-"&amp;$M218,Equations!$G:$I,3,0)))</f>
        <v/>
      </c>
      <c r="CD218" s="10" t="str">
        <f>IF($AH218="","",IF(OR($V218&lt;2.7,$V218&gt;90),"Age OOR",CB218+1.6449*VLOOKUP(CB$14&amp;"-rse-"&amp;$M218,Equations!$G:$I,3,0)))</f>
        <v/>
      </c>
      <c r="CE218" s="10" t="str">
        <f t="shared" si="96"/>
        <v/>
      </c>
      <c r="CF218" s="10" t="str">
        <f>IF($AH218="","",IF(OR($V218&lt;2.7,$V218&gt;90),"Age OOR",($AH218-CB218)/VLOOKUP(CB$14&amp;"-rse-"&amp;$M218,Equations!$G:$I,3,0)))</f>
        <v/>
      </c>
      <c r="CG218" s="10" t="str">
        <f>IF($AI218="","",IF(OR($V218&lt;2.7,$V218&gt;90),"Age OOR",VLOOKUP(CG$14&amp;"-int-"&amp;$N218,Equations!$G:$I,3,0)+VLOOKUP(CG$14&amp;"-sexo-"&amp;$N218,Equations!$G:$I,3,0)*$U218+VLOOKUP(CG$14&amp;"-edad-"&amp;$N218,Equations!$G:$I,3,0)*$V218+VLOOKUP(CG$14&amp;"-est-"&amp;$N218,Equations!$G:$I,3,0)*(1/$W218)+VLOOKUP(CG$14&amp;"-imc-"&amp;$N218,Equations!$G:$I,3,0)*(1/$Q218)))</f>
        <v/>
      </c>
      <c r="CH218" s="10" t="str">
        <f>IF($AI218="","",IF(OR($V218&lt;2.7,$V218&gt;90),"Age OOR",CG218-1.6449*VLOOKUP(CG$14&amp;"-rse-"&amp;$N218,Equations!$G:$I,3,0)))</f>
        <v/>
      </c>
      <c r="CI218" s="10" t="str">
        <f>IF($AI218="","",IF(OR($V218&lt;2.7,$V218&gt;90),"Age OOR",CG218+1.6449*VLOOKUP(CG$14&amp;"-rse-"&amp;$N218,Equations!$G:$I,3,0)))</f>
        <v/>
      </c>
      <c r="CJ218" s="10" t="str">
        <f t="shared" si="97"/>
        <v/>
      </c>
      <c r="CK218" s="10" t="str">
        <f>IF($AI218="","",IF(OR($V218&lt;2.7,$V218&gt;90),"Age OOR",($AI218-CG218)/VLOOKUP(CG$14&amp;"-rse-"&amp;$N218,Equations!$G:$I,3,0)))</f>
        <v/>
      </c>
      <c r="CL218" s="10" t="str">
        <f>IF($AJ218="","",IF(OR($V218&lt;2.7,$V218&gt;90),"Age OOR",VLOOKUP(CL$14&amp;"-int-"&amp;$O218,Equations!$G:$I,3,0)+VLOOKUP(CL$14&amp;"-sexo-"&amp;$O218,Equations!$G:$I,3,0)*$U218+VLOOKUP(CL$14&amp;"-edad-"&amp;$O218,Equations!$G:$I,3,0)*$V218+VLOOKUP(CL$14&amp;"-est-"&amp;$O218,Equations!$G:$I,3,0)*(1/$W218)+VLOOKUP(CL$14&amp;"-imc-"&amp;$O218,Equations!$G:$I,3,0)*(1/$Q218)))</f>
        <v/>
      </c>
      <c r="CM218" s="10" t="str">
        <f>IF($AJ218="","",IF(OR($V218&lt;2.7,$V218&gt;90),"Age OOR",CL218-1.6449*VLOOKUP(CL$14&amp;"-rse-"&amp;$O218,Equations!$G:$I,3,0)))</f>
        <v/>
      </c>
      <c r="CN218" s="10" t="str">
        <f>IF($AJ218="","",IF(OR($V218&lt;2.7,$V218&gt;90),"Age OOR",CL218+1.6449*VLOOKUP(CL$14&amp;"-rse-"&amp;$O218,Equations!$G:$I,3,0)))</f>
        <v/>
      </c>
      <c r="CO218" s="10" t="str">
        <f t="shared" si="98"/>
        <v/>
      </c>
      <c r="CP218" s="10" t="str">
        <f>IF($AJ218="","",IF(OR($V218&lt;2.7,$V218&gt;90),"Age OOR",($AJ218-CL218)/VLOOKUP(CL$14&amp;"-rse-"&amp;$O218,Equations!$G:$I,3,0)))</f>
        <v/>
      </c>
      <c r="CQ218" s="10" t="str">
        <f>IF($AK218="","",IF(OR($V218&lt;2.7,$V218&gt;90),"Age OOR",EXP(VLOOKUP(CQ$14&amp;"-int-"&amp;$P218,Equations!$G:$I,3,0)+VLOOKUP(CQ$14&amp;"-sexo-"&amp;$P218,Equations!$G:$I,3,0)*$U218+VLOOKUP(CQ$14&amp;"-edad-"&amp;$P218,Equations!$G:$I,3,0)*$V218+VLOOKUP(CQ$14&amp;"-est-"&amp;$P218,Equations!$G:$I,3,0)*(1/$W218)+VLOOKUP(CQ$14&amp;"-imc-"&amp;$P218,Equations!$G:$I,3,0)*(1/$Q218))))</f>
        <v/>
      </c>
      <c r="CR218" s="10" t="str">
        <f>IF($AK218="","",IF(OR($V218&lt;2.7,$V218&gt;90),"Age OOR",EXP(LN(CQ218)-1.6449*VLOOKUP(CQ$14&amp;"-rse-"&amp;$P218,Equations!$G:$I,3,0))))</f>
        <v/>
      </c>
      <c r="CS218" s="10" t="str">
        <f>IF($AK218="","",IF(OR($V218&lt;2.7,$V218&gt;90),"Age OOR",EXP(LN(CQ218)+1.6449*VLOOKUP(CQ$14&amp;"-rse-"&amp;$P218,Equations!$G:$I,3,0))))</f>
        <v/>
      </c>
      <c r="CT218" s="10" t="str">
        <f t="shared" si="99"/>
        <v/>
      </c>
      <c r="CU218" s="10" t="str">
        <f>IF($AK218="","",IF(OR($V218&lt;2.7,$V218&gt;90),"Age OOR",(LN($AK218)-LN(CQ218))/VLOOKUP(CQ$14&amp;"-rse-"&amp;$P218,Equations!$G:$I,3,0)))</f>
        <v/>
      </c>
      <c r="CV218" s="47"/>
    </row>
    <row r="219" spans="5:123" x14ac:dyDescent="0.2">
      <c r="E219" s="23" t="str">
        <f t="shared" si="75"/>
        <v>Age out of range</v>
      </c>
      <c r="F219" s="23" t="str">
        <f t="shared" si="76"/>
        <v>Age out of range</v>
      </c>
      <c r="G219" s="23" t="str">
        <f t="shared" si="77"/>
        <v>Age out of range</v>
      </c>
      <c r="H219" s="23" t="str">
        <f t="shared" si="78"/>
        <v>Age out of range</v>
      </c>
      <c r="I219" s="23" t="str">
        <f t="shared" si="79"/>
        <v>Age out of range</v>
      </c>
      <c r="J219" s="23" t="str">
        <f t="shared" si="80"/>
        <v>Age out of range</v>
      </c>
      <c r="K219" s="23" t="str">
        <f t="shared" si="81"/>
        <v>Age out of range</v>
      </c>
      <c r="L219" s="23" t="str">
        <f t="shared" si="82"/>
        <v>Age out of range</v>
      </c>
      <c r="M219" s="23" t="str">
        <f t="shared" si="83"/>
        <v>Age out of range</v>
      </c>
      <c r="N219" s="23" t="str">
        <f t="shared" si="84"/>
        <v>Age out of range</v>
      </c>
      <c r="O219" s="23" t="str">
        <f t="shared" si="85"/>
        <v>Age out of range</v>
      </c>
      <c r="P219" s="23" t="str">
        <f t="shared" si="86"/>
        <v>Age out of range</v>
      </c>
      <c r="Q219" s="23" t="e">
        <f t="shared" si="87"/>
        <v>#DIV/0!</v>
      </c>
      <c r="R219" s="17"/>
      <c r="S219" s="23">
        <v>203</v>
      </c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7"/>
      <c r="AM219" s="47"/>
      <c r="AN219" s="10" t="str">
        <f>IF($Z219="","",IF(OR($V219&lt;2.7,$V219&gt;90),"Age OOR",VLOOKUP(AN$14&amp;"-int-"&amp;$E219,Equations!$G:$I,3,0)+VLOOKUP(AN$14&amp;"-sexo-"&amp;$E219,Equations!$G:$I,3,0)*$U219+VLOOKUP(AN$14&amp;"-edad-"&amp;$E219,Equations!$G:$I,3,0)*$V219+VLOOKUP(AN$14&amp;"-est-"&amp;$E219,Equations!$G:$I,3,0)*(1/$W219)+VLOOKUP(AN$14&amp;"-imc-"&amp;$E219,Equations!$G:$I,3,0)*(1/$Q219)))</f>
        <v/>
      </c>
      <c r="AO219" s="10" t="str">
        <f>IF($Z219="","",IF(OR($V219&lt;2.7,$V219&gt;90),"Age OOR",AN219-1.6449*VLOOKUP(AN$14&amp;"-rse-"&amp;$E219,Equations!$G:$I,3,0)))</f>
        <v/>
      </c>
      <c r="AP219" s="10" t="str">
        <f>IF($Z219="","",IF(OR($V219&lt;2.7,$V219&gt;90),"Age OOR",AN219+1.6449*VLOOKUP(AN$14&amp;"-rse-"&amp;$E219,Equations!$G:$I,3,0)))</f>
        <v/>
      </c>
      <c r="AQ219" s="10" t="str">
        <f t="shared" si="88"/>
        <v/>
      </c>
      <c r="AR219" s="10" t="str">
        <f>IF($Z219="","",IF(OR($V219&lt;2.7,$V219&gt;90),"Age OOR",($Z219-AN219)/VLOOKUP(AN$14&amp;"-rse-"&amp;$E219,Equations!$G:$I,3,0)))</f>
        <v/>
      </c>
      <c r="AS219" s="10" t="str">
        <f>IF($AA219="","",IF(OR($V219&lt;2.7,$V219&gt;90),"Age OOR",VLOOKUP(AS$14&amp;"-int-"&amp;$F219,Equations!$G:$I,3,0)+VLOOKUP(AS$14&amp;"-sexo-"&amp;$F219,Equations!$G:$I,3,0)*$U219+VLOOKUP(AS$14&amp;"-edad-"&amp;$F219,Equations!$G:$I,3,0)*$V219+VLOOKUP(AS$14&amp;"-est-"&amp;$F219,Equations!$G:$I,3,0)*(1/$W219)+VLOOKUP(AS$14&amp;"-imc-"&amp;$F219,Equations!$G:$I,3,0)*(1/$Q219)))</f>
        <v/>
      </c>
      <c r="AT219" s="10" t="str">
        <f>IF($AA219="","",IF(OR($V219&lt;2.7,$V219&gt;90),"Age OOR",AS219-1.6449*VLOOKUP(AS$14&amp;"-rse-"&amp;$F219,Equations!$G:$I,3,0)))</f>
        <v/>
      </c>
      <c r="AU219" s="10" t="str">
        <f>IF($AA219="","",IF(OR($V219&lt;2.7,$V219&gt;90),"Age OOR",AS219+1.6449*VLOOKUP(AS$14&amp;"-rse-"&amp;$F219,Equations!$G:$I,3,0)))</f>
        <v/>
      </c>
      <c r="AV219" s="10" t="str">
        <f t="shared" si="89"/>
        <v/>
      </c>
      <c r="AW219" s="10" t="str">
        <f>IF($AA219="","",IF(OR($V219&lt;2.7,$V219&gt;90),"Age OOR",($AA219-AS219)/VLOOKUP(AS$14&amp;"-rse-"&amp;$F219,Equations!$G:$I,3,0)))</f>
        <v/>
      </c>
      <c r="AX219" s="10" t="str">
        <f>IF($AB219="","",IF(OR($V219&lt;2.7,$V219&gt;90),"Age OOR",VLOOKUP(AX$14&amp;"-int-"&amp;$G219,Equations!$G:$I,3,0)+VLOOKUP(AX$14&amp;"-sexo-"&amp;$G219,Equations!$G:$I,3,0)*$U219+VLOOKUP(AX$14&amp;"-edad-"&amp;$G219,Equations!$G:$I,3,0)*$V219+VLOOKUP(AX$14&amp;"-est-"&amp;$G219,Equations!$G:$I,3,0)*(1/$W219)+VLOOKUP(AX$14&amp;"-imc-"&amp;$G219,Equations!$G:$I,3,0)*(1/$Q219)))</f>
        <v/>
      </c>
      <c r="AY219" s="10" t="str">
        <f>IF($AB219="","",IF(OR($V219&lt;2.7,$V219&gt;90),"Age OOR",AX219-1.6449*VLOOKUP(AX$14&amp;"-rse-"&amp;$G219,Equations!$G:$I,3,0)))</f>
        <v/>
      </c>
      <c r="AZ219" s="10" t="str">
        <f>IF($AB219="","",IF(OR($V219&lt;2.7,$V219&gt;90),"Age OOR",AX219+1.6449*VLOOKUP(AX$14&amp;"-rse-"&amp;$G219,Equations!$G:$I,3,0)))</f>
        <v/>
      </c>
      <c r="BA219" s="10" t="str">
        <f t="shared" si="90"/>
        <v/>
      </c>
      <c r="BB219" s="10" t="str">
        <f>IF($AB219="","",IF(OR($V219&lt;2.7,$V219&gt;90),"Age OOR",($AB219-AX219)/VLOOKUP(AX$14&amp;"-rse-"&amp;$G219,Equations!$G:$I,3,0)))</f>
        <v/>
      </c>
      <c r="BC219" s="10" t="str">
        <f>IF($AC219="","",IF(OR($V219&lt;2.7,$V219&gt;90),"Age OOR",VLOOKUP(BC$14&amp;"-int-"&amp;$H219,Equations!$G:$I,3,0)+VLOOKUP(BC$14&amp;"-sexo-"&amp;$H219,Equations!$G:$I,3,0)*$U219+VLOOKUP(BC$14&amp;"-edad-"&amp;$H219,Equations!$G:$I,3,0)*$V219+VLOOKUP(BC$14&amp;"-est-"&amp;$H219,Equations!$G:$I,3,0)*(1/$W219)+VLOOKUP(BC$14&amp;"-imc-"&amp;$H219,Equations!$G:$I,3,0)*(1/$Q219)))</f>
        <v/>
      </c>
      <c r="BD219" s="10" t="str">
        <f>IF($AC219="","",IF(OR($V219&lt;2.7,$V219&gt;90),"Age OOR",BC219-1.6449*VLOOKUP(BC$14&amp;"-rse-"&amp;$H219,Equations!$G:$I,3,0)))</f>
        <v/>
      </c>
      <c r="BE219" s="10" t="str">
        <f>IF($AC219="","",IF(OR($V219&lt;2.7,$V219&gt;90),"Age OOR",BC219+1.6449*VLOOKUP(BC$14&amp;"-rse-"&amp;$H219,Equations!$G:$I,3,0)))</f>
        <v/>
      </c>
      <c r="BF219" s="10" t="str">
        <f t="shared" si="91"/>
        <v/>
      </c>
      <c r="BG219" s="10" t="str">
        <f>IF($AC219="","",IF(OR($V219&lt;2.7,$V219&gt;90),"Age OOR",($AC219-BC219)/VLOOKUP(BC$14&amp;"-rse-"&amp;$H219,Equations!$G:$I,3,0)))</f>
        <v/>
      </c>
      <c r="BH219" s="10" t="str">
        <f>IF($AD219="","",IF(OR($V219&lt;2.7,$V219&gt;90),"Age OOR",VLOOKUP(BH$14&amp;"-int-"&amp;$I219,Equations!$G:$I,3,0)+VLOOKUP(BH$14&amp;"-sexo-"&amp;$I219,Equations!$G:$I,3,0)*$U219+VLOOKUP(BH$14&amp;"-edad-"&amp;$I219,Equations!$G:$I,3,0)*$V219+VLOOKUP(BH$14&amp;"-est-"&amp;$I219,Equations!$G:$I,3,0)*(1/$W219)+VLOOKUP(BH$14&amp;"-imc-"&amp;$I219,Equations!$G:$I,3,0)*(1/$Q219)))</f>
        <v/>
      </c>
      <c r="BI219" s="10" t="str">
        <f>IF($AD219="","",IF(OR($V219&lt;2.7,$V219&gt;90),"Age OOR",BH219-1.6449*VLOOKUP(BH$14&amp;"-rse-"&amp;$I219,Equations!$G:$I,3,0)))</f>
        <v/>
      </c>
      <c r="BJ219" s="10" t="str">
        <f>IF($AD219="","",IF(OR($V219&lt;2.7,$V219&gt;90),"Age OOR",BH219+1.6449*VLOOKUP(BH$14&amp;"-rse-"&amp;$I219,Equations!$G:$I,3,0)))</f>
        <v/>
      </c>
      <c r="BK219" s="10" t="str">
        <f t="shared" si="92"/>
        <v/>
      </c>
      <c r="BL219" s="10" t="str">
        <f>IF($AD219="","",IF(OR($V219&lt;2.7,$V219&gt;90),"Age OOR",($AD219-BH219)/VLOOKUP(BH$14&amp;"-rse-"&amp;$I219,Equations!$G:$I,3,0)))</f>
        <v/>
      </c>
      <c r="BM219" s="10" t="str">
        <f>IF($AE219="","",IF(OR($V219&lt;2.7,$V219&gt;90),"Age OOR",VLOOKUP(BM$14&amp;"-int-"&amp;$J219,Equations!$G:$I,3,0)+VLOOKUP(BM$14&amp;"-sexo-"&amp;$J219,Equations!$G:$I,3,0)*$U219+VLOOKUP(BM$14&amp;"-edad-"&amp;$J219,Equations!$G:$I,3,0)*$V219+VLOOKUP(BM$14&amp;"-est-"&amp;$J219,Equations!$G:$I,3,0)*(1/$W219)+VLOOKUP(BM$14&amp;"-imc-"&amp;$J219,Equations!$G:$I,3,0)*(1/$Q219)))</f>
        <v/>
      </c>
      <c r="BN219" s="10" t="str">
        <f>IF($AE219="","",IF(OR($V219&lt;2.7,$V219&gt;90),"Age OOR",BM219-1.6449*VLOOKUP(BM$14&amp;"-rse-"&amp;$J219,Equations!$G:$I,3,0)))</f>
        <v/>
      </c>
      <c r="BO219" s="10" t="str">
        <f>IF($AE219="","",IF(OR($V219&lt;2.7,$V219&gt;90),"Age OOR",BM219+1.6449*VLOOKUP(BM$14&amp;"-rse-"&amp;$J219,Equations!$G:$I,3,0)))</f>
        <v/>
      </c>
      <c r="BP219" s="10" t="str">
        <f t="shared" si="93"/>
        <v/>
      </c>
      <c r="BQ219" s="10" t="str">
        <f>IF($AE219="","",IF(OR($V219&lt;2.7,$V219&gt;90),"Age OOR",($AE219-BM219)/VLOOKUP(BM$14&amp;"-rse-"&amp;$J219,Equations!$G:$I,3,0)))</f>
        <v/>
      </c>
      <c r="BR219" s="10" t="str">
        <f>IF($AF219="","",IF(OR($V219&lt;2.7,$V219&gt;90),"Age OOR",VLOOKUP(BR$14&amp;"-int-"&amp;$K219,Equations!$G:$I,3,0)+VLOOKUP(BR$14&amp;"-sexo-"&amp;$K219,Equations!$G:$I,3,0)*$U219+VLOOKUP(BR$14&amp;"-edad-"&amp;$K219,Equations!$G:$I,3,0)*$V219+VLOOKUP(BR$14&amp;"-est-"&amp;$K219,Equations!$G:$I,3,0)*(1/$W219)+VLOOKUP(BR$14&amp;"-imc-"&amp;$K219,Equations!$G:$I,3,0)*(1/$Q219)))</f>
        <v/>
      </c>
      <c r="BS219" s="10" t="str">
        <f>IF($AF219="","",IF(OR($V219&lt;2.7,$V219&gt;90),"Age OOR",BR219-1.6449*VLOOKUP(BR$14&amp;"-rse-"&amp;$K219,Equations!$G:$I,3,0)))</f>
        <v/>
      </c>
      <c r="BT219" s="10" t="str">
        <f>IF($AF219="","",IF(OR($V219&lt;2.7,$V219&gt;90),"Age OOR",BR219+1.6449*VLOOKUP(BR$14&amp;"-rse-"&amp;$K219,Equations!$G:$I,3,0)))</f>
        <v/>
      </c>
      <c r="BU219" s="10" t="str">
        <f t="shared" si="94"/>
        <v/>
      </c>
      <c r="BV219" s="10" t="str">
        <f>IF($AF219="","",IF(OR($V219&lt;2.7,$V219&gt;90),"Age OOR",($AF219-BR219)/VLOOKUP(BR$14&amp;"-rse-"&amp;$K219,Equations!$G:$I,3,0)))</f>
        <v/>
      </c>
      <c r="BW219" s="10" t="str">
        <f>IF($AG219="","",IF(OR($V219&lt;2.7,$V219&gt;90),"Age OOR",VLOOKUP(BW$14&amp;"-int-"&amp;$L219,Equations!$G:$I,3,0)+VLOOKUP(BW$14&amp;"-sexo-"&amp;$L219,Equations!$G:$I,3,0)*$U219+VLOOKUP(BW$14&amp;"-edad-"&amp;$L219,Equations!$G:$I,3,0)*$V219+VLOOKUP(BW$14&amp;"-est-"&amp;$L219,Equations!$G:$I,3,0)*(1/$W219)+VLOOKUP(BW$14&amp;"-imc-"&amp;$L219,Equations!$G:$I,3,0)*(1/$Q219)))</f>
        <v/>
      </c>
      <c r="BX219" s="10" t="str">
        <f>IF($AG219="","",IF(OR($V219&lt;2.7,$V219&gt;90),"Age OOR",BW219-1.6449*VLOOKUP(BW$14&amp;"-rse-"&amp;$L219,Equations!$G:$I,3,0)))</f>
        <v/>
      </c>
      <c r="BY219" s="10" t="str">
        <f>IF($AG219="","",IF(OR($V219&lt;2.7,$V219&gt;90),"Age OOR",BW219+1.6449*VLOOKUP(BW$14&amp;"-rse-"&amp;$L219,Equations!$G:$I,3,0)))</f>
        <v/>
      </c>
      <c r="BZ219" s="10" t="str">
        <f t="shared" si="95"/>
        <v/>
      </c>
      <c r="CA219" s="10" t="str">
        <f>IF($AG219="","",IF(OR($V219&lt;2.7,$V219&gt;90),"Age OOR",($AG219-BW219)/VLOOKUP(BW$14&amp;"-rse-"&amp;$L219,Equations!$G:$I,3,0)))</f>
        <v/>
      </c>
      <c r="CB219" s="10" t="str">
        <f>IF($AH219="","",IF(OR($V219&lt;2.7,$V219&gt;90),"Age OOR",VLOOKUP(CB$14&amp;"-int-"&amp;$M219,Equations!$G:$I,3,0)+VLOOKUP(CB$14&amp;"-sexo-"&amp;$M219,Equations!$G:$I,3,0)*$U219+VLOOKUP(CB$14&amp;"-edad-"&amp;$M219,Equations!$G:$I,3,0)*$V219+VLOOKUP(CB$14&amp;"-est-"&amp;$M219,Equations!$G:$I,3,0)*(1/$W219)+VLOOKUP(CB$14&amp;"-imc-"&amp;$M219,Equations!$G:$I,3,0)*(1/$Q219)))</f>
        <v/>
      </c>
      <c r="CC219" s="10" t="str">
        <f>IF($AH219="","",IF(OR($V219&lt;2.7,$V219&gt;90),"Age OOR",CB219-1.6449*VLOOKUP(CB$14&amp;"-rse-"&amp;$M219,Equations!$G:$I,3,0)))</f>
        <v/>
      </c>
      <c r="CD219" s="10" t="str">
        <f>IF($AH219="","",IF(OR($V219&lt;2.7,$V219&gt;90),"Age OOR",CB219+1.6449*VLOOKUP(CB$14&amp;"-rse-"&amp;$M219,Equations!$G:$I,3,0)))</f>
        <v/>
      </c>
      <c r="CE219" s="10" t="str">
        <f t="shared" si="96"/>
        <v/>
      </c>
      <c r="CF219" s="10" t="str">
        <f>IF($AH219="","",IF(OR($V219&lt;2.7,$V219&gt;90),"Age OOR",($AH219-CB219)/VLOOKUP(CB$14&amp;"-rse-"&amp;$M219,Equations!$G:$I,3,0)))</f>
        <v/>
      </c>
      <c r="CG219" s="10" t="str">
        <f>IF($AI219="","",IF(OR($V219&lt;2.7,$V219&gt;90),"Age OOR",VLOOKUP(CG$14&amp;"-int-"&amp;$N219,Equations!$G:$I,3,0)+VLOOKUP(CG$14&amp;"-sexo-"&amp;$N219,Equations!$G:$I,3,0)*$U219+VLOOKUP(CG$14&amp;"-edad-"&amp;$N219,Equations!$G:$I,3,0)*$V219+VLOOKUP(CG$14&amp;"-est-"&amp;$N219,Equations!$G:$I,3,0)*(1/$W219)+VLOOKUP(CG$14&amp;"-imc-"&amp;$N219,Equations!$G:$I,3,0)*(1/$Q219)))</f>
        <v/>
      </c>
      <c r="CH219" s="10" t="str">
        <f>IF($AI219="","",IF(OR($V219&lt;2.7,$V219&gt;90),"Age OOR",CG219-1.6449*VLOOKUP(CG$14&amp;"-rse-"&amp;$N219,Equations!$G:$I,3,0)))</f>
        <v/>
      </c>
      <c r="CI219" s="10" t="str">
        <f>IF($AI219="","",IF(OR($V219&lt;2.7,$V219&gt;90),"Age OOR",CG219+1.6449*VLOOKUP(CG$14&amp;"-rse-"&amp;$N219,Equations!$G:$I,3,0)))</f>
        <v/>
      </c>
      <c r="CJ219" s="10" t="str">
        <f t="shared" si="97"/>
        <v/>
      </c>
      <c r="CK219" s="10" t="str">
        <f>IF($AI219="","",IF(OR($V219&lt;2.7,$V219&gt;90),"Age OOR",($AI219-CG219)/VLOOKUP(CG$14&amp;"-rse-"&amp;$N219,Equations!$G:$I,3,0)))</f>
        <v/>
      </c>
      <c r="CL219" s="10" t="str">
        <f>IF($AJ219="","",IF(OR($V219&lt;2.7,$V219&gt;90),"Age OOR",VLOOKUP(CL$14&amp;"-int-"&amp;$O219,Equations!$G:$I,3,0)+VLOOKUP(CL$14&amp;"-sexo-"&amp;$O219,Equations!$G:$I,3,0)*$U219+VLOOKUP(CL$14&amp;"-edad-"&amp;$O219,Equations!$G:$I,3,0)*$V219+VLOOKUP(CL$14&amp;"-est-"&amp;$O219,Equations!$G:$I,3,0)*(1/$W219)+VLOOKUP(CL$14&amp;"-imc-"&amp;$O219,Equations!$G:$I,3,0)*(1/$Q219)))</f>
        <v/>
      </c>
      <c r="CM219" s="10" t="str">
        <f>IF($AJ219="","",IF(OR($V219&lt;2.7,$V219&gt;90),"Age OOR",CL219-1.6449*VLOOKUP(CL$14&amp;"-rse-"&amp;$O219,Equations!$G:$I,3,0)))</f>
        <v/>
      </c>
      <c r="CN219" s="10" t="str">
        <f>IF($AJ219="","",IF(OR($V219&lt;2.7,$V219&gt;90),"Age OOR",CL219+1.6449*VLOOKUP(CL$14&amp;"-rse-"&amp;$O219,Equations!$G:$I,3,0)))</f>
        <v/>
      </c>
      <c r="CO219" s="10" t="str">
        <f t="shared" si="98"/>
        <v/>
      </c>
      <c r="CP219" s="10" t="str">
        <f>IF($AJ219="","",IF(OR($V219&lt;2.7,$V219&gt;90),"Age OOR",($AJ219-CL219)/VLOOKUP(CL$14&amp;"-rse-"&amp;$O219,Equations!$G:$I,3,0)))</f>
        <v/>
      </c>
      <c r="CQ219" s="10" t="str">
        <f>IF($AK219="","",IF(OR($V219&lt;2.7,$V219&gt;90),"Age OOR",EXP(VLOOKUP(CQ$14&amp;"-int-"&amp;$P219,Equations!$G:$I,3,0)+VLOOKUP(CQ$14&amp;"-sexo-"&amp;$P219,Equations!$G:$I,3,0)*$U219+VLOOKUP(CQ$14&amp;"-edad-"&amp;$P219,Equations!$G:$I,3,0)*$V219+VLOOKUP(CQ$14&amp;"-est-"&amp;$P219,Equations!$G:$I,3,0)*(1/$W219)+VLOOKUP(CQ$14&amp;"-imc-"&amp;$P219,Equations!$G:$I,3,0)*(1/$Q219))))</f>
        <v/>
      </c>
      <c r="CR219" s="10" t="str">
        <f>IF($AK219="","",IF(OR($V219&lt;2.7,$V219&gt;90),"Age OOR",EXP(LN(CQ219)-1.6449*VLOOKUP(CQ$14&amp;"-rse-"&amp;$P219,Equations!$G:$I,3,0))))</f>
        <v/>
      </c>
      <c r="CS219" s="10" t="str">
        <f>IF($AK219="","",IF(OR($V219&lt;2.7,$V219&gt;90),"Age OOR",EXP(LN(CQ219)+1.6449*VLOOKUP(CQ$14&amp;"-rse-"&amp;$P219,Equations!$G:$I,3,0))))</f>
        <v/>
      </c>
      <c r="CT219" s="10" t="str">
        <f t="shared" si="99"/>
        <v/>
      </c>
      <c r="CU219" s="10" t="str">
        <f>IF($AK219="","",IF(OR($V219&lt;2.7,$V219&gt;90),"Age OOR",(LN($AK219)-LN(CQ219))/VLOOKUP(CQ$14&amp;"-rse-"&amp;$P219,Equations!$G:$I,3,0)))</f>
        <v/>
      </c>
      <c r="CV219" s="47"/>
      <c r="DL219" s="54"/>
      <c r="DS219" s="54"/>
    </row>
    <row r="220" spans="5:123" x14ac:dyDescent="0.2">
      <c r="E220" s="23" t="str">
        <f t="shared" si="75"/>
        <v>Age out of range</v>
      </c>
      <c r="F220" s="23" t="str">
        <f t="shared" si="76"/>
        <v>Age out of range</v>
      </c>
      <c r="G220" s="23" t="str">
        <f t="shared" si="77"/>
        <v>Age out of range</v>
      </c>
      <c r="H220" s="23" t="str">
        <f t="shared" si="78"/>
        <v>Age out of range</v>
      </c>
      <c r="I220" s="23" t="str">
        <f t="shared" si="79"/>
        <v>Age out of range</v>
      </c>
      <c r="J220" s="23" t="str">
        <f t="shared" si="80"/>
        <v>Age out of range</v>
      </c>
      <c r="K220" s="23" t="str">
        <f t="shared" si="81"/>
        <v>Age out of range</v>
      </c>
      <c r="L220" s="23" t="str">
        <f t="shared" si="82"/>
        <v>Age out of range</v>
      </c>
      <c r="M220" s="23" t="str">
        <f t="shared" si="83"/>
        <v>Age out of range</v>
      </c>
      <c r="N220" s="23" t="str">
        <f t="shared" si="84"/>
        <v>Age out of range</v>
      </c>
      <c r="O220" s="23" t="str">
        <f t="shared" si="85"/>
        <v>Age out of range</v>
      </c>
      <c r="P220" s="23" t="str">
        <f t="shared" si="86"/>
        <v>Age out of range</v>
      </c>
      <c r="Q220" s="23" t="e">
        <f t="shared" si="87"/>
        <v>#DIV/0!</v>
      </c>
      <c r="R220" s="17"/>
      <c r="S220" s="23">
        <v>204</v>
      </c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7"/>
      <c r="AM220" s="47"/>
      <c r="AN220" s="10" t="str">
        <f>IF($Z220="","",IF(OR($V220&lt;2.7,$V220&gt;90),"Age OOR",VLOOKUP(AN$14&amp;"-int-"&amp;$E220,Equations!$G:$I,3,0)+VLOOKUP(AN$14&amp;"-sexo-"&amp;$E220,Equations!$G:$I,3,0)*$U220+VLOOKUP(AN$14&amp;"-edad-"&amp;$E220,Equations!$G:$I,3,0)*$V220+VLOOKUP(AN$14&amp;"-est-"&amp;$E220,Equations!$G:$I,3,0)*(1/$W220)+VLOOKUP(AN$14&amp;"-imc-"&amp;$E220,Equations!$G:$I,3,0)*(1/$Q220)))</f>
        <v/>
      </c>
      <c r="AO220" s="10" t="str">
        <f>IF($Z220="","",IF(OR($V220&lt;2.7,$V220&gt;90),"Age OOR",AN220-1.6449*VLOOKUP(AN$14&amp;"-rse-"&amp;$E220,Equations!$G:$I,3,0)))</f>
        <v/>
      </c>
      <c r="AP220" s="10" t="str">
        <f>IF($Z220="","",IF(OR($V220&lt;2.7,$V220&gt;90),"Age OOR",AN220+1.6449*VLOOKUP(AN$14&amp;"-rse-"&amp;$E220,Equations!$G:$I,3,0)))</f>
        <v/>
      </c>
      <c r="AQ220" s="10" t="str">
        <f t="shared" si="88"/>
        <v/>
      </c>
      <c r="AR220" s="10" t="str">
        <f>IF($Z220="","",IF(OR($V220&lt;2.7,$V220&gt;90),"Age OOR",($Z220-AN220)/VLOOKUP(AN$14&amp;"-rse-"&amp;$E220,Equations!$G:$I,3,0)))</f>
        <v/>
      </c>
      <c r="AS220" s="10" t="str">
        <f>IF($AA220="","",IF(OR($V220&lt;2.7,$V220&gt;90),"Age OOR",VLOOKUP(AS$14&amp;"-int-"&amp;$F220,Equations!$G:$I,3,0)+VLOOKUP(AS$14&amp;"-sexo-"&amp;$F220,Equations!$G:$I,3,0)*$U220+VLOOKUP(AS$14&amp;"-edad-"&amp;$F220,Equations!$G:$I,3,0)*$V220+VLOOKUP(AS$14&amp;"-est-"&amp;$F220,Equations!$G:$I,3,0)*(1/$W220)+VLOOKUP(AS$14&amp;"-imc-"&amp;$F220,Equations!$G:$I,3,0)*(1/$Q220)))</f>
        <v/>
      </c>
      <c r="AT220" s="10" t="str">
        <f>IF($AA220="","",IF(OR($V220&lt;2.7,$V220&gt;90),"Age OOR",AS220-1.6449*VLOOKUP(AS$14&amp;"-rse-"&amp;$F220,Equations!$G:$I,3,0)))</f>
        <v/>
      </c>
      <c r="AU220" s="10" t="str">
        <f>IF($AA220="","",IF(OR($V220&lt;2.7,$V220&gt;90),"Age OOR",AS220+1.6449*VLOOKUP(AS$14&amp;"-rse-"&amp;$F220,Equations!$G:$I,3,0)))</f>
        <v/>
      </c>
      <c r="AV220" s="10" t="str">
        <f t="shared" si="89"/>
        <v/>
      </c>
      <c r="AW220" s="10" t="str">
        <f>IF($AA220="","",IF(OR($V220&lt;2.7,$V220&gt;90),"Age OOR",($AA220-AS220)/VLOOKUP(AS$14&amp;"-rse-"&amp;$F220,Equations!$G:$I,3,0)))</f>
        <v/>
      </c>
      <c r="AX220" s="10" t="str">
        <f>IF($AB220="","",IF(OR($V220&lt;2.7,$V220&gt;90),"Age OOR",VLOOKUP(AX$14&amp;"-int-"&amp;$G220,Equations!$G:$I,3,0)+VLOOKUP(AX$14&amp;"-sexo-"&amp;$G220,Equations!$G:$I,3,0)*$U220+VLOOKUP(AX$14&amp;"-edad-"&amp;$G220,Equations!$G:$I,3,0)*$V220+VLOOKUP(AX$14&amp;"-est-"&amp;$G220,Equations!$G:$I,3,0)*(1/$W220)+VLOOKUP(AX$14&amp;"-imc-"&amp;$G220,Equations!$G:$I,3,0)*(1/$Q220)))</f>
        <v/>
      </c>
      <c r="AY220" s="10" t="str">
        <f>IF($AB220="","",IF(OR($V220&lt;2.7,$V220&gt;90),"Age OOR",AX220-1.6449*VLOOKUP(AX$14&amp;"-rse-"&amp;$G220,Equations!$G:$I,3,0)))</f>
        <v/>
      </c>
      <c r="AZ220" s="10" t="str">
        <f>IF($AB220="","",IF(OR($V220&lt;2.7,$V220&gt;90),"Age OOR",AX220+1.6449*VLOOKUP(AX$14&amp;"-rse-"&amp;$G220,Equations!$G:$I,3,0)))</f>
        <v/>
      </c>
      <c r="BA220" s="10" t="str">
        <f t="shared" si="90"/>
        <v/>
      </c>
      <c r="BB220" s="10" t="str">
        <f>IF($AB220="","",IF(OR($V220&lt;2.7,$V220&gt;90),"Age OOR",($AB220-AX220)/VLOOKUP(AX$14&amp;"-rse-"&amp;$G220,Equations!$G:$I,3,0)))</f>
        <v/>
      </c>
      <c r="BC220" s="10" t="str">
        <f>IF($AC220="","",IF(OR($V220&lt;2.7,$V220&gt;90),"Age OOR",VLOOKUP(BC$14&amp;"-int-"&amp;$H220,Equations!$G:$I,3,0)+VLOOKUP(BC$14&amp;"-sexo-"&amp;$H220,Equations!$G:$I,3,0)*$U220+VLOOKUP(BC$14&amp;"-edad-"&amp;$H220,Equations!$G:$I,3,0)*$V220+VLOOKUP(BC$14&amp;"-est-"&amp;$H220,Equations!$G:$I,3,0)*(1/$W220)+VLOOKUP(BC$14&amp;"-imc-"&amp;$H220,Equations!$G:$I,3,0)*(1/$Q220)))</f>
        <v/>
      </c>
      <c r="BD220" s="10" t="str">
        <f>IF($AC220="","",IF(OR($V220&lt;2.7,$V220&gt;90),"Age OOR",BC220-1.6449*VLOOKUP(BC$14&amp;"-rse-"&amp;$H220,Equations!$G:$I,3,0)))</f>
        <v/>
      </c>
      <c r="BE220" s="10" t="str">
        <f>IF($AC220="","",IF(OR($V220&lt;2.7,$V220&gt;90),"Age OOR",BC220+1.6449*VLOOKUP(BC$14&amp;"-rse-"&amp;$H220,Equations!$G:$I,3,0)))</f>
        <v/>
      </c>
      <c r="BF220" s="10" t="str">
        <f t="shared" si="91"/>
        <v/>
      </c>
      <c r="BG220" s="10" t="str">
        <f>IF($AC220="","",IF(OR($V220&lt;2.7,$V220&gt;90),"Age OOR",($AC220-BC220)/VLOOKUP(BC$14&amp;"-rse-"&amp;$H220,Equations!$G:$I,3,0)))</f>
        <v/>
      </c>
      <c r="BH220" s="10" t="str">
        <f>IF($AD220="","",IF(OR($V220&lt;2.7,$V220&gt;90),"Age OOR",VLOOKUP(BH$14&amp;"-int-"&amp;$I220,Equations!$G:$I,3,0)+VLOOKUP(BH$14&amp;"-sexo-"&amp;$I220,Equations!$G:$I,3,0)*$U220+VLOOKUP(BH$14&amp;"-edad-"&amp;$I220,Equations!$G:$I,3,0)*$V220+VLOOKUP(BH$14&amp;"-est-"&amp;$I220,Equations!$G:$I,3,0)*(1/$W220)+VLOOKUP(BH$14&amp;"-imc-"&amp;$I220,Equations!$G:$I,3,0)*(1/$Q220)))</f>
        <v/>
      </c>
      <c r="BI220" s="10" t="str">
        <f>IF($AD220="","",IF(OR($V220&lt;2.7,$V220&gt;90),"Age OOR",BH220-1.6449*VLOOKUP(BH$14&amp;"-rse-"&amp;$I220,Equations!$G:$I,3,0)))</f>
        <v/>
      </c>
      <c r="BJ220" s="10" t="str">
        <f>IF($AD220="","",IF(OR($V220&lt;2.7,$V220&gt;90),"Age OOR",BH220+1.6449*VLOOKUP(BH$14&amp;"-rse-"&amp;$I220,Equations!$G:$I,3,0)))</f>
        <v/>
      </c>
      <c r="BK220" s="10" t="str">
        <f t="shared" si="92"/>
        <v/>
      </c>
      <c r="BL220" s="10" t="str">
        <f>IF($AD220="","",IF(OR($V220&lt;2.7,$V220&gt;90),"Age OOR",($AD220-BH220)/VLOOKUP(BH$14&amp;"-rse-"&amp;$I220,Equations!$G:$I,3,0)))</f>
        <v/>
      </c>
      <c r="BM220" s="10" t="str">
        <f>IF($AE220="","",IF(OR($V220&lt;2.7,$V220&gt;90),"Age OOR",VLOOKUP(BM$14&amp;"-int-"&amp;$J220,Equations!$G:$I,3,0)+VLOOKUP(BM$14&amp;"-sexo-"&amp;$J220,Equations!$G:$I,3,0)*$U220+VLOOKUP(BM$14&amp;"-edad-"&amp;$J220,Equations!$G:$I,3,0)*$V220+VLOOKUP(BM$14&amp;"-est-"&amp;$J220,Equations!$G:$I,3,0)*(1/$W220)+VLOOKUP(BM$14&amp;"-imc-"&amp;$J220,Equations!$G:$I,3,0)*(1/$Q220)))</f>
        <v/>
      </c>
      <c r="BN220" s="10" t="str">
        <f>IF($AE220="","",IF(OR($V220&lt;2.7,$V220&gt;90),"Age OOR",BM220-1.6449*VLOOKUP(BM$14&amp;"-rse-"&amp;$J220,Equations!$G:$I,3,0)))</f>
        <v/>
      </c>
      <c r="BO220" s="10" t="str">
        <f>IF($AE220="","",IF(OR($V220&lt;2.7,$V220&gt;90),"Age OOR",BM220+1.6449*VLOOKUP(BM$14&amp;"-rse-"&amp;$J220,Equations!$G:$I,3,0)))</f>
        <v/>
      </c>
      <c r="BP220" s="10" t="str">
        <f t="shared" si="93"/>
        <v/>
      </c>
      <c r="BQ220" s="10" t="str">
        <f>IF($AE220="","",IF(OR($V220&lt;2.7,$V220&gt;90),"Age OOR",($AE220-BM220)/VLOOKUP(BM$14&amp;"-rse-"&amp;$J220,Equations!$G:$I,3,0)))</f>
        <v/>
      </c>
      <c r="BR220" s="10" t="str">
        <f>IF($AF220="","",IF(OR($V220&lt;2.7,$V220&gt;90),"Age OOR",VLOOKUP(BR$14&amp;"-int-"&amp;$K220,Equations!$G:$I,3,0)+VLOOKUP(BR$14&amp;"-sexo-"&amp;$K220,Equations!$G:$I,3,0)*$U220+VLOOKUP(BR$14&amp;"-edad-"&amp;$K220,Equations!$G:$I,3,0)*$V220+VLOOKUP(BR$14&amp;"-est-"&amp;$K220,Equations!$G:$I,3,0)*(1/$W220)+VLOOKUP(BR$14&amp;"-imc-"&amp;$K220,Equations!$G:$I,3,0)*(1/$Q220)))</f>
        <v/>
      </c>
      <c r="BS220" s="10" t="str">
        <f>IF($AF220="","",IF(OR($V220&lt;2.7,$V220&gt;90),"Age OOR",BR220-1.6449*VLOOKUP(BR$14&amp;"-rse-"&amp;$K220,Equations!$G:$I,3,0)))</f>
        <v/>
      </c>
      <c r="BT220" s="10" t="str">
        <f>IF($AF220="","",IF(OR($V220&lt;2.7,$V220&gt;90),"Age OOR",BR220+1.6449*VLOOKUP(BR$14&amp;"-rse-"&amp;$K220,Equations!$G:$I,3,0)))</f>
        <v/>
      </c>
      <c r="BU220" s="10" t="str">
        <f t="shared" si="94"/>
        <v/>
      </c>
      <c r="BV220" s="10" t="str">
        <f>IF($AF220="","",IF(OR($V220&lt;2.7,$V220&gt;90),"Age OOR",($AF220-BR220)/VLOOKUP(BR$14&amp;"-rse-"&amp;$K220,Equations!$G:$I,3,0)))</f>
        <v/>
      </c>
      <c r="BW220" s="10" t="str">
        <f>IF($AG220="","",IF(OR($V220&lt;2.7,$V220&gt;90),"Age OOR",VLOOKUP(BW$14&amp;"-int-"&amp;$L220,Equations!$G:$I,3,0)+VLOOKUP(BW$14&amp;"-sexo-"&amp;$L220,Equations!$G:$I,3,0)*$U220+VLOOKUP(BW$14&amp;"-edad-"&amp;$L220,Equations!$G:$I,3,0)*$V220+VLOOKUP(BW$14&amp;"-est-"&amp;$L220,Equations!$G:$I,3,0)*(1/$W220)+VLOOKUP(BW$14&amp;"-imc-"&amp;$L220,Equations!$G:$I,3,0)*(1/$Q220)))</f>
        <v/>
      </c>
      <c r="BX220" s="10" t="str">
        <f>IF($AG220="","",IF(OR($V220&lt;2.7,$V220&gt;90),"Age OOR",BW220-1.6449*VLOOKUP(BW$14&amp;"-rse-"&amp;$L220,Equations!$G:$I,3,0)))</f>
        <v/>
      </c>
      <c r="BY220" s="10" t="str">
        <f>IF($AG220="","",IF(OR($V220&lt;2.7,$V220&gt;90),"Age OOR",BW220+1.6449*VLOOKUP(BW$14&amp;"-rse-"&amp;$L220,Equations!$G:$I,3,0)))</f>
        <v/>
      </c>
      <c r="BZ220" s="10" t="str">
        <f t="shared" si="95"/>
        <v/>
      </c>
      <c r="CA220" s="10" t="str">
        <f>IF($AG220="","",IF(OR($V220&lt;2.7,$V220&gt;90),"Age OOR",($AG220-BW220)/VLOOKUP(BW$14&amp;"-rse-"&amp;$L220,Equations!$G:$I,3,0)))</f>
        <v/>
      </c>
      <c r="CB220" s="10" t="str">
        <f>IF($AH220="","",IF(OR($V220&lt;2.7,$V220&gt;90),"Age OOR",VLOOKUP(CB$14&amp;"-int-"&amp;$M220,Equations!$G:$I,3,0)+VLOOKUP(CB$14&amp;"-sexo-"&amp;$M220,Equations!$G:$I,3,0)*$U220+VLOOKUP(CB$14&amp;"-edad-"&amp;$M220,Equations!$G:$I,3,0)*$V220+VLOOKUP(CB$14&amp;"-est-"&amp;$M220,Equations!$G:$I,3,0)*(1/$W220)+VLOOKUP(CB$14&amp;"-imc-"&amp;$M220,Equations!$G:$I,3,0)*(1/$Q220)))</f>
        <v/>
      </c>
      <c r="CC220" s="10" t="str">
        <f>IF($AH220="","",IF(OR($V220&lt;2.7,$V220&gt;90),"Age OOR",CB220-1.6449*VLOOKUP(CB$14&amp;"-rse-"&amp;$M220,Equations!$G:$I,3,0)))</f>
        <v/>
      </c>
      <c r="CD220" s="10" t="str">
        <f>IF($AH220="","",IF(OR($V220&lt;2.7,$V220&gt;90),"Age OOR",CB220+1.6449*VLOOKUP(CB$14&amp;"-rse-"&amp;$M220,Equations!$G:$I,3,0)))</f>
        <v/>
      </c>
      <c r="CE220" s="10" t="str">
        <f t="shared" si="96"/>
        <v/>
      </c>
      <c r="CF220" s="10" t="str">
        <f>IF($AH220="","",IF(OR($V220&lt;2.7,$V220&gt;90),"Age OOR",($AH220-CB220)/VLOOKUP(CB$14&amp;"-rse-"&amp;$M220,Equations!$G:$I,3,0)))</f>
        <v/>
      </c>
      <c r="CG220" s="10" t="str">
        <f>IF($AI220="","",IF(OR($V220&lt;2.7,$V220&gt;90),"Age OOR",VLOOKUP(CG$14&amp;"-int-"&amp;$N220,Equations!$G:$I,3,0)+VLOOKUP(CG$14&amp;"-sexo-"&amp;$N220,Equations!$G:$I,3,0)*$U220+VLOOKUP(CG$14&amp;"-edad-"&amp;$N220,Equations!$G:$I,3,0)*$V220+VLOOKUP(CG$14&amp;"-est-"&amp;$N220,Equations!$G:$I,3,0)*(1/$W220)+VLOOKUP(CG$14&amp;"-imc-"&amp;$N220,Equations!$G:$I,3,0)*(1/$Q220)))</f>
        <v/>
      </c>
      <c r="CH220" s="10" t="str">
        <f>IF($AI220="","",IF(OR($V220&lt;2.7,$V220&gt;90),"Age OOR",CG220-1.6449*VLOOKUP(CG$14&amp;"-rse-"&amp;$N220,Equations!$G:$I,3,0)))</f>
        <v/>
      </c>
      <c r="CI220" s="10" t="str">
        <f>IF($AI220="","",IF(OR($V220&lt;2.7,$V220&gt;90),"Age OOR",CG220+1.6449*VLOOKUP(CG$14&amp;"-rse-"&amp;$N220,Equations!$G:$I,3,0)))</f>
        <v/>
      </c>
      <c r="CJ220" s="10" t="str">
        <f t="shared" si="97"/>
        <v/>
      </c>
      <c r="CK220" s="10" t="str">
        <f>IF($AI220="","",IF(OR($V220&lt;2.7,$V220&gt;90),"Age OOR",($AI220-CG220)/VLOOKUP(CG$14&amp;"-rse-"&amp;$N220,Equations!$G:$I,3,0)))</f>
        <v/>
      </c>
      <c r="CL220" s="10" t="str">
        <f>IF($AJ220="","",IF(OR($V220&lt;2.7,$V220&gt;90),"Age OOR",VLOOKUP(CL$14&amp;"-int-"&amp;$O220,Equations!$G:$I,3,0)+VLOOKUP(CL$14&amp;"-sexo-"&amp;$O220,Equations!$G:$I,3,0)*$U220+VLOOKUP(CL$14&amp;"-edad-"&amp;$O220,Equations!$G:$I,3,0)*$V220+VLOOKUP(CL$14&amp;"-est-"&amp;$O220,Equations!$G:$I,3,0)*(1/$W220)+VLOOKUP(CL$14&amp;"-imc-"&amp;$O220,Equations!$G:$I,3,0)*(1/$Q220)))</f>
        <v/>
      </c>
      <c r="CM220" s="10" t="str">
        <f>IF($AJ220="","",IF(OR($V220&lt;2.7,$V220&gt;90),"Age OOR",CL220-1.6449*VLOOKUP(CL$14&amp;"-rse-"&amp;$O220,Equations!$G:$I,3,0)))</f>
        <v/>
      </c>
      <c r="CN220" s="10" t="str">
        <f>IF($AJ220="","",IF(OR($V220&lt;2.7,$V220&gt;90),"Age OOR",CL220+1.6449*VLOOKUP(CL$14&amp;"-rse-"&amp;$O220,Equations!$G:$I,3,0)))</f>
        <v/>
      </c>
      <c r="CO220" s="10" t="str">
        <f t="shared" si="98"/>
        <v/>
      </c>
      <c r="CP220" s="10" t="str">
        <f>IF($AJ220="","",IF(OR($V220&lt;2.7,$V220&gt;90),"Age OOR",($AJ220-CL220)/VLOOKUP(CL$14&amp;"-rse-"&amp;$O220,Equations!$G:$I,3,0)))</f>
        <v/>
      </c>
      <c r="CQ220" s="10" t="str">
        <f>IF($AK220="","",IF(OR($V220&lt;2.7,$V220&gt;90),"Age OOR",EXP(VLOOKUP(CQ$14&amp;"-int-"&amp;$P220,Equations!$G:$I,3,0)+VLOOKUP(CQ$14&amp;"-sexo-"&amp;$P220,Equations!$G:$I,3,0)*$U220+VLOOKUP(CQ$14&amp;"-edad-"&amp;$P220,Equations!$G:$I,3,0)*$V220+VLOOKUP(CQ$14&amp;"-est-"&amp;$P220,Equations!$G:$I,3,0)*(1/$W220)+VLOOKUP(CQ$14&amp;"-imc-"&amp;$P220,Equations!$G:$I,3,0)*(1/$Q220))))</f>
        <v/>
      </c>
      <c r="CR220" s="10" t="str">
        <f>IF($AK220="","",IF(OR($V220&lt;2.7,$V220&gt;90),"Age OOR",EXP(LN(CQ220)-1.6449*VLOOKUP(CQ$14&amp;"-rse-"&amp;$P220,Equations!$G:$I,3,0))))</f>
        <v/>
      </c>
      <c r="CS220" s="10" t="str">
        <f>IF($AK220="","",IF(OR($V220&lt;2.7,$V220&gt;90),"Age OOR",EXP(LN(CQ220)+1.6449*VLOOKUP(CQ$14&amp;"-rse-"&amp;$P220,Equations!$G:$I,3,0))))</f>
        <v/>
      </c>
      <c r="CT220" s="10" t="str">
        <f t="shared" si="99"/>
        <v/>
      </c>
      <c r="CU220" s="10" t="str">
        <f>IF($AK220="","",IF(OR($V220&lt;2.7,$V220&gt;90),"Age OOR",(LN($AK220)-LN(CQ220))/VLOOKUP(CQ$14&amp;"-rse-"&amp;$P220,Equations!$G:$I,3,0)))</f>
        <v/>
      </c>
      <c r="CV220" s="47"/>
    </row>
    <row r="221" spans="5:123" x14ac:dyDescent="0.2">
      <c r="E221" s="23" t="str">
        <f t="shared" si="75"/>
        <v>Age out of range</v>
      </c>
      <c r="F221" s="23" t="str">
        <f t="shared" si="76"/>
        <v>Age out of range</v>
      </c>
      <c r="G221" s="23" t="str">
        <f t="shared" si="77"/>
        <v>Age out of range</v>
      </c>
      <c r="H221" s="23" t="str">
        <f t="shared" si="78"/>
        <v>Age out of range</v>
      </c>
      <c r="I221" s="23" t="str">
        <f t="shared" si="79"/>
        <v>Age out of range</v>
      </c>
      <c r="J221" s="23" t="str">
        <f t="shared" si="80"/>
        <v>Age out of range</v>
      </c>
      <c r="K221" s="23" t="str">
        <f t="shared" si="81"/>
        <v>Age out of range</v>
      </c>
      <c r="L221" s="23" t="str">
        <f t="shared" si="82"/>
        <v>Age out of range</v>
      </c>
      <c r="M221" s="23" t="str">
        <f t="shared" si="83"/>
        <v>Age out of range</v>
      </c>
      <c r="N221" s="23" t="str">
        <f t="shared" si="84"/>
        <v>Age out of range</v>
      </c>
      <c r="O221" s="23" t="str">
        <f t="shared" si="85"/>
        <v>Age out of range</v>
      </c>
      <c r="P221" s="23" t="str">
        <f t="shared" si="86"/>
        <v>Age out of range</v>
      </c>
      <c r="Q221" s="23" t="e">
        <f t="shared" si="87"/>
        <v>#DIV/0!</v>
      </c>
      <c r="R221" s="17"/>
      <c r="S221" s="23">
        <v>205</v>
      </c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7"/>
      <c r="AM221" s="47"/>
      <c r="AN221" s="10" t="str">
        <f>IF($Z221="","",IF(OR($V221&lt;2.7,$V221&gt;90),"Age OOR",VLOOKUP(AN$14&amp;"-int-"&amp;$E221,Equations!$G:$I,3,0)+VLOOKUP(AN$14&amp;"-sexo-"&amp;$E221,Equations!$G:$I,3,0)*$U221+VLOOKUP(AN$14&amp;"-edad-"&amp;$E221,Equations!$G:$I,3,0)*$V221+VLOOKUP(AN$14&amp;"-est-"&amp;$E221,Equations!$G:$I,3,0)*(1/$W221)+VLOOKUP(AN$14&amp;"-imc-"&amp;$E221,Equations!$G:$I,3,0)*(1/$Q221)))</f>
        <v/>
      </c>
      <c r="AO221" s="10" t="str">
        <f>IF($Z221="","",IF(OR($V221&lt;2.7,$V221&gt;90),"Age OOR",AN221-1.6449*VLOOKUP(AN$14&amp;"-rse-"&amp;$E221,Equations!$G:$I,3,0)))</f>
        <v/>
      </c>
      <c r="AP221" s="10" t="str">
        <f>IF($Z221="","",IF(OR($V221&lt;2.7,$V221&gt;90),"Age OOR",AN221+1.6449*VLOOKUP(AN$14&amp;"-rse-"&amp;$E221,Equations!$G:$I,3,0)))</f>
        <v/>
      </c>
      <c r="AQ221" s="10" t="str">
        <f t="shared" si="88"/>
        <v/>
      </c>
      <c r="AR221" s="10" t="str">
        <f>IF($Z221="","",IF(OR($V221&lt;2.7,$V221&gt;90),"Age OOR",($Z221-AN221)/VLOOKUP(AN$14&amp;"-rse-"&amp;$E221,Equations!$G:$I,3,0)))</f>
        <v/>
      </c>
      <c r="AS221" s="10" t="str">
        <f>IF($AA221="","",IF(OR($V221&lt;2.7,$V221&gt;90),"Age OOR",VLOOKUP(AS$14&amp;"-int-"&amp;$F221,Equations!$G:$I,3,0)+VLOOKUP(AS$14&amp;"-sexo-"&amp;$F221,Equations!$G:$I,3,0)*$U221+VLOOKUP(AS$14&amp;"-edad-"&amp;$F221,Equations!$G:$I,3,0)*$V221+VLOOKUP(AS$14&amp;"-est-"&amp;$F221,Equations!$G:$I,3,0)*(1/$W221)+VLOOKUP(AS$14&amp;"-imc-"&amp;$F221,Equations!$G:$I,3,0)*(1/$Q221)))</f>
        <v/>
      </c>
      <c r="AT221" s="10" t="str">
        <f>IF($AA221="","",IF(OR($V221&lt;2.7,$V221&gt;90),"Age OOR",AS221-1.6449*VLOOKUP(AS$14&amp;"-rse-"&amp;$F221,Equations!$G:$I,3,0)))</f>
        <v/>
      </c>
      <c r="AU221" s="10" t="str">
        <f>IF($AA221="","",IF(OR($V221&lt;2.7,$V221&gt;90),"Age OOR",AS221+1.6449*VLOOKUP(AS$14&amp;"-rse-"&amp;$F221,Equations!$G:$I,3,0)))</f>
        <v/>
      </c>
      <c r="AV221" s="10" t="str">
        <f t="shared" si="89"/>
        <v/>
      </c>
      <c r="AW221" s="10" t="str">
        <f>IF($AA221="","",IF(OR($V221&lt;2.7,$V221&gt;90),"Age OOR",($AA221-AS221)/VLOOKUP(AS$14&amp;"-rse-"&amp;$F221,Equations!$G:$I,3,0)))</f>
        <v/>
      </c>
      <c r="AX221" s="10" t="str">
        <f>IF($AB221="","",IF(OR($V221&lt;2.7,$V221&gt;90),"Age OOR",VLOOKUP(AX$14&amp;"-int-"&amp;$G221,Equations!$G:$I,3,0)+VLOOKUP(AX$14&amp;"-sexo-"&amp;$G221,Equations!$G:$I,3,0)*$U221+VLOOKUP(AX$14&amp;"-edad-"&amp;$G221,Equations!$G:$I,3,0)*$V221+VLOOKUP(AX$14&amp;"-est-"&amp;$G221,Equations!$G:$I,3,0)*(1/$W221)+VLOOKUP(AX$14&amp;"-imc-"&amp;$G221,Equations!$G:$I,3,0)*(1/$Q221)))</f>
        <v/>
      </c>
      <c r="AY221" s="10" t="str">
        <f>IF($AB221="","",IF(OR($V221&lt;2.7,$V221&gt;90),"Age OOR",AX221-1.6449*VLOOKUP(AX$14&amp;"-rse-"&amp;$G221,Equations!$G:$I,3,0)))</f>
        <v/>
      </c>
      <c r="AZ221" s="10" t="str">
        <f>IF($AB221="","",IF(OR($V221&lt;2.7,$V221&gt;90),"Age OOR",AX221+1.6449*VLOOKUP(AX$14&amp;"-rse-"&amp;$G221,Equations!$G:$I,3,0)))</f>
        <v/>
      </c>
      <c r="BA221" s="10" t="str">
        <f t="shared" si="90"/>
        <v/>
      </c>
      <c r="BB221" s="10" t="str">
        <f>IF($AB221="","",IF(OR($V221&lt;2.7,$V221&gt;90),"Age OOR",($AB221-AX221)/VLOOKUP(AX$14&amp;"-rse-"&amp;$G221,Equations!$G:$I,3,0)))</f>
        <v/>
      </c>
      <c r="BC221" s="10" t="str">
        <f>IF($AC221="","",IF(OR($V221&lt;2.7,$V221&gt;90),"Age OOR",VLOOKUP(BC$14&amp;"-int-"&amp;$H221,Equations!$G:$I,3,0)+VLOOKUP(BC$14&amp;"-sexo-"&amp;$H221,Equations!$G:$I,3,0)*$U221+VLOOKUP(BC$14&amp;"-edad-"&amp;$H221,Equations!$G:$I,3,0)*$V221+VLOOKUP(BC$14&amp;"-est-"&amp;$H221,Equations!$G:$I,3,0)*(1/$W221)+VLOOKUP(BC$14&amp;"-imc-"&amp;$H221,Equations!$G:$I,3,0)*(1/$Q221)))</f>
        <v/>
      </c>
      <c r="BD221" s="10" t="str">
        <f>IF($AC221="","",IF(OR($V221&lt;2.7,$V221&gt;90),"Age OOR",BC221-1.6449*VLOOKUP(BC$14&amp;"-rse-"&amp;$H221,Equations!$G:$I,3,0)))</f>
        <v/>
      </c>
      <c r="BE221" s="10" t="str">
        <f>IF($AC221="","",IF(OR($V221&lt;2.7,$V221&gt;90),"Age OOR",BC221+1.6449*VLOOKUP(BC$14&amp;"-rse-"&amp;$H221,Equations!$G:$I,3,0)))</f>
        <v/>
      </c>
      <c r="BF221" s="10" t="str">
        <f t="shared" si="91"/>
        <v/>
      </c>
      <c r="BG221" s="10" t="str">
        <f>IF($AC221="","",IF(OR($V221&lt;2.7,$V221&gt;90),"Age OOR",($AC221-BC221)/VLOOKUP(BC$14&amp;"-rse-"&amp;$H221,Equations!$G:$I,3,0)))</f>
        <v/>
      </c>
      <c r="BH221" s="10" t="str">
        <f>IF($AD221="","",IF(OR($V221&lt;2.7,$V221&gt;90),"Age OOR",VLOOKUP(BH$14&amp;"-int-"&amp;$I221,Equations!$G:$I,3,0)+VLOOKUP(BH$14&amp;"-sexo-"&amp;$I221,Equations!$G:$I,3,0)*$U221+VLOOKUP(BH$14&amp;"-edad-"&amp;$I221,Equations!$G:$I,3,0)*$V221+VLOOKUP(BH$14&amp;"-est-"&amp;$I221,Equations!$G:$I,3,0)*(1/$W221)+VLOOKUP(BH$14&amp;"-imc-"&amp;$I221,Equations!$G:$I,3,0)*(1/$Q221)))</f>
        <v/>
      </c>
      <c r="BI221" s="10" t="str">
        <f>IF($AD221="","",IF(OR($V221&lt;2.7,$V221&gt;90),"Age OOR",BH221-1.6449*VLOOKUP(BH$14&amp;"-rse-"&amp;$I221,Equations!$G:$I,3,0)))</f>
        <v/>
      </c>
      <c r="BJ221" s="10" t="str">
        <f>IF($AD221="","",IF(OR($V221&lt;2.7,$V221&gt;90),"Age OOR",BH221+1.6449*VLOOKUP(BH$14&amp;"-rse-"&amp;$I221,Equations!$G:$I,3,0)))</f>
        <v/>
      </c>
      <c r="BK221" s="10" t="str">
        <f t="shared" si="92"/>
        <v/>
      </c>
      <c r="BL221" s="10" t="str">
        <f>IF($AD221="","",IF(OR($V221&lt;2.7,$V221&gt;90),"Age OOR",($AD221-BH221)/VLOOKUP(BH$14&amp;"-rse-"&amp;$I221,Equations!$G:$I,3,0)))</f>
        <v/>
      </c>
      <c r="BM221" s="10" t="str">
        <f>IF($AE221="","",IF(OR($V221&lt;2.7,$V221&gt;90),"Age OOR",VLOOKUP(BM$14&amp;"-int-"&amp;$J221,Equations!$G:$I,3,0)+VLOOKUP(BM$14&amp;"-sexo-"&amp;$J221,Equations!$G:$I,3,0)*$U221+VLOOKUP(BM$14&amp;"-edad-"&amp;$J221,Equations!$G:$I,3,0)*$V221+VLOOKUP(BM$14&amp;"-est-"&amp;$J221,Equations!$G:$I,3,0)*(1/$W221)+VLOOKUP(BM$14&amp;"-imc-"&amp;$J221,Equations!$G:$I,3,0)*(1/$Q221)))</f>
        <v/>
      </c>
      <c r="BN221" s="10" t="str">
        <f>IF($AE221="","",IF(OR($V221&lt;2.7,$V221&gt;90),"Age OOR",BM221-1.6449*VLOOKUP(BM$14&amp;"-rse-"&amp;$J221,Equations!$G:$I,3,0)))</f>
        <v/>
      </c>
      <c r="BO221" s="10" t="str">
        <f>IF($AE221="","",IF(OR($V221&lt;2.7,$V221&gt;90),"Age OOR",BM221+1.6449*VLOOKUP(BM$14&amp;"-rse-"&amp;$J221,Equations!$G:$I,3,0)))</f>
        <v/>
      </c>
      <c r="BP221" s="10" t="str">
        <f t="shared" si="93"/>
        <v/>
      </c>
      <c r="BQ221" s="10" t="str">
        <f>IF($AE221="","",IF(OR($V221&lt;2.7,$V221&gt;90),"Age OOR",($AE221-BM221)/VLOOKUP(BM$14&amp;"-rse-"&amp;$J221,Equations!$G:$I,3,0)))</f>
        <v/>
      </c>
      <c r="BR221" s="10" t="str">
        <f>IF($AF221="","",IF(OR($V221&lt;2.7,$V221&gt;90),"Age OOR",VLOOKUP(BR$14&amp;"-int-"&amp;$K221,Equations!$G:$I,3,0)+VLOOKUP(BR$14&amp;"-sexo-"&amp;$K221,Equations!$G:$I,3,0)*$U221+VLOOKUP(BR$14&amp;"-edad-"&amp;$K221,Equations!$G:$I,3,0)*$V221+VLOOKUP(BR$14&amp;"-est-"&amp;$K221,Equations!$G:$I,3,0)*(1/$W221)+VLOOKUP(BR$14&amp;"-imc-"&amp;$K221,Equations!$G:$I,3,0)*(1/$Q221)))</f>
        <v/>
      </c>
      <c r="BS221" s="10" t="str">
        <f>IF($AF221="","",IF(OR($V221&lt;2.7,$V221&gt;90),"Age OOR",BR221-1.6449*VLOOKUP(BR$14&amp;"-rse-"&amp;$K221,Equations!$G:$I,3,0)))</f>
        <v/>
      </c>
      <c r="BT221" s="10" t="str">
        <f>IF($AF221="","",IF(OR($V221&lt;2.7,$V221&gt;90),"Age OOR",BR221+1.6449*VLOOKUP(BR$14&amp;"-rse-"&amp;$K221,Equations!$G:$I,3,0)))</f>
        <v/>
      </c>
      <c r="BU221" s="10" t="str">
        <f t="shared" si="94"/>
        <v/>
      </c>
      <c r="BV221" s="10" t="str">
        <f>IF($AF221="","",IF(OR($V221&lt;2.7,$V221&gt;90),"Age OOR",($AF221-BR221)/VLOOKUP(BR$14&amp;"-rse-"&amp;$K221,Equations!$G:$I,3,0)))</f>
        <v/>
      </c>
      <c r="BW221" s="10" t="str">
        <f>IF($AG221="","",IF(OR($V221&lt;2.7,$V221&gt;90),"Age OOR",VLOOKUP(BW$14&amp;"-int-"&amp;$L221,Equations!$G:$I,3,0)+VLOOKUP(BW$14&amp;"-sexo-"&amp;$L221,Equations!$G:$I,3,0)*$U221+VLOOKUP(BW$14&amp;"-edad-"&amp;$L221,Equations!$G:$I,3,0)*$V221+VLOOKUP(BW$14&amp;"-est-"&amp;$L221,Equations!$G:$I,3,0)*(1/$W221)+VLOOKUP(BW$14&amp;"-imc-"&amp;$L221,Equations!$G:$I,3,0)*(1/$Q221)))</f>
        <v/>
      </c>
      <c r="BX221" s="10" t="str">
        <f>IF($AG221="","",IF(OR($V221&lt;2.7,$V221&gt;90),"Age OOR",BW221-1.6449*VLOOKUP(BW$14&amp;"-rse-"&amp;$L221,Equations!$G:$I,3,0)))</f>
        <v/>
      </c>
      <c r="BY221" s="10" t="str">
        <f>IF($AG221="","",IF(OR($V221&lt;2.7,$V221&gt;90),"Age OOR",BW221+1.6449*VLOOKUP(BW$14&amp;"-rse-"&amp;$L221,Equations!$G:$I,3,0)))</f>
        <v/>
      </c>
      <c r="BZ221" s="10" t="str">
        <f t="shared" si="95"/>
        <v/>
      </c>
      <c r="CA221" s="10" t="str">
        <f>IF($AG221="","",IF(OR($V221&lt;2.7,$V221&gt;90),"Age OOR",($AG221-BW221)/VLOOKUP(BW$14&amp;"-rse-"&amp;$L221,Equations!$G:$I,3,0)))</f>
        <v/>
      </c>
      <c r="CB221" s="10" t="str">
        <f>IF($AH221="","",IF(OR($V221&lt;2.7,$V221&gt;90),"Age OOR",VLOOKUP(CB$14&amp;"-int-"&amp;$M221,Equations!$G:$I,3,0)+VLOOKUP(CB$14&amp;"-sexo-"&amp;$M221,Equations!$G:$I,3,0)*$U221+VLOOKUP(CB$14&amp;"-edad-"&amp;$M221,Equations!$G:$I,3,0)*$V221+VLOOKUP(CB$14&amp;"-est-"&amp;$M221,Equations!$G:$I,3,0)*(1/$W221)+VLOOKUP(CB$14&amp;"-imc-"&amp;$M221,Equations!$G:$I,3,0)*(1/$Q221)))</f>
        <v/>
      </c>
      <c r="CC221" s="10" t="str">
        <f>IF($AH221="","",IF(OR($V221&lt;2.7,$V221&gt;90),"Age OOR",CB221-1.6449*VLOOKUP(CB$14&amp;"-rse-"&amp;$M221,Equations!$G:$I,3,0)))</f>
        <v/>
      </c>
      <c r="CD221" s="10" t="str">
        <f>IF($AH221="","",IF(OR($V221&lt;2.7,$V221&gt;90),"Age OOR",CB221+1.6449*VLOOKUP(CB$14&amp;"-rse-"&amp;$M221,Equations!$G:$I,3,0)))</f>
        <v/>
      </c>
      <c r="CE221" s="10" t="str">
        <f t="shared" si="96"/>
        <v/>
      </c>
      <c r="CF221" s="10" t="str">
        <f>IF($AH221="","",IF(OR($V221&lt;2.7,$V221&gt;90),"Age OOR",($AH221-CB221)/VLOOKUP(CB$14&amp;"-rse-"&amp;$M221,Equations!$G:$I,3,0)))</f>
        <v/>
      </c>
      <c r="CG221" s="10" t="str">
        <f>IF($AI221="","",IF(OR($V221&lt;2.7,$V221&gt;90),"Age OOR",VLOOKUP(CG$14&amp;"-int-"&amp;$N221,Equations!$G:$I,3,0)+VLOOKUP(CG$14&amp;"-sexo-"&amp;$N221,Equations!$G:$I,3,0)*$U221+VLOOKUP(CG$14&amp;"-edad-"&amp;$N221,Equations!$G:$I,3,0)*$V221+VLOOKUP(CG$14&amp;"-est-"&amp;$N221,Equations!$G:$I,3,0)*(1/$W221)+VLOOKUP(CG$14&amp;"-imc-"&amp;$N221,Equations!$G:$I,3,0)*(1/$Q221)))</f>
        <v/>
      </c>
      <c r="CH221" s="10" t="str">
        <f>IF($AI221="","",IF(OR($V221&lt;2.7,$V221&gt;90),"Age OOR",CG221-1.6449*VLOOKUP(CG$14&amp;"-rse-"&amp;$N221,Equations!$G:$I,3,0)))</f>
        <v/>
      </c>
      <c r="CI221" s="10" t="str">
        <f>IF($AI221="","",IF(OR($V221&lt;2.7,$V221&gt;90),"Age OOR",CG221+1.6449*VLOOKUP(CG$14&amp;"-rse-"&amp;$N221,Equations!$G:$I,3,0)))</f>
        <v/>
      </c>
      <c r="CJ221" s="10" t="str">
        <f t="shared" si="97"/>
        <v/>
      </c>
      <c r="CK221" s="10" t="str">
        <f>IF($AI221="","",IF(OR($V221&lt;2.7,$V221&gt;90),"Age OOR",($AI221-CG221)/VLOOKUP(CG$14&amp;"-rse-"&amp;$N221,Equations!$G:$I,3,0)))</f>
        <v/>
      </c>
      <c r="CL221" s="10" t="str">
        <f>IF($AJ221="","",IF(OR($V221&lt;2.7,$V221&gt;90),"Age OOR",VLOOKUP(CL$14&amp;"-int-"&amp;$O221,Equations!$G:$I,3,0)+VLOOKUP(CL$14&amp;"-sexo-"&amp;$O221,Equations!$G:$I,3,0)*$U221+VLOOKUP(CL$14&amp;"-edad-"&amp;$O221,Equations!$G:$I,3,0)*$V221+VLOOKUP(CL$14&amp;"-est-"&amp;$O221,Equations!$G:$I,3,0)*(1/$W221)+VLOOKUP(CL$14&amp;"-imc-"&amp;$O221,Equations!$G:$I,3,0)*(1/$Q221)))</f>
        <v/>
      </c>
      <c r="CM221" s="10" t="str">
        <f>IF($AJ221="","",IF(OR($V221&lt;2.7,$V221&gt;90),"Age OOR",CL221-1.6449*VLOOKUP(CL$14&amp;"-rse-"&amp;$O221,Equations!$G:$I,3,0)))</f>
        <v/>
      </c>
      <c r="CN221" s="10" t="str">
        <f>IF($AJ221="","",IF(OR($V221&lt;2.7,$V221&gt;90),"Age OOR",CL221+1.6449*VLOOKUP(CL$14&amp;"-rse-"&amp;$O221,Equations!$G:$I,3,0)))</f>
        <v/>
      </c>
      <c r="CO221" s="10" t="str">
        <f t="shared" si="98"/>
        <v/>
      </c>
      <c r="CP221" s="10" t="str">
        <f>IF($AJ221="","",IF(OR($V221&lt;2.7,$V221&gt;90),"Age OOR",($AJ221-CL221)/VLOOKUP(CL$14&amp;"-rse-"&amp;$O221,Equations!$G:$I,3,0)))</f>
        <v/>
      </c>
      <c r="CQ221" s="10" t="str">
        <f>IF($AK221="","",IF(OR($V221&lt;2.7,$V221&gt;90),"Age OOR",EXP(VLOOKUP(CQ$14&amp;"-int-"&amp;$P221,Equations!$G:$I,3,0)+VLOOKUP(CQ$14&amp;"-sexo-"&amp;$P221,Equations!$G:$I,3,0)*$U221+VLOOKUP(CQ$14&amp;"-edad-"&amp;$P221,Equations!$G:$I,3,0)*$V221+VLOOKUP(CQ$14&amp;"-est-"&amp;$P221,Equations!$G:$I,3,0)*(1/$W221)+VLOOKUP(CQ$14&amp;"-imc-"&amp;$P221,Equations!$G:$I,3,0)*(1/$Q221))))</f>
        <v/>
      </c>
      <c r="CR221" s="10" t="str">
        <f>IF($AK221="","",IF(OR($V221&lt;2.7,$V221&gt;90),"Age OOR",EXP(LN(CQ221)-1.6449*VLOOKUP(CQ$14&amp;"-rse-"&amp;$P221,Equations!$G:$I,3,0))))</f>
        <v/>
      </c>
      <c r="CS221" s="10" t="str">
        <f>IF($AK221="","",IF(OR($V221&lt;2.7,$V221&gt;90),"Age OOR",EXP(LN(CQ221)+1.6449*VLOOKUP(CQ$14&amp;"-rse-"&amp;$P221,Equations!$G:$I,3,0))))</f>
        <v/>
      </c>
      <c r="CT221" s="10" t="str">
        <f t="shared" si="99"/>
        <v/>
      </c>
      <c r="CU221" s="10" t="str">
        <f>IF($AK221="","",IF(OR($V221&lt;2.7,$V221&gt;90),"Age OOR",(LN($AK221)-LN(CQ221))/VLOOKUP(CQ$14&amp;"-rse-"&amp;$P221,Equations!$G:$I,3,0)))</f>
        <v/>
      </c>
      <c r="CV221" s="47"/>
    </row>
    <row r="222" spans="5:123" x14ac:dyDescent="0.2">
      <c r="E222" s="23" t="str">
        <f t="shared" si="75"/>
        <v>Age out of range</v>
      </c>
      <c r="F222" s="23" t="str">
        <f t="shared" si="76"/>
        <v>Age out of range</v>
      </c>
      <c r="G222" s="23" t="str">
        <f t="shared" si="77"/>
        <v>Age out of range</v>
      </c>
      <c r="H222" s="23" t="str">
        <f t="shared" si="78"/>
        <v>Age out of range</v>
      </c>
      <c r="I222" s="23" t="str">
        <f t="shared" si="79"/>
        <v>Age out of range</v>
      </c>
      <c r="J222" s="23" t="str">
        <f t="shared" si="80"/>
        <v>Age out of range</v>
      </c>
      <c r="K222" s="23" t="str">
        <f t="shared" si="81"/>
        <v>Age out of range</v>
      </c>
      <c r="L222" s="23" t="str">
        <f t="shared" si="82"/>
        <v>Age out of range</v>
      </c>
      <c r="M222" s="23" t="str">
        <f t="shared" si="83"/>
        <v>Age out of range</v>
      </c>
      <c r="N222" s="23" t="str">
        <f t="shared" si="84"/>
        <v>Age out of range</v>
      </c>
      <c r="O222" s="23" t="str">
        <f t="shared" si="85"/>
        <v>Age out of range</v>
      </c>
      <c r="P222" s="23" t="str">
        <f t="shared" si="86"/>
        <v>Age out of range</v>
      </c>
      <c r="Q222" s="23" t="e">
        <f t="shared" si="87"/>
        <v>#DIV/0!</v>
      </c>
      <c r="R222" s="17"/>
      <c r="S222" s="23">
        <v>206</v>
      </c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7"/>
      <c r="AM222" s="47"/>
      <c r="AN222" s="10" t="str">
        <f>IF($Z222="","",IF(OR($V222&lt;2.7,$V222&gt;90),"Age OOR",VLOOKUP(AN$14&amp;"-int-"&amp;$E222,Equations!$G:$I,3,0)+VLOOKUP(AN$14&amp;"-sexo-"&amp;$E222,Equations!$G:$I,3,0)*$U222+VLOOKUP(AN$14&amp;"-edad-"&amp;$E222,Equations!$G:$I,3,0)*$V222+VLOOKUP(AN$14&amp;"-est-"&amp;$E222,Equations!$G:$I,3,0)*(1/$W222)+VLOOKUP(AN$14&amp;"-imc-"&amp;$E222,Equations!$G:$I,3,0)*(1/$Q222)))</f>
        <v/>
      </c>
      <c r="AO222" s="10" t="str">
        <f>IF($Z222="","",IF(OR($V222&lt;2.7,$V222&gt;90),"Age OOR",AN222-1.6449*VLOOKUP(AN$14&amp;"-rse-"&amp;$E222,Equations!$G:$I,3,0)))</f>
        <v/>
      </c>
      <c r="AP222" s="10" t="str">
        <f>IF($Z222="","",IF(OR($V222&lt;2.7,$V222&gt;90),"Age OOR",AN222+1.6449*VLOOKUP(AN$14&amp;"-rse-"&amp;$E222,Equations!$G:$I,3,0)))</f>
        <v/>
      </c>
      <c r="AQ222" s="10" t="str">
        <f t="shared" si="88"/>
        <v/>
      </c>
      <c r="AR222" s="10" t="str">
        <f>IF($Z222="","",IF(OR($V222&lt;2.7,$V222&gt;90),"Age OOR",($Z222-AN222)/VLOOKUP(AN$14&amp;"-rse-"&amp;$E222,Equations!$G:$I,3,0)))</f>
        <v/>
      </c>
      <c r="AS222" s="10" t="str">
        <f>IF($AA222="","",IF(OR($V222&lt;2.7,$V222&gt;90),"Age OOR",VLOOKUP(AS$14&amp;"-int-"&amp;$F222,Equations!$G:$I,3,0)+VLOOKUP(AS$14&amp;"-sexo-"&amp;$F222,Equations!$G:$I,3,0)*$U222+VLOOKUP(AS$14&amp;"-edad-"&amp;$F222,Equations!$G:$I,3,0)*$V222+VLOOKUP(AS$14&amp;"-est-"&amp;$F222,Equations!$G:$I,3,0)*(1/$W222)+VLOOKUP(AS$14&amp;"-imc-"&amp;$F222,Equations!$G:$I,3,0)*(1/$Q222)))</f>
        <v/>
      </c>
      <c r="AT222" s="10" t="str">
        <f>IF($AA222="","",IF(OR($V222&lt;2.7,$V222&gt;90),"Age OOR",AS222-1.6449*VLOOKUP(AS$14&amp;"-rse-"&amp;$F222,Equations!$G:$I,3,0)))</f>
        <v/>
      </c>
      <c r="AU222" s="10" t="str">
        <f>IF($AA222="","",IF(OR($V222&lt;2.7,$V222&gt;90),"Age OOR",AS222+1.6449*VLOOKUP(AS$14&amp;"-rse-"&amp;$F222,Equations!$G:$I,3,0)))</f>
        <v/>
      </c>
      <c r="AV222" s="10" t="str">
        <f t="shared" si="89"/>
        <v/>
      </c>
      <c r="AW222" s="10" t="str">
        <f>IF($AA222="","",IF(OR($V222&lt;2.7,$V222&gt;90),"Age OOR",($AA222-AS222)/VLOOKUP(AS$14&amp;"-rse-"&amp;$F222,Equations!$G:$I,3,0)))</f>
        <v/>
      </c>
      <c r="AX222" s="10" t="str">
        <f>IF($AB222="","",IF(OR($V222&lt;2.7,$V222&gt;90),"Age OOR",VLOOKUP(AX$14&amp;"-int-"&amp;$G222,Equations!$G:$I,3,0)+VLOOKUP(AX$14&amp;"-sexo-"&amp;$G222,Equations!$G:$I,3,0)*$U222+VLOOKUP(AX$14&amp;"-edad-"&amp;$G222,Equations!$G:$I,3,0)*$V222+VLOOKUP(AX$14&amp;"-est-"&amp;$G222,Equations!$G:$I,3,0)*(1/$W222)+VLOOKUP(AX$14&amp;"-imc-"&amp;$G222,Equations!$G:$I,3,0)*(1/$Q222)))</f>
        <v/>
      </c>
      <c r="AY222" s="10" t="str">
        <f>IF($AB222="","",IF(OR($V222&lt;2.7,$V222&gt;90),"Age OOR",AX222-1.6449*VLOOKUP(AX$14&amp;"-rse-"&amp;$G222,Equations!$G:$I,3,0)))</f>
        <v/>
      </c>
      <c r="AZ222" s="10" t="str">
        <f>IF($AB222="","",IF(OR($V222&lt;2.7,$V222&gt;90),"Age OOR",AX222+1.6449*VLOOKUP(AX$14&amp;"-rse-"&amp;$G222,Equations!$G:$I,3,0)))</f>
        <v/>
      </c>
      <c r="BA222" s="10" t="str">
        <f t="shared" si="90"/>
        <v/>
      </c>
      <c r="BB222" s="10" t="str">
        <f>IF($AB222="","",IF(OR($V222&lt;2.7,$V222&gt;90),"Age OOR",($AB222-AX222)/VLOOKUP(AX$14&amp;"-rse-"&amp;$G222,Equations!$G:$I,3,0)))</f>
        <v/>
      </c>
      <c r="BC222" s="10" t="str">
        <f>IF($AC222="","",IF(OR($V222&lt;2.7,$V222&gt;90),"Age OOR",VLOOKUP(BC$14&amp;"-int-"&amp;$H222,Equations!$G:$I,3,0)+VLOOKUP(BC$14&amp;"-sexo-"&amp;$H222,Equations!$G:$I,3,0)*$U222+VLOOKUP(BC$14&amp;"-edad-"&amp;$H222,Equations!$G:$I,3,0)*$V222+VLOOKUP(BC$14&amp;"-est-"&amp;$H222,Equations!$G:$I,3,0)*(1/$W222)+VLOOKUP(BC$14&amp;"-imc-"&amp;$H222,Equations!$G:$I,3,0)*(1/$Q222)))</f>
        <v/>
      </c>
      <c r="BD222" s="10" t="str">
        <f>IF($AC222="","",IF(OR($V222&lt;2.7,$V222&gt;90),"Age OOR",BC222-1.6449*VLOOKUP(BC$14&amp;"-rse-"&amp;$H222,Equations!$G:$I,3,0)))</f>
        <v/>
      </c>
      <c r="BE222" s="10" t="str">
        <f>IF($AC222="","",IF(OR($V222&lt;2.7,$V222&gt;90),"Age OOR",BC222+1.6449*VLOOKUP(BC$14&amp;"-rse-"&amp;$H222,Equations!$G:$I,3,0)))</f>
        <v/>
      </c>
      <c r="BF222" s="10" t="str">
        <f t="shared" si="91"/>
        <v/>
      </c>
      <c r="BG222" s="10" t="str">
        <f>IF($AC222="","",IF(OR($V222&lt;2.7,$V222&gt;90),"Age OOR",($AC222-BC222)/VLOOKUP(BC$14&amp;"-rse-"&amp;$H222,Equations!$G:$I,3,0)))</f>
        <v/>
      </c>
      <c r="BH222" s="10" t="str">
        <f>IF($AD222="","",IF(OR($V222&lt;2.7,$V222&gt;90),"Age OOR",VLOOKUP(BH$14&amp;"-int-"&amp;$I222,Equations!$G:$I,3,0)+VLOOKUP(BH$14&amp;"-sexo-"&amp;$I222,Equations!$G:$I,3,0)*$U222+VLOOKUP(BH$14&amp;"-edad-"&amp;$I222,Equations!$G:$I,3,0)*$V222+VLOOKUP(BH$14&amp;"-est-"&amp;$I222,Equations!$G:$I,3,0)*(1/$W222)+VLOOKUP(BH$14&amp;"-imc-"&amp;$I222,Equations!$G:$I,3,0)*(1/$Q222)))</f>
        <v/>
      </c>
      <c r="BI222" s="10" t="str">
        <f>IF($AD222="","",IF(OR($V222&lt;2.7,$V222&gt;90),"Age OOR",BH222-1.6449*VLOOKUP(BH$14&amp;"-rse-"&amp;$I222,Equations!$G:$I,3,0)))</f>
        <v/>
      </c>
      <c r="BJ222" s="10" t="str">
        <f>IF($AD222="","",IF(OR($V222&lt;2.7,$V222&gt;90),"Age OOR",BH222+1.6449*VLOOKUP(BH$14&amp;"-rse-"&amp;$I222,Equations!$G:$I,3,0)))</f>
        <v/>
      </c>
      <c r="BK222" s="10" t="str">
        <f t="shared" si="92"/>
        <v/>
      </c>
      <c r="BL222" s="10" t="str">
        <f>IF($AD222="","",IF(OR($V222&lt;2.7,$V222&gt;90),"Age OOR",($AD222-BH222)/VLOOKUP(BH$14&amp;"-rse-"&amp;$I222,Equations!$G:$I,3,0)))</f>
        <v/>
      </c>
      <c r="BM222" s="10" t="str">
        <f>IF($AE222="","",IF(OR($V222&lt;2.7,$V222&gt;90),"Age OOR",VLOOKUP(BM$14&amp;"-int-"&amp;$J222,Equations!$G:$I,3,0)+VLOOKUP(BM$14&amp;"-sexo-"&amp;$J222,Equations!$G:$I,3,0)*$U222+VLOOKUP(BM$14&amp;"-edad-"&amp;$J222,Equations!$G:$I,3,0)*$V222+VLOOKUP(BM$14&amp;"-est-"&amp;$J222,Equations!$G:$I,3,0)*(1/$W222)+VLOOKUP(BM$14&amp;"-imc-"&amp;$J222,Equations!$G:$I,3,0)*(1/$Q222)))</f>
        <v/>
      </c>
      <c r="BN222" s="10" t="str">
        <f>IF($AE222="","",IF(OR($V222&lt;2.7,$V222&gt;90),"Age OOR",BM222-1.6449*VLOOKUP(BM$14&amp;"-rse-"&amp;$J222,Equations!$G:$I,3,0)))</f>
        <v/>
      </c>
      <c r="BO222" s="10" t="str">
        <f>IF($AE222="","",IF(OR($V222&lt;2.7,$V222&gt;90),"Age OOR",BM222+1.6449*VLOOKUP(BM$14&amp;"-rse-"&amp;$J222,Equations!$G:$I,3,0)))</f>
        <v/>
      </c>
      <c r="BP222" s="10" t="str">
        <f t="shared" si="93"/>
        <v/>
      </c>
      <c r="BQ222" s="10" t="str">
        <f>IF($AE222="","",IF(OR($V222&lt;2.7,$V222&gt;90),"Age OOR",($AE222-BM222)/VLOOKUP(BM$14&amp;"-rse-"&amp;$J222,Equations!$G:$I,3,0)))</f>
        <v/>
      </c>
      <c r="BR222" s="10" t="str">
        <f>IF($AF222="","",IF(OR($V222&lt;2.7,$V222&gt;90),"Age OOR",VLOOKUP(BR$14&amp;"-int-"&amp;$K222,Equations!$G:$I,3,0)+VLOOKUP(BR$14&amp;"-sexo-"&amp;$K222,Equations!$G:$I,3,0)*$U222+VLOOKUP(BR$14&amp;"-edad-"&amp;$K222,Equations!$G:$I,3,0)*$V222+VLOOKUP(BR$14&amp;"-est-"&amp;$K222,Equations!$G:$I,3,0)*(1/$W222)+VLOOKUP(BR$14&amp;"-imc-"&amp;$K222,Equations!$G:$I,3,0)*(1/$Q222)))</f>
        <v/>
      </c>
      <c r="BS222" s="10" t="str">
        <f>IF($AF222="","",IF(OR($V222&lt;2.7,$V222&gt;90),"Age OOR",BR222-1.6449*VLOOKUP(BR$14&amp;"-rse-"&amp;$K222,Equations!$G:$I,3,0)))</f>
        <v/>
      </c>
      <c r="BT222" s="10" t="str">
        <f>IF($AF222="","",IF(OR($V222&lt;2.7,$V222&gt;90),"Age OOR",BR222+1.6449*VLOOKUP(BR$14&amp;"-rse-"&amp;$K222,Equations!$G:$I,3,0)))</f>
        <v/>
      </c>
      <c r="BU222" s="10" t="str">
        <f t="shared" si="94"/>
        <v/>
      </c>
      <c r="BV222" s="10" t="str">
        <f>IF($AF222="","",IF(OR($V222&lt;2.7,$V222&gt;90),"Age OOR",($AF222-BR222)/VLOOKUP(BR$14&amp;"-rse-"&amp;$K222,Equations!$G:$I,3,0)))</f>
        <v/>
      </c>
      <c r="BW222" s="10" t="str">
        <f>IF($AG222="","",IF(OR($V222&lt;2.7,$V222&gt;90),"Age OOR",VLOOKUP(BW$14&amp;"-int-"&amp;$L222,Equations!$G:$I,3,0)+VLOOKUP(BW$14&amp;"-sexo-"&amp;$L222,Equations!$G:$I,3,0)*$U222+VLOOKUP(BW$14&amp;"-edad-"&amp;$L222,Equations!$G:$I,3,0)*$V222+VLOOKUP(BW$14&amp;"-est-"&amp;$L222,Equations!$G:$I,3,0)*(1/$W222)+VLOOKUP(BW$14&amp;"-imc-"&amp;$L222,Equations!$G:$I,3,0)*(1/$Q222)))</f>
        <v/>
      </c>
      <c r="BX222" s="10" t="str">
        <f>IF($AG222="","",IF(OR($V222&lt;2.7,$V222&gt;90),"Age OOR",BW222-1.6449*VLOOKUP(BW$14&amp;"-rse-"&amp;$L222,Equations!$G:$I,3,0)))</f>
        <v/>
      </c>
      <c r="BY222" s="10" t="str">
        <f>IF($AG222="","",IF(OR($V222&lt;2.7,$V222&gt;90),"Age OOR",BW222+1.6449*VLOOKUP(BW$14&amp;"-rse-"&amp;$L222,Equations!$G:$I,3,0)))</f>
        <v/>
      </c>
      <c r="BZ222" s="10" t="str">
        <f t="shared" si="95"/>
        <v/>
      </c>
      <c r="CA222" s="10" t="str">
        <f>IF($AG222="","",IF(OR($V222&lt;2.7,$V222&gt;90),"Age OOR",($AG222-BW222)/VLOOKUP(BW$14&amp;"-rse-"&amp;$L222,Equations!$G:$I,3,0)))</f>
        <v/>
      </c>
      <c r="CB222" s="10" t="str">
        <f>IF($AH222="","",IF(OR($V222&lt;2.7,$V222&gt;90),"Age OOR",VLOOKUP(CB$14&amp;"-int-"&amp;$M222,Equations!$G:$I,3,0)+VLOOKUP(CB$14&amp;"-sexo-"&amp;$M222,Equations!$G:$I,3,0)*$U222+VLOOKUP(CB$14&amp;"-edad-"&amp;$M222,Equations!$G:$I,3,0)*$V222+VLOOKUP(CB$14&amp;"-est-"&amp;$M222,Equations!$G:$I,3,0)*(1/$W222)+VLOOKUP(CB$14&amp;"-imc-"&amp;$M222,Equations!$G:$I,3,0)*(1/$Q222)))</f>
        <v/>
      </c>
      <c r="CC222" s="10" t="str">
        <f>IF($AH222="","",IF(OR($V222&lt;2.7,$V222&gt;90),"Age OOR",CB222-1.6449*VLOOKUP(CB$14&amp;"-rse-"&amp;$M222,Equations!$G:$I,3,0)))</f>
        <v/>
      </c>
      <c r="CD222" s="10" t="str">
        <f>IF($AH222="","",IF(OR($V222&lt;2.7,$V222&gt;90),"Age OOR",CB222+1.6449*VLOOKUP(CB$14&amp;"-rse-"&amp;$M222,Equations!$G:$I,3,0)))</f>
        <v/>
      </c>
      <c r="CE222" s="10" t="str">
        <f t="shared" si="96"/>
        <v/>
      </c>
      <c r="CF222" s="10" t="str">
        <f>IF($AH222="","",IF(OR($V222&lt;2.7,$V222&gt;90),"Age OOR",($AH222-CB222)/VLOOKUP(CB$14&amp;"-rse-"&amp;$M222,Equations!$G:$I,3,0)))</f>
        <v/>
      </c>
      <c r="CG222" s="10" t="str">
        <f>IF($AI222="","",IF(OR($V222&lt;2.7,$V222&gt;90),"Age OOR",VLOOKUP(CG$14&amp;"-int-"&amp;$N222,Equations!$G:$I,3,0)+VLOOKUP(CG$14&amp;"-sexo-"&amp;$N222,Equations!$G:$I,3,0)*$U222+VLOOKUP(CG$14&amp;"-edad-"&amp;$N222,Equations!$G:$I,3,0)*$V222+VLOOKUP(CG$14&amp;"-est-"&amp;$N222,Equations!$G:$I,3,0)*(1/$W222)+VLOOKUP(CG$14&amp;"-imc-"&amp;$N222,Equations!$G:$I,3,0)*(1/$Q222)))</f>
        <v/>
      </c>
      <c r="CH222" s="10" t="str">
        <f>IF($AI222="","",IF(OR($V222&lt;2.7,$V222&gt;90),"Age OOR",CG222-1.6449*VLOOKUP(CG$14&amp;"-rse-"&amp;$N222,Equations!$G:$I,3,0)))</f>
        <v/>
      </c>
      <c r="CI222" s="10" t="str">
        <f>IF($AI222="","",IF(OR($V222&lt;2.7,$V222&gt;90),"Age OOR",CG222+1.6449*VLOOKUP(CG$14&amp;"-rse-"&amp;$N222,Equations!$G:$I,3,0)))</f>
        <v/>
      </c>
      <c r="CJ222" s="10" t="str">
        <f t="shared" si="97"/>
        <v/>
      </c>
      <c r="CK222" s="10" t="str">
        <f>IF($AI222="","",IF(OR($V222&lt;2.7,$V222&gt;90),"Age OOR",($AI222-CG222)/VLOOKUP(CG$14&amp;"-rse-"&amp;$N222,Equations!$G:$I,3,0)))</f>
        <v/>
      </c>
      <c r="CL222" s="10" t="str">
        <f>IF($AJ222="","",IF(OR($V222&lt;2.7,$V222&gt;90),"Age OOR",VLOOKUP(CL$14&amp;"-int-"&amp;$O222,Equations!$G:$I,3,0)+VLOOKUP(CL$14&amp;"-sexo-"&amp;$O222,Equations!$G:$I,3,0)*$U222+VLOOKUP(CL$14&amp;"-edad-"&amp;$O222,Equations!$G:$I,3,0)*$V222+VLOOKUP(CL$14&amp;"-est-"&amp;$O222,Equations!$G:$I,3,0)*(1/$W222)+VLOOKUP(CL$14&amp;"-imc-"&amp;$O222,Equations!$G:$I,3,0)*(1/$Q222)))</f>
        <v/>
      </c>
      <c r="CM222" s="10" t="str">
        <f>IF($AJ222="","",IF(OR($V222&lt;2.7,$V222&gt;90),"Age OOR",CL222-1.6449*VLOOKUP(CL$14&amp;"-rse-"&amp;$O222,Equations!$G:$I,3,0)))</f>
        <v/>
      </c>
      <c r="CN222" s="10" t="str">
        <f>IF($AJ222="","",IF(OR($V222&lt;2.7,$V222&gt;90),"Age OOR",CL222+1.6449*VLOOKUP(CL$14&amp;"-rse-"&amp;$O222,Equations!$G:$I,3,0)))</f>
        <v/>
      </c>
      <c r="CO222" s="10" t="str">
        <f t="shared" si="98"/>
        <v/>
      </c>
      <c r="CP222" s="10" t="str">
        <f>IF($AJ222="","",IF(OR($V222&lt;2.7,$V222&gt;90),"Age OOR",($AJ222-CL222)/VLOOKUP(CL$14&amp;"-rse-"&amp;$O222,Equations!$G:$I,3,0)))</f>
        <v/>
      </c>
      <c r="CQ222" s="10" t="str">
        <f>IF($AK222="","",IF(OR($V222&lt;2.7,$V222&gt;90),"Age OOR",EXP(VLOOKUP(CQ$14&amp;"-int-"&amp;$P222,Equations!$G:$I,3,0)+VLOOKUP(CQ$14&amp;"-sexo-"&amp;$P222,Equations!$G:$I,3,0)*$U222+VLOOKUP(CQ$14&amp;"-edad-"&amp;$P222,Equations!$G:$I,3,0)*$V222+VLOOKUP(CQ$14&amp;"-est-"&amp;$P222,Equations!$G:$I,3,0)*(1/$W222)+VLOOKUP(CQ$14&amp;"-imc-"&amp;$P222,Equations!$G:$I,3,0)*(1/$Q222))))</f>
        <v/>
      </c>
      <c r="CR222" s="10" t="str">
        <f>IF($AK222="","",IF(OR($V222&lt;2.7,$V222&gt;90),"Age OOR",EXP(LN(CQ222)-1.6449*VLOOKUP(CQ$14&amp;"-rse-"&amp;$P222,Equations!$G:$I,3,0))))</f>
        <v/>
      </c>
      <c r="CS222" s="10" t="str">
        <f>IF($AK222="","",IF(OR($V222&lt;2.7,$V222&gt;90),"Age OOR",EXP(LN(CQ222)+1.6449*VLOOKUP(CQ$14&amp;"-rse-"&amp;$P222,Equations!$G:$I,3,0))))</f>
        <v/>
      </c>
      <c r="CT222" s="10" t="str">
        <f t="shared" si="99"/>
        <v/>
      </c>
      <c r="CU222" s="10" t="str">
        <f>IF($AK222="","",IF(OR($V222&lt;2.7,$V222&gt;90),"Age OOR",(LN($AK222)-LN(CQ222))/VLOOKUP(CQ$14&amp;"-rse-"&amp;$P222,Equations!$G:$I,3,0)))</f>
        <v/>
      </c>
      <c r="CV222" s="47"/>
    </row>
    <row r="223" spans="5:123" x14ac:dyDescent="0.2">
      <c r="E223" s="23" t="str">
        <f t="shared" si="75"/>
        <v>Age out of range</v>
      </c>
      <c r="F223" s="23" t="str">
        <f t="shared" si="76"/>
        <v>Age out of range</v>
      </c>
      <c r="G223" s="23" t="str">
        <f t="shared" si="77"/>
        <v>Age out of range</v>
      </c>
      <c r="H223" s="23" t="str">
        <f t="shared" si="78"/>
        <v>Age out of range</v>
      </c>
      <c r="I223" s="23" t="str">
        <f t="shared" si="79"/>
        <v>Age out of range</v>
      </c>
      <c r="J223" s="23" t="str">
        <f t="shared" si="80"/>
        <v>Age out of range</v>
      </c>
      <c r="K223" s="23" t="str">
        <f t="shared" si="81"/>
        <v>Age out of range</v>
      </c>
      <c r="L223" s="23" t="str">
        <f t="shared" si="82"/>
        <v>Age out of range</v>
      </c>
      <c r="M223" s="23" t="str">
        <f t="shared" si="83"/>
        <v>Age out of range</v>
      </c>
      <c r="N223" s="23" t="str">
        <f t="shared" si="84"/>
        <v>Age out of range</v>
      </c>
      <c r="O223" s="23" t="str">
        <f t="shared" si="85"/>
        <v>Age out of range</v>
      </c>
      <c r="P223" s="23" t="str">
        <f t="shared" si="86"/>
        <v>Age out of range</v>
      </c>
      <c r="Q223" s="23" t="e">
        <f t="shared" si="87"/>
        <v>#DIV/0!</v>
      </c>
      <c r="R223" s="17"/>
      <c r="S223" s="23">
        <v>207</v>
      </c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7"/>
      <c r="AM223" s="47"/>
      <c r="AN223" s="10" t="str">
        <f>IF($Z223="","",IF(OR($V223&lt;2.7,$V223&gt;90),"Age OOR",VLOOKUP(AN$14&amp;"-int-"&amp;$E223,Equations!$G:$I,3,0)+VLOOKUP(AN$14&amp;"-sexo-"&amp;$E223,Equations!$G:$I,3,0)*$U223+VLOOKUP(AN$14&amp;"-edad-"&amp;$E223,Equations!$G:$I,3,0)*$V223+VLOOKUP(AN$14&amp;"-est-"&amp;$E223,Equations!$G:$I,3,0)*(1/$W223)+VLOOKUP(AN$14&amp;"-imc-"&amp;$E223,Equations!$G:$I,3,0)*(1/$Q223)))</f>
        <v/>
      </c>
      <c r="AO223" s="10" t="str">
        <f>IF($Z223="","",IF(OR($V223&lt;2.7,$V223&gt;90),"Age OOR",AN223-1.6449*VLOOKUP(AN$14&amp;"-rse-"&amp;$E223,Equations!$G:$I,3,0)))</f>
        <v/>
      </c>
      <c r="AP223" s="10" t="str">
        <f>IF($Z223="","",IF(OR($V223&lt;2.7,$V223&gt;90),"Age OOR",AN223+1.6449*VLOOKUP(AN$14&amp;"-rse-"&amp;$E223,Equations!$G:$I,3,0)))</f>
        <v/>
      </c>
      <c r="AQ223" s="10" t="str">
        <f t="shared" si="88"/>
        <v/>
      </c>
      <c r="AR223" s="10" t="str">
        <f>IF($Z223="","",IF(OR($V223&lt;2.7,$V223&gt;90),"Age OOR",($Z223-AN223)/VLOOKUP(AN$14&amp;"-rse-"&amp;$E223,Equations!$G:$I,3,0)))</f>
        <v/>
      </c>
      <c r="AS223" s="10" t="str">
        <f>IF($AA223="","",IF(OR($V223&lt;2.7,$V223&gt;90),"Age OOR",VLOOKUP(AS$14&amp;"-int-"&amp;$F223,Equations!$G:$I,3,0)+VLOOKUP(AS$14&amp;"-sexo-"&amp;$F223,Equations!$G:$I,3,0)*$U223+VLOOKUP(AS$14&amp;"-edad-"&amp;$F223,Equations!$G:$I,3,0)*$V223+VLOOKUP(AS$14&amp;"-est-"&amp;$F223,Equations!$G:$I,3,0)*(1/$W223)+VLOOKUP(AS$14&amp;"-imc-"&amp;$F223,Equations!$G:$I,3,0)*(1/$Q223)))</f>
        <v/>
      </c>
      <c r="AT223" s="10" t="str">
        <f>IF($AA223="","",IF(OR($V223&lt;2.7,$V223&gt;90),"Age OOR",AS223-1.6449*VLOOKUP(AS$14&amp;"-rse-"&amp;$F223,Equations!$G:$I,3,0)))</f>
        <v/>
      </c>
      <c r="AU223" s="10" t="str">
        <f>IF($AA223="","",IF(OR($V223&lt;2.7,$V223&gt;90),"Age OOR",AS223+1.6449*VLOOKUP(AS$14&amp;"-rse-"&amp;$F223,Equations!$G:$I,3,0)))</f>
        <v/>
      </c>
      <c r="AV223" s="10" t="str">
        <f t="shared" si="89"/>
        <v/>
      </c>
      <c r="AW223" s="10" t="str">
        <f>IF($AA223="","",IF(OR($V223&lt;2.7,$V223&gt;90),"Age OOR",($AA223-AS223)/VLOOKUP(AS$14&amp;"-rse-"&amp;$F223,Equations!$G:$I,3,0)))</f>
        <v/>
      </c>
      <c r="AX223" s="10" t="str">
        <f>IF($AB223="","",IF(OR($V223&lt;2.7,$V223&gt;90),"Age OOR",VLOOKUP(AX$14&amp;"-int-"&amp;$G223,Equations!$G:$I,3,0)+VLOOKUP(AX$14&amp;"-sexo-"&amp;$G223,Equations!$G:$I,3,0)*$U223+VLOOKUP(AX$14&amp;"-edad-"&amp;$G223,Equations!$G:$I,3,0)*$V223+VLOOKUP(AX$14&amp;"-est-"&amp;$G223,Equations!$G:$I,3,0)*(1/$W223)+VLOOKUP(AX$14&amp;"-imc-"&amp;$G223,Equations!$G:$I,3,0)*(1/$Q223)))</f>
        <v/>
      </c>
      <c r="AY223" s="10" t="str">
        <f>IF($AB223="","",IF(OR($V223&lt;2.7,$V223&gt;90),"Age OOR",AX223-1.6449*VLOOKUP(AX$14&amp;"-rse-"&amp;$G223,Equations!$G:$I,3,0)))</f>
        <v/>
      </c>
      <c r="AZ223" s="10" t="str">
        <f>IF($AB223="","",IF(OR($V223&lt;2.7,$V223&gt;90),"Age OOR",AX223+1.6449*VLOOKUP(AX$14&amp;"-rse-"&amp;$G223,Equations!$G:$I,3,0)))</f>
        <v/>
      </c>
      <c r="BA223" s="10" t="str">
        <f t="shared" si="90"/>
        <v/>
      </c>
      <c r="BB223" s="10" t="str">
        <f>IF($AB223="","",IF(OR($V223&lt;2.7,$V223&gt;90),"Age OOR",($AB223-AX223)/VLOOKUP(AX$14&amp;"-rse-"&amp;$G223,Equations!$G:$I,3,0)))</f>
        <v/>
      </c>
      <c r="BC223" s="10" t="str">
        <f>IF($AC223="","",IF(OR($V223&lt;2.7,$V223&gt;90),"Age OOR",VLOOKUP(BC$14&amp;"-int-"&amp;$H223,Equations!$G:$I,3,0)+VLOOKUP(BC$14&amp;"-sexo-"&amp;$H223,Equations!$G:$I,3,0)*$U223+VLOOKUP(BC$14&amp;"-edad-"&amp;$H223,Equations!$G:$I,3,0)*$V223+VLOOKUP(BC$14&amp;"-est-"&amp;$H223,Equations!$G:$I,3,0)*(1/$W223)+VLOOKUP(BC$14&amp;"-imc-"&amp;$H223,Equations!$G:$I,3,0)*(1/$Q223)))</f>
        <v/>
      </c>
      <c r="BD223" s="10" t="str">
        <f>IF($AC223="","",IF(OR($V223&lt;2.7,$V223&gt;90),"Age OOR",BC223-1.6449*VLOOKUP(BC$14&amp;"-rse-"&amp;$H223,Equations!$G:$I,3,0)))</f>
        <v/>
      </c>
      <c r="BE223" s="10" t="str">
        <f>IF($AC223="","",IF(OR($V223&lt;2.7,$V223&gt;90),"Age OOR",BC223+1.6449*VLOOKUP(BC$14&amp;"-rse-"&amp;$H223,Equations!$G:$I,3,0)))</f>
        <v/>
      </c>
      <c r="BF223" s="10" t="str">
        <f t="shared" si="91"/>
        <v/>
      </c>
      <c r="BG223" s="10" t="str">
        <f>IF($AC223="","",IF(OR($V223&lt;2.7,$V223&gt;90),"Age OOR",($AC223-BC223)/VLOOKUP(BC$14&amp;"-rse-"&amp;$H223,Equations!$G:$I,3,0)))</f>
        <v/>
      </c>
      <c r="BH223" s="10" t="str">
        <f>IF($AD223="","",IF(OR($V223&lt;2.7,$V223&gt;90),"Age OOR",VLOOKUP(BH$14&amp;"-int-"&amp;$I223,Equations!$G:$I,3,0)+VLOOKUP(BH$14&amp;"-sexo-"&amp;$I223,Equations!$G:$I,3,0)*$U223+VLOOKUP(BH$14&amp;"-edad-"&amp;$I223,Equations!$G:$I,3,0)*$V223+VLOOKUP(BH$14&amp;"-est-"&amp;$I223,Equations!$G:$I,3,0)*(1/$W223)+VLOOKUP(BH$14&amp;"-imc-"&amp;$I223,Equations!$G:$I,3,0)*(1/$Q223)))</f>
        <v/>
      </c>
      <c r="BI223" s="10" t="str">
        <f>IF($AD223="","",IF(OR($V223&lt;2.7,$V223&gt;90),"Age OOR",BH223-1.6449*VLOOKUP(BH$14&amp;"-rse-"&amp;$I223,Equations!$G:$I,3,0)))</f>
        <v/>
      </c>
      <c r="BJ223" s="10" t="str">
        <f>IF($AD223="","",IF(OR($V223&lt;2.7,$V223&gt;90),"Age OOR",BH223+1.6449*VLOOKUP(BH$14&amp;"-rse-"&amp;$I223,Equations!$G:$I,3,0)))</f>
        <v/>
      </c>
      <c r="BK223" s="10" t="str">
        <f t="shared" si="92"/>
        <v/>
      </c>
      <c r="BL223" s="10" t="str">
        <f>IF($AD223="","",IF(OR($V223&lt;2.7,$V223&gt;90),"Age OOR",($AD223-BH223)/VLOOKUP(BH$14&amp;"-rse-"&amp;$I223,Equations!$G:$I,3,0)))</f>
        <v/>
      </c>
      <c r="BM223" s="10" t="str">
        <f>IF($AE223="","",IF(OR($V223&lt;2.7,$V223&gt;90),"Age OOR",VLOOKUP(BM$14&amp;"-int-"&amp;$J223,Equations!$G:$I,3,0)+VLOOKUP(BM$14&amp;"-sexo-"&amp;$J223,Equations!$G:$I,3,0)*$U223+VLOOKUP(BM$14&amp;"-edad-"&amp;$J223,Equations!$G:$I,3,0)*$V223+VLOOKUP(BM$14&amp;"-est-"&amp;$J223,Equations!$G:$I,3,0)*(1/$W223)+VLOOKUP(BM$14&amp;"-imc-"&amp;$J223,Equations!$G:$I,3,0)*(1/$Q223)))</f>
        <v/>
      </c>
      <c r="BN223" s="10" t="str">
        <f>IF($AE223="","",IF(OR($V223&lt;2.7,$V223&gt;90),"Age OOR",BM223-1.6449*VLOOKUP(BM$14&amp;"-rse-"&amp;$J223,Equations!$G:$I,3,0)))</f>
        <v/>
      </c>
      <c r="BO223" s="10" t="str">
        <f>IF($AE223="","",IF(OR($V223&lt;2.7,$V223&gt;90),"Age OOR",BM223+1.6449*VLOOKUP(BM$14&amp;"-rse-"&amp;$J223,Equations!$G:$I,3,0)))</f>
        <v/>
      </c>
      <c r="BP223" s="10" t="str">
        <f t="shared" si="93"/>
        <v/>
      </c>
      <c r="BQ223" s="10" t="str">
        <f>IF($AE223="","",IF(OR($V223&lt;2.7,$V223&gt;90),"Age OOR",($AE223-BM223)/VLOOKUP(BM$14&amp;"-rse-"&amp;$J223,Equations!$G:$I,3,0)))</f>
        <v/>
      </c>
      <c r="BR223" s="10" t="str">
        <f>IF($AF223="","",IF(OR($V223&lt;2.7,$V223&gt;90),"Age OOR",VLOOKUP(BR$14&amp;"-int-"&amp;$K223,Equations!$G:$I,3,0)+VLOOKUP(BR$14&amp;"-sexo-"&amp;$K223,Equations!$G:$I,3,0)*$U223+VLOOKUP(BR$14&amp;"-edad-"&amp;$K223,Equations!$G:$I,3,0)*$V223+VLOOKUP(BR$14&amp;"-est-"&amp;$K223,Equations!$G:$I,3,0)*(1/$W223)+VLOOKUP(BR$14&amp;"-imc-"&amp;$K223,Equations!$G:$I,3,0)*(1/$Q223)))</f>
        <v/>
      </c>
      <c r="BS223" s="10" t="str">
        <f>IF($AF223="","",IF(OR($V223&lt;2.7,$V223&gt;90),"Age OOR",BR223-1.6449*VLOOKUP(BR$14&amp;"-rse-"&amp;$K223,Equations!$G:$I,3,0)))</f>
        <v/>
      </c>
      <c r="BT223" s="10" t="str">
        <f>IF($AF223="","",IF(OR($V223&lt;2.7,$V223&gt;90),"Age OOR",BR223+1.6449*VLOOKUP(BR$14&amp;"-rse-"&amp;$K223,Equations!$G:$I,3,0)))</f>
        <v/>
      </c>
      <c r="BU223" s="10" t="str">
        <f t="shared" si="94"/>
        <v/>
      </c>
      <c r="BV223" s="10" t="str">
        <f>IF($AF223="","",IF(OR($V223&lt;2.7,$V223&gt;90),"Age OOR",($AF223-BR223)/VLOOKUP(BR$14&amp;"-rse-"&amp;$K223,Equations!$G:$I,3,0)))</f>
        <v/>
      </c>
      <c r="BW223" s="10" t="str">
        <f>IF($AG223="","",IF(OR($V223&lt;2.7,$V223&gt;90),"Age OOR",VLOOKUP(BW$14&amp;"-int-"&amp;$L223,Equations!$G:$I,3,0)+VLOOKUP(BW$14&amp;"-sexo-"&amp;$L223,Equations!$G:$I,3,0)*$U223+VLOOKUP(BW$14&amp;"-edad-"&amp;$L223,Equations!$G:$I,3,0)*$V223+VLOOKUP(BW$14&amp;"-est-"&amp;$L223,Equations!$G:$I,3,0)*(1/$W223)+VLOOKUP(BW$14&amp;"-imc-"&amp;$L223,Equations!$G:$I,3,0)*(1/$Q223)))</f>
        <v/>
      </c>
      <c r="BX223" s="10" t="str">
        <f>IF($AG223="","",IF(OR($V223&lt;2.7,$V223&gt;90),"Age OOR",BW223-1.6449*VLOOKUP(BW$14&amp;"-rse-"&amp;$L223,Equations!$G:$I,3,0)))</f>
        <v/>
      </c>
      <c r="BY223" s="10" t="str">
        <f>IF($AG223="","",IF(OR($V223&lt;2.7,$V223&gt;90),"Age OOR",BW223+1.6449*VLOOKUP(BW$14&amp;"-rse-"&amp;$L223,Equations!$G:$I,3,0)))</f>
        <v/>
      </c>
      <c r="BZ223" s="10" t="str">
        <f t="shared" si="95"/>
        <v/>
      </c>
      <c r="CA223" s="10" t="str">
        <f>IF($AG223="","",IF(OR($V223&lt;2.7,$V223&gt;90),"Age OOR",($AG223-BW223)/VLOOKUP(BW$14&amp;"-rse-"&amp;$L223,Equations!$G:$I,3,0)))</f>
        <v/>
      </c>
      <c r="CB223" s="10" t="str">
        <f>IF($AH223="","",IF(OR($V223&lt;2.7,$V223&gt;90),"Age OOR",VLOOKUP(CB$14&amp;"-int-"&amp;$M223,Equations!$G:$I,3,0)+VLOOKUP(CB$14&amp;"-sexo-"&amp;$M223,Equations!$G:$I,3,0)*$U223+VLOOKUP(CB$14&amp;"-edad-"&amp;$M223,Equations!$G:$I,3,0)*$V223+VLOOKUP(CB$14&amp;"-est-"&amp;$M223,Equations!$G:$I,3,0)*(1/$W223)+VLOOKUP(CB$14&amp;"-imc-"&amp;$M223,Equations!$G:$I,3,0)*(1/$Q223)))</f>
        <v/>
      </c>
      <c r="CC223" s="10" t="str">
        <f>IF($AH223="","",IF(OR($V223&lt;2.7,$V223&gt;90),"Age OOR",CB223-1.6449*VLOOKUP(CB$14&amp;"-rse-"&amp;$M223,Equations!$G:$I,3,0)))</f>
        <v/>
      </c>
      <c r="CD223" s="10" t="str">
        <f>IF($AH223="","",IF(OR($V223&lt;2.7,$V223&gt;90),"Age OOR",CB223+1.6449*VLOOKUP(CB$14&amp;"-rse-"&amp;$M223,Equations!$G:$I,3,0)))</f>
        <v/>
      </c>
      <c r="CE223" s="10" t="str">
        <f t="shared" si="96"/>
        <v/>
      </c>
      <c r="CF223" s="10" t="str">
        <f>IF($AH223="","",IF(OR($V223&lt;2.7,$V223&gt;90),"Age OOR",($AH223-CB223)/VLOOKUP(CB$14&amp;"-rse-"&amp;$M223,Equations!$G:$I,3,0)))</f>
        <v/>
      </c>
      <c r="CG223" s="10" t="str">
        <f>IF($AI223="","",IF(OR($V223&lt;2.7,$V223&gt;90),"Age OOR",VLOOKUP(CG$14&amp;"-int-"&amp;$N223,Equations!$G:$I,3,0)+VLOOKUP(CG$14&amp;"-sexo-"&amp;$N223,Equations!$G:$I,3,0)*$U223+VLOOKUP(CG$14&amp;"-edad-"&amp;$N223,Equations!$G:$I,3,0)*$V223+VLOOKUP(CG$14&amp;"-est-"&amp;$N223,Equations!$G:$I,3,0)*(1/$W223)+VLOOKUP(CG$14&amp;"-imc-"&amp;$N223,Equations!$G:$I,3,0)*(1/$Q223)))</f>
        <v/>
      </c>
      <c r="CH223" s="10" t="str">
        <f>IF($AI223="","",IF(OR($V223&lt;2.7,$V223&gt;90),"Age OOR",CG223-1.6449*VLOOKUP(CG$14&amp;"-rse-"&amp;$N223,Equations!$G:$I,3,0)))</f>
        <v/>
      </c>
      <c r="CI223" s="10" t="str">
        <f>IF($AI223="","",IF(OR($V223&lt;2.7,$V223&gt;90),"Age OOR",CG223+1.6449*VLOOKUP(CG$14&amp;"-rse-"&amp;$N223,Equations!$G:$I,3,0)))</f>
        <v/>
      </c>
      <c r="CJ223" s="10" t="str">
        <f t="shared" si="97"/>
        <v/>
      </c>
      <c r="CK223" s="10" t="str">
        <f>IF($AI223="","",IF(OR($V223&lt;2.7,$V223&gt;90),"Age OOR",($AI223-CG223)/VLOOKUP(CG$14&amp;"-rse-"&amp;$N223,Equations!$G:$I,3,0)))</f>
        <v/>
      </c>
      <c r="CL223" s="10" t="str">
        <f>IF($AJ223="","",IF(OR($V223&lt;2.7,$V223&gt;90),"Age OOR",VLOOKUP(CL$14&amp;"-int-"&amp;$O223,Equations!$G:$I,3,0)+VLOOKUP(CL$14&amp;"-sexo-"&amp;$O223,Equations!$G:$I,3,0)*$U223+VLOOKUP(CL$14&amp;"-edad-"&amp;$O223,Equations!$G:$I,3,0)*$V223+VLOOKUP(CL$14&amp;"-est-"&amp;$O223,Equations!$G:$I,3,0)*(1/$W223)+VLOOKUP(CL$14&amp;"-imc-"&amp;$O223,Equations!$G:$I,3,0)*(1/$Q223)))</f>
        <v/>
      </c>
      <c r="CM223" s="10" t="str">
        <f>IF($AJ223="","",IF(OR($V223&lt;2.7,$V223&gt;90),"Age OOR",CL223-1.6449*VLOOKUP(CL$14&amp;"-rse-"&amp;$O223,Equations!$G:$I,3,0)))</f>
        <v/>
      </c>
      <c r="CN223" s="10" t="str">
        <f>IF($AJ223="","",IF(OR($V223&lt;2.7,$V223&gt;90),"Age OOR",CL223+1.6449*VLOOKUP(CL$14&amp;"-rse-"&amp;$O223,Equations!$G:$I,3,0)))</f>
        <v/>
      </c>
      <c r="CO223" s="10" t="str">
        <f t="shared" si="98"/>
        <v/>
      </c>
      <c r="CP223" s="10" t="str">
        <f>IF($AJ223="","",IF(OR($V223&lt;2.7,$V223&gt;90),"Age OOR",($AJ223-CL223)/VLOOKUP(CL$14&amp;"-rse-"&amp;$O223,Equations!$G:$I,3,0)))</f>
        <v/>
      </c>
      <c r="CQ223" s="10" t="str">
        <f>IF($AK223="","",IF(OR($V223&lt;2.7,$V223&gt;90),"Age OOR",EXP(VLOOKUP(CQ$14&amp;"-int-"&amp;$P223,Equations!$G:$I,3,0)+VLOOKUP(CQ$14&amp;"-sexo-"&amp;$P223,Equations!$G:$I,3,0)*$U223+VLOOKUP(CQ$14&amp;"-edad-"&amp;$P223,Equations!$G:$I,3,0)*$V223+VLOOKUP(CQ$14&amp;"-est-"&amp;$P223,Equations!$G:$I,3,0)*(1/$W223)+VLOOKUP(CQ$14&amp;"-imc-"&amp;$P223,Equations!$G:$I,3,0)*(1/$Q223))))</f>
        <v/>
      </c>
      <c r="CR223" s="10" t="str">
        <f>IF($AK223="","",IF(OR($V223&lt;2.7,$V223&gt;90),"Age OOR",EXP(LN(CQ223)-1.6449*VLOOKUP(CQ$14&amp;"-rse-"&amp;$P223,Equations!$G:$I,3,0))))</f>
        <v/>
      </c>
      <c r="CS223" s="10" t="str">
        <f>IF($AK223="","",IF(OR($V223&lt;2.7,$V223&gt;90),"Age OOR",EXP(LN(CQ223)+1.6449*VLOOKUP(CQ$14&amp;"-rse-"&amp;$P223,Equations!$G:$I,3,0))))</f>
        <v/>
      </c>
      <c r="CT223" s="10" t="str">
        <f t="shared" si="99"/>
        <v/>
      </c>
      <c r="CU223" s="10" t="str">
        <f>IF($AK223="","",IF(OR($V223&lt;2.7,$V223&gt;90),"Age OOR",(LN($AK223)-LN(CQ223))/VLOOKUP(CQ$14&amp;"-rse-"&amp;$P223,Equations!$G:$I,3,0)))</f>
        <v/>
      </c>
      <c r="CV223" s="47"/>
    </row>
    <row r="224" spans="5:123" x14ac:dyDescent="0.2">
      <c r="E224" s="23" t="str">
        <f t="shared" si="75"/>
        <v>Age out of range</v>
      </c>
      <c r="F224" s="23" t="str">
        <f t="shared" si="76"/>
        <v>Age out of range</v>
      </c>
      <c r="G224" s="23" t="str">
        <f t="shared" si="77"/>
        <v>Age out of range</v>
      </c>
      <c r="H224" s="23" t="str">
        <f t="shared" si="78"/>
        <v>Age out of range</v>
      </c>
      <c r="I224" s="23" t="str">
        <f t="shared" si="79"/>
        <v>Age out of range</v>
      </c>
      <c r="J224" s="23" t="str">
        <f t="shared" si="80"/>
        <v>Age out of range</v>
      </c>
      <c r="K224" s="23" t="str">
        <f t="shared" si="81"/>
        <v>Age out of range</v>
      </c>
      <c r="L224" s="23" t="str">
        <f t="shared" si="82"/>
        <v>Age out of range</v>
      </c>
      <c r="M224" s="23" t="str">
        <f t="shared" si="83"/>
        <v>Age out of range</v>
      </c>
      <c r="N224" s="23" t="str">
        <f t="shared" si="84"/>
        <v>Age out of range</v>
      </c>
      <c r="O224" s="23" t="str">
        <f t="shared" si="85"/>
        <v>Age out of range</v>
      </c>
      <c r="P224" s="23" t="str">
        <f t="shared" si="86"/>
        <v>Age out of range</v>
      </c>
      <c r="Q224" s="23" t="e">
        <f t="shared" si="87"/>
        <v>#DIV/0!</v>
      </c>
      <c r="R224" s="17"/>
      <c r="S224" s="23">
        <v>208</v>
      </c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7"/>
      <c r="AM224" s="47"/>
      <c r="AN224" s="10" t="str">
        <f>IF($Z224="","",IF(OR($V224&lt;2.7,$V224&gt;90),"Age OOR",VLOOKUP(AN$14&amp;"-int-"&amp;$E224,Equations!$G:$I,3,0)+VLOOKUP(AN$14&amp;"-sexo-"&amp;$E224,Equations!$G:$I,3,0)*$U224+VLOOKUP(AN$14&amp;"-edad-"&amp;$E224,Equations!$G:$I,3,0)*$V224+VLOOKUP(AN$14&amp;"-est-"&amp;$E224,Equations!$G:$I,3,0)*(1/$W224)+VLOOKUP(AN$14&amp;"-imc-"&amp;$E224,Equations!$G:$I,3,0)*(1/$Q224)))</f>
        <v/>
      </c>
      <c r="AO224" s="10" t="str">
        <f>IF($Z224="","",IF(OR($V224&lt;2.7,$V224&gt;90),"Age OOR",AN224-1.6449*VLOOKUP(AN$14&amp;"-rse-"&amp;$E224,Equations!$G:$I,3,0)))</f>
        <v/>
      </c>
      <c r="AP224" s="10" t="str">
        <f>IF($Z224="","",IF(OR($V224&lt;2.7,$V224&gt;90),"Age OOR",AN224+1.6449*VLOOKUP(AN$14&amp;"-rse-"&amp;$E224,Equations!$G:$I,3,0)))</f>
        <v/>
      </c>
      <c r="AQ224" s="10" t="str">
        <f t="shared" si="88"/>
        <v/>
      </c>
      <c r="AR224" s="10" t="str">
        <f>IF($Z224="","",IF(OR($V224&lt;2.7,$V224&gt;90),"Age OOR",($Z224-AN224)/VLOOKUP(AN$14&amp;"-rse-"&amp;$E224,Equations!$G:$I,3,0)))</f>
        <v/>
      </c>
      <c r="AS224" s="10" t="str">
        <f>IF($AA224="","",IF(OR($V224&lt;2.7,$V224&gt;90),"Age OOR",VLOOKUP(AS$14&amp;"-int-"&amp;$F224,Equations!$G:$I,3,0)+VLOOKUP(AS$14&amp;"-sexo-"&amp;$F224,Equations!$G:$I,3,0)*$U224+VLOOKUP(AS$14&amp;"-edad-"&amp;$F224,Equations!$G:$I,3,0)*$V224+VLOOKUP(AS$14&amp;"-est-"&amp;$F224,Equations!$G:$I,3,0)*(1/$W224)+VLOOKUP(AS$14&amp;"-imc-"&amp;$F224,Equations!$G:$I,3,0)*(1/$Q224)))</f>
        <v/>
      </c>
      <c r="AT224" s="10" t="str">
        <f>IF($AA224="","",IF(OR($V224&lt;2.7,$V224&gt;90),"Age OOR",AS224-1.6449*VLOOKUP(AS$14&amp;"-rse-"&amp;$F224,Equations!$G:$I,3,0)))</f>
        <v/>
      </c>
      <c r="AU224" s="10" t="str">
        <f>IF($AA224="","",IF(OR($V224&lt;2.7,$V224&gt;90),"Age OOR",AS224+1.6449*VLOOKUP(AS$14&amp;"-rse-"&amp;$F224,Equations!$G:$I,3,0)))</f>
        <v/>
      </c>
      <c r="AV224" s="10" t="str">
        <f t="shared" si="89"/>
        <v/>
      </c>
      <c r="AW224" s="10" t="str">
        <f>IF($AA224="","",IF(OR($V224&lt;2.7,$V224&gt;90),"Age OOR",($AA224-AS224)/VLOOKUP(AS$14&amp;"-rse-"&amp;$F224,Equations!$G:$I,3,0)))</f>
        <v/>
      </c>
      <c r="AX224" s="10" t="str">
        <f>IF($AB224="","",IF(OR($V224&lt;2.7,$V224&gt;90),"Age OOR",VLOOKUP(AX$14&amp;"-int-"&amp;$G224,Equations!$G:$I,3,0)+VLOOKUP(AX$14&amp;"-sexo-"&amp;$G224,Equations!$G:$I,3,0)*$U224+VLOOKUP(AX$14&amp;"-edad-"&amp;$G224,Equations!$G:$I,3,0)*$V224+VLOOKUP(AX$14&amp;"-est-"&amp;$G224,Equations!$G:$I,3,0)*(1/$W224)+VLOOKUP(AX$14&amp;"-imc-"&amp;$G224,Equations!$G:$I,3,0)*(1/$Q224)))</f>
        <v/>
      </c>
      <c r="AY224" s="10" t="str">
        <f>IF($AB224="","",IF(OR($V224&lt;2.7,$V224&gt;90),"Age OOR",AX224-1.6449*VLOOKUP(AX$14&amp;"-rse-"&amp;$G224,Equations!$G:$I,3,0)))</f>
        <v/>
      </c>
      <c r="AZ224" s="10" t="str">
        <f>IF($AB224="","",IF(OR($V224&lt;2.7,$V224&gt;90),"Age OOR",AX224+1.6449*VLOOKUP(AX$14&amp;"-rse-"&amp;$G224,Equations!$G:$I,3,0)))</f>
        <v/>
      </c>
      <c r="BA224" s="10" t="str">
        <f t="shared" si="90"/>
        <v/>
      </c>
      <c r="BB224" s="10" t="str">
        <f>IF($AB224="","",IF(OR($V224&lt;2.7,$V224&gt;90),"Age OOR",($AB224-AX224)/VLOOKUP(AX$14&amp;"-rse-"&amp;$G224,Equations!$G:$I,3,0)))</f>
        <v/>
      </c>
      <c r="BC224" s="10" t="str">
        <f>IF($AC224="","",IF(OR($V224&lt;2.7,$V224&gt;90),"Age OOR",VLOOKUP(BC$14&amp;"-int-"&amp;$H224,Equations!$G:$I,3,0)+VLOOKUP(BC$14&amp;"-sexo-"&amp;$H224,Equations!$G:$I,3,0)*$U224+VLOOKUP(BC$14&amp;"-edad-"&amp;$H224,Equations!$G:$I,3,0)*$V224+VLOOKUP(BC$14&amp;"-est-"&amp;$H224,Equations!$G:$I,3,0)*(1/$W224)+VLOOKUP(BC$14&amp;"-imc-"&amp;$H224,Equations!$G:$I,3,0)*(1/$Q224)))</f>
        <v/>
      </c>
      <c r="BD224" s="10" t="str">
        <f>IF($AC224="","",IF(OR($V224&lt;2.7,$V224&gt;90),"Age OOR",BC224-1.6449*VLOOKUP(BC$14&amp;"-rse-"&amp;$H224,Equations!$G:$I,3,0)))</f>
        <v/>
      </c>
      <c r="BE224" s="10" t="str">
        <f>IF($AC224="","",IF(OR($V224&lt;2.7,$V224&gt;90),"Age OOR",BC224+1.6449*VLOOKUP(BC$14&amp;"-rse-"&amp;$H224,Equations!$G:$I,3,0)))</f>
        <v/>
      </c>
      <c r="BF224" s="10" t="str">
        <f t="shared" si="91"/>
        <v/>
      </c>
      <c r="BG224" s="10" t="str">
        <f>IF($AC224="","",IF(OR($V224&lt;2.7,$V224&gt;90),"Age OOR",($AC224-BC224)/VLOOKUP(BC$14&amp;"-rse-"&amp;$H224,Equations!$G:$I,3,0)))</f>
        <v/>
      </c>
      <c r="BH224" s="10" t="str">
        <f>IF($AD224="","",IF(OR($V224&lt;2.7,$V224&gt;90),"Age OOR",VLOOKUP(BH$14&amp;"-int-"&amp;$I224,Equations!$G:$I,3,0)+VLOOKUP(BH$14&amp;"-sexo-"&amp;$I224,Equations!$G:$I,3,0)*$U224+VLOOKUP(BH$14&amp;"-edad-"&amp;$I224,Equations!$G:$I,3,0)*$V224+VLOOKUP(BH$14&amp;"-est-"&amp;$I224,Equations!$G:$I,3,0)*(1/$W224)+VLOOKUP(BH$14&amp;"-imc-"&amp;$I224,Equations!$G:$I,3,0)*(1/$Q224)))</f>
        <v/>
      </c>
      <c r="BI224" s="10" t="str">
        <f>IF($AD224="","",IF(OR($V224&lt;2.7,$V224&gt;90),"Age OOR",BH224-1.6449*VLOOKUP(BH$14&amp;"-rse-"&amp;$I224,Equations!$G:$I,3,0)))</f>
        <v/>
      </c>
      <c r="BJ224" s="10" t="str">
        <f>IF($AD224="","",IF(OR($V224&lt;2.7,$V224&gt;90),"Age OOR",BH224+1.6449*VLOOKUP(BH$14&amp;"-rse-"&amp;$I224,Equations!$G:$I,3,0)))</f>
        <v/>
      </c>
      <c r="BK224" s="10" t="str">
        <f t="shared" si="92"/>
        <v/>
      </c>
      <c r="BL224" s="10" t="str">
        <f>IF($AD224="","",IF(OR($V224&lt;2.7,$V224&gt;90),"Age OOR",($AD224-BH224)/VLOOKUP(BH$14&amp;"-rse-"&amp;$I224,Equations!$G:$I,3,0)))</f>
        <v/>
      </c>
      <c r="BM224" s="10" t="str">
        <f>IF($AE224="","",IF(OR($V224&lt;2.7,$V224&gt;90),"Age OOR",VLOOKUP(BM$14&amp;"-int-"&amp;$J224,Equations!$G:$I,3,0)+VLOOKUP(BM$14&amp;"-sexo-"&amp;$J224,Equations!$G:$I,3,0)*$U224+VLOOKUP(BM$14&amp;"-edad-"&amp;$J224,Equations!$G:$I,3,0)*$V224+VLOOKUP(BM$14&amp;"-est-"&amp;$J224,Equations!$G:$I,3,0)*(1/$W224)+VLOOKUP(BM$14&amp;"-imc-"&amp;$J224,Equations!$G:$I,3,0)*(1/$Q224)))</f>
        <v/>
      </c>
      <c r="BN224" s="10" t="str">
        <f>IF($AE224="","",IF(OR($V224&lt;2.7,$V224&gt;90),"Age OOR",BM224-1.6449*VLOOKUP(BM$14&amp;"-rse-"&amp;$J224,Equations!$G:$I,3,0)))</f>
        <v/>
      </c>
      <c r="BO224" s="10" t="str">
        <f>IF($AE224="","",IF(OR($V224&lt;2.7,$V224&gt;90),"Age OOR",BM224+1.6449*VLOOKUP(BM$14&amp;"-rse-"&amp;$J224,Equations!$G:$I,3,0)))</f>
        <v/>
      </c>
      <c r="BP224" s="10" t="str">
        <f t="shared" si="93"/>
        <v/>
      </c>
      <c r="BQ224" s="10" t="str">
        <f>IF($AE224="","",IF(OR($V224&lt;2.7,$V224&gt;90),"Age OOR",($AE224-BM224)/VLOOKUP(BM$14&amp;"-rse-"&amp;$J224,Equations!$G:$I,3,0)))</f>
        <v/>
      </c>
      <c r="BR224" s="10" t="str">
        <f>IF($AF224="","",IF(OR($V224&lt;2.7,$V224&gt;90),"Age OOR",VLOOKUP(BR$14&amp;"-int-"&amp;$K224,Equations!$G:$I,3,0)+VLOOKUP(BR$14&amp;"-sexo-"&amp;$K224,Equations!$G:$I,3,0)*$U224+VLOOKUP(BR$14&amp;"-edad-"&amp;$K224,Equations!$G:$I,3,0)*$V224+VLOOKUP(BR$14&amp;"-est-"&amp;$K224,Equations!$G:$I,3,0)*(1/$W224)+VLOOKUP(BR$14&amp;"-imc-"&amp;$K224,Equations!$G:$I,3,0)*(1/$Q224)))</f>
        <v/>
      </c>
      <c r="BS224" s="10" t="str">
        <f>IF($AF224="","",IF(OR($V224&lt;2.7,$V224&gt;90),"Age OOR",BR224-1.6449*VLOOKUP(BR$14&amp;"-rse-"&amp;$K224,Equations!$G:$I,3,0)))</f>
        <v/>
      </c>
      <c r="BT224" s="10" t="str">
        <f>IF($AF224="","",IF(OR($V224&lt;2.7,$V224&gt;90),"Age OOR",BR224+1.6449*VLOOKUP(BR$14&amp;"-rse-"&amp;$K224,Equations!$G:$I,3,0)))</f>
        <v/>
      </c>
      <c r="BU224" s="10" t="str">
        <f t="shared" si="94"/>
        <v/>
      </c>
      <c r="BV224" s="10" t="str">
        <f>IF($AF224="","",IF(OR($V224&lt;2.7,$V224&gt;90),"Age OOR",($AF224-BR224)/VLOOKUP(BR$14&amp;"-rse-"&amp;$K224,Equations!$G:$I,3,0)))</f>
        <v/>
      </c>
      <c r="BW224" s="10" t="str">
        <f>IF($AG224="","",IF(OR($V224&lt;2.7,$V224&gt;90),"Age OOR",VLOOKUP(BW$14&amp;"-int-"&amp;$L224,Equations!$G:$I,3,0)+VLOOKUP(BW$14&amp;"-sexo-"&amp;$L224,Equations!$G:$I,3,0)*$U224+VLOOKUP(BW$14&amp;"-edad-"&amp;$L224,Equations!$G:$I,3,0)*$V224+VLOOKUP(BW$14&amp;"-est-"&amp;$L224,Equations!$G:$I,3,0)*(1/$W224)+VLOOKUP(BW$14&amp;"-imc-"&amp;$L224,Equations!$G:$I,3,0)*(1/$Q224)))</f>
        <v/>
      </c>
      <c r="BX224" s="10" t="str">
        <f>IF($AG224="","",IF(OR($V224&lt;2.7,$V224&gt;90),"Age OOR",BW224-1.6449*VLOOKUP(BW$14&amp;"-rse-"&amp;$L224,Equations!$G:$I,3,0)))</f>
        <v/>
      </c>
      <c r="BY224" s="10" t="str">
        <f>IF($AG224="","",IF(OR($V224&lt;2.7,$V224&gt;90),"Age OOR",BW224+1.6449*VLOOKUP(BW$14&amp;"-rse-"&amp;$L224,Equations!$G:$I,3,0)))</f>
        <v/>
      </c>
      <c r="BZ224" s="10" t="str">
        <f t="shared" si="95"/>
        <v/>
      </c>
      <c r="CA224" s="10" t="str">
        <f>IF($AG224="","",IF(OR($V224&lt;2.7,$V224&gt;90),"Age OOR",($AG224-BW224)/VLOOKUP(BW$14&amp;"-rse-"&amp;$L224,Equations!$G:$I,3,0)))</f>
        <v/>
      </c>
      <c r="CB224" s="10" t="str">
        <f>IF($AH224="","",IF(OR($V224&lt;2.7,$V224&gt;90),"Age OOR",VLOOKUP(CB$14&amp;"-int-"&amp;$M224,Equations!$G:$I,3,0)+VLOOKUP(CB$14&amp;"-sexo-"&amp;$M224,Equations!$G:$I,3,0)*$U224+VLOOKUP(CB$14&amp;"-edad-"&amp;$M224,Equations!$G:$I,3,0)*$V224+VLOOKUP(CB$14&amp;"-est-"&amp;$M224,Equations!$G:$I,3,0)*(1/$W224)+VLOOKUP(CB$14&amp;"-imc-"&amp;$M224,Equations!$G:$I,3,0)*(1/$Q224)))</f>
        <v/>
      </c>
      <c r="CC224" s="10" t="str">
        <f>IF($AH224="","",IF(OR($V224&lt;2.7,$V224&gt;90),"Age OOR",CB224-1.6449*VLOOKUP(CB$14&amp;"-rse-"&amp;$M224,Equations!$G:$I,3,0)))</f>
        <v/>
      </c>
      <c r="CD224" s="10" t="str">
        <f>IF($AH224="","",IF(OR($V224&lt;2.7,$V224&gt;90),"Age OOR",CB224+1.6449*VLOOKUP(CB$14&amp;"-rse-"&amp;$M224,Equations!$G:$I,3,0)))</f>
        <v/>
      </c>
      <c r="CE224" s="10" t="str">
        <f t="shared" si="96"/>
        <v/>
      </c>
      <c r="CF224" s="10" t="str">
        <f>IF($AH224="","",IF(OR($V224&lt;2.7,$V224&gt;90),"Age OOR",($AH224-CB224)/VLOOKUP(CB$14&amp;"-rse-"&amp;$M224,Equations!$G:$I,3,0)))</f>
        <v/>
      </c>
      <c r="CG224" s="10" t="str">
        <f>IF($AI224="","",IF(OR($V224&lt;2.7,$V224&gt;90),"Age OOR",VLOOKUP(CG$14&amp;"-int-"&amp;$N224,Equations!$G:$I,3,0)+VLOOKUP(CG$14&amp;"-sexo-"&amp;$N224,Equations!$G:$I,3,0)*$U224+VLOOKUP(CG$14&amp;"-edad-"&amp;$N224,Equations!$G:$I,3,0)*$V224+VLOOKUP(CG$14&amp;"-est-"&amp;$N224,Equations!$G:$I,3,0)*(1/$W224)+VLOOKUP(CG$14&amp;"-imc-"&amp;$N224,Equations!$G:$I,3,0)*(1/$Q224)))</f>
        <v/>
      </c>
      <c r="CH224" s="10" t="str">
        <f>IF($AI224="","",IF(OR($V224&lt;2.7,$V224&gt;90),"Age OOR",CG224-1.6449*VLOOKUP(CG$14&amp;"-rse-"&amp;$N224,Equations!$G:$I,3,0)))</f>
        <v/>
      </c>
      <c r="CI224" s="10" t="str">
        <f>IF($AI224="","",IF(OR($V224&lt;2.7,$V224&gt;90),"Age OOR",CG224+1.6449*VLOOKUP(CG$14&amp;"-rse-"&amp;$N224,Equations!$G:$I,3,0)))</f>
        <v/>
      </c>
      <c r="CJ224" s="10" t="str">
        <f t="shared" si="97"/>
        <v/>
      </c>
      <c r="CK224" s="10" t="str">
        <f>IF($AI224="","",IF(OR($V224&lt;2.7,$V224&gt;90),"Age OOR",($AI224-CG224)/VLOOKUP(CG$14&amp;"-rse-"&amp;$N224,Equations!$G:$I,3,0)))</f>
        <v/>
      </c>
      <c r="CL224" s="10" t="str">
        <f>IF($AJ224="","",IF(OR($V224&lt;2.7,$V224&gt;90),"Age OOR",VLOOKUP(CL$14&amp;"-int-"&amp;$O224,Equations!$G:$I,3,0)+VLOOKUP(CL$14&amp;"-sexo-"&amp;$O224,Equations!$G:$I,3,0)*$U224+VLOOKUP(CL$14&amp;"-edad-"&amp;$O224,Equations!$G:$I,3,0)*$V224+VLOOKUP(CL$14&amp;"-est-"&amp;$O224,Equations!$G:$I,3,0)*(1/$W224)+VLOOKUP(CL$14&amp;"-imc-"&amp;$O224,Equations!$G:$I,3,0)*(1/$Q224)))</f>
        <v/>
      </c>
      <c r="CM224" s="10" t="str">
        <f>IF($AJ224="","",IF(OR($V224&lt;2.7,$V224&gt;90),"Age OOR",CL224-1.6449*VLOOKUP(CL$14&amp;"-rse-"&amp;$O224,Equations!$G:$I,3,0)))</f>
        <v/>
      </c>
      <c r="CN224" s="10" t="str">
        <f>IF($AJ224="","",IF(OR($V224&lt;2.7,$V224&gt;90),"Age OOR",CL224+1.6449*VLOOKUP(CL$14&amp;"-rse-"&amp;$O224,Equations!$G:$I,3,0)))</f>
        <v/>
      </c>
      <c r="CO224" s="10" t="str">
        <f t="shared" si="98"/>
        <v/>
      </c>
      <c r="CP224" s="10" t="str">
        <f>IF($AJ224="","",IF(OR($V224&lt;2.7,$V224&gt;90),"Age OOR",($AJ224-CL224)/VLOOKUP(CL$14&amp;"-rse-"&amp;$O224,Equations!$G:$I,3,0)))</f>
        <v/>
      </c>
      <c r="CQ224" s="10" t="str">
        <f>IF($AK224="","",IF(OR($V224&lt;2.7,$V224&gt;90),"Age OOR",EXP(VLOOKUP(CQ$14&amp;"-int-"&amp;$P224,Equations!$G:$I,3,0)+VLOOKUP(CQ$14&amp;"-sexo-"&amp;$P224,Equations!$G:$I,3,0)*$U224+VLOOKUP(CQ$14&amp;"-edad-"&amp;$P224,Equations!$G:$I,3,0)*$V224+VLOOKUP(CQ$14&amp;"-est-"&amp;$P224,Equations!$G:$I,3,0)*(1/$W224)+VLOOKUP(CQ$14&amp;"-imc-"&amp;$P224,Equations!$G:$I,3,0)*(1/$Q224))))</f>
        <v/>
      </c>
      <c r="CR224" s="10" t="str">
        <f>IF($AK224="","",IF(OR($V224&lt;2.7,$V224&gt;90),"Age OOR",EXP(LN(CQ224)-1.6449*VLOOKUP(CQ$14&amp;"-rse-"&amp;$P224,Equations!$G:$I,3,0))))</f>
        <v/>
      </c>
      <c r="CS224" s="10" t="str">
        <f>IF($AK224="","",IF(OR($V224&lt;2.7,$V224&gt;90),"Age OOR",EXP(LN(CQ224)+1.6449*VLOOKUP(CQ$14&amp;"-rse-"&amp;$P224,Equations!$G:$I,3,0))))</f>
        <v/>
      </c>
      <c r="CT224" s="10" t="str">
        <f t="shared" si="99"/>
        <v/>
      </c>
      <c r="CU224" s="10" t="str">
        <f>IF($AK224="","",IF(OR($V224&lt;2.7,$V224&gt;90),"Age OOR",(LN($AK224)-LN(CQ224))/VLOOKUP(CQ$14&amp;"-rse-"&amp;$P224,Equations!$G:$I,3,0)))</f>
        <v/>
      </c>
      <c r="CV224" s="47"/>
    </row>
    <row r="225" spans="5:100" x14ac:dyDescent="0.2">
      <c r="E225" s="23" t="str">
        <f t="shared" si="75"/>
        <v>Age out of range</v>
      </c>
      <c r="F225" s="23" t="str">
        <f t="shared" si="76"/>
        <v>Age out of range</v>
      </c>
      <c r="G225" s="23" t="str">
        <f t="shared" si="77"/>
        <v>Age out of range</v>
      </c>
      <c r="H225" s="23" t="str">
        <f t="shared" si="78"/>
        <v>Age out of range</v>
      </c>
      <c r="I225" s="23" t="str">
        <f t="shared" si="79"/>
        <v>Age out of range</v>
      </c>
      <c r="J225" s="23" t="str">
        <f t="shared" si="80"/>
        <v>Age out of range</v>
      </c>
      <c r="K225" s="23" t="str">
        <f t="shared" si="81"/>
        <v>Age out of range</v>
      </c>
      <c r="L225" s="23" t="str">
        <f t="shared" si="82"/>
        <v>Age out of range</v>
      </c>
      <c r="M225" s="23" t="str">
        <f t="shared" si="83"/>
        <v>Age out of range</v>
      </c>
      <c r="N225" s="23" t="str">
        <f t="shared" si="84"/>
        <v>Age out of range</v>
      </c>
      <c r="O225" s="23" t="str">
        <f t="shared" si="85"/>
        <v>Age out of range</v>
      </c>
      <c r="P225" s="23" t="str">
        <f t="shared" si="86"/>
        <v>Age out of range</v>
      </c>
      <c r="Q225" s="23" t="e">
        <f t="shared" si="87"/>
        <v>#DIV/0!</v>
      </c>
      <c r="R225" s="17"/>
      <c r="S225" s="23">
        <v>209</v>
      </c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7"/>
      <c r="AM225" s="47"/>
      <c r="AN225" s="10" t="str">
        <f>IF($Z225="","",IF(OR($V225&lt;2.7,$V225&gt;90),"Age OOR",VLOOKUP(AN$14&amp;"-int-"&amp;$E225,Equations!$G:$I,3,0)+VLOOKUP(AN$14&amp;"-sexo-"&amp;$E225,Equations!$G:$I,3,0)*$U225+VLOOKUP(AN$14&amp;"-edad-"&amp;$E225,Equations!$G:$I,3,0)*$V225+VLOOKUP(AN$14&amp;"-est-"&amp;$E225,Equations!$G:$I,3,0)*(1/$W225)+VLOOKUP(AN$14&amp;"-imc-"&amp;$E225,Equations!$G:$I,3,0)*(1/$Q225)))</f>
        <v/>
      </c>
      <c r="AO225" s="10" t="str">
        <f>IF($Z225="","",IF(OR($V225&lt;2.7,$V225&gt;90),"Age OOR",AN225-1.6449*VLOOKUP(AN$14&amp;"-rse-"&amp;$E225,Equations!$G:$I,3,0)))</f>
        <v/>
      </c>
      <c r="AP225" s="10" t="str">
        <f>IF($Z225="","",IF(OR($V225&lt;2.7,$V225&gt;90),"Age OOR",AN225+1.6449*VLOOKUP(AN$14&amp;"-rse-"&amp;$E225,Equations!$G:$I,3,0)))</f>
        <v/>
      </c>
      <c r="AQ225" s="10" t="str">
        <f t="shared" si="88"/>
        <v/>
      </c>
      <c r="AR225" s="10" t="str">
        <f>IF($Z225="","",IF(OR($V225&lt;2.7,$V225&gt;90),"Age OOR",($Z225-AN225)/VLOOKUP(AN$14&amp;"-rse-"&amp;$E225,Equations!$G:$I,3,0)))</f>
        <v/>
      </c>
      <c r="AS225" s="10" t="str">
        <f>IF($AA225="","",IF(OR($V225&lt;2.7,$V225&gt;90),"Age OOR",VLOOKUP(AS$14&amp;"-int-"&amp;$F225,Equations!$G:$I,3,0)+VLOOKUP(AS$14&amp;"-sexo-"&amp;$F225,Equations!$G:$I,3,0)*$U225+VLOOKUP(AS$14&amp;"-edad-"&amp;$F225,Equations!$G:$I,3,0)*$V225+VLOOKUP(AS$14&amp;"-est-"&amp;$F225,Equations!$G:$I,3,0)*(1/$W225)+VLOOKUP(AS$14&amp;"-imc-"&amp;$F225,Equations!$G:$I,3,0)*(1/$Q225)))</f>
        <v/>
      </c>
      <c r="AT225" s="10" t="str">
        <f>IF($AA225="","",IF(OR($V225&lt;2.7,$V225&gt;90),"Age OOR",AS225-1.6449*VLOOKUP(AS$14&amp;"-rse-"&amp;$F225,Equations!$G:$I,3,0)))</f>
        <v/>
      </c>
      <c r="AU225" s="10" t="str">
        <f>IF($AA225="","",IF(OR($V225&lt;2.7,$V225&gt;90),"Age OOR",AS225+1.6449*VLOOKUP(AS$14&amp;"-rse-"&amp;$F225,Equations!$G:$I,3,0)))</f>
        <v/>
      </c>
      <c r="AV225" s="10" t="str">
        <f t="shared" si="89"/>
        <v/>
      </c>
      <c r="AW225" s="10" t="str">
        <f>IF($AA225="","",IF(OR($V225&lt;2.7,$V225&gt;90),"Age OOR",($AA225-AS225)/VLOOKUP(AS$14&amp;"-rse-"&amp;$F225,Equations!$G:$I,3,0)))</f>
        <v/>
      </c>
      <c r="AX225" s="10" t="str">
        <f>IF($AB225="","",IF(OR($V225&lt;2.7,$V225&gt;90),"Age OOR",VLOOKUP(AX$14&amp;"-int-"&amp;$G225,Equations!$G:$I,3,0)+VLOOKUP(AX$14&amp;"-sexo-"&amp;$G225,Equations!$G:$I,3,0)*$U225+VLOOKUP(AX$14&amp;"-edad-"&amp;$G225,Equations!$G:$I,3,0)*$V225+VLOOKUP(AX$14&amp;"-est-"&amp;$G225,Equations!$G:$I,3,0)*(1/$W225)+VLOOKUP(AX$14&amp;"-imc-"&amp;$G225,Equations!$G:$I,3,0)*(1/$Q225)))</f>
        <v/>
      </c>
      <c r="AY225" s="10" t="str">
        <f>IF($AB225="","",IF(OR($V225&lt;2.7,$V225&gt;90),"Age OOR",AX225-1.6449*VLOOKUP(AX$14&amp;"-rse-"&amp;$G225,Equations!$G:$I,3,0)))</f>
        <v/>
      </c>
      <c r="AZ225" s="10" t="str">
        <f>IF($AB225="","",IF(OR($V225&lt;2.7,$V225&gt;90),"Age OOR",AX225+1.6449*VLOOKUP(AX$14&amp;"-rse-"&amp;$G225,Equations!$G:$I,3,0)))</f>
        <v/>
      </c>
      <c r="BA225" s="10" t="str">
        <f t="shared" si="90"/>
        <v/>
      </c>
      <c r="BB225" s="10" t="str">
        <f>IF($AB225="","",IF(OR($V225&lt;2.7,$V225&gt;90),"Age OOR",($AB225-AX225)/VLOOKUP(AX$14&amp;"-rse-"&amp;$G225,Equations!$G:$I,3,0)))</f>
        <v/>
      </c>
      <c r="BC225" s="10" t="str">
        <f>IF($AC225="","",IF(OR($V225&lt;2.7,$V225&gt;90),"Age OOR",VLOOKUP(BC$14&amp;"-int-"&amp;$H225,Equations!$G:$I,3,0)+VLOOKUP(BC$14&amp;"-sexo-"&amp;$H225,Equations!$G:$I,3,0)*$U225+VLOOKUP(BC$14&amp;"-edad-"&amp;$H225,Equations!$G:$I,3,0)*$V225+VLOOKUP(BC$14&amp;"-est-"&amp;$H225,Equations!$G:$I,3,0)*(1/$W225)+VLOOKUP(BC$14&amp;"-imc-"&amp;$H225,Equations!$G:$I,3,0)*(1/$Q225)))</f>
        <v/>
      </c>
      <c r="BD225" s="10" t="str">
        <f>IF($AC225="","",IF(OR($V225&lt;2.7,$V225&gt;90),"Age OOR",BC225-1.6449*VLOOKUP(BC$14&amp;"-rse-"&amp;$H225,Equations!$G:$I,3,0)))</f>
        <v/>
      </c>
      <c r="BE225" s="10" t="str">
        <f>IF($AC225="","",IF(OR($V225&lt;2.7,$V225&gt;90),"Age OOR",BC225+1.6449*VLOOKUP(BC$14&amp;"-rse-"&amp;$H225,Equations!$G:$I,3,0)))</f>
        <v/>
      </c>
      <c r="BF225" s="10" t="str">
        <f t="shared" si="91"/>
        <v/>
      </c>
      <c r="BG225" s="10" t="str">
        <f>IF($AC225="","",IF(OR($V225&lt;2.7,$V225&gt;90),"Age OOR",($AC225-BC225)/VLOOKUP(BC$14&amp;"-rse-"&amp;$H225,Equations!$G:$I,3,0)))</f>
        <v/>
      </c>
      <c r="BH225" s="10" t="str">
        <f>IF($AD225="","",IF(OR($V225&lt;2.7,$V225&gt;90),"Age OOR",VLOOKUP(BH$14&amp;"-int-"&amp;$I225,Equations!$G:$I,3,0)+VLOOKUP(BH$14&amp;"-sexo-"&amp;$I225,Equations!$G:$I,3,0)*$U225+VLOOKUP(BH$14&amp;"-edad-"&amp;$I225,Equations!$G:$I,3,0)*$V225+VLOOKUP(BH$14&amp;"-est-"&amp;$I225,Equations!$G:$I,3,0)*(1/$W225)+VLOOKUP(BH$14&amp;"-imc-"&amp;$I225,Equations!$G:$I,3,0)*(1/$Q225)))</f>
        <v/>
      </c>
      <c r="BI225" s="10" t="str">
        <f>IF($AD225="","",IF(OR($V225&lt;2.7,$V225&gt;90),"Age OOR",BH225-1.6449*VLOOKUP(BH$14&amp;"-rse-"&amp;$I225,Equations!$G:$I,3,0)))</f>
        <v/>
      </c>
      <c r="BJ225" s="10" t="str">
        <f>IF($AD225="","",IF(OR($V225&lt;2.7,$V225&gt;90),"Age OOR",BH225+1.6449*VLOOKUP(BH$14&amp;"-rse-"&amp;$I225,Equations!$G:$I,3,0)))</f>
        <v/>
      </c>
      <c r="BK225" s="10" t="str">
        <f t="shared" si="92"/>
        <v/>
      </c>
      <c r="BL225" s="10" t="str">
        <f>IF($AD225="","",IF(OR($V225&lt;2.7,$V225&gt;90),"Age OOR",($AD225-BH225)/VLOOKUP(BH$14&amp;"-rse-"&amp;$I225,Equations!$G:$I,3,0)))</f>
        <v/>
      </c>
      <c r="BM225" s="10" t="str">
        <f>IF($AE225="","",IF(OR($V225&lt;2.7,$V225&gt;90),"Age OOR",VLOOKUP(BM$14&amp;"-int-"&amp;$J225,Equations!$G:$I,3,0)+VLOOKUP(BM$14&amp;"-sexo-"&amp;$J225,Equations!$G:$I,3,0)*$U225+VLOOKUP(BM$14&amp;"-edad-"&amp;$J225,Equations!$G:$I,3,0)*$V225+VLOOKUP(BM$14&amp;"-est-"&amp;$J225,Equations!$G:$I,3,0)*(1/$W225)+VLOOKUP(BM$14&amp;"-imc-"&amp;$J225,Equations!$G:$I,3,0)*(1/$Q225)))</f>
        <v/>
      </c>
      <c r="BN225" s="10" t="str">
        <f>IF($AE225="","",IF(OR($V225&lt;2.7,$V225&gt;90),"Age OOR",BM225-1.6449*VLOOKUP(BM$14&amp;"-rse-"&amp;$J225,Equations!$G:$I,3,0)))</f>
        <v/>
      </c>
      <c r="BO225" s="10" t="str">
        <f>IF($AE225="","",IF(OR($V225&lt;2.7,$V225&gt;90),"Age OOR",BM225+1.6449*VLOOKUP(BM$14&amp;"-rse-"&amp;$J225,Equations!$G:$I,3,0)))</f>
        <v/>
      </c>
      <c r="BP225" s="10" t="str">
        <f t="shared" si="93"/>
        <v/>
      </c>
      <c r="BQ225" s="10" t="str">
        <f>IF($AE225="","",IF(OR($V225&lt;2.7,$V225&gt;90),"Age OOR",($AE225-BM225)/VLOOKUP(BM$14&amp;"-rse-"&amp;$J225,Equations!$G:$I,3,0)))</f>
        <v/>
      </c>
      <c r="BR225" s="10" t="str">
        <f>IF($AF225="","",IF(OR($V225&lt;2.7,$V225&gt;90),"Age OOR",VLOOKUP(BR$14&amp;"-int-"&amp;$K225,Equations!$G:$I,3,0)+VLOOKUP(BR$14&amp;"-sexo-"&amp;$K225,Equations!$G:$I,3,0)*$U225+VLOOKUP(BR$14&amp;"-edad-"&amp;$K225,Equations!$G:$I,3,0)*$V225+VLOOKUP(BR$14&amp;"-est-"&amp;$K225,Equations!$G:$I,3,0)*(1/$W225)+VLOOKUP(BR$14&amp;"-imc-"&amp;$K225,Equations!$G:$I,3,0)*(1/$Q225)))</f>
        <v/>
      </c>
      <c r="BS225" s="10" t="str">
        <f>IF($AF225="","",IF(OR($V225&lt;2.7,$V225&gt;90),"Age OOR",BR225-1.6449*VLOOKUP(BR$14&amp;"-rse-"&amp;$K225,Equations!$G:$I,3,0)))</f>
        <v/>
      </c>
      <c r="BT225" s="10" t="str">
        <f>IF($AF225="","",IF(OR($V225&lt;2.7,$V225&gt;90),"Age OOR",BR225+1.6449*VLOOKUP(BR$14&amp;"-rse-"&amp;$K225,Equations!$G:$I,3,0)))</f>
        <v/>
      </c>
      <c r="BU225" s="10" t="str">
        <f t="shared" si="94"/>
        <v/>
      </c>
      <c r="BV225" s="10" t="str">
        <f>IF($AF225="","",IF(OR($V225&lt;2.7,$V225&gt;90),"Age OOR",($AF225-BR225)/VLOOKUP(BR$14&amp;"-rse-"&amp;$K225,Equations!$G:$I,3,0)))</f>
        <v/>
      </c>
      <c r="BW225" s="10" t="str">
        <f>IF($AG225="","",IF(OR($V225&lt;2.7,$V225&gt;90),"Age OOR",VLOOKUP(BW$14&amp;"-int-"&amp;$L225,Equations!$G:$I,3,0)+VLOOKUP(BW$14&amp;"-sexo-"&amp;$L225,Equations!$G:$I,3,0)*$U225+VLOOKUP(BW$14&amp;"-edad-"&amp;$L225,Equations!$G:$I,3,0)*$V225+VLOOKUP(BW$14&amp;"-est-"&amp;$L225,Equations!$G:$I,3,0)*(1/$W225)+VLOOKUP(BW$14&amp;"-imc-"&amp;$L225,Equations!$G:$I,3,0)*(1/$Q225)))</f>
        <v/>
      </c>
      <c r="BX225" s="10" t="str">
        <f>IF($AG225="","",IF(OR($V225&lt;2.7,$V225&gt;90),"Age OOR",BW225-1.6449*VLOOKUP(BW$14&amp;"-rse-"&amp;$L225,Equations!$G:$I,3,0)))</f>
        <v/>
      </c>
      <c r="BY225" s="10" t="str">
        <f>IF($AG225="","",IF(OR($V225&lt;2.7,$V225&gt;90),"Age OOR",BW225+1.6449*VLOOKUP(BW$14&amp;"-rse-"&amp;$L225,Equations!$G:$I,3,0)))</f>
        <v/>
      </c>
      <c r="BZ225" s="10" t="str">
        <f t="shared" si="95"/>
        <v/>
      </c>
      <c r="CA225" s="10" t="str">
        <f>IF($AG225="","",IF(OR($V225&lt;2.7,$V225&gt;90),"Age OOR",($AG225-BW225)/VLOOKUP(BW$14&amp;"-rse-"&amp;$L225,Equations!$G:$I,3,0)))</f>
        <v/>
      </c>
      <c r="CB225" s="10" t="str">
        <f>IF($AH225="","",IF(OR($V225&lt;2.7,$V225&gt;90),"Age OOR",VLOOKUP(CB$14&amp;"-int-"&amp;$M225,Equations!$G:$I,3,0)+VLOOKUP(CB$14&amp;"-sexo-"&amp;$M225,Equations!$G:$I,3,0)*$U225+VLOOKUP(CB$14&amp;"-edad-"&amp;$M225,Equations!$G:$I,3,0)*$V225+VLOOKUP(CB$14&amp;"-est-"&amp;$M225,Equations!$G:$I,3,0)*(1/$W225)+VLOOKUP(CB$14&amp;"-imc-"&amp;$M225,Equations!$G:$I,3,0)*(1/$Q225)))</f>
        <v/>
      </c>
      <c r="CC225" s="10" t="str">
        <f>IF($AH225="","",IF(OR($V225&lt;2.7,$V225&gt;90),"Age OOR",CB225-1.6449*VLOOKUP(CB$14&amp;"-rse-"&amp;$M225,Equations!$G:$I,3,0)))</f>
        <v/>
      </c>
      <c r="CD225" s="10" t="str">
        <f>IF($AH225="","",IF(OR($V225&lt;2.7,$V225&gt;90),"Age OOR",CB225+1.6449*VLOOKUP(CB$14&amp;"-rse-"&amp;$M225,Equations!$G:$I,3,0)))</f>
        <v/>
      </c>
      <c r="CE225" s="10" t="str">
        <f t="shared" si="96"/>
        <v/>
      </c>
      <c r="CF225" s="10" t="str">
        <f>IF($AH225="","",IF(OR($V225&lt;2.7,$V225&gt;90),"Age OOR",($AH225-CB225)/VLOOKUP(CB$14&amp;"-rse-"&amp;$M225,Equations!$G:$I,3,0)))</f>
        <v/>
      </c>
      <c r="CG225" s="10" t="str">
        <f>IF($AI225="","",IF(OR($V225&lt;2.7,$V225&gt;90),"Age OOR",VLOOKUP(CG$14&amp;"-int-"&amp;$N225,Equations!$G:$I,3,0)+VLOOKUP(CG$14&amp;"-sexo-"&amp;$N225,Equations!$G:$I,3,0)*$U225+VLOOKUP(CG$14&amp;"-edad-"&amp;$N225,Equations!$G:$I,3,0)*$V225+VLOOKUP(CG$14&amp;"-est-"&amp;$N225,Equations!$G:$I,3,0)*(1/$W225)+VLOOKUP(CG$14&amp;"-imc-"&amp;$N225,Equations!$G:$I,3,0)*(1/$Q225)))</f>
        <v/>
      </c>
      <c r="CH225" s="10" t="str">
        <f>IF($AI225="","",IF(OR($V225&lt;2.7,$V225&gt;90),"Age OOR",CG225-1.6449*VLOOKUP(CG$14&amp;"-rse-"&amp;$N225,Equations!$G:$I,3,0)))</f>
        <v/>
      </c>
      <c r="CI225" s="10" t="str">
        <f>IF($AI225="","",IF(OR($V225&lt;2.7,$V225&gt;90),"Age OOR",CG225+1.6449*VLOOKUP(CG$14&amp;"-rse-"&amp;$N225,Equations!$G:$I,3,0)))</f>
        <v/>
      </c>
      <c r="CJ225" s="10" t="str">
        <f t="shared" si="97"/>
        <v/>
      </c>
      <c r="CK225" s="10" t="str">
        <f>IF($AI225="","",IF(OR($V225&lt;2.7,$V225&gt;90),"Age OOR",($AI225-CG225)/VLOOKUP(CG$14&amp;"-rse-"&amp;$N225,Equations!$G:$I,3,0)))</f>
        <v/>
      </c>
      <c r="CL225" s="10" t="str">
        <f>IF($AJ225="","",IF(OR($V225&lt;2.7,$V225&gt;90),"Age OOR",VLOOKUP(CL$14&amp;"-int-"&amp;$O225,Equations!$G:$I,3,0)+VLOOKUP(CL$14&amp;"-sexo-"&amp;$O225,Equations!$G:$I,3,0)*$U225+VLOOKUP(CL$14&amp;"-edad-"&amp;$O225,Equations!$G:$I,3,0)*$V225+VLOOKUP(CL$14&amp;"-est-"&amp;$O225,Equations!$G:$I,3,0)*(1/$W225)+VLOOKUP(CL$14&amp;"-imc-"&amp;$O225,Equations!$G:$I,3,0)*(1/$Q225)))</f>
        <v/>
      </c>
      <c r="CM225" s="10" t="str">
        <f>IF($AJ225="","",IF(OR($V225&lt;2.7,$V225&gt;90),"Age OOR",CL225-1.6449*VLOOKUP(CL$14&amp;"-rse-"&amp;$O225,Equations!$G:$I,3,0)))</f>
        <v/>
      </c>
      <c r="CN225" s="10" t="str">
        <f>IF($AJ225="","",IF(OR($V225&lt;2.7,$V225&gt;90),"Age OOR",CL225+1.6449*VLOOKUP(CL$14&amp;"-rse-"&amp;$O225,Equations!$G:$I,3,0)))</f>
        <v/>
      </c>
      <c r="CO225" s="10" t="str">
        <f t="shared" si="98"/>
        <v/>
      </c>
      <c r="CP225" s="10" t="str">
        <f>IF($AJ225="","",IF(OR($V225&lt;2.7,$V225&gt;90),"Age OOR",($AJ225-CL225)/VLOOKUP(CL$14&amp;"-rse-"&amp;$O225,Equations!$G:$I,3,0)))</f>
        <v/>
      </c>
      <c r="CQ225" s="10" t="str">
        <f>IF($AK225="","",IF(OR($V225&lt;2.7,$V225&gt;90),"Age OOR",EXP(VLOOKUP(CQ$14&amp;"-int-"&amp;$P225,Equations!$G:$I,3,0)+VLOOKUP(CQ$14&amp;"-sexo-"&amp;$P225,Equations!$G:$I,3,0)*$U225+VLOOKUP(CQ$14&amp;"-edad-"&amp;$P225,Equations!$G:$I,3,0)*$V225+VLOOKUP(CQ$14&amp;"-est-"&amp;$P225,Equations!$G:$I,3,0)*(1/$W225)+VLOOKUP(CQ$14&amp;"-imc-"&amp;$P225,Equations!$G:$I,3,0)*(1/$Q225))))</f>
        <v/>
      </c>
      <c r="CR225" s="10" t="str">
        <f>IF($AK225="","",IF(OR($V225&lt;2.7,$V225&gt;90),"Age OOR",EXP(LN(CQ225)-1.6449*VLOOKUP(CQ$14&amp;"-rse-"&amp;$P225,Equations!$G:$I,3,0))))</f>
        <v/>
      </c>
      <c r="CS225" s="10" t="str">
        <f>IF($AK225="","",IF(OR($V225&lt;2.7,$V225&gt;90),"Age OOR",EXP(LN(CQ225)+1.6449*VLOOKUP(CQ$14&amp;"-rse-"&amp;$P225,Equations!$G:$I,3,0))))</f>
        <v/>
      </c>
      <c r="CT225" s="10" t="str">
        <f t="shared" si="99"/>
        <v/>
      </c>
      <c r="CU225" s="10" t="str">
        <f>IF($AK225="","",IF(OR($V225&lt;2.7,$V225&gt;90),"Age OOR",(LN($AK225)-LN(CQ225))/VLOOKUP(CQ$14&amp;"-rse-"&amp;$P225,Equations!$G:$I,3,0)))</f>
        <v/>
      </c>
      <c r="CV225" s="47"/>
    </row>
    <row r="226" spans="5:100" x14ac:dyDescent="0.2">
      <c r="E226" s="23" t="str">
        <f t="shared" si="75"/>
        <v>Age out of range</v>
      </c>
      <c r="F226" s="23" t="str">
        <f t="shared" si="76"/>
        <v>Age out of range</v>
      </c>
      <c r="G226" s="23" t="str">
        <f t="shared" si="77"/>
        <v>Age out of range</v>
      </c>
      <c r="H226" s="23" t="str">
        <f t="shared" si="78"/>
        <v>Age out of range</v>
      </c>
      <c r="I226" s="23" t="str">
        <f t="shared" si="79"/>
        <v>Age out of range</v>
      </c>
      <c r="J226" s="23" t="str">
        <f t="shared" si="80"/>
        <v>Age out of range</v>
      </c>
      <c r="K226" s="23" t="str">
        <f t="shared" si="81"/>
        <v>Age out of range</v>
      </c>
      <c r="L226" s="23" t="str">
        <f t="shared" si="82"/>
        <v>Age out of range</v>
      </c>
      <c r="M226" s="23" t="str">
        <f t="shared" si="83"/>
        <v>Age out of range</v>
      </c>
      <c r="N226" s="23" t="str">
        <f t="shared" si="84"/>
        <v>Age out of range</v>
      </c>
      <c r="O226" s="23" t="str">
        <f t="shared" si="85"/>
        <v>Age out of range</v>
      </c>
      <c r="P226" s="23" t="str">
        <f t="shared" si="86"/>
        <v>Age out of range</v>
      </c>
      <c r="Q226" s="23" t="e">
        <f t="shared" si="87"/>
        <v>#DIV/0!</v>
      </c>
      <c r="R226" s="17"/>
      <c r="S226" s="23">
        <v>210</v>
      </c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7"/>
      <c r="AM226" s="47"/>
      <c r="AN226" s="10" t="str">
        <f>IF($Z226="","",IF(OR($V226&lt;2.7,$V226&gt;90),"Age OOR",VLOOKUP(AN$14&amp;"-int-"&amp;$E226,Equations!$G:$I,3,0)+VLOOKUP(AN$14&amp;"-sexo-"&amp;$E226,Equations!$G:$I,3,0)*$U226+VLOOKUP(AN$14&amp;"-edad-"&amp;$E226,Equations!$G:$I,3,0)*$V226+VLOOKUP(AN$14&amp;"-est-"&amp;$E226,Equations!$G:$I,3,0)*(1/$W226)+VLOOKUP(AN$14&amp;"-imc-"&amp;$E226,Equations!$G:$I,3,0)*(1/$Q226)))</f>
        <v/>
      </c>
      <c r="AO226" s="10" t="str">
        <f>IF($Z226="","",IF(OR($V226&lt;2.7,$V226&gt;90),"Age OOR",AN226-1.6449*VLOOKUP(AN$14&amp;"-rse-"&amp;$E226,Equations!$G:$I,3,0)))</f>
        <v/>
      </c>
      <c r="AP226" s="10" t="str">
        <f>IF($Z226="","",IF(OR($V226&lt;2.7,$V226&gt;90),"Age OOR",AN226+1.6449*VLOOKUP(AN$14&amp;"-rse-"&amp;$E226,Equations!$G:$I,3,0)))</f>
        <v/>
      </c>
      <c r="AQ226" s="10" t="str">
        <f t="shared" si="88"/>
        <v/>
      </c>
      <c r="AR226" s="10" t="str">
        <f>IF($Z226="","",IF(OR($V226&lt;2.7,$V226&gt;90),"Age OOR",($Z226-AN226)/VLOOKUP(AN$14&amp;"-rse-"&amp;$E226,Equations!$G:$I,3,0)))</f>
        <v/>
      </c>
      <c r="AS226" s="10" t="str">
        <f>IF($AA226="","",IF(OR($V226&lt;2.7,$V226&gt;90),"Age OOR",VLOOKUP(AS$14&amp;"-int-"&amp;$F226,Equations!$G:$I,3,0)+VLOOKUP(AS$14&amp;"-sexo-"&amp;$F226,Equations!$G:$I,3,0)*$U226+VLOOKUP(AS$14&amp;"-edad-"&amp;$F226,Equations!$G:$I,3,0)*$V226+VLOOKUP(AS$14&amp;"-est-"&amp;$F226,Equations!$G:$I,3,0)*(1/$W226)+VLOOKUP(AS$14&amp;"-imc-"&amp;$F226,Equations!$G:$I,3,0)*(1/$Q226)))</f>
        <v/>
      </c>
      <c r="AT226" s="10" t="str">
        <f>IF($AA226="","",IF(OR($V226&lt;2.7,$V226&gt;90),"Age OOR",AS226-1.6449*VLOOKUP(AS$14&amp;"-rse-"&amp;$F226,Equations!$G:$I,3,0)))</f>
        <v/>
      </c>
      <c r="AU226" s="10" t="str">
        <f>IF($AA226="","",IF(OR($V226&lt;2.7,$V226&gt;90),"Age OOR",AS226+1.6449*VLOOKUP(AS$14&amp;"-rse-"&amp;$F226,Equations!$G:$I,3,0)))</f>
        <v/>
      </c>
      <c r="AV226" s="10" t="str">
        <f t="shared" si="89"/>
        <v/>
      </c>
      <c r="AW226" s="10" t="str">
        <f>IF($AA226="","",IF(OR($V226&lt;2.7,$V226&gt;90),"Age OOR",($AA226-AS226)/VLOOKUP(AS$14&amp;"-rse-"&amp;$F226,Equations!$G:$I,3,0)))</f>
        <v/>
      </c>
      <c r="AX226" s="10" t="str">
        <f>IF($AB226="","",IF(OR($V226&lt;2.7,$V226&gt;90),"Age OOR",VLOOKUP(AX$14&amp;"-int-"&amp;$G226,Equations!$G:$I,3,0)+VLOOKUP(AX$14&amp;"-sexo-"&amp;$G226,Equations!$G:$I,3,0)*$U226+VLOOKUP(AX$14&amp;"-edad-"&amp;$G226,Equations!$G:$I,3,0)*$V226+VLOOKUP(AX$14&amp;"-est-"&amp;$G226,Equations!$G:$I,3,0)*(1/$W226)+VLOOKUP(AX$14&amp;"-imc-"&amp;$G226,Equations!$G:$I,3,0)*(1/$Q226)))</f>
        <v/>
      </c>
      <c r="AY226" s="10" t="str">
        <f>IF($AB226="","",IF(OR($V226&lt;2.7,$V226&gt;90),"Age OOR",AX226-1.6449*VLOOKUP(AX$14&amp;"-rse-"&amp;$G226,Equations!$G:$I,3,0)))</f>
        <v/>
      </c>
      <c r="AZ226" s="10" t="str">
        <f>IF($AB226="","",IF(OR($V226&lt;2.7,$V226&gt;90),"Age OOR",AX226+1.6449*VLOOKUP(AX$14&amp;"-rse-"&amp;$G226,Equations!$G:$I,3,0)))</f>
        <v/>
      </c>
      <c r="BA226" s="10" t="str">
        <f t="shared" si="90"/>
        <v/>
      </c>
      <c r="BB226" s="10" t="str">
        <f>IF($AB226="","",IF(OR($V226&lt;2.7,$V226&gt;90),"Age OOR",($AB226-AX226)/VLOOKUP(AX$14&amp;"-rse-"&amp;$G226,Equations!$G:$I,3,0)))</f>
        <v/>
      </c>
      <c r="BC226" s="10" t="str">
        <f>IF($AC226="","",IF(OR($V226&lt;2.7,$V226&gt;90),"Age OOR",VLOOKUP(BC$14&amp;"-int-"&amp;$H226,Equations!$G:$I,3,0)+VLOOKUP(BC$14&amp;"-sexo-"&amp;$H226,Equations!$G:$I,3,0)*$U226+VLOOKUP(BC$14&amp;"-edad-"&amp;$H226,Equations!$G:$I,3,0)*$V226+VLOOKUP(BC$14&amp;"-est-"&amp;$H226,Equations!$G:$I,3,0)*(1/$W226)+VLOOKUP(BC$14&amp;"-imc-"&amp;$H226,Equations!$G:$I,3,0)*(1/$Q226)))</f>
        <v/>
      </c>
      <c r="BD226" s="10" t="str">
        <f>IF($AC226="","",IF(OR($V226&lt;2.7,$V226&gt;90),"Age OOR",BC226-1.6449*VLOOKUP(BC$14&amp;"-rse-"&amp;$H226,Equations!$G:$I,3,0)))</f>
        <v/>
      </c>
      <c r="BE226" s="10" t="str">
        <f>IF($AC226="","",IF(OR($V226&lt;2.7,$V226&gt;90),"Age OOR",BC226+1.6449*VLOOKUP(BC$14&amp;"-rse-"&amp;$H226,Equations!$G:$I,3,0)))</f>
        <v/>
      </c>
      <c r="BF226" s="10" t="str">
        <f t="shared" si="91"/>
        <v/>
      </c>
      <c r="BG226" s="10" t="str">
        <f>IF($AC226="","",IF(OR($V226&lt;2.7,$V226&gt;90),"Age OOR",($AC226-BC226)/VLOOKUP(BC$14&amp;"-rse-"&amp;$H226,Equations!$G:$I,3,0)))</f>
        <v/>
      </c>
      <c r="BH226" s="10" t="str">
        <f>IF($AD226="","",IF(OR($V226&lt;2.7,$V226&gt;90),"Age OOR",VLOOKUP(BH$14&amp;"-int-"&amp;$I226,Equations!$G:$I,3,0)+VLOOKUP(BH$14&amp;"-sexo-"&amp;$I226,Equations!$G:$I,3,0)*$U226+VLOOKUP(BH$14&amp;"-edad-"&amp;$I226,Equations!$G:$I,3,0)*$V226+VLOOKUP(BH$14&amp;"-est-"&amp;$I226,Equations!$G:$I,3,0)*(1/$W226)+VLOOKUP(BH$14&amp;"-imc-"&amp;$I226,Equations!$G:$I,3,0)*(1/$Q226)))</f>
        <v/>
      </c>
      <c r="BI226" s="10" t="str">
        <f>IF($AD226="","",IF(OR($V226&lt;2.7,$V226&gt;90),"Age OOR",BH226-1.6449*VLOOKUP(BH$14&amp;"-rse-"&amp;$I226,Equations!$G:$I,3,0)))</f>
        <v/>
      </c>
      <c r="BJ226" s="10" t="str">
        <f>IF($AD226="","",IF(OR($V226&lt;2.7,$V226&gt;90),"Age OOR",BH226+1.6449*VLOOKUP(BH$14&amp;"-rse-"&amp;$I226,Equations!$G:$I,3,0)))</f>
        <v/>
      </c>
      <c r="BK226" s="10" t="str">
        <f t="shared" si="92"/>
        <v/>
      </c>
      <c r="BL226" s="10" t="str">
        <f>IF($AD226="","",IF(OR($V226&lt;2.7,$V226&gt;90),"Age OOR",($AD226-BH226)/VLOOKUP(BH$14&amp;"-rse-"&amp;$I226,Equations!$G:$I,3,0)))</f>
        <v/>
      </c>
      <c r="BM226" s="10" t="str">
        <f>IF($AE226="","",IF(OR($V226&lt;2.7,$V226&gt;90),"Age OOR",VLOOKUP(BM$14&amp;"-int-"&amp;$J226,Equations!$G:$I,3,0)+VLOOKUP(BM$14&amp;"-sexo-"&amp;$J226,Equations!$G:$I,3,0)*$U226+VLOOKUP(BM$14&amp;"-edad-"&amp;$J226,Equations!$G:$I,3,0)*$V226+VLOOKUP(BM$14&amp;"-est-"&amp;$J226,Equations!$G:$I,3,0)*(1/$W226)+VLOOKUP(BM$14&amp;"-imc-"&amp;$J226,Equations!$G:$I,3,0)*(1/$Q226)))</f>
        <v/>
      </c>
      <c r="BN226" s="10" t="str">
        <f>IF($AE226="","",IF(OR($V226&lt;2.7,$V226&gt;90),"Age OOR",BM226-1.6449*VLOOKUP(BM$14&amp;"-rse-"&amp;$J226,Equations!$G:$I,3,0)))</f>
        <v/>
      </c>
      <c r="BO226" s="10" t="str">
        <f>IF($AE226="","",IF(OR($V226&lt;2.7,$V226&gt;90),"Age OOR",BM226+1.6449*VLOOKUP(BM$14&amp;"-rse-"&amp;$J226,Equations!$G:$I,3,0)))</f>
        <v/>
      </c>
      <c r="BP226" s="10" t="str">
        <f t="shared" si="93"/>
        <v/>
      </c>
      <c r="BQ226" s="10" t="str">
        <f>IF($AE226="","",IF(OR($V226&lt;2.7,$V226&gt;90),"Age OOR",($AE226-BM226)/VLOOKUP(BM$14&amp;"-rse-"&amp;$J226,Equations!$G:$I,3,0)))</f>
        <v/>
      </c>
      <c r="BR226" s="10" t="str">
        <f>IF($AF226="","",IF(OR($V226&lt;2.7,$V226&gt;90),"Age OOR",VLOOKUP(BR$14&amp;"-int-"&amp;$K226,Equations!$G:$I,3,0)+VLOOKUP(BR$14&amp;"-sexo-"&amp;$K226,Equations!$G:$I,3,0)*$U226+VLOOKUP(BR$14&amp;"-edad-"&amp;$K226,Equations!$G:$I,3,0)*$V226+VLOOKUP(BR$14&amp;"-est-"&amp;$K226,Equations!$G:$I,3,0)*(1/$W226)+VLOOKUP(BR$14&amp;"-imc-"&amp;$K226,Equations!$G:$I,3,0)*(1/$Q226)))</f>
        <v/>
      </c>
      <c r="BS226" s="10" t="str">
        <f>IF($AF226="","",IF(OR($V226&lt;2.7,$V226&gt;90),"Age OOR",BR226-1.6449*VLOOKUP(BR$14&amp;"-rse-"&amp;$K226,Equations!$G:$I,3,0)))</f>
        <v/>
      </c>
      <c r="BT226" s="10" t="str">
        <f>IF($AF226="","",IF(OR($V226&lt;2.7,$V226&gt;90),"Age OOR",BR226+1.6449*VLOOKUP(BR$14&amp;"-rse-"&amp;$K226,Equations!$G:$I,3,0)))</f>
        <v/>
      </c>
      <c r="BU226" s="10" t="str">
        <f t="shared" si="94"/>
        <v/>
      </c>
      <c r="BV226" s="10" t="str">
        <f>IF($AF226="","",IF(OR($V226&lt;2.7,$V226&gt;90),"Age OOR",($AF226-BR226)/VLOOKUP(BR$14&amp;"-rse-"&amp;$K226,Equations!$G:$I,3,0)))</f>
        <v/>
      </c>
      <c r="BW226" s="10" t="str">
        <f>IF($AG226="","",IF(OR($V226&lt;2.7,$V226&gt;90),"Age OOR",VLOOKUP(BW$14&amp;"-int-"&amp;$L226,Equations!$G:$I,3,0)+VLOOKUP(BW$14&amp;"-sexo-"&amp;$L226,Equations!$G:$I,3,0)*$U226+VLOOKUP(BW$14&amp;"-edad-"&amp;$L226,Equations!$G:$I,3,0)*$V226+VLOOKUP(BW$14&amp;"-est-"&amp;$L226,Equations!$G:$I,3,0)*(1/$W226)+VLOOKUP(BW$14&amp;"-imc-"&amp;$L226,Equations!$G:$I,3,0)*(1/$Q226)))</f>
        <v/>
      </c>
      <c r="BX226" s="10" t="str">
        <f>IF($AG226="","",IF(OR($V226&lt;2.7,$V226&gt;90),"Age OOR",BW226-1.6449*VLOOKUP(BW$14&amp;"-rse-"&amp;$L226,Equations!$G:$I,3,0)))</f>
        <v/>
      </c>
      <c r="BY226" s="10" t="str">
        <f>IF($AG226="","",IF(OR($V226&lt;2.7,$V226&gt;90),"Age OOR",BW226+1.6449*VLOOKUP(BW$14&amp;"-rse-"&amp;$L226,Equations!$G:$I,3,0)))</f>
        <v/>
      </c>
      <c r="BZ226" s="10" t="str">
        <f t="shared" si="95"/>
        <v/>
      </c>
      <c r="CA226" s="10" t="str">
        <f>IF($AG226="","",IF(OR($V226&lt;2.7,$V226&gt;90),"Age OOR",($AG226-BW226)/VLOOKUP(BW$14&amp;"-rse-"&amp;$L226,Equations!$G:$I,3,0)))</f>
        <v/>
      </c>
      <c r="CB226" s="10" t="str">
        <f>IF($AH226="","",IF(OR($V226&lt;2.7,$V226&gt;90),"Age OOR",VLOOKUP(CB$14&amp;"-int-"&amp;$M226,Equations!$G:$I,3,0)+VLOOKUP(CB$14&amp;"-sexo-"&amp;$M226,Equations!$G:$I,3,0)*$U226+VLOOKUP(CB$14&amp;"-edad-"&amp;$M226,Equations!$G:$I,3,0)*$V226+VLOOKUP(CB$14&amp;"-est-"&amp;$M226,Equations!$G:$I,3,0)*(1/$W226)+VLOOKUP(CB$14&amp;"-imc-"&amp;$M226,Equations!$G:$I,3,0)*(1/$Q226)))</f>
        <v/>
      </c>
      <c r="CC226" s="10" t="str">
        <f>IF($AH226="","",IF(OR($V226&lt;2.7,$V226&gt;90),"Age OOR",CB226-1.6449*VLOOKUP(CB$14&amp;"-rse-"&amp;$M226,Equations!$G:$I,3,0)))</f>
        <v/>
      </c>
      <c r="CD226" s="10" t="str">
        <f>IF($AH226="","",IF(OR($V226&lt;2.7,$V226&gt;90),"Age OOR",CB226+1.6449*VLOOKUP(CB$14&amp;"-rse-"&amp;$M226,Equations!$G:$I,3,0)))</f>
        <v/>
      </c>
      <c r="CE226" s="10" t="str">
        <f t="shared" si="96"/>
        <v/>
      </c>
      <c r="CF226" s="10" t="str">
        <f>IF($AH226="","",IF(OR($V226&lt;2.7,$V226&gt;90),"Age OOR",($AH226-CB226)/VLOOKUP(CB$14&amp;"-rse-"&amp;$M226,Equations!$G:$I,3,0)))</f>
        <v/>
      </c>
      <c r="CG226" s="10" t="str">
        <f>IF($AI226="","",IF(OR($V226&lt;2.7,$V226&gt;90),"Age OOR",VLOOKUP(CG$14&amp;"-int-"&amp;$N226,Equations!$G:$I,3,0)+VLOOKUP(CG$14&amp;"-sexo-"&amp;$N226,Equations!$G:$I,3,0)*$U226+VLOOKUP(CG$14&amp;"-edad-"&amp;$N226,Equations!$G:$I,3,0)*$V226+VLOOKUP(CG$14&amp;"-est-"&amp;$N226,Equations!$G:$I,3,0)*(1/$W226)+VLOOKUP(CG$14&amp;"-imc-"&amp;$N226,Equations!$G:$I,3,0)*(1/$Q226)))</f>
        <v/>
      </c>
      <c r="CH226" s="10" t="str">
        <f>IF($AI226="","",IF(OR($V226&lt;2.7,$V226&gt;90),"Age OOR",CG226-1.6449*VLOOKUP(CG$14&amp;"-rse-"&amp;$N226,Equations!$G:$I,3,0)))</f>
        <v/>
      </c>
      <c r="CI226" s="10" t="str">
        <f>IF($AI226="","",IF(OR($V226&lt;2.7,$V226&gt;90),"Age OOR",CG226+1.6449*VLOOKUP(CG$14&amp;"-rse-"&amp;$N226,Equations!$G:$I,3,0)))</f>
        <v/>
      </c>
      <c r="CJ226" s="10" t="str">
        <f t="shared" si="97"/>
        <v/>
      </c>
      <c r="CK226" s="10" t="str">
        <f>IF($AI226="","",IF(OR($V226&lt;2.7,$V226&gt;90),"Age OOR",($AI226-CG226)/VLOOKUP(CG$14&amp;"-rse-"&amp;$N226,Equations!$G:$I,3,0)))</f>
        <v/>
      </c>
      <c r="CL226" s="10" t="str">
        <f>IF($AJ226="","",IF(OR($V226&lt;2.7,$V226&gt;90),"Age OOR",VLOOKUP(CL$14&amp;"-int-"&amp;$O226,Equations!$G:$I,3,0)+VLOOKUP(CL$14&amp;"-sexo-"&amp;$O226,Equations!$G:$I,3,0)*$U226+VLOOKUP(CL$14&amp;"-edad-"&amp;$O226,Equations!$G:$I,3,0)*$V226+VLOOKUP(CL$14&amp;"-est-"&amp;$O226,Equations!$G:$I,3,0)*(1/$W226)+VLOOKUP(CL$14&amp;"-imc-"&amp;$O226,Equations!$G:$I,3,0)*(1/$Q226)))</f>
        <v/>
      </c>
      <c r="CM226" s="10" t="str">
        <f>IF($AJ226="","",IF(OR($V226&lt;2.7,$V226&gt;90),"Age OOR",CL226-1.6449*VLOOKUP(CL$14&amp;"-rse-"&amp;$O226,Equations!$G:$I,3,0)))</f>
        <v/>
      </c>
      <c r="CN226" s="10" t="str">
        <f>IF($AJ226="","",IF(OR($V226&lt;2.7,$V226&gt;90),"Age OOR",CL226+1.6449*VLOOKUP(CL$14&amp;"-rse-"&amp;$O226,Equations!$G:$I,3,0)))</f>
        <v/>
      </c>
      <c r="CO226" s="10" t="str">
        <f t="shared" si="98"/>
        <v/>
      </c>
      <c r="CP226" s="10" t="str">
        <f>IF($AJ226="","",IF(OR($V226&lt;2.7,$V226&gt;90),"Age OOR",($AJ226-CL226)/VLOOKUP(CL$14&amp;"-rse-"&amp;$O226,Equations!$G:$I,3,0)))</f>
        <v/>
      </c>
      <c r="CQ226" s="10" t="str">
        <f>IF($AK226="","",IF(OR($V226&lt;2.7,$V226&gt;90),"Age OOR",EXP(VLOOKUP(CQ$14&amp;"-int-"&amp;$P226,Equations!$G:$I,3,0)+VLOOKUP(CQ$14&amp;"-sexo-"&amp;$P226,Equations!$G:$I,3,0)*$U226+VLOOKUP(CQ$14&amp;"-edad-"&amp;$P226,Equations!$G:$I,3,0)*$V226+VLOOKUP(CQ$14&amp;"-est-"&amp;$P226,Equations!$G:$I,3,0)*(1/$W226)+VLOOKUP(CQ$14&amp;"-imc-"&amp;$P226,Equations!$G:$I,3,0)*(1/$Q226))))</f>
        <v/>
      </c>
      <c r="CR226" s="10" t="str">
        <f>IF($AK226="","",IF(OR($V226&lt;2.7,$V226&gt;90),"Age OOR",EXP(LN(CQ226)-1.6449*VLOOKUP(CQ$14&amp;"-rse-"&amp;$P226,Equations!$G:$I,3,0))))</f>
        <v/>
      </c>
      <c r="CS226" s="10" t="str">
        <f>IF($AK226="","",IF(OR($V226&lt;2.7,$V226&gt;90),"Age OOR",EXP(LN(CQ226)+1.6449*VLOOKUP(CQ$14&amp;"-rse-"&amp;$P226,Equations!$G:$I,3,0))))</f>
        <v/>
      </c>
      <c r="CT226" s="10" t="str">
        <f t="shared" si="99"/>
        <v/>
      </c>
      <c r="CU226" s="10" t="str">
        <f>IF($AK226="","",IF(OR($V226&lt;2.7,$V226&gt;90),"Age OOR",(LN($AK226)-LN(CQ226))/VLOOKUP(CQ$14&amp;"-rse-"&amp;$P226,Equations!$G:$I,3,0)))</f>
        <v/>
      </c>
      <c r="CV226" s="47"/>
    </row>
    <row r="227" spans="5:100" x14ac:dyDescent="0.2">
      <c r="E227" s="23" t="str">
        <f t="shared" si="75"/>
        <v>Age out of range</v>
      </c>
      <c r="F227" s="23" t="str">
        <f t="shared" si="76"/>
        <v>Age out of range</v>
      </c>
      <c r="G227" s="23" t="str">
        <f t="shared" si="77"/>
        <v>Age out of range</v>
      </c>
      <c r="H227" s="23" t="str">
        <f t="shared" si="78"/>
        <v>Age out of range</v>
      </c>
      <c r="I227" s="23" t="str">
        <f t="shared" si="79"/>
        <v>Age out of range</v>
      </c>
      <c r="J227" s="23" t="str">
        <f t="shared" si="80"/>
        <v>Age out of range</v>
      </c>
      <c r="K227" s="23" t="str">
        <f t="shared" si="81"/>
        <v>Age out of range</v>
      </c>
      <c r="L227" s="23" t="str">
        <f t="shared" si="82"/>
        <v>Age out of range</v>
      </c>
      <c r="M227" s="23" t="str">
        <f t="shared" si="83"/>
        <v>Age out of range</v>
      </c>
      <c r="N227" s="23" t="str">
        <f t="shared" si="84"/>
        <v>Age out of range</v>
      </c>
      <c r="O227" s="23" t="str">
        <f t="shared" si="85"/>
        <v>Age out of range</v>
      </c>
      <c r="P227" s="23" t="str">
        <f t="shared" si="86"/>
        <v>Age out of range</v>
      </c>
      <c r="Q227" s="23" t="e">
        <f t="shared" si="87"/>
        <v>#DIV/0!</v>
      </c>
      <c r="R227" s="17"/>
      <c r="S227" s="23">
        <v>211</v>
      </c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7"/>
      <c r="AM227" s="47"/>
      <c r="AN227" s="10" t="str">
        <f>IF($Z227="","",IF(OR($V227&lt;2.7,$V227&gt;90),"Age OOR",VLOOKUP(AN$14&amp;"-int-"&amp;$E227,Equations!$G:$I,3,0)+VLOOKUP(AN$14&amp;"-sexo-"&amp;$E227,Equations!$G:$I,3,0)*$U227+VLOOKUP(AN$14&amp;"-edad-"&amp;$E227,Equations!$G:$I,3,0)*$V227+VLOOKUP(AN$14&amp;"-est-"&amp;$E227,Equations!$G:$I,3,0)*(1/$W227)+VLOOKUP(AN$14&amp;"-imc-"&amp;$E227,Equations!$G:$I,3,0)*(1/$Q227)))</f>
        <v/>
      </c>
      <c r="AO227" s="10" t="str">
        <f>IF($Z227="","",IF(OR($V227&lt;2.7,$V227&gt;90),"Age OOR",AN227-1.6449*VLOOKUP(AN$14&amp;"-rse-"&amp;$E227,Equations!$G:$I,3,0)))</f>
        <v/>
      </c>
      <c r="AP227" s="10" t="str">
        <f>IF($Z227="","",IF(OR($V227&lt;2.7,$V227&gt;90),"Age OOR",AN227+1.6449*VLOOKUP(AN$14&amp;"-rse-"&amp;$E227,Equations!$G:$I,3,0)))</f>
        <v/>
      </c>
      <c r="AQ227" s="10" t="str">
        <f t="shared" si="88"/>
        <v/>
      </c>
      <c r="AR227" s="10" t="str">
        <f>IF($Z227="","",IF(OR($V227&lt;2.7,$V227&gt;90),"Age OOR",($Z227-AN227)/VLOOKUP(AN$14&amp;"-rse-"&amp;$E227,Equations!$G:$I,3,0)))</f>
        <v/>
      </c>
      <c r="AS227" s="10" t="str">
        <f>IF($AA227="","",IF(OR($V227&lt;2.7,$V227&gt;90),"Age OOR",VLOOKUP(AS$14&amp;"-int-"&amp;$F227,Equations!$G:$I,3,0)+VLOOKUP(AS$14&amp;"-sexo-"&amp;$F227,Equations!$G:$I,3,0)*$U227+VLOOKUP(AS$14&amp;"-edad-"&amp;$F227,Equations!$G:$I,3,0)*$V227+VLOOKUP(AS$14&amp;"-est-"&amp;$F227,Equations!$G:$I,3,0)*(1/$W227)+VLOOKUP(AS$14&amp;"-imc-"&amp;$F227,Equations!$G:$I,3,0)*(1/$Q227)))</f>
        <v/>
      </c>
      <c r="AT227" s="10" t="str">
        <f>IF($AA227="","",IF(OR($V227&lt;2.7,$V227&gt;90),"Age OOR",AS227-1.6449*VLOOKUP(AS$14&amp;"-rse-"&amp;$F227,Equations!$G:$I,3,0)))</f>
        <v/>
      </c>
      <c r="AU227" s="10" t="str">
        <f>IF($AA227="","",IF(OR($V227&lt;2.7,$V227&gt;90),"Age OOR",AS227+1.6449*VLOOKUP(AS$14&amp;"-rse-"&amp;$F227,Equations!$G:$I,3,0)))</f>
        <v/>
      </c>
      <c r="AV227" s="10" t="str">
        <f t="shared" si="89"/>
        <v/>
      </c>
      <c r="AW227" s="10" t="str">
        <f>IF($AA227="","",IF(OR($V227&lt;2.7,$V227&gt;90),"Age OOR",($AA227-AS227)/VLOOKUP(AS$14&amp;"-rse-"&amp;$F227,Equations!$G:$I,3,0)))</f>
        <v/>
      </c>
      <c r="AX227" s="10" t="str">
        <f>IF($AB227="","",IF(OR($V227&lt;2.7,$V227&gt;90),"Age OOR",VLOOKUP(AX$14&amp;"-int-"&amp;$G227,Equations!$G:$I,3,0)+VLOOKUP(AX$14&amp;"-sexo-"&amp;$G227,Equations!$G:$I,3,0)*$U227+VLOOKUP(AX$14&amp;"-edad-"&amp;$G227,Equations!$G:$I,3,0)*$V227+VLOOKUP(AX$14&amp;"-est-"&amp;$G227,Equations!$G:$I,3,0)*(1/$W227)+VLOOKUP(AX$14&amp;"-imc-"&amp;$G227,Equations!$G:$I,3,0)*(1/$Q227)))</f>
        <v/>
      </c>
      <c r="AY227" s="10" t="str">
        <f>IF($AB227="","",IF(OR($V227&lt;2.7,$V227&gt;90),"Age OOR",AX227-1.6449*VLOOKUP(AX$14&amp;"-rse-"&amp;$G227,Equations!$G:$I,3,0)))</f>
        <v/>
      </c>
      <c r="AZ227" s="10" t="str">
        <f>IF($AB227="","",IF(OR($V227&lt;2.7,$V227&gt;90),"Age OOR",AX227+1.6449*VLOOKUP(AX$14&amp;"-rse-"&amp;$G227,Equations!$G:$I,3,0)))</f>
        <v/>
      </c>
      <c r="BA227" s="10" t="str">
        <f t="shared" si="90"/>
        <v/>
      </c>
      <c r="BB227" s="10" t="str">
        <f>IF($AB227="","",IF(OR($V227&lt;2.7,$V227&gt;90),"Age OOR",($AB227-AX227)/VLOOKUP(AX$14&amp;"-rse-"&amp;$G227,Equations!$G:$I,3,0)))</f>
        <v/>
      </c>
      <c r="BC227" s="10" t="str">
        <f>IF($AC227="","",IF(OR($V227&lt;2.7,$V227&gt;90),"Age OOR",VLOOKUP(BC$14&amp;"-int-"&amp;$H227,Equations!$G:$I,3,0)+VLOOKUP(BC$14&amp;"-sexo-"&amp;$H227,Equations!$G:$I,3,0)*$U227+VLOOKUP(BC$14&amp;"-edad-"&amp;$H227,Equations!$G:$I,3,0)*$V227+VLOOKUP(BC$14&amp;"-est-"&amp;$H227,Equations!$G:$I,3,0)*(1/$W227)+VLOOKUP(BC$14&amp;"-imc-"&amp;$H227,Equations!$G:$I,3,0)*(1/$Q227)))</f>
        <v/>
      </c>
      <c r="BD227" s="10" t="str">
        <f>IF($AC227="","",IF(OR($V227&lt;2.7,$V227&gt;90),"Age OOR",BC227-1.6449*VLOOKUP(BC$14&amp;"-rse-"&amp;$H227,Equations!$G:$I,3,0)))</f>
        <v/>
      </c>
      <c r="BE227" s="10" t="str">
        <f>IF($AC227="","",IF(OR($V227&lt;2.7,$V227&gt;90),"Age OOR",BC227+1.6449*VLOOKUP(BC$14&amp;"-rse-"&amp;$H227,Equations!$G:$I,3,0)))</f>
        <v/>
      </c>
      <c r="BF227" s="10" t="str">
        <f t="shared" si="91"/>
        <v/>
      </c>
      <c r="BG227" s="10" t="str">
        <f>IF($AC227="","",IF(OR($V227&lt;2.7,$V227&gt;90),"Age OOR",($AC227-BC227)/VLOOKUP(BC$14&amp;"-rse-"&amp;$H227,Equations!$G:$I,3,0)))</f>
        <v/>
      </c>
      <c r="BH227" s="10" t="str">
        <f>IF($AD227="","",IF(OR($V227&lt;2.7,$V227&gt;90),"Age OOR",VLOOKUP(BH$14&amp;"-int-"&amp;$I227,Equations!$G:$I,3,0)+VLOOKUP(BH$14&amp;"-sexo-"&amp;$I227,Equations!$G:$I,3,0)*$U227+VLOOKUP(BH$14&amp;"-edad-"&amp;$I227,Equations!$G:$I,3,0)*$V227+VLOOKUP(BH$14&amp;"-est-"&amp;$I227,Equations!$G:$I,3,0)*(1/$W227)+VLOOKUP(BH$14&amp;"-imc-"&amp;$I227,Equations!$G:$I,3,0)*(1/$Q227)))</f>
        <v/>
      </c>
      <c r="BI227" s="10" t="str">
        <f>IF($AD227="","",IF(OR($V227&lt;2.7,$V227&gt;90),"Age OOR",BH227-1.6449*VLOOKUP(BH$14&amp;"-rse-"&amp;$I227,Equations!$G:$I,3,0)))</f>
        <v/>
      </c>
      <c r="BJ227" s="10" t="str">
        <f>IF($AD227="","",IF(OR($V227&lt;2.7,$V227&gt;90),"Age OOR",BH227+1.6449*VLOOKUP(BH$14&amp;"-rse-"&amp;$I227,Equations!$G:$I,3,0)))</f>
        <v/>
      </c>
      <c r="BK227" s="10" t="str">
        <f t="shared" si="92"/>
        <v/>
      </c>
      <c r="BL227" s="10" t="str">
        <f>IF($AD227="","",IF(OR($V227&lt;2.7,$V227&gt;90),"Age OOR",($AD227-BH227)/VLOOKUP(BH$14&amp;"-rse-"&amp;$I227,Equations!$G:$I,3,0)))</f>
        <v/>
      </c>
      <c r="BM227" s="10" t="str">
        <f>IF($AE227="","",IF(OR($V227&lt;2.7,$V227&gt;90),"Age OOR",VLOOKUP(BM$14&amp;"-int-"&amp;$J227,Equations!$G:$I,3,0)+VLOOKUP(BM$14&amp;"-sexo-"&amp;$J227,Equations!$G:$I,3,0)*$U227+VLOOKUP(BM$14&amp;"-edad-"&amp;$J227,Equations!$G:$I,3,0)*$V227+VLOOKUP(BM$14&amp;"-est-"&amp;$J227,Equations!$G:$I,3,0)*(1/$W227)+VLOOKUP(BM$14&amp;"-imc-"&amp;$J227,Equations!$G:$I,3,0)*(1/$Q227)))</f>
        <v/>
      </c>
      <c r="BN227" s="10" t="str">
        <f>IF($AE227="","",IF(OR($V227&lt;2.7,$V227&gt;90),"Age OOR",BM227-1.6449*VLOOKUP(BM$14&amp;"-rse-"&amp;$J227,Equations!$G:$I,3,0)))</f>
        <v/>
      </c>
      <c r="BO227" s="10" t="str">
        <f>IF($AE227="","",IF(OR($V227&lt;2.7,$V227&gt;90),"Age OOR",BM227+1.6449*VLOOKUP(BM$14&amp;"-rse-"&amp;$J227,Equations!$G:$I,3,0)))</f>
        <v/>
      </c>
      <c r="BP227" s="10" t="str">
        <f t="shared" si="93"/>
        <v/>
      </c>
      <c r="BQ227" s="10" t="str">
        <f>IF($AE227="","",IF(OR($V227&lt;2.7,$V227&gt;90),"Age OOR",($AE227-BM227)/VLOOKUP(BM$14&amp;"-rse-"&amp;$J227,Equations!$G:$I,3,0)))</f>
        <v/>
      </c>
      <c r="BR227" s="10" t="str">
        <f>IF($AF227="","",IF(OR($V227&lt;2.7,$V227&gt;90),"Age OOR",VLOOKUP(BR$14&amp;"-int-"&amp;$K227,Equations!$G:$I,3,0)+VLOOKUP(BR$14&amp;"-sexo-"&amp;$K227,Equations!$G:$I,3,0)*$U227+VLOOKUP(BR$14&amp;"-edad-"&amp;$K227,Equations!$G:$I,3,0)*$V227+VLOOKUP(BR$14&amp;"-est-"&amp;$K227,Equations!$G:$I,3,0)*(1/$W227)+VLOOKUP(BR$14&amp;"-imc-"&amp;$K227,Equations!$G:$I,3,0)*(1/$Q227)))</f>
        <v/>
      </c>
      <c r="BS227" s="10" t="str">
        <f>IF($AF227="","",IF(OR($V227&lt;2.7,$V227&gt;90),"Age OOR",BR227-1.6449*VLOOKUP(BR$14&amp;"-rse-"&amp;$K227,Equations!$G:$I,3,0)))</f>
        <v/>
      </c>
      <c r="BT227" s="10" t="str">
        <f>IF($AF227="","",IF(OR($V227&lt;2.7,$V227&gt;90),"Age OOR",BR227+1.6449*VLOOKUP(BR$14&amp;"-rse-"&amp;$K227,Equations!$G:$I,3,0)))</f>
        <v/>
      </c>
      <c r="BU227" s="10" t="str">
        <f t="shared" si="94"/>
        <v/>
      </c>
      <c r="BV227" s="10" t="str">
        <f>IF($AF227="","",IF(OR($V227&lt;2.7,$V227&gt;90),"Age OOR",($AF227-BR227)/VLOOKUP(BR$14&amp;"-rse-"&amp;$K227,Equations!$G:$I,3,0)))</f>
        <v/>
      </c>
      <c r="BW227" s="10" t="str">
        <f>IF($AG227="","",IF(OR($V227&lt;2.7,$V227&gt;90),"Age OOR",VLOOKUP(BW$14&amp;"-int-"&amp;$L227,Equations!$G:$I,3,0)+VLOOKUP(BW$14&amp;"-sexo-"&amp;$L227,Equations!$G:$I,3,0)*$U227+VLOOKUP(BW$14&amp;"-edad-"&amp;$L227,Equations!$G:$I,3,0)*$V227+VLOOKUP(BW$14&amp;"-est-"&amp;$L227,Equations!$G:$I,3,0)*(1/$W227)+VLOOKUP(BW$14&amp;"-imc-"&amp;$L227,Equations!$G:$I,3,0)*(1/$Q227)))</f>
        <v/>
      </c>
      <c r="BX227" s="10" t="str">
        <f>IF($AG227="","",IF(OR($V227&lt;2.7,$V227&gt;90),"Age OOR",BW227-1.6449*VLOOKUP(BW$14&amp;"-rse-"&amp;$L227,Equations!$G:$I,3,0)))</f>
        <v/>
      </c>
      <c r="BY227" s="10" t="str">
        <f>IF($AG227="","",IF(OR($V227&lt;2.7,$V227&gt;90),"Age OOR",BW227+1.6449*VLOOKUP(BW$14&amp;"-rse-"&amp;$L227,Equations!$G:$I,3,0)))</f>
        <v/>
      </c>
      <c r="BZ227" s="10" t="str">
        <f t="shared" si="95"/>
        <v/>
      </c>
      <c r="CA227" s="10" t="str">
        <f>IF($AG227="","",IF(OR($V227&lt;2.7,$V227&gt;90),"Age OOR",($AG227-BW227)/VLOOKUP(BW$14&amp;"-rse-"&amp;$L227,Equations!$G:$I,3,0)))</f>
        <v/>
      </c>
      <c r="CB227" s="10" t="str">
        <f>IF($AH227="","",IF(OR($V227&lt;2.7,$V227&gt;90),"Age OOR",VLOOKUP(CB$14&amp;"-int-"&amp;$M227,Equations!$G:$I,3,0)+VLOOKUP(CB$14&amp;"-sexo-"&amp;$M227,Equations!$G:$I,3,0)*$U227+VLOOKUP(CB$14&amp;"-edad-"&amp;$M227,Equations!$G:$I,3,0)*$V227+VLOOKUP(CB$14&amp;"-est-"&amp;$M227,Equations!$G:$I,3,0)*(1/$W227)+VLOOKUP(CB$14&amp;"-imc-"&amp;$M227,Equations!$G:$I,3,0)*(1/$Q227)))</f>
        <v/>
      </c>
      <c r="CC227" s="10" t="str">
        <f>IF($AH227="","",IF(OR($V227&lt;2.7,$V227&gt;90),"Age OOR",CB227-1.6449*VLOOKUP(CB$14&amp;"-rse-"&amp;$M227,Equations!$G:$I,3,0)))</f>
        <v/>
      </c>
      <c r="CD227" s="10" t="str">
        <f>IF($AH227="","",IF(OR($V227&lt;2.7,$V227&gt;90),"Age OOR",CB227+1.6449*VLOOKUP(CB$14&amp;"-rse-"&amp;$M227,Equations!$G:$I,3,0)))</f>
        <v/>
      </c>
      <c r="CE227" s="10" t="str">
        <f t="shared" si="96"/>
        <v/>
      </c>
      <c r="CF227" s="10" t="str">
        <f>IF($AH227="","",IF(OR($V227&lt;2.7,$V227&gt;90),"Age OOR",($AH227-CB227)/VLOOKUP(CB$14&amp;"-rse-"&amp;$M227,Equations!$G:$I,3,0)))</f>
        <v/>
      </c>
      <c r="CG227" s="10" t="str">
        <f>IF($AI227="","",IF(OR($V227&lt;2.7,$V227&gt;90),"Age OOR",VLOOKUP(CG$14&amp;"-int-"&amp;$N227,Equations!$G:$I,3,0)+VLOOKUP(CG$14&amp;"-sexo-"&amp;$N227,Equations!$G:$I,3,0)*$U227+VLOOKUP(CG$14&amp;"-edad-"&amp;$N227,Equations!$G:$I,3,0)*$V227+VLOOKUP(CG$14&amp;"-est-"&amp;$N227,Equations!$G:$I,3,0)*(1/$W227)+VLOOKUP(CG$14&amp;"-imc-"&amp;$N227,Equations!$G:$I,3,0)*(1/$Q227)))</f>
        <v/>
      </c>
      <c r="CH227" s="10" t="str">
        <f>IF($AI227="","",IF(OR($V227&lt;2.7,$V227&gt;90),"Age OOR",CG227-1.6449*VLOOKUP(CG$14&amp;"-rse-"&amp;$N227,Equations!$G:$I,3,0)))</f>
        <v/>
      </c>
      <c r="CI227" s="10" t="str">
        <f>IF($AI227="","",IF(OR($V227&lt;2.7,$V227&gt;90),"Age OOR",CG227+1.6449*VLOOKUP(CG$14&amp;"-rse-"&amp;$N227,Equations!$G:$I,3,0)))</f>
        <v/>
      </c>
      <c r="CJ227" s="10" t="str">
        <f t="shared" si="97"/>
        <v/>
      </c>
      <c r="CK227" s="10" t="str">
        <f>IF($AI227="","",IF(OR($V227&lt;2.7,$V227&gt;90),"Age OOR",($AI227-CG227)/VLOOKUP(CG$14&amp;"-rse-"&amp;$N227,Equations!$G:$I,3,0)))</f>
        <v/>
      </c>
      <c r="CL227" s="10" t="str">
        <f>IF($AJ227="","",IF(OR($V227&lt;2.7,$V227&gt;90),"Age OOR",VLOOKUP(CL$14&amp;"-int-"&amp;$O227,Equations!$G:$I,3,0)+VLOOKUP(CL$14&amp;"-sexo-"&amp;$O227,Equations!$G:$I,3,0)*$U227+VLOOKUP(CL$14&amp;"-edad-"&amp;$O227,Equations!$G:$I,3,0)*$V227+VLOOKUP(CL$14&amp;"-est-"&amp;$O227,Equations!$G:$I,3,0)*(1/$W227)+VLOOKUP(CL$14&amp;"-imc-"&amp;$O227,Equations!$G:$I,3,0)*(1/$Q227)))</f>
        <v/>
      </c>
      <c r="CM227" s="10" t="str">
        <f>IF($AJ227="","",IF(OR($V227&lt;2.7,$V227&gt;90),"Age OOR",CL227-1.6449*VLOOKUP(CL$14&amp;"-rse-"&amp;$O227,Equations!$G:$I,3,0)))</f>
        <v/>
      </c>
      <c r="CN227" s="10" t="str">
        <f>IF($AJ227="","",IF(OR($V227&lt;2.7,$V227&gt;90),"Age OOR",CL227+1.6449*VLOOKUP(CL$14&amp;"-rse-"&amp;$O227,Equations!$G:$I,3,0)))</f>
        <v/>
      </c>
      <c r="CO227" s="10" t="str">
        <f t="shared" si="98"/>
        <v/>
      </c>
      <c r="CP227" s="10" t="str">
        <f>IF($AJ227="","",IF(OR($V227&lt;2.7,$V227&gt;90),"Age OOR",($AJ227-CL227)/VLOOKUP(CL$14&amp;"-rse-"&amp;$O227,Equations!$G:$I,3,0)))</f>
        <v/>
      </c>
      <c r="CQ227" s="10" t="str">
        <f>IF($AK227="","",IF(OR($V227&lt;2.7,$V227&gt;90),"Age OOR",EXP(VLOOKUP(CQ$14&amp;"-int-"&amp;$P227,Equations!$G:$I,3,0)+VLOOKUP(CQ$14&amp;"-sexo-"&amp;$P227,Equations!$G:$I,3,0)*$U227+VLOOKUP(CQ$14&amp;"-edad-"&amp;$P227,Equations!$G:$I,3,0)*$V227+VLOOKUP(CQ$14&amp;"-est-"&amp;$P227,Equations!$G:$I,3,0)*(1/$W227)+VLOOKUP(CQ$14&amp;"-imc-"&amp;$P227,Equations!$G:$I,3,0)*(1/$Q227))))</f>
        <v/>
      </c>
      <c r="CR227" s="10" t="str">
        <f>IF($AK227="","",IF(OR($V227&lt;2.7,$V227&gt;90),"Age OOR",EXP(LN(CQ227)-1.6449*VLOOKUP(CQ$14&amp;"-rse-"&amp;$P227,Equations!$G:$I,3,0))))</f>
        <v/>
      </c>
      <c r="CS227" s="10" t="str">
        <f>IF($AK227="","",IF(OR($V227&lt;2.7,$V227&gt;90),"Age OOR",EXP(LN(CQ227)+1.6449*VLOOKUP(CQ$14&amp;"-rse-"&amp;$P227,Equations!$G:$I,3,0))))</f>
        <v/>
      </c>
      <c r="CT227" s="10" t="str">
        <f t="shared" si="99"/>
        <v/>
      </c>
      <c r="CU227" s="10" t="str">
        <f>IF($AK227="","",IF(OR($V227&lt;2.7,$V227&gt;90),"Age OOR",(LN($AK227)-LN(CQ227))/VLOOKUP(CQ$14&amp;"-rse-"&amp;$P227,Equations!$G:$I,3,0)))</f>
        <v/>
      </c>
      <c r="CV227" s="47"/>
    </row>
    <row r="228" spans="5:100" x14ac:dyDescent="0.2">
      <c r="E228" s="23" t="str">
        <f t="shared" si="75"/>
        <v>Age out of range</v>
      </c>
      <c r="F228" s="23" t="str">
        <f t="shared" si="76"/>
        <v>Age out of range</v>
      </c>
      <c r="G228" s="23" t="str">
        <f t="shared" si="77"/>
        <v>Age out of range</v>
      </c>
      <c r="H228" s="23" t="str">
        <f t="shared" si="78"/>
        <v>Age out of range</v>
      </c>
      <c r="I228" s="23" t="str">
        <f t="shared" si="79"/>
        <v>Age out of range</v>
      </c>
      <c r="J228" s="23" t="str">
        <f t="shared" si="80"/>
        <v>Age out of range</v>
      </c>
      <c r="K228" s="23" t="str">
        <f t="shared" si="81"/>
        <v>Age out of range</v>
      </c>
      <c r="L228" s="23" t="str">
        <f t="shared" si="82"/>
        <v>Age out of range</v>
      </c>
      <c r="M228" s="23" t="str">
        <f t="shared" si="83"/>
        <v>Age out of range</v>
      </c>
      <c r="N228" s="23" t="str">
        <f t="shared" si="84"/>
        <v>Age out of range</v>
      </c>
      <c r="O228" s="23" t="str">
        <f t="shared" si="85"/>
        <v>Age out of range</v>
      </c>
      <c r="P228" s="23" t="str">
        <f t="shared" si="86"/>
        <v>Age out of range</v>
      </c>
      <c r="Q228" s="23" t="e">
        <f t="shared" si="87"/>
        <v>#DIV/0!</v>
      </c>
      <c r="R228" s="17"/>
      <c r="S228" s="23">
        <v>212</v>
      </c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7"/>
      <c r="AM228" s="47"/>
      <c r="AN228" s="10" t="str">
        <f>IF($Z228="","",IF(OR($V228&lt;2.7,$V228&gt;90),"Age OOR",VLOOKUP(AN$14&amp;"-int-"&amp;$E228,Equations!$G:$I,3,0)+VLOOKUP(AN$14&amp;"-sexo-"&amp;$E228,Equations!$G:$I,3,0)*$U228+VLOOKUP(AN$14&amp;"-edad-"&amp;$E228,Equations!$G:$I,3,0)*$V228+VLOOKUP(AN$14&amp;"-est-"&amp;$E228,Equations!$G:$I,3,0)*(1/$W228)+VLOOKUP(AN$14&amp;"-imc-"&amp;$E228,Equations!$G:$I,3,0)*(1/$Q228)))</f>
        <v/>
      </c>
      <c r="AO228" s="10" t="str">
        <f>IF($Z228="","",IF(OR($V228&lt;2.7,$V228&gt;90),"Age OOR",AN228-1.6449*VLOOKUP(AN$14&amp;"-rse-"&amp;$E228,Equations!$G:$I,3,0)))</f>
        <v/>
      </c>
      <c r="AP228" s="10" t="str">
        <f>IF($Z228="","",IF(OR($V228&lt;2.7,$V228&gt;90),"Age OOR",AN228+1.6449*VLOOKUP(AN$14&amp;"-rse-"&amp;$E228,Equations!$G:$I,3,0)))</f>
        <v/>
      </c>
      <c r="AQ228" s="10" t="str">
        <f t="shared" si="88"/>
        <v/>
      </c>
      <c r="AR228" s="10" t="str">
        <f>IF($Z228="","",IF(OR($V228&lt;2.7,$V228&gt;90),"Age OOR",($Z228-AN228)/VLOOKUP(AN$14&amp;"-rse-"&amp;$E228,Equations!$G:$I,3,0)))</f>
        <v/>
      </c>
      <c r="AS228" s="10" t="str">
        <f>IF($AA228="","",IF(OR($V228&lt;2.7,$V228&gt;90),"Age OOR",VLOOKUP(AS$14&amp;"-int-"&amp;$F228,Equations!$G:$I,3,0)+VLOOKUP(AS$14&amp;"-sexo-"&amp;$F228,Equations!$G:$I,3,0)*$U228+VLOOKUP(AS$14&amp;"-edad-"&amp;$F228,Equations!$G:$I,3,0)*$V228+VLOOKUP(AS$14&amp;"-est-"&amp;$F228,Equations!$G:$I,3,0)*(1/$W228)+VLOOKUP(AS$14&amp;"-imc-"&amp;$F228,Equations!$G:$I,3,0)*(1/$Q228)))</f>
        <v/>
      </c>
      <c r="AT228" s="10" t="str">
        <f>IF($AA228="","",IF(OR($V228&lt;2.7,$V228&gt;90),"Age OOR",AS228-1.6449*VLOOKUP(AS$14&amp;"-rse-"&amp;$F228,Equations!$G:$I,3,0)))</f>
        <v/>
      </c>
      <c r="AU228" s="10" t="str">
        <f>IF($AA228="","",IF(OR($V228&lt;2.7,$V228&gt;90),"Age OOR",AS228+1.6449*VLOOKUP(AS$14&amp;"-rse-"&amp;$F228,Equations!$G:$I,3,0)))</f>
        <v/>
      </c>
      <c r="AV228" s="10" t="str">
        <f t="shared" si="89"/>
        <v/>
      </c>
      <c r="AW228" s="10" t="str">
        <f>IF($AA228="","",IF(OR($V228&lt;2.7,$V228&gt;90),"Age OOR",($AA228-AS228)/VLOOKUP(AS$14&amp;"-rse-"&amp;$F228,Equations!$G:$I,3,0)))</f>
        <v/>
      </c>
      <c r="AX228" s="10" t="str">
        <f>IF($AB228="","",IF(OR($V228&lt;2.7,$V228&gt;90),"Age OOR",VLOOKUP(AX$14&amp;"-int-"&amp;$G228,Equations!$G:$I,3,0)+VLOOKUP(AX$14&amp;"-sexo-"&amp;$G228,Equations!$G:$I,3,0)*$U228+VLOOKUP(AX$14&amp;"-edad-"&amp;$G228,Equations!$G:$I,3,0)*$V228+VLOOKUP(AX$14&amp;"-est-"&amp;$G228,Equations!$G:$I,3,0)*(1/$W228)+VLOOKUP(AX$14&amp;"-imc-"&amp;$G228,Equations!$G:$I,3,0)*(1/$Q228)))</f>
        <v/>
      </c>
      <c r="AY228" s="10" t="str">
        <f>IF($AB228="","",IF(OR($V228&lt;2.7,$V228&gt;90),"Age OOR",AX228-1.6449*VLOOKUP(AX$14&amp;"-rse-"&amp;$G228,Equations!$G:$I,3,0)))</f>
        <v/>
      </c>
      <c r="AZ228" s="10" t="str">
        <f>IF($AB228="","",IF(OR($V228&lt;2.7,$V228&gt;90),"Age OOR",AX228+1.6449*VLOOKUP(AX$14&amp;"-rse-"&amp;$G228,Equations!$G:$I,3,0)))</f>
        <v/>
      </c>
      <c r="BA228" s="10" t="str">
        <f t="shared" si="90"/>
        <v/>
      </c>
      <c r="BB228" s="10" t="str">
        <f>IF($AB228="","",IF(OR($V228&lt;2.7,$V228&gt;90),"Age OOR",($AB228-AX228)/VLOOKUP(AX$14&amp;"-rse-"&amp;$G228,Equations!$G:$I,3,0)))</f>
        <v/>
      </c>
      <c r="BC228" s="10" t="str">
        <f>IF($AC228="","",IF(OR($V228&lt;2.7,$V228&gt;90),"Age OOR",VLOOKUP(BC$14&amp;"-int-"&amp;$H228,Equations!$G:$I,3,0)+VLOOKUP(BC$14&amp;"-sexo-"&amp;$H228,Equations!$G:$I,3,0)*$U228+VLOOKUP(BC$14&amp;"-edad-"&amp;$H228,Equations!$G:$I,3,0)*$V228+VLOOKUP(BC$14&amp;"-est-"&amp;$H228,Equations!$G:$I,3,0)*(1/$W228)+VLOOKUP(BC$14&amp;"-imc-"&amp;$H228,Equations!$G:$I,3,0)*(1/$Q228)))</f>
        <v/>
      </c>
      <c r="BD228" s="10" t="str">
        <f>IF($AC228="","",IF(OR($V228&lt;2.7,$V228&gt;90),"Age OOR",BC228-1.6449*VLOOKUP(BC$14&amp;"-rse-"&amp;$H228,Equations!$G:$I,3,0)))</f>
        <v/>
      </c>
      <c r="BE228" s="10" t="str">
        <f>IF($AC228="","",IF(OR($V228&lt;2.7,$V228&gt;90),"Age OOR",BC228+1.6449*VLOOKUP(BC$14&amp;"-rse-"&amp;$H228,Equations!$G:$I,3,0)))</f>
        <v/>
      </c>
      <c r="BF228" s="10" t="str">
        <f t="shared" si="91"/>
        <v/>
      </c>
      <c r="BG228" s="10" t="str">
        <f>IF($AC228="","",IF(OR($V228&lt;2.7,$V228&gt;90),"Age OOR",($AC228-BC228)/VLOOKUP(BC$14&amp;"-rse-"&amp;$H228,Equations!$G:$I,3,0)))</f>
        <v/>
      </c>
      <c r="BH228" s="10" t="str">
        <f>IF($AD228="","",IF(OR($V228&lt;2.7,$V228&gt;90),"Age OOR",VLOOKUP(BH$14&amp;"-int-"&amp;$I228,Equations!$G:$I,3,0)+VLOOKUP(BH$14&amp;"-sexo-"&amp;$I228,Equations!$G:$I,3,0)*$U228+VLOOKUP(BH$14&amp;"-edad-"&amp;$I228,Equations!$G:$I,3,0)*$V228+VLOOKUP(BH$14&amp;"-est-"&amp;$I228,Equations!$G:$I,3,0)*(1/$W228)+VLOOKUP(BH$14&amp;"-imc-"&amp;$I228,Equations!$G:$I,3,0)*(1/$Q228)))</f>
        <v/>
      </c>
      <c r="BI228" s="10" t="str">
        <f>IF($AD228="","",IF(OR($V228&lt;2.7,$V228&gt;90),"Age OOR",BH228-1.6449*VLOOKUP(BH$14&amp;"-rse-"&amp;$I228,Equations!$G:$I,3,0)))</f>
        <v/>
      </c>
      <c r="BJ228" s="10" t="str">
        <f>IF($AD228="","",IF(OR($V228&lt;2.7,$V228&gt;90),"Age OOR",BH228+1.6449*VLOOKUP(BH$14&amp;"-rse-"&amp;$I228,Equations!$G:$I,3,0)))</f>
        <v/>
      </c>
      <c r="BK228" s="10" t="str">
        <f t="shared" si="92"/>
        <v/>
      </c>
      <c r="BL228" s="10" t="str">
        <f>IF($AD228="","",IF(OR($V228&lt;2.7,$V228&gt;90),"Age OOR",($AD228-BH228)/VLOOKUP(BH$14&amp;"-rse-"&amp;$I228,Equations!$G:$I,3,0)))</f>
        <v/>
      </c>
      <c r="BM228" s="10" t="str">
        <f>IF($AE228="","",IF(OR($V228&lt;2.7,$V228&gt;90),"Age OOR",VLOOKUP(BM$14&amp;"-int-"&amp;$J228,Equations!$G:$I,3,0)+VLOOKUP(BM$14&amp;"-sexo-"&amp;$J228,Equations!$G:$I,3,0)*$U228+VLOOKUP(BM$14&amp;"-edad-"&amp;$J228,Equations!$G:$I,3,0)*$V228+VLOOKUP(BM$14&amp;"-est-"&amp;$J228,Equations!$G:$I,3,0)*(1/$W228)+VLOOKUP(BM$14&amp;"-imc-"&amp;$J228,Equations!$G:$I,3,0)*(1/$Q228)))</f>
        <v/>
      </c>
      <c r="BN228" s="10" t="str">
        <f>IF($AE228="","",IF(OR($V228&lt;2.7,$V228&gt;90),"Age OOR",BM228-1.6449*VLOOKUP(BM$14&amp;"-rse-"&amp;$J228,Equations!$G:$I,3,0)))</f>
        <v/>
      </c>
      <c r="BO228" s="10" t="str">
        <f>IF($AE228="","",IF(OR($V228&lt;2.7,$V228&gt;90),"Age OOR",BM228+1.6449*VLOOKUP(BM$14&amp;"-rse-"&amp;$J228,Equations!$G:$I,3,0)))</f>
        <v/>
      </c>
      <c r="BP228" s="10" t="str">
        <f t="shared" si="93"/>
        <v/>
      </c>
      <c r="BQ228" s="10" t="str">
        <f>IF($AE228="","",IF(OR($V228&lt;2.7,$V228&gt;90),"Age OOR",($AE228-BM228)/VLOOKUP(BM$14&amp;"-rse-"&amp;$J228,Equations!$G:$I,3,0)))</f>
        <v/>
      </c>
      <c r="BR228" s="10" t="str">
        <f>IF($AF228="","",IF(OR($V228&lt;2.7,$V228&gt;90),"Age OOR",VLOOKUP(BR$14&amp;"-int-"&amp;$K228,Equations!$G:$I,3,0)+VLOOKUP(BR$14&amp;"-sexo-"&amp;$K228,Equations!$G:$I,3,0)*$U228+VLOOKUP(BR$14&amp;"-edad-"&amp;$K228,Equations!$G:$I,3,0)*$V228+VLOOKUP(BR$14&amp;"-est-"&amp;$K228,Equations!$G:$I,3,0)*(1/$W228)+VLOOKUP(BR$14&amp;"-imc-"&amp;$K228,Equations!$G:$I,3,0)*(1/$Q228)))</f>
        <v/>
      </c>
      <c r="BS228" s="10" t="str">
        <f>IF($AF228="","",IF(OR($V228&lt;2.7,$V228&gt;90),"Age OOR",BR228-1.6449*VLOOKUP(BR$14&amp;"-rse-"&amp;$K228,Equations!$G:$I,3,0)))</f>
        <v/>
      </c>
      <c r="BT228" s="10" t="str">
        <f>IF($AF228="","",IF(OR($V228&lt;2.7,$V228&gt;90),"Age OOR",BR228+1.6449*VLOOKUP(BR$14&amp;"-rse-"&amp;$K228,Equations!$G:$I,3,0)))</f>
        <v/>
      </c>
      <c r="BU228" s="10" t="str">
        <f t="shared" si="94"/>
        <v/>
      </c>
      <c r="BV228" s="10" t="str">
        <f>IF($AF228="","",IF(OR($V228&lt;2.7,$V228&gt;90),"Age OOR",($AF228-BR228)/VLOOKUP(BR$14&amp;"-rse-"&amp;$K228,Equations!$G:$I,3,0)))</f>
        <v/>
      </c>
      <c r="BW228" s="10" t="str">
        <f>IF($AG228="","",IF(OR($V228&lt;2.7,$V228&gt;90),"Age OOR",VLOOKUP(BW$14&amp;"-int-"&amp;$L228,Equations!$G:$I,3,0)+VLOOKUP(BW$14&amp;"-sexo-"&amp;$L228,Equations!$G:$I,3,0)*$U228+VLOOKUP(BW$14&amp;"-edad-"&amp;$L228,Equations!$G:$I,3,0)*$V228+VLOOKUP(BW$14&amp;"-est-"&amp;$L228,Equations!$G:$I,3,0)*(1/$W228)+VLOOKUP(BW$14&amp;"-imc-"&amp;$L228,Equations!$G:$I,3,0)*(1/$Q228)))</f>
        <v/>
      </c>
      <c r="BX228" s="10" t="str">
        <f>IF($AG228="","",IF(OR($V228&lt;2.7,$V228&gt;90),"Age OOR",BW228-1.6449*VLOOKUP(BW$14&amp;"-rse-"&amp;$L228,Equations!$G:$I,3,0)))</f>
        <v/>
      </c>
      <c r="BY228" s="10" t="str">
        <f>IF($AG228="","",IF(OR($V228&lt;2.7,$V228&gt;90),"Age OOR",BW228+1.6449*VLOOKUP(BW$14&amp;"-rse-"&amp;$L228,Equations!$G:$I,3,0)))</f>
        <v/>
      </c>
      <c r="BZ228" s="10" t="str">
        <f t="shared" si="95"/>
        <v/>
      </c>
      <c r="CA228" s="10" t="str">
        <f>IF($AG228="","",IF(OR($V228&lt;2.7,$V228&gt;90),"Age OOR",($AG228-BW228)/VLOOKUP(BW$14&amp;"-rse-"&amp;$L228,Equations!$G:$I,3,0)))</f>
        <v/>
      </c>
      <c r="CB228" s="10" t="str">
        <f>IF($AH228="","",IF(OR($V228&lt;2.7,$V228&gt;90),"Age OOR",VLOOKUP(CB$14&amp;"-int-"&amp;$M228,Equations!$G:$I,3,0)+VLOOKUP(CB$14&amp;"-sexo-"&amp;$M228,Equations!$G:$I,3,0)*$U228+VLOOKUP(CB$14&amp;"-edad-"&amp;$M228,Equations!$G:$I,3,0)*$V228+VLOOKUP(CB$14&amp;"-est-"&amp;$M228,Equations!$G:$I,3,0)*(1/$W228)+VLOOKUP(CB$14&amp;"-imc-"&amp;$M228,Equations!$G:$I,3,0)*(1/$Q228)))</f>
        <v/>
      </c>
      <c r="CC228" s="10" t="str">
        <f>IF($AH228="","",IF(OR($V228&lt;2.7,$V228&gt;90),"Age OOR",CB228-1.6449*VLOOKUP(CB$14&amp;"-rse-"&amp;$M228,Equations!$G:$I,3,0)))</f>
        <v/>
      </c>
      <c r="CD228" s="10" t="str">
        <f>IF($AH228="","",IF(OR($V228&lt;2.7,$V228&gt;90),"Age OOR",CB228+1.6449*VLOOKUP(CB$14&amp;"-rse-"&amp;$M228,Equations!$G:$I,3,0)))</f>
        <v/>
      </c>
      <c r="CE228" s="10" t="str">
        <f t="shared" si="96"/>
        <v/>
      </c>
      <c r="CF228" s="10" t="str">
        <f>IF($AH228="","",IF(OR($V228&lt;2.7,$V228&gt;90),"Age OOR",($AH228-CB228)/VLOOKUP(CB$14&amp;"-rse-"&amp;$M228,Equations!$G:$I,3,0)))</f>
        <v/>
      </c>
      <c r="CG228" s="10" t="str">
        <f>IF($AI228="","",IF(OR($V228&lt;2.7,$V228&gt;90),"Age OOR",VLOOKUP(CG$14&amp;"-int-"&amp;$N228,Equations!$G:$I,3,0)+VLOOKUP(CG$14&amp;"-sexo-"&amp;$N228,Equations!$G:$I,3,0)*$U228+VLOOKUP(CG$14&amp;"-edad-"&amp;$N228,Equations!$G:$I,3,0)*$V228+VLOOKUP(CG$14&amp;"-est-"&amp;$N228,Equations!$G:$I,3,0)*(1/$W228)+VLOOKUP(CG$14&amp;"-imc-"&amp;$N228,Equations!$G:$I,3,0)*(1/$Q228)))</f>
        <v/>
      </c>
      <c r="CH228" s="10" t="str">
        <f>IF($AI228="","",IF(OR($V228&lt;2.7,$V228&gt;90),"Age OOR",CG228-1.6449*VLOOKUP(CG$14&amp;"-rse-"&amp;$N228,Equations!$G:$I,3,0)))</f>
        <v/>
      </c>
      <c r="CI228" s="10" t="str">
        <f>IF($AI228="","",IF(OR($V228&lt;2.7,$V228&gt;90),"Age OOR",CG228+1.6449*VLOOKUP(CG$14&amp;"-rse-"&amp;$N228,Equations!$G:$I,3,0)))</f>
        <v/>
      </c>
      <c r="CJ228" s="10" t="str">
        <f t="shared" si="97"/>
        <v/>
      </c>
      <c r="CK228" s="10" t="str">
        <f>IF($AI228="","",IF(OR($V228&lt;2.7,$V228&gt;90),"Age OOR",($AI228-CG228)/VLOOKUP(CG$14&amp;"-rse-"&amp;$N228,Equations!$G:$I,3,0)))</f>
        <v/>
      </c>
      <c r="CL228" s="10" t="str">
        <f>IF($AJ228="","",IF(OR($V228&lt;2.7,$V228&gt;90),"Age OOR",VLOOKUP(CL$14&amp;"-int-"&amp;$O228,Equations!$G:$I,3,0)+VLOOKUP(CL$14&amp;"-sexo-"&amp;$O228,Equations!$G:$I,3,0)*$U228+VLOOKUP(CL$14&amp;"-edad-"&amp;$O228,Equations!$G:$I,3,0)*$V228+VLOOKUP(CL$14&amp;"-est-"&amp;$O228,Equations!$G:$I,3,0)*(1/$W228)+VLOOKUP(CL$14&amp;"-imc-"&amp;$O228,Equations!$G:$I,3,0)*(1/$Q228)))</f>
        <v/>
      </c>
      <c r="CM228" s="10" t="str">
        <f>IF($AJ228="","",IF(OR($V228&lt;2.7,$V228&gt;90),"Age OOR",CL228-1.6449*VLOOKUP(CL$14&amp;"-rse-"&amp;$O228,Equations!$G:$I,3,0)))</f>
        <v/>
      </c>
      <c r="CN228" s="10" t="str">
        <f>IF($AJ228="","",IF(OR($V228&lt;2.7,$V228&gt;90),"Age OOR",CL228+1.6449*VLOOKUP(CL$14&amp;"-rse-"&amp;$O228,Equations!$G:$I,3,0)))</f>
        <v/>
      </c>
      <c r="CO228" s="10" t="str">
        <f t="shared" si="98"/>
        <v/>
      </c>
      <c r="CP228" s="10" t="str">
        <f>IF($AJ228="","",IF(OR($V228&lt;2.7,$V228&gt;90),"Age OOR",($AJ228-CL228)/VLOOKUP(CL$14&amp;"-rse-"&amp;$O228,Equations!$G:$I,3,0)))</f>
        <v/>
      </c>
      <c r="CQ228" s="10" t="str">
        <f>IF($AK228="","",IF(OR($V228&lt;2.7,$V228&gt;90),"Age OOR",EXP(VLOOKUP(CQ$14&amp;"-int-"&amp;$P228,Equations!$G:$I,3,0)+VLOOKUP(CQ$14&amp;"-sexo-"&amp;$P228,Equations!$G:$I,3,0)*$U228+VLOOKUP(CQ$14&amp;"-edad-"&amp;$P228,Equations!$G:$I,3,0)*$V228+VLOOKUP(CQ$14&amp;"-est-"&amp;$P228,Equations!$G:$I,3,0)*(1/$W228)+VLOOKUP(CQ$14&amp;"-imc-"&amp;$P228,Equations!$G:$I,3,0)*(1/$Q228))))</f>
        <v/>
      </c>
      <c r="CR228" s="10" t="str">
        <f>IF($AK228="","",IF(OR($V228&lt;2.7,$V228&gt;90),"Age OOR",EXP(LN(CQ228)-1.6449*VLOOKUP(CQ$14&amp;"-rse-"&amp;$P228,Equations!$G:$I,3,0))))</f>
        <v/>
      </c>
      <c r="CS228" s="10" t="str">
        <f>IF($AK228="","",IF(OR($V228&lt;2.7,$V228&gt;90),"Age OOR",EXP(LN(CQ228)+1.6449*VLOOKUP(CQ$14&amp;"-rse-"&amp;$P228,Equations!$G:$I,3,0))))</f>
        <v/>
      </c>
      <c r="CT228" s="10" t="str">
        <f t="shared" si="99"/>
        <v/>
      </c>
      <c r="CU228" s="10" t="str">
        <f>IF($AK228="","",IF(OR($V228&lt;2.7,$V228&gt;90),"Age OOR",(LN($AK228)-LN(CQ228))/VLOOKUP(CQ$14&amp;"-rse-"&amp;$P228,Equations!$G:$I,3,0)))</f>
        <v/>
      </c>
      <c r="CV228" s="47"/>
    </row>
    <row r="229" spans="5:100" x14ac:dyDescent="0.2">
      <c r="E229" s="23" t="str">
        <f t="shared" si="75"/>
        <v>Age out of range</v>
      </c>
      <c r="F229" s="23" t="str">
        <f t="shared" si="76"/>
        <v>Age out of range</v>
      </c>
      <c r="G229" s="23" t="str">
        <f t="shared" si="77"/>
        <v>Age out of range</v>
      </c>
      <c r="H229" s="23" t="str">
        <f t="shared" si="78"/>
        <v>Age out of range</v>
      </c>
      <c r="I229" s="23" t="str">
        <f t="shared" si="79"/>
        <v>Age out of range</v>
      </c>
      <c r="J229" s="23" t="str">
        <f t="shared" si="80"/>
        <v>Age out of range</v>
      </c>
      <c r="K229" s="23" t="str">
        <f t="shared" si="81"/>
        <v>Age out of range</v>
      </c>
      <c r="L229" s="23" t="str">
        <f t="shared" si="82"/>
        <v>Age out of range</v>
      </c>
      <c r="M229" s="23" t="str">
        <f t="shared" si="83"/>
        <v>Age out of range</v>
      </c>
      <c r="N229" s="23" t="str">
        <f t="shared" si="84"/>
        <v>Age out of range</v>
      </c>
      <c r="O229" s="23" t="str">
        <f t="shared" si="85"/>
        <v>Age out of range</v>
      </c>
      <c r="P229" s="23" t="str">
        <f t="shared" si="86"/>
        <v>Age out of range</v>
      </c>
      <c r="Q229" s="23" t="e">
        <f t="shared" si="87"/>
        <v>#DIV/0!</v>
      </c>
      <c r="R229" s="17"/>
      <c r="S229" s="23">
        <v>213</v>
      </c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7"/>
      <c r="AM229" s="47"/>
      <c r="AN229" s="10" t="str">
        <f>IF($Z229="","",IF(OR($V229&lt;2.7,$V229&gt;90),"Age OOR",VLOOKUP(AN$14&amp;"-int-"&amp;$E229,Equations!$G:$I,3,0)+VLOOKUP(AN$14&amp;"-sexo-"&amp;$E229,Equations!$G:$I,3,0)*$U229+VLOOKUP(AN$14&amp;"-edad-"&amp;$E229,Equations!$G:$I,3,0)*$V229+VLOOKUP(AN$14&amp;"-est-"&amp;$E229,Equations!$G:$I,3,0)*(1/$W229)+VLOOKUP(AN$14&amp;"-imc-"&amp;$E229,Equations!$G:$I,3,0)*(1/$Q229)))</f>
        <v/>
      </c>
      <c r="AO229" s="10" t="str">
        <f>IF($Z229="","",IF(OR($V229&lt;2.7,$V229&gt;90),"Age OOR",AN229-1.6449*VLOOKUP(AN$14&amp;"-rse-"&amp;$E229,Equations!$G:$I,3,0)))</f>
        <v/>
      </c>
      <c r="AP229" s="10" t="str">
        <f>IF($Z229="","",IF(OR($V229&lt;2.7,$V229&gt;90),"Age OOR",AN229+1.6449*VLOOKUP(AN$14&amp;"-rse-"&amp;$E229,Equations!$G:$I,3,0)))</f>
        <v/>
      </c>
      <c r="AQ229" s="10" t="str">
        <f t="shared" si="88"/>
        <v/>
      </c>
      <c r="AR229" s="10" t="str">
        <f>IF($Z229="","",IF(OR($V229&lt;2.7,$V229&gt;90),"Age OOR",($Z229-AN229)/VLOOKUP(AN$14&amp;"-rse-"&amp;$E229,Equations!$G:$I,3,0)))</f>
        <v/>
      </c>
      <c r="AS229" s="10" t="str">
        <f>IF($AA229="","",IF(OR($V229&lt;2.7,$V229&gt;90),"Age OOR",VLOOKUP(AS$14&amp;"-int-"&amp;$F229,Equations!$G:$I,3,0)+VLOOKUP(AS$14&amp;"-sexo-"&amp;$F229,Equations!$G:$I,3,0)*$U229+VLOOKUP(AS$14&amp;"-edad-"&amp;$F229,Equations!$G:$I,3,0)*$V229+VLOOKUP(AS$14&amp;"-est-"&amp;$F229,Equations!$G:$I,3,0)*(1/$W229)+VLOOKUP(AS$14&amp;"-imc-"&amp;$F229,Equations!$G:$I,3,0)*(1/$Q229)))</f>
        <v/>
      </c>
      <c r="AT229" s="10" t="str">
        <f>IF($AA229="","",IF(OR($V229&lt;2.7,$V229&gt;90),"Age OOR",AS229-1.6449*VLOOKUP(AS$14&amp;"-rse-"&amp;$F229,Equations!$G:$I,3,0)))</f>
        <v/>
      </c>
      <c r="AU229" s="10" t="str">
        <f>IF($AA229="","",IF(OR($V229&lt;2.7,$V229&gt;90),"Age OOR",AS229+1.6449*VLOOKUP(AS$14&amp;"-rse-"&amp;$F229,Equations!$G:$I,3,0)))</f>
        <v/>
      </c>
      <c r="AV229" s="10" t="str">
        <f t="shared" si="89"/>
        <v/>
      </c>
      <c r="AW229" s="10" t="str">
        <f>IF($AA229="","",IF(OR($V229&lt;2.7,$V229&gt;90),"Age OOR",($AA229-AS229)/VLOOKUP(AS$14&amp;"-rse-"&amp;$F229,Equations!$G:$I,3,0)))</f>
        <v/>
      </c>
      <c r="AX229" s="10" t="str">
        <f>IF($AB229="","",IF(OR($V229&lt;2.7,$V229&gt;90),"Age OOR",VLOOKUP(AX$14&amp;"-int-"&amp;$G229,Equations!$G:$I,3,0)+VLOOKUP(AX$14&amp;"-sexo-"&amp;$G229,Equations!$G:$I,3,0)*$U229+VLOOKUP(AX$14&amp;"-edad-"&amp;$G229,Equations!$G:$I,3,0)*$V229+VLOOKUP(AX$14&amp;"-est-"&amp;$G229,Equations!$G:$I,3,0)*(1/$W229)+VLOOKUP(AX$14&amp;"-imc-"&amp;$G229,Equations!$G:$I,3,0)*(1/$Q229)))</f>
        <v/>
      </c>
      <c r="AY229" s="10" t="str">
        <f>IF($AB229="","",IF(OR($V229&lt;2.7,$V229&gt;90),"Age OOR",AX229-1.6449*VLOOKUP(AX$14&amp;"-rse-"&amp;$G229,Equations!$G:$I,3,0)))</f>
        <v/>
      </c>
      <c r="AZ229" s="10" t="str">
        <f>IF($AB229="","",IF(OR($V229&lt;2.7,$V229&gt;90),"Age OOR",AX229+1.6449*VLOOKUP(AX$14&amp;"-rse-"&amp;$G229,Equations!$G:$I,3,0)))</f>
        <v/>
      </c>
      <c r="BA229" s="10" t="str">
        <f t="shared" si="90"/>
        <v/>
      </c>
      <c r="BB229" s="10" t="str">
        <f>IF($AB229="","",IF(OR($V229&lt;2.7,$V229&gt;90),"Age OOR",($AB229-AX229)/VLOOKUP(AX$14&amp;"-rse-"&amp;$G229,Equations!$G:$I,3,0)))</f>
        <v/>
      </c>
      <c r="BC229" s="10" t="str">
        <f>IF($AC229="","",IF(OR($V229&lt;2.7,$V229&gt;90),"Age OOR",VLOOKUP(BC$14&amp;"-int-"&amp;$H229,Equations!$G:$I,3,0)+VLOOKUP(BC$14&amp;"-sexo-"&amp;$H229,Equations!$G:$I,3,0)*$U229+VLOOKUP(BC$14&amp;"-edad-"&amp;$H229,Equations!$G:$I,3,0)*$V229+VLOOKUP(BC$14&amp;"-est-"&amp;$H229,Equations!$G:$I,3,0)*(1/$W229)+VLOOKUP(BC$14&amp;"-imc-"&amp;$H229,Equations!$G:$I,3,0)*(1/$Q229)))</f>
        <v/>
      </c>
      <c r="BD229" s="10" t="str">
        <f>IF($AC229="","",IF(OR($V229&lt;2.7,$V229&gt;90),"Age OOR",BC229-1.6449*VLOOKUP(BC$14&amp;"-rse-"&amp;$H229,Equations!$G:$I,3,0)))</f>
        <v/>
      </c>
      <c r="BE229" s="10" t="str">
        <f>IF($AC229="","",IF(OR($V229&lt;2.7,$V229&gt;90),"Age OOR",BC229+1.6449*VLOOKUP(BC$14&amp;"-rse-"&amp;$H229,Equations!$G:$I,3,0)))</f>
        <v/>
      </c>
      <c r="BF229" s="10" t="str">
        <f t="shared" si="91"/>
        <v/>
      </c>
      <c r="BG229" s="10" t="str">
        <f>IF($AC229="","",IF(OR($V229&lt;2.7,$V229&gt;90),"Age OOR",($AC229-BC229)/VLOOKUP(BC$14&amp;"-rse-"&amp;$H229,Equations!$G:$I,3,0)))</f>
        <v/>
      </c>
      <c r="BH229" s="10" t="str">
        <f>IF($AD229="","",IF(OR($V229&lt;2.7,$V229&gt;90),"Age OOR",VLOOKUP(BH$14&amp;"-int-"&amp;$I229,Equations!$G:$I,3,0)+VLOOKUP(BH$14&amp;"-sexo-"&amp;$I229,Equations!$G:$I,3,0)*$U229+VLOOKUP(BH$14&amp;"-edad-"&amp;$I229,Equations!$G:$I,3,0)*$V229+VLOOKUP(BH$14&amp;"-est-"&amp;$I229,Equations!$G:$I,3,0)*(1/$W229)+VLOOKUP(BH$14&amp;"-imc-"&amp;$I229,Equations!$G:$I,3,0)*(1/$Q229)))</f>
        <v/>
      </c>
      <c r="BI229" s="10" t="str">
        <f>IF($AD229="","",IF(OR($V229&lt;2.7,$V229&gt;90),"Age OOR",BH229-1.6449*VLOOKUP(BH$14&amp;"-rse-"&amp;$I229,Equations!$G:$I,3,0)))</f>
        <v/>
      </c>
      <c r="BJ229" s="10" t="str">
        <f>IF($AD229="","",IF(OR($V229&lt;2.7,$V229&gt;90),"Age OOR",BH229+1.6449*VLOOKUP(BH$14&amp;"-rse-"&amp;$I229,Equations!$G:$I,3,0)))</f>
        <v/>
      </c>
      <c r="BK229" s="10" t="str">
        <f t="shared" si="92"/>
        <v/>
      </c>
      <c r="BL229" s="10" t="str">
        <f>IF($AD229="","",IF(OR($V229&lt;2.7,$V229&gt;90),"Age OOR",($AD229-BH229)/VLOOKUP(BH$14&amp;"-rse-"&amp;$I229,Equations!$G:$I,3,0)))</f>
        <v/>
      </c>
      <c r="BM229" s="10" t="str">
        <f>IF($AE229="","",IF(OR($V229&lt;2.7,$V229&gt;90),"Age OOR",VLOOKUP(BM$14&amp;"-int-"&amp;$J229,Equations!$G:$I,3,0)+VLOOKUP(BM$14&amp;"-sexo-"&amp;$J229,Equations!$G:$I,3,0)*$U229+VLOOKUP(BM$14&amp;"-edad-"&amp;$J229,Equations!$G:$I,3,0)*$V229+VLOOKUP(BM$14&amp;"-est-"&amp;$J229,Equations!$G:$I,3,0)*(1/$W229)+VLOOKUP(BM$14&amp;"-imc-"&amp;$J229,Equations!$G:$I,3,0)*(1/$Q229)))</f>
        <v/>
      </c>
      <c r="BN229" s="10" t="str">
        <f>IF($AE229="","",IF(OR($V229&lt;2.7,$V229&gt;90),"Age OOR",BM229-1.6449*VLOOKUP(BM$14&amp;"-rse-"&amp;$J229,Equations!$G:$I,3,0)))</f>
        <v/>
      </c>
      <c r="BO229" s="10" t="str">
        <f>IF($AE229="","",IF(OR($V229&lt;2.7,$V229&gt;90),"Age OOR",BM229+1.6449*VLOOKUP(BM$14&amp;"-rse-"&amp;$J229,Equations!$G:$I,3,0)))</f>
        <v/>
      </c>
      <c r="BP229" s="10" t="str">
        <f t="shared" si="93"/>
        <v/>
      </c>
      <c r="BQ229" s="10" t="str">
        <f>IF($AE229="","",IF(OR($V229&lt;2.7,$V229&gt;90),"Age OOR",($AE229-BM229)/VLOOKUP(BM$14&amp;"-rse-"&amp;$J229,Equations!$G:$I,3,0)))</f>
        <v/>
      </c>
      <c r="BR229" s="10" t="str">
        <f>IF($AF229="","",IF(OR($V229&lt;2.7,$V229&gt;90),"Age OOR",VLOOKUP(BR$14&amp;"-int-"&amp;$K229,Equations!$G:$I,3,0)+VLOOKUP(BR$14&amp;"-sexo-"&amp;$K229,Equations!$G:$I,3,0)*$U229+VLOOKUP(BR$14&amp;"-edad-"&amp;$K229,Equations!$G:$I,3,0)*$V229+VLOOKUP(BR$14&amp;"-est-"&amp;$K229,Equations!$G:$I,3,0)*(1/$W229)+VLOOKUP(BR$14&amp;"-imc-"&amp;$K229,Equations!$G:$I,3,0)*(1/$Q229)))</f>
        <v/>
      </c>
      <c r="BS229" s="10" t="str">
        <f>IF($AF229="","",IF(OR($V229&lt;2.7,$V229&gt;90),"Age OOR",BR229-1.6449*VLOOKUP(BR$14&amp;"-rse-"&amp;$K229,Equations!$G:$I,3,0)))</f>
        <v/>
      </c>
      <c r="BT229" s="10" t="str">
        <f>IF($AF229="","",IF(OR($V229&lt;2.7,$V229&gt;90),"Age OOR",BR229+1.6449*VLOOKUP(BR$14&amp;"-rse-"&amp;$K229,Equations!$G:$I,3,0)))</f>
        <v/>
      </c>
      <c r="BU229" s="10" t="str">
        <f t="shared" si="94"/>
        <v/>
      </c>
      <c r="BV229" s="10" t="str">
        <f>IF($AF229="","",IF(OR($V229&lt;2.7,$V229&gt;90),"Age OOR",($AF229-BR229)/VLOOKUP(BR$14&amp;"-rse-"&amp;$K229,Equations!$G:$I,3,0)))</f>
        <v/>
      </c>
      <c r="BW229" s="10" t="str">
        <f>IF($AG229="","",IF(OR($V229&lt;2.7,$V229&gt;90),"Age OOR",VLOOKUP(BW$14&amp;"-int-"&amp;$L229,Equations!$G:$I,3,0)+VLOOKUP(BW$14&amp;"-sexo-"&amp;$L229,Equations!$G:$I,3,0)*$U229+VLOOKUP(BW$14&amp;"-edad-"&amp;$L229,Equations!$G:$I,3,0)*$V229+VLOOKUP(BW$14&amp;"-est-"&amp;$L229,Equations!$G:$I,3,0)*(1/$W229)+VLOOKUP(BW$14&amp;"-imc-"&amp;$L229,Equations!$G:$I,3,0)*(1/$Q229)))</f>
        <v/>
      </c>
      <c r="BX229" s="10" t="str">
        <f>IF($AG229="","",IF(OR($V229&lt;2.7,$V229&gt;90),"Age OOR",BW229-1.6449*VLOOKUP(BW$14&amp;"-rse-"&amp;$L229,Equations!$G:$I,3,0)))</f>
        <v/>
      </c>
      <c r="BY229" s="10" t="str">
        <f>IF($AG229="","",IF(OR($V229&lt;2.7,$V229&gt;90),"Age OOR",BW229+1.6449*VLOOKUP(BW$14&amp;"-rse-"&amp;$L229,Equations!$G:$I,3,0)))</f>
        <v/>
      </c>
      <c r="BZ229" s="10" t="str">
        <f t="shared" si="95"/>
        <v/>
      </c>
      <c r="CA229" s="10" t="str">
        <f>IF($AG229="","",IF(OR($V229&lt;2.7,$V229&gt;90),"Age OOR",($AG229-BW229)/VLOOKUP(BW$14&amp;"-rse-"&amp;$L229,Equations!$G:$I,3,0)))</f>
        <v/>
      </c>
      <c r="CB229" s="10" t="str">
        <f>IF($AH229="","",IF(OR($V229&lt;2.7,$V229&gt;90),"Age OOR",VLOOKUP(CB$14&amp;"-int-"&amp;$M229,Equations!$G:$I,3,0)+VLOOKUP(CB$14&amp;"-sexo-"&amp;$M229,Equations!$G:$I,3,0)*$U229+VLOOKUP(CB$14&amp;"-edad-"&amp;$M229,Equations!$G:$I,3,0)*$V229+VLOOKUP(CB$14&amp;"-est-"&amp;$M229,Equations!$G:$I,3,0)*(1/$W229)+VLOOKUP(CB$14&amp;"-imc-"&amp;$M229,Equations!$G:$I,3,0)*(1/$Q229)))</f>
        <v/>
      </c>
      <c r="CC229" s="10" t="str">
        <f>IF($AH229="","",IF(OR($V229&lt;2.7,$V229&gt;90),"Age OOR",CB229-1.6449*VLOOKUP(CB$14&amp;"-rse-"&amp;$M229,Equations!$G:$I,3,0)))</f>
        <v/>
      </c>
      <c r="CD229" s="10" t="str">
        <f>IF($AH229="","",IF(OR($V229&lt;2.7,$V229&gt;90),"Age OOR",CB229+1.6449*VLOOKUP(CB$14&amp;"-rse-"&amp;$M229,Equations!$G:$I,3,0)))</f>
        <v/>
      </c>
      <c r="CE229" s="10" t="str">
        <f t="shared" si="96"/>
        <v/>
      </c>
      <c r="CF229" s="10" t="str">
        <f>IF($AH229="","",IF(OR($V229&lt;2.7,$V229&gt;90),"Age OOR",($AH229-CB229)/VLOOKUP(CB$14&amp;"-rse-"&amp;$M229,Equations!$G:$I,3,0)))</f>
        <v/>
      </c>
      <c r="CG229" s="10" t="str">
        <f>IF($AI229="","",IF(OR($V229&lt;2.7,$V229&gt;90),"Age OOR",VLOOKUP(CG$14&amp;"-int-"&amp;$N229,Equations!$G:$I,3,0)+VLOOKUP(CG$14&amp;"-sexo-"&amp;$N229,Equations!$G:$I,3,0)*$U229+VLOOKUP(CG$14&amp;"-edad-"&amp;$N229,Equations!$G:$I,3,0)*$V229+VLOOKUP(CG$14&amp;"-est-"&amp;$N229,Equations!$G:$I,3,0)*(1/$W229)+VLOOKUP(CG$14&amp;"-imc-"&amp;$N229,Equations!$G:$I,3,0)*(1/$Q229)))</f>
        <v/>
      </c>
      <c r="CH229" s="10" t="str">
        <f>IF($AI229="","",IF(OR($V229&lt;2.7,$V229&gt;90),"Age OOR",CG229-1.6449*VLOOKUP(CG$14&amp;"-rse-"&amp;$N229,Equations!$G:$I,3,0)))</f>
        <v/>
      </c>
      <c r="CI229" s="10" t="str">
        <f>IF($AI229="","",IF(OR($V229&lt;2.7,$V229&gt;90),"Age OOR",CG229+1.6449*VLOOKUP(CG$14&amp;"-rse-"&amp;$N229,Equations!$G:$I,3,0)))</f>
        <v/>
      </c>
      <c r="CJ229" s="10" t="str">
        <f t="shared" si="97"/>
        <v/>
      </c>
      <c r="CK229" s="10" t="str">
        <f>IF($AI229="","",IF(OR($V229&lt;2.7,$V229&gt;90),"Age OOR",($AI229-CG229)/VLOOKUP(CG$14&amp;"-rse-"&amp;$N229,Equations!$G:$I,3,0)))</f>
        <v/>
      </c>
      <c r="CL229" s="10" t="str">
        <f>IF($AJ229="","",IF(OR($V229&lt;2.7,$V229&gt;90),"Age OOR",VLOOKUP(CL$14&amp;"-int-"&amp;$O229,Equations!$G:$I,3,0)+VLOOKUP(CL$14&amp;"-sexo-"&amp;$O229,Equations!$G:$I,3,0)*$U229+VLOOKUP(CL$14&amp;"-edad-"&amp;$O229,Equations!$G:$I,3,0)*$V229+VLOOKUP(CL$14&amp;"-est-"&amp;$O229,Equations!$G:$I,3,0)*(1/$W229)+VLOOKUP(CL$14&amp;"-imc-"&amp;$O229,Equations!$G:$I,3,0)*(1/$Q229)))</f>
        <v/>
      </c>
      <c r="CM229" s="10" t="str">
        <f>IF($AJ229="","",IF(OR($V229&lt;2.7,$V229&gt;90),"Age OOR",CL229-1.6449*VLOOKUP(CL$14&amp;"-rse-"&amp;$O229,Equations!$G:$I,3,0)))</f>
        <v/>
      </c>
      <c r="CN229" s="10" t="str">
        <f>IF($AJ229="","",IF(OR($V229&lt;2.7,$V229&gt;90),"Age OOR",CL229+1.6449*VLOOKUP(CL$14&amp;"-rse-"&amp;$O229,Equations!$G:$I,3,0)))</f>
        <v/>
      </c>
      <c r="CO229" s="10" t="str">
        <f t="shared" si="98"/>
        <v/>
      </c>
      <c r="CP229" s="10" t="str">
        <f>IF($AJ229="","",IF(OR($V229&lt;2.7,$V229&gt;90),"Age OOR",($AJ229-CL229)/VLOOKUP(CL$14&amp;"-rse-"&amp;$O229,Equations!$G:$I,3,0)))</f>
        <v/>
      </c>
      <c r="CQ229" s="10" t="str">
        <f>IF($AK229="","",IF(OR($V229&lt;2.7,$V229&gt;90),"Age OOR",EXP(VLOOKUP(CQ$14&amp;"-int-"&amp;$P229,Equations!$G:$I,3,0)+VLOOKUP(CQ$14&amp;"-sexo-"&amp;$P229,Equations!$G:$I,3,0)*$U229+VLOOKUP(CQ$14&amp;"-edad-"&amp;$P229,Equations!$G:$I,3,0)*$V229+VLOOKUP(CQ$14&amp;"-est-"&amp;$P229,Equations!$G:$I,3,0)*(1/$W229)+VLOOKUP(CQ$14&amp;"-imc-"&amp;$P229,Equations!$G:$I,3,0)*(1/$Q229))))</f>
        <v/>
      </c>
      <c r="CR229" s="10" t="str">
        <f>IF($AK229="","",IF(OR($V229&lt;2.7,$V229&gt;90),"Age OOR",EXP(LN(CQ229)-1.6449*VLOOKUP(CQ$14&amp;"-rse-"&amp;$P229,Equations!$G:$I,3,0))))</f>
        <v/>
      </c>
      <c r="CS229" s="10" t="str">
        <f>IF($AK229="","",IF(OR($V229&lt;2.7,$V229&gt;90),"Age OOR",EXP(LN(CQ229)+1.6449*VLOOKUP(CQ$14&amp;"-rse-"&amp;$P229,Equations!$G:$I,3,0))))</f>
        <v/>
      </c>
      <c r="CT229" s="10" t="str">
        <f t="shared" si="99"/>
        <v/>
      </c>
      <c r="CU229" s="10" t="str">
        <f>IF($AK229="","",IF(OR($V229&lt;2.7,$V229&gt;90),"Age OOR",(LN($AK229)-LN(CQ229))/VLOOKUP(CQ$14&amp;"-rse-"&amp;$P229,Equations!$G:$I,3,0)))</f>
        <v/>
      </c>
      <c r="CV229" s="47"/>
    </row>
    <row r="230" spans="5:100" x14ac:dyDescent="0.2">
      <c r="E230" s="23" t="str">
        <f t="shared" si="75"/>
        <v>Age out of range</v>
      </c>
      <c r="F230" s="23" t="str">
        <f t="shared" si="76"/>
        <v>Age out of range</v>
      </c>
      <c r="G230" s="23" t="str">
        <f t="shared" si="77"/>
        <v>Age out of range</v>
      </c>
      <c r="H230" s="23" t="str">
        <f t="shared" si="78"/>
        <v>Age out of range</v>
      </c>
      <c r="I230" s="23" t="str">
        <f t="shared" si="79"/>
        <v>Age out of range</v>
      </c>
      <c r="J230" s="23" t="str">
        <f t="shared" si="80"/>
        <v>Age out of range</v>
      </c>
      <c r="K230" s="23" t="str">
        <f t="shared" si="81"/>
        <v>Age out of range</v>
      </c>
      <c r="L230" s="23" t="str">
        <f t="shared" si="82"/>
        <v>Age out of range</v>
      </c>
      <c r="M230" s="23" t="str">
        <f t="shared" si="83"/>
        <v>Age out of range</v>
      </c>
      <c r="N230" s="23" t="str">
        <f t="shared" si="84"/>
        <v>Age out of range</v>
      </c>
      <c r="O230" s="23" t="str">
        <f t="shared" si="85"/>
        <v>Age out of range</v>
      </c>
      <c r="P230" s="23" t="str">
        <f t="shared" si="86"/>
        <v>Age out of range</v>
      </c>
      <c r="Q230" s="23" t="e">
        <f t="shared" si="87"/>
        <v>#DIV/0!</v>
      </c>
      <c r="R230" s="17"/>
      <c r="S230" s="23">
        <v>214</v>
      </c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7"/>
      <c r="AM230" s="47"/>
      <c r="AN230" s="10" t="str">
        <f>IF($Z230="","",IF(OR($V230&lt;2.7,$V230&gt;90),"Age OOR",VLOOKUP(AN$14&amp;"-int-"&amp;$E230,Equations!$G:$I,3,0)+VLOOKUP(AN$14&amp;"-sexo-"&amp;$E230,Equations!$G:$I,3,0)*$U230+VLOOKUP(AN$14&amp;"-edad-"&amp;$E230,Equations!$G:$I,3,0)*$V230+VLOOKUP(AN$14&amp;"-est-"&amp;$E230,Equations!$G:$I,3,0)*(1/$W230)+VLOOKUP(AN$14&amp;"-imc-"&amp;$E230,Equations!$G:$I,3,0)*(1/$Q230)))</f>
        <v/>
      </c>
      <c r="AO230" s="10" t="str">
        <f>IF($Z230="","",IF(OR($V230&lt;2.7,$V230&gt;90),"Age OOR",AN230-1.6449*VLOOKUP(AN$14&amp;"-rse-"&amp;$E230,Equations!$G:$I,3,0)))</f>
        <v/>
      </c>
      <c r="AP230" s="10" t="str">
        <f>IF($Z230="","",IF(OR($V230&lt;2.7,$V230&gt;90),"Age OOR",AN230+1.6449*VLOOKUP(AN$14&amp;"-rse-"&amp;$E230,Equations!$G:$I,3,0)))</f>
        <v/>
      </c>
      <c r="AQ230" s="10" t="str">
        <f t="shared" si="88"/>
        <v/>
      </c>
      <c r="AR230" s="10" t="str">
        <f>IF($Z230="","",IF(OR($V230&lt;2.7,$V230&gt;90),"Age OOR",($Z230-AN230)/VLOOKUP(AN$14&amp;"-rse-"&amp;$E230,Equations!$G:$I,3,0)))</f>
        <v/>
      </c>
      <c r="AS230" s="10" t="str">
        <f>IF($AA230="","",IF(OR($V230&lt;2.7,$V230&gt;90),"Age OOR",VLOOKUP(AS$14&amp;"-int-"&amp;$F230,Equations!$G:$I,3,0)+VLOOKUP(AS$14&amp;"-sexo-"&amp;$F230,Equations!$G:$I,3,0)*$U230+VLOOKUP(AS$14&amp;"-edad-"&amp;$F230,Equations!$G:$I,3,0)*$V230+VLOOKUP(AS$14&amp;"-est-"&amp;$F230,Equations!$G:$I,3,0)*(1/$W230)+VLOOKUP(AS$14&amp;"-imc-"&amp;$F230,Equations!$G:$I,3,0)*(1/$Q230)))</f>
        <v/>
      </c>
      <c r="AT230" s="10" t="str">
        <f>IF($AA230="","",IF(OR($V230&lt;2.7,$V230&gt;90),"Age OOR",AS230-1.6449*VLOOKUP(AS$14&amp;"-rse-"&amp;$F230,Equations!$G:$I,3,0)))</f>
        <v/>
      </c>
      <c r="AU230" s="10" t="str">
        <f>IF($AA230="","",IF(OR($V230&lt;2.7,$V230&gt;90),"Age OOR",AS230+1.6449*VLOOKUP(AS$14&amp;"-rse-"&amp;$F230,Equations!$G:$I,3,0)))</f>
        <v/>
      </c>
      <c r="AV230" s="10" t="str">
        <f t="shared" si="89"/>
        <v/>
      </c>
      <c r="AW230" s="10" t="str">
        <f>IF($AA230="","",IF(OR($V230&lt;2.7,$V230&gt;90),"Age OOR",($AA230-AS230)/VLOOKUP(AS$14&amp;"-rse-"&amp;$F230,Equations!$G:$I,3,0)))</f>
        <v/>
      </c>
      <c r="AX230" s="10" t="str">
        <f>IF($AB230="","",IF(OR($V230&lt;2.7,$V230&gt;90),"Age OOR",VLOOKUP(AX$14&amp;"-int-"&amp;$G230,Equations!$G:$I,3,0)+VLOOKUP(AX$14&amp;"-sexo-"&amp;$G230,Equations!$G:$I,3,0)*$U230+VLOOKUP(AX$14&amp;"-edad-"&amp;$G230,Equations!$G:$I,3,0)*$V230+VLOOKUP(AX$14&amp;"-est-"&amp;$G230,Equations!$G:$I,3,0)*(1/$W230)+VLOOKUP(AX$14&amp;"-imc-"&amp;$G230,Equations!$G:$I,3,0)*(1/$Q230)))</f>
        <v/>
      </c>
      <c r="AY230" s="10" t="str">
        <f>IF($AB230="","",IF(OR($V230&lt;2.7,$V230&gt;90),"Age OOR",AX230-1.6449*VLOOKUP(AX$14&amp;"-rse-"&amp;$G230,Equations!$G:$I,3,0)))</f>
        <v/>
      </c>
      <c r="AZ230" s="10" t="str">
        <f>IF($AB230="","",IF(OR($V230&lt;2.7,$V230&gt;90),"Age OOR",AX230+1.6449*VLOOKUP(AX$14&amp;"-rse-"&amp;$G230,Equations!$G:$I,3,0)))</f>
        <v/>
      </c>
      <c r="BA230" s="10" t="str">
        <f t="shared" si="90"/>
        <v/>
      </c>
      <c r="BB230" s="10" t="str">
        <f>IF($AB230="","",IF(OR($V230&lt;2.7,$V230&gt;90),"Age OOR",($AB230-AX230)/VLOOKUP(AX$14&amp;"-rse-"&amp;$G230,Equations!$G:$I,3,0)))</f>
        <v/>
      </c>
      <c r="BC230" s="10" t="str">
        <f>IF($AC230="","",IF(OR($V230&lt;2.7,$V230&gt;90),"Age OOR",VLOOKUP(BC$14&amp;"-int-"&amp;$H230,Equations!$G:$I,3,0)+VLOOKUP(BC$14&amp;"-sexo-"&amp;$H230,Equations!$G:$I,3,0)*$U230+VLOOKUP(BC$14&amp;"-edad-"&amp;$H230,Equations!$G:$I,3,0)*$V230+VLOOKUP(BC$14&amp;"-est-"&amp;$H230,Equations!$G:$I,3,0)*(1/$W230)+VLOOKUP(BC$14&amp;"-imc-"&amp;$H230,Equations!$G:$I,3,0)*(1/$Q230)))</f>
        <v/>
      </c>
      <c r="BD230" s="10" t="str">
        <f>IF($AC230="","",IF(OR($V230&lt;2.7,$V230&gt;90),"Age OOR",BC230-1.6449*VLOOKUP(BC$14&amp;"-rse-"&amp;$H230,Equations!$G:$I,3,0)))</f>
        <v/>
      </c>
      <c r="BE230" s="10" t="str">
        <f>IF($AC230="","",IF(OR($V230&lt;2.7,$V230&gt;90),"Age OOR",BC230+1.6449*VLOOKUP(BC$14&amp;"-rse-"&amp;$H230,Equations!$G:$I,3,0)))</f>
        <v/>
      </c>
      <c r="BF230" s="10" t="str">
        <f t="shared" si="91"/>
        <v/>
      </c>
      <c r="BG230" s="10" t="str">
        <f>IF($AC230="","",IF(OR($V230&lt;2.7,$V230&gt;90),"Age OOR",($AC230-BC230)/VLOOKUP(BC$14&amp;"-rse-"&amp;$H230,Equations!$G:$I,3,0)))</f>
        <v/>
      </c>
      <c r="BH230" s="10" t="str">
        <f>IF($AD230="","",IF(OR($V230&lt;2.7,$V230&gt;90),"Age OOR",VLOOKUP(BH$14&amp;"-int-"&amp;$I230,Equations!$G:$I,3,0)+VLOOKUP(BH$14&amp;"-sexo-"&amp;$I230,Equations!$G:$I,3,0)*$U230+VLOOKUP(BH$14&amp;"-edad-"&amp;$I230,Equations!$G:$I,3,0)*$V230+VLOOKUP(BH$14&amp;"-est-"&amp;$I230,Equations!$G:$I,3,0)*(1/$W230)+VLOOKUP(BH$14&amp;"-imc-"&amp;$I230,Equations!$G:$I,3,0)*(1/$Q230)))</f>
        <v/>
      </c>
      <c r="BI230" s="10" t="str">
        <f>IF($AD230="","",IF(OR($V230&lt;2.7,$V230&gt;90),"Age OOR",BH230-1.6449*VLOOKUP(BH$14&amp;"-rse-"&amp;$I230,Equations!$G:$I,3,0)))</f>
        <v/>
      </c>
      <c r="BJ230" s="10" t="str">
        <f>IF($AD230="","",IF(OR($V230&lt;2.7,$V230&gt;90),"Age OOR",BH230+1.6449*VLOOKUP(BH$14&amp;"-rse-"&amp;$I230,Equations!$G:$I,3,0)))</f>
        <v/>
      </c>
      <c r="BK230" s="10" t="str">
        <f t="shared" si="92"/>
        <v/>
      </c>
      <c r="BL230" s="10" t="str">
        <f>IF($AD230="","",IF(OR($V230&lt;2.7,$V230&gt;90),"Age OOR",($AD230-BH230)/VLOOKUP(BH$14&amp;"-rse-"&amp;$I230,Equations!$G:$I,3,0)))</f>
        <v/>
      </c>
      <c r="BM230" s="10" t="str">
        <f>IF($AE230="","",IF(OR($V230&lt;2.7,$V230&gt;90),"Age OOR",VLOOKUP(BM$14&amp;"-int-"&amp;$J230,Equations!$G:$I,3,0)+VLOOKUP(BM$14&amp;"-sexo-"&amp;$J230,Equations!$G:$I,3,0)*$U230+VLOOKUP(BM$14&amp;"-edad-"&amp;$J230,Equations!$G:$I,3,0)*$V230+VLOOKUP(BM$14&amp;"-est-"&amp;$J230,Equations!$G:$I,3,0)*(1/$W230)+VLOOKUP(BM$14&amp;"-imc-"&amp;$J230,Equations!$G:$I,3,0)*(1/$Q230)))</f>
        <v/>
      </c>
      <c r="BN230" s="10" t="str">
        <f>IF($AE230="","",IF(OR($V230&lt;2.7,$V230&gt;90),"Age OOR",BM230-1.6449*VLOOKUP(BM$14&amp;"-rse-"&amp;$J230,Equations!$G:$I,3,0)))</f>
        <v/>
      </c>
      <c r="BO230" s="10" t="str">
        <f>IF($AE230="","",IF(OR($V230&lt;2.7,$V230&gt;90),"Age OOR",BM230+1.6449*VLOOKUP(BM$14&amp;"-rse-"&amp;$J230,Equations!$G:$I,3,0)))</f>
        <v/>
      </c>
      <c r="BP230" s="10" t="str">
        <f t="shared" si="93"/>
        <v/>
      </c>
      <c r="BQ230" s="10" t="str">
        <f>IF($AE230="","",IF(OR($V230&lt;2.7,$V230&gt;90),"Age OOR",($AE230-BM230)/VLOOKUP(BM$14&amp;"-rse-"&amp;$J230,Equations!$G:$I,3,0)))</f>
        <v/>
      </c>
      <c r="BR230" s="10" t="str">
        <f>IF($AF230="","",IF(OR($V230&lt;2.7,$V230&gt;90),"Age OOR",VLOOKUP(BR$14&amp;"-int-"&amp;$K230,Equations!$G:$I,3,0)+VLOOKUP(BR$14&amp;"-sexo-"&amp;$K230,Equations!$G:$I,3,0)*$U230+VLOOKUP(BR$14&amp;"-edad-"&amp;$K230,Equations!$G:$I,3,0)*$V230+VLOOKUP(BR$14&amp;"-est-"&amp;$K230,Equations!$G:$I,3,0)*(1/$W230)+VLOOKUP(BR$14&amp;"-imc-"&amp;$K230,Equations!$G:$I,3,0)*(1/$Q230)))</f>
        <v/>
      </c>
      <c r="BS230" s="10" t="str">
        <f>IF($AF230="","",IF(OR($V230&lt;2.7,$V230&gt;90),"Age OOR",BR230-1.6449*VLOOKUP(BR$14&amp;"-rse-"&amp;$K230,Equations!$G:$I,3,0)))</f>
        <v/>
      </c>
      <c r="BT230" s="10" t="str">
        <f>IF($AF230="","",IF(OR($V230&lt;2.7,$V230&gt;90),"Age OOR",BR230+1.6449*VLOOKUP(BR$14&amp;"-rse-"&amp;$K230,Equations!$G:$I,3,0)))</f>
        <v/>
      </c>
      <c r="BU230" s="10" t="str">
        <f t="shared" si="94"/>
        <v/>
      </c>
      <c r="BV230" s="10" t="str">
        <f>IF($AF230="","",IF(OR($V230&lt;2.7,$V230&gt;90),"Age OOR",($AF230-BR230)/VLOOKUP(BR$14&amp;"-rse-"&amp;$K230,Equations!$G:$I,3,0)))</f>
        <v/>
      </c>
      <c r="BW230" s="10" t="str">
        <f>IF($AG230="","",IF(OR($V230&lt;2.7,$V230&gt;90),"Age OOR",VLOOKUP(BW$14&amp;"-int-"&amp;$L230,Equations!$G:$I,3,0)+VLOOKUP(BW$14&amp;"-sexo-"&amp;$L230,Equations!$G:$I,3,0)*$U230+VLOOKUP(BW$14&amp;"-edad-"&amp;$L230,Equations!$G:$I,3,0)*$V230+VLOOKUP(BW$14&amp;"-est-"&amp;$L230,Equations!$G:$I,3,0)*(1/$W230)+VLOOKUP(BW$14&amp;"-imc-"&amp;$L230,Equations!$G:$I,3,0)*(1/$Q230)))</f>
        <v/>
      </c>
      <c r="BX230" s="10" t="str">
        <f>IF($AG230="","",IF(OR($V230&lt;2.7,$V230&gt;90),"Age OOR",BW230-1.6449*VLOOKUP(BW$14&amp;"-rse-"&amp;$L230,Equations!$G:$I,3,0)))</f>
        <v/>
      </c>
      <c r="BY230" s="10" t="str">
        <f>IF($AG230="","",IF(OR($V230&lt;2.7,$V230&gt;90),"Age OOR",BW230+1.6449*VLOOKUP(BW$14&amp;"-rse-"&amp;$L230,Equations!$G:$I,3,0)))</f>
        <v/>
      </c>
      <c r="BZ230" s="10" t="str">
        <f t="shared" si="95"/>
        <v/>
      </c>
      <c r="CA230" s="10" t="str">
        <f>IF($AG230="","",IF(OR($V230&lt;2.7,$V230&gt;90),"Age OOR",($AG230-BW230)/VLOOKUP(BW$14&amp;"-rse-"&amp;$L230,Equations!$G:$I,3,0)))</f>
        <v/>
      </c>
      <c r="CB230" s="10" t="str">
        <f>IF($AH230="","",IF(OR($V230&lt;2.7,$V230&gt;90),"Age OOR",VLOOKUP(CB$14&amp;"-int-"&amp;$M230,Equations!$G:$I,3,0)+VLOOKUP(CB$14&amp;"-sexo-"&amp;$M230,Equations!$G:$I,3,0)*$U230+VLOOKUP(CB$14&amp;"-edad-"&amp;$M230,Equations!$G:$I,3,0)*$V230+VLOOKUP(CB$14&amp;"-est-"&amp;$M230,Equations!$G:$I,3,0)*(1/$W230)+VLOOKUP(CB$14&amp;"-imc-"&amp;$M230,Equations!$G:$I,3,0)*(1/$Q230)))</f>
        <v/>
      </c>
      <c r="CC230" s="10" t="str">
        <f>IF($AH230="","",IF(OR($V230&lt;2.7,$V230&gt;90),"Age OOR",CB230-1.6449*VLOOKUP(CB$14&amp;"-rse-"&amp;$M230,Equations!$G:$I,3,0)))</f>
        <v/>
      </c>
      <c r="CD230" s="10" t="str">
        <f>IF($AH230="","",IF(OR($V230&lt;2.7,$V230&gt;90),"Age OOR",CB230+1.6449*VLOOKUP(CB$14&amp;"-rse-"&amp;$M230,Equations!$G:$I,3,0)))</f>
        <v/>
      </c>
      <c r="CE230" s="10" t="str">
        <f t="shared" si="96"/>
        <v/>
      </c>
      <c r="CF230" s="10" t="str">
        <f>IF($AH230="","",IF(OR($V230&lt;2.7,$V230&gt;90),"Age OOR",($AH230-CB230)/VLOOKUP(CB$14&amp;"-rse-"&amp;$M230,Equations!$G:$I,3,0)))</f>
        <v/>
      </c>
      <c r="CG230" s="10" t="str">
        <f>IF($AI230="","",IF(OR($V230&lt;2.7,$V230&gt;90),"Age OOR",VLOOKUP(CG$14&amp;"-int-"&amp;$N230,Equations!$G:$I,3,0)+VLOOKUP(CG$14&amp;"-sexo-"&amp;$N230,Equations!$G:$I,3,0)*$U230+VLOOKUP(CG$14&amp;"-edad-"&amp;$N230,Equations!$G:$I,3,0)*$V230+VLOOKUP(CG$14&amp;"-est-"&amp;$N230,Equations!$G:$I,3,0)*(1/$W230)+VLOOKUP(CG$14&amp;"-imc-"&amp;$N230,Equations!$G:$I,3,0)*(1/$Q230)))</f>
        <v/>
      </c>
      <c r="CH230" s="10" t="str">
        <f>IF($AI230="","",IF(OR($V230&lt;2.7,$V230&gt;90),"Age OOR",CG230-1.6449*VLOOKUP(CG$14&amp;"-rse-"&amp;$N230,Equations!$G:$I,3,0)))</f>
        <v/>
      </c>
      <c r="CI230" s="10" t="str">
        <f>IF($AI230="","",IF(OR($V230&lt;2.7,$V230&gt;90),"Age OOR",CG230+1.6449*VLOOKUP(CG$14&amp;"-rse-"&amp;$N230,Equations!$G:$I,3,0)))</f>
        <v/>
      </c>
      <c r="CJ230" s="10" t="str">
        <f t="shared" si="97"/>
        <v/>
      </c>
      <c r="CK230" s="10" t="str">
        <f>IF($AI230="","",IF(OR($V230&lt;2.7,$V230&gt;90),"Age OOR",($AI230-CG230)/VLOOKUP(CG$14&amp;"-rse-"&amp;$N230,Equations!$G:$I,3,0)))</f>
        <v/>
      </c>
      <c r="CL230" s="10" t="str">
        <f>IF($AJ230="","",IF(OR($V230&lt;2.7,$V230&gt;90),"Age OOR",VLOOKUP(CL$14&amp;"-int-"&amp;$O230,Equations!$G:$I,3,0)+VLOOKUP(CL$14&amp;"-sexo-"&amp;$O230,Equations!$G:$I,3,0)*$U230+VLOOKUP(CL$14&amp;"-edad-"&amp;$O230,Equations!$G:$I,3,0)*$V230+VLOOKUP(CL$14&amp;"-est-"&amp;$O230,Equations!$G:$I,3,0)*(1/$W230)+VLOOKUP(CL$14&amp;"-imc-"&amp;$O230,Equations!$G:$I,3,0)*(1/$Q230)))</f>
        <v/>
      </c>
      <c r="CM230" s="10" t="str">
        <f>IF($AJ230="","",IF(OR($V230&lt;2.7,$V230&gt;90),"Age OOR",CL230-1.6449*VLOOKUP(CL$14&amp;"-rse-"&amp;$O230,Equations!$G:$I,3,0)))</f>
        <v/>
      </c>
      <c r="CN230" s="10" t="str">
        <f>IF($AJ230="","",IF(OR($V230&lt;2.7,$V230&gt;90),"Age OOR",CL230+1.6449*VLOOKUP(CL$14&amp;"-rse-"&amp;$O230,Equations!$G:$I,3,0)))</f>
        <v/>
      </c>
      <c r="CO230" s="10" t="str">
        <f t="shared" si="98"/>
        <v/>
      </c>
      <c r="CP230" s="10" t="str">
        <f>IF($AJ230="","",IF(OR($V230&lt;2.7,$V230&gt;90),"Age OOR",($AJ230-CL230)/VLOOKUP(CL$14&amp;"-rse-"&amp;$O230,Equations!$G:$I,3,0)))</f>
        <v/>
      </c>
      <c r="CQ230" s="10" t="str">
        <f>IF($AK230="","",IF(OR($V230&lt;2.7,$V230&gt;90),"Age OOR",EXP(VLOOKUP(CQ$14&amp;"-int-"&amp;$P230,Equations!$G:$I,3,0)+VLOOKUP(CQ$14&amp;"-sexo-"&amp;$P230,Equations!$G:$I,3,0)*$U230+VLOOKUP(CQ$14&amp;"-edad-"&amp;$P230,Equations!$G:$I,3,0)*$V230+VLOOKUP(CQ$14&amp;"-est-"&amp;$P230,Equations!$G:$I,3,0)*(1/$W230)+VLOOKUP(CQ$14&amp;"-imc-"&amp;$P230,Equations!$G:$I,3,0)*(1/$Q230))))</f>
        <v/>
      </c>
      <c r="CR230" s="10" t="str">
        <f>IF($AK230="","",IF(OR($V230&lt;2.7,$V230&gt;90),"Age OOR",EXP(LN(CQ230)-1.6449*VLOOKUP(CQ$14&amp;"-rse-"&amp;$P230,Equations!$G:$I,3,0))))</f>
        <v/>
      </c>
      <c r="CS230" s="10" t="str">
        <f>IF($AK230="","",IF(OR($V230&lt;2.7,$V230&gt;90),"Age OOR",EXP(LN(CQ230)+1.6449*VLOOKUP(CQ$14&amp;"-rse-"&amp;$P230,Equations!$G:$I,3,0))))</f>
        <v/>
      </c>
      <c r="CT230" s="10" t="str">
        <f t="shared" si="99"/>
        <v/>
      </c>
      <c r="CU230" s="10" t="str">
        <f>IF($AK230="","",IF(OR($V230&lt;2.7,$V230&gt;90),"Age OOR",(LN($AK230)-LN(CQ230))/VLOOKUP(CQ$14&amp;"-rse-"&amp;$P230,Equations!$G:$I,3,0)))</f>
        <v/>
      </c>
      <c r="CV230" s="47"/>
    </row>
    <row r="231" spans="5:100" x14ac:dyDescent="0.2">
      <c r="E231" s="23" t="str">
        <f t="shared" si="75"/>
        <v>Age out of range</v>
      </c>
      <c r="F231" s="23" t="str">
        <f t="shared" si="76"/>
        <v>Age out of range</v>
      </c>
      <c r="G231" s="23" t="str">
        <f t="shared" si="77"/>
        <v>Age out of range</v>
      </c>
      <c r="H231" s="23" t="str">
        <f t="shared" si="78"/>
        <v>Age out of range</v>
      </c>
      <c r="I231" s="23" t="str">
        <f t="shared" si="79"/>
        <v>Age out of range</v>
      </c>
      <c r="J231" s="23" t="str">
        <f t="shared" si="80"/>
        <v>Age out of range</v>
      </c>
      <c r="K231" s="23" t="str">
        <f t="shared" si="81"/>
        <v>Age out of range</v>
      </c>
      <c r="L231" s="23" t="str">
        <f t="shared" si="82"/>
        <v>Age out of range</v>
      </c>
      <c r="M231" s="23" t="str">
        <f t="shared" si="83"/>
        <v>Age out of range</v>
      </c>
      <c r="N231" s="23" t="str">
        <f t="shared" si="84"/>
        <v>Age out of range</v>
      </c>
      <c r="O231" s="23" t="str">
        <f t="shared" si="85"/>
        <v>Age out of range</v>
      </c>
      <c r="P231" s="23" t="str">
        <f t="shared" si="86"/>
        <v>Age out of range</v>
      </c>
      <c r="Q231" s="23" t="e">
        <f t="shared" si="87"/>
        <v>#DIV/0!</v>
      </c>
      <c r="R231" s="17"/>
      <c r="S231" s="23">
        <v>215</v>
      </c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7"/>
      <c r="AM231" s="47"/>
      <c r="AN231" s="10" t="str">
        <f>IF($Z231="","",IF(OR($V231&lt;2.7,$V231&gt;90),"Age OOR",VLOOKUP(AN$14&amp;"-int-"&amp;$E231,Equations!$G:$I,3,0)+VLOOKUP(AN$14&amp;"-sexo-"&amp;$E231,Equations!$G:$I,3,0)*$U231+VLOOKUP(AN$14&amp;"-edad-"&amp;$E231,Equations!$G:$I,3,0)*$V231+VLOOKUP(AN$14&amp;"-est-"&amp;$E231,Equations!$G:$I,3,0)*(1/$W231)+VLOOKUP(AN$14&amp;"-imc-"&amp;$E231,Equations!$G:$I,3,0)*(1/$Q231)))</f>
        <v/>
      </c>
      <c r="AO231" s="10" t="str">
        <f>IF($Z231="","",IF(OR($V231&lt;2.7,$V231&gt;90),"Age OOR",AN231-1.6449*VLOOKUP(AN$14&amp;"-rse-"&amp;$E231,Equations!$G:$I,3,0)))</f>
        <v/>
      </c>
      <c r="AP231" s="10" t="str">
        <f>IF($Z231="","",IF(OR($V231&lt;2.7,$V231&gt;90),"Age OOR",AN231+1.6449*VLOOKUP(AN$14&amp;"-rse-"&amp;$E231,Equations!$G:$I,3,0)))</f>
        <v/>
      </c>
      <c r="AQ231" s="10" t="str">
        <f t="shared" si="88"/>
        <v/>
      </c>
      <c r="AR231" s="10" t="str">
        <f>IF($Z231="","",IF(OR($V231&lt;2.7,$V231&gt;90),"Age OOR",($Z231-AN231)/VLOOKUP(AN$14&amp;"-rse-"&amp;$E231,Equations!$G:$I,3,0)))</f>
        <v/>
      </c>
      <c r="AS231" s="10" t="str">
        <f>IF($AA231="","",IF(OR($V231&lt;2.7,$V231&gt;90),"Age OOR",VLOOKUP(AS$14&amp;"-int-"&amp;$F231,Equations!$G:$I,3,0)+VLOOKUP(AS$14&amp;"-sexo-"&amp;$F231,Equations!$G:$I,3,0)*$U231+VLOOKUP(AS$14&amp;"-edad-"&amp;$F231,Equations!$G:$I,3,0)*$V231+VLOOKUP(AS$14&amp;"-est-"&amp;$F231,Equations!$G:$I,3,0)*(1/$W231)+VLOOKUP(AS$14&amp;"-imc-"&amp;$F231,Equations!$G:$I,3,0)*(1/$Q231)))</f>
        <v/>
      </c>
      <c r="AT231" s="10" t="str">
        <f>IF($AA231="","",IF(OR($V231&lt;2.7,$V231&gt;90),"Age OOR",AS231-1.6449*VLOOKUP(AS$14&amp;"-rse-"&amp;$F231,Equations!$G:$I,3,0)))</f>
        <v/>
      </c>
      <c r="AU231" s="10" t="str">
        <f>IF($AA231="","",IF(OR($V231&lt;2.7,$V231&gt;90),"Age OOR",AS231+1.6449*VLOOKUP(AS$14&amp;"-rse-"&amp;$F231,Equations!$G:$I,3,0)))</f>
        <v/>
      </c>
      <c r="AV231" s="10" t="str">
        <f t="shared" si="89"/>
        <v/>
      </c>
      <c r="AW231" s="10" t="str">
        <f>IF($AA231="","",IF(OR($V231&lt;2.7,$V231&gt;90),"Age OOR",($AA231-AS231)/VLOOKUP(AS$14&amp;"-rse-"&amp;$F231,Equations!$G:$I,3,0)))</f>
        <v/>
      </c>
      <c r="AX231" s="10" t="str">
        <f>IF($AB231="","",IF(OR($V231&lt;2.7,$V231&gt;90),"Age OOR",VLOOKUP(AX$14&amp;"-int-"&amp;$G231,Equations!$G:$I,3,0)+VLOOKUP(AX$14&amp;"-sexo-"&amp;$G231,Equations!$G:$I,3,0)*$U231+VLOOKUP(AX$14&amp;"-edad-"&amp;$G231,Equations!$G:$I,3,0)*$V231+VLOOKUP(AX$14&amp;"-est-"&amp;$G231,Equations!$G:$I,3,0)*(1/$W231)+VLOOKUP(AX$14&amp;"-imc-"&amp;$G231,Equations!$G:$I,3,0)*(1/$Q231)))</f>
        <v/>
      </c>
      <c r="AY231" s="10" t="str">
        <f>IF($AB231="","",IF(OR($V231&lt;2.7,$V231&gt;90),"Age OOR",AX231-1.6449*VLOOKUP(AX$14&amp;"-rse-"&amp;$G231,Equations!$G:$I,3,0)))</f>
        <v/>
      </c>
      <c r="AZ231" s="10" t="str">
        <f>IF($AB231="","",IF(OR($V231&lt;2.7,$V231&gt;90),"Age OOR",AX231+1.6449*VLOOKUP(AX$14&amp;"-rse-"&amp;$G231,Equations!$G:$I,3,0)))</f>
        <v/>
      </c>
      <c r="BA231" s="10" t="str">
        <f t="shared" si="90"/>
        <v/>
      </c>
      <c r="BB231" s="10" t="str">
        <f>IF($AB231="","",IF(OR($V231&lt;2.7,$V231&gt;90),"Age OOR",($AB231-AX231)/VLOOKUP(AX$14&amp;"-rse-"&amp;$G231,Equations!$G:$I,3,0)))</f>
        <v/>
      </c>
      <c r="BC231" s="10" t="str">
        <f>IF($AC231="","",IF(OR($V231&lt;2.7,$V231&gt;90),"Age OOR",VLOOKUP(BC$14&amp;"-int-"&amp;$H231,Equations!$G:$I,3,0)+VLOOKUP(BC$14&amp;"-sexo-"&amp;$H231,Equations!$G:$I,3,0)*$U231+VLOOKUP(BC$14&amp;"-edad-"&amp;$H231,Equations!$G:$I,3,0)*$V231+VLOOKUP(BC$14&amp;"-est-"&amp;$H231,Equations!$G:$I,3,0)*(1/$W231)+VLOOKUP(BC$14&amp;"-imc-"&amp;$H231,Equations!$G:$I,3,0)*(1/$Q231)))</f>
        <v/>
      </c>
      <c r="BD231" s="10" t="str">
        <f>IF($AC231="","",IF(OR($V231&lt;2.7,$V231&gt;90),"Age OOR",BC231-1.6449*VLOOKUP(BC$14&amp;"-rse-"&amp;$H231,Equations!$G:$I,3,0)))</f>
        <v/>
      </c>
      <c r="BE231" s="10" t="str">
        <f>IF($AC231="","",IF(OR($V231&lt;2.7,$V231&gt;90),"Age OOR",BC231+1.6449*VLOOKUP(BC$14&amp;"-rse-"&amp;$H231,Equations!$G:$I,3,0)))</f>
        <v/>
      </c>
      <c r="BF231" s="10" t="str">
        <f t="shared" si="91"/>
        <v/>
      </c>
      <c r="BG231" s="10" t="str">
        <f>IF($AC231="","",IF(OR($V231&lt;2.7,$V231&gt;90),"Age OOR",($AC231-BC231)/VLOOKUP(BC$14&amp;"-rse-"&amp;$H231,Equations!$G:$I,3,0)))</f>
        <v/>
      </c>
      <c r="BH231" s="10" t="str">
        <f>IF($AD231="","",IF(OR($V231&lt;2.7,$V231&gt;90),"Age OOR",VLOOKUP(BH$14&amp;"-int-"&amp;$I231,Equations!$G:$I,3,0)+VLOOKUP(BH$14&amp;"-sexo-"&amp;$I231,Equations!$G:$I,3,0)*$U231+VLOOKUP(BH$14&amp;"-edad-"&amp;$I231,Equations!$G:$I,3,0)*$V231+VLOOKUP(BH$14&amp;"-est-"&amp;$I231,Equations!$G:$I,3,0)*(1/$W231)+VLOOKUP(BH$14&amp;"-imc-"&amp;$I231,Equations!$G:$I,3,0)*(1/$Q231)))</f>
        <v/>
      </c>
      <c r="BI231" s="10" t="str">
        <f>IF($AD231="","",IF(OR($V231&lt;2.7,$V231&gt;90),"Age OOR",BH231-1.6449*VLOOKUP(BH$14&amp;"-rse-"&amp;$I231,Equations!$G:$I,3,0)))</f>
        <v/>
      </c>
      <c r="BJ231" s="10" t="str">
        <f>IF($AD231="","",IF(OR($V231&lt;2.7,$V231&gt;90),"Age OOR",BH231+1.6449*VLOOKUP(BH$14&amp;"-rse-"&amp;$I231,Equations!$G:$I,3,0)))</f>
        <v/>
      </c>
      <c r="BK231" s="10" t="str">
        <f t="shared" si="92"/>
        <v/>
      </c>
      <c r="BL231" s="10" t="str">
        <f>IF($AD231="","",IF(OR($V231&lt;2.7,$V231&gt;90),"Age OOR",($AD231-BH231)/VLOOKUP(BH$14&amp;"-rse-"&amp;$I231,Equations!$G:$I,3,0)))</f>
        <v/>
      </c>
      <c r="BM231" s="10" t="str">
        <f>IF($AE231="","",IF(OR($V231&lt;2.7,$V231&gt;90),"Age OOR",VLOOKUP(BM$14&amp;"-int-"&amp;$J231,Equations!$G:$I,3,0)+VLOOKUP(BM$14&amp;"-sexo-"&amp;$J231,Equations!$G:$I,3,0)*$U231+VLOOKUP(BM$14&amp;"-edad-"&amp;$J231,Equations!$G:$I,3,0)*$V231+VLOOKUP(BM$14&amp;"-est-"&amp;$J231,Equations!$G:$I,3,0)*(1/$W231)+VLOOKUP(BM$14&amp;"-imc-"&amp;$J231,Equations!$G:$I,3,0)*(1/$Q231)))</f>
        <v/>
      </c>
      <c r="BN231" s="10" t="str">
        <f>IF($AE231="","",IF(OR($V231&lt;2.7,$V231&gt;90),"Age OOR",BM231-1.6449*VLOOKUP(BM$14&amp;"-rse-"&amp;$J231,Equations!$G:$I,3,0)))</f>
        <v/>
      </c>
      <c r="BO231" s="10" t="str">
        <f>IF($AE231="","",IF(OR($V231&lt;2.7,$V231&gt;90),"Age OOR",BM231+1.6449*VLOOKUP(BM$14&amp;"-rse-"&amp;$J231,Equations!$G:$I,3,0)))</f>
        <v/>
      </c>
      <c r="BP231" s="10" t="str">
        <f t="shared" si="93"/>
        <v/>
      </c>
      <c r="BQ231" s="10" t="str">
        <f>IF($AE231="","",IF(OR($V231&lt;2.7,$V231&gt;90),"Age OOR",($AE231-BM231)/VLOOKUP(BM$14&amp;"-rse-"&amp;$J231,Equations!$G:$I,3,0)))</f>
        <v/>
      </c>
      <c r="BR231" s="10" t="str">
        <f>IF($AF231="","",IF(OR($V231&lt;2.7,$V231&gt;90),"Age OOR",VLOOKUP(BR$14&amp;"-int-"&amp;$K231,Equations!$G:$I,3,0)+VLOOKUP(BR$14&amp;"-sexo-"&amp;$K231,Equations!$G:$I,3,0)*$U231+VLOOKUP(BR$14&amp;"-edad-"&amp;$K231,Equations!$G:$I,3,0)*$V231+VLOOKUP(BR$14&amp;"-est-"&amp;$K231,Equations!$G:$I,3,0)*(1/$W231)+VLOOKUP(BR$14&amp;"-imc-"&amp;$K231,Equations!$G:$I,3,0)*(1/$Q231)))</f>
        <v/>
      </c>
      <c r="BS231" s="10" t="str">
        <f>IF($AF231="","",IF(OR($V231&lt;2.7,$V231&gt;90),"Age OOR",BR231-1.6449*VLOOKUP(BR$14&amp;"-rse-"&amp;$K231,Equations!$G:$I,3,0)))</f>
        <v/>
      </c>
      <c r="BT231" s="10" t="str">
        <f>IF($AF231="","",IF(OR($V231&lt;2.7,$V231&gt;90),"Age OOR",BR231+1.6449*VLOOKUP(BR$14&amp;"-rse-"&amp;$K231,Equations!$G:$I,3,0)))</f>
        <v/>
      </c>
      <c r="BU231" s="10" t="str">
        <f t="shared" si="94"/>
        <v/>
      </c>
      <c r="BV231" s="10" t="str">
        <f>IF($AF231="","",IF(OR($V231&lt;2.7,$V231&gt;90),"Age OOR",($AF231-BR231)/VLOOKUP(BR$14&amp;"-rse-"&amp;$K231,Equations!$G:$I,3,0)))</f>
        <v/>
      </c>
      <c r="BW231" s="10" t="str">
        <f>IF($AG231="","",IF(OR($V231&lt;2.7,$V231&gt;90),"Age OOR",VLOOKUP(BW$14&amp;"-int-"&amp;$L231,Equations!$G:$I,3,0)+VLOOKUP(BW$14&amp;"-sexo-"&amp;$L231,Equations!$G:$I,3,0)*$U231+VLOOKUP(BW$14&amp;"-edad-"&amp;$L231,Equations!$G:$I,3,0)*$V231+VLOOKUP(BW$14&amp;"-est-"&amp;$L231,Equations!$G:$I,3,0)*(1/$W231)+VLOOKUP(BW$14&amp;"-imc-"&amp;$L231,Equations!$G:$I,3,0)*(1/$Q231)))</f>
        <v/>
      </c>
      <c r="BX231" s="10" t="str">
        <f>IF($AG231="","",IF(OR($V231&lt;2.7,$V231&gt;90),"Age OOR",BW231-1.6449*VLOOKUP(BW$14&amp;"-rse-"&amp;$L231,Equations!$G:$I,3,0)))</f>
        <v/>
      </c>
      <c r="BY231" s="10" t="str">
        <f>IF($AG231="","",IF(OR($V231&lt;2.7,$V231&gt;90),"Age OOR",BW231+1.6449*VLOOKUP(BW$14&amp;"-rse-"&amp;$L231,Equations!$G:$I,3,0)))</f>
        <v/>
      </c>
      <c r="BZ231" s="10" t="str">
        <f t="shared" si="95"/>
        <v/>
      </c>
      <c r="CA231" s="10" t="str">
        <f>IF($AG231="","",IF(OR($V231&lt;2.7,$V231&gt;90),"Age OOR",($AG231-BW231)/VLOOKUP(BW$14&amp;"-rse-"&amp;$L231,Equations!$G:$I,3,0)))</f>
        <v/>
      </c>
      <c r="CB231" s="10" t="str">
        <f>IF($AH231="","",IF(OR($V231&lt;2.7,$V231&gt;90),"Age OOR",VLOOKUP(CB$14&amp;"-int-"&amp;$M231,Equations!$G:$I,3,0)+VLOOKUP(CB$14&amp;"-sexo-"&amp;$M231,Equations!$G:$I,3,0)*$U231+VLOOKUP(CB$14&amp;"-edad-"&amp;$M231,Equations!$G:$I,3,0)*$V231+VLOOKUP(CB$14&amp;"-est-"&amp;$M231,Equations!$G:$I,3,0)*(1/$W231)+VLOOKUP(CB$14&amp;"-imc-"&amp;$M231,Equations!$G:$I,3,0)*(1/$Q231)))</f>
        <v/>
      </c>
      <c r="CC231" s="10" t="str">
        <f>IF($AH231="","",IF(OR($V231&lt;2.7,$V231&gt;90),"Age OOR",CB231-1.6449*VLOOKUP(CB$14&amp;"-rse-"&amp;$M231,Equations!$G:$I,3,0)))</f>
        <v/>
      </c>
      <c r="CD231" s="10" t="str">
        <f>IF($AH231="","",IF(OR($V231&lt;2.7,$V231&gt;90),"Age OOR",CB231+1.6449*VLOOKUP(CB$14&amp;"-rse-"&amp;$M231,Equations!$G:$I,3,0)))</f>
        <v/>
      </c>
      <c r="CE231" s="10" t="str">
        <f t="shared" si="96"/>
        <v/>
      </c>
      <c r="CF231" s="10" t="str">
        <f>IF($AH231="","",IF(OR($V231&lt;2.7,$V231&gt;90),"Age OOR",($AH231-CB231)/VLOOKUP(CB$14&amp;"-rse-"&amp;$M231,Equations!$G:$I,3,0)))</f>
        <v/>
      </c>
      <c r="CG231" s="10" t="str">
        <f>IF($AI231="","",IF(OR($V231&lt;2.7,$V231&gt;90),"Age OOR",VLOOKUP(CG$14&amp;"-int-"&amp;$N231,Equations!$G:$I,3,0)+VLOOKUP(CG$14&amp;"-sexo-"&amp;$N231,Equations!$G:$I,3,0)*$U231+VLOOKUP(CG$14&amp;"-edad-"&amp;$N231,Equations!$G:$I,3,0)*$V231+VLOOKUP(CG$14&amp;"-est-"&amp;$N231,Equations!$G:$I,3,0)*(1/$W231)+VLOOKUP(CG$14&amp;"-imc-"&amp;$N231,Equations!$G:$I,3,0)*(1/$Q231)))</f>
        <v/>
      </c>
      <c r="CH231" s="10" t="str">
        <f>IF($AI231="","",IF(OR($V231&lt;2.7,$V231&gt;90),"Age OOR",CG231-1.6449*VLOOKUP(CG$14&amp;"-rse-"&amp;$N231,Equations!$G:$I,3,0)))</f>
        <v/>
      </c>
      <c r="CI231" s="10" t="str">
        <f>IF($AI231="","",IF(OR($V231&lt;2.7,$V231&gt;90),"Age OOR",CG231+1.6449*VLOOKUP(CG$14&amp;"-rse-"&amp;$N231,Equations!$G:$I,3,0)))</f>
        <v/>
      </c>
      <c r="CJ231" s="10" t="str">
        <f t="shared" si="97"/>
        <v/>
      </c>
      <c r="CK231" s="10" t="str">
        <f>IF($AI231="","",IF(OR($V231&lt;2.7,$V231&gt;90),"Age OOR",($AI231-CG231)/VLOOKUP(CG$14&amp;"-rse-"&amp;$N231,Equations!$G:$I,3,0)))</f>
        <v/>
      </c>
      <c r="CL231" s="10" t="str">
        <f>IF($AJ231="","",IF(OR($V231&lt;2.7,$V231&gt;90),"Age OOR",VLOOKUP(CL$14&amp;"-int-"&amp;$O231,Equations!$G:$I,3,0)+VLOOKUP(CL$14&amp;"-sexo-"&amp;$O231,Equations!$G:$I,3,0)*$U231+VLOOKUP(CL$14&amp;"-edad-"&amp;$O231,Equations!$G:$I,3,0)*$V231+VLOOKUP(CL$14&amp;"-est-"&amp;$O231,Equations!$G:$I,3,0)*(1/$W231)+VLOOKUP(CL$14&amp;"-imc-"&amp;$O231,Equations!$G:$I,3,0)*(1/$Q231)))</f>
        <v/>
      </c>
      <c r="CM231" s="10" t="str">
        <f>IF($AJ231="","",IF(OR($V231&lt;2.7,$V231&gt;90),"Age OOR",CL231-1.6449*VLOOKUP(CL$14&amp;"-rse-"&amp;$O231,Equations!$G:$I,3,0)))</f>
        <v/>
      </c>
      <c r="CN231" s="10" t="str">
        <f>IF($AJ231="","",IF(OR($V231&lt;2.7,$V231&gt;90),"Age OOR",CL231+1.6449*VLOOKUP(CL$14&amp;"-rse-"&amp;$O231,Equations!$G:$I,3,0)))</f>
        <v/>
      </c>
      <c r="CO231" s="10" t="str">
        <f t="shared" si="98"/>
        <v/>
      </c>
      <c r="CP231" s="10" t="str">
        <f>IF($AJ231="","",IF(OR($V231&lt;2.7,$V231&gt;90),"Age OOR",($AJ231-CL231)/VLOOKUP(CL$14&amp;"-rse-"&amp;$O231,Equations!$G:$I,3,0)))</f>
        <v/>
      </c>
      <c r="CQ231" s="10" t="str">
        <f>IF($AK231="","",IF(OR($V231&lt;2.7,$V231&gt;90),"Age OOR",EXP(VLOOKUP(CQ$14&amp;"-int-"&amp;$P231,Equations!$G:$I,3,0)+VLOOKUP(CQ$14&amp;"-sexo-"&amp;$P231,Equations!$G:$I,3,0)*$U231+VLOOKUP(CQ$14&amp;"-edad-"&amp;$P231,Equations!$G:$I,3,0)*$V231+VLOOKUP(CQ$14&amp;"-est-"&amp;$P231,Equations!$G:$I,3,0)*(1/$W231)+VLOOKUP(CQ$14&amp;"-imc-"&amp;$P231,Equations!$G:$I,3,0)*(1/$Q231))))</f>
        <v/>
      </c>
      <c r="CR231" s="10" t="str">
        <f>IF($AK231="","",IF(OR($V231&lt;2.7,$V231&gt;90),"Age OOR",EXP(LN(CQ231)-1.6449*VLOOKUP(CQ$14&amp;"-rse-"&amp;$P231,Equations!$G:$I,3,0))))</f>
        <v/>
      </c>
      <c r="CS231" s="10" t="str">
        <f>IF($AK231="","",IF(OR($V231&lt;2.7,$V231&gt;90),"Age OOR",EXP(LN(CQ231)+1.6449*VLOOKUP(CQ$14&amp;"-rse-"&amp;$P231,Equations!$G:$I,3,0))))</f>
        <v/>
      </c>
      <c r="CT231" s="10" t="str">
        <f t="shared" si="99"/>
        <v/>
      </c>
      <c r="CU231" s="10" t="str">
        <f>IF($AK231="","",IF(OR($V231&lt;2.7,$V231&gt;90),"Age OOR",(LN($AK231)-LN(CQ231))/VLOOKUP(CQ$14&amp;"-rse-"&amp;$P231,Equations!$G:$I,3,0)))</f>
        <v/>
      </c>
      <c r="CV231" s="47"/>
    </row>
    <row r="232" spans="5:100" x14ac:dyDescent="0.2">
      <c r="E232" s="23" t="str">
        <f t="shared" si="75"/>
        <v>Age out of range</v>
      </c>
      <c r="F232" s="23" t="str">
        <f t="shared" si="76"/>
        <v>Age out of range</v>
      </c>
      <c r="G232" s="23" t="str">
        <f t="shared" si="77"/>
        <v>Age out of range</v>
      </c>
      <c r="H232" s="23" t="str">
        <f t="shared" si="78"/>
        <v>Age out of range</v>
      </c>
      <c r="I232" s="23" t="str">
        <f t="shared" si="79"/>
        <v>Age out of range</v>
      </c>
      <c r="J232" s="23" t="str">
        <f t="shared" si="80"/>
        <v>Age out of range</v>
      </c>
      <c r="K232" s="23" t="str">
        <f t="shared" si="81"/>
        <v>Age out of range</v>
      </c>
      <c r="L232" s="23" t="str">
        <f t="shared" si="82"/>
        <v>Age out of range</v>
      </c>
      <c r="M232" s="23" t="str">
        <f t="shared" si="83"/>
        <v>Age out of range</v>
      </c>
      <c r="N232" s="23" t="str">
        <f t="shared" si="84"/>
        <v>Age out of range</v>
      </c>
      <c r="O232" s="23" t="str">
        <f t="shared" si="85"/>
        <v>Age out of range</v>
      </c>
      <c r="P232" s="23" t="str">
        <f t="shared" si="86"/>
        <v>Age out of range</v>
      </c>
      <c r="Q232" s="23" t="e">
        <f t="shared" si="87"/>
        <v>#DIV/0!</v>
      </c>
      <c r="R232" s="17"/>
      <c r="S232" s="23">
        <v>216</v>
      </c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7"/>
      <c r="AM232" s="47"/>
      <c r="AN232" s="10" t="str">
        <f>IF($Z232="","",IF(OR($V232&lt;2.7,$V232&gt;90),"Age OOR",VLOOKUP(AN$14&amp;"-int-"&amp;$E232,Equations!$G:$I,3,0)+VLOOKUP(AN$14&amp;"-sexo-"&amp;$E232,Equations!$G:$I,3,0)*$U232+VLOOKUP(AN$14&amp;"-edad-"&amp;$E232,Equations!$G:$I,3,0)*$V232+VLOOKUP(AN$14&amp;"-est-"&amp;$E232,Equations!$G:$I,3,0)*(1/$W232)+VLOOKUP(AN$14&amp;"-imc-"&amp;$E232,Equations!$G:$I,3,0)*(1/$Q232)))</f>
        <v/>
      </c>
      <c r="AO232" s="10" t="str">
        <f>IF($Z232="","",IF(OR($V232&lt;2.7,$V232&gt;90),"Age OOR",AN232-1.6449*VLOOKUP(AN$14&amp;"-rse-"&amp;$E232,Equations!$G:$I,3,0)))</f>
        <v/>
      </c>
      <c r="AP232" s="10" t="str">
        <f>IF($Z232="","",IF(OR($V232&lt;2.7,$V232&gt;90),"Age OOR",AN232+1.6449*VLOOKUP(AN$14&amp;"-rse-"&amp;$E232,Equations!$G:$I,3,0)))</f>
        <v/>
      </c>
      <c r="AQ232" s="10" t="str">
        <f t="shared" si="88"/>
        <v/>
      </c>
      <c r="AR232" s="10" t="str">
        <f>IF($Z232="","",IF(OR($V232&lt;2.7,$V232&gt;90),"Age OOR",($Z232-AN232)/VLOOKUP(AN$14&amp;"-rse-"&amp;$E232,Equations!$G:$I,3,0)))</f>
        <v/>
      </c>
      <c r="AS232" s="10" t="str">
        <f>IF($AA232="","",IF(OR($V232&lt;2.7,$V232&gt;90),"Age OOR",VLOOKUP(AS$14&amp;"-int-"&amp;$F232,Equations!$G:$I,3,0)+VLOOKUP(AS$14&amp;"-sexo-"&amp;$F232,Equations!$G:$I,3,0)*$U232+VLOOKUP(AS$14&amp;"-edad-"&amp;$F232,Equations!$G:$I,3,0)*$V232+VLOOKUP(AS$14&amp;"-est-"&amp;$F232,Equations!$G:$I,3,0)*(1/$W232)+VLOOKUP(AS$14&amp;"-imc-"&amp;$F232,Equations!$G:$I,3,0)*(1/$Q232)))</f>
        <v/>
      </c>
      <c r="AT232" s="10" t="str">
        <f>IF($AA232="","",IF(OR($V232&lt;2.7,$V232&gt;90),"Age OOR",AS232-1.6449*VLOOKUP(AS$14&amp;"-rse-"&amp;$F232,Equations!$G:$I,3,0)))</f>
        <v/>
      </c>
      <c r="AU232" s="10" t="str">
        <f>IF($AA232="","",IF(OR($V232&lt;2.7,$V232&gt;90),"Age OOR",AS232+1.6449*VLOOKUP(AS$14&amp;"-rse-"&amp;$F232,Equations!$G:$I,3,0)))</f>
        <v/>
      </c>
      <c r="AV232" s="10" t="str">
        <f t="shared" si="89"/>
        <v/>
      </c>
      <c r="AW232" s="10" t="str">
        <f>IF($AA232="","",IF(OR($V232&lt;2.7,$V232&gt;90),"Age OOR",($AA232-AS232)/VLOOKUP(AS$14&amp;"-rse-"&amp;$F232,Equations!$G:$I,3,0)))</f>
        <v/>
      </c>
      <c r="AX232" s="10" t="str">
        <f>IF($AB232="","",IF(OR($V232&lt;2.7,$V232&gt;90),"Age OOR",VLOOKUP(AX$14&amp;"-int-"&amp;$G232,Equations!$G:$I,3,0)+VLOOKUP(AX$14&amp;"-sexo-"&amp;$G232,Equations!$G:$I,3,0)*$U232+VLOOKUP(AX$14&amp;"-edad-"&amp;$G232,Equations!$G:$I,3,0)*$V232+VLOOKUP(AX$14&amp;"-est-"&amp;$G232,Equations!$G:$I,3,0)*(1/$W232)+VLOOKUP(AX$14&amp;"-imc-"&amp;$G232,Equations!$G:$I,3,0)*(1/$Q232)))</f>
        <v/>
      </c>
      <c r="AY232" s="10" t="str">
        <f>IF($AB232="","",IF(OR($V232&lt;2.7,$V232&gt;90),"Age OOR",AX232-1.6449*VLOOKUP(AX$14&amp;"-rse-"&amp;$G232,Equations!$G:$I,3,0)))</f>
        <v/>
      </c>
      <c r="AZ232" s="10" t="str">
        <f>IF($AB232="","",IF(OR($V232&lt;2.7,$V232&gt;90),"Age OOR",AX232+1.6449*VLOOKUP(AX$14&amp;"-rse-"&amp;$G232,Equations!$G:$I,3,0)))</f>
        <v/>
      </c>
      <c r="BA232" s="10" t="str">
        <f t="shared" si="90"/>
        <v/>
      </c>
      <c r="BB232" s="10" t="str">
        <f>IF($AB232="","",IF(OR($V232&lt;2.7,$V232&gt;90),"Age OOR",($AB232-AX232)/VLOOKUP(AX$14&amp;"-rse-"&amp;$G232,Equations!$G:$I,3,0)))</f>
        <v/>
      </c>
      <c r="BC232" s="10" t="str">
        <f>IF($AC232="","",IF(OR($V232&lt;2.7,$V232&gt;90),"Age OOR",VLOOKUP(BC$14&amp;"-int-"&amp;$H232,Equations!$G:$I,3,0)+VLOOKUP(BC$14&amp;"-sexo-"&amp;$H232,Equations!$G:$I,3,0)*$U232+VLOOKUP(BC$14&amp;"-edad-"&amp;$H232,Equations!$G:$I,3,0)*$V232+VLOOKUP(BC$14&amp;"-est-"&amp;$H232,Equations!$G:$I,3,0)*(1/$W232)+VLOOKUP(BC$14&amp;"-imc-"&amp;$H232,Equations!$G:$I,3,0)*(1/$Q232)))</f>
        <v/>
      </c>
      <c r="BD232" s="10" t="str">
        <f>IF($AC232="","",IF(OR($V232&lt;2.7,$V232&gt;90),"Age OOR",BC232-1.6449*VLOOKUP(BC$14&amp;"-rse-"&amp;$H232,Equations!$G:$I,3,0)))</f>
        <v/>
      </c>
      <c r="BE232" s="10" t="str">
        <f>IF($AC232="","",IF(OR($V232&lt;2.7,$V232&gt;90),"Age OOR",BC232+1.6449*VLOOKUP(BC$14&amp;"-rse-"&amp;$H232,Equations!$G:$I,3,0)))</f>
        <v/>
      </c>
      <c r="BF232" s="10" t="str">
        <f t="shared" si="91"/>
        <v/>
      </c>
      <c r="BG232" s="10" t="str">
        <f>IF($AC232="","",IF(OR($V232&lt;2.7,$V232&gt;90),"Age OOR",($AC232-BC232)/VLOOKUP(BC$14&amp;"-rse-"&amp;$H232,Equations!$G:$I,3,0)))</f>
        <v/>
      </c>
      <c r="BH232" s="10" t="str">
        <f>IF($AD232="","",IF(OR($V232&lt;2.7,$V232&gt;90),"Age OOR",VLOOKUP(BH$14&amp;"-int-"&amp;$I232,Equations!$G:$I,3,0)+VLOOKUP(BH$14&amp;"-sexo-"&amp;$I232,Equations!$G:$I,3,0)*$U232+VLOOKUP(BH$14&amp;"-edad-"&amp;$I232,Equations!$G:$I,3,0)*$V232+VLOOKUP(BH$14&amp;"-est-"&amp;$I232,Equations!$G:$I,3,0)*(1/$W232)+VLOOKUP(BH$14&amp;"-imc-"&amp;$I232,Equations!$G:$I,3,0)*(1/$Q232)))</f>
        <v/>
      </c>
      <c r="BI232" s="10" t="str">
        <f>IF($AD232="","",IF(OR($V232&lt;2.7,$V232&gt;90),"Age OOR",BH232-1.6449*VLOOKUP(BH$14&amp;"-rse-"&amp;$I232,Equations!$G:$I,3,0)))</f>
        <v/>
      </c>
      <c r="BJ232" s="10" t="str">
        <f>IF($AD232="","",IF(OR($V232&lt;2.7,$V232&gt;90),"Age OOR",BH232+1.6449*VLOOKUP(BH$14&amp;"-rse-"&amp;$I232,Equations!$G:$I,3,0)))</f>
        <v/>
      </c>
      <c r="BK232" s="10" t="str">
        <f t="shared" si="92"/>
        <v/>
      </c>
      <c r="BL232" s="10" t="str">
        <f>IF($AD232="","",IF(OR($V232&lt;2.7,$V232&gt;90),"Age OOR",($AD232-BH232)/VLOOKUP(BH$14&amp;"-rse-"&amp;$I232,Equations!$G:$I,3,0)))</f>
        <v/>
      </c>
      <c r="BM232" s="10" t="str">
        <f>IF($AE232="","",IF(OR($V232&lt;2.7,$V232&gt;90),"Age OOR",VLOOKUP(BM$14&amp;"-int-"&amp;$J232,Equations!$G:$I,3,0)+VLOOKUP(BM$14&amp;"-sexo-"&amp;$J232,Equations!$G:$I,3,0)*$U232+VLOOKUP(BM$14&amp;"-edad-"&amp;$J232,Equations!$G:$I,3,0)*$V232+VLOOKUP(BM$14&amp;"-est-"&amp;$J232,Equations!$G:$I,3,0)*(1/$W232)+VLOOKUP(BM$14&amp;"-imc-"&amp;$J232,Equations!$G:$I,3,0)*(1/$Q232)))</f>
        <v/>
      </c>
      <c r="BN232" s="10" t="str">
        <f>IF($AE232="","",IF(OR($V232&lt;2.7,$V232&gt;90),"Age OOR",BM232-1.6449*VLOOKUP(BM$14&amp;"-rse-"&amp;$J232,Equations!$G:$I,3,0)))</f>
        <v/>
      </c>
      <c r="BO232" s="10" t="str">
        <f>IF($AE232="","",IF(OR($V232&lt;2.7,$V232&gt;90),"Age OOR",BM232+1.6449*VLOOKUP(BM$14&amp;"-rse-"&amp;$J232,Equations!$G:$I,3,0)))</f>
        <v/>
      </c>
      <c r="BP232" s="10" t="str">
        <f t="shared" si="93"/>
        <v/>
      </c>
      <c r="BQ232" s="10" t="str">
        <f>IF($AE232="","",IF(OR($V232&lt;2.7,$V232&gt;90),"Age OOR",($AE232-BM232)/VLOOKUP(BM$14&amp;"-rse-"&amp;$J232,Equations!$G:$I,3,0)))</f>
        <v/>
      </c>
      <c r="BR232" s="10" t="str">
        <f>IF($AF232="","",IF(OR($V232&lt;2.7,$V232&gt;90),"Age OOR",VLOOKUP(BR$14&amp;"-int-"&amp;$K232,Equations!$G:$I,3,0)+VLOOKUP(BR$14&amp;"-sexo-"&amp;$K232,Equations!$G:$I,3,0)*$U232+VLOOKUP(BR$14&amp;"-edad-"&amp;$K232,Equations!$G:$I,3,0)*$V232+VLOOKUP(BR$14&amp;"-est-"&amp;$K232,Equations!$G:$I,3,0)*(1/$W232)+VLOOKUP(BR$14&amp;"-imc-"&amp;$K232,Equations!$G:$I,3,0)*(1/$Q232)))</f>
        <v/>
      </c>
      <c r="BS232" s="10" t="str">
        <f>IF($AF232="","",IF(OR($V232&lt;2.7,$V232&gt;90),"Age OOR",BR232-1.6449*VLOOKUP(BR$14&amp;"-rse-"&amp;$K232,Equations!$G:$I,3,0)))</f>
        <v/>
      </c>
      <c r="BT232" s="10" t="str">
        <f>IF($AF232="","",IF(OR($V232&lt;2.7,$V232&gt;90),"Age OOR",BR232+1.6449*VLOOKUP(BR$14&amp;"-rse-"&amp;$K232,Equations!$G:$I,3,0)))</f>
        <v/>
      </c>
      <c r="BU232" s="10" t="str">
        <f t="shared" si="94"/>
        <v/>
      </c>
      <c r="BV232" s="10" t="str">
        <f>IF($AF232="","",IF(OR($V232&lt;2.7,$V232&gt;90),"Age OOR",($AF232-BR232)/VLOOKUP(BR$14&amp;"-rse-"&amp;$K232,Equations!$G:$I,3,0)))</f>
        <v/>
      </c>
      <c r="BW232" s="10" t="str">
        <f>IF($AG232="","",IF(OR($V232&lt;2.7,$V232&gt;90),"Age OOR",VLOOKUP(BW$14&amp;"-int-"&amp;$L232,Equations!$G:$I,3,0)+VLOOKUP(BW$14&amp;"-sexo-"&amp;$L232,Equations!$G:$I,3,0)*$U232+VLOOKUP(BW$14&amp;"-edad-"&amp;$L232,Equations!$G:$I,3,0)*$V232+VLOOKUP(BW$14&amp;"-est-"&amp;$L232,Equations!$G:$I,3,0)*(1/$W232)+VLOOKUP(BW$14&amp;"-imc-"&amp;$L232,Equations!$G:$I,3,0)*(1/$Q232)))</f>
        <v/>
      </c>
      <c r="BX232" s="10" t="str">
        <f>IF($AG232="","",IF(OR($V232&lt;2.7,$V232&gt;90),"Age OOR",BW232-1.6449*VLOOKUP(BW$14&amp;"-rse-"&amp;$L232,Equations!$G:$I,3,0)))</f>
        <v/>
      </c>
      <c r="BY232" s="10" t="str">
        <f>IF($AG232="","",IF(OR($V232&lt;2.7,$V232&gt;90),"Age OOR",BW232+1.6449*VLOOKUP(BW$14&amp;"-rse-"&amp;$L232,Equations!$G:$I,3,0)))</f>
        <v/>
      </c>
      <c r="BZ232" s="10" t="str">
        <f t="shared" si="95"/>
        <v/>
      </c>
      <c r="CA232" s="10" t="str">
        <f>IF($AG232="","",IF(OR($V232&lt;2.7,$V232&gt;90),"Age OOR",($AG232-BW232)/VLOOKUP(BW$14&amp;"-rse-"&amp;$L232,Equations!$G:$I,3,0)))</f>
        <v/>
      </c>
      <c r="CB232" s="10" t="str">
        <f>IF($AH232="","",IF(OR($V232&lt;2.7,$V232&gt;90),"Age OOR",VLOOKUP(CB$14&amp;"-int-"&amp;$M232,Equations!$G:$I,3,0)+VLOOKUP(CB$14&amp;"-sexo-"&amp;$M232,Equations!$G:$I,3,0)*$U232+VLOOKUP(CB$14&amp;"-edad-"&amp;$M232,Equations!$G:$I,3,0)*$V232+VLOOKUP(CB$14&amp;"-est-"&amp;$M232,Equations!$G:$I,3,0)*(1/$W232)+VLOOKUP(CB$14&amp;"-imc-"&amp;$M232,Equations!$G:$I,3,0)*(1/$Q232)))</f>
        <v/>
      </c>
      <c r="CC232" s="10" t="str">
        <f>IF($AH232="","",IF(OR($V232&lt;2.7,$V232&gt;90),"Age OOR",CB232-1.6449*VLOOKUP(CB$14&amp;"-rse-"&amp;$M232,Equations!$G:$I,3,0)))</f>
        <v/>
      </c>
      <c r="CD232" s="10" t="str">
        <f>IF($AH232="","",IF(OR($V232&lt;2.7,$V232&gt;90),"Age OOR",CB232+1.6449*VLOOKUP(CB$14&amp;"-rse-"&amp;$M232,Equations!$G:$I,3,0)))</f>
        <v/>
      </c>
      <c r="CE232" s="10" t="str">
        <f t="shared" si="96"/>
        <v/>
      </c>
      <c r="CF232" s="10" t="str">
        <f>IF($AH232="","",IF(OR($V232&lt;2.7,$V232&gt;90),"Age OOR",($AH232-CB232)/VLOOKUP(CB$14&amp;"-rse-"&amp;$M232,Equations!$G:$I,3,0)))</f>
        <v/>
      </c>
      <c r="CG232" s="10" t="str">
        <f>IF($AI232="","",IF(OR($V232&lt;2.7,$V232&gt;90),"Age OOR",VLOOKUP(CG$14&amp;"-int-"&amp;$N232,Equations!$G:$I,3,0)+VLOOKUP(CG$14&amp;"-sexo-"&amp;$N232,Equations!$G:$I,3,0)*$U232+VLOOKUP(CG$14&amp;"-edad-"&amp;$N232,Equations!$G:$I,3,0)*$V232+VLOOKUP(CG$14&amp;"-est-"&amp;$N232,Equations!$G:$I,3,0)*(1/$W232)+VLOOKUP(CG$14&amp;"-imc-"&amp;$N232,Equations!$G:$I,3,0)*(1/$Q232)))</f>
        <v/>
      </c>
      <c r="CH232" s="10" t="str">
        <f>IF($AI232="","",IF(OR($V232&lt;2.7,$V232&gt;90),"Age OOR",CG232-1.6449*VLOOKUP(CG$14&amp;"-rse-"&amp;$N232,Equations!$G:$I,3,0)))</f>
        <v/>
      </c>
      <c r="CI232" s="10" t="str">
        <f>IF($AI232="","",IF(OR($V232&lt;2.7,$V232&gt;90),"Age OOR",CG232+1.6449*VLOOKUP(CG$14&amp;"-rse-"&amp;$N232,Equations!$G:$I,3,0)))</f>
        <v/>
      </c>
      <c r="CJ232" s="10" t="str">
        <f t="shared" si="97"/>
        <v/>
      </c>
      <c r="CK232" s="10" t="str">
        <f>IF($AI232="","",IF(OR($V232&lt;2.7,$V232&gt;90),"Age OOR",($AI232-CG232)/VLOOKUP(CG$14&amp;"-rse-"&amp;$N232,Equations!$G:$I,3,0)))</f>
        <v/>
      </c>
      <c r="CL232" s="10" t="str">
        <f>IF($AJ232="","",IF(OR($V232&lt;2.7,$V232&gt;90),"Age OOR",VLOOKUP(CL$14&amp;"-int-"&amp;$O232,Equations!$G:$I,3,0)+VLOOKUP(CL$14&amp;"-sexo-"&amp;$O232,Equations!$G:$I,3,0)*$U232+VLOOKUP(CL$14&amp;"-edad-"&amp;$O232,Equations!$G:$I,3,0)*$V232+VLOOKUP(CL$14&amp;"-est-"&amp;$O232,Equations!$G:$I,3,0)*(1/$W232)+VLOOKUP(CL$14&amp;"-imc-"&amp;$O232,Equations!$G:$I,3,0)*(1/$Q232)))</f>
        <v/>
      </c>
      <c r="CM232" s="10" t="str">
        <f>IF($AJ232="","",IF(OR($V232&lt;2.7,$V232&gt;90),"Age OOR",CL232-1.6449*VLOOKUP(CL$14&amp;"-rse-"&amp;$O232,Equations!$G:$I,3,0)))</f>
        <v/>
      </c>
      <c r="CN232" s="10" t="str">
        <f>IF($AJ232="","",IF(OR($V232&lt;2.7,$V232&gt;90),"Age OOR",CL232+1.6449*VLOOKUP(CL$14&amp;"-rse-"&amp;$O232,Equations!$G:$I,3,0)))</f>
        <v/>
      </c>
      <c r="CO232" s="10" t="str">
        <f t="shared" si="98"/>
        <v/>
      </c>
      <c r="CP232" s="10" t="str">
        <f>IF($AJ232="","",IF(OR($V232&lt;2.7,$V232&gt;90),"Age OOR",($AJ232-CL232)/VLOOKUP(CL$14&amp;"-rse-"&amp;$O232,Equations!$G:$I,3,0)))</f>
        <v/>
      </c>
      <c r="CQ232" s="10" t="str">
        <f>IF($AK232="","",IF(OR($V232&lt;2.7,$V232&gt;90),"Age OOR",EXP(VLOOKUP(CQ$14&amp;"-int-"&amp;$P232,Equations!$G:$I,3,0)+VLOOKUP(CQ$14&amp;"-sexo-"&amp;$P232,Equations!$G:$I,3,0)*$U232+VLOOKUP(CQ$14&amp;"-edad-"&amp;$P232,Equations!$G:$I,3,0)*$V232+VLOOKUP(CQ$14&amp;"-est-"&amp;$P232,Equations!$G:$I,3,0)*(1/$W232)+VLOOKUP(CQ$14&amp;"-imc-"&amp;$P232,Equations!$G:$I,3,0)*(1/$Q232))))</f>
        <v/>
      </c>
      <c r="CR232" s="10" t="str">
        <f>IF($AK232="","",IF(OR($V232&lt;2.7,$V232&gt;90),"Age OOR",EXP(LN(CQ232)-1.6449*VLOOKUP(CQ$14&amp;"-rse-"&amp;$P232,Equations!$G:$I,3,0))))</f>
        <v/>
      </c>
      <c r="CS232" s="10" t="str">
        <f>IF($AK232="","",IF(OR($V232&lt;2.7,$V232&gt;90),"Age OOR",EXP(LN(CQ232)+1.6449*VLOOKUP(CQ$14&amp;"-rse-"&amp;$P232,Equations!$G:$I,3,0))))</f>
        <v/>
      </c>
      <c r="CT232" s="10" t="str">
        <f t="shared" si="99"/>
        <v/>
      </c>
      <c r="CU232" s="10" t="str">
        <f>IF($AK232="","",IF(OR($V232&lt;2.7,$V232&gt;90),"Age OOR",(LN($AK232)-LN(CQ232))/VLOOKUP(CQ$14&amp;"-rse-"&amp;$P232,Equations!$G:$I,3,0)))</f>
        <v/>
      </c>
      <c r="CV232" s="47"/>
    </row>
    <row r="233" spans="5:100" x14ac:dyDescent="0.2">
      <c r="E233" s="23" t="str">
        <f t="shared" si="75"/>
        <v>Age out of range</v>
      </c>
      <c r="F233" s="23" t="str">
        <f t="shared" si="76"/>
        <v>Age out of range</v>
      </c>
      <c r="G233" s="23" t="str">
        <f t="shared" si="77"/>
        <v>Age out of range</v>
      </c>
      <c r="H233" s="23" t="str">
        <f t="shared" si="78"/>
        <v>Age out of range</v>
      </c>
      <c r="I233" s="23" t="str">
        <f t="shared" si="79"/>
        <v>Age out of range</v>
      </c>
      <c r="J233" s="23" t="str">
        <f t="shared" si="80"/>
        <v>Age out of range</v>
      </c>
      <c r="K233" s="23" t="str">
        <f t="shared" si="81"/>
        <v>Age out of range</v>
      </c>
      <c r="L233" s="23" t="str">
        <f t="shared" si="82"/>
        <v>Age out of range</v>
      </c>
      <c r="M233" s="23" t="str">
        <f t="shared" si="83"/>
        <v>Age out of range</v>
      </c>
      <c r="N233" s="23" t="str">
        <f t="shared" si="84"/>
        <v>Age out of range</v>
      </c>
      <c r="O233" s="23" t="str">
        <f t="shared" si="85"/>
        <v>Age out of range</v>
      </c>
      <c r="P233" s="23" t="str">
        <f t="shared" si="86"/>
        <v>Age out of range</v>
      </c>
      <c r="Q233" s="23" t="e">
        <f t="shared" si="87"/>
        <v>#DIV/0!</v>
      </c>
      <c r="R233" s="17"/>
      <c r="S233" s="23">
        <v>217</v>
      </c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7"/>
      <c r="AM233" s="47"/>
      <c r="AN233" s="10" t="str">
        <f>IF($Z233="","",IF(OR($V233&lt;2.7,$V233&gt;90),"Age OOR",VLOOKUP(AN$14&amp;"-int-"&amp;$E233,Equations!$G:$I,3,0)+VLOOKUP(AN$14&amp;"-sexo-"&amp;$E233,Equations!$G:$I,3,0)*$U233+VLOOKUP(AN$14&amp;"-edad-"&amp;$E233,Equations!$G:$I,3,0)*$V233+VLOOKUP(AN$14&amp;"-est-"&amp;$E233,Equations!$G:$I,3,0)*(1/$W233)+VLOOKUP(AN$14&amp;"-imc-"&amp;$E233,Equations!$G:$I,3,0)*(1/$Q233)))</f>
        <v/>
      </c>
      <c r="AO233" s="10" t="str">
        <f>IF($Z233="","",IF(OR($V233&lt;2.7,$V233&gt;90),"Age OOR",AN233-1.6449*VLOOKUP(AN$14&amp;"-rse-"&amp;$E233,Equations!$G:$I,3,0)))</f>
        <v/>
      </c>
      <c r="AP233" s="10" t="str">
        <f>IF($Z233="","",IF(OR($V233&lt;2.7,$V233&gt;90),"Age OOR",AN233+1.6449*VLOOKUP(AN$14&amp;"-rse-"&amp;$E233,Equations!$G:$I,3,0)))</f>
        <v/>
      </c>
      <c r="AQ233" s="10" t="str">
        <f t="shared" si="88"/>
        <v/>
      </c>
      <c r="AR233" s="10" t="str">
        <f>IF($Z233="","",IF(OR($V233&lt;2.7,$V233&gt;90),"Age OOR",($Z233-AN233)/VLOOKUP(AN$14&amp;"-rse-"&amp;$E233,Equations!$G:$I,3,0)))</f>
        <v/>
      </c>
      <c r="AS233" s="10" t="str">
        <f>IF($AA233="","",IF(OR($V233&lt;2.7,$V233&gt;90),"Age OOR",VLOOKUP(AS$14&amp;"-int-"&amp;$F233,Equations!$G:$I,3,0)+VLOOKUP(AS$14&amp;"-sexo-"&amp;$F233,Equations!$G:$I,3,0)*$U233+VLOOKUP(AS$14&amp;"-edad-"&amp;$F233,Equations!$G:$I,3,0)*$V233+VLOOKUP(AS$14&amp;"-est-"&amp;$F233,Equations!$G:$I,3,0)*(1/$W233)+VLOOKUP(AS$14&amp;"-imc-"&amp;$F233,Equations!$G:$I,3,0)*(1/$Q233)))</f>
        <v/>
      </c>
      <c r="AT233" s="10" t="str">
        <f>IF($AA233="","",IF(OR($V233&lt;2.7,$V233&gt;90),"Age OOR",AS233-1.6449*VLOOKUP(AS$14&amp;"-rse-"&amp;$F233,Equations!$G:$I,3,0)))</f>
        <v/>
      </c>
      <c r="AU233" s="10" t="str">
        <f>IF($AA233="","",IF(OR($V233&lt;2.7,$V233&gt;90),"Age OOR",AS233+1.6449*VLOOKUP(AS$14&amp;"-rse-"&amp;$F233,Equations!$G:$I,3,0)))</f>
        <v/>
      </c>
      <c r="AV233" s="10" t="str">
        <f t="shared" si="89"/>
        <v/>
      </c>
      <c r="AW233" s="10" t="str">
        <f>IF($AA233="","",IF(OR($V233&lt;2.7,$V233&gt;90),"Age OOR",($AA233-AS233)/VLOOKUP(AS$14&amp;"-rse-"&amp;$F233,Equations!$G:$I,3,0)))</f>
        <v/>
      </c>
      <c r="AX233" s="10" t="str">
        <f>IF($AB233="","",IF(OR($V233&lt;2.7,$V233&gt;90),"Age OOR",VLOOKUP(AX$14&amp;"-int-"&amp;$G233,Equations!$G:$I,3,0)+VLOOKUP(AX$14&amp;"-sexo-"&amp;$G233,Equations!$G:$I,3,0)*$U233+VLOOKUP(AX$14&amp;"-edad-"&amp;$G233,Equations!$G:$I,3,0)*$V233+VLOOKUP(AX$14&amp;"-est-"&amp;$G233,Equations!$G:$I,3,0)*(1/$W233)+VLOOKUP(AX$14&amp;"-imc-"&amp;$G233,Equations!$G:$I,3,0)*(1/$Q233)))</f>
        <v/>
      </c>
      <c r="AY233" s="10" t="str">
        <f>IF($AB233="","",IF(OR($V233&lt;2.7,$V233&gt;90),"Age OOR",AX233-1.6449*VLOOKUP(AX$14&amp;"-rse-"&amp;$G233,Equations!$G:$I,3,0)))</f>
        <v/>
      </c>
      <c r="AZ233" s="10" t="str">
        <f>IF($AB233="","",IF(OR($V233&lt;2.7,$V233&gt;90),"Age OOR",AX233+1.6449*VLOOKUP(AX$14&amp;"-rse-"&amp;$G233,Equations!$G:$I,3,0)))</f>
        <v/>
      </c>
      <c r="BA233" s="10" t="str">
        <f t="shared" si="90"/>
        <v/>
      </c>
      <c r="BB233" s="10" t="str">
        <f>IF($AB233="","",IF(OR($V233&lt;2.7,$V233&gt;90),"Age OOR",($AB233-AX233)/VLOOKUP(AX$14&amp;"-rse-"&amp;$G233,Equations!$G:$I,3,0)))</f>
        <v/>
      </c>
      <c r="BC233" s="10" t="str">
        <f>IF($AC233="","",IF(OR($V233&lt;2.7,$V233&gt;90),"Age OOR",VLOOKUP(BC$14&amp;"-int-"&amp;$H233,Equations!$G:$I,3,0)+VLOOKUP(BC$14&amp;"-sexo-"&amp;$H233,Equations!$G:$I,3,0)*$U233+VLOOKUP(BC$14&amp;"-edad-"&amp;$H233,Equations!$G:$I,3,0)*$V233+VLOOKUP(BC$14&amp;"-est-"&amp;$H233,Equations!$G:$I,3,0)*(1/$W233)+VLOOKUP(BC$14&amp;"-imc-"&amp;$H233,Equations!$G:$I,3,0)*(1/$Q233)))</f>
        <v/>
      </c>
      <c r="BD233" s="10" t="str">
        <f>IF($AC233="","",IF(OR($V233&lt;2.7,$V233&gt;90),"Age OOR",BC233-1.6449*VLOOKUP(BC$14&amp;"-rse-"&amp;$H233,Equations!$G:$I,3,0)))</f>
        <v/>
      </c>
      <c r="BE233" s="10" t="str">
        <f>IF($AC233="","",IF(OR($V233&lt;2.7,$V233&gt;90),"Age OOR",BC233+1.6449*VLOOKUP(BC$14&amp;"-rse-"&amp;$H233,Equations!$G:$I,3,0)))</f>
        <v/>
      </c>
      <c r="BF233" s="10" t="str">
        <f t="shared" si="91"/>
        <v/>
      </c>
      <c r="BG233" s="10" t="str">
        <f>IF($AC233="","",IF(OR($V233&lt;2.7,$V233&gt;90),"Age OOR",($AC233-BC233)/VLOOKUP(BC$14&amp;"-rse-"&amp;$H233,Equations!$G:$I,3,0)))</f>
        <v/>
      </c>
      <c r="BH233" s="10" t="str">
        <f>IF($AD233="","",IF(OR($V233&lt;2.7,$V233&gt;90),"Age OOR",VLOOKUP(BH$14&amp;"-int-"&amp;$I233,Equations!$G:$I,3,0)+VLOOKUP(BH$14&amp;"-sexo-"&amp;$I233,Equations!$G:$I,3,0)*$U233+VLOOKUP(BH$14&amp;"-edad-"&amp;$I233,Equations!$G:$I,3,0)*$V233+VLOOKUP(BH$14&amp;"-est-"&amp;$I233,Equations!$G:$I,3,0)*(1/$W233)+VLOOKUP(BH$14&amp;"-imc-"&amp;$I233,Equations!$G:$I,3,0)*(1/$Q233)))</f>
        <v/>
      </c>
      <c r="BI233" s="10" t="str">
        <f>IF($AD233="","",IF(OR($V233&lt;2.7,$V233&gt;90),"Age OOR",BH233-1.6449*VLOOKUP(BH$14&amp;"-rse-"&amp;$I233,Equations!$G:$I,3,0)))</f>
        <v/>
      </c>
      <c r="BJ233" s="10" t="str">
        <f>IF($AD233="","",IF(OR($V233&lt;2.7,$V233&gt;90),"Age OOR",BH233+1.6449*VLOOKUP(BH$14&amp;"-rse-"&amp;$I233,Equations!$G:$I,3,0)))</f>
        <v/>
      </c>
      <c r="BK233" s="10" t="str">
        <f t="shared" si="92"/>
        <v/>
      </c>
      <c r="BL233" s="10" t="str">
        <f>IF($AD233="","",IF(OR($V233&lt;2.7,$V233&gt;90),"Age OOR",($AD233-BH233)/VLOOKUP(BH$14&amp;"-rse-"&amp;$I233,Equations!$G:$I,3,0)))</f>
        <v/>
      </c>
      <c r="BM233" s="10" t="str">
        <f>IF($AE233="","",IF(OR($V233&lt;2.7,$V233&gt;90),"Age OOR",VLOOKUP(BM$14&amp;"-int-"&amp;$J233,Equations!$G:$I,3,0)+VLOOKUP(BM$14&amp;"-sexo-"&amp;$J233,Equations!$G:$I,3,0)*$U233+VLOOKUP(BM$14&amp;"-edad-"&amp;$J233,Equations!$G:$I,3,0)*$V233+VLOOKUP(BM$14&amp;"-est-"&amp;$J233,Equations!$G:$I,3,0)*(1/$W233)+VLOOKUP(BM$14&amp;"-imc-"&amp;$J233,Equations!$G:$I,3,0)*(1/$Q233)))</f>
        <v/>
      </c>
      <c r="BN233" s="10" t="str">
        <f>IF($AE233="","",IF(OR($V233&lt;2.7,$V233&gt;90),"Age OOR",BM233-1.6449*VLOOKUP(BM$14&amp;"-rse-"&amp;$J233,Equations!$G:$I,3,0)))</f>
        <v/>
      </c>
      <c r="BO233" s="10" t="str">
        <f>IF($AE233="","",IF(OR($V233&lt;2.7,$V233&gt;90),"Age OOR",BM233+1.6449*VLOOKUP(BM$14&amp;"-rse-"&amp;$J233,Equations!$G:$I,3,0)))</f>
        <v/>
      </c>
      <c r="BP233" s="10" t="str">
        <f t="shared" si="93"/>
        <v/>
      </c>
      <c r="BQ233" s="10" t="str">
        <f>IF($AE233="","",IF(OR($V233&lt;2.7,$V233&gt;90),"Age OOR",($AE233-BM233)/VLOOKUP(BM$14&amp;"-rse-"&amp;$J233,Equations!$G:$I,3,0)))</f>
        <v/>
      </c>
      <c r="BR233" s="10" t="str">
        <f>IF($AF233="","",IF(OR($V233&lt;2.7,$V233&gt;90),"Age OOR",VLOOKUP(BR$14&amp;"-int-"&amp;$K233,Equations!$G:$I,3,0)+VLOOKUP(BR$14&amp;"-sexo-"&amp;$K233,Equations!$G:$I,3,0)*$U233+VLOOKUP(BR$14&amp;"-edad-"&amp;$K233,Equations!$G:$I,3,0)*$V233+VLOOKUP(BR$14&amp;"-est-"&amp;$K233,Equations!$G:$I,3,0)*(1/$W233)+VLOOKUP(BR$14&amp;"-imc-"&amp;$K233,Equations!$G:$I,3,0)*(1/$Q233)))</f>
        <v/>
      </c>
      <c r="BS233" s="10" t="str">
        <f>IF($AF233="","",IF(OR($V233&lt;2.7,$V233&gt;90),"Age OOR",BR233-1.6449*VLOOKUP(BR$14&amp;"-rse-"&amp;$K233,Equations!$G:$I,3,0)))</f>
        <v/>
      </c>
      <c r="BT233" s="10" t="str">
        <f>IF($AF233="","",IF(OR($V233&lt;2.7,$V233&gt;90),"Age OOR",BR233+1.6449*VLOOKUP(BR$14&amp;"-rse-"&amp;$K233,Equations!$G:$I,3,0)))</f>
        <v/>
      </c>
      <c r="BU233" s="10" t="str">
        <f t="shared" si="94"/>
        <v/>
      </c>
      <c r="BV233" s="10" t="str">
        <f>IF($AF233="","",IF(OR($V233&lt;2.7,$V233&gt;90),"Age OOR",($AF233-BR233)/VLOOKUP(BR$14&amp;"-rse-"&amp;$K233,Equations!$G:$I,3,0)))</f>
        <v/>
      </c>
      <c r="BW233" s="10" t="str">
        <f>IF($AG233="","",IF(OR($V233&lt;2.7,$V233&gt;90),"Age OOR",VLOOKUP(BW$14&amp;"-int-"&amp;$L233,Equations!$G:$I,3,0)+VLOOKUP(BW$14&amp;"-sexo-"&amp;$L233,Equations!$G:$I,3,0)*$U233+VLOOKUP(BW$14&amp;"-edad-"&amp;$L233,Equations!$G:$I,3,0)*$V233+VLOOKUP(BW$14&amp;"-est-"&amp;$L233,Equations!$G:$I,3,0)*(1/$W233)+VLOOKUP(BW$14&amp;"-imc-"&amp;$L233,Equations!$G:$I,3,0)*(1/$Q233)))</f>
        <v/>
      </c>
      <c r="BX233" s="10" t="str">
        <f>IF($AG233="","",IF(OR($V233&lt;2.7,$V233&gt;90),"Age OOR",BW233-1.6449*VLOOKUP(BW$14&amp;"-rse-"&amp;$L233,Equations!$G:$I,3,0)))</f>
        <v/>
      </c>
      <c r="BY233" s="10" t="str">
        <f>IF($AG233="","",IF(OR($V233&lt;2.7,$V233&gt;90),"Age OOR",BW233+1.6449*VLOOKUP(BW$14&amp;"-rse-"&amp;$L233,Equations!$G:$I,3,0)))</f>
        <v/>
      </c>
      <c r="BZ233" s="10" t="str">
        <f t="shared" si="95"/>
        <v/>
      </c>
      <c r="CA233" s="10" t="str">
        <f>IF($AG233="","",IF(OR($V233&lt;2.7,$V233&gt;90),"Age OOR",($AG233-BW233)/VLOOKUP(BW$14&amp;"-rse-"&amp;$L233,Equations!$G:$I,3,0)))</f>
        <v/>
      </c>
      <c r="CB233" s="10" t="str">
        <f>IF($AH233="","",IF(OR($V233&lt;2.7,$V233&gt;90),"Age OOR",VLOOKUP(CB$14&amp;"-int-"&amp;$M233,Equations!$G:$I,3,0)+VLOOKUP(CB$14&amp;"-sexo-"&amp;$M233,Equations!$G:$I,3,0)*$U233+VLOOKUP(CB$14&amp;"-edad-"&amp;$M233,Equations!$G:$I,3,0)*$V233+VLOOKUP(CB$14&amp;"-est-"&amp;$M233,Equations!$G:$I,3,0)*(1/$W233)+VLOOKUP(CB$14&amp;"-imc-"&amp;$M233,Equations!$G:$I,3,0)*(1/$Q233)))</f>
        <v/>
      </c>
      <c r="CC233" s="10" t="str">
        <f>IF($AH233="","",IF(OR($V233&lt;2.7,$V233&gt;90),"Age OOR",CB233-1.6449*VLOOKUP(CB$14&amp;"-rse-"&amp;$M233,Equations!$G:$I,3,0)))</f>
        <v/>
      </c>
      <c r="CD233" s="10" t="str">
        <f>IF($AH233="","",IF(OR($V233&lt;2.7,$V233&gt;90),"Age OOR",CB233+1.6449*VLOOKUP(CB$14&amp;"-rse-"&amp;$M233,Equations!$G:$I,3,0)))</f>
        <v/>
      </c>
      <c r="CE233" s="10" t="str">
        <f t="shared" si="96"/>
        <v/>
      </c>
      <c r="CF233" s="10" t="str">
        <f>IF($AH233="","",IF(OR($V233&lt;2.7,$V233&gt;90),"Age OOR",($AH233-CB233)/VLOOKUP(CB$14&amp;"-rse-"&amp;$M233,Equations!$G:$I,3,0)))</f>
        <v/>
      </c>
      <c r="CG233" s="10" t="str">
        <f>IF($AI233="","",IF(OR($V233&lt;2.7,$V233&gt;90),"Age OOR",VLOOKUP(CG$14&amp;"-int-"&amp;$N233,Equations!$G:$I,3,0)+VLOOKUP(CG$14&amp;"-sexo-"&amp;$N233,Equations!$G:$I,3,0)*$U233+VLOOKUP(CG$14&amp;"-edad-"&amp;$N233,Equations!$G:$I,3,0)*$V233+VLOOKUP(CG$14&amp;"-est-"&amp;$N233,Equations!$G:$I,3,0)*(1/$W233)+VLOOKUP(CG$14&amp;"-imc-"&amp;$N233,Equations!$G:$I,3,0)*(1/$Q233)))</f>
        <v/>
      </c>
      <c r="CH233" s="10" t="str">
        <f>IF($AI233="","",IF(OR($V233&lt;2.7,$V233&gt;90),"Age OOR",CG233-1.6449*VLOOKUP(CG$14&amp;"-rse-"&amp;$N233,Equations!$G:$I,3,0)))</f>
        <v/>
      </c>
      <c r="CI233" s="10" t="str">
        <f>IF($AI233="","",IF(OR($V233&lt;2.7,$V233&gt;90),"Age OOR",CG233+1.6449*VLOOKUP(CG$14&amp;"-rse-"&amp;$N233,Equations!$G:$I,3,0)))</f>
        <v/>
      </c>
      <c r="CJ233" s="10" t="str">
        <f t="shared" si="97"/>
        <v/>
      </c>
      <c r="CK233" s="10" t="str">
        <f>IF($AI233="","",IF(OR($V233&lt;2.7,$V233&gt;90),"Age OOR",($AI233-CG233)/VLOOKUP(CG$14&amp;"-rse-"&amp;$N233,Equations!$G:$I,3,0)))</f>
        <v/>
      </c>
      <c r="CL233" s="10" t="str">
        <f>IF($AJ233="","",IF(OR($V233&lt;2.7,$V233&gt;90),"Age OOR",VLOOKUP(CL$14&amp;"-int-"&amp;$O233,Equations!$G:$I,3,0)+VLOOKUP(CL$14&amp;"-sexo-"&amp;$O233,Equations!$G:$I,3,0)*$U233+VLOOKUP(CL$14&amp;"-edad-"&amp;$O233,Equations!$G:$I,3,0)*$V233+VLOOKUP(CL$14&amp;"-est-"&amp;$O233,Equations!$G:$I,3,0)*(1/$W233)+VLOOKUP(CL$14&amp;"-imc-"&amp;$O233,Equations!$G:$I,3,0)*(1/$Q233)))</f>
        <v/>
      </c>
      <c r="CM233" s="10" t="str">
        <f>IF($AJ233="","",IF(OR($V233&lt;2.7,$V233&gt;90),"Age OOR",CL233-1.6449*VLOOKUP(CL$14&amp;"-rse-"&amp;$O233,Equations!$G:$I,3,0)))</f>
        <v/>
      </c>
      <c r="CN233" s="10" t="str">
        <f>IF($AJ233="","",IF(OR($V233&lt;2.7,$V233&gt;90),"Age OOR",CL233+1.6449*VLOOKUP(CL$14&amp;"-rse-"&amp;$O233,Equations!$G:$I,3,0)))</f>
        <v/>
      </c>
      <c r="CO233" s="10" t="str">
        <f t="shared" si="98"/>
        <v/>
      </c>
      <c r="CP233" s="10" t="str">
        <f>IF($AJ233="","",IF(OR($V233&lt;2.7,$V233&gt;90),"Age OOR",($AJ233-CL233)/VLOOKUP(CL$14&amp;"-rse-"&amp;$O233,Equations!$G:$I,3,0)))</f>
        <v/>
      </c>
      <c r="CQ233" s="10" t="str">
        <f>IF($AK233="","",IF(OR($V233&lt;2.7,$V233&gt;90),"Age OOR",EXP(VLOOKUP(CQ$14&amp;"-int-"&amp;$P233,Equations!$G:$I,3,0)+VLOOKUP(CQ$14&amp;"-sexo-"&amp;$P233,Equations!$G:$I,3,0)*$U233+VLOOKUP(CQ$14&amp;"-edad-"&amp;$P233,Equations!$G:$I,3,0)*$V233+VLOOKUP(CQ$14&amp;"-est-"&amp;$P233,Equations!$G:$I,3,0)*(1/$W233)+VLOOKUP(CQ$14&amp;"-imc-"&amp;$P233,Equations!$G:$I,3,0)*(1/$Q233))))</f>
        <v/>
      </c>
      <c r="CR233" s="10" t="str">
        <f>IF($AK233="","",IF(OR($V233&lt;2.7,$V233&gt;90),"Age OOR",EXP(LN(CQ233)-1.6449*VLOOKUP(CQ$14&amp;"-rse-"&amp;$P233,Equations!$G:$I,3,0))))</f>
        <v/>
      </c>
      <c r="CS233" s="10" t="str">
        <f>IF($AK233="","",IF(OR($V233&lt;2.7,$V233&gt;90),"Age OOR",EXP(LN(CQ233)+1.6449*VLOOKUP(CQ$14&amp;"-rse-"&amp;$P233,Equations!$G:$I,3,0))))</f>
        <v/>
      </c>
      <c r="CT233" s="10" t="str">
        <f t="shared" si="99"/>
        <v/>
      </c>
      <c r="CU233" s="10" t="str">
        <f>IF($AK233="","",IF(OR($V233&lt;2.7,$V233&gt;90),"Age OOR",(LN($AK233)-LN(CQ233))/VLOOKUP(CQ$14&amp;"-rse-"&amp;$P233,Equations!$G:$I,3,0)))</f>
        <v/>
      </c>
      <c r="CV233" s="47"/>
    </row>
    <row r="234" spans="5:100" x14ac:dyDescent="0.2">
      <c r="E234" s="23" t="str">
        <f t="shared" si="75"/>
        <v>Age out of range</v>
      </c>
      <c r="F234" s="23" t="str">
        <f t="shared" si="76"/>
        <v>Age out of range</v>
      </c>
      <c r="G234" s="23" t="str">
        <f t="shared" si="77"/>
        <v>Age out of range</v>
      </c>
      <c r="H234" s="23" t="str">
        <f t="shared" si="78"/>
        <v>Age out of range</v>
      </c>
      <c r="I234" s="23" t="str">
        <f t="shared" si="79"/>
        <v>Age out of range</v>
      </c>
      <c r="J234" s="23" t="str">
        <f t="shared" si="80"/>
        <v>Age out of range</v>
      </c>
      <c r="K234" s="23" t="str">
        <f t="shared" si="81"/>
        <v>Age out of range</v>
      </c>
      <c r="L234" s="23" t="str">
        <f t="shared" si="82"/>
        <v>Age out of range</v>
      </c>
      <c r="M234" s="23" t="str">
        <f t="shared" si="83"/>
        <v>Age out of range</v>
      </c>
      <c r="N234" s="23" t="str">
        <f t="shared" si="84"/>
        <v>Age out of range</v>
      </c>
      <c r="O234" s="23" t="str">
        <f t="shared" si="85"/>
        <v>Age out of range</v>
      </c>
      <c r="P234" s="23" t="str">
        <f t="shared" si="86"/>
        <v>Age out of range</v>
      </c>
      <c r="Q234" s="23" t="e">
        <f t="shared" si="87"/>
        <v>#DIV/0!</v>
      </c>
      <c r="R234" s="17"/>
      <c r="S234" s="23">
        <v>218</v>
      </c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7"/>
      <c r="AM234" s="47"/>
      <c r="AN234" s="10" t="str">
        <f>IF($Z234="","",IF(OR($V234&lt;2.7,$V234&gt;90),"Age OOR",VLOOKUP(AN$14&amp;"-int-"&amp;$E234,Equations!$G:$I,3,0)+VLOOKUP(AN$14&amp;"-sexo-"&amp;$E234,Equations!$G:$I,3,0)*$U234+VLOOKUP(AN$14&amp;"-edad-"&amp;$E234,Equations!$G:$I,3,0)*$V234+VLOOKUP(AN$14&amp;"-est-"&amp;$E234,Equations!$G:$I,3,0)*(1/$W234)+VLOOKUP(AN$14&amp;"-imc-"&amp;$E234,Equations!$G:$I,3,0)*(1/$Q234)))</f>
        <v/>
      </c>
      <c r="AO234" s="10" t="str">
        <f>IF($Z234="","",IF(OR($V234&lt;2.7,$V234&gt;90),"Age OOR",AN234-1.6449*VLOOKUP(AN$14&amp;"-rse-"&amp;$E234,Equations!$G:$I,3,0)))</f>
        <v/>
      </c>
      <c r="AP234" s="10" t="str">
        <f>IF($Z234="","",IF(OR($V234&lt;2.7,$V234&gt;90),"Age OOR",AN234+1.6449*VLOOKUP(AN$14&amp;"-rse-"&amp;$E234,Equations!$G:$I,3,0)))</f>
        <v/>
      </c>
      <c r="AQ234" s="10" t="str">
        <f t="shared" si="88"/>
        <v/>
      </c>
      <c r="AR234" s="10" t="str">
        <f>IF($Z234="","",IF(OR($V234&lt;2.7,$V234&gt;90),"Age OOR",($Z234-AN234)/VLOOKUP(AN$14&amp;"-rse-"&amp;$E234,Equations!$G:$I,3,0)))</f>
        <v/>
      </c>
      <c r="AS234" s="10" t="str">
        <f>IF($AA234="","",IF(OR($V234&lt;2.7,$V234&gt;90),"Age OOR",VLOOKUP(AS$14&amp;"-int-"&amp;$F234,Equations!$G:$I,3,0)+VLOOKUP(AS$14&amp;"-sexo-"&amp;$F234,Equations!$G:$I,3,0)*$U234+VLOOKUP(AS$14&amp;"-edad-"&amp;$F234,Equations!$G:$I,3,0)*$V234+VLOOKUP(AS$14&amp;"-est-"&amp;$F234,Equations!$G:$I,3,0)*(1/$W234)+VLOOKUP(AS$14&amp;"-imc-"&amp;$F234,Equations!$G:$I,3,0)*(1/$Q234)))</f>
        <v/>
      </c>
      <c r="AT234" s="10" t="str">
        <f>IF($AA234="","",IF(OR($V234&lt;2.7,$V234&gt;90),"Age OOR",AS234-1.6449*VLOOKUP(AS$14&amp;"-rse-"&amp;$F234,Equations!$G:$I,3,0)))</f>
        <v/>
      </c>
      <c r="AU234" s="10" t="str">
        <f>IF($AA234="","",IF(OR($V234&lt;2.7,$V234&gt;90),"Age OOR",AS234+1.6449*VLOOKUP(AS$14&amp;"-rse-"&amp;$F234,Equations!$G:$I,3,0)))</f>
        <v/>
      </c>
      <c r="AV234" s="10" t="str">
        <f t="shared" si="89"/>
        <v/>
      </c>
      <c r="AW234" s="10" t="str">
        <f>IF($AA234="","",IF(OR($V234&lt;2.7,$V234&gt;90),"Age OOR",($AA234-AS234)/VLOOKUP(AS$14&amp;"-rse-"&amp;$F234,Equations!$G:$I,3,0)))</f>
        <v/>
      </c>
      <c r="AX234" s="10" t="str">
        <f>IF($AB234="","",IF(OR($V234&lt;2.7,$V234&gt;90),"Age OOR",VLOOKUP(AX$14&amp;"-int-"&amp;$G234,Equations!$G:$I,3,0)+VLOOKUP(AX$14&amp;"-sexo-"&amp;$G234,Equations!$G:$I,3,0)*$U234+VLOOKUP(AX$14&amp;"-edad-"&amp;$G234,Equations!$G:$I,3,0)*$V234+VLOOKUP(AX$14&amp;"-est-"&amp;$G234,Equations!$G:$I,3,0)*(1/$W234)+VLOOKUP(AX$14&amp;"-imc-"&amp;$G234,Equations!$G:$I,3,0)*(1/$Q234)))</f>
        <v/>
      </c>
      <c r="AY234" s="10" t="str">
        <f>IF($AB234="","",IF(OR($V234&lt;2.7,$V234&gt;90),"Age OOR",AX234-1.6449*VLOOKUP(AX$14&amp;"-rse-"&amp;$G234,Equations!$G:$I,3,0)))</f>
        <v/>
      </c>
      <c r="AZ234" s="10" t="str">
        <f>IF($AB234="","",IF(OR($V234&lt;2.7,$V234&gt;90),"Age OOR",AX234+1.6449*VLOOKUP(AX$14&amp;"-rse-"&amp;$G234,Equations!$G:$I,3,0)))</f>
        <v/>
      </c>
      <c r="BA234" s="10" t="str">
        <f t="shared" si="90"/>
        <v/>
      </c>
      <c r="BB234" s="10" t="str">
        <f>IF($AB234="","",IF(OR($V234&lt;2.7,$V234&gt;90),"Age OOR",($AB234-AX234)/VLOOKUP(AX$14&amp;"-rse-"&amp;$G234,Equations!$G:$I,3,0)))</f>
        <v/>
      </c>
      <c r="BC234" s="10" t="str">
        <f>IF($AC234="","",IF(OR($V234&lt;2.7,$V234&gt;90),"Age OOR",VLOOKUP(BC$14&amp;"-int-"&amp;$H234,Equations!$G:$I,3,0)+VLOOKUP(BC$14&amp;"-sexo-"&amp;$H234,Equations!$G:$I,3,0)*$U234+VLOOKUP(BC$14&amp;"-edad-"&amp;$H234,Equations!$G:$I,3,0)*$V234+VLOOKUP(BC$14&amp;"-est-"&amp;$H234,Equations!$G:$I,3,0)*(1/$W234)+VLOOKUP(BC$14&amp;"-imc-"&amp;$H234,Equations!$G:$I,3,0)*(1/$Q234)))</f>
        <v/>
      </c>
      <c r="BD234" s="10" t="str">
        <f>IF($AC234="","",IF(OR($V234&lt;2.7,$V234&gt;90),"Age OOR",BC234-1.6449*VLOOKUP(BC$14&amp;"-rse-"&amp;$H234,Equations!$G:$I,3,0)))</f>
        <v/>
      </c>
      <c r="BE234" s="10" t="str">
        <f>IF($AC234="","",IF(OR($V234&lt;2.7,$V234&gt;90),"Age OOR",BC234+1.6449*VLOOKUP(BC$14&amp;"-rse-"&amp;$H234,Equations!$G:$I,3,0)))</f>
        <v/>
      </c>
      <c r="BF234" s="10" t="str">
        <f t="shared" si="91"/>
        <v/>
      </c>
      <c r="BG234" s="10" t="str">
        <f>IF($AC234="","",IF(OR($V234&lt;2.7,$V234&gt;90),"Age OOR",($AC234-BC234)/VLOOKUP(BC$14&amp;"-rse-"&amp;$H234,Equations!$G:$I,3,0)))</f>
        <v/>
      </c>
      <c r="BH234" s="10" t="str">
        <f>IF($AD234="","",IF(OR($V234&lt;2.7,$V234&gt;90),"Age OOR",VLOOKUP(BH$14&amp;"-int-"&amp;$I234,Equations!$G:$I,3,0)+VLOOKUP(BH$14&amp;"-sexo-"&amp;$I234,Equations!$G:$I,3,0)*$U234+VLOOKUP(BH$14&amp;"-edad-"&amp;$I234,Equations!$G:$I,3,0)*$V234+VLOOKUP(BH$14&amp;"-est-"&amp;$I234,Equations!$G:$I,3,0)*(1/$W234)+VLOOKUP(BH$14&amp;"-imc-"&amp;$I234,Equations!$G:$I,3,0)*(1/$Q234)))</f>
        <v/>
      </c>
      <c r="BI234" s="10" t="str">
        <f>IF($AD234="","",IF(OR($V234&lt;2.7,$V234&gt;90),"Age OOR",BH234-1.6449*VLOOKUP(BH$14&amp;"-rse-"&amp;$I234,Equations!$G:$I,3,0)))</f>
        <v/>
      </c>
      <c r="BJ234" s="10" t="str">
        <f>IF($AD234="","",IF(OR($V234&lt;2.7,$V234&gt;90),"Age OOR",BH234+1.6449*VLOOKUP(BH$14&amp;"-rse-"&amp;$I234,Equations!$G:$I,3,0)))</f>
        <v/>
      </c>
      <c r="BK234" s="10" t="str">
        <f t="shared" si="92"/>
        <v/>
      </c>
      <c r="BL234" s="10" t="str">
        <f>IF($AD234="","",IF(OR($V234&lt;2.7,$V234&gt;90),"Age OOR",($AD234-BH234)/VLOOKUP(BH$14&amp;"-rse-"&amp;$I234,Equations!$G:$I,3,0)))</f>
        <v/>
      </c>
      <c r="BM234" s="10" t="str">
        <f>IF($AE234="","",IF(OR($V234&lt;2.7,$V234&gt;90),"Age OOR",VLOOKUP(BM$14&amp;"-int-"&amp;$J234,Equations!$G:$I,3,0)+VLOOKUP(BM$14&amp;"-sexo-"&amp;$J234,Equations!$G:$I,3,0)*$U234+VLOOKUP(BM$14&amp;"-edad-"&amp;$J234,Equations!$G:$I,3,0)*$V234+VLOOKUP(BM$14&amp;"-est-"&amp;$J234,Equations!$G:$I,3,0)*(1/$W234)+VLOOKUP(BM$14&amp;"-imc-"&amp;$J234,Equations!$G:$I,3,0)*(1/$Q234)))</f>
        <v/>
      </c>
      <c r="BN234" s="10" t="str">
        <f>IF($AE234="","",IF(OR($V234&lt;2.7,$V234&gt;90),"Age OOR",BM234-1.6449*VLOOKUP(BM$14&amp;"-rse-"&amp;$J234,Equations!$G:$I,3,0)))</f>
        <v/>
      </c>
      <c r="BO234" s="10" t="str">
        <f>IF($AE234="","",IF(OR($V234&lt;2.7,$V234&gt;90),"Age OOR",BM234+1.6449*VLOOKUP(BM$14&amp;"-rse-"&amp;$J234,Equations!$G:$I,3,0)))</f>
        <v/>
      </c>
      <c r="BP234" s="10" t="str">
        <f t="shared" si="93"/>
        <v/>
      </c>
      <c r="BQ234" s="10" t="str">
        <f>IF($AE234="","",IF(OR($V234&lt;2.7,$V234&gt;90),"Age OOR",($AE234-BM234)/VLOOKUP(BM$14&amp;"-rse-"&amp;$J234,Equations!$G:$I,3,0)))</f>
        <v/>
      </c>
      <c r="BR234" s="10" t="str">
        <f>IF($AF234="","",IF(OR($V234&lt;2.7,$V234&gt;90),"Age OOR",VLOOKUP(BR$14&amp;"-int-"&amp;$K234,Equations!$G:$I,3,0)+VLOOKUP(BR$14&amp;"-sexo-"&amp;$K234,Equations!$G:$I,3,0)*$U234+VLOOKUP(BR$14&amp;"-edad-"&amp;$K234,Equations!$G:$I,3,0)*$V234+VLOOKUP(BR$14&amp;"-est-"&amp;$K234,Equations!$G:$I,3,0)*(1/$W234)+VLOOKUP(BR$14&amp;"-imc-"&amp;$K234,Equations!$G:$I,3,0)*(1/$Q234)))</f>
        <v/>
      </c>
      <c r="BS234" s="10" t="str">
        <f>IF($AF234="","",IF(OR($V234&lt;2.7,$V234&gt;90),"Age OOR",BR234-1.6449*VLOOKUP(BR$14&amp;"-rse-"&amp;$K234,Equations!$G:$I,3,0)))</f>
        <v/>
      </c>
      <c r="BT234" s="10" t="str">
        <f>IF($AF234="","",IF(OR($V234&lt;2.7,$V234&gt;90),"Age OOR",BR234+1.6449*VLOOKUP(BR$14&amp;"-rse-"&amp;$K234,Equations!$G:$I,3,0)))</f>
        <v/>
      </c>
      <c r="BU234" s="10" t="str">
        <f t="shared" si="94"/>
        <v/>
      </c>
      <c r="BV234" s="10" t="str">
        <f>IF($AF234="","",IF(OR($V234&lt;2.7,$V234&gt;90),"Age OOR",($AF234-BR234)/VLOOKUP(BR$14&amp;"-rse-"&amp;$K234,Equations!$G:$I,3,0)))</f>
        <v/>
      </c>
      <c r="BW234" s="10" t="str">
        <f>IF($AG234="","",IF(OR($V234&lt;2.7,$V234&gt;90),"Age OOR",VLOOKUP(BW$14&amp;"-int-"&amp;$L234,Equations!$G:$I,3,0)+VLOOKUP(BW$14&amp;"-sexo-"&amp;$L234,Equations!$G:$I,3,0)*$U234+VLOOKUP(BW$14&amp;"-edad-"&amp;$L234,Equations!$G:$I,3,0)*$V234+VLOOKUP(BW$14&amp;"-est-"&amp;$L234,Equations!$G:$I,3,0)*(1/$W234)+VLOOKUP(BW$14&amp;"-imc-"&amp;$L234,Equations!$G:$I,3,0)*(1/$Q234)))</f>
        <v/>
      </c>
      <c r="BX234" s="10" t="str">
        <f>IF($AG234="","",IF(OR($V234&lt;2.7,$V234&gt;90),"Age OOR",BW234-1.6449*VLOOKUP(BW$14&amp;"-rse-"&amp;$L234,Equations!$G:$I,3,0)))</f>
        <v/>
      </c>
      <c r="BY234" s="10" t="str">
        <f>IF($AG234="","",IF(OR($V234&lt;2.7,$V234&gt;90),"Age OOR",BW234+1.6449*VLOOKUP(BW$14&amp;"-rse-"&amp;$L234,Equations!$G:$I,3,0)))</f>
        <v/>
      </c>
      <c r="BZ234" s="10" t="str">
        <f t="shared" si="95"/>
        <v/>
      </c>
      <c r="CA234" s="10" t="str">
        <f>IF($AG234="","",IF(OR($V234&lt;2.7,$V234&gt;90),"Age OOR",($AG234-BW234)/VLOOKUP(BW$14&amp;"-rse-"&amp;$L234,Equations!$G:$I,3,0)))</f>
        <v/>
      </c>
      <c r="CB234" s="10" t="str">
        <f>IF($AH234="","",IF(OR($V234&lt;2.7,$V234&gt;90),"Age OOR",VLOOKUP(CB$14&amp;"-int-"&amp;$M234,Equations!$G:$I,3,0)+VLOOKUP(CB$14&amp;"-sexo-"&amp;$M234,Equations!$G:$I,3,0)*$U234+VLOOKUP(CB$14&amp;"-edad-"&amp;$M234,Equations!$G:$I,3,0)*$V234+VLOOKUP(CB$14&amp;"-est-"&amp;$M234,Equations!$G:$I,3,0)*(1/$W234)+VLOOKUP(CB$14&amp;"-imc-"&amp;$M234,Equations!$G:$I,3,0)*(1/$Q234)))</f>
        <v/>
      </c>
      <c r="CC234" s="10" t="str">
        <f>IF($AH234="","",IF(OR($V234&lt;2.7,$V234&gt;90),"Age OOR",CB234-1.6449*VLOOKUP(CB$14&amp;"-rse-"&amp;$M234,Equations!$G:$I,3,0)))</f>
        <v/>
      </c>
      <c r="CD234" s="10" t="str">
        <f>IF($AH234="","",IF(OR($V234&lt;2.7,$V234&gt;90),"Age OOR",CB234+1.6449*VLOOKUP(CB$14&amp;"-rse-"&amp;$M234,Equations!$G:$I,3,0)))</f>
        <v/>
      </c>
      <c r="CE234" s="10" t="str">
        <f t="shared" si="96"/>
        <v/>
      </c>
      <c r="CF234" s="10" t="str">
        <f>IF($AH234="","",IF(OR($V234&lt;2.7,$V234&gt;90),"Age OOR",($AH234-CB234)/VLOOKUP(CB$14&amp;"-rse-"&amp;$M234,Equations!$G:$I,3,0)))</f>
        <v/>
      </c>
      <c r="CG234" s="10" t="str">
        <f>IF($AI234="","",IF(OR($V234&lt;2.7,$V234&gt;90),"Age OOR",VLOOKUP(CG$14&amp;"-int-"&amp;$N234,Equations!$G:$I,3,0)+VLOOKUP(CG$14&amp;"-sexo-"&amp;$N234,Equations!$G:$I,3,0)*$U234+VLOOKUP(CG$14&amp;"-edad-"&amp;$N234,Equations!$G:$I,3,0)*$V234+VLOOKUP(CG$14&amp;"-est-"&amp;$N234,Equations!$G:$I,3,0)*(1/$W234)+VLOOKUP(CG$14&amp;"-imc-"&amp;$N234,Equations!$G:$I,3,0)*(1/$Q234)))</f>
        <v/>
      </c>
      <c r="CH234" s="10" t="str">
        <f>IF($AI234="","",IF(OR($V234&lt;2.7,$V234&gt;90),"Age OOR",CG234-1.6449*VLOOKUP(CG$14&amp;"-rse-"&amp;$N234,Equations!$G:$I,3,0)))</f>
        <v/>
      </c>
      <c r="CI234" s="10" t="str">
        <f>IF($AI234="","",IF(OR($V234&lt;2.7,$V234&gt;90),"Age OOR",CG234+1.6449*VLOOKUP(CG$14&amp;"-rse-"&amp;$N234,Equations!$G:$I,3,0)))</f>
        <v/>
      </c>
      <c r="CJ234" s="10" t="str">
        <f t="shared" si="97"/>
        <v/>
      </c>
      <c r="CK234" s="10" t="str">
        <f>IF($AI234="","",IF(OR($V234&lt;2.7,$V234&gt;90),"Age OOR",($AI234-CG234)/VLOOKUP(CG$14&amp;"-rse-"&amp;$N234,Equations!$G:$I,3,0)))</f>
        <v/>
      </c>
      <c r="CL234" s="10" t="str">
        <f>IF($AJ234="","",IF(OR($V234&lt;2.7,$V234&gt;90),"Age OOR",VLOOKUP(CL$14&amp;"-int-"&amp;$O234,Equations!$G:$I,3,0)+VLOOKUP(CL$14&amp;"-sexo-"&amp;$O234,Equations!$G:$I,3,0)*$U234+VLOOKUP(CL$14&amp;"-edad-"&amp;$O234,Equations!$G:$I,3,0)*$V234+VLOOKUP(CL$14&amp;"-est-"&amp;$O234,Equations!$G:$I,3,0)*(1/$W234)+VLOOKUP(CL$14&amp;"-imc-"&amp;$O234,Equations!$G:$I,3,0)*(1/$Q234)))</f>
        <v/>
      </c>
      <c r="CM234" s="10" t="str">
        <f>IF($AJ234="","",IF(OR($V234&lt;2.7,$V234&gt;90),"Age OOR",CL234-1.6449*VLOOKUP(CL$14&amp;"-rse-"&amp;$O234,Equations!$G:$I,3,0)))</f>
        <v/>
      </c>
      <c r="CN234" s="10" t="str">
        <f>IF($AJ234="","",IF(OR($V234&lt;2.7,$V234&gt;90),"Age OOR",CL234+1.6449*VLOOKUP(CL$14&amp;"-rse-"&amp;$O234,Equations!$G:$I,3,0)))</f>
        <v/>
      </c>
      <c r="CO234" s="10" t="str">
        <f t="shared" si="98"/>
        <v/>
      </c>
      <c r="CP234" s="10" t="str">
        <f>IF($AJ234="","",IF(OR($V234&lt;2.7,$V234&gt;90),"Age OOR",($AJ234-CL234)/VLOOKUP(CL$14&amp;"-rse-"&amp;$O234,Equations!$G:$I,3,0)))</f>
        <v/>
      </c>
      <c r="CQ234" s="10" t="str">
        <f>IF($AK234="","",IF(OR($V234&lt;2.7,$V234&gt;90),"Age OOR",EXP(VLOOKUP(CQ$14&amp;"-int-"&amp;$P234,Equations!$G:$I,3,0)+VLOOKUP(CQ$14&amp;"-sexo-"&amp;$P234,Equations!$G:$I,3,0)*$U234+VLOOKUP(CQ$14&amp;"-edad-"&amp;$P234,Equations!$G:$I,3,0)*$V234+VLOOKUP(CQ$14&amp;"-est-"&amp;$P234,Equations!$G:$I,3,0)*(1/$W234)+VLOOKUP(CQ$14&amp;"-imc-"&amp;$P234,Equations!$G:$I,3,0)*(1/$Q234))))</f>
        <v/>
      </c>
      <c r="CR234" s="10" t="str">
        <f>IF($AK234="","",IF(OR($V234&lt;2.7,$V234&gt;90),"Age OOR",EXP(LN(CQ234)-1.6449*VLOOKUP(CQ$14&amp;"-rse-"&amp;$P234,Equations!$G:$I,3,0))))</f>
        <v/>
      </c>
      <c r="CS234" s="10" t="str">
        <f>IF($AK234="","",IF(OR($V234&lt;2.7,$V234&gt;90),"Age OOR",EXP(LN(CQ234)+1.6449*VLOOKUP(CQ$14&amp;"-rse-"&amp;$P234,Equations!$G:$I,3,0))))</f>
        <v/>
      </c>
      <c r="CT234" s="10" t="str">
        <f t="shared" si="99"/>
        <v/>
      </c>
      <c r="CU234" s="10" t="str">
        <f>IF($AK234="","",IF(OR($V234&lt;2.7,$V234&gt;90),"Age OOR",(LN($AK234)-LN(CQ234))/VLOOKUP(CQ$14&amp;"-rse-"&amp;$P234,Equations!$G:$I,3,0)))</f>
        <v/>
      </c>
      <c r="CV234" s="47"/>
    </row>
    <row r="235" spans="5:100" x14ac:dyDescent="0.2">
      <c r="E235" s="23" t="str">
        <f t="shared" si="75"/>
        <v>Age out of range</v>
      </c>
      <c r="F235" s="23" t="str">
        <f t="shared" si="76"/>
        <v>Age out of range</v>
      </c>
      <c r="G235" s="23" t="str">
        <f t="shared" si="77"/>
        <v>Age out of range</v>
      </c>
      <c r="H235" s="23" t="str">
        <f t="shared" si="78"/>
        <v>Age out of range</v>
      </c>
      <c r="I235" s="23" t="str">
        <f t="shared" si="79"/>
        <v>Age out of range</v>
      </c>
      <c r="J235" s="23" t="str">
        <f t="shared" si="80"/>
        <v>Age out of range</v>
      </c>
      <c r="K235" s="23" t="str">
        <f t="shared" si="81"/>
        <v>Age out of range</v>
      </c>
      <c r="L235" s="23" t="str">
        <f t="shared" si="82"/>
        <v>Age out of range</v>
      </c>
      <c r="M235" s="23" t="str">
        <f t="shared" si="83"/>
        <v>Age out of range</v>
      </c>
      <c r="N235" s="23" t="str">
        <f t="shared" si="84"/>
        <v>Age out of range</v>
      </c>
      <c r="O235" s="23" t="str">
        <f t="shared" si="85"/>
        <v>Age out of range</v>
      </c>
      <c r="P235" s="23" t="str">
        <f t="shared" si="86"/>
        <v>Age out of range</v>
      </c>
      <c r="Q235" s="23" t="e">
        <f t="shared" si="87"/>
        <v>#DIV/0!</v>
      </c>
      <c r="R235" s="17"/>
      <c r="S235" s="23">
        <v>219</v>
      </c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7"/>
      <c r="AM235" s="47"/>
      <c r="AN235" s="10" t="str">
        <f>IF($Z235="","",IF(OR($V235&lt;2.7,$V235&gt;90),"Age OOR",VLOOKUP(AN$14&amp;"-int-"&amp;$E235,Equations!$G:$I,3,0)+VLOOKUP(AN$14&amp;"-sexo-"&amp;$E235,Equations!$G:$I,3,0)*$U235+VLOOKUP(AN$14&amp;"-edad-"&amp;$E235,Equations!$G:$I,3,0)*$V235+VLOOKUP(AN$14&amp;"-est-"&amp;$E235,Equations!$G:$I,3,0)*(1/$W235)+VLOOKUP(AN$14&amp;"-imc-"&amp;$E235,Equations!$G:$I,3,0)*(1/$Q235)))</f>
        <v/>
      </c>
      <c r="AO235" s="10" t="str">
        <f>IF($Z235="","",IF(OR($V235&lt;2.7,$V235&gt;90),"Age OOR",AN235-1.6449*VLOOKUP(AN$14&amp;"-rse-"&amp;$E235,Equations!$G:$I,3,0)))</f>
        <v/>
      </c>
      <c r="AP235" s="10" t="str">
        <f>IF($Z235="","",IF(OR($V235&lt;2.7,$V235&gt;90),"Age OOR",AN235+1.6449*VLOOKUP(AN$14&amp;"-rse-"&amp;$E235,Equations!$G:$I,3,0)))</f>
        <v/>
      </c>
      <c r="AQ235" s="10" t="str">
        <f t="shared" si="88"/>
        <v/>
      </c>
      <c r="AR235" s="10" t="str">
        <f>IF($Z235="","",IF(OR($V235&lt;2.7,$V235&gt;90),"Age OOR",($Z235-AN235)/VLOOKUP(AN$14&amp;"-rse-"&amp;$E235,Equations!$G:$I,3,0)))</f>
        <v/>
      </c>
      <c r="AS235" s="10" t="str">
        <f>IF($AA235="","",IF(OR($V235&lt;2.7,$V235&gt;90),"Age OOR",VLOOKUP(AS$14&amp;"-int-"&amp;$F235,Equations!$G:$I,3,0)+VLOOKUP(AS$14&amp;"-sexo-"&amp;$F235,Equations!$G:$I,3,0)*$U235+VLOOKUP(AS$14&amp;"-edad-"&amp;$F235,Equations!$G:$I,3,0)*$V235+VLOOKUP(AS$14&amp;"-est-"&amp;$F235,Equations!$G:$I,3,0)*(1/$W235)+VLOOKUP(AS$14&amp;"-imc-"&amp;$F235,Equations!$G:$I,3,0)*(1/$Q235)))</f>
        <v/>
      </c>
      <c r="AT235" s="10" t="str">
        <f>IF($AA235="","",IF(OR($V235&lt;2.7,$V235&gt;90),"Age OOR",AS235-1.6449*VLOOKUP(AS$14&amp;"-rse-"&amp;$F235,Equations!$G:$I,3,0)))</f>
        <v/>
      </c>
      <c r="AU235" s="10" t="str">
        <f>IF($AA235="","",IF(OR($V235&lt;2.7,$V235&gt;90),"Age OOR",AS235+1.6449*VLOOKUP(AS$14&amp;"-rse-"&amp;$F235,Equations!$G:$I,3,0)))</f>
        <v/>
      </c>
      <c r="AV235" s="10" t="str">
        <f t="shared" si="89"/>
        <v/>
      </c>
      <c r="AW235" s="10" t="str">
        <f>IF($AA235="","",IF(OR($V235&lt;2.7,$V235&gt;90),"Age OOR",($AA235-AS235)/VLOOKUP(AS$14&amp;"-rse-"&amp;$F235,Equations!$G:$I,3,0)))</f>
        <v/>
      </c>
      <c r="AX235" s="10" t="str">
        <f>IF($AB235="","",IF(OR($V235&lt;2.7,$V235&gt;90),"Age OOR",VLOOKUP(AX$14&amp;"-int-"&amp;$G235,Equations!$G:$I,3,0)+VLOOKUP(AX$14&amp;"-sexo-"&amp;$G235,Equations!$G:$I,3,0)*$U235+VLOOKUP(AX$14&amp;"-edad-"&amp;$G235,Equations!$G:$I,3,0)*$V235+VLOOKUP(AX$14&amp;"-est-"&amp;$G235,Equations!$G:$I,3,0)*(1/$W235)+VLOOKUP(AX$14&amp;"-imc-"&amp;$G235,Equations!$G:$I,3,0)*(1/$Q235)))</f>
        <v/>
      </c>
      <c r="AY235" s="10" t="str">
        <f>IF($AB235="","",IF(OR($V235&lt;2.7,$V235&gt;90),"Age OOR",AX235-1.6449*VLOOKUP(AX$14&amp;"-rse-"&amp;$G235,Equations!$G:$I,3,0)))</f>
        <v/>
      </c>
      <c r="AZ235" s="10" t="str">
        <f>IF($AB235="","",IF(OR($V235&lt;2.7,$V235&gt;90),"Age OOR",AX235+1.6449*VLOOKUP(AX$14&amp;"-rse-"&amp;$G235,Equations!$G:$I,3,0)))</f>
        <v/>
      </c>
      <c r="BA235" s="10" t="str">
        <f t="shared" si="90"/>
        <v/>
      </c>
      <c r="BB235" s="10" t="str">
        <f>IF($AB235="","",IF(OR($V235&lt;2.7,$V235&gt;90),"Age OOR",($AB235-AX235)/VLOOKUP(AX$14&amp;"-rse-"&amp;$G235,Equations!$G:$I,3,0)))</f>
        <v/>
      </c>
      <c r="BC235" s="10" t="str">
        <f>IF($AC235="","",IF(OR($V235&lt;2.7,$V235&gt;90),"Age OOR",VLOOKUP(BC$14&amp;"-int-"&amp;$H235,Equations!$G:$I,3,0)+VLOOKUP(BC$14&amp;"-sexo-"&amp;$H235,Equations!$G:$I,3,0)*$U235+VLOOKUP(BC$14&amp;"-edad-"&amp;$H235,Equations!$G:$I,3,0)*$V235+VLOOKUP(BC$14&amp;"-est-"&amp;$H235,Equations!$G:$I,3,0)*(1/$W235)+VLOOKUP(BC$14&amp;"-imc-"&amp;$H235,Equations!$G:$I,3,0)*(1/$Q235)))</f>
        <v/>
      </c>
      <c r="BD235" s="10" t="str">
        <f>IF($AC235="","",IF(OR($V235&lt;2.7,$V235&gt;90),"Age OOR",BC235-1.6449*VLOOKUP(BC$14&amp;"-rse-"&amp;$H235,Equations!$G:$I,3,0)))</f>
        <v/>
      </c>
      <c r="BE235" s="10" t="str">
        <f>IF($AC235="","",IF(OR($V235&lt;2.7,$V235&gt;90),"Age OOR",BC235+1.6449*VLOOKUP(BC$14&amp;"-rse-"&amp;$H235,Equations!$G:$I,3,0)))</f>
        <v/>
      </c>
      <c r="BF235" s="10" t="str">
        <f t="shared" si="91"/>
        <v/>
      </c>
      <c r="BG235" s="10" t="str">
        <f>IF($AC235="","",IF(OR($V235&lt;2.7,$V235&gt;90),"Age OOR",($AC235-BC235)/VLOOKUP(BC$14&amp;"-rse-"&amp;$H235,Equations!$G:$I,3,0)))</f>
        <v/>
      </c>
      <c r="BH235" s="10" t="str">
        <f>IF($AD235="","",IF(OR($V235&lt;2.7,$V235&gt;90),"Age OOR",VLOOKUP(BH$14&amp;"-int-"&amp;$I235,Equations!$G:$I,3,0)+VLOOKUP(BH$14&amp;"-sexo-"&amp;$I235,Equations!$G:$I,3,0)*$U235+VLOOKUP(BH$14&amp;"-edad-"&amp;$I235,Equations!$G:$I,3,0)*$V235+VLOOKUP(BH$14&amp;"-est-"&amp;$I235,Equations!$G:$I,3,0)*(1/$W235)+VLOOKUP(BH$14&amp;"-imc-"&amp;$I235,Equations!$G:$I,3,0)*(1/$Q235)))</f>
        <v/>
      </c>
      <c r="BI235" s="10" t="str">
        <f>IF($AD235="","",IF(OR($V235&lt;2.7,$V235&gt;90),"Age OOR",BH235-1.6449*VLOOKUP(BH$14&amp;"-rse-"&amp;$I235,Equations!$G:$I,3,0)))</f>
        <v/>
      </c>
      <c r="BJ235" s="10" t="str">
        <f>IF($AD235="","",IF(OR($V235&lt;2.7,$V235&gt;90),"Age OOR",BH235+1.6449*VLOOKUP(BH$14&amp;"-rse-"&amp;$I235,Equations!$G:$I,3,0)))</f>
        <v/>
      </c>
      <c r="BK235" s="10" t="str">
        <f t="shared" si="92"/>
        <v/>
      </c>
      <c r="BL235" s="10" t="str">
        <f>IF($AD235="","",IF(OR($V235&lt;2.7,$V235&gt;90),"Age OOR",($AD235-BH235)/VLOOKUP(BH$14&amp;"-rse-"&amp;$I235,Equations!$G:$I,3,0)))</f>
        <v/>
      </c>
      <c r="BM235" s="10" t="str">
        <f>IF($AE235="","",IF(OR($V235&lt;2.7,$V235&gt;90),"Age OOR",VLOOKUP(BM$14&amp;"-int-"&amp;$J235,Equations!$G:$I,3,0)+VLOOKUP(BM$14&amp;"-sexo-"&amp;$J235,Equations!$G:$I,3,0)*$U235+VLOOKUP(BM$14&amp;"-edad-"&amp;$J235,Equations!$G:$I,3,0)*$V235+VLOOKUP(BM$14&amp;"-est-"&amp;$J235,Equations!$G:$I,3,0)*(1/$W235)+VLOOKUP(BM$14&amp;"-imc-"&amp;$J235,Equations!$G:$I,3,0)*(1/$Q235)))</f>
        <v/>
      </c>
      <c r="BN235" s="10" t="str">
        <f>IF($AE235="","",IF(OR($V235&lt;2.7,$V235&gt;90),"Age OOR",BM235-1.6449*VLOOKUP(BM$14&amp;"-rse-"&amp;$J235,Equations!$G:$I,3,0)))</f>
        <v/>
      </c>
      <c r="BO235" s="10" t="str">
        <f>IF($AE235="","",IF(OR($V235&lt;2.7,$V235&gt;90),"Age OOR",BM235+1.6449*VLOOKUP(BM$14&amp;"-rse-"&amp;$J235,Equations!$G:$I,3,0)))</f>
        <v/>
      </c>
      <c r="BP235" s="10" t="str">
        <f t="shared" si="93"/>
        <v/>
      </c>
      <c r="BQ235" s="10" t="str">
        <f>IF($AE235="","",IF(OR($V235&lt;2.7,$V235&gt;90),"Age OOR",($AE235-BM235)/VLOOKUP(BM$14&amp;"-rse-"&amp;$J235,Equations!$G:$I,3,0)))</f>
        <v/>
      </c>
      <c r="BR235" s="10" t="str">
        <f>IF($AF235="","",IF(OR($V235&lt;2.7,$V235&gt;90),"Age OOR",VLOOKUP(BR$14&amp;"-int-"&amp;$K235,Equations!$G:$I,3,0)+VLOOKUP(BR$14&amp;"-sexo-"&amp;$K235,Equations!$G:$I,3,0)*$U235+VLOOKUP(BR$14&amp;"-edad-"&amp;$K235,Equations!$G:$I,3,0)*$V235+VLOOKUP(BR$14&amp;"-est-"&amp;$K235,Equations!$G:$I,3,0)*(1/$W235)+VLOOKUP(BR$14&amp;"-imc-"&amp;$K235,Equations!$G:$I,3,0)*(1/$Q235)))</f>
        <v/>
      </c>
      <c r="BS235" s="10" t="str">
        <f>IF($AF235="","",IF(OR($V235&lt;2.7,$V235&gt;90),"Age OOR",BR235-1.6449*VLOOKUP(BR$14&amp;"-rse-"&amp;$K235,Equations!$G:$I,3,0)))</f>
        <v/>
      </c>
      <c r="BT235" s="10" t="str">
        <f>IF($AF235="","",IF(OR($V235&lt;2.7,$V235&gt;90),"Age OOR",BR235+1.6449*VLOOKUP(BR$14&amp;"-rse-"&amp;$K235,Equations!$G:$I,3,0)))</f>
        <v/>
      </c>
      <c r="BU235" s="10" t="str">
        <f t="shared" si="94"/>
        <v/>
      </c>
      <c r="BV235" s="10" t="str">
        <f>IF($AF235="","",IF(OR($V235&lt;2.7,$V235&gt;90),"Age OOR",($AF235-BR235)/VLOOKUP(BR$14&amp;"-rse-"&amp;$K235,Equations!$G:$I,3,0)))</f>
        <v/>
      </c>
      <c r="BW235" s="10" t="str">
        <f>IF($AG235="","",IF(OR($V235&lt;2.7,$V235&gt;90),"Age OOR",VLOOKUP(BW$14&amp;"-int-"&amp;$L235,Equations!$G:$I,3,0)+VLOOKUP(BW$14&amp;"-sexo-"&amp;$L235,Equations!$G:$I,3,0)*$U235+VLOOKUP(BW$14&amp;"-edad-"&amp;$L235,Equations!$G:$I,3,0)*$V235+VLOOKUP(BW$14&amp;"-est-"&amp;$L235,Equations!$G:$I,3,0)*(1/$W235)+VLOOKUP(BW$14&amp;"-imc-"&amp;$L235,Equations!$G:$I,3,0)*(1/$Q235)))</f>
        <v/>
      </c>
      <c r="BX235" s="10" t="str">
        <f>IF($AG235="","",IF(OR($V235&lt;2.7,$V235&gt;90),"Age OOR",BW235-1.6449*VLOOKUP(BW$14&amp;"-rse-"&amp;$L235,Equations!$G:$I,3,0)))</f>
        <v/>
      </c>
      <c r="BY235" s="10" t="str">
        <f>IF($AG235="","",IF(OR($V235&lt;2.7,$V235&gt;90),"Age OOR",BW235+1.6449*VLOOKUP(BW$14&amp;"-rse-"&amp;$L235,Equations!$G:$I,3,0)))</f>
        <v/>
      </c>
      <c r="BZ235" s="10" t="str">
        <f t="shared" si="95"/>
        <v/>
      </c>
      <c r="CA235" s="10" t="str">
        <f>IF($AG235="","",IF(OR($V235&lt;2.7,$V235&gt;90),"Age OOR",($AG235-BW235)/VLOOKUP(BW$14&amp;"-rse-"&amp;$L235,Equations!$G:$I,3,0)))</f>
        <v/>
      </c>
      <c r="CB235" s="10" t="str">
        <f>IF($AH235="","",IF(OR($V235&lt;2.7,$V235&gt;90),"Age OOR",VLOOKUP(CB$14&amp;"-int-"&amp;$M235,Equations!$G:$I,3,0)+VLOOKUP(CB$14&amp;"-sexo-"&amp;$M235,Equations!$G:$I,3,0)*$U235+VLOOKUP(CB$14&amp;"-edad-"&amp;$M235,Equations!$G:$I,3,0)*$V235+VLOOKUP(CB$14&amp;"-est-"&amp;$M235,Equations!$G:$I,3,0)*(1/$W235)+VLOOKUP(CB$14&amp;"-imc-"&amp;$M235,Equations!$G:$I,3,0)*(1/$Q235)))</f>
        <v/>
      </c>
      <c r="CC235" s="10" t="str">
        <f>IF($AH235="","",IF(OR($V235&lt;2.7,$V235&gt;90),"Age OOR",CB235-1.6449*VLOOKUP(CB$14&amp;"-rse-"&amp;$M235,Equations!$G:$I,3,0)))</f>
        <v/>
      </c>
      <c r="CD235" s="10" t="str">
        <f>IF($AH235="","",IF(OR($V235&lt;2.7,$V235&gt;90),"Age OOR",CB235+1.6449*VLOOKUP(CB$14&amp;"-rse-"&amp;$M235,Equations!$G:$I,3,0)))</f>
        <v/>
      </c>
      <c r="CE235" s="10" t="str">
        <f t="shared" si="96"/>
        <v/>
      </c>
      <c r="CF235" s="10" t="str">
        <f>IF($AH235="","",IF(OR($V235&lt;2.7,$V235&gt;90),"Age OOR",($AH235-CB235)/VLOOKUP(CB$14&amp;"-rse-"&amp;$M235,Equations!$G:$I,3,0)))</f>
        <v/>
      </c>
      <c r="CG235" s="10" t="str">
        <f>IF($AI235="","",IF(OR($V235&lt;2.7,$V235&gt;90),"Age OOR",VLOOKUP(CG$14&amp;"-int-"&amp;$N235,Equations!$G:$I,3,0)+VLOOKUP(CG$14&amp;"-sexo-"&amp;$N235,Equations!$G:$I,3,0)*$U235+VLOOKUP(CG$14&amp;"-edad-"&amp;$N235,Equations!$G:$I,3,0)*$V235+VLOOKUP(CG$14&amp;"-est-"&amp;$N235,Equations!$G:$I,3,0)*(1/$W235)+VLOOKUP(CG$14&amp;"-imc-"&amp;$N235,Equations!$G:$I,3,0)*(1/$Q235)))</f>
        <v/>
      </c>
      <c r="CH235" s="10" t="str">
        <f>IF($AI235="","",IF(OR($V235&lt;2.7,$V235&gt;90),"Age OOR",CG235-1.6449*VLOOKUP(CG$14&amp;"-rse-"&amp;$N235,Equations!$G:$I,3,0)))</f>
        <v/>
      </c>
      <c r="CI235" s="10" t="str">
        <f>IF($AI235="","",IF(OR($V235&lt;2.7,$V235&gt;90),"Age OOR",CG235+1.6449*VLOOKUP(CG$14&amp;"-rse-"&amp;$N235,Equations!$G:$I,3,0)))</f>
        <v/>
      </c>
      <c r="CJ235" s="10" t="str">
        <f t="shared" si="97"/>
        <v/>
      </c>
      <c r="CK235" s="10" t="str">
        <f>IF($AI235="","",IF(OR($V235&lt;2.7,$V235&gt;90),"Age OOR",($AI235-CG235)/VLOOKUP(CG$14&amp;"-rse-"&amp;$N235,Equations!$G:$I,3,0)))</f>
        <v/>
      </c>
      <c r="CL235" s="10" t="str">
        <f>IF($AJ235="","",IF(OR($V235&lt;2.7,$V235&gt;90),"Age OOR",VLOOKUP(CL$14&amp;"-int-"&amp;$O235,Equations!$G:$I,3,0)+VLOOKUP(CL$14&amp;"-sexo-"&amp;$O235,Equations!$G:$I,3,0)*$U235+VLOOKUP(CL$14&amp;"-edad-"&amp;$O235,Equations!$G:$I,3,0)*$V235+VLOOKUP(CL$14&amp;"-est-"&amp;$O235,Equations!$G:$I,3,0)*(1/$W235)+VLOOKUP(CL$14&amp;"-imc-"&amp;$O235,Equations!$G:$I,3,0)*(1/$Q235)))</f>
        <v/>
      </c>
      <c r="CM235" s="10" t="str">
        <f>IF($AJ235="","",IF(OR($V235&lt;2.7,$V235&gt;90),"Age OOR",CL235-1.6449*VLOOKUP(CL$14&amp;"-rse-"&amp;$O235,Equations!$G:$I,3,0)))</f>
        <v/>
      </c>
      <c r="CN235" s="10" t="str">
        <f>IF($AJ235="","",IF(OR($V235&lt;2.7,$V235&gt;90),"Age OOR",CL235+1.6449*VLOOKUP(CL$14&amp;"-rse-"&amp;$O235,Equations!$G:$I,3,0)))</f>
        <v/>
      </c>
      <c r="CO235" s="10" t="str">
        <f t="shared" si="98"/>
        <v/>
      </c>
      <c r="CP235" s="10" t="str">
        <f>IF($AJ235="","",IF(OR($V235&lt;2.7,$V235&gt;90),"Age OOR",($AJ235-CL235)/VLOOKUP(CL$14&amp;"-rse-"&amp;$O235,Equations!$G:$I,3,0)))</f>
        <v/>
      </c>
      <c r="CQ235" s="10" t="str">
        <f>IF($AK235="","",IF(OR($V235&lt;2.7,$V235&gt;90),"Age OOR",EXP(VLOOKUP(CQ$14&amp;"-int-"&amp;$P235,Equations!$G:$I,3,0)+VLOOKUP(CQ$14&amp;"-sexo-"&amp;$P235,Equations!$G:$I,3,0)*$U235+VLOOKUP(CQ$14&amp;"-edad-"&amp;$P235,Equations!$G:$I,3,0)*$V235+VLOOKUP(CQ$14&amp;"-est-"&amp;$P235,Equations!$G:$I,3,0)*(1/$W235)+VLOOKUP(CQ$14&amp;"-imc-"&amp;$P235,Equations!$G:$I,3,0)*(1/$Q235))))</f>
        <v/>
      </c>
      <c r="CR235" s="10" t="str">
        <f>IF($AK235="","",IF(OR($V235&lt;2.7,$V235&gt;90),"Age OOR",EXP(LN(CQ235)-1.6449*VLOOKUP(CQ$14&amp;"-rse-"&amp;$P235,Equations!$G:$I,3,0))))</f>
        <v/>
      </c>
      <c r="CS235" s="10" t="str">
        <f>IF($AK235="","",IF(OR($V235&lt;2.7,$V235&gt;90),"Age OOR",EXP(LN(CQ235)+1.6449*VLOOKUP(CQ$14&amp;"-rse-"&amp;$P235,Equations!$G:$I,3,0))))</f>
        <v/>
      </c>
      <c r="CT235" s="10" t="str">
        <f t="shared" si="99"/>
        <v/>
      </c>
      <c r="CU235" s="10" t="str">
        <f>IF($AK235="","",IF(OR($V235&lt;2.7,$V235&gt;90),"Age OOR",(LN($AK235)-LN(CQ235))/VLOOKUP(CQ$14&amp;"-rse-"&amp;$P235,Equations!$G:$I,3,0)))</f>
        <v/>
      </c>
      <c r="CV235" s="47"/>
    </row>
    <row r="236" spans="5:100" x14ac:dyDescent="0.2">
      <c r="E236" s="23" t="str">
        <f t="shared" si="75"/>
        <v>Age out of range</v>
      </c>
      <c r="F236" s="23" t="str">
        <f t="shared" si="76"/>
        <v>Age out of range</v>
      </c>
      <c r="G236" s="23" t="str">
        <f t="shared" si="77"/>
        <v>Age out of range</v>
      </c>
      <c r="H236" s="23" t="str">
        <f t="shared" si="78"/>
        <v>Age out of range</v>
      </c>
      <c r="I236" s="23" t="str">
        <f t="shared" si="79"/>
        <v>Age out of range</v>
      </c>
      <c r="J236" s="23" t="str">
        <f t="shared" si="80"/>
        <v>Age out of range</v>
      </c>
      <c r="K236" s="23" t="str">
        <f t="shared" si="81"/>
        <v>Age out of range</v>
      </c>
      <c r="L236" s="23" t="str">
        <f t="shared" si="82"/>
        <v>Age out of range</v>
      </c>
      <c r="M236" s="23" t="str">
        <f t="shared" si="83"/>
        <v>Age out of range</v>
      </c>
      <c r="N236" s="23" t="str">
        <f t="shared" si="84"/>
        <v>Age out of range</v>
      </c>
      <c r="O236" s="23" t="str">
        <f t="shared" si="85"/>
        <v>Age out of range</v>
      </c>
      <c r="P236" s="23" t="str">
        <f t="shared" si="86"/>
        <v>Age out of range</v>
      </c>
      <c r="Q236" s="23" t="e">
        <f t="shared" si="87"/>
        <v>#DIV/0!</v>
      </c>
      <c r="R236" s="17"/>
      <c r="S236" s="23">
        <v>220</v>
      </c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7"/>
      <c r="AM236" s="47"/>
      <c r="AN236" s="10" t="str">
        <f>IF($Z236="","",IF(OR($V236&lt;2.7,$V236&gt;90),"Age OOR",VLOOKUP(AN$14&amp;"-int-"&amp;$E236,Equations!$G:$I,3,0)+VLOOKUP(AN$14&amp;"-sexo-"&amp;$E236,Equations!$G:$I,3,0)*$U236+VLOOKUP(AN$14&amp;"-edad-"&amp;$E236,Equations!$G:$I,3,0)*$V236+VLOOKUP(AN$14&amp;"-est-"&amp;$E236,Equations!$G:$I,3,0)*(1/$W236)+VLOOKUP(AN$14&amp;"-imc-"&amp;$E236,Equations!$G:$I,3,0)*(1/$Q236)))</f>
        <v/>
      </c>
      <c r="AO236" s="10" t="str">
        <f>IF($Z236="","",IF(OR($V236&lt;2.7,$V236&gt;90),"Age OOR",AN236-1.6449*VLOOKUP(AN$14&amp;"-rse-"&amp;$E236,Equations!$G:$I,3,0)))</f>
        <v/>
      </c>
      <c r="AP236" s="10" t="str">
        <f>IF($Z236="","",IF(OR($V236&lt;2.7,$V236&gt;90),"Age OOR",AN236+1.6449*VLOOKUP(AN$14&amp;"-rse-"&amp;$E236,Equations!$G:$I,3,0)))</f>
        <v/>
      </c>
      <c r="AQ236" s="10" t="str">
        <f t="shared" si="88"/>
        <v/>
      </c>
      <c r="AR236" s="10" t="str">
        <f>IF($Z236="","",IF(OR($V236&lt;2.7,$V236&gt;90),"Age OOR",($Z236-AN236)/VLOOKUP(AN$14&amp;"-rse-"&amp;$E236,Equations!$G:$I,3,0)))</f>
        <v/>
      </c>
      <c r="AS236" s="10" t="str">
        <f>IF($AA236="","",IF(OR($V236&lt;2.7,$V236&gt;90),"Age OOR",VLOOKUP(AS$14&amp;"-int-"&amp;$F236,Equations!$G:$I,3,0)+VLOOKUP(AS$14&amp;"-sexo-"&amp;$F236,Equations!$G:$I,3,0)*$U236+VLOOKUP(AS$14&amp;"-edad-"&amp;$F236,Equations!$G:$I,3,0)*$V236+VLOOKUP(AS$14&amp;"-est-"&amp;$F236,Equations!$G:$I,3,0)*(1/$W236)+VLOOKUP(AS$14&amp;"-imc-"&amp;$F236,Equations!$G:$I,3,0)*(1/$Q236)))</f>
        <v/>
      </c>
      <c r="AT236" s="10" t="str">
        <f>IF($AA236="","",IF(OR($V236&lt;2.7,$V236&gt;90),"Age OOR",AS236-1.6449*VLOOKUP(AS$14&amp;"-rse-"&amp;$F236,Equations!$G:$I,3,0)))</f>
        <v/>
      </c>
      <c r="AU236" s="10" t="str">
        <f>IF($AA236="","",IF(OR($V236&lt;2.7,$V236&gt;90),"Age OOR",AS236+1.6449*VLOOKUP(AS$14&amp;"-rse-"&amp;$F236,Equations!$G:$I,3,0)))</f>
        <v/>
      </c>
      <c r="AV236" s="10" t="str">
        <f t="shared" si="89"/>
        <v/>
      </c>
      <c r="AW236" s="10" t="str">
        <f>IF($AA236="","",IF(OR($V236&lt;2.7,$V236&gt;90),"Age OOR",($AA236-AS236)/VLOOKUP(AS$14&amp;"-rse-"&amp;$F236,Equations!$G:$I,3,0)))</f>
        <v/>
      </c>
      <c r="AX236" s="10" t="str">
        <f>IF($AB236="","",IF(OR($V236&lt;2.7,$V236&gt;90),"Age OOR",VLOOKUP(AX$14&amp;"-int-"&amp;$G236,Equations!$G:$I,3,0)+VLOOKUP(AX$14&amp;"-sexo-"&amp;$G236,Equations!$G:$I,3,0)*$U236+VLOOKUP(AX$14&amp;"-edad-"&amp;$G236,Equations!$G:$I,3,0)*$V236+VLOOKUP(AX$14&amp;"-est-"&amp;$G236,Equations!$G:$I,3,0)*(1/$W236)+VLOOKUP(AX$14&amp;"-imc-"&amp;$G236,Equations!$G:$I,3,0)*(1/$Q236)))</f>
        <v/>
      </c>
      <c r="AY236" s="10" t="str">
        <f>IF($AB236="","",IF(OR($V236&lt;2.7,$V236&gt;90),"Age OOR",AX236-1.6449*VLOOKUP(AX$14&amp;"-rse-"&amp;$G236,Equations!$G:$I,3,0)))</f>
        <v/>
      </c>
      <c r="AZ236" s="10" t="str">
        <f>IF($AB236="","",IF(OR($V236&lt;2.7,$V236&gt;90),"Age OOR",AX236+1.6449*VLOOKUP(AX$14&amp;"-rse-"&amp;$G236,Equations!$G:$I,3,0)))</f>
        <v/>
      </c>
      <c r="BA236" s="10" t="str">
        <f t="shared" si="90"/>
        <v/>
      </c>
      <c r="BB236" s="10" t="str">
        <f>IF($AB236="","",IF(OR($V236&lt;2.7,$V236&gt;90),"Age OOR",($AB236-AX236)/VLOOKUP(AX$14&amp;"-rse-"&amp;$G236,Equations!$G:$I,3,0)))</f>
        <v/>
      </c>
      <c r="BC236" s="10" t="str">
        <f>IF($AC236="","",IF(OR($V236&lt;2.7,$V236&gt;90),"Age OOR",VLOOKUP(BC$14&amp;"-int-"&amp;$H236,Equations!$G:$I,3,0)+VLOOKUP(BC$14&amp;"-sexo-"&amp;$H236,Equations!$G:$I,3,0)*$U236+VLOOKUP(BC$14&amp;"-edad-"&amp;$H236,Equations!$G:$I,3,0)*$V236+VLOOKUP(BC$14&amp;"-est-"&amp;$H236,Equations!$G:$I,3,0)*(1/$W236)+VLOOKUP(BC$14&amp;"-imc-"&amp;$H236,Equations!$G:$I,3,0)*(1/$Q236)))</f>
        <v/>
      </c>
      <c r="BD236" s="10" t="str">
        <f>IF($AC236="","",IF(OR($V236&lt;2.7,$V236&gt;90),"Age OOR",BC236-1.6449*VLOOKUP(BC$14&amp;"-rse-"&amp;$H236,Equations!$G:$I,3,0)))</f>
        <v/>
      </c>
      <c r="BE236" s="10" t="str">
        <f>IF($AC236="","",IF(OR($V236&lt;2.7,$V236&gt;90),"Age OOR",BC236+1.6449*VLOOKUP(BC$14&amp;"-rse-"&amp;$H236,Equations!$G:$I,3,0)))</f>
        <v/>
      </c>
      <c r="BF236" s="10" t="str">
        <f t="shared" si="91"/>
        <v/>
      </c>
      <c r="BG236" s="10" t="str">
        <f>IF($AC236="","",IF(OR($V236&lt;2.7,$V236&gt;90),"Age OOR",($AC236-BC236)/VLOOKUP(BC$14&amp;"-rse-"&amp;$H236,Equations!$G:$I,3,0)))</f>
        <v/>
      </c>
      <c r="BH236" s="10" t="str">
        <f>IF($AD236="","",IF(OR($V236&lt;2.7,$V236&gt;90),"Age OOR",VLOOKUP(BH$14&amp;"-int-"&amp;$I236,Equations!$G:$I,3,0)+VLOOKUP(BH$14&amp;"-sexo-"&amp;$I236,Equations!$G:$I,3,0)*$U236+VLOOKUP(BH$14&amp;"-edad-"&amp;$I236,Equations!$G:$I,3,0)*$V236+VLOOKUP(BH$14&amp;"-est-"&amp;$I236,Equations!$G:$I,3,0)*(1/$W236)+VLOOKUP(BH$14&amp;"-imc-"&amp;$I236,Equations!$G:$I,3,0)*(1/$Q236)))</f>
        <v/>
      </c>
      <c r="BI236" s="10" t="str">
        <f>IF($AD236="","",IF(OR($V236&lt;2.7,$V236&gt;90),"Age OOR",BH236-1.6449*VLOOKUP(BH$14&amp;"-rse-"&amp;$I236,Equations!$G:$I,3,0)))</f>
        <v/>
      </c>
      <c r="BJ236" s="10" t="str">
        <f>IF($AD236="","",IF(OR($V236&lt;2.7,$V236&gt;90),"Age OOR",BH236+1.6449*VLOOKUP(BH$14&amp;"-rse-"&amp;$I236,Equations!$G:$I,3,0)))</f>
        <v/>
      </c>
      <c r="BK236" s="10" t="str">
        <f t="shared" si="92"/>
        <v/>
      </c>
      <c r="BL236" s="10" t="str">
        <f>IF($AD236="","",IF(OR($V236&lt;2.7,$V236&gt;90),"Age OOR",($AD236-BH236)/VLOOKUP(BH$14&amp;"-rse-"&amp;$I236,Equations!$G:$I,3,0)))</f>
        <v/>
      </c>
      <c r="BM236" s="10" t="str">
        <f>IF($AE236="","",IF(OR($V236&lt;2.7,$V236&gt;90),"Age OOR",VLOOKUP(BM$14&amp;"-int-"&amp;$J236,Equations!$G:$I,3,0)+VLOOKUP(BM$14&amp;"-sexo-"&amp;$J236,Equations!$G:$I,3,0)*$U236+VLOOKUP(BM$14&amp;"-edad-"&amp;$J236,Equations!$G:$I,3,0)*$V236+VLOOKUP(BM$14&amp;"-est-"&amp;$J236,Equations!$G:$I,3,0)*(1/$W236)+VLOOKUP(BM$14&amp;"-imc-"&amp;$J236,Equations!$G:$I,3,0)*(1/$Q236)))</f>
        <v/>
      </c>
      <c r="BN236" s="10" t="str">
        <f>IF($AE236="","",IF(OR($V236&lt;2.7,$V236&gt;90),"Age OOR",BM236-1.6449*VLOOKUP(BM$14&amp;"-rse-"&amp;$J236,Equations!$G:$I,3,0)))</f>
        <v/>
      </c>
      <c r="BO236" s="10" t="str">
        <f>IF($AE236="","",IF(OR($V236&lt;2.7,$V236&gt;90),"Age OOR",BM236+1.6449*VLOOKUP(BM$14&amp;"-rse-"&amp;$J236,Equations!$G:$I,3,0)))</f>
        <v/>
      </c>
      <c r="BP236" s="10" t="str">
        <f t="shared" si="93"/>
        <v/>
      </c>
      <c r="BQ236" s="10" t="str">
        <f>IF($AE236="","",IF(OR($V236&lt;2.7,$V236&gt;90),"Age OOR",($AE236-BM236)/VLOOKUP(BM$14&amp;"-rse-"&amp;$J236,Equations!$G:$I,3,0)))</f>
        <v/>
      </c>
      <c r="BR236" s="10" t="str">
        <f>IF($AF236="","",IF(OR($V236&lt;2.7,$V236&gt;90),"Age OOR",VLOOKUP(BR$14&amp;"-int-"&amp;$K236,Equations!$G:$I,3,0)+VLOOKUP(BR$14&amp;"-sexo-"&amp;$K236,Equations!$G:$I,3,0)*$U236+VLOOKUP(BR$14&amp;"-edad-"&amp;$K236,Equations!$G:$I,3,0)*$V236+VLOOKUP(BR$14&amp;"-est-"&amp;$K236,Equations!$G:$I,3,0)*(1/$W236)+VLOOKUP(BR$14&amp;"-imc-"&amp;$K236,Equations!$G:$I,3,0)*(1/$Q236)))</f>
        <v/>
      </c>
      <c r="BS236" s="10" t="str">
        <f>IF($AF236="","",IF(OR($V236&lt;2.7,$V236&gt;90),"Age OOR",BR236-1.6449*VLOOKUP(BR$14&amp;"-rse-"&amp;$K236,Equations!$G:$I,3,0)))</f>
        <v/>
      </c>
      <c r="BT236" s="10" t="str">
        <f>IF($AF236="","",IF(OR($V236&lt;2.7,$V236&gt;90),"Age OOR",BR236+1.6449*VLOOKUP(BR$14&amp;"-rse-"&amp;$K236,Equations!$G:$I,3,0)))</f>
        <v/>
      </c>
      <c r="BU236" s="10" t="str">
        <f t="shared" si="94"/>
        <v/>
      </c>
      <c r="BV236" s="10" t="str">
        <f>IF($AF236="","",IF(OR($V236&lt;2.7,$V236&gt;90),"Age OOR",($AF236-BR236)/VLOOKUP(BR$14&amp;"-rse-"&amp;$K236,Equations!$G:$I,3,0)))</f>
        <v/>
      </c>
      <c r="BW236" s="10" t="str">
        <f>IF($AG236="","",IF(OR($V236&lt;2.7,$V236&gt;90),"Age OOR",VLOOKUP(BW$14&amp;"-int-"&amp;$L236,Equations!$G:$I,3,0)+VLOOKUP(BW$14&amp;"-sexo-"&amp;$L236,Equations!$G:$I,3,0)*$U236+VLOOKUP(BW$14&amp;"-edad-"&amp;$L236,Equations!$G:$I,3,0)*$V236+VLOOKUP(BW$14&amp;"-est-"&amp;$L236,Equations!$G:$I,3,0)*(1/$W236)+VLOOKUP(BW$14&amp;"-imc-"&amp;$L236,Equations!$G:$I,3,0)*(1/$Q236)))</f>
        <v/>
      </c>
      <c r="BX236" s="10" t="str">
        <f>IF($AG236="","",IF(OR($V236&lt;2.7,$V236&gt;90),"Age OOR",BW236-1.6449*VLOOKUP(BW$14&amp;"-rse-"&amp;$L236,Equations!$G:$I,3,0)))</f>
        <v/>
      </c>
      <c r="BY236" s="10" t="str">
        <f>IF($AG236="","",IF(OR($V236&lt;2.7,$V236&gt;90),"Age OOR",BW236+1.6449*VLOOKUP(BW$14&amp;"-rse-"&amp;$L236,Equations!$G:$I,3,0)))</f>
        <v/>
      </c>
      <c r="BZ236" s="10" t="str">
        <f t="shared" si="95"/>
        <v/>
      </c>
      <c r="CA236" s="10" t="str">
        <f>IF($AG236="","",IF(OR($V236&lt;2.7,$V236&gt;90),"Age OOR",($AG236-BW236)/VLOOKUP(BW$14&amp;"-rse-"&amp;$L236,Equations!$G:$I,3,0)))</f>
        <v/>
      </c>
      <c r="CB236" s="10" t="str">
        <f>IF($AH236="","",IF(OR($V236&lt;2.7,$V236&gt;90),"Age OOR",VLOOKUP(CB$14&amp;"-int-"&amp;$M236,Equations!$G:$I,3,0)+VLOOKUP(CB$14&amp;"-sexo-"&amp;$M236,Equations!$G:$I,3,0)*$U236+VLOOKUP(CB$14&amp;"-edad-"&amp;$M236,Equations!$G:$I,3,0)*$V236+VLOOKUP(CB$14&amp;"-est-"&amp;$M236,Equations!$G:$I,3,0)*(1/$W236)+VLOOKUP(CB$14&amp;"-imc-"&amp;$M236,Equations!$G:$I,3,0)*(1/$Q236)))</f>
        <v/>
      </c>
      <c r="CC236" s="10" t="str">
        <f>IF($AH236="","",IF(OR($V236&lt;2.7,$V236&gt;90),"Age OOR",CB236-1.6449*VLOOKUP(CB$14&amp;"-rse-"&amp;$M236,Equations!$G:$I,3,0)))</f>
        <v/>
      </c>
      <c r="CD236" s="10" t="str">
        <f>IF($AH236="","",IF(OR($V236&lt;2.7,$V236&gt;90),"Age OOR",CB236+1.6449*VLOOKUP(CB$14&amp;"-rse-"&amp;$M236,Equations!$G:$I,3,0)))</f>
        <v/>
      </c>
      <c r="CE236" s="10" t="str">
        <f t="shared" si="96"/>
        <v/>
      </c>
      <c r="CF236" s="10" t="str">
        <f>IF($AH236="","",IF(OR($V236&lt;2.7,$V236&gt;90),"Age OOR",($AH236-CB236)/VLOOKUP(CB$14&amp;"-rse-"&amp;$M236,Equations!$G:$I,3,0)))</f>
        <v/>
      </c>
      <c r="CG236" s="10" t="str">
        <f>IF($AI236="","",IF(OR($V236&lt;2.7,$V236&gt;90),"Age OOR",VLOOKUP(CG$14&amp;"-int-"&amp;$N236,Equations!$G:$I,3,0)+VLOOKUP(CG$14&amp;"-sexo-"&amp;$N236,Equations!$G:$I,3,0)*$U236+VLOOKUP(CG$14&amp;"-edad-"&amp;$N236,Equations!$G:$I,3,0)*$V236+VLOOKUP(CG$14&amp;"-est-"&amp;$N236,Equations!$G:$I,3,0)*(1/$W236)+VLOOKUP(CG$14&amp;"-imc-"&amp;$N236,Equations!$G:$I,3,0)*(1/$Q236)))</f>
        <v/>
      </c>
      <c r="CH236" s="10" t="str">
        <f>IF($AI236="","",IF(OR($V236&lt;2.7,$V236&gt;90),"Age OOR",CG236-1.6449*VLOOKUP(CG$14&amp;"-rse-"&amp;$N236,Equations!$G:$I,3,0)))</f>
        <v/>
      </c>
      <c r="CI236" s="10" t="str">
        <f>IF($AI236="","",IF(OR($V236&lt;2.7,$V236&gt;90),"Age OOR",CG236+1.6449*VLOOKUP(CG$14&amp;"-rse-"&amp;$N236,Equations!$G:$I,3,0)))</f>
        <v/>
      </c>
      <c r="CJ236" s="10" t="str">
        <f t="shared" si="97"/>
        <v/>
      </c>
      <c r="CK236" s="10" t="str">
        <f>IF($AI236="","",IF(OR($V236&lt;2.7,$V236&gt;90),"Age OOR",($AI236-CG236)/VLOOKUP(CG$14&amp;"-rse-"&amp;$N236,Equations!$G:$I,3,0)))</f>
        <v/>
      </c>
      <c r="CL236" s="10" t="str">
        <f>IF($AJ236="","",IF(OR($V236&lt;2.7,$V236&gt;90),"Age OOR",VLOOKUP(CL$14&amp;"-int-"&amp;$O236,Equations!$G:$I,3,0)+VLOOKUP(CL$14&amp;"-sexo-"&amp;$O236,Equations!$G:$I,3,0)*$U236+VLOOKUP(CL$14&amp;"-edad-"&amp;$O236,Equations!$G:$I,3,0)*$V236+VLOOKUP(CL$14&amp;"-est-"&amp;$O236,Equations!$G:$I,3,0)*(1/$W236)+VLOOKUP(CL$14&amp;"-imc-"&amp;$O236,Equations!$G:$I,3,0)*(1/$Q236)))</f>
        <v/>
      </c>
      <c r="CM236" s="10" t="str">
        <f>IF($AJ236="","",IF(OR($V236&lt;2.7,$V236&gt;90),"Age OOR",CL236-1.6449*VLOOKUP(CL$14&amp;"-rse-"&amp;$O236,Equations!$G:$I,3,0)))</f>
        <v/>
      </c>
      <c r="CN236" s="10" t="str">
        <f>IF($AJ236="","",IF(OR($V236&lt;2.7,$V236&gt;90),"Age OOR",CL236+1.6449*VLOOKUP(CL$14&amp;"-rse-"&amp;$O236,Equations!$G:$I,3,0)))</f>
        <v/>
      </c>
      <c r="CO236" s="10" t="str">
        <f t="shared" si="98"/>
        <v/>
      </c>
      <c r="CP236" s="10" t="str">
        <f>IF($AJ236="","",IF(OR($V236&lt;2.7,$V236&gt;90),"Age OOR",($AJ236-CL236)/VLOOKUP(CL$14&amp;"-rse-"&amp;$O236,Equations!$G:$I,3,0)))</f>
        <v/>
      </c>
      <c r="CQ236" s="10" t="str">
        <f>IF($AK236="","",IF(OR($V236&lt;2.7,$V236&gt;90),"Age OOR",EXP(VLOOKUP(CQ$14&amp;"-int-"&amp;$P236,Equations!$G:$I,3,0)+VLOOKUP(CQ$14&amp;"-sexo-"&amp;$P236,Equations!$G:$I,3,0)*$U236+VLOOKUP(CQ$14&amp;"-edad-"&amp;$P236,Equations!$G:$I,3,0)*$V236+VLOOKUP(CQ$14&amp;"-est-"&amp;$P236,Equations!$G:$I,3,0)*(1/$W236)+VLOOKUP(CQ$14&amp;"-imc-"&amp;$P236,Equations!$G:$I,3,0)*(1/$Q236))))</f>
        <v/>
      </c>
      <c r="CR236" s="10" t="str">
        <f>IF($AK236="","",IF(OR($V236&lt;2.7,$V236&gt;90),"Age OOR",EXP(LN(CQ236)-1.6449*VLOOKUP(CQ$14&amp;"-rse-"&amp;$P236,Equations!$G:$I,3,0))))</f>
        <v/>
      </c>
      <c r="CS236" s="10" t="str">
        <f>IF($AK236="","",IF(OR($V236&lt;2.7,$V236&gt;90),"Age OOR",EXP(LN(CQ236)+1.6449*VLOOKUP(CQ$14&amp;"-rse-"&amp;$P236,Equations!$G:$I,3,0))))</f>
        <v/>
      </c>
      <c r="CT236" s="10" t="str">
        <f t="shared" si="99"/>
        <v/>
      </c>
      <c r="CU236" s="10" t="str">
        <f>IF($AK236="","",IF(OR($V236&lt;2.7,$V236&gt;90),"Age OOR",(LN($AK236)-LN(CQ236))/VLOOKUP(CQ$14&amp;"-rse-"&amp;$P236,Equations!$G:$I,3,0)))</f>
        <v/>
      </c>
      <c r="CV236" s="47"/>
    </row>
    <row r="237" spans="5:100" x14ac:dyDescent="0.2">
      <c r="E237" s="23" t="str">
        <f t="shared" si="75"/>
        <v>Age out of range</v>
      </c>
      <c r="F237" s="23" t="str">
        <f t="shared" si="76"/>
        <v>Age out of range</v>
      </c>
      <c r="G237" s="23" t="str">
        <f t="shared" si="77"/>
        <v>Age out of range</v>
      </c>
      <c r="H237" s="23" t="str">
        <f t="shared" si="78"/>
        <v>Age out of range</v>
      </c>
      <c r="I237" s="23" t="str">
        <f t="shared" si="79"/>
        <v>Age out of range</v>
      </c>
      <c r="J237" s="23" t="str">
        <f t="shared" si="80"/>
        <v>Age out of range</v>
      </c>
      <c r="K237" s="23" t="str">
        <f t="shared" si="81"/>
        <v>Age out of range</v>
      </c>
      <c r="L237" s="23" t="str">
        <f t="shared" si="82"/>
        <v>Age out of range</v>
      </c>
      <c r="M237" s="23" t="str">
        <f t="shared" si="83"/>
        <v>Age out of range</v>
      </c>
      <c r="N237" s="23" t="str">
        <f t="shared" si="84"/>
        <v>Age out of range</v>
      </c>
      <c r="O237" s="23" t="str">
        <f t="shared" si="85"/>
        <v>Age out of range</v>
      </c>
      <c r="P237" s="23" t="str">
        <f t="shared" si="86"/>
        <v>Age out of range</v>
      </c>
      <c r="Q237" s="23" t="e">
        <f t="shared" si="87"/>
        <v>#DIV/0!</v>
      </c>
      <c r="R237" s="17"/>
      <c r="S237" s="23">
        <v>221</v>
      </c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7"/>
      <c r="AM237" s="47"/>
      <c r="AN237" s="10" t="str">
        <f>IF($Z237="","",IF(OR($V237&lt;2.7,$V237&gt;90),"Age OOR",VLOOKUP(AN$14&amp;"-int-"&amp;$E237,Equations!$G:$I,3,0)+VLOOKUP(AN$14&amp;"-sexo-"&amp;$E237,Equations!$G:$I,3,0)*$U237+VLOOKUP(AN$14&amp;"-edad-"&amp;$E237,Equations!$G:$I,3,0)*$V237+VLOOKUP(AN$14&amp;"-est-"&amp;$E237,Equations!$G:$I,3,0)*(1/$W237)+VLOOKUP(AN$14&amp;"-imc-"&amp;$E237,Equations!$G:$I,3,0)*(1/$Q237)))</f>
        <v/>
      </c>
      <c r="AO237" s="10" t="str">
        <f>IF($Z237="","",IF(OR($V237&lt;2.7,$V237&gt;90),"Age OOR",AN237-1.6449*VLOOKUP(AN$14&amp;"-rse-"&amp;$E237,Equations!$G:$I,3,0)))</f>
        <v/>
      </c>
      <c r="AP237" s="10" t="str">
        <f>IF($Z237="","",IF(OR($V237&lt;2.7,$V237&gt;90),"Age OOR",AN237+1.6449*VLOOKUP(AN$14&amp;"-rse-"&amp;$E237,Equations!$G:$I,3,0)))</f>
        <v/>
      </c>
      <c r="AQ237" s="10" t="str">
        <f t="shared" si="88"/>
        <v/>
      </c>
      <c r="AR237" s="10" t="str">
        <f>IF($Z237="","",IF(OR($V237&lt;2.7,$V237&gt;90),"Age OOR",($Z237-AN237)/VLOOKUP(AN$14&amp;"-rse-"&amp;$E237,Equations!$G:$I,3,0)))</f>
        <v/>
      </c>
      <c r="AS237" s="10" t="str">
        <f>IF($AA237="","",IF(OR($V237&lt;2.7,$V237&gt;90),"Age OOR",VLOOKUP(AS$14&amp;"-int-"&amp;$F237,Equations!$G:$I,3,0)+VLOOKUP(AS$14&amp;"-sexo-"&amp;$F237,Equations!$G:$I,3,0)*$U237+VLOOKUP(AS$14&amp;"-edad-"&amp;$F237,Equations!$G:$I,3,0)*$V237+VLOOKUP(AS$14&amp;"-est-"&amp;$F237,Equations!$G:$I,3,0)*(1/$W237)+VLOOKUP(AS$14&amp;"-imc-"&amp;$F237,Equations!$G:$I,3,0)*(1/$Q237)))</f>
        <v/>
      </c>
      <c r="AT237" s="10" t="str">
        <f>IF($AA237="","",IF(OR($V237&lt;2.7,$V237&gt;90),"Age OOR",AS237-1.6449*VLOOKUP(AS$14&amp;"-rse-"&amp;$F237,Equations!$G:$I,3,0)))</f>
        <v/>
      </c>
      <c r="AU237" s="10" t="str">
        <f>IF($AA237="","",IF(OR($V237&lt;2.7,$V237&gt;90),"Age OOR",AS237+1.6449*VLOOKUP(AS$14&amp;"-rse-"&amp;$F237,Equations!$G:$I,3,0)))</f>
        <v/>
      </c>
      <c r="AV237" s="10" t="str">
        <f t="shared" si="89"/>
        <v/>
      </c>
      <c r="AW237" s="10" t="str">
        <f>IF($AA237="","",IF(OR($V237&lt;2.7,$V237&gt;90),"Age OOR",($AA237-AS237)/VLOOKUP(AS$14&amp;"-rse-"&amp;$F237,Equations!$G:$I,3,0)))</f>
        <v/>
      </c>
      <c r="AX237" s="10" t="str">
        <f>IF($AB237="","",IF(OR($V237&lt;2.7,$V237&gt;90),"Age OOR",VLOOKUP(AX$14&amp;"-int-"&amp;$G237,Equations!$G:$I,3,0)+VLOOKUP(AX$14&amp;"-sexo-"&amp;$G237,Equations!$G:$I,3,0)*$U237+VLOOKUP(AX$14&amp;"-edad-"&amp;$G237,Equations!$G:$I,3,0)*$V237+VLOOKUP(AX$14&amp;"-est-"&amp;$G237,Equations!$G:$I,3,0)*(1/$W237)+VLOOKUP(AX$14&amp;"-imc-"&amp;$G237,Equations!$G:$I,3,0)*(1/$Q237)))</f>
        <v/>
      </c>
      <c r="AY237" s="10" t="str">
        <f>IF($AB237="","",IF(OR($V237&lt;2.7,$V237&gt;90),"Age OOR",AX237-1.6449*VLOOKUP(AX$14&amp;"-rse-"&amp;$G237,Equations!$G:$I,3,0)))</f>
        <v/>
      </c>
      <c r="AZ237" s="10" t="str">
        <f>IF($AB237="","",IF(OR($V237&lt;2.7,$V237&gt;90),"Age OOR",AX237+1.6449*VLOOKUP(AX$14&amp;"-rse-"&amp;$G237,Equations!$G:$I,3,0)))</f>
        <v/>
      </c>
      <c r="BA237" s="10" t="str">
        <f t="shared" si="90"/>
        <v/>
      </c>
      <c r="BB237" s="10" t="str">
        <f>IF($AB237="","",IF(OR($V237&lt;2.7,$V237&gt;90),"Age OOR",($AB237-AX237)/VLOOKUP(AX$14&amp;"-rse-"&amp;$G237,Equations!$G:$I,3,0)))</f>
        <v/>
      </c>
      <c r="BC237" s="10" t="str">
        <f>IF($AC237="","",IF(OR($V237&lt;2.7,$V237&gt;90),"Age OOR",VLOOKUP(BC$14&amp;"-int-"&amp;$H237,Equations!$G:$I,3,0)+VLOOKUP(BC$14&amp;"-sexo-"&amp;$H237,Equations!$G:$I,3,0)*$U237+VLOOKUP(BC$14&amp;"-edad-"&amp;$H237,Equations!$G:$I,3,0)*$V237+VLOOKUP(BC$14&amp;"-est-"&amp;$H237,Equations!$G:$I,3,0)*(1/$W237)+VLOOKUP(BC$14&amp;"-imc-"&amp;$H237,Equations!$G:$I,3,0)*(1/$Q237)))</f>
        <v/>
      </c>
      <c r="BD237" s="10" t="str">
        <f>IF($AC237="","",IF(OR($V237&lt;2.7,$V237&gt;90),"Age OOR",BC237-1.6449*VLOOKUP(BC$14&amp;"-rse-"&amp;$H237,Equations!$G:$I,3,0)))</f>
        <v/>
      </c>
      <c r="BE237" s="10" t="str">
        <f>IF($AC237="","",IF(OR($V237&lt;2.7,$V237&gt;90),"Age OOR",BC237+1.6449*VLOOKUP(BC$14&amp;"-rse-"&amp;$H237,Equations!$G:$I,3,0)))</f>
        <v/>
      </c>
      <c r="BF237" s="10" t="str">
        <f t="shared" si="91"/>
        <v/>
      </c>
      <c r="BG237" s="10" t="str">
        <f>IF($AC237="","",IF(OR($V237&lt;2.7,$V237&gt;90),"Age OOR",($AC237-BC237)/VLOOKUP(BC$14&amp;"-rse-"&amp;$H237,Equations!$G:$I,3,0)))</f>
        <v/>
      </c>
      <c r="BH237" s="10" t="str">
        <f>IF($AD237="","",IF(OR($V237&lt;2.7,$V237&gt;90),"Age OOR",VLOOKUP(BH$14&amp;"-int-"&amp;$I237,Equations!$G:$I,3,0)+VLOOKUP(BH$14&amp;"-sexo-"&amp;$I237,Equations!$G:$I,3,0)*$U237+VLOOKUP(BH$14&amp;"-edad-"&amp;$I237,Equations!$G:$I,3,0)*$V237+VLOOKUP(BH$14&amp;"-est-"&amp;$I237,Equations!$G:$I,3,0)*(1/$W237)+VLOOKUP(BH$14&amp;"-imc-"&amp;$I237,Equations!$G:$I,3,0)*(1/$Q237)))</f>
        <v/>
      </c>
      <c r="BI237" s="10" t="str">
        <f>IF($AD237="","",IF(OR($V237&lt;2.7,$V237&gt;90),"Age OOR",BH237-1.6449*VLOOKUP(BH$14&amp;"-rse-"&amp;$I237,Equations!$G:$I,3,0)))</f>
        <v/>
      </c>
      <c r="BJ237" s="10" t="str">
        <f>IF($AD237="","",IF(OR($V237&lt;2.7,$V237&gt;90),"Age OOR",BH237+1.6449*VLOOKUP(BH$14&amp;"-rse-"&amp;$I237,Equations!$G:$I,3,0)))</f>
        <v/>
      </c>
      <c r="BK237" s="10" t="str">
        <f t="shared" si="92"/>
        <v/>
      </c>
      <c r="BL237" s="10" t="str">
        <f>IF($AD237="","",IF(OR($V237&lt;2.7,$V237&gt;90),"Age OOR",($AD237-BH237)/VLOOKUP(BH$14&amp;"-rse-"&amp;$I237,Equations!$G:$I,3,0)))</f>
        <v/>
      </c>
      <c r="BM237" s="10" t="str">
        <f>IF($AE237="","",IF(OR($V237&lt;2.7,$V237&gt;90),"Age OOR",VLOOKUP(BM$14&amp;"-int-"&amp;$J237,Equations!$G:$I,3,0)+VLOOKUP(BM$14&amp;"-sexo-"&amp;$J237,Equations!$G:$I,3,0)*$U237+VLOOKUP(BM$14&amp;"-edad-"&amp;$J237,Equations!$G:$I,3,0)*$V237+VLOOKUP(BM$14&amp;"-est-"&amp;$J237,Equations!$G:$I,3,0)*(1/$W237)+VLOOKUP(BM$14&amp;"-imc-"&amp;$J237,Equations!$G:$I,3,0)*(1/$Q237)))</f>
        <v/>
      </c>
      <c r="BN237" s="10" t="str">
        <f>IF($AE237="","",IF(OR($V237&lt;2.7,$V237&gt;90),"Age OOR",BM237-1.6449*VLOOKUP(BM$14&amp;"-rse-"&amp;$J237,Equations!$G:$I,3,0)))</f>
        <v/>
      </c>
      <c r="BO237" s="10" t="str">
        <f>IF($AE237="","",IF(OR($V237&lt;2.7,$V237&gt;90),"Age OOR",BM237+1.6449*VLOOKUP(BM$14&amp;"-rse-"&amp;$J237,Equations!$G:$I,3,0)))</f>
        <v/>
      </c>
      <c r="BP237" s="10" t="str">
        <f t="shared" si="93"/>
        <v/>
      </c>
      <c r="BQ237" s="10" t="str">
        <f>IF($AE237="","",IF(OR($V237&lt;2.7,$V237&gt;90),"Age OOR",($AE237-BM237)/VLOOKUP(BM$14&amp;"-rse-"&amp;$J237,Equations!$G:$I,3,0)))</f>
        <v/>
      </c>
      <c r="BR237" s="10" t="str">
        <f>IF($AF237="","",IF(OR($V237&lt;2.7,$V237&gt;90),"Age OOR",VLOOKUP(BR$14&amp;"-int-"&amp;$K237,Equations!$G:$I,3,0)+VLOOKUP(BR$14&amp;"-sexo-"&amp;$K237,Equations!$G:$I,3,0)*$U237+VLOOKUP(BR$14&amp;"-edad-"&amp;$K237,Equations!$G:$I,3,0)*$V237+VLOOKUP(BR$14&amp;"-est-"&amp;$K237,Equations!$G:$I,3,0)*(1/$W237)+VLOOKUP(BR$14&amp;"-imc-"&amp;$K237,Equations!$G:$I,3,0)*(1/$Q237)))</f>
        <v/>
      </c>
      <c r="BS237" s="10" t="str">
        <f>IF($AF237="","",IF(OR($V237&lt;2.7,$V237&gt;90),"Age OOR",BR237-1.6449*VLOOKUP(BR$14&amp;"-rse-"&amp;$K237,Equations!$G:$I,3,0)))</f>
        <v/>
      </c>
      <c r="BT237" s="10" t="str">
        <f>IF($AF237="","",IF(OR($V237&lt;2.7,$V237&gt;90),"Age OOR",BR237+1.6449*VLOOKUP(BR$14&amp;"-rse-"&amp;$K237,Equations!$G:$I,3,0)))</f>
        <v/>
      </c>
      <c r="BU237" s="10" t="str">
        <f t="shared" si="94"/>
        <v/>
      </c>
      <c r="BV237" s="10" t="str">
        <f>IF($AF237="","",IF(OR($V237&lt;2.7,$V237&gt;90),"Age OOR",($AF237-BR237)/VLOOKUP(BR$14&amp;"-rse-"&amp;$K237,Equations!$G:$I,3,0)))</f>
        <v/>
      </c>
      <c r="BW237" s="10" t="str">
        <f>IF($AG237="","",IF(OR($V237&lt;2.7,$V237&gt;90),"Age OOR",VLOOKUP(BW$14&amp;"-int-"&amp;$L237,Equations!$G:$I,3,0)+VLOOKUP(BW$14&amp;"-sexo-"&amp;$L237,Equations!$G:$I,3,0)*$U237+VLOOKUP(BW$14&amp;"-edad-"&amp;$L237,Equations!$G:$I,3,0)*$V237+VLOOKUP(BW$14&amp;"-est-"&amp;$L237,Equations!$G:$I,3,0)*(1/$W237)+VLOOKUP(BW$14&amp;"-imc-"&amp;$L237,Equations!$G:$I,3,0)*(1/$Q237)))</f>
        <v/>
      </c>
      <c r="BX237" s="10" t="str">
        <f>IF($AG237="","",IF(OR($V237&lt;2.7,$V237&gt;90),"Age OOR",BW237-1.6449*VLOOKUP(BW$14&amp;"-rse-"&amp;$L237,Equations!$G:$I,3,0)))</f>
        <v/>
      </c>
      <c r="BY237" s="10" t="str">
        <f>IF($AG237="","",IF(OR($V237&lt;2.7,$V237&gt;90),"Age OOR",BW237+1.6449*VLOOKUP(BW$14&amp;"-rse-"&amp;$L237,Equations!$G:$I,3,0)))</f>
        <v/>
      </c>
      <c r="BZ237" s="10" t="str">
        <f t="shared" si="95"/>
        <v/>
      </c>
      <c r="CA237" s="10" t="str">
        <f>IF($AG237="","",IF(OR($V237&lt;2.7,$V237&gt;90),"Age OOR",($AG237-BW237)/VLOOKUP(BW$14&amp;"-rse-"&amp;$L237,Equations!$G:$I,3,0)))</f>
        <v/>
      </c>
      <c r="CB237" s="10" t="str">
        <f>IF($AH237="","",IF(OR($V237&lt;2.7,$V237&gt;90),"Age OOR",VLOOKUP(CB$14&amp;"-int-"&amp;$M237,Equations!$G:$I,3,0)+VLOOKUP(CB$14&amp;"-sexo-"&amp;$M237,Equations!$G:$I,3,0)*$U237+VLOOKUP(CB$14&amp;"-edad-"&amp;$M237,Equations!$G:$I,3,0)*$V237+VLOOKUP(CB$14&amp;"-est-"&amp;$M237,Equations!$G:$I,3,0)*(1/$W237)+VLOOKUP(CB$14&amp;"-imc-"&amp;$M237,Equations!$G:$I,3,0)*(1/$Q237)))</f>
        <v/>
      </c>
      <c r="CC237" s="10" t="str">
        <f>IF($AH237="","",IF(OR($V237&lt;2.7,$V237&gt;90),"Age OOR",CB237-1.6449*VLOOKUP(CB$14&amp;"-rse-"&amp;$M237,Equations!$G:$I,3,0)))</f>
        <v/>
      </c>
      <c r="CD237" s="10" t="str">
        <f>IF($AH237="","",IF(OR($V237&lt;2.7,$V237&gt;90),"Age OOR",CB237+1.6449*VLOOKUP(CB$14&amp;"-rse-"&amp;$M237,Equations!$G:$I,3,0)))</f>
        <v/>
      </c>
      <c r="CE237" s="10" t="str">
        <f t="shared" si="96"/>
        <v/>
      </c>
      <c r="CF237" s="10" t="str">
        <f>IF($AH237="","",IF(OR($V237&lt;2.7,$V237&gt;90),"Age OOR",($AH237-CB237)/VLOOKUP(CB$14&amp;"-rse-"&amp;$M237,Equations!$G:$I,3,0)))</f>
        <v/>
      </c>
      <c r="CG237" s="10" t="str">
        <f>IF($AI237="","",IF(OR($V237&lt;2.7,$V237&gt;90),"Age OOR",VLOOKUP(CG$14&amp;"-int-"&amp;$N237,Equations!$G:$I,3,0)+VLOOKUP(CG$14&amp;"-sexo-"&amp;$N237,Equations!$G:$I,3,0)*$U237+VLOOKUP(CG$14&amp;"-edad-"&amp;$N237,Equations!$G:$I,3,0)*$V237+VLOOKUP(CG$14&amp;"-est-"&amp;$N237,Equations!$G:$I,3,0)*(1/$W237)+VLOOKUP(CG$14&amp;"-imc-"&amp;$N237,Equations!$G:$I,3,0)*(1/$Q237)))</f>
        <v/>
      </c>
      <c r="CH237" s="10" t="str">
        <f>IF($AI237="","",IF(OR($V237&lt;2.7,$V237&gt;90),"Age OOR",CG237-1.6449*VLOOKUP(CG$14&amp;"-rse-"&amp;$N237,Equations!$G:$I,3,0)))</f>
        <v/>
      </c>
      <c r="CI237" s="10" t="str">
        <f>IF($AI237="","",IF(OR($V237&lt;2.7,$V237&gt;90),"Age OOR",CG237+1.6449*VLOOKUP(CG$14&amp;"-rse-"&amp;$N237,Equations!$G:$I,3,0)))</f>
        <v/>
      </c>
      <c r="CJ237" s="10" t="str">
        <f t="shared" si="97"/>
        <v/>
      </c>
      <c r="CK237" s="10" t="str">
        <f>IF($AI237="","",IF(OR($V237&lt;2.7,$V237&gt;90),"Age OOR",($AI237-CG237)/VLOOKUP(CG$14&amp;"-rse-"&amp;$N237,Equations!$G:$I,3,0)))</f>
        <v/>
      </c>
      <c r="CL237" s="10" t="str">
        <f>IF($AJ237="","",IF(OR($V237&lt;2.7,$V237&gt;90),"Age OOR",VLOOKUP(CL$14&amp;"-int-"&amp;$O237,Equations!$G:$I,3,0)+VLOOKUP(CL$14&amp;"-sexo-"&amp;$O237,Equations!$G:$I,3,0)*$U237+VLOOKUP(CL$14&amp;"-edad-"&amp;$O237,Equations!$G:$I,3,0)*$V237+VLOOKUP(CL$14&amp;"-est-"&amp;$O237,Equations!$G:$I,3,0)*(1/$W237)+VLOOKUP(CL$14&amp;"-imc-"&amp;$O237,Equations!$G:$I,3,0)*(1/$Q237)))</f>
        <v/>
      </c>
      <c r="CM237" s="10" t="str">
        <f>IF($AJ237="","",IF(OR($V237&lt;2.7,$V237&gt;90),"Age OOR",CL237-1.6449*VLOOKUP(CL$14&amp;"-rse-"&amp;$O237,Equations!$G:$I,3,0)))</f>
        <v/>
      </c>
      <c r="CN237" s="10" t="str">
        <f>IF($AJ237="","",IF(OR($V237&lt;2.7,$V237&gt;90),"Age OOR",CL237+1.6449*VLOOKUP(CL$14&amp;"-rse-"&amp;$O237,Equations!$G:$I,3,0)))</f>
        <v/>
      </c>
      <c r="CO237" s="10" t="str">
        <f t="shared" si="98"/>
        <v/>
      </c>
      <c r="CP237" s="10" t="str">
        <f>IF($AJ237="","",IF(OR($V237&lt;2.7,$V237&gt;90),"Age OOR",($AJ237-CL237)/VLOOKUP(CL$14&amp;"-rse-"&amp;$O237,Equations!$G:$I,3,0)))</f>
        <v/>
      </c>
      <c r="CQ237" s="10" t="str">
        <f>IF($AK237="","",IF(OR($V237&lt;2.7,$V237&gt;90),"Age OOR",EXP(VLOOKUP(CQ$14&amp;"-int-"&amp;$P237,Equations!$G:$I,3,0)+VLOOKUP(CQ$14&amp;"-sexo-"&amp;$P237,Equations!$G:$I,3,0)*$U237+VLOOKUP(CQ$14&amp;"-edad-"&amp;$P237,Equations!$G:$I,3,0)*$V237+VLOOKUP(CQ$14&amp;"-est-"&amp;$P237,Equations!$G:$I,3,0)*(1/$W237)+VLOOKUP(CQ$14&amp;"-imc-"&amp;$P237,Equations!$G:$I,3,0)*(1/$Q237))))</f>
        <v/>
      </c>
      <c r="CR237" s="10" t="str">
        <f>IF($AK237="","",IF(OR($V237&lt;2.7,$V237&gt;90),"Age OOR",EXP(LN(CQ237)-1.6449*VLOOKUP(CQ$14&amp;"-rse-"&amp;$P237,Equations!$G:$I,3,0))))</f>
        <v/>
      </c>
      <c r="CS237" s="10" t="str">
        <f>IF($AK237="","",IF(OR($V237&lt;2.7,$V237&gt;90),"Age OOR",EXP(LN(CQ237)+1.6449*VLOOKUP(CQ$14&amp;"-rse-"&amp;$P237,Equations!$G:$I,3,0))))</f>
        <v/>
      </c>
      <c r="CT237" s="10" t="str">
        <f t="shared" si="99"/>
        <v/>
      </c>
      <c r="CU237" s="10" t="str">
        <f>IF($AK237="","",IF(OR($V237&lt;2.7,$V237&gt;90),"Age OOR",(LN($AK237)-LN(CQ237))/VLOOKUP(CQ$14&amp;"-rse-"&amp;$P237,Equations!$G:$I,3,0)))</f>
        <v/>
      </c>
      <c r="CV237" s="47"/>
    </row>
    <row r="238" spans="5:100" x14ac:dyDescent="0.2">
      <c r="E238" s="23" t="str">
        <f t="shared" si="75"/>
        <v>Age out of range</v>
      </c>
      <c r="F238" s="23" t="str">
        <f t="shared" si="76"/>
        <v>Age out of range</v>
      </c>
      <c r="G238" s="23" t="str">
        <f t="shared" si="77"/>
        <v>Age out of range</v>
      </c>
      <c r="H238" s="23" t="str">
        <f t="shared" si="78"/>
        <v>Age out of range</v>
      </c>
      <c r="I238" s="23" t="str">
        <f t="shared" si="79"/>
        <v>Age out of range</v>
      </c>
      <c r="J238" s="23" t="str">
        <f t="shared" si="80"/>
        <v>Age out of range</v>
      </c>
      <c r="K238" s="23" t="str">
        <f t="shared" si="81"/>
        <v>Age out of range</v>
      </c>
      <c r="L238" s="23" t="str">
        <f t="shared" si="82"/>
        <v>Age out of range</v>
      </c>
      <c r="M238" s="23" t="str">
        <f t="shared" si="83"/>
        <v>Age out of range</v>
      </c>
      <c r="N238" s="23" t="str">
        <f t="shared" si="84"/>
        <v>Age out of range</v>
      </c>
      <c r="O238" s="23" t="str">
        <f t="shared" si="85"/>
        <v>Age out of range</v>
      </c>
      <c r="P238" s="23" t="str">
        <f t="shared" si="86"/>
        <v>Age out of range</v>
      </c>
      <c r="Q238" s="23" t="e">
        <f t="shared" si="87"/>
        <v>#DIV/0!</v>
      </c>
      <c r="R238" s="17"/>
      <c r="S238" s="23">
        <v>222</v>
      </c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7"/>
      <c r="AM238" s="47"/>
      <c r="AN238" s="10" t="str">
        <f>IF($Z238="","",IF(OR($V238&lt;2.7,$V238&gt;90),"Age OOR",VLOOKUP(AN$14&amp;"-int-"&amp;$E238,Equations!$G:$I,3,0)+VLOOKUP(AN$14&amp;"-sexo-"&amp;$E238,Equations!$G:$I,3,0)*$U238+VLOOKUP(AN$14&amp;"-edad-"&amp;$E238,Equations!$G:$I,3,0)*$V238+VLOOKUP(AN$14&amp;"-est-"&amp;$E238,Equations!$G:$I,3,0)*(1/$W238)+VLOOKUP(AN$14&amp;"-imc-"&amp;$E238,Equations!$G:$I,3,0)*(1/$Q238)))</f>
        <v/>
      </c>
      <c r="AO238" s="10" t="str">
        <f>IF($Z238="","",IF(OR($V238&lt;2.7,$V238&gt;90),"Age OOR",AN238-1.6449*VLOOKUP(AN$14&amp;"-rse-"&amp;$E238,Equations!$G:$I,3,0)))</f>
        <v/>
      </c>
      <c r="AP238" s="10" t="str">
        <f>IF($Z238="","",IF(OR($V238&lt;2.7,$V238&gt;90),"Age OOR",AN238+1.6449*VLOOKUP(AN$14&amp;"-rse-"&amp;$E238,Equations!$G:$I,3,0)))</f>
        <v/>
      </c>
      <c r="AQ238" s="10" t="str">
        <f t="shared" si="88"/>
        <v/>
      </c>
      <c r="AR238" s="10" t="str">
        <f>IF($Z238="","",IF(OR($V238&lt;2.7,$V238&gt;90),"Age OOR",($Z238-AN238)/VLOOKUP(AN$14&amp;"-rse-"&amp;$E238,Equations!$G:$I,3,0)))</f>
        <v/>
      </c>
      <c r="AS238" s="10" t="str">
        <f>IF($AA238="","",IF(OR($V238&lt;2.7,$V238&gt;90),"Age OOR",VLOOKUP(AS$14&amp;"-int-"&amp;$F238,Equations!$G:$I,3,0)+VLOOKUP(AS$14&amp;"-sexo-"&amp;$F238,Equations!$G:$I,3,0)*$U238+VLOOKUP(AS$14&amp;"-edad-"&amp;$F238,Equations!$G:$I,3,0)*$V238+VLOOKUP(AS$14&amp;"-est-"&amp;$F238,Equations!$G:$I,3,0)*(1/$W238)+VLOOKUP(AS$14&amp;"-imc-"&amp;$F238,Equations!$G:$I,3,0)*(1/$Q238)))</f>
        <v/>
      </c>
      <c r="AT238" s="10" t="str">
        <f>IF($AA238="","",IF(OR($V238&lt;2.7,$V238&gt;90),"Age OOR",AS238-1.6449*VLOOKUP(AS$14&amp;"-rse-"&amp;$F238,Equations!$G:$I,3,0)))</f>
        <v/>
      </c>
      <c r="AU238" s="10" t="str">
        <f>IF($AA238="","",IF(OR($V238&lt;2.7,$V238&gt;90),"Age OOR",AS238+1.6449*VLOOKUP(AS$14&amp;"-rse-"&amp;$F238,Equations!$G:$I,3,0)))</f>
        <v/>
      </c>
      <c r="AV238" s="10" t="str">
        <f t="shared" si="89"/>
        <v/>
      </c>
      <c r="AW238" s="10" t="str">
        <f>IF($AA238="","",IF(OR($V238&lt;2.7,$V238&gt;90),"Age OOR",($AA238-AS238)/VLOOKUP(AS$14&amp;"-rse-"&amp;$F238,Equations!$G:$I,3,0)))</f>
        <v/>
      </c>
      <c r="AX238" s="10" t="str">
        <f>IF($AB238="","",IF(OR($V238&lt;2.7,$V238&gt;90),"Age OOR",VLOOKUP(AX$14&amp;"-int-"&amp;$G238,Equations!$G:$I,3,0)+VLOOKUP(AX$14&amp;"-sexo-"&amp;$G238,Equations!$G:$I,3,0)*$U238+VLOOKUP(AX$14&amp;"-edad-"&amp;$G238,Equations!$G:$I,3,0)*$V238+VLOOKUP(AX$14&amp;"-est-"&amp;$G238,Equations!$G:$I,3,0)*(1/$W238)+VLOOKUP(AX$14&amp;"-imc-"&amp;$G238,Equations!$G:$I,3,0)*(1/$Q238)))</f>
        <v/>
      </c>
      <c r="AY238" s="10" t="str">
        <f>IF($AB238="","",IF(OR($V238&lt;2.7,$V238&gt;90),"Age OOR",AX238-1.6449*VLOOKUP(AX$14&amp;"-rse-"&amp;$G238,Equations!$G:$I,3,0)))</f>
        <v/>
      </c>
      <c r="AZ238" s="10" t="str">
        <f>IF($AB238="","",IF(OR($V238&lt;2.7,$V238&gt;90),"Age OOR",AX238+1.6449*VLOOKUP(AX$14&amp;"-rse-"&amp;$G238,Equations!$G:$I,3,0)))</f>
        <v/>
      </c>
      <c r="BA238" s="10" t="str">
        <f t="shared" si="90"/>
        <v/>
      </c>
      <c r="BB238" s="10" t="str">
        <f>IF($AB238="","",IF(OR($V238&lt;2.7,$V238&gt;90),"Age OOR",($AB238-AX238)/VLOOKUP(AX$14&amp;"-rse-"&amp;$G238,Equations!$G:$I,3,0)))</f>
        <v/>
      </c>
      <c r="BC238" s="10" t="str">
        <f>IF($AC238="","",IF(OR($V238&lt;2.7,$V238&gt;90),"Age OOR",VLOOKUP(BC$14&amp;"-int-"&amp;$H238,Equations!$G:$I,3,0)+VLOOKUP(BC$14&amp;"-sexo-"&amp;$H238,Equations!$G:$I,3,0)*$U238+VLOOKUP(BC$14&amp;"-edad-"&amp;$H238,Equations!$G:$I,3,0)*$V238+VLOOKUP(BC$14&amp;"-est-"&amp;$H238,Equations!$G:$I,3,0)*(1/$W238)+VLOOKUP(BC$14&amp;"-imc-"&amp;$H238,Equations!$G:$I,3,0)*(1/$Q238)))</f>
        <v/>
      </c>
      <c r="BD238" s="10" t="str">
        <f>IF($AC238="","",IF(OR($V238&lt;2.7,$V238&gt;90),"Age OOR",BC238-1.6449*VLOOKUP(BC$14&amp;"-rse-"&amp;$H238,Equations!$G:$I,3,0)))</f>
        <v/>
      </c>
      <c r="BE238" s="10" t="str">
        <f>IF($AC238="","",IF(OR($V238&lt;2.7,$V238&gt;90),"Age OOR",BC238+1.6449*VLOOKUP(BC$14&amp;"-rse-"&amp;$H238,Equations!$G:$I,3,0)))</f>
        <v/>
      </c>
      <c r="BF238" s="10" t="str">
        <f t="shared" si="91"/>
        <v/>
      </c>
      <c r="BG238" s="10" t="str">
        <f>IF($AC238="","",IF(OR($V238&lt;2.7,$V238&gt;90),"Age OOR",($AC238-BC238)/VLOOKUP(BC$14&amp;"-rse-"&amp;$H238,Equations!$G:$I,3,0)))</f>
        <v/>
      </c>
      <c r="BH238" s="10" t="str">
        <f>IF($AD238="","",IF(OR($V238&lt;2.7,$V238&gt;90),"Age OOR",VLOOKUP(BH$14&amp;"-int-"&amp;$I238,Equations!$G:$I,3,0)+VLOOKUP(BH$14&amp;"-sexo-"&amp;$I238,Equations!$G:$I,3,0)*$U238+VLOOKUP(BH$14&amp;"-edad-"&amp;$I238,Equations!$G:$I,3,0)*$V238+VLOOKUP(BH$14&amp;"-est-"&amp;$I238,Equations!$G:$I,3,0)*(1/$W238)+VLOOKUP(BH$14&amp;"-imc-"&amp;$I238,Equations!$G:$I,3,0)*(1/$Q238)))</f>
        <v/>
      </c>
      <c r="BI238" s="10" t="str">
        <f>IF($AD238="","",IF(OR($V238&lt;2.7,$V238&gt;90),"Age OOR",BH238-1.6449*VLOOKUP(BH$14&amp;"-rse-"&amp;$I238,Equations!$G:$I,3,0)))</f>
        <v/>
      </c>
      <c r="BJ238" s="10" t="str">
        <f>IF($AD238="","",IF(OR($V238&lt;2.7,$V238&gt;90),"Age OOR",BH238+1.6449*VLOOKUP(BH$14&amp;"-rse-"&amp;$I238,Equations!$G:$I,3,0)))</f>
        <v/>
      </c>
      <c r="BK238" s="10" t="str">
        <f t="shared" si="92"/>
        <v/>
      </c>
      <c r="BL238" s="10" t="str">
        <f>IF($AD238="","",IF(OR($V238&lt;2.7,$V238&gt;90),"Age OOR",($AD238-BH238)/VLOOKUP(BH$14&amp;"-rse-"&amp;$I238,Equations!$G:$I,3,0)))</f>
        <v/>
      </c>
      <c r="BM238" s="10" t="str">
        <f>IF($AE238="","",IF(OR($V238&lt;2.7,$V238&gt;90),"Age OOR",VLOOKUP(BM$14&amp;"-int-"&amp;$J238,Equations!$G:$I,3,0)+VLOOKUP(BM$14&amp;"-sexo-"&amp;$J238,Equations!$G:$I,3,0)*$U238+VLOOKUP(BM$14&amp;"-edad-"&amp;$J238,Equations!$G:$I,3,0)*$V238+VLOOKUP(BM$14&amp;"-est-"&amp;$J238,Equations!$G:$I,3,0)*(1/$W238)+VLOOKUP(BM$14&amp;"-imc-"&amp;$J238,Equations!$G:$I,3,0)*(1/$Q238)))</f>
        <v/>
      </c>
      <c r="BN238" s="10" t="str">
        <f>IF($AE238="","",IF(OR($V238&lt;2.7,$V238&gt;90),"Age OOR",BM238-1.6449*VLOOKUP(BM$14&amp;"-rse-"&amp;$J238,Equations!$G:$I,3,0)))</f>
        <v/>
      </c>
      <c r="BO238" s="10" t="str">
        <f>IF($AE238="","",IF(OR($V238&lt;2.7,$V238&gt;90),"Age OOR",BM238+1.6449*VLOOKUP(BM$14&amp;"-rse-"&amp;$J238,Equations!$G:$I,3,0)))</f>
        <v/>
      </c>
      <c r="BP238" s="10" t="str">
        <f t="shared" si="93"/>
        <v/>
      </c>
      <c r="BQ238" s="10" t="str">
        <f>IF($AE238="","",IF(OR($V238&lt;2.7,$V238&gt;90),"Age OOR",($AE238-BM238)/VLOOKUP(BM$14&amp;"-rse-"&amp;$J238,Equations!$G:$I,3,0)))</f>
        <v/>
      </c>
      <c r="BR238" s="10" t="str">
        <f>IF($AF238="","",IF(OR($V238&lt;2.7,$V238&gt;90),"Age OOR",VLOOKUP(BR$14&amp;"-int-"&amp;$K238,Equations!$G:$I,3,0)+VLOOKUP(BR$14&amp;"-sexo-"&amp;$K238,Equations!$G:$I,3,0)*$U238+VLOOKUP(BR$14&amp;"-edad-"&amp;$K238,Equations!$G:$I,3,0)*$V238+VLOOKUP(BR$14&amp;"-est-"&amp;$K238,Equations!$G:$I,3,0)*(1/$W238)+VLOOKUP(BR$14&amp;"-imc-"&amp;$K238,Equations!$G:$I,3,0)*(1/$Q238)))</f>
        <v/>
      </c>
      <c r="BS238" s="10" t="str">
        <f>IF($AF238="","",IF(OR($V238&lt;2.7,$V238&gt;90),"Age OOR",BR238-1.6449*VLOOKUP(BR$14&amp;"-rse-"&amp;$K238,Equations!$G:$I,3,0)))</f>
        <v/>
      </c>
      <c r="BT238" s="10" t="str">
        <f>IF($AF238="","",IF(OR($V238&lt;2.7,$V238&gt;90),"Age OOR",BR238+1.6449*VLOOKUP(BR$14&amp;"-rse-"&amp;$K238,Equations!$G:$I,3,0)))</f>
        <v/>
      </c>
      <c r="BU238" s="10" t="str">
        <f t="shared" si="94"/>
        <v/>
      </c>
      <c r="BV238" s="10" t="str">
        <f>IF($AF238="","",IF(OR($V238&lt;2.7,$V238&gt;90),"Age OOR",($AF238-BR238)/VLOOKUP(BR$14&amp;"-rse-"&amp;$K238,Equations!$G:$I,3,0)))</f>
        <v/>
      </c>
      <c r="BW238" s="10" t="str">
        <f>IF($AG238="","",IF(OR($V238&lt;2.7,$V238&gt;90),"Age OOR",VLOOKUP(BW$14&amp;"-int-"&amp;$L238,Equations!$G:$I,3,0)+VLOOKUP(BW$14&amp;"-sexo-"&amp;$L238,Equations!$G:$I,3,0)*$U238+VLOOKUP(BW$14&amp;"-edad-"&amp;$L238,Equations!$G:$I,3,0)*$V238+VLOOKUP(BW$14&amp;"-est-"&amp;$L238,Equations!$G:$I,3,0)*(1/$W238)+VLOOKUP(BW$14&amp;"-imc-"&amp;$L238,Equations!$G:$I,3,0)*(1/$Q238)))</f>
        <v/>
      </c>
      <c r="BX238" s="10" t="str">
        <f>IF($AG238="","",IF(OR($V238&lt;2.7,$V238&gt;90),"Age OOR",BW238-1.6449*VLOOKUP(BW$14&amp;"-rse-"&amp;$L238,Equations!$G:$I,3,0)))</f>
        <v/>
      </c>
      <c r="BY238" s="10" t="str">
        <f>IF($AG238="","",IF(OR($V238&lt;2.7,$V238&gt;90),"Age OOR",BW238+1.6449*VLOOKUP(BW$14&amp;"-rse-"&amp;$L238,Equations!$G:$I,3,0)))</f>
        <v/>
      </c>
      <c r="BZ238" s="10" t="str">
        <f t="shared" si="95"/>
        <v/>
      </c>
      <c r="CA238" s="10" t="str">
        <f>IF($AG238="","",IF(OR($V238&lt;2.7,$V238&gt;90),"Age OOR",($AG238-BW238)/VLOOKUP(BW$14&amp;"-rse-"&amp;$L238,Equations!$G:$I,3,0)))</f>
        <v/>
      </c>
      <c r="CB238" s="10" t="str">
        <f>IF($AH238="","",IF(OR($V238&lt;2.7,$V238&gt;90),"Age OOR",VLOOKUP(CB$14&amp;"-int-"&amp;$M238,Equations!$G:$I,3,0)+VLOOKUP(CB$14&amp;"-sexo-"&amp;$M238,Equations!$G:$I,3,0)*$U238+VLOOKUP(CB$14&amp;"-edad-"&amp;$M238,Equations!$G:$I,3,0)*$V238+VLOOKUP(CB$14&amp;"-est-"&amp;$M238,Equations!$G:$I,3,0)*(1/$W238)+VLOOKUP(CB$14&amp;"-imc-"&amp;$M238,Equations!$G:$I,3,0)*(1/$Q238)))</f>
        <v/>
      </c>
      <c r="CC238" s="10" t="str">
        <f>IF($AH238="","",IF(OR($V238&lt;2.7,$V238&gt;90),"Age OOR",CB238-1.6449*VLOOKUP(CB$14&amp;"-rse-"&amp;$M238,Equations!$G:$I,3,0)))</f>
        <v/>
      </c>
      <c r="CD238" s="10" t="str">
        <f>IF($AH238="","",IF(OR($V238&lt;2.7,$V238&gt;90),"Age OOR",CB238+1.6449*VLOOKUP(CB$14&amp;"-rse-"&amp;$M238,Equations!$G:$I,3,0)))</f>
        <v/>
      </c>
      <c r="CE238" s="10" t="str">
        <f t="shared" si="96"/>
        <v/>
      </c>
      <c r="CF238" s="10" t="str">
        <f>IF($AH238="","",IF(OR($V238&lt;2.7,$V238&gt;90),"Age OOR",($AH238-CB238)/VLOOKUP(CB$14&amp;"-rse-"&amp;$M238,Equations!$G:$I,3,0)))</f>
        <v/>
      </c>
      <c r="CG238" s="10" t="str">
        <f>IF($AI238="","",IF(OR($V238&lt;2.7,$V238&gt;90),"Age OOR",VLOOKUP(CG$14&amp;"-int-"&amp;$N238,Equations!$G:$I,3,0)+VLOOKUP(CG$14&amp;"-sexo-"&amp;$N238,Equations!$G:$I,3,0)*$U238+VLOOKUP(CG$14&amp;"-edad-"&amp;$N238,Equations!$G:$I,3,0)*$V238+VLOOKUP(CG$14&amp;"-est-"&amp;$N238,Equations!$G:$I,3,0)*(1/$W238)+VLOOKUP(CG$14&amp;"-imc-"&amp;$N238,Equations!$G:$I,3,0)*(1/$Q238)))</f>
        <v/>
      </c>
      <c r="CH238" s="10" t="str">
        <f>IF($AI238="","",IF(OR($V238&lt;2.7,$V238&gt;90),"Age OOR",CG238-1.6449*VLOOKUP(CG$14&amp;"-rse-"&amp;$N238,Equations!$G:$I,3,0)))</f>
        <v/>
      </c>
      <c r="CI238" s="10" t="str">
        <f>IF($AI238="","",IF(OR($V238&lt;2.7,$V238&gt;90),"Age OOR",CG238+1.6449*VLOOKUP(CG$14&amp;"-rse-"&amp;$N238,Equations!$G:$I,3,0)))</f>
        <v/>
      </c>
      <c r="CJ238" s="10" t="str">
        <f t="shared" si="97"/>
        <v/>
      </c>
      <c r="CK238" s="10" t="str">
        <f>IF($AI238="","",IF(OR($V238&lt;2.7,$V238&gt;90),"Age OOR",($AI238-CG238)/VLOOKUP(CG$14&amp;"-rse-"&amp;$N238,Equations!$G:$I,3,0)))</f>
        <v/>
      </c>
      <c r="CL238" s="10" t="str">
        <f>IF($AJ238="","",IF(OR($V238&lt;2.7,$V238&gt;90),"Age OOR",VLOOKUP(CL$14&amp;"-int-"&amp;$O238,Equations!$G:$I,3,0)+VLOOKUP(CL$14&amp;"-sexo-"&amp;$O238,Equations!$G:$I,3,0)*$U238+VLOOKUP(CL$14&amp;"-edad-"&amp;$O238,Equations!$G:$I,3,0)*$V238+VLOOKUP(CL$14&amp;"-est-"&amp;$O238,Equations!$G:$I,3,0)*(1/$W238)+VLOOKUP(CL$14&amp;"-imc-"&amp;$O238,Equations!$G:$I,3,0)*(1/$Q238)))</f>
        <v/>
      </c>
      <c r="CM238" s="10" t="str">
        <f>IF($AJ238="","",IF(OR($V238&lt;2.7,$V238&gt;90),"Age OOR",CL238-1.6449*VLOOKUP(CL$14&amp;"-rse-"&amp;$O238,Equations!$G:$I,3,0)))</f>
        <v/>
      </c>
      <c r="CN238" s="10" t="str">
        <f>IF($AJ238="","",IF(OR($V238&lt;2.7,$V238&gt;90),"Age OOR",CL238+1.6449*VLOOKUP(CL$14&amp;"-rse-"&amp;$O238,Equations!$G:$I,3,0)))</f>
        <v/>
      </c>
      <c r="CO238" s="10" t="str">
        <f t="shared" si="98"/>
        <v/>
      </c>
      <c r="CP238" s="10" t="str">
        <f>IF($AJ238="","",IF(OR($V238&lt;2.7,$V238&gt;90),"Age OOR",($AJ238-CL238)/VLOOKUP(CL$14&amp;"-rse-"&amp;$O238,Equations!$G:$I,3,0)))</f>
        <v/>
      </c>
      <c r="CQ238" s="10" t="str">
        <f>IF($AK238="","",IF(OR($V238&lt;2.7,$V238&gt;90),"Age OOR",EXP(VLOOKUP(CQ$14&amp;"-int-"&amp;$P238,Equations!$G:$I,3,0)+VLOOKUP(CQ$14&amp;"-sexo-"&amp;$P238,Equations!$G:$I,3,0)*$U238+VLOOKUP(CQ$14&amp;"-edad-"&amp;$P238,Equations!$G:$I,3,0)*$V238+VLOOKUP(CQ$14&amp;"-est-"&amp;$P238,Equations!$G:$I,3,0)*(1/$W238)+VLOOKUP(CQ$14&amp;"-imc-"&amp;$P238,Equations!$G:$I,3,0)*(1/$Q238))))</f>
        <v/>
      </c>
      <c r="CR238" s="10" t="str">
        <f>IF($AK238="","",IF(OR($V238&lt;2.7,$V238&gt;90),"Age OOR",EXP(LN(CQ238)-1.6449*VLOOKUP(CQ$14&amp;"-rse-"&amp;$P238,Equations!$G:$I,3,0))))</f>
        <v/>
      </c>
      <c r="CS238" s="10" t="str">
        <f>IF($AK238="","",IF(OR($V238&lt;2.7,$V238&gt;90),"Age OOR",EXP(LN(CQ238)+1.6449*VLOOKUP(CQ$14&amp;"-rse-"&amp;$P238,Equations!$G:$I,3,0))))</f>
        <v/>
      </c>
      <c r="CT238" s="10" t="str">
        <f t="shared" si="99"/>
        <v/>
      </c>
      <c r="CU238" s="10" t="str">
        <f>IF($AK238="","",IF(OR($V238&lt;2.7,$V238&gt;90),"Age OOR",(LN($AK238)-LN(CQ238))/VLOOKUP(CQ$14&amp;"-rse-"&amp;$P238,Equations!$G:$I,3,0)))</f>
        <v/>
      </c>
      <c r="CV238" s="47"/>
    </row>
    <row r="239" spans="5:100" x14ac:dyDescent="0.2">
      <c r="E239" s="23" t="str">
        <f t="shared" si="75"/>
        <v>Age out of range</v>
      </c>
      <c r="F239" s="23" t="str">
        <f t="shared" si="76"/>
        <v>Age out of range</v>
      </c>
      <c r="G239" s="23" t="str">
        <f t="shared" si="77"/>
        <v>Age out of range</v>
      </c>
      <c r="H239" s="23" t="str">
        <f t="shared" si="78"/>
        <v>Age out of range</v>
      </c>
      <c r="I239" s="23" t="str">
        <f t="shared" si="79"/>
        <v>Age out of range</v>
      </c>
      <c r="J239" s="23" t="str">
        <f t="shared" si="80"/>
        <v>Age out of range</v>
      </c>
      <c r="K239" s="23" t="str">
        <f t="shared" si="81"/>
        <v>Age out of range</v>
      </c>
      <c r="L239" s="23" t="str">
        <f t="shared" si="82"/>
        <v>Age out of range</v>
      </c>
      <c r="M239" s="23" t="str">
        <f t="shared" si="83"/>
        <v>Age out of range</v>
      </c>
      <c r="N239" s="23" t="str">
        <f t="shared" si="84"/>
        <v>Age out of range</v>
      </c>
      <c r="O239" s="23" t="str">
        <f t="shared" si="85"/>
        <v>Age out of range</v>
      </c>
      <c r="P239" s="23" t="str">
        <f t="shared" si="86"/>
        <v>Age out of range</v>
      </c>
      <c r="Q239" s="23" t="e">
        <f t="shared" si="87"/>
        <v>#DIV/0!</v>
      </c>
      <c r="R239" s="17"/>
      <c r="S239" s="23">
        <v>223</v>
      </c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7"/>
      <c r="AM239" s="47"/>
      <c r="AN239" s="10" t="str">
        <f>IF($Z239="","",IF(OR($V239&lt;2.7,$V239&gt;90),"Age OOR",VLOOKUP(AN$14&amp;"-int-"&amp;$E239,Equations!$G:$I,3,0)+VLOOKUP(AN$14&amp;"-sexo-"&amp;$E239,Equations!$G:$I,3,0)*$U239+VLOOKUP(AN$14&amp;"-edad-"&amp;$E239,Equations!$G:$I,3,0)*$V239+VLOOKUP(AN$14&amp;"-est-"&amp;$E239,Equations!$G:$I,3,0)*(1/$W239)+VLOOKUP(AN$14&amp;"-imc-"&amp;$E239,Equations!$G:$I,3,0)*(1/$Q239)))</f>
        <v/>
      </c>
      <c r="AO239" s="10" t="str">
        <f>IF($Z239="","",IF(OR($V239&lt;2.7,$V239&gt;90),"Age OOR",AN239-1.6449*VLOOKUP(AN$14&amp;"-rse-"&amp;$E239,Equations!$G:$I,3,0)))</f>
        <v/>
      </c>
      <c r="AP239" s="10" t="str">
        <f>IF($Z239="","",IF(OR($V239&lt;2.7,$V239&gt;90),"Age OOR",AN239+1.6449*VLOOKUP(AN$14&amp;"-rse-"&amp;$E239,Equations!$G:$I,3,0)))</f>
        <v/>
      </c>
      <c r="AQ239" s="10" t="str">
        <f t="shared" si="88"/>
        <v/>
      </c>
      <c r="AR239" s="10" t="str">
        <f>IF($Z239="","",IF(OR($V239&lt;2.7,$V239&gt;90),"Age OOR",($Z239-AN239)/VLOOKUP(AN$14&amp;"-rse-"&amp;$E239,Equations!$G:$I,3,0)))</f>
        <v/>
      </c>
      <c r="AS239" s="10" t="str">
        <f>IF($AA239="","",IF(OR($V239&lt;2.7,$V239&gt;90),"Age OOR",VLOOKUP(AS$14&amp;"-int-"&amp;$F239,Equations!$G:$I,3,0)+VLOOKUP(AS$14&amp;"-sexo-"&amp;$F239,Equations!$G:$I,3,0)*$U239+VLOOKUP(AS$14&amp;"-edad-"&amp;$F239,Equations!$G:$I,3,0)*$V239+VLOOKUP(AS$14&amp;"-est-"&amp;$F239,Equations!$G:$I,3,0)*(1/$W239)+VLOOKUP(AS$14&amp;"-imc-"&amp;$F239,Equations!$G:$I,3,0)*(1/$Q239)))</f>
        <v/>
      </c>
      <c r="AT239" s="10" t="str">
        <f>IF($AA239="","",IF(OR($V239&lt;2.7,$V239&gt;90),"Age OOR",AS239-1.6449*VLOOKUP(AS$14&amp;"-rse-"&amp;$F239,Equations!$G:$I,3,0)))</f>
        <v/>
      </c>
      <c r="AU239" s="10" t="str">
        <f>IF($AA239="","",IF(OR($V239&lt;2.7,$V239&gt;90),"Age OOR",AS239+1.6449*VLOOKUP(AS$14&amp;"-rse-"&amp;$F239,Equations!$G:$I,3,0)))</f>
        <v/>
      </c>
      <c r="AV239" s="10" t="str">
        <f t="shared" si="89"/>
        <v/>
      </c>
      <c r="AW239" s="10" t="str">
        <f>IF($AA239="","",IF(OR($V239&lt;2.7,$V239&gt;90),"Age OOR",($AA239-AS239)/VLOOKUP(AS$14&amp;"-rse-"&amp;$F239,Equations!$G:$I,3,0)))</f>
        <v/>
      </c>
      <c r="AX239" s="10" t="str">
        <f>IF($AB239="","",IF(OR($V239&lt;2.7,$V239&gt;90),"Age OOR",VLOOKUP(AX$14&amp;"-int-"&amp;$G239,Equations!$G:$I,3,0)+VLOOKUP(AX$14&amp;"-sexo-"&amp;$G239,Equations!$G:$I,3,0)*$U239+VLOOKUP(AX$14&amp;"-edad-"&amp;$G239,Equations!$G:$I,3,0)*$V239+VLOOKUP(AX$14&amp;"-est-"&amp;$G239,Equations!$G:$I,3,0)*(1/$W239)+VLOOKUP(AX$14&amp;"-imc-"&amp;$G239,Equations!$G:$I,3,0)*(1/$Q239)))</f>
        <v/>
      </c>
      <c r="AY239" s="10" t="str">
        <f>IF($AB239="","",IF(OR($V239&lt;2.7,$V239&gt;90),"Age OOR",AX239-1.6449*VLOOKUP(AX$14&amp;"-rse-"&amp;$G239,Equations!$G:$I,3,0)))</f>
        <v/>
      </c>
      <c r="AZ239" s="10" t="str">
        <f>IF($AB239="","",IF(OR($V239&lt;2.7,$V239&gt;90),"Age OOR",AX239+1.6449*VLOOKUP(AX$14&amp;"-rse-"&amp;$G239,Equations!$G:$I,3,0)))</f>
        <v/>
      </c>
      <c r="BA239" s="10" t="str">
        <f t="shared" si="90"/>
        <v/>
      </c>
      <c r="BB239" s="10" t="str">
        <f>IF($AB239="","",IF(OR($V239&lt;2.7,$V239&gt;90),"Age OOR",($AB239-AX239)/VLOOKUP(AX$14&amp;"-rse-"&amp;$G239,Equations!$G:$I,3,0)))</f>
        <v/>
      </c>
      <c r="BC239" s="10" t="str">
        <f>IF($AC239="","",IF(OR($V239&lt;2.7,$V239&gt;90),"Age OOR",VLOOKUP(BC$14&amp;"-int-"&amp;$H239,Equations!$G:$I,3,0)+VLOOKUP(BC$14&amp;"-sexo-"&amp;$H239,Equations!$G:$I,3,0)*$U239+VLOOKUP(BC$14&amp;"-edad-"&amp;$H239,Equations!$G:$I,3,0)*$V239+VLOOKUP(BC$14&amp;"-est-"&amp;$H239,Equations!$G:$I,3,0)*(1/$W239)+VLOOKUP(BC$14&amp;"-imc-"&amp;$H239,Equations!$G:$I,3,0)*(1/$Q239)))</f>
        <v/>
      </c>
      <c r="BD239" s="10" t="str">
        <f>IF($AC239="","",IF(OR($V239&lt;2.7,$V239&gt;90),"Age OOR",BC239-1.6449*VLOOKUP(BC$14&amp;"-rse-"&amp;$H239,Equations!$G:$I,3,0)))</f>
        <v/>
      </c>
      <c r="BE239" s="10" t="str">
        <f>IF($AC239="","",IF(OR($V239&lt;2.7,$V239&gt;90),"Age OOR",BC239+1.6449*VLOOKUP(BC$14&amp;"-rse-"&amp;$H239,Equations!$G:$I,3,0)))</f>
        <v/>
      </c>
      <c r="BF239" s="10" t="str">
        <f t="shared" si="91"/>
        <v/>
      </c>
      <c r="BG239" s="10" t="str">
        <f>IF($AC239="","",IF(OR($V239&lt;2.7,$V239&gt;90),"Age OOR",($AC239-BC239)/VLOOKUP(BC$14&amp;"-rse-"&amp;$H239,Equations!$G:$I,3,0)))</f>
        <v/>
      </c>
      <c r="BH239" s="10" t="str">
        <f>IF($AD239="","",IF(OR($V239&lt;2.7,$V239&gt;90),"Age OOR",VLOOKUP(BH$14&amp;"-int-"&amp;$I239,Equations!$G:$I,3,0)+VLOOKUP(BH$14&amp;"-sexo-"&amp;$I239,Equations!$G:$I,3,0)*$U239+VLOOKUP(BH$14&amp;"-edad-"&amp;$I239,Equations!$G:$I,3,0)*$V239+VLOOKUP(BH$14&amp;"-est-"&amp;$I239,Equations!$G:$I,3,0)*(1/$W239)+VLOOKUP(BH$14&amp;"-imc-"&amp;$I239,Equations!$G:$I,3,0)*(1/$Q239)))</f>
        <v/>
      </c>
      <c r="BI239" s="10" t="str">
        <f>IF($AD239="","",IF(OR($V239&lt;2.7,$V239&gt;90),"Age OOR",BH239-1.6449*VLOOKUP(BH$14&amp;"-rse-"&amp;$I239,Equations!$G:$I,3,0)))</f>
        <v/>
      </c>
      <c r="BJ239" s="10" t="str">
        <f>IF($AD239="","",IF(OR($V239&lt;2.7,$V239&gt;90),"Age OOR",BH239+1.6449*VLOOKUP(BH$14&amp;"-rse-"&amp;$I239,Equations!$G:$I,3,0)))</f>
        <v/>
      </c>
      <c r="BK239" s="10" t="str">
        <f t="shared" si="92"/>
        <v/>
      </c>
      <c r="BL239" s="10" t="str">
        <f>IF($AD239="","",IF(OR($V239&lt;2.7,$V239&gt;90),"Age OOR",($AD239-BH239)/VLOOKUP(BH$14&amp;"-rse-"&amp;$I239,Equations!$G:$I,3,0)))</f>
        <v/>
      </c>
      <c r="BM239" s="10" t="str">
        <f>IF($AE239="","",IF(OR($V239&lt;2.7,$V239&gt;90),"Age OOR",VLOOKUP(BM$14&amp;"-int-"&amp;$J239,Equations!$G:$I,3,0)+VLOOKUP(BM$14&amp;"-sexo-"&amp;$J239,Equations!$G:$I,3,0)*$U239+VLOOKUP(BM$14&amp;"-edad-"&amp;$J239,Equations!$G:$I,3,0)*$V239+VLOOKUP(BM$14&amp;"-est-"&amp;$J239,Equations!$G:$I,3,0)*(1/$W239)+VLOOKUP(BM$14&amp;"-imc-"&amp;$J239,Equations!$G:$I,3,0)*(1/$Q239)))</f>
        <v/>
      </c>
      <c r="BN239" s="10" t="str">
        <f>IF($AE239="","",IF(OR($V239&lt;2.7,$V239&gt;90),"Age OOR",BM239-1.6449*VLOOKUP(BM$14&amp;"-rse-"&amp;$J239,Equations!$G:$I,3,0)))</f>
        <v/>
      </c>
      <c r="BO239" s="10" t="str">
        <f>IF($AE239="","",IF(OR($V239&lt;2.7,$V239&gt;90),"Age OOR",BM239+1.6449*VLOOKUP(BM$14&amp;"-rse-"&amp;$J239,Equations!$G:$I,3,0)))</f>
        <v/>
      </c>
      <c r="BP239" s="10" t="str">
        <f t="shared" si="93"/>
        <v/>
      </c>
      <c r="BQ239" s="10" t="str">
        <f>IF($AE239="","",IF(OR($V239&lt;2.7,$V239&gt;90),"Age OOR",($AE239-BM239)/VLOOKUP(BM$14&amp;"-rse-"&amp;$J239,Equations!$G:$I,3,0)))</f>
        <v/>
      </c>
      <c r="BR239" s="10" t="str">
        <f>IF($AF239="","",IF(OR($V239&lt;2.7,$V239&gt;90),"Age OOR",VLOOKUP(BR$14&amp;"-int-"&amp;$K239,Equations!$G:$I,3,0)+VLOOKUP(BR$14&amp;"-sexo-"&amp;$K239,Equations!$G:$I,3,0)*$U239+VLOOKUP(BR$14&amp;"-edad-"&amp;$K239,Equations!$G:$I,3,0)*$V239+VLOOKUP(BR$14&amp;"-est-"&amp;$K239,Equations!$G:$I,3,0)*(1/$W239)+VLOOKUP(BR$14&amp;"-imc-"&amp;$K239,Equations!$G:$I,3,0)*(1/$Q239)))</f>
        <v/>
      </c>
      <c r="BS239" s="10" t="str">
        <f>IF($AF239="","",IF(OR($V239&lt;2.7,$V239&gt;90),"Age OOR",BR239-1.6449*VLOOKUP(BR$14&amp;"-rse-"&amp;$K239,Equations!$G:$I,3,0)))</f>
        <v/>
      </c>
      <c r="BT239" s="10" t="str">
        <f>IF($AF239="","",IF(OR($V239&lt;2.7,$V239&gt;90),"Age OOR",BR239+1.6449*VLOOKUP(BR$14&amp;"-rse-"&amp;$K239,Equations!$G:$I,3,0)))</f>
        <v/>
      </c>
      <c r="BU239" s="10" t="str">
        <f t="shared" si="94"/>
        <v/>
      </c>
      <c r="BV239" s="10" t="str">
        <f>IF($AF239="","",IF(OR($V239&lt;2.7,$V239&gt;90),"Age OOR",($AF239-BR239)/VLOOKUP(BR$14&amp;"-rse-"&amp;$K239,Equations!$G:$I,3,0)))</f>
        <v/>
      </c>
      <c r="BW239" s="10" t="str">
        <f>IF($AG239="","",IF(OR($V239&lt;2.7,$V239&gt;90),"Age OOR",VLOOKUP(BW$14&amp;"-int-"&amp;$L239,Equations!$G:$I,3,0)+VLOOKUP(BW$14&amp;"-sexo-"&amp;$L239,Equations!$G:$I,3,0)*$U239+VLOOKUP(BW$14&amp;"-edad-"&amp;$L239,Equations!$G:$I,3,0)*$V239+VLOOKUP(BW$14&amp;"-est-"&amp;$L239,Equations!$G:$I,3,0)*(1/$W239)+VLOOKUP(BW$14&amp;"-imc-"&amp;$L239,Equations!$G:$I,3,0)*(1/$Q239)))</f>
        <v/>
      </c>
      <c r="BX239" s="10" t="str">
        <f>IF($AG239="","",IF(OR($V239&lt;2.7,$V239&gt;90),"Age OOR",BW239-1.6449*VLOOKUP(BW$14&amp;"-rse-"&amp;$L239,Equations!$G:$I,3,0)))</f>
        <v/>
      </c>
      <c r="BY239" s="10" t="str">
        <f>IF($AG239="","",IF(OR($V239&lt;2.7,$V239&gt;90),"Age OOR",BW239+1.6449*VLOOKUP(BW$14&amp;"-rse-"&amp;$L239,Equations!$G:$I,3,0)))</f>
        <v/>
      </c>
      <c r="BZ239" s="10" t="str">
        <f t="shared" si="95"/>
        <v/>
      </c>
      <c r="CA239" s="10" t="str">
        <f>IF($AG239="","",IF(OR($V239&lt;2.7,$V239&gt;90),"Age OOR",($AG239-BW239)/VLOOKUP(BW$14&amp;"-rse-"&amp;$L239,Equations!$G:$I,3,0)))</f>
        <v/>
      </c>
      <c r="CB239" s="10" t="str">
        <f>IF($AH239="","",IF(OR($V239&lt;2.7,$V239&gt;90),"Age OOR",VLOOKUP(CB$14&amp;"-int-"&amp;$M239,Equations!$G:$I,3,0)+VLOOKUP(CB$14&amp;"-sexo-"&amp;$M239,Equations!$G:$I,3,0)*$U239+VLOOKUP(CB$14&amp;"-edad-"&amp;$M239,Equations!$G:$I,3,0)*$V239+VLOOKUP(CB$14&amp;"-est-"&amp;$M239,Equations!$G:$I,3,0)*(1/$W239)+VLOOKUP(CB$14&amp;"-imc-"&amp;$M239,Equations!$G:$I,3,0)*(1/$Q239)))</f>
        <v/>
      </c>
      <c r="CC239" s="10" t="str">
        <f>IF($AH239="","",IF(OR($V239&lt;2.7,$V239&gt;90),"Age OOR",CB239-1.6449*VLOOKUP(CB$14&amp;"-rse-"&amp;$M239,Equations!$G:$I,3,0)))</f>
        <v/>
      </c>
      <c r="CD239" s="10" t="str">
        <f>IF($AH239="","",IF(OR($V239&lt;2.7,$V239&gt;90),"Age OOR",CB239+1.6449*VLOOKUP(CB$14&amp;"-rse-"&amp;$M239,Equations!$G:$I,3,0)))</f>
        <v/>
      </c>
      <c r="CE239" s="10" t="str">
        <f t="shared" si="96"/>
        <v/>
      </c>
      <c r="CF239" s="10" t="str">
        <f>IF($AH239="","",IF(OR($V239&lt;2.7,$V239&gt;90),"Age OOR",($AH239-CB239)/VLOOKUP(CB$14&amp;"-rse-"&amp;$M239,Equations!$G:$I,3,0)))</f>
        <v/>
      </c>
      <c r="CG239" s="10" t="str">
        <f>IF($AI239="","",IF(OR($V239&lt;2.7,$V239&gt;90),"Age OOR",VLOOKUP(CG$14&amp;"-int-"&amp;$N239,Equations!$G:$I,3,0)+VLOOKUP(CG$14&amp;"-sexo-"&amp;$N239,Equations!$G:$I,3,0)*$U239+VLOOKUP(CG$14&amp;"-edad-"&amp;$N239,Equations!$G:$I,3,0)*$V239+VLOOKUP(CG$14&amp;"-est-"&amp;$N239,Equations!$G:$I,3,0)*(1/$W239)+VLOOKUP(CG$14&amp;"-imc-"&amp;$N239,Equations!$G:$I,3,0)*(1/$Q239)))</f>
        <v/>
      </c>
      <c r="CH239" s="10" t="str">
        <f>IF($AI239="","",IF(OR($V239&lt;2.7,$V239&gt;90),"Age OOR",CG239-1.6449*VLOOKUP(CG$14&amp;"-rse-"&amp;$N239,Equations!$G:$I,3,0)))</f>
        <v/>
      </c>
      <c r="CI239" s="10" t="str">
        <f>IF($AI239="","",IF(OR($V239&lt;2.7,$V239&gt;90),"Age OOR",CG239+1.6449*VLOOKUP(CG$14&amp;"-rse-"&amp;$N239,Equations!$G:$I,3,0)))</f>
        <v/>
      </c>
      <c r="CJ239" s="10" t="str">
        <f t="shared" si="97"/>
        <v/>
      </c>
      <c r="CK239" s="10" t="str">
        <f>IF($AI239="","",IF(OR($V239&lt;2.7,$V239&gt;90),"Age OOR",($AI239-CG239)/VLOOKUP(CG$14&amp;"-rse-"&amp;$N239,Equations!$G:$I,3,0)))</f>
        <v/>
      </c>
      <c r="CL239" s="10" t="str">
        <f>IF($AJ239="","",IF(OR($V239&lt;2.7,$V239&gt;90),"Age OOR",VLOOKUP(CL$14&amp;"-int-"&amp;$O239,Equations!$G:$I,3,0)+VLOOKUP(CL$14&amp;"-sexo-"&amp;$O239,Equations!$G:$I,3,0)*$U239+VLOOKUP(CL$14&amp;"-edad-"&amp;$O239,Equations!$G:$I,3,0)*$V239+VLOOKUP(CL$14&amp;"-est-"&amp;$O239,Equations!$G:$I,3,0)*(1/$W239)+VLOOKUP(CL$14&amp;"-imc-"&amp;$O239,Equations!$G:$I,3,0)*(1/$Q239)))</f>
        <v/>
      </c>
      <c r="CM239" s="10" t="str">
        <f>IF($AJ239="","",IF(OR($V239&lt;2.7,$V239&gt;90),"Age OOR",CL239-1.6449*VLOOKUP(CL$14&amp;"-rse-"&amp;$O239,Equations!$G:$I,3,0)))</f>
        <v/>
      </c>
      <c r="CN239" s="10" t="str">
        <f>IF($AJ239="","",IF(OR($V239&lt;2.7,$V239&gt;90),"Age OOR",CL239+1.6449*VLOOKUP(CL$14&amp;"-rse-"&amp;$O239,Equations!$G:$I,3,0)))</f>
        <v/>
      </c>
      <c r="CO239" s="10" t="str">
        <f t="shared" si="98"/>
        <v/>
      </c>
      <c r="CP239" s="10" t="str">
        <f>IF($AJ239="","",IF(OR($V239&lt;2.7,$V239&gt;90),"Age OOR",($AJ239-CL239)/VLOOKUP(CL$14&amp;"-rse-"&amp;$O239,Equations!$G:$I,3,0)))</f>
        <v/>
      </c>
      <c r="CQ239" s="10" t="str">
        <f>IF($AK239="","",IF(OR($V239&lt;2.7,$V239&gt;90),"Age OOR",EXP(VLOOKUP(CQ$14&amp;"-int-"&amp;$P239,Equations!$G:$I,3,0)+VLOOKUP(CQ$14&amp;"-sexo-"&amp;$P239,Equations!$G:$I,3,0)*$U239+VLOOKUP(CQ$14&amp;"-edad-"&amp;$P239,Equations!$G:$I,3,0)*$V239+VLOOKUP(CQ$14&amp;"-est-"&amp;$P239,Equations!$G:$I,3,0)*(1/$W239)+VLOOKUP(CQ$14&amp;"-imc-"&amp;$P239,Equations!$G:$I,3,0)*(1/$Q239))))</f>
        <v/>
      </c>
      <c r="CR239" s="10" t="str">
        <f>IF($AK239="","",IF(OR($V239&lt;2.7,$V239&gt;90),"Age OOR",EXP(LN(CQ239)-1.6449*VLOOKUP(CQ$14&amp;"-rse-"&amp;$P239,Equations!$G:$I,3,0))))</f>
        <v/>
      </c>
      <c r="CS239" s="10" t="str">
        <f>IF($AK239="","",IF(OR($V239&lt;2.7,$V239&gt;90),"Age OOR",EXP(LN(CQ239)+1.6449*VLOOKUP(CQ$14&amp;"-rse-"&amp;$P239,Equations!$G:$I,3,0))))</f>
        <v/>
      </c>
      <c r="CT239" s="10" t="str">
        <f t="shared" si="99"/>
        <v/>
      </c>
      <c r="CU239" s="10" t="str">
        <f>IF($AK239="","",IF(OR($V239&lt;2.7,$V239&gt;90),"Age OOR",(LN($AK239)-LN(CQ239))/VLOOKUP(CQ$14&amp;"-rse-"&amp;$P239,Equations!$G:$I,3,0)))</f>
        <v/>
      </c>
      <c r="CV239" s="47"/>
    </row>
    <row r="240" spans="5:100" x14ac:dyDescent="0.2">
      <c r="E240" s="23" t="str">
        <f t="shared" si="75"/>
        <v>Age out of range</v>
      </c>
      <c r="F240" s="23" t="str">
        <f t="shared" si="76"/>
        <v>Age out of range</v>
      </c>
      <c r="G240" s="23" t="str">
        <f t="shared" si="77"/>
        <v>Age out of range</v>
      </c>
      <c r="H240" s="23" t="str">
        <f t="shared" si="78"/>
        <v>Age out of range</v>
      </c>
      <c r="I240" s="23" t="str">
        <f t="shared" si="79"/>
        <v>Age out of range</v>
      </c>
      <c r="J240" s="23" t="str">
        <f t="shared" si="80"/>
        <v>Age out of range</v>
      </c>
      <c r="K240" s="23" t="str">
        <f t="shared" si="81"/>
        <v>Age out of range</v>
      </c>
      <c r="L240" s="23" t="str">
        <f t="shared" si="82"/>
        <v>Age out of range</v>
      </c>
      <c r="M240" s="23" t="str">
        <f t="shared" si="83"/>
        <v>Age out of range</v>
      </c>
      <c r="N240" s="23" t="str">
        <f t="shared" si="84"/>
        <v>Age out of range</v>
      </c>
      <c r="O240" s="23" t="str">
        <f t="shared" si="85"/>
        <v>Age out of range</v>
      </c>
      <c r="P240" s="23" t="str">
        <f t="shared" si="86"/>
        <v>Age out of range</v>
      </c>
      <c r="Q240" s="23" t="e">
        <f t="shared" si="87"/>
        <v>#DIV/0!</v>
      </c>
      <c r="R240" s="17"/>
      <c r="S240" s="23">
        <v>224</v>
      </c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7"/>
      <c r="AM240" s="47"/>
      <c r="AN240" s="10" t="str">
        <f>IF($Z240="","",IF(OR($V240&lt;2.7,$V240&gt;90),"Age OOR",VLOOKUP(AN$14&amp;"-int-"&amp;$E240,Equations!$G:$I,3,0)+VLOOKUP(AN$14&amp;"-sexo-"&amp;$E240,Equations!$G:$I,3,0)*$U240+VLOOKUP(AN$14&amp;"-edad-"&amp;$E240,Equations!$G:$I,3,0)*$V240+VLOOKUP(AN$14&amp;"-est-"&amp;$E240,Equations!$G:$I,3,0)*(1/$W240)+VLOOKUP(AN$14&amp;"-imc-"&amp;$E240,Equations!$G:$I,3,0)*(1/$Q240)))</f>
        <v/>
      </c>
      <c r="AO240" s="10" t="str">
        <f>IF($Z240="","",IF(OR($V240&lt;2.7,$V240&gt;90),"Age OOR",AN240-1.6449*VLOOKUP(AN$14&amp;"-rse-"&amp;$E240,Equations!$G:$I,3,0)))</f>
        <v/>
      </c>
      <c r="AP240" s="10" t="str">
        <f>IF($Z240="","",IF(OR($V240&lt;2.7,$V240&gt;90),"Age OOR",AN240+1.6449*VLOOKUP(AN$14&amp;"-rse-"&amp;$E240,Equations!$G:$I,3,0)))</f>
        <v/>
      </c>
      <c r="AQ240" s="10" t="str">
        <f t="shared" si="88"/>
        <v/>
      </c>
      <c r="AR240" s="10" t="str">
        <f>IF($Z240="","",IF(OR($V240&lt;2.7,$V240&gt;90),"Age OOR",($Z240-AN240)/VLOOKUP(AN$14&amp;"-rse-"&amp;$E240,Equations!$G:$I,3,0)))</f>
        <v/>
      </c>
      <c r="AS240" s="10" t="str">
        <f>IF($AA240="","",IF(OR($V240&lt;2.7,$V240&gt;90),"Age OOR",VLOOKUP(AS$14&amp;"-int-"&amp;$F240,Equations!$G:$I,3,0)+VLOOKUP(AS$14&amp;"-sexo-"&amp;$F240,Equations!$G:$I,3,0)*$U240+VLOOKUP(AS$14&amp;"-edad-"&amp;$F240,Equations!$G:$I,3,0)*$V240+VLOOKUP(AS$14&amp;"-est-"&amp;$F240,Equations!$G:$I,3,0)*(1/$W240)+VLOOKUP(AS$14&amp;"-imc-"&amp;$F240,Equations!$G:$I,3,0)*(1/$Q240)))</f>
        <v/>
      </c>
      <c r="AT240" s="10" t="str">
        <f>IF($AA240="","",IF(OR($V240&lt;2.7,$V240&gt;90),"Age OOR",AS240-1.6449*VLOOKUP(AS$14&amp;"-rse-"&amp;$F240,Equations!$G:$I,3,0)))</f>
        <v/>
      </c>
      <c r="AU240" s="10" t="str">
        <f>IF($AA240="","",IF(OR($V240&lt;2.7,$V240&gt;90),"Age OOR",AS240+1.6449*VLOOKUP(AS$14&amp;"-rse-"&amp;$F240,Equations!$G:$I,3,0)))</f>
        <v/>
      </c>
      <c r="AV240" s="10" t="str">
        <f t="shared" si="89"/>
        <v/>
      </c>
      <c r="AW240" s="10" t="str">
        <f>IF($AA240="","",IF(OR($V240&lt;2.7,$V240&gt;90),"Age OOR",($AA240-AS240)/VLOOKUP(AS$14&amp;"-rse-"&amp;$F240,Equations!$G:$I,3,0)))</f>
        <v/>
      </c>
      <c r="AX240" s="10" t="str">
        <f>IF($AB240="","",IF(OR($V240&lt;2.7,$V240&gt;90),"Age OOR",VLOOKUP(AX$14&amp;"-int-"&amp;$G240,Equations!$G:$I,3,0)+VLOOKUP(AX$14&amp;"-sexo-"&amp;$G240,Equations!$G:$I,3,0)*$U240+VLOOKUP(AX$14&amp;"-edad-"&amp;$G240,Equations!$G:$I,3,0)*$V240+VLOOKUP(AX$14&amp;"-est-"&amp;$G240,Equations!$G:$I,3,0)*(1/$W240)+VLOOKUP(AX$14&amp;"-imc-"&amp;$G240,Equations!$G:$I,3,0)*(1/$Q240)))</f>
        <v/>
      </c>
      <c r="AY240" s="10" t="str">
        <f>IF($AB240="","",IF(OR($V240&lt;2.7,$V240&gt;90),"Age OOR",AX240-1.6449*VLOOKUP(AX$14&amp;"-rse-"&amp;$G240,Equations!$G:$I,3,0)))</f>
        <v/>
      </c>
      <c r="AZ240" s="10" t="str">
        <f>IF($AB240="","",IF(OR($V240&lt;2.7,$V240&gt;90),"Age OOR",AX240+1.6449*VLOOKUP(AX$14&amp;"-rse-"&amp;$G240,Equations!$G:$I,3,0)))</f>
        <v/>
      </c>
      <c r="BA240" s="10" t="str">
        <f t="shared" si="90"/>
        <v/>
      </c>
      <c r="BB240" s="10" t="str">
        <f>IF($AB240="","",IF(OR($V240&lt;2.7,$V240&gt;90),"Age OOR",($AB240-AX240)/VLOOKUP(AX$14&amp;"-rse-"&amp;$G240,Equations!$G:$I,3,0)))</f>
        <v/>
      </c>
      <c r="BC240" s="10" t="str">
        <f>IF($AC240="","",IF(OR($V240&lt;2.7,$V240&gt;90),"Age OOR",VLOOKUP(BC$14&amp;"-int-"&amp;$H240,Equations!$G:$I,3,0)+VLOOKUP(BC$14&amp;"-sexo-"&amp;$H240,Equations!$G:$I,3,0)*$U240+VLOOKUP(BC$14&amp;"-edad-"&amp;$H240,Equations!$G:$I,3,0)*$V240+VLOOKUP(BC$14&amp;"-est-"&amp;$H240,Equations!$G:$I,3,0)*(1/$W240)+VLOOKUP(BC$14&amp;"-imc-"&amp;$H240,Equations!$G:$I,3,0)*(1/$Q240)))</f>
        <v/>
      </c>
      <c r="BD240" s="10" t="str">
        <f>IF($AC240="","",IF(OR($V240&lt;2.7,$V240&gt;90),"Age OOR",BC240-1.6449*VLOOKUP(BC$14&amp;"-rse-"&amp;$H240,Equations!$G:$I,3,0)))</f>
        <v/>
      </c>
      <c r="BE240" s="10" t="str">
        <f>IF($AC240="","",IF(OR($V240&lt;2.7,$V240&gt;90),"Age OOR",BC240+1.6449*VLOOKUP(BC$14&amp;"-rse-"&amp;$H240,Equations!$G:$I,3,0)))</f>
        <v/>
      </c>
      <c r="BF240" s="10" t="str">
        <f t="shared" si="91"/>
        <v/>
      </c>
      <c r="BG240" s="10" t="str">
        <f>IF($AC240="","",IF(OR($V240&lt;2.7,$V240&gt;90),"Age OOR",($AC240-BC240)/VLOOKUP(BC$14&amp;"-rse-"&amp;$H240,Equations!$G:$I,3,0)))</f>
        <v/>
      </c>
      <c r="BH240" s="10" t="str">
        <f>IF($AD240="","",IF(OR($V240&lt;2.7,$V240&gt;90),"Age OOR",VLOOKUP(BH$14&amp;"-int-"&amp;$I240,Equations!$G:$I,3,0)+VLOOKUP(BH$14&amp;"-sexo-"&amp;$I240,Equations!$G:$I,3,0)*$U240+VLOOKUP(BH$14&amp;"-edad-"&amp;$I240,Equations!$G:$I,3,0)*$V240+VLOOKUP(BH$14&amp;"-est-"&amp;$I240,Equations!$G:$I,3,0)*(1/$W240)+VLOOKUP(BH$14&amp;"-imc-"&amp;$I240,Equations!$G:$I,3,0)*(1/$Q240)))</f>
        <v/>
      </c>
      <c r="BI240" s="10" t="str">
        <f>IF($AD240="","",IF(OR($V240&lt;2.7,$V240&gt;90),"Age OOR",BH240-1.6449*VLOOKUP(BH$14&amp;"-rse-"&amp;$I240,Equations!$G:$I,3,0)))</f>
        <v/>
      </c>
      <c r="BJ240" s="10" t="str">
        <f>IF($AD240="","",IF(OR($V240&lt;2.7,$V240&gt;90),"Age OOR",BH240+1.6449*VLOOKUP(BH$14&amp;"-rse-"&amp;$I240,Equations!$G:$I,3,0)))</f>
        <v/>
      </c>
      <c r="BK240" s="10" t="str">
        <f t="shared" si="92"/>
        <v/>
      </c>
      <c r="BL240" s="10" t="str">
        <f>IF($AD240="","",IF(OR($V240&lt;2.7,$V240&gt;90),"Age OOR",($AD240-BH240)/VLOOKUP(BH$14&amp;"-rse-"&amp;$I240,Equations!$G:$I,3,0)))</f>
        <v/>
      </c>
      <c r="BM240" s="10" t="str">
        <f>IF($AE240="","",IF(OR($V240&lt;2.7,$V240&gt;90),"Age OOR",VLOOKUP(BM$14&amp;"-int-"&amp;$J240,Equations!$G:$I,3,0)+VLOOKUP(BM$14&amp;"-sexo-"&amp;$J240,Equations!$G:$I,3,0)*$U240+VLOOKUP(BM$14&amp;"-edad-"&amp;$J240,Equations!$G:$I,3,0)*$V240+VLOOKUP(BM$14&amp;"-est-"&amp;$J240,Equations!$G:$I,3,0)*(1/$W240)+VLOOKUP(BM$14&amp;"-imc-"&amp;$J240,Equations!$G:$I,3,0)*(1/$Q240)))</f>
        <v/>
      </c>
      <c r="BN240" s="10" t="str">
        <f>IF($AE240="","",IF(OR($V240&lt;2.7,$V240&gt;90),"Age OOR",BM240-1.6449*VLOOKUP(BM$14&amp;"-rse-"&amp;$J240,Equations!$G:$I,3,0)))</f>
        <v/>
      </c>
      <c r="BO240" s="10" t="str">
        <f>IF($AE240="","",IF(OR($V240&lt;2.7,$V240&gt;90),"Age OOR",BM240+1.6449*VLOOKUP(BM$14&amp;"-rse-"&amp;$J240,Equations!$G:$I,3,0)))</f>
        <v/>
      </c>
      <c r="BP240" s="10" t="str">
        <f t="shared" si="93"/>
        <v/>
      </c>
      <c r="BQ240" s="10" t="str">
        <f>IF($AE240="","",IF(OR($V240&lt;2.7,$V240&gt;90),"Age OOR",($AE240-BM240)/VLOOKUP(BM$14&amp;"-rse-"&amp;$J240,Equations!$G:$I,3,0)))</f>
        <v/>
      </c>
      <c r="BR240" s="10" t="str">
        <f>IF($AF240="","",IF(OR($V240&lt;2.7,$V240&gt;90),"Age OOR",VLOOKUP(BR$14&amp;"-int-"&amp;$K240,Equations!$G:$I,3,0)+VLOOKUP(BR$14&amp;"-sexo-"&amp;$K240,Equations!$G:$I,3,0)*$U240+VLOOKUP(BR$14&amp;"-edad-"&amp;$K240,Equations!$G:$I,3,0)*$V240+VLOOKUP(BR$14&amp;"-est-"&amp;$K240,Equations!$G:$I,3,0)*(1/$W240)+VLOOKUP(BR$14&amp;"-imc-"&amp;$K240,Equations!$G:$I,3,0)*(1/$Q240)))</f>
        <v/>
      </c>
      <c r="BS240" s="10" t="str">
        <f>IF($AF240="","",IF(OR($V240&lt;2.7,$V240&gt;90),"Age OOR",BR240-1.6449*VLOOKUP(BR$14&amp;"-rse-"&amp;$K240,Equations!$G:$I,3,0)))</f>
        <v/>
      </c>
      <c r="BT240" s="10" t="str">
        <f>IF($AF240="","",IF(OR($V240&lt;2.7,$V240&gt;90),"Age OOR",BR240+1.6449*VLOOKUP(BR$14&amp;"-rse-"&amp;$K240,Equations!$G:$I,3,0)))</f>
        <v/>
      </c>
      <c r="BU240" s="10" t="str">
        <f t="shared" si="94"/>
        <v/>
      </c>
      <c r="BV240" s="10" t="str">
        <f>IF($AF240="","",IF(OR($V240&lt;2.7,$V240&gt;90),"Age OOR",($AF240-BR240)/VLOOKUP(BR$14&amp;"-rse-"&amp;$K240,Equations!$G:$I,3,0)))</f>
        <v/>
      </c>
      <c r="BW240" s="10" t="str">
        <f>IF($AG240="","",IF(OR($V240&lt;2.7,$V240&gt;90),"Age OOR",VLOOKUP(BW$14&amp;"-int-"&amp;$L240,Equations!$G:$I,3,0)+VLOOKUP(BW$14&amp;"-sexo-"&amp;$L240,Equations!$G:$I,3,0)*$U240+VLOOKUP(BW$14&amp;"-edad-"&amp;$L240,Equations!$G:$I,3,0)*$V240+VLOOKUP(BW$14&amp;"-est-"&amp;$L240,Equations!$G:$I,3,0)*(1/$W240)+VLOOKUP(BW$14&amp;"-imc-"&amp;$L240,Equations!$G:$I,3,0)*(1/$Q240)))</f>
        <v/>
      </c>
      <c r="BX240" s="10" t="str">
        <f>IF($AG240="","",IF(OR($V240&lt;2.7,$V240&gt;90),"Age OOR",BW240-1.6449*VLOOKUP(BW$14&amp;"-rse-"&amp;$L240,Equations!$G:$I,3,0)))</f>
        <v/>
      </c>
      <c r="BY240" s="10" t="str">
        <f>IF($AG240="","",IF(OR($V240&lt;2.7,$V240&gt;90),"Age OOR",BW240+1.6449*VLOOKUP(BW$14&amp;"-rse-"&amp;$L240,Equations!$G:$I,3,0)))</f>
        <v/>
      </c>
      <c r="BZ240" s="10" t="str">
        <f t="shared" si="95"/>
        <v/>
      </c>
      <c r="CA240" s="10" t="str">
        <f>IF($AG240="","",IF(OR($V240&lt;2.7,$V240&gt;90),"Age OOR",($AG240-BW240)/VLOOKUP(BW$14&amp;"-rse-"&amp;$L240,Equations!$G:$I,3,0)))</f>
        <v/>
      </c>
      <c r="CB240" s="10" t="str">
        <f>IF($AH240="","",IF(OR($V240&lt;2.7,$V240&gt;90),"Age OOR",VLOOKUP(CB$14&amp;"-int-"&amp;$M240,Equations!$G:$I,3,0)+VLOOKUP(CB$14&amp;"-sexo-"&amp;$M240,Equations!$G:$I,3,0)*$U240+VLOOKUP(CB$14&amp;"-edad-"&amp;$M240,Equations!$G:$I,3,0)*$V240+VLOOKUP(CB$14&amp;"-est-"&amp;$M240,Equations!$G:$I,3,0)*(1/$W240)+VLOOKUP(CB$14&amp;"-imc-"&amp;$M240,Equations!$G:$I,3,0)*(1/$Q240)))</f>
        <v/>
      </c>
      <c r="CC240" s="10" t="str">
        <f>IF($AH240="","",IF(OR($V240&lt;2.7,$V240&gt;90),"Age OOR",CB240-1.6449*VLOOKUP(CB$14&amp;"-rse-"&amp;$M240,Equations!$G:$I,3,0)))</f>
        <v/>
      </c>
      <c r="CD240" s="10" t="str">
        <f>IF($AH240="","",IF(OR($V240&lt;2.7,$V240&gt;90),"Age OOR",CB240+1.6449*VLOOKUP(CB$14&amp;"-rse-"&amp;$M240,Equations!$G:$I,3,0)))</f>
        <v/>
      </c>
      <c r="CE240" s="10" t="str">
        <f t="shared" si="96"/>
        <v/>
      </c>
      <c r="CF240" s="10" t="str">
        <f>IF($AH240="","",IF(OR($V240&lt;2.7,$V240&gt;90),"Age OOR",($AH240-CB240)/VLOOKUP(CB$14&amp;"-rse-"&amp;$M240,Equations!$G:$I,3,0)))</f>
        <v/>
      </c>
      <c r="CG240" s="10" t="str">
        <f>IF($AI240="","",IF(OR($V240&lt;2.7,$V240&gt;90),"Age OOR",VLOOKUP(CG$14&amp;"-int-"&amp;$N240,Equations!$G:$I,3,0)+VLOOKUP(CG$14&amp;"-sexo-"&amp;$N240,Equations!$G:$I,3,0)*$U240+VLOOKUP(CG$14&amp;"-edad-"&amp;$N240,Equations!$G:$I,3,0)*$V240+VLOOKUP(CG$14&amp;"-est-"&amp;$N240,Equations!$G:$I,3,0)*(1/$W240)+VLOOKUP(CG$14&amp;"-imc-"&amp;$N240,Equations!$G:$I,3,0)*(1/$Q240)))</f>
        <v/>
      </c>
      <c r="CH240" s="10" t="str">
        <f>IF($AI240="","",IF(OR($V240&lt;2.7,$V240&gt;90),"Age OOR",CG240-1.6449*VLOOKUP(CG$14&amp;"-rse-"&amp;$N240,Equations!$G:$I,3,0)))</f>
        <v/>
      </c>
      <c r="CI240" s="10" t="str">
        <f>IF($AI240="","",IF(OR($V240&lt;2.7,$V240&gt;90),"Age OOR",CG240+1.6449*VLOOKUP(CG$14&amp;"-rse-"&amp;$N240,Equations!$G:$I,3,0)))</f>
        <v/>
      </c>
      <c r="CJ240" s="10" t="str">
        <f t="shared" si="97"/>
        <v/>
      </c>
      <c r="CK240" s="10" t="str">
        <f>IF($AI240="","",IF(OR($V240&lt;2.7,$V240&gt;90),"Age OOR",($AI240-CG240)/VLOOKUP(CG$14&amp;"-rse-"&amp;$N240,Equations!$G:$I,3,0)))</f>
        <v/>
      </c>
      <c r="CL240" s="10" t="str">
        <f>IF($AJ240="","",IF(OR($V240&lt;2.7,$V240&gt;90),"Age OOR",VLOOKUP(CL$14&amp;"-int-"&amp;$O240,Equations!$G:$I,3,0)+VLOOKUP(CL$14&amp;"-sexo-"&amp;$O240,Equations!$G:$I,3,0)*$U240+VLOOKUP(CL$14&amp;"-edad-"&amp;$O240,Equations!$G:$I,3,0)*$V240+VLOOKUP(CL$14&amp;"-est-"&amp;$O240,Equations!$G:$I,3,0)*(1/$W240)+VLOOKUP(CL$14&amp;"-imc-"&amp;$O240,Equations!$G:$I,3,0)*(1/$Q240)))</f>
        <v/>
      </c>
      <c r="CM240" s="10" t="str">
        <f>IF($AJ240="","",IF(OR($V240&lt;2.7,$V240&gt;90),"Age OOR",CL240-1.6449*VLOOKUP(CL$14&amp;"-rse-"&amp;$O240,Equations!$G:$I,3,0)))</f>
        <v/>
      </c>
      <c r="CN240" s="10" t="str">
        <f>IF($AJ240="","",IF(OR($V240&lt;2.7,$V240&gt;90),"Age OOR",CL240+1.6449*VLOOKUP(CL$14&amp;"-rse-"&amp;$O240,Equations!$G:$I,3,0)))</f>
        <v/>
      </c>
      <c r="CO240" s="10" t="str">
        <f t="shared" si="98"/>
        <v/>
      </c>
      <c r="CP240" s="10" t="str">
        <f>IF($AJ240="","",IF(OR($V240&lt;2.7,$V240&gt;90),"Age OOR",($AJ240-CL240)/VLOOKUP(CL$14&amp;"-rse-"&amp;$O240,Equations!$G:$I,3,0)))</f>
        <v/>
      </c>
      <c r="CQ240" s="10" t="str">
        <f>IF($AK240="","",IF(OR($V240&lt;2.7,$V240&gt;90),"Age OOR",EXP(VLOOKUP(CQ$14&amp;"-int-"&amp;$P240,Equations!$G:$I,3,0)+VLOOKUP(CQ$14&amp;"-sexo-"&amp;$P240,Equations!$G:$I,3,0)*$U240+VLOOKUP(CQ$14&amp;"-edad-"&amp;$P240,Equations!$G:$I,3,0)*$V240+VLOOKUP(CQ$14&amp;"-est-"&amp;$P240,Equations!$G:$I,3,0)*(1/$W240)+VLOOKUP(CQ$14&amp;"-imc-"&amp;$P240,Equations!$G:$I,3,0)*(1/$Q240))))</f>
        <v/>
      </c>
      <c r="CR240" s="10" t="str">
        <f>IF($AK240="","",IF(OR($V240&lt;2.7,$V240&gt;90),"Age OOR",EXP(LN(CQ240)-1.6449*VLOOKUP(CQ$14&amp;"-rse-"&amp;$P240,Equations!$G:$I,3,0))))</f>
        <v/>
      </c>
      <c r="CS240" s="10" t="str">
        <f>IF($AK240="","",IF(OR($V240&lt;2.7,$V240&gt;90),"Age OOR",EXP(LN(CQ240)+1.6449*VLOOKUP(CQ$14&amp;"-rse-"&amp;$P240,Equations!$G:$I,3,0))))</f>
        <v/>
      </c>
      <c r="CT240" s="10" t="str">
        <f t="shared" si="99"/>
        <v/>
      </c>
      <c r="CU240" s="10" t="str">
        <f>IF($AK240="","",IF(OR($V240&lt;2.7,$V240&gt;90),"Age OOR",(LN($AK240)-LN(CQ240))/VLOOKUP(CQ$14&amp;"-rse-"&amp;$P240,Equations!$G:$I,3,0)))</f>
        <v/>
      </c>
      <c r="CV240" s="47"/>
    </row>
    <row r="241" spans="5:100" x14ac:dyDescent="0.2">
      <c r="E241" s="23" t="str">
        <f t="shared" si="75"/>
        <v>Age out of range</v>
      </c>
      <c r="F241" s="23" t="str">
        <f t="shared" si="76"/>
        <v>Age out of range</v>
      </c>
      <c r="G241" s="23" t="str">
        <f t="shared" si="77"/>
        <v>Age out of range</v>
      </c>
      <c r="H241" s="23" t="str">
        <f t="shared" si="78"/>
        <v>Age out of range</v>
      </c>
      <c r="I241" s="23" t="str">
        <f t="shared" si="79"/>
        <v>Age out of range</v>
      </c>
      <c r="J241" s="23" t="str">
        <f t="shared" si="80"/>
        <v>Age out of range</v>
      </c>
      <c r="K241" s="23" t="str">
        <f t="shared" si="81"/>
        <v>Age out of range</v>
      </c>
      <c r="L241" s="23" t="str">
        <f t="shared" si="82"/>
        <v>Age out of range</v>
      </c>
      <c r="M241" s="23" t="str">
        <f t="shared" si="83"/>
        <v>Age out of range</v>
      </c>
      <c r="N241" s="23" t="str">
        <f t="shared" si="84"/>
        <v>Age out of range</v>
      </c>
      <c r="O241" s="23" t="str">
        <f t="shared" si="85"/>
        <v>Age out of range</v>
      </c>
      <c r="P241" s="23" t="str">
        <f t="shared" si="86"/>
        <v>Age out of range</v>
      </c>
      <c r="Q241" s="23" t="e">
        <f t="shared" si="87"/>
        <v>#DIV/0!</v>
      </c>
      <c r="R241" s="17"/>
      <c r="S241" s="23">
        <v>225</v>
      </c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7"/>
      <c r="AM241" s="47"/>
      <c r="AN241" s="10" t="str">
        <f>IF($Z241="","",IF(OR($V241&lt;2.7,$V241&gt;90),"Age OOR",VLOOKUP(AN$14&amp;"-int-"&amp;$E241,Equations!$G:$I,3,0)+VLOOKUP(AN$14&amp;"-sexo-"&amp;$E241,Equations!$G:$I,3,0)*$U241+VLOOKUP(AN$14&amp;"-edad-"&amp;$E241,Equations!$G:$I,3,0)*$V241+VLOOKUP(AN$14&amp;"-est-"&amp;$E241,Equations!$G:$I,3,0)*(1/$W241)+VLOOKUP(AN$14&amp;"-imc-"&amp;$E241,Equations!$G:$I,3,0)*(1/$Q241)))</f>
        <v/>
      </c>
      <c r="AO241" s="10" t="str">
        <f>IF($Z241="","",IF(OR($V241&lt;2.7,$V241&gt;90),"Age OOR",AN241-1.6449*VLOOKUP(AN$14&amp;"-rse-"&amp;$E241,Equations!$G:$I,3,0)))</f>
        <v/>
      </c>
      <c r="AP241" s="10" t="str">
        <f>IF($Z241="","",IF(OR($V241&lt;2.7,$V241&gt;90),"Age OOR",AN241+1.6449*VLOOKUP(AN$14&amp;"-rse-"&amp;$E241,Equations!$G:$I,3,0)))</f>
        <v/>
      </c>
      <c r="AQ241" s="10" t="str">
        <f t="shared" si="88"/>
        <v/>
      </c>
      <c r="AR241" s="10" t="str">
        <f>IF($Z241="","",IF(OR($V241&lt;2.7,$V241&gt;90),"Age OOR",($Z241-AN241)/VLOOKUP(AN$14&amp;"-rse-"&amp;$E241,Equations!$G:$I,3,0)))</f>
        <v/>
      </c>
      <c r="AS241" s="10" t="str">
        <f>IF($AA241="","",IF(OR($V241&lt;2.7,$V241&gt;90),"Age OOR",VLOOKUP(AS$14&amp;"-int-"&amp;$F241,Equations!$G:$I,3,0)+VLOOKUP(AS$14&amp;"-sexo-"&amp;$F241,Equations!$G:$I,3,0)*$U241+VLOOKUP(AS$14&amp;"-edad-"&amp;$F241,Equations!$G:$I,3,0)*$V241+VLOOKUP(AS$14&amp;"-est-"&amp;$F241,Equations!$G:$I,3,0)*(1/$W241)+VLOOKUP(AS$14&amp;"-imc-"&amp;$F241,Equations!$G:$I,3,0)*(1/$Q241)))</f>
        <v/>
      </c>
      <c r="AT241" s="10" t="str">
        <f>IF($AA241="","",IF(OR($V241&lt;2.7,$V241&gt;90),"Age OOR",AS241-1.6449*VLOOKUP(AS$14&amp;"-rse-"&amp;$F241,Equations!$G:$I,3,0)))</f>
        <v/>
      </c>
      <c r="AU241" s="10" t="str">
        <f>IF($AA241="","",IF(OR($V241&lt;2.7,$V241&gt;90),"Age OOR",AS241+1.6449*VLOOKUP(AS$14&amp;"-rse-"&amp;$F241,Equations!$G:$I,3,0)))</f>
        <v/>
      </c>
      <c r="AV241" s="10" t="str">
        <f t="shared" si="89"/>
        <v/>
      </c>
      <c r="AW241" s="10" t="str">
        <f>IF($AA241="","",IF(OR($V241&lt;2.7,$V241&gt;90),"Age OOR",($AA241-AS241)/VLOOKUP(AS$14&amp;"-rse-"&amp;$F241,Equations!$G:$I,3,0)))</f>
        <v/>
      </c>
      <c r="AX241" s="10" t="str">
        <f>IF($AB241="","",IF(OR($V241&lt;2.7,$V241&gt;90),"Age OOR",VLOOKUP(AX$14&amp;"-int-"&amp;$G241,Equations!$G:$I,3,0)+VLOOKUP(AX$14&amp;"-sexo-"&amp;$G241,Equations!$G:$I,3,0)*$U241+VLOOKUP(AX$14&amp;"-edad-"&amp;$G241,Equations!$G:$I,3,0)*$V241+VLOOKUP(AX$14&amp;"-est-"&amp;$G241,Equations!$G:$I,3,0)*(1/$W241)+VLOOKUP(AX$14&amp;"-imc-"&amp;$G241,Equations!$G:$I,3,0)*(1/$Q241)))</f>
        <v/>
      </c>
      <c r="AY241" s="10" t="str">
        <f>IF($AB241="","",IF(OR($V241&lt;2.7,$V241&gt;90),"Age OOR",AX241-1.6449*VLOOKUP(AX$14&amp;"-rse-"&amp;$G241,Equations!$G:$I,3,0)))</f>
        <v/>
      </c>
      <c r="AZ241" s="10" t="str">
        <f>IF($AB241="","",IF(OR($V241&lt;2.7,$V241&gt;90),"Age OOR",AX241+1.6449*VLOOKUP(AX$14&amp;"-rse-"&amp;$G241,Equations!$G:$I,3,0)))</f>
        <v/>
      </c>
      <c r="BA241" s="10" t="str">
        <f t="shared" si="90"/>
        <v/>
      </c>
      <c r="BB241" s="10" t="str">
        <f>IF($AB241="","",IF(OR($V241&lt;2.7,$V241&gt;90),"Age OOR",($AB241-AX241)/VLOOKUP(AX$14&amp;"-rse-"&amp;$G241,Equations!$G:$I,3,0)))</f>
        <v/>
      </c>
      <c r="BC241" s="10" t="str">
        <f>IF($AC241="","",IF(OR($V241&lt;2.7,$V241&gt;90),"Age OOR",VLOOKUP(BC$14&amp;"-int-"&amp;$H241,Equations!$G:$I,3,0)+VLOOKUP(BC$14&amp;"-sexo-"&amp;$H241,Equations!$G:$I,3,0)*$U241+VLOOKUP(BC$14&amp;"-edad-"&amp;$H241,Equations!$G:$I,3,0)*$V241+VLOOKUP(BC$14&amp;"-est-"&amp;$H241,Equations!$G:$I,3,0)*(1/$W241)+VLOOKUP(BC$14&amp;"-imc-"&amp;$H241,Equations!$G:$I,3,0)*(1/$Q241)))</f>
        <v/>
      </c>
      <c r="BD241" s="10" t="str">
        <f>IF($AC241="","",IF(OR($V241&lt;2.7,$V241&gt;90),"Age OOR",BC241-1.6449*VLOOKUP(BC$14&amp;"-rse-"&amp;$H241,Equations!$G:$I,3,0)))</f>
        <v/>
      </c>
      <c r="BE241" s="10" t="str">
        <f>IF($AC241="","",IF(OR($V241&lt;2.7,$V241&gt;90),"Age OOR",BC241+1.6449*VLOOKUP(BC$14&amp;"-rse-"&amp;$H241,Equations!$G:$I,3,0)))</f>
        <v/>
      </c>
      <c r="BF241" s="10" t="str">
        <f t="shared" si="91"/>
        <v/>
      </c>
      <c r="BG241" s="10" t="str">
        <f>IF($AC241="","",IF(OR($V241&lt;2.7,$V241&gt;90),"Age OOR",($AC241-BC241)/VLOOKUP(BC$14&amp;"-rse-"&amp;$H241,Equations!$G:$I,3,0)))</f>
        <v/>
      </c>
      <c r="BH241" s="10" t="str">
        <f>IF($AD241="","",IF(OR($V241&lt;2.7,$V241&gt;90),"Age OOR",VLOOKUP(BH$14&amp;"-int-"&amp;$I241,Equations!$G:$I,3,0)+VLOOKUP(BH$14&amp;"-sexo-"&amp;$I241,Equations!$G:$I,3,0)*$U241+VLOOKUP(BH$14&amp;"-edad-"&amp;$I241,Equations!$G:$I,3,0)*$V241+VLOOKUP(BH$14&amp;"-est-"&amp;$I241,Equations!$G:$I,3,0)*(1/$W241)+VLOOKUP(BH$14&amp;"-imc-"&amp;$I241,Equations!$G:$I,3,0)*(1/$Q241)))</f>
        <v/>
      </c>
      <c r="BI241" s="10" t="str">
        <f>IF($AD241="","",IF(OR($V241&lt;2.7,$V241&gt;90),"Age OOR",BH241-1.6449*VLOOKUP(BH$14&amp;"-rse-"&amp;$I241,Equations!$G:$I,3,0)))</f>
        <v/>
      </c>
      <c r="BJ241" s="10" t="str">
        <f>IF($AD241="","",IF(OR($V241&lt;2.7,$V241&gt;90),"Age OOR",BH241+1.6449*VLOOKUP(BH$14&amp;"-rse-"&amp;$I241,Equations!$G:$I,3,0)))</f>
        <v/>
      </c>
      <c r="BK241" s="10" t="str">
        <f t="shared" si="92"/>
        <v/>
      </c>
      <c r="BL241" s="10" t="str">
        <f>IF($AD241="","",IF(OR($V241&lt;2.7,$V241&gt;90),"Age OOR",($AD241-BH241)/VLOOKUP(BH$14&amp;"-rse-"&amp;$I241,Equations!$G:$I,3,0)))</f>
        <v/>
      </c>
      <c r="BM241" s="10" t="str">
        <f>IF($AE241="","",IF(OR($V241&lt;2.7,$V241&gt;90),"Age OOR",VLOOKUP(BM$14&amp;"-int-"&amp;$J241,Equations!$G:$I,3,0)+VLOOKUP(BM$14&amp;"-sexo-"&amp;$J241,Equations!$G:$I,3,0)*$U241+VLOOKUP(BM$14&amp;"-edad-"&amp;$J241,Equations!$G:$I,3,0)*$V241+VLOOKUP(BM$14&amp;"-est-"&amp;$J241,Equations!$G:$I,3,0)*(1/$W241)+VLOOKUP(BM$14&amp;"-imc-"&amp;$J241,Equations!$G:$I,3,0)*(1/$Q241)))</f>
        <v/>
      </c>
      <c r="BN241" s="10" t="str">
        <f>IF($AE241="","",IF(OR($V241&lt;2.7,$V241&gt;90),"Age OOR",BM241-1.6449*VLOOKUP(BM$14&amp;"-rse-"&amp;$J241,Equations!$G:$I,3,0)))</f>
        <v/>
      </c>
      <c r="BO241" s="10" t="str">
        <f>IF($AE241="","",IF(OR($V241&lt;2.7,$V241&gt;90),"Age OOR",BM241+1.6449*VLOOKUP(BM$14&amp;"-rse-"&amp;$J241,Equations!$G:$I,3,0)))</f>
        <v/>
      </c>
      <c r="BP241" s="10" t="str">
        <f t="shared" si="93"/>
        <v/>
      </c>
      <c r="BQ241" s="10" t="str">
        <f>IF($AE241="","",IF(OR($V241&lt;2.7,$V241&gt;90),"Age OOR",($AE241-BM241)/VLOOKUP(BM$14&amp;"-rse-"&amp;$J241,Equations!$G:$I,3,0)))</f>
        <v/>
      </c>
      <c r="BR241" s="10" t="str">
        <f>IF($AF241="","",IF(OR($V241&lt;2.7,$V241&gt;90),"Age OOR",VLOOKUP(BR$14&amp;"-int-"&amp;$K241,Equations!$G:$I,3,0)+VLOOKUP(BR$14&amp;"-sexo-"&amp;$K241,Equations!$G:$I,3,0)*$U241+VLOOKUP(BR$14&amp;"-edad-"&amp;$K241,Equations!$G:$I,3,0)*$V241+VLOOKUP(BR$14&amp;"-est-"&amp;$K241,Equations!$G:$I,3,0)*(1/$W241)+VLOOKUP(BR$14&amp;"-imc-"&amp;$K241,Equations!$G:$I,3,0)*(1/$Q241)))</f>
        <v/>
      </c>
      <c r="BS241" s="10" t="str">
        <f>IF($AF241="","",IF(OR($V241&lt;2.7,$V241&gt;90),"Age OOR",BR241-1.6449*VLOOKUP(BR$14&amp;"-rse-"&amp;$K241,Equations!$G:$I,3,0)))</f>
        <v/>
      </c>
      <c r="BT241" s="10" t="str">
        <f>IF($AF241="","",IF(OR($V241&lt;2.7,$V241&gt;90),"Age OOR",BR241+1.6449*VLOOKUP(BR$14&amp;"-rse-"&amp;$K241,Equations!$G:$I,3,0)))</f>
        <v/>
      </c>
      <c r="BU241" s="10" t="str">
        <f t="shared" si="94"/>
        <v/>
      </c>
      <c r="BV241" s="10" t="str">
        <f>IF($AF241="","",IF(OR($V241&lt;2.7,$V241&gt;90),"Age OOR",($AF241-BR241)/VLOOKUP(BR$14&amp;"-rse-"&amp;$K241,Equations!$G:$I,3,0)))</f>
        <v/>
      </c>
      <c r="BW241" s="10" t="str">
        <f>IF($AG241="","",IF(OR($V241&lt;2.7,$V241&gt;90),"Age OOR",VLOOKUP(BW$14&amp;"-int-"&amp;$L241,Equations!$G:$I,3,0)+VLOOKUP(BW$14&amp;"-sexo-"&amp;$L241,Equations!$G:$I,3,0)*$U241+VLOOKUP(BW$14&amp;"-edad-"&amp;$L241,Equations!$G:$I,3,0)*$V241+VLOOKUP(BW$14&amp;"-est-"&amp;$L241,Equations!$G:$I,3,0)*(1/$W241)+VLOOKUP(BW$14&amp;"-imc-"&amp;$L241,Equations!$G:$I,3,0)*(1/$Q241)))</f>
        <v/>
      </c>
      <c r="BX241" s="10" t="str">
        <f>IF($AG241="","",IF(OR($V241&lt;2.7,$V241&gt;90),"Age OOR",BW241-1.6449*VLOOKUP(BW$14&amp;"-rse-"&amp;$L241,Equations!$G:$I,3,0)))</f>
        <v/>
      </c>
      <c r="BY241" s="10" t="str">
        <f>IF($AG241="","",IF(OR($V241&lt;2.7,$V241&gt;90),"Age OOR",BW241+1.6449*VLOOKUP(BW$14&amp;"-rse-"&amp;$L241,Equations!$G:$I,3,0)))</f>
        <v/>
      </c>
      <c r="BZ241" s="10" t="str">
        <f t="shared" si="95"/>
        <v/>
      </c>
      <c r="CA241" s="10" t="str">
        <f>IF($AG241="","",IF(OR($V241&lt;2.7,$V241&gt;90),"Age OOR",($AG241-BW241)/VLOOKUP(BW$14&amp;"-rse-"&amp;$L241,Equations!$G:$I,3,0)))</f>
        <v/>
      </c>
      <c r="CB241" s="10" t="str">
        <f>IF($AH241="","",IF(OR($V241&lt;2.7,$V241&gt;90),"Age OOR",VLOOKUP(CB$14&amp;"-int-"&amp;$M241,Equations!$G:$I,3,0)+VLOOKUP(CB$14&amp;"-sexo-"&amp;$M241,Equations!$G:$I,3,0)*$U241+VLOOKUP(CB$14&amp;"-edad-"&amp;$M241,Equations!$G:$I,3,0)*$V241+VLOOKUP(CB$14&amp;"-est-"&amp;$M241,Equations!$G:$I,3,0)*(1/$W241)+VLOOKUP(CB$14&amp;"-imc-"&amp;$M241,Equations!$G:$I,3,0)*(1/$Q241)))</f>
        <v/>
      </c>
      <c r="CC241" s="10" t="str">
        <f>IF($AH241="","",IF(OR($V241&lt;2.7,$V241&gt;90),"Age OOR",CB241-1.6449*VLOOKUP(CB$14&amp;"-rse-"&amp;$M241,Equations!$G:$I,3,0)))</f>
        <v/>
      </c>
      <c r="CD241" s="10" t="str">
        <f>IF($AH241="","",IF(OR($V241&lt;2.7,$V241&gt;90),"Age OOR",CB241+1.6449*VLOOKUP(CB$14&amp;"-rse-"&amp;$M241,Equations!$G:$I,3,0)))</f>
        <v/>
      </c>
      <c r="CE241" s="10" t="str">
        <f t="shared" si="96"/>
        <v/>
      </c>
      <c r="CF241" s="10" t="str">
        <f>IF($AH241="","",IF(OR($V241&lt;2.7,$V241&gt;90),"Age OOR",($AH241-CB241)/VLOOKUP(CB$14&amp;"-rse-"&amp;$M241,Equations!$G:$I,3,0)))</f>
        <v/>
      </c>
      <c r="CG241" s="10" t="str">
        <f>IF($AI241="","",IF(OR($V241&lt;2.7,$V241&gt;90),"Age OOR",VLOOKUP(CG$14&amp;"-int-"&amp;$N241,Equations!$G:$I,3,0)+VLOOKUP(CG$14&amp;"-sexo-"&amp;$N241,Equations!$G:$I,3,0)*$U241+VLOOKUP(CG$14&amp;"-edad-"&amp;$N241,Equations!$G:$I,3,0)*$V241+VLOOKUP(CG$14&amp;"-est-"&amp;$N241,Equations!$G:$I,3,0)*(1/$W241)+VLOOKUP(CG$14&amp;"-imc-"&amp;$N241,Equations!$G:$I,3,0)*(1/$Q241)))</f>
        <v/>
      </c>
      <c r="CH241" s="10" t="str">
        <f>IF($AI241="","",IF(OR($V241&lt;2.7,$V241&gt;90),"Age OOR",CG241-1.6449*VLOOKUP(CG$14&amp;"-rse-"&amp;$N241,Equations!$G:$I,3,0)))</f>
        <v/>
      </c>
      <c r="CI241" s="10" t="str">
        <f>IF($AI241="","",IF(OR($V241&lt;2.7,$V241&gt;90),"Age OOR",CG241+1.6449*VLOOKUP(CG$14&amp;"-rse-"&amp;$N241,Equations!$G:$I,3,0)))</f>
        <v/>
      </c>
      <c r="CJ241" s="10" t="str">
        <f t="shared" si="97"/>
        <v/>
      </c>
      <c r="CK241" s="10" t="str">
        <f>IF($AI241="","",IF(OR($V241&lt;2.7,$V241&gt;90),"Age OOR",($AI241-CG241)/VLOOKUP(CG$14&amp;"-rse-"&amp;$N241,Equations!$G:$I,3,0)))</f>
        <v/>
      </c>
      <c r="CL241" s="10" t="str">
        <f>IF($AJ241="","",IF(OR($V241&lt;2.7,$V241&gt;90),"Age OOR",VLOOKUP(CL$14&amp;"-int-"&amp;$O241,Equations!$G:$I,3,0)+VLOOKUP(CL$14&amp;"-sexo-"&amp;$O241,Equations!$G:$I,3,0)*$U241+VLOOKUP(CL$14&amp;"-edad-"&amp;$O241,Equations!$G:$I,3,0)*$V241+VLOOKUP(CL$14&amp;"-est-"&amp;$O241,Equations!$G:$I,3,0)*(1/$W241)+VLOOKUP(CL$14&amp;"-imc-"&amp;$O241,Equations!$G:$I,3,0)*(1/$Q241)))</f>
        <v/>
      </c>
      <c r="CM241" s="10" t="str">
        <f>IF($AJ241="","",IF(OR($V241&lt;2.7,$V241&gt;90),"Age OOR",CL241-1.6449*VLOOKUP(CL$14&amp;"-rse-"&amp;$O241,Equations!$G:$I,3,0)))</f>
        <v/>
      </c>
      <c r="CN241" s="10" t="str">
        <f>IF($AJ241="","",IF(OR($V241&lt;2.7,$V241&gt;90),"Age OOR",CL241+1.6449*VLOOKUP(CL$14&amp;"-rse-"&amp;$O241,Equations!$G:$I,3,0)))</f>
        <v/>
      </c>
      <c r="CO241" s="10" t="str">
        <f t="shared" si="98"/>
        <v/>
      </c>
      <c r="CP241" s="10" t="str">
        <f>IF($AJ241="","",IF(OR($V241&lt;2.7,$V241&gt;90),"Age OOR",($AJ241-CL241)/VLOOKUP(CL$14&amp;"-rse-"&amp;$O241,Equations!$G:$I,3,0)))</f>
        <v/>
      </c>
      <c r="CQ241" s="10" t="str">
        <f>IF($AK241="","",IF(OR($V241&lt;2.7,$V241&gt;90),"Age OOR",EXP(VLOOKUP(CQ$14&amp;"-int-"&amp;$P241,Equations!$G:$I,3,0)+VLOOKUP(CQ$14&amp;"-sexo-"&amp;$P241,Equations!$G:$I,3,0)*$U241+VLOOKUP(CQ$14&amp;"-edad-"&amp;$P241,Equations!$G:$I,3,0)*$V241+VLOOKUP(CQ$14&amp;"-est-"&amp;$P241,Equations!$G:$I,3,0)*(1/$W241)+VLOOKUP(CQ$14&amp;"-imc-"&amp;$P241,Equations!$G:$I,3,0)*(1/$Q241))))</f>
        <v/>
      </c>
      <c r="CR241" s="10" t="str">
        <f>IF($AK241="","",IF(OR($V241&lt;2.7,$V241&gt;90),"Age OOR",EXP(LN(CQ241)-1.6449*VLOOKUP(CQ$14&amp;"-rse-"&amp;$P241,Equations!$G:$I,3,0))))</f>
        <v/>
      </c>
      <c r="CS241" s="10" t="str">
        <f>IF($AK241="","",IF(OR($V241&lt;2.7,$V241&gt;90),"Age OOR",EXP(LN(CQ241)+1.6449*VLOOKUP(CQ$14&amp;"-rse-"&amp;$P241,Equations!$G:$I,3,0))))</f>
        <v/>
      </c>
      <c r="CT241" s="10" t="str">
        <f t="shared" si="99"/>
        <v/>
      </c>
      <c r="CU241" s="10" t="str">
        <f>IF($AK241="","",IF(OR($V241&lt;2.7,$V241&gt;90),"Age OOR",(LN($AK241)-LN(CQ241))/VLOOKUP(CQ$14&amp;"-rse-"&amp;$P241,Equations!$G:$I,3,0)))</f>
        <v/>
      </c>
      <c r="CV241" s="47"/>
    </row>
    <row r="242" spans="5:100" x14ac:dyDescent="0.2">
      <c r="E242" s="23" t="str">
        <f t="shared" si="75"/>
        <v>Age out of range</v>
      </c>
      <c r="F242" s="23" t="str">
        <f t="shared" si="76"/>
        <v>Age out of range</v>
      </c>
      <c r="G242" s="23" t="str">
        <f t="shared" si="77"/>
        <v>Age out of range</v>
      </c>
      <c r="H242" s="23" t="str">
        <f t="shared" si="78"/>
        <v>Age out of range</v>
      </c>
      <c r="I242" s="23" t="str">
        <f t="shared" si="79"/>
        <v>Age out of range</v>
      </c>
      <c r="J242" s="23" t="str">
        <f t="shared" si="80"/>
        <v>Age out of range</v>
      </c>
      <c r="K242" s="23" t="str">
        <f t="shared" si="81"/>
        <v>Age out of range</v>
      </c>
      <c r="L242" s="23" t="str">
        <f t="shared" si="82"/>
        <v>Age out of range</v>
      </c>
      <c r="M242" s="23" t="str">
        <f t="shared" si="83"/>
        <v>Age out of range</v>
      </c>
      <c r="N242" s="23" t="str">
        <f t="shared" si="84"/>
        <v>Age out of range</v>
      </c>
      <c r="O242" s="23" t="str">
        <f t="shared" si="85"/>
        <v>Age out of range</v>
      </c>
      <c r="P242" s="23" t="str">
        <f t="shared" si="86"/>
        <v>Age out of range</v>
      </c>
      <c r="Q242" s="23" t="e">
        <f t="shared" si="87"/>
        <v>#DIV/0!</v>
      </c>
      <c r="R242" s="17"/>
      <c r="S242" s="23">
        <v>226</v>
      </c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7"/>
      <c r="AM242" s="47"/>
      <c r="AN242" s="10" t="str">
        <f>IF($Z242="","",IF(OR($V242&lt;2.7,$V242&gt;90),"Age OOR",VLOOKUP(AN$14&amp;"-int-"&amp;$E242,Equations!$G:$I,3,0)+VLOOKUP(AN$14&amp;"-sexo-"&amp;$E242,Equations!$G:$I,3,0)*$U242+VLOOKUP(AN$14&amp;"-edad-"&amp;$E242,Equations!$G:$I,3,0)*$V242+VLOOKUP(AN$14&amp;"-est-"&amp;$E242,Equations!$G:$I,3,0)*(1/$W242)+VLOOKUP(AN$14&amp;"-imc-"&amp;$E242,Equations!$G:$I,3,0)*(1/$Q242)))</f>
        <v/>
      </c>
      <c r="AO242" s="10" t="str">
        <f>IF($Z242="","",IF(OR($V242&lt;2.7,$V242&gt;90),"Age OOR",AN242-1.6449*VLOOKUP(AN$14&amp;"-rse-"&amp;$E242,Equations!$G:$I,3,0)))</f>
        <v/>
      </c>
      <c r="AP242" s="10" t="str">
        <f>IF($Z242="","",IF(OR($V242&lt;2.7,$V242&gt;90),"Age OOR",AN242+1.6449*VLOOKUP(AN$14&amp;"-rse-"&amp;$E242,Equations!$G:$I,3,0)))</f>
        <v/>
      </c>
      <c r="AQ242" s="10" t="str">
        <f t="shared" si="88"/>
        <v/>
      </c>
      <c r="AR242" s="10" t="str">
        <f>IF($Z242="","",IF(OR($V242&lt;2.7,$V242&gt;90),"Age OOR",($Z242-AN242)/VLOOKUP(AN$14&amp;"-rse-"&amp;$E242,Equations!$G:$I,3,0)))</f>
        <v/>
      </c>
      <c r="AS242" s="10" t="str">
        <f>IF($AA242="","",IF(OR($V242&lt;2.7,$V242&gt;90),"Age OOR",VLOOKUP(AS$14&amp;"-int-"&amp;$F242,Equations!$G:$I,3,0)+VLOOKUP(AS$14&amp;"-sexo-"&amp;$F242,Equations!$G:$I,3,0)*$U242+VLOOKUP(AS$14&amp;"-edad-"&amp;$F242,Equations!$G:$I,3,0)*$V242+VLOOKUP(AS$14&amp;"-est-"&amp;$F242,Equations!$G:$I,3,0)*(1/$W242)+VLOOKUP(AS$14&amp;"-imc-"&amp;$F242,Equations!$G:$I,3,0)*(1/$Q242)))</f>
        <v/>
      </c>
      <c r="AT242" s="10" t="str">
        <f>IF($AA242="","",IF(OR($V242&lt;2.7,$V242&gt;90),"Age OOR",AS242-1.6449*VLOOKUP(AS$14&amp;"-rse-"&amp;$F242,Equations!$G:$I,3,0)))</f>
        <v/>
      </c>
      <c r="AU242" s="10" t="str">
        <f>IF($AA242="","",IF(OR($V242&lt;2.7,$V242&gt;90),"Age OOR",AS242+1.6449*VLOOKUP(AS$14&amp;"-rse-"&amp;$F242,Equations!$G:$I,3,0)))</f>
        <v/>
      </c>
      <c r="AV242" s="10" t="str">
        <f t="shared" si="89"/>
        <v/>
      </c>
      <c r="AW242" s="10" t="str">
        <f>IF($AA242="","",IF(OR($V242&lt;2.7,$V242&gt;90),"Age OOR",($AA242-AS242)/VLOOKUP(AS$14&amp;"-rse-"&amp;$F242,Equations!$G:$I,3,0)))</f>
        <v/>
      </c>
      <c r="AX242" s="10" t="str">
        <f>IF($AB242="","",IF(OR($V242&lt;2.7,$V242&gt;90),"Age OOR",VLOOKUP(AX$14&amp;"-int-"&amp;$G242,Equations!$G:$I,3,0)+VLOOKUP(AX$14&amp;"-sexo-"&amp;$G242,Equations!$G:$I,3,0)*$U242+VLOOKUP(AX$14&amp;"-edad-"&amp;$G242,Equations!$G:$I,3,0)*$V242+VLOOKUP(AX$14&amp;"-est-"&amp;$G242,Equations!$G:$I,3,0)*(1/$W242)+VLOOKUP(AX$14&amp;"-imc-"&amp;$G242,Equations!$G:$I,3,0)*(1/$Q242)))</f>
        <v/>
      </c>
      <c r="AY242" s="10" t="str">
        <f>IF($AB242="","",IF(OR($V242&lt;2.7,$V242&gt;90),"Age OOR",AX242-1.6449*VLOOKUP(AX$14&amp;"-rse-"&amp;$G242,Equations!$G:$I,3,0)))</f>
        <v/>
      </c>
      <c r="AZ242" s="10" t="str">
        <f>IF($AB242="","",IF(OR($V242&lt;2.7,$V242&gt;90),"Age OOR",AX242+1.6449*VLOOKUP(AX$14&amp;"-rse-"&amp;$G242,Equations!$G:$I,3,0)))</f>
        <v/>
      </c>
      <c r="BA242" s="10" t="str">
        <f t="shared" si="90"/>
        <v/>
      </c>
      <c r="BB242" s="10" t="str">
        <f>IF($AB242="","",IF(OR($V242&lt;2.7,$V242&gt;90),"Age OOR",($AB242-AX242)/VLOOKUP(AX$14&amp;"-rse-"&amp;$G242,Equations!$G:$I,3,0)))</f>
        <v/>
      </c>
      <c r="BC242" s="10" t="str">
        <f>IF($AC242="","",IF(OR($V242&lt;2.7,$V242&gt;90),"Age OOR",VLOOKUP(BC$14&amp;"-int-"&amp;$H242,Equations!$G:$I,3,0)+VLOOKUP(BC$14&amp;"-sexo-"&amp;$H242,Equations!$G:$I,3,0)*$U242+VLOOKUP(BC$14&amp;"-edad-"&amp;$H242,Equations!$G:$I,3,0)*$V242+VLOOKUP(BC$14&amp;"-est-"&amp;$H242,Equations!$G:$I,3,0)*(1/$W242)+VLOOKUP(BC$14&amp;"-imc-"&amp;$H242,Equations!$G:$I,3,0)*(1/$Q242)))</f>
        <v/>
      </c>
      <c r="BD242" s="10" t="str">
        <f>IF($AC242="","",IF(OR($V242&lt;2.7,$V242&gt;90),"Age OOR",BC242-1.6449*VLOOKUP(BC$14&amp;"-rse-"&amp;$H242,Equations!$G:$I,3,0)))</f>
        <v/>
      </c>
      <c r="BE242" s="10" t="str">
        <f>IF($AC242="","",IF(OR($V242&lt;2.7,$V242&gt;90),"Age OOR",BC242+1.6449*VLOOKUP(BC$14&amp;"-rse-"&amp;$H242,Equations!$G:$I,3,0)))</f>
        <v/>
      </c>
      <c r="BF242" s="10" t="str">
        <f t="shared" si="91"/>
        <v/>
      </c>
      <c r="BG242" s="10" t="str">
        <f>IF($AC242="","",IF(OR($V242&lt;2.7,$V242&gt;90),"Age OOR",($AC242-BC242)/VLOOKUP(BC$14&amp;"-rse-"&amp;$H242,Equations!$G:$I,3,0)))</f>
        <v/>
      </c>
      <c r="BH242" s="10" t="str">
        <f>IF($AD242="","",IF(OR($V242&lt;2.7,$V242&gt;90),"Age OOR",VLOOKUP(BH$14&amp;"-int-"&amp;$I242,Equations!$G:$I,3,0)+VLOOKUP(BH$14&amp;"-sexo-"&amp;$I242,Equations!$G:$I,3,0)*$U242+VLOOKUP(BH$14&amp;"-edad-"&amp;$I242,Equations!$G:$I,3,0)*$V242+VLOOKUP(BH$14&amp;"-est-"&amp;$I242,Equations!$G:$I,3,0)*(1/$W242)+VLOOKUP(BH$14&amp;"-imc-"&amp;$I242,Equations!$G:$I,3,0)*(1/$Q242)))</f>
        <v/>
      </c>
      <c r="BI242" s="10" t="str">
        <f>IF($AD242="","",IF(OR($V242&lt;2.7,$V242&gt;90),"Age OOR",BH242-1.6449*VLOOKUP(BH$14&amp;"-rse-"&amp;$I242,Equations!$G:$I,3,0)))</f>
        <v/>
      </c>
      <c r="BJ242" s="10" t="str">
        <f>IF($AD242="","",IF(OR($V242&lt;2.7,$V242&gt;90),"Age OOR",BH242+1.6449*VLOOKUP(BH$14&amp;"-rse-"&amp;$I242,Equations!$G:$I,3,0)))</f>
        <v/>
      </c>
      <c r="BK242" s="10" t="str">
        <f t="shared" si="92"/>
        <v/>
      </c>
      <c r="BL242" s="10" t="str">
        <f>IF($AD242="","",IF(OR($V242&lt;2.7,$V242&gt;90),"Age OOR",($AD242-BH242)/VLOOKUP(BH$14&amp;"-rse-"&amp;$I242,Equations!$G:$I,3,0)))</f>
        <v/>
      </c>
      <c r="BM242" s="10" t="str">
        <f>IF($AE242="","",IF(OR($V242&lt;2.7,$V242&gt;90),"Age OOR",VLOOKUP(BM$14&amp;"-int-"&amp;$J242,Equations!$G:$I,3,0)+VLOOKUP(BM$14&amp;"-sexo-"&amp;$J242,Equations!$G:$I,3,0)*$U242+VLOOKUP(BM$14&amp;"-edad-"&amp;$J242,Equations!$G:$I,3,0)*$V242+VLOOKUP(BM$14&amp;"-est-"&amp;$J242,Equations!$G:$I,3,0)*(1/$W242)+VLOOKUP(BM$14&amp;"-imc-"&amp;$J242,Equations!$G:$I,3,0)*(1/$Q242)))</f>
        <v/>
      </c>
      <c r="BN242" s="10" t="str">
        <f>IF($AE242="","",IF(OR($V242&lt;2.7,$V242&gt;90),"Age OOR",BM242-1.6449*VLOOKUP(BM$14&amp;"-rse-"&amp;$J242,Equations!$G:$I,3,0)))</f>
        <v/>
      </c>
      <c r="BO242" s="10" t="str">
        <f>IF($AE242="","",IF(OR($V242&lt;2.7,$V242&gt;90),"Age OOR",BM242+1.6449*VLOOKUP(BM$14&amp;"-rse-"&amp;$J242,Equations!$G:$I,3,0)))</f>
        <v/>
      </c>
      <c r="BP242" s="10" t="str">
        <f t="shared" si="93"/>
        <v/>
      </c>
      <c r="BQ242" s="10" t="str">
        <f>IF($AE242="","",IF(OR($V242&lt;2.7,$V242&gt;90),"Age OOR",($AE242-BM242)/VLOOKUP(BM$14&amp;"-rse-"&amp;$J242,Equations!$G:$I,3,0)))</f>
        <v/>
      </c>
      <c r="BR242" s="10" t="str">
        <f>IF($AF242="","",IF(OR($V242&lt;2.7,$V242&gt;90),"Age OOR",VLOOKUP(BR$14&amp;"-int-"&amp;$K242,Equations!$G:$I,3,0)+VLOOKUP(BR$14&amp;"-sexo-"&amp;$K242,Equations!$G:$I,3,0)*$U242+VLOOKUP(BR$14&amp;"-edad-"&amp;$K242,Equations!$G:$I,3,0)*$V242+VLOOKUP(BR$14&amp;"-est-"&amp;$K242,Equations!$G:$I,3,0)*(1/$W242)+VLOOKUP(BR$14&amp;"-imc-"&amp;$K242,Equations!$G:$I,3,0)*(1/$Q242)))</f>
        <v/>
      </c>
      <c r="BS242" s="10" t="str">
        <f>IF($AF242="","",IF(OR($V242&lt;2.7,$V242&gt;90),"Age OOR",BR242-1.6449*VLOOKUP(BR$14&amp;"-rse-"&amp;$K242,Equations!$G:$I,3,0)))</f>
        <v/>
      </c>
      <c r="BT242" s="10" t="str">
        <f>IF($AF242="","",IF(OR($V242&lt;2.7,$V242&gt;90),"Age OOR",BR242+1.6449*VLOOKUP(BR$14&amp;"-rse-"&amp;$K242,Equations!$G:$I,3,0)))</f>
        <v/>
      </c>
      <c r="BU242" s="10" t="str">
        <f t="shared" si="94"/>
        <v/>
      </c>
      <c r="BV242" s="10" t="str">
        <f>IF($AF242="","",IF(OR($V242&lt;2.7,$V242&gt;90),"Age OOR",($AF242-BR242)/VLOOKUP(BR$14&amp;"-rse-"&amp;$K242,Equations!$G:$I,3,0)))</f>
        <v/>
      </c>
      <c r="BW242" s="10" t="str">
        <f>IF($AG242="","",IF(OR($V242&lt;2.7,$V242&gt;90),"Age OOR",VLOOKUP(BW$14&amp;"-int-"&amp;$L242,Equations!$G:$I,3,0)+VLOOKUP(BW$14&amp;"-sexo-"&amp;$L242,Equations!$G:$I,3,0)*$U242+VLOOKUP(BW$14&amp;"-edad-"&amp;$L242,Equations!$G:$I,3,0)*$V242+VLOOKUP(BW$14&amp;"-est-"&amp;$L242,Equations!$G:$I,3,0)*(1/$W242)+VLOOKUP(BW$14&amp;"-imc-"&amp;$L242,Equations!$G:$I,3,0)*(1/$Q242)))</f>
        <v/>
      </c>
      <c r="BX242" s="10" t="str">
        <f>IF($AG242="","",IF(OR($V242&lt;2.7,$V242&gt;90),"Age OOR",BW242-1.6449*VLOOKUP(BW$14&amp;"-rse-"&amp;$L242,Equations!$G:$I,3,0)))</f>
        <v/>
      </c>
      <c r="BY242" s="10" t="str">
        <f>IF($AG242="","",IF(OR($V242&lt;2.7,$V242&gt;90),"Age OOR",BW242+1.6449*VLOOKUP(BW$14&amp;"-rse-"&amp;$L242,Equations!$G:$I,3,0)))</f>
        <v/>
      </c>
      <c r="BZ242" s="10" t="str">
        <f t="shared" si="95"/>
        <v/>
      </c>
      <c r="CA242" s="10" t="str">
        <f>IF($AG242="","",IF(OR($V242&lt;2.7,$V242&gt;90),"Age OOR",($AG242-BW242)/VLOOKUP(BW$14&amp;"-rse-"&amp;$L242,Equations!$G:$I,3,0)))</f>
        <v/>
      </c>
      <c r="CB242" s="10" t="str">
        <f>IF($AH242="","",IF(OR($V242&lt;2.7,$V242&gt;90),"Age OOR",VLOOKUP(CB$14&amp;"-int-"&amp;$M242,Equations!$G:$I,3,0)+VLOOKUP(CB$14&amp;"-sexo-"&amp;$M242,Equations!$G:$I,3,0)*$U242+VLOOKUP(CB$14&amp;"-edad-"&amp;$M242,Equations!$G:$I,3,0)*$V242+VLOOKUP(CB$14&amp;"-est-"&amp;$M242,Equations!$G:$I,3,0)*(1/$W242)+VLOOKUP(CB$14&amp;"-imc-"&amp;$M242,Equations!$G:$I,3,0)*(1/$Q242)))</f>
        <v/>
      </c>
      <c r="CC242" s="10" t="str">
        <f>IF($AH242="","",IF(OR($V242&lt;2.7,$V242&gt;90),"Age OOR",CB242-1.6449*VLOOKUP(CB$14&amp;"-rse-"&amp;$M242,Equations!$G:$I,3,0)))</f>
        <v/>
      </c>
      <c r="CD242" s="10" t="str">
        <f>IF($AH242="","",IF(OR($V242&lt;2.7,$V242&gt;90),"Age OOR",CB242+1.6449*VLOOKUP(CB$14&amp;"-rse-"&amp;$M242,Equations!$G:$I,3,0)))</f>
        <v/>
      </c>
      <c r="CE242" s="10" t="str">
        <f t="shared" si="96"/>
        <v/>
      </c>
      <c r="CF242" s="10" t="str">
        <f>IF($AH242="","",IF(OR($V242&lt;2.7,$V242&gt;90),"Age OOR",($AH242-CB242)/VLOOKUP(CB$14&amp;"-rse-"&amp;$M242,Equations!$G:$I,3,0)))</f>
        <v/>
      </c>
      <c r="CG242" s="10" t="str">
        <f>IF($AI242="","",IF(OR($V242&lt;2.7,$V242&gt;90),"Age OOR",VLOOKUP(CG$14&amp;"-int-"&amp;$N242,Equations!$G:$I,3,0)+VLOOKUP(CG$14&amp;"-sexo-"&amp;$N242,Equations!$G:$I,3,0)*$U242+VLOOKUP(CG$14&amp;"-edad-"&amp;$N242,Equations!$G:$I,3,0)*$V242+VLOOKUP(CG$14&amp;"-est-"&amp;$N242,Equations!$G:$I,3,0)*(1/$W242)+VLOOKUP(CG$14&amp;"-imc-"&amp;$N242,Equations!$G:$I,3,0)*(1/$Q242)))</f>
        <v/>
      </c>
      <c r="CH242" s="10" t="str">
        <f>IF($AI242="","",IF(OR($V242&lt;2.7,$V242&gt;90),"Age OOR",CG242-1.6449*VLOOKUP(CG$14&amp;"-rse-"&amp;$N242,Equations!$G:$I,3,0)))</f>
        <v/>
      </c>
      <c r="CI242" s="10" t="str">
        <f>IF($AI242="","",IF(OR($V242&lt;2.7,$V242&gt;90),"Age OOR",CG242+1.6449*VLOOKUP(CG$14&amp;"-rse-"&amp;$N242,Equations!$G:$I,3,0)))</f>
        <v/>
      </c>
      <c r="CJ242" s="10" t="str">
        <f t="shared" si="97"/>
        <v/>
      </c>
      <c r="CK242" s="10" t="str">
        <f>IF($AI242="","",IF(OR($V242&lt;2.7,$V242&gt;90),"Age OOR",($AI242-CG242)/VLOOKUP(CG$14&amp;"-rse-"&amp;$N242,Equations!$G:$I,3,0)))</f>
        <v/>
      </c>
      <c r="CL242" s="10" t="str">
        <f>IF($AJ242="","",IF(OR($V242&lt;2.7,$V242&gt;90),"Age OOR",VLOOKUP(CL$14&amp;"-int-"&amp;$O242,Equations!$G:$I,3,0)+VLOOKUP(CL$14&amp;"-sexo-"&amp;$O242,Equations!$G:$I,3,0)*$U242+VLOOKUP(CL$14&amp;"-edad-"&amp;$O242,Equations!$G:$I,3,0)*$V242+VLOOKUP(CL$14&amp;"-est-"&amp;$O242,Equations!$G:$I,3,0)*(1/$W242)+VLOOKUP(CL$14&amp;"-imc-"&amp;$O242,Equations!$G:$I,3,0)*(1/$Q242)))</f>
        <v/>
      </c>
      <c r="CM242" s="10" t="str">
        <f>IF($AJ242="","",IF(OR($V242&lt;2.7,$V242&gt;90),"Age OOR",CL242-1.6449*VLOOKUP(CL$14&amp;"-rse-"&amp;$O242,Equations!$G:$I,3,0)))</f>
        <v/>
      </c>
      <c r="CN242" s="10" t="str">
        <f>IF($AJ242="","",IF(OR($V242&lt;2.7,$V242&gt;90),"Age OOR",CL242+1.6449*VLOOKUP(CL$14&amp;"-rse-"&amp;$O242,Equations!$G:$I,3,0)))</f>
        <v/>
      </c>
      <c r="CO242" s="10" t="str">
        <f t="shared" si="98"/>
        <v/>
      </c>
      <c r="CP242" s="10" t="str">
        <f>IF($AJ242="","",IF(OR($V242&lt;2.7,$V242&gt;90),"Age OOR",($AJ242-CL242)/VLOOKUP(CL$14&amp;"-rse-"&amp;$O242,Equations!$G:$I,3,0)))</f>
        <v/>
      </c>
      <c r="CQ242" s="10" t="str">
        <f>IF($AK242="","",IF(OR($V242&lt;2.7,$V242&gt;90),"Age OOR",EXP(VLOOKUP(CQ$14&amp;"-int-"&amp;$P242,Equations!$G:$I,3,0)+VLOOKUP(CQ$14&amp;"-sexo-"&amp;$P242,Equations!$G:$I,3,0)*$U242+VLOOKUP(CQ$14&amp;"-edad-"&amp;$P242,Equations!$G:$I,3,0)*$V242+VLOOKUP(CQ$14&amp;"-est-"&amp;$P242,Equations!$G:$I,3,0)*(1/$W242)+VLOOKUP(CQ$14&amp;"-imc-"&amp;$P242,Equations!$G:$I,3,0)*(1/$Q242))))</f>
        <v/>
      </c>
      <c r="CR242" s="10" t="str">
        <f>IF($AK242="","",IF(OR($V242&lt;2.7,$V242&gt;90),"Age OOR",EXP(LN(CQ242)-1.6449*VLOOKUP(CQ$14&amp;"-rse-"&amp;$P242,Equations!$G:$I,3,0))))</f>
        <v/>
      </c>
      <c r="CS242" s="10" t="str">
        <f>IF($AK242="","",IF(OR($V242&lt;2.7,$V242&gt;90),"Age OOR",EXP(LN(CQ242)+1.6449*VLOOKUP(CQ$14&amp;"-rse-"&amp;$P242,Equations!$G:$I,3,0))))</f>
        <v/>
      </c>
      <c r="CT242" s="10" t="str">
        <f t="shared" si="99"/>
        <v/>
      </c>
      <c r="CU242" s="10" t="str">
        <f>IF($AK242="","",IF(OR($V242&lt;2.7,$V242&gt;90),"Age OOR",(LN($AK242)-LN(CQ242))/VLOOKUP(CQ$14&amp;"-rse-"&amp;$P242,Equations!$G:$I,3,0)))</f>
        <v/>
      </c>
      <c r="CV242" s="47"/>
    </row>
    <row r="243" spans="5:100" x14ac:dyDescent="0.2">
      <c r="E243" s="23" t="str">
        <f t="shared" si="75"/>
        <v>Age out of range</v>
      </c>
      <c r="F243" s="23" t="str">
        <f t="shared" si="76"/>
        <v>Age out of range</v>
      </c>
      <c r="G243" s="23" t="str">
        <f t="shared" si="77"/>
        <v>Age out of range</v>
      </c>
      <c r="H243" s="23" t="str">
        <f t="shared" si="78"/>
        <v>Age out of range</v>
      </c>
      <c r="I243" s="23" t="str">
        <f t="shared" si="79"/>
        <v>Age out of range</v>
      </c>
      <c r="J243" s="23" t="str">
        <f t="shared" si="80"/>
        <v>Age out of range</v>
      </c>
      <c r="K243" s="23" t="str">
        <f t="shared" si="81"/>
        <v>Age out of range</v>
      </c>
      <c r="L243" s="23" t="str">
        <f t="shared" si="82"/>
        <v>Age out of range</v>
      </c>
      <c r="M243" s="23" t="str">
        <f t="shared" si="83"/>
        <v>Age out of range</v>
      </c>
      <c r="N243" s="23" t="str">
        <f t="shared" si="84"/>
        <v>Age out of range</v>
      </c>
      <c r="O243" s="23" t="str">
        <f t="shared" si="85"/>
        <v>Age out of range</v>
      </c>
      <c r="P243" s="23" t="str">
        <f t="shared" si="86"/>
        <v>Age out of range</v>
      </c>
      <c r="Q243" s="23" t="e">
        <f t="shared" si="87"/>
        <v>#DIV/0!</v>
      </c>
      <c r="R243" s="17"/>
      <c r="S243" s="23">
        <v>227</v>
      </c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7"/>
      <c r="AM243" s="47"/>
      <c r="AN243" s="10" t="str">
        <f>IF($Z243="","",IF(OR($V243&lt;2.7,$V243&gt;90),"Age OOR",VLOOKUP(AN$14&amp;"-int-"&amp;$E243,Equations!$G:$I,3,0)+VLOOKUP(AN$14&amp;"-sexo-"&amp;$E243,Equations!$G:$I,3,0)*$U243+VLOOKUP(AN$14&amp;"-edad-"&amp;$E243,Equations!$G:$I,3,0)*$V243+VLOOKUP(AN$14&amp;"-est-"&amp;$E243,Equations!$G:$I,3,0)*(1/$W243)+VLOOKUP(AN$14&amp;"-imc-"&amp;$E243,Equations!$G:$I,3,0)*(1/$Q243)))</f>
        <v/>
      </c>
      <c r="AO243" s="10" t="str">
        <f>IF($Z243="","",IF(OR($V243&lt;2.7,$V243&gt;90),"Age OOR",AN243-1.6449*VLOOKUP(AN$14&amp;"-rse-"&amp;$E243,Equations!$G:$I,3,0)))</f>
        <v/>
      </c>
      <c r="AP243" s="10" t="str">
        <f>IF($Z243="","",IF(OR($V243&lt;2.7,$V243&gt;90),"Age OOR",AN243+1.6449*VLOOKUP(AN$14&amp;"-rse-"&amp;$E243,Equations!$G:$I,3,0)))</f>
        <v/>
      </c>
      <c r="AQ243" s="10" t="str">
        <f t="shared" si="88"/>
        <v/>
      </c>
      <c r="AR243" s="10" t="str">
        <f>IF($Z243="","",IF(OR($V243&lt;2.7,$V243&gt;90),"Age OOR",($Z243-AN243)/VLOOKUP(AN$14&amp;"-rse-"&amp;$E243,Equations!$G:$I,3,0)))</f>
        <v/>
      </c>
      <c r="AS243" s="10" t="str">
        <f>IF($AA243="","",IF(OR($V243&lt;2.7,$V243&gt;90),"Age OOR",VLOOKUP(AS$14&amp;"-int-"&amp;$F243,Equations!$G:$I,3,0)+VLOOKUP(AS$14&amp;"-sexo-"&amp;$F243,Equations!$G:$I,3,0)*$U243+VLOOKUP(AS$14&amp;"-edad-"&amp;$F243,Equations!$G:$I,3,0)*$V243+VLOOKUP(AS$14&amp;"-est-"&amp;$F243,Equations!$G:$I,3,0)*(1/$W243)+VLOOKUP(AS$14&amp;"-imc-"&amp;$F243,Equations!$G:$I,3,0)*(1/$Q243)))</f>
        <v/>
      </c>
      <c r="AT243" s="10" t="str">
        <f>IF($AA243="","",IF(OR($V243&lt;2.7,$V243&gt;90),"Age OOR",AS243-1.6449*VLOOKUP(AS$14&amp;"-rse-"&amp;$F243,Equations!$G:$I,3,0)))</f>
        <v/>
      </c>
      <c r="AU243" s="10" t="str">
        <f>IF($AA243="","",IF(OR($V243&lt;2.7,$V243&gt;90),"Age OOR",AS243+1.6449*VLOOKUP(AS$14&amp;"-rse-"&amp;$F243,Equations!$G:$I,3,0)))</f>
        <v/>
      </c>
      <c r="AV243" s="10" t="str">
        <f t="shared" si="89"/>
        <v/>
      </c>
      <c r="AW243" s="10" t="str">
        <f>IF($AA243="","",IF(OR($V243&lt;2.7,$V243&gt;90),"Age OOR",($AA243-AS243)/VLOOKUP(AS$14&amp;"-rse-"&amp;$F243,Equations!$G:$I,3,0)))</f>
        <v/>
      </c>
      <c r="AX243" s="10" t="str">
        <f>IF($AB243="","",IF(OR($V243&lt;2.7,$V243&gt;90),"Age OOR",VLOOKUP(AX$14&amp;"-int-"&amp;$G243,Equations!$G:$I,3,0)+VLOOKUP(AX$14&amp;"-sexo-"&amp;$G243,Equations!$G:$I,3,0)*$U243+VLOOKUP(AX$14&amp;"-edad-"&amp;$G243,Equations!$G:$I,3,0)*$V243+VLOOKUP(AX$14&amp;"-est-"&amp;$G243,Equations!$G:$I,3,0)*(1/$W243)+VLOOKUP(AX$14&amp;"-imc-"&amp;$G243,Equations!$G:$I,3,0)*(1/$Q243)))</f>
        <v/>
      </c>
      <c r="AY243" s="10" t="str">
        <f>IF($AB243="","",IF(OR($V243&lt;2.7,$V243&gt;90),"Age OOR",AX243-1.6449*VLOOKUP(AX$14&amp;"-rse-"&amp;$G243,Equations!$G:$I,3,0)))</f>
        <v/>
      </c>
      <c r="AZ243" s="10" t="str">
        <f>IF($AB243="","",IF(OR($V243&lt;2.7,$V243&gt;90),"Age OOR",AX243+1.6449*VLOOKUP(AX$14&amp;"-rse-"&amp;$G243,Equations!$G:$I,3,0)))</f>
        <v/>
      </c>
      <c r="BA243" s="10" t="str">
        <f t="shared" si="90"/>
        <v/>
      </c>
      <c r="BB243" s="10" t="str">
        <f>IF($AB243="","",IF(OR($V243&lt;2.7,$V243&gt;90),"Age OOR",($AB243-AX243)/VLOOKUP(AX$14&amp;"-rse-"&amp;$G243,Equations!$G:$I,3,0)))</f>
        <v/>
      </c>
      <c r="BC243" s="10" t="str">
        <f>IF($AC243="","",IF(OR($V243&lt;2.7,$V243&gt;90),"Age OOR",VLOOKUP(BC$14&amp;"-int-"&amp;$H243,Equations!$G:$I,3,0)+VLOOKUP(BC$14&amp;"-sexo-"&amp;$H243,Equations!$G:$I,3,0)*$U243+VLOOKUP(BC$14&amp;"-edad-"&amp;$H243,Equations!$G:$I,3,0)*$V243+VLOOKUP(BC$14&amp;"-est-"&amp;$H243,Equations!$G:$I,3,0)*(1/$W243)+VLOOKUP(BC$14&amp;"-imc-"&amp;$H243,Equations!$G:$I,3,0)*(1/$Q243)))</f>
        <v/>
      </c>
      <c r="BD243" s="10" t="str">
        <f>IF($AC243="","",IF(OR($V243&lt;2.7,$V243&gt;90),"Age OOR",BC243-1.6449*VLOOKUP(BC$14&amp;"-rse-"&amp;$H243,Equations!$G:$I,3,0)))</f>
        <v/>
      </c>
      <c r="BE243" s="10" t="str">
        <f>IF($AC243="","",IF(OR($V243&lt;2.7,$V243&gt;90),"Age OOR",BC243+1.6449*VLOOKUP(BC$14&amp;"-rse-"&amp;$H243,Equations!$G:$I,3,0)))</f>
        <v/>
      </c>
      <c r="BF243" s="10" t="str">
        <f t="shared" si="91"/>
        <v/>
      </c>
      <c r="BG243" s="10" t="str">
        <f>IF($AC243="","",IF(OR($V243&lt;2.7,$V243&gt;90),"Age OOR",($AC243-BC243)/VLOOKUP(BC$14&amp;"-rse-"&amp;$H243,Equations!$G:$I,3,0)))</f>
        <v/>
      </c>
      <c r="BH243" s="10" t="str">
        <f>IF($AD243="","",IF(OR($V243&lt;2.7,$V243&gt;90),"Age OOR",VLOOKUP(BH$14&amp;"-int-"&amp;$I243,Equations!$G:$I,3,0)+VLOOKUP(BH$14&amp;"-sexo-"&amp;$I243,Equations!$G:$I,3,0)*$U243+VLOOKUP(BH$14&amp;"-edad-"&amp;$I243,Equations!$G:$I,3,0)*$V243+VLOOKUP(BH$14&amp;"-est-"&amp;$I243,Equations!$G:$I,3,0)*(1/$W243)+VLOOKUP(BH$14&amp;"-imc-"&amp;$I243,Equations!$G:$I,3,0)*(1/$Q243)))</f>
        <v/>
      </c>
      <c r="BI243" s="10" t="str">
        <f>IF($AD243="","",IF(OR($V243&lt;2.7,$V243&gt;90),"Age OOR",BH243-1.6449*VLOOKUP(BH$14&amp;"-rse-"&amp;$I243,Equations!$G:$I,3,0)))</f>
        <v/>
      </c>
      <c r="BJ243" s="10" t="str">
        <f>IF($AD243="","",IF(OR($V243&lt;2.7,$V243&gt;90),"Age OOR",BH243+1.6449*VLOOKUP(BH$14&amp;"-rse-"&amp;$I243,Equations!$G:$I,3,0)))</f>
        <v/>
      </c>
      <c r="BK243" s="10" t="str">
        <f t="shared" si="92"/>
        <v/>
      </c>
      <c r="BL243" s="10" t="str">
        <f>IF($AD243="","",IF(OR($V243&lt;2.7,$V243&gt;90),"Age OOR",($AD243-BH243)/VLOOKUP(BH$14&amp;"-rse-"&amp;$I243,Equations!$G:$I,3,0)))</f>
        <v/>
      </c>
      <c r="BM243" s="10" t="str">
        <f>IF($AE243="","",IF(OR($V243&lt;2.7,$V243&gt;90),"Age OOR",VLOOKUP(BM$14&amp;"-int-"&amp;$J243,Equations!$G:$I,3,0)+VLOOKUP(BM$14&amp;"-sexo-"&amp;$J243,Equations!$G:$I,3,0)*$U243+VLOOKUP(BM$14&amp;"-edad-"&amp;$J243,Equations!$G:$I,3,0)*$V243+VLOOKUP(BM$14&amp;"-est-"&amp;$J243,Equations!$G:$I,3,0)*(1/$W243)+VLOOKUP(BM$14&amp;"-imc-"&amp;$J243,Equations!$G:$I,3,0)*(1/$Q243)))</f>
        <v/>
      </c>
      <c r="BN243" s="10" t="str">
        <f>IF($AE243="","",IF(OR($V243&lt;2.7,$V243&gt;90),"Age OOR",BM243-1.6449*VLOOKUP(BM$14&amp;"-rse-"&amp;$J243,Equations!$G:$I,3,0)))</f>
        <v/>
      </c>
      <c r="BO243" s="10" t="str">
        <f>IF($AE243="","",IF(OR($V243&lt;2.7,$V243&gt;90),"Age OOR",BM243+1.6449*VLOOKUP(BM$14&amp;"-rse-"&amp;$J243,Equations!$G:$I,3,0)))</f>
        <v/>
      </c>
      <c r="BP243" s="10" t="str">
        <f t="shared" si="93"/>
        <v/>
      </c>
      <c r="BQ243" s="10" t="str">
        <f>IF($AE243="","",IF(OR($V243&lt;2.7,$V243&gt;90),"Age OOR",($AE243-BM243)/VLOOKUP(BM$14&amp;"-rse-"&amp;$J243,Equations!$G:$I,3,0)))</f>
        <v/>
      </c>
      <c r="BR243" s="10" t="str">
        <f>IF($AF243="","",IF(OR($V243&lt;2.7,$V243&gt;90),"Age OOR",VLOOKUP(BR$14&amp;"-int-"&amp;$K243,Equations!$G:$I,3,0)+VLOOKUP(BR$14&amp;"-sexo-"&amp;$K243,Equations!$G:$I,3,0)*$U243+VLOOKUP(BR$14&amp;"-edad-"&amp;$K243,Equations!$G:$I,3,0)*$V243+VLOOKUP(BR$14&amp;"-est-"&amp;$K243,Equations!$G:$I,3,0)*(1/$W243)+VLOOKUP(BR$14&amp;"-imc-"&amp;$K243,Equations!$G:$I,3,0)*(1/$Q243)))</f>
        <v/>
      </c>
      <c r="BS243" s="10" t="str">
        <f>IF($AF243="","",IF(OR($V243&lt;2.7,$V243&gt;90),"Age OOR",BR243-1.6449*VLOOKUP(BR$14&amp;"-rse-"&amp;$K243,Equations!$G:$I,3,0)))</f>
        <v/>
      </c>
      <c r="BT243" s="10" t="str">
        <f>IF($AF243="","",IF(OR($V243&lt;2.7,$V243&gt;90),"Age OOR",BR243+1.6449*VLOOKUP(BR$14&amp;"-rse-"&amp;$K243,Equations!$G:$I,3,0)))</f>
        <v/>
      </c>
      <c r="BU243" s="10" t="str">
        <f t="shared" si="94"/>
        <v/>
      </c>
      <c r="BV243" s="10" t="str">
        <f>IF($AF243="","",IF(OR($V243&lt;2.7,$V243&gt;90),"Age OOR",($AF243-BR243)/VLOOKUP(BR$14&amp;"-rse-"&amp;$K243,Equations!$G:$I,3,0)))</f>
        <v/>
      </c>
      <c r="BW243" s="10" t="str">
        <f>IF($AG243="","",IF(OR($V243&lt;2.7,$V243&gt;90),"Age OOR",VLOOKUP(BW$14&amp;"-int-"&amp;$L243,Equations!$G:$I,3,0)+VLOOKUP(BW$14&amp;"-sexo-"&amp;$L243,Equations!$G:$I,3,0)*$U243+VLOOKUP(BW$14&amp;"-edad-"&amp;$L243,Equations!$G:$I,3,0)*$V243+VLOOKUP(BW$14&amp;"-est-"&amp;$L243,Equations!$G:$I,3,0)*(1/$W243)+VLOOKUP(BW$14&amp;"-imc-"&amp;$L243,Equations!$G:$I,3,0)*(1/$Q243)))</f>
        <v/>
      </c>
      <c r="BX243" s="10" t="str">
        <f>IF($AG243="","",IF(OR($V243&lt;2.7,$V243&gt;90),"Age OOR",BW243-1.6449*VLOOKUP(BW$14&amp;"-rse-"&amp;$L243,Equations!$G:$I,3,0)))</f>
        <v/>
      </c>
      <c r="BY243" s="10" t="str">
        <f>IF($AG243="","",IF(OR($V243&lt;2.7,$V243&gt;90),"Age OOR",BW243+1.6449*VLOOKUP(BW$14&amp;"-rse-"&amp;$L243,Equations!$G:$I,3,0)))</f>
        <v/>
      </c>
      <c r="BZ243" s="10" t="str">
        <f t="shared" si="95"/>
        <v/>
      </c>
      <c r="CA243" s="10" t="str">
        <f>IF($AG243="","",IF(OR($V243&lt;2.7,$V243&gt;90),"Age OOR",($AG243-BW243)/VLOOKUP(BW$14&amp;"-rse-"&amp;$L243,Equations!$G:$I,3,0)))</f>
        <v/>
      </c>
      <c r="CB243" s="10" t="str">
        <f>IF($AH243="","",IF(OR($V243&lt;2.7,$V243&gt;90),"Age OOR",VLOOKUP(CB$14&amp;"-int-"&amp;$M243,Equations!$G:$I,3,0)+VLOOKUP(CB$14&amp;"-sexo-"&amp;$M243,Equations!$G:$I,3,0)*$U243+VLOOKUP(CB$14&amp;"-edad-"&amp;$M243,Equations!$G:$I,3,0)*$V243+VLOOKUP(CB$14&amp;"-est-"&amp;$M243,Equations!$G:$I,3,0)*(1/$W243)+VLOOKUP(CB$14&amp;"-imc-"&amp;$M243,Equations!$G:$I,3,0)*(1/$Q243)))</f>
        <v/>
      </c>
      <c r="CC243" s="10" t="str">
        <f>IF($AH243="","",IF(OR($V243&lt;2.7,$V243&gt;90),"Age OOR",CB243-1.6449*VLOOKUP(CB$14&amp;"-rse-"&amp;$M243,Equations!$G:$I,3,0)))</f>
        <v/>
      </c>
      <c r="CD243" s="10" t="str">
        <f>IF($AH243="","",IF(OR($V243&lt;2.7,$V243&gt;90),"Age OOR",CB243+1.6449*VLOOKUP(CB$14&amp;"-rse-"&amp;$M243,Equations!$G:$I,3,0)))</f>
        <v/>
      </c>
      <c r="CE243" s="10" t="str">
        <f t="shared" si="96"/>
        <v/>
      </c>
      <c r="CF243" s="10" t="str">
        <f>IF($AH243="","",IF(OR($V243&lt;2.7,$V243&gt;90),"Age OOR",($AH243-CB243)/VLOOKUP(CB$14&amp;"-rse-"&amp;$M243,Equations!$G:$I,3,0)))</f>
        <v/>
      </c>
      <c r="CG243" s="10" t="str">
        <f>IF($AI243="","",IF(OR($V243&lt;2.7,$V243&gt;90),"Age OOR",VLOOKUP(CG$14&amp;"-int-"&amp;$N243,Equations!$G:$I,3,0)+VLOOKUP(CG$14&amp;"-sexo-"&amp;$N243,Equations!$G:$I,3,0)*$U243+VLOOKUP(CG$14&amp;"-edad-"&amp;$N243,Equations!$G:$I,3,0)*$V243+VLOOKUP(CG$14&amp;"-est-"&amp;$N243,Equations!$G:$I,3,0)*(1/$W243)+VLOOKUP(CG$14&amp;"-imc-"&amp;$N243,Equations!$G:$I,3,0)*(1/$Q243)))</f>
        <v/>
      </c>
      <c r="CH243" s="10" t="str">
        <f>IF($AI243="","",IF(OR($V243&lt;2.7,$V243&gt;90),"Age OOR",CG243-1.6449*VLOOKUP(CG$14&amp;"-rse-"&amp;$N243,Equations!$G:$I,3,0)))</f>
        <v/>
      </c>
      <c r="CI243" s="10" t="str">
        <f>IF($AI243="","",IF(OR($V243&lt;2.7,$V243&gt;90),"Age OOR",CG243+1.6449*VLOOKUP(CG$14&amp;"-rse-"&amp;$N243,Equations!$G:$I,3,0)))</f>
        <v/>
      </c>
      <c r="CJ243" s="10" t="str">
        <f t="shared" si="97"/>
        <v/>
      </c>
      <c r="CK243" s="10" t="str">
        <f>IF($AI243="","",IF(OR($V243&lt;2.7,$V243&gt;90),"Age OOR",($AI243-CG243)/VLOOKUP(CG$14&amp;"-rse-"&amp;$N243,Equations!$G:$I,3,0)))</f>
        <v/>
      </c>
      <c r="CL243" s="10" t="str">
        <f>IF($AJ243="","",IF(OR($V243&lt;2.7,$V243&gt;90),"Age OOR",VLOOKUP(CL$14&amp;"-int-"&amp;$O243,Equations!$G:$I,3,0)+VLOOKUP(CL$14&amp;"-sexo-"&amp;$O243,Equations!$G:$I,3,0)*$U243+VLOOKUP(CL$14&amp;"-edad-"&amp;$O243,Equations!$G:$I,3,0)*$V243+VLOOKUP(CL$14&amp;"-est-"&amp;$O243,Equations!$G:$I,3,0)*(1/$W243)+VLOOKUP(CL$14&amp;"-imc-"&amp;$O243,Equations!$G:$I,3,0)*(1/$Q243)))</f>
        <v/>
      </c>
      <c r="CM243" s="10" t="str">
        <f>IF($AJ243="","",IF(OR($V243&lt;2.7,$V243&gt;90),"Age OOR",CL243-1.6449*VLOOKUP(CL$14&amp;"-rse-"&amp;$O243,Equations!$G:$I,3,0)))</f>
        <v/>
      </c>
      <c r="CN243" s="10" t="str">
        <f>IF($AJ243="","",IF(OR($V243&lt;2.7,$V243&gt;90),"Age OOR",CL243+1.6449*VLOOKUP(CL$14&amp;"-rse-"&amp;$O243,Equations!$G:$I,3,0)))</f>
        <v/>
      </c>
      <c r="CO243" s="10" t="str">
        <f t="shared" si="98"/>
        <v/>
      </c>
      <c r="CP243" s="10" t="str">
        <f>IF($AJ243="","",IF(OR($V243&lt;2.7,$V243&gt;90),"Age OOR",($AJ243-CL243)/VLOOKUP(CL$14&amp;"-rse-"&amp;$O243,Equations!$G:$I,3,0)))</f>
        <v/>
      </c>
      <c r="CQ243" s="10" t="str">
        <f>IF($AK243="","",IF(OR($V243&lt;2.7,$V243&gt;90),"Age OOR",EXP(VLOOKUP(CQ$14&amp;"-int-"&amp;$P243,Equations!$G:$I,3,0)+VLOOKUP(CQ$14&amp;"-sexo-"&amp;$P243,Equations!$G:$I,3,0)*$U243+VLOOKUP(CQ$14&amp;"-edad-"&amp;$P243,Equations!$G:$I,3,0)*$V243+VLOOKUP(CQ$14&amp;"-est-"&amp;$P243,Equations!$G:$I,3,0)*(1/$W243)+VLOOKUP(CQ$14&amp;"-imc-"&amp;$P243,Equations!$G:$I,3,0)*(1/$Q243))))</f>
        <v/>
      </c>
      <c r="CR243" s="10" t="str">
        <f>IF($AK243="","",IF(OR($V243&lt;2.7,$V243&gt;90),"Age OOR",EXP(LN(CQ243)-1.6449*VLOOKUP(CQ$14&amp;"-rse-"&amp;$P243,Equations!$G:$I,3,0))))</f>
        <v/>
      </c>
      <c r="CS243" s="10" t="str">
        <f>IF($AK243="","",IF(OR($V243&lt;2.7,$V243&gt;90),"Age OOR",EXP(LN(CQ243)+1.6449*VLOOKUP(CQ$14&amp;"-rse-"&amp;$P243,Equations!$G:$I,3,0))))</f>
        <v/>
      </c>
      <c r="CT243" s="10" t="str">
        <f t="shared" si="99"/>
        <v/>
      </c>
      <c r="CU243" s="10" t="str">
        <f>IF($AK243="","",IF(OR($V243&lt;2.7,$V243&gt;90),"Age OOR",(LN($AK243)-LN(CQ243))/VLOOKUP(CQ$14&amp;"-rse-"&amp;$P243,Equations!$G:$I,3,0)))</f>
        <v/>
      </c>
      <c r="CV243" s="47"/>
    </row>
    <row r="244" spans="5:100" x14ac:dyDescent="0.2">
      <c r="E244" s="23" t="str">
        <f t="shared" si="75"/>
        <v>Age out of range</v>
      </c>
      <c r="F244" s="23" t="str">
        <f t="shared" si="76"/>
        <v>Age out of range</v>
      </c>
      <c r="G244" s="23" t="str">
        <f t="shared" si="77"/>
        <v>Age out of range</v>
      </c>
      <c r="H244" s="23" t="str">
        <f t="shared" si="78"/>
        <v>Age out of range</v>
      </c>
      <c r="I244" s="23" t="str">
        <f t="shared" si="79"/>
        <v>Age out of range</v>
      </c>
      <c r="J244" s="23" t="str">
        <f t="shared" si="80"/>
        <v>Age out of range</v>
      </c>
      <c r="K244" s="23" t="str">
        <f t="shared" si="81"/>
        <v>Age out of range</v>
      </c>
      <c r="L244" s="23" t="str">
        <f t="shared" si="82"/>
        <v>Age out of range</v>
      </c>
      <c r="M244" s="23" t="str">
        <f t="shared" si="83"/>
        <v>Age out of range</v>
      </c>
      <c r="N244" s="23" t="str">
        <f t="shared" si="84"/>
        <v>Age out of range</v>
      </c>
      <c r="O244" s="23" t="str">
        <f t="shared" si="85"/>
        <v>Age out of range</v>
      </c>
      <c r="P244" s="23" t="str">
        <f t="shared" si="86"/>
        <v>Age out of range</v>
      </c>
      <c r="Q244" s="23" t="e">
        <f t="shared" si="87"/>
        <v>#DIV/0!</v>
      </c>
      <c r="R244" s="17"/>
      <c r="S244" s="23">
        <v>228</v>
      </c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7"/>
      <c r="AM244" s="47"/>
      <c r="AN244" s="10" t="str">
        <f>IF($Z244="","",IF(OR($V244&lt;2.7,$V244&gt;90),"Age OOR",VLOOKUP(AN$14&amp;"-int-"&amp;$E244,Equations!$G:$I,3,0)+VLOOKUP(AN$14&amp;"-sexo-"&amp;$E244,Equations!$G:$I,3,0)*$U244+VLOOKUP(AN$14&amp;"-edad-"&amp;$E244,Equations!$G:$I,3,0)*$V244+VLOOKUP(AN$14&amp;"-est-"&amp;$E244,Equations!$G:$I,3,0)*(1/$W244)+VLOOKUP(AN$14&amp;"-imc-"&amp;$E244,Equations!$G:$I,3,0)*(1/$Q244)))</f>
        <v/>
      </c>
      <c r="AO244" s="10" t="str">
        <f>IF($Z244="","",IF(OR($V244&lt;2.7,$V244&gt;90),"Age OOR",AN244-1.6449*VLOOKUP(AN$14&amp;"-rse-"&amp;$E244,Equations!$G:$I,3,0)))</f>
        <v/>
      </c>
      <c r="AP244" s="10" t="str">
        <f>IF($Z244="","",IF(OR($V244&lt;2.7,$V244&gt;90),"Age OOR",AN244+1.6449*VLOOKUP(AN$14&amp;"-rse-"&amp;$E244,Equations!$G:$I,3,0)))</f>
        <v/>
      </c>
      <c r="AQ244" s="10" t="str">
        <f t="shared" si="88"/>
        <v/>
      </c>
      <c r="AR244" s="10" t="str">
        <f>IF($Z244="","",IF(OR($V244&lt;2.7,$V244&gt;90),"Age OOR",($Z244-AN244)/VLOOKUP(AN$14&amp;"-rse-"&amp;$E244,Equations!$G:$I,3,0)))</f>
        <v/>
      </c>
      <c r="AS244" s="10" t="str">
        <f>IF($AA244="","",IF(OR($V244&lt;2.7,$V244&gt;90),"Age OOR",VLOOKUP(AS$14&amp;"-int-"&amp;$F244,Equations!$G:$I,3,0)+VLOOKUP(AS$14&amp;"-sexo-"&amp;$F244,Equations!$G:$I,3,0)*$U244+VLOOKUP(AS$14&amp;"-edad-"&amp;$F244,Equations!$G:$I,3,0)*$V244+VLOOKUP(AS$14&amp;"-est-"&amp;$F244,Equations!$G:$I,3,0)*(1/$W244)+VLOOKUP(AS$14&amp;"-imc-"&amp;$F244,Equations!$G:$I,3,0)*(1/$Q244)))</f>
        <v/>
      </c>
      <c r="AT244" s="10" t="str">
        <f>IF($AA244="","",IF(OR($V244&lt;2.7,$V244&gt;90),"Age OOR",AS244-1.6449*VLOOKUP(AS$14&amp;"-rse-"&amp;$F244,Equations!$G:$I,3,0)))</f>
        <v/>
      </c>
      <c r="AU244" s="10" t="str">
        <f>IF($AA244="","",IF(OR($V244&lt;2.7,$V244&gt;90),"Age OOR",AS244+1.6449*VLOOKUP(AS$14&amp;"-rse-"&amp;$F244,Equations!$G:$I,3,0)))</f>
        <v/>
      </c>
      <c r="AV244" s="10" t="str">
        <f t="shared" si="89"/>
        <v/>
      </c>
      <c r="AW244" s="10" t="str">
        <f>IF($AA244="","",IF(OR($V244&lt;2.7,$V244&gt;90),"Age OOR",($AA244-AS244)/VLOOKUP(AS$14&amp;"-rse-"&amp;$F244,Equations!$G:$I,3,0)))</f>
        <v/>
      </c>
      <c r="AX244" s="10" t="str">
        <f>IF($AB244="","",IF(OR($V244&lt;2.7,$V244&gt;90),"Age OOR",VLOOKUP(AX$14&amp;"-int-"&amp;$G244,Equations!$G:$I,3,0)+VLOOKUP(AX$14&amp;"-sexo-"&amp;$G244,Equations!$G:$I,3,0)*$U244+VLOOKUP(AX$14&amp;"-edad-"&amp;$G244,Equations!$G:$I,3,0)*$V244+VLOOKUP(AX$14&amp;"-est-"&amp;$G244,Equations!$G:$I,3,0)*(1/$W244)+VLOOKUP(AX$14&amp;"-imc-"&amp;$G244,Equations!$G:$I,3,0)*(1/$Q244)))</f>
        <v/>
      </c>
      <c r="AY244" s="10" t="str">
        <f>IF($AB244="","",IF(OR($V244&lt;2.7,$V244&gt;90),"Age OOR",AX244-1.6449*VLOOKUP(AX$14&amp;"-rse-"&amp;$G244,Equations!$G:$I,3,0)))</f>
        <v/>
      </c>
      <c r="AZ244" s="10" t="str">
        <f>IF($AB244="","",IF(OR($V244&lt;2.7,$V244&gt;90),"Age OOR",AX244+1.6449*VLOOKUP(AX$14&amp;"-rse-"&amp;$G244,Equations!$G:$I,3,0)))</f>
        <v/>
      </c>
      <c r="BA244" s="10" t="str">
        <f t="shared" si="90"/>
        <v/>
      </c>
      <c r="BB244" s="10" t="str">
        <f>IF($AB244="","",IF(OR($V244&lt;2.7,$V244&gt;90),"Age OOR",($AB244-AX244)/VLOOKUP(AX$14&amp;"-rse-"&amp;$G244,Equations!$G:$I,3,0)))</f>
        <v/>
      </c>
      <c r="BC244" s="10" t="str">
        <f>IF($AC244="","",IF(OR($V244&lt;2.7,$V244&gt;90),"Age OOR",VLOOKUP(BC$14&amp;"-int-"&amp;$H244,Equations!$G:$I,3,0)+VLOOKUP(BC$14&amp;"-sexo-"&amp;$H244,Equations!$G:$I,3,0)*$U244+VLOOKUP(BC$14&amp;"-edad-"&amp;$H244,Equations!$G:$I,3,0)*$V244+VLOOKUP(BC$14&amp;"-est-"&amp;$H244,Equations!$G:$I,3,0)*(1/$W244)+VLOOKUP(BC$14&amp;"-imc-"&amp;$H244,Equations!$G:$I,3,0)*(1/$Q244)))</f>
        <v/>
      </c>
      <c r="BD244" s="10" t="str">
        <f>IF($AC244="","",IF(OR($V244&lt;2.7,$V244&gt;90),"Age OOR",BC244-1.6449*VLOOKUP(BC$14&amp;"-rse-"&amp;$H244,Equations!$G:$I,3,0)))</f>
        <v/>
      </c>
      <c r="BE244" s="10" t="str">
        <f>IF($AC244="","",IF(OR($V244&lt;2.7,$V244&gt;90),"Age OOR",BC244+1.6449*VLOOKUP(BC$14&amp;"-rse-"&amp;$H244,Equations!$G:$I,3,0)))</f>
        <v/>
      </c>
      <c r="BF244" s="10" t="str">
        <f t="shared" si="91"/>
        <v/>
      </c>
      <c r="BG244" s="10" t="str">
        <f>IF($AC244="","",IF(OR($V244&lt;2.7,$V244&gt;90),"Age OOR",($AC244-BC244)/VLOOKUP(BC$14&amp;"-rse-"&amp;$H244,Equations!$G:$I,3,0)))</f>
        <v/>
      </c>
      <c r="BH244" s="10" t="str">
        <f>IF($AD244="","",IF(OR($V244&lt;2.7,$V244&gt;90),"Age OOR",VLOOKUP(BH$14&amp;"-int-"&amp;$I244,Equations!$G:$I,3,0)+VLOOKUP(BH$14&amp;"-sexo-"&amp;$I244,Equations!$G:$I,3,0)*$U244+VLOOKUP(BH$14&amp;"-edad-"&amp;$I244,Equations!$G:$I,3,0)*$V244+VLOOKUP(BH$14&amp;"-est-"&amp;$I244,Equations!$G:$I,3,0)*(1/$W244)+VLOOKUP(BH$14&amp;"-imc-"&amp;$I244,Equations!$G:$I,3,0)*(1/$Q244)))</f>
        <v/>
      </c>
      <c r="BI244" s="10" t="str">
        <f>IF($AD244="","",IF(OR($V244&lt;2.7,$V244&gt;90),"Age OOR",BH244-1.6449*VLOOKUP(BH$14&amp;"-rse-"&amp;$I244,Equations!$G:$I,3,0)))</f>
        <v/>
      </c>
      <c r="BJ244" s="10" t="str">
        <f>IF($AD244="","",IF(OR($V244&lt;2.7,$V244&gt;90),"Age OOR",BH244+1.6449*VLOOKUP(BH$14&amp;"-rse-"&amp;$I244,Equations!$G:$I,3,0)))</f>
        <v/>
      </c>
      <c r="BK244" s="10" t="str">
        <f t="shared" si="92"/>
        <v/>
      </c>
      <c r="BL244" s="10" t="str">
        <f>IF($AD244="","",IF(OR($V244&lt;2.7,$V244&gt;90),"Age OOR",($AD244-BH244)/VLOOKUP(BH$14&amp;"-rse-"&amp;$I244,Equations!$G:$I,3,0)))</f>
        <v/>
      </c>
      <c r="BM244" s="10" t="str">
        <f>IF($AE244="","",IF(OR($V244&lt;2.7,$V244&gt;90),"Age OOR",VLOOKUP(BM$14&amp;"-int-"&amp;$J244,Equations!$G:$I,3,0)+VLOOKUP(BM$14&amp;"-sexo-"&amp;$J244,Equations!$G:$I,3,0)*$U244+VLOOKUP(BM$14&amp;"-edad-"&amp;$J244,Equations!$G:$I,3,0)*$V244+VLOOKUP(BM$14&amp;"-est-"&amp;$J244,Equations!$G:$I,3,0)*(1/$W244)+VLOOKUP(BM$14&amp;"-imc-"&amp;$J244,Equations!$G:$I,3,0)*(1/$Q244)))</f>
        <v/>
      </c>
      <c r="BN244" s="10" t="str">
        <f>IF($AE244="","",IF(OR($V244&lt;2.7,$V244&gt;90),"Age OOR",BM244-1.6449*VLOOKUP(BM$14&amp;"-rse-"&amp;$J244,Equations!$G:$I,3,0)))</f>
        <v/>
      </c>
      <c r="BO244" s="10" t="str">
        <f>IF($AE244="","",IF(OR($V244&lt;2.7,$V244&gt;90),"Age OOR",BM244+1.6449*VLOOKUP(BM$14&amp;"-rse-"&amp;$J244,Equations!$G:$I,3,0)))</f>
        <v/>
      </c>
      <c r="BP244" s="10" t="str">
        <f t="shared" si="93"/>
        <v/>
      </c>
      <c r="BQ244" s="10" t="str">
        <f>IF($AE244="","",IF(OR($V244&lt;2.7,$V244&gt;90),"Age OOR",($AE244-BM244)/VLOOKUP(BM$14&amp;"-rse-"&amp;$J244,Equations!$G:$I,3,0)))</f>
        <v/>
      </c>
      <c r="BR244" s="10" t="str">
        <f>IF($AF244="","",IF(OR($V244&lt;2.7,$V244&gt;90),"Age OOR",VLOOKUP(BR$14&amp;"-int-"&amp;$K244,Equations!$G:$I,3,0)+VLOOKUP(BR$14&amp;"-sexo-"&amp;$K244,Equations!$G:$I,3,0)*$U244+VLOOKUP(BR$14&amp;"-edad-"&amp;$K244,Equations!$G:$I,3,0)*$V244+VLOOKUP(BR$14&amp;"-est-"&amp;$K244,Equations!$G:$I,3,0)*(1/$W244)+VLOOKUP(BR$14&amp;"-imc-"&amp;$K244,Equations!$G:$I,3,0)*(1/$Q244)))</f>
        <v/>
      </c>
      <c r="BS244" s="10" t="str">
        <f>IF($AF244="","",IF(OR($V244&lt;2.7,$V244&gt;90),"Age OOR",BR244-1.6449*VLOOKUP(BR$14&amp;"-rse-"&amp;$K244,Equations!$G:$I,3,0)))</f>
        <v/>
      </c>
      <c r="BT244" s="10" t="str">
        <f>IF($AF244="","",IF(OR($V244&lt;2.7,$V244&gt;90),"Age OOR",BR244+1.6449*VLOOKUP(BR$14&amp;"-rse-"&amp;$K244,Equations!$G:$I,3,0)))</f>
        <v/>
      </c>
      <c r="BU244" s="10" t="str">
        <f t="shared" si="94"/>
        <v/>
      </c>
      <c r="BV244" s="10" t="str">
        <f>IF($AF244="","",IF(OR($V244&lt;2.7,$V244&gt;90),"Age OOR",($AF244-BR244)/VLOOKUP(BR$14&amp;"-rse-"&amp;$K244,Equations!$G:$I,3,0)))</f>
        <v/>
      </c>
      <c r="BW244" s="10" t="str">
        <f>IF($AG244="","",IF(OR($V244&lt;2.7,$V244&gt;90),"Age OOR",VLOOKUP(BW$14&amp;"-int-"&amp;$L244,Equations!$G:$I,3,0)+VLOOKUP(BW$14&amp;"-sexo-"&amp;$L244,Equations!$G:$I,3,0)*$U244+VLOOKUP(BW$14&amp;"-edad-"&amp;$L244,Equations!$G:$I,3,0)*$V244+VLOOKUP(BW$14&amp;"-est-"&amp;$L244,Equations!$G:$I,3,0)*(1/$W244)+VLOOKUP(BW$14&amp;"-imc-"&amp;$L244,Equations!$G:$I,3,0)*(1/$Q244)))</f>
        <v/>
      </c>
      <c r="BX244" s="10" t="str">
        <f>IF($AG244="","",IF(OR($V244&lt;2.7,$V244&gt;90),"Age OOR",BW244-1.6449*VLOOKUP(BW$14&amp;"-rse-"&amp;$L244,Equations!$G:$I,3,0)))</f>
        <v/>
      </c>
      <c r="BY244" s="10" t="str">
        <f>IF($AG244="","",IF(OR($V244&lt;2.7,$V244&gt;90),"Age OOR",BW244+1.6449*VLOOKUP(BW$14&amp;"-rse-"&amp;$L244,Equations!$G:$I,3,0)))</f>
        <v/>
      </c>
      <c r="BZ244" s="10" t="str">
        <f t="shared" si="95"/>
        <v/>
      </c>
      <c r="CA244" s="10" t="str">
        <f>IF($AG244="","",IF(OR($V244&lt;2.7,$V244&gt;90),"Age OOR",($AG244-BW244)/VLOOKUP(BW$14&amp;"-rse-"&amp;$L244,Equations!$G:$I,3,0)))</f>
        <v/>
      </c>
      <c r="CB244" s="10" t="str">
        <f>IF($AH244="","",IF(OR($V244&lt;2.7,$V244&gt;90),"Age OOR",VLOOKUP(CB$14&amp;"-int-"&amp;$M244,Equations!$G:$I,3,0)+VLOOKUP(CB$14&amp;"-sexo-"&amp;$M244,Equations!$G:$I,3,0)*$U244+VLOOKUP(CB$14&amp;"-edad-"&amp;$M244,Equations!$G:$I,3,0)*$V244+VLOOKUP(CB$14&amp;"-est-"&amp;$M244,Equations!$G:$I,3,0)*(1/$W244)+VLOOKUP(CB$14&amp;"-imc-"&amp;$M244,Equations!$G:$I,3,0)*(1/$Q244)))</f>
        <v/>
      </c>
      <c r="CC244" s="10" t="str">
        <f>IF($AH244="","",IF(OR($V244&lt;2.7,$V244&gt;90),"Age OOR",CB244-1.6449*VLOOKUP(CB$14&amp;"-rse-"&amp;$M244,Equations!$G:$I,3,0)))</f>
        <v/>
      </c>
      <c r="CD244" s="10" t="str">
        <f>IF($AH244="","",IF(OR($V244&lt;2.7,$V244&gt;90),"Age OOR",CB244+1.6449*VLOOKUP(CB$14&amp;"-rse-"&amp;$M244,Equations!$G:$I,3,0)))</f>
        <v/>
      </c>
      <c r="CE244" s="10" t="str">
        <f t="shared" si="96"/>
        <v/>
      </c>
      <c r="CF244" s="10" t="str">
        <f>IF($AH244="","",IF(OR($V244&lt;2.7,$V244&gt;90),"Age OOR",($AH244-CB244)/VLOOKUP(CB$14&amp;"-rse-"&amp;$M244,Equations!$G:$I,3,0)))</f>
        <v/>
      </c>
      <c r="CG244" s="10" t="str">
        <f>IF($AI244="","",IF(OR($V244&lt;2.7,$V244&gt;90),"Age OOR",VLOOKUP(CG$14&amp;"-int-"&amp;$N244,Equations!$G:$I,3,0)+VLOOKUP(CG$14&amp;"-sexo-"&amp;$N244,Equations!$G:$I,3,0)*$U244+VLOOKUP(CG$14&amp;"-edad-"&amp;$N244,Equations!$G:$I,3,0)*$V244+VLOOKUP(CG$14&amp;"-est-"&amp;$N244,Equations!$G:$I,3,0)*(1/$W244)+VLOOKUP(CG$14&amp;"-imc-"&amp;$N244,Equations!$G:$I,3,0)*(1/$Q244)))</f>
        <v/>
      </c>
      <c r="CH244" s="10" t="str">
        <f>IF($AI244="","",IF(OR($V244&lt;2.7,$V244&gt;90),"Age OOR",CG244-1.6449*VLOOKUP(CG$14&amp;"-rse-"&amp;$N244,Equations!$G:$I,3,0)))</f>
        <v/>
      </c>
      <c r="CI244" s="10" t="str">
        <f>IF($AI244="","",IF(OR($V244&lt;2.7,$V244&gt;90),"Age OOR",CG244+1.6449*VLOOKUP(CG$14&amp;"-rse-"&amp;$N244,Equations!$G:$I,3,0)))</f>
        <v/>
      </c>
      <c r="CJ244" s="10" t="str">
        <f t="shared" si="97"/>
        <v/>
      </c>
      <c r="CK244" s="10" t="str">
        <f>IF($AI244="","",IF(OR($V244&lt;2.7,$V244&gt;90),"Age OOR",($AI244-CG244)/VLOOKUP(CG$14&amp;"-rse-"&amp;$N244,Equations!$G:$I,3,0)))</f>
        <v/>
      </c>
      <c r="CL244" s="10" t="str">
        <f>IF($AJ244="","",IF(OR($V244&lt;2.7,$V244&gt;90),"Age OOR",VLOOKUP(CL$14&amp;"-int-"&amp;$O244,Equations!$G:$I,3,0)+VLOOKUP(CL$14&amp;"-sexo-"&amp;$O244,Equations!$G:$I,3,0)*$U244+VLOOKUP(CL$14&amp;"-edad-"&amp;$O244,Equations!$G:$I,3,0)*$V244+VLOOKUP(CL$14&amp;"-est-"&amp;$O244,Equations!$G:$I,3,0)*(1/$W244)+VLOOKUP(CL$14&amp;"-imc-"&amp;$O244,Equations!$G:$I,3,0)*(1/$Q244)))</f>
        <v/>
      </c>
      <c r="CM244" s="10" t="str">
        <f>IF($AJ244="","",IF(OR($V244&lt;2.7,$V244&gt;90),"Age OOR",CL244-1.6449*VLOOKUP(CL$14&amp;"-rse-"&amp;$O244,Equations!$G:$I,3,0)))</f>
        <v/>
      </c>
      <c r="CN244" s="10" t="str">
        <f>IF($AJ244="","",IF(OR($V244&lt;2.7,$V244&gt;90),"Age OOR",CL244+1.6449*VLOOKUP(CL$14&amp;"-rse-"&amp;$O244,Equations!$G:$I,3,0)))</f>
        <v/>
      </c>
      <c r="CO244" s="10" t="str">
        <f t="shared" si="98"/>
        <v/>
      </c>
      <c r="CP244" s="10" t="str">
        <f>IF($AJ244="","",IF(OR($V244&lt;2.7,$V244&gt;90),"Age OOR",($AJ244-CL244)/VLOOKUP(CL$14&amp;"-rse-"&amp;$O244,Equations!$G:$I,3,0)))</f>
        <v/>
      </c>
      <c r="CQ244" s="10" t="str">
        <f>IF($AK244="","",IF(OR($V244&lt;2.7,$V244&gt;90),"Age OOR",EXP(VLOOKUP(CQ$14&amp;"-int-"&amp;$P244,Equations!$G:$I,3,0)+VLOOKUP(CQ$14&amp;"-sexo-"&amp;$P244,Equations!$G:$I,3,0)*$U244+VLOOKUP(CQ$14&amp;"-edad-"&amp;$P244,Equations!$G:$I,3,0)*$V244+VLOOKUP(CQ$14&amp;"-est-"&amp;$P244,Equations!$G:$I,3,0)*(1/$W244)+VLOOKUP(CQ$14&amp;"-imc-"&amp;$P244,Equations!$G:$I,3,0)*(1/$Q244))))</f>
        <v/>
      </c>
      <c r="CR244" s="10" t="str">
        <f>IF($AK244="","",IF(OR($V244&lt;2.7,$V244&gt;90),"Age OOR",EXP(LN(CQ244)-1.6449*VLOOKUP(CQ$14&amp;"-rse-"&amp;$P244,Equations!$G:$I,3,0))))</f>
        <v/>
      </c>
      <c r="CS244" s="10" t="str">
        <f>IF($AK244="","",IF(OR($V244&lt;2.7,$V244&gt;90),"Age OOR",EXP(LN(CQ244)+1.6449*VLOOKUP(CQ$14&amp;"-rse-"&amp;$P244,Equations!$G:$I,3,0))))</f>
        <v/>
      </c>
      <c r="CT244" s="10" t="str">
        <f t="shared" si="99"/>
        <v/>
      </c>
      <c r="CU244" s="10" t="str">
        <f>IF($AK244="","",IF(OR($V244&lt;2.7,$V244&gt;90),"Age OOR",(LN($AK244)-LN(CQ244))/VLOOKUP(CQ$14&amp;"-rse-"&amp;$P244,Equations!$G:$I,3,0)))</f>
        <v/>
      </c>
      <c r="CV244" s="47"/>
    </row>
    <row r="245" spans="5:100" x14ac:dyDescent="0.2">
      <c r="E245" s="23" t="str">
        <f t="shared" si="75"/>
        <v>Age out of range</v>
      </c>
      <c r="F245" s="23" t="str">
        <f t="shared" si="76"/>
        <v>Age out of range</v>
      </c>
      <c r="G245" s="23" t="str">
        <f t="shared" si="77"/>
        <v>Age out of range</v>
      </c>
      <c r="H245" s="23" t="str">
        <f t="shared" si="78"/>
        <v>Age out of range</v>
      </c>
      <c r="I245" s="23" t="str">
        <f t="shared" si="79"/>
        <v>Age out of range</v>
      </c>
      <c r="J245" s="23" t="str">
        <f t="shared" si="80"/>
        <v>Age out of range</v>
      </c>
      <c r="K245" s="23" t="str">
        <f t="shared" si="81"/>
        <v>Age out of range</v>
      </c>
      <c r="L245" s="23" t="str">
        <f t="shared" si="82"/>
        <v>Age out of range</v>
      </c>
      <c r="M245" s="23" t="str">
        <f t="shared" si="83"/>
        <v>Age out of range</v>
      </c>
      <c r="N245" s="23" t="str">
        <f t="shared" si="84"/>
        <v>Age out of range</v>
      </c>
      <c r="O245" s="23" t="str">
        <f t="shared" si="85"/>
        <v>Age out of range</v>
      </c>
      <c r="P245" s="23" t="str">
        <f t="shared" si="86"/>
        <v>Age out of range</v>
      </c>
      <c r="Q245" s="23" t="e">
        <f t="shared" si="87"/>
        <v>#DIV/0!</v>
      </c>
      <c r="R245" s="17"/>
      <c r="S245" s="23">
        <v>229</v>
      </c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7"/>
      <c r="AM245" s="47"/>
      <c r="AN245" s="10" t="str">
        <f>IF($Z245="","",IF(OR($V245&lt;2.7,$V245&gt;90),"Age OOR",VLOOKUP(AN$14&amp;"-int-"&amp;$E245,Equations!$G:$I,3,0)+VLOOKUP(AN$14&amp;"-sexo-"&amp;$E245,Equations!$G:$I,3,0)*$U245+VLOOKUP(AN$14&amp;"-edad-"&amp;$E245,Equations!$G:$I,3,0)*$V245+VLOOKUP(AN$14&amp;"-est-"&amp;$E245,Equations!$G:$I,3,0)*(1/$W245)+VLOOKUP(AN$14&amp;"-imc-"&amp;$E245,Equations!$G:$I,3,0)*(1/$Q245)))</f>
        <v/>
      </c>
      <c r="AO245" s="10" t="str">
        <f>IF($Z245="","",IF(OR($V245&lt;2.7,$V245&gt;90),"Age OOR",AN245-1.6449*VLOOKUP(AN$14&amp;"-rse-"&amp;$E245,Equations!$G:$I,3,0)))</f>
        <v/>
      </c>
      <c r="AP245" s="10" t="str">
        <f>IF($Z245="","",IF(OR($V245&lt;2.7,$V245&gt;90),"Age OOR",AN245+1.6449*VLOOKUP(AN$14&amp;"-rse-"&amp;$E245,Equations!$G:$I,3,0)))</f>
        <v/>
      </c>
      <c r="AQ245" s="10" t="str">
        <f t="shared" si="88"/>
        <v/>
      </c>
      <c r="AR245" s="10" t="str">
        <f>IF($Z245="","",IF(OR($V245&lt;2.7,$V245&gt;90),"Age OOR",($Z245-AN245)/VLOOKUP(AN$14&amp;"-rse-"&amp;$E245,Equations!$G:$I,3,0)))</f>
        <v/>
      </c>
      <c r="AS245" s="10" t="str">
        <f>IF($AA245="","",IF(OR($V245&lt;2.7,$V245&gt;90),"Age OOR",VLOOKUP(AS$14&amp;"-int-"&amp;$F245,Equations!$G:$I,3,0)+VLOOKUP(AS$14&amp;"-sexo-"&amp;$F245,Equations!$G:$I,3,0)*$U245+VLOOKUP(AS$14&amp;"-edad-"&amp;$F245,Equations!$G:$I,3,0)*$V245+VLOOKUP(AS$14&amp;"-est-"&amp;$F245,Equations!$G:$I,3,0)*(1/$W245)+VLOOKUP(AS$14&amp;"-imc-"&amp;$F245,Equations!$G:$I,3,0)*(1/$Q245)))</f>
        <v/>
      </c>
      <c r="AT245" s="10" t="str">
        <f>IF($AA245="","",IF(OR($V245&lt;2.7,$V245&gt;90),"Age OOR",AS245-1.6449*VLOOKUP(AS$14&amp;"-rse-"&amp;$F245,Equations!$G:$I,3,0)))</f>
        <v/>
      </c>
      <c r="AU245" s="10" t="str">
        <f>IF($AA245="","",IF(OR($V245&lt;2.7,$V245&gt;90),"Age OOR",AS245+1.6449*VLOOKUP(AS$14&amp;"-rse-"&amp;$F245,Equations!$G:$I,3,0)))</f>
        <v/>
      </c>
      <c r="AV245" s="10" t="str">
        <f t="shared" si="89"/>
        <v/>
      </c>
      <c r="AW245" s="10" t="str">
        <f>IF($AA245="","",IF(OR($V245&lt;2.7,$V245&gt;90),"Age OOR",($AA245-AS245)/VLOOKUP(AS$14&amp;"-rse-"&amp;$F245,Equations!$G:$I,3,0)))</f>
        <v/>
      </c>
      <c r="AX245" s="10" t="str">
        <f>IF($AB245="","",IF(OR($V245&lt;2.7,$V245&gt;90),"Age OOR",VLOOKUP(AX$14&amp;"-int-"&amp;$G245,Equations!$G:$I,3,0)+VLOOKUP(AX$14&amp;"-sexo-"&amp;$G245,Equations!$G:$I,3,0)*$U245+VLOOKUP(AX$14&amp;"-edad-"&amp;$G245,Equations!$G:$I,3,0)*$V245+VLOOKUP(AX$14&amp;"-est-"&amp;$G245,Equations!$G:$I,3,0)*(1/$W245)+VLOOKUP(AX$14&amp;"-imc-"&amp;$G245,Equations!$G:$I,3,0)*(1/$Q245)))</f>
        <v/>
      </c>
      <c r="AY245" s="10" t="str">
        <f>IF($AB245="","",IF(OR($V245&lt;2.7,$V245&gt;90),"Age OOR",AX245-1.6449*VLOOKUP(AX$14&amp;"-rse-"&amp;$G245,Equations!$G:$I,3,0)))</f>
        <v/>
      </c>
      <c r="AZ245" s="10" t="str">
        <f>IF($AB245="","",IF(OR($V245&lt;2.7,$V245&gt;90),"Age OOR",AX245+1.6449*VLOOKUP(AX$14&amp;"-rse-"&amp;$G245,Equations!$G:$I,3,0)))</f>
        <v/>
      </c>
      <c r="BA245" s="10" t="str">
        <f t="shared" si="90"/>
        <v/>
      </c>
      <c r="BB245" s="10" t="str">
        <f>IF($AB245="","",IF(OR($V245&lt;2.7,$V245&gt;90),"Age OOR",($AB245-AX245)/VLOOKUP(AX$14&amp;"-rse-"&amp;$G245,Equations!$G:$I,3,0)))</f>
        <v/>
      </c>
      <c r="BC245" s="10" t="str">
        <f>IF($AC245="","",IF(OR($V245&lt;2.7,$V245&gt;90),"Age OOR",VLOOKUP(BC$14&amp;"-int-"&amp;$H245,Equations!$G:$I,3,0)+VLOOKUP(BC$14&amp;"-sexo-"&amp;$H245,Equations!$G:$I,3,0)*$U245+VLOOKUP(BC$14&amp;"-edad-"&amp;$H245,Equations!$G:$I,3,0)*$V245+VLOOKUP(BC$14&amp;"-est-"&amp;$H245,Equations!$G:$I,3,0)*(1/$W245)+VLOOKUP(BC$14&amp;"-imc-"&amp;$H245,Equations!$G:$I,3,0)*(1/$Q245)))</f>
        <v/>
      </c>
      <c r="BD245" s="10" t="str">
        <f>IF($AC245="","",IF(OR($V245&lt;2.7,$V245&gt;90),"Age OOR",BC245-1.6449*VLOOKUP(BC$14&amp;"-rse-"&amp;$H245,Equations!$G:$I,3,0)))</f>
        <v/>
      </c>
      <c r="BE245" s="10" t="str">
        <f>IF($AC245="","",IF(OR($V245&lt;2.7,$V245&gt;90),"Age OOR",BC245+1.6449*VLOOKUP(BC$14&amp;"-rse-"&amp;$H245,Equations!$G:$I,3,0)))</f>
        <v/>
      </c>
      <c r="BF245" s="10" t="str">
        <f t="shared" si="91"/>
        <v/>
      </c>
      <c r="BG245" s="10" t="str">
        <f>IF($AC245="","",IF(OR($V245&lt;2.7,$V245&gt;90),"Age OOR",($AC245-BC245)/VLOOKUP(BC$14&amp;"-rse-"&amp;$H245,Equations!$G:$I,3,0)))</f>
        <v/>
      </c>
      <c r="BH245" s="10" t="str">
        <f>IF($AD245="","",IF(OR($V245&lt;2.7,$V245&gt;90),"Age OOR",VLOOKUP(BH$14&amp;"-int-"&amp;$I245,Equations!$G:$I,3,0)+VLOOKUP(BH$14&amp;"-sexo-"&amp;$I245,Equations!$G:$I,3,0)*$U245+VLOOKUP(BH$14&amp;"-edad-"&amp;$I245,Equations!$G:$I,3,0)*$V245+VLOOKUP(BH$14&amp;"-est-"&amp;$I245,Equations!$G:$I,3,0)*(1/$W245)+VLOOKUP(BH$14&amp;"-imc-"&amp;$I245,Equations!$G:$I,3,0)*(1/$Q245)))</f>
        <v/>
      </c>
      <c r="BI245" s="10" t="str">
        <f>IF($AD245="","",IF(OR($V245&lt;2.7,$V245&gt;90),"Age OOR",BH245-1.6449*VLOOKUP(BH$14&amp;"-rse-"&amp;$I245,Equations!$G:$I,3,0)))</f>
        <v/>
      </c>
      <c r="BJ245" s="10" t="str">
        <f>IF($AD245="","",IF(OR($V245&lt;2.7,$V245&gt;90),"Age OOR",BH245+1.6449*VLOOKUP(BH$14&amp;"-rse-"&amp;$I245,Equations!$G:$I,3,0)))</f>
        <v/>
      </c>
      <c r="BK245" s="10" t="str">
        <f t="shared" si="92"/>
        <v/>
      </c>
      <c r="BL245" s="10" t="str">
        <f>IF($AD245="","",IF(OR($V245&lt;2.7,$V245&gt;90),"Age OOR",($AD245-BH245)/VLOOKUP(BH$14&amp;"-rse-"&amp;$I245,Equations!$G:$I,3,0)))</f>
        <v/>
      </c>
      <c r="BM245" s="10" t="str">
        <f>IF($AE245="","",IF(OR($V245&lt;2.7,$V245&gt;90),"Age OOR",VLOOKUP(BM$14&amp;"-int-"&amp;$J245,Equations!$G:$I,3,0)+VLOOKUP(BM$14&amp;"-sexo-"&amp;$J245,Equations!$G:$I,3,0)*$U245+VLOOKUP(BM$14&amp;"-edad-"&amp;$J245,Equations!$G:$I,3,0)*$V245+VLOOKUP(BM$14&amp;"-est-"&amp;$J245,Equations!$G:$I,3,0)*(1/$W245)+VLOOKUP(BM$14&amp;"-imc-"&amp;$J245,Equations!$G:$I,3,0)*(1/$Q245)))</f>
        <v/>
      </c>
      <c r="BN245" s="10" t="str">
        <f>IF($AE245="","",IF(OR($V245&lt;2.7,$V245&gt;90),"Age OOR",BM245-1.6449*VLOOKUP(BM$14&amp;"-rse-"&amp;$J245,Equations!$G:$I,3,0)))</f>
        <v/>
      </c>
      <c r="BO245" s="10" t="str">
        <f>IF($AE245="","",IF(OR($V245&lt;2.7,$V245&gt;90),"Age OOR",BM245+1.6449*VLOOKUP(BM$14&amp;"-rse-"&amp;$J245,Equations!$G:$I,3,0)))</f>
        <v/>
      </c>
      <c r="BP245" s="10" t="str">
        <f t="shared" si="93"/>
        <v/>
      </c>
      <c r="BQ245" s="10" t="str">
        <f>IF($AE245="","",IF(OR($V245&lt;2.7,$V245&gt;90),"Age OOR",($AE245-BM245)/VLOOKUP(BM$14&amp;"-rse-"&amp;$J245,Equations!$G:$I,3,0)))</f>
        <v/>
      </c>
      <c r="BR245" s="10" t="str">
        <f>IF($AF245="","",IF(OR($V245&lt;2.7,$V245&gt;90),"Age OOR",VLOOKUP(BR$14&amp;"-int-"&amp;$K245,Equations!$G:$I,3,0)+VLOOKUP(BR$14&amp;"-sexo-"&amp;$K245,Equations!$G:$I,3,0)*$U245+VLOOKUP(BR$14&amp;"-edad-"&amp;$K245,Equations!$G:$I,3,0)*$V245+VLOOKUP(BR$14&amp;"-est-"&amp;$K245,Equations!$G:$I,3,0)*(1/$W245)+VLOOKUP(BR$14&amp;"-imc-"&amp;$K245,Equations!$G:$I,3,0)*(1/$Q245)))</f>
        <v/>
      </c>
      <c r="BS245" s="10" t="str">
        <f>IF($AF245="","",IF(OR($V245&lt;2.7,$V245&gt;90),"Age OOR",BR245-1.6449*VLOOKUP(BR$14&amp;"-rse-"&amp;$K245,Equations!$G:$I,3,0)))</f>
        <v/>
      </c>
      <c r="BT245" s="10" t="str">
        <f>IF($AF245="","",IF(OR($V245&lt;2.7,$V245&gt;90),"Age OOR",BR245+1.6449*VLOOKUP(BR$14&amp;"-rse-"&amp;$K245,Equations!$G:$I,3,0)))</f>
        <v/>
      </c>
      <c r="BU245" s="10" t="str">
        <f t="shared" si="94"/>
        <v/>
      </c>
      <c r="BV245" s="10" t="str">
        <f>IF($AF245="","",IF(OR($V245&lt;2.7,$V245&gt;90),"Age OOR",($AF245-BR245)/VLOOKUP(BR$14&amp;"-rse-"&amp;$K245,Equations!$G:$I,3,0)))</f>
        <v/>
      </c>
      <c r="BW245" s="10" t="str">
        <f>IF($AG245="","",IF(OR($V245&lt;2.7,$V245&gt;90),"Age OOR",VLOOKUP(BW$14&amp;"-int-"&amp;$L245,Equations!$G:$I,3,0)+VLOOKUP(BW$14&amp;"-sexo-"&amp;$L245,Equations!$G:$I,3,0)*$U245+VLOOKUP(BW$14&amp;"-edad-"&amp;$L245,Equations!$G:$I,3,0)*$V245+VLOOKUP(BW$14&amp;"-est-"&amp;$L245,Equations!$G:$I,3,0)*(1/$W245)+VLOOKUP(BW$14&amp;"-imc-"&amp;$L245,Equations!$G:$I,3,0)*(1/$Q245)))</f>
        <v/>
      </c>
      <c r="BX245" s="10" t="str">
        <f>IF($AG245="","",IF(OR($V245&lt;2.7,$V245&gt;90),"Age OOR",BW245-1.6449*VLOOKUP(BW$14&amp;"-rse-"&amp;$L245,Equations!$G:$I,3,0)))</f>
        <v/>
      </c>
      <c r="BY245" s="10" t="str">
        <f>IF($AG245="","",IF(OR($V245&lt;2.7,$V245&gt;90),"Age OOR",BW245+1.6449*VLOOKUP(BW$14&amp;"-rse-"&amp;$L245,Equations!$G:$I,3,0)))</f>
        <v/>
      </c>
      <c r="BZ245" s="10" t="str">
        <f t="shared" si="95"/>
        <v/>
      </c>
      <c r="CA245" s="10" t="str">
        <f>IF($AG245="","",IF(OR($V245&lt;2.7,$V245&gt;90),"Age OOR",($AG245-BW245)/VLOOKUP(BW$14&amp;"-rse-"&amp;$L245,Equations!$G:$I,3,0)))</f>
        <v/>
      </c>
      <c r="CB245" s="10" t="str">
        <f>IF($AH245="","",IF(OR($V245&lt;2.7,$V245&gt;90),"Age OOR",VLOOKUP(CB$14&amp;"-int-"&amp;$M245,Equations!$G:$I,3,0)+VLOOKUP(CB$14&amp;"-sexo-"&amp;$M245,Equations!$G:$I,3,0)*$U245+VLOOKUP(CB$14&amp;"-edad-"&amp;$M245,Equations!$G:$I,3,0)*$V245+VLOOKUP(CB$14&amp;"-est-"&amp;$M245,Equations!$G:$I,3,0)*(1/$W245)+VLOOKUP(CB$14&amp;"-imc-"&amp;$M245,Equations!$G:$I,3,0)*(1/$Q245)))</f>
        <v/>
      </c>
      <c r="CC245" s="10" t="str">
        <f>IF($AH245="","",IF(OR($V245&lt;2.7,$V245&gt;90),"Age OOR",CB245-1.6449*VLOOKUP(CB$14&amp;"-rse-"&amp;$M245,Equations!$G:$I,3,0)))</f>
        <v/>
      </c>
      <c r="CD245" s="10" t="str">
        <f>IF($AH245="","",IF(OR($V245&lt;2.7,$V245&gt;90),"Age OOR",CB245+1.6449*VLOOKUP(CB$14&amp;"-rse-"&amp;$M245,Equations!$G:$I,3,0)))</f>
        <v/>
      </c>
      <c r="CE245" s="10" t="str">
        <f t="shared" si="96"/>
        <v/>
      </c>
      <c r="CF245" s="10" t="str">
        <f>IF($AH245="","",IF(OR($V245&lt;2.7,$V245&gt;90),"Age OOR",($AH245-CB245)/VLOOKUP(CB$14&amp;"-rse-"&amp;$M245,Equations!$G:$I,3,0)))</f>
        <v/>
      </c>
      <c r="CG245" s="10" t="str">
        <f>IF($AI245="","",IF(OR($V245&lt;2.7,$V245&gt;90),"Age OOR",VLOOKUP(CG$14&amp;"-int-"&amp;$N245,Equations!$G:$I,3,0)+VLOOKUP(CG$14&amp;"-sexo-"&amp;$N245,Equations!$G:$I,3,0)*$U245+VLOOKUP(CG$14&amp;"-edad-"&amp;$N245,Equations!$G:$I,3,0)*$V245+VLOOKUP(CG$14&amp;"-est-"&amp;$N245,Equations!$G:$I,3,0)*(1/$W245)+VLOOKUP(CG$14&amp;"-imc-"&amp;$N245,Equations!$G:$I,3,0)*(1/$Q245)))</f>
        <v/>
      </c>
      <c r="CH245" s="10" t="str">
        <f>IF($AI245="","",IF(OR($V245&lt;2.7,$V245&gt;90),"Age OOR",CG245-1.6449*VLOOKUP(CG$14&amp;"-rse-"&amp;$N245,Equations!$G:$I,3,0)))</f>
        <v/>
      </c>
      <c r="CI245" s="10" t="str">
        <f>IF($AI245="","",IF(OR($V245&lt;2.7,$V245&gt;90),"Age OOR",CG245+1.6449*VLOOKUP(CG$14&amp;"-rse-"&amp;$N245,Equations!$G:$I,3,0)))</f>
        <v/>
      </c>
      <c r="CJ245" s="10" t="str">
        <f t="shared" si="97"/>
        <v/>
      </c>
      <c r="CK245" s="10" t="str">
        <f>IF($AI245="","",IF(OR($V245&lt;2.7,$V245&gt;90),"Age OOR",($AI245-CG245)/VLOOKUP(CG$14&amp;"-rse-"&amp;$N245,Equations!$G:$I,3,0)))</f>
        <v/>
      </c>
      <c r="CL245" s="10" t="str">
        <f>IF($AJ245="","",IF(OR($V245&lt;2.7,$V245&gt;90),"Age OOR",VLOOKUP(CL$14&amp;"-int-"&amp;$O245,Equations!$G:$I,3,0)+VLOOKUP(CL$14&amp;"-sexo-"&amp;$O245,Equations!$G:$I,3,0)*$U245+VLOOKUP(CL$14&amp;"-edad-"&amp;$O245,Equations!$G:$I,3,0)*$V245+VLOOKUP(CL$14&amp;"-est-"&amp;$O245,Equations!$G:$I,3,0)*(1/$W245)+VLOOKUP(CL$14&amp;"-imc-"&amp;$O245,Equations!$G:$I,3,0)*(1/$Q245)))</f>
        <v/>
      </c>
      <c r="CM245" s="10" t="str">
        <f>IF($AJ245="","",IF(OR($V245&lt;2.7,$V245&gt;90),"Age OOR",CL245-1.6449*VLOOKUP(CL$14&amp;"-rse-"&amp;$O245,Equations!$G:$I,3,0)))</f>
        <v/>
      </c>
      <c r="CN245" s="10" t="str">
        <f>IF($AJ245="","",IF(OR($V245&lt;2.7,$V245&gt;90),"Age OOR",CL245+1.6449*VLOOKUP(CL$14&amp;"-rse-"&amp;$O245,Equations!$G:$I,3,0)))</f>
        <v/>
      </c>
      <c r="CO245" s="10" t="str">
        <f t="shared" si="98"/>
        <v/>
      </c>
      <c r="CP245" s="10" t="str">
        <f>IF($AJ245="","",IF(OR($V245&lt;2.7,$V245&gt;90),"Age OOR",($AJ245-CL245)/VLOOKUP(CL$14&amp;"-rse-"&amp;$O245,Equations!$G:$I,3,0)))</f>
        <v/>
      </c>
      <c r="CQ245" s="10" t="str">
        <f>IF($AK245="","",IF(OR($V245&lt;2.7,$V245&gt;90),"Age OOR",EXP(VLOOKUP(CQ$14&amp;"-int-"&amp;$P245,Equations!$G:$I,3,0)+VLOOKUP(CQ$14&amp;"-sexo-"&amp;$P245,Equations!$G:$I,3,0)*$U245+VLOOKUP(CQ$14&amp;"-edad-"&amp;$P245,Equations!$G:$I,3,0)*$V245+VLOOKUP(CQ$14&amp;"-est-"&amp;$P245,Equations!$G:$I,3,0)*(1/$W245)+VLOOKUP(CQ$14&amp;"-imc-"&amp;$P245,Equations!$G:$I,3,0)*(1/$Q245))))</f>
        <v/>
      </c>
      <c r="CR245" s="10" t="str">
        <f>IF($AK245="","",IF(OR($V245&lt;2.7,$V245&gt;90),"Age OOR",EXP(LN(CQ245)-1.6449*VLOOKUP(CQ$14&amp;"-rse-"&amp;$P245,Equations!$G:$I,3,0))))</f>
        <v/>
      </c>
      <c r="CS245" s="10" t="str">
        <f>IF($AK245="","",IF(OR($V245&lt;2.7,$V245&gt;90),"Age OOR",EXP(LN(CQ245)+1.6449*VLOOKUP(CQ$14&amp;"-rse-"&amp;$P245,Equations!$G:$I,3,0))))</f>
        <v/>
      </c>
      <c r="CT245" s="10" t="str">
        <f t="shared" si="99"/>
        <v/>
      </c>
      <c r="CU245" s="10" t="str">
        <f>IF($AK245="","",IF(OR($V245&lt;2.7,$V245&gt;90),"Age OOR",(LN($AK245)-LN(CQ245))/VLOOKUP(CQ$14&amp;"-rse-"&amp;$P245,Equations!$G:$I,3,0)))</f>
        <v/>
      </c>
      <c r="CV245" s="47"/>
    </row>
    <row r="246" spans="5:100" x14ac:dyDescent="0.2">
      <c r="E246" s="23" t="str">
        <f t="shared" si="75"/>
        <v>Age out of range</v>
      </c>
      <c r="F246" s="23" t="str">
        <f t="shared" si="76"/>
        <v>Age out of range</v>
      </c>
      <c r="G246" s="23" t="str">
        <f t="shared" si="77"/>
        <v>Age out of range</v>
      </c>
      <c r="H246" s="23" t="str">
        <f t="shared" si="78"/>
        <v>Age out of range</v>
      </c>
      <c r="I246" s="23" t="str">
        <f t="shared" si="79"/>
        <v>Age out of range</v>
      </c>
      <c r="J246" s="23" t="str">
        <f t="shared" si="80"/>
        <v>Age out of range</v>
      </c>
      <c r="K246" s="23" t="str">
        <f t="shared" si="81"/>
        <v>Age out of range</v>
      </c>
      <c r="L246" s="23" t="str">
        <f t="shared" si="82"/>
        <v>Age out of range</v>
      </c>
      <c r="M246" s="23" t="str">
        <f t="shared" si="83"/>
        <v>Age out of range</v>
      </c>
      <c r="N246" s="23" t="str">
        <f t="shared" si="84"/>
        <v>Age out of range</v>
      </c>
      <c r="O246" s="23" t="str">
        <f t="shared" si="85"/>
        <v>Age out of range</v>
      </c>
      <c r="P246" s="23" t="str">
        <f t="shared" si="86"/>
        <v>Age out of range</v>
      </c>
      <c r="Q246" s="23" t="e">
        <f t="shared" si="87"/>
        <v>#DIV/0!</v>
      </c>
      <c r="R246" s="17"/>
      <c r="S246" s="23">
        <v>230</v>
      </c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7"/>
      <c r="AM246" s="47"/>
      <c r="AN246" s="10" t="str">
        <f>IF($Z246="","",IF(OR($V246&lt;2.7,$V246&gt;90),"Age OOR",VLOOKUP(AN$14&amp;"-int-"&amp;$E246,Equations!$G:$I,3,0)+VLOOKUP(AN$14&amp;"-sexo-"&amp;$E246,Equations!$G:$I,3,0)*$U246+VLOOKUP(AN$14&amp;"-edad-"&amp;$E246,Equations!$G:$I,3,0)*$V246+VLOOKUP(AN$14&amp;"-est-"&amp;$E246,Equations!$G:$I,3,0)*(1/$W246)+VLOOKUP(AN$14&amp;"-imc-"&amp;$E246,Equations!$G:$I,3,0)*(1/$Q246)))</f>
        <v/>
      </c>
      <c r="AO246" s="10" t="str">
        <f>IF($Z246="","",IF(OR($V246&lt;2.7,$V246&gt;90),"Age OOR",AN246-1.6449*VLOOKUP(AN$14&amp;"-rse-"&amp;$E246,Equations!$G:$I,3,0)))</f>
        <v/>
      </c>
      <c r="AP246" s="10" t="str">
        <f>IF($Z246="","",IF(OR($V246&lt;2.7,$V246&gt;90),"Age OOR",AN246+1.6449*VLOOKUP(AN$14&amp;"-rse-"&amp;$E246,Equations!$G:$I,3,0)))</f>
        <v/>
      </c>
      <c r="AQ246" s="10" t="str">
        <f t="shared" si="88"/>
        <v/>
      </c>
      <c r="AR246" s="10" t="str">
        <f>IF($Z246="","",IF(OR($V246&lt;2.7,$V246&gt;90),"Age OOR",($Z246-AN246)/VLOOKUP(AN$14&amp;"-rse-"&amp;$E246,Equations!$G:$I,3,0)))</f>
        <v/>
      </c>
      <c r="AS246" s="10" t="str">
        <f>IF($AA246="","",IF(OR($V246&lt;2.7,$V246&gt;90),"Age OOR",VLOOKUP(AS$14&amp;"-int-"&amp;$F246,Equations!$G:$I,3,0)+VLOOKUP(AS$14&amp;"-sexo-"&amp;$F246,Equations!$G:$I,3,0)*$U246+VLOOKUP(AS$14&amp;"-edad-"&amp;$F246,Equations!$G:$I,3,0)*$V246+VLOOKUP(AS$14&amp;"-est-"&amp;$F246,Equations!$G:$I,3,0)*(1/$W246)+VLOOKUP(AS$14&amp;"-imc-"&amp;$F246,Equations!$G:$I,3,0)*(1/$Q246)))</f>
        <v/>
      </c>
      <c r="AT246" s="10" t="str">
        <f>IF($AA246="","",IF(OR($V246&lt;2.7,$V246&gt;90),"Age OOR",AS246-1.6449*VLOOKUP(AS$14&amp;"-rse-"&amp;$F246,Equations!$G:$I,3,0)))</f>
        <v/>
      </c>
      <c r="AU246" s="10" t="str">
        <f>IF($AA246="","",IF(OR($V246&lt;2.7,$V246&gt;90),"Age OOR",AS246+1.6449*VLOOKUP(AS$14&amp;"-rse-"&amp;$F246,Equations!$G:$I,3,0)))</f>
        <v/>
      </c>
      <c r="AV246" s="10" t="str">
        <f t="shared" si="89"/>
        <v/>
      </c>
      <c r="AW246" s="10" t="str">
        <f>IF($AA246="","",IF(OR($V246&lt;2.7,$V246&gt;90),"Age OOR",($AA246-AS246)/VLOOKUP(AS$14&amp;"-rse-"&amp;$F246,Equations!$G:$I,3,0)))</f>
        <v/>
      </c>
      <c r="AX246" s="10" t="str">
        <f>IF($AB246="","",IF(OR($V246&lt;2.7,$V246&gt;90),"Age OOR",VLOOKUP(AX$14&amp;"-int-"&amp;$G246,Equations!$G:$I,3,0)+VLOOKUP(AX$14&amp;"-sexo-"&amp;$G246,Equations!$G:$I,3,0)*$U246+VLOOKUP(AX$14&amp;"-edad-"&amp;$G246,Equations!$G:$I,3,0)*$V246+VLOOKUP(AX$14&amp;"-est-"&amp;$G246,Equations!$G:$I,3,0)*(1/$W246)+VLOOKUP(AX$14&amp;"-imc-"&amp;$G246,Equations!$G:$I,3,0)*(1/$Q246)))</f>
        <v/>
      </c>
      <c r="AY246" s="10" t="str">
        <f>IF($AB246="","",IF(OR($V246&lt;2.7,$V246&gt;90),"Age OOR",AX246-1.6449*VLOOKUP(AX$14&amp;"-rse-"&amp;$G246,Equations!$G:$I,3,0)))</f>
        <v/>
      </c>
      <c r="AZ246" s="10" t="str">
        <f>IF($AB246="","",IF(OR($V246&lt;2.7,$V246&gt;90),"Age OOR",AX246+1.6449*VLOOKUP(AX$14&amp;"-rse-"&amp;$G246,Equations!$G:$I,3,0)))</f>
        <v/>
      </c>
      <c r="BA246" s="10" t="str">
        <f t="shared" si="90"/>
        <v/>
      </c>
      <c r="BB246" s="10" t="str">
        <f>IF($AB246="","",IF(OR($V246&lt;2.7,$V246&gt;90),"Age OOR",($AB246-AX246)/VLOOKUP(AX$14&amp;"-rse-"&amp;$G246,Equations!$G:$I,3,0)))</f>
        <v/>
      </c>
      <c r="BC246" s="10" t="str">
        <f>IF($AC246="","",IF(OR($V246&lt;2.7,$V246&gt;90),"Age OOR",VLOOKUP(BC$14&amp;"-int-"&amp;$H246,Equations!$G:$I,3,0)+VLOOKUP(BC$14&amp;"-sexo-"&amp;$H246,Equations!$G:$I,3,0)*$U246+VLOOKUP(BC$14&amp;"-edad-"&amp;$H246,Equations!$G:$I,3,0)*$V246+VLOOKUP(BC$14&amp;"-est-"&amp;$H246,Equations!$G:$I,3,0)*(1/$W246)+VLOOKUP(BC$14&amp;"-imc-"&amp;$H246,Equations!$G:$I,3,0)*(1/$Q246)))</f>
        <v/>
      </c>
      <c r="BD246" s="10" t="str">
        <f>IF($AC246="","",IF(OR($V246&lt;2.7,$V246&gt;90),"Age OOR",BC246-1.6449*VLOOKUP(BC$14&amp;"-rse-"&amp;$H246,Equations!$G:$I,3,0)))</f>
        <v/>
      </c>
      <c r="BE246" s="10" t="str">
        <f>IF($AC246="","",IF(OR($V246&lt;2.7,$V246&gt;90),"Age OOR",BC246+1.6449*VLOOKUP(BC$14&amp;"-rse-"&amp;$H246,Equations!$G:$I,3,0)))</f>
        <v/>
      </c>
      <c r="BF246" s="10" t="str">
        <f t="shared" si="91"/>
        <v/>
      </c>
      <c r="BG246" s="10" t="str">
        <f>IF($AC246="","",IF(OR($V246&lt;2.7,$V246&gt;90),"Age OOR",($AC246-BC246)/VLOOKUP(BC$14&amp;"-rse-"&amp;$H246,Equations!$G:$I,3,0)))</f>
        <v/>
      </c>
      <c r="BH246" s="10" t="str">
        <f>IF($AD246="","",IF(OR($V246&lt;2.7,$V246&gt;90),"Age OOR",VLOOKUP(BH$14&amp;"-int-"&amp;$I246,Equations!$G:$I,3,0)+VLOOKUP(BH$14&amp;"-sexo-"&amp;$I246,Equations!$G:$I,3,0)*$U246+VLOOKUP(BH$14&amp;"-edad-"&amp;$I246,Equations!$G:$I,3,0)*$V246+VLOOKUP(BH$14&amp;"-est-"&amp;$I246,Equations!$G:$I,3,0)*(1/$W246)+VLOOKUP(BH$14&amp;"-imc-"&amp;$I246,Equations!$G:$I,3,0)*(1/$Q246)))</f>
        <v/>
      </c>
      <c r="BI246" s="10" t="str">
        <f>IF($AD246="","",IF(OR($V246&lt;2.7,$V246&gt;90),"Age OOR",BH246-1.6449*VLOOKUP(BH$14&amp;"-rse-"&amp;$I246,Equations!$G:$I,3,0)))</f>
        <v/>
      </c>
      <c r="BJ246" s="10" t="str">
        <f>IF($AD246="","",IF(OR($V246&lt;2.7,$V246&gt;90),"Age OOR",BH246+1.6449*VLOOKUP(BH$14&amp;"-rse-"&amp;$I246,Equations!$G:$I,3,0)))</f>
        <v/>
      </c>
      <c r="BK246" s="10" t="str">
        <f t="shared" si="92"/>
        <v/>
      </c>
      <c r="BL246" s="10" t="str">
        <f>IF($AD246="","",IF(OR($V246&lt;2.7,$V246&gt;90),"Age OOR",($AD246-BH246)/VLOOKUP(BH$14&amp;"-rse-"&amp;$I246,Equations!$G:$I,3,0)))</f>
        <v/>
      </c>
      <c r="BM246" s="10" t="str">
        <f>IF($AE246="","",IF(OR($V246&lt;2.7,$V246&gt;90),"Age OOR",VLOOKUP(BM$14&amp;"-int-"&amp;$J246,Equations!$G:$I,3,0)+VLOOKUP(BM$14&amp;"-sexo-"&amp;$J246,Equations!$G:$I,3,0)*$U246+VLOOKUP(BM$14&amp;"-edad-"&amp;$J246,Equations!$G:$I,3,0)*$V246+VLOOKUP(BM$14&amp;"-est-"&amp;$J246,Equations!$G:$I,3,0)*(1/$W246)+VLOOKUP(BM$14&amp;"-imc-"&amp;$J246,Equations!$G:$I,3,0)*(1/$Q246)))</f>
        <v/>
      </c>
      <c r="BN246" s="10" t="str">
        <f>IF($AE246="","",IF(OR($V246&lt;2.7,$V246&gt;90),"Age OOR",BM246-1.6449*VLOOKUP(BM$14&amp;"-rse-"&amp;$J246,Equations!$G:$I,3,0)))</f>
        <v/>
      </c>
      <c r="BO246" s="10" t="str">
        <f>IF($AE246="","",IF(OR($V246&lt;2.7,$V246&gt;90),"Age OOR",BM246+1.6449*VLOOKUP(BM$14&amp;"-rse-"&amp;$J246,Equations!$G:$I,3,0)))</f>
        <v/>
      </c>
      <c r="BP246" s="10" t="str">
        <f t="shared" si="93"/>
        <v/>
      </c>
      <c r="BQ246" s="10" t="str">
        <f>IF($AE246="","",IF(OR($V246&lt;2.7,$V246&gt;90),"Age OOR",($AE246-BM246)/VLOOKUP(BM$14&amp;"-rse-"&amp;$J246,Equations!$G:$I,3,0)))</f>
        <v/>
      </c>
      <c r="BR246" s="10" t="str">
        <f>IF($AF246="","",IF(OR($V246&lt;2.7,$V246&gt;90),"Age OOR",VLOOKUP(BR$14&amp;"-int-"&amp;$K246,Equations!$G:$I,3,0)+VLOOKUP(BR$14&amp;"-sexo-"&amp;$K246,Equations!$G:$I,3,0)*$U246+VLOOKUP(BR$14&amp;"-edad-"&amp;$K246,Equations!$G:$I,3,0)*$V246+VLOOKUP(BR$14&amp;"-est-"&amp;$K246,Equations!$G:$I,3,0)*(1/$W246)+VLOOKUP(BR$14&amp;"-imc-"&amp;$K246,Equations!$G:$I,3,0)*(1/$Q246)))</f>
        <v/>
      </c>
      <c r="BS246" s="10" t="str">
        <f>IF($AF246="","",IF(OR($V246&lt;2.7,$V246&gt;90),"Age OOR",BR246-1.6449*VLOOKUP(BR$14&amp;"-rse-"&amp;$K246,Equations!$G:$I,3,0)))</f>
        <v/>
      </c>
      <c r="BT246" s="10" t="str">
        <f>IF($AF246="","",IF(OR($V246&lt;2.7,$V246&gt;90),"Age OOR",BR246+1.6449*VLOOKUP(BR$14&amp;"-rse-"&amp;$K246,Equations!$G:$I,3,0)))</f>
        <v/>
      </c>
      <c r="BU246" s="10" t="str">
        <f t="shared" si="94"/>
        <v/>
      </c>
      <c r="BV246" s="10" t="str">
        <f>IF($AF246="","",IF(OR($V246&lt;2.7,$V246&gt;90),"Age OOR",($AF246-BR246)/VLOOKUP(BR$14&amp;"-rse-"&amp;$K246,Equations!$G:$I,3,0)))</f>
        <v/>
      </c>
      <c r="BW246" s="10" t="str">
        <f>IF($AG246="","",IF(OR($V246&lt;2.7,$V246&gt;90),"Age OOR",VLOOKUP(BW$14&amp;"-int-"&amp;$L246,Equations!$G:$I,3,0)+VLOOKUP(BW$14&amp;"-sexo-"&amp;$L246,Equations!$G:$I,3,0)*$U246+VLOOKUP(BW$14&amp;"-edad-"&amp;$L246,Equations!$G:$I,3,0)*$V246+VLOOKUP(BW$14&amp;"-est-"&amp;$L246,Equations!$G:$I,3,0)*(1/$W246)+VLOOKUP(BW$14&amp;"-imc-"&amp;$L246,Equations!$G:$I,3,0)*(1/$Q246)))</f>
        <v/>
      </c>
      <c r="BX246" s="10" t="str">
        <f>IF($AG246="","",IF(OR($V246&lt;2.7,$V246&gt;90),"Age OOR",BW246-1.6449*VLOOKUP(BW$14&amp;"-rse-"&amp;$L246,Equations!$G:$I,3,0)))</f>
        <v/>
      </c>
      <c r="BY246" s="10" t="str">
        <f>IF($AG246="","",IF(OR($V246&lt;2.7,$V246&gt;90),"Age OOR",BW246+1.6449*VLOOKUP(BW$14&amp;"-rse-"&amp;$L246,Equations!$G:$I,3,0)))</f>
        <v/>
      </c>
      <c r="BZ246" s="10" t="str">
        <f t="shared" si="95"/>
        <v/>
      </c>
      <c r="CA246" s="10" t="str">
        <f>IF($AG246="","",IF(OR($V246&lt;2.7,$V246&gt;90),"Age OOR",($AG246-BW246)/VLOOKUP(BW$14&amp;"-rse-"&amp;$L246,Equations!$G:$I,3,0)))</f>
        <v/>
      </c>
      <c r="CB246" s="10" t="str">
        <f>IF($AH246="","",IF(OR($V246&lt;2.7,$V246&gt;90),"Age OOR",VLOOKUP(CB$14&amp;"-int-"&amp;$M246,Equations!$G:$I,3,0)+VLOOKUP(CB$14&amp;"-sexo-"&amp;$M246,Equations!$G:$I,3,0)*$U246+VLOOKUP(CB$14&amp;"-edad-"&amp;$M246,Equations!$G:$I,3,0)*$V246+VLOOKUP(CB$14&amp;"-est-"&amp;$M246,Equations!$G:$I,3,0)*(1/$W246)+VLOOKUP(CB$14&amp;"-imc-"&amp;$M246,Equations!$G:$I,3,0)*(1/$Q246)))</f>
        <v/>
      </c>
      <c r="CC246" s="10" t="str">
        <f>IF($AH246="","",IF(OR($V246&lt;2.7,$V246&gt;90),"Age OOR",CB246-1.6449*VLOOKUP(CB$14&amp;"-rse-"&amp;$M246,Equations!$G:$I,3,0)))</f>
        <v/>
      </c>
      <c r="CD246" s="10" t="str">
        <f>IF($AH246="","",IF(OR($V246&lt;2.7,$V246&gt;90),"Age OOR",CB246+1.6449*VLOOKUP(CB$14&amp;"-rse-"&amp;$M246,Equations!$G:$I,3,0)))</f>
        <v/>
      </c>
      <c r="CE246" s="10" t="str">
        <f t="shared" si="96"/>
        <v/>
      </c>
      <c r="CF246" s="10" t="str">
        <f>IF($AH246="","",IF(OR($V246&lt;2.7,$V246&gt;90),"Age OOR",($AH246-CB246)/VLOOKUP(CB$14&amp;"-rse-"&amp;$M246,Equations!$G:$I,3,0)))</f>
        <v/>
      </c>
      <c r="CG246" s="10" t="str">
        <f>IF($AI246="","",IF(OR($V246&lt;2.7,$V246&gt;90),"Age OOR",VLOOKUP(CG$14&amp;"-int-"&amp;$N246,Equations!$G:$I,3,0)+VLOOKUP(CG$14&amp;"-sexo-"&amp;$N246,Equations!$G:$I,3,0)*$U246+VLOOKUP(CG$14&amp;"-edad-"&amp;$N246,Equations!$G:$I,3,0)*$V246+VLOOKUP(CG$14&amp;"-est-"&amp;$N246,Equations!$G:$I,3,0)*(1/$W246)+VLOOKUP(CG$14&amp;"-imc-"&amp;$N246,Equations!$G:$I,3,0)*(1/$Q246)))</f>
        <v/>
      </c>
      <c r="CH246" s="10" t="str">
        <f>IF($AI246="","",IF(OR($V246&lt;2.7,$V246&gt;90),"Age OOR",CG246-1.6449*VLOOKUP(CG$14&amp;"-rse-"&amp;$N246,Equations!$G:$I,3,0)))</f>
        <v/>
      </c>
      <c r="CI246" s="10" t="str">
        <f>IF($AI246="","",IF(OR($V246&lt;2.7,$V246&gt;90),"Age OOR",CG246+1.6449*VLOOKUP(CG$14&amp;"-rse-"&amp;$N246,Equations!$G:$I,3,0)))</f>
        <v/>
      </c>
      <c r="CJ246" s="10" t="str">
        <f t="shared" si="97"/>
        <v/>
      </c>
      <c r="CK246" s="10" t="str">
        <f>IF($AI246="","",IF(OR($V246&lt;2.7,$V246&gt;90),"Age OOR",($AI246-CG246)/VLOOKUP(CG$14&amp;"-rse-"&amp;$N246,Equations!$G:$I,3,0)))</f>
        <v/>
      </c>
      <c r="CL246" s="10" t="str">
        <f>IF($AJ246="","",IF(OR($V246&lt;2.7,$V246&gt;90),"Age OOR",VLOOKUP(CL$14&amp;"-int-"&amp;$O246,Equations!$G:$I,3,0)+VLOOKUP(CL$14&amp;"-sexo-"&amp;$O246,Equations!$G:$I,3,0)*$U246+VLOOKUP(CL$14&amp;"-edad-"&amp;$O246,Equations!$G:$I,3,0)*$V246+VLOOKUP(CL$14&amp;"-est-"&amp;$O246,Equations!$G:$I,3,0)*(1/$W246)+VLOOKUP(CL$14&amp;"-imc-"&amp;$O246,Equations!$G:$I,3,0)*(1/$Q246)))</f>
        <v/>
      </c>
      <c r="CM246" s="10" t="str">
        <f>IF($AJ246="","",IF(OR($V246&lt;2.7,$V246&gt;90),"Age OOR",CL246-1.6449*VLOOKUP(CL$14&amp;"-rse-"&amp;$O246,Equations!$G:$I,3,0)))</f>
        <v/>
      </c>
      <c r="CN246" s="10" t="str">
        <f>IF($AJ246="","",IF(OR($V246&lt;2.7,$V246&gt;90),"Age OOR",CL246+1.6449*VLOOKUP(CL$14&amp;"-rse-"&amp;$O246,Equations!$G:$I,3,0)))</f>
        <v/>
      </c>
      <c r="CO246" s="10" t="str">
        <f t="shared" si="98"/>
        <v/>
      </c>
      <c r="CP246" s="10" t="str">
        <f>IF($AJ246="","",IF(OR($V246&lt;2.7,$V246&gt;90),"Age OOR",($AJ246-CL246)/VLOOKUP(CL$14&amp;"-rse-"&amp;$O246,Equations!$G:$I,3,0)))</f>
        <v/>
      </c>
      <c r="CQ246" s="10" t="str">
        <f>IF($AK246="","",IF(OR($V246&lt;2.7,$V246&gt;90),"Age OOR",EXP(VLOOKUP(CQ$14&amp;"-int-"&amp;$P246,Equations!$G:$I,3,0)+VLOOKUP(CQ$14&amp;"-sexo-"&amp;$P246,Equations!$G:$I,3,0)*$U246+VLOOKUP(CQ$14&amp;"-edad-"&amp;$P246,Equations!$G:$I,3,0)*$V246+VLOOKUP(CQ$14&amp;"-est-"&amp;$P246,Equations!$G:$I,3,0)*(1/$W246)+VLOOKUP(CQ$14&amp;"-imc-"&amp;$P246,Equations!$G:$I,3,0)*(1/$Q246))))</f>
        <v/>
      </c>
      <c r="CR246" s="10" t="str">
        <f>IF($AK246="","",IF(OR($V246&lt;2.7,$V246&gt;90),"Age OOR",EXP(LN(CQ246)-1.6449*VLOOKUP(CQ$14&amp;"-rse-"&amp;$P246,Equations!$G:$I,3,0))))</f>
        <v/>
      </c>
      <c r="CS246" s="10" t="str">
        <f>IF($AK246="","",IF(OR($V246&lt;2.7,$V246&gt;90),"Age OOR",EXP(LN(CQ246)+1.6449*VLOOKUP(CQ$14&amp;"-rse-"&amp;$P246,Equations!$G:$I,3,0))))</f>
        <v/>
      </c>
      <c r="CT246" s="10" t="str">
        <f t="shared" si="99"/>
        <v/>
      </c>
      <c r="CU246" s="10" t="str">
        <f>IF($AK246="","",IF(OR($V246&lt;2.7,$V246&gt;90),"Age OOR",(LN($AK246)-LN(CQ246))/VLOOKUP(CQ$14&amp;"-rse-"&amp;$P246,Equations!$G:$I,3,0)))</f>
        <v/>
      </c>
      <c r="CV246" s="47"/>
    </row>
    <row r="247" spans="5:100" x14ac:dyDescent="0.2">
      <c r="E247" s="23" t="str">
        <f t="shared" si="75"/>
        <v>Age out of range</v>
      </c>
      <c r="F247" s="23" t="str">
        <f t="shared" si="76"/>
        <v>Age out of range</v>
      </c>
      <c r="G247" s="23" t="str">
        <f t="shared" si="77"/>
        <v>Age out of range</v>
      </c>
      <c r="H247" s="23" t="str">
        <f t="shared" si="78"/>
        <v>Age out of range</v>
      </c>
      <c r="I247" s="23" t="str">
        <f t="shared" si="79"/>
        <v>Age out of range</v>
      </c>
      <c r="J247" s="23" t="str">
        <f t="shared" si="80"/>
        <v>Age out of range</v>
      </c>
      <c r="K247" s="23" t="str">
        <f t="shared" si="81"/>
        <v>Age out of range</v>
      </c>
      <c r="L247" s="23" t="str">
        <f t="shared" si="82"/>
        <v>Age out of range</v>
      </c>
      <c r="M247" s="23" t="str">
        <f t="shared" si="83"/>
        <v>Age out of range</v>
      </c>
      <c r="N247" s="23" t="str">
        <f t="shared" si="84"/>
        <v>Age out of range</v>
      </c>
      <c r="O247" s="23" t="str">
        <f t="shared" si="85"/>
        <v>Age out of range</v>
      </c>
      <c r="P247" s="23" t="str">
        <f t="shared" si="86"/>
        <v>Age out of range</v>
      </c>
      <c r="Q247" s="23" t="e">
        <f t="shared" si="87"/>
        <v>#DIV/0!</v>
      </c>
      <c r="R247" s="17"/>
      <c r="S247" s="23">
        <v>231</v>
      </c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7"/>
      <c r="AM247" s="47"/>
      <c r="AN247" s="10" t="str">
        <f>IF($Z247="","",IF(OR($V247&lt;2.7,$V247&gt;90),"Age OOR",VLOOKUP(AN$14&amp;"-int-"&amp;$E247,Equations!$G:$I,3,0)+VLOOKUP(AN$14&amp;"-sexo-"&amp;$E247,Equations!$G:$I,3,0)*$U247+VLOOKUP(AN$14&amp;"-edad-"&amp;$E247,Equations!$G:$I,3,0)*$V247+VLOOKUP(AN$14&amp;"-est-"&amp;$E247,Equations!$G:$I,3,0)*(1/$W247)+VLOOKUP(AN$14&amp;"-imc-"&amp;$E247,Equations!$G:$I,3,0)*(1/$Q247)))</f>
        <v/>
      </c>
      <c r="AO247" s="10" t="str">
        <f>IF($Z247="","",IF(OR($V247&lt;2.7,$V247&gt;90),"Age OOR",AN247-1.6449*VLOOKUP(AN$14&amp;"-rse-"&amp;$E247,Equations!$G:$I,3,0)))</f>
        <v/>
      </c>
      <c r="AP247" s="10" t="str">
        <f>IF($Z247="","",IF(OR($V247&lt;2.7,$V247&gt;90),"Age OOR",AN247+1.6449*VLOOKUP(AN$14&amp;"-rse-"&amp;$E247,Equations!$G:$I,3,0)))</f>
        <v/>
      </c>
      <c r="AQ247" s="10" t="str">
        <f t="shared" si="88"/>
        <v/>
      </c>
      <c r="AR247" s="10" t="str">
        <f>IF($Z247="","",IF(OR($V247&lt;2.7,$V247&gt;90),"Age OOR",($Z247-AN247)/VLOOKUP(AN$14&amp;"-rse-"&amp;$E247,Equations!$G:$I,3,0)))</f>
        <v/>
      </c>
      <c r="AS247" s="10" t="str">
        <f>IF($AA247="","",IF(OR($V247&lt;2.7,$V247&gt;90),"Age OOR",VLOOKUP(AS$14&amp;"-int-"&amp;$F247,Equations!$G:$I,3,0)+VLOOKUP(AS$14&amp;"-sexo-"&amp;$F247,Equations!$G:$I,3,0)*$U247+VLOOKUP(AS$14&amp;"-edad-"&amp;$F247,Equations!$G:$I,3,0)*$V247+VLOOKUP(AS$14&amp;"-est-"&amp;$F247,Equations!$G:$I,3,0)*(1/$W247)+VLOOKUP(AS$14&amp;"-imc-"&amp;$F247,Equations!$G:$I,3,0)*(1/$Q247)))</f>
        <v/>
      </c>
      <c r="AT247" s="10" t="str">
        <f>IF($AA247="","",IF(OR($V247&lt;2.7,$V247&gt;90),"Age OOR",AS247-1.6449*VLOOKUP(AS$14&amp;"-rse-"&amp;$F247,Equations!$G:$I,3,0)))</f>
        <v/>
      </c>
      <c r="AU247" s="10" t="str">
        <f>IF($AA247="","",IF(OR($V247&lt;2.7,$V247&gt;90),"Age OOR",AS247+1.6449*VLOOKUP(AS$14&amp;"-rse-"&amp;$F247,Equations!$G:$I,3,0)))</f>
        <v/>
      </c>
      <c r="AV247" s="10" t="str">
        <f t="shared" si="89"/>
        <v/>
      </c>
      <c r="AW247" s="10" t="str">
        <f>IF($AA247="","",IF(OR($V247&lt;2.7,$V247&gt;90),"Age OOR",($AA247-AS247)/VLOOKUP(AS$14&amp;"-rse-"&amp;$F247,Equations!$G:$I,3,0)))</f>
        <v/>
      </c>
      <c r="AX247" s="10" t="str">
        <f>IF($AB247="","",IF(OR($V247&lt;2.7,$V247&gt;90),"Age OOR",VLOOKUP(AX$14&amp;"-int-"&amp;$G247,Equations!$G:$I,3,0)+VLOOKUP(AX$14&amp;"-sexo-"&amp;$G247,Equations!$G:$I,3,0)*$U247+VLOOKUP(AX$14&amp;"-edad-"&amp;$G247,Equations!$G:$I,3,0)*$V247+VLOOKUP(AX$14&amp;"-est-"&amp;$G247,Equations!$G:$I,3,0)*(1/$W247)+VLOOKUP(AX$14&amp;"-imc-"&amp;$G247,Equations!$G:$I,3,0)*(1/$Q247)))</f>
        <v/>
      </c>
      <c r="AY247" s="10" t="str">
        <f>IF($AB247="","",IF(OR($V247&lt;2.7,$V247&gt;90),"Age OOR",AX247-1.6449*VLOOKUP(AX$14&amp;"-rse-"&amp;$G247,Equations!$G:$I,3,0)))</f>
        <v/>
      </c>
      <c r="AZ247" s="10" t="str">
        <f>IF($AB247="","",IF(OR($V247&lt;2.7,$V247&gt;90),"Age OOR",AX247+1.6449*VLOOKUP(AX$14&amp;"-rse-"&amp;$G247,Equations!$G:$I,3,0)))</f>
        <v/>
      </c>
      <c r="BA247" s="10" t="str">
        <f t="shared" si="90"/>
        <v/>
      </c>
      <c r="BB247" s="10" t="str">
        <f>IF($AB247="","",IF(OR($V247&lt;2.7,$V247&gt;90),"Age OOR",($AB247-AX247)/VLOOKUP(AX$14&amp;"-rse-"&amp;$G247,Equations!$G:$I,3,0)))</f>
        <v/>
      </c>
      <c r="BC247" s="10" t="str">
        <f>IF($AC247="","",IF(OR($V247&lt;2.7,$V247&gt;90),"Age OOR",VLOOKUP(BC$14&amp;"-int-"&amp;$H247,Equations!$G:$I,3,0)+VLOOKUP(BC$14&amp;"-sexo-"&amp;$H247,Equations!$G:$I,3,0)*$U247+VLOOKUP(BC$14&amp;"-edad-"&amp;$H247,Equations!$G:$I,3,0)*$V247+VLOOKUP(BC$14&amp;"-est-"&amp;$H247,Equations!$G:$I,3,0)*(1/$W247)+VLOOKUP(BC$14&amp;"-imc-"&amp;$H247,Equations!$G:$I,3,0)*(1/$Q247)))</f>
        <v/>
      </c>
      <c r="BD247" s="10" t="str">
        <f>IF($AC247="","",IF(OR($V247&lt;2.7,$V247&gt;90),"Age OOR",BC247-1.6449*VLOOKUP(BC$14&amp;"-rse-"&amp;$H247,Equations!$G:$I,3,0)))</f>
        <v/>
      </c>
      <c r="BE247" s="10" t="str">
        <f>IF($AC247="","",IF(OR($V247&lt;2.7,$V247&gt;90),"Age OOR",BC247+1.6449*VLOOKUP(BC$14&amp;"-rse-"&amp;$H247,Equations!$G:$I,3,0)))</f>
        <v/>
      </c>
      <c r="BF247" s="10" t="str">
        <f t="shared" si="91"/>
        <v/>
      </c>
      <c r="BG247" s="10" t="str">
        <f>IF($AC247="","",IF(OR($V247&lt;2.7,$V247&gt;90),"Age OOR",($AC247-BC247)/VLOOKUP(BC$14&amp;"-rse-"&amp;$H247,Equations!$G:$I,3,0)))</f>
        <v/>
      </c>
      <c r="BH247" s="10" t="str">
        <f>IF($AD247="","",IF(OR($V247&lt;2.7,$V247&gt;90),"Age OOR",VLOOKUP(BH$14&amp;"-int-"&amp;$I247,Equations!$G:$I,3,0)+VLOOKUP(BH$14&amp;"-sexo-"&amp;$I247,Equations!$G:$I,3,0)*$U247+VLOOKUP(BH$14&amp;"-edad-"&amp;$I247,Equations!$G:$I,3,0)*$V247+VLOOKUP(BH$14&amp;"-est-"&amp;$I247,Equations!$G:$I,3,0)*(1/$W247)+VLOOKUP(BH$14&amp;"-imc-"&amp;$I247,Equations!$G:$I,3,0)*(1/$Q247)))</f>
        <v/>
      </c>
      <c r="BI247" s="10" t="str">
        <f>IF($AD247="","",IF(OR($V247&lt;2.7,$V247&gt;90),"Age OOR",BH247-1.6449*VLOOKUP(BH$14&amp;"-rse-"&amp;$I247,Equations!$G:$I,3,0)))</f>
        <v/>
      </c>
      <c r="BJ247" s="10" t="str">
        <f>IF($AD247="","",IF(OR($V247&lt;2.7,$V247&gt;90),"Age OOR",BH247+1.6449*VLOOKUP(BH$14&amp;"-rse-"&amp;$I247,Equations!$G:$I,3,0)))</f>
        <v/>
      </c>
      <c r="BK247" s="10" t="str">
        <f t="shared" si="92"/>
        <v/>
      </c>
      <c r="BL247" s="10" t="str">
        <f>IF($AD247="","",IF(OR($V247&lt;2.7,$V247&gt;90),"Age OOR",($AD247-BH247)/VLOOKUP(BH$14&amp;"-rse-"&amp;$I247,Equations!$G:$I,3,0)))</f>
        <v/>
      </c>
      <c r="BM247" s="10" t="str">
        <f>IF($AE247="","",IF(OR($V247&lt;2.7,$V247&gt;90),"Age OOR",VLOOKUP(BM$14&amp;"-int-"&amp;$J247,Equations!$G:$I,3,0)+VLOOKUP(BM$14&amp;"-sexo-"&amp;$J247,Equations!$G:$I,3,0)*$U247+VLOOKUP(BM$14&amp;"-edad-"&amp;$J247,Equations!$G:$I,3,0)*$V247+VLOOKUP(BM$14&amp;"-est-"&amp;$J247,Equations!$G:$I,3,0)*(1/$W247)+VLOOKUP(BM$14&amp;"-imc-"&amp;$J247,Equations!$G:$I,3,0)*(1/$Q247)))</f>
        <v/>
      </c>
      <c r="BN247" s="10" t="str">
        <f>IF($AE247="","",IF(OR($V247&lt;2.7,$V247&gt;90),"Age OOR",BM247-1.6449*VLOOKUP(BM$14&amp;"-rse-"&amp;$J247,Equations!$G:$I,3,0)))</f>
        <v/>
      </c>
      <c r="BO247" s="10" t="str">
        <f>IF($AE247="","",IF(OR($V247&lt;2.7,$V247&gt;90),"Age OOR",BM247+1.6449*VLOOKUP(BM$14&amp;"-rse-"&amp;$J247,Equations!$G:$I,3,0)))</f>
        <v/>
      </c>
      <c r="BP247" s="10" t="str">
        <f t="shared" si="93"/>
        <v/>
      </c>
      <c r="BQ247" s="10" t="str">
        <f>IF($AE247="","",IF(OR($V247&lt;2.7,$V247&gt;90),"Age OOR",($AE247-BM247)/VLOOKUP(BM$14&amp;"-rse-"&amp;$J247,Equations!$G:$I,3,0)))</f>
        <v/>
      </c>
      <c r="BR247" s="10" t="str">
        <f>IF($AF247="","",IF(OR($V247&lt;2.7,$V247&gt;90),"Age OOR",VLOOKUP(BR$14&amp;"-int-"&amp;$K247,Equations!$G:$I,3,0)+VLOOKUP(BR$14&amp;"-sexo-"&amp;$K247,Equations!$G:$I,3,0)*$U247+VLOOKUP(BR$14&amp;"-edad-"&amp;$K247,Equations!$G:$I,3,0)*$V247+VLOOKUP(BR$14&amp;"-est-"&amp;$K247,Equations!$G:$I,3,0)*(1/$W247)+VLOOKUP(BR$14&amp;"-imc-"&amp;$K247,Equations!$G:$I,3,0)*(1/$Q247)))</f>
        <v/>
      </c>
      <c r="BS247" s="10" t="str">
        <f>IF($AF247="","",IF(OR($V247&lt;2.7,$V247&gt;90),"Age OOR",BR247-1.6449*VLOOKUP(BR$14&amp;"-rse-"&amp;$K247,Equations!$G:$I,3,0)))</f>
        <v/>
      </c>
      <c r="BT247" s="10" t="str">
        <f>IF($AF247="","",IF(OR($V247&lt;2.7,$V247&gt;90),"Age OOR",BR247+1.6449*VLOOKUP(BR$14&amp;"-rse-"&amp;$K247,Equations!$G:$I,3,0)))</f>
        <v/>
      </c>
      <c r="BU247" s="10" t="str">
        <f t="shared" si="94"/>
        <v/>
      </c>
      <c r="BV247" s="10" t="str">
        <f>IF($AF247="","",IF(OR($V247&lt;2.7,$V247&gt;90),"Age OOR",($AF247-BR247)/VLOOKUP(BR$14&amp;"-rse-"&amp;$K247,Equations!$G:$I,3,0)))</f>
        <v/>
      </c>
      <c r="BW247" s="10" t="str">
        <f>IF($AG247="","",IF(OR($V247&lt;2.7,$V247&gt;90),"Age OOR",VLOOKUP(BW$14&amp;"-int-"&amp;$L247,Equations!$G:$I,3,0)+VLOOKUP(BW$14&amp;"-sexo-"&amp;$L247,Equations!$G:$I,3,0)*$U247+VLOOKUP(BW$14&amp;"-edad-"&amp;$L247,Equations!$G:$I,3,0)*$V247+VLOOKUP(BW$14&amp;"-est-"&amp;$L247,Equations!$G:$I,3,0)*(1/$W247)+VLOOKUP(BW$14&amp;"-imc-"&amp;$L247,Equations!$G:$I,3,0)*(1/$Q247)))</f>
        <v/>
      </c>
      <c r="BX247" s="10" t="str">
        <f>IF($AG247="","",IF(OR($V247&lt;2.7,$V247&gt;90),"Age OOR",BW247-1.6449*VLOOKUP(BW$14&amp;"-rse-"&amp;$L247,Equations!$G:$I,3,0)))</f>
        <v/>
      </c>
      <c r="BY247" s="10" t="str">
        <f>IF($AG247="","",IF(OR($V247&lt;2.7,$V247&gt;90),"Age OOR",BW247+1.6449*VLOOKUP(BW$14&amp;"-rse-"&amp;$L247,Equations!$G:$I,3,0)))</f>
        <v/>
      </c>
      <c r="BZ247" s="10" t="str">
        <f t="shared" si="95"/>
        <v/>
      </c>
      <c r="CA247" s="10" t="str">
        <f>IF($AG247="","",IF(OR($V247&lt;2.7,$V247&gt;90),"Age OOR",($AG247-BW247)/VLOOKUP(BW$14&amp;"-rse-"&amp;$L247,Equations!$G:$I,3,0)))</f>
        <v/>
      </c>
      <c r="CB247" s="10" t="str">
        <f>IF($AH247="","",IF(OR($V247&lt;2.7,$V247&gt;90),"Age OOR",VLOOKUP(CB$14&amp;"-int-"&amp;$M247,Equations!$G:$I,3,0)+VLOOKUP(CB$14&amp;"-sexo-"&amp;$M247,Equations!$G:$I,3,0)*$U247+VLOOKUP(CB$14&amp;"-edad-"&amp;$M247,Equations!$G:$I,3,0)*$V247+VLOOKUP(CB$14&amp;"-est-"&amp;$M247,Equations!$G:$I,3,0)*(1/$W247)+VLOOKUP(CB$14&amp;"-imc-"&amp;$M247,Equations!$G:$I,3,0)*(1/$Q247)))</f>
        <v/>
      </c>
      <c r="CC247" s="10" t="str">
        <f>IF($AH247="","",IF(OR($V247&lt;2.7,$V247&gt;90),"Age OOR",CB247-1.6449*VLOOKUP(CB$14&amp;"-rse-"&amp;$M247,Equations!$G:$I,3,0)))</f>
        <v/>
      </c>
      <c r="CD247" s="10" t="str">
        <f>IF($AH247="","",IF(OR($V247&lt;2.7,$V247&gt;90),"Age OOR",CB247+1.6449*VLOOKUP(CB$14&amp;"-rse-"&amp;$M247,Equations!$G:$I,3,0)))</f>
        <v/>
      </c>
      <c r="CE247" s="10" t="str">
        <f t="shared" si="96"/>
        <v/>
      </c>
      <c r="CF247" s="10" t="str">
        <f>IF($AH247="","",IF(OR($V247&lt;2.7,$V247&gt;90),"Age OOR",($AH247-CB247)/VLOOKUP(CB$14&amp;"-rse-"&amp;$M247,Equations!$G:$I,3,0)))</f>
        <v/>
      </c>
      <c r="CG247" s="10" t="str">
        <f>IF($AI247="","",IF(OR($V247&lt;2.7,$V247&gt;90),"Age OOR",VLOOKUP(CG$14&amp;"-int-"&amp;$N247,Equations!$G:$I,3,0)+VLOOKUP(CG$14&amp;"-sexo-"&amp;$N247,Equations!$G:$I,3,0)*$U247+VLOOKUP(CG$14&amp;"-edad-"&amp;$N247,Equations!$G:$I,3,0)*$V247+VLOOKUP(CG$14&amp;"-est-"&amp;$N247,Equations!$G:$I,3,0)*(1/$W247)+VLOOKUP(CG$14&amp;"-imc-"&amp;$N247,Equations!$G:$I,3,0)*(1/$Q247)))</f>
        <v/>
      </c>
      <c r="CH247" s="10" t="str">
        <f>IF($AI247="","",IF(OR($V247&lt;2.7,$V247&gt;90),"Age OOR",CG247-1.6449*VLOOKUP(CG$14&amp;"-rse-"&amp;$N247,Equations!$G:$I,3,0)))</f>
        <v/>
      </c>
      <c r="CI247" s="10" t="str">
        <f>IF($AI247="","",IF(OR($V247&lt;2.7,$V247&gt;90),"Age OOR",CG247+1.6449*VLOOKUP(CG$14&amp;"-rse-"&amp;$N247,Equations!$G:$I,3,0)))</f>
        <v/>
      </c>
      <c r="CJ247" s="10" t="str">
        <f t="shared" si="97"/>
        <v/>
      </c>
      <c r="CK247" s="10" t="str">
        <f>IF($AI247="","",IF(OR($V247&lt;2.7,$V247&gt;90),"Age OOR",($AI247-CG247)/VLOOKUP(CG$14&amp;"-rse-"&amp;$N247,Equations!$G:$I,3,0)))</f>
        <v/>
      </c>
      <c r="CL247" s="10" t="str">
        <f>IF($AJ247="","",IF(OR($V247&lt;2.7,$V247&gt;90),"Age OOR",VLOOKUP(CL$14&amp;"-int-"&amp;$O247,Equations!$G:$I,3,0)+VLOOKUP(CL$14&amp;"-sexo-"&amp;$O247,Equations!$G:$I,3,0)*$U247+VLOOKUP(CL$14&amp;"-edad-"&amp;$O247,Equations!$G:$I,3,0)*$V247+VLOOKUP(CL$14&amp;"-est-"&amp;$O247,Equations!$G:$I,3,0)*(1/$W247)+VLOOKUP(CL$14&amp;"-imc-"&amp;$O247,Equations!$G:$I,3,0)*(1/$Q247)))</f>
        <v/>
      </c>
      <c r="CM247" s="10" t="str">
        <f>IF($AJ247="","",IF(OR($V247&lt;2.7,$V247&gt;90),"Age OOR",CL247-1.6449*VLOOKUP(CL$14&amp;"-rse-"&amp;$O247,Equations!$G:$I,3,0)))</f>
        <v/>
      </c>
      <c r="CN247" s="10" t="str">
        <f>IF($AJ247="","",IF(OR($V247&lt;2.7,$V247&gt;90),"Age OOR",CL247+1.6449*VLOOKUP(CL$14&amp;"-rse-"&amp;$O247,Equations!$G:$I,3,0)))</f>
        <v/>
      </c>
      <c r="CO247" s="10" t="str">
        <f t="shared" si="98"/>
        <v/>
      </c>
      <c r="CP247" s="10" t="str">
        <f>IF($AJ247="","",IF(OR($V247&lt;2.7,$V247&gt;90),"Age OOR",($AJ247-CL247)/VLOOKUP(CL$14&amp;"-rse-"&amp;$O247,Equations!$G:$I,3,0)))</f>
        <v/>
      </c>
      <c r="CQ247" s="10" t="str">
        <f>IF($AK247="","",IF(OR($V247&lt;2.7,$V247&gt;90),"Age OOR",EXP(VLOOKUP(CQ$14&amp;"-int-"&amp;$P247,Equations!$G:$I,3,0)+VLOOKUP(CQ$14&amp;"-sexo-"&amp;$P247,Equations!$G:$I,3,0)*$U247+VLOOKUP(CQ$14&amp;"-edad-"&amp;$P247,Equations!$G:$I,3,0)*$V247+VLOOKUP(CQ$14&amp;"-est-"&amp;$P247,Equations!$G:$I,3,0)*(1/$W247)+VLOOKUP(CQ$14&amp;"-imc-"&amp;$P247,Equations!$G:$I,3,0)*(1/$Q247))))</f>
        <v/>
      </c>
      <c r="CR247" s="10" t="str">
        <f>IF($AK247="","",IF(OR($V247&lt;2.7,$V247&gt;90),"Age OOR",EXP(LN(CQ247)-1.6449*VLOOKUP(CQ$14&amp;"-rse-"&amp;$P247,Equations!$G:$I,3,0))))</f>
        <v/>
      </c>
      <c r="CS247" s="10" t="str">
        <f>IF($AK247="","",IF(OR($V247&lt;2.7,$V247&gt;90),"Age OOR",EXP(LN(CQ247)+1.6449*VLOOKUP(CQ$14&amp;"-rse-"&amp;$P247,Equations!$G:$I,3,0))))</f>
        <v/>
      </c>
      <c r="CT247" s="10" t="str">
        <f t="shared" si="99"/>
        <v/>
      </c>
      <c r="CU247" s="10" t="str">
        <f>IF($AK247="","",IF(OR($V247&lt;2.7,$V247&gt;90),"Age OOR",(LN($AK247)-LN(CQ247))/VLOOKUP(CQ$14&amp;"-rse-"&amp;$P247,Equations!$G:$I,3,0)))</f>
        <v/>
      </c>
      <c r="CV247" s="47"/>
    </row>
    <row r="248" spans="5:100" x14ac:dyDescent="0.2">
      <c r="E248" s="23" t="str">
        <f t="shared" si="75"/>
        <v>Age out of range</v>
      </c>
      <c r="F248" s="23" t="str">
        <f t="shared" si="76"/>
        <v>Age out of range</v>
      </c>
      <c r="G248" s="23" t="str">
        <f t="shared" si="77"/>
        <v>Age out of range</v>
      </c>
      <c r="H248" s="23" t="str">
        <f t="shared" si="78"/>
        <v>Age out of range</v>
      </c>
      <c r="I248" s="23" t="str">
        <f t="shared" si="79"/>
        <v>Age out of range</v>
      </c>
      <c r="J248" s="23" t="str">
        <f t="shared" si="80"/>
        <v>Age out of range</v>
      </c>
      <c r="K248" s="23" t="str">
        <f t="shared" si="81"/>
        <v>Age out of range</v>
      </c>
      <c r="L248" s="23" t="str">
        <f t="shared" si="82"/>
        <v>Age out of range</v>
      </c>
      <c r="M248" s="23" t="str">
        <f t="shared" si="83"/>
        <v>Age out of range</v>
      </c>
      <c r="N248" s="23" t="str">
        <f t="shared" si="84"/>
        <v>Age out of range</v>
      </c>
      <c r="O248" s="23" t="str">
        <f t="shared" si="85"/>
        <v>Age out of range</v>
      </c>
      <c r="P248" s="23" t="str">
        <f t="shared" si="86"/>
        <v>Age out of range</v>
      </c>
      <c r="Q248" s="23" t="e">
        <f t="shared" si="87"/>
        <v>#DIV/0!</v>
      </c>
      <c r="R248" s="17"/>
      <c r="S248" s="23">
        <v>232</v>
      </c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7"/>
      <c r="AM248" s="47"/>
      <c r="AN248" s="10" t="str">
        <f>IF($Z248="","",IF(OR($V248&lt;2.7,$V248&gt;90),"Age OOR",VLOOKUP(AN$14&amp;"-int-"&amp;$E248,Equations!$G:$I,3,0)+VLOOKUP(AN$14&amp;"-sexo-"&amp;$E248,Equations!$G:$I,3,0)*$U248+VLOOKUP(AN$14&amp;"-edad-"&amp;$E248,Equations!$G:$I,3,0)*$V248+VLOOKUP(AN$14&amp;"-est-"&amp;$E248,Equations!$G:$I,3,0)*(1/$W248)+VLOOKUP(AN$14&amp;"-imc-"&amp;$E248,Equations!$G:$I,3,0)*(1/$Q248)))</f>
        <v/>
      </c>
      <c r="AO248" s="10" t="str">
        <f>IF($Z248="","",IF(OR($V248&lt;2.7,$V248&gt;90),"Age OOR",AN248-1.6449*VLOOKUP(AN$14&amp;"-rse-"&amp;$E248,Equations!$G:$I,3,0)))</f>
        <v/>
      </c>
      <c r="AP248" s="10" t="str">
        <f>IF($Z248="","",IF(OR($V248&lt;2.7,$V248&gt;90),"Age OOR",AN248+1.6449*VLOOKUP(AN$14&amp;"-rse-"&amp;$E248,Equations!$G:$I,3,0)))</f>
        <v/>
      </c>
      <c r="AQ248" s="10" t="str">
        <f t="shared" si="88"/>
        <v/>
      </c>
      <c r="AR248" s="10" t="str">
        <f>IF($Z248="","",IF(OR($V248&lt;2.7,$V248&gt;90),"Age OOR",($Z248-AN248)/VLOOKUP(AN$14&amp;"-rse-"&amp;$E248,Equations!$G:$I,3,0)))</f>
        <v/>
      </c>
      <c r="AS248" s="10" t="str">
        <f>IF($AA248="","",IF(OR($V248&lt;2.7,$V248&gt;90),"Age OOR",VLOOKUP(AS$14&amp;"-int-"&amp;$F248,Equations!$G:$I,3,0)+VLOOKUP(AS$14&amp;"-sexo-"&amp;$F248,Equations!$G:$I,3,0)*$U248+VLOOKUP(AS$14&amp;"-edad-"&amp;$F248,Equations!$G:$I,3,0)*$V248+VLOOKUP(AS$14&amp;"-est-"&amp;$F248,Equations!$G:$I,3,0)*(1/$W248)+VLOOKUP(AS$14&amp;"-imc-"&amp;$F248,Equations!$G:$I,3,0)*(1/$Q248)))</f>
        <v/>
      </c>
      <c r="AT248" s="10" t="str">
        <f>IF($AA248="","",IF(OR($V248&lt;2.7,$V248&gt;90),"Age OOR",AS248-1.6449*VLOOKUP(AS$14&amp;"-rse-"&amp;$F248,Equations!$G:$I,3,0)))</f>
        <v/>
      </c>
      <c r="AU248" s="10" t="str">
        <f>IF($AA248="","",IF(OR($V248&lt;2.7,$V248&gt;90),"Age OOR",AS248+1.6449*VLOOKUP(AS$14&amp;"-rse-"&amp;$F248,Equations!$G:$I,3,0)))</f>
        <v/>
      </c>
      <c r="AV248" s="10" t="str">
        <f t="shared" si="89"/>
        <v/>
      </c>
      <c r="AW248" s="10" t="str">
        <f>IF($AA248="","",IF(OR($V248&lt;2.7,$V248&gt;90),"Age OOR",($AA248-AS248)/VLOOKUP(AS$14&amp;"-rse-"&amp;$F248,Equations!$G:$I,3,0)))</f>
        <v/>
      </c>
      <c r="AX248" s="10" t="str">
        <f>IF($AB248="","",IF(OR($V248&lt;2.7,$V248&gt;90),"Age OOR",VLOOKUP(AX$14&amp;"-int-"&amp;$G248,Equations!$G:$I,3,0)+VLOOKUP(AX$14&amp;"-sexo-"&amp;$G248,Equations!$G:$I,3,0)*$U248+VLOOKUP(AX$14&amp;"-edad-"&amp;$G248,Equations!$G:$I,3,0)*$V248+VLOOKUP(AX$14&amp;"-est-"&amp;$G248,Equations!$G:$I,3,0)*(1/$W248)+VLOOKUP(AX$14&amp;"-imc-"&amp;$G248,Equations!$G:$I,3,0)*(1/$Q248)))</f>
        <v/>
      </c>
      <c r="AY248" s="10" t="str">
        <f>IF($AB248="","",IF(OR($V248&lt;2.7,$V248&gt;90),"Age OOR",AX248-1.6449*VLOOKUP(AX$14&amp;"-rse-"&amp;$G248,Equations!$G:$I,3,0)))</f>
        <v/>
      </c>
      <c r="AZ248" s="10" t="str">
        <f>IF($AB248="","",IF(OR($V248&lt;2.7,$V248&gt;90),"Age OOR",AX248+1.6449*VLOOKUP(AX$14&amp;"-rse-"&amp;$G248,Equations!$G:$I,3,0)))</f>
        <v/>
      </c>
      <c r="BA248" s="10" t="str">
        <f t="shared" si="90"/>
        <v/>
      </c>
      <c r="BB248" s="10" t="str">
        <f>IF($AB248="","",IF(OR($V248&lt;2.7,$V248&gt;90),"Age OOR",($AB248-AX248)/VLOOKUP(AX$14&amp;"-rse-"&amp;$G248,Equations!$G:$I,3,0)))</f>
        <v/>
      </c>
      <c r="BC248" s="10" t="str">
        <f>IF($AC248="","",IF(OR($V248&lt;2.7,$V248&gt;90),"Age OOR",VLOOKUP(BC$14&amp;"-int-"&amp;$H248,Equations!$G:$I,3,0)+VLOOKUP(BC$14&amp;"-sexo-"&amp;$H248,Equations!$G:$I,3,0)*$U248+VLOOKUP(BC$14&amp;"-edad-"&amp;$H248,Equations!$G:$I,3,0)*$V248+VLOOKUP(BC$14&amp;"-est-"&amp;$H248,Equations!$G:$I,3,0)*(1/$W248)+VLOOKUP(BC$14&amp;"-imc-"&amp;$H248,Equations!$G:$I,3,0)*(1/$Q248)))</f>
        <v/>
      </c>
      <c r="BD248" s="10" t="str">
        <f>IF($AC248="","",IF(OR($V248&lt;2.7,$V248&gt;90),"Age OOR",BC248-1.6449*VLOOKUP(BC$14&amp;"-rse-"&amp;$H248,Equations!$G:$I,3,0)))</f>
        <v/>
      </c>
      <c r="BE248" s="10" t="str">
        <f>IF($AC248="","",IF(OR($V248&lt;2.7,$V248&gt;90),"Age OOR",BC248+1.6449*VLOOKUP(BC$14&amp;"-rse-"&amp;$H248,Equations!$G:$I,3,0)))</f>
        <v/>
      </c>
      <c r="BF248" s="10" t="str">
        <f t="shared" si="91"/>
        <v/>
      </c>
      <c r="BG248" s="10" t="str">
        <f>IF($AC248="","",IF(OR($V248&lt;2.7,$V248&gt;90),"Age OOR",($AC248-BC248)/VLOOKUP(BC$14&amp;"-rse-"&amp;$H248,Equations!$G:$I,3,0)))</f>
        <v/>
      </c>
      <c r="BH248" s="10" t="str">
        <f>IF($AD248="","",IF(OR($V248&lt;2.7,$V248&gt;90),"Age OOR",VLOOKUP(BH$14&amp;"-int-"&amp;$I248,Equations!$G:$I,3,0)+VLOOKUP(BH$14&amp;"-sexo-"&amp;$I248,Equations!$G:$I,3,0)*$U248+VLOOKUP(BH$14&amp;"-edad-"&amp;$I248,Equations!$G:$I,3,0)*$V248+VLOOKUP(BH$14&amp;"-est-"&amp;$I248,Equations!$G:$I,3,0)*(1/$W248)+VLOOKUP(BH$14&amp;"-imc-"&amp;$I248,Equations!$G:$I,3,0)*(1/$Q248)))</f>
        <v/>
      </c>
      <c r="BI248" s="10" t="str">
        <f>IF($AD248="","",IF(OR($V248&lt;2.7,$V248&gt;90),"Age OOR",BH248-1.6449*VLOOKUP(BH$14&amp;"-rse-"&amp;$I248,Equations!$G:$I,3,0)))</f>
        <v/>
      </c>
      <c r="BJ248" s="10" t="str">
        <f>IF($AD248="","",IF(OR($V248&lt;2.7,$V248&gt;90),"Age OOR",BH248+1.6449*VLOOKUP(BH$14&amp;"-rse-"&amp;$I248,Equations!$G:$I,3,0)))</f>
        <v/>
      </c>
      <c r="BK248" s="10" t="str">
        <f t="shared" si="92"/>
        <v/>
      </c>
      <c r="BL248" s="10" t="str">
        <f>IF($AD248="","",IF(OR($V248&lt;2.7,$V248&gt;90),"Age OOR",($AD248-BH248)/VLOOKUP(BH$14&amp;"-rse-"&amp;$I248,Equations!$G:$I,3,0)))</f>
        <v/>
      </c>
      <c r="BM248" s="10" t="str">
        <f>IF($AE248="","",IF(OR($V248&lt;2.7,$V248&gt;90),"Age OOR",VLOOKUP(BM$14&amp;"-int-"&amp;$J248,Equations!$G:$I,3,0)+VLOOKUP(BM$14&amp;"-sexo-"&amp;$J248,Equations!$G:$I,3,0)*$U248+VLOOKUP(BM$14&amp;"-edad-"&amp;$J248,Equations!$G:$I,3,0)*$V248+VLOOKUP(BM$14&amp;"-est-"&amp;$J248,Equations!$G:$I,3,0)*(1/$W248)+VLOOKUP(BM$14&amp;"-imc-"&amp;$J248,Equations!$G:$I,3,0)*(1/$Q248)))</f>
        <v/>
      </c>
      <c r="BN248" s="10" t="str">
        <f>IF($AE248="","",IF(OR($V248&lt;2.7,$V248&gt;90),"Age OOR",BM248-1.6449*VLOOKUP(BM$14&amp;"-rse-"&amp;$J248,Equations!$G:$I,3,0)))</f>
        <v/>
      </c>
      <c r="BO248" s="10" t="str">
        <f>IF($AE248="","",IF(OR($V248&lt;2.7,$V248&gt;90),"Age OOR",BM248+1.6449*VLOOKUP(BM$14&amp;"-rse-"&amp;$J248,Equations!$G:$I,3,0)))</f>
        <v/>
      </c>
      <c r="BP248" s="10" t="str">
        <f t="shared" si="93"/>
        <v/>
      </c>
      <c r="BQ248" s="10" t="str">
        <f>IF($AE248="","",IF(OR($V248&lt;2.7,$V248&gt;90),"Age OOR",($AE248-BM248)/VLOOKUP(BM$14&amp;"-rse-"&amp;$J248,Equations!$G:$I,3,0)))</f>
        <v/>
      </c>
      <c r="BR248" s="10" t="str">
        <f>IF($AF248="","",IF(OR($V248&lt;2.7,$V248&gt;90),"Age OOR",VLOOKUP(BR$14&amp;"-int-"&amp;$K248,Equations!$G:$I,3,0)+VLOOKUP(BR$14&amp;"-sexo-"&amp;$K248,Equations!$G:$I,3,0)*$U248+VLOOKUP(BR$14&amp;"-edad-"&amp;$K248,Equations!$G:$I,3,0)*$V248+VLOOKUP(BR$14&amp;"-est-"&amp;$K248,Equations!$G:$I,3,0)*(1/$W248)+VLOOKUP(BR$14&amp;"-imc-"&amp;$K248,Equations!$G:$I,3,0)*(1/$Q248)))</f>
        <v/>
      </c>
      <c r="BS248" s="10" t="str">
        <f>IF($AF248="","",IF(OR($V248&lt;2.7,$V248&gt;90),"Age OOR",BR248-1.6449*VLOOKUP(BR$14&amp;"-rse-"&amp;$K248,Equations!$G:$I,3,0)))</f>
        <v/>
      </c>
      <c r="BT248" s="10" t="str">
        <f>IF($AF248="","",IF(OR($V248&lt;2.7,$V248&gt;90),"Age OOR",BR248+1.6449*VLOOKUP(BR$14&amp;"-rse-"&amp;$K248,Equations!$G:$I,3,0)))</f>
        <v/>
      </c>
      <c r="BU248" s="10" t="str">
        <f t="shared" si="94"/>
        <v/>
      </c>
      <c r="BV248" s="10" t="str">
        <f>IF($AF248="","",IF(OR($V248&lt;2.7,$V248&gt;90),"Age OOR",($AF248-BR248)/VLOOKUP(BR$14&amp;"-rse-"&amp;$K248,Equations!$G:$I,3,0)))</f>
        <v/>
      </c>
      <c r="BW248" s="10" t="str">
        <f>IF($AG248="","",IF(OR($V248&lt;2.7,$V248&gt;90),"Age OOR",VLOOKUP(BW$14&amp;"-int-"&amp;$L248,Equations!$G:$I,3,0)+VLOOKUP(BW$14&amp;"-sexo-"&amp;$L248,Equations!$G:$I,3,0)*$U248+VLOOKUP(BW$14&amp;"-edad-"&amp;$L248,Equations!$G:$I,3,0)*$V248+VLOOKUP(BW$14&amp;"-est-"&amp;$L248,Equations!$G:$I,3,0)*(1/$W248)+VLOOKUP(BW$14&amp;"-imc-"&amp;$L248,Equations!$G:$I,3,0)*(1/$Q248)))</f>
        <v/>
      </c>
      <c r="BX248" s="10" t="str">
        <f>IF($AG248="","",IF(OR($V248&lt;2.7,$V248&gt;90),"Age OOR",BW248-1.6449*VLOOKUP(BW$14&amp;"-rse-"&amp;$L248,Equations!$G:$I,3,0)))</f>
        <v/>
      </c>
      <c r="BY248" s="10" t="str">
        <f>IF($AG248="","",IF(OR($V248&lt;2.7,$V248&gt;90),"Age OOR",BW248+1.6449*VLOOKUP(BW$14&amp;"-rse-"&amp;$L248,Equations!$G:$I,3,0)))</f>
        <v/>
      </c>
      <c r="BZ248" s="10" t="str">
        <f t="shared" si="95"/>
        <v/>
      </c>
      <c r="CA248" s="10" t="str">
        <f>IF($AG248="","",IF(OR($V248&lt;2.7,$V248&gt;90),"Age OOR",($AG248-BW248)/VLOOKUP(BW$14&amp;"-rse-"&amp;$L248,Equations!$G:$I,3,0)))</f>
        <v/>
      </c>
      <c r="CB248" s="10" t="str">
        <f>IF($AH248="","",IF(OR($V248&lt;2.7,$V248&gt;90),"Age OOR",VLOOKUP(CB$14&amp;"-int-"&amp;$M248,Equations!$G:$I,3,0)+VLOOKUP(CB$14&amp;"-sexo-"&amp;$M248,Equations!$G:$I,3,0)*$U248+VLOOKUP(CB$14&amp;"-edad-"&amp;$M248,Equations!$G:$I,3,0)*$V248+VLOOKUP(CB$14&amp;"-est-"&amp;$M248,Equations!$G:$I,3,0)*(1/$W248)+VLOOKUP(CB$14&amp;"-imc-"&amp;$M248,Equations!$G:$I,3,0)*(1/$Q248)))</f>
        <v/>
      </c>
      <c r="CC248" s="10" t="str">
        <f>IF($AH248="","",IF(OR($V248&lt;2.7,$V248&gt;90),"Age OOR",CB248-1.6449*VLOOKUP(CB$14&amp;"-rse-"&amp;$M248,Equations!$G:$I,3,0)))</f>
        <v/>
      </c>
      <c r="CD248" s="10" t="str">
        <f>IF($AH248="","",IF(OR($V248&lt;2.7,$V248&gt;90),"Age OOR",CB248+1.6449*VLOOKUP(CB$14&amp;"-rse-"&amp;$M248,Equations!$G:$I,3,0)))</f>
        <v/>
      </c>
      <c r="CE248" s="10" t="str">
        <f t="shared" si="96"/>
        <v/>
      </c>
      <c r="CF248" s="10" t="str">
        <f>IF($AH248="","",IF(OR($V248&lt;2.7,$V248&gt;90),"Age OOR",($AH248-CB248)/VLOOKUP(CB$14&amp;"-rse-"&amp;$M248,Equations!$G:$I,3,0)))</f>
        <v/>
      </c>
      <c r="CG248" s="10" t="str">
        <f>IF($AI248="","",IF(OR($V248&lt;2.7,$V248&gt;90),"Age OOR",VLOOKUP(CG$14&amp;"-int-"&amp;$N248,Equations!$G:$I,3,0)+VLOOKUP(CG$14&amp;"-sexo-"&amp;$N248,Equations!$G:$I,3,0)*$U248+VLOOKUP(CG$14&amp;"-edad-"&amp;$N248,Equations!$G:$I,3,0)*$V248+VLOOKUP(CG$14&amp;"-est-"&amp;$N248,Equations!$G:$I,3,0)*(1/$W248)+VLOOKUP(CG$14&amp;"-imc-"&amp;$N248,Equations!$G:$I,3,0)*(1/$Q248)))</f>
        <v/>
      </c>
      <c r="CH248" s="10" t="str">
        <f>IF($AI248="","",IF(OR($V248&lt;2.7,$V248&gt;90),"Age OOR",CG248-1.6449*VLOOKUP(CG$14&amp;"-rse-"&amp;$N248,Equations!$G:$I,3,0)))</f>
        <v/>
      </c>
      <c r="CI248" s="10" t="str">
        <f>IF($AI248="","",IF(OR($V248&lt;2.7,$V248&gt;90),"Age OOR",CG248+1.6449*VLOOKUP(CG$14&amp;"-rse-"&amp;$N248,Equations!$G:$I,3,0)))</f>
        <v/>
      </c>
      <c r="CJ248" s="10" t="str">
        <f t="shared" si="97"/>
        <v/>
      </c>
      <c r="CK248" s="10" t="str">
        <f>IF($AI248="","",IF(OR($V248&lt;2.7,$V248&gt;90),"Age OOR",($AI248-CG248)/VLOOKUP(CG$14&amp;"-rse-"&amp;$N248,Equations!$G:$I,3,0)))</f>
        <v/>
      </c>
      <c r="CL248" s="10" t="str">
        <f>IF($AJ248="","",IF(OR($V248&lt;2.7,$V248&gt;90),"Age OOR",VLOOKUP(CL$14&amp;"-int-"&amp;$O248,Equations!$G:$I,3,0)+VLOOKUP(CL$14&amp;"-sexo-"&amp;$O248,Equations!$G:$I,3,0)*$U248+VLOOKUP(CL$14&amp;"-edad-"&amp;$O248,Equations!$G:$I,3,0)*$V248+VLOOKUP(CL$14&amp;"-est-"&amp;$O248,Equations!$G:$I,3,0)*(1/$W248)+VLOOKUP(CL$14&amp;"-imc-"&amp;$O248,Equations!$G:$I,3,0)*(1/$Q248)))</f>
        <v/>
      </c>
      <c r="CM248" s="10" t="str">
        <f>IF($AJ248="","",IF(OR($V248&lt;2.7,$V248&gt;90),"Age OOR",CL248-1.6449*VLOOKUP(CL$14&amp;"-rse-"&amp;$O248,Equations!$G:$I,3,0)))</f>
        <v/>
      </c>
      <c r="CN248" s="10" t="str">
        <f>IF($AJ248="","",IF(OR($V248&lt;2.7,$V248&gt;90),"Age OOR",CL248+1.6449*VLOOKUP(CL$14&amp;"-rse-"&amp;$O248,Equations!$G:$I,3,0)))</f>
        <v/>
      </c>
      <c r="CO248" s="10" t="str">
        <f t="shared" si="98"/>
        <v/>
      </c>
      <c r="CP248" s="10" t="str">
        <f>IF($AJ248="","",IF(OR($V248&lt;2.7,$V248&gt;90),"Age OOR",($AJ248-CL248)/VLOOKUP(CL$14&amp;"-rse-"&amp;$O248,Equations!$G:$I,3,0)))</f>
        <v/>
      </c>
      <c r="CQ248" s="10" t="str">
        <f>IF($AK248="","",IF(OR($V248&lt;2.7,$V248&gt;90),"Age OOR",EXP(VLOOKUP(CQ$14&amp;"-int-"&amp;$P248,Equations!$G:$I,3,0)+VLOOKUP(CQ$14&amp;"-sexo-"&amp;$P248,Equations!$G:$I,3,0)*$U248+VLOOKUP(CQ$14&amp;"-edad-"&amp;$P248,Equations!$G:$I,3,0)*$V248+VLOOKUP(CQ$14&amp;"-est-"&amp;$P248,Equations!$G:$I,3,0)*(1/$W248)+VLOOKUP(CQ$14&amp;"-imc-"&amp;$P248,Equations!$G:$I,3,0)*(1/$Q248))))</f>
        <v/>
      </c>
      <c r="CR248" s="10" t="str">
        <f>IF($AK248="","",IF(OR($V248&lt;2.7,$V248&gt;90),"Age OOR",EXP(LN(CQ248)-1.6449*VLOOKUP(CQ$14&amp;"-rse-"&amp;$P248,Equations!$G:$I,3,0))))</f>
        <v/>
      </c>
      <c r="CS248" s="10" t="str">
        <f>IF($AK248="","",IF(OR($V248&lt;2.7,$V248&gt;90),"Age OOR",EXP(LN(CQ248)+1.6449*VLOOKUP(CQ$14&amp;"-rse-"&amp;$P248,Equations!$G:$I,3,0))))</f>
        <v/>
      </c>
      <c r="CT248" s="10" t="str">
        <f t="shared" si="99"/>
        <v/>
      </c>
      <c r="CU248" s="10" t="str">
        <f>IF($AK248="","",IF(OR($V248&lt;2.7,$V248&gt;90),"Age OOR",(LN($AK248)-LN(CQ248))/VLOOKUP(CQ$14&amp;"-rse-"&amp;$P248,Equations!$G:$I,3,0)))</f>
        <v/>
      </c>
      <c r="CV248" s="47"/>
    </row>
    <row r="249" spans="5:100" x14ac:dyDescent="0.2">
      <c r="E249" s="23" t="str">
        <f t="shared" si="75"/>
        <v>Age out of range</v>
      </c>
      <c r="F249" s="23" t="str">
        <f t="shared" si="76"/>
        <v>Age out of range</v>
      </c>
      <c r="G249" s="23" t="str">
        <f t="shared" si="77"/>
        <v>Age out of range</v>
      </c>
      <c r="H249" s="23" t="str">
        <f t="shared" si="78"/>
        <v>Age out of range</v>
      </c>
      <c r="I249" s="23" t="str">
        <f t="shared" si="79"/>
        <v>Age out of range</v>
      </c>
      <c r="J249" s="23" t="str">
        <f t="shared" si="80"/>
        <v>Age out of range</v>
      </c>
      <c r="K249" s="23" t="str">
        <f t="shared" si="81"/>
        <v>Age out of range</v>
      </c>
      <c r="L249" s="23" t="str">
        <f t="shared" si="82"/>
        <v>Age out of range</v>
      </c>
      <c r="M249" s="23" t="str">
        <f t="shared" si="83"/>
        <v>Age out of range</v>
      </c>
      <c r="N249" s="23" t="str">
        <f t="shared" si="84"/>
        <v>Age out of range</v>
      </c>
      <c r="O249" s="23" t="str">
        <f t="shared" si="85"/>
        <v>Age out of range</v>
      </c>
      <c r="P249" s="23" t="str">
        <f t="shared" si="86"/>
        <v>Age out of range</v>
      </c>
      <c r="Q249" s="23" t="e">
        <f t="shared" si="87"/>
        <v>#DIV/0!</v>
      </c>
      <c r="R249" s="17"/>
      <c r="S249" s="23">
        <v>233</v>
      </c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7"/>
      <c r="AM249" s="47"/>
      <c r="AN249" s="10" t="str">
        <f>IF($Z249="","",IF(OR($V249&lt;2.7,$V249&gt;90),"Age OOR",VLOOKUP(AN$14&amp;"-int-"&amp;$E249,Equations!$G:$I,3,0)+VLOOKUP(AN$14&amp;"-sexo-"&amp;$E249,Equations!$G:$I,3,0)*$U249+VLOOKUP(AN$14&amp;"-edad-"&amp;$E249,Equations!$G:$I,3,0)*$V249+VLOOKUP(AN$14&amp;"-est-"&amp;$E249,Equations!$G:$I,3,0)*(1/$W249)+VLOOKUP(AN$14&amp;"-imc-"&amp;$E249,Equations!$G:$I,3,0)*(1/$Q249)))</f>
        <v/>
      </c>
      <c r="AO249" s="10" t="str">
        <f>IF($Z249="","",IF(OR($V249&lt;2.7,$V249&gt;90),"Age OOR",AN249-1.6449*VLOOKUP(AN$14&amp;"-rse-"&amp;$E249,Equations!$G:$I,3,0)))</f>
        <v/>
      </c>
      <c r="AP249" s="10" t="str">
        <f>IF($Z249="","",IF(OR($V249&lt;2.7,$V249&gt;90),"Age OOR",AN249+1.6449*VLOOKUP(AN$14&amp;"-rse-"&amp;$E249,Equations!$G:$I,3,0)))</f>
        <v/>
      </c>
      <c r="AQ249" s="10" t="str">
        <f t="shared" si="88"/>
        <v/>
      </c>
      <c r="AR249" s="10" t="str">
        <f>IF($Z249="","",IF(OR($V249&lt;2.7,$V249&gt;90),"Age OOR",($Z249-AN249)/VLOOKUP(AN$14&amp;"-rse-"&amp;$E249,Equations!$G:$I,3,0)))</f>
        <v/>
      </c>
      <c r="AS249" s="10" t="str">
        <f>IF($AA249="","",IF(OR($V249&lt;2.7,$V249&gt;90),"Age OOR",VLOOKUP(AS$14&amp;"-int-"&amp;$F249,Equations!$G:$I,3,0)+VLOOKUP(AS$14&amp;"-sexo-"&amp;$F249,Equations!$G:$I,3,0)*$U249+VLOOKUP(AS$14&amp;"-edad-"&amp;$F249,Equations!$G:$I,3,0)*$V249+VLOOKUP(AS$14&amp;"-est-"&amp;$F249,Equations!$G:$I,3,0)*(1/$W249)+VLOOKUP(AS$14&amp;"-imc-"&amp;$F249,Equations!$G:$I,3,0)*(1/$Q249)))</f>
        <v/>
      </c>
      <c r="AT249" s="10" t="str">
        <f>IF($AA249="","",IF(OR($V249&lt;2.7,$V249&gt;90),"Age OOR",AS249-1.6449*VLOOKUP(AS$14&amp;"-rse-"&amp;$F249,Equations!$G:$I,3,0)))</f>
        <v/>
      </c>
      <c r="AU249" s="10" t="str">
        <f>IF($AA249="","",IF(OR($V249&lt;2.7,$V249&gt;90),"Age OOR",AS249+1.6449*VLOOKUP(AS$14&amp;"-rse-"&amp;$F249,Equations!$G:$I,3,0)))</f>
        <v/>
      </c>
      <c r="AV249" s="10" t="str">
        <f t="shared" si="89"/>
        <v/>
      </c>
      <c r="AW249" s="10" t="str">
        <f>IF($AA249="","",IF(OR($V249&lt;2.7,$V249&gt;90),"Age OOR",($AA249-AS249)/VLOOKUP(AS$14&amp;"-rse-"&amp;$F249,Equations!$G:$I,3,0)))</f>
        <v/>
      </c>
      <c r="AX249" s="10" t="str">
        <f>IF($AB249="","",IF(OR($V249&lt;2.7,$V249&gt;90),"Age OOR",VLOOKUP(AX$14&amp;"-int-"&amp;$G249,Equations!$G:$I,3,0)+VLOOKUP(AX$14&amp;"-sexo-"&amp;$G249,Equations!$G:$I,3,0)*$U249+VLOOKUP(AX$14&amp;"-edad-"&amp;$G249,Equations!$G:$I,3,0)*$V249+VLOOKUP(AX$14&amp;"-est-"&amp;$G249,Equations!$G:$I,3,0)*(1/$W249)+VLOOKUP(AX$14&amp;"-imc-"&amp;$G249,Equations!$G:$I,3,0)*(1/$Q249)))</f>
        <v/>
      </c>
      <c r="AY249" s="10" t="str">
        <f>IF($AB249="","",IF(OR($V249&lt;2.7,$V249&gt;90),"Age OOR",AX249-1.6449*VLOOKUP(AX$14&amp;"-rse-"&amp;$G249,Equations!$G:$I,3,0)))</f>
        <v/>
      </c>
      <c r="AZ249" s="10" t="str">
        <f>IF($AB249="","",IF(OR($V249&lt;2.7,$V249&gt;90),"Age OOR",AX249+1.6449*VLOOKUP(AX$14&amp;"-rse-"&amp;$G249,Equations!$G:$I,3,0)))</f>
        <v/>
      </c>
      <c r="BA249" s="10" t="str">
        <f t="shared" si="90"/>
        <v/>
      </c>
      <c r="BB249" s="10" t="str">
        <f>IF($AB249="","",IF(OR($V249&lt;2.7,$V249&gt;90),"Age OOR",($AB249-AX249)/VLOOKUP(AX$14&amp;"-rse-"&amp;$G249,Equations!$G:$I,3,0)))</f>
        <v/>
      </c>
      <c r="BC249" s="10" t="str">
        <f>IF($AC249="","",IF(OR($V249&lt;2.7,$V249&gt;90),"Age OOR",VLOOKUP(BC$14&amp;"-int-"&amp;$H249,Equations!$G:$I,3,0)+VLOOKUP(BC$14&amp;"-sexo-"&amp;$H249,Equations!$G:$I,3,0)*$U249+VLOOKUP(BC$14&amp;"-edad-"&amp;$H249,Equations!$G:$I,3,0)*$V249+VLOOKUP(BC$14&amp;"-est-"&amp;$H249,Equations!$G:$I,3,0)*(1/$W249)+VLOOKUP(BC$14&amp;"-imc-"&amp;$H249,Equations!$G:$I,3,0)*(1/$Q249)))</f>
        <v/>
      </c>
      <c r="BD249" s="10" t="str">
        <f>IF($AC249="","",IF(OR($V249&lt;2.7,$V249&gt;90),"Age OOR",BC249-1.6449*VLOOKUP(BC$14&amp;"-rse-"&amp;$H249,Equations!$G:$I,3,0)))</f>
        <v/>
      </c>
      <c r="BE249" s="10" t="str">
        <f>IF($AC249="","",IF(OR($V249&lt;2.7,$V249&gt;90),"Age OOR",BC249+1.6449*VLOOKUP(BC$14&amp;"-rse-"&amp;$H249,Equations!$G:$I,3,0)))</f>
        <v/>
      </c>
      <c r="BF249" s="10" t="str">
        <f t="shared" si="91"/>
        <v/>
      </c>
      <c r="BG249" s="10" t="str">
        <f>IF($AC249="","",IF(OR($V249&lt;2.7,$V249&gt;90),"Age OOR",($AC249-BC249)/VLOOKUP(BC$14&amp;"-rse-"&amp;$H249,Equations!$G:$I,3,0)))</f>
        <v/>
      </c>
      <c r="BH249" s="10" t="str">
        <f>IF($AD249="","",IF(OR($V249&lt;2.7,$V249&gt;90),"Age OOR",VLOOKUP(BH$14&amp;"-int-"&amp;$I249,Equations!$G:$I,3,0)+VLOOKUP(BH$14&amp;"-sexo-"&amp;$I249,Equations!$G:$I,3,0)*$U249+VLOOKUP(BH$14&amp;"-edad-"&amp;$I249,Equations!$G:$I,3,0)*$V249+VLOOKUP(BH$14&amp;"-est-"&amp;$I249,Equations!$G:$I,3,0)*(1/$W249)+VLOOKUP(BH$14&amp;"-imc-"&amp;$I249,Equations!$G:$I,3,0)*(1/$Q249)))</f>
        <v/>
      </c>
      <c r="BI249" s="10" t="str">
        <f>IF($AD249="","",IF(OR($V249&lt;2.7,$V249&gt;90),"Age OOR",BH249-1.6449*VLOOKUP(BH$14&amp;"-rse-"&amp;$I249,Equations!$G:$I,3,0)))</f>
        <v/>
      </c>
      <c r="BJ249" s="10" t="str">
        <f>IF($AD249="","",IF(OR($V249&lt;2.7,$V249&gt;90),"Age OOR",BH249+1.6449*VLOOKUP(BH$14&amp;"-rse-"&amp;$I249,Equations!$G:$I,3,0)))</f>
        <v/>
      </c>
      <c r="BK249" s="10" t="str">
        <f t="shared" si="92"/>
        <v/>
      </c>
      <c r="BL249" s="10" t="str">
        <f>IF($AD249="","",IF(OR($V249&lt;2.7,$V249&gt;90),"Age OOR",($AD249-BH249)/VLOOKUP(BH$14&amp;"-rse-"&amp;$I249,Equations!$G:$I,3,0)))</f>
        <v/>
      </c>
      <c r="BM249" s="10" t="str">
        <f>IF($AE249="","",IF(OR($V249&lt;2.7,$V249&gt;90),"Age OOR",VLOOKUP(BM$14&amp;"-int-"&amp;$J249,Equations!$G:$I,3,0)+VLOOKUP(BM$14&amp;"-sexo-"&amp;$J249,Equations!$G:$I,3,0)*$U249+VLOOKUP(BM$14&amp;"-edad-"&amp;$J249,Equations!$G:$I,3,0)*$V249+VLOOKUP(BM$14&amp;"-est-"&amp;$J249,Equations!$G:$I,3,0)*(1/$W249)+VLOOKUP(BM$14&amp;"-imc-"&amp;$J249,Equations!$G:$I,3,0)*(1/$Q249)))</f>
        <v/>
      </c>
      <c r="BN249" s="10" t="str">
        <f>IF($AE249="","",IF(OR($V249&lt;2.7,$V249&gt;90),"Age OOR",BM249-1.6449*VLOOKUP(BM$14&amp;"-rse-"&amp;$J249,Equations!$G:$I,3,0)))</f>
        <v/>
      </c>
      <c r="BO249" s="10" t="str">
        <f>IF($AE249="","",IF(OR($V249&lt;2.7,$V249&gt;90),"Age OOR",BM249+1.6449*VLOOKUP(BM$14&amp;"-rse-"&amp;$J249,Equations!$G:$I,3,0)))</f>
        <v/>
      </c>
      <c r="BP249" s="10" t="str">
        <f t="shared" si="93"/>
        <v/>
      </c>
      <c r="BQ249" s="10" t="str">
        <f>IF($AE249="","",IF(OR($V249&lt;2.7,$V249&gt;90),"Age OOR",($AE249-BM249)/VLOOKUP(BM$14&amp;"-rse-"&amp;$J249,Equations!$G:$I,3,0)))</f>
        <v/>
      </c>
      <c r="BR249" s="10" t="str">
        <f>IF($AF249="","",IF(OR($V249&lt;2.7,$V249&gt;90),"Age OOR",VLOOKUP(BR$14&amp;"-int-"&amp;$K249,Equations!$G:$I,3,0)+VLOOKUP(BR$14&amp;"-sexo-"&amp;$K249,Equations!$G:$I,3,0)*$U249+VLOOKUP(BR$14&amp;"-edad-"&amp;$K249,Equations!$G:$I,3,0)*$V249+VLOOKUP(BR$14&amp;"-est-"&amp;$K249,Equations!$G:$I,3,0)*(1/$W249)+VLOOKUP(BR$14&amp;"-imc-"&amp;$K249,Equations!$G:$I,3,0)*(1/$Q249)))</f>
        <v/>
      </c>
      <c r="BS249" s="10" t="str">
        <f>IF($AF249="","",IF(OR($V249&lt;2.7,$V249&gt;90),"Age OOR",BR249-1.6449*VLOOKUP(BR$14&amp;"-rse-"&amp;$K249,Equations!$G:$I,3,0)))</f>
        <v/>
      </c>
      <c r="BT249" s="10" t="str">
        <f>IF($AF249="","",IF(OR($V249&lt;2.7,$V249&gt;90),"Age OOR",BR249+1.6449*VLOOKUP(BR$14&amp;"-rse-"&amp;$K249,Equations!$G:$I,3,0)))</f>
        <v/>
      </c>
      <c r="BU249" s="10" t="str">
        <f t="shared" si="94"/>
        <v/>
      </c>
      <c r="BV249" s="10" t="str">
        <f>IF($AF249="","",IF(OR($V249&lt;2.7,$V249&gt;90),"Age OOR",($AF249-BR249)/VLOOKUP(BR$14&amp;"-rse-"&amp;$K249,Equations!$G:$I,3,0)))</f>
        <v/>
      </c>
      <c r="BW249" s="10" t="str">
        <f>IF($AG249="","",IF(OR($V249&lt;2.7,$V249&gt;90),"Age OOR",VLOOKUP(BW$14&amp;"-int-"&amp;$L249,Equations!$G:$I,3,0)+VLOOKUP(BW$14&amp;"-sexo-"&amp;$L249,Equations!$G:$I,3,0)*$U249+VLOOKUP(BW$14&amp;"-edad-"&amp;$L249,Equations!$G:$I,3,0)*$V249+VLOOKUP(BW$14&amp;"-est-"&amp;$L249,Equations!$G:$I,3,0)*(1/$W249)+VLOOKUP(BW$14&amp;"-imc-"&amp;$L249,Equations!$G:$I,3,0)*(1/$Q249)))</f>
        <v/>
      </c>
      <c r="BX249" s="10" t="str">
        <f>IF($AG249="","",IF(OR($V249&lt;2.7,$V249&gt;90),"Age OOR",BW249-1.6449*VLOOKUP(BW$14&amp;"-rse-"&amp;$L249,Equations!$G:$I,3,0)))</f>
        <v/>
      </c>
      <c r="BY249" s="10" t="str">
        <f>IF($AG249="","",IF(OR($V249&lt;2.7,$V249&gt;90),"Age OOR",BW249+1.6449*VLOOKUP(BW$14&amp;"-rse-"&amp;$L249,Equations!$G:$I,3,0)))</f>
        <v/>
      </c>
      <c r="BZ249" s="10" t="str">
        <f t="shared" si="95"/>
        <v/>
      </c>
      <c r="CA249" s="10" t="str">
        <f>IF($AG249="","",IF(OR($V249&lt;2.7,$V249&gt;90),"Age OOR",($AG249-BW249)/VLOOKUP(BW$14&amp;"-rse-"&amp;$L249,Equations!$G:$I,3,0)))</f>
        <v/>
      </c>
      <c r="CB249" s="10" t="str">
        <f>IF($AH249="","",IF(OR($V249&lt;2.7,$V249&gt;90),"Age OOR",VLOOKUP(CB$14&amp;"-int-"&amp;$M249,Equations!$G:$I,3,0)+VLOOKUP(CB$14&amp;"-sexo-"&amp;$M249,Equations!$G:$I,3,0)*$U249+VLOOKUP(CB$14&amp;"-edad-"&amp;$M249,Equations!$G:$I,3,0)*$V249+VLOOKUP(CB$14&amp;"-est-"&amp;$M249,Equations!$G:$I,3,0)*(1/$W249)+VLOOKUP(CB$14&amp;"-imc-"&amp;$M249,Equations!$G:$I,3,0)*(1/$Q249)))</f>
        <v/>
      </c>
      <c r="CC249" s="10" t="str">
        <f>IF($AH249="","",IF(OR($V249&lt;2.7,$V249&gt;90),"Age OOR",CB249-1.6449*VLOOKUP(CB$14&amp;"-rse-"&amp;$M249,Equations!$G:$I,3,0)))</f>
        <v/>
      </c>
      <c r="CD249" s="10" t="str">
        <f>IF($AH249="","",IF(OR($V249&lt;2.7,$V249&gt;90),"Age OOR",CB249+1.6449*VLOOKUP(CB$14&amp;"-rse-"&amp;$M249,Equations!$G:$I,3,0)))</f>
        <v/>
      </c>
      <c r="CE249" s="10" t="str">
        <f t="shared" si="96"/>
        <v/>
      </c>
      <c r="CF249" s="10" t="str">
        <f>IF($AH249="","",IF(OR($V249&lt;2.7,$V249&gt;90),"Age OOR",($AH249-CB249)/VLOOKUP(CB$14&amp;"-rse-"&amp;$M249,Equations!$G:$I,3,0)))</f>
        <v/>
      </c>
      <c r="CG249" s="10" t="str">
        <f>IF($AI249="","",IF(OR($V249&lt;2.7,$V249&gt;90),"Age OOR",VLOOKUP(CG$14&amp;"-int-"&amp;$N249,Equations!$G:$I,3,0)+VLOOKUP(CG$14&amp;"-sexo-"&amp;$N249,Equations!$G:$I,3,0)*$U249+VLOOKUP(CG$14&amp;"-edad-"&amp;$N249,Equations!$G:$I,3,0)*$V249+VLOOKUP(CG$14&amp;"-est-"&amp;$N249,Equations!$G:$I,3,0)*(1/$W249)+VLOOKUP(CG$14&amp;"-imc-"&amp;$N249,Equations!$G:$I,3,0)*(1/$Q249)))</f>
        <v/>
      </c>
      <c r="CH249" s="10" t="str">
        <f>IF($AI249="","",IF(OR($V249&lt;2.7,$V249&gt;90),"Age OOR",CG249-1.6449*VLOOKUP(CG$14&amp;"-rse-"&amp;$N249,Equations!$G:$I,3,0)))</f>
        <v/>
      </c>
      <c r="CI249" s="10" t="str">
        <f>IF($AI249="","",IF(OR($V249&lt;2.7,$V249&gt;90),"Age OOR",CG249+1.6449*VLOOKUP(CG$14&amp;"-rse-"&amp;$N249,Equations!$G:$I,3,0)))</f>
        <v/>
      </c>
      <c r="CJ249" s="10" t="str">
        <f t="shared" si="97"/>
        <v/>
      </c>
      <c r="CK249" s="10" t="str">
        <f>IF($AI249="","",IF(OR($V249&lt;2.7,$V249&gt;90),"Age OOR",($AI249-CG249)/VLOOKUP(CG$14&amp;"-rse-"&amp;$N249,Equations!$G:$I,3,0)))</f>
        <v/>
      </c>
      <c r="CL249" s="10" t="str">
        <f>IF($AJ249="","",IF(OR($V249&lt;2.7,$V249&gt;90),"Age OOR",VLOOKUP(CL$14&amp;"-int-"&amp;$O249,Equations!$G:$I,3,0)+VLOOKUP(CL$14&amp;"-sexo-"&amp;$O249,Equations!$G:$I,3,0)*$U249+VLOOKUP(CL$14&amp;"-edad-"&amp;$O249,Equations!$G:$I,3,0)*$V249+VLOOKUP(CL$14&amp;"-est-"&amp;$O249,Equations!$G:$I,3,0)*(1/$W249)+VLOOKUP(CL$14&amp;"-imc-"&amp;$O249,Equations!$G:$I,3,0)*(1/$Q249)))</f>
        <v/>
      </c>
      <c r="CM249" s="10" t="str">
        <f>IF($AJ249="","",IF(OR($V249&lt;2.7,$V249&gt;90),"Age OOR",CL249-1.6449*VLOOKUP(CL$14&amp;"-rse-"&amp;$O249,Equations!$G:$I,3,0)))</f>
        <v/>
      </c>
      <c r="CN249" s="10" t="str">
        <f>IF($AJ249="","",IF(OR($V249&lt;2.7,$V249&gt;90),"Age OOR",CL249+1.6449*VLOOKUP(CL$14&amp;"-rse-"&amp;$O249,Equations!$G:$I,3,0)))</f>
        <v/>
      </c>
      <c r="CO249" s="10" t="str">
        <f t="shared" si="98"/>
        <v/>
      </c>
      <c r="CP249" s="10" t="str">
        <f>IF($AJ249="","",IF(OR($V249&lt;2.7,$V249&gt;90),"Age OOR",($AJ249-CL249)/VLOOKUP(CL$14&amp;"-rse-"&amp;$O249,Equations!$G:$I,3,0)))</f>
        <v/>
      </c>
      <c r="CQ249" s="10" t="str">
        <f>IF($AK249="","",IF(OR($V249&lt;2.7,$V249&gt;90),"Age OOR",EXP(VLOOKUP(CQ$14&amp;"-int-"&amp;$P249,Equations!$G:$I,3,0)+VLOOKUP(CQ$14&amp;"-sexo-"&amp;$P249,Equations!$G:$I,3,0)*$U249+VLOOKUP(CQ$14&amp;"-edad-"&amp;$P249,Equations!$G:$I,3,0)*$V249+VLOOKUP(CQ$14&amp;"-est-"&amp;$P249,Equations!$G:$I,3,0)*(1/$W249)+VLOOKUP(CQ$14&amp;"-imc-"&amp;$P249,Equations!$G:$I,3,0)*(1/$Q249))))</f>
        <v/>
      </c>
      <c r="CR249" s="10" t="str">
        <f>IF($AK249="","",IF(OR($V249&lt;2.7,$V249&gt;90),"Age OOR",EXP(LN(CQ249)-1.6449*VLOOKUP(CQ$14&amp;"-rse-"&amp;$P249,Equations!$G:$I,3,0))))</f>
        <v/>
      </c>
      <c r="CS249" s="10" t="str">
        <f>IF($AK249="","",IF(OR($V249&lt;2.7,$V249&gt;90),"Age OOR",EXP(LN(CQ249)+1.6449*VLOOKUP(CQ$14&amp;"-rse-"&amp;$P249,Equations!$G:$I,3,0))))</f>
        <v/>
      </c>
      <c r="CT249" s="10" t="str">
        <f t="shared" si="99"/>
        <v/>
      </c>
      <c r="CU249" s="10" t="str">
        <f>IF($AK249="","",IF(OR($V249&lt;2.7,$V249&gt;90),"Age OOR",(LN($AK249)-LN(CQ249))/VLOOKUP(CQ$14&amp;"-rse-"&amp;$P249,Equations!$G:$I,3,0)))</f>
        <v/>
      </c>
      <c r="CV249" s="47"/>
    </row>
    <row r="250" spans="5:100" x14ac:dyDescent="0.2">
      <c r="E250" s="23" t="str">
        <f t="shared" si="75"/>
        <v>Age out of range</v>
      </c>
      <c r="F250" s="23" t="str">
        <f t="shared" si="76"/>
        <v>Age out of range</v>
      </c>
      <c r="G250" s="23" t="str">
        <f t="shared" si="77"/>
        <v>Age out of range</v>
      </c>
      <c r="H250" s="23" t="str">
        <f t="shared" si="78"/>
        <v>Age out of range</v>
      </c>
      <c r="I250" s="23" t="str">
        <f t="shared" si="79"/>
        <v>Age out of range</v>
      </c>
      <c r="J250" s="23" t="str">
        <f t="shared" si="80"/>
        <v>Age out of range</v>
      </c>
      <c r="K250" s="23" t="str">
        <f t="shared" si="81"/>
        <v>Age out of range</v>
      </c>
      <c r="L250" s="23" t="str">
        <f t="shared" si="82"/>
        <v>Age out of range</v>
      </c>
      <c r="M250" s="23" t="str">
        <f t="shared" si="83"/>
        <v>Age out of range</v>
      </c>
      <c r="N250" s="23" t="str">
        <f t="shared" si="84"/>
        <v>Age out of range</v>
      </c>
      <c r="O250" s="23" t="str">
        <f t="shared" si="85"/>
        <v>Age out of range</v>
      </c>
      <c r="P250" s="23" t="str">
        <f t="shared" si="86"/>
        <v>Age out of range</v>
      </c>
      <c r="Q250" s="23" t="e">
        <f t="shared" si="87"/>
        <v>#DIV/0!</v>
      </c>
      <c r="R250" s="17"/>
      <c r="S250" s="23">
        <v>234</v>
      </c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7"/>
      <c r="AM250" s="47"/>
      <c r="AN250" s="10" t="str">
        <f>IF($Z250="","",IF(OR($V250&lt;2.7,$V250&gt;90),"Age OOR",VLOOKUP(AN$14&amp;"-int-"&amp;$E250,Equations!$G:$I,3,0)+VLOOKUP(AN$14&amp;"-sexo-"&amp;$E250,Equations!$G:$I,3,0)*$U250+VLOOKUP(AN$14&amp;"-edad-"&amp;$E250,Equations!$G:$I,3,0)*$V250+VLOOKUP(AN$14&amp;"-est-"&amp;$E250,Equations!$G:$I,3,0)*(1/$W250)+VLOOKUP(AN$14&amp;"-imc-"&amp;$E250,Equations!$G:$I,3,0)*(1/$Q250)))</f>
        <v/>
      </c>
      <c r="AO250" s="10" t="str">
        <f>IF($Z250="","",IF(OR($V250&lt;2.7,$V250&gt;90),"Age OOR",AN250-1.6449*VLOOKUP(AN$14&amp;"-rse-"&amp;$E250,Equations!$G:$I,3,0)))</f>
        <v/>
      </c>
      <c r="AP250" s="10" t="str">
        <f>IF($Z250="","",IF(OR($V250&lt;2.7,$V250&gt;90),"Age OOR",AN250+1.6449*VLOOKUP(AN$14&amp;"-rse-"&amp;$E250,Equations!$G:$I,3,0)))</f>
        <v/>
      </c>
      <c r="AQ250" s="10" t="str">
        <f t="shared" si="88"/>
        <v/>
      </c>
      <c r="AR250" s="10" t="str">
        <f>IF($Z250="","",IF(OR($V250&lt;2.7,$V250&gt;90),"Age OOR",($Z250-AN250)/VLOOKUP(AN$14&amp;"-rse-"&amp;$E250,Equations!$G:$I,3,0)))</f>
        <v/>
      </c>
      <c r="AS250" s="10" t="str">
        <f>IF($AA250="","",IF(OR($V250&lt;2.7,$V250&gt;90),"Age OOR",VLOOKUP(AS$14&amp;"-int-"&amp;$F250,Equations!$G:$I,3,0)+VLOOKUP(AS$14&amp;"-sexo-"&amp;$F250,Equations!$G:$I,3,0)*$U250+VLOOKUP(AS$14&amp;"-edad-"&amp;$F250,Equations!$G:$I,3,0)*$V250+VLOOKUP(AS$14&amp;"-est-"&amp;$F250,Equations!$G:$I,3,0)*(1/$W250)+VLOOKUP(AS$14&amp;"-imc-"&amp;$F250,Equations!$G:$I,3,0)*(1/$Q250)))</f>
        <v/>
      </c>
      <c r="AT250" s="10" t="str">
        <f>IF($AA250="","",IF(OR($V250&lt;2.7,$V250&gt;90),"Age OOR",AS250-1.6449*VLOOKUP(AS$14&amp;"-rse-"&amp;$F250,Equations!$G:$I,3,0)))</f>
        <v/>
      </c>
      <c r="AU250" s="10" t="str">
        <f>IF($AA250="","",IF(OR($V250&lt;2.7,$V250&gt;90),"Age OOR",AS250+1.6449*VLOOKUP(AS$14&amp;"-rse-"&amp;$F250,Equations!$G:$I,3,0)))</f>
        <v/>
      </c>
      <c r="AV250" s="10" t="str">
        <f t="shared" si="89"/>
        <v/>
      </c>
      <c r="AW250" s="10" t="str">
        <f>IF($AA250="","",IF(OR($V250&lt;2.7,$V250&gt;90),"Age OOR",($AA250-AS250)/VLOOKUP(AS$14&amp;"-rse-"&amp;$F250,Equations!$G:$I,3,0)))</f>
        <v/>
      </c>
      <c r="AX250" s="10" t="str">
        <f>IF($AB250="","",IF(OR($V250&lt;2.7,$V250&gt;90),"Age OOR",VLOOKUP(AX$14&amp;"-int-"&amp;$G250,Equations!$G:$I,3,0)+VLOOKUP(AX$14&amp;"-sexo-"&amp;$G250,Equations!$G:$I,3,0)*$U250+VLOOKUP(AX$14&amp;"-edad-"&amp;$G250,Equations!$G:$I,3,0)*$V250+VLOOKUP(AX$14&amp;"-est-"&amp;$G250,Equations!$G:$I,3,0)*(1/$W250)+VLOOKUP(AX$14&amp;"-imc-"&amp;$G250,Equations!$G:$I,3,0)*(1/$Q250)))</f>
        <v/>
      </c>
      <c r="AY250" s="10" t="str">
        <f>IF($AB250="","",IF(OR($V250&lt;2.7,$V250&gt;90),"Age OOR",AX250-1.6449*VLOOKUP(AX$14&amp;"-rse-"&amp;$G250,Equations!$G:$I,3,0)))</f>
        <v/>
      </c>
      <c r="AZ250" s="10" t="str">
        <f>IF($AB250="","",IF(OR($V250&lt;2.7,$V250&gt;90),"Age OOR",AX250+1.6449*VLOOKUP(AX$14&amp;"-rse-"&amp;$G250,Equations!$G:$I,3,0)))</f>
        <v/>
      </c>
      <c r="BA250" s="10" t="str">
        <f t="shared" si="90"/>
        <v/>
      </c>
      <c r="BB250" s="10" t="str">
        <f>IF($AB250="","",IF(OR($V250&lt;2.7,$V250&gt;90),"Age OOR",($AB250-AX250)/VLOOKUP(AX$14&amp;"-rse-"&amp;$G250,Equations!$G:$I,3,0)))</f>
        <v/>
      </c>
      <c r="BC250" s="10" t="str">
        <f>IF($AC250="","",IF(OR($V250&lt;2.7,$V250&gt;90),"Age OOR",VLOOKUP(BC$14&amp;"-int-"&amp;$H250,Equations!$G:$I,3,0)+VLOOKUP(BC$14&amp;"-sexo-"&amp;$H250,Equations!$G:$I,3,0)*$U250+VLOOKUP(BC$14&amp;"-edad-"&amp;$H250,Equations!$G:$I,3,0)*$V250+VLOOKUP(BC$14&amp;"-est-"&amp;$H250,Equations!$G:$I,3,0)*(1/$W250)+VLOOKUP(BC$14&amp;"-imc-"&amp;$H250,Equations!$G:$I,3,0)*(1/$Q250)))</f>
        <v/>
      </c>
      <c r="BD250" s="10" t="str">
        <f>IF($AC250="","",IF(OR($V250&lt;2.7,$V250&gt;90),"Age OOR",BC250-1.6449*VLOOKUP(BC$14&amp;"-rse-"&amp;$H250,Equations!$G:$I,3,0)))</f>
        <v/>
      </c>
      <c r="BE250" s="10" t="str">
        <f>IF($AC250="","",IF(OR($V250&lt;2.7,$V250&gt;90),"Age OOR",BC250+1.6449*VLOOKUP(BC$14&amp;"-rse-"&amp;$H250,Equations!$G:$I,3,0)))</f>
        <v/>
      </c>
      <c r="BF250" s="10" t="str">
        <f t="shared" si="91"/>
        <v/>
      </c>
      <c r="BG250" s="10" t="str">
        <f>IF($AC250="","",IF(OR($V250&lt;2.7,$V250&gt;90),"Age OOR",($AC250-BC250)/VLOOKUP(BC$14&amp;"-rse-"&amp;$H250,Equations!$G:$I,3,0)))</f>
        <v/>
      </c>
      <c r="BH250" s="10" t="str">
        <f>IF($AD250="","",IF(OR($V250&lt;2.7,$V250&gt;90),"Age OOR",VLOOKUP(BH$14&amp;"-int-"&amp;$I250,Equations!$G:$I,3,0)+VLOOKUP(BH$14&amp;"-sexo-"&amp;$I250,Equations!$G:$I,3,0)*$U250+VLOOKUP(BH$14&amp;"-edad-"&amp;$I250,Equations!$G:$I,3,0)*$V250+VLOOKUP(BH$14&amp;"-est-"&amp;$I250,Equations!$G:$I,3,0)*(1/$W250)+VLOOKUP(BH$14&amp;"-imc-"&amp;$I250,Equations!$G:$I,3,0)*(1/$Q250)))</f>
        <v/>
      </c>
      <c r="BI250" s="10" t="str">
        <f>IF($AD250="","",IF(OR($V250&lt;2.7,$V250&gt;90),"Age OOR",BH250-1.6449*VLOOKUP(BH$14&amp;"-rse-"&amp;$I250,Equations!$G:$I,3,0)))</f>
        <v/>
      </c>
      <c r="BJ250" s="10" t="str">
        <f>IF($AD250="","",IF(OR($V250&lt;2.7,$V250&gt;90),"Age OOR",BH250+1.6449*VLOOKUP(BH$14&amp;"-rse-"&amp;$I250,Equations!$G:$I,3,0)))</f>
        <v/>
      </c>
      <c r="BK250" s="10" t="str">
        <f t="shared" si="92"/>
        <v/>
      </c>
      <c r="BL250" s="10" t="str">
        <f>IF($AD250="","",IF(OR($V250&lt;2.7,$V250&gt;90),"Age OOR",($AD250-BH250)/VLOOKUP(BH$14&amp;"-rse-"&amp;$I250,Equations!$G:$I,3,0)))</f>
        <v/>
      </c>
      <c r="BM250" s="10" t="str">
        <f>IF($AE250="","",IF(OR($V250&lt;2.7,$V250&gt;90),"Age OOR",VLOOKUP(BM$14&amp;"-int-"&amp;$J250,Equations!$G:$I,3,0)+VLOOKUP(BM$14&amp;"-sexo-"&amp;$J250,Equations!$G:$I,3,0)*$U250+VLOOKUP(BM$14&amp;"-edad-"&amp;$J250,Equations!$G:$I,3,0)*$V250+VLOOKUP(BM$14&amp;"-est-"&amp;$J250,Equations!$G:$I,3,0)*(1/$W250)+VLOOKUP(BM$14&amp;"-imc-"&amp;$J250,Equations!$G:$I,3,0)*(1/$Q250)))</f>
        <v/>
      </c>
      <c r="BN250" s="10" t="str">
        <f>IF($AE250="","",IF(OR($V250&lt;2.7,$V250&gt;90),"Age OOR",BM250-1.6449*VLOOKUP(BM$14&amp;"-rse-"&amp;$J250,Equations!$G:$I,3,0)))</f>
        <v/>
      </c>
      <c r="BO250" s="10" t="str">
        <f>IF($AE250="","",IF(OR($V250&lt;2.7,$V250&gt;90),"Age OOR",BM250+1.6449*VLOOKUP(BM$14&amp;"-rse-"&amp;$J250,Equations!$G:$I,3,0)))</f>
        <v/>
      </c>
      <c r="BP250" s="10" t="str">
        <f t="shared" si="93"/>
        <v/>
      </c>
      <c r="BQ250" s="10" t="str">
        <f>IF($AE250="","",IF(OR($V250&lt;2.7,$V250&gt;90),"Age OOR",($AE250-BM250)/VLOOKUP(BM$14&amp;"-rse-"&amp;$J250,Equations!$G:$I,3,0)))</f>
        <v/>
      </c>
      <c r="BR250" s="10" t="str">
        <f>IF($AF250="","",IF(OR($V250&lt;2.7,$V250&gt;90),"Age OOR",VLOOKUP(BR$14&amp;"-int-"&amp;$K250,Equations!$G:$I,3,0)+VLOOKUP(BR$14&amp;"-sexo-"&amp;$K250,Equations!$G:$I,3,0)*$U250+VLOOKUP(BR$14&amp;"-edad-"&amp;$K250,Equations!$G:$I,3,0)*$V250+VLOOKUP(BR$14&amp;"-est-"&amp;$K250,Equations!$G:$I,3,0)*(1/$W250)+VLOOKUP(BR$14&amp;"-imc-"&amp;$K250,Equations!$G:$I,3,0)*(1/$Q250)))</f>
        <v/>
      </c>
      <c r="BS250" s="10" t="str">
        <f>IF($AF250="","",IF(OR($V250&lt;2.7,$V250&gt;90),"Age OOR",BR250-1.6449*VLOOKUP(BR$14&amp;"-rse-"&amp;$K250,Equations!$G:$I,3,0)))</f>
        <v/>
      </c>
      <c r="BT250" s="10" t="str">
        <f>IF($AF250="","",IF(OR($V250&lt;2.7,$V250&gt;90),"Age OOR",BR250+1.6449*VLOOKUP(BR$14&amp;"-rse-"&amp;$K250,Equations!$G:$I,3,0)))</f>
        <v/>
      </c>
      <c r="BU250" s="10" t="str">
        <f t="shared" si="94"/>
        <v/>
      </c>
      <c r="BV250" s="10" t="str">
        <f>IF($AF250="","",IF(OR($V250&lt;2.7,$V250&gt;90),"Age OOR",($AF250-BR250)/VLOOKUP(BR$14&amp;"-rse-"&amp;$K250,Equations!$G:$I,3,0)))</f>
        <v/>
      </c>
      <c r="BW250" s="10" t="str">
        <f>IF($AG250="","",IF(OR($V250&lt;2.7,$V250&gt;90),"Age OOR",VLOOKUP(BW$14&amp;"-int-"&amp;$L250,Equations!$G:$I,3,0)+VLOOKUP(BW$14&amp;"-sexo-"&amp;$L250,Equations!$G:$I,3,0)*$U250+VLOOKUP(BW$14&amp;"-edad-"&amp;$L250,Equations!$G:$I,3,0)*$V250+VLOOKUP(BW$14&amp;"-est-"&amp;$L250,Equations!$G:$I,3,0)*(1/$W250)+VLOOKUP(BW$14&amp;"-imc-"&amp;$L250,Equations!$G:$I,3,0)*(1/$Q250)))</f>
        <v/>
      </c>
      <c r="BX250" s="10" t="str">
        <f>IF($AG250="","",IF(OR($V250&lt;2.7,$V250&gt;90),"Age OOR",BW250-1.6449*VLOOKUP(BW$14&amp;"-rse-"&amp;$L250,Equations!$G:$I,3,0)))</f>
        <v/>
      </c>
      <c r="BY250" s="10" t="str">
        <f>IF($AG250="","",IF(OR($V250&lt;2.7,$V250&gt;90),"Age OOR",BW250+1.6449*VLOOKUP(BW$14&amp;"-rse-"&amp;$L250,Equations!$G:$I,3,0)))</f>
        <v/>
      </c>
      <c r="BZ250" s="10" t="str">
        <f t="shared" si="95"/>
        <v/>
      </c>
      <c r="CA250" s="10" t="str">
        <f>IF($AG250="","",IF(OR($V250&lt;2.7,$V250&gt;90),"Age OOR",($AG250-BW250)/VLOOKUP(BW$14&amp;"-rse-"&amp;$L250,Equations!$G:$I,3,0)))</f>
        <v/>
      </c>
      <c r="CB250" s="10" t="str">
        <f>IF($AH250="","",IF(OR($V250&lt;2.7,$V250&gt;90),"Age OOR",VLOOKUP(CB$14&amp;"-int-"&amp;$M250,Equations!$G:$I,3,0)+VLOOKUP(CB$14&amp;"-sexo-"&amp;$M250,Equations!$G:$I,3,0)*$U250+VLOOKUP(CB$14&amp;"-edad-"&amp;$M250,Equations!$G:$I,3,0)*$V250+VLOOKUP(CB$14&amp;"-est-"&amp;$M250,Equations!$G:$I,3,0)*(1/$W250)+VLOOKUP(CB$14&amp;"-imc-"&amp;$M250,Equations!$G:$I,3,0)*(1/$Q250)))</f>
        <v/>
      </c>
      <c r="CC250" s="10" t="str">
        <f>IF($AH250="","",IF(OR($V250&lt;2.7,$V250&gt;90),"Age OOR",CB250-1.6449*VLOOKUP(CB$14&amp;"-rse-"&amp;$M250,Equations!$G:$I,3,0)))</f>
        <v/>
      </c>
      <c r="CD250" s="10" t="str">
        <f>IF($AH250="","",IF(OR($V250&lt;2.7,$V250&gt;90),"Age OOR",CB250+1.6449*VLOOKUP(CB$14&amp;"-rse-"&amp;$M250,Equations!$G:$I,3,0)))</f>
        <v/>
      </c>
      <c r="CE250" s="10" t="str">
        <f t="shared" si="96"/>
        <v/>
      </c>
      <c r="CF250" s="10" t="str">
        <f>IF($AH250="","",IF(OR($V250&lt;2.7,$V250&gt;90),"Age OOR",($AH250-CB250)/VLOOKUP(CB$14&amp;"-rse-"&amp;$M250,Equations!$G:$I,3,0)))</f>
        <v/>
      </c>
      <c r="CG250" s="10" t="str">
        <f>IF($AI250="","",IF(OR($V250&lt;2.7,$V250&gt;90),"Age OOR",VLOOKUP(CG$14&amp;"-int-"&amp;$N250,Equations!$G:$I,3,0)+VLOOKUP(CG$14&amp;"-sexo-"&amp;$N250,Equations!$G:$I,3,0)*$U250+VLOOKUP(CG$14&amp;"-edad-"&amp;$N250,Equations!$G:$I,3,0)*$V250+VLOOKUP(CG$14&amp;"-est-"&amp;$N250,Equations!$G:$I,3,0)*(1/$W250)+VLOOKUP(CG$14&amp;"-imc-"&amp;$N250,Equations!$G:$I,3,0)*(1/$Q250)))</f>
        <v/>
      </c>
      <c r="CH250" s="10" t="str">
        <f>IF($AI250="","",IF(OR($V250&lt;2.7,$V250&gt;90),"Age OOR",CG250-1.6449*VLOOKUP(CG$14&amp;"-rse-"&amp;$N250,Equations!$G:$I,3,0)))</f>
        <v/>
      </c>
      <c r="CI250" s="10" t="str">
        <f>IF($AI250="","",IF(OR($V250&lt;2.7,$V250&gt;90),"Age OOR",CG250+1.6449*VLOOKUP(CG$14&amp;"-rse-"&amp;$N250,Equations!$G:$I,3,0)))</f>
        <v/>
      </c>
      <c r="CJ250" s="10" t="str">
        <f t="shared" si="97"/>
        <v/>
      </c>
      <c r="CK250" s="10" t="str">
        <f>IF($AI250="","",IF(OR($V250&lt;2.7,$V250&gt;90),"Age OOR",($AI250-CG250)/VLOOKUP(CG$14&amp;"-rse-"&amp;$N250,Equations!$G:$I,3,0)))</f>
        <v/>
      </c>
      <c r="CL250" s="10" t="str">
        <f>IF($AJ250="","",IF(OR($V250&lt;2.7,$V250&gt;90),"Age OOR",VLOOKUP(CL$14&amp;"-int-"&amp;$O250,Equations!$G:$I,3,0)+VLOOKUP(CL$14&amp;"-sexo-"&amp;$O250,Equations!$G:$I,3,0)*$U250+VLOOKUP(CL$14&amp;"-edad-"&amp;$O250,Equations!$G:$I,3,0)*$V250+VLOOKUP(CL$14&amp;"-est-"&amp;$O250,Equations!$G:$I,3,0)*(1/$W250)+VLOOKUP(CL$14&amp;"-imc-"&amp;$O250,Equations!$G:$I,3,0)*(1/$Q250)))</f>
        <v/>
      </c>
      <c r="CM250" s="10" t="str">
        <f>IF($AJ250="","",IF(OR($V250&lt;2.7,$V250&gt;90),"Age OOR",CL250-1.6449*VLOOKUP(CL$14&amp;"-rse-"&amp;$O250,Equations!$G:$I,3,0)))</f>
        <v/>
      </c>
      <c r="CN250" s="10" t="str">
        <f>IF($AJ250="","",IF(OR($V250&lt;2.7,$V250&gt;90),"Age OOR",CL250+1.6449*VLOOKUP(CL$14&amp;"-rse-"&amp;$O250,Equations!$G:$I,3,0)))</f>
        <v/>
      </c>
      <c r="CO250" s="10" t="str">
        <f t="shared" si="98"/>
        <v/>
      </c>
      <c r="CP250" s="10" t="str">
        <f>IF($AJ250="","",IF(OR($V250&lt;2.7,$V250&gt;90),"Age OOR",($AJ250-CL250)/VLOOKUP(CL$14&amp;"-rse-"&amp;$O250,Equations!$G:$I,3,0)))</f>
        <v/>
      </c>
      <c r="CQ250" s="10" t="str">
        <f>IF($AK250="","",IF(OR($V250&lt;2.7,$V250&gt;90),"Age OOR",EXP(VLOOKUP(CQ$14&amp;"-int-"&amp;$P250,Equations!$G:$I,3,0)+VLOOKUP(CQ$14&amp;"-sexo-"&amp;$P250,Equations!$G:$I,3,0)*$U250+VLOOKUP(CQ$14&amp;"-edad-"&amp;$P250,Equations!$G:$I,3,0)*$V250+VLOOKUP(CQ$14&amp;"-est-"&amp;$P250,Equations!$G:$I,3,0)*(1/$W250)+VLOOKUP(CQ$14&amp;"-imc-"&amp;$P250,Equations!$G:$I,3,0)*(1/$Q250))))</f>
        <v/>
      </c>
      <c r="CR250" s="10" t="str">
        <f>IF($AK250="","",IF(OR($V250&lt;2.7,$V250&gt;90),"Age OOR",EXP(LN(CQ250)-1.6449*VLOOKUP(CQ$14&amp;"-rse-"&amp;$P250,Equations!$G:$I,3,0))))</f>
        <v/>
      </c>
      <c r="CS250" s="10" t="str">
        <f>IF($AK250="","",IF(OR($V250&lt;2.7,$V250&gt;90),"Age OOR",EXP(LN(CQ250)+1.6449*VLOOKUP(CQ$14&amp;"-rse-"&amp;$P250,Equations!$G:$I,3,0))))</f>
        <v/>
      </c>
      <c r="CT250" s="10" t="str">
        <f t="shared" si="99"/>
        <v/>
      </c>
      <c r="CU250" s="10" t="str">
        <f>IF($AK250="","",IF(OR($V250&lt;2.7,$V250&gt;90),"Age OOR",(LN($AK250)-LN(CQ250))/VLOOKUP(CQ$14&amp;"-rse-"&amp;$P250,Equations!$G:$I,3,0)))</f>
        <v/>
      </c>
      <c r="CV250" s="47"/>
    </row>
    <row r="251" spans="5:100" x14ac:dyDescent="0.2">
      <c r="E251" s="23" t="str">
        <f t="shared" si="75"/>
        <v>Age out of range</v>
      </c>
      <c r="F251" s="23" t="str">
        <f t="shared" si="76"/>
        <v>Age out of range</v>
      </c>
      <c r="G251" s="23" t="str">
        <f t="shared" si="77"/>
        <v>Age out of range</v>
      </c>
      <c r="H251" s="23" t="str">
        <f t="shared" si="78"/>
        <v>Age out of range</v>
      </c>
      <c r="I251" s="23" t="str">
        <f t="shared" si="79"/>
        <v>Age out of range</v>
      </c>
      <c r="J251" s="23" t="str">
        <f t="shared" si="80"/>
        <v>Age out of range</v>
      </c>
      <c r="K251" s="23" t="str">
        <f t="shared" si="81"/>
        <v>Age out of range</v>
      </c>
      <c r="L251" s="23" t="str">
        <f t="shared" si="82"/>
        <v>Age out of range</v>
      </c>
      <c r="M251" s="23" t="str">
        <f t="shared" si="83"/>
        <v>Age out of range</v>
      </c>
      <c r="N251" s="23" t="str">
        <f t="shared" si="84"/>
        <v>Age out of range</v>
      </c>
      <c r="O251" s="23" t="str">
        <f t="shared" si="85"/>
        <v>Age out of range</v>
      </c>
      <c r="P251" s="23" t="str">
        <f t="shared" si="86"/>
        <v>Age out of range</v>
      </c>
      <c r="Q251" s="23" t="e">
        <f t="shared" si="87"/>
        <v>#DIV/0!</v>
      </c>
      <c r="R251" s="17"/>
      <c r="S251" s="23">
        <v>235</v>
      </c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7"/>
      <c r="AM251" s="47"/>
      <c r="AN251" s="10" t="str">
        <f>IF($Z251="","",IF(OR($V251&lt;2.7,$V251&gt;90),"Age OOR",VLOOKUP(AN$14&amp;"-int-"&amp;$E251,Equations!$G:$I,3,0)+VLOOKUP(AN$14&amp;"-sexo-"&amp;$E251,Equations!$G:$I,3,0)*$U251+VLOOKUP(AN$14&amp;"-edad-"&amp;$E251,Equations!$G:$I,3,0)*$V251+VLOOKUP(AN$14&amp;"-est-"&amp;$E251,Equations!$G:$I,3,0)*(1/$W251)+VLOOKUP(AN$14&amp;"-imc-"&amp;$E251,Equations!$G:$I,3,0)*(1/$Q251)))</f>
        <v/>
      </c>
      <c r="AO251" s="10" t="str">
        <f>IF($Z251="","",IF(OR($V251&lt;2.7,$V251&gt;90),"Age OOR",AN251-1.6449*VLOOKUP(AN$14&amp;"-rse-"&amp;$E251,Equations!$G:$I,3,0)))</f>
        <v/>
      </c>
      <c r="AP251" s="10" t="str">
        <f>IF($Z251="","",IF(OR($V251&lt;2.7,$V251&gt;90),"Age OOR",AN251+1.6449*VLOOKUP(AN$14&amp;"-rse-"&amp;$E251,Equations!$G:$I,3,0)))</f>
        <v/>
      </c>
      <c r="AQ251" s="10" t="str">
        <f t="shared" si="88"/>
        <v/>
      </c>
      <c r="AR251" s="10" t="str">
        <f>IF($Z251="","",IF(OR($V251&lt;2.7,$V251&gt;90),"Age OOR",($Z251-AN251)/VLOOKUP(AN$14&amp;"-rse-"&amp;$E251,Equations!$G:$I,3,0)))</f>
        <v/>
      </c>
      <c r="AS251" s="10" t="str">
        <f>IF($AA251="","",IF(OR($V251&lt;2.7,$V251&gt;90),"Age OOR",VLOOKUP(AS$14&amp;"-int-"&amp;$F251,Equations!$G:$I,3,0)+VLOOKUP(AS$14&amp;"-sexo-"&amp;$F251,Equations!$G:$I,3,0)*$U251+VLOOKUP(AS$14&amp;"-edad-"&amp;$F251,Equations!$G:$I,3,0)*$V251+VLOOKUP(AS$14&amp;"-est-"&amp;$F251,Equations!$G:$I,3,0)*(1/$W251)+VLOOKUP(AS$14&amp;"-imc-"&amp;$F251,Equations!$G:$I,3,0)*(1/$Q251)))</f>
        <v/>
      </c>
      <c r="AT251" s="10" t="str">
        <f>IF($AA251="","",IF(OR($V251&lt;2.7,$V251&gt;90),"Age OOR",AS251-1.6449*VLOOKUP(AS$14&amp;"-rse-"&amp;$F251,Equations!$G:$I,3,0)))</f>
        <v/>
      </c>
      <c r="AU251" s="10" t="str">
        <f>IF($AA251="","",IF(OR($V251&lt;2.7,$V251&gt;90),"Age OOR",AS251+1.6449*VLOOKUP(AS$14&amp;"-rse-"&amp;$F251,Equations!$G:$I,3,0)))</f>
        <v/>
      </c>
      <c r="AV251" s="10" t="str">
        <f t="shared" si="89"/>
        <v/>
      </c>
      <c r="AW251" s="10" t="str">
        <f>IF($AA251="","",IF(OR($V251&lt;2.7,$V251&gt;90),"Age OOR",($AA251-AS251)/VLOOKUP(AS$14&amp;"-rse-"&amp;$F251,Equations!$G:$I,3,0)))</f>
        <v/>
      </c>
      <c r="AX251" s="10" t="str">
        <f>IF($AB251="","",IF(OR($V251&lt;2.7,$V251&gt;90),"Age OOR",VLOOKUP(AX$14&amp;"-int-"&amp;$G251,Equations!$G:$I,3,0)+VLOOKUP(AX$14&amp;"-sexo-"&amp;$G251,Equations!$G:$I,3,0)*$U251+VLOOKUP(AX$14&amp;"-edad-"&amp;$G251,Equations!$G:$I,3,0)*$V251+VLOOKUP(AX$14&amp;"-est-"&amp;$G251,Equations!$G:$I,3,0)*(1/$W251)+VLOOKUP(AX$14&amp;"-imc-"&amp;$G251,Equations!$G:$I,3,0)*(1/$Q251)))</f>
        <v/>
      </c>
      <c r="AY251" s="10" t="str">
        <f>IF($AB251="","",IF(OR($V251&lt;2.7,$V251&gt;90),"Age OOR",AX251-1.6449*VLOOKUP(AX$14&amp;"-rse-"&amp;$G251,Equations!$G:$I,3,0)))</f>
        <v/>
      </c>
      <c r="AZ251" s="10" t="str">
        <f>IF($AB251="","",IF(OR($V251&lt;2.7,$V251&gt;90),"Age OOR",AX251+1.6449*VLOOKUP(AX$14&amp;"-rse-"&amp;$G251,Equations!$G:$I,3,0)))</f>
        <v/>
      </c>
      <c r="BA251" s="10" t="str">
        <f t="shared" si="90"/>
        <v/>
      </c>
      <c r="BB251" s="10" t="str">
        <f>IF($AB251="","",IF(OR($V251&lt;2.7,$V251&gt;90),"Age OOR",($AB251-AX251)/VLOOKUP(AX$14&amp;"-rse-"&amp;$G251,Equations!$G:$I,3,0)))</f>
        <v/>
      </c>
      <c r="BC251" s="10" t="str">
        <f>IF($AC251="","",IF(OR($V251&lt;2.7,$V251&gt;90),"Age OOR",VLOOKUP(BC$14&amp;"-int-"&amp;$H251,Equations!$G:$I,3,0)+VLOOKUP(BC$14&amp;"-sexo-"&amp;$H251,Equations!$G:$I,3,0)*$U251+VLOOKUP(BC$14&amp;"-edad-"&amp;$H251,Equations!$G:$I,3,0)*$V251+VLOOKUP(BC$14&amp;"-est-"&amp;$H251,Equations!$G:$I,3,0)*(1/$W251)+VLOOKUP(BC$14&amp;"-imc-"&amp;$H251,Equations!$G:$I,3,0)*(1/$Q251)))</f>
        <v/>
      </c>
      <c r="BD251" s="10" t="str">
        <f>IF($AC251="","",IF(OR($V251&lt;2.7,$V251&gt;90),"Age OOR",BC251-1.6449*VLOOKUP(BC$14&amp;"-rse-"&amp;$H251,Equations!$G:$I,3,0)))</f>
        <v/>
      </c>
      <c r="BE251" s="10" t="str">
        <f>IF($AC251="","",IF(OR($V251&lt;2.7,$V251&gt;90),"Age OOR",BC251+1.6449*VLOOKUP(BC$14&amp;"-rse-"&amp;$H251,Equations!$G:$I,3,0)))</f>
        <v/>
      </c>
      <c r="BF251" s="10" t="str">
        <f t="shared" si="91"/>
        <v/>
      </c>
      <c r="BG251" s="10" t="str">
        <f>IF($AC251="","",IF(OR($V251&lt;2.7,$V251&gt;90),"Age OOR",($AC251-BC251)/VLOOKUP(BC$14&amp;"-rse-"&amp;$H251,Equations!$G:$I,3,0)))</f>
        <v/>
      </c>
      <c r="BH251" s="10" t="str">
        <f>IF($AD251="","",IF(OR($V251&lt;2.7,$V251&gt;90),"Age OOR",VLOOKUP(BH$14&amp;"-int-"&amp;$I251,Equations!$G:$I,3,0)+VLOOKUP(BH$14&amp;"-sexo-"&amp;$I251,Equations!$G:$I,3,0)*$U251+VLOOKUP(BH$14&amp;"-edad-"&amp;$I251,Equations!$G:$I,3,0)*$V251+VLOOKUP(BH$14&amp;"-est-"&amp;$I251,Equations!$G:$I,3,0)*(1/$W251)+VLOOKUP(BH$14&amp;"-imc-"&amp;$I251,Equations!$G:$I,3,0)*(1/$Q251)))</f>
        <v/>
      </c>
      <c r="BI251" s="10" t="str">
        <f>IF($AD251="","",IF(OR($V251&lt;2.7,$V251&gt;90),"Age OOR",BH251-1.6449*VLOOKUP(BH$14&amp;"-rse-"&amp;$I251,Equations!$G:$I,3,0)))</f>
        <v/>
      </c>
      <c r="BJ251" s="10" t="str">
        <f>IF($AD251="","",IF(OR($V251&lt;2.7,$V251&gt;90),"Age OOR",BH251+1.6449*VLOOKUP(BH$14&amp;"-rse-"&amp;$I251,Equations!$G:$I,3,0)))</f>
        <v/>
      </c>
      <c r="BK251" s="10" t="str">
        <f t="shared" si="92"/>
        <v/>
      </c>
      <c r="BL251" s="10" t="str">
        <f>IF($AD251="","",IF(OR($V251&lt;2.7,$V251&gt;90),"Age OOR",($AD251-BH251)/VLOOKUP(BH$14&amp;"-rse-"&amp;$I251,Equations!$G:$I,3,0)))</f>
        <v/>
      </c>
      <c r="BM251" s="10" t="str">
        <f>IF($AE251="","",IF(OR($V251&lt;2.7,$V251&gt;90),"Age OOR",VLOOKUP(BM$14&amp;"-int-"&amp;$J251,Equations!$G:$I,3,0)+VLOOKUP(BM$14&amp;"-sexo-"&amp;$J251,Equations!$G:$I,3,0)*$U251+VLOOKUP(BM$14&amp;"-edad-"&amp;$J251,Equations!$G:$I,3,0)*$V251+VLOOKUP(BM$14&amp;"-est-"&amp;$J251,Equations!$G:$I,3,0)*(1/$W251)+VLOOKUP(BM$14&amp;"-imc-"&amp;$J251,Equations!$G:$I,3,0)*(1/$Q251)))</f>
        <v/>
      </c>
      <c r="BN251" s="10" t="str">
        <f>IF($AE251="","",IF(OR($V251&lt;2.7,$V251&gt;90),"Age OOR",BM251-1.6449*VLOOKUP(BM$14&amp;"-rse-"&amp;$J251,Equations!$G:$I,3,0)))</f>
        <v/>
      </c>
      <c r="BO251" s="10" t="str">
        <f>IF($AE251="","",IF(OR($V251&lt;2.7,$V251&gt;90),"Age OOR",BM251+1.6449*VLOOKUP(BM$14&amp;"-rse-"&amp;$J251,Equations!$G:$I,3,0)))</f>
        <v/>
      </c>
      <c r="BP251" s="10" t="str">
        <f t="shared" si="93"/>
        <v/>
      </c>
      <c r="BQ251" s="10" t="str">
        <f>IF($AE251="","",IF(OR($V251&lt;2.7,$V251&gt;90),"Age OOR",($AE251-BM251)/VLOOKUP(BM$14&amp;"-rse-"&amp;$J251,Equations!$G:$I,3,0)))</f>
        <v/>
      </c>
      <c r="BR251" s="10" t="str">
        <f>IF($AF251="","",IF(OR($V251&lt;2.7,$V251&gt;90),"Age OOR",VLOOKUP(BR$14&amp;"-int-"&amp;$K251,Equations!$G:$I,3,0)+VLOOKUP(BR$14&amp;"-sexo-"&amp;$K251,Equations!$G:$I,3,0)*$U251+VLOOKUP(BR$14&amp;"-edad-"&amp;$K251,Equations!$G:$I,3,0)*$V251+VLOOKUP(BR$14&amp;"-est-"&amp;$K251,Equations!$G:$I,3,0)*(1/$W251)+VLOOKUP(BR$14&amp;"-imc-"&amp;$K251,Equations!$G:$I,3,0)*(1/$Q251)))</f>
        <v/>
      </c>
      <c r="BS251" s="10" t="str">
        <f>IF($AF251="","",IF(OR($V251&lt;2.7,$V251&gt;90),"Age OOR",BR251-1.6449*VLOOKUP(BR$14&amp;"-rse-"&amp;$K251,Equations!$G:$I,3,0)))</f>
        <v/>
      </c>
      <c r="BT251" s="10" t="str">
        <f>IF($AF251="","",IF(OR($V251&lt;2.7,$V251&gt;90),"Age OOR",BR251+1.6449*VLOOKUP(BR$14&amp;"-rse-"&amp;$K251,Equations!$G:$I,3,0)))</f>
        <v/>
      </c>
      <c r="BU251" s="10" t="str">
        <f t="shared" si="94"/>
        <v/>
      </c>
      <c r="BV251" s="10" t="str">
        <f>IF($AF251="","",IF(OR($V251&lt;2.7,$V251&gt;90),"Age OOR",($AF251-BR251)/VLOOKUP(BR$14&amp;"-rse-"&amp;$K251,Equations!$G:$I,3,0)))</f>
        <v/>
      </c>
      <c r="BW251" s="10" t="str">
        <f>IF($AG251="","",IF(OR($V251&lt;2.7,$V251&gt;90),"Age OOR",VLOOKUP(BW$14&amp;"-int-"&amp;$L251,Equations!$G:$I,3,0)+VLOOKUP(BW$14&amp;"-sexo-"&amp;$L251,Equations!$G:$I,3,0)*$U251+VLOOKUP(BW$14&amp;"-edad-"&amp;$L251,Equations!$G:$I,3,0)*$V251+VLOOKUP(BW$14&amp;"-est-"&amp;$L251,Equations!$G:$I,3,0)*(1/$W251)+VLOOKUP(BW$14&amp;"-imc-"&amp;$L251,Equations!$G:$I,3,0)*(1/$Q251)))</f>
        <v/>
      </c>
      <c r="BX251" s="10" t="str">
        <f>IF($AG251="","",IF(OR($V251&lt;2.7,$V251&gt;90),"Age OOR",BW251-1.6449*VLOOKUP(BW$14&amp;"-rse-"&amp;$L251,Equations!$G:$I,3,0)))</f>
        <v/>
      </c>
      <c r="BY251" s="10" t="str">
        <f>IF($AG251="","",IF(OR($V251&lt;2.7,$V251&gt;90),"Age OOR",BW251+1.6449*VLOOKUP(BW$14&amp;"-rse-"&amp;$L251,Equations!$G:$I,3,0)))</f>
        <v/>
      </c>
      <c r="BZ251" s="10" t="str">
        <f t="shared" si="95"/>
        <v/>
      </c>
      <c r="CA251" s="10" t="str">
        <f>IF($AG251="","",IF(OR($V251&lt;2.7,$V251&gt;90),"Age OOR",($AG251-BW251)/VLOOKUP(BW$14&amp;"-rse-"&amp;$L251,Equations!$G:$I,3,0)))</f>
        <v/>
      </c>
      <c r="CB251" s="10" t="str">
        <f>IF($AH251="","",IF(OR($V251&lt;2.7,$V251&gt;90),"Age OOR",VLOOKUP(CB$14&amp;"-int-"&amp;$M251,Equations!$G:$I,3,0)+VLOOKUP(CB$14&amp;"-sexo-"&amp;$M251,Equations!$G:$I,3,0)*$U251+VLOOKUP(CB$14&amp;"-edad-"&amp;$M251,Equations!$G:$I,3,0)*$V251+VLOOKUP(CB$14&amp;"-est-"&amp;$M251,Equations!$G:$I,3,0)*(1/$W251)+VLOOKUP(CB$14&amp;"-imc-"&amp;$M251,Equations!$G:$I,3,0)*(1/$Q251)))</f>
        <v/>
      </c>
      <c r="CC251" s="10" t="str">
        <f>IF($AH251="","",IF(OR($V251&lt;2.7,$V251&gt;90),"Age OOR",CB251-1.6449*VLOOKUP(CB$14&amp;"-rse-"&amp;$M251,Equations!$G:$I,3,0)))</f>
        <v/>
      </c>
      <c r="CD251" s="10" t="str">
        <f>IF($AH251="","",IF(OR($V251&lt;2.7,$V251&gt;90),"Age OOR",CB251+1.6449*VLOOKUP(CB$14&amp;"-rse-"&amp;$M251,Equations!$G:$I,3,0)))</f>
        <v/>
      </c>
      <c r="CE251" s="10" t="str">
        <f t="shared" si="96"/>
        <v/>
      </c>
      <c r="CF251" s="10" t="str">
        <f>IF($AH251="","",IF(OR($V251&lt;2.7,$V251&gt;90),"Age OOR",($AH251-CB251)/VLOOKUP(CB$14&amp;"-rse-"&amp;$M251,Equations!$G:$I,3,0)))</f>
        <v/>
      </c>
      <c r="CG251" s="10" t="str">
        <f>IF($AI251="","",IF(OR($V251&lt;2.7,$V251&gt;90),"Age OOR",VLOOKUP(CG$14&amp;"-int-"&amp;$N251,Equations!$G:$I,3,0)+VLOOKUP(CG$14&amp;"-sexo-"&amp;$N251,Equations!$G:$I,3,0)*$U251+VLOOKUP(CG$14&amp;"-edad-"&amp;$N251,Equations!$G:$I,3,0)*$V251+VLOOKUP(CG$14&amp;"-est-"&amp;$N251,Equations!$G:$I,3,0)*(1/$W251)+VLOOKUP(CG$14&amp;"-imc-"&amp;$N251,Equations!$G:$I,3,0)*(1/$Q251)))</f>
        <v/>
      </c>
      <c r="CH251" s="10" t="str">
        <f>IF($AI251="","",IF(OR($V251&lt;2.7,$V251&gt;90),"Age OOR",CG251-1.6449*VLOOKUP(CG$14&amp;"-rse-"&amp;$N251,Equations!$G:$I,3,0)))</f>
        <v/>
      </c>
      <c r="CI251" s="10" t="str">
        <f>IF($AI251="","",IF(OR($V251&lt;2.7,$V251&gt;90),"Age OOR",CG251+1.6449*VLOOKUP(CG$14&amp;"-rse-"&amp;$N251,Equations!$G:$I,3,0)))</f>
        <v/>
      </c>
      <c r="CJ251" s="10" t="str">
        <f t="shared" si="97"/>
        <v/>
      </c>
      <c r="CK251" s="10" t="str">
        <f>IF($AI251="","",IF(OR($V251&lt;2.7,$V251&gt;90),"Age OOR",($AI251-CG251)/VLOOKUP(CG$14&amp;"-rse-"&amp;$N251,Equations!$G:$I,3,0)))</f>
        <v/>
      </c>
      <c r="CL251" s="10" t="str">
        <f>IF($AJ251="","",IF(OR($V251&lt;2.7,$V251&gt;90),"Age OOR",VLOOKUP(CL$14&amp;"-int-"&amp;$O251,Equations!$G:$I,3,0)+VLOOKUP(CL$14&amp;"-sexo-"&amp;$O251,Equations!$G:$I,3,0)*$U251+VLOOKUP(CL$14&amp;"-edad-"&amp;$O251,Equations!$G:$I,3,0)*$V251+VLOOKUP(CL$14&amp;"-est-"&amp;$O251,Equations!$G:$I,3,0)*(1/$W251)+VLOOKUP(CL$14&amp;"-imc-"&amp;$O251,Equations!$G:$I,3,0)*(1/$Q251)))</f>
        <v/>
      </c>
      <c r="CM251" s="10" t="str">
        <f>IF($AJ251="","",IF(OR($V251&lt;2.7,$V251&gt;90),"Age OOR",CL251-1.6449*VLOOKUP(CL$14&amp;"-rse-"&amp;$O251,Equations!$G:$I,3,0)))</f>
        <v/>
      </c>
      <c r="CN251" s="10" t="str">
        <f>IF($AJ251="","",IF(OR($V251&lt;2.7,$V251&gt;90),"Age OOR",CL251+1.6449*VLOOKUP(CL$14&amp;"-rse-"&amp;$O251,Equations!$G:$I,3,0)))</f>
        <v/>
      </c>
      <c r="CO251" s="10" t="str">
        <f t="shared" si="98"/>
        <v/>
      </c>
      <c r="CP251" s="10" t="str">
        <f>IF($AJ251="","",IF(OR($V251&lt;2.7,$V251&gt;90),"Age OOR",($AJ251-CL251)/VLOOKUP(CL$14&amp;"-rse-"&amp;$O251,Equations!$G:$I,3,0)))</f>
        <v/>
      </c>
      <c r="CQ251" s="10" t="str">
        <f>IF($AK251="","",IF(OR($V251&lt;2.7,$V251&gt;90),"Age OOR",EXP(VLOOKUP(CQ$14&amp;"-int-"&amp;$P251,Equations!$G:$I,3,0)+VLOOKUP(CQ$14&amp;"-sexo-"&amp;$P251,Equations!$G:$I,3,0)*$U251+VLOOKUP(CQ$14&amp;"-edad-"&amp;$P251,Equations!$G:$I,3,0)*$V251+VLOOKUP(CQ$14&amp;"-est-"&amp;$P251,Equations!$G:$I,3,0)*(1/$W251)+VLOOKUP(CQ$14&amp;"-imc-"&amp;$P251,Equations!$G:$I,3,0)*(1/$Q251))))</f>
        <v/>
      </c>
      <c r="CR251" s="10" t="str">
        <f>IF($AK251="","",IF(OR($V251&lt;2.7,$V251&gt;90),"Age OOR",EXP(LN(CQ251)-1.6449*VLOOKUP(CQ$14&amp;"-rse-"&amp;$P251,Equations!$G:$I,3,0))))</f>
        <v/>
      </c>
      <c r="CS251" s="10" t="str">
        <f>IF($AK251="","",IF(OR($V251&lt;2.7,$V251&gt;90),"Age OOR",EXP(LN(CQ251)+1.6449*VLOOKUP(CQ$14&amp;"-rse-"&amp;$P251,Equations!$G:$I,3,0))))</f>
        <v/>
      </c>
      <c r="CT251" s="10" t="str">
        <f t="shared" si="99"/>
        <v/>
      </c>
      <c r="CU251" s="10" t="str">
        <f>IF($AK251="","",IF(OR($V251&lt;2.7,$V251&gt;90),"Age OOR",(LN($AK251)-LN(CQ251))/VLOOKUP(CQ$14&amp;"-rse-"&amp;$P251,Equations!$G:$I,3,0)))</f>
        <v/>
      </c>
      <c r="CV251" s="47"/>
    </row>
    <row r="252" spans="5:100" x14ac:dyDescent="0.2">
      <c r="E252" s="23" t="str">
        <f t="shared" si="75"/>
        <v>Age out of range</v>
      </c>
      <c r="F252" s="23" t="str">
        <f t="shared" si="76"/>
        <v>Age out of range</v>
      </c>
      <c r="G252" s="23" t="str">
        <f t="shared" si="77"/>
        <v>Age out of range</v>
      </c>
      <c r="H252" s="23" t="str">
        <f t="shared" si="78"/>
        <v>Age out of range</v>
      </c>
      <c r="I252" s="23" t="str">
        <f t="shared" si="79"/>
        <v>Age out of range</v>
      </c>
      <c r="J252" s="23" t="str">
        <f t="shared" si="80"/>
        <v>Age out of range</v>
      </c>
      <c r="K252" s="23" t="str">
        <f t="shared" si="81"/>
        <v>Age out of range</v>
      </c>
      <c r="L252" s="23" t="str">
        <f t="shared" si="82"/>
        <v>Age out of range</v>
      </c>
      <c r="M252" s="23" t="str">
        <f t="shared" si="83"/>
        <v>Age out of range</v>
      </c>
      <c r="N252" s="23" t="str">
        <f t="shared" si="84"/>
        <v>Age out of range</v>
      </c>
      <c r="O252" s="23" t="str">
        <f t="shared" si="85"/>
        <v>Age out of range</v>
      </c>
      <c r="P252" s="23" t="str">
        <f t="shared" si="86"/>
        <v>Age out of range</v>
      </c>
      <c r="Q252" s="23" t="e">
        <f t="shared" si="87"/>
        <v>#DIV/0!</v>
      </c>
      <c r="R252" s="17"/>
      <c r="S252" s="23">
        <v>236</v>
      </c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7"/>
      <c r="AM252" s="47"/>
      <c r="AN252" s="10" t="str">
        <f>IF($Z252="","",IF(OR($V252&lt;2.7,$V252&gt;90),"Age OOR",VLOOKUP(AN$14&amp;"-int-"&amp;$E252,Equations!$G:$I,3,0)+VLOOKUP(AN$14&amp;"-sexo-"&amp;$E252,Equations!$G:$I,3,0)*$U252+VLOOKUP(AN$14&amp;"-edad-"&amp;$E252,Equations!$G:$I,3,0)*$V252+VLOOKUP(AN$14&amp;"-est-"&amp;$E252,Equations!$G:$I,3,0)*(1/$W252)+VLOOKUP(AN$14&amp;"-imc-"&amp;$E252,Equations!$G:$I,3,0)*(1/$Q252)))</f>
        <v/>
      </c>
      <c r="AO252" s="10" t="str">
        <f>IF($Z252="","",IF(OR($V252&lt;2.7,$V252&gt;90),"Age OOR",AN252-1.6449*VLOOKUP(AN$14&amp;"-rse-"&amp;$E252,Equations!$G:$I,3,0)))</f>
        <v/>
      </c>
      <c r="AP252" s="10" t="str">
        <f>IF($Z252="","",IF(OR($V252&lt;2.7,$V252&gt;90),"Age OOR",AN252+1.6449*VLOOKUP(AN$14&amp;"-rse-"&amp;$E252,Equations!$G:$I,3,0)))</f>
        <v/>
      </c>
      <c r="AQ252" s="10" t="str">
        <f t="shared" si="88"/>
        <v/>
      </c>
      <c r="AR252" s="10" t="str">
        <f>IF($Z252="","",IF(OR($V252&lt;2.7,$V252&gt;90),"Age OOR",($Z252-AN252)/VLOOKUP(AN$14&amp;"-rse-"&amp;$E252,Equations!$G:$I,3,0)))</f>
        <v/>
      </c>
      <c r="AS252" s="10" t="str">
        <f>IF($AA252="","",IF(OR($V252&lt;2.7,$V252&gt;90),"Age OOR",VLOOKUP(AS$14&amp;"-int-"&amp;$F252,Equations!$G:$I,3,0)+VLOOKUP(AS$14&amp;"-sexo-"&amp;$F252,Equations!$G:$I,3,0)*$U252+VLOOKUP(AS$14&amp;"-edad-"&amp;$F252,Equations!$G:$I,3,0)*$V252+VLOOKUP(AS$14&amp;"-est-"&amp;$F252,Equations!$G:$I,3,0)*(1/$W252)+VLOOKUP(AS$14&amp;"-imc-"&amp;$F252,Equations!$G:$I,3,0)*(1/$Q252)))</f>
        <v/>
      </c>
      <c r="AT252" s="10" t="str">
        <f>IF($AA252="","",IF(OR($V252&lt;2.7,$V252&gt;90),"Age OOR",AS252-1.6449*VLOOKUP(AS$14&amp;"-rse-"&amp;$F252,Equations!$G:$I,3,0)))</f>
        <v/>
      </c>
      <c r="AU252" s="10" t="str">
        <f>IF($AA252="","",IF(OR($V252&lt;2.7,$V252&gt;90),"Age OOR",AS252+1.6449*VLOOKUP(AS$14&amp;"-rse-"&amp;$F252,Equations!$G:$I,3,0)))</f>
        <v/>
      </c>
      <c r="AV252" s="10" t="str">
        <f t="shared" si="89"/>
        <v/>
      </c>
      <c r="AW252" s="10" t="str">
        <f>IF($AA252="","",IF(OR($V252&lt;2.7,$V252&gt;90),"Age OOR",($AA252-AS252)/VLOOKUP(AS$14&amp;"-rse-"&amp;$F252,Equations!$G:$I,3,0)))</f>
        <v/>
      </c>
      <c r="AX252" s="10" t="str">
        <f>IF($AB252="","",IF(OR($V252&lt;2.7,$V252&gt;90),"Age OOR",VLOOKUP(AX$14&amp;"-int-"&amp;$G252,Equations!$G:$I,3,0)+VLOOKUP(AX$14&amp;"-sexo-"&amp;$G252,Equations!$G:$I,3,0)*$U252+VLOOKUP(AX$14&amp;"-edad-"&amp;$G252,Equations!$G:$I,3,0)*$V252+VLOOKUP(AX$14&amp;"-est-"&amp;$G252,Equations!$G:$I,3,0)*(1/$W252)+VLOOKUP(AX$14&amp;"-imc-"&amp;$G252,Equations!$G:$I,3,0)*(1/$Q252)))</f>
        <v/>
      </c>
      <c r="AY252" s="10" t="str">
        <f>IF($AB252="","",IF(OR($V252&lt;2.7,$V252&gt;90),"Age OOR",AX252-1.6449*VLOOKUP(AX$14&amp;"-rse-"&amp;$G252,Equations!$G:$I,3,0)))</f>
        <v/>
      </c>
      <c r="AZ252" s="10" t="str">
        <f>IF($AB252="","",IF(OR($V252&lt;2.7,$V252&gt;90),"Age OOR",AX252+1.6449*VLOOKUP(AX$14&amp;"-rse-"&amp;$G252,Equations!$G:$I,3,0)))</f>
        <v/>
      </c>
      <c r="BA252" s="10" t="str">
        <f t="shared" si="90"/>
        <v/>
      </c>
      <c r="BB252" s="10" t="str">
        <f>IF($AB252="","",IF(OR($V252&lt;2.7,$V252&gt;90),"Age OOR",($AB252-AX252)/VLOOKUP(AX$14&amp;"-rse-"&amp;$G252,Equations!$G:$I,3,0)))</f>
        <v/>
      </c>
      <c r="BC252" s="10" t="str">
        <f>IF($AC252="","",IF(OR($V252&lt;2.7,$V252&gt;90),"Age OOR",VLOOKUP(BC$14&amp;"-int-"&amp;$H252,Equations!$G:$I,3,0)+VLOOKUP(BC$14&amp;"-sexo-"&amp;$H252,Equations!$G:$I,3,0)*$U252+VLOOKUP(BC$14&amp;"-edad-"&amp;$H252,Equations!$G:$I,3,0)*$V252+VLOOKUP(BC$14&amp;"-est-"&amp;$H252,Equations!$G:$I,3,0)*(1/$W252)+VLOOKUP(BC$14&amp;"-imc-"&amp;$H252,Equations!$G:$I,3,0)*(1/$Q252)))</f>
        <v/>
      </c>
      <c r="BD252" s="10" t="str">
        <f>IF($AC252="","",IF(OR($V252&lt;2.7,$V252&gt;90),"Age OOR",BC252-1.6449*VLOOKUP(BC$14&amp;"-rse-"&amp;$H252,Equations!$G:$I,3,0)))</f>
        <v/>
      </c>
      <c r="BE252" s="10" t="str">
        <f>IF($AC252="","",IF(OR($V252&lt;2.7,$V252&gt;90),"Age OOR",BC252+1.6449*VLOOKUP(BC$14&amp;"-rse-"&amp;$H252,Equations!$G:$I,3,0)))</f>
        <v/>
      </c>
      <c r="BF252" s="10" t="str">
        <f t="shared" si="91"/>
        <v/>
      </c>
      <c r="BG252" s="10" t="str">
        <f>IF($AC252="","",IF(OR($V252&lt;2.7,$V252&gt;90),"Age OOR",($AC252-BC252)/VLOOKUP(BC$14&amp;"-rse-"&amp;$H252,Equations!$G:$I,3,0)))</f>
        <v/>
      </c>
      <c r="BH252" s="10" t="str">
        <f>IF($AD252="","",IF(OR($V252&lt;2.7,$V252&gt;90),"Age OOR",VLOOKUP(BH$14&amp;"-int-"&amp;$I252,Equations!$G:$I,3,0)+VLOOKUP(BH$14&amp;"-sexo-"&amp;$I252,Equations!$G:$I,3,0)*$U252+VLOOKUP(BH$14&amp;"-edad-"&amp;$I252,Equations!$G:$I,3,0)*$V252+VLOOKUP(BH$14&amp;"-est-"&amp;$I252,Equations!$G:$I,3,0)*(1/$W252)+VLOOKUP(BH$14&amp;"-imc-"&amp;$I252,Equations!$G:$I,3,0)*(1/$Q252)))</f>
        <v/>
      </c>
      <c r="BI252" s="10" t="str">
        <f>IF($AD252="","",IF(OR($V252&lt;2.7,$V252&gt;90),"Age OOR",BH252-1.6449*VLOOKUP(BH$14&amp;"-rse-"&amp;$I252,Equations!$G:$I,3,0)))</f>
        <v/>
      </c>
      <c r="BJ252" s="10" t="str">
        <f>IF($AD252="","",IF(OR($V252&lt;2.7,$V252&gt;90),"Age OOR",BH252+1.6449*VLOOKUP(BH$14&amp;"-rse-"&amp;$I252,Equations!$G:$I,3,0)))</f>
        <v/>
      </c>
      <c r="BK252" s="10" t="str">
        <f t="shared" si="92"/>
        <v/>
      </c>
      <c r="BL252" s="10" t="str">
        <f>IF($AD252="","",IF(OR($V252&lt;2.7,$V252&gt;90),"Age OOR",($AD252-BH252)/VLOOKUP(BH$14&amp;"-rse-"&amp;$I252,Equations!$G:$I,3,0)))</f>
        <v/>
      </c>
      <c r="BM252" s="10" t="str">
        <f>IF($AE252="","",IF(OR($V252&lt;2.7,$V252&gt;90),"Age OOR",VLOOKUP(BM$14&amp;"-int-"&amp;$J252,Equations!$G:$I,3,0)+VLOOKUP(BM$14&amp;"-sexo-"&amp;$J252,Equations!$G:$I,3,0)*$U252+VLOOKUP(BM$14&amp;"-edad-"&amp;$J252,Equations!$G:$I,3,0)*$V252+VLOOKUP(BM$14&amp;"-est-"&amp;$J252,Equations!$G:$I,3,0)*(1/$W252)+VLOOKUP(BM$14&amp;"-imc-"&amp;$J252,Equations!$G:$I,3,0)*(1/$Q252)))</f>
        <v/>
      </c>
      <c r="BN252" s="10" t="str">
        <f>IF($AE252="","",IF(OR($V252&lt;2.7,$V252&gt;90),"Age OOR",BM252-1.6449*VLOOKUP(BM$14&amp;"-rse-"&amp;$J252,Equations!$G:$I,3,0)))</f>
        <v/>
      </c>
      <c r="BO252" s="10" t="str">
        <f>IF($AE252="","",IF(OR($V252&lt;2.7,$V252&gt;90),"Age OOR",BM252+1.6449*VLOOKUP(BM$14&amp;"-rse-"&amp;$J252,Equations!$G:$I,3,0)))</f>
        <v/>
      </c>
      <c r="BP252" s="10" t="str">
        <f t="shared" si="93"/>
        <v/>
      </c>
      <c r="BQ252" s="10" t="str">
        <f>IF($AE252="","",IF(OR($V252&lt;2.7,$V252&gt;90),"Age OOR",($AE252-BM252)/VLOOKUP(BM$14&amp;"-rse-"&amp;$J252,Equations!$G:$I,3,0)))</f>
        <v/>
      </c>
      <c r="BR252" s="10" t="str">
        <f>IF($AF252="","",IF(OR($V252&lt;2.7,$V252&gt;90),"Age OOR",VLOOKUP(BR$14&amp;"-int-"&amp;$K252,Equations!$G:$I,3,0)+VLOOKUP(BR$14&amp;"-sexo-"&amp;$K252,Equations!$G:$I,3,0)*$U252+VLOOKUP(BR$14&amp;"-edad-"&amp;$K252,Equations!$G:$I,3,0)*$V252+VLOOKUP(BR$14&amp;"-est-"&amp;$K252,Equations!$G:$I,3,0)*(1/$W252)+VLOOKUP(BR$14&amp;"-imc-"&amp;$K252,Equations!$G:$I,3,0)*(1/$Q252)))</f>
        <v/>
      </c>
      <c r="BS252" s="10" t="str">
        <f>IF($AF252="","",IF(OR($V252&lt;2.7,$V252&gt;90),"Age OOR",BR252-1.6449*VLOOKUP(BR$14&amp;"-rse-"&amp;$K252,Equations!$G:$I,3,0)))</f>
        <v/>
      </c>
      <c r="BT252" s="10" t="str">
        <f>IF($AF252="","",IF(OR($V252&lt;2.7,$V252&gt;90),"Age OOR",BR252+1.6449*VLOOKUP(BR$14&amp;"-rse-"&amp;$K252,Equations!$G:$I,3,0)))</f>
        <v/>
      </c>
      <c r="BU252" s="10" t="str">
        <f t="shared" si="94"/>
        <v/>
      </c>
      <c r="BV252" s="10" t="str">
        <f>IF($AF252="","",IF(OR($V252&lt;2.7,$V252&gt;90),"Age OOR",($AF252-BR252)/VLOOKUP(BR$14&amp;"-rse-"&amp;$K252,Equations!$G:$I,3,0)))</f>
        <v/>
      </c>
      <c r="BW252" s="10" t="str">
        <f>IF($AG252="","",IF(OR($V252&lt;2.7,$V252&gt;90),"Age OOR",VLOOKUP(BW$14&amp;"-int-"&amp;$L252,Equations!$G:$I,3,0)+VLOOKUP(BW$14&amp;"-sexo-"&amp;$L252,Equations!$G:$I,3,0)*$U252+VLOOKUP(BW$14&amp;"-edad-"&amp;$L252,Equations!$G:$I,3,0)*$V252+VLOOKUP(BW$14&amp;"-est-"&amp;$L252,Equations!$G:$I,3,0)*(1/$W252)+VLOOKUP(BW$14&amp;"-imc-"&amp;$L252,Equations!$G:$I,3,0)*(1/$Q252)))</f>
        <v/>
      </c>
      <c r="BX252" s="10" t="str">
        <f>IF($AG252="","",IF(OR($V252&lt;2.7,$V252&gt;90),"Age OOR",BW252-1.6449*VLOOKUP(BW$14&amp;"-rse-"&amp;$L252,Equations!$G:$I,3,0)))</f>
        <v/>
      </c>
      <c r="BY252" s="10" t="str">
        <f>IF($AG252="","",IF(OR($V252&lt;2.7,$V252&gt;90),"Age OOR",BW252+1.6449*VLOOKUP(BW$14&amp;"-rse-"&amp;$L252,Equations!$G:$I,3,0)))</f>
        <v/>
      </c>
      <c r="BZ252" s="10" t="str">
        <f t="shared" si="95"/>
        <v/>
      </c>
      <c r="CA252" s="10" t="str">
        <f>IF($AG252="","",IF(OR($V252&lt;2.7,$V252&gt;90),"Age OOR",($AG252-BW252)/VLOOKUP(BW$14&amp;"-rse-"&amp;$L252,Equations!$G:$I,3,0)))</f>
        <v/>
      </c>
      <c r="CB252" s="10" t="str">
        <f>IF($AH252="","",IF(OR($V252&lt;2.7,$V252&gt;90),"Age OOR",VLOOKUP(CB$14&amp;"-int-"&amp;$M252,Equations!$G:$I,3,0)+VLOOKUP(CB$14&amp;"-sexo-"&amp;$M252,Equations!$G:$I,3,0)*$U252+VLOOKUP(CB$14&amp;"-edad-"&amp;$M252,Equations!$G:$I,3,0)*$V252+VLOOKUP(CB$14&amp;"-est-"&amp;$M252,Equations!$G:$I,3,0)*(1/$W252)+VLOOKUP(CB$14&amp;"-imc-"&amp;$M252,Equations!$G:$I,3,0)*(1/$Q252)))</f>
        <v/>
      </c>
      <c r="CC252" s="10" t="str">
        <f>IF($AH252="","",IF(OR($V252&lt;2.7,$V252&gt;90),"Age OOR",CB252-1.6449*VLOOKUP(CB$14&amp;"-rse-"&amp;$M252,Equations!$G:$I,3,0)))</f>
        <v/>
      </c>
      <c r="CD252" s="10" t="str">
        <f>IF($AH252="","",IF(OR($V252&lt;2.7,$V252&gt;90),"Age OOR",CB252+1.6449*VLOOKUP(CB$14&amp;"-rse-"&amp;$M252,Equations!$G:$I,3,0)))</f>
        <v/>
      </c>
      <c r="CE252" s="10" t="str">
        <f t="shared" si="96"/>
        <v/>
      </c>
      <c r="CF252" s="10" t="str">
        <f>IF($AH252="","",IF(OR($V252&lt;2.7,$V252&gt;90),"Age OOR",($AH252-CB252)/VLOOKUP(CB$14&amp;"-rse-"&amp;$M252,Equations!$G:$I,3,0)))</f>
        <v/>
      </c>
      <c r="CG252" s="10" t="str">
        <f>IF($AI252="","",IF(OR($V252&lt;2.7,$V252&gt;90),"Age OOR",VLOOKUP(CG$14&amp;"-int-"&amp;$N252,Equations!$G:$I,3,0)+VLOOKUP(CG$14&amp;"-sexo-"&amp;$N252,Equations!$G:$I,3,0)*$U252+VLOOKUP(CG$14&amp;"-edad-"&amp;$N252,Equations!$G:$I,3,0)*$V252+VLOOKUP(CG$14&amp;"-est-"&amp;$N252,Equations!$G:$I,3,0)*(1/$W252)+VLOOKUP(CG$14&amp;"-imc-"&amp;$N252,Equations!$G:$I,3,0)*(1/$Q252)))</f>
        <v/>
      </c>
      <c r="CH252" s="10" t="str">
        <f>IF($AI252="","",IF(OR($V252&lt;2.7,$V252&gt;90),"Age OOR",CG252-1.6449*VLOOKUP(CG$14&amp;"-rse-"&amp;$N252,Equations!$G:$I,3,0)))</f>
        <v/>
      </c>
      <c r="CI252" s="10" t="str">
        <f>IF($AI252="","",IF(OR($V252&lt;2.7,$V252&gt;90),"Age OOR",CG252+1.6449*VLOOKUP(CG$14&amp;"-rse-"&amp;$N252,Equations!$G:$I,3,0)))</f>
        <v/>
      </c>
      <c r="CJ252" s="10" t="str">
        <f t="shared" si="97"/>
        <v/>
      </c>
      <c r="CK252" s="10" t="str">
        <f>IF($AI252="","",IF(OR($V252&lt;2.7,$V252&gt;90),"Age OOR",($AI252-CG252)/VLOOKUP(CG$14&amp;"-rse-"&amp;$N252,Equations!$G:$I,3,0)))</f>
        <v/>
      </c>
      <c r="CL252" s="10" t="str">
        <f>IF($AJ252="","",IF(OR($V252&lt;2.7,$V252&gt;90),"Age OOR",VLOOKUP(CL$14&amp;"-int-"&amp;$O252,Equations!$G:$I,3,0)+VLOOKUP(CL$14&amp;"-sexo-"&amp;$O252,Equations!$G:$I,3,0)*$U252+VLOOKUP(CL$14&amp;"-edad-"&amp;$O252,Equations!$G:$I,3,0)*$V252+VLOOKUP(CL$14&amp;"-est-"&amp;$O252,Equations!$G:$I,3,0)*(1/$W252)+VLOOKUP(CL$14&amp;"-imc-"&amp;$O252,Equations!$G:$I,3,0)*(1/$Q252)))</f>
        <v/>
      </c>
      <c r="CM252" s="10" t="str">
        <f>IF($AJ252="","",IF(OR($V252&lt;2.7,$V252&gt;90),"Age OOR",CL252-1.6449*VLOOKUP(CL$14&amp;"-rse-"&amp;$O252,Equations!$G:$I,3,0)))</f>
        <v/>
      </c>
      <c r="CN252" s="10" t="str">
        <f>IF($AJ252="","",IF(OR($V252&lt;2.7,$V252&gt;90),"Age OOR",CL252+1.6449*VLOOKUP(CL$14&amp;"-rse-"&amp;$O252,Equations!$G:$I,3,0)))</f>
        <v/>
      </c>
      <c r="CO252" s="10" t="str">
        <f t="shared" si="98"/>
        <v/>
      </c>
      <c r="CP252" s="10" t="str">
        <f>IF($AJ252="","",IF(OR($V252&lt;2.7,$V252&gt;90),"Age OOR",($AJ252-CL252)/VLOOKUP(CL$14&amp;"-rse-"&amp;$O252,Equations!$G:$I,3,0)))</f>
        <v/>
      </c>
      <c r="CQ252" s="10" t="str">
        <f>IF($AK252="","",IF(OR($V252&lt;2.7,$V252&gt;90),"Age OOR",EXP(VLOOKUP(CQ$14&amp;"-int-"&amp;$P252,Equations!$G:$I,3,0)+VLOOKUP(CQ$14&amp;"-sexo-"&amp;$P252,Equations!$G:$I,3,0)*$U252+VLOOKUP(CQ$14&amp;"-edad-"&amp;$P252,Equations!$G:$I,3,0)*$V252+VLOOKUP(CQ$14&amp;"-est-"&amp;$P252,Equations!$G:$I,3,0)*(1/$W252)+VLOOKUP(CQ$14&amp;"-imc-"&amp;$P252,Equations!$G:$I,3,0)*(1/$Q252))))</f>
        <v/>
      </c>
      <c r="CR252" s="10" t="str">
        <f>IF($AK252="","",IF(OR($V252&lt;2.7,$V252&gt;90),"Age OOR",EXP(LN(CQ252)-1.6449*VLOOKUP(CQ$14&amp;"-rse-"&amp;$P252,Equations!$G:$I,3,0))))</f>
        <v/>
      </c>
      <c r="CS252" s="10" t="str">
        <f>IF($AK252="","",IF(OR($V252&lt;2.7,$V252&gt;90),"Age OOR",EXP(LN(CQ252)+1.6449*VLOOKUP(CQ$14&amp;"-rse-"&amp;$P252,Equations!$G:$I,3,0))))</f>
        <v/>
      </c>
      <c r="CT252" s="10" t="str">
        <f t="shared" si="99"/>
        <v/>
      </c>
      <c r="CU252" s="10" t="str">
        <f>IF($AK252="","",IF(OR($V252&lt;2.7,$V252&gt;90),"Age OOR",(LN($AK252)-LN(CQ252))/VLOOKUP(CQ$14&amp;"-rse-"&amp;$P252,Equations!$G:$I,3,0)))</f>
        <v/>
      </c>
      <c r="CV252" s="47"/>
    </row>
    <row r="253" spans="5:100" x14ac:dyDescent="0.2">
      <c r="E253" s="23" t="str">
        <f t="shared" si="75"/>
        <v>Age out of range</v>
      </c>
      <c r="F253" s="23" t="str">
        <f t="shared" si="76"/>
        <v>Age out of range</v>
      </c>
      <c r="G253" s="23" t="str">
        <f t="shared" si="77"/>
        <v>Age out of range</v>
      </c>
      <c r="H253" s="23" t="str">
        <f t="shared" si="78"/>
        <v>Age out of range</v>
      </c>
      <c r="I253" s="23" t="str">
        <f t="shared" si="79"/>
        <v>Age out of range</v>
      </c>
      <c r="J253" s="23" t="str">
        <f t="shared" si="80"/>
        <v>Age out of range</v>
      </c>
      <c r="K253" s="23" t="str">
        <f t="shared" si="81"/>
        <v>Age out of range</v>
      </c>
      <c r="L253" s="23" t="str">
        <f t="shared" si="82"/>
        <v>Age out of range</v>
      </c>
      <c r="M253" s="23" t="str">
        <f t="shared" si="83"/>
        <v>Age out of range</v>
      </c>
      <c r="N253" s="23" t="str">
        <f t="shared" si="84"/>
        <v>Age out of range</v>
      </c>
      <c r="O253" s="23" t="str">
        <f t="shared" si="85"/>
        <v>Age out of range</v>
      </c>
      <c r="P253" s="23" t="str">
        <f t="shared" si="86"/>
        <v>Age out of range</v>
      </c>
      <c r="Q253" s="23" t="e">
        <f t="shared" si="87"/>
        <v>#DIV/0!</v>
      </c>
      <c r="R253" s="17"/>
      <c r="S253" s="23">
        <v>237</v>
      </c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7"/>
      <c r="AM253" s="47"/>
      <c r="AN253" s="10" t="str">
        <f>IF($Z253="","",IF(OR($V253&lt;2.7,$V253&gt;90),"Age OOR",VLOOKUP(AN$14&amp;"-int-"&amp;$E253,Equations!$G:$I,3,0)+VLOOKUP(AN$14&amp;"-sexo-"&amp;$E253,Equations!$G:$I,3,0)*$U253+VLOOKUP(AN$14&amp;"-edad-"&amp;$E253,Equations!$G:$I,3,0)*$V253+VLOOKUP(AN$14&amp;"-est-"&amp;$E253,Equations!$G:$I,3,0)*(1/$W253)+VLOOKUP(AN$14&amp;"-imc-"&amp;$E253,Equations!$G:$I,3,0)*(1/$Q253)))</f>
        <v/>
      </c>
      <c r="AO253" s="10" t="str">
        <f>IF($Z253="","",IF(OR($V253&lt;2.7,$V253&gt;90),"Age OOR",AN253-1.6449*VLOOKUP(AN$14&amp;"-rse-"&amp;$E253,Equations!$G:$I,3,0)))</f>
        <v/>
      </c>
      <c r="AP253" s="10" t="str">
        <f>IF($Z253="","",IF(OR($V253&lt;2.7,$V253&gt;90),"Age OOR",AN253+1.6449*VLOOKUP(AN$14&amp;"-rse-"&amp;$E253,Equations!$G:$I,3,0)))</f>
        <v/>
      </c>
      <c r="AQ253" s="10" t="str">
        <f t="shared" si="88"/>
        <v/>
      </c>
      <c r="AR253" s="10" t="str">
        <f>IF($Z253="","",IF(OR($V253&lt;2.7,$V253&gt;90),"Age OOR",($Z253-AN253)/VLOOKUP(AN$14&amp;"-rse-"&amp;$E253,Equations!$G:$I,3,0)))</f>
        <v/>
      </c>
      <c r="AS253" s="10" t="str">
        <f>IF($AA253="","",IF(OR($V253&lt;2.7,$V253&gt;90),"Age OOR",VLOOKUP(AS$14&amp;"-int-"&amp;$F253,Equations!$G:$I,3,0)+VLOOKUP(AS$14&amp;"-sexo-"&amp;$F253,Equations!$G:$I,3,0)*$U253+VLOOKUP(AS$14&amp;"-edad-"&amp;$F253,Equations!$G:$I,3,0)*$V253+VLOOKUP(AS$14&amp;"-est-"&amp;$F253,Equations!$G:$I,3,0)*(1/$W253)+VLOOKUP(AS$14&amp;"-imc-"&amp;$F253,Equations!$G:$I,3,0)*(1/$Q253)))</f>
        <v/>
      </c>
      <c r="AT253" s="10" t="str">
        <f>IF($AA253="","",IF(OR($V253&lt;2.7,$V253&gt;90),"Age OOR",AS253-1.6449*VLOOKUP(AS$14&amp;"-rse-"&amp;$F253,Equations!$G:$I,3,0)))</f>
        <v/>
      </c>
      <c r="AU253" s="10" t="str">
        <f>IF($AA253="","",IF(OR($V253&lt;2.7,$V253&gt;90),"Age OOR",AS253+1.6449*VLOOKUP(AS$14&amp;"-rse-"&amp;$F253,Equations!$G:$I,3,0)))</f>
        <v/>
      </c>
      <c r="AV253" s="10" t="str">
        <f t="shared" si="89"/>
        <v/>
      </c>
      <c r="AW253" s="10" t="str">
        <f>IF($AA253="","",IF(OR($V253&lt;2.7,$V253&gt;90),"Age OOR",($AA253-AS253)/VLOOKUP(AS$14&amp;"-rse-"&amp;$F253,Equations!$G:$I,3,0)))</f>
        <v/>
      </c>
      <c r="AX253" s="10" t="str">
        <f>IF($AB253="","",IF(OR($V253&lt;2.7,$V253&gt;90),"Age OOR",VLOOKUP(AX$14&amp;"-int-"&amp;$G253,Equations!$G:$I,3,0)+VLOOKUP(AX$14&amp;"-sexo-"&amp;$G253,Equations!$G:$I,3,0)*$U253+VLOOKUP(AX$14&amp;"-edad-"&amp;$G253,Equations!$G:$I,3,0)*$V253+VLOOKUP(AX$14&amp;"-est-"&amp;$G253,Equations!$G:$I,3,0)*(1/$W253)+VLOOKUP(AX$14&amp;"-imc-"&amp;$G253,Equations!$G:$I,3,0)*(1/$Q253)))</f>
        <v/>
      </c>
      <c r="AY253" s="10" t="str">
        <f>IF($AB253="","",IF(OR($V253&lt;2.7,$V253&gt;90),"Age OOR",AX253-1.6449*VLOOKUP(AX$14&amp;"-rse-"&amp;$G253,Equations!$G:$I,3,0)))</f>
        <v/>
      </c>
      <c r="AZ253" s="10" t="str">
        <f>IF($AB253="","",IF(OR($V253&lt;2.7,$V253&gt;90),"Age OOR",AX253+1.6449*VLOOKUP(AX$14&amp;"-rse-"&amp;$G253,Equations!$G:$I,3,0)))</f>
        <v/>
      </c>
      <c r="BA253" s="10" t="str">
        <f t="shared" si="90"/>
        <v/>
      </c>
      <c r="BB253" s="10" t="str">
        <f>IF($AB253="","",IF(OR($V253&lt;2.7,$V253&gt;90),"Age OOR",($AB253-AX253)/VLOOKUP(AX$14&amp;"-rse-"&amp;$G253,Equations!$G:$I,3,0)))</f>
        <v/>
      </c>
      <c r="BC253" s="10" t="str">
        <f>IF($AC253="","",IF(OR($V253&lt;2.7,$V253&gt;90),"Age OOR",VLOOKUP(BC$14&amp;"-int-"&amp;$H253,Equations!$G:$I,3,0)+VLOOKUP(BC$14&amp;"-sexo-"&amp;$H253,Equations!$G:$I,3,0)*$U253+VLOOKUP(BC$14&amp;"-edad-"&amp;$H253,Equations!$G:$I,3,0)*$V253+VLOOKUP(BC$14&amp;"-est-"&amp;$H253,Equations!$G:$I,3,0)*(1/$W253)+VLOOKUP(BC$14&amp;"-imc-"&amp;$H253,Equations!$G:$I,3,0)*(1/$Q253)))</f>
        <v/>
      </c>
      <c r="BD253" s="10" t="str">
        <f>IF($AC253="","",IF(OR($V253&lt;2.7,$V253&gt;90),"Age OOR",BC253-1.6449*VLOOKUP(BC$14&amp;"-rse-"&amp;$H253,Equations!$G:$I,3,0)))</f>
        <v/>
      </c>
      <c r="BE253" s="10" t="str">
        <f>IF($AC253="","",IF(OR($V253&lt;2.7,$V253&gt;90),"Age OOR",BC253+1.6449*VLOOKUP(BC$14&amp;"-rse-"&amp;$H253,Equations!$G:$I,3,0)))</f>
        <v/>
      </c>
      <c r="BF253" s="10" t="str">
        <f t="shared" si="91"/>
        <v/>
      </c>
      <c r="BG253" s="10" t="str">
        <f>IF($AC253="","",IF(OR($V253&lt;2.7,$V253&gt;90),"Age OOR",($AC253-BC253)/VLOOKUP(BC$14&amp;"-rse-"&amp;$H253,Equations!$G:$I,3,0)))</f>
        <v/>
      </c>
      <c r="BH253" s="10" t="str">
        <f>IF($AD253="","",IF(OR($V253&lt;2.7,$V253&gt;90),"Age OOR",VLOOKUP(BH$14&amp;"-int-"&amp;$I253,Equations!$G:$I,3,0)+VLOOKUP(BH$14&amp;"-sexo-"&amp;$I253,Equations!$G:$I,3,0)*$U253+VLOOKUP(BH$14&amp;"-edad-"&amp;$I253,Equations!$G:$I,3,0)*$V253+VLOOKUP(BH$14&amp;"-est-"&amp;$I253,Equations!$G:$I,3,0)*(1/$W253)+VLOOKUP(BH$14&amp;"-imc-"&amp;$I253,Equations!$G:$I,3,0)*(1/$Q253)))</f>
        <v/>
      </c>
      <c r="BI253" s="10" t="str">
        <f>IF($AD253="","",IF(OR($V253&lt;2.7,$V253&gt;90),"Age OOR",BH253-1.6449*VLOOKUP(BH$14&amp;"-rse-"&amp;$I253,Equations!$G:$I,3,0)))</f>
        <v/>
      </c>
      <c r="BJ253" s="10" t="str">
        <f>IF($AD253="","",IF(OR($V253&lt;2.7,$V253&gt;90),"Age OOR",BH253+1.6449*VLOOKUP(BH$14&amp;"-rse-"&amp;$I253,Equations!$G:$I,3,0)))</f>
        <v/>
      </c>
      <c r="BK253" s="10" t="str">
        <f t="shared" si="92"/>
        <v/>
      </c>
      <c r="BL253" s="10" t="str">
        <f>IF($AD253="","",IF(OR($V253&lt;2.7,$V253&gt;90),"Age OOR",($AD253-BH253)/VLOOKUP(BH$14&amp;"-rse-"&amp;$I253,Equations!$G:$I,3,0)))</f>
        <v/>
      </c>
      <c r="BM253" s="10" t="str">
        <f>IF($AE253="","",IF(OR($V253&lt;2.7,$V253&gt;90),"Age OOR",VLOOKUP(BM$14&amp;"-int-"&amp;$J253,Equations!$G:$I,3,0)+VLOOKUP(BM$14&amp;"-sexo-"&amp;$J253,Equations!$G:$I,3,0)*$U253+VLOOKUP(BM$14&amp;"-edad-"&amp;$J253,Equations!$G:$I,3,0)*$V253+VLOOKUP(BM$14&amp;"-est-"&amp;$J253,Equations!$G:$I,3,0)*(1/$W253)+VLOOKUP(BM$14&amp;"-imc-"&amp;$J253,Equations!$G:$I,3,0)*(1/$Q253)))</f>
        <v/>
      </c>
      <c r="BN253" s="10" t="str">
        <f>IF($AE253="","",IF(OR($V253&lt;2.7,$V253&gt;90),"Age OOR",BM253-1.6449*VLOOKUP(BM$14&amp;"-rse-"&amp;$J253,Equations!$G:$I,3,0)))</f>
        <v/>
      </c>
      <c r="BO253" s="10" t="str">
        <f>IF($AE253="","",IF(OR($V253&lt;2.7,$V253&gt;90),"Age OOR",BM253+1.6449*VLOOKUP(BM$14&amp;"-rse-"&amp;$J253,Equations!$G:$I,3,0)))</f>
        <v/>
      </c>
      <c r="BP253" s="10" t="str">
        <f t="shared" si="93"/>
        <v/>
      </c>
      <c r="BQ253" s="10" t="str">
        <f>IF($AE253="","",IF(OR($V253&lt;2.7,$V253&gt;90),"Age OOR",($AE253-BM253)/VLOOKUP(BM$14&amp;"-rse-"&amp;$J253,Equations!$G:$I,3,0)))</f>
        <v/>
      </c>
      <c r="BR253" s="10" t="str">
        <f>IF($AF253="","",IF(OR($V253&lt;2.7,$V253&gt;90),"Age OOR",VLOOKUP(BR$14&amp;"-int-"&amp;$K253,Equations!$G:$I,3,0)+VLOOKUP(BR$14&amp;"-sexo-"&amp;$K253,Equations!$G:$I,3,0)*$U253+VLOOKUP(BR$14&amp;"-edad-"&amp;$K253,Equations!$G:$I,3,0)*$V253+VLOOKUP(BR$14&amp;"-est-"&amp;$K253,Equations!$G:$I,3,0)*(1/$W253)+VLOOKUP(BR$14&amp;"-imc-"&amp;$K253,Equations!$G:$I,3,0)*(1/$Q253)))</f>
        <v/>
      </c>
      <c r="BS253" s="10" t="str">
        <f>IF($AF253="","",IF(OR($V253&lt;2.7,$V253&gt;90),"Age OOR",BR253-1.6449*VLOOKUP(BR$14&amp;"-rse-"&amp;$K253,Equations!$G:$I,3,0)))</f>
        <v/>
      </c>
      <c r="BT253" s="10" t="str">
        <f>IF($AF253="","",IF(OR($V253&lt;2.7,$V253&gt;90),"Age OOR",BR253+1.6449*VLOOKUP(BR$14&amp;"-rse-"&amp;$K253,Equations!$G:$I,3,0)))</f>
        <v/>
      </c>
      <c r="BU253" s="10" t="str">
        <f t="shared" si="94"/>
        <v/>
      </c>
      <c r="BV253" s="10" t="str">
        <f>IF($AF253="","",IF(OR($V253&lt;2.7,$V253&gt;90),"Age OOR",($AF253-BR253)/VLOOKUP(BR$14&amp;"-rse-"&amp;$K253,Equations!$G:$I,3,0)))</f>
        <v/>
      </c>
      <c r="BW253" s="10" t="str">
        <f>IF($AG253="","",IF(OR($V253&lt;2.7,$V253&gt;90),"Age OOR",VLOOKUP(BW$14&amp;"-int-"&amp;$L253,Equations!$G:$I,3,0)+VLOOKUP(BW$14&amp;"-sexo-"&amp;$L253,Equations!$G:$I,3,0)*$U253+VLOOKUP(BW$14&amp;"-edad-"&amp;$L253,Equations!$G:$I,3,0)*$V253+VLOOKUP(BW$14&amp;"-est-"&amp;$L253,Equations!$G:$I,3,0)*(1/$W253)+VLOOKUP(BW$14&amp;"-imc-"&amp;$L253,Equations!$G:$I,3,0)*(1/$Q253)))</f>
        <v/>
      </c>
      <c r="BX253" s="10" t="str">
        <f>IF($AG253="","",IF(OR($V253&lt;2.7,$V253&gt;90),"Age OOR",BW253-1.6449*VLOOKUP(BW$14&amp;"-rse-"&amp;$L253,Equations!$G:$I,3,0)))</f>
        <v/>
      </c>
      <c r="BY253" s="10" t="str">
        <f>IF($AG253="","",IF(OR($V253&lt;2.7,$V253&gt;90),"Age OOR",BW253+1.6449*VLOOKUP(BW$14&amp;"-rse-"&amp;$L253,Equations!$G:$I,3,0)))</f>
        <v/>
      </c>
      <c r="BZ253" s="10" t="str">
        <f t="shared" si="95"/>
        <v/>
      </c>
      <c r="CA253" s="10" t="str">
        <f>IF($AG253="","",IF(OR($V253&lt;2.7,$V253&gt;90),"Age OOR",($AG253-BW253)/VLOOKUP(BW$14&amp;"-rse-"&amp;$L253,Equations!$G:$I,3,0)))</f>
        <v/>
      </c>
      <c r="CB253" s="10" t="str">
        <f>IF($AH253="","",IF(OR($V253&lt;2.7,$V253&gt;90),"Age OOR",VLOOKUP(CB$14&amp;"-int-"&amp;$M253,Equations!$G:$I,3,0)+VLOOKUP(CB$14&amp;"-sexo-"&amp;$M253,Equations!$G:$I,3,0)*$U253+VLOOKUP(CB$14&amp;"-edad-"&amp;$M253,Equations!$G:$I,3,0)*$V253+VLOOKUP(CB$14&amp;"-est-"&amp;$M253,Equations!$G:$I,3,0)*(1/$W253)+VLOOKUP(CB$14&amp;"-imc-"&amp;$M253,Equations!$G:$I,3,0)*(1/$Q253)))</f>
        <v/>
      </c>
      <c r="CC253" s="10" t="str">
        <f>IF($AH253="","",IF(OR($V253&lt;2.7,$V253&gt;90),"Age OOR",CB253-1.6449*VLOOKUP(CB$14&amp;"-rse-"&amp;$M253,Equations!$G:$I,3,0)))</f>
        <v/>
      </c>
      <c r="CD253" s="10" t="str">
        <f>IF($AH253="","",IF(OR($V253&lt;2.7,$V253&gt;90),"Age OOR",CB253+1.6449*VLOOKUP(CB$14&amp;"-rse-"&amp;$M253,Equations!$G:$I,3,0)))</f>
        <v/>
      </c>
      <c r="CE253" s="10" t="str">
        <f t="shared" si="96"/>
        <v/>
      </c>
      <c r="CF253" s="10" t="str">
        <f>IF($AH253="","",IF(OR($V253&lt;2.7,$V253&gt;90),"Age OOR",($AH253-CB253)/VLOOKUP(CB$14&amp;"-rse-"&amp;$M253,Equations!$G:$I,3,0)))</f>
        <v/>
      </c>
      <c r="CG253" s="10" t="str">
        <f>IF($AI253="","",IF(OR($V253&lt;2.7,$V253&gt;90),"Age OOR",VLOOKUP(CG$14&amp;"-int-"&amp;$N253,Equations!$G:$I,3,0)+VLOOKUP(CG$14&amp;"-sexo-"&amp;$N253,Equations!$G:$I,3,0)*$U253+VLOOKUP(CG$14&amp;"-edad-"&amp;$N253,Equations!$G:$I,3,0)*$V253+VLOOKUP(CG$14&amp;"-est-"&amp;$N253,Equations!$G:$I,3,0)*(1/$W253)+VLOOKUP(CG$14&amp;"-imc-"&amp;$N253,Equations!$G:$I,3,0)*(1/$Q253)))</f>
        <v/>
      </c>
      <c r="CH253" s="10" t="str">
        <f>IF($AI253="","",IF(OR($V253&lt;2.7,$V253&gt;90),"Age OOR",CG253-1.6449*VLOOKUP(CG$14&amp;"-rse-"&amp;$N253,Equations!$G:$I,3,0)))</f>
        <v/>
      </c>
      <c r="CI253" s="10" t="str">
        <f>IF($AI253="","",IF(OR($V253&lt;2.7,$V253&gt;90),"Age OOR",CG253+1.6449*VLOOKUP(CG$14&amp;"-rse-"&amp;$N253,Equations!$G:$I,3,0)))</f>
        <v/>
      </c>
      <c r="CJ253" s="10" t="str">
        <f t="shared" si="97"/>
        <v/>
      </c>
      <c r="CK253" s="10" t="str">
        <f>IF($AI253="","",IF(OR($V253&lt;2.7,$V253&gt;90),"Age OOR",($AI253-CG253)/VLOOKUP(CG$14&amp;"-rse-"&amp;$N253,Equations!$G:$I,3,0)))</f>
        <v/>
      </c>
      <c r="CL253" s="10" t="str">
        <f>IF($AJ253="","",IF(OR($V253&lt;2.7,$V253&gt;90),"Age OOR",VLOOKUP(CL$14&amp;"-int-"&amp;$O253,Equations!$G:$I,3,0)+VLOOKUP(CL$14&amp;"-sexo-"&amp;$O253,Equations!$G:$I,3,0)*$U253+VLOOKUP(CL$14&amp;"-edad-"&amp;$O253,Equations!$G:$I,3,0)*$V253+VLOOKUP(CL$14&amp;"-est-"&amp;$O253,Equations!$G:$I,3,0)*(1/$W253)+VLOOKUP(CL$14&amp;"-imc-"&amp;$O253,Equations!$G:$I,3,0)*(1/$Q253)))</f>
        <v/>
      </c>
      <c r="CM253" s="10" t="str">
        <f>IF($AJ253="","",IF(OR($V253&lt;2.7,$V253&gt;90),"Age OOR",CL253-1.6449*VLOOKUP(CL$14&amp;"-rse-"&amp;$O253,Equations!$G:$I,3,0)))</f>
        <v/>
      </c>
      <c r="CN253" s="10" t="str">
        <f>IF($AJ253="","",IF(OR($V253&lt;2.7,$V253&gt;90),"Age OOR",CL253+1.6449*VLOOKUP(CL$14&amp;"-rse-"&amp;$O253,Equations!$G:$I,3,0)))</f>
        <v/>
      </c>
      <c r="CO253" s="10" t="str">
        <f t="shared" si="98"/>
        <v/>
      </c>
      <c r="CP253" s="10" t="str">
        <f>IF($AJ253="","",IF(OR($V253&lt;2.7,$V253&gt;90),"Age OOR",($AJ253-CL253)/VLOOKUP(CL$14&amp;"-rse-"&amp;$O253,Equations!$G:$I,3,0)))</f>
        <v/>
      </c>
      <c r="CQ253" s="10" t="str">
        <f>IF($AK253="","",IF(OR($V253&lt;2.7,$V253&gt;90),"Age OOR",EXP(VLOOKUP(CQ$14&amp;"-int-"&amp;$P253,Equations!$G:$I,3,0)+VLOOKUP(CQ$14&amp;"-sexo-"&amp;$P253,Equations!$G:$I,3,0)*$U253+VLOOKUP(CQ$14&amp;"-edad-"&amp;$P253,Equations!$G:$I,3,0)*$V253+VLOOKUP(CQ$14&amp;"-est-"&amp;$P253,Equations!$G:$I,3,0)*(1/$W253)+VLOOKUP(CQ$14&amp;"-imc-"&amp;$P253,Equations!$G:$I,3,0)*(1/$Q253))))</f>
        <v/>
      </c>
      <c r="CR253" s="10" t="str">
        <f>IF($AK253="","",IF(OR($V253&lt;2.7,$V253&gt;90),"Age OOR",EXP(LN(CQ253)-1.6449*VLOOKUP(CQ$14&amp;"-rse-"&amp;$P253,Equations!$G:$I,3,0))))</f>
        <v/>
      </c>
      <c r="CS253" s="10" t="str">
        <f>IF($AK253="","",IF(OR($V253&lt;2.7,$V253&gt;90),"Age OOR",EXP(LN(CQ253)+1.6449*VLOOKUP(CQ$14&amp;"-rse-"&amp;$P253,Equations!$G:$I,3,0))))</f>
        <v/>
      </c>
      <c r="CT253" s="10" t="str">
        <f t="shared" si="99"/>
        <v/>
      </c>
      <c r="CU253" s="10" t="str">
        <f>IF($AK253="","",IF(OR($V253&lt;2.7,$V253&gt;90),"Age OOR",(LN($AK253)-LN(CQ253))/VLOOKUP(CQ$14&amp;"-rse-"&amp;$P253,Equations!$G:$I,3,0)))</f>
        <v/>
      </c>
      <c r="CV253" s="47"/>
    </row>
    <row r="254" spans="5:100" x14ac:dyDescent="0.2">
      <c r="E254" s="23" t="str">
        <f t="shared" si="75"/>
        <v>Age out of range</v>
      </c>
      <c r="F254" s="23" t="str">
        <f t="shared" si="76"/>
        <v>Age out of range</v>
      </c>
      <c r="G254" s="23" t="str">
        <f t="shared" si="77"/>
        <v>Age out of range</v>
      </c>
      <c r="H254" s="23" t="str">
        <f t="shared" si="78"/>
        <v>Age out of range</v>
      </c>
      <c r="I254" s="23" t="str">
        <f t="shared" si="79"/>
        <v>Age out of range</v>
      </c>
      <c r="J254" s="23" t="str">
        <f t="shared" si="80"/>
        <v>Age out of range</v>
      </c>
      <c r="K254" s="23" t="str">
        <f t="shared" si="81"/>
        <v>Age out of range</v>
      </c>
      <c r="L254" s="23" t="str">
        <f t="shared" si="82"/>
        <v>Age out of range</v>
      </c>
      <c r="M254" s="23" t="str">
        <f t="shared" si="83"/>
        <v>Age out of range</v>
      </c>
      <c r="N254" s="23" t="str">
        <f t="shared" si="84"/>
        <v>Age out of range</v>
      </c>
      <c r="O254" s="23" t="str">
        <f t="shared" si="85"/>
        <v>Age out of range</v>
      </c>
      <c r="P254" s="23" t="str">
        <f t="shared" si="86"/>
        <v>Age out of range</v>
      </c>
      <c r="Q254" s="23" t="e">
        <f t="shared" si="87"/>
        <v>#DIV/0!</v>
      </c>
      <c r="R254" s="17"/>
      <c r="S254" s="23">
        <v>238</v>
      </c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7"/>
      <c r="AM254" s="47"/>
      <c r="AN254" s="10" t="str">
        <f>IF($Z254="","",IF(OR($V254&lt;2.7,$V254&gt;90),"Age OOR",VLOOKUP(AN$14&amp;"-int-"&amp;$E254,Equations!$G:$I,3,0)+VLOOKUP(AN$14&amp;"-sexo-"&amp;$E254,Equations!$G:$I,3,0)*$U254+VLOOKUP(AN$14&amp;"-edad-"&amp;$E254,Equations!$G:$I,3,0)*$V254+VLOOKUP(AN$14&amp;"-est-"&amp;$E254,Equations!$G:$I,3,0)*(1/$W254)+VLOOKUP(AN$14&amp;"-imc-"&amp;$E254,Equations!$G:$I,3,0)*(1/$Q254)))</f>
        <v/>
      </c>
      <c r="AO254" s="10" t="str">
        <f>IF($Z254="","",IF(OR($V254&lt;2.7,$V254&gt;90),"Age OOR",AN254-1.6449*VLOOKUP(AN$14&amp;"-rse-"&amp;$E254,Equations!$G:$I,3,0)))</f>
        <v/>
      </c>
      <c r="AP254" s="10" t="str">
        <f>IF($Z254="","",IF(OR($V254&lt;2.7,$V254&gt;90),"Age OOR",AN254+1.6449*VLOOKUP(AN$14&amp;"-rse-"&amp;$E254,Equations!$G:$I,3,0)))</f>
        <v/>
      </c>
      <c r="AQ254" s="10" t="str">
        <f t="shared" si="88"/>
        <v/>
      </c>
      <c r="AR254" s="10" t="str">
        <f>IF($Z254="","",IF(OR($V254&lt;2.7,$V254&gt;90),"Age OOR",($Z254-AN254)/VLOOKUP(AN$14&amp;"-rse-"&amp;$E254,Equations!$G:$I,3,0)))</f>
        <v/>
      </c>
      <c r="AS254" s="10" t="str">
        <f>IF($AA254="","",IF(OR($V254&lt;2.7,$V254&gt;90),"Age OOR",VLOOKUP(AS$14&amp;"-int-"&amp;$F254,Equations!$G:$I,3,0)+VLOOKUP(AS$14&amp;"-sexo-"&amp;$F254,Equations!$G:$I,3,0)*$U254+VLOOKUP(AS$14&amp;"-edad-"&amp;$F254,Equations!$G:$I,3,0)*$V254+VLOOKUP(AS$14&amp;"-est-"&amp;$F254,Equations!$G:$I,3,0)*(1/$W254)+VLOOKUP(AS$14&amp;"-imc-"&amp;$F254,Equations!$G:$I,3,0)*(1/$Q254)))</f>
        <v/>
      </c>
      <c r="AT254" s="10" t="str">
        <f>IF($AA254="","",IF(OR($V254&lt;2.7,$V254&gt;90),"Age OOR",AS254-1.6449*VLOOKUP(AS$14&amp;"-rse-"&amp;$F254,Equations!$G:$I,3,0)))</f>
        <v/>
      </c>
      <c r="AU254" s="10" t="str">
        <f>IF($AA254="","",IF(OR($V254&lt;2.7,$V254&gt;90),"Age OOR",AS254+1.6449*VLOOKUP(AS$14&amp;"-rse-"&amp;$F254,Equations!$G:$I,3,0)))</f>
        <v/>
      </c>
      <c r="AV254" s="10" t="str">
        <f t="shared" si="89"/>
        <v/>
      </c>
      <c r="AW254" s="10" t="str">
        <f>IF($AA254="","",IF(OR($V254&lt;2.7,$V254&gt;90),"Age OOR",($AA254-AS254)/VLOOKUP(AS$14&amp;"-rse-"&amp;$F254,Equations!$G:$I,3,0)))</f>
        <v/>
      </c>
      <c r="AX254" s="10" t="str">
        <f>IF($AB254="","",IF(OR($V254&lt;2.7,$V254&gt;90),"Age OOR",VLOOKUP(AX$14&amp;"-int-"&amp;$G254,Equations!$G:$I,3,0)+VLOOKUP(AX$14&amp;"-sexo-"&amp;$G254,Equations!$G:$I,3,0)*$U254+VLOOKUP(AX$14&amp;"-edad-"&amp;$G254,Equations!$G:$I,3,0)*$V254+VLOOKUP(AX$14&amp;"-est-"&amp;$G254,Equations!$G:$I,3,0)*(1/$W254)+VLOOKUP(AX$14&amp;"-imc-"&amp;$G254,Equations!$G:$I,3,0)*(1/$Q254)))</f>
        <v/>
      </c>
      <c r="AY254" s="10" t="str">
        <f>IF($AB254="","",IF(OR($V254&lt;2.7,$V254&gt;90),"Age OOR",AX254-1.6449*VLOOKUP(AX$14&amp;"-rse-"&amp;$G254,Equations!$G:$I,3,0)))</f>
        <v/>
      </c>
      <c r="AZ254" s="10" t="str">
        <f>IF($AB254="","",IF(OR($V254&lt;2.7,$V254&gt;90),"Age OOR",AX254+1.6449*VLOOKUP(AX$14&amp;"-rse-"&amp;$G254,Equations!$G:$I,3,0)))</f>
        <v/>
      </c>
      <c r="BA254" s="10" t="str">
        <f t="shared" si="90"/>
        <v/>
      </c>
      <c r="BB254" s="10" t="str">
        <f>IF($AB254="","",IF(OR($V254&lt;2.7,$V254&gt;90),"Age OOR",($AB254-AX254)/VLOOKUP(AX$14&amp;"-rse-"&amp;$G254,Equations!$G:$I,3,0)))</f>
        <v/>
      </c>
      <c r="BC254" s="10" t="str">
        <f>IF($AC254="","",IF(OR($V254&lt;2.7,$V254&gt;90),"Age OOR",VLOOKUP(BC$14&amp;"-int-"&amp;$H254,Equations!$G:$I,3,0)+VLOOKUP(BC$14&amp;"-sexo-"&amp;$H254,Equations!$G:$I,3,0)*$U254+VLOOKUP(BC$14&amp;"-edad-"&amp;$H254,Equations!$G:$I,3,0)*$V254+VLOOKUP(BC$14&amp;"-est-"&amp;$H254,Equations!$G:$I,3,0)*(1/$W254)+VLOOKUP(BC$14&amp;"-imc-"&amp;$H254,Equations!$G:$I,3,0)*(1/$Q254)))</f>
        <v/>
      </c>
      <c r="BD254" s="10" t="str">
        <f>IF($AC254="","",IF(OR($V254&lt;2.7,$V254&gt;90),"Age OOR",BC254-1.6449*VLOOKUP(BC$14&amp;"-rse-"&amp;$H254,Equations!$G:$I,3,0)))</f>
        <v/>
      </c>
      <c r="BE254" s="10" t="str">
        <f>IF($AC254="","",IF(OR($V254&lt;2.7,$V254&gt;90),"Age OOR",BC254+1.6449*VLOOKUP(BC$14&amp;"-rse-"&amp;$H254,Equations!$G:$I,3,0)))</f>
        <v/>
      </c>
      <c r="BF254" s="10" t="str">
        <f t="shared" si="91"/>
        <v/>
      </c>
      <c r="BG254" s="10" t="str">
        <f>IF($AC254="","",IF(OR($V254&lt;2.7,$V254&gt;90),"Age OOR",($AC254-BC254)/VLOOKUP(BC$14&amp;"-rse-"&amp;$H254,Equations!$G:$I,3,0)))</f>
        <v/>
      </c>
      <c r="BH254" s="10" t="str">
        <f>IF($AD254="","",IF(OR($V254&lt;2.7,$V254&gt;90),"Age OOR",VLOOKUP(BH$14&amp;"-int-"&amp;$I254,Equations!$G:$I,3,0)+VLOOKUP(BH$14&amp;"-sexo-"&amp;$I254,Equations!$G:$I,3,0)*$U254+VLOOKUP(BH$14&amp;"-edad-"&amp;$I254,Equations!$G:$I,3,0)*$V254+VLOOKUP(BH$14&amp;"-est-"&amp;$I254,Equations!$G:$I,3,0)*(1/$W254)+VLOOKUP(BH$14&amp;"-imc-"&amp;$I254,Equations!$G:$I,3,0)*(1/$Q254)))</f>
        <v/>
      </c>
      <c r="BI254" s="10" t="str">
        <f>IF($AD254="","",IF(OR($V254&lt;2.7,$V254&gt;90),"Age OOR",BH254-1.6449*VLOOKUP(BH$14&amp;"-rse-"&amp;$I254,Equations!$G:$I,3,0)))</f>
        <v/>
      </c>
      <c r="BJ254" s="10" t="str">
        <f>IF($AD254="","",IF(OR($V254&lt;2.7,$V254&gt;90),"Age OOR",BH254+1.6449*VLOOKUP(BH$14&amp;"-rse-"&amp;$I254,Equations!$G:$I,3,0)))</f>
        <v/>
      </c>
      <c r="BK254" s="10" t="str">
        <f t="shared" si="92"/>
        <v/>
      </c>
      <c r="BL254" s="10" t="str">
        <f>IF($AD254="","",IF(OR($V254&lt;2.7,$V254&gt;90),"Age OOR",($AD254-BH254)/VLOOKUP(BH$14&amp;"-rse-"&amp;$I254,Equations!$G:$I,3,0)))</f>
        <v/>
      </c>
      <c r="BM254" s="10" t="str">
        <f>IF($AE254="","",IF(OR($V254&lt;2.7,$V254&gt;90),"Age OOR",VLOOKUP(BM$14&amp;"-int-"&amp;$J254,Equations!$G:$I,3,0)+VLOOKUP(BM$14&amp;"-sexo-"&amp;$J254,Equations!$G:$I,3,0)*$U254+VLOOKUP(BM$14&amp;"-edad-"&amp;$J254,Equations!$G:$I,3,0)*$V254+VLOOKUP(BM$14&amp;"-est-"&amp;$J254,Equations!$G:$I,3,0)*(1/$W254)+VLOOKUP(BM$14&amp;"-imc-"&amp;$J254,Equations!$G:$I,3,0)*(1/$Q254)))</f>
        <v/>
      </c>
      <c r="BN254" s="10" t="str">
        <f>IF($AE254="","",IF(OR($V254&lt;2.7,$V254&gt;90),"Age OOR",BM254-1.6449*VLOOKUP(BM$14&amp;"-rse-"&amp;$J254,Equations!$G:$I,3,0)))</f>
        <v/>
      </c>
      <c r="BO254" s="10" t="str">
        <f>IF($AE254="","",IF(OR($V254&lt;2.7,$V254&gt;90),"Age OOR",BM254+1.6449*VLOOKUP(BM$14&amp;"-rse-"&amp;$J254,Equations!$G:$I,3,0)))</f>
        <v/>
      </c>
      <c r="BP254" s="10" t="str">
        <f t="shared" si="93"/>
        <v/>
      </c>
      <c r="BQ254" s="10" t="str">
        <f>IF($AE254="","",IF(OR($V254&lt;2.7,$V254&gt;90),"Age OOR",($AE254-BM254)/VLOOKUP(BM$14&amp;"-rse-"&amp;$J254,Equations!$G:$I,3,0)))</f>
        <v/>
      </c>
      <c r="BR254" s="10" t="str">
        <f>IF($AF254="","",IF(OR($V254&lt;2.7,$V254&gt;90),"Age OOR",VLOOKUP(BR$14&amp;"-int-"&amp;$K254,Equations!$G:$I,3,0)+VLOOKUP(BR$14&amp;"-sexo-"&amp;$K254,Equations!$G:$I,3,0)*$U254+VLOOKUP(BR$14&amp;"-edad-"&amp;$K254,Equations!$G:$I,3,0)*$V254+VLOOKUP(BR$14&amp;"-est-"&amp;$K254,Equations!$G:$I,3,0)*(1/$W254)+VLOOKUP(BR$14&amp;"-imc-"&amp;$K254,Equations!$G:$I,3,0)*(1/$Q254)))</f>
        <v/>
      </c>
      <c r="BS254" s="10" t="str">
        <f>IF($AF254="","",IF(OR($V254&lt;2.7,$V254&gt;90),"Age OOR",BR254-1.6449*VLOOKUP(BR$14&amp;"-rse-"&amp;$K254,Equations!$G:$I,3,0)))</f>
        <v/>
      </c>
      <c r="BT254" s="10" t="str">
        <f>IF($AF254="","",IF(OR($V254&lt;2.7,$V254&gt;90),"Age OOR",BR254+1.6449*VLOOKUP(BR$14&amp;"-rse-"&amp;$K254,Equations!$G:$I,3,0)))</f>
        <v/>
      </c>
      <c r="BU254" s="10" t="str">
        <f t="shared" si="94"/>
        <v/>
      </c>
      <c r="BV254" s="10" t="str">
        <f>IF($AF254="","",IF(OR($V254&lt;2.7,$V254&gt;90),"Age OOR",($AF254-BR254)/VLOOKUP(BR$14&amp;"-rse-"&amp;$K254,Equations!$G:$I,3,0)))</f>
        <v/>
      </c>
      <c r="BW254" s="10" t="str">
        <f>IF($AG254="","",IF(OR($V254&lt;2.7,$V254&gt;90),"Age OOR",VLOOKUP(BW$14&amp;"-int-"&amp;$L254,Equations!$G:$I,3,0)+VLOOKUP(BW$14&amp;"-sexo-"&amp;$L254,Equations!$G:$I,3,0)*$U254+VLOOKUP(BW$14&amp;"-edad-"&amp;$L254,Equations!$G:$I,3,0)*$V254+VLOOKUP(BW$14&amp;"-est-"&amp;$L254,Equations!$G:$I,3,0)*(1/$W254)+VLOOKUP(BW$14&amp;"-imc-"&amp;$L254,Equations!$G:$I,3,0)*(1/$Q254)))</f>
        <v/>
      </c>
      <c r="BX254" s="10" t="str">
        <f>IF($AG254="","",IF(OR($V254&lt;2.7,$V254&gt;90),"Age OOR",BW254-1.6449*VLOOKUP(BW$14&amp;"-rse-"&amp;$L254,Equations!$G:$I,3,0)))</f>
        <v/>
      </c>
      <c r="BY254" s="10" t="str">
        <f>IF($AG254="","",IF(OR($V254&lt;2.7,$V254&gt;90),"Age OOR",BW254+1.6449*VLOOKUP(BW$14&amp;"-rse-"&amp;$L254,Equations!$G:$I,3,0)))</f>
        <v/>
      </c>
      <c r="BZ254" s="10" t="str">
        <f t="shared" si="95"/>
        <v/>
      </c>
      <c r="CA254" s="10" t="str">
        <f>IF($AG254="","",IF(OR($V254&lt;2.7,$V254&gt;90),"Age OOR",($AG254-BW254)/VLOOKUP(BW$14&amp;"-rse-"&amp;$L254,Equations!$G:$I,3,0)))</f>
        <v/>
      </c>
      <c r="CB254" s="10" t="str">
        <f>IF($AH254="","",IF(OR($V254&lt;2.7,$V254&gt;90),"Age OOR",VLOOKUP(CB$14&amp;"-int-"&amp;$M254,Equations!$G:$I,3,0)+VLOOKUP(CB$14&amp;"-sexo-"&amp;$M254,Equations!$G:$I,3,0)*$U254+VLOOKUP(CB$14&amp;"-edad-"&amp;$M254,Equations!$G:$I,3,0)*$V254+VLOOKUP(CB$14&amp;"-est-"&amp;$M254,Equations!$G:$I,3,0)*(1/$W254)+VLOOKUP(CB$14&amp;"-imc-"&amp;$M254,Equations!$G:$I,3,0)*(1/$Q254)))</f>
        <v/>
      </c>
      <c r="CC254" s="10" t="str">
        <f>IF($AH254="","",IF(OR($V254&lt;2.7,$V254&gt;90),"Age OOR",CB254-1.6449*VLOOKUP(CB$14&amp;"-rse-"&amp;$M254,Equations!$G:$I,3,0)))</f>
        <v/>
      </c>
      <c r="CD254" s="10" t="str">
        <f>IF($AH254="","",IF(OR($V254&lt;2.7,$V254&gt;90),"Age OOR",CB254+1.6449*VLOOKUP(CB$14&amp;"-rse-"&amp;$M254,Equations!$G:$I,3,0)))</f>
        <v/>
      </c>
      <c r="CE254" s="10" t="str">
        <f t="shared" si="96"/>
        <v/>
      </c>
      <c r="CF254" s="10" t="str">
        <f>IF($AH254="","",IF(OR($V254&lt;2.7,$V254&gt;90),"Age OOR",($AH254-CB254)/VLOOKUP(CB$14&amp;"-rse-"&amp;$M254,Equations!$G:$I,3,0)))</f>
        <v/>
      </c>
      <c r="CG254" s="10" t="str">
        <f>IF($AI254="","",IF(OR($V254&lt;2.7,$V254&gt;90),"Age OOR",VLOOKUP(CG$14&amp;"-int-"&amp;$N254,Equations!$G:$I,3,0)+VLOOKUP(CG$14&amp;"-sexo-"&amp;$N254,Equations!$G:$I,3,0)*$U254+VLOOKUP(CG$14&amp;"-edad-"&amp;$N254,Equations!$G:$I,3,0)*$V254+VLOOKUP(CG$14&amp;"-est-"&amp;$N254,Equations!$G:$I,3,0)*(1/$W254)+VLOOKUP(CG$14&amp;"-imc-"&amp;$N254,Equations!$G:$I,3,0)*(1/$Q254)))</f>
        <v/>
      </c>
      <c r="CH254" s="10" t="str">
        <f>IF($AI254="","",IF(OR($V254&lt;2.7,$V254&gt;90),"Age OOR",CG254-1.6449*VLOOKUP(CG$14&amp;"-rse-"&amp;$N254,Equations!$G:$I,3,0)))</f>
        <v/>
      </c>
      <c r="CI254" s="10" t="str">
        <f>IF($AI254="","",IF(OR($V254&lt;2.7,$V254&gt;90),"Age OOR",CG254+1.6449*VLOOKUP(CG$14&amp;"-rse-"&amp;$N254,Equations!$G:$I,3,0)))</f>
        <v/>
      </c>
      <c r="CJ254" s="10" t="str">
        <f t="shared" si="97"/>
        <v/>
      </c>
      <c r="CK254" s="10" t="str">
        <f>IF($AI254="","",IF(OR($V254&lt;2.7,$V254&gt;90),"Age OOR",($AI254-CG254)/VLOOKUP(CG$14&amp;"-rse-"&amp;$N254,Equations!$G:$I,3,0)))</f>
        <v/>
      </c>
      <c r="CL254" s="10" t="str">
        <f>IF($AJ254="","",IF(OR($V254&lt;2.7,$V254&gt;90),"Age OOR",VLOOKUP(CL$14&amp;"-int-"&amp;$O254,Equations!$G:$I,3,0)+VLOOKUP(CL$14&amp;"-sexo-"&amp;$O254,Equations!$G:$I,3,0)*$U254+VLOOKUP(CL$14&amp;"-edad-"&amp;$O254,Equations!$G:$I,3,0)*$V254+VLOOKUP(CL$14&amp;"-est-"&amp;$O254,Equations!$G:$I,3,0)*(1/$W254)+VLOOKUP(CL$14&amp;"-imc-"&amp;$O254,Equations!$G:$I,3,0)*(1/$Q254)))</f>
        <v/>
      </c>
      <c r="CM254" s="10" t="str">
        <f>IF($AJ254="","",IF(OR($V254&lt;2.7,$V254&gt;90),"Age OOR",CL254-1.6449*VLOOKUP(CL$14&amp;"-rse-"&amp;$O254,Equations!$G:$I,3,0)))</f>
        <v/>
      </c>
      <c r="CN254" s="10" t="str">
        <f>IF($AJ254="","",IF(OR($V254&lt;2.7,$V254&gt;90),"Age OOR",CL254+1.6449*VLOOKUP(CL$14&amp;"-rse-"&amp;$O254,Equations!$G:$I,3,0)))</f>
        <v/>
      </c>
      <c r="CO254" s="10" t="str">
        <f t="shared" si="98"/>
        <v/>
      </c>
      <c r="CP254" s="10" t="str">
        <f>IF($AJ254="","",IF(OR($V254&lt;2.7,$V254&gt;90),"Age OOR",($AJ254-CL254)/VLOOKUP(CL$14&amp;"-rse-"&amp;$O254,Equations!$G:$I,3,0)))</f>
        <v/>
      </c>
      <c r="CQ254" s="10" t="str">
        <f>IF($AK254="","",IF(OR($V254&lt;2.7,$V254&gt;90),"Age OOR",EXP(VLOOKUP(CQ$14&amp;"-int-"&amp;$P254,Equations!$G:$I,3,0)+VLOOKUP(CQ$14&amp;"-sexo-"&amp;$P254,Equations!$G:$I,3,0)*$U254+VLOOKUP(CQ$14&amp;"-edad-"&amp;$P254,Equations!$G:$I,3,0)*$V254+VLOOKUP(CQ$14&amp;"-est-"&amp;$P254,Equations!$G:$I,3,0)*(1/$W254)+VLOOKUP(CQ$14&amp;"-imc-"&amp;$P254,Equations!$G:$I,3,0)*(1/$Q254))))</f>
        <v/>
      </c>
      <c r="CR254" s="10" t="str">
        <f>IF($AK254="","",IF(OR($V254&lt;2.7,$V254&gt;90),"Age OOR",EXP(LN(CQ254)-1.6449*VLOOKUP(CQ$14&amp;"-rse-"&amp;$P254,Equations!$G:$I,3,0))))</f>
        <v/>
      </c>
      <c r="CS254" s="10" t="str">
        <f>IF($AK254="","",IF(OR($V254&lt;2.7,$V254&gt;90),"Age OOR",EXP(LN(CQ254)+1.6449*VLOOKUP(CQ$14&amp;"-rse-"&amp;$P254,Equations!$G:$I,3,0))))</f>
        <v/>
      </c>
      <c r="CT254" s="10" t="str">
        <f t="shared" si="99"/>
        <v/>
      </c>
      <c r="CU254" s="10" t="str">
        <f>IF($AK254="","",IF(OR($V254&lt;2.7,$V254&gt;90),"Age OOR",(LN($AK254)-LN(CQ254))/VLOOKUP(CQ$14&amp;"-rse-"&amp;$P254,Equations!$G:$I,3,0)))</f>
        <v/>
      </c>
      <c r="CV254" s="47"/>
    </row>
    <row r="255" spans="5:100" x14ac:dyDescent="0.2">
      <c r="E255" s="23" t="str">
        <f t="shared" si="75"/>
        <v>Age out of range</v>
      </c>
      <c r="F255" s="23" t="str">
        <f t="shared" si="76"/>
        <v>Age out of range</v>
      </c>
      <c r="G255" s="23" t="str">
        <f t="shared" si="77"/>
        <v>Age out of range</v>
      </c>
      <c r="H255" s="23" t="str">
        <f t="shared" si="78"/>
        <v>Age out of range</v>
      </c>
      <c r="I255" s="23" t="str">
        <f t="shared" si="79"/>
        <v>Age out of range</v>
      </c>
      <c r="J255" s="23" t="str">
        <f t="shared" si="80"/>
        <v>Age out of range</v>
      </c>
      <c r="K255" s="23" t="str">
        <f t="shared" si="81"/>
        <v>Age out of range</v>
      </c>
      <c r="L255" s="23" t="str">
        <f t="shared" si="82"/>
        <v>Age out of range</v>
      </c>
      <c r="M255" s="23" t="str">
        <f t="shared" si="83"/>
        <v>Age out of range</v>
      </c>
      <c r="N255" s="23" t="str">
        <f t="shared" si="84"/>
        <v>Age out of range</v>
      </c>
      <c r="O255" s="23" t="str">
        <f t="shared" si="85"/>
        <v>Age out of range</v>
      </c>
      <c r="P255" s="23" t="str">
        <f t="shared" si="86"/>
        <v>Age out of range</v>
      </c>
      <c r="Q255" s="23" t="e">
        <f t="shared" si="87"/>
        <v>#DIV/0!</v>
      </c>
      <c r="R255" s="17"/>
      <c r="S255" s="23">
        <v>239</v>
      </c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7"/>
      <c r="AM255" s="47"/>
      <c r="AN255" s="10" t="str">
        <f>IF($Z255="","",IF(OR($V255&lt;2.7,$V255&gt;90),"Age OOR",VLOOKUP(AN$14&amp;"-int-"&amp;$E255,Equations!$G:$I,3,0)+VLOOKUP(AN$14&amp;"-sexo-"&amp;$E255,Equations!$G:$I,3,0)*$U255+VLOOKUP(AN$14&amp;"-edad-"&amp;$E255,Equations!$G:$I,3,0)*$V255+VLOOKUP(AN$14&amp;"-est-"&amp;$E255,Equations!$G:$I,3,0)*(1/$W255)+VLOOKUP(AN$14&amp;"-imc-"&amp;$E255,Equations!$G:$I,3,0)*(1/$Q255)))</f>
        <v/>
      </c>
      <c r="AO255" s="10" t="str">
        <f>IF($Z255="","",IF(OR($V255&lt;2.7,$V255&gt;90),"Age OOR",AN255-1.6449*VLOOKUP(AN$14&amp;"-rse-"&amp;$E255,Equations!$G:$I,3,0)))</f>
        <v/>
      </c>
      <c r="AP255" s="10" t="str">
        <f>IF($Z255="","",IF(OR($V255&lt;2.7,$V255&gt;90),"Age OOR",AN255+1.6449*VLOOKUP(AN$14&amp;"-rse-"&amp;$E255,Equations!$G:$I,3,0)))</f>
        <v/>
      </c>
      <c r="AQ255" s="10" t="str">
        <f t="shared" si="88"/>
        <v/>
      </c>
      <c r="AR255" s="10" t="str">
        <f>IF($Z255="","",IF(OR($V255&lt;2.7,$V255&gt;90),"Age OOR",($Z255-AN255)/VLOOKUP(AN$14&amp;"-rse-"&amp;$E255,Equations!$G:$I,3,0)))</f>
        <v/>
      </c>
      <c r="AS255" s="10" t="str">
        <f>IF($AA255="","",IF(OR($V255&lt;2.7,$V255&gt;90),"Age OOR",VLOOKUP(AS$14&amp;"-int-"&amp;$F255,Equations!$G:$I,3,0)+VLOOKUP(AS$14&amp;"-sexo-"&amp;$F255,Equations!$G:$I,3,0)*$U255+VLOOKUP(AS$14&amp;"-edad-"&amp;$F255,Equations!$G:$I,3,0)*$V255+VLOOKUP(AS$14&amp;"-est-"&amp;$F255,Equations!$G:$I,3,0)*(1/$W255)+VLOOKUP(AS$14&amp;"-imc-"&amp;$F255,Equations!$G:$I,3,0)*(1/$Q255)))</f>
        <v/>
      </c>
      <c r="AT255" s="10" t="str">
        <f>IF($AA255="","",IF(OR($V255&lt;2.7,$V255&gt;90),"Age OOR",AS255-1.6449*VLOOKUP(AS$14&amp;"-rse-"&amp;$F255,Equations!$G:$I,3,0)))</f>
        <v/>
      </c>
      <c r="AU255" s="10" t="str">
        <f>IF($AA255="","",IF(OR($V255&lt;2.7,$V255&gt;90),"Age OOR",AS255+1.6449*VLOOKUP(AS$14&amp;"-rse-"&amp;$F255,Equations!$G:$I,3,0)))</f>
        <v/>
      </c>
      <c r="AV255" s="10" t="str">
        <f t="shared" si="89"/>
        <v/>
      </c>
      <c r="AW255" s="10" t="str">
        <f>IF($AA255="","",IF(OR($V255&lt;2.7,$V255&gt;90),"Age OOR",($AA255-AS255)/VLOOKUP(AS$14&amp;"-rse-"&amp;$F255,Equations!$G:$I,3,0)))</f>
        <v/>
      </c>
      <c r="AX255" s="10" t="str">
        <f>IF($AB255="","",IF(OR($V255&lt;2.7,$V255&gt;90),"Age OOR",VLOOKUP(AX$14&amp;"-int-"&amp;$G255,Equations!$G:$I,3,0)+VLOOKUP(AX$14&amp;"-sexo-"&amp;$G255,Equations!$G:$I,3,0)*$U255+VLOOKUP(AX$14&amp;"-edad-"&amp;$G255,Equations!$G:$I,3,0)*$V255+VLOOKUP(AX$14&amp;"-est-"&amp;$G255,Equations!$G:$I,3,0)*(1/$W255)+VLOOKUP(AX$14&amp;"-imc-"&amp;$G255,Equations!$G:$I,3,0)*(1/$Q255)))</f>
        <v/>
      </c>
      <c r="AY255" s="10" t="str">
        <f>IF($AB255="","",IF(OR($V255&lt;2.7,$V255&gt;90),"Age OOR",AX255-1.6449*VLOOKUP(AX$14&amp;"-rse-"&amp;$G255,Equations!$G:$I,3,0)))</f>
        <v/>
      </c>
      <c r="AZ255" s="10" t="str">
        <f>IF($AB255="","",IF(OR($V255&lt;2.7,$V255&gt;90),"Age OOR",AX255+1.6449*VLOOKUP(AX$14&amp;"-rse-"&amp;$G255,Equations!$G:$I,3,0)))</f>
        <v/>
      </c>
      <c r="BA255" s="10" t="str">
        <f t="shared" si="90"/>
        <v/>
      </c>
      <c r="BB255" s="10" t="str">
        <f>IF($AB255="","",IF(OR($V255&lt;2.7,$V255&gt;90),"Age OOR",($AB255-AX255)/VLOOKUP(AX$14&amp;"-rse-"&amp;$G255,Equations!$G:$I,3,0)))</f>
        <v/>
      </c>
      <c r="BC255" s="10" t="str">
        <f>IF($AC255="","",IF(OR($V255&lt;2.7,$V255&gt;90),"Age OOR",VLOOKUP(BC$14&amp;"-int-"&amp;$H255,Equations!$G:$I,3,0)+VLOOKUP(BC$14&amp;"-sexo-"&amp;$H255,Equations!$G:$I,3,0)*$U255+VLOOKUP(BC$14&amp;"-edad-"&amp;$H255,Equations!$G:$I,3,0)*$V255+VLOOKUP(BC$14&amp;"-est-"&amp;$H255,Equations!$G:$I,3,0)*(1/$W255)+VLOOKUP(BC$14&amp;"-imc-"&amp;$H255,Equations!$G:$I,3,0)*(1/$Q255)))</f>
        <v/>
      </c>
      <c r="BD255" s="10" t="str">
        <f>IF($AC255="","",IF(OR($V255&lt;2.7,$V255&gt;90),"Age OOR",BC255-1.6449*VLOOKUP(BC$14&amp;"-rse-"&amp;$H255,Equations!$G:$I,3,0)))</f>
        <v/>
      </c>
      <c r="BE255" s="10" t="str">
        <f>IF($AC255="","",IF(OR($V255&lt;2.7,$V255&gt;90),"Age OOR",BC255+1.6449*VLOOKUP(BC$14&amp;"-rse-"&amp;$H255,Equations!$G:$I,3,0)))</f>
        <v/>
      </c>
      <c r="BF255" s="10" t="str">
        <f t="shared" si="91"/>
        <v/>
      </c>
      <c r="BG255" s="10" t="str">
        <f>IF($AC255="","",IF(OR($V255&lt;2.7,$V255&gt;90),"Age OOR",($AC255-BC255)/VLOOKUP(BC$14&amp;"-rse-"&amp;$H255,Equations!$G:$I,3,0)))</f>
        <v/>
      </c>
      <c r="BH255" s="10" t="str">
        <f>IF($AD255="","",IF(OR($V255&lt;2.7,$V255&gt;90),"Age OOR",VLOOKUP(BH$14&amp;"-int-"&amp;$I255,Equations!$G:$I,3,0)+VLOOKUP(BH$14&amp;"-sexo-"&amp;$I255,Equations!$G:$I,3,0)*$U255+VLOOKUP(BH$14&amp;"-edad-"&amp;$I255,Equations!$G:$I,3,0)*$V255+VLOOKUP(BH$14&amp;"-est-"&amp;$I255,Equations!$G:$I,3,0)*(1/$W255)+VLOOKUP(BH$14&amp;"-imc-"&amp;$I255,Equations!$G:$I,3,0)*(1/$Q255)))</f>
        <v/>
      </c>
      <c r="BI255" s="10" t="str">
        <f>IF($AD255="","",IF(OR($V255&lt;2.7,$V255&gt;90),"Age OOR",BH255-1.6449*VLOOKUP(BH$14&amp;"-rse-"&amp;$I255,Equations!$G:$I,3,0)))</f>
        <v/>
      </c>
      <c r="BJ255" s="10" t="str">
        <f>IF($AD255="","",IF(OR($V255&lt;2.7,$V255&gt;90),"Age OOR",BH255+1.6449*VLOOKUP(BH$14&amp;"-rse-"&amp;$I255,Equations!$G:$I,3,0)))</f>
        <v/>
      </c>
      <c r="BK255" s="10" t="str">
        <f t="shared" si="92"/>
        <v/>
      </c>
      <c r="BL255" s="10" t="str">
        <f>IF($AD255="","",IF(OR($V255&lt;2.7,$V255&gt;90),"Age OOR",($AD255-BH255)/VLOOKUP(BH$14&amp;"-rse-"&amp;$I255,Equations!$G:$I,3,0)))</f>
        <v/>
      </c>
      <c r="BM255" s="10" t="str">
        <f>IF($AE255="","",IF(OR($V255&lt;2.7,$V255&gt;90),"Age OOR",VLOOKUP(BM$14&amp;"-int-"&amp;$J255,Equations!$G:$I,3,0)+VLOOKUP(BM$14&amp;"-sexo-"&amp;$J255,Equations!$G:$I,3,0)*$U255+VLOOKUP(BM$14&amp;"-edad-"&amp;$J255,Equations!$G:$I,3,0)*$V255+VLOOKUP(BM$14&amp;"-est-"&amp;$J255,Equations!$G:$I,3,0)*(1/$W255)+VLOOKUP(BM$14&amp;"-imc-"&amp;$J255,Equations!$G:$I,3,0)*(1/$Q255)))</f>
        <v/>
      </c>
      <c r="BN255" s="10" t="str">
        <f>IF($AE255="","",IF(OR($V255&lt;2.7,$V255&gt;90),"Age OOR",BM255-1.6449*VLOOKUP(BM$14&amp;"-rse-"&amp;$J255,Equations!$G:$I,3,0)))</f>
        <v/>
      </c>
      <c r="BO255" s="10" t="str">
        <f>IF($AE255="","",IF(OR($V255&lt;2.7,$V255&gt;90),"Age OOR",BM255+1.6449*VLOOKUP(BM$14&amp;"-rse-"&amp;$J255,Equations!$G:$I,3,0)))</f>
        <v/>
      </c>
      <c r="BP255" s="10" t="str">
        <f t="shared" si="93"/>
        <v/>
      </c>
      <c r="BQ255" s="10" t="str">
        <f>IF($AE255="","",IF(OR($V255&lt;2.7,$V255&gt;90),"Age OOR",($AE255-BM255)/VLOOKUP(BM$14&amp;"-rse-"&amp;$J255,Equations!$G:$I,3,0)))</f>
        <v/>
      </c>
      <c r="BR255" s="10" t="str">
        <f>IF($AF255="","",IF(OR($V255&lt;2.7,$V255&gt;90),"Age OOR",VLOOKUP(BR$14&amp;"-int-"&amp;$K255,Equations!$G:$I,3,0)+VLOOKUP(BR$14&amp;"-sexo-"&amp;$K255,Equations!$G:$I,3,0)*$U255+VLOOKUP(BR$14&amp;"-edad-"&amp;$K255,Equations!$G:$I,3,0)*$V255+VLOOKUP(BR$14&amp;"-est-"&amp;$K255,Equations!$G:$I,3,0)*(1/$W255)+VLOOKUP(BR$14&amp;"-imc-"&amp;$K255,Equations!$G:$I,3,0)*(1/$Q255)))</f>
        <v/>
      </c>
      <c r="BS255" s="10" t="str">
        <f>IF($AF255="","",IF(OR($V255&lt;2.7,$V255&gt;90),"Age OOR",BR255-1.6449*VLOOKUP(BR$14&amp;"-rse-"&amp;$K255,Equations!$G:$I,3,0)))</f>
        <v/>
      </c>
      <c r="BT255" s="10" t="str">
        <f>IF($AF255="","",IF(OR($V255&lt;2.7,$V255&gt;90),"Age OOR",BR255+1.6449*VLOOKUP(BR$14&amp;"-rse-"&amp;$K255,Equations!$G:$I,3,0)))</f>
        <v/>
      </c>
      <c r="BU255" s="10" t="str">
        <f t="shared" si="94"/>
        <v/>
      </c>
      <c r="BV255" s="10" t="str">
        <f>IF($AF255="","",IF(OR($V255&lt;2.7,$V255&gt;90),"Age OOR",($AF255-BR255)/VLOOKUP(BR$14&amp;"-rse-"&amp;$K255,Equations!$G:$I,3,0)))</f>
        <v/>
      </c>
      <c r="BW255" s="10" t="str">
        <f>IF($AG255="","",IF(OR($V255&lt;2.7,$V255&gt;90),"Age OOR",VLOOKUP(BW$14&amp;"-int-"&amp;$L255,Equations!$G:$I,3,0)+VLOOKUP(BW$14&amp;"-sexo-"&amp;$L255,Equations!$G:$I,3,0)*$U255+VLOOKUP(BW$14&amp;"-edad-"&amp;$L255,Equations!$G:$I,3,0)*$V255+VLOOKUP(BW$14&amp;"-est-"&amp;$L255,Equations!$G:$I,3,0)*(1/$W255)+VLOOKUP(BW$14&amp;"-imc-"&amp;$L255,Equations!$G:$I,3,0)*(1/$Q255)))</f>
        <v/>
      </c>
      <c r="BX255" s="10" t="str">
        <f>IF($AG255="","",IF(OR($V255&lt;2.7,$V255&gt;90),"Age OOR",BW255-1.6449*VLOOKUP(BW$14&amp;"-rse-"&amp;$L255,Equations!$G:$I,3,0)))</f>
        <v/>
      </c>
      <c r="BY255" s="10" t="str">
        <f>IF($AG255="","",IF(OR($V255&lt;2.7,$V255&gt;90),"Age OOR",BW255+1.6449*VLOOKUP(BW$14&amp;"-rse-"&amp;$L255,Equations!$G:$I,3,0)))</f>
        <v/>
      </c>
      <c r="BZ255" s="10" t="str">
        <f t="shared" si="95"/>
        <v/>
      </c>
      <c r="CA255" s="10" t="str">
        <f>IF($AG255="","",IF(OR($V255&lt;2.7,$V255&gt;90),"Age OOR",($AG255-BW255)/VLOOKUP(BW$14&amp;"-rse-"&amp;$L255,Equations!$G:$I,3,0)))</f>
        <v/>
      </c>
      <c r="CB255" s="10" t="str">
        <f>IF($AH255="","",IF(OR($V255&lt;2.7,$V255&gt;90),"Age OOR",VLOOKUP(CB$14&amp;"-int-"&amp;$M255,Equations!$G:$I,3,0)+VLOOKUP(CB$14&amp;"-sexo-"&amp;$M255,Equations!$G:$I,3,0)*$U255+VLOOKUP(CB$14&amp;"-edad-"&amp;$M255,Equations!$G:$I,3,0)*$V255+VLOOKUP(CB$14&amp;"-est-"&amp;$M255,Equations!$G:$I,3,0)*(1/$W255)+VLOOKUP(CB$14&amp;"-imc-"&amp;$M255,Equations!$G:$I,3,0)*(1/$Q255)))</f>
        <v/>
      </c>
      <c r="CC255" s="10" t="str">
        <f>IF($AH255="","",IF(OR($V255&lt;2.7,$V255&gt;90),"Age OOR",CB255-1.6449*VLOOKUP(CB$14&amp;"-rse-"&amp;$M255,Equations!$G:$I,3,0)))</f>
        <v/>
      </c>
      <c r="CD255" s="10" t="str">
        <f>IF($AH255="","",IF(OR($V255&lt;2.7,$V255&gt;90),"Age OOR",CB255+1.6449*VLOOKUP(CB$14&amp;"-rse-"&amp;$M255,Equations!$G:$I,3,0)))</f>
        <v/>
      </c>
      <c r="CE255" s="10" t="str">
        <f t="shared" si="96"/>
        <v/>
      </c>
      <c r="CF255" s="10" t="str">
        <f>IF($AH255="","",IF(OR($V255&lt;2.7,$V255&gt;90),"Age OOR",($AH255-CB255)/VLOOKUP(CB$14&amp;"-rse-"&amp;$M255,Equations!$G:$I,3,0)))</f>
        <v/>
      </c>
      <c r="CG255" s="10" t="str">
        <f>IF($AI255="","",IF(OR($V255&lt;2.7,$V255&gt;90),"Age OOR",VLOOKUP(CG$14&amp;"-int-"&amp;$N255,Equations!$G:$I,3,0)+VLOOKUP(CG$14&amp;"-sexo-"&amp;$N255,Equations!$G:$I,3,0)*$U255+VLOOKUP(CG$14&amp;"-edad-"&amp;$N255,Equations!$G:$I,3,0)*$V255+VLOOKUP(CG$14&amp;"-est-"&amp;$N255,Equations!$G:$I,3,0)*(1/$W255)+VLOOKUP(CG$14&amp;"-imc-"&amp;$N255,Equations!$G:$I,3,0)*(1/$Q255)))</f>
        <v/>
      </c>
      <c r="CH255" s="10" t="str">
        <f>IF($AI255="","",IF(OR($V255&lt;2.7,$V255&gt;90),"Age OOR",CG255-1.6449*VLOOKUP(CG$14&amp;"-rse-"&amp;$N255,Equations!$G:$I,3,0)))</f>
        <v/>
      </c>
      <c r="CI255" s="10" t="str">
        <f>IF($AI255="","",IF(OR($V255&lt;2.7,$V255&gt;90),"Age OOR",CG255+1.6449*VLOOKUP(CG$14&amp;"-rse-"&amp;$N255,Equations!$G:$I,3,0)))</f>
        <v/>
      </c>
      <c r="CJ255" s="10" t="str">
        <f t="shared" si="97"/>
        <v/>
      </c>
      <c r="CK255" s="10" t="str">
        <f>IF($AI255="","",IF(OR($V255&lt;2.7,$V255&gt;90),"Age OOR",($AI255-CG255)/VLOOKUP(CG$14&amp;"-rse-"&amp;$N255,Equations!$G:$I,3,0)))</f>
        <v/>
      </c>
      <c r="CL255" s="10" t="str">
        <f>IF($AJ255="","",IF(OR($V255&lt;2.7,$V255&gt;90),"Age OOR",VLOOKUP(CL$14&amp;"-int-"&amp;$O255,Equations!$G:$I,3,0)+VLOOKUP(CL$14&amp;"-sexo-"&amp;$O255,Equations!$G:$I,3,0)*$U255+VLOOKUP(CL$14&amp;"-edad-"&amp;$O255,Equations!$G:$I,3,0)*$V255+VLOOKUP(CL$14&amp;"-est-"&amp;$O255,Equations!$G:$I,3,0)*(1/$W255)+VLOOKUP(CL$14&amp;"-imc-"&amp;$O255,Equations!$G:$I,3,0)*(1/$Q255)))</f>
        <v/>
      </c>
      <c r="CM255" s="10" t="str">
        <f>IF($AJ255="","",IF(OR($V255&lt;2.7,$V255&gt;90),"Age OOR",CL255-1.6449*VLOOKUP(CL$14&amp;"-rse-"&amp;$O255,Equations!$G:$I,3,0)))</f>
        <v/>
      </c>
      <c r="CN255" s="10" t="str">
        <f>IF($AJ255="","",IF(OR($V255&lt;2.7,$V255&gt;90),"Age OOR",CL255+1.6449*VLOOKUP(CL$14&amp;"-rse-"&amp;$O255,Equations!$G:$I,3,0)))</f>
        <v/>
      </c>
      <c r="CO255" s="10" t="str">
        <f t="shared" si="98"/>
        <v/>
      </c>
      <c r="CP255" s="10" t="str">
        <f>IF($AJ255="","",IF(OR($V255&lt;2.7,$V255&gt;90),"Age OOR",($AJ255-CL255)/VLOOKUP(CL$14&amp;"-rse-"&amp;$O255,Equations!$G:$I,3,0)))</f>
        <v/>
      </c>
      <c r="CQ255" s="10" t="str">
        <f>IF($AK255="","",IF(OR($V255&lt;2.7,$V255&gt;90),"Age OOR",EXP(VLOOKUP(CQ$14&amp;"-int-"&amp;$P255,Equations!$G:$I,3,0)+VLOOKUP(CQ$14&amp;"-sexo-"&amp;$P255,Equations!$G:$I,3,0)*$U255+VLOOKUP(CQ$14&amp;"-edad-"&amp;$P255,Equations!$G:$I,3,0)*$V255+VLOOKUP(CQ$14&amp;"-est-"&amp;$P255,Equations!$G:$I,3,0)*(1/$W255)+VLOOKUP(CQ$14&amp;"-imc-"&amp;$P255,Equations!$G:$I,3,0)*(1/$Q255))))</f>
        <v/>
      </c>
      <c r="CR255" s="10" t="str">
        <f>IF($AK255="","",IF(OR($V255&lt;2.7,$V255&gt;90),"Age OOR",EXP(LN(CQ255)-1.6449*VLOOKUP(CQ$14&amp;"-rse-"&amp;$P255,Equations!$G:$I,3,0))))</f>
        <v/>
      </c>
      <c r="CS255" s="10" t="str">
        <f>IF($AK255="","",IF(OR($V255&lt;2.7,$V255&gt;90),"Age OOR",EXP(LN(CQ255)+1.6449*VLOOKUP(CQ$14&amp;"-rse-"&amp;$P255,Equations!$G:$I,3,0))))</f>
        <v/>
      </c>
      <c r="CT255" s="10" t="str">
        <f t="shared" si="99"/>
        <v/>
      </c>
      <c r="CU255" s="10" t="str">
        <f>IF($AK255="","",IF(OR($V255&lt;2.7,$V255&gt;90),"Age OOR",(LN($AK255)-LN(CQ255))/VLOOKUP(CQ$14&amp;"-rse-"&amp;$P255,Equations!$G:$I,3,0)))</f>
        <v/>
      </c>
      <c r="CV255" s="47"/>
    </row>
    <row r="256" spans="5:100" x14ac:dyDescent="0.2">
      <c r="E256" s="23" t="str">
        <f t="shared" si="75"/>
        <v>Age out of range</v>
      </c>
      <c r="F256" s="23" t="str">
        <f t="shared" si="76"/>
        <v>Age out of range</v>
      </c>
      <c r="G256" s="23" t="str">
        <f t="shared" si="77"/>
        <v>Age out of range</v>
      </c>
      <c r="H256" s="23" t="str">
        <f t="shared" si="78"/>
        <v>Age out of range</v>
      </c>
      <c r="I256" s="23" t="str">
        <f t="shared" si="79"/>
        <v>Age out of range</v>
      </c>
      <c r="J256" s="23" t="str">
        <f t="shared" si="80"/>
        <v>Age out of range</v>
      </c>
      <c r="K256" s="23" t="str">
        <f t="shared" si="81"/>
        <v>Age out of range</v>
      </c>
      <c r="L256" s="23" t="str">
        <f t="shared" si="82"/>
        <v>Age out of range</v>
      </c>
      <c r="M256" s="23" t="str">
        <f t="shared" si="83"/>
        <v>Age out of range</v>
      </c>
      <c r="N256" s="23" t="str">
        <f t="shared" si="84"/>
        <v>Age out of range</v>
      </c>
      <c r="O256" s="23" t="str">
        <f t="shared" si="85"/>
        <v>Age out of range</v>
      </c>
      <c r="P256" s="23" t="str">
        <f t="shared" si="86"/>
        <v>Age out of range</v>
      </c>
      <c r="Q256" s="23" t="e">
        <f t="shared" si="87"/>
        <v>#DIV/0!</v>
      </c>
      <c r="R256" s="17"/>
      <c r="S256" s="23">
        <v>240</v>
      </c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7"/>
      <c r="AM256" s="47"/>
      <c r="AN256" s="10" t="str">
        <f>IF($Z256="","",IF(OR($V256&lt;2.7,$V256&gt;90),"Age OOR",VLOOKUP(AN$14&amp;"-int-"&amp;$E256,Equations!$G:$I,3,0)+VLOOKUP(AN$14&amp;"-sexo-"&amp;$E256,Equations!$G:$I,3,0)*$U256+VLOOKUP(AN$14&amp;"-edad-"&amp;$E256,Equations!$G:$I,3,0)*$V256+VLOOKUP(AN$14&amp;"-est-"&amp;$E256,Equations!$G:$I,3,0)*(1/$W256)+VLOOKUP(AN$14&amp;"-imc-"&amp;$E256,Equations!$G:$I,3,0)*(1/$Q256)))</f>
        <v/>
      </c>
      <c r="AO256" s="10" t="str">
        <f>IF($Z256="","",IF(OR($V256&lt;2.7,$V256&gt;90),"Age OOR",AN256-1.6449*VLOOKUP(AN$14&amp;"-rse-"&amp;$E256,Equations!$G:$I,3,0)))</f>
        <v/>
      </c>
      <c r="AP256" s="10" t="str">
        <f>IF($Z256="","",IF(OR($V256&lt;2.7,$V256&gt;90),"Age OOR",AN256+1.6449*VLOOKUP(AN$14&amp;"-rse-"&amp;$E256,Equations!$G:$I,3,0)))</f>
        <v/>
      </c>
      <c r="AQ256" s="10" t="str">
        <f t="shared" si="88"/>
        <v/>
      </c>
      <c r="AR256" s="10" t="str">
        <f>IF($Z256="","",IF(OR($V256&lt;2.7,$V256&gt;90),"Age OOR",($Z256-AN256)/VLOOKUP(AN$14&amp;"-rse-"&amp;$E256,Equations!$G:$I,3,0)))</f>
        <v/>
      </c>
      <c r="AS256" s="10" t="str">
        <f>IF($AA256="","",IF(OR($V256&lt;2.7,$V256&gt;90),"Age OOR",VLOOKUP(AS$14&amp;"-int-"&amp;$F256,Equations!$G:$I,3,0)+VLOOKUP(AS$14&amp;"-sexo-"&amp;$F256,Equations!$G:$I,3,0)*$U256+VLOOKUP(AS$14&amp;"-edad-"&amp;$F256,Equations!$G:$I,3,0)*$V256+VLOOKUP(AS$14&amp;"-est-"&amp;$F256,Equations!$G:$I,3,0)*(1/$W256)+VLOOKUP(AS$14&amp;"-imc-"&amp;$F256,Equations!$G:$I,3,0)*(1/$Q256)))</f>
        <v/>
      </c>
      <c r="AT256" s="10" t="str">
        <f>IF($AA256="","",IF(OR($V256&lt;2.7,$V256&gt;90),"Age OOR",AS256-1.6449*VLOOKUP(AS$14&amp;"-rse-"&amp;$F256,Equations!$G:$I,3,0)))</f>
        <v/>
      </c>
      <c r="AU256" s="10" t="str">
        <f>IF($AA256="","",IF(OR($V256&lt;2.7,$V256&gt;90),"Age OOR",AS256+1.6449*VLOOKUP(AS$14&amp;"-rse-"&amp;$F256,Equations!$G:$I,3,0)))</f>
        <v/>
      </c>
      <c r="AV256" s="10" t="str">
        <f t="shared" si="89"/>
        <v/>
      </c>
      <c r="AW256" s="10" t="str">
        <f>IF($AA256="","",IF(OR($V256&lt;2.7,$V256&gt;90),"Age OOR",($AA256-AS256)/VLOOKUP(AS$14&amp;"-rse-"&amp;$F256,Equations!$G:$I,3,0)))</f>
        <v/>
      </c>
      <c r="AX256" s="10" t="str">
        <f>IF($AB256="","",IF(OR($V256&lt;2.7,$V256&gt;90),"Age OOR",VLOOKUP(AX$14&amp;"-int-"&amp;$G256,Equations!$G:$I,3,0)+VLOOKUP(AX$14&amp;"-sexo-"&amp;$G256,Equations!$G:$I,3,0)*$U256+VLOOKUP(AX$14&amp;"-edad-"&amp;$G256,Equations!$G:$I,3,0)*$V256+VLOOKUP(AX$14&amp;"-est-"&amp;$G256,Equations!$G:$I,3,0)*(1/$W256)+VLOOKUP(AX$14&amp;"-imc-"&amp;$G256,Equations!$G:$I,3,0)*(1/$Q256)))</f>
        <v/>
      </c>
      <c r="AY256" s="10" t="str">
        <f>IF($AB256="","",IF(OR($V256&lt;2.7,$V256&gt;90),"Age OOR",AX256-1.6449*VLOOKUP(AX$14&amp;"-rse-"&amp;$G256,Equations!$G:$I,3,0)))</f>
        <v/>
      </c>
      <c r="AZ256" s="10" t="str">
        <f>IF($AB256="","",IF(OR($V256&lt;2.7,$V256&gt;90),"Age OOR",AX256+1.6449*VLOOKUP(AX$14&amp;"-rse-"&amp;$G256,Equations!$G:$I,3,0)))</f>
        <v/>
      </c>
      <c r="BA256" s="10" t="str">
        <f t="shared" si="90"/>
        <v/>
      </c>
      <c r="BB256" s="10" t="str">
        <f>IF($AB256="","",IF(OR($V256&lt;2.7,$V256&gt;90),"Age OOR",($AB256-AX256)/VLOOKUP(AX$14&amp;"-rse-"&amp;$G256,Equations!$G:$I,3,0)))</f>
        <v/>
      </c>
      <c r="BC256" s="10" t="str">
        <f>IF($AC256="","",IF(OR($V256&lt;2.7,$V256&gt;90),"Age OOR",VLOOKUP(BC$14&amp;"-int-"&amp;$H256,Equations!$G:$I,3,0)+VLOOKUP(BC$14&amp;"-sexo-"&amp;$H256,Equations!$G:$I,3,0)*$U256+VLOOKUP(BC$14&amp;"-edad-"&amp;$H256,Equations!$G:$I,3,0)*$V256+VLOOKUP(BC$14&amp;"-est-"&amp;$H256,Equations!$G:$I,3,0)*(1/$W256)+VLOOKUP(BC$14&amp;"-imc-"&amp;$H256,Equations!$G:$I,3,0)*(1/$Q256)))</f>
        <v/>
      </c>
      <c r="BD256" s="10" t="str">
        <f>IF($AC256="","",IF(OR($V256&lt;2.7,$V256&gt;90),"Age OOR",BC256-1.6449*VLOOKUP(BC$14&amp;"-rse-"&amp;$H256,Equations!$G:$I,3,0)))</f>
        <v/>
      </c>
      <c r="BE256" s="10" t="str">
        <f>IF($AC256="","",IF(OR($V256&lt;2.7,$V256&gt;90),"Age OOR",BC256+1.6449*VLOOKUP(BC$14&amp;"-rse-"&amp;$H256,Equations!$G:$I,3,0)))</f>
        <v/>
      </c>
      <c r="BF256" s="10" t="str">
        <f t="shared" si="91"/>
        <v/>
      </c>
      <c r="BG256" s="10" t="str">
        <f>IF($AC256="","",IF(OR($V256&lt;2.7,$V256&gt;90),"Age OOR",($AC256-BC256)/VLOOKUP(BC$14&amp;"-rse-"&amp;$H256,Equations!$G:$I,3,0)))</f>
        <v/>
      </c>
      <c r="BH256" s="10" t="str">
        <f>IF($AD256="","",IF(OR($V256&lt;2.7,$V256&gt;90),"Age OOR",VLOOKUP(BH$14&amp;"-int-"&amp;$I256,Equations!$G:$I,3,0)+VLOOKUP(BH$14&amp;"-sexo-"&amp;$I256,Equations!$G:$I,3,0)*$U256+VLOOKUP(BH$14&amp;"-edad-"&amp;$I256,Equations!$G:$I,3,0)*$V256+VLOOKUP(BH$14&amp;"-est-"&amp;$I256,Equations!$G:$I,3,0)*(1/$W256)+VLOOKUP(BH$14&amp;"-imc-"&amp;$I256,Equations!$G:$I,3,0)*(1/$Q256)))</f>
        <v/>
      </c>
      <c r="BI256" s="10" t="str">
        <f>IF($AD256="","",IF(OR($V256&lt;2.7,$V256&gt;90),"Age OOR",BH256-1.6449*VLOOKUP(BH$14&amp;"-rse-"&amp;$I256,Equations!$G:$I,3,0)))</f>
        <v/>
      </c>
      <c r="BJ256" s="10" t="str">
        <f>IF($AD256="","",IF(OR($V256&lt;2.7,$V256&gt;90),"Age OOR",BH256+1.6449*VLOOKUP(BH$14&amp;"-rse-"&amp;$I256,Equations!$G:$I,3,0)))</f>
        <v/>
      </c>
      <c r="BK256" s="10" t="str">
        <f t="shared" si="92"/>
        <v/>
      </c>
      <c r="BL256" s="10" t="str">
        <f>IF($AD256="","",IF(OR($V256&lt;2.7,$V256&gt;90),"Age OOR",($AD256-BH256)/VLOOKUP(BH$14&amp;"-rse-"&amp;$I256,Equations!$G:$I,3,0)))</f>
        <v/>
      </c>
      <c r="BM256" s="10" t="str">
        <f>IF($AE256="","",IF(OR($V256&lt;2.7,$V256&gt;90),"Age OOR",VLOOKUP(BM$14&amp;"-int-"&amp;$J256,Equations!$G:$I,3,0)+VLOOKUP(BM$14&amp;"-sexo-"&amp;$J256,Equations!$G:$I,3,0)*$U256+VLOOKUP(BM$14&amp;"-edad-"&amp;$J256,Equations!$G:$I,3,0)*$V256+VLOOKUP(BM$14&amp;"-est-"&amp;$J256,Equations!$G:$I,3,0)*(1/$W256)+VLOOKUP(BM$14&amp;"-imc-"&amp;$J256,Equations!$G:$I,3,0)*(1/$Q256)))</f>
        <v/>
      </c>
      <c r="BN256" s="10" t="str">
        <f>IF($AE256="","",IF(OR($V256&lt;2.7,$V256&gt;90),"Age OOR",BM256-1.6449*VLOOKUP(BM$14&amp;"-rse-"&amp;$J256,Equations!$G:$I,3,0)))</f>
        <v/>
      </c>
      <c r="BO256" s="10" t="str">
        <f>IF($AE256="","",IF(OR($V256&lt;2.7,$V256&gt;90),"Age OOR",BM256+1.6449*VLOOKUP(BM$14&amp;"-rse-"&amp;$J256,Equations!$G:$I,3,0)))</f>
        <v/>
      </c>
      <c r="BP256" s="10" t="str">
        <f t="shared" si="93"/>
        <v/>
      </c>
      <c r="BQ256" s="10" t="str">
        <f>IF($AE256="","",IF(OR($V256&lt;2.7,$V256&gt;90),"Age OOR",($AE256-BM256)/VLOOKUP(BM$14&amp;"-rse-"&amp;$J256,Equations!$G:$I,3,0)))</f>
        <v/>
      </c>
      <c r="BR256" s="10" t="str">
        <f>IF($AF256="","",IF(OR($V256&lt;2.7,$V256&gt;90),"Age OOR",VLOOKUP(BR$14&amp;"-int-"&amp;$K256,Equations!$G:$I,3,0)+VLOOKUP(BR$14&amp;"-sexo-"&amp;$K256,Equations!$G:$I,3,0)*$U256+VLOOKUP(BR$14&amp;"-edad-"&amp;$K256,Equations!$G:$I,3,0)*$V256+VLOOKUP(BR$14&amp;"-est-"&amp;$K256,Equations!$G:$I,3,0)*(1/$W256)+VLOOKUP(BR$14&amp;"-imc-"&amp;$K256,Equations!$G:$I,3,0)*(1/$Q256)))</f>
        <v/>
      </c>
      <c r="BS256" s="10" t="str">
        <f>IF($AF256="","",IF(OR($V256&lt;2.7,$V256&gt;90),"Age OOR",BR256-1.6449*VLOOKUP(BR$14&amp;"-rse-"&amp;$K256,Equations!$G:$I,3,0)))</f>
        <v/>
      </c>
      <c r="BT256" s="10" t="str">
        <f>IF($AF256="","",IF(OR($V256&lt;2.7,$V256&gt;90),"Age OOR",BR256+1.6449*VLOOKUP(BR$14&amp;"-rse-"&amp;$K256,Equations!$G:$I,3,0)))</f>
        <v/>
      </c>
      <c r="BU256" s="10" t="str">
        <f t="shared" si="94"/>
        <v/>
      </c>
      <c r="BV256" s="10" t="str">
        <f>IF($AF256="","",IF(OR($V256&lt;2.7,$V256&gt;90),"Age OOR",($AF256-BR256)/VLOOKUP(BR$14&amp;"-rse-"&amp;$K256,Equations!$G:$I,3,0)))</f>
        <v/>
      </c>
      <c r="BW256" s="10" t="str">
        <f>IF($AG256="","",IF(OR($V256&lt;2.7,$V256&gt;90),"Age OOR",VLOOKUP(BW$14&amp;"-int-"&amp;$L256,Equations!$G:$I,3,0)+VLOOKUP(BW$14&amp;"-sexo-"&amp;$L256,Equations!$G:$I,3,0)*$U256+VLOOKUP(BW$14&amp;"-edad-"&amp;$L256,Equations!$G:$I,3,0)*$V256+VLOOKUP(BW$14&amp;"-est-"&amp;$L256,Equations!$G:$I,3,0)*(1/$W256)+VLOOKUP(BW$14&amp;"-imc-"&amp;$L256,Equations!$G:$I,3,0)*(1/$Q256)))</f>
        <v/>
      </c>
      <c r="BX256" s="10" t="str">
        <f>IF($AG256="","",IF(OR($V256&lt;2.7,$V256&gt;90),"Age OOR",BW256-1.6449*VLOOKUP(BW$14&amp;"-rse-"&amp;$L256,Equations!$G:$I,3,0)))</f>
        <v/>
      </c>
      <c r="BY256" s="10" t="str">
        <f>IF($AG256="","",IF(OR($V256&lt;2.7,$V256&gt;90),"Age OOR",BW256+1.6449*VLOOKUP(BW$14&amp;"-rse-"&amp;$L256,Equations!$G:$I,3,0)))</f>
        <v/>
      </c>
      <c r="BZ256" s="10" t="str">
        <f t="shared" si="95"/>
        <v/>
      </c>
      <c r="CA256" s="10" t="str">
        <f>IF($AG256="","",IF(OR($V256&lt;2.7,$V256&gt;90),"Age OOR",($AG256-BW256)/VLOOKUP(BW$14&amp;"-rse-"&amp;$L256,Equations!$G:$I,3,0)))</f>
        <v/>
      </c>
      <c r="CB256" s="10" t="str">
        <f>IF($AH256="","",IF(OR($V256&lt;2.7,$V256&gt;90),"Age OOR",VLOOKUP(CB$14&amp;"-int-"&amp;$M256,Equations!$G:$I,3,0)+VLOOKUP(CB$14&amp;"-sexo-"&amp;$M256,Equations!$G:$I,3,0)*$U256+VLOOKUP(CB$14&amp;"-edad-"&amp;$M256,Equations!$G:$I,3,0)*$V256+VLOOKUP(CB$14&amp;"-est-"&amp;$M256,Equations!$G:$I,3,0)*(1/$W256)+VLOOKUP(CB$14&amp;"-imc-"&amp;$M256,Equations!$G:$I,3,0)*(1/$Q256)))</f>
        <v/>
      </c>
      <c r="CC256" s="10" t="str">
        <f>IF($AH256="","",IF(OR($V256&lt;2.7,$V256&gt;90),"Age OOR",CB256-1.6449*VLOOKUP(CB$14&amp;"-rse-"&amp;$M256,Equations!$G:$I,3,0)))</f>
        <v/>
      </c>
      <c r="CD256" s="10" t="str">
        <f>IF($AH256="","",IF(OR($V256&lt;2.7,$V256&gt;90),"Age OOR",CB256+1.6449*VLOOKUP(CB$14&amp;"-rse-"&amp;$M256,Equations!$G:$I,3,0)))</f>
        <v/>
      </c>
      <c r="CE256" s="10" t="str">
        <f t="shared" si="96"/>
        <v/>
      </c>
      <c r="CF256" s="10" t="str">
        <f>IF($AH256="","",IF(OR($V256&lt;2.7,$V256&gt;90),"Age OOR",($AH256-CB256)/VLOOKUP(CB$14&amp;"-rse-"&amp;$M256,Equations!$G:$I,3,0)))</f>
        <v/>
      </c>
      <c r="CG256" s="10" t="str">
        <f>IF($AI256="","",IF(OR($V256&lt;2.7,$V256&gt;90),"Age OOR",VLOOKUP(CG$14&amp;"-int-"&amp;$N256,Equations!$G:$I,3,0)+VLOOKUP(CG$14&amp;"-sexo-"&amp;$N256,Equations!$G:$I,3,0)*$U256+VLOOKUP(CG$14&amp;"-edad-"&amp;$N256,Equations!$G:$I,3,0)*$V256+VLOOKUP(CG$14&amp;"-est-"&amp;$N256,Equations!$G:$I,3,0)*(1/$W256)+VLOOKUP(CG$14&amp;"-imc-"&amp;$N256,Equations!$G:$I,3,0)*(1/$Q256)))</f>
        <v/>
      </c>
      <c r="CH256" s="10" t="str">
        <f>IF($AI256="","",IF(OR($V256&lt;2.7,$V256&gt;90),"Age OOR",CG256-1.6449*VLOOKUP(CG$14&amp;"-rse-"&amp;$N256,Equations!$G:$I,3,0)))</f>
        <v/>
      </c>
      <c r="CI256" s="10" t="str">
        <f>IF($AI256="","",IF(OR($V256&lt;2.7,$V256&gt;90),"Age OOR",CG256+1.6449*VLOOKUP(CG$14&amp;"-rse-"&amp;$N256,Equations!$G:$I,3,0)))</f>
        <v/>
      </c>
      <c r="CJ256" s="10" t="str">
        <f t="shared" si="97"/>
        <v/>
      </c>
      <c r="CK256" s="10" t="str">
        <f>IF($AI256="","",IF(OR($V256&lt;2.7,$V256&gt;90),"Age OOR",($AI256-CG256)/VLOOKUP(CG$14&amp;"-rse-"&amp;$N256,Equations!$G:$I,3,0)))</f>
        <v/>
      </c>
      <c r="CL256" s="10" t="str">
        <f>IF($AJ256="","",IF(OR($V256&lt;2.7,$V256&gt;90),"Age OOR",VLOOKUP(CL$14&amp;"-int-"&amp;$O256,Equations!$G:$I,3,0)+VLOOKUP(CL$14&amp;"-sexo-"&amp;$O256,Equations!$G:$I,3,0)*$U256+VLOOKUP(CL$14&amp;"-edad-"&amp;$O256,Equations!$G:$I,3,0)*$V256+VLOOKUP(CL$14&amp;"-est-"&amp;$O256,Equations!$G:$I,3,0)*(1/$W256)+VLOOKUP(CL$14&amp;"-imc-"&amp;$O256,Equations!$G:$I,3,0)*(1/$Q256)))</f>
        <v/>
      </c>
      <c r="CM256" s="10" t="str">
        <f>IF($AJ256="","",IF(OR($V256&lt;2.7,$V256&gt;90),"Age OOR",CL256-1.6449*VLOOKUP(CL$14&amp;"-rse-"&amp;$O256,Equations!$G:$I,3,0)))</f>
        <v/>
      </c>
      <c r="CN256" s="10" t="str">
        <f>IF($AJ256="","",IF(OR($V256&lt;2.7,$V256&gt;90),"Age OOR",CL256+1.6449*VLOOKUP(CL$14&amp;"-rse-"&amp;$O256,Equations!$G:$I,3,0)))</f>
        <v/>
      </c>
      <c r="CO256" s="10" t="str">
        <f t="shared" si="98"/>
        <v/>
      </c>
      <c r="CP256" s="10" t="str">
        <f>IF($AJ256="","",IF(OR($V256&lt;2.7,$V256&gt;90),"Age OOR",($AJ256-CL256)/VLOOKUP(CL$14&amp;"-rse-"&amp;$O256,Equations!$G:$I,3,0)))</f>
        <v/>
      </c>
      <c r="CQ256" s="10" t="str">
        <f>IF($AK256="","",IF(OR($V256&lt;2.7,$V256&gt;90),"Age OOR",EXP(VLOOKUP(CQ$14&amp;"-int-"&amp;$P256,Equations!$G:$I,3,0)+VLOOKUP(CQ$14&amp;"-sexo-"&amp;$P256,Equations!$G:$I,3,0)*$U256+VLOOKUP(CQ$14&amp;"-edad-"&amp;$P256,Equations!$G:$I,3,0)*$V256+VLOOKUP(CQ$14&amp;"-est-"&amp;$P256,Equations!$G:$I,3,0)*(1/$W256)+VLOOKUP(CQ$14&amp;"-imc-"&amp;$P256,Equations!$G:$I,3,0)*(1/$Q256))))</f>
        <v/>
      </c>
      <c r="CR256" s="10" t="str">
        <f>IF($AK256="","",IF(OR($V256&lt;2.7,$V256&gt;90),"Age OOR",EXP(LN(CQ256)-1.6449*VLOOKUP(CQ$14&amp;"-rse-"&amp;$P256,Equations!$G:$I,3,0))))</f>
        <v/>
      </c>
      <c r="CS256" s="10" t="str">
        <f>IF($AK256="","",IF(OR($V256&lt;2.7,$V256&gt;90),"Age OOR",EXP(LN(CQ256)+1.6449*VLOOKUP(CQ$14&amp;"-rse-"&amp;$P256,Equations!$G:$I,3,0))))</f>
        <v/>
      </c>
      <c r="CT256" s="10" t="str">
        <f t="shared" si="99"/>
        <v/>
      </c>
      <c r="CU256" s="10" t="str">
        <f>IF($AK256="","",IF(OR($V256&lt;2.7,$V256&gt;90),"Age OOR",(LN($AK256)-LN(CQ256))/VLOOKUP(CQ$14&amp;"-rse-"&amp;$P256,Equations!$G:$I,3,0)))</f>
        <v/>
      </c>
      <c r="CV256" s="47"/>
    </row>
    <row r="257" spans="5:100" x14ac:dyDescent="0.2">
      <c r="E257" s="23" t="str">
        <f t="shared" si="75"/>
        <v>Age out of range</v>
      </c>
      <c r="F257" s="23" t="str">
        <f t="shared" si="76"/>
        <v>Age out of range</v>
      </c>
      <c r="G257" s="23" t="str">
        <f t="shared" si="77"/>
        <v>Age out of range</v>
      </c>
      <c r="H257" s="23" t="str">
        <f t="shared" si="78"/>
        <v>Age out of range</v>
      </c>
      <c r="I257" s="23" t="str">
        <f t="shared" si="79"/>
        <v>Age out of range</v>
      </c>
      <c r="J257" s="23" t="str">
        <f t="shared" si="80"/>
        <v>Age out of range</v>
      </c>
      <c r="K257" s="23" t="str">
        <f t="shared" si="81"/>
        <v>Age out of range</v>
      </c>
      <c r="L257" s="23" t="str">
        <f t="shared" si="82"/>
        <v>Age out of range</v>
      </c>
      <c r="M257" s="23" t="str">
        <f t="shared" si="83"/>
        <v>Age out of range</v>
      </c>
      <c r="N257" s="23" t="str">
        <f t="shared" si="84"/>
        <v>Age out of range</v>
      </c>
      <c r="O257" s="23" t="str">
        <f t="shared" si="85"/>
        <v>Age out of range</v>
      </c>
      <c r="P257" s="23" t="str">
        <f t="shared" si="86"/>
        <v>Age out of range</v>
      </c>
      <c r="Q257" s="23" t="e">
        <f t="shared" si="87"/>
        <v>#DIV/0!</v>
      </c>
      <c r="R257" s="17"/>
      <c r="S257" s="23">
        <v>241</v>
      </c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7"/>
      <c r="AM257" s="47"/>
      <c r="AN257" s="10" t="str">
        <f>IF($Z257="","",IF(OR($V257&lt;2.7,$V257&gt;90),"Age OOR",VLOOKUP(AN$14&amp;"-int-"&amp;$E257,Equations!$G:$I,3,0)+VLOOKUP(AN$14&amp;"-sexo-"&amp;$E257,Equations!$G:$I,3,0)*$U257+VLOOKUP(AN$14&amp;"-edad-"&amp;$E257,Equations!$G:$I,3,0)*$V257+VLOOKUP(AN$14&amp;"-est-"&amp;$E257,Equations!$G:$I,3,0)*(1/$W257)+VLOOKUP(AN$14&amp;"-imc-"&amp;$E257,Equations!$G:$I,3,0)*(1/$Q257)))</f>
        <v/>
      </c>
      <c r="AO257" s="10" t="str">
        <f>IF($Z257="","",IF(OR($V257&lt;2.7,$V257&gt;90),"Age OOR",AN257-1.6449*VLOOKUP(AN$14&amp;"-rse-"&amp;$E257,Equations!$G:$I,3,0)))</f>
        <v/>
      </c>
      <c r="AP257" s="10" t="str">
        <f>IF($Z257="","",IF(OR($V257&lt;2.7,$V257&gt;90),"Age OOR",AN257+1.6449*VLOOKUP(AN$14&amp;"-rse-"&amp;$E257,Equations!$G:$I,3,0)))</f>
        <v/>
      </c>
      <c r="AQ257" s="10" t="str">
        <f t="shared" si="88"/>
        <v/>
      </c>
      <c r="AR257" s="10" t="str">
        <f>IF($Z257="","",IF(OR($V257&lt;2.7,$V257&gt;90),"Age OOR",($Z257-AN257)/VLOOKUP(AN$14&amp;"-rse-"&amp;$E257,Equations!$G:$I,3,0)))</f>
        <v/>
      </c>
      <c r="AS257" s="10" t="str">
        <f>IF($AA257="","",IF(OR($V257&lt;2.7,$V257&gt;90),"Age OOR",VLOOKUP(AS$14&amp;"-int-"&amp;$F257,Equations!$G:$I,3,0)+VLOOKUP(AS$14&amp;"-sexo-"&amp;$F257,Equations!$G:$I,3,0)*$U257+VLOOKUP(AS$14&amp;"-edad-"&amp;$F257,Equations!$G:$I,3,0)*$V257+VLOOKUP(AS$14&amp;"-est-"&amp;$F257,Equations!$G:$I,3,0)*(1/$W257)+VLOOKUP(AS$14&amp;"-imc-"&amp;$F257,Equations!$G:$I,3,0)*(1/$Q257)))</f>
        <v/>
      </c>
      <c r="AT257" s="10" t="str">
        <f>IF($AA257="","",IF(OR($V257&lt;2.7,$V257&gt;90),"Age OOR",AS257-1.6449*VLOOKUP(AS$14&amp;"-rse-"&amp;$F257,Equations!$G:$I,3,0)))</f>
        <v/>
      </c>
      <c r="AU257" s="10" t="str">
        <f>IF($AA257="","",IF(OR($V257&lt;2.7,$V257&gt;90),"Age OOR",AS257+1.6449*VLOOKUP(AS$14&amp;"-rse-"&amp;$F257,Equations!$G:$I,3,0)))</f>
        <v/>
      </c>
      <c r="AV257" s="10" t="str">
        <f t="shared" si="89"/>
        <v/>
      </c>
      <c r="AW257" s="10" t="str">
        <f>IF($AA257="","",IF(OR($V257&lt;2.7,$V257&gt;90),"Age OOR",($AA257-AS257)/VLOOKUP(AS$14&amp;"-rse-"&amp;$F257,Equations!$G:$I,3,0)))</f>
        <v/>
      </c>
      <c r="AX257" s="10" t="str">
        <f>IF($AB257="","",IF(OR($V257&lt;2.7,$V257&gt;90),"Age OOR",VLOOKUP(AX$14&amp;"-int-"&amp;$G257,Equations!$G:$I,3,0)+VLOOKUP(AX$14&amp;"-sexo-"&amp;$G257,Equations!$G:$I,3,0)*$U257+VLOOKUP(AX$14&amp;"-edad-"&amp;$G257,Equations!$G:$I,3,0)*$V257+VLOOKUP(AX$14&amp;"-est-"&amp;$G257,Equations!$G:$I,3,0)*(1/$W257)+VLOOKUP(AX$14&amp;"-imc-"&amp;$G257,Equations!$G:$I,3,0)*(1/$Q257)))</f>
        <v/>
      </c>
      <c r="AY257" s="10" t="str">
        <f>IF($AB257="","",IF(OR($V257&lt;2.7,$V257&gt;90),"Age OOR",AX257-1.6449*VLOOKUP(AX$14&amp;"-rse-"&amp;$G257,Equations!$G:$I,3,0)))</f>
        <v/>
      </c>
      <c r="AZ257" s="10" t="str">
        <f>IF($AB257="","",IF(OR($V257&lt;2.7,$V257&gt;90),"Age OOR",AX257+1.6449*VLOOKUP(AX$14&amp;"-rse-"&amp;$G257,Equations!$G:$I,3,0)))</f>
        <v/>
      </c>
      <c r="BA257" s="10" t="str">
        <f t="shared" si="90"/>
        <v/>
      </c>
      <c r="BB257" s="10" t="str">
        <f>IF($AB257="","",IF(OR($V257&lt;2.7,$V257&gt;90),"Age OOR",($AB257-AX257)/VLOOKUP(AX$14&amp;"-rse-"&amp;$G257,Equations!$G:$I,3,0)))</f>
        <v/>
      </c>
      <c r="BC257" s="10" t="str">
        <f>IF($AC257="","",IF(OR($V257&lt;2.7,$V257&gt;90),"Age OOR",VLOOKUP(BC$14&amp;"-int-"&amp;$H257,Equations!$G:$I,3,0)+VLOOKUP(BC$14&amp;"-sexo-"&amp;$H257,Equations!$G:$I,3,0)*$U257+VLOOKUP(BC$14&amp;"-edad-"&amp;$H257,Equations!$G:$I,3,0)*$V257+VLOOKUP(BC$14&amp;"-est-"&amp;$H257,Equations!$G:$I,3,0)*(1/$W257)+VLOOKUP(BC$14&amp;"-imc-"&amp;$H257,Equations!$G:$I,3,0)*(1/$Q257)))</f>
        <v/>
      </c>
      <c r="BD257" s="10" t="str">
        <f>IF($AC257="","",IF(OR($V257&lt;2.7,$V257&gt;90),"Age OOR",BC257-1.6449*VLOOKUP(BC$14&amp;"-rse-"&amp;$H257,Equations!$G:$I,3,0)))</f>
        <v/>
      </c>
      <c r="BE257" s="10" t="str">
        <f>IF($AC257="","",IF(OR($V257&lt;2.7,$V257&gt;90),"Age OOR",BC257+1.6449*VLOOKUP(BC$14&amp;"-rse-"&amp;$H257,Equations!$G:$I,3,0)))</f>
        <v/>
      </c>
      <c r="BF257" s="10" t="str">
        <f t="shared" si="91"/>
        <v/>
      </c>
      <c r="BG257" s="10" t="str">
        <f>IF($AC257="","",IF(OR($V257&lt;2.7,$V257&gt;90),"Age OOR",($AC257-BC257)/VLOOKUP(BC$14&amp;"-rse-"&amp;$H257,Equations!$G:$I,3,0)))</f>
        <v/>
      </c>
      <c r="BH257" s="10" t="str">
        <f>IF($AD257="","",IF(OR($V257&lt;2.7,$V257&gt;90),"Age OOR",VLOOKUP(BH$14&amp;"-int-"&amp;$I257,Equations!$G:$I,3,0)+VLOOKUP(BH$14&amp;"-sexo-"&amp;$I257,Equations!$G:$I,3,0)*$U257+VLOOKUP(BH$14&amp;"-edad-"&amp;$I257,Equations!$G:$I,3,0)*$V257+VLOOKUP(BH$14&amp;"-est-"&amp;$I257,Equations!$G:$I,3,0)*(1/$W257)+VLOOKUP(BH$14&amp;"-imc-"&amp;$I257,Equations!$G:$I,3,0)*(1/$Q257)))</f>
        <v/>
      </c>
      <c r="BI257" s="10" t="str">
        <f>IF($AD257="","",IF(OR($V257&lt;2.7,$V257&gt;90),"Age OOR",BH257-1.6449*VLOOKUP(BH$14&amp;"-rse-"&amp;$I257,Equations!$G:$I,3,0)))</f>
        <v/>
      </c>
      <c r="BJ257" s="10" t="str">
        <f>IF($AD257="","",IF(OR($V257&lt;2.7,$V257&gt;90),"Age OOR",BH257+1.6449*VLOOKUP(BH$14&amp;"-rse-"&amp;$I257,Equations!$G:$I,3,0)))</f>
        <v/>
      </c>
      <c r="BK257" s="10" t="str">
        <f t="shared" si="92"/>
        <v/>
      </c>
      <c r="BL257" s="10" t="str">
        <f>IF($AD257="","",IF(OR($V257&lt;2.7,$V257&gt;90),"Age OOR",($AD257-BH257)/VLOOKUP(BH$14&amp;"-rse-"&amp;$I257,Equations!$G:$I,3,0)))</f>
        <v/>
      </c>
      <c r="BM257" s="10" t="str">
        <f>IF($AE257="","",IF(OR($V257&lt;2.7,$V257&gt;90),"Age OOR",VLOOKUP(BM$14&amp;"-int-"&amp;$J257,Equations!$G:$I,3,0)+VLOOKUP(BM$14&amp;"-sexo-"&amp;$J257,Equations!$G:$I,3,0)*$U257+VLOOKUP(BM$14&amp;"-edad-"&amp;$J257,Equations!$G:$I,3,0)*$V257+VLOOKUP(BM$14&amp;"-est-"&amp;$J257,Equations!$G:$I,3,0)*(1/$W257)+VLOOKUP(BM$14&amp;"-imc-"&amp;$J257,Equations!$G:$I,3,0)*(1/$Q257)))</f>
        <v/>
      </c>
      <c r="BN257" s="10" t="str">
        <f>IF($AE257="","",IF(OR($V257&lt;2.7,$V257&gt;90),"Age OOR",BM257-1.6449*VLOOKUP(BM$14&amp;"-rse-"&amp;$J257,Equations!$G:$I,3,0)))</f>
        <v/>
      </c>
      <c r="BO257" s="10" t="str">
        <f>IF($AE257="","",IF(OR($V257&lt;2.7,$V257&gt;90),"Age OOR",BM257+1.6449*VLOOKUP(BM$14&amp;"-rse-"&amp;$J257,Equations!$G:$I,3,0)))</f>
        <v/>
      </c>
      <c r="BP257" s="10" t="str">
        <f t="shared" si="93"/>
        <v/>
      </c>
      <c r="BQ257" s="10" t="str">
        <f>IF($AE257="","",IF(OR($V257&lt;2.7,$V257&gt;90),"Age OOR",($AE257-BM257)/VLOOKUP(BM$14&amp;"-rse-"&amp;$J257,Equations!$G:$I,3,0)))</f>
        <v/>
      </c>
      <c r="BR257" s="10" t="str">
        <f>IF($AF257="","",IF(OR($V257&lt;2.7,$V257&gt;90),"Age OOR",VLOOKUP(BR$14&amp;"-int-"&amp;$K257,Equations!$G:$I,3,0)+VLOOKUP(BR$14&amp;"-sexo-"&amp;$K257,Equations!$G:$I,3,0)*$U257+VLOOKUP(BR$14&amp;"-edad-"&amp;$K257,Equations!$G:$I,3,0)*$V257+VLOOKUP(BR$14&amp;"-est-"&amp;$K257,Equations!$G:$I,3,0)*(1/$W257)+VLOOKUP(BR$14&amp;"-imc-"&amp;$K257,Equations!$G:$I,3,0)*(1/$Q257)))</f>
        <v/>
      </c>
      <c r="BS257" s="10" t="str">
        <f>IF($AF257="","",IF(OR($V257&lt;2.7,$V257&gt;90),"Age OOR",BR257-1.6449*VLOOKUP(BR$14&amp;"-rse-"&amp;$K257,Equations!$G:$I,3,0)))</f>
        <v/>
      </c>
      <c r="BT257" s="10" t="str">
        <f>IF($AF257="","",IF(OR($V257&lt;2.7,$V257&gt;90),"Age OOR",BR257+1.6449*VLOOKUP(BR$14&amp;"-rse-"&amp;$K257,Equations!$G:$I,3,0)))</f>
        <v/>
      </c>
      <c r="BU257" s="10" t="str">
        <f t="shared" si="94"/>
        <v/>
      </c>
      <c r="BV257" s="10" t="str">
        <f>IF($AF257="","",IF(OR($V257&lt;2.7,$V257&gt;90),"Age OOR",($AF257-BR257)/VLOOKUP(BR$14&amp;"-rse-"&amp;$K257,Equations!$G:$I,3,0)))</f>
        <v/>
      </c>
      <c r="BW257" s="10" t="str">
        <f>IF($AG257="","",IF(OR($V257&lt;2.7,$V257&gt;90),"Age OOR",VLOOKUP(BW$14&amp;"-int-"&amp;$L257,Equations!$G:$I,3,0)+VLOOKUP(BW$14&amp;"-sexo-"&amp;$L257,Equations!$G:$I,3,0)*$U257+VLOOKUP(BW$14&amp;"-edad-"&amp;$L257,Equations!$G:$I,3,0)*$V257+VLOOKUP(BW$14&amp;"-est-"&amp;$L257,Equations!$G:$I,3,0)*(1/$W257)+VLOOKUP(BW$14&amp;"-imc-"&amp;$L257,Equations!$G:$I,3,0)*(1/$Q257)))</f>
        <v/>
      </c>
      <c r="BX257" s="10" t="str">
        <f>IF($AG257="","",IF(OR($V257&lt;2.7,$V257&gt;90),"Age OOR",BW257-1.6449*VLOOKUP(BW$14&amp;"-rse-"&amp;$L257,Equations!$G:$I,3,0)))</f>
        <v/>
      </c>
      <c r="BY257" s="10" t="str">
        <f>IF($AG257="","",IF(OR($V257&lt;2.7,$V257&gt;90),"Age OOR",BW257+1.6449*VLOOKUP(BW$14&amp;"-rse-"&amp;$L257,Equations!$G:$I,3,0)))</f>
        <v/>
      </c>
      <c r="BZ257" s="10" t="str">
        <f t="shared" si="95"/>
        <v/>
      </c>
      <c r="CA257" s="10" t="str">
        <f>IF($AG257="","",IF(OR($V257&lt;2.7,$V257&gt;90),"Age OOR",($AG257-BW257)/VLOOKUP(BW$14&amp;"-rse-"&amp;$L257,Equations!$G:$I,3,0)))</f>
        <v/>
      </c>
      <c r="CB257" s="10" t="str">
        <f>IF($AH257="","",IF(OR($V257&lt;2.7,$V257&gt;90),"Age OOR",VLOOKUP(CB$14&amp;"-int-"&amp;$M257,Equations!$G:$I,3,0)+VLOOKUP(CB$14&amp;"-sexo-"&amp;$M257,Equations!$G:$I,3,0)*$U257+VLOOKUP(CB$14&amp;"-edad-"&amp;$M257,Equations!$G:$I,3,0)*$V257+VLOOKUP(CB$14&amp;"-est-"&amp;$M257,Equations!$G:$I,3,0)*(1/$W257)+VLOOKUP(CB$14&amp;"-imc-"&amp;$M257,Equations!$G:$I,3,0)*(1/$Q257)))</f>
        <v/>
      </c>
      <c r="CC257" s="10" t="str">
        <f>IF($AH257="","",IF(OR($V257&lt;2.7,$V257&gt;90),"Age OOR",CB257-1.6449*VLOOKUP(CB$14&amp;"-rse-"&amp;$M257,Equations!$G:$I,3,0)))</f>
        <v/>
      </c>
      <c r="CD257" s="10" t="str">
        <f>IF($AH257="","",IF(OR($V257&lt;2.7,$V257&gt;90),"Age OOR",CB257+1.6449*VLOOKUP(CB$14&amp;"-rse-"&amp;$M257,Equations!$G:$I,3,0)))</f>
        <v/>
      </c>
      <c r="CE257" s="10" t="str">
        <f t="shared" si="96"/>
        <v/>
      </c>
      <c r="CF257" s="10" t="str">
        <f>IF($AH257="","",IF(OR($V257&lt;2.7,$V257&gt;90),"Age OOR",($AH257-CB257)/VLOOKUP(CB$14&amp;"-rse-"&amp;$M257,Equations!$G:$I,3,0)))</f>
        <v/>
      </c>
      <c r="CG257" s="10" t="str">
        <f>IF($AI257="","",IF(OR($V257&lt;2.7,$V257&gt;90),"Age OOR",VLOOKUP(CG$14&amp;"-int-"&amp;$N257,Equations!$G:$I,3,0)+VLOOKUP(CG$14&amp;"-sexo-"&amp;$N257,Equations!$G:$I,3,0)*$U257+VLOOKUP(CG$14&amp;"-edad-"&amp;$N257,Equations!$G:$I,3,0)*$V257+VLOOKUP(CG$14&amp;"-est-"&amp;$N257,Equations!$G:$I,3,0)*(1/$W257)+VLOOKUP(CG$14&amp;"-imc-"&amp;$N257,Equations!$G:$I,3,0)*(1/$Q257)))</f>
        <v/>
      </c>
      <c r="CH257" s="10" t="str">
        <f>IF($AI257="","",IF(OR($V257&lt;2.7,$V257&gt;90),"Age OOR",CG257-1.6449*VLOOKUP(CG$14&amp;"-rse-"&amp;$N257,Equations!$G:$I,3,0)))</f>
        <v/>
      </c>
      <c r="CI257" s="10" t="str">
        <f>IF($AI257="","",IF(OR($V257&lt;2.7,$V257&gt;90),"Age OOR",CG257+1.6449*VLOOKUP(CG$14&amp;"-rse-"&amp;$N257,Equations!$G:$I,3,0)))</f>
        <v/>
      </c>
      <c r="CJ257" s="10" t="str">
        <f t="shared" si="97"/>
        <v/>
      </c>
      <c r="CK257" s="10" t="str">
        <f>IF($AI257="","",IF(OR($V257&lt;2.7,$V257&gt;90),"Age OOR",($AI257-CG257)/VLOOKUP(CG$14&amp;"-rse-"&amp;$N257,Equations!$G:$I,3,0)))</f>
        <v/>
      </c>
      <c r="CL257" s="10" t="str">
        <f>IF($AJ257="","",IF(OR($V257&lt;2.7,$V257&gt;90),"Age OOR",VLOOKUP(CL$14&amp;"-int-"&amp;$O257,Equations!$G:$I,3,0)+VLOOKUP(CL$14&amp;"-sexo-"&amp;$O257,Equations!$G:$I,3,0)*$U257+VLOOKUP(CL$14&amp;"-edad-"&amp;$O257,Equations!$G:$I,3,0)*$V257+VLOOKUP(CL$14&amp;"-est-"&amp;$O257,Equations!$G:$I,3,0)*(1/$W257)+VLOOKUP(CL$14&amp;"-imc-"&amp;$O257,Equations!$G:$I,3,0)*(1/$Q257)))</f>
        <v/>
      </c>
      <c r="CM257" s="10" t="str">
        <f>IF($AJ257="","",IF(OR($V257&lt;2.7,$V257&gt;90),"Age OOR",CL257-1.6449*VLOOKUP(CL$14&amp;"-rse-"&amp;$O257,Equations!$G:$I,3,0)))</f>
        <v/>
      </c>
      <c r="CN257" s="10" t="str">
        <f>IF($AJ257="","",IF(OR($V257&lt;2.7,$V257&gt;90),"Age OOR",CL257+1.6449*VLOOKUP(CL$14&amp;"-rse-"&amp;$O257,Equations!$G:$I,3,0)))</f>
        <v/>
      </c>
      <c r="CO257" s="10" t="str">
        <f t="shared" si="98"/>
        <v/>
      </c>
      <c r="CP257" s="10" t="str">
        <f>IF($AJ257="","",IF(OR($V257&lt;2.7,$V257&gt;90),"Age OOR",($AJ257-CL257)/VLOOKUP(CL$14&amp;"-rse-"&amp;$O257,Equations!$G:$I,3,0)))</f>
        <v/>
      </c>
      <c r="CQ257" s="10" t="str">
        <f>IF($AK257="","",IF(OR($V257&lt;2.7,$V257&gt;90),"Age OOR",EXP(VLOOKUP(CQ$14&amp;"-int-"&amp;$P257,Equations!$G:$I,3,0)+VLOOKUP(CQ$14&amp;"-sexo-"&amp;$P257,Equations!$G:$I,3,0)*$U257+VLOOKUP(CQ$14&amp;"-edad-"&amp;$P257,Equations!$G:$I,3,0)*$V257+VLOOKUP(CQ$14&amp;"-est-"&amp;$P257,Equations!$G:$I,3,0)*(1/$W257)+VLOOKUP(CQ$14&amp;"-imc-"&amp;$P257,Equations!$G:$I,3,0)*(1/$Q257))))</f>
        <v/>
      </c>
      <c r="CR257" s="10" t="str">
        <f>IF($AK257="","",IF(OR($V257&lt;2.7,$V257&gt;90),"Age OOR",EXP(LN(CQ257)-1.6449*VLOOKUP(CQ$14&amp;"-rse-"&amp;$P257,Equations!$G:$I,3,0))))</f>
        <v/>
      </c>
      <c r="CS257" s="10" t="str">
        <f>IF($AK257="","",IF(OR($V257&lt;2.7,$V257&gt;90),"Age OOR",EXP(LN(CQ257)+1.6449*VLOOKUP(CQ$14&amp;"-rse-"&amp;$P257,Equations!$G:$I,3,0))))</f>
        <v/>
      </c>
      <c r="CT257" s="10" t="str">
        <f t="shared" si="99"/>
        <v/>
      </c>
      <c r="CU257" s="10" t="str">
        <f>IF($AK257="","",IF(OR($V257&lt;2.7,$V257&gt;90),"Age OOR",(LN($AK257)-LN(CQ257))/VLOOKUP(CQ$14&amp;"-rse-"&amp;$P257,Equations!$G:$I,3,0)))</f>
        <v/>
      </c>
      <c r="CV257" s="47"/>
    </row>
    <row r="258" spans="5:100" x14ac:dyDescent="0.2">
      <c r="E258" s="23" t="str">
        <f t="shared" si="75"/>
        <v>Age out of range</v>
      </c>
      <c r="F258" s="23" t="str">
        <f t="shared" si="76"/>
        <v>Age out of range</v>
      </c>
      <c r="G258" s="23" t="str">
        <f t="shared" si="77"/>
        <v>Age out of range</v>
      </c>
      <c r="H258" s="23" t="str">
        <f t="shared" si="78"/>
        <v>Age out of range</v>
      </c>
      <c r="I258" s="23" t="str">
        <f t="shared" si="79"/>
        <v>Age out of range</v>
      </c>
      <c r="J258" s="23" t="str">
        <f t="shared" si="80"/>
        <v>Age out of range</v>
      </c>
      <c r="K258" s="23" t="str">
        <f t="shared" si="81"/>
        <v>Age out of range</v>
      </c>
      <c r="L258" s="23" t="str">
        <f t="shared" si="82"/>
        <v>Age out of range</v>
      </c>
      <c r="M258" s="23" t="str">
        <f t="shared" si="83"/>
        <v>Age out of range</v>
      </c>
      <c r="N258" s="23" t="str">
        <f t="shared" si="84"/>
        <v>Age out of range</v>
      </c>
      <c r="O258" s="23" t="str">
        <f t="shared" si="85"/>
        <v>Age out of range</v>
      </c>
      <c r="P258" s="23" t="str">
        <f t="shared" si="86"/>
        <v>Age out of range</v>
      </c>
      <c r="Q258" s="23" t="e">
        <f t="shared" si="87"/>
        <v>#DIV/0!</v>
      </c>
      <c r="R258" s="17"/>
      <c r="S258" s="23">
        <v>242</v>
      </c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7"/>
      <c r="AM258" s="47"/>
      <c r="AN258" s="10" t="str">
        <f>IF($Z258="","",IF(OR($V258&lt;2.7,$V258&gt;90),"Age OOR",VLOOKUP(AN$14&amp;"-int-"&amp;$E258,Equations!$G:$I,3,0)+VLOOKUP(AN$14&amp;"-sexo-"&amp;$E258,Equations!$G:$I,3,0)*$U258+VLOOKUP(AN$14&amp;"-edad-"&amp;$E258,Equations!$G:$I,3,0)*$V258+VLOOKUP(AN$14&amp;"-est-"&amp;$E258,Equations!$G:$I,3,0)*(1/$W258)+VLOOKUP(AN$14&amp;"-imc-"&amp;$E258,Equations!$G:$I,3,0)*(1/$Q258)))</f>
        <v/>
      </c>
      <c r="AO258" s="10" t="str">
        <f>IF($Z258="","",IF(OR($V258&lt;2.7,$V258&gt;90),"Age OOR",AN258-1.6449*VLOOKUP(AN$14&amp;"-rse-"&amp;$E258,Equations!$G:$I,3,0)))</f>
        <v/>
      </c>
      <c r="AP258" s="10" t="str">
        <f>IF($Z258="","",IF(OR($V258&lt;2.7,$V258&gt;90),"Age OOR",AN258+1.6449*VLOOKUP(AN$14&amp;"-rse-"&amp;$E258,Equations!$G:$I,3,0)))</f>
        <v/>
      </c>
      <c r="AQ258" s="10" t="str">
        <f t="shared" si="88"/>
        <v/>
      </c>
      <c r="AR258" s="10" t="str">
        <f>IF($Z258="","",IF(OR($V258&lt;2.7,$V258&gt;90),"Age OOR",($Z258-AN258)/VLOOKUP(AN$14&amp;"-rse-"&amp;$E258,Equations!$G:$I,3,0)))</f>
        <v/>
      </c>
      <c r="AS258" s="10" t="str">
        <f>IF($AA258="","",IF(OR($V258&lt;2.7,$V258&gt;90),"Age OOR",VLOOKUP(AS$14&amp;"-int-"&amp;$F258,Equations!$G:$I,3,0)+VLOOKUP(AS$14&amp;"-sexo-"&amp;$F258,Equations!$G:$I,3,0)*$U258+VLOOKUP(AS$14&amp;"-edad-"&amp;$F258,Equations!$G:$I,3,0)*$V258+VLOOKUP(AS$14&amp;"-est-"&amp;$F258,Equations!$G:$I,3,0)*(1/$W258)+VLOOKUP(AS$14&amp;"-imc-"&amp;$F258,Equations!$G:$I,3,0)*(1/$Q258)))</f>
        <v/>
      </c>
      <c r="AT258" s="10" t="str">
        <f>IF($AA258="","",IF(OR($V258&lt;2.7,$V258&gt;90),"Age OOR",AS258-1.6449*VLOOKUP(AS$14&amp;"-rse-"&amp;$F258,Equations!$G:$I,3,0)))</f>
        <v/>
      </c>
      <c r="AU258" s="10" t="str">
        <f>IF($AA258="","",IF(OR($V258&lt;2.7,$V258&gt;90),"Age OOR",AS258+1.6449*VLOOKUP(AS$14&amp;"-rse-"&amp;$F258,Equations!$G:$I,3,0)))</f>
        <v/>
      </c>
      <c r="AV258" s="10" t="str">
        <f t="shared" si="89"/>
        <v/>
      </c>
      <c r="AW258" s="10" t="str">
        <f>IF($AA258="","",IF(OR($V258&lt;2.7,$V258&gt;90),"Age OOR",($AA258-AS258)/VLOOKUP(AS$14&amp;"-rse-"&amp;$F258,Equations!$G:$I,3,0)))</f>
        <v/>
      </c>
      <c r="AX258" s="10" t="str">
        <f>IF($AB258="","",IF(OR($V258&lt;2.7,$V258&gt;90),"Age OOR",VLOOKUP(AX$14&amp;"-int-"&amp;$G258,Equations!$G:$I,3,0)+VLOOKUP(AX$14&amp;"-sexo-"&amp;$G258,Equations!$G:$I,3,0)*$U258+VLOOKUP(AX$14&amp;"-edad-"&amp;$G258,Equations!$G:$I,3,0)*$V258+VLOOKUP(AX$14&amp;"-est-"&amp;$G258,Equations!$G:$I,3,0)*(1/$W258)+VLOOKUP(AX$14&amp;"-imc-"&amp;$G258,Equations!$G:$I,3,0)*(1/$Q258)))</f>
        <v/>
      </c>
      <c r="AY258" s="10" t="str">
        <f>IF($AB258="","",IF(OR($V258&lt;2.7,$V258&gt;90),"Age OOR",AX258-1.6449*VLOOKUP(AX$14&amp;"-rse-"&amp;$G258,Equations!$G:$I,3,0)))</f>
        <v/>
      </c>
      <c r="AZ258" s="10" t="str">
        <f>IF($AB258="","",IF(OR($V258&lt;2.7,$V258&gt;90),"Age OOR",AX258+1.6449*VLOOKUP(AX$14&amp;"-rse-"&amp;$G258,Equations!$G:$I,3,0)))</f>
        <v/>
      </c>
      <c r="BA258" s="10" t="str">
        <f t="shared" si="90"/>
        <v/>
      </c>
      <c r="BB258" s="10" t="str">
        <f>IF($AB258="","",IF(OR($V258&lt;2.7,$V258&gt;90),"Age OOR",($AB258-AX258)/VLOOKUP(AX$14&amp;"-rse-"&amp;$G258,Equations!$G:$I,3,0)))</f>
        <v/>
      </c>
      <c r="BC258" s="10" t="str">
        <f>IF($AC258="","",IF(OR($V258&lt;2.7,$V258&gt;90),"Age OOR",VLOOKUP(BC$14&amp;"-int-"&amp;$H258,Equations!$G:$I,3,0)+VLOOKUP(BC$14&amp;"-sexo-"&amp;$H258,Equations!$G:$I,3,0)*$U258+VLOOKUP(BC$14&amp;"-edad-"&amp;$H258,Equations!$G:$I,3,0)*$V258+VLOOKUP(BC$14&amp;"-est-"&amp;$H258,Equations!$G:$I,3,0)*(1/$W258)+VLOOKUP(BC$14&amp;"-imc-"&amp;$H258,Equations!$G:$I,3,0)*(1/$Q258)))</f>
        <v/>
      </c>
      <c r="BD258" s="10" t="str">
        <f>IF($AC258="","",IF(OR($V258&lt;2.7,$V258&gt;90),"Age OOR",BC258-1.6449*VLOOKUP(BC$14&amp;"-rse-"&amp;$H258,Equations!$G:$I,3,0)))</f>
        <v/>
      </c>
      <c r="BE258" s="10" t="str">
        <f>IF($AC258="","",IF(OR($V258&lt;2.7,$V258&gt;90),"Age OOR",BC258+1.6449*VLOOKUP(BC$14&amp;"-rse-"&amp;$H258,Equations!$G:$I,3,0)))</f>
        <v/>
      </c>
      <c r="BF258" s="10" t="str">
        <f t="shared" si="91"/>
        <v/>
      </c>
      <c r="BG258" s="10" t="str">
        <f>IF($AC258="","",IF(OR($V258&lt;2.7,$V258&gt;90),"Age OOR",($AC258-BC258)/VLOOKUP(BC$14&amp;"-rse-"&amp;$H258,Equations!$G:$I,3,0)))</f>
        <v/>
      </c>
      <c r="BH258" s="10" t="str">
        <f>IF($AD258="","",IF(OR($V258&lt;2.7,$V258&gt;90),"Age OOR",VLOOKUP(BH$14&amp;"-int-"&amp;$I258,Equations!$G:$I,3,0)+VLOOKUP(BH$14&amp;"-sexo-"&amp;$I258,Equations!$G:$I,3,0)*$U258+VLOOKUP(BH$14&amp;"-edad-"&amp;$I258,Equations!$G:$I,3,0)*$V258+VLOOKUP(BH$14&amp;"-est-"&amp;$I258,Equations!$G:$I,3,0)*(1/$W258)+VLOOKUP(BH$14&amp;"-imc-"&amp;$I258,Equations!$G:$I,3,0)*(1/$Q258)))</f>
        <v/>
      </c>
      <c r="BI258" s="10" t="str">
        <f>IF($AD258="","",IF(OR($V258&lt;2.7,$V258&gt;90),"Age OOR",BH258-1.6449*VLOOKUP(BH$14&amp;"-rse-"&amp;$I258,Equations!$G:$I,3,0)))</f>
        <v/>
      </c>
      <c r="BJ258" s="10" t="str">
        <f>IF($AD258="","",IF(OR($V258&lt;2.7,$V258&gt;90),"Age OOR",BH258+1.6449*VLOOKUP(BH$14&amp;"-rse-"&amp;$I258,Equations!$G:$I,3,0)))</f>
        <v/>
      </c>
      <c r="BK258" s="10" t="str">
        <f t="shared" si="92"/>
        <v/>
      </c>
      <c r="BL258" s="10" t="str">
        <f>IF($AD258="","",IF(OR($V258&lt;2.7,$V258&gt;90),"Age OOR",($AD258-BH258)/VLOOKUP(BH$14&amp;"-rse-"&amp;$I258,Equations!$G:$I,3,0)))</f>
        <v/>
      </c>
      <c r="BM258" s="10" t="str">
        <f>IF($AE258="","",IF(OR($V258&lt;2.7,$V258&gt;90),"Age OOR",VLOOKUP(BM$14&amp;"-int-"&amp;$J258,Equations!$G:$I,3,0)+VLOOKUP(BM$14&amp;"-sexo-"&amp;$J258,Equations!$G:$I,3,0)*$U258+VLOOKUP(BM$14&amp;"-edad-"&amp;$J258,Equations!$G:$I,3,0)*$V258+VLOOKUP(BM$14&amp;"-est-"&amp;$J258,Equations!$G:$I,3,0)*(1/$W258)+VLOOKUP(BM$14&amp;"-imc-"&amp;$J258,Equations!$G:$I,3,0)*(1/$Q258)))</f>
        <v/>
      </c>
      <c r="BN258" s="10" t="str">
        <f>IF($AE258="","",IF(OR($V258&lt;2.7,$V258&gt;90),"Age OOR",BM258-1.6449*VLOOKUP(BM$14&amp;"-rse-"&amp;$J258,Equations!$G:$I,3,0)))</f>
        <v/>
      </c>
      <c r="BO258" s="10" t="str">
        <f>IF($AE258="","",IF(OR($V258&lt;2.7,$V258&gt;90),"Age OOR",BM258+1.6449*VLOOKUP(BM$14&amp;"-rse-"&amp;$J258,Equations!$G:$I,3,0)))</f>
        <v/>
      </c>
      <c r="BP258" s="10" t="str">
        <f t="shared" si="93"/>
        <v/>
      </c>
      <c r="BQ258" s="10" t="str">
        <f>IF($AE258="","",IF(OR($V258&lt;2.7,$V258&gt;90),"Age OOR",($AE258-BM258)/VLOOKUP(BM$14&amp;"-rse-"&amp;$J258,Equations!$G:$I,3,0)))</f>
        <v/>
      </c>
      <c r="BR258" s="10" t="str">
        <f>IF($AF258="","",IF(OR($V258&lt;2.7,$V258&gt;90),"Age OOR",VLOOKUP(BR$14&amp;"-int-"&amp;$K258,Equations!$G:$I,3,0)+VLOOKUP(BR$14&amp;"-sexo-"&amp;$K258,Equations!$G:$I,3,0)*$U258+VLOOKUP(BR$14&amp;"-edad-"&amp;$K258,Equations!$G:$I,3,0)*$V258+VLOOKUP(BR$14&amp;"-est-"&amp;$K258,Equations!$G:$I,3,0)*(1/$W258)+VLOOKUP(BR$14&amp;"-imc-"&amp;$K258,Equations!$G:$I,3,0)*(1/$Q258)))</f>
        <v/>
      </c>
      <c r="BS258" s="10" t="str">
        <f>IF($AF258="","",IF(OR($V258&lt;2.7,$V258&gt;90),"Age OOR",BR258-1.6449*VLOOKUP(BR$14&amp;"-rse-"&amp;$K258,Equations!$G:$I,3,0)))</f>
        <v/>
      </c>
      <c r="BT258" s="10" t="str">
        <f>IF($AF258="","",IF(OR($V258&lt;2.7,$V258&gt;90),"Age OOR",BR258+1.6449*VLOOKUP(BR$14&amp;"-rse-"&amp;$K258,Equations!$G:$I,3,0)))</f>
        <v/>
      </c>
      <c r="BU258" s="10" t="str">
        <f t="shared" si="94"/>
        <v/>
      </c>
      <c r="BV258" s="10" t="str">
        <f>IF($AF258="","",IF(OR($V258&lt;2.7,$V258&gt;90),"Age OOR",($AF258-BR258)/VLOOKUP(BR$14&amp;"-rse-"&amp;$K258,Equations!$G:$I,3,0)))</f>
        <v/>
      </c>
      <c r="BW258" s="10" t="str">
        <f>IF($AG258="","",IF(OR($V258&lt;2.7,$V258&gt;90),"Age OOR",VLOOKUP(BW$14&amp;"-int-"&amp;$L258,Equations!$G:$I,3,0)+VLOOKUP(BW$14&amp;"-sexo-"&amp;$L258,Equations!$G:$I,3,0)*$U258+VLOOKUP(BW$14&amp;"-edad-"&amp;$L258,Equations!$G:$I,3,0)*$V258+VLOOKUP(BW$14&amp;"-est-"&amp;$L258,Equations!$G:$I,3,0)*(1/$W258)+VLOOKUP(BW$14&amp;"-imc-"&amp;$L258,Equations!$G:$I,3,0)*(1/$Q258)))</f>
        <v/>
      </c>
      <c r="BX258" s="10" t="str">
        <f>IF($AG258="","",IF(OR($V258&lt;2.7,$V258&gt;90),"Age OOR",BW258-1.6449*VLOOKUP(BW$14&amp;"-rse-"&amp;$L258,Equations!$G:$I,3,0)))</f>
        <v/>
      </c>
      <c r="BY258" s="10" t="str">
        <f>IF($AG258="","",IF(OR($V258&lt;2.7,$V258&gt;90),"Age OOR",BW258+1.6449*VLOOKUP(BW$14&amp;"-rse-"&amp;$L258,Equations!$G:$I,3,0)))</f>
        <v/>
      </c>
      <c r="BZ258" s="10" t="str">
        <f t="shared" si="95"/>
        <v/>
      </c>
      <c r="CA258" s="10" t="str">
        <f>IF($AG258="","",IF(OR($V258&lt;2.7,$V258&gt;90),"Age OOR",($AG258-BW258)/VLOOKUP(BW$14&amp;"-rse-"&amp;$L258,Equations!$G:$I,3,0)))</f>
        <v/>
      </c>
      <c r="CB258" s="10" t="str">
        <f>IF($AH258="","",IF(OR($V258&lt;2.7,$V258&gt;90),"Age OOR",VLOOKUP(CB$14&amp;"-int-"&amp;$M258,Equations!$G:$I,3,0)+VLOOKUP(CB$14&amp;"-sexo-"&amp;$M258,Equations!$G:$I,3,0)*$U258+VLOOKUP(CB$14&amp;"-edad-"&amp;$M258,Equations!$G:$I,3,0)*$V258+VLOOKUP(CB$14&amp;"-est-"&amp;$M258,Equations!$G:$I,3,0)*(1/$W258)+VLOOKUP(CB$14&amp;"-imc-"&amp;$M258,Equations!$G:$I,3,0)*(1/$Q258)))</f>
        <v/>
      </c>
      <c r="CC258" s="10" t="str">
        <f>IF($AH258="","",IF(OR($V258&lt;2.7,$V258&gt;90),"Age OOR",CB258-1.6449*VLOOKUP(CB$14&amp;"-rse-"&amp;$M258,Equations!$G:$I,3,0)))</f>
        <v/>
      </c>
      <c r="CD258" s="10" t="str">
        <f>IF($AH258="","",IF(OR($V258&lt;2.7,$V258&gt;90),"Age OOR",CB258+1.6449*VLOOKUP(CB$14&amp;"-rse-"&amp;$M258,Equations!$G:$I,3,0)))</f>
        <v/>
      </c>
      <c r="CE258" s="10" t="str">
        <f t="shared" si="96"/>
        <v/>
      </c>
      <c r="CF258" s="10" t="str">
        <f>IF($AH258="","",IF(OR($V258&lt;2.7,$V258&gt;90),"Age OOR",($AH258-CB258)/VLOOKUP(CB$14&amp;"-rse-"&amp;$M258,Equations!$G:$I,3,0)))</f>
        <v/>
      </c>
      <c r="CG258" s="10" t="str">
        <f>IF($AI258="","",IF(OR($V258&lt;2.7,$V258&gt;90),"Age OOR",VLOOKUP(CG$14&amp;"-int-"&amp;$N258,Equations!$G:$I,3,0)+VLOOKUP(CG$14&amp;"-sexo-"&amp;$N258,Equations!$G:$I,3,0)*$U258+VLOOKUP(CG$14&amp;"-edad-"&amp;$N258,Equations!$G:$I,3,0)*$V258+VLOOKUP(CG$14&amp;"-est-"&amp;$N258,Equations!$G:$I,3,0)*(1/$W258)+VLOOKUP(CG$14&amp;"-imc-"&amp;$N258,Equations!$G:$I,3,0)*(1/$Q258)))</f>
        <v/>
      </c>
      <c r="CH258" s="10" t="str">
        <f>IF($AI258="","",IF(OR($V258&lt;2.7,$V258&gt;90),"Age OOR",CG258-1.6449*VLOOKUP(CG$14&amp;"-rse-"&amp;$N258,Equations!$G:$I,3,0)))</f>
        <v/>
      </c>
      <c r="CI258" s="10" t="str">
        <f>IF($AI258="","",IF(OR($V258&lt;2.7,$V258&gt;90),"Age OOR",CG258+1.6449*VLOOKUP(CG$14&amp;"-rse-"&amp;$N258,Equations!$G:$I,3,0)))</f>
        <v/>
      </c>
      <c r="CJ258" s="10" t="str">
        <f t="shared" si="97"/>
        <v/>
      </c>
      <c r="CK258" s="10" t="str">
        <f>IF($AI258="","",IF(OR($V258&lt;2.7,$V258&gt;90),"Age OOR",($AI258-CG258)/VLOOKUP(CG$14&amp;"-rse-"&amp;$N258,Equations!$G:$I,3,0)))</f>
        <v/>
      </c>
      <c r="CL258" s="10" t="str">
        <f>IF($AJ258="","",IF(OR($V258&lt;2.7,$V258&gt;90),"Age OOR",VLOOKUP(CL$14&amp;"-int-"&amp;$O258,Equations!$G:$I,3,0)+VLOOKUP(CL$14&amp;"-sexo-"&amp;$O258,Equations!$G:$I,3,0)*$U258+VLOOKUP(CL$14&amp;"-edad-"&amp;$O258,Equations!$G:$I,3,0)*$V258+VLOOKUP(CL$14&amp;"-est-"&amp;$O258,Equations!$G:$I,3,0)*(1/$W258)+VLOOKUP(CL$14&amp;"-imc-"&amp;$O258,Equations!$G:$I,3,0)*(1/$Q258)))</f>
        <v/>
      </c>
      <c r="CM258" s="10" t="str">
        <f>IF($AJ258="","",IF(OR($V258&lt;2.7,$V258&gt;90),"Age OOR",CL258-1.6449*VLOOKUP(CL$14&amp;"-rse-"&amp;$O258,Equations!$G:$I,3,0)))</f>
        <v/>
      </c>
      <c r="CN258" s="10" t="str">
        <f>IF($AJ258="","",IF(OR($V258&lt;2.7,$V258&gt;90),"Age OOR",CL258+1.6449*VLOOKUP(CL$14&amp;"-rse-"&amp;$O258,Equations!$G:$I,3,0)))</f>
        <v/>
      </c>
      <c r="CO258" s="10" t="str">
        <f t="shared" si="98"/>
        <v/>
      </c>
      <c r="CP258" s="10" t="str">
        <f>IF($AJ258="","",IF(OR($V258&lt;2.7,$V258&gt;90),"Age OOR",($AJ258-CL258)/VLOOKUP(CL$14&amp;"-rse-"&amp;$O258,Equations!$G:$I,3,0)))</f>
        <v/>
      </c>
      <c r="CQ258" s="10" t="str">
        <f>IF($AK258="","",IF(OR($V258&lt;2.7,$V258&gt;90),"Age OOR",EXP(VLOOKUP(CQ$14&amp;"-int-"&amp;$P258,Equations!$G:$I,3,0)+VLOOKUP(CQ$14&amp;"-sexo-"&amp;$P258,Equations!$G:$I,3,0)*$U258+VLOOKUP(CQ$14&amp;"-edad-"&amp;$P258,Equations!$G:$I,3,0)*$V258+VLOOKUP(CQ$14&amp;"-est-"&amp;$P258,Equations!$G:$I,3,0)*(1/$W258)+VLOOKUP(CQ$14&amp;"-imc-"&amp;$P258,Equations!$G:$I,3,0)*(1/$Q258))))</f>
        <v/>
      </c>
      <c r="CR258" s="10" t="str">
        <f>IF($AK258="","",IF(OR($V258&lt;2.7,$V258&gt;90),"Age OOR",EXP(LN(CQ258)-1.6449*VLOOKUP(CQ$14&amp;"-rse-"&amp;$P258,Equations!$G:$I,3,0))))</f>
        <v/>
      </c>
      <c r="CS258" s="10" t="str">
        <f>IF($AK258="","",IF(OR($V258&lt;2.7,$V258&gt;90),"Age OOR",EXP(LN(CQ258)+1.6449*VLOOKUP(CQ$14&amp;"-rse-"&amp;$P258,Equations!$G:$I,3,0))))</f>
        <v/>
      </c>
      <c r="CT258" s="10" t="str">
        <f t="shared" si="99"/>
        <v/>
      </c>
      <c r="CU258" s="10" t="str">
        <f>IF($AK258="","",IF(OR($V258&lt;2.7,$V258&gt;90),"Age OOR",(LN($AK258)-LN(CQ258))/VLOOKUP(CQ$14&amp;"-rse-"&amp;$P258,Equations!$G:$I,3,0)))</f>
        <v/>
      </c>
      <c r="CV258" s="47"/>
    </row>
    <row r="259" spans="5:100" x14ac:dyDescent="0.2">
      <c r="E259" s="23" t="str">
        <f t="shared" si="75"/>
        <v>Age out of range</v>
      </c>
      <c r="F259" s="23" t="str">
        <f t="shared" si="76"/>
        <v>Age out of range</v>
      </c>
      <c r="G259" s="23" t="str">
        <f t="shared" si="77"/>
        <v>Age out of range</v>
      </c>
      <c r="H259" s="23" t="str">
        <f t="shared" si="78"/>
        <v>Age out of range</v>
      </c>
      <c r="I259" s="23" t="str">
        <f t="shared" si="79"/>
        <v>Age out of range</v>
      </c>
      <c r="J259" s="23" t="str">
        <f t="shared" si="80"/>
        <v>Age out of range</v>
      </c>
      <c r="K259" s="23" t="str">
        <f t="shared" si="81"/>
        <v>Age out of range</v>
      </c>
      <c r="L259" s="23" t="str">
        <f t="shared" si="82"/>
        <v>Age out of range</v>
      </c>
      <c r="M259" s="23" t="str">
        <f t="shared" si="83"/>
        <v>Age out of range</v>
      </c>
      <c r="N259" s="23" t="str">
        <f t="shared" si="84"/>
        <v>Age out of range</v>
      </c>
      <c r="O259" s="23" t="str">
        <f t="shared" si="85"/>
        <v>Age out of range</v>
      </c>
      <c r="P259" s="23" t="str">
        <f t="shared" si="86"/>
        <v>Age out of range</v>
      </c>
      <c r="Q259" s="23" t="e">
        <f t="shared" si="87"/>
        <v>#DIV/0!</v>
      </c>
      <c r="R259" s="17"/>
      <c r="S259" s="23">
        <v>243</v>
      </c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7"/>
      <c r="AM259" s="47"/>
      <c r="AN259" s="10" t="str">
        <f>IF($Z259="","",IF(OR($V259&lt;2.7,$V259&gt;90),"Age OOR",VLOOKUP(AN$14&amp;"-int-"&amp;$E259,Equations!$G:$I,3,0)+VLOOKUP(AN$14&amp;"-sexo-"&amp;$E259,Equations!$G:$I,3,0)*$U259+VLOOKUP(AN$14&amp;"-edad-"&amp;$E259,Equations!$G:$I,3,0)*$V259+VLOOKUP(AN$14&amp;"-est-"&amp;$E259,Equations!$G:$I,3,0)*(1/$W259)+VLOOKUP(AN$14&amp;"-imc-"&amp;$E259,Equations!$G:$I,3,0)*(1/$Q259)))</f>
        <v/>
      </c>
      <c r="AO259" s="10" t="str">
        <f>IF($Z259="","",IF(OR($V259&lt;2.7,$V259&gt;90),"Age OOR",AN259-1.6449*VLOOKUP(AN$14&amp;"-rse-"&amp;$E259,Equations!$G:$I,3,0)))</f>
        <v/>
      </c>
      <c r="AP259" s="10" t="str">
        <f>IF($Z259="","",IF(OR($V259&lt;2.7,$V259&gt;90),"Age OOR",AN259+1.6449*VLOOKUP(AN$14&amp;"-rse-"&amp;$E259,Equations!$G:$I,3,0)))</f>
        <v/>
      </c>
      <c r="AQ259" s="10" t="str">
        <f t="shared" si="88"/>
        <v/>
      </c>
      <c r="AR259" s="10" t="str">
        <f>IF($Z259="","",IF(OR($V259&lt;2.7,$V259&gt;90),"Age OOR",($Z259-AN259)/VLOOKUP(AN$14&amp;"-rse-"&amp;$E259,Equations!$G:$I,3,0)))</f>
        <v/>
      </c>
      <c r="AS259" s="10" t="str">
        <f>IF($AA259="","",IF(OR($V259&lt;2.7,$V259&gt;90),"Age OOR",VLOOKUP(AS$14&amp;"-int-"&amp;$F259,Equations!$G:$I,3,0)+VLOOKUP(AS$14&amp;"-sexo-"&amp;$F259,Equations!$G:$I,3,0)*$U259+VLOOKUP(AS$14&amp;"-edad-"&amp;$F259,Equations!$G:$I,3,0)*$V259+VLOOKUP(AS$14&amp;"-est-"&amp;$F259,Equations!$G:$I,3,0)*(1/$W259)+VLOOKUP(AS$14&amp;"-imc-"&amp;$F259,Equations!$G:$I,3,0)*(1/$Q259)))</f>
        <v/>
      </c>
      <c r="AT259" s="10" t="str">
        <f>IF($AA259="","",IF(OR($V259&lt;2.7,$V259&gt;90),"Age OOR",AS259-1.6449*VLOOKUP(AS$14&amp;"-rse-"&amp;$F259,Equations!$G:$I,3,0)))</f>
        <v/>
      </c>
      <c r="AU259" s="10" t="str">
        <f>IF($AA259="","",IF(OR($V259&lt;2.7,$V259&gt;90),"Age OOR",AS259+1.6449*VLOOKUP(AS$14&amp;"-rse-"&amp;$F259,Equations!$G:$I,3,0)))</f>
        <v/>
      </c>
      <c r="AV259" s="10" t="str">
        <f t="shared" si="89"/>
        <v/>
      </c>
      <c r="AW259" s="10" t="str">
        <f>IF($AA259="","",IF(OR($V259&lt;2.7,$V259&gt;90),"Age OOR",($AA259-AS259)/VLOOKUP(AS$14&amp;"-rse-"&amp;$F259,Equations!$G:$I,3,0)))</f>
        <v/>
      </c>
      <c r="AX259" s="10" t="str">
        <f>IF($AB259="","",IF(OR($V259&lt;2.7,$V259&gt;90),"Age OOR",VLOOKUP(AX$14&amp;"-int-"&amp;$G259,Equations!$G:$I,3,0)+VLOOKUP(AX$14&amp;"-sexo-"&amp;$G259,Equations!$G:$I,3,0)*$U259+VLOOKUP(AX$14&amp;"-edad-"&amp;$G259,Equations!$G:$I,3,0)*$V259+VLOOKUP(AX$14&amp;"-est-"&amp;$G259,Equations!$G:$I,3,0)*(1/$W259)+VLOOKUP(AX$14&amp;"-imc-"&amp;$G259,Equations!$G:$I,3,0)*(1/$Q259)))</f>
        <v/>
      </c>
      <c r="AY259" s="10" t="str">
        <f>IF($AB259="","",IF(OR($V259&lt;2.7,$V259&gt;90),"Age OOR",AX259-1.6449*VLOOKUP(AX$14&amp;"-rse-"&amp;$G259,Equations!$G:$I,3,0)))</f>
        <v/>
      </c>
      <c r="AZ259" s="10" t="str">
        <f>IF($AB259="","",IF(OR($V259&lt;2.7,$V259&gt;90),"Age OOR",AX259+1.6449*VLOOKUP(AX$14&amp;"-rse-"&amp;$G259,Equations!$G:$I,3,0)))</f>
        <v/>
      </c>
      <c r="BA259" s="10" t="str">
        <f t="shared" si="90"/>
        <v/>
      </c>
      <c r="BB259" s="10" t="str">
        <f>IF($AB259="","",IF(OR($V259&lt;2.7,$V259&gt;90),"Age OOR",($AB259-AX259)/VLOOKUP(AX$14&amp;"-rse-"&amp;$G259,Equations!$G:$I,3,0)))</f>
        <v/>
      </c>
      <c r="BC259" s="10" t="str">
        <f>IF($AC259="","",IF(OR($V259&lt;2.7,$V259&gt;90),"Age OOR",VLOOKUP(BC$14&amp;"-int-"&amp;$H259,Equations!$G:$I,3,0)+VLOOKUP(BC$14&amp;"-sexo-"&amp;$H259,Equations!$G:$I,3,0)*$U259+VLOOKUP(BC$14&amp;"-edad-"&amp;$H259,Equations!$G:$I,3,0)*$V259+VLOOKUP(BC$14&amp;"-est-"&amp;$H259,Equations!$G:$I,3,0)*(1/$W259)+VLOOKUP(BC$14&amp;"-imc-"&amp;$H259,Equations!$G:$I,3,0)*(1/$Q259)))</f>
        <v/>
      </c>
      <c r="BD259" s="10" t="str">
        <f>IF($AC259="","",IF(OR($V259&lt;2.7,$V259&gt;90),"Age OOR",BC259-1.6449*VLOOKUP(BC$14&amp;"-rse-"&amp;$H259,Equations!$G:$I,3,0)))</f>
        <v/>
      </c>
      <c r="BE259" s="10" t="str">
        <f>IF($AC259="","",IF(OR($V259&lt;2.7,$V259&gt;90),"Age OOR",BC259+1.6449*VLOOKUP(BC$14&amp;"-rse-"&amp;$H259,Equations!$G:$I,3,0)))</f>
        <v/>
      </c>
      <c r="BF259" s="10" t="str">
        <f t="shared" si="91"/>
        <v/>
      </c>
      <c r="BG259" s="10" t="str">
        <f>IF($AC259="","",IF(OR($V259&lt;2.7,$V259&gt;90),"Age OOR",($AC259-BC259)/VLOOKUP(BC$14&amp;"-rse-"&amp;$H259,Equations!$G:$I,3,0)))</f>
        <v/>
      </c>
      <c r="BH259" s="10" t="str">
        <f>IF($AD259="","",IF(OR($V259&lt;2.7,$V259&gt;90),"Age OOR",VLOOKUP(BH$14&amp;"-int-"&amp;$I259,Equations!$G:$I,3,0)+VLOOKUP(BH$14&amp;"-sexo-"&amp;$I259,Equations!$G:$I,3,0)*$U259+VLOOKUP(BH$14&amp;"-edad-"&amp;$I259,Equations!$G:$I,3,0)*$V259+VLOOKUP(BH$14&amp;"-est-"&amp;$I259,Equations!$G:$I,3,0)*(1/$W259)+VLOOKUP(BH$14&amp;"-imc-"&amp;$I259,Equations!$G:$I,3,0)*(1/$Q259)))</f>
        <v/>
      </c>
      <c r="BI259" s="10" t="str">
        <f>IF($AD259="","",IF(OR($V259&lt;2.7,$V259&gt;90),"Age OOR",BH259-1.6449*VLOOKUP(BH$14&amp;"-rse-"&amp;$I259,Equations!$G:$I,3,0)))</f>
        <v/>
      </c>
      <c r="BJ259" s="10" t="str">
        <f>IF($AD259="","",IF(OR($V259&lt;2.7,$V259&gt;90),"Age OOR",BH259+1.6449*VLOOKUP(BH$14&amp;"-rse-"&amp;$I259,Equations!$G:$I,3,0)))</f>
        <v/>
      </c>
      <c r="BK259" s="10" t="str">
        <f t="shared" si="92"/>
        <v/>
      </c>
      <c r="BL259" s="10" t="str">
        <f>IF($AD259="","",IF(OR($V259&lt;2.7,$V259&gt;90),"Age OOR",($AD259-BH259)/VLOOKUP(BH$14&amp;"-rse-"&amp;$I259,Equations!$G:$I,3,0)))</f>
        <v/>
      </c>
      <c r="BM259" s="10" t="str">
        <f>IF($AE259="","",IF(OR($V259&lt;2.7,$V259&gt;90),"Age OOR",VLOOKUP(BM$14&amp;"-int-"&amp;$J259,Equations!$G:$I,3,0)+VLOOKUP(BM$14&amp;"-sexo-"&amp;$J259,Equations!$G:$I,3,0)*$U259+VLOOKUP(BM$14&amp;"-edad-"&amp;$J259,Equations!$G:$I,3,0)*$V259+VLOOKUP(BM$14&amp;"-est-"&amp;$J259,Equations!$G:$I,3,0)*(1/$W259)+VLOOKUP(BM$14&amp;"-imc-"&amp;$J259,Equations!$G:$I,3,0)*(1/$Q259)))</f>
        <v/>
      </c>
      <c r="BN259" s="10" t="str">
        <f>IF($AE259="","",IF(OR($V259&lt;2.7,$V259&gt;90),"Age OOR",BM259-1.6449*VLOOKUP(BM$14&amp;"-rse-"&amp;$J259,Equations!$G:$I,3,0)))</f>
        <v/>
      </c>
      <c r="BO259" s="10" t="str">
        <f>IF($AE259="","",IF(OR($V259&lt;2.7,$V259&gt;90),"Age OOR",BM259+1.6449*VLOOKUP(BM$14&amp;"-rse-"&amp;$J259,Equations!$G:$I,3,0)))</f>
        <v/>
      </c>
      <c r="BP259" s="10" t="str">
        <f t="shared" si="93"/>
        <v/>
      </c>
      <c r="BQ259" s="10" t="str">
        <f>IF($AE259="","",IF(OR($V259&lt;2.7,$V259&gt;90),"Age OOR",($AE259-BM259)/VLOOKUP(BM$14&amp;"-rse-"&amp;$J259,Equations!$G:$I,3,0)))</f>
        <v/>
      </c>
      <c r="BR259" s="10" t="str">
        <f>IF($AF259="","",IF(OR($V259&lt;2.7,$V259&gt;90),"Age OOR",VLOOKUP(BR$14&amp;"-int-"&amp;$K259,Equations!$G:$I,3,0)+VLOOKUP(BR$14&amp;"-sexo-"&amp;$K259,Equations!$G:$I,3,0)*$U259+VLOOKUP(BR$14&amp;"-edad-"&amp;$K259,Equations!$G:$I,3,0)*$V259+VLOOKUP(BR$14&amp;"-est-"&amp;$K259,Equations!$G:$I,3,0)*(1/$W259)+VLOOKUP(BR$14&amp;"-imc-"&amp;$K259,Equations!$G:$I,3,0)*(1/$Q259)))</f>
        <v/>
      </c>
      <c r="BS259" s="10" t="str">
        <f>IF($AF259="","",IF(OR($V259&lt;2.7,$V259&gt;90),"Age OOR",BR259-1.6449*VLOOKUP(BR$14&amp;"-rse-"&amp;$K259,Equations!$G:$I,3,0)))</f>
        <v/>
      </c>
      <c r="BT259" s="10" t="str">
        <f>IF($AF259="","",IF(OR($V259&lt;2.7,$V259&gt;90),"Age OOR",BR259+1.6449*VLOOKUP(BR$14&amp;"-rse-"&amp;$K259,Equations!$G:$I,3,0)))</f>
        <v/>
      </c>
      <c r="BU259" s="10" t="str">
        <f t="shared" si="94"/>
        <v/>
      </c>
      <c r="BV259" s="10" t="str">
        <f>IF($AF259="","",IF(OR($V259&lt;2.7,$V259&gt;90),"Age OOR",($AF259-BR259)/VLOOKUP(BR$14&amp;"-rse-"&amp;$K259,Equations!$G:$I,3,0)))</f>
        <v/>
      </c>
      <c r="BW259" s="10" t="str">
        <f>IF($AG259="","",IF(OR($V259&lt;2.7,$V259&gt;90),"Age OOR",VLOOKUP(BW$14&amp;"-int-"&amp;$L259,Equations!$G:$I,3,0)+VLOOKUP(BW$14&amp;"-sexo-"&amp;$L259,Equations!$G:$I,3,0)*$U259+VLOOKUP(BW$14&amp;"-edad-"&amp;$L259,Equations!$G:$I,3,0)*$V259+VLOOKUP(BW$14&amp;"-est-"&amp;$L259,Equations!$G:$I,3,0)*(1/$W259)+VLOOKUP(BW$14&amp;"-imc-"&amp;$L259,Equations!$G:$I,3,0)*(1/$Q259)))</f>
        <v/>
      </c>
      <c r="BX259" s="10" t="str">
        <f>IF($AG259="","",IF(OR($V259&lt;2.7,$V259&gt;90),"Age OOR",BW259-1.6449*VLOOKUP(BW$14&amp;"-rse-"&amp;$L259,Equations!$G:$I,3,0)))</f>
        <v/>
      </c>
      <c r="BY259" s="10" t="str">
        <f>IF($AG259="","",IF(OR($V259&lt;2.7,$V259&gt;90),"Age OOR",BW259+1.6449*VLOOKUP(BW$14&amp;"-rse-"&amp;$L259,Equations!$G:$I,3,0)))</f>
        <v/>
      </c>
      <c r="BZ259" s="10" t="str">
        <f t="shared" si="95"/>
        <v/>
      </c>
      <c r="CA259" s="10" t="str">
        <f>IF($AG259="","",IF(OR($V259&lt;2.7,$V259&gt;90),"Age OOR",($AG259-BW259)/VLOOKUP(BW$14&amp;"-rse-"&amp;$L259,Equations!$G:$I,3,0)))</f>
        <v/>
      </c>
      <c r="CB259" s="10" t="str">
        <f>IF($AH259="","",IF(OR($V259&lt;2.7,$V259&gt;90),"Age OOR",VLOOKUP(CB$14&amp;"-int-"&amp;$M259,Equations!$G:$I,3,0)+VLOOKUP(CB$14&amp;"-sexo-"&amp;$M259,Equations!$G:$I,3,0)*$U259+VLOOKUP(CB$14&amp;"-edad-"&amp;$M259,Equations!$G:$I,3,0)*$V259+VLOOKUP(CB$14&amp;"-est-"&amp;$M259,Equations!$G:$I,3,0)*(1/$W259)+VLOOKUP(CB$14&amp;"-imc-"&amp;$M259,Equations!$G:$I,3,0)*(1/$Q259)))</f>
        <v/>
      </c>
      <c r="CC259" s="10" t="str">
        <f>IF($AH259="","",IF(OR($V259&lt;2.7,$V259&gt;90),"Age OOR",CB259-1.6449*VLOOKUP(CB$14&amp;"-rse-"&amp;$M259,Equations!$G:$I,3,0)))</f>
        <v/>
      </c>
      <c r="CD259" s="10" t="str">
        <f>IF($AH259="","",IF(OR($V259&lt;2.7,$V259&gt;90),"Age OOR",CB259+1.6449*VLOOKUP(CB$14&amp;"-rse-"&amp;$M259,Equations!$G:$I,3,0)))</f>
        <v/>
      </c>
      <c r="CE259" s="10" t="str">
        <f t="shared" si="96"/>
        <v/>
      </c>
      <c r="CF259" s="10" t="str">
        <f>IF($AH259="","",IF(OR($V259&lt;2.7,$V259&gt;90),"Age OOR",($AH259-CB259)/VLOOKUP(CB$14&amp;"-rse-"&amp;$M259,Equations!$G:$I,3,0)))</f>
        <v/>
      </c>
      <c r="CG259" s="10" t="str">
        <f>IF($AI259="","",IF(OR($V259&lt;2.7,$V259&gt;90),"Age OOR",VLOOKUP(CG$14&amp;"-int-"&amp;$N259,Equations!$G:$I,3,0)+VLOOKUP(CG$14&amp;"-sexo-"&amp;$N259,Equations!$G:$I,3,0)*$U259+VLOOKUP(CG$14&amp;"-edad-"&amp;$N259,Equations!$G:$I,3,0)*$V259+VLOOKUP(CG$14&amp;"-est-"&amp;$N259,Equations!$G:$I,3,0)*(1/$W259)+VLOOKUP(CG$14&amp;"-imc-"&amp;$N259,Equations!$G:$I,3,0)*(1/$Q259)))</f>
        <v/>
      </c>
      <c r="CH259" s="10" t="str">
        <f>IF($AI259="","",IF(OR($V259&lt;2.7,$V259&gt;90),"Age OOR",CG259-1.6449*VLOOKUP(CG$14&amp;"-rse-"&amp;$N259,Equations!$G:$I,3,0)))</f>
        <v/>
      </c>
      <c r="CI259" s="10" t="str">
        <f>IF($AI259="","",IF(OR($V259&lt;2.7,$V259&gt;90),"Age OOR",CG259+1.6449*VLOOKUP(CG$14&amp;"-rse-"&amp;$N259,Equations!$G:$I,3,0)))</f>
        <v/>
      </c>
      <c r="CJ259" s="10" t="str">
        <f t="shared" si="97"/>
        <v/>
      </c>
      <c r="CK259" s="10" t="str">
        <f>IF($AI259="","",IF(OR($V259&lt;2.7,$V259&gt;90),"Age OOR",($AI259-CG259)/VLOOKUP(CG$14&amp;"-rse-"&amp;$N259,Equations!$G:$I,3,0)))</f>
        <v/>
      </c>
      <c r="CL259" s="10" t="str">
        <f>IF($AJ259="","",IF(OR($V259&lt;2.7,$V259&gt;90),"Age OOR",VLOOKUP(CL$14&amp;"-int-"&amp;$O259,Equations!$G:$I,3,0)+VLOOKUP(CL$14&amp;"-sexo-"&amp;$O259,Equations!$G:$I,3,0)*$U259+VLOOKUP(CL$14&amp;"-edad-"&amp;$O259,Equations!$G:$I,3,0)*$V259+VLOOKUP(CL$14&amp;"-est-"&amp;$O259,Equations!$G:$I,3,0)*(1/$W259)+VLOOKUP(CL$14&amp;"-imc-"&amp;$O259,Equations!$G:$I,3,0)*(1/$Q259)))</f>
        <v/>
      </c>
      <c r="CM259" s="10" t="str">
        <f>IF($AJ259="","",IF(OR($V259&lt;2.7,$V259&gt;90),"Age OOR",CL259-1.6449*VLOOKUP(CL$14&amp;"-rse-"&amp;$O259,Equations!$G:$I,3,0)))</f>
        <v/>
      </c>
      <c r="CN259" s="10" t="str">
        <f>IF($AJ259="","",IF(OR($V259&lt;2.7,$V259&gt;90),"Age OOR",CL259+1.6449*VLOOKUP(CL$14&amp;"-rse-"&amp;$O259,Equations!$G:$I,3,0)))</f>
        <v/>
      </c>
      <c r="CO259" s="10" t="str">
        <f t="shared" si="98"/>
        <v/>
      </c>
      <c r="CP259" s="10" t="str">
        <f>IF($AJ259="","",IF(OR($V259&lt;2.7,$V259&gt;90),"Age OOR",($AJ259-CL259)/VLOOKUP(CL$14&amp;"-rse-"&amp;$O259,Equations!$G:$I,3,0)))</f>
        <v/>
      </c>
      <c r="CQ259" s="10" t="str">
        <f>IF($AK259="","",IF(OR($V259&lt;2.7,$V259&gt;90),"Age OOR",EXP(VLOOKUP(CQ$14&amp;"-int-"&amp;$P259,Equations!$G:$I,3,0)+VLOOKUP(CQ$14&amp;"-sexo-"&amp;$P259,Equations!$G:$I,3,0)*$U259+VLOOKUP(CQ$14&amp;"-edad-"&amp;$P259,Equations!$G:$I,3,0)*$V259+VLOOKUP(CQ$14&amp;"-est-"&amp;$P259,Equations!$G:$I,3,0)*(1/$W259)+VLOOKUP(CQ$14&amp;"-imc-"&amp;$P259,Equations!$G:$I,3,0)*(1/$Q259))))</f>
        <v/>
      </c>
      <c r="CR259" s="10" t="str">
        <f>IF($AK259="","",IF(OR($V259&lt;2.7,$V259&gt;90),"Age OOR",EXP(LN(CQ259)-1.6449*VLOOKUP(CQ$14&amp;"-rse-"&amp;$P259,Equations!$G:$I,3,0))))</f>
        <v/>
      </c>
      <c r="CS259" s="10" t="str">
        <f>IF($AK259="","",IF(OR($V259&lt;2.7,$V259&gt;90),"Age OOR",EXP(LN(CQ259)+1.6449*VLOOKUP(CQ$14&amp;"-rse-"&amp;$P259,Equations!$G:$I,3,0))))</f>
        <v/>
      </c>
      <c r="CT259" s="10" t="str">
        <f t="shared" si="99"/>
        <v/>
      </c>
      <c r="CU259" s="10" t="str">
        <f>IF($AK259="","",IF(OR($V259&lt;2.7,$V259&gt;90),"Age OOR",(LN($AK259)-LN(CQ259))/VLOOKUP(CQ$14&amp;"-rse-"&amp;$P259,Equations!$G:$I,3,0)))</f>
        <v/>
      </c>
      <c r="CV259" s="47"/>
    </row>
    <row r="260" spans="5:100" x14ac:dyDescent="0.2">
      <c r="E260" s="23" t="str">
        <f t="shared" si="75"/>
        <v>Age out of range</v>
      </c>
      <c r="F260" s="23" t="str">
        <f t="shared" si="76"/>
        <v>Age out of range</v>
      </c>
      <c r="G260" s="23" t="str">
        <f t="shared" si="77"/>
        <v>Age out of range</v>
      </c>
      <c r="H260" s="23" t="str">
        <f t="shared" si="78"/>
        <v>Age out of range</v>
      </c>
      <c r="I260" s="23" t="str">
        <f t="shared" si="79"/>
        <v>Age out of range</v>
      </c>
      <c r="J260" s="23" t="str">
        <f t="shared" si="80"/>
        <v>Age out of range</v>
      </c>
      <c r="K260" s="23" t="str">
        <f t="shared" si="81"/>
        <v>Age out of range</v>
      </c>
      <c r="L260" s="23" t="str">
        <f t="shared" si="82"/>
        <v>Age out of range</v>
      </c>
      <c r="M260" s="23" t="str">
        <f t="shared" si="83"/>
        <v>Age out of range</v>
      </c>
      <c r="N260" s="23" t="str">
        <f t="shared" si="84"/>
        <v>Age out of range</v>
      </c>
      <c r="O260" s="23" t="str">
        <f t="shared" si="85"/>
        <v>Age out of range</v>
      </c>
      <c r="P260" s="23" t="str">
        <f t="shared" si="86"/>
        <v>Age out of range</v>
      </c>
      <c r="Q260" s="23" t="e">
        <f t="shared" si="87"/>
        <v>#DIV/0!</v>
      </c>
      <c r="R260" s="17"/>
      <c r="S260" s="23">
        <v>244</v>
      </c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7"/>
      <c r="AM260" s="47"/>
      <c r="AN260" s="10" t="str">
        <f>IF($Z260="","",IF(OR($V260&lt;2.7,$V260&gt;90),"Age OOR",VLOOKUP(AN$14&amp;"-int-"&amp;$E260,Equations!$G:$I,3,0)+VLOOKUP(AN$14&amp;"-sexo-"&amp;$E260,Equations!$G:$I,3,0)*$U260+VLOOKUP(AN$14&amp;"-edad-"&amp;$E260,Equations!$G:$I,3,0)*$V260+VLOOKUP(AN$14&amp;"-est-"&amp;$E260,Equations!$G:$I,3,0)*(1/$W260)+VLOOKUP(AN$14&amp;"-imc-"&amp;$E260,Equations!$G:$I,3,0)*(1/$Q260)))</f>
        <v/>
      </c>
      <c r="AO260" s="10" t="str">
        <f>IF($Z260="","",IF(OR($V260&lt;2.7,$V260&gt;90),"Age OOR",AN260-1.6449*VLOOKUP(AN$14&amp;"-rse-"&amp;$E260,Equations!$G:$I,3,0)))</f>
        <v/>
      </c>
      <c r="AP260" s="10" t="str">
        <f>IF($Z260="","",IF(OR($V260&lt;2.7,$V260&gt;90),"Age OOR",AN260+1.6449*VLOOKUP(AN$14&amp;"-rse-"&amp;$E260,Equations!$G:$I,3,0)))</f>
        <v/>
      </c>
      <c r="AQ260" s="10" t="str">
        <f t="shared" si="88"/>
        <v/>
      </c>
      <c r="AR260" s="10" t="str">
        <f>IF($Z260="","",IF(OR($V260&lt;2.7,$V260&gt;90),"Age OOR",($Z260-AN260)/VLOOKUP(AN$14&amp;"-rse-"&amp;$E260,Equations!$G:$I,3,0)))</f>
        <v/>
      </c>
      <c r="AS260" s="10" t="str">
        <f>IF($AA260="","",IF(OR($V260&lt;2.7,$V260&gt;90),"Age OOR",VLOOKUP(AS$14&amp;"-int-"&amp;$F260,Equations!$G:$I,3,0)+VLOOKUP(AS$14&amp;"-sexo-"&amp;$F260,Equations!$G:$I,3,0)*$U260+VLOOKUP(AS$14&amp;"-edad-"&amp;$F260,Equations!$G:$I,3,0)*$V260+VLOOKUP(AS$14&amp;"-est-"&amp;$F260,Equations!$G:$I,3,0)*(1/$W260)+VLOOKUP(AS$14&amp;"-imc-"&amp;$F260,Equations!$G:$I,3,0)*(1/$Q260)))</f>
        <v/>
      </c>
      <c r="AT260" s="10" t="str">
        <f>IF($AA260="","",IF(OR($V260&lt;2.7,$V260&gt;90),"Age OOR",AS260-1.6449*VLOOKUP(AS$14&amp;"-rse-"&amp;$F260,Equations!$G:$I,3,0)))</f>
        <v/>
      </c>
      <c r="AU260" s="10" t="str">
        <f>IF($AA260="","",IF(OR($V260&lt;2.7,$V260&gt;90),"Age OOR",AS260+1.6449*VLOOKUP(AS$14&amp;"-rse-"&amp;$F260,Equations!$G:$I,3,0)))</f>
        <v/>
      </c>
      <c r="AV260" s="10" t="str">
        <f t="shared" si="89"/>
        <v/>
      </c>
      <c r="AW260" s="10" t="str">
        <f>IF($AA260="","",IF(OR($V260&lt;2.7,$V260&gt;90),"Age OOR",($AA260-AS260)/VLOOKUP(AS$14&amp;"-rse-"&amp;$F260,Equations!$G:$I,3,0)))</f>
        <v/>
      </c>
      <c r="AX260" s="10" t="str">
        <f>IF($AB260="","",IF(OR($V260&lt;2.7,$V260&gt;90),"Age OOR",VLOOKUP(AX$14&amp;"-int-"&amp;$G260,Equations!$G:$I,3,0)+VLOOKUP(AX$14&amp;"-sexo-"&amp;$G260,Equations!$G:$I,3,0)*$U260+VLOOKUP(AX$14&amp;"-edad-"&amp;$G260,Equations!$G:$I,3,0)*$V260+VLOOKUP(AX$14&amp;"-est-"&amp;$G260,Equations!$G:$I,3,0)*(1/$W260)+VLOOKUP(AX$14&amp;"-imc-"&amp;$G260,Equations!$G:$I,3,0)*(1/$Q260)))</f>
        <v/>
      </c>
      <c r="AY260" s="10" t="str">
        <f>IF($AB260="","",IF(OR($V260&lt;2.7,$V260&gt;90),"Age OOR",AX260-1.6449*VLOOKUP(AX$14&amp;"-rse-"&amp;$G260,Equations!$G:$I,3,0)))</f>
        <v/>
      </c>
      <c r="AZ260" s="10" t="str">
        <f>IF($AB260="","",IF(OR($V260&lt;2.7,$V260&gt;90),"Age OOR",AX260+1.6449*VLOOKUP(AX$14&amp;"-rse-"&amp;$G260,Equations!$G:$I,3,0)))</f>
        <v/>
      </c>
      <c r="BA260" s="10" t="str">
        <f t="shared" si="90"/>
        <v/>
      </c>
      <c r="BB260" s="10" t="str">
        <f>IF($AB260="","",IF(OR($V260&lt;2.7,$V260&gt;90),"Age OOR",($AB260-AX260)/VLOOKUP(AX$14&amp;"-rse-"&amp;$G260,Equations!$G:$I,3,0)))</f>
        <v/>
      </c>
      <c r="BC260" s="10" t="str">
        <f>IF($AC260="","",IF(OR($V260&lt;2.7,$V260&gt;90),"Age OOR",VLOOKUP(BC$14&amp;"-int-"&amp;$H260,Equations!$G:$I,3,0)+VLOOKUP(BC$14&amp;"-sexo-"&amp;$H260,Equations!$G:$I,3,0)*$U260+VLOOKUP(BC$14&amp;"-edad-"&amp;$H260,Equations!$G:$I,3,0)*$V260+VLOOKUP(BC$14&amp;"-est-"&amp;$H260,Equations!$G:$I,3,0)*(1/$W260)+VLOOKUP(BC$14&amp;"-imc-"&amp;$H260,Equations!$G:$I,3,0)*(1/$Q260)))</f>
        <v/>
      </c>
      <c r="BD260" s="10" t="str">
        <f>IF($AC260="","",IF(OR($V260&lt;2.7,$V260&gt;90),"Age OOR",BC260-1.6449*VLOOKUP(BC$14&amp;"-rse-"&amp;$H260,Equations!$G:$I,3,0)))</f>
        <v/>
      </c>
      <c r="BE260" s="10" t="str">
        <f>IF($AC260="","",IF(OR($V260&lt;2.7,$V260&gt;90),"Age OOR",BC260+1.6449*VLOOKUP(BC$14&amp;"-rse-"&amp;$H260,Equations!$G:$I,3,0)))</f>
        <v/>
      </c>
      <c r="BF260" s="10" t="str">
        <f t="shared" si="91"/>
        <v/>
      </c>
      <c r="BG260" s="10" t="str">
        <f>IF($AC260="","",IF(OR($V260&lt;2.7,$V260&gt;90),"Age OOR",($AC260-BC260)/VLOOKUP(BC$14&amp;"-rse-"&amp;$H260,Equations!$G:$I,3,0)))</f>
        <v/>
      </c>
      <c r="BH260" s="10" t="str">
        <f>IF($AD260="","",IF(OR($V260&lt;2.7,$V260&gt;90),"Age OOR",VLOOKUP(BH$14&amp;"-int-"&amp;$I260,Equations!$G:$I,3,0)+VLOOKUP(BH$14&amp;"-sexo-"&amp;$I260,Equations!$G:$I,3,0)*$U260+VLOOKUP(BH$14&amp;"-edad-"&amp;$I260,Equations!$G:$I,3,0)*$V260+VLOOKUP(BH$14&amp;"-est-"&amp;$I260,Equations!$G:$I,3,0)*(1/$W260)+VLOOKUP(BH$14&amp;"-imc-"&amp;$I260,Equations!$G:$I,3,0)*(1/$Q260)))</f>
        <v/>
      </c>
      <c r="BI260" s="10" t="str">
        <f>IF($AD260="","",IF(OR($V260&lt;2.7,$V260&gt;90),"Age OOR",BH260-1.6449*VLOOKUP(BH$14&amp;"-rse-"&amp;$I260,Equations!$G:$I,3,0)))</f>
        <v/>
      </c>
      <c r="BJ260" s="10" t="str">
        <f>IF($AD260="","",IF(OR($V260&lt;2.7,$V260&gt;90),"Age OOR",BH260+1.6449*VLOOKUP(BH$14&amp;"-rse-"&amp;$I260,Equations!$G:$I,3,0)))</f>
        <v/>
      </c>
      <c r="BK260" s="10" t="str">
        <f t="shared" si="92"/>
        <v/>
      </c>
      <c r="BL260" s="10" t="str">
        <f>IF($AD260="","",IF(OR($V260&lt;2.7,$V260&gt;90),"Age OOR",($AD260-BH260)/VLOOKUP(BH$14&amp;"-rse-"&amp;$I260,Equations!$G:$I,3,0)))</f>
        <v/>
      </c>
      <c r="BM260" s="10" t="str">
        <f>IF($AE260="","",IF(OR($V260&lt;2.7,$V260&gt;90),"Age OOR",VLOOKUP(BM$14&amp;"-int-"&amp;$J260,Equations!$G:$I,3,0)+VLOOKUP(BM$14&amp;"-sexo-"&amp;$J260,Equations!$G:$I,3,0)*$U260+VLOOKUP(BM$14&amp;"-edad-"&amp;$J260,Equations!$G:$I,3,0)*$V260+VLOOKUP(BM$14&amp;"-est-"&amp;$J260,Equations!$G:$I,3,0)*(1/$W260)+VLOOKUP(BM$14&amp;"-imc-"&amp;$J260,Equations!$G:$I,3,0)*(1/$Q260)))</f>
        <v/>
      </c>
      <c r="BN260" s="10" t="str">
        <f>IF($AE260="","",IF(OR($V260&lt;2.7,$V260&gt;90),"Age OOR",BM260-1.6449*VLOOKUP(BM$14&amp;"-rse-"&amp;$J260,Equations!$G:$I,3,0)))</f>
        <v/>
      </c>
      <c r="BO260" s="10" t="str">
        <f>IF($AE260="","",IF(OR($V260&lt;2.7,$V260&gt;90),"Age OOR",BM260+1.6449*VLOOKUP(BM$14&amp;"-rse-"&amp;$J260,Equations!$G:$I,3,0)))</f>
        <v/>
      </c>
      <c r="BP260" s="10" t="str">
        <f t="shared" si="93"/>
        <v/>
      </c>
      <c r="BQ260" s="10" t="str">
        <f>IF($AE260="","",IF(OR($V260&lt;2.7,$V260&gt;90),"Age OOR",($AE260-BM260)/VLOOKUP(BM$14&amp;"-rse-"&amp;$J260,Equations!$G:$I,3,0)))</f>
        <v/>
      </c>
      <c r="BR260" s="10" t="str">
        <f>IF($AF260="","",IF(OR($V260&lt;2.7,$V260&gt;90),"Age OOR",VLOOKUP(BR$14&amp;"-int-"&amp;$K260,Equations!$G:$I,3,0)+VLOOKUP(BR$14&amp;"-sexo-"&amp;$K260,Equations!$G:$I,3,0)*$U260+VLOOKUP(BR$14&amp;"-edad-"&amp;$K260,Equations!$G:$I,3,0)*$V260+VLOOKUP(BR$14&amp;"-est-"&amp;$K260,Equations!$G:$I,3,0)*(1/$W260)+VLOOKUP(BR$14&amp;"-imc-"&amp;$K260,Equations!$G:$I,3,0)*(1/$Q260)))</f>
        <v/>
      </c>
      <c r="BS260" s="10" t="str">
        <f>IF($AF260="","",IF(OR($V260&lt;2.7,$V260&gt;90),"Age OOR",BR260-1.6449*VLOOKUP(BR$14&amp;"-rse-"&amp;$K260,Equations!$G:$I,3,0)))</f>
        <v/>
      </c>
      <c r="BT260" s="10" t="str">
        <f>IF($AF260="","",IF(OR($V260&lt;2.7,$V260&gt;90),"Age OOR",BR260+1.6449*VLOOKUP(BR$14&amp;"-rse-"&amp;$K260,Equations!$G:$I,3,0)))</f>
        <v/>
      </c>
      <c r="BU260" s="10" t="str">
        <f t="shared" si="94"/>
        <v/>
      </c>
      <c r="BV260" s="10" t="str">
        <f>IF($AF260="","",IF(OR($V260&lt;2.7,$V260&gt;90),"Age OOR",($AF260-BR260)/VLOOKUP(BR$14&amp;"-rse-"&amp;$K260,Equations!$G:$I,3,0)))</f>
        <v/>
      </c>
      <c r="BW260" s="10" t="str">
        <f>IF($AG260="","",IF(OR($V260&lt;2.7,$V260&gt;90),"Age OOR",VLOOKUP(BW$14&amp;"-int-"&amp;$L260,Equations!$G:$I,3,0)+VLOOKUP(BW$14&amp;"-sexo-"&amp;$L260,Equations!$G:$I,3,0)*$U260+VLOOKUP(BW$14&amp;"-edad-"&amp;$L260,Equations!$G:$I,3,0)*$V260+VLOOKUP(BW$14&amp;"-est-"&amp;$L260,Equations!$G:$I,3,0)*(1/$W260)+VLOOKUP(BW$14&amp;"-imc-"&amp;$L260,Equations!$G:$I,3,0)*(1/$Q260)))</f>
        <v/>
      </c>
      <c r="BX260" s="10" t="str">
        <f>IF($AG260="","",IF(OR($V260&lt;2.7,$V260&gt;90),"Age OOR",BW260-1.6449*VLOOKUP(BW$14&amp;"-rse-"&amp;$L260,Equations!$G:$I,3,0)))</f>
        <v/>
      </c>
      <c r="BY260" s="10" t="str">
        <f>IF($AG260="","",IF(OR($V260&lt;2.7,$V260&gt;90),"Age OOR",BW260+1.6449*VLOOKUP(BW$14&amp;"-rse-"&amp;$L260,Equations!$G:$I,3,0)))</f>
        <v/>
      </c>
      <c r="BZ260" s="10" t="str">
        <f t="shared" si="95"/>
        <v/>
      </c>
      <c r="CA260" s="10" t="str">
        <f>IF($AG260="","",IF(OR($V260&lt;2.7,$V260&gt;90),"Age OOR",($AG260-BW260)/VLOOKUP(BW$14&amp;"-rse-"&amp;$L260,Equations!$G:$I,3,0)))</f>
        <v/>
      </c>
      <c r="CB260" s="10" t="str">
        <f>IF($AH260="","",IF(OR($V260&lt;2.7,$V260&gt;90),"Age OOR",VLOOKUP(CB$14&amp;"-int-"&amp;$M260,Equations!$G:$I,3,0)+VLOOKUP(CB$14&amp;"-sexo-"&amp;$M260,Equations!$G:$I,3,0)*$U260+VLOOKUP(CB$14&amp;"-edad-"&amp;$M260,Equations!$G:$I,3,0)*$V260+VLOOKUP(CB$14&amp;"-est-"&amp;$M260,Equations!$G:$I,3,0)*(1/$W260)+VLOOKUP(CB$14&amp;"-imc-"&amp;$M260,Equations!$G:$I,3,0)*(1/$Q260)))</f>
        <v/>
      </c>
      <c r="CC260" s="10" t="str">
        <f>IF($AH260="","",IF(OR($V260&lt;2.7,$V260&gt;90),"Age OOR",CB260-1.6449*VLOOKUP(CB$14&amp;"-rse-"&amp;$M260,Equations!$G:$I,3,0)))</f>
        <v/>
      </c>
      <c r="CD260" s="10" t="str">
        <f>IF($AH260="","",IF(OR($V260&lt;2.7,$V260&gt;90),"Age OOR",CB260+1.6449*VLOOKUP(CB$14&amp;"-rse-"&amp;$M260,Equations!$G:$I,3,0)))</f>
        <v/>
      </c>
      <c r="CE260" s="10" t="str">
        <f t="shared" si="96"/>
        <v/>
      </c>
      <c r="CF260" s="10" t="str">
        <f>IF($AH260="","",IF(OR($V260&lt;2.7,$V260&gt;90),"Age OOR",($AH260-CB260)/VLOOKUP(CB$14&amp;"-rse-"&amp;$M260,Equations!$G:$I,3,0)))</f>
        <v/>
      </c>
      <c r="CG260" s="10" t="str">
        <f>IF($AI260="","",IF(OR($V260&lt;2.7,$V260&gt;90),"Age OOR",VLOOKUP(CG$14&amp;"-int-"&amp;$N260,Equations!$G:$I,3,0)+VLOOKUP(CG$14&amp;"-sexo-"&amp;$N260,Equations!$G:$I,3,0)*$U260+VLOOKUP(CG$14&amp;"-edad-"&amp;$N260,Equations!$G:$I,3,0)*$V260+VLOOKUP(CG$14&amp;"-est-"&amp;$N260,Equations!$G:$I,3,0)*(1/$W260)+VLOOKUP(CG$14&amp;"-imc-"&amp;$N260,Equations!$G:$I,3,0)*(1/$Q260)))</f>
        <v/>
      </c>
      <c r="CH260" s="10" t="str">
        <f>IF($AI260="","",IF(OR($V260&lt;2.7,$V260&gt;90),"Age OOR",CG260-1.6449*VLOOKUP(CG$14&amp;"-rse-"&amp;$N260,Equations!$G:$I,3,0)))</f>
        <v/>
      </c>
      <c r="CI260" s="10" t="str">
        <f>IF($AI260="","",IF(OR($V260&lt;2.7,$V260&gt;90),"Age OOR",CG260+1.6449*VLOOKUP(CG$14&amp;"-rse-"&amp;$N260,Equations!$G:$I,3,0)))</f>
        <v/>
      </c>
      <c r="CJ260" s="10" t="str">
        <f t="shared" si="97"/>
        <v/>
      </c>
      <c r="CK260" s="10" t="str">
        <f>IF($AI260="","",IF(OR($V260&lt;2.7,$V260&gt;90),"Age OOR",($AI260-CG260)/VLOOKUP(CG$14&amp;"-rse-"&amp;$N260,Equations!$G:$I,3,0)))</f>
        <v/>
      </c>
      <c r="CL260" s="10" t="str">
        <f>IF($AJ260="","",IF(OR($V260&lt;2.7,$V260&gt;90),"Age OOR",VLOOKUP(CL$14&amp;"-int-"&amp;$O260,Equations!$G:$I,3,0)+VLOOKUP(CL$14&amp;"-sexo-"&amp;$O260,Equations!$G:$I,3,0)*$U260+VLOOKUP(CL$14&amp;"-edad-"&amp;$O260,Equations!$G:$I,3,0)*$V260+VLOOKUP(CL$14&amp;"-est-"&amp;$O260,Equations!$G:$I,3,0)*(1/$W260)+VLOOKUP(CL$14&amp;"-imc-"&amp;$O260,Equations!$G:$I,3,0)*(1/$Q260)))</f>
        <v/>
      </c>
      <c r="CM260" s="10" t="str">
        <f>IF($AJ260="","",IF(OR($V260&lt;2.7,$V260&gt;90),"Age OOR",CL260-1.6449*VLOOKUP(CL$14&amp;"-rse-"&amp;$O260,Equations!$G:$I,3,0)))</f>
        <v/>
      </c>
      <c r="CN260" s="10" t="str">
        <f>IF($AJ260="","",IF(OR($V260&lt;2.7,$V260&gt;90),"Age OOR",CL260+1.6449*VLOOKUP(CL$14&amp;"-rse-"&amp;$O260,Equations!$G:$I,3,0)))</f>
        <v/>
      </c>
      <c r="CO260" s="10" t="str">
        <f t="shared" si="98"/>
        <v/>
      </c>
      <c r="CP260" s="10" t="str">
        <f>IF($AJ260="","",IF(OR($V260&lt;2.7,$V260&gt;90),"Age OOR",($AJ260-CL260)/VLOOKUP(CL$14&amp;"-rse-"&amp;$O260,Equations!$G:$I,3,0)))</f>
        <v/>
      </c>
      <c r="CQ260" s="10" t="str">
        <f>IF($AK260="","",IF(OR($V260&lt;2.7,$V260&gt;90),"Age OOR",EXP(VLOOKUP(CQ$14&amp;"-int-"&amp;$P260,Equations!$G:$I,3,0)+VLOOKUP(CQ$14&amp;"-sexo-"&amp;$P260,Equations!$G:$I,3,0)*$U260+VLOOKUP(CQ$14&amp;"-edad-"&amp;$P260,Equations!$G:$I,3,0)*$V260+VLOOKUP(CQ$14&amp;"-est-"&amp;$P260,Equations!$G:$I,3,0)*(1/$W260)+VLOOKUP(CQ$14&amp;"-imc-"&amp;$P260,Equations!$G:$I,3,0)*(1/$Q260))))</f>
        <v/>
      </c>
      <c r="CR260" s="10" t="str">
        <f>IF($AK260="","",IF(OR($V260&lt;2.7,$V260&gt;90),"Age OOR",EXP(LN(CQ260)-1.6449*VLOOKUP(CQ$14&amp;"-rse-"&amp;$P260,Equations!$G:$I,3,0))))</f>
        <v/>
      </c>
      <c r="CS260" s="10" t="str">
        <f>IF($AK260="","",IF(OR($V260&lt;2.7,$V260&gt;90),"Age OOR",EXP(LN(CQ260)+1.6449*VLOOKUP(CQ$14&amp;"-rse-"&amp;$P260,Equations!$G:$I,3,0))))</f>
        <v/>
      </c>
      <c r="CT260" s="10" t="str">
        <f t="shared" si="99"/>
        <v/>
      </c>
      <c r="CU260" s="10" t="str">
        <f>IF($AK260="","",IF(OR($V260&lt;2.7,$V260&gt;90),"Age OOR",(LN($AK260)-LN(CQ260))/VLOOKUP(CQ$14&amp;"-rse-"&amp;$P260,Equations!$G:$I,3,0)))</f>
        <v/>
      </c>
      <c r="CV260" s="47"/>
    </row>
    <row r="261" spans="5:100" x14ac:dyDescent="0.2">
      <c r="E261" s="23" t="str">
        <f t="shared" si="75"/>
        <v>Age out of range</v>
      </c>
      <c r="F261" s="23" t="str">
        <f t="shared" si="76"/>
        <v>Age out of range</v>
      </c>
      <c r="G261" s="23" t="str">
        <f t="shared" si="77"/>
        <v>Age out of range</v>
      </c>
      <c r="H261" s="23" t="str">
        <f t="shared" si="78"/>
        <v>Age out of range</v>
      </c>
      <c r="I261" s="23" t="str">
        <f t="shared" si="79"/>
        <v>Age out of range</v>
      </c>
      <c r="J261" s="23" t="str">
        <f t="shared" si="80"/>
        <v>Age out of range</v>
      </c>
      <c r="K261" s="23" t="str">
        <f t="shared" si="81"/>
        <v>Age out of range</v>
      </c>
      <c r="L261" s="23" t="str">
        <f t="shared" si="82"/>
        <v>Age out of range</v>
      </c>
      <c r="M261" s="23" t="str">
        <f t="shared" si="83"/>
        <v>Age out of range</v>
      </c>
      <c r="N261" s="23" t="str">
        <f t="shared" si="84"/>
        <v>Age out of range</v>
      </c>
      <c r="O261" s="23" t="str">
        <f t="shared" si="85"/>
        <v>Age out of range</v>
      </c>
      <c r="P261" s="23" t="str">
        <f t="shared" si="86"/>
        <v>Age out of range</v>
      </c>
      <c r="Q261" s="23" t="e">
        <f t="shared" si="87"/>
        <v>#DIV/0!</v>
      </c>
      <c r="R261" s="17"/>
      <c r="S261" s="23">
        <v>245</v>
      </c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7"/>
      <c r="AM261" s="47"/>
      <c r="AN261" s="10" t="str">
        <f>IF($Z261="","",IF(OR($V261&lt;2.7,$V261&gt;90),"Age OOR",VLOOKUP(AN$14&amp;"-int-"&amp;$E261,Equations!$G:$I,3,0)+VLOOKUP(AN$14&amp;"-sexo-"&amp;$E261,Equations!$G:$I,3,0)*$U261+VLOOKUP(AN$14&amp;"-edad-"&amp;$E261,Equations!$G:$I,3,0)*$V261+VLOOKUP(AN$14&amp;"-est-"&amp;$E261,Equations!$G:$I,3,0)*(1/$W261)+VLOOKUP(AN$14&amp;"-imc-"&amp;$E261,Equations!$G:$I,3,0)*(1/$Q261)))</f>
        <v/>
      </c>
      <c r="AO261" s="10" t="str">
        <f>IF($Z261="","",IF(OR($V261&lt;2.7,$V261&gt;90),"Age OOR",AN261-1.6449*VLOOKUP(AN$14&amp;"-rse-"&amp;$E261,Equations!$G:$I,3,0)))</f>
        <v/>
      </c>
      <c r="AP261" s="10" t="str">
        <f>IF($Z261="","",IF(OR($V261&lt;2.7,$V261&gt;90),"Age OOR",AN261+1.6449*VLOOKUP(AN$14&amp;"-rse-"&amp;$E261,Equations!$G:$I,3,0)))</f>
        <v/>
      </c>
      <c r="AQ261" s="10" t="str">
        <f t="shared" si="88"/>
        <v/>
      </c>
      <c r="AR261" s="10" t="str">
        <f>IF($Z261="","",IF(OR($V261&lt;2.7,$V261&gt;90),"Age OOR",($Z261-AN261)/VLOOKUP(AN$14&amp;"-rse-"&amp;$E261,Equations!$G:$I,3,0)))</f>
        <v/>
      </c>
      <c r="AS261" s="10" t="str">
        <f>IF($AA261="","",IF(OR($V261&lt;2.7,$V261&gt;90),"Age OOR",VLOOKUP(AS$14&amp;"-int-"&amp;$F261,Equations!$G:$I,3,0)+VLOOKUP(AS$14&amp;"-sexo-"&amp;$F261,Equations!$G:$I,3,0)*$U261+VLOOKUP(AS$14&amp;"-edad-"&amp;$F261,Equations!$G:$I,3,0)*$V261+VLOOKUP(AS$14&amp;"-est-"&amp;$F261,Equations!$G:$I,3,0)*(1/$W261)+VLOOKUP(AS$14&amp;"-imc-"&amp;$F261,Equations!$G:$I,3,0)*(1/$Q261)))</f>
        <v/>
      </c>
      <c r="AT261" s="10" t="str">
        <f>IF($AA261="","",IF(OR($V261&lt;2.7,$V261&gt;90),"Age OOR",AS261-1.6449*VLOOKUP(AS$14&amp;"-rse-"&amp;$F261,Equations!$G:$I,3,0)))</f>
        <v/>
      </c>
      <c r="AU261" s="10" t="str">
        <f>IF($AA261="","",IF(OR($V261&lt;2.7,$V261&gt;90),"Age OOR",AS261+1.6449*VLOOKUP(AS$14&amp;"-rse-"&amp;$F261,Equations!$G:$I,3,0)))</f>
        <v/>
      </c>
      <c r="AV261" s="10" t="str">
        <f t="shared" si="89"/>
        <v/>
      </c>
      <c r="AW261" s="10" t="str">
        <f>IF($AA261="","",IF(OR($V261&lt;2.7,$V261&gt;90),"Age OOR",($AA261-AS261)/VLOOKUP(AS$14&amp;"-rse-"&amp;$F261,Equations!$G:$I,3,0)))</f>
        <v/>
      </c>
      <c r="AX261" s="10" t="str">
        <f>IF($AB261="","",IF(OR($V261&lt;2.7,$V261&gt;90),"Age OOR",VLOOKUP(AX$14&amp;"-int-"&amp;$G261,Equations!$G:$I,3,0)+VLOOKUP(AX$14&amp;"-sexo-"&amp;$G261,Equations!$G:$I,3,0)*$U261+VLOOKUP(AX$14&amp;"-edad-"&amp;$G261,Equations!$G:$I,3,0)*$V261+VLOOKUP(AX$14&amp;"-est-"&amp;$G261,Equations!$G:$I,3,0)*(1/$W261)+VLOOKUP(AX$14&amp;"-imc-"&amp;$G261,Equations!$G:$I,3,0)*(1/$Q261)))</f>
        <v/>
      </c>
      <c r="AY261" s="10" t="str">
        <f>IF($AB261="","",IF(OR($V261&lt;2.7,$V261&gt;90),"Age OOR",AX261-1.6449*VLOOKUP(AX$14&amp;"-rse-"&amp;$G261,Equations!$G:$I,3,0)))</f>
        <v/>
      </c>
      <c r="AZ261" s="10" t="str">
        <f>IF($AB261="","",IF(OR($V261&lt;2.7,$V261&gt;90),"Age OOR",AX261+1.6449*VLOOKUP(AX$14&amp;"-rse-"&amp;$G261,Equations!$G:$I,3,0)))</f>
        <v/>
      </c>
      <c r="BA261" s="10" t="str">
        <f t="shared" si="90"/>
        <v/>
      </c>
      <c r="BB261" s="10" t="str">
        <f>IF($AB261="","",IF(OR($V261&lt;2.7,$V261&gt;90),"Age OOR",($AB261-AX261)/VLOOKUP(AX$14&amp;"-rse-"&amp;$G261,Equations!$G:$I,3,0)))</f>
        <v/>
      </c>
      <c r="BC261" s="10" t="str">
        <f>IF($AC261="","",IF(OR($V261&lt;2.7,$V261&gt;90),"Age OOR",VLOOKUP(BC$14&amp;"-int-"&amp;$H261,Equations!$G:$I,3,0)+VLOOKUP(BC$14&amp;"-sexo-"&amp;$H261,Equations!$G:$I,3,0)*$U261+VLOOKUP(BC$14&amp;"-edad-"&amp;$H261,Equations!$G:$I,3,0)*$V261+VLOOKUP(BC$14&amp;"-est-"&amp;$H261,Equations!$G:$I,3,0)*(1/$W261)+VLOOKUP(BC$14&amp;"-imc-"&amp;$H261,Equations!$G:$I,3,0)*(1/$Q261)))</f>
        <v/>
      </c>
      <c r="BD261" s="10" t="str">
        <f>IF($AC261="","",IF(OR($V261&lt;2.7,$V261&gt;90),"Age OOR",BC261-1.6449*VLOOKUP(BC$14&amp;"-rse-"&amp;$H261,Equations!$G:$I,3,0)))</f>
        <v/>
      </c>
      <c r="BE261" s="10" t="str">
        <f>IF($AC261="","",IF(OR($V261&lt;2.7,$V261&gt;90),"Age OOR",BC261+1.6449*VLOOKUP(BC$14&amp;"-rse-"&amp;$H261,Equations!$G:$I,3,0)))</f>
        <v/>
      </c>
      <c r="BF261" s="10" t="str">
        <f t="shared" si="91"/>
        <v/>
      </c>
      <c r="BG261" s="10" t="str">
        <f>IF($AC261="","",IF(OR($V261&lt;2.7,$V261&gt;90),"Age OOR",($AC261-BC261)/VLOOKUP(BC$14&amp;"-rse-"&amp;$H261,Equations!$G:$I,3,0)))</f>
        <v/>
      </c>
      <c r="BH261" s="10" t="str">
        <f>IF($AD261="","",IF(OR($V261&lt;2.7,$V261&gt;90),"Age OOR",VLOOKUP(BH$14&amp;"-int-"&amp;$I261,Equations!$G:$I,3,0)+VLOOKUP(BH$14&amp;"-sexo-"&amp;$I261,Equations!$G:$I,3,0)*$U261+VLOOKUP(BH$14&amp;"-edad-"&amp;$I261,Equations!$G:$I,3,0)*$V261+VLOOKUP(BH$14&amp;"-est-"&amp;$I261,Equations!$G:$I,3,0)*(1/$W261)+VLOOKUP(BH$14&amp;"-imc-"&amp;$I261,Equations!$G:$I,3,0)*(1/$Q261)))</f>
        <v/>
      </c>
      <c r="BI261" s="10" t="str">
        <f>IF($AD261="","",IF(OR($V261&lt;2.7,$V261&gt;90),"Age OOR",BH261-1.6449*VLOOKUP(BH$14&amp;"-rse-"&amp;$I261,Equations!$G:$I,3,0)))</f>
        <v/>
      </c>
      <c r="BJ261" s="10" t="str">
        <f>IF($AD261="","",IF(OR($V261&lt;2.7,$V261&gt;90),"Age OOR",BH261+1.6449*VLOOKUP(BH$14&amp;"-rse-"&amp;$I261,Equations!$G:$I,3,0)))</f>
        <v/>
      </c>
      <c r="BK261" s="10" t="str">
        <f t="shared" si="92"/>
        <v/>
      </c>
      <c r="BL261" s="10" t="str">
        <f>IF($AD261="","",IF(OR($V261&lt;2.7,$V261&gt;90),"Age OOR",($AD261-BH261)/VLOOKUP(BH$14&amp;"-rse-"&amp;$I261,Equations!$G:$I,3,0)))</f>
        <v/>
      </c>
      <c r="BM261" s="10" t="str">
        <f>IF($AE261="","",IF(OR($V261&lt;2.7,$V261&gt;90),"Age OOR",VLOOKUP(BM$14&amp;"-int-"&amp;$J261,Equations!$G:$I,3,0)+VLOOKUP(BM$14&amp;"-sexo-"&amp;$J261,Equations!$G:$I,3,0)*$U261+VLOOKUP(BM$14&amp;"-edad-"&amp;$J261,Equations!$G:$I,3,0)*$V261+VLOOKUP(BM$14&amp;"-est-"&amp;$J261,Equations!$G:$I,3,0)*(1/$W261)+VLOOKUP(BM$14&amp;"-imc-"&amp;$J261,Equations!$G:$I,3,0)*(1/$Q261)))</f>
        <v/>
      </c>
      <c r="BN261" s="10" t="str">
        <f>IF($AE261="","",IF(OR($V261&lt;2.7,$V261&gt;90),"Age OOR",BM261-1.6449*VLOOKUP(BM$14&amp;"-rse-"&amp;$J261,Equations!$G:$I,3,0)))</f>
        <v/>
      </c>
      <c r="BO261" s="10" t="str">
        <f>IF($AE261="","",IF(OR($V261&lt;2.7,$V261&gt;90),"Age OOR",BM261+1.6449*VLOOKUP(BM$14&amp;"-rse-"&amp;$J261,Equations!$G:$I,3,0)))</f>
        <v/>
      </c>
      <c r="BP261" s="10" t="str">
        <f t="shared" si="93"/>
        <v/>
      </c>
      <c r="BQ261" s="10" t="str">
        <f>IF($AE261="","",IF(OR($V261&lt;2.7,$V261&gt;90),"Age OOR",($AE261-BM261)/VLOOKUP(BM$14&amp;"-rse-"&amp;$J261,Equations!$G:$I,3,0)))</f>
        <v/>
      </c>
      <c r="BR261" s="10" t="str">
        <f>IF($AF261="","",IF(OR($V261&lt;2.7,$V261&gt;90),"Age OOR",VLOOKUP(BR$14&amp;"-int-"&amp;$K261,Equations!$G:$I,3,0)+VLOOKUP(BR$14&amp;"-sexo-"&amp;$K261,Equations!$G:$I,3,0)*$U261+VLOOKUP(BR$14&amp;"-edad-"&amp;$K261,Equations!$G:$I,3,0)*$V261+VLOOKUP(BR$14&amp;"-est-"&amp;$K261,Equations!$G:$I,3,0)*(1/$W261)+VLOOKUP(BR$14&amp;"-imc-"&amp;$K261,Equations!$G:$I,3,0)*(1/$Q261)))</f>
        <v/>
      </c>
      <c r="BS261" s="10" t="str">
        <f>IF($AF261="","",IF(OR($V261&lt;2.7,$V261&gt;90),"Age OOR",BR261-1.6449*VLOOKUP(BR$14&amp;"-rse-"&amp;$K261,Equations!$G:$I,3,0)))</f>
        <v/>
      </c>
      <c r="BT261" s="10" t="str">
        <f>IF($AF261="","",IF(OR($V261&lt;2.7,$V261&gt;90),"Age OOR",BR261+1.6449*VLOOKUP(BR$14&amp;"-rse-"&amp;$K261,Equations!$G:$I,3,0)))</f>
        <v/>
      </c>
      <c r="BU261" s="10" t="str">
        <f t="shared" si="94"/>
        <v/>
      </c>
      <c r="BV261" s="10" t="str">
        <f>IF($AF261="","",IF(OR($V261&lt;2.7,$V261&gt;90),"Age OOR",($AF261-BR261)/VLOOKUP(BR$14&amp;"-rse-"&amp;$K261,Equations!$G:$I,3,0)))</f>
        <v/>
      </c>
      <c r="BW261" s="10" t="str">
        <f>IF($AG261="","",IF(OR($V261&lt;2.7,$V261&gt;90),"Age OOR",VLOOKUP(BW$14&amp;"-int-"&amp;$L261,Equations!$G:$I,3,0)+VLOOKUP(BW$14&amp;"-sexo-"&amp;$L261,Equations!$G:$I,3,0)*$U261+VLOOKUP(BW$14&amp;"-edad-"&amp;$L261,Equations!$G:$I,3,0)*$V261+VLOOKUP(BW$14&amp;"-est-"&amp;$L261,Equations!$G:$I,3,0)*(1/$W261)+VLOOKUP(BW$14&amp;"-imc-"&amp;$L261,Equations!$G:$I,3,0)*(1/$Q261)))</f>
        <v/>
      </c>
      <c r="BX261" s="10" t="str">
        <f>IF($AG261="","",IF(OR($V261&lt;2.7,$V261&gt;90),"Age OOR",BW261-1.6449*VLOOKUP(BW$14&amp;"-rse-"&amp;$L261,Equations!$G:$I,3,0)))</f>
        <v/>
      </c>
      <c r="BY261" s="10" t="str">
        <f>IF($AG261="","",IF(OR($V261&lt;2.7,$V261&gt;90),"Age OOR",BW261+1.6449*VLOOKUP(BW$14&amp;"-rse-"&amp;$L261,Equations!$G:$I,3,0)))</f>
        <v/>
      </c>
      <c r="BZ261" s="10" t="str">
        <f t="shared" si="95"/>
        <v/>
      </c>
      <c r="CA261" s="10" t="str">
        <f>IF($AG261="","",IF(OR($V261&lt;2.7,$V261&gt;90),"Age OOR",($AG261-BW261)/VLOOKUP(BW$14&amp;"-rse-"&amp;$L261,Equations!$G:$I,3,0)))</f>
        <v/>
      </c>
      <c r="CB261" s="10" t="str">
        <f>IF($AH261="","",IF(OR($V261&lt;2.7,$V261&gt;90),"Age OOR",VLOOKUP(CB$14&amp;"-int-"&amp;$M261,Equations!$G:$I,3,0)+VLOOKUP(CB$14&amp;"-sexo-"&amp;$M261,Equations!$G:$I,3,0)*$U261+VLOOKUP(CB$14&amp;"-edad-"&amp;$M261,Equations!$G:$I,3,0)*$V261+VLOOKUP(CB$14&amp;"-est-"&amp;$M261,Equations!$G:$I,3,0)*(1/$W261)+VLOOKUP(CB$14&amp;"-imc-"&amp;$M261,Equations!$G:$I,3,0)*(1/$Q261)))</f>
        <v/>
      </c>
      <c r="CC261" s="10" t="str">
        <f>IF($AH261="","",IF(OR($V261&lt;2.7,$V261&gt;90),"Age OOR",CB261-1.6449*VLOOKUP(CB$14&amp;"-rse-"&amp;$M261,Equations!$G:$I,3,0)))</f>
        <v/>
      </c>
      <c r="CD261" s="10" t="str">
        <f>IF($AH261="","",IF(OR($V261&lt;2.7,$V261&gt;90),"Age OOR",CB261+1.6449*VLOOKUP(CB$14&amp;"-rse-"&amp;$M261,Equations!$G:$I,3,0)))</f>
        <v/>
      </c>
      <c r="CE261" s="10" t="str">
        <f t="shared" si="96"/>
        <v/>
      </c>
      <c r="CF261" s="10" t="str">
        <f>IF($AH261="","",IF(OR($V261&lt;2.7,$V261&gt;90),"Age OOR",($AH261-CB261)/VLOOKUP(CB$14&amp;"-rse-"&amp;$M261,Equations!$G:$I,3,0)))</f>
        <v/>
      </c>
      <c r="CG261" s="10" t="str">
        <f>IF($AI261="","",IF(OR($V261&lt;2.7,$V261&gt;90),"Age OOR",VLOOKUP(CG$14&amp;"-int-"&amp;$N261,Equations!$G:$I,3,0)+VLOOKUP(CG$14&amp;"-sexo-"&amp;$N261,Equations!$G:$I,3,0)*$U261+VLOOKUP(CG$14&amp;"-edad-"&amp;$N261,Equations!$G:$I,3,0)*$V261+VLOOKUP(CG$14&amp;"-est-"&amp;$N261,Equations!$G:$I,3,0)*(1/$W261)+VLOOKUP(CG$14&amp;"-imc-"&amp;$N261,Equations!$G:$I,3,0)*(1/$Q261)))</f>
        <v/>
      </c>
      <c r="CH261" s="10" t="str">
        <f>IF($AI261="","",IF(OR($V261&lt;2.7,$V261&gt;90),"Age OOR",CG261-1.6449*VLOOKUP(CG$14&amp;"-rse-"&amp;$N261,Equations!$G:$I,3,0)))</f>
        <v/>
      </c>
      <c r="CI261" s="10" t="str">
        <f>IF($AI261="","",IF(OR($V261&lt;2.7,$V261&gt;90),"Age OOR",CG261+1.6449*VLOOKUP(CG$14&amp;"-rse-"&amp;$N261,Equations!$G:$I,3,0)))</f>
        <v/>
      </c>
      <c r="CJ261" s="10" t="str">
        <f t="shared" si="97"/>
        <v/>
      </c>
      <c r="CK261" s="10" t="str">
        <f>IF($AI261="","",IF(OR($V261&lt;2.7,$V261&gt;90),"Age OOR",($AI261-CG261)/VLOOKUP(CG$14&amp;"-rse-"&amp;$N261,Equations!$G:$I,3,0)))</f>
        <v/>
      </c>
      <c r="CL261" s="10" t="str">
        <f>IF($AJ261="","",IF(OR($V261&lt;2.7,$V261&gt;90),"Age OOR",VLOOKUP(CL$14&amp;"-int-"&amp;$O261,Equations!$G:$I,3,0)+VLOOKUP(CL$14&amp;"-sexo-"&amp;$O261,Equations!$G:$I,3,0)*$U261+VLOOKUP(CL$14&amp;"-edad-"&amp;$O261,Equations!$G:$I,3,0)*$V261+VLOOKUP(CL$14&amp;"-est-"&amp;$O261,Equations!$G:$I,3,0)*(1/$W261)+VLOOKUP(CL$14&amp;"-imc-"&amp;$O261,Equations!$G:$I,3,0)*(1/$Q261)))</f>
        <v/>
      </c>
      <c r="CM261" s="10" t="str">
        <f>IF($AJ261="","",IF(OR($V261&lt;2.7,$V261&gt;90),"Age OOR",CL261-1.6449*VLOOKUP(CL$14&amp;"-rse-"&amp;$O261,Equations!$G:$I,3,0)))</f>
        <v/>
      </c>
      <c r="CN261" s="10" t="str">
        <f>IF($AJ261="","",IF(OR($V261&lt;2.7,$V261&gt;90),"Age OOR",CL261+1.6449*VLOOKUP(CL$14&amp;"-rse-"&amp;$O261,Equations!$G:$I,3,0)))</f>
        <v/>
      </c>
      <c r="CO261" s="10" t="str">
        <f t="shared" si="98"/>
        <v/>
      </c>
      <c r="CP261" s="10" t="str">
        <f>IF($AJ261="","",IF(OR($V261&lt;2.7,$V261&gt;90),"Age OOR",($AJ261-CL261)/VLOOKUP(CL$14&amp;"-rse-"&amp;$O261,Equations!$G:$I,3,0)))</f>
        <v/>
      </c>
      <c r="CQ261" s="10" t="str">
        <f>IF($AK261="","",IF(OR($V261&lt;2.7,$V261&gt;90),"Age OOR",EXP(VLOOKUP(CQ$14&amp;"-int-"&amp;$P261,Equations!$G:$I,3,0)+VLOOKUP(CQ$14&amp;"-sexo-"&amp;$P261,Equations!$G:$I,3,0)*$U261+VLOOKUP(CQ$14&amp;"-edad-"&amp;$P261,Equations!$G:$I,3,0)*$V261+VLOOKUP(CQ$14&amp;"-est-"&amp;$P261,Equations!$G:$I,3,0)*(1/$W261)+VLOOKUP(CQ$14&amp;"-imc-"&amp;$P261,Equations!$G:$I,3,0)*(1/$Q261))))</f>
        <v/>
      </c>
      <c r="CR261" s="10" t="str">
        <f>IF($AK261="","",IF(OR($V261&lt;2.7,$V261&gt;90),"Age OOR",EXP(LN(CQ261)-1.6449*VLOOKUP(CQ$14&amp;"-rse-"&amp;$P261,Equations!$G:$I,3,0))))</f>
        <v/>
      </c>
      <c r="CS261" s="10" t="str">
        <f>IF($AK261="","",IF(OR($V261&lt;2.7,$V261&gt;90),"Age OOR",EXP(LN(CQ261)+1.6449*VLOOKUP(CQ$14&amp;"-rse-"&amp;$P261,Equations!$G:$I,3,0))))</f>
        <v/>
      </c>
      <c r="CT261" s="10" t="str">
        <f t="shared" si="99"/>
        <v/>
      </c>
      <c r="CU261" s="10" t="str">
        <f>IF($AK261="","",IF(OR($V261&lt;2.7,$V261&gt;90),"Age OOR",(LN($AK261)-LN(CQ261))/VLOOKUP(CQ$14&amp;"-rse-"&amp;$P261,Equations!$G:$I,3,0)))</f>
        <v/>
      </c>
      <c r="CV261" s="47"/>
    </row>
    <row r="262" spans="5:100" x14ac:dyDescent="0.2">
      <c r="E262" s="23" t="str">
        <f t="shared" si="75"/>
        <v>Age out of range</v>
      </c>
      <c r="F262" s="23" t="str">
        <f t="shared" si="76"/>
        <v>Age out of range</v>
      </c>
      <c r="G262" s="23" t="str">
        <f t="shared" si="77"/>
        <v>Age out of range</v>
      </c>
      <c r="H262" s="23" t="str">
        <f t="shared" si="78"/>
        <v>Age out of range</v>
      </c>
      <c r="I262" s="23" t="str">
        <f t="shared" si="79"/>
        <v>Age out of range</v>
      </c>
      <c r="J262" s="23" t="str">
        <f t="shared" si="80"/>
        <v>Age out of range</v>
      </c>
      <c r="K262" s="23" t="str">
        <f t="shared" si="81"/>
        <v>Age out of range</v>
      </c>
      <c r="L262" s="23" t="str">
        <f t="shared" si="82"/>
        <v>Age out of range</v>
      </c>
      <c r="M262" s="23" t="str">
        <f t="shared" si="83"/>
        <v>Age out of range</v>
      </c>
      <c r="N262" s="23" t="str">
        <f t="shared" si="84"/>
        <v>Age out of range</v>
      </c>
      <c r="O262" s="23" t="str">
        <f t="shared" si="85"/>
        <v>Age out of range</v>
      </c>
      <c r="P262" s="23" t="str">
        <f t="shared" si="86"/>
        <v>Age out of range</v>
      </c>
      <c r="Q262" s="23" t="e">
        <f t="shared" si="87"/>
        <v>#DIV/0!</v>
      </c>
      <c r="R262" s="17"/>
      <c r="S262" s="23">
        <v>246</v>
      </c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7"/>
      <c r="AM262" s="47"/>
      <c r="AN262" s="10" t="str">
        <f>IF($Z262="","",IF(OR($V262&lt;2.7,$V262&gt;90),"Age OOR",VLOOKUP(AN$14&amp;"-int-"&amp;$E262,Equations!$G:$I,3,0)+VLOOKUP(AN$14&amp;"-sexo-"&amp;$E262,Equations!$G:$I,3,0)*$U262+VLOOKUP(AN$14&amp;"-edad-"&amp;$E262,Equations!$G:$I,3,0)*$V262+VLOOKUP(AN$14&amp;"-est-"&amp;$E262,Equations!$G:$I,3,0)*(1/$W262)+VLOOKUP(AN$14&amp;"-imc-"&amp;$E262,Equations!$G:$I,3,0)*(1/$Q262)))</f>
        <v/>
      </c>
      <c r="AO262" s="10" t="str">
        <f>IF($Z262="","",IF(OR($V262&lt;2.7,$V262&gt;90),"Age OOR",AN262-1.6449*VLOOKUP(AN$14&amp;"-rse-"&amp;$E262,Equations!$G:$I,3,0)))</f>
        <v/>
      </c>
      <c r="AP262" s="10" t="str">
        <f>IF($Z262="","",IF(OR($V262&lt;2.7,$V262&gt;90),"Age OOR",AN262+1.6449*VLOOKUP(AN$14&amp;"-rse-"&amp;$E262,Equations!$G:$I,3,0)))</f>
        <v/>
      </c>
      <c r="AQ262" s="10" t="str">
        <f t="shared" si="88"/>
        <v/>
      </c>
      <c r="AR262" s="10" t="str">
        <f>IF($Z262="","",IF(OR($V262&lt;2.7,$V262&gt;90),"Age OOR",($Z262-AN262)/VLOOKUP(AN$14&amp;"-rse-"&amp;$E262,Equations!$G:$I,3,0)))</f>
        <v/>
      </c>
      <c r="AS262" s="10" t="str">
        <f>IF($AA262="","",IF(OR($V262&lt;2.7,$V262&gt;90),"Age OOR",VLOOKUP(AS$14&amp;"-int-"&amp;$F262,Equations!$G:$I,3,0)+VLOOKUP(AS$14&amp;"-sexo-"&amp;$F262,Equations!$G:$I,3,0)*$U262+VLOOKUP(AS$14&amp;"-edad-"&amp;$F262,Equations!$G:$I,3,0)*$V262+VLOOKUP(AS$14&amp;"-est-"&amp;$F262,Equations!$G:$I,3,0)*(1/$W262)+VLOOKUP(AS$14&amp;"-imc-"&amp;$F262,Equations!$G:$I,3,0)*(1/$Q262)))</f>
        <v/>
      </c>
      <c r="AT262" s="10" t="str">
        <f>IF($AA262="","",IF(OR($V262&lt;2.7,$V262&gt;90),"Age OOR",AS262-1.6449*VLOOKUP(AS$14&amp;"-rse-"&amp;$F262,Equations!$G:$I,3,0)))</f>
        <v/>
      </c>
      <c r="AU262" s="10" t="str">
        <f>IF($AA262="","",IF(OR($V262&lt;2.7,$V262&gt;90),"Age OOR",AS262+1.6449*VLOOKUP(AS$14&amp;"-rse-"&amp;$F262,Equations!$G:$I,3,0)))</f>
        <v/>
      </c>
      <c r="AV262" s="10" t="str">
        <f t="shared" si="89"/>
        <v/>
      </c>
      <c r="AW262" s="10" t="str">
        <f>IF($AA262="","",IF(OR($V262&lt;2.7,$V262&gt;90),"Age OOR",($AA262-AS262)/VLOOKUP(AS$14&amp;"-rse-"&amp;$F262,Equations!$G:$I,3,0)))</f>
        <v/>
      </c>
      <c r="AX262" s="10" t="str">
        <f>IF($AB262="","",IF(OR($V262&lt;2.7,$V262&gt;90),"Age OOR",VLOOKUP(AX$14&amp;"-int-"&amp;$G262,Equations!$G:$I,3,0)+VLOOKUP(AX$14&amp;"-sexo-"&amp;$G262,Equations!$G:$I,3,0)*$U262+VLOOKUP(AX$14&amp;"-edad-"&amp;$G262,Equations!$G:$I,3,0)*$V262+VLOOKUP(AX$14&amp;"-est-"&amp;$G262,Equations!$G:$I,3,0)*(1/$W262)+VLOOKUP(AX$14&amp;"-imc-"&amp;$G262,Equations!$G:$I,3,0)*(1/$Q262)))</f>
        <v/>
      </c>
      <c r="AY262" s="10" t="str">
        <f>IF($AB262="","",IF(OR($V262&lt;2.7,$V262&gt;90),"Age OOR",AX262-1.6449*VLOOKUP(AX$14&amp;"-rse-"&amp;$G262,Equations!$G:$I,3,0)))</f>
        <v/>
      </c>
      <c r="AZ262" s="10" t="str">
        <f>IF($AB262="","",IF(OR($V262&lt;2.7,$V262&gt;90),"Age OOR",AX262+1.6449*VLOOKUP(AX$14&amp;"-rse-"&amp;$G262,Equations!$G:$I,3,0)))</f>
        <v/>
      </c>
      <c r="BA262" s="10" t="str">
        <f t="shared" si="90"/>
        <v/>
      </c>
      <c r="BB262" s="10" t="str">
        <f>IF($AB262="","",IF(OR($V262&lt;2.7,$V262&gt;90),"Age OOR",($AB262-AX262)/VLOOKUP(AX$14&amp;"-rse-"&amp;$G262,Equations!$G:$I,3,0)))</f>
        <v/>
      </c>
      <c r="BC262" s="10" t="str">
        <f>IF($AC262="","",IF(OR($V262&lt;2.7,$V262&gt;90),"Age OOR",VLOOKUP(BC$14&amp;"-int-"&amp;$H262,Equations!$G:$I,3,0)+VLOOKUP(BC$14&amp;"-sexo-"&amp;$H262,Equations!$G:$I,3,0)*$U262+VLOOKUP(BC$14&amp;"-edad-"&amp;$H262,Equations!$G:$I,3,0)*$V262+VLOOKUP(BC$14&amp;"-est-"&amp;$H262,Equations!$G:$I,3,0)*(1/$W262)+VLOOKUP(BC$14&amp;"-imc-"&amp;$H262,Equations!$G:$I,3,0)*(1/$Q262)))</f>
        <v/>
      </c>
      <c r="BD262" s="10" t="str">
        <f>IF($AC262="","",IF(OR($V262&lt;2.7,$V262&gt;90),"Age OOR",BC262-1.6449*VLOOKUP(BC$14&amp;"-rse-"&amp;$H262,Equations!$G:$I,3,0)))</f>
        <v/>
      </c>
      <c r="BE262" s="10" t="str">
        <f>IF($AC262="","",IF(OR($V262&lt;2.7,$V262&gt;90),"Age OOR",BC262+1.6449*VLOOKUP(BC$14&amp;"-rse-"&amp;$H262,Equations!$G:$I,3,0)))</f>
        <v/>
      </c>
      <c r="BF262" s="10" t="str">
        <f t="shared" si="91"/>
        <v/>
      </c>
      <c r="BG262" s="10" t="str">
        <f>IF($AC262="","",IF(OR($V262&lt;2.7,$V262&gt;90),"Age OOR",($AC262-BC262)/VLOOKUP(BC$14&amp;"-rse-"&amp;$H262,Equations!$G:$I,3,0)))</f>
        <v/>
      </c>
      <c r="BH262" s="10" t="str">
        <f>IF($AD262="","",IF(OR($V262&lt;2.7,$V262&gt;90),"Age OOR",VLOOKUP(BH$14&amp;"-int-"&amp;$I262,Equations!$G:$I,3,0)+VLOOKUP(BH$14&amp;"-sexo-"&amp;$I262,Equations!$G:$I,3,0)*$U262+VLOOKUP(BH$14&amp;"-edad-"&amp;$I262,Equations!$G:$I,3,0)*$V262+VLOOKUP(BH$14&amp;"-est-"&amp;$I262,Equations!$G:$I,3,0)*(1/$W262)+VLOOKUP(BH$14&amp;"-imc-"&amp;$I262,Equations!$G:$I,3,0)*(1/$Q262)))</f>
        <v/>
      </c>
      <c r="BI262" s="10" t="str">
        <f>IF($AD262="","",IF(OR($V262&lt;2.7,$V262&gt;90),"Age OOR",BH262-1.6449*VLOOKUP(BH$14&amp;"-rse-"&amp;$I262,Equations!$G:$I,3,0)))</f>
        <v/>
      </c>
      <c r="BJ262" s="10" t="str">
        <f>IF($AD262="","",IF(OR($V262&lt;2.7,$V262&gt;90),"Age OOR",BH262+1.6449*VLOOKUP(BH$14&amp;"-rse-"&amp;$I262,Equations!$G:$I,3,0)))</f>
        <v/>
      </c>
      <c r="BK262" s="10" t="str">
        <f t="shared" si="92"/>
        <v/>
      </c>
      <c r="BL262" s="10" t="str">
        <f>IF($AD262="","",IF(OR($V262&lt;2.7,$V262&gt;90),"Age OOR",($AD262-BH262)/VLOOKUP(BH$14&amp;"-rse-"&amp;$I262,Equations!$G:$I,3,0)))</f>
        <v/>
      </c>
      <c r="BM262" s="10" t="str">
        <f>IF($AE262="","",IF(OR($V262&lt;2.7,$V262&gt;90),"Age OOR",VLOOKUP(BM$14&amp;"-int-"&amp;$J262,Equations!$G:$I,3,0)+VLOOKUP(BM$14&amp;"-sexo-"&amp;$J262,Equations!$G:$I,3,0)*$U262+VLOOKUP(BM$14&amp;"-edad-"&amp;$J262,Equations!$G:$I,3,0)*$V262+VLOOKUP(BM$14&amp;"-est-"&amp;$J262,Equations!$G:$I,3,0)*(1/$W262)+VLOOKUP(BM$14&amp;"-imc-"&amp;$J262,Equations!$G:$I,3,0)*(1/$Q262)))</f>
        <v/>
      </c>
      <c r="BN262" s="10" t="str">
        <f>IF($AE262="","",IF(OR($V262&lt;2.7,$V262&gt;90),"Age OOR",BM262-1.6449*VLOOKUP(BM$14&amp;"-rse-"&amp;$J262,Equations!$G:$I,3,0)))</f>
        <v/>
      </c>
      <c r="BO262" s="10" t="str">
        <f>IF($AE262="","",IF(OR($V262&lt;2.7,$V262&gt;90),"Age OOR",BM262+1.6449*VLOOKUP(BM$14&amp;"-rse-"&amp;$J262,Equations!$G:$I,3,0)))</f>
        <v/>
      </c>
      <c r="BP262" s="10" t="str">
        <f t="shared" si="93"/>
        <v/>
      </c>
      <c r="BQ262" s="10" t="str">
        <f>IF($AE262="","",IF(OR($V262&lt;2.7,$V262&gt;90),"Age OOR",($AE262-BM262)/VLOOKUP(BM$14&amp;"-rse-"&amp;$J262,Equations!$G:$I,3,0)))</f>
        <v/>
      </c>
      <c r="BR262" s="10" t="str">
        <f>IF($AF262="","",IF(OR($V262&lt;2.7,$V262&gt;90),"Age OOR",VLOOKUP(BR$14&amp;"-int-"&amp;$K262,Equations!$G:$I,3,0)+VLOOKUP(BR$14&amp;"-sexo-"&amp;$K262,Equations!$G:$I,3,0)*$U262+VLOOKUP(BR$14&amp;"-edad-"&amp;$K262,Equations!$G:$I,3,0)*$V262+VLOOKUP(BR$14&amp;"-est-"&amp;$K262,Equations!$G:$I,3,0)*(1/$W262)+VLOOKUP(BR$14&amp;"-imc-"&amp;$K262,Equations!$G:$I,3,0)*(1/$Q262)))</f>
        <v/>
      </c>
      <c r="BS262" s="10" t="str">
        <f>IF($AF262="","",IF(OR($V262&lt;2.7,$V262&gt;90),"Age OOR",BR262-1.6449*VLOOKUP(BR$14&amp;"-rse-"&amp;$K262,Equations!$G:$I,3,0)))</f>
        <v/>
      </c>
      <c r="BT262" s="10" t="str">
        <f>IF($AF262="","",IF(OR($V262&lt;2.7,$V262&gt;90),"Age OOR",BR262+1.6449*VLOOKUP(BR$14&amp;"-rse-"&amp;$K262,Equations!$G:$I,3,0)))</f>
        <v/>
      </c>
      <c r="BU262" s="10" t="str">
        <f t="shared" si="94"/>
        <v/>
      </c>
      <c r="BV262" s="10" t="str">
        <f>IF($AF262="","",IF(OR($V262&lt;2.7,$V262&gt;90),"Age OOR",($AF262-BR262)/VLOOKUP(BR$14&amp;"-rse-"&amp;$K262,Equations!$G:$I,3,0)))</f>
        <v/>
      </c>
      <c r="BW262" s="10" t="str">
        <f>IF($AG262="","",IF(OR($V262&lt;2.7,$V262&gt;90),"Age OOR",VLOOKUP(BW$14&amp;"-int-"&amp;$L262,Equations!$G:$I,3,0)+VLOOKUP(BW$14&amp;"-sexo-"&amp;$L262,Equations!$G:$I,3,0)*$U262+VLOOKUP(BW$14&amp;"-edad-"&amp;$L262,Equations!$G:$I,3,0)*$V262+VLOOKUP(BW$14&amp;"-est-"&amp;$L262,Equations!$G:$I,3,0)*(1/$W262)+VLOOKUP(BW$14&amp;"-imc-"&amp;$L262,Equations!$G:$I,3,0)*(1/$Q262)))</f>
        <v/>
      </c>
      <c r="BX262" s="10" t="str">
        <f>IF($AG262="","",IF(OR($V262&lt;2.7,$V262&gt;90),"Age OOR",BW262-1.6449*VLOOKUP(BW$14&amp;"-rse-"&amp;$L262,Equations!$G:$I,3,0)))</f>
        <v/>
      </c>
      <c r="BY262" s="10" t="str">
        <f>IF($AG262="","",IF(OR($V262&lt;2.7,$V262&gt;90),"Age OOR",BW262+1.6449*VLOOKUP(BW$14&amp;"-rse-"&amp;$L262,Equations!$G:$I,3,0)))</f>
        <v/>
      </c>
      <c r="BZ262" s="10" t="str">
        <f t="shared" si="95"/>
        <v/>
      </c>
      <c r="CA262" s="10" t="str">
        <f>IF($AG262="","",IF(OR($V262&lt;2.7,$V262&gt;90),"Age OOR",($AG262-BW262)/VLOOKUP(BW$14&amp;"-rse-"&amp;$L262,Equations!$G:$I,3,0)))</f>
        <v/>
      </c>
      <c r="CB262" s="10" t="str">
        <f>IF($AH262="","",IF(OR($V262&lt;2.7,$V262&gt;90),"Age OOR",VLOOKUP(CB$14&amp;"-int-"&amp;$M262,Equations!$G:$I,3,0)+VLOOKUP(CB$14&amp;"-sexo-"&amp;$M262,Equations!$G:$I,3,0)*$U262+VLOOKUP(CB$14&amp;"-edad-"&amp;$M262,Equations!$G:$I,3,0)*$V262+VLOOKUP(CB$14&amp;"-est-"&amp;$M262,Equations!$G:$I,3,0)*(1/$W262)+VLOOKUP(CB$14&amp;"-imc-"&amp;$M262,Equations!$G:$I,3,0)*(1/$Q262)))</f>
        <v/>
      </c>
      <c r="CC262" s="10" t="str">
        <f>IF($AH262="","",IF(OR($V262&lt;2.7,$V262&gt;90),"Age OOR",CB262-1.6449*VLOOKUP(CB$14&amp;"-rse-"&amp;$M262,Equations!$G:$I,3,0)))</f>
        <v/>
      </c>
      <c r="CD262" s="10" t="str">
        <f>IF($AH262="","",IF(OR($V262&lt;2.7,$V262&gt;90),"Age OOR",CB262+1.6449*VLOOKUP(CB$14&amp;"-rse-"&amp;$M262,Equations!$G:$I,3,0)))</f>
        <v/>
      </c>
      <c r="CE262" s="10" t="str">
        <f t="shared" si="96"/>
        <v/>
      </c>
      <c r="CF262" s="10" t="str">
        <f>IF($AH262="","",IF(OR($V262&lt;2.7,$V262&gt;90),"Age OOR",($AH262-CB262)/VLOOKUP(CB$14&amp;"-rse-"&amp;$M262,Equations!$G:$I,3,0)))</f>
        <v/>
      </c>
      <c r="CG262" s="10" t="str">
        <f>IF($AI262="","",IF(OR($V262&lt;2.7,$V262&gt;90),"Age OOR",VLOOKUP(CG$14&amp;"-int-"&amp;$N262,Equations!$G:$I,3,0)+VLOOKUP(CG$14&amp;"-sexo-"&amp;$N262,Equations!$G:$I,3,0)*$U262+VLOOKUP(CG$14&amp;"-edad-"&amp;$N262,Equations!$G:$I,3,0)*$V262+VLOOKUP(CG$14&amp;"-est-"&amp;$N262,Equations!$G:$I,3,0)*(1/$W262)+VLOOKUP(CG$14&amp;"-imc-"&amp;$N262,Equations!$G:$I,3,0)*(1/$Q262)))</f>
        <v/>
      </c>
      <c r="CH262" s="10" t="str">
        <f>IF($AI262="","",IF(OR($V262&lt;2.7,$V262&gt;90),"Age OOR",CG262-1.6449*VLOOKUP(CG$14&amp;"-rse-"&amp;$N262,Equations!$G:$I,3,0)))</f>
        <v/>
      </c>
      <c r="CI262" s="10" t="str">
        <f>IF($AI262="","",IF(OR($V262&lt;2.7,$V262&gt;90),"Age OOR",CG262+1.6449*VLOOKUP(CG$14&amp;"-rse-"&amp;$N262,Equations!$G:$I,3,0)))</f>
        <v/>
      </c>
      <c r="CJ262" s="10" t="str">
        <f t="shared" si="97"/>
        <v/>
      </c>
      <c r="CK262" s="10" t="str">
        <f>IF($AI262="","",IF(OR($V262&lt;2.7,$V262&gt;90),"Age OOR",($AI262-CG262)/VLOOKUP(CG$14&amp;"-rse-"&amp;$N262,Equations!$G:$I,3,0)))</f>
        <v/>
      </c>
      <c r="CL262" s="10" t="str">
        <f>IF($AJ262="","",IF(OR($V262&lt;2.7,$V262&gt;90),"Age OOR",VLOOKUP(CL$14&amp;"-int-"&amp;$O262,Equations!$G:$I,3,0)+VLOOKUP(CL$14&amp;"-sexo-"&amp;$O262,Equations!$G:$I,3,0)*$U262+VLOOKUP(CL$14&amp;"-edad-"&amp;$O262,Equations!$G:$I,3,0)*$V262+VLOOKUP(CL$14&amp;"-est-"&amp;$O262,Equations!$G:$I,3,0)*(1/$W262)+VLOOKUP(CL$14&amp;"-imc-"&amp;$O262,Equations!$G:$I,3,0)*(1/$Q262)))</f>
        <v/>
      </c>
      <c r="CM262" s="10" t="str">
        <f>IF($AJ262="","",IF(OR($V262&lt;2.7,$V262&gt;90),"Age OOR",CL262-1.6449*VLOOKUP(CL$14&amp;"-rse-"&amp;$O262,Equations!$G:$I,3,0)))</f>
        <v/>
      </c>
      <c r="CN262" s="10" t="str">
        <f>IF($AJ262="","",IF(OR($V262&lt;2.7,$V262&gt;90),"Age OOR",CL262+1.6449*VLOOKUP(CL$14&amp;"-rse-"&amp;$O262,Equations!$G:$I,3,0)))</f>
        <v/>
      </c>
      <c r="CO262" s="10" t="str">
        <f t="shared" si="98"/>
        <v/>
      </c>
      <c r="CP262" s="10" t="str">
        <f>IF($AJ262="","",IF(OR($V262&lt;2.7,$V262&gt;90),"Age OOR",($AJ262-CL262)/VLOOKUP(CL$14&amp;"-rse-"&amp;$O262,Equations!$G:$I,3,0)))</f>
        <v/>
      </c>
      <c r="CQ262" s="10" t="str">
        <f>IF($AK262="","",IF(OR($V262&lt;2.7,$V262&gt;90),"Age OOR",EXP(VLOOKUP(CQ$14&amp;"-int-"&amp;$P262,Equations!$G:$I,3,0)+VLOOKUP(CQ$14&amp;"-sexo-"&amp;$P262,Equations!$G:$I,3,0)*$U262+VLOOKUP(CQ$14&amp;"-edad-"&amp;$P262,Equations!$G:$I,3,0)*$V262+VLOOKUP(CQ$14&amp;"-est-"&amp;$P262,Equations!$G:$I,3,0)*(1/$W262)+VLOOKUP(CQ$14&amp;"-imc-"&amp;$P262,Equations!$G:$I,3,0)*(1/$Q262))))</f>
        <v/>
      </c>
      <c r="CR262" s="10" t="str">
        <f>IF($AK262="","",IF(OR($V262&lt;2.7,$V262&gt;90),"Age OOR",EXP(LN(CQ262)-1.6449*VLOOKUP(CQ$14&amp;"-rse-"&amp;$P262,Equations!$G:$I,3,0))))</f>
        <v/>
      </c>
      <c r="CS262" s="10" t="str">
        <f>IF($AK262="","",IF(OR($V262&lt;2.7,$V262&gt;90),"Age OOR",EXP(LN(CQ262)+1.6449*VLOOKUP(CQ$14&amp;"-rse-"&amp;$P262,Equations!$G:$I,3,0))))</f>
        <v/>
      </c>
      <c r="CT262" s="10" t="str">
        <f t="shared" si="99"/>
        <v/>
      </c>
      <c r="CU262" s="10" t="str">
        <f>IF($AK262="","",IF(OR($V262&lt;2.7,$V262&gt;90),"Age OOR",(LN($AK262)-LN(CQ262))/VLOOKUP(CQ$14&amp;"-rse-"&amp;$P262,Equations!$G:$I,3,0)))</f>
        <v/>
      </c>
      <c r="CV262" s="47"/>
    </row>
    <row r="263" spans="5:100" x14ac:dyDescent="0.2">
      <c r="E263" s="23" t="str">
        <f t="shared" si="75"/>
        <v>Age out of range</v>
      </c>
      <c r="F263" s="23" t="str">
        <f t="shared" si="76"/>
        <v>Age out of range</v>
      </c>
      <c r="G263" s="23" t="str">
        <f t="shared" si="77"/>
        <v>Age out of range</v>
      </c>
      <c r="H263" s="23" t="str">
        <f t="shared" si="78"/>
        <v>Age out of range</v>
      </c>
      <c r="I263" s="23" t="str">
        <f t="shared" si="79"/>
        <v>Age out of range</v>
      </c>
      <c r="J263" s="23" t="str">
        <f t="shared" si="80"/>
        <v>Age out of range</v>
      </c>
      <c r="K263" s="23" t="str">
        <f t="shared" si="81"/>
        <v>Age out of range</v>
      </c>
      <c r="L263" s="23" t="str">
        <f t="shared" si="82"/>
        <v>Age out of range</v>
      </c>
      <c r="M263" s="23" t="str">
        <f t="shared" si="83"/>
        <v>Age out of range</v>
      </c>
      <c r="N263" s="23" t="str">
        <f t="shared" si="84"/>
        <v>Age out of range</v>
      </c>
      <c r="O263" s="23" t="str">
        <f t="shared" si="85"/>
        <v>Age out of range</v>
      </c>
      <c r="P263" s="23" t="str">
        <f t="shared" si="86"/>
        <v>Age out of range</v>
      </c>
      <c r="Q263" s="23" t="e">
        <f t="shared" si="87"/>
        <v>#DIV/0!</v>
      </c>
      <c r="R263" s="17"/>
      <c r="S263" s="23">
        <v>247</v>
      </c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7"/>
      <c r="AM263" s="47"/>
      <c r="AN263" s="10" t="str">
        <f>IF($Z263="","",IF(OR($V263&lt;2.7,$V263&gt;90),"Age OOR",VLOOKUP(AN$14&amp;"-int-"&amp;$E263,Equations!$G:$I,3,0)+VLOOKUP(AN$14&amp;"-sexo-"&amp;$E263,Equations!$G:$I,3,0)*$U263+VLOOKUP(AN$14&amp;"-edad-"&amp;$E263,Equations!$G:$I,3,0)*$V263+VLOOKUP(AN$14&amp;"-est-"&amp;$E263,Equations!$G:$I,3,0)*(1/$W263)+VLOOKUP(AN$14&amp;"-imc-"&amp;$E263,Equations!$G:$I,3,0)*(1/$Q263)))</f>
        <v/>
      </c>
      <c r="AO263" s="10" t="str">
        <f>IF($Z263="","",IF(OR($V263&lt;2.7,$V263&gt;90),"Age OOR",AN263-1.6449*VLOOKUP(AN$14&amp;"-rse-"&amp;$E263,Equations!$G:$I,3,0)))</f>
        <v/>
      </c>
      <c r="AP263" s="10" t="str">
        <f>IF($Z263="","",IF(OR($V263&lt;2.7,$V263&gt;90),"Age OOR",AN263+1.6449*VLOOKUP(AN$14&amp;"-rse-"&amp;$E263,Equations!$G:$I,3,0)))</f>
        <v/>
      </c>
      <c r="AQ263" s="10" t="str">
        <f t="shared" si="88"/>
        <v/>
      </c>
      <c r="AR263" s="10" t="str">
        <f>IF($Z263="","",IF(OR($V263&lt;2.7,$V263&gt;90),"Age OOR",($Z263-AN263)/VLOOKUP(AN$14&amp;"-rse-"&amp;$E263,Equations!$G:$I,3,0)))</f>
        <v/>
      </c>
      <c r="AS263" s="10" t="str">
        <f>IF($AA263="","",IF(OR($V263&lt;2.7,$V263&gt;90),"Age OOR",VLOOKUP(AS$14&amp;"-int-"&amp;$F263,Equations!$G:$I,3,0)+VLOOKUP(AS$14&amp;"-sexo-"&amp;$F263,Equations!$G:$I,3,0)*$U263+VLOOKUP(AS$14&amp;"-edad-"&amp;$F263,Equations!$G:$I,3,0)*$V263+VLOOKUP(AS$14&amp;"-est-"&amp;$F263,Equations!$G:$I,3,0)*(1/$W263)+VLOOKUP(AS$14&amp;"-imc-"&amp;$F263,Equations!$G:$I,3,0)*(1/$Q263)))</f>
        <v/>
      </c>
      <c r="AT263" s="10" t="str">
        <f>IF($AA263="","",IF(OR($V263&lt;2.7,$V263&gt;90),"Age OOR",AS263-1.6449*VLOOKUP(AS$14&amp;"-rse-"&amp;$F263,Equations!$G:$I,3,0)))</f>
        <v/>
      </c>
      <c r="AU263" s="10" t="str">
        <f>IF($AA263="","",IF(OR($V263&lt;2.7,$V263&gt;90),"Age OOR",AS263+1.6449*VLOOKUP(AS$14&amp;"-rse-"&amp;$F263,Equations!$G:$I,3,0)))</f>
        <v/>
      </c>
      <c r="AV263" s="10" t="str">
        <f t="shared" si="89"/>
        <v/>
      </c>
      <c r="AW263" s="10" t="str">
        <f>IF($AA263="","",IF(OR($V263&lt;2.7,$V263&gt;90),"Age OOR",($AA263-AS263)/VLOOKUP(AS$14&amp;"-rse-"&amp;$F263,Equations!$G:$I,3,0)))</f>
        <v/>
      </c>
      <c r="AX263" s="10" t="str">
        <f>IF($AB263="","",IF(OR($V263&lt;2.7,$V263&gt;90),"Age OOR",VLOOKUP(AX$14&amp;"-int-"&amp;$G263,Equations!$G:$I,3,0)+VLOOKUP(AX$14&amp;"-sexo-"&amp;$G263,Equations!$G:$I,3,0)*$U263+VLOOKUP(AX$14&amp;"-edad-"&amp;$G263,Equations!$G:$I,3,0)*$V263+VLOOKUP(AX$14&amp;"-est-"&amp;$G263,Equations!$G:$I,3,0)*(1/$W263)+VLOOKUP(AX$14&amp;"-imc-"&amp;$G263,Equations!$G:$I,3,0)*(1/$Q263)))</f>
        <v/>
      </c>
      <c r="AY263" s="10" t="str">
        <f>IF($AB263="","",IF(OR($V263&lt;2.7,$V263&gt;90),"Age OOR",AX263-1.6449*VLOOKUP(AX$14&amp;"-rse-"&amp;$G263,Equations!$G:$I,3,0)))</f>
        <v/>
      </c>
      <c r="AZ263" s="10" t="str">
        <f>IF($AB263="","",IF(OR($V263&lt;2.7,$V263&gt;90),"Age OOR",AX263+1.6449*VLOOKUP(AX$14&amp;"-rse-"&amp;$G263,Equations!$G:$I,3,0)))</f>
        <v/>
      </c>
      <c r="BA263" s="10" t="str">
        <f t="shared" si="90"/>
        <v/>
      </c>
      <c r="BB263" s="10" t="str">
        <f>IF($AB263="","",IF(OR($V263&lt;2.7,$V263&gt;90),"Age OOR",($AB263-AX263)/VLOOKUP(AX$14&amp;"-rse-"&amp;$G263,Equations!$G:$I,3,0)))</f>
        <v/>
      </c>
      <c r="BC263" s="10" t="str">
        <f>IF($AC263="","",IF(OR($V263&lt;2.7,$V263&gt;90),"Age OOR",VLOOKUP(BC$14&amp;"-int-"&amp;$H263,Equations!$G:$I,3,0)+VLOOKUP(BC$14&amp;"-sexo-"&amp;$H263,Equations!$G:$I,3,0)*$U263+VLOOKUP(BC$14&amp;"-edad-"&amp;$H263,Equations!$G:$I,3,0)*$V263+VLOOKUP(BC$14&amp;"-est-"&amp;$H263,Equations!$G:$I,3,0)*(1/$W263)+VLOOKUP(BC$14&amp;"-imc-"&amp;$H263,Equations!$G:$I,3,0)*(1/$Q263)))</f>
        <v/>
      </c>
      <c r="BD263" s="10" t="str">
        <f>IF($AC263="","",IF(OR($V263&lt;2.7,$V263&gt;90),"Age OOR",BC263-1.6449*VLOOKUP(BC$14&amp;"-rse-"&amp;$H263,Equations!$G:$I,3,0)))</f>
        <v/>
      </c>
      <c r="BE263" s="10" t="str">
        <f>IF($AC263="","",IF(OR($V263&lt;2.7,$V263&gt;90),"Age OOR",BC263+1.6449*VLOOKUP(BC$14&amp;"-rse-"&amp;$H263,Equations!$G:$I,3,0)))</f>
        <v/>
      </c>
      <c r="BF263" s="10" t="str">
        <f t="shared" si="91"/>
        <v/>
      </c>
      <c r="BG263" s="10" t="str">
        <f>IF($AC263="","",IF(OR($V263&lt;2.7,$V263&gt;90),"Age OOR",($AC263-BC263)/VLOOKUP(BC$14&amp;"-rse-"&amp;$H263,Equations!$G:$I,3,0)))</f>
        <v/>
      </c>
      <c r="BH263" s="10" t="str">
        <f>IF($AD263="","",IF(OR($V263&lt;2.7,$V263&gt;90),"Age OOR",VLOOKUP(BH$14&amp;"-int-"&amp;$I263,Equations!$G:$I,3,0)+VLOOKUP(BH$14&amp;"-sexo-"&amp;$I263,Equations!$G:$I,3,0)*$U263+VLOOKUP(BH$14&amp;"-edad-"&amp;$I263,Equations!$G:$I,3,0)*$V263+VLOOKUP(BH$14&amp;"-est-"&amp;$I263,Equations!$G:$I,3,0)*(1/$W263)+VLOOKUP(BH$14&amp;"-imc-"&amp;$I263,Equations!$G:$I,3,0)*(1/$Q263)))</f>
        <v/>
      </c>
      <c r="BI263" s="10" t="str">
        <f>IF($AD263="","",IF(OR($V263&lt;2.7,$V263&gt;90),"Age OOR",BH263-1.6449*VLOOKUP(BH$14&amp;"-rse-"&amp;$I263,Equations!$G:$I,3,0)))</f>
        <v/>
      </c>
      <c r="BJ263" s="10" t="str">
        <f>IF($AD263="","",IF(OR($V263&lt;2.7,$V263&gt;90),"Age OOR",BH263+1.6449*VLOOKUP(BH$14&amp;"-rse-"&amp;$I263,Equations!$G:$I,3,0)))</f>
        <v/>
      </c>
      <c r="BK263" s="10" t="str">
        <f t="shared" si="92"/>
        <v/>
      </c>
      <c r="BL263" s="10" t="str">
        <f>IF($AD263="","",IF(OR($V263&lt;2.7,$V263&gt;90),"Age OOR",($AD263-BH263)/VLOOKUP(BH$14&amp;"-rse-"&amp;$I263,Equations!$G:$I,3,0)))</f>
        <v/>
      </c>
      <c r="BM263" s="10" t="str">
        <f>IF($AE263="","",IF(OR($V263&lt;2.7,$V263&gt;90),"Age OOR",VLOOKUP(BM$14&amp;"-int-"&amp;$J263,Equations!$G:$I,3,0)+VLOOKUP(BM$14&amp;"-sexo-"&amp;$J263,Equations!$G:$I,3,0)*$U263+VLOOKUP(BM$14&amp;"-edad-"&amp;$J263,Equations!$G:$I,3,0)*$V263+VLOOKUP(BM$14&amp;"-est-"&amp;$J263,Equations!$G:$I,3,0)*(1/$W263)+VLOOKUP(BM$14&amp;"-imc-"&amp;$J263,Equations!$G:$I,3,0)*(1/$Q263)))</f>
        <v/>
      </c>
      <c r="BN263" s="10" t="str">
        <f>IF($AE263="","",IF(OR($V263&lt;2.7,$V263&gt;90),"Age OOR",BM263-1.6449*VLOOKUP(BM$14&amp;"-rse-"&amp;$J263,Equations!$G:$I,3,0)))</f>
        <v/>
      </c>
      <c r="BO263" s="10" t="str">
        <f>IF($AE263="","",IF(OR($V263&lt;2.7,$V263&gt;90),"Age OOR",BM263+1.6449*VLOOKUP(BM$14&amp;"-rse-"&amp;$J263,Equations!$G:$I,3,0)))</f>
        <v/>
      </c>
      <c r="BP263" s="10" t="str">
        <f t="shared" si="93"/>
        <v/>
      </c>
      <c r="BQ263" s="10" t="str">
        <f>IF($AE263="","",IF(OR($V263&lt;2.7,$V263&gt;90),"Age OOR",($AE263-BM263)/VLOOKUP(BM$14&amp;"-rse-"&amp;$J263,Equations!$G:$I,3,0)))</f>
        <v/>
      </c>
      <c r="BR263" s="10" t="str">
        <f>IF($AF263="","",IF(OR($V263&lt;2.7,$V263&gt;90),"Age OOR",VLOOKUP(BR$14&amp;"-int-"&amp;$K263,Equations!$G:$I,3,0)+VLOOKUP(BR$14&amp;"-sexo-"&amp;$K263,Equations!$G:$I,3,0)*$U263+VLOOKUP(BR$14&amp;"-edad-"&amp;$K263,Equations!$G:$I,3,0)*$V263+VLOOKUP(BR$14&amp;"-est-"&amp;$K263,Equations!$G:$I,3,0)*(1/$W263)+VLOOKUP(BR$14&amp;"-imc-"&amp;$K263,Equations!$G:$I,3,0)*(1/$Q263)))</f>
        <v/>
      </c>
      <c r="BS263" s="10" t="str">
        <f>IF($AF263="","",IF(OR($V263&lt;2.7,$V263&gt;90),"Age OOR",BR263-1.6449*VLOOKUP(BR$14&amp;"-rse-"&amp;$K263,Equations!$G:$I,3,0)))</f>
        <v/>
      </c>
      <c r="BT263" s="10" t="str">
        <f>IF($AF263="","",IF(OR($V263&lt;2.7,$V263&gt;90),"Age OOR",BR263+1.6449*VLOOKUP(BR$14&amp;"-rse-"&amp;$K263,Equations!$G:$I,3,0)))</f>
        <v/>
      </c>
      <c r="BU263" s="10" t="str">
        <f t="shared" si="94"/>
        <v/>
      </c>
      <c r="BV263" s="10" t="str">
        <f>IF($AF263="","",IF(OR($V263&lt;2.7,$V263&gt;90),"Age OOR",($AF263-BR263)/VLOOKUP(BR$14&amp;"-rse-"&amp;$K263,Equations!$G:$I,3,0)))</f>
        <v/>
      </c>
      <c r="BW263" s="10" t="str">
        <f>IF($AG263="","",IF(OR($V263&lt;2.7,$V263&gt;90),"Age OOR",VLOOKUP(BW$14&amp;"-int-"&amp;$L263,Equations!$G:$I,3,0)+VLOOKUP(BW$14&amp;"-sexo-"&amp;$L263,Equations!$G:$I,3,0)*$U263+VLOOKUP(BW$14&amp;"-edad-"&amp;$L263,Equations!$G:$I,3,0)*$V263+VLOOKUP(BW$14&amp;"-est-"&amp;$L263,Equations!$G:$I,3,0)*(1/$W263)+VLOOKUP(BW$14&amp;"-imc-"&amp;$L263,Equations!$G:$I,3,0)*(1/$Q263)))</f>
        <v/>
      </c>
      <c r="BX263" s="10" t="str">
        <f>IF($AG263="","",IF(OR($V263&lt;2.7,$V263&gt;90),"Age OOR",BW263-1.6449*VLOOKUP(BW$14&amp;"-rse-"&amp;$L263,Equations!$G:$I,3,0)))</f>
        <v/>
      </c>
      <c r="BY263" s="10" t="str">
        <f>IF($AG263="","",IF(OR($V263&lt;2.7,$V263&gt;90),"Age OOR",BW263+1.6449*VLOOKUP(BW$14&amp;"-rse-"&amp;$L263,Equations!$G:$I,3,0)))</f>
        <v/>
      </c>
      <c r="BZ263" s="10" t="str">
        <f t="shared" si="95"/>
        <v/>
      </c>
      <c r="CA263" s="10" t="str">
        <f>IF($AG263="","",IF(OR($V263&lt;2.7,$V263&gt;90),"Age OOR",($AG263-BW263)/VLOOKUP(BW$14&amp;"-rse-"&amp;$L263,Equations!$G:$I,3,0)))</f>
        <v/>
      </c>
      <c r="CB263" s="10" t="str">
        <f>IF($AH263="","",IF(OR($V263&lt;2.7,$V263&gt;90),"Age OOR",VLOOKUP(CB$14&amp;"-int-"&amp;$M263,Equations!$G:$I,3,0)+VLOOKUP(CB$14&amp;"-sexo-"&amp;$M263,Equations!$G:$I,3,0)*$U263+VLOOKUP(CB$14&amp;"-edad-"&amp;$M263,Equations!$G:$I,3,0)*$V263+VLOOKUP(CB$14&amp;"-est-"&amp;$M263,Equations!$G:$I,3,0)*(1/$W263)+VLOOKUP(CB$14&amp;"-imc-"&amp;$M263,Equations!$G:$I,3,0)*(1/$Q263)))</f>
        <v/>
      </c>
      <c r="CC263" s="10" t="str">
        <f>IF($AH263="","",IF(OR($V263&lt;2.7,$V263&gt;90),"Age OOR",CB263-1.6449*VLOOKUP(CB$14&amp;"-rse-"&amp;$M263,Equations!$G:$I,3,0)))</f>
        <v/>
      </c>
      <c r="CD263" s="10" t="str">
        <f>IF($AH263="","",IF(OR($V263&lt;2.7,$V263&gt;90),"Age OOR",CB263+1.6449*VLOOKUP(CB$14&amp;"-rse-"&amp;$M263,Equations!$G:$I,3,0)))</f>
        <v/>
      </c>
      <c r="CE263" s="10" t="str">
        <f t="shared" si="96"/>
        <v/>
      </c>
      <c r="CF263" s="10" t="str">
        <f>IF($AH263="","",IF(OR($V263&lt;2.7,$V263&gt;90),"Age OOR",($AH263-CB263)/VLOOKUP(CB$14&amp;"-rse-"&amp;$M263,Equations!$G:$I,3,0)))</f>
        <v/>
      </c>
      <c r="CG263" s="10" t="str">
        <f>IF($AI263="","",IF(OR($V263&lt;2.7,$V263&gt;90),"Age OOR",VLOOKUP(CG$14&amp;"-int-"&amp;$N263,Equations!$G:$I,3,0)+VLOOKUP(CG$14&amp;"-sexo-"&amp;$N263,Equations!$G:$I,3,0)*$U263+VLOOKUP(CG$14&amp;"-edad-"&amp;$N263,Equations!$G:$I,3,0)*$V263+VLOOKUP(CG$14&amp;"-est-"&amp;$N263,Equations!$G:$I,3,0)*(1/$W263)+VLOOKUP(CG$14&amp;"-imc-"&amp;$N263,Equations!$G:$I,3,0)*(1/$Q263)))</f>
        <v/>
      </c>
      <c r="CH263" s="10" t="str">
        <f>IF($AI263="","",IF(OR($V263&lt;2.7,$V263&gt;90),"Age OOR",CG263-1.6449*VLOOKUP(CG$14&amp;"-rse-"&amp;$N263,Equations!$G:$I,3,0)))</f>
        <v/>
      </c>
      <c r="CI263" s="10" t="str">
        <f>IF($AI263="","",IF(OR($V263&lt;2.7,$V263&gt;90),"Age OOR",CG263+1.6449*VLOOKUP(CG$14&amp;"-rse-"&amp;$N263,Equations!$G:$I,3,0)))</f>
        <v/>
      </c>
      <c r="CJ263" s="10" t="str">
        <f t="shared" si="97"/>
        <v/>
      </c>
      <c r="CK263" s="10" t="str">
        <f>IF($AI263="","",IF(OR($V263&lt;2.7,$V263&gt;90),"Age OOR",($AI263-CG263)/VLOOKUP(CG$14&amp;"-rse-"&amp;$N263,Equations!$G:$I,3,0)))</f>
        <v/>
      </c>
      <c r="CL263" s="10" t="str">
        <f>IF($AJ263="","",IF(OR($V263&lt;2.7,$V263&gt;90),"Age OOR",VLOOKUP(CL$14&amp;"-int-"&amp;$O263,Equations!$G:$I,3,0)+VLOOKUP(CL$14&amp;"-sexo-"&amp;$O263,Equations!$G:$I,3,0)*$U263+VLOOKUP(CL$14&amp;"-edad-"&amp;$O263,Equations!$G:$I,3,0)*$V263+VLOOKUP(CL$14&amp;"-est-"&amp;$O263,Equations!$G:$I,3,0)*(1/$W263)+VLOOKUP(CL$14&amp;"-imc-"&amp;$O263,Equations!$G:$I,3,0)*(1/$Q263)))</f>
        <v/>
      </c>
      <c r="CM263" s="10" t="str">
        <f>IF($AJ263="","",IF(OR($V263&lt;2.7,$V263&gt;90),"Age OOR",CL263-1.6449*VLOOKUP(CL$14&amp;"-rse-"&amp;$O263,Equations!$G:$I,3,0)))</f>
        <v/>
      </c>
      <c r="CN263" s="10" t="str">
        <f>IF($AJ263="","",IF(OR($V263&lt;2.7,$V263&gt;90),"Age OOR",CL263+1.6449*VLOOKUP(CL$14&amp;"-rse-"&amp;$O263,Equations!$G:$I,3,0)))</f>
        <v/>
      </c>
      <c r="CO263" s="10" t="str">
        <f t="shared" si="98"/>
        <v/>
      </c>
      <c r="CP263" s="10" t="str">
        <f>IF($AJ263="","",IF(OR($V263&lt;2.7,$V263&gt;90),"Age OOR",($AJ263-CL263)/VLOOKUP(CL$14&amp;"-rse-"&amp;$O263,Equations!$G:$I,3,0)))</f>
        <v/>
      </c>
      <c r="CQ263" s="10" t="str">
        <f>IF($AK263="","",IF(OR($V263&lt;2.7,$V263&gt;90),"Age OOR",EXP(VLOOKUP(CQ$14&amp;"-int-"&amp;$P263,Equations!$G:$I,3,0)+VLOOKUP(CQ$14&amp;"-sexo-"&amp;$P263,Equations!$G:$I,3,0)*$U263+VLOOKUP(CQ$14&amp;"-edad-"&amp;$P263,Equations!$G:$I,3,0)*$V263+VLOOKUP(CQ$14&amp;"-est-"&amp;$P263,Equations!$G:$I,3,0)*(1/$W263)+VLOOKUP(CQ$14&amp;"-imc-"&amp;$P263,Equations!$G:$I,3,0)*(1/$Q263))))</f>
        <v/>
      </c>
      <c r="CR263" s="10" t="str">
        <f>IF($AK263="","",IF(OR($V263&lt;2.7,$V263&gt;90),"Age OOR",EXP(LN(CQ263)-1.6449*VLOOKUP(CQ$14&amp;"-rse-"&amp;$P263,Equations!$G:$I,3,0))))</f>
        <v/>
      </c>
      <c r="CS263" s="10" t="str">
        <f>IF($AK263="","",IF(OR($V263&lt;2.7,$V263&gt;90),"Age OOR",EXP(LN(CQ263)+1.6449*VLOOKUP(CQ$14&amp;"-rse-"&amp;$P263,Equations!$G:$I,3,0))))</f>
        <v/>
      </c>
      <c r="CT263" s="10" t="str">
        <f t="shared" si="99"/>
        <v/>
      </c>
      <c r="CU263" s="10" t="str">
        <f>IF($AK263="","",IF(OR($V263&lt;2.7,$V263&gt;90),"Age OOR",(LN($AK263)-LN(CQ263))/VLOOKUP(CQ$14&amp;"-rse-"&amp;$P263,Equations!$G:$I,3,0)))</f>
        <v/>
      </c>
      <c r="CV263" s="47"/>
    </row>
    <row r="264" spans="5:100" x14ac:dyDescent="0.2">
      <c r="E264" s="23" t="str">
        <f t="shared" si="75"/>
        <v>Age out of range</v>
      </c>
      <c r="F264" s="23" t="str">
        <f t="shared" si="76"/>
        <v>Age out of range</v>
      </c>
      <c r="G264" s="23" t="str">
        <f t="shared" si="77"/>
        <v>Age out of range</v>
      </c>
      <c r="H264" s="23" t="str">
        <f t="shared" si="78"/>
        <v>Age out of range</v>
      </c>
      <c r="I264" s="23" t="str">
        <f t="shared" si="79"/>
        <v>Age out of range</v>
      </c>
      <c r="J264" s="23" t="str">
        <f t="shared" si="80"/>
        <v>Age out of range</v>
      </c>
      <c r="K264" s="23" t="str">
        <f t="shared" si="81"/>
        <v>Age out of range</v>
      </c>
      <c r="L264" s="23" t="str">
        <f t="shared" si="82"/>
        <v>Age out of range</v>
      </c>
      <c r="M264" s="23" t="str">
        <f t="shared" si="83"/>
        <v>Age out of range</v>
      </c>
      <c r="N264" s="23" t="str">
        <f t="shared" si="84"/>
        <v>Age out of range</v>
      </c>
      <c r="O264" s="23" t="str">
        <f t="shared" si="85"/>
        <v>Age out of range</v>
      </c>
      <c r="P264" s="23" t="str">
        <f t="shared" si="86"/>
        <v>Age out of range</v>
      </c>
      <c r="Q264" s="23" t="e">
        <f t="shared" si="87"/>
        <v>#DIV/0!</v>
      </c>
      <c r="R264" s="17"/>
      <c r="S264" s="23">
        <v>248</v>
      </c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7"/>
      <c r="AM264" s="47"/>
      <c r="AN264" s="10" t="str">
        <f>IF($Z264="","",IF(OR($V264&lt;2.7,$V264&gt;90),"Age OOR",VLOOKUP(AN$14&amp;"-int-"&amp;$E264,Equations!$G:$I,3,0)+VLOOKUP(AN$14&amp;"-sexo-"&amp;$E264,Equations!$G:$I,3,0)*$U264+VLOOKUP(AN$14&amp;"-edad-"&amp;$E264,Equations!$G:$I,3,0)*$V264+VLOOKUP(AN$14&amp;"-est-"&amp;$E264,Equations!$G:$I,3,0)*(1/$W264)+VLOOKUP(AN$14&amp;"-imc-"&amp;$E264,Equations!$G:$I,3,0)*(1/$Q264)))</f>
        <v/>
      </c>
      <c r="AO264" s="10" t="str">
        <f>IF($Z264="","",IF(OR($V264&lt;2.7,$V264&gt;90),"Age OOR",AN264-1.6449*VLOOKUP(AN$14&amp;"-rse-"&amp;$E264,Equations!$G:$I,3,0)))</f>
        <v/>
      </c>
      <c r="AP264" s="10" t="str">
        <f>IF($Z264="","",IF(OR($V264&lt;2.7,$V264&gt;90),"Age OOR",AN264+1.6449*VLOOKUP(AN$14&amp;"-rse-"&amp;$E264,Equations!$G:$I,3,0)))</f>
        <v/>
      </c>
      <c r="AQ264" s="10" t="str">
        <f t="shared" si="88"/>
        <v/>
      </c>
      <c r="AR264" s="10" t="str">
        <f>IF($Z264="","",IF(OR($V264&lt;2.7,$V264&gt;90),"Age OOR",($Z264-AN264)/VLOOKUP(AN$14&amp;"-rse-"&amp;$E264,Equations!$G:$I,3,0)))</f>
        <v/>
      </c>
      <c r="AS264" s="10" t="str">
        <f>IF($AA264="","",IF(OR($V264&lt;2.7,$V264&gt;90),"Age OOR",VLOOKUP(AS$14&amp;"-int-"&amp;$F264,Equations!$G:$I,3,0)+VLOOKUP(AS$14&amp;"-sexo-"&amp;$F264,Equations!$G:$I,3,0)*$U264+VLOOKUP(AS$14&amp;"-edad-"&amp;$F264,Equations!$G:$I,3,0)*$V264+VLOOKUP(AS$14&amp;"-est-"&amp;$F264,Equations!$G:$I,3,0)*(1/$W264)+VLOOKUP(AS$14&amp;"-imc-"&amp;$F264,Equations!$G:$I,3,0)*(1/$Q264)))</f>
        <v/>
      </c>
      <c r="AT264" s="10" t="str">
        <f>IF($AA264="","",IF(OR($V264&lt;2.7,$V264&gt;90),"Age OOR",AS264-1.6449*VLOOKUP(AS$14&amp;"-rse-"&amp;$F264,Equations!$G:$I,3,0)))</f>
        <v/>
      </c>
      <c r="AU264" s="10" t="str">
        <f>IF($AA264="","",IF(OR($V264&lt;2.7,$V264&gt;90),"Age OOR",AS264+1.6449*VLOOKUP(AS$14&amp;"-rse-"&amp;$F264,Equations!$G:$I,3,0)))</f>
        <v/>
      </c>
      <c r="AV264" s="10" t="str">
        <f t="shared" si="89"/>
        <v/>
      </c>
      <c r="AW264" s="10" t="str">
        <f>IF($AA264="","",IF(OR($V264&lt;2.7,$V264&gt;90),"Age OOR",($AA264-AS264)/VLOOKUP(AS$14&amp;"-rse-"&amp;$F264,Equations!$G:$I,3,0)))</f>
        <v/>
      </c>
      <c r="AX264" s="10" t="str">
        <f>IF($AB264="","",IF(OR($V264&lt;2.7,$V264&gt;90),"Age OOR",VLOOKUP(AX$14&amp;"-int-"&amp;$G264,Equations!$G:$I,3,0)+VLOOKUP(AX$14&amp;"-sexo-"&amp;$G264,Equations!$G:$I,3,0)*$U264+VLOOKUP(AX$14&amp;"-edad-"&amp;$G264,Equations!$G:$I,3,0)*$V264+VLOOKUP(AX$14&amp;"-est-"&amp;$G264,Equations!$G:$I,3,0)*(1/$W264)+VLOOKUP(AX$14&amp;"-imc-"&amp;$G264,Equations!$G:$I,3,0)*(1/$Q264)))</f>
        <v/>
      </c>
      <c r="AY264" s="10" t="str">
        <f>IF($AB264="","",IF(OR($V264&lt;2.7,$V264&gt;90),"Age OOR",AX264-1.6449*VLOOKUP(AX$14&amp;"-rse-"&amp;$G264,Equations!$G:$I,3,0)))</f>
        <v/>
      </c>
      <c r="AZ264" s="10" t="str">
        <f>IF($AB264="","",IF(OR($V264&lt;2.7,$V264&gt;90),"Age OOR",AX264+1.6449*VLOOKUP(AX$14&amp;"-rse-"&amp;$G264,Equations!$G:$I,3,0)))</f>
        <v/>
      </c>
      <c r="BA264" s="10" t="str">
        <f t="shared" si="90"/>
        <v/>
      </c>
      <c r="BB264" s="10" t="str">
        <f>IF($AB264="","",IF(OR($V264&lt;2.7,$V264&gt;90),"Age OOR",($AB264-AX264)/VLOOKUP(AX$14&amp;"-rse-"&amp;$G264,Equations!$G:$I,3,0)))</f>
        <v/>
      </c>
      <c r="BC264" s="10" t="str">
        <f>IF($AC264="","",IF(OR($V264&lt;2.7,$V264&gt;90),"Age OOR",VLOOKUP(BC$14&amp;"-int-"&amp;$H264,Equations!$G:$I,3,0)+VLOOKUP(BC$14&amp;"-sexo-"&amp;$H264,Equations!$G:$I,3,0)*$U264+VLOOKUP(BC$14&amp;"-edad-"&amp;$H264,Equations!$G:$I,3,0)*$V264+VLOOKUP(BC$14&amp;"-est-"&amp;$H264,Equations!$G:$I,3,0)*(1/$W264)+VLOOKUP(BC$14&amp;"-imc-"&amp;$H264,Equations!$G:$I,3,0)*(1/$Q264)))</f>
        <v/>
      </c>
      <c r="BD264" s="10" t="str">
        <f>IF($AC264="","",IF(OR($V264&lt;2.7,$V264&gt;90),"Age OOR",BC264-1.6449*VLOOKUP(BC$14&amp;"-rse-"&amp;$H264,Equations!$G:$I,3,0)))</f>
        <v/>
      </c>
      <c r="BE264" s="10" t="str">
        <f>IF($AC264="","",IF(OR($V264&lt;2.7,$V264&gt;90),"Age OOR",BC264+1.6449*VLOOKUP(BC$14&amp;"-rse-"&amp;$H264,Equations!$G:$I,3,0)))</f>
        <v/>
      </c>
      <c r="BF264" s="10" t="str">
        <f t="shared" si="91"/>
        <v/>
      </c>
      <c r="BG264" s="10" t="str">
        <f>IF($AC264="","",IF(OR($V264&lt;2.7,$V264&gt;90),"Age OOR",($AC264-BC264)/VLOOKUP(BC$14&amp;"-rse-"&amp;$H264,Equations!$G:$I,3,0)))</f>
        <v/>
      </c>
      <c r="BH264" s="10" t="str">
        <f>IF($AD264="","",IF(OR($V264&lt;2.7,$V264&gt;90),"Age OOR",VLOOKUP(BH$14&amp;"-int-"&amp;$I264,Equations!$G:$I,3,0)+VLOOKUP(BH$14&amp;"-sexo-"&amp;$I264,Equations!$G:$I,3,0)*$U264+VLOOKUP(BH$14&amp;"-edad-"&amp;$I264,Equations!$G:$I,3,0)*$V264+VLOOKUP(BH$14&amp;"-est-"&amp;$I264,Equations!$G:$I,3,0)*(1/$W264)+VLOOKUP(BH$14&amp;"-imc-"&amp;$I264,Equations!$G:$I,3,0)*(1/$Q264)))</f>
        <v/>
      </c>
      <c r="BI264" s="10" t="str">
        <f>IF($AD264="","",IF(OR($V264&lt;2.7,$V264&gt;90),"Age OOR",BH264-1.6449*VLOOKUP(BH$14&amp;"-rse-"&amp;$I264,Equations!$G:$I,3,0)))</f>
        <v/>
      </c>
      <c r="BJ264" s="10" t="str">
        <f>IF($AD264="","",IF(OR($V264&lt;2.7,$V264&gt;90),"Age OOR",BH264+1.6449*VLOOKUP(BH$14&amp;"-rse-"&amp;$I264,Equations!$G:$I,3,0)))</f>
        <v/>
      </c>
      <c r="BK264" s="10" t="str">
        <f t="shared" si="92"/>
        <v/>
      </c>
      <c r="BL264" s="10" t="str">
        <f>IF($AD264="","",IF(OR($V264&lt;2.7,$V264&gt;90),"Age OOR",($AD264-BH264)/VLOOKUP(BH$14&amp;"-rse-"&amp;$I264,Equations!$G:$I,3,0)))</f>
        <v/>
      </c>
      <c r="BM264" s="10" t="str">
        <f>IF($AE264="","",IF(OR($V264&lt;2.7,$V264&gt;90),"Age OOR",VLOOKUP(BM$14&amp;"-int-"&amp;$J264,Equations!$G:$I,3,0)+VLOOKUP(BM$14&amp;"-sexo-"&amp;$J264,Equations!$G:$I,3,0)*$U264+VLOOKUP(BM$14&amp;"-edad-"&amp;$J264,Equations!$G:$I,3,0)*$V264+VLOOKUP(BM$14&amp;"-est-"&amp;$J264,Equations!$G:$I,3,0)*(1/$W264)+VLOOKUP(BM$14&amp;"-imc-"&amp;$J264,Equations!$G:$I,3,0)*(1/$Q264)))</f>
        <v/>
      </c>
      <c r="BN264" s="10" t="str">
        <f>IF($AE264="","",IF(OR($V264&lt;2.7,$V264&gt;90),"Age OOR",BM264-1.6449*VLOOKUP(BM$14&amp;"-rse-"&amp;$J264,Equations!$G:$I,3,0)))</f>
        <v/>
      </c>
      <c r="BO264" s="10" t="str">
        <f>IF($AE264="","",IF(OR($V264&lt;2.7,$V264&gt;90),"Age OOR",BM264+1.6449*VLOOKUP(BM$14&amp;"-rse-"&amp;$J264,Equations!$G:$I,3,0)))</f>
        <v/>
      </c>
      <c r="BP264" s="10" t="str">
        <f t="shared" si="93"/>
        <v/>
      </c>
      <c r="BQ264" s="10" t="str">
        <f>IF($AE264="","",IF(OR($V264&lt;2.7,$V264&gt;90),"Age OOR",($AE264-BM264)/VLOOKUP(BM$14&amp;"-rse-"&amp;$J264,Equations!$G:$I,3,0)))</f>
        <v/>
      </c>
      <c r="BR264" s="10" t="str">
        <f>IF($AF264="","",IF(OR($V264&lt;2.7,$V264&gt;90),"Age OOR",VLOOKUP(BR$14&amp;"-int-"&amp;$K264,Equations!$G:$I,3,0)+VLOOKUP(BR$14&amp;"-sexo-"&amp;$K264,Equations!$G:$I,3,0)*$U264+VLOOKUP(BR$14&amp;"-edad-"&amp;$K264,Equations!$G:$I,3,0)*$V264+VLOOKUP(BR$14&amp;"-est-"&amp;$K264,Equations!$G:$I,3,0)*(1/$W264)+VLOOKUP(BR$14&amp;"-imc-"&amp;$K264,Equations!$G:$I,3,0)*(1/$Q264)))</f>
        <v/>
      </c>
      <c r="BS264" s="10" t="str">
        <f>IF($AF264="","",IF(OR($V264&lt;2.7,$V264&gt;90),"Age OOR",BR264-1.6449*VLOOKUP(BR$14&amp;"-rse-"&amp;$K264,Equations!$G:$I,3,0)))</f>
        <v/>
      </c>
      <c r="BT264" s="10" t="str">
        <f>IF($AF264="","",IF(OR($V264&lt;2.7,$V264&gt;90),"Age OOR",BR264+1.6449*VLOOKUP(BR$14&amp;"-rse-"&amp;$K264,Equations!$G:$I,3,0)))</f>
        <v/>
      </c>
      <c r="BU264" s="10" t="str">
        <f t="shared" si="94"/>
        <v/>
      </c>
      <c r="BV264" s="10" t="str">
        <f>IF($AF264="","",IF(OR($V264&lt;2.7,$V264&gt;90),"Age OOR",($AF264-BR264)/VLOOKUP(BR$14&amp;"-rse-"&amp;$K264,Equations!$G:$I,3,0)))</f>
        <v/>
      </c>
      <c r="BW264" s="10" t="str">
        <f>IF($AG264="","",IF(OR($V264&lt;2.7,$V264&gt;90),"Age OOR",VLOOKUP(BW$14&amp;"-int-"&amp;$L264,Equations!$G:$I,3,0)+VLOOKUP(BW$14&amp;"-sexo-"&amp;$L264,Equations!$G:$I,3,0)*$U264+VLOOKUP(BW$14&amp;"-edad-"&amp;$L264,Equations!$G:$I,3,0)*$V264+VLOOKUP(BW$14&amp;"-est-"&amp;$L264,Equations!$G:$I,3,0)*(1/$W264)+VLOOKUP(BW$14&amp;"-imc-"&amp;$L264,Equations!$G:$I,3,0)*(1/$Q264)))</f>
        <v/>
      </c>
      <c r="BX264" s="10" t="str">
        <f>IF($AG264="","",IF(OR($V264&lt;2.7,$V264&gt;90),"Age OOR",BW264-1.6449*VLOOKUP(BW$14&amp;"-rse-"&amp;$L264,Equations!$G:$I,3,0)))</f>
        <v/>
      </c>
      <c r="BY264" s="10" t="str">
        <f>IF($AG264="","",IF(OR($V264&lt;2.7,$V264&gt;90),"Age OOR",BW264+1.6449*VLOOKUP(BW$14&amp;"-rse-"&amp;$L264,Equations!$G:$I,3,0)))</f>
        <v/>
      </c>
      <c r="BZ264" s="10" t="str">
        <f t="shared" si="95"/>
        <v/>
      </c>
      <c r="CA264" s="10" t="str">
        <f>IF($AG264="","",IF(OR($V264&lt;2.7,$V264&gt;90),"Age OOR",($AG264-BW264)/VLOOKUP(BW$14&amp;"-rse-"&amp;$L264,Equations!$G:$I,3,0)))</f>
        <v/>
      </c>
      <c r="CB264" s="10" t="str">
        <f>IF($AH264="","",IF(OR($V264&lt;2.7,$V264&gt;90),"Age OOR",VLOOKUP(CB$14&amp;"-int-"&amp;$M264,Equations!$G:$I,3,0)+VLOOKUP(CB$14&amp;"-sexo-"&amp;$M264,Equations!$G:$I,3,0)*$U264+VLOOKUP(CB$14&amp;"-edad-"&amp;$M264,Equations!$G:$I,3,0)*$V264+VLOOKUP(CB$14&amp;"-est-"&amp;$M264,Equations!$G:$I,3,0)*(1/$W264)+VLOOKUP(CB$14&amp;"-imc-"&amp;$M264,Equations!$G:$I,3,0)*(1/$Q264)))</f>
        <v/>
      </c>
      <c r="CC264" s="10" t="str">
        <f>IF($AH264="","",IF(OR($V264&lt;2.7,$V264&gt;90),"Age OOR",CB264-1.6449*VLOOKUP(CB$14&amp;"-rse-"&amp;$M264,Equations!$G:$I,3,0)))</f>
        <v/>
      </c>
      <c r="CD264" s="10" t="str">
        <f>IF($AH264="","",IF(OR($V264&lt;2.7,$V264&gt;90),"Age OOR",CB264+1.6449*VLOOKUP(CB$14&amp;"-rse-"&amp;$M264,Equations!$G:$I,3,0)))</f>
        <v/>
      </c>
      <c r="CE264" s="10" t="str">
        <f t="shared" si="96"/>
        <v/>
      </c>
      <c r="CF264" s="10" t="str">
        <f>IF($AH264="","",IF(OR($V264&lt;2.7,$V264&gt;90),"Age OOR",($AH264-CB264)/VLOOKUP(CB$14&amp;"-rse-"&amp;$M264,Equations!$G:$I,3,0)))</f>
        <v/>
      </c>
      <c r="CG264" s="10" t="str">
        <f>IF($AI264="","",IF(OR($V264&lt;2.7,$V264&gt;90),"Age OOR",VLOOKUP(CG$14&amp;"-int-"&amp;$N264,Equations!$G:$I,3,0)+VLOOKUP(CG$14&amp;"-sexo-"&amp;$N264,Equations!$G:$I,3,0)*$U264+VLOOKUP(CG$14&amp;"-edad-"&amp;$N264,Equations!$G:$I,3,0)*$V264+VLOOKUP(CG$14&amp;"-est-"&amp;$N264,Equations!$G:$I,3,0)*(1/$W264)+VLOOKUP(CG$14&amp;"-imc-"&amp;$N264,Equations!$G:$I,3,0)*(1/$Q264)))</f>
        <v/>
      </c>
      <c r="CH264" s="10" t="str">
        <f>IF($AI264="","",IF(OR($V264&lt;2.7,$V264&gt;90),"Age OOR",CG264-1.6449*VLOOKUP(CG$14&amp;"-rse-"&amp;$N264,Equations!$G:$I,3,0)))</f>
        <v/>
      </c>
      <c r="CI264" s="10" t="str">
        <f>IF($AI264="","",IF(OR($V264&lt;2.7,$V264&gt;90),"Age OOR",CG264+1.6449*VLOOKUP(CG$14&amp;"-rse-"&amp;$N264,Equations!$G:$I,3,0)))</f>
        <v/>
      </c>
      <c r="CJ264" s="10" t="str">
        <f t="shared" si="97"/>
        <v/>
      </c>
      <c r="CK264" s="10" t="str">
        <f>IF($AI264="","",IF(OR($V264&lt;2.7,$V264&gt;90),"Age OOR",($AI264-CG264)/VLOOKUP(CG$14&amp;"-rse-"&amp;$N264,Equations!$G:$I,3,0)))</f>
        <v/>
      </c>
      <c r="CL264" s="10" t="str">
        <f>IF($AJ264="","",IF(OR($V264&lt;2.7,$V264&gt;90),"Age OOR",VLOOKUP(CL$14&amp;"-int-"&amp;$O264,Equations!$G:$I,3,0)+VLOOKUP(CL$14&amp;"-sexo-"&amp;$O264,Equations!$G:$I,3,0)*$U264+VLOOKUP(CL$14&amp;"-edad-"&amp;$O264,Equations!$G:$I,3,0)*$V264+VLOOKUP(CL$14&amp;"-est-"&amp;$O264,Equations!$G:$I,3,0)*(1/$W264)+VLOOKUP(CL$14&amp;"-imc-"&amp;$O264,Equations!$G:$I,3,0)*(1/$Q264)))</f>
        <v/>
      </c>
      <c r="CM264" s="10" t="str">
        <f>IF($AJ264="","",IF(OR($V264&lt;2.7,$V264&gt;90),"Age OOR",CL264-1.6449*VLOOKUP(CL$14&amp;"-rse-"&amp;$O264,Equations!$G:$I,3,0)))</f>
        <v/>
      </c>
      <c r="CN264" s="10" t="str">
        <f>IF($AJ264="","",IF(OR($V264&lt;2.7,$V264&gt;90),"Age OOR",CL264+1.6449*VLOOKUP(CL$14&amp;"-rse-"&amp;$O264,Equations!$G:$I,3,0)))</f>
        <v/>
      </c>
      <c r="CO264" s="10" t="str">
        <f t="shared" si="98"/>
        <v/>
      </c>
      <c r="CP264" s="10" t="str">
        <f>IF($AJ264="","",IF(OR($V264&lt;2.7,$V264&gt;90),"Age OOR",($AJ264-CL264)/VLOOKUP(CL$14&amp;"-rse-"&amp;$O264,Equations!$G:$I,3,0)))</f>
        <v/>
      </c>
      <c r="CQ264" s="10" t="str">
        <f>IF($AK264="","",IF(OR($V264&lt;2.7,$V264&gt;90),"Age OOR",EXP(VLOOKUP(CQ$14&amp;"-int-"&amp;$P264,Equations!$G:$I,3,0)+VLOOKUP(CQ$14&amp;"-sexo-"&amp;$P264,Equations!$G:$I,3,0)*$U264+VLOOKUP(CQ$14&amp;"-edad-"&amp;$P264,Equations!$G:$I,3,0)*$V264+VLOOKUP(CQ$14&amp;"-est-"&amp;$P264,Equations!$G:$I,3,0)*(1/$W264)+VLOOKUP(CQ$14&amp;"-imc-"&amp;$P264,Equations!$G:$I,3,0)*(1/$Q264))))</f>
        <v/>
      </c>
      <c r="CR264" s="10" t="str">
        <f>IF($AK264="","",IF(OR($V264&lt;2.7,$V264&gt;90),"Age OOR",EXP(LN(CQ264)-1.6449*VLOOKUP(CQ$14&amp;"-rse-"&amp;$P264,Equations!$G:$I,3,0))))</f>
        <v/>
      </c>
      <c r="CS264" s="10" t="str">
        <f>IF($AK264="","",IF(OR($V264&lt;2.7,$V264&gt;90),"Age OOR",EXP(LN(CQ264)+1.6449*VLOOKUP(CQ$14&amp;"-rse-"&amp;$P264,Equations!$G:$I,3,0))))</f>
        <v/>
      </c>
      <c r="CT264" s="10" t="str">
        <f t="shared" si="99"/>
        <v/>
      </c>
      <c r="CU264" s="10" t="str">
        <f>IF($AK264="","",IF(OR($V264&lt;2.7,$V264&gt;90),"Age OOR",(LN($AK264)-LN(CQ264))/VLOOKUP(CQ$14&amp;"-rse-"&amp;$P264,Equations!$G:$I,3,0)))</f>
        <v/>
      </c>
      <c r="CV264" s="47"/>
    </row>
    <row r="265" spans="5:100" x14ac:dyDescent="0.2">
      <c r="E265" s="23" t="str">
        <f t="shared" si="75"/>
        <v>Age out of range</v>
      </c>
      <c r="F265" s="23" t="str">
        <f t="shared" si="76"/>
        <v>Age out of range</v>
      </c>
      <c r="G265" s="23" t="str">
        <f t="shared" si="77"/>
        <v>Age out of range</v>
      </c>
      <c r="H265" s="23" t="str">
        <f t="shared" si="78"/>
        <v>Age out of range</v>
      </c>
      <c r="I265" s="23" t="str">
        <f t="shared" si="79"/>
        <v>Age out of range</v>
      </c>
      <c r="J265" s="23" t="str">
        <f t="shared" si="80"/>
        <v>Age out of range</v>
      </c>
      <c r="K265" s="23" t="str">
        <f t="shared" si="81"/>
        <v>Age out of range</v>
      </c>
      <c r="L265" s="23" t="str">
        <f t="shared" si="82"/>
        <v>Age out of range</v>
      </c>
      <c r="M265" s="23" t="str">
        <f t="shared" si="83"/>
        <v>Age out of range</v>
      </c>
      <c r="N265" s="23" t="str">
        <f t="shared" si="84"/>
        <v>Age out of range</v>
      </c>
      <c r="O265" s="23" t="str">
        <f t="shared" si="85"/>
        <v>Age out of range</v>
      </c>
      <c r="P265" s="23" t="str">
        <f t="shared" si="86"/>
        <v>Age out of range</v>
      </c>
      <c r="Q265" s="23" t="e">
        <f t="shared" si="87"/>
        <v>#DIV/0!</v>
      </c>
      <c r="R265" s="17"/>
      <c r="S265" s="23">
        <v>249</v>
      </c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7"/>
      <c r="AM265" s="47"/>
      <c r="AN265" s="10" t="str">
        <f>IF($Z265="","",IF(OR($V265&lt;2.7,$V265&gt;90),"Age OOR",VLOOKUP(AN$14&amp;"-int-"&amp;$E265,Equations!$G:$I,3,0)+VLOOKUP(AN$14&amp;"-sexo-"&amp;$E265,Equations!$G:$I,3,0)*$U265+VLOOKUP(AN$14&amp;"-edad-"&amp;$E265,Equations!$G:$I,3,0)*$V265+VLOOKUP(AN$14&amp;"-est-"&amp;$E265,Equations!$G:$I,3,0)*(1/$W265)+VLOOKUP(AN$14&amp;"-imc-"&amp;$E265,Equations!$G:$I,3,0)*(1/$Q265)))</f>
        <v/>
      </c>
      <c r="AO265" s="10" t="str">
        <f>IF($Z265="","",IF(OR($V265&lt;2.7,$V265&gt;90),"Age OOR",AN265-1.6449*VLOOKUP(AN$14&amp;"-rse-"&amp;$E265,Equations!$G:$I,3,0)))</f>
        <v/>
      </c>
      <c r="AP265" s="10" t="str">
        <f>IF($Z265="","",IF(OR($V265&lt;2.7,$V265&gt;90),"Age OOR",AN265+1.6449*VLOOKUP(AN$14&amp;"-rse-"&amp;$E265,Equations!$G:$I,3,0)))</f>
        <v/>
      </c>
      <c r="AQ265" s="10" t="str">
        <f t="shared" si="88"/>
        <v/>
      </c>
      <c r="AR265" s="10" t="str">
        <f>IF($Z265="","",IF(OR($V265&lt;2.7,$V265&gt;90),"Age OOR",($Z265-AN265)/VLOOKUP(AN$14&amp;"-rse-"&amp;$E265,Equations!$G:$I,3,0)))</f>
        <v/>
      </c>
      <c r="AS265" s="10" t="str">
        <f>IF($AA265="","",IF(OR($V265&lt;2.7,$V265&gt;90),"Age OOR",VLOOKUP(AS$14&amp;"-int-"&amp;$F265,Equations!$G:$I,3,0)+VLOOKUP(AS$14&amp;"-sexo-"&amp;$F265,Equations!$G:$I,3,0)*$U265+VLOOKUP(AS$14&amp;"-edad-"&amp;$F265,Equations!$G:$I,3,0)*$V265+VLOOKUP(AS$14&amp;"-est-"&amp;$F265,Equations!$G:$I,3,0)*(1/$W265)+VLOOKUP(AS$14&amp;"-imc-"&amp;$F265,Equations!$G:$I,3,0)*(1/$Q265)))</f>
        <v/>
      </c>
      <c r="AT265" s="10" t="str">
        <f>IF($AA265="","",IF(OR($V265&lt;2.7,$V265&gt;90),"Age OOR",AS265-1.6449*VLOOKUP(AS$14&amp;"-rse-"&amp;$F265,Equations!$G:$I,3,0)))</f>
        <v/>
      </c>
      <c r="AU265" s="10" t="str">
        <f>IF($AA265="","",IF(OR($V265&lt;2.7,$V265&gt;90),"Age OOR",AS265+1.6449*VLOOKUP(AS$14&amp;"-rse-"&amp;$F265,Equations!$G:$I,3,0)))</f>
        <v/>
      </c>
      <c r="AV265" s="10" t="str">
        <f t="shared" si="89"/>
        <v/>
      </c>
      <c r="AW265" s="10" t="str">
        <f>IF($AA265="","",IF(OR($V265&lt;2.7,$V265&gt;90),"Age OOR",($AA265-AS265)/VLOOKUP(AS$14&amp;"-rse-"&amp;$F265,Equations!$G:$I,3,0)))</f>
        <v/>
      </c>
      <c r="AX265" s="10" t="str">
        <f>IF($AB265="","",IF(OR($V265&lt;2.7,$V265&gt;90),"Age OOR",VLOOKUP(AX$14&amp;"-int-"&amp;$G265,Equations!$G:$I,3,0)+VLOOKUP(AX$14&amp;"-sexo-"&amp;$G265,Equations!$G:$I,3,0)*$U265+VLOOKUP(AX$14&amp;"-edad-"&amp;$G265,Equations!$G:$I,3,0)*$V265+VLOOKUP(AX$14&amp;"-est-"&amp;$G265,Equations!$G:$I,3,0)*(1/$W265)+VLOOKUP(AX$14&amp;"-imc-"&amp;$G265,Equations!$G:$I,3,0)*(1/$Q265)))</f>
        <v/>
      </c>
      <c r="AY265" s="10" t="str">
        <f>IF($AB265="","",IF(OR($V265&lt;2.7,$V265&gt;90),"Age OOR",AX265-1.6449*VLOOKUP(AX$14&amp;"-rse-"&amp;$G265,Equations!$G:$I,3,0)))</f>
        <v/>
      </c>
      <c r="AZ265" s="10" t="str">
        <f>IF($AB265="","",IF(OR($V265&lt;2.7,$V265&gt;90),"Age OOR",AX265+1.6449*VLOOKUP(AX$14&amp;"-rse-"&amp;$G265,Equations!$G:$I,3,0)))</f>
        <v/>
      </c>
      <c r="BA265" s="10" t="str">
        <f t="shared" si="90"/>
        <v/>
      </c>
      <c r="BB265" s="10" t="str">
        <f>IF($AB265="","",IF(OR($V265&lt;2.7,$V265&gt;90),"Age OOR",($AB265-AX265)/VLOOKUP(AX$14&amp;"-rse-"&amp;$G265,Equations!$G:$I,3,0)))</f>
        <v/>
      </c>
      <c r="BC265" s="10" t="str">
        <f>IF($AC265="","",IF(OR($V265&lt;2.7,$V265&gt;90),"Age OOR",VLOOKUP(BC$14&amp;"-int-"&amp;$H265,Equations!$G:$I,3,0)+VLOOKUP(BC$14&amp;"-sexo-"&amp;$H265,Equations!$G:$I,3,0)*$U265+VLOOKUP(BC$14&amp;"-edad-"&amp;$H265,Equations!$G:$I,3,0)*$V265+VLOOKUP(BC$14&amp;"-est-"&amp;$H265,Equations!$G:$I,3,0)*(1/$W265)+VLOOKUP(BC$14&amp;"-imc-"&amp;$H265,Equations!$G:$I,3,0)*(1/$Q265)))</f>
        <v/>
      </c>
      <c r="BD265" s="10" t="str">
        <f>IF($AC265="","",IF(OR($V265&lt;2.7,$V265&gt;90),"Age OOR",BC265-1.6449*VLOOKUP(BC$14&amp;"-rse-"&amp;$H265,Equations!$G:$I,3,0)))</f>
        <v/>
      </c>
      <c r="BE265" s="10" t="str">
        <f>IF($AC265="","",IF(OR($V265&lt;2.7,$V265&gt;90),"Age OOR",BC265+1.6449*VLOOKUP(BC$14&amp;"-rse-"&amp;$H265,Equations!$G:$I,3,0)))</f>
        <v/>
      </c>
      <c r="BF265" s="10" t="str">
        <f t="shared" si="91"/>
        <v/>
      </c>
      <c r="BG265" s="10" t="str">
        <f>IF($AC265="","",IF(OR($V265&lt;2.7,$V265&gt;90),"Age OOR",($AC265-BC265)/VLOOKUP(BC$14&amp;"-rse-"&amp;$H265,Equations!$G:$I,3,0)))</f>
        <v/>
      </c>
      <c r="BH265" s="10" t="str">
        <f>IF($AD265="","",IF(OR($V265&lt;2.7,$V265&gt;90),"Age OOR",VLOOKUP(BH$14&amp;"-int-"&amp;$I265,Equations!$G:$I,3,0)+VLOOKUP(BH$14&amp;"-sexo-"&amp;$I265,Equations!$G:$I,3,0)*$U265+VLOOKUP(BH$14&amp;"-edad-"&amp;$I265,Equations!$G:$I,3,0)*$V265+VLOOKUP(BH$14&amp;"-est-"&amp;$I265,Equations!$G:$I,3,0)*(1/$W265)+VLOOKUP(BH$14&amp;"-imc-"&amp;$I265,Equations!$G:$I,3,0)*(1/$Q265)))</f>
        <v/>
      </c>
      <c r="BI265" s="10" t="str">
        <f>IF($AD265="","",IF(OR($V265&lt;2.7,$V265&gt;90),"Age OOR",BH265-1.6449*VLOOKUP(BH$14&amp;"-rse-"&amp;$I265,Equations!$G:$I,3,0)))</f>
        <v/>
      </c>
      <c r="BJ265" s="10" t="str">
        <f>IF($AD265="","",IF(OR($V265&lt;2.7,$V265&gt;90),"Age OOR",BH265+1.6449*VLOOKUP(BH$14&amp;"-rse-"&amp;$I265,Equations!$G:$I,3,0)))</f>
        <v/>
      </c>
      <c r="BK265" s="10" t="str">
        <f t="shared" si="92"/>
        <v/>
      </c>
      <c r="BL265" s="10" t="str">
        <f>IF($AD265="","",IF(OR($V265&lt;2.7,$V265&gt;90),"Age OOR",($AD265-BH265)/VLOOKUP(BH$14&amp;"-rse-"&amp;$I265,Equations!$G:$I,3,0)))</f>
        <v/>
      </c>
      <c r="BM265" s="10" t="str">
        <f>IF($AE265="","",IF(OR($V265&lt;2.7,$V265&gt;90),"Age OOR",VLOOKUP(BM$14&amp;"-int-"&amp;$J265,Equations!$G:$I,3,0)+VLOOKUP(BM$14&amp;"-sexo-"&amp;$J265,Equations!$G:$I,3,0)*$U265+VLOOKUP(BM$14&amp;"-edad-"&amp;$J265,Equations!$G:$I,3,0)*$V265+VLOOKUP(BM$14&amp;"-est-"&amp;$J265,Equations!$G:$I,3,0)*(1/$W265)+VLOOKUP(BM$14&amp;"-imc-"&amp;$J265,Equations!$G:$I,3,0)*(1/$Q265)))</f>
        <v/>
      </c>
      <c r="BN265" s="10" t="str">
        <f>IF($AE265="","",IF(OR($V265&lt;2.7,$V265&gt;90),"Age OOR",BM265-1.6449*VLOOKUP(BM$14&amp;"-rse-"&amp;$J265,Equations!$G:$I,3,0)))</f>
        <v/>
      </c>
      <c r="BO265" s="10" t="str">
        <f>IF($AE265="","",IF(OR($V265&lt;2.7,$V265&gt;90),"Age OOR",BM265+1.6449*VLOOKUP(BM$14&amp;"-rse-"&amp;$J265,Equations!$G:$I,3,0)))</f>
        <v/>
      </c>
      <c r="BP265" s="10" t="str">
        <f t="shared" si="93"/>
        <v/>
      </c>
      <c r="BQ265" s="10" t="str">
        <f>IF($AE265="","",IF(OR($V265&lt;2.7,$V265&gt;90),"Age OOR",($AE265-BM265)/VLOOKUP(BM$14&amp;"-rse-"&amp;$J265,Equations!$G:$I,3,0)))</f>
        <v/>
      </c>
      <c r="BR265" s="10" t="str">
        <f>IF($AF265="","",IF(OR($V265&lt;2.7,$V265&gt;90),"Age OOR",VLOOKUP(BR$14&amp;"-int-"&amp;$K265,Equations!$G:$I,3,0)+VLOOKUP(BR$14&amp;"-sexo-"&amp;$K265,Equations!$G:$I,3,0)*$U265+VLOOKUP(BR$14&amp;"-edad-"&amp;$K265,Equations!$G:$I,3,0)*$V265+VLOOKUP(BR$14&amp;"-est-"&amp;$K265,Equations!$G:$I,3,0)*(1/$W265)+VLOOKUP(BR$14&amp;"-imc-"&amp;$K265,Equations!$G:$I,3,0)*(1/$Q265)))</f>
        <v/>
      </c>
      <c r="BS265" s="10" t="str">
        <f>IF($AF265="","",IF(OR($V265&lt;2.7,$V265&gt;90),"Age OOR",BR265-1.6449*VLOOKUP(BR$14&amp;"-rse-"&amp;$K265,Equations!$G:$I,3,0)))</f>
        <v/>
      </c>
      <c r="BT265" s="10" t="str">
        <f>IF($AF265="","",IF(OR($V265&lt;2.7,$V265&gt;90),"Age OOR",BR265+1.6449*VLOOKUP(BR$14&amp;"-rse-"&amp;$K265,Equations!$G:$I,3,0)))</f>
        <v/>
      </c>
      <c r="BU265" s="10" t="str">
        <f t="shared" si="94"/>
        <v/>
      </c>
      <c r="BV265" s="10" t="str">
        <f>IF($AF265="","",IF(OR($V265&lt;2.7,$V265&gt;90),"Age OOR",($AF265-BR265)/VLOOKUP(BR$14&amp;"-rse-"&amp;$K265,Equations!$G:$I,3,0)))</f>
        <v/>
      </c>
      <c r="BW265" s="10" t="str">
        <f>IF($AG265="","",IF(OR($V265&lt;2.7,$V265&gt;90),"Age OOR",VLOOKUP(BW$14&amp;"-int-"&amp;$L265,Equations!$G:$I,3,0)+VLOOKUP(BW$14&amp;"-sexo-"&amp;$L265,Equations!$G:$I,3,0)*$U265+VLOOKUP(BW$14&amp;"-edad-"&amp;$L265,Equations!$G:$I,3,0)*$V265+VLOOKUP(BW$14&amp;"-est-"&amp;$L265,Equations!$G:$I,3,0)*(1/$W265)+VLOOKUP(BW$14&amp;"-imc-"&amp;$L265,Equations!$G:$I,3,0)*(1/$Q265)))</f>
        <v/>
      </c>
      <c r="BX265" s="10" t="str">
        <f>IF($AG265="","",IF(OR($V265&lt;2.7,$V265&gt;90),"Age OOR",BW265-1.6449*VLOOKUP(BW$14&amp;"-rse-"&amp;$L265,Equations!$G:$I,3,0)))</f>
        <v/>
      </c>
      <c r="BY265" s="10" t="str">
        <f>IF($AG265="","",IF(OR($V265&lt;2.7,$V265&gt;90),"Age OOR",BW265+1.6449*VLOOKUP(BW$14&amp;"-rse-"&amp;$L265,Equations!$G:$I,3,0)))</f>
        <v/>
      </c>
      <c r="BZ265" s="10" t="str">
        <f t="shared" si="95"/>
        <v/>
      </c>
      <c r="CA265" s="10" t="str">
        <f>IF($AG265="","",IF(OR($V265&lt;2.7,$V265&gt;90),"Age OOR",($AG265-BW265)/VLOOKUP(BW$14&amp;"-rse-"&amp;$L265,Equations!$G:$I,3,0)))</f>
        <v/>
      </c>
      <c r="CB265" s="10" t="str">
        <f>IF($AH265="","",IF(OR($V265&lt;2.7,$V265&gt;90),"Age OOR",VLOOKUP(CB$14&amp;"-int-"&amp;$M265,Equations!$G:$I,3,0)+VLOOKUP(CB$14&amp;"-sexo-"&amp;$M265,Equations!$G:$I,3,0)*$U265+VLOOKUP(CB$14&amp;"-edad-"&amp;$M265,Equations!$G:$I,3,0)*$V265+VLOOKUP(CB$14&amp;"-est-"&amp;$M265,Equations!$G:$I,3,0)*(1/$W265)+VLOOKUP(CB$14&amp;"-imc-"&amp;$M265,Equations!$G:$I,3,0)*(1/$Q265)))</f>
        <v/>
      </c>
      <c r="CC265" s="10" t="str">
        <f>IF($AH265="","",IF(OR($V265&lt;2.7,$V265&gt;90),"Age OOR",CB265-1.6449*VLOOKUP(CB$14&amp;"-rse-"&amp;$M265,Equations!$G:$I,3,0)))</f>
        <v/>
      </c>
      <c r="CD265" s="10" t="str">
        <f>IF($AH265="","",IF(OR($V265&lt;2.7,$V265&gt;90),"Age OOR",CB265+1.6449*VLOOKUP(CB$14&amp;"-rse-"&amp;$M265,Equations!$G:$I,3,0)))</f>
        <v/>
      </c>
      <c r="CE265" s="10" t="str">
        <f t="shared" si="96"/>
        <v/>
      </c>
      <c r="CF265" s="10" t="str">
        <f>IF($AH265="","",IF(OR($V265&lt;2.7,$V265&gt;90),"Age OOR",($AH265-CB265)/VLOOKUP(CB$14&amp;"-rse-"&amp;$M265,Equations!$G:$I,3,0)))</f>
        <v/>
      </c>
      <c r="CG265" s="10" t="str">
        <f>IF($AI265="","",IF(OR($V265&lt;2.7,$V265&gt;90),"Age OOR",VLOOKUP(CG$14&amp;"-int-"&amp;$N265,Equations!$G:$I,3,0)+VLOOKUP(CG$14&amp;"-sexo-"&amp;$N265,Equations!$G:$I,3,0)*$U265+VLOOKUP(CG$14&amp;"-edad-"&amp;$N265,Equations!$G:$I,3,0)*$V265+VLOOKUP(CG$14&amp;"-est-"&amp;$N265,Equations!$G:$I,3,0)*(1/$W265)+VLOOKUP(CG$14&amp;"-imc-"&amp;$N265,Equations!$G:$I,3,0)*(1/$Q265)))</f>
        <v/>
      </c>
      <c r="CH265" s="10" t="str">
        <f>IF($AI265="","",IF(OR($V265&lt;2.7,$V265&gt;90),"Age OOR",CG265-1.6449*VLOOKUP(CG$14&amp;"-rse-"&amp;$N265,Equations!$G:$I,3,0)))</f>
        <v/>
      </c>
      <c r="CI265" s="10" t="str">
        <f>IF($AI265="","",IF(OR($V265&lt;2.7,$V265&gt;90),"Age OOR",CG265+1.6449*VLOOKUP(CG$14&amp;"-rse-"&amp;$N265,Equations!$G:$I,3,0)))</f>
        <v/>
      </c>
      <c r="CJ265" s="10" t="str">
        <f t="shared" si="97"/>
        <v/>
      </c>
      <c r="CK265" s="10" t="str">
        <f>IF($AI265="","",IF(OR($V265&lt;2.7,$V265&gt;90),"Age OOR",($AI265-CG265)/VLOOKUP(CG$14&amp;"-rse-"&amp;$N265,Equations!$G:$I,3,0)))</f>
        <v/>
      </c>
      <c r="CL265" s="10" t="str">
        <f>IF($AJ265="","",IF(OR($V265&lt;2.7,$V265&gt;90),"Age OOR",VLOOKUP(CL$14&amp;"-int-"&amp;$O265,Equations!$G:$I,3,0)+VLOOKUP(CL$14&amp;"-sexo-"&amp;$O265,Equations!$G:$I,3,0)*$U265+VLOOKUP(CL$14&amp;"-edad-"&amp;$O265,Equations!$G:$I,3,0)*$V265+VLOOKUP(CL$14&amp;"-est-"&amp;$O265,Equations!$G:$I,3,0)*(1/$W265)+VLOOKUP(CL$14&amp;"-imc-"&amp;$O265,Equations!$G:$I,3,0)*(1/$Q265)))</f>
        <v/>
      </c>
      <c r="CM265" s="10" t="str">
        <f>IF($AJ265="","",IF(OR($V265&lt;2.7,$V265&gt;90),"Age OOR",CL265-1.6449*VLOOKUP(CL$14&amp;"-rse-"&amp;$O265,Equations!$G:$I,3,0)))</f>
        <v/>
      </c>
      <c r="CN265" s="10" t="str">
        <f>IF($AJ265="","",IF(OR($V265&lt;2.7,$V265&gt;90),"Age OOR",CL265+1.6449*VLOOKUP(CL$14&amp;"-rse-"&amp;$O265,Equations!$G:$I,3,0)))</f>
        <v/>
      </c>
      <c r="CO265" s="10" t="str">
        <f t="shared" si="98"/>
        <v/>
      </c>
      <c r="CP265" s="10" t="str">
        <f>IF($AJ265="","",IF(OR($V265&lt;2.7,$V265&gt;90),"Age OOR",($AJ265-CL265)/VLOOKUP(CL$14&amp;"-rse-"&amp;$O265,Equations!$G:$I,3,0)))</f>
        <v/>
      </c>
      <c r="CQ265" s="10" t="str">
        <f>IF($AK265="","",IF(OR($V265&lt;2.7,$V265&gt;90),"Age OOR",EXP(VLOOKUP(CQ$14&amp;"-int-"&amp;$P265,Equations!$G:$I,3,0)+VLOOKUP(CQ$14&amp;"-sexo-"&amp;$P265,Equations!$G:$I,3,0)*$U265+VLOOKUP(CQ$14&amp;"-edad-"&amp;$P265,Equations!$G:$I,3,0)*$V265+VLOOKUP(CQ$14&amp;"-est-"&amp;$P265,Equations!$G:$I,3,0)*(1/$W265)+VLOOKUP(CQ$14&amp;"-imc-"&amp;$P265,Equations!$G:$I,3,0)*(1/$Q265))))</f>
        <v/>
      </c>
      <c r="CR265" s="10" t="str">
        <f>IF($AK265="","",IF(OR($V265&lt;2.7,$V265&gt;90),"Age OOR",EXP(LN(CQ265)-1.6449*VLOOKUP(CQ$14&amp;"-rse-"&amp;$P265,Equations!$G:$I,3,0))))</f>
        <v/>
      </c>
      <c r="CS265" s="10" t="str">
        <f>IF($AK265="","",IF(OR($V265&lt;2.7,$V265&gt;90),"Age OOR",EXP(LN(CQ265)+1.6449*VLOOKUP(CQ$14&amp;"-rse-"&amp;$P265,Equations!$G:$I,3,0))))</f>
        <v/>
      </c>
      <c r="CT265" s="10" t="str">
        <f t="shared" si="99"/>
        <v/>
      </c>
      <c r="CU265" s="10" t="str">
        <f>IF($AK265="","",IF(OR($V265&lt;2.7,$V265&gt;90),"Age OOR",(LN($AK265)-LN(CQ265))/VLOOKUP(CQ$14&amp;"-rse-"&amp;$P265,Equations!$G:$I,3,0)))</f>
        <v/>
      </c>
      <c r="CV265" s="47"/>
    </row>
    <row r="266" spans="5:100" x14ac:dyDescent="0.2">
      <c r="E266" s="23" t="str">
        <f t="shared" si="75"/>
        <v>Age out of range</v>
      </c>
      <c r="F266" s="23" t="str">
        <f t="shared" si="76"/>
        <v>Age out of range</v>
      </c>
      <c r="G266" s="23" t="str">
        <f t="shared" si="77"/>
        <v>Age out of range</v>
      </c>
      <c r="H266" s="23" t="str">
        <f t="shared" si="78"/>
        <v>Age out of range</v>
      </c>
      <c r="I266" s="23" t="str">
        <f t="shared" si="79"/>
        <v>Age out of range</v>
      </c>
      <c r="J266" s="23" t="str">
        <f t="shared" si="80"/>
        <v>Age out of range</v>
      </c>
      <c r="K266" s="23" t="str">
        <f t="shared" si="81"/>
        <v>Age out of range</v>
      </c>
      <c r="L266" s="23" t="str">
        <f t="shared" si="82"/>
        <v>Age out of range</v>
      </c>
      <c r="M266" s="23" t="str">
        <f t="shared" si="83"/>
        <v>Age out of range</v>
      </c>
      <c r="N266" s="23" t="str">
        <f t="shared" si="84"/>
        <v>Age out of range</v>
      </c>
      <c r="O266" s="23" t="str">
        <f t="shared" si="85"/>
        <v>Age out of range</v>
      </c>
      <c r="P266" s="23" t="str">
        <f t="shared" si="86"/>
        <v>Age out of range</v>
      </c>
      <c r="Q266" s="23" t="e">
        <f t="shared" si="87"/>
        <v>#DIV/0!</v>
      </c>
      <c r="R266" s="17"/>
      <c r="S266" s="23">
        <v>250</v>
      </c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7"/>
      <c r="AM266" s="47"/>
      <c r="AN266" s="10" t="str">
        <f>IF($Z266="","",IF(OR($V266&lt;2.7,$V266&gt;90),"Age OOR",VLOOKUP(AN$14&amp;"-int-"&amp;$E266,Equations!$G:$I,3,0)+VLOOKUP(AN$14&amp;"-sexo-"&amp;$E266,Equations!$G:$I,3,0)*$U266+VLOOKUP(AN$14&amp;"-edad-"&amp;$E266,Equations!$G:$I,3,0)*$V266+VLOOKUP(AN$14&amp;"-est-"&amp;$E266,Equations!$G:$I,3,0)*(1/$W266)+VLOOKUP(AN$14&amp;"-imc-"&amp;$E266,Equations!$G:$I,3,0)*(1/$Q266)))</f>
        <v/>
      </c>
      <c r="AO266" s="10" t="str">
        <f>IF($Z266="","",IF(OR($V266&lt;2.7,$V266&gt;90),"Age OOR",AN266-1.6449*VLOOKUP(AN$14&amp;"-rse-"&amp;$E266,Equations!$G:$I,3,0)))</f>
        <v/>
      </c>
      <c r="AP266" s="10" t="str">
        <f>IF($Z266="","",IF(OR($V266&lt;2.7,$V266&gt;90),"Age OOR",AN266+1.6449*VLOOKUP(AN$14&amp;"-rse-"&amp;$E266,Equations!$G:$I,3,0)))</f>
        <v/>
      </c>
      <c r="AQ266" s="10" t="str">
        <f t="shared" si="88"/>
        <v/>
      </c>
      <c r="AR266" s="10" t="str">
        <f>IF($Z266="","",IF(OR($V266&lt;2.7,$V266&gt;90),"Age OOR",($Z266-AN266)/VLOOKUP(AN$14&amp;"-rse-"&amp;$E266,Equations!$G:$I,3,0)))</f>
        <v/>
      </c>
      <c r="AS266" s="10" t="str">
        <f>IF($AA266="","",IF(OR($V266&lt;2.7,$V266&gt;90),"Age OOR",VLOOKUP(AS$14&amp;"-int-"&amp;$F266,Equations!$G:$I,3,0)+VLOOKUP(AS$14&amp;"-sexo-"&amp;$F266,Equations!$G:$I,3,0)*$U266+VLOOKUP(AS$14&amp;"-edad-"&amp;$F266,Equations!$G:$I,3,0)*$V266+VLOOKUP(AS$14&amp;"-est-"&amp;$F266,Equations!$G:$I,3,0)*(1/$W266)+VLOOKUP(AS$14&amp;"-imc-"&amp;$F266,Equations!$G:$I,3,0)*(1/$Q266)))</f>
        <v/>
      </c>
      <c r="AT266" s="10" t="str">
        <f>IF($AA266="","",IF(OR($V266&lt;2.7,$V266&gt;90),"Age OOR",AS266-1.6449*VLOOKUP(AS$14&amp;"-rse-"&amp;$F266,Equations!$G:$I,3,0)))</f>
        <v/>
      </c>
      <c r="AU266" s="10" t="str">
        <f>IF($AA266="","",IF(OR($V266&lt;2.7,$V266&gt;90),"Age OOR",AS266+1.6449*VLOOKUP(AS$14&amp;"-rse-"&amp;$F266,Equations!$G:$I,3,0)))</f>
        <v/>
      </c>
      <c r="AV266" s="10" t="str">
        <f t="shared" si="89"/>
        <v/>
      </c>
      <c r="AW266" s="10" t="str">
        <f>IF($AA266="","",IF(OR($V266&lt;2.7,$V266&gt;90),"Age OOR",($AA266-AS266)/VLOOKUP(AS$14&amp;"-rse-"&amp;$F266,Equations!$G:$I,3,0)))</f>
        <v/>
      </c>
      <c r="AX266" s="10" t="str">
        <f>IF($AB266="","",IF(OR($V266&lt;2.7,$V266&gt;90),"Age OOR",VLOOKUP(AX$14&amp;"-int-"&amp;$G266,Equations!$G:$I,3,0)+VLOOKUP(AX$14&amp;"-sexo-"&amp;$G266,Equations!$G:$I,3,0)*$U266+VLOOKUP(AX$14&amp;"-edad-"&amp;$G266,Equations!$G:$I,3,0)*$V266+VLOOKUP(AX$14&amp;"-est-"&amp;$G266,Equations!$G:$I,3,0)*(1/$W266)+VLOOKUP(AX$14&amp;"-imc-"&amp;$G266,Equations!$G:$I,3,0)*(1/$Q266)))</f>
        <v/>
      </c>
      <c r="AY266" s="10" t="str">
        <f>IF($AB266="","",IF(OR($V266&lt;2.7,$V266&gt;90),"Age OOR",AX266-1.6449*VLOOKUP(AX$14&amp;"-rse-"&amp;$G266,Equations!$G:$I,3,0)))</f>
        <v/>
      </c>
      <c r="AZ266" s="10" t="str">
        <f>IF($AB266="","",IF(OR($V266&lt;2.7,$V266&gt;90),"Age OOR",AX266+1.6449*VLOOKUP(AX$14&amp;"-rse-"&amp;$G266,Equations!$G:$I,3,0)))</f>
        <v/>
      </c>
      <c r="BA266" s="10" t="str">
        <f t="shared" si="90"/>
        <v/>
      </c>
      <c r="BB266" s="10" t="str">
        <f>IF($AB266="","",IF(OR($V266&lt;2.7,$V266&gt;90),"Age OOR",($AB266-AX266)/VLOOKUP(AX$14&amp;"-rse-"&amp;$G266,Equations!$G:$I,3,0)))</f>
        <v/>
      </c>
      <c r="BC266" s="10" t="str">
        <f>IF($AC266="","",IF(OR($V266&lt;2.7,$V266&gt;90),"Age OOR",VLOOKUP(BC$14&amp;"-int-"&amp;$H266,Equations!$G:$I,3,0)+VLOOKUP(BC$14&amp;"-sexo-"&amp;$H266,Equations!$G:$I,3,0)*$U266+VLOOKUP(BC$14&amp;"-edad-"&amp;$H266,Equations!$G:$I,3,0)*$V266+VLOOKUP(BC$14&amp;"-est-"&amp;$H266,Equations!$G:$I,3,0)*(1/$W266)+VLOOKUP(BC$14&amp;"-imc-"&amp;$H266,Equations!$G:$I,3,0)*(1/$Q266)))</f>
        <v/>
      </c>
      <c r="BD266" s="10" t="str">
        <f>IF($AC266="","",IF(OR($V266&lt;2.7,$V266&gt;90),"Age OOR",BC266-1.6449*VLOOKUP(BC$14&amp;"-rse-"&amp;$H266,Equations!$G:$I,3,0)))</f>
        <v/>
      </c>
      <c r="BE266" s="10" t="str">
        <f>IF($AC266="","",IF(OR($V266&lt;2.7,$V266&gt;90),"Age OOR",BC266+1.6449*VLOOKUP(BC$14&amp;"-rse-"&amp;$H266,Equations!$G:$I,3,0)))</f>
        <v/>
      </c>
      <c r="BF266" s="10" t="str">
        <f t="shared" si="91"/>
        <v/>
      </c>
      <c r="BG266" s="10" t="str">
        <f>IF($AC266="","",IF(OR($V266&lt;2.7,$V266&gt;90),"Age OOR",($AC266-BC266)/VLOOKUP(BC$14&amp;"-rse-"&amp;$H266,Equations!$G:$I,3,0)))</f>
        <v/>
      </c>
      <c r="BH266" s="10" t="str">
        <f>IF($AD266="","",IF(OR($V266&lt;2.7,$V266&gt;90),"Age OOR",VLOOKUP(BH$14&amp;"-int-"&amp;$I266,Equations!$G:$I,3,0)+VLOOKUP(BH$14&amp;"-sexo-"&amp;$I266,Equations!$G:$I,3,0)*$U266+VLOOKUP(BH$14&amp;"-edad-"&amp;$I266,Equations!$G:$I,3,0)*$V266+VLOOKUP(BH$14&amp;"-est-"&amp;$I266,Equations!$G:$I,3,0)*(1/$W266)+VLOOKUP(BH$14&amp;"-imc-"&amp;$I266,Equations!$G:$I,3,0)*(1/$Q266)))</f>
        <v/>
      </c>
      <c r="BI266" s="10" t="str">
        <f>IF($AD266="","",IF(OR($V266&lt;2.7,$V266&gt;90),"Age OOR",BH266-1.6449*VLOOKUP(BH$14&amp;"-rse-"&amp;$I266,Equations!$G:$I,3,0)))</f>
        <v/>
      </c>
      <c r="BJ266" s="10" t="str">
        <f>IF($AD266="","",IF(OR($V266&lt;2.7,$V266&gt;90),"Age OOR",BH266+1.6449*VLOOKUP(BH$14&amp;"-rse-"&amp;$I266,Equations!$G:$I,3,0)))</f>
        <v/>
      </c>
      <c r="BK266" s="10" t="str">
        <f t="shared" si="92"/>
        <v/>
      </c>
      <c r="BL266" s="10" t="str">
        <f>IF($AD266="","",IF(OR($V266&lt;2.7,$V266&gt;90),"Age OOR",($AD266-BH266)/VLOOKUP(BH$14&amp;"-rse-"&amp;$I266,Equations!$G:$I,3,0)))</f>
        <v/>
      </c>
      <c r="BM266" s="10" t="str">
        <f>IF($AE266="","",IF(OR($V266&lt;2.7,$V266&gt;90),"Age OOR",VLOOKUP(BM$14&amp;"-int-"&amp;$J266,Equations!$G:$I,3,0)+VLOOKUP(BM$14&amp;"-sexo-"&amp;$J266,Equations!$G:$I,3,0)*$U266+VLOOKUP(BM$14&amp;"-edad-"&amp;$J266,Equations!$G:$I,3,0)*$V266+VLOOKUP(BM$14&amp;"-est-"&amp;$J266,Equations!$G:$I,3,0)*(1/$W266)+VLOOKUP(BM$14&amp;"-imc-"&amp;$J266,Equations!$G:$I,3,0)*(1/$Q266)))</f>
        <v/>
      </c>
      <c r="BN266" s="10" t="str">
        <f>IF($AE266="","",IF(OR($V266&lt;2.7,$V266&gt;90),"Age OOR",BM266-1.6449*VLOOKUP(BM$14&amp;"-rse-"&amp;$J266,Equations!$G:$I,3,0)))</f>
        <v/>
      </c>
      <c r="BO266" s="10" t="str">
        <f>IF($AE266="","",IF(OR($V266&lt;2.7,$V266&gt;90),"Age OOR",BM266+1.6449*VLOOKUP(BM$14&amp;"-rse-"&amp;$J266,Equations!$G:$I,3,0)))</f>
        <v/>
      </c>
      <c r="BP266" s="10" t="str">
        <f t="shared" si="93"/>
        <v/>
      </c>
      <c r="BQ266" s="10" t="str">
        <f>IF($AE266="","",IF(OR($V266&lt;2.7,$V266&gt;90),"Age OOR",($AE266-BM266)/VLOOKUP(BM$14&amp;"-rse-"&amp;$J266,Equations!$G:$I,3,0)))</f>
        <v/>
      </c>
      <c r="BR266" s="10" t="str">
        <f>IF($AF266="","",IF(OR($V266&lt;2.7,$V266&gt;90),"Age OOR",VLOOKUP(BR$14&amp;"-int-"&amp;$K266,Equations!$G:$I,3,0)+VLOOKUP(BR$14&amp;"-sexo-"&amp;$K266,Equations!$G:$I,3,0)*$U266+VLOOKUP(BR$14&amp;"-edad-"&amp;$K266,Equations!$G:$I,3,0)*$V266+VLOOKUP(BR$14&amp;"-est-"&amp;$K266,Equations!$G:$I,3,0)*(1/$W266)+VLOOKUP(BR$14&amp;"-imc-"&amp;$K266,Equations!$G:$I,3,0)*(1/$Q266)))</f>
        <v/>
      </c>
      <c r="BS266" s="10" t="str">
        <f>IF($AF266="","",IF(OR($V266&lt;2.7,$V266&gt;90),"Age OOR",BR266-1.6449*VLOOKUP(BR$14&amp;"-rse-"&amp;$K266,Equations!$G:$I,3,0)))</f>
        <v/>
      </c>
      <c r="BT266" s="10" t="str">
        <f>IF($AF266="","",IF(OR($V266&lt;2.7,$V266&gt;90),"Age OOR",BR266+1.6449*VLOOKUP(BR$14&amp;"-rse-"&amp;$K266,Equations!$G:$I,3,0)))</f>
        <v/>
      </c>
      <c r="BU266" s="10" t="str">
        <f t="shared" si="94"/>
        <v/>
      </c>
      <c r="BV266" s="10" t="str">
        <f>IF($AF266="","",IF(OR($V266&lt;2.7,$V266&gt;90),"Age OOR",($AF266-BR266)/VLOOKUP(BR$14&amp;"-rse-"&amp;$K266,Equations!$G:$I,3,0)))</f>
        <v/>
      </c>
      <c r="BW266" s="10" t="str">
        <f>IF($AG266="","",IF(OR($V266&lt;2.7,$V266&gt;90),"Age OOR",VLOOKUP(BW$14&amp;"-int-"&amp;$L266,Equations!$G:$I,3,0)+VLOOKUP(BW$14&amp;"-sexo-"&amp;$L266,Equations!$G:$I,3,0)*$U266+VLOOKUP(BW$14&amp;"-edad-"&amp;$L266,Equations!$G:$I,3,0)*$V266+VLOOKUP(BW$14&amp;"-est-"&amp;$L266,Equations!$G:$I,3,0)*(1/$W266)+VLOOKUP(BW$14&amp;"-imc-"&amp;$L266,Equations!$G:$I,3,0)*(1/$Q266)))</f>
        <v/>
      </c>
      <c r="BX266" s="10" t="str">
        <f>IF($AG266="","",IF(OR($V266&lt;2.7,$V266&gt;90),"Age OOR",BW266-1.6449*VLOOKUP(BW$14&amp;"-rse-"&amp;$L266,Equations!$G:$I,3,0)))</f>
        <v/>
      </c>
      <c r="BY266" s="10" t="str">
        <f>IF($AG266="","",IF(OR($V266&lt;2.7,$V266&gt;90),"Age OOR",BW266+1.6449*VLOOKUP(BW$14&amp;"-rse-"&amp;$L266,Equations!$G:$I,3,0)))</f>
        <v/>
      </c>
      <c r="BZ266" s="10" t="str">
        <f t="shared" si="95"/>
        <v/>
      </c>
      <c r="CA266" s="10" t="str">
        <f>IF($AG266="","",IF(OR($V266&lt;2.7,$V266&gt;90),"Age OOR",($AG266-BW266)/VLOOKUP(BW$14&amp;"-rse-"&amp;$L266,Equations!$G:$I,3,0)))</f>
        <v/>
      </c>
      <c r="CB266" s="10" t="str">
        <f>IF($AH266="","",IF(OR($V266&lt;2.7,$V266&gt;90),"Age OOR",VLOOKUP(CB$14&amp;"-int-"&amp;$M266,Equations!$G:$I,3,0)+VLOOKUP(CB$14&amp;"-sexo-"&amp;$M266,Equations!$G:$I,3,0)*$U266+VLOOKUP(CB$14&amp;"-edad-"&amp;$M266,Equations!$G:$I,3,0)*$V266+VLOOKUP(CB$14&amp;"-est-"&amp;$M266,Equations!$G:$I,3,0)*(1/$W266)+VLOOKUP(CB$14&amp;"-imc-"&amp;$M266,Equations!$G:$I,3,0)*(1/$Q266)))</f>
        <v/>
      </c>
      <c r="CC266" s="10" t="str">
        <f>IF($AH266="","",IF(OR($V266&lt;2.7,$V266&gt;90),"Age OOR",CB266-1.6449*VLOOKUP(CB$14&amp;"-rse-"&amp;$M266,Equations!$G:$I,3,0)))</f>
        <v/>
      </c>
      <c r="CD266" s="10" t="str">
        <f>IF($AH266="","",IF(OR($V266&lt;2.7,$V266&gt;90),"Age OOR",CB266+1.6449*VLOOKUP(CB$14&amp;"-rse-"&amp;$M266,Equations!$G:$I,3,0)))</f>
        <v/>
      </c>
      <c r="CE266" s="10" t="str">
        <f t="shared" si="96"/>
        <v/>
      </c>
      <c r="CF266" s="10" t="str">
        <f>IF($AH266="","",IF(OR($V266&lt;2.7,$V266&gt;90),"Age OOR",($AH266-CB266)/VLOOKUP(CB$14&amp;"-rse-"&amp;$M266,Equations!$G:$I,3,0)))</f>
        <v/>
      </c>
      <c r="CG266" s="10" t="str">
        <f>IF($AI266="","",IF(OR($V266&lt;2.7,$V266&gt;90),"Age OOR",VLOOKUP(CG$14&amp;"-int-"&amp;$N266,Equations!$G:$I,3,0)+VLOOKUP(CG$14&amp;"-sexo-"&amp;$N266,Equations!$G:$I,3,0)*$U266+VLOOKUP(CG$14&amp;"-edad-"&amp;$N266,Equations!$G:$I,3,0)*$V266+VLOOKUP(CG$14&amp;"-est-"&amp;$N266,Equations!$G:$I,3,0)*(1/$W266)+VLOOKUP(CG$14&amp;"-imc-"&amp;$N266,Equations!$G:$I,3,0)*(1/$Q266)))</f>
        <v/>
      </c>
      <c r="CH266" s="10" t="str">
        <f>IF($AI266="","",IF(OR($V266&lt;2.7,$V266&gt;90),"Age OOR",CG266-1.6449*VLOOKUP(CG$14&amp;"-rse-"&amp;$N266,Equations!$G:$I,3,0)))</f>
        <v/>
      </c>
      <c r="CI266" s="10" t="str">
        <f>IF($AI266="","",IF(OR($V266&lt;2.7,$V266&gt;90),"Age OOR",CG266+1.6449*VLOOKUP(CG$14&amp;"-rse-"&amp;$N266,Equations!$G:$I,3,0)))</f>
        <v/>
      </c>
      <c r="CJ266" s="10" t="str">
        <f t="shared" si="97"/>
        <v/>
      </c>
      <c r="CK266" s="10" t="str">
        <f>IF($AI266="","",IF(OR($V266&lt;2.7,$V266&gt;90),"Age OOR",($AI266-CG266)/VLOOKUP(CG$14&amp;"-rse-"&amp;$N266,Equations!$G:$I,3,0)))</f>
        <v/>
      </c>
      <c r="CL266" s="10" t="str">
        <f>IF($AJ266="","",IF(OR($V266&lt;2.7,$V266&gt;90),"Age OOR",VLOOKUP(CL$14&amp;"-int-"&amp;$O266,Equations!$G:$I,3,0)+VLOOKUP(CL$14&amp;"-sexo-"&amp;$O266,Equations!$G:$I,3,0)*$U266+VLOOKUP(CL$14&amp;"-edad-"&amp;$O266,Equations!$G:$I,3,0)*$V266+VLOOKUP(CL$14&amp;"-est-"&amp;$O266,Equations!$G:$I,3,0)*(1/$W266)+VLOOKUP(CL$14&amp;"-imc-"&amp;$O266,Equations!$G:$I,3,0)*(1/$Q266)))</f>
        <v/>
      </c>
      <c r="CM266" s="10" t="str">
        <f>IF($AJ266="","",IF(OR($V266&lt;2.7,$V266&gt;90),"Age OOR",CL266-1.6449*VLOOKUP(CL$14&amp;"-rse-"&amp;$O266,Equations!$G:$I,3,0)))</f>
        <v/>
      </c>
      <c r="CN266" s="10" t="str">
        <f>IF($AJ266="","",IF(OR($V266&lt;2.7,$V266&gt;90),"Age OOR",CL266+1.6449*VLOOKUP(CL$14&amp;"-rse-"&amp;$O266,Equations!$G:$I,3,0)))</f>
        <v/>
      </c>
      <c r="CO266" s="10" t="str">
        <f t="shared" si="98"/>
        <v/>
      </c>
      <c r="CP266" s="10" t="str">
        <f>IF($AJ266="","",IF(OR($V266&lt;2.7,$V266&gt;90),"Age OOR",($AJ266-CL266)/VLOOKUP(CL$14&amp;"-rse-"&amp;$O266,Equations!$G:$I,3,0)))</f>
        <v/>
      </c>
      <c r="CQ266" s="10" t="str">
        <f>IF($AK266="","",IF(OR($V266&lt;2.7,$V266&gt;90),"Age OOR",EXP(VLOOKUP(CQ$14&amp;"-int-"&amp;$P266,Equations!$G:$I,3,0)+VLOOKUP(CQ$14&amp;"-sexo-"&amp;$P266,Equations!$G:$I,3,0)*$U266+VLOOKUP(CQ$14&amp;"-edad-"&amp;$P266,Equations!$G:$I,3,0)*$V266+VLOOKUP(CQ$14&amp;"-est-"&amp;$P266,Equations!$G:$I,3,0)*(1/$W266)+VLOOKUP(CQ$14&amp;"-imc-"&amp;$P266,Equations!$G:$I,3,0)*(1/$Q266))))</f>
        <v/>
      </c>
      <c r="CR266" s="10" t="str">
        <f>IF($AK266="","",IF(OR($V266&lt;2.7,$V266&gt;90),"Age OOR",EXP(LN(CQ266)-1.6449*VLOOKUP(CQ$14&amp;"-rse-"&amp;$P266,Equations!$G:$I,3,0))))</f>
        <v/>
      </c>
      <c r="CS266" s="10" t="str">
        <f>IF($AK266="","",IF(OR($V266&lt;2.7,$V266&gt;90),"Age OOR",EXP(LN(CQ266)+1.6449*VLOOKUP(CQ$14&amp;"-rse-"&amp;$P266,Equations!$G:$I,3,0))))</f>
        <v/>
      </c>
      <c r="CT266" s="10" t="str">
        <f t="shared" si="99"/>
        <v/>
      </c>
      <c r="CU266" s="10" t="str">
        <f>IF($AK266="","",IF(OR($V266&lt;2.7,$V266&gt;90),"Age OOR",(LN($AK266)-LN(CQ266))/VLOOKUP(CQ$14&amp;"-rse-"&amp;$P266,Equations!$G:$I,3,0)))</f>
        <v/>
      </c>
      <c r="CV266" s="47"/>
    </row>
    <row r="267" spans="5:100" x14ac:dyDescent="0.2">
      <c r="E267" s="23" t="str">
        <f t="shared" si="75"/>
        <v>Age out of range</v>
      </c>
      <c r="F267" s="23" t="str">
        <f t="shared" si="76"/>
        <v>Age out of range</v>
      </c>
      <c r="G267" s="23" t="str">
        <f t="shared" si="77"/>
        <v>Age out of range</v>
      </c>
      <c r="H267" s="23" t="str">
        <f t="shared" si="78"/>
        <v>Age out of range</v>
      </c>
      <c r="I267" s="23" t="str">
        <f t="shared" si="79"/>
        <v>Age out of range</v>
      </c>
      <c r="J267" s="23" t="str">
        <f t="shared" si="80"/>
        <v>Age out of range</v>
      </c>
      <c r="K267" s="23" t="str">
        <f t="shared" si="81"/>
        <v>Age out of range</v>
      </c>
      <c r="L267" s="23" t="str">
        <f t="shared" si="82"/>
        <v>Age out of range</v>
      </c>
      <c r="M267" s="23" t="str">
        <f t="shared" si="83"/>
        <v>Age out of range</v>
      </c>
      <c r="N267" s="23" t="str">
        <f t="shared" si="84"/>
        <v>Age out of range</v>
      </c>
      <c r="O267" s="23" t="str">
        <f t="shared" si="85"/>
        <v>Age out of range</v>
      </c>
      <c r="P267" s="23" t="str">
        <f t="shared" si="86"/>
        <v>Age out of range</v>
      </c>
      <c r="Q267" s="23" t="e">
        <f t="shared" si="87"/>
        <v>#DIV/0!</v>
      </c>
      <c r="R267" s="17"/>
      <c r="S267" s="23">
        <v>251</v>
      </c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7"/>
      <c r="AM267" s="47"/>
      <c r="AN267" s="10" t="str">
        <f>IF($Z267="","",IF(OR($V267&lt;2.7,$V267&gt;90),"Age OOR",VLOOKUP(AN$14&amp;"-int-"&amp;$E267,Equations!$G:$I,3,0)+VLOOKUP(AN$14&amp;"-sexo-"&amp;$E267,Equations!$G:$I,3,0)*$U267+VLOOKUP(AN$14&amp;"-edad-"&amp;$E267,Equations!$G:$I,3,0)*$V267+VLOOKUP(AN$14&amp;"-est-"&amp;$E267,Equations!$G:$I,3,0)*(1/$W267)+VLOOKUP(AN$14&amp;"-imc-"&amp;$E267,Equations!$G:$I,3,0)*(1/$Q267)))</f>
        <v/>
      </c>
      <c r="AO267" s="10" t="str">
        <f>IF($Z267="","",IF(OR($V267&lt;2.7,$V267&gt;90),"Age OOR",AN267-1.6449*VLOOKUP(AN$14&amp;"-rse-"&amp;$E267,Equations!$G:$I,3,0)))</f>
        <v/>
      </c>
      <c r="AP267" s="10" t="str">
        <f>IF($Z267="","",IF(OR($V267&lt;2.7,$V267&gt;90),"Age OOR",AN267+1.6449*VLOOKUP(AN$14&amp;"-rse-"&amp;$E267,Equations!$G:$I,3,0)))</f>
        <v/>
      </c>
      <c r="AQ267" s="10" t="str">
        <f t="shared" si="88"/>
        <v/>
      </c>
      <c r="AR267" s="10" t="str">
        <f>IF($Z267="","",IF(OR($V267&lt;2.7,$V267&gt;90),"Age OOR",($Z267-AN267)/VLOOKUP(AN$14&amp;"-rse-"&amp;$E267,Equations!$G:$I,3,0)))</f>
        <v/>
      </c>
      <c r="AS267" s="10" t="str">
        <f>IF($AA267="","",IF(OR($V267&lt;2.7,$V267&gt;90),"Age OOR",VLOOKUP(AS$14&amp;"-int-"&amp;$F267,Equations!$G:$I,3,0)+VLOOKUP(AS$14&amp;"-sexo-"&amp;$F267,Equations!$G:$I,3,0)*$U267+VLOOKUP(AS$14&amp;"-edad-"&amp;$F267,Equations!$G:$I,3,0)*$V267+VLOOKUP(AS$14&amp;"-est-"&amp;$F267,Equations!$G:$I,3,0)*(1/$W267)+VLOOKUP(AS$14&amp;"-imc-"&amp;$F267,Equations!$G:$I,3,0)*(1/$Q267)))</f>
        <v/>
      </c>
      <c r="AT267" s="10" t="str">
        <f>IF($AA267="","",IF(OR($V267&lt;2.7,$V267&gt;90),"Age OOR",AS267-1.6449*VLOOKUP(AS$14&amp;"-rse-"&amp;$F267,Equations!$G:$I,3,0)))</f>
        <v/>
      </c>
      <c r="AU267" s="10" t="str">
        <f>IF($AA267="","",IF(OR($V267&lt;2.7,$V267&gt;90),"Age OOR",AS267+1.6449*VLOOKUP(AS$14&amp;"-rse-"&amp;$F267,Equations!$G:$I,3,0)))</f>
        <v/>
      </c>
      <c r="AV267" s="10" t="str">
        <f t="shared" si="89"/>
        <v/>
      </c>
      <c r="AW267" s="10" t="str">
        <f>IF($AA267="","",IF(OR($V267&lt;2.7,$V267&gt;90),"Age OOR",($AA267-AS267)/VLOOKUP(AS$14&amp;"-rse-"&amp;$F267,Equations!$G:$I,3,0)))</f>
        <v/>
      </c>
      <c r="AX267" s="10" t="str">
        <f>IF($AB267="","",IF(OR($V267&lt;2.7,$V267&gt;90),"Age OOR",VLOOKUP(AX$14&amp;"-int-"&amp;$G267,Equations!$G:$I,3,0)+VLOOKUP(AX$14&amp;"-sexo-"&amp;$G267,Equations!$G:$I,3,0)*$U267+VLOOKUP(AX$14&amp;"-edad-"&amp;$G267,Equations!$G:$I,3,0)*$V267+VLOOKUP(AX$14&amp;"-est-"&amp;$G267,Equations!$G:$I,3,0)*(1/$W267)+VLOOKUP(AX$14&amp;"-imc-"&amp;$G267,Equations!$G:$I,3,0)*(1/$Q267)))</f>
        <v/>
      </c>
      <c r="AY267" s="10" t="str">
        <f>IF($AB267="","",IF(OR($V267&lt;2.7,$V267&gt;90),"Age OOR",AX267-1.6449*VLOOKUP(AX$14&amp;"-rse-"&amp;$G267,Equations!$G:$I,3,0)))</f>
        <v/>
      </c>
      <c r="AZ267" s="10" t="str">
        <f>IF($AB267="","",IF(OR($V267&lt;2.7,$V267&gt;90),"Age OOR",AX267+1.6449*VLOOKUP(AX$14&amp;"-rse-"&amp;$G267,Equations!$G:$I,3,0)))</f>
        <v/>
      </c>
      <c r="BA267" s="10" t="str">
        <f t="shared" si="90"/>
        <v/>
      </c>
      <c r="BB267" s="10" t="str">
        <f>IF($AB267="","",IF(OR($V267&lt;2.7,$V267&gt;90),"Age OOR",($AB267-AX267)/VLOOKUP(AX$14&amp;"-rse-"&amp;$G267,Equations!$G:$I,3,0)))</f>
        <v/>
      </c>
      <c r="BC267" s="10" t="str">
        <f>IF($AC267="","",IF(OR($V267&lt;2.7,$V267&gt;90),"Age OOR",VLOOKUP(BC$14&amp;"-int-"&amp;$H267,Equations!$G:$I,3,0)+VLOOKUP(BC$14&amp;"-sexo-"&amp;$H267,Equations!$G:$I,3,0)*$U267+VLOOKUP(BC$14&amp;"-edad-"&amp;$H267,Equations!$G:$I,3,0)*$V267+VLOOKUP(BC$14&amp;"-est-"&amp;$H267,Equations!$G:$I,3,0)*(1/$W267)+VLOOKUP(BC$14&amp;"-imc-"&amp;$H267,Equations!$G:$I,3,0)*(1/$Q267)))</f>
        <v/>
      </c>
      <c r="BD267" s="10" t="str">
        <f>IF($AC267="","",IF(OR($V267&lt;2.7,$V267&gt;90),"Age OOR",BC267-1.6449*VLOOKUP(BC$14&amp;"-rse-"&amp;$H267,Equations!$G:$I,3,0)))</f>
        <v/>
      </c>
      <c r="BE267" s="10" t="str">
        <f>IF($AC267="","",IF(OR($V267&lt;2.7,$V267&gt;90),"Age OOR",BC267+1.6449*VLOOKUP(BC$14&amp;"-rse-"&amp;$H267,Equations!$G:$I,3,0)))</f>
        <v/>
      </c>
      <c r="BF267" s="10" t="str">
        <f t="shared" si="91"/>
        <v/>
      </c>
      <c r="BG267" s="10" t="str">
        <f>IF($AC267="","",IF(OR($V267&lt;2.7,$V267&gt;90),"Age OOR",($AC267-BC267)/VLOOKUP(BC$14&amp;"-rse-"&amp;$H267,Equations!$G:$I,3,0)))</f>
        <v/>
      </c>
      <c r="BH267" s="10" t="str">
        <f>IF($AD267="","",IF(OR($V267&lt;2.7,$V267&gt;90),"Age OOR",VLOOKUP(BH$14&amp;"-int-"&amp;$I267,Equations!$G:$I,3,0)+VLOOKUP(BH$14&amp;"-sexo-"&amp;$I267,Equations!$G:$I,3,0)*$U267+VLOOKUP(BH$14&amp;"-edad-"&amp;$I267,Equations!$G:$I,3,0)*$V267+VLOOKUP(BH$14&amp;"-est-"&amp;$I267,Equations!$G:$I,3,0)*(1/$W267)+VLOOKUP(BH$14&amp;"-imc-"&amp;$I267,Equations!$G:$I,3,0)*(1/$Q267)))</f>
        <v/>
      </c>
      <c r="BI267" s="10" t="str">
        <f>IF($AD267="","",IF(OR($V267&lt;2.7,$V267&gt;90),"Age OOR",BH267-1.6449*VLOOKUP(BH$14&amp;"-rse-"&amp;$I267,Equations!$G:$I,3,0)))</f>
        <v/>
      </c>
      <c r="BJ267" s="10" t="str">
        <f>IF($AD267="","",IF(OR($V267&lt;2.7,$V267&gt;90),"Age OOR",BH267+1.6449*VLOOKUP(BH$14&amp;"-rse-"&amp;$I267,Equations!$G:$I,3,0)))</f>
        <v/>
      </c>
      <c r="BK267" s="10" t="str">
        <f t="shared" si="92"/>
        <v/>
      </c>
      <c r="BL267" s="10" t="str">
        <f>IF($AD267="","",IF(OR($V267&lt;2.7,$V267&gt;90),"Age OOR",($AD267-BH267)/VLOOKUP(BH$14&amp;"-rse-"&amp;$I267,Equations!$G:$I,3,0)))</f>
        <v/>
      </c>
      <c r="BM267" s="10" t="str">
        <f>IF($AE267="","",IF(OR($V267&lt;2.7,$V267&gt;90),"Age OOR",VLOOKUP(BM$14&amp;"-int-"&amp;$J267,Equations!$G:$I,3,0)+VLOOKUP(BM$14&amp;"-sexo-"&amp;$J267,Equations!$G:$I,3,0)*$U267+VLOOKUP(BM$14&amp;"-edad-"&amp;$J267,Equations!$G:$I,3,0)*$V267+VLOOKUP(BM$14&amp;"-est-"&amp;$J267,Equations!$G:$I,3,0)*(1/$W267)+VLOOKUP(BM$14&amp;"-imc-"&amp;$J267,Equations!$G:$I,3,0)*(1/$Q267)))</f>
        <v/>
      </c>
      <c r="BN267" s="10" t="str">
        <f>IF($AE267="","",IF(OR($V267&lt;2.7,$V267&gt;90),"Age OOR",BM267-1.6449*VLOOKUP(BM$14&amp;"-rse-"&amp;$J267,Equations!$G:$I,3,0)))</f>
        <v/>
      </c>
      <c r="BO267" s="10" t="str">
        <f>IF($AE267="","",IF(OR($V267&lt;2.7,$V267&gt;90),"Age OOR",BM267+1.6449*VLOOKUP(BM$14&amp;"-rse-"&amp;$J267,Equations!$G:$I,3,0)))</f>
        <v/>
      </c>
      <c r="BP267" s="10" t="str">
        <f t="shared" si="93"/>
        <v/>
      </c>
      <c r="BQ267" s="10" t="str">
        <f>IF($AE267="","",IF(OR($V267&lt;2.7,$V267&gt;90),"Age OOR",($AE267-BM267)/VLOOKUP(BM$14&amp;"-rse-"&amp;$J267,Equations!$G:$I,3,0)))</f>
        <v/>
      </c>
      <c r="BR267" s="10" t="str">
        <f>IF($AF267="","",IF(OR($V267&lt;2.7,$V267&gt;90),"Age OOR",VLOOKUP(BR$14&amp;"-int-"&amp;$K267,Equations!$G:$I,3,0)+VLOOKUP(BR$14&amp;"-sexo-"&amp;$K267,Equations!$G:$I,3,0)*$U267+VLOOKUP(BR$14&amp;"-edad-"&amp;$K267,Equations!$G:$I,3,0)*$V267+VLOOKUP(BR$14&amp;"-est-"&amp;$K267,Equations!$G:$I,3,0)*(1/$W267)+VLOOKUP(BR$14&amp;"-imc-"&amp;$K267,Equations!$G:$I,3,0)*(1/$Q267)))</f>
        <v/>
      </c>
      <c r="BS267" s="10" t="str">
        <f>IF($AF267="","",IF(OR($V267&lt;2.7,$V267&gt;90),"Age OOR",BR267-1.6449*VLOOKUP(BR$14&amp;"-rse-"&amp;$K267,Equations!$G:$I,3,0)))</f>
        <v/>
      </c>
      <c r="BT267" s="10" t="str">
        <f>IF($AF267="","",IF(OR($V267&lt;2.7,$V267&gt;90),"Age OOR",BR267+1.6449*VLOOKUP(BR$14&amp;"-rse-"&amp;$K267,Equations!$G:$I,3,0)))</f>
        <v/>
      </c>
      <c r="BU267" s="10" t="str">
        <f t="shared" si="94"/>
        <v/>
      </c>
      <c r="BV267" s="10" t="str">
        <f>IF($AF267="","",IF(OR($V267&lt;2.7,$V267&gt;90),"Age OOR",($AF267-BR267)/VLOOKUP(BR$14&amp;"-rse-"&amp;$K267,Equations!$G:$I,3,0)))</f>
        <v/>
      </c>
      <c r="BW267" s="10" t="str">
        <f>IF($AG267="","",IF(OR($V267&lt;2.7,$V267&gt;90),"Age OOR",VLOOKUP(BW$14&amp;"-int-"&amp;$L267,Equations!$G:$I,3,0)+VLOOKUP(BW$14&amp;"-sexo-"&amp;$L267,Equations!$G:$I,3,0)*$U267+VLOOKUP(BW$14&amp;"-edad-"&amp;$L267,Equations!$G:$I,3,0)*$V267+VLOOKUP(BW$14&amp;"-est-"&amp;$L267,Equations!$G:$I,3,0)*(1/$W267)+VLOOKUP(BW$14&amp;"-imc-"&amp;$L267,Equations!$G:$I,3,0)*(1/$Q267)))</f>
        <v/>
      </c>
      <c r="BX267" s="10" t="str">
        <f>IF($AG267="","",IF(OR($V267&lt;2.7,$V267&gt;90),"Age OOR",BW267-1.6449*VLOOKUP(BW$14&amp;"-rse-"&amp;$L267,Equations!$G:$I,3,0)))</f>
        <v/>
      </c>
      <c r="BY267" s="10" t="str">
        <f>IF($AG267="","",IF(OR($V267&lt;2.7,$V267&gt;90),"Age OOR",BW267+1.6449*VLOOKUP(BW$14&amp;"-rse-"&amp;$L267,Equations!$G:$I,3,0)))</f>
        <v/>
      </c>
      <c r="BZ267" s="10" t="str">
        <f t="shared" si="95"/>
        <v/>
      </c>
      <c r="CA267" s="10" t="str">
        <f>IF($AG267="","",IF(OR($V267&lt;2.7,$V267&gt;90),"Age OOR",($AG267-BW267)/VLOOKUP(BW$14&amp;"-rse-"&amp;$L267,Equations!$G:$I,3,0)))</f>
        <v/>
      </c>
      <c r="CB267" s="10" t="str">
        <f>IF($AH267="","",IF(OR($V267&lt;2.7,$V267&gt;90),"Age OOR",VLOOKUP(CB$14&amp;"-int-"&amp;$M267,Equations!$G:$I,3,0)+VLOOKUP(CB$14&amp;"-sexo-"&amp;$M267,Equations!$G:$I,3,0)*$U267+VLOOKUP(CB$14&amp;"-edad-"&amp;$M267,Equations!$G:$I,3,0)*$V267+VLOOKUP(CB$14&amp;"-est-"&amp;$M267,Equations!$G:$I,3,0)*(1/$W267)+VLOOKUP(CB$14&amp;"-imc-"&amp;$M267,Equations!$G:$I,3,0)*(1/$Q267)))</f>
        <v/>
      </c>
      <c r="CC267" s="10" t="str">
        <f>IF($AH267="","",IF(OR($V267&lt;2.7,$V267&gt;90),"Age OOR",CB267-1.6449*VLOOKUP(CB$14&amp;"-rse-"&amp;$M267,Equations!$G:$I,3,0)))</f>
        <v/>
      </c>
      <c r="CD267" s="10" t="str">
        <f>IF($AH267="","",IF(OR($V267&lt;2.7,$V267&gt;90),"Age OOR",CB267+1.6449*VLOOKUP(CB$14&amp;"-rse-"&amp;$M267,Equations!$G:$I,3,0)))</f>
        <v/>
      </c>
      <c r="CE267" s="10" t="str">
        <f t="shared" si="96"/>
        <v/>
      </c>
      <c r="CF267" s="10" t="str">
        <f>IF($AH267="","",IF(OR($V267&lt;2.7,$V267&gt;90),"Age OOR",($AH267-CB267)/VLOOKUP(CB$14&amp;"-rse-"&amp;$M267,Equations!$G:$I,3,0)))</f>
        <v/>
      </c>
      <c r="CG267" s="10" t="str">
        <f>IF($AI267="","",IF(OR($V267&lt;2.7,$V267&gt;90),"Age OOR",VLOOKUP(CG$14&amp;"-int-"&amp;$N267,Equations!$G:$I,3,0)+VLOOKUP(CG$14&amp;"-sexo-"&amp;$N267,Equations!$G:$I,3,0)*$U267+VLOOKUP(CG$14&amp;"-edad-"&amp;$N267,Equations!$G:$I,3,0)*$V267+VLOOKUP(CG$14&amp;"-est-"&amp;$N267,Equations!$G:$I,3,0)*(1/$W267)+VLOOKUP(CG$14&amp;"-imc-"&amp;$N267,Equations!$G:$I,3,0)*(1/$Q267)))</f>
        <v/>
      </c>
      <c r="CH267" s="10" t="str">
        <f>IF($AI267="","",IF(OR($V267&lt;2.7,$V267&gt;90),"Age OOR",CG267-1.6449*VLOOKUP(CG$14&amp;"-rse-"&amp;$N267,Equations!$G:$I,3,0)))</f>
        <v/>
      </c>
      <c r="CI267" s="10" t="str">
        <f>IF($AI267="","",IF(OR($V267&lt;2.7,$V267&gt;90),"Age OOR",CG267+1.6449*VLOOKUP(CG$14&amp;"-rse-"&amp;$N267,Equations!$G:$I,3,0)))</f>
        <v/>
      </c>
      <c r="CJ267" s="10" t="str">
        <f t="shared" si="97"/>
        <v/>
      </c>
      <c r="CK267" s="10" t="str">
        <f>IF($AI267="","",IF(OR($V267&lt;2.7,$V267&gt;90),"Age OOR",($AI267-CG267)/VLOOKUP(CG$14&amp;"-rse-"&amp;$N267,Equations!$G:$I,3,0)))</f>
        <v/>
      </c>
      <c r="CL267" s="10" t="str">
        <f>IF($AJ267="","",IF(OR($V267&lt;2.7,$V267&gt;90),"Age OOR",VLOOKUP(CL$14&amp;"-int-"&amp;$O267,Equations!$G:$I,3,0)+VLOOKUP(CL$14&amp;"-sexo-"&amp;$O267,Equations!$G:$I,3,0)*$U267+VLOOKUP(CL$14&amp;"-edad-"&amp;$O267,Equations!$G:$I,3,0)*$V267+VLOOKUP(CL$14&amp;"-est-"&amp;$O267,Equations!$G:$I,3,0)*(1/$W267)+VLOOKUP(CL$14&amp;"-imc-"&amp;$O267,Equations!$G:$I,3,0)*(1/$Q267)))</f>
        <v/>
      </c>
      <c r="CM267" s="10" t="str">
        <f>IF($AJ267="","",IF(OR($V267&lt;2.7,$V267&gt;90),"Age OOR",CL267-1.6449*VLOOKUP(CL$14&amp;"-rse-"&amp;$O267,Equations!$G:$I,3,0)))</f>
        <v/>
      </c>
      <c r="CN267" s="10" t="str">
        <f>IF($AJ267="","",IF(OR($V267&lt;2.7,$V267&gt;90),"Age OOR",CL267+1.6449*VLOOKUP(CL$14&amp;"-rse-"&amp;$O267,Equations!$G:$I,3,0)))</f>
        <v/>
      </c>
      <c r="CO267" s="10" t="str">
        <f t="shared" si="98"/>
        <v/>
      </c>
      <c r="CP267" s="10" t="str">
        <f>IF($AJ267="","",IF(OR($V267&lt;2.7,$V267&gt;90),"Age OOR",($AJ267-CL267)/VLOOKUP(CL$14&amp;"-rse-"&amp;$O267,Equations!$G:$I,3,0)))</f>
        <v/>
      </c>
      <c r="CQ267" s="10" t="str">
        <f>IF($AK267="","",IF(OR($V267&lt;2.7,$V267&gt;90),"Age OOR",EXP(VLOOKUP(CQ$14&amp;"-int-"&amp;$P267,Equations!$G:$I,3,0)+VLOOKUP(CQ$14&amp;"-sexo-"&amp;$P267,Equations!$G:$I,3,0)*$U267+VLOOKUP(CQ$14&amp;"-edad-"&amp;$P267,Equations!$G:$I,3,0)*$V267+VLOOKUP(CQ$14&amp;"-est-"&amp;$P267,Equations!$G:$I,3,0)*(1/$W267)+VLOOKUP(CQ$14&amp;"-imc-"&amp;$P267,Equations!$G:$I,3,0)*(1/$Q267))))</f>
        <v/>
      </c>
      <c r="CR267" s="10" t="str">
        <f>IF($AK267="","",IF(OR($V267&lt;2.7,$V267&gt;90),"Age OOR",EXP(LN(CQ267)-1.6449*VLOOKUP(CQ$14&amp;"-rse-"&amp;$P267,Equations!$G:$I,3,0))))</f>
        <v/>
      </c>
      <c r="CS267" s="10" t="str">
        <f>IF($AK267="","",IF(OR($V267&lt;2.7,$V267&gt;90),"Age OOR",EXP(LN(CQ267)+1.6449*VLOOKUP(CQ$14&amp;"-rse-"&amp;$P267,Equations!$G:$I,3,0))))</f>
        <v/>
      </c>
      <c r="CT267" s="10" t="str">
        <f t="shared" si="99"/>
        <v/>
      </c>
      <c r="CU267" s="10" t="str">
        <f>IF($AK267="","",IF(OR($V267&lt;2.7,$V267&gt;90),"Age OOR",(LN($AK267)-LN(CQ267))/VLOOKUP(CQ$14&amp;"-rse-"&amp;$P267,Equations!$G:$I,3,0)))</f>
        <v/>
      </c>
      <c r="CV267" s="47"/>
    </row>
    <row r="268" spans="5:100" x14ac:dyDescent="0.2">
      <c r="E268" s="23" t="str">
        <f t="shared" si="75"/>
        <v>Age out of range</v>
      </c>
      <c r="F268" s="23" t="str">
        <f t="shared" si="76"/>
        <v>Age out of range</v>
      </c>
      <c r="G268" s="23" t="str">
        <f t="shared" si="77"/>
        <v>Age out of range</v>
      </c>
      <c r="H268" s="23" t="str">
        <f t="shared" si="78"/>
        <v>Age out of range</v>
      </c>
      <c r="I268" s="23" t="str">
        <f t="shared" si="79"/>
        <v>Age out of range</v>
      </c>
      <c r="J268" s="23" t="str">
        <f t="shared" si="80"/>
        <v>Age out of range</v>
      </c>
      <c r="K268" s="23" t="str">
        <f t="shared" si="81"/>
        <v>Age out of range</v>
      </c>
      <c r="L268" s="23" t="str">
        <f t="shared" si="82"/>
        <v>Age out of range</v>
      </c>
      <c r="M268" s="23" t="str">
        <f t="shared" si="83"/>
        <v>Age out of range</v>
      </c>
      <c r="N268" s="23" t="str">
        <f t="shared" si="84"/>
        <v>Age out of range</v>
      </c>
      <c r="O268" s="23" t="str">
        <f t="shared" si="85"/>
        <v>Age out of range</v>
      </c>
      <c r="P268" s="23" t="str">
        <f t="shared" si="86"/>
        <v>Age out of range</v>
      </c>
      <c r="Q268" s="23" t="e">
        <f t="shared" si="87"/>
        <v>#DIV/0!</v>
      </c>
      <c r="R268" s="17"/>
      <c r="S268" s="23">
        <v>252</v>
      </c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7"/>
      <c r="AM268" s="47"/>
      <c r="AN268" s="10" t="str">
        <f>IF($Z268="","",IF(OR($V268&lt;2.7,$V268&gt;90),"Age OOR",VLOOKUP(AN$14&amp;"-int-"&amp;$E268,Equations!$G:$I,3,0)+VLOOKUP(AN$14&amp;"-sexo-"&amp;$E268,Equations!$G:$I,3,0)*$U268+VLOOKUP(AN$14&amp;"-edad-"&amp;$E268,Equations!$G:$I,3,0)*$V268+VLOOKUP(AN$14&amp;"-est-"&amp;$E268,Equations!$G:$I,3,0)*(1/$W268)+VLOOKUP(AN$14&amp;"-imc-"&amp;$E268,Equations!$G:$I,3,0)*(1/$Q268)))</f>
        <v/>
      </c>
      <c r="AO268" s="10" t="str">
        <f>IF($Z268="","",IF(OR($V268&lt;2.7,$V268&gt;90),"Age OOR",AN268-1.6449*VLOOKUP(AN$14&amp;"-rse-"&amp;$E268,Equations!$G:$I,3,0)))</f>
        <v/>
      </c>
      <c r="AP268" s="10" t="str">
        <f>IF($Z268="","",IF(OR($V268&lt;2.7,$V268&gt;90),"Age OOR",AN268+1.6449*VLOOKUP(AN$14&amp;"-rse-"&amp;$E268,Equations!$G:$I,3,0)))</f>
        <v/>
      </c>
      <c r="AQ268" s="10" t="str">
        <f t="shared" si="88"/>
        <v/>
      </c>
      <c r="AR268" s="10" t="str">
        <f>IF($Z268="","",IF(OR($V268&lt;2.7,$V268&gt;90),"Age OOR",($Z268-AN268)/VLOOKUP(AN$14&amp;"-rse-"&amp;$E268,Equations!$G:$I,3,0)))</f>
        <v/>
      </c>
      <c r="AS268" s="10" t="str">
        <f>IF($AA268="","",IF(OR($V268&lt;2.7,$V268&gt;90),"Age OOR",VLOOKUP(AS$14&amp;"-int-"&amp;$F268,Equations!$G:$I,3,0)+VLOOKUP(AS$14&amp;"-sexo-"&amp;$F268,Equations!$G:$I,3,0)*$U268+VLOOKUP(AS$14&amp;"-edad-"&amp;$F268,Equations!$G:$I,3,0)*$V268+VLOOKUP(AS$14&amp;"-est-"&amp;$F268,Equations!$G:$I,3,0)*(1/$W268)+VLOOKUP(AS$14&amp;"-imc-"&amp;$F268,Equations!$G:$I,3,0)*(1/$Q268)))</f>
        <v/>
      </c>
      <c r="AT268" s="10" t="str">
        <f>IF($AA268="","",IF(OR($V268&lt;2.7,$V268&gt;90),"Age OOR",AS268-1.6449*VLOOKUP(AS$14&amp;"-rse-"&amp;$F268,Equations!$G:$I,3,0)))</f>
        <v/>
      </c>
      <c r="AU268" s="10" t="str">
        <f>IF($AA268="","",IF(OR($V268&lt;2.7,$V268&gt;90),"Age OOR",AS268+1.6449*VLOOKUP(AS$14&amp;"-rse-"&amp;$F268,Equations!$G:$I,3,0)))</f>
        <v/>
      </c>
      <c r="AV268" s="10" t="str">
        <f t="shared" si="89"/>
        <v/>
      </c>
      <c r="AW268" s="10" t="str">
        <f>IF($AA268="","",IF(OR($V268&lt;2.7,$V268&gt;90),"Age OOR",($AA268-AS268)/VLOOKUP(AS$14&amp;"-rse-"&amp;$F268,Equations!$G:$I,3,0)))</f>
        <v/>
      </c>
      <c r="AX268" s="10" t="str">
        <f>IF($AB268="","",IF(OR($V268&lt;2.7,$V268&gt;90),"Age OOR",VLOOKUP(AX$14&amp;"-int-"&amp;$G268,Equations!$G:$I,3,0)+VLOOKUP(AX$14&amp;"-sexo-"&amp;$G268,Equations!$G:$I,3,0)*$U268+VLOOKUP(AX$14&amp;"-edad-"&amp;$G268,Equations!$G:$I,3,0)*$V268+VLOOKUP(AX$14&amp;"-est-"&amp;$G268,Equations!$G:$I,3,0)*(1/$W268)+VLOOKUP(AX$14&amp;"-imc-"&amp;$G268,Equations!$G:$I,3,0)*(1/$Q268)))</f>
        <v/>
      </c>
      <c r="AY268" s="10" t="str">
        <f>IF($AB268="","",IF(OR($V268&lt;2.7,$V268&gt;90),"Age OOR",AX268-1.6449*VLOOKUP(AX$14&amp;"-rse-"&amp;$G268,Equations!$G:$I,3,0)))</f>
        <v/>
      </c>
      <c r="AZ268" s="10" t="str">
        <f>IF($AB268="","",IF(OR($V268&lt;2.7,$V268&gt;90),"Age OOR",AX268+1.6449*VLOOKUP(AX$14&amp;"-rse-"&amp;$G268,Equations!$G:$I,3,0)))</f>
        <v/>
      </c>
      <c r="BA268" s="10" t="str">
        <f t="shared" si="90"/>
        <v/>
      </c>
      <c r="BB268" s="10" t="str">
        <f>IF($AB268="","",IF(OR($V268&lt;2.7,$V268&gt;90),"Age OOR",($AB268-AX268)/VLOOKUP(AX$14&amp;"-rse-"&amp;$G268,Equations!$G:$I,3,0)))</f>
        <v/>
      </c>
      <c r="BC268" s="10" t="str">
        <f>IF($AC268="","",IF(OR($V268&lt;2.7,$V268&gt;90),"Age OOR",VLOOKUP(BC$14&amp;"-int-"&amp;$H268,Equations!$G:$I,3,0)+VLOOKUP(BC$14&amp;"-sexo-"&amp;$H268,Equations!$G:$I,3,0)*$U268+VLOOKUP(BC$14&amp;"-edad-"&amp;$H268,Equations!$G:$I,3,0)*$V268+VLOOKUP(BC$14&amp;"-est-"&amp;$H268,Equations!$G:$I,3,0)*(1/$W268)+VLOOKUP(BC$14&amp;"-imc-"&amp;$H268,Equations!$G:$I,3,0)*(1/$Q268)))</f>
        <v/>
      </c>
      <c r="BD268" s="10" t="str">
        <f>IF($AC268="","",IF(OR($V268&lt;2.7,$V268&gt;90),"Age OOR",BC268-1.6449*VLOOKUP(BC$14&amp;"-rse-"&amp;$H268,Equations!$G:$I,3,0)))</f>
        <v/>
      </c>
      <c r="BE268" s="10" t="str">
        <f>IF($AC268="","",IF(OR($V268&lt;2.7,$V268&gt;90),"Age OOR",BC268+1.6449*VLOOKUP(BC$14&amp;"-rse-"&amp;$H268,Equations!$G:$I,3,0)))</f>
        <v/>
      </c>
      <c r="BF268" s="10" t="str">
        <f t="shared" si="91"/>
        <v/>
      </c>
      <c r="BG268" s="10" t="str">
        <f>IF($AC268="","",IF(OR($V268&lt;2.7,$V268&gt;90),"Age OOR",($AC268-BC268)/VLOOKUP(BC$14&amp;"-rse-"&amp;$H268,Equations!$G:$I,3,0)))</f>
        <v/>
      </c>
      <c r="BH268" s="10" t="str">
        <f>IF($AD268="","",IF(OR($V268&lt;2.7,$V268&gt;90),"Age OOR",VLOOKUP(BH$14&amp;"-int-"&amp;$I268,Equations!$G:$I,3,0)+VLOOKUP(BH$14&amp;"-sexo-"&amp;$I268,Equations!$G:$I,3,0)*$U268+VLOOKUP(BH$14&amp;"-edad-"&amp;$I268,Equations!$G:$I,3,0)*$V268+VLOOKUP(BH$14&amp;"-est-"&amp;$I268,Equations!$G:$I,3,0)*(1/$W268)+VLOOKUP(BH$14&amp;"-imc-"&amp;$I268,Equations!$G:$I,3,0)*(1/$Q268)))</f>
        <v/>
      </c>
      <c r="BI268" s="10" t="str">
        <f>IF($AD268="","",IF(OR($V268&lt;2.7,$V268&gt;90),"Age OOR",BH268-1.6449*VLOOKUP(BH$14&amp;"-rse-"&amp;$I268,Equations!$G:$I,3,0)))</f>
        <v/>
      </c>
      <c r="BJ268" s="10" t="str">
        <f>IF($AD268="","",IF(OR($V268&lt;2.7,$V268&gt;90),"Age OOR",BH268+1.6449*VLOOKUP(BH$14&amp;"-rse-"&amp;$I268,Equations!$G:$I,3,0)))</f>
        <v/>
      </c>
      <c r="BK268" s="10" t="str">
        <f t="shared" si="92"/>
        <v/>
      </c>
      <c r="BL268" s="10" t="str">
        <f>IF($AD268="","",IF(OR($V268&lt;2.7,$V268&gt;90),"Age OOR",($AD268-BH268)/VLOOKUP(BH$14&amp;"-rse-"&amp;$I268,Equations!$G:$I,3,0)))</f>
        <v/>
      </c>
      <c r="BM268" s="10" t="str">
        <f>IF($AE268="","",IF(OR($V268&lt;2.7,$V268&gt;90),"Age OOR",VLOOKUP(BM$14&amp;"-int-"&amp;$J268,Equations!$G:$I,3,0)+VLOOKUP(BM$14&amp;"-sexo-"&amp;$J268,Equations!$G:$I,3,0)*$U268+VLOOKUP(BM$14&amp;"-edad-"&amp;$J268,Equations!$G:$I,3,0)*$V268+VLOOKUP(BM$14&amp;"-est-"&amp;$J268,Equations!$G:$I,3,0)*(1/$W268)+VLOOKUP(BM$14&amp;"-imc-"&amp;$J268,Equations!$G:$I,3,0)*(1/$Q268)))</f>
        <v/>
      </c>
      <c r="BN268" s="10" t="str">
        <f>IF($AE268="","",IF(OR($V268&lt;2.7,$V268&gt;90),"Age OOR",BM268-1.6449*VLOOKUP(BM$14&amp;"-rse-"&amp;$J268,Equations!$G:$I,3,0)))</f>
        <v/>
      </c>
      <c r="BO268" s="10" t="str">
        <f>IF($AE268="","",IF(OR($V268&lt;2.7,$V268&gt;90),"Age OOR",BM268+1.6449*VLOOKUP(BM$14&amp;"-rse-"&amp;$J268,Equations!$G:$I,3,0)))</f>
        <v/>
      </c>
      <c r="BP268" s="10" t="str">
        <f t="shared" si="93"/>
        <v/>
      </c>
      <c r="BQ268" s="10" t="str">
        <f>IF($AE268="","",IF(OR($V268&lt;2.7,$V268&gt;90),"Age OOR",($AE268-BM268)/VLOOKUP(BM$14&amp;"-rse-"&amp;$J268,Equations!$G:$I,3,0)))</f>
        <v/>
      </c>
      <c r="BR268" s="10" t="str">
        <f>IF($AF268="","",IF(OR($V268&lt;2.7,$V268&gt;90),"Age OOR",VLOOKUP(BR$14&amp;"-int-"&amp;$K268,Equations!$G:$I,3,0)+VLOOKUP(BR$14&amp;"-sexo-"&amp;$K268,Equations!$G:$I,3,0)*$U268+VLOOKUP(BR$14&amp;"-edad-"&amp;$K268,Equations!$G:$I,3,0)*$V268+VLOOKUP(BR$14&amp;"-est-"&amp;$K268,Equations!$G:$I,3,0)*(1/$W268)+VLOOKUP(BR$14&amp;"-imc-"&amp;$K268,Equations!$G:$I,3,0)*(1/$Q268)))</f>
        <v/>
      </c>
      <c r="BS268" s="10" t="str">
        <f>IF($AF268="","",IF(OR($V268&lt;2.7,$V268&gt;90),"Age OOR",BR268-1.6449*VLOOKUP(BR$14&amp;"-rse-"&amp;$K268,Equations!$G:$I,3,0)))</f>
        <v/>
      </c>
      <c r="BT268" s="10" t="str">
        <f>IF($AF268="","",IF(OR($V268&lt;2.7,$V268&gt;90),"Age OOR",BR268+1.6449*VLOOKUP(BR$14&amp;"-rse-"&amp;$K268,Equations!$G:$I,3,0)))</f>
        <v/>
      </c>
      <c r="BU268" s="10" t="str">
        <f t="shared" si="94"/>
        <v/>
      </c>
      <c r="BV268" s="10" t="str">
        <f>IF($AF268="","",IF(OR($V268&lt;2.7,$V268&gt;90),"Age OOR",($AF268-BR268)/VLOOKUP(BR$14&amp;"-rse-"&amp;$K268,Equations!$G:$I,3,0)))</f>
        <v/>
      </c>
      <c r="BW268" s="10" t="str">
        <f>IF($AG268="","",IF(OR($V268&lt;2.7,$V268&gt;90),"Age OOR",VLOOKUP(BW$14&amp;"-int-"&amp;$L268,Equations!$G:$I,3,0)+VLOOKUP(BW$14&amp;"-sexo-"&amp;$L268,Equations!$G:$I,3,0)*$U268+VLOOKUP(BW$14&amp;"-edad-"&amp;$L268,Equations!$G:$I,3,0)*$V268+VLOOKUP(BW$14&amp;"-est-"&amp;$L268,Equations!$G:$I,3,0)*(1/$W268)+VLOOKUP(BW$14&amp;"-imc-"&amp;$L268,Equations!$G:$I,3,0)*(1/$Q268)))</f>
        <v/>
      </c>
      <c r="BX268" s="10" t="str">
        <f>IF($AG268="","",IF(OR($V268&lt;2.7,$V268&gt;90),"Age OOR",BW268-1.6449*VLOOKUP(BW$14&amp;"-rse-"&amp;$L268,Equations!$G:$I,3,0)))</f>
        <v/>
      </c>
      <c r="BY268" s="10" t="str">
        <f>IF($AG268="","",IF(OR($V268&lt;2.7,$V268&gt;90),"Age OOR",BW268+1.6449*VLOOKUP(BW$14&amp;"-rse-"&amp;$L268,Equations!$G:$I,3,0)))</f>
        <v/>
      </c>
      <c r="BZ268" s="10" t="str">
        <f t="shared" si="95"/>
        <v/>
      </c>
      <c r="CA268" s="10" t="str">
        <f>IF($AG268="","",IF(OR($V268&lt;2.7,$V268&gt;90),"Age OOR",($AG268-BW268)/VLOOKUP(BW$14&amp;"-rse-"&amp;$L268,Equations!$G:$I,3,0)))</f>
        <v/>
      </c>
      <c r="CB268" s="10" t="str">
        <f>IF($AH268="","",IF(OR($V268&lt;2.7,$V268&gt;90),"Age OOR",VLOOKUP(CB$14&amp;"-int-"&amp;$M268,Equations!$G:$I,3,0)+VLOOKUP(CB$14&amp;"-sexo-"&amp;$M268,Equations!$G:$I,3,0)*$U268+VLOOKUP(CB$14&amp;"-edad-"&amp;$M268,Equations!$G:$I,3,0)*$V268+VLOOKUP(CB$14&amp;"-est-"&amp;$M268,Equations!$G:$I,3,0)*(1/$W268)+VLOOKUP(CB$14&amp;"-imc-"&amp;$M268,Equations!$G:$I,3,0)*(1/$Q268)))</f>
        <v/>
      </c>
      <c r="CC268" s="10" t="str">
        <f>IF($AH268="","",IF(OR($V268&lt;2.7,$V268&gt;90),"Age OOR",CB268-1.6449*VLOOKUP(CB$14&amp;"-rse-"&amp;$M268,Equations!$G:$I,3,0)))</f>
        <v/>
      </c>
      <c r="CD268" s="10" t="str">
        <f>IF($AH268="","",IF(OR($V268&lt;2.7,$V268&gt;90),"Age OOR",CB268+1.6449*VLOOKUP(CB$14&amp;"-rse-"&amp;$M268,Equations!$G:$I,3,0)))</f>
        <v/>
      </c>
      <c r="CE268" s="10" t="str">
        <f t="shared" si="96"/>
        <v/>
      </c>
      <c r="CF268" s="10" t="str">
        <f>IF($AH268="","",IF(OR($V268&lt;2.7,$V268&gt;90),"Age OOR",($AH268-CB268)/VLOOKUP(CB$14&amp;"-rse-"&amp;$M268,Equations!$G:$I,3,0)))</f>
        <v/>
      </c>
      <c r="CG268" s="10" t="str">
        <f>IF($AI268="","",IF(OR($V268&lt;2.7,$V268&gt;90),"Age OOR",VLOOKUP(CG$14&amp;"-int-"&amp;$N268,Equations!$G:$I,3,0)+VLOOKUP(CG$14&amp;"-sexo-"&amp;$N268,Equations!$G:$I,3,0)*$U268+VLOOKUP(CG$14&amp;"-edad-"&amp;$N268,Equations!$G:$I,3,0)*$V268+VLOOKUP(CG$14&amp;"-est-"&amp;$N268,Equations!$G:$I,3,0)*(1/$W268)+VLOOKUP(CG$14&amp;"-imc-"&amp;$N268,Equations!$G:$I,3,0)*(1/$Q268)))</f>
        <v/>
      </c>
      <c r="CH268" s="10" t="str">
        <f>IF($AI268="","",IF(OR($V268&lt;2.7,$V268&gt;90),"Age OOR",CG268-1.6449*VLOOKUP(CG$14&amp;"-rse-"&amp;$N268,Equations!$G:$I,3,0)))</f>
        <v/>
      </c>
      <c r="CI268" s="10" t="str">
        <f>IF($AI268="","",IF(OR($V268&lt;2.7,$V268&gt;90),"Age OOR",CG268+1.6449*VLOOKUP(CG$14&amp;"-rse-"&amp;$N268,Equations!$G:$I,3,0)))</f>
        <v/>
      </c>
      <c r="CJ268" s="10" t="str">
        <f t="shared" si="97"/>
        <v/>
      </c>
      <c r="CK268" s="10" t="str">
        <f>IF($AI268="","",IF(OR($V268&lt;2.7,$V268&gt;90),"Age OOR",($AI268-CG268)/VLOOKUP(CG$14&amp;"-rse-"&amp;$N268,Equations!$G:$I,3,0)))</f>
        <v/>
      </c>
      <c r="CL268" s="10" t="str">
        <f>IF($AJ268="","",IF(OR($V268&lt;2.7,$V268&gt;90),"Age OOR",VLOOKUP(CL$14&amp;"-int-"&amp;$O268,Equations!$G:$I,3,0)+VLOOKUP(CL$14&amp;"-sexo-"&amp;$O268,Equations!$G:$I,3,0)*$U268+VLOOKUP(CL$14&amp;"-edad-"&amp;$O268,Equations!$G:$I,3,0)*$V268+VLOOKUP(CL$14&amp;"-est-"&amp;$O268,Equations!$G:$I,3,0)*(1/$W268)+VLOOKUP(CL$14&amp;"-imc-"&amp;$O268,Equations!$G:$I,3,0)*(1/$Q268)))</f>
        <v/>
      </c>
      <c r="CM268" s="10" t="str">
        <f>IF($AJ268="","",IF(OR($V268&lt;2.7,$V268&gt;90),"Age OOR",CL268-1.6449*VLOOKUP(CL$14&amp;"-rse-"&amp;$O268,Equations!$G:$I,3,0)))</f>
        <v/>
      </c>
      <c r="CN268" s="10" t="str">
        <f>IF($AJ268="","",IF(OR($V268&lt;2.7,$V268&gt;90),"Age OOR",CL268+1.6449*VLOOKUP(CL$14&amp;"-rse-"&amp;$O268,Equations!$G:$I,3,0)))</f>
        <v/>
      </c>
      <c r="CO268" s="10" t="str">
        <f t="shared" si="98"/>
        <v/>
      </c>
      <c r="CP268" s="10" t="str">
        <f>IF($AJ268="","",IF(OR($V268&lt;2.7,$V268&gt;90),"Age OOR",($AJ268-CL268)/VLOOKUP(CL$14&amp;"-rse-"&amp;$O268,Equations!$G:$I,3,0)))</f>
        <v/>
      </c>
      <c r="CQ268" s="10" t="str">
        <f>IF($AK268="","",IF(OR($V268&lt;2.7,$V268&gt;90),"Age OOR",EXP(VLOOKUP(CQ$14&amp;"-int-"&amp;$P268,Equations!$G:$I,3,0)+VLOOKUP(CQ$14&amp;"-sexo-"&amp;$P268,Equations!$G:$I,3,0)*$U268+VLOOKUP(CQ$14&amp;"-edad-"&amp;$P268,Equations!$G:$I,3,0)*$V268+VLOOKUP(CQ$14&amp;"-est-"&amp;$P268,Equations!$G:$I,3,0)*(1/$W268)+VLOOKUP(CQ$14&amp;"-imc-"&amp;$P268,Equations!$G:$I,3,0)*(1/$Q268))))</f>
        <v/>
      </c>
      <c r="CR268" s="10" t="str">
        <f>IF($AK268="","",IF(OR($V268&lt;2.7,$V268&gt;90),"Age OOR",EXP(LN(CQ268)-1.6449*VLOOKUP(CQ$14&amp;"-rse-"&amp;$P268,Equations!$G:$I,3,0))))</f>
        <v/>
      </c>
      <c r="CS268" s="10" t="str">
        <f>IF($AK268="","",IF(OR($V268&lt;2.7,$V268&gt;90),"Age OOR",EXP(LN(CQ268)+1.6449*VLOOKUP(CQ$14&amp;"-rse-"&amp;$P268,Equations!$G:$I,3,0))))</f>
        <v/>
      </c>
      <c r="CT268" s="10" t="str">
        <f t="shared" si="99"/>
        <v/>
      </c>
      <c r="CU268" s="10" t="str">
        <f>IF($AK268="","",IF(OR($V268&lt;2.7,$V268&gt;90),"Age OOR",(LN($AK268)-LN(CQ268))/VLOOKUP(CQ$14&amp;"-rse-"&amp;$P268,Equations!$G:$I,3,0)))</f>
        <v/>
      </c>
      <c r="CV268" s="47"/>
    </row>
    <row r="269" spans="5:100" x14ac:dyDescent="0.2">
      <c r="E269" s="23" t="str">
        <f t="shared" si="75"/>
        <v>Age out of range</v>
      </c>
      <c r="F269" s="23" t="str">
        <f t="shared" si="76"/>
        <v>Age out of range</v>
      </c>
      <c r="G269" s="23" t="str">
        <f t="shared" si="77"/>
        <v>Age out of range</v>
      </c>
      <c r="H269" s="23" t="str">
        <f t="shared" si="78"/>
        <v>Age out of range</v>
      </c>
      <c r="I269" s="23" t="str">
        <f t="shared" si="79"/>
        <v>Age out of range</v>
      </c>
      <c r="J269" s="23" t="str">
        <f t="shared" si="80"/>
        <v>Age out of range</v>
      </c>
      <c r="K269" s="23" t="str">
        <f t="shared" si="81"/>
        <v>Age out of range</v>
      </c>
      <c r="L269" s="23" t="str">
        <f t="shared" si="82"/>
        <v>Age out of range</v>
      </c>
      <c r="M269" s="23" t="str">
        <f t="shared" si="83"/>
        <v>Age out of range</v>
      </c>
      <c r="N269" s="23" t="str">
        <f t="shared" si="84"/>
        <v>Age out of range</v>
      </c>
      <c r="O269" s="23" t="str">
        <f t="shared" si="85"/>
        <v>Age out of range</v>
      </c>
      <c r="P269" s="23" t="str">
        <f t="shared" si="86"/>
        <v>Age out of range</v>
      </c>
      <c r="Q269" s="23" t="e">
        <f t="shared" si="87"/>
        <v>#DIV/0!</v>
      </c>
      <c r="R269" s="17"/>
      <c r="S269" s="23">
        <v>253</v>
      </c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7"/>
      <c r="AM269" s="47"/>
      <c r="AN269" s="10" t="str">
        <f>IF($Z269="","",IF(OR($V269&lt;2.7,$V269&gt;90),"Age OOR",VLOOKUP(AN$14&amp;"-int-"&amp;$E269,Equations!$G:$I,3,0)+VLOOKUP(AN$14&amp;"-sexo-"&amp;$E269,Equations!$G:$I,3,0)*$U269+VLOOKUP(AN$14&amp;"-edad-"&amp;$E269,Equations!$G:$I,3,0)*$V269+VLOOKUP(AN$14&amp;"-est-"&amp;$E269,Equations!$G:$I,3,0)*(1/$W269)+VLOOKUP(AN$14&amp;"-imc-"&amp;$E269,Equations!$G:$I,3,0)*(1/$Q269)))</f>
        <v/>
      </c>
      <c r="AO269" s="10" t="str">
        <f>IF($Z269="","",IF(OR($V269&lt;2.7,$V269&gt;90),"Age OOR",AN269-1.6449*VLOOKUP(AN$14&amp;"-rse-"&amp;$E269,Equations!$G:$I,3,0)))</f>
        <v/>
      </c>
      <c r="AP269" s="10" t="str">
        <f>IF($Z269="","",IF(OR($V269&lt;2.7,$V269&gt;90),"Age OOR",AN269+1.6449*VLOOKUP(AN$14&amp;"-rse-"&amp;$E269,Equations!$G:$I,3,0)))</f>
        <v/>
      </c>
      <c r="AQ269" s="10" t="str">
        <f t="shared" si="88"/>
        <v/>
      </c>
      <c r="AR269" s="10" t="str">
        <f>IF($Z269="","",IF(OR($V269&lt;2.7,$V269&gt;90),"Age OOR",($Z269-AN269)/VLOOKUP(AN$14&amp;"-rse-"&amp;$E269,Equations!$G:$I,3,0)))</f>
        <v/>
      </c>
      <c r="AS269" s="10" t="str">
        <f>IF($AA269="","",IF(OR($V269&lt;2.7,$V269&gt;90),"Age OOR",VLOOKUP(AS$14&amp;"-int-"&amp;$F269,Equations!$G:$I,3,0)+VLOOKUP(AS$14&amp;"-sexo-"&amp;$F269,Equations!$G:$I,3,0)*$U269+VLOOKUP(AS$14&amp;"-edad-"&amp;$F269,Equations!$G:$I,3,0)*$V269+VLOOKUP(AS$14&amp;"-est-"&amp;$F269,Equations!$G:$I,3,0)*(1/$W269)+VLOOKUP(AS$14&amp;"-imc-"&amp;$F269,Equations!$G:$I,3,0)*(1/$Q269)))</f>
        <v/>
      </c>
      <c r="AT269" s="10" t="str">
        <f>IF($AA269="","",IF(OR($V269&lt;2.7,$V269&gt;90),"Age OOR",AS269-1.6449*VLOOKUP(AS$14&amp;"-rse-"&amp;$F269,Equations!$G:$I,3,0)))</f>
        <v/>
      </c>
      <c r="AU269" s="10" t="str">
        <f>IF($AA269="","",IF(OR($V269&lt;2.7,$V269&gt;90),"Age OOR",AS269+1.6449*VLOOKUP(AS$14&amp;"-rse-"&amp;$F269,Equations!$G:$I,3,0)))</f>
        <v/>
      </c>
      <c r="AV269" s="10" t="str">
        <f t="shared" si="89"/>
        <v/>
      </c>
      <c r="AW269" s="10" t="str">
        <f>IF($AA269="","",IF(OR($V269&lt;2.7,$V269&gt;90),"Age OOR",($AA269-AS269)/VLOOKUP(AS$14&amp;"-rse-"&amp;$F269,Equations!$G:$I,3,0)))</f>
        <v/>
      </c>
      <c r="AX269" s="10" t="str">
        <f>IF($AB269="","",IF(OR($V269&lt;2.7,$V269&gt;90),"Age OOR",VLOOKUP(AX$14&amp;"-int-"&amp;$G269,Equations!$G:$I,3,0)+VLOOKUP(AX$14&amp;"-sexo-"&amp;$G269,Equations!$G:$I,3,0)*$U269+VLOOKUP(AX$14&amp;"-edad-"&amp;$G269,Equations!$G:$I,3,0)*$V269+VLOOKUP(AX$14&amp;"-est-"&amp;$G269,Equations!$G:$I,3,0)*(1/$W269)+VLOOKUP(AX$14&amp;"-imc-"&amp;$G269,Equations!$G:$I,3,0)*(1/$Q269)))</f>
        <v/>
      </c>
      <c r="AY269" s="10" t="str">
        <f>IF($AB269="","",IF(OR($V269&lt;2.7,$V269&gt;90),"Age OOR",AX269-1.6449*VLOOKUP(AX$14&amp;"-rse-"&amp;$G269,Equations!$G:$I,3,0)))</f>
        <v/>
      </c>
      <c r="AZ269" s="10" t="str">
        <f>IF($AB269="","",IF(OR($V269&lt;2.7,$V269&gt;90),"Age OOR",AX269+1.6449*VLOOKUP(AX$14&amp;"-rse-"&amp;$G269,Equations!$G:$I,3,0)))</f>
        <v/>
      </c>
      <c r="BA269" s="10" t="str">
        <f t="shared" si="90"/>
        <v/>
      </c>
      <c r="BB269" s="10" t="str">
        <f>IF($AB269="","",IF(OR($V269&lt;2.7,$V269&gt;90),"Age OOR",($AB269-AX269)/VLOOKUP(AX$14&amp;"-rse-"&amp;$G269,Equations!$G:$I,3,0)))</f>
        <v/>
      </c>
      <c r="BC269" s="10" t="str">
        <f>IF($AC269="","",IF(OR($V269&lt;2.7,$V269&gt;90),"Age OOR",VLOOKUP(BC$14&amp;"-int-"&amp;$H269,Equations!$G:$I,3,0)+VLOOKUP(BC$14&amp;"-sexo-"&amp;$H269,Equations!$G:$I,3,0)*$U269+VLOOKUP(BC$14&amp;"-edad-"&amp;$H269,Equations!$G:$I,3,0)*$V269+VLOOKUP(BC$14&amp;"-est-"&amp;$H269,Equations!$G:$I,3,0)*(1/$W269)+VLOOKUP(BC$14&amp;"-imc-"&amp;$H269,Equations!$G:$I,3,0)*(1/$Q269)))</f>
        <v/>
      </c>
      <c r="BD269" s="10" t="str">
        <f>IF($AC269="","",IF(OR($V269&lt;2.7,$V269&gt;90),"Age OOR",BC269-1.6449*VLOOKUP(BC$14&amp;"-rse-"&amp;$H269,Equations!$G:$I,3,0)))</f>
        <v/>
      </c>
      <c r="BE269" s="10" t="str">
        <f>IF($AC269="","",IF(OR($V269&lt;2.7,$V269&gt;90),"Age OOR",BC269+1.6449*VLOOKUP(BC$14&amp;"-rse-"&amp;$H269,Equations!$G:$I,3,0)))</f>
        <v/>
      </c>
      <c r="BF269" s="10" t="str">
        <f t="shared" si="91"/>
        <v/>
      </c>
      <c r="BG269" s="10" t="str">
        <f>IF($AC269="","",IF(OR($V269&lt;2.7,$V269&gt;90),"Age OOR",($AC269-BC269)/VLOOKUP(BC$14&amp;"-rse-"&amp;$H269,Equations!$G:$I,3,0)))</f>
        <v/>
      </c>
      <c r="BH269" s="10" t="str">
        <f>IF($AD269="","",IF(OR($V269&lt;2.7,$V269&gt;90),"Age OOR",VLOOKUP(BH$14&amp;"-int-"&amp;$I269,Equations!$G:$I,3,0)+VLOOKUP(BH$14&amp;"-sexo-"&amp;$I269,Equations!$G:$I,3,0)*$U269+VLOOKUP(BH$14&amp;"-edad-"&amp;$I269,Equations!$G:$I,3,0)*$V269+VLOOKUP(BH$14&amp;"-est-"&amp;$I269,Equations!$G:$I,3,0)*(1/$W269)+VLOOKUP(BH$14&amp;"-imc-"&amp;$I269,Equations!$G:$I,3,0)*(1/$Q269)))</f>
        <v/>
      </c>
      <c r="BI269" s="10" t="str">
        <f>IF($AD269="","",IF(OR($V269&lt;2.7,$V269&gt;90),"Age OOR",BH269-1.6449*VLOOKUP(BH$14&amp;"-rse-"&amp;$I269,Equations!$G:$I,3,0)))</f>
        <v/>
      </c>
      <c r="BJ269" s="10" t="str">
        <f>IF($AD269="","",IF(OR($V269&lt;2.7,$V269&gt;90),"Age OOR",BH269+1.6449*VLOOKUP(BH$14&amp;"-rse-"&amp;$I269,Equations!$G:$I,3,0)))</f>
        <v/>
      </c>
      <c r="BK269" s="10" t="str">
        <f t="shared" si="92"/>
        <v/>
      </c>
      <c r="BL269" s="10" t="str">
        <f>IF($AD269="","",IF(OR($V269&lt;2.7,$V269&gt;90),"Age OOR",($AD269-BH269)/VLOOKUP(BH$14&amp;"-rse-"&amp;$I269,Equations!$G:$I,3,0)))</f>
        <v/>
      </c>
      <c r="BM269" s="10" t="str">
        <f>IF($AE269="","",IF(OR($V269&lt;2.7,$V269&gt;90),"Age OOR",VLOOKUP(BM$14&amp;"-int-"&amp;$J269,Equations!$G:$I,3,0)+VLOOKUP(BM$14&amp;"-sexo-"&amp;$J269,Equations!$G:$I,3,0)*$U269+VLOOKUP(BM$14&amp;"-edad-"&amp;$J269,Equations!$G:$I,3,0)*$V269+VLOOKUP(BM$14&amp;"-est-"&amp;$J269,Equations!$G:$I,3,0)*(1/$W269)+VLOOKUP(BM$14&amp;"-imc-"&amp;$J269,Equations!$G:$I,3,0)*(1/$Q269)))</f>
        <v/>
      </c>
      <c r="BN269" s="10" t="str">
        <f>IF($AE269="","",IF(OR($V269&lt;2.7,$V269&gt;90),"Age OOR",BM269-1.6449*VLOOKUP(BM$14&amp;"-rse-"&amp;$J269,Equations!$G:$I,3,0)))</f>
        <v/>
      </c>
      <c r="BO269" s="10" t="str">
        <f>IF($AE269="","",IF(OR($V269&lt;2.7,$V269&gt;90),"Age OOR",BM269+1.6449*VLOOKUP(BM$14&amp;"-rse-"&amp;$J269,Equations!$G:$I,3,0)))</f>
        <v/>
      </c>
      <c r="BP269" s="10" t="str">
        <f t="shared" si="93"/>
        <v/>
      </c>
      <c r="BQ269" s="10" t="str">
        <f>IF($AE269="","",IF(OR($V269&lt;2.7,$V269&gt;90),"Age OOR",($AE269-BM269)/VLOOKUP(BM$14&amp;"-rse-"&amp;$J269,Equations!$G:$I,3,0)))</f>
        <v/>
      </c>
      <c r="BR269" s="10" t="str">
        <f>IF($AF269="","",IF(OR($V269&lt;2.7,$V269&gt;90),"Age OOR",VLOOKUP(BR$14&amp;"-int-"&amp;$K269,Equations!$G:$I,3,0)+VLOOKUP(BR$14&amp;"-sexo-"&amp;$K269,Equations!$G:$I,3,0)*$U269+VLOOKUP(BR$14&amp;"-edad-"&amp;$K269,Equations!$G:$I,3,0)*$V269+VLOOKUP(BR$14&amp;"-est-"&amp;$K269,Equations!$G:$I,3,0)*(1/$W269)+VLOOKUP(BR$14&amp;"-imc-"&amp;$K269,Equations!$G:$I,3,0)*(1/$Q269)))</f>
        <v/>
      </c>
      <c r="BS269" s="10" t="str">
        <f>IF($AF269="","",IF(OR($V269&lt;2.7,$V269&gt;90),"Age OOR",BR269-1.6449*VLOOKUP(BR$14&amp;"-rse-"&amp;$K269,Equations!$G:$I,3,0)))</f>
        <v/>
      </c>
      <c r="BT269" s="10" t="str">
        <f>IF($AF269="","",IF(OR($V269&lt;2.7,$V269&gt;90),"Age OOR",BR269+1.6449*VLOOKUP(BR$14&amp;"-rse-"&amp;$K269,Equations!$G:$I,3,0)))</f>
        <v/>
      </c>
      <c r="BU269" s="10" t="str">
        <f t="shared" si="94"/>
        <v/>
      </c>
      <c r="BV269" s="10" t="str">
        <f>IF($AF269="","",IF(OR($V269&lt;2.7,$V269&gt;90),"Age OOR",($AF269-BR269)/VLOOKUP(BR$14&amp;"-rse-"&amp;$K269,Equations!$G:$I,3,0)))</f>
        <v/>
      </c>
      <c r="BW269" s="10" t="str">
        <f>IF($AG269="","",IF(OR($V269&lt;2.7,$V269&gt;90),"Age OOR",VLOOKUP(BW$14&amp;"-int-"&amp;$L269,Equations!$G:$I,3,0)+VLOOKUP(BW$14&amp;"-sexo-"&amp;$L269,Equations!$G:$I,3,0)*$U269+VLOOKUP(BW$14&amp;"-edad-"&amp;$L269,Equations!$G:$I,3,0)*$V269+VLOOKUP(BW$14&amp;"-est-"&amp;$L269,Equations!$G:$I,3,0)*(1/$W269)+VLOOKUP(BW$14&amp;"-imc-"&amp;$L269,Equations!$G:$I,3,0)*(1/$Q269)))</f>
        <v/>
      </c>
      <c r="BX269" s="10" t="str">
        <f>IF($AG269="","",IF(OR($V269&lt;2.7,$V269&gt;90),"Age OOR",BW269-1.6449*VLOOKUP(BW$14&amp;"-rse-"&amp;$L269,Equations!$G:$I,3,0)))</f>
        <v/>
      </c>
      <c r="BY269" s="10" t="str">
        <f>IF($AG269="","",IF(OR($V269&lt;2.7,$V269&gt;90),"Age OOR",BW269+1.6449*VLOOKUP(BW$14&amp;"-rse-"&amp;$L269,Equations!$G:$I,3,0)))</f>
        <v/>
      </c>
      <c r="BZ269" s="10" t="str">
        <f t="shared" si="95"/>
        <v/>
      </c>
      <c r="CA269" s="10" t="str">
        <f>IF($AG269="","",IF(OR($V269&lt;2.7,$V269&gt;90),"Age OOR",($AG269-BW269)/VLOOKUP(BW$14&amp;"-rse-"&amp;$L269,Equations!$G:$I,3,0)))</f>
        <v/>
      </c>
      <c r="CB269" s="10" t="str">
        <f>IF($AH269="","",IF(OR($V269&lt;2.7,$V269&gt;90),"Age OOR",VLOOKUP(CB$14&amp;"-int-"&amp;$M269,Equations!$G:$I,3,0)+VLOOKUP(CB$14&amp;"-sexo-"&amp;$M269,Equations!$G:$I,3,0)*$U269+VLOOKUP(CB$14&amp;"-edad-"&amp;$M269,Equations!$G:$I,3,0)*$V269+VLOOKUP(CB$14&amp;"-est-"&amp;$M269,Equations!$G:$I,3,0)*(1/$W269)+VLOOKUP(CB$14&amp;"-imc-"&amp;$M269,Equations!$G:$I,3,0)*(1/$Q269)))</f>
        <v/>
      </c>
      <c r="CC269" s="10" t="str">
        <f>IF($AH269="","",IF(OR($V269&lt;2.7,$V269&gt;90),"Age OOR",CB269-1.6449*VLOOKUP(CB$14&amp;"-rse-"&amp;$M269,Equations!$G:$I,3,0)))</f>
        <v/>
      </c>
      <c r="CD269" s="10" t="str">
        <f>IF($AH269="","",IF(OR($V269&lt;2.7,$V269&gt;90),"Age OOR",CB269+1.6449*VLOOKUP(CB$14&amp;"-rse-"&amp;$M269,Equations!$G:$I,3,0)))</f>
        <v/>
      </c>
      <c r="CE269" s="10" t="str">
        <f t="shared" si="96"/>
        <v/>
      </c>
      <c r="CF269" s="10" t="str">
        <f>IF($AH269="","",IF(OR($V269&lt;2.7,$V269&gt;90),"Age OOR",($AH269-CB269)/VLOOKUP(CB$14&amp;"-rse-"&amp;$M269,Equations!$G:$I,3,0)))</f>
        <v/>
      </c>
      <c r="CG269" s="10" t="str">
        <f>IF($AI269="","",IF(OR($V269&lt;2.7,$V269&gt;90),"Age OOR",VLOOKUP(CG$14&amp;"-int-"&amp;$N269,Equations!$G:$I,3,0)+VLOOKUP(CG$14&amp;"-sexo-"&amp;$N269,Equations!$G:$I,3,0)*$U269+VLOOKUP(CG$14&amp;"-edad-"&amp;$N269,Equations!$G:$I,3,0)*$V269+VLOOKUP(CG$14&amp;"-est-"&amp;$N269,Equations!$G:$I,3,0)*(1/$W269)+VLOOKUP(CG$14&amp;"-imc-"&amp;$N269,Equations!$G:$I,3,0)*(1/$Q269)))</f>
        <v/>
      </c>
      <c r="CH269" s="10" t="str">
        <f>IF($AI269="","",IF(OR($V269&lt;2.7,$V269&gt;90),"Age OOR",CG269-1.6449*VLOOKUP(CG$14&amp;"-rse-"&amp;$N269,Equations!$G:$I,3,0)))</f>
        <v/>
      </c>
      <c r="CI269" s="10" t="str">
        <f>IF($AI269="","",IF(OR($V269&lt;2.7,$V269&gt;90),"Age OOR",CG269+1.6449*VLOOKUP(CG$14&amp;"-rse-"&amp;$N269,Equations!$G:$I,3,0)))</f>
        <v/>
      </c>
      <c r="CJ269" s="10" t="str">
        <f t="shared" si="97"/>
        <v/>
      </c>
      <c r="CK269" s="10" t="str">
        <f>IF($AI269="","",IF(OR($V269&lt;2.7,$V269&gt;90),"Age OOR",($AI269-CG269)/VLOOKUP(CG$14&amp;"-rse-"&amp;$N269,Equations!$G:$I,3,0)))</f>
        <v/>
      </c>
      <c r="CL269" s="10" t="str">
        <f>IF($AJ269="","",IF(OR($V269&lt;2.7,$V269&gt;90),"Age OOR",VLOOKUP(CL$14&amp;"-int-"&amp;$O269,Equations!$G:$I,3,0)+VLOOKUP(CL$14&amp;"-sexo-"&amp;$O269,Equations!$G:$I,3,0)*$U269+VLOOKUP(CL$14&amp;"-edad-"&amp;$O269,Equations!$G:$I,3,0)*$V269+VLOOKUP(CL$14&amp;"-est-"&amp;$O269,Equations!$G:$I,3,0)*(1/$W269)+VLOOKUP(CL$14&amp;"-imc-"&amp;$O269,Equations!$G:$I,3,0)*(1/$Q269)))</f>
        <v/>
      </c>
      <c r="CM269" s="10" t="str">
        <f>IF($AJ269="","",IF(OR($V269&lt;2.7,$V269&gt;90),"Age OOR",CL269-1.6449*VLOOKUP(CL$14&amp;"-rse-"&amp;$O269,Equations!$G:$I,3,0)))</f>
        <v/>
      </c>
      <c r="CN269" s="10" t="str">
        <f>IF($AJ269="","",IF(OR($V269&lt;2.7,$V269&gt;90),"Age OOR",CL269+1.6449*VLOOKUP(CL$14&amp;"-rse-"&amp;$O269,Equations!$G:$I,3,0)))</f>
        <v/>
      </c>
      <c r="CO269" s="10" t="str">
        <f t="shared" si="98"/>
        <v/>
      </c>
      <c r="CP269" s="10" t="str">
        <f>IF($AJ269="","",IF(OR($V269&lt;2.7,$V269&gt;90),"Age OOR",($AJ269-CL269)/VLOOKUP(CL$14&amp;"-rse-"&amp;$O269,Equations!$G:$I,3,0)))</f>
        <v/>
      </c>
      <c r="CQ269" s="10" t="str">
        <f>IF($AK269="","",IF(OR($V269&lt;2.7,$V269&gt;90),"Age OOR",EXP(VLOOKUP(CQ$14&amp;"-int-"&amp;$P269,Equations!$G:$I,3,0)+VLOOKUP(CQ$14&amp;"-sexo-"&amp;$P269,Equations!$G:$I,3,0)*$U269+VLOOKUP(CQ$14&amp;"-edad-"&amp;$P269,Equations!$G:$I,3,0)*$V269+VLOOKUP(CQ$14&amp;"-est-"&amp;$P269,Equations!$G:$I,3,0)*(1/$W269)+VLOOKUP(CQ$14&amp;"-imc-"&amp;$P269,Equations!$G:$I,3,0)*(1/$Q269))))</f>
        <v/>
      </c>
      <c r="CR269" s="10" t="str">
        <f>IF($AK269="","",IF(OR($V269&lt;2.7,$V269&gt;90),"Age OOR",EXP(LN(CQ269)-1.6449*VLOOKUP(CQ$14&amp;"-rse-"&amp;$P269,Equations!$G:$I,3,0))))</f>
        <v/>
      </c>
      <c r="CS269" s="10" t="str">
        <f>IF($AK269="","",IF(OR($V269&lt;2.7,$V269&gt;90),"Age OOR",EXP(LN(CQ269)+1.6449*VLOOKUP(CQ$14&amp;"-rse-"&amp;$P269,Equations!$G:$I,3,0))))</f>
        <v/>
      </c>
      <c r="CT269" s="10" t="str">
        <f t="shared" si="99"/>
        <v/>
      </c>
      <c r="CU269" s="10" t="str">
        <f>IF($AK269="","",IF(OR($V269&lt;2.7,$V269&gt;90),"Age OOR",(LN($AK269)-LN(CQ269))/VLOOKUP(CQ$14&amp;"-rse-"&amp;$P269,Equations!$G:$I,3,0)))</f>
        <v/>
      </c>
      <c r="CV269" s="47"/>
    </row>
    <row r="270" spans="5:100" x14ac:dyDescent="0.2">
      <c r="E270" s="23" t="str">
        <f t="shared" si="75"/>
        <v>Age out of range</v>
      </c>
      <c r="F270" s="23" t="str">
        <f t="shared" si="76"/>
        <v>Age out of range</v>
      </c>
      <c r="G270" s="23" t="str">
        <f t="shared" si="77"/>
        <v>Age out of range</v>
      </c>
      <c r="H270" s="23" t="str">
        <f t="shared" si="78"/>
        <v>Age out of range</v>
      </c>
      <c r="I270" s="23" t="str">
        <f t="shared" si="79"/>
        <v>Age out of range</v>
      </c>
      <c r="J270" s="23" t="str">
        <f t="shared" si="80"/>
        <v>Age out of range</v>
      </c>
      <c r="K270" s="23" t="str">
        <f t="shared" si="81"/>
        <v>Age out of range</v>
      </c>
      <c r="L270" s="23" t="str">
        <f t="shared" si="82"/>
        <v>Age out of range</v>
      </c>
      <c r="M270" s="23" t="str">
        <f t="shared" si="83"/>
        <v>Age out of range</v>
      </c>
      <c r="N270" s="23" t="str">
        <f t="shared" si="84"/>
        <v>Age out of range</v>
      </c>
      <c r="O270" s="23" t="str">
        <f t="shared" si="85"/>
        <v>Age out of range</v>
      </c>
      <c r="P270" s="23" t="str">
        <f t="shared" si="86"/>
        <v>Age out of range</v>
      </c>
      <c r="Q270" s="23" t="e">
        <f t="shared" si="87"/>
        <v>#DIV/0!</v>
      </c>
      <c r="R270" s="17"/>
      <c r="S270" s="23">
        <v>254</v>
      </c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7"/>
      <c r="AM270" s="47"/>
      <c r="AN270" s="10" t="str">
        <f>IF($Z270="","",IF(OR($V270&lt;2.7,$V270&gt;90),"Age OOR",VLOOKUP(AN$14&amp;"-int-"&amp;$E270,Equations!$G:$I,3,0)+VLOOKUP(AN$14&amp;"-sexo-"&amp;$E270,Equations!$G:$I,3,0)*$U270+VLOOKUP(AN$14&amp;"-edad-"&amp;$E270,Equations!$G:$I,3,0)*$V270+VLOOKUP(AN$14&amp;"-est-"&amp;$E270,Equations!$G:$I,3,0)*(1/$W270)+VLOOKUP(AN$14&amp;"-imc-"&amp;$E270,Equations!$G:$I,3,0)*(1/$Q270)))</f>
        <v/>
      </c>
      <c r="AO270" s="10" t="str">
        <f>IF($Z270="","",IF(OR($V270&lt;2.7,$V270&gt;90),"Age OOR",AN270-1.6449*VLOOKUP(AN$14&amp;"-rse-"&amp;$E270,Equations!$G:$I,3,0)))</f>
        <v/>
      </c>
      <c r="AP270" s="10" t="str">
        <f>IF($Z270="","",IF(OR($V270&lt;2.7,$V270&gt;90),"Age OOR",AN270+1.6449*VLOOKUP(AN$14&amp;"-rse-"&amp;$E270,Equations!$G:$I,3,0)))</f>
        <v/>
      </c>
      <c r="AQ270" s="10" t="str">
        <f t="shared" si="88"/>
        <v/>
      </c>
      <c r="AR270" s="10" t="str">
        <f>IF($Z270="","",IF(OR($V270&lt;2.7,$V270&gt;90),"Age OOR",($Z270-AN270)/VLOOKUP(AN$14&amp;"-rse-"&amp;$E270,Equations!$G:$I,3,0)))</f>
        <v/>
      </c>
      <c r="AS270" s="10" t="str">
        <f>IF($AA270="","",IF(OR($V270&lt;2.7,$V270&gt;90),"Age OOR",VLOOKUP(AS$14&amp;"-int-"&amp;$F270,Equations!$G:$I,3,0)+VLOOKUP(AS$14&amp;"-sexo-"&amp;$F270,Equations!$G:$I,3,0)*$U270+VLOOKUP(AS$14&amp;"-edad-"&amp;$F270,Equations!$G:$I,3,0)*$V270+VLOOKUP(AS$14&amp;"-est-"&amp;$F270,Equations!$G:$I,3,0)*(1/$W270)+VLOOKUP(AS$14&amp;"-imc-"&amp;$F270,Equations!$G:$I,3,0)*(1/$Q270)))</f>
        <v/>
      </c>
      <c r="AT270" s="10" t="str">
        <f>IF($AA270="","",IF(OR($V270&lt;2.7,$V270&gt;90),"Age OOR",AS270-1.6449*VLOOKUP(AS$14&amp;"-rse-"&amp;$F270,Equations!$G:$I,3,0)))</f>
        <v/>
      </c>
      <c r="AU270" s="10" t="str">
        <f>IF($AA270="","",IF(OR($V270&lt;2.7,$V270&gt;90),"Age OOR",AS270+1.6449*VLOOKUP(AS$14&amp;"-rse-"&amp;$F270,Equations!$G:$I,3,0)))</f>
        <v/>
      </c>
      <c r="AV270" s="10" t="str">
        <f t="shared" si="89"/>
        <v/>
      </c>
      <c r="AW270" s="10" t="str">
        <f>IF($AA270="","",IF(OR($V270&lt;2.7,$V270&gt;90),"Age OOR",($AA270-AS270)/VLOOKUP(AS$14&amp;"-rse-"&amp;$F270,Equations!$G:$I,3,0)))</f>
        <v/>
      </c>
      <c r="AX270" s="10" t="str">
        <f>IF($AB270="","",IF(OR($V270&lt;2.7,$V270&gt;90),"Age OOR",VLOOKUP(AX$14&amp;"-int-"&amp;$G270,Equations!$G:$I,3,0)+VLOOKUP(AX$14&amp;"-sexo-"&amp;$G270,Equations!$G:$I,3,0)*$U270+VLOOKUP(AX$14&amp;"-edad-"&amp;$G270,Equations!$G:$I,3,0)*$V270+VLOOKUP(AX$14&amp;"-est-"&amp;$G270,Equations!$G:$I,3,0)*(1/$W270)+VLOOKUP(AX$14&amp;"-imc-"&amp;$G270,Equations!$G:$I,3,0)*(1/$Q270)))</f>
        <v/>
      </c>
      <c r="AY270" s="10" t="str">
        <f>IF($AB270="","",IF(OR($V270&lt;2.7,$V270&gt;90),"Age OOR",AX270-1.6449*VLOOKUP(AX$14&amp;"-rse-"&amp;$G270,Equations!$G:$I,3,0)))</f>
        <v/>
      </c>
      <c r="AZ270" s="10" t="str">
        <f>IF($AB270="","",IF(OR($V270&lt;2.7,$V270&gt;90),"Age OOR",AX270+1.6449*VLOOKUP(AX$14&amp;"-rse-"&amp;$G270,Equations!$G:$I,3,0)))</f>
        <v/>
      </c>
      <c r="BA270" s="10" t="str">
        <f t="shared" si="90"/>
        <v/>
      </c>
      <c r="BB270" s="10" t="str">
        <f>IF($AB270="","",IF(OR($V270&lt;2.7,$V270&gt;90),"Age OOR",($AB270-AX270)/VLOOKUP(AX$14&amp;"-rse-"&amp;$G270,Equations!$G:$I,3,0)))</f>
        <v/>
      </c>
      <c r="BC270" s="10" t="str">
        <f>IF($AC270="","",IF(OR($V270&lt;2.7,$V270&gt;90),"Age OOR",VLOOKUP(BC$14&amp;"-int-"&amp;$H270,Equations!$G:$I,3,0)+VLOOKUP(BC$14&amp;"-sexo-"&amp;$H270,Equations!$G:$I,3,0)*$U270+VLOOKUP(BC$14&amp;"-edad-"&amp;$H270,Equations!$G:$I,3,0)*$V270+VLOOKUP(BC$14&amp;"-est-"&amp;$H270,Equations!$G:$I,3,0)*(1/$W270)+VLOOKUP(BC$14&amp;"-imc-"&amp;$H270,Equations!$G:$I,3,0)*(1/$Q270)))</f>
        <v/>
      </c>
      <c r="BD270" s="10" t="str">
        <f>IF($AC270="","",IF(OR($V270&lt;2.7,$V270&gt;90),"Age OOR",BC270-1.6449*VLOOKUP(BC$14&amp;"-rse-"&amp;$H270,Equations!$G:$I,3,0)))</f>
        <v/>
      </c>
      <c r="BE270" s="10" t="str">
        <f>IF($AC270="","",IF(OR($V270&lt;2.7,$V270&gt;90),"Age OOR",BC270+1.6449*VLOOKUP(BC$14&amp;"-rse-"&amp;$H270,Equations!$G:$I,3,0)))</f>
        <v/>
      </c>
      <c r="BF270" s="10" t="str">
        <f t="shared" si="91"/>
        <v/>
      </c>
      <c r="BG270" s="10" t="str">
        <f>IF($AC270="","",IF(OR($V270&lt;2.7,$V270&gt;90),"Age OOR",($AC270-BC270)/VLOOKUP(BC$14&amp;"-rse-"&amp;$H270,Equations!$G:$I,3,0)))</f>
        <v/>
      </c>
      <c r="BH270" s="10" t="str">
        <f>IF($AD270="","",IF(OR($V270&lt;2.7,$V270&gt;90),"Age OOR",VLOOKUP(BH$14&amp;"-int-"&amp;$I270,Equations!$G:$I,3,0)+VLOOKUP(BH$14&amp;"-sexo-"&amp;$I270,Equations!$G:$I,3,0)*$U270+VLOOKUP(BH$14&amp;"-edad-"&amp;$I270,Equations!$G:$I,3,0)*$V270+VLOOKUP(BH$14&amp;"-est-"&amp;$I270,Equations!$G:$I,3,0)*(1/$W270)+VLOOKUP(BH$14&amp;"-imc-"&amp;$I270,Equations!$G:$I,3,0)*(1/$Q270)))</f>
        <v/>
      </c>
      <c r="BI270" s="10" t="str">
        <f>IF($AD270="","",IF(OR($V270&lt;2.7,$V270&gt;90),"Age OOR",BH270-1.6449*VLOOKUP(BH$14&amp;"-rse-"&amp;$I270,Equations!$G:$I,3,0)))</f>
        <v/>
      </c>
      <c r="BJ270" s="10" t="str">
        <f>IF($AD270="","",IF(OR($V270&lt;2.7,$V270&gt;90),"Age OOR",BH270+1.6449*VLOOKUP(BH$14&amp;"-rse-"&amp;$I270,Equations!$G:$I,3,0)))</f>
        <v/>
      </c>
      <c r="BK270" s="10" t="str">
        <f t="shared" si="92"/>
        <v/>
      </c>
      <c r="BL270" s="10" t="str">
        <f>IF($AD270="","",IF(OR($V270&lt;2.7,$V270&gt;90),"Age OOR",($AD270-BH270)/VLOOKUP(BH$14&amp;"-rse-"&amp;$I270,Equations!$G:$I,3,0)))</f>
        <v/>
      </c>
      <c r="BM270" s="10" t="str">
        <f>IF($AE270="","",IF(OR($V270&lt;2.7,$V270&gt;90),"Age OOR",VLOOKUP(BM$14&amp;"-int-"&amp;$J270,Equations!$G:$I,3,0)+VLOOKUP(BM$14&amp;"-sexo-"&amp;$J270,Equations!$G:$I,3,0)*$U270+VLOOKUP(BM$14&amp;"-edad-"&amp;$J270,Equations!$G:$I,3,0)*$V270+VLOOKUP(BM$14&amp;"-est-"&amp;$J270,Equations!$G:$I,3,0)*(1/$W270)+VLOOKUP(BM$14&amp;"-imc-"&amp;$J270,Equations!$G:$I,3,0)*(1/$Q270)))</f>
        <v/>
      </c>
      <c r="BN270" s="10" t="str">
        <f>IF($AE270="","",IF(OR($V270&lt;2.7,$V270&gt;90),"Age OOR",BM270-1.6449*VLOOKUP(BM$14&amp;"-rse-"&amp;$J270,Equations!$G:$I,3,0)))</f>
        <v/>
      </c>
      <c r="BO270" s="10" t="str">
        <f>IF($AE270="","",IF(OR($V270&lt;2.7,$V270&gt;90),"Age OOR",BM270+1.6449*VLOOKUP(BM$14&amp;"-rse-"&amp;$J270,Equations!$G:$I,3,0)))</f>
        <v/>
      </c>
      <c r="BP270" s="10" t="str">
        <f t="shared" si="93"/>
        <v/>
      </c>
      <c r="BQ270" s="10" t="str">
        <f>IF($AE270="","",IF(OR($V270&lt;2.7,$V270&gt;90),"Age OOR",($AE270-BM270)/VLOOKUP(BM$14&amp;"-rse-"&amp;$J270,Equations!$G:$I,3,0)))</f>
        <v/>
      </c>
      <c r="BR270" s="10" t="str">
        <f>IF($AF270="","",IF(OR($V270&lt;2.7,$V270&gt;90),"Age OOR",VLOOKUP(BR$14&amp;"-int-"&amp;$K270,Equations!$G:$I,3,0)+VLOOKUP(BR$14&amp;"-sexo-"&amp;$K270,Equations!$G:$I,3,0)*$U270+VLOOKUP(BR$14&amp;"-edad-"&amp;$K270,Equations!$G:$I,3,0)*$V270+VLOOKUP(BR$14&amp;"-est-"&amp;$K270,Equations!$G:$I,3,0)*(1/$W270)+VLOOKUP(BR$14&amp;"-imc-"&amp;$K270,Equations!$G:$I,3,0)*(1/$Q270)))</f>
        <v/>
      </c>
      <c r="BS270" s="10" t="str">
        <f>IF($AF270="","",IF(OR($V270&lt;2.7,$V270&gt;90),"Age OOR",BR270-1.6449*VLOOKUP(BR$14&amp;"-rse-"&amp;$K270,Equations!$G:$I,3,0)))</f>
        <v/>
      </c>
      <c r="BT270" s="10" t="str">
        <f>IF($AF270="","",IF(OR($V270&lt;2.7,$V270&gt;90),"Age OOR",BR270+1.6449*VLOOKUP(BR$14&amp;"-rse-"&amp;$K270,Equations!$G:$I,3,0)))</f>
        <v/>
      </c>
      <c r="BU270" s="10" t="str">
        <f t="shared" si="94"/>
        <v/>
      </c>
      <c r="BV270" s="10" t="str">
        <f>IF($AF270="","",IF(OR($V270&lt;2.7,$V270&gt;90),"Age OOR",($AF270-BR270)/VLOOKUP(BR$14&amp;"-rse-"&amp;$K270,Equations!$G:$I,3,0)))</f>
        <v/>
      </c>
      <c r="BW270" s="10" t="str">
        <f>IF($AG270="","",IF(OR($V270&lt;2.7,$V270&gt;90),"Age OOR",VLOOKUP(BW$14&amp;"-int-"&amp;$L270,Equations!$G:$I,3,0)+VLOOKUP(BW$14&amp;"-sexo-"&amp;$L270,Equations!$G:$I,3,0)*$U270+VLOOKUP(BW$14&amp;"-edad-"&amp;$L270,Equations!$G:$I,3,0)*$V270+VLOOKUP(BW$14&amp;"-est-"&amp;$L270,Equations!$G:$I,3,0)*(1/$W270)+VLOOKUP(BW$14&amp;"-imc-"&amp;$L270,Equations!$G:$I,3,0)*(1/$Q270)))</f>
        <v/>
      </c>
      <c r="BX270" s="10" t="str">
        <f>IF($AG270="","",IF(OR($V270&lt;2.7,$V270&gt;90),"Age OOR",BW270-1.6449*VLOOKUP(BW$14&amp;"-rse-"&amp;$L270,Equations!$G:$I,3,0)))</f>
        <v/>
      </c>
      <c r="BY270" s="10" t="str">
        <f>IF($AG270="","",IF(OR($V270&lt;2.7,$V270&gt;90),"Age OOR",BW270+1.6449*VLOOKUP(BW$14&amp;"-rse-"&amp;$L270,Equations!$G:$I,3,0)))</f>
        <v/>
      </c>
      <c r="BZ270" s="10" t="str">
        <f t="shared" si="95"/>
        <v/>
      </c>
      <c r="CA270" s="10" t="str">
        <f>IF($AG270="","",IF(OR($V270&lt;2.7,$V270&gt;90),"Age OOR",($AG270-BW270)/VLOOKUP(BW$14&amp;"-rse-"&amp;$L270,Equations!$G:$I,3,0)))</f>
        <v/>
      </c>
      <c r="CB270" s="10" t="str">
        <f>IF($AH270="","",IF(OR($V270&lt;2.7,$V270&gt;90),"Age OOR",VLOOKUP(CB$14&amp;"-int-"&amp;$M270,Equations!$G:$I,3,0)+VLOOKUP(CB$14&amp;"-sexo-"&amp;$M270,Equations!$G:$I,3,0)*$U270+VLOOKUP(CB$14&amp;"-edad-"&amp;$M270,Equations!$G:$I,3,0)*$V270+VLOOKUP(CB$14&amp;"-est-"&amp;$M270,Equations!$G:$I,3,0)*(1/$W270)+VLOOKUP(CB$14&amp;"-imc-"&amp;$M270,Equations!$G:$I,3,0)*(1/$Q270)))</f>
        <v/>
      </c>
      <c r="CC270" s="10" t="str">
        <f>IF($AH270="","",IF(OR($V270&lt;2.7,$V270&gt;90),"Age OOR",CB270-1.6449*VLOOKUP(CB$14&amp;"-rse-"&amp;$M270,Equations!$G:$I,3,0)))</f>
        <v/>
      </c>
      <c r="CD270" s="10" t="str">
        <f>IF($AH270="","",IF(OR($V270&lt;2.7,$V270&gt;90),"Age OOR",CB270+1.6449*VLOOKUP(CB$14&amp;"-rse-"&amp;$M270,Equations!$G:$I,3,0)))</f>
        <v/>
      </c>
      <c r="CE270" s="10" t="str">
        <f t="shared" si="96"/>
        <v/>
      </c>
      <c r="CF270" s="10" t="str">
        <f>IF($AH270="","",IF(OR($V270&lt;2.7,$V270&gt;90),"Age OOR",($AH270-CB270)/VLOOKUP(CB$14&amp;"-rse-"&amp;$M270,Equations!$G:$I,3,0)))</f>
        <v/>
      </c>
      <c r="CG270" s="10" t="str">
        <f>IF($AI270="","",IF(OR($V270&lt;2.7,$V270&gt;90),"Age OOR",VLOOKUP(CG$14&amp;"-int-"&amp;$N270,Equations!$G:$I,3,0)+VLOOKUP(CG$14&amp;"-sexo-"&amp;$N270,Equations!$G:$I,3,0)*$U270+VLOOKUP(CG$14&amp;"-edad-"&amp;$N270,Equations!$G:$I,3,0)*$V270+VLOOKUP(CG$14&amp;"-est-"&amp;$N270,Equations!$G:$I,3,0)*(1/$W270)+VLOOKUP(CG$14&amp;"-imc-"&amp;$N270,Equations!$G:$I,3,0)*(1/$Q270)))</f>
        <v/>
      </c>
      <c r="CH270" s="10" t="str">
        <f>IF($AI270="","",IF(OR($V270&lt;2.7,$V270&gt;90),"Age OOR",CG270-1.6449*VLOOKUP(CG$14&amp;"-rse-"&amp;$N270,Equations!$G:$I,3,0)))</f>
        <v/>
      </c>
      <c r="CI270" s="10" t="str">
        <f>IF($AI270="","",IF(OR($V270&lt;2.7,$V270&gt;90),"Age OOR",CG270+1.6449*VLOOKUP(CG$14&amp;"-rse-"&amp;$N270,Equations!$G:$I,3,0)))</f>
        <v/>
      </c>
      <c r="CJ270" s="10" t="str">
        <f t="shared" si="97"/>
        <v/>
      </c>
      <c r="CK270" s="10" t="str">
        <f>IF($AI270="","",IF(OR($V270&lt;2.7,$V270&gt;90),"Age OOR",($AI270-CG270)/VLOOKUP(CG$14&amp;"-rse-"&amp;$N270,Equations!$G:$I,3,0)))</f>
        <v/>
      </c>
      <c r="CL270" s="10" t="str">
        <f>IF($AJ270="","",IF(OR($V270&lt;2.7,$V270&gt;90),"Age OOR",VLOOKUP(CL$14&amp;"-int-"&amp;$O270,Equations!$G:$I,3,0)+VLOOKUP(CL$14&amp;"-sexo-"&amp;$O270,Equations!$G:$I,3,0)*$U270+VLOOKUP(CL$14&amp;"-edad-"&amp;$O270,Equations!$G:$I,3,0)*$V270+VLOOKUP(CL$14&amp;"-est-"&amp;$O270,Equations!$G:$I,3,0)*(1/$W270)+VLOOKUP(CL$14&amp;"-imc-"&amp;$O270,Equations!$G:$I,3,0)*(1/$Q270)))</f>
        <v/>
      </c>
      <c r="CM270" s="10" t="str">
        <f>IF($AJ270="","",IF(OR($V270&lt;2.7,$V270&gt;90),"Age OOR",CL270-1.6449*VLOOKUP(CL$14&amp;"-rse-"&amp;$O270,Equations!$G:$I,3,0)))</f>
        <v/>
      </c>
      <c r="CN270" s="10" t="str">
        <f>IF($AJ270="","",IF(OR($V270&lt;2.7,$V270&gt;90),"Age OOR",CL270+1.6449*VLOOKUP(CL$14&amp;"-rse-"&amp;$O270,Equations!$G:$I,3,0)))</f>
        <v/>
      </c>
      <c r="CO270" s="10" t="str">
        <f t="shared" si="98"/>
        <v/>
      </c>
      <c r="CP270" s="10" t="str">
        <f>IF($AJ270="","",IF(OR($V270&lt;2.7,$V270&gt;90),"Age OOR",($AJ270-CL270)/VLOOKUP(CL$14&amp;"-rse-"&amp;$O270,Equations!$G:$I,3,0)))</f>
        <v/>
      </c>
      <c r="CQ270" s="10" t="str">
        <f>IF($AK270="","",IF(OR($V270&lt;2.7,$V270&gt;90),"Age OOR",EXP(VLOOKUP(CQ$14&amp;"-int-"&amp;$P270,Equations!$G:$I,3,0)+VLOOKUP(CQ$14&amp;"-sexo-"&amp;$P270,Equations!$G:$I,3,0)*$U270+VLOOKUP(CQ$14&amp;"-edad-"&amp;$P270,Equations!$G:$I,3,0)*$V270+VLOOKUP(CQ$14&amp;"-est-"&amp;$P270,Equations!$G:$I,3,0)*(1/$W270)+VLOOKUP(CQ$14&amp;"-imc-"&amp;$P270,Equations!$G:$I,3,0)*(1/$Q270))))</f>
        <v/>
      </c>
      <c r="CR270" s="10" t="str">
        <f>IF($AK270="","",IF(OR($V270&lt;2.7,$V270&gt;90),"Age OOR",EXP(LN(CQ270)-1.6449*VLOOKUP(CQ$14&amp;"-rse-"&amp;$P270,Equations!$G:$I,3,0))))</f>
        <v/>
      </c>
      <c r="CS270" s="10" t="str">
        <f>IF($AK270="","",IF(OR($V270&lt;2.7,$V270&gt;90),"Age OOR",EXP(LN(CQ270)+1.6449*VLOOKUP(CQ$14&amp;"-rse-"&amp;$P270,Equations!$G:$I,3,0))))</f>
        <v/>
      </c>
      <c r="CT270" s="10" t="str">
        <f t="shared" si="99"/>
        <v/>
      </c>
      <c r="CU270" s="10" t="str">
        <f>IF($AK270="","",IF(OR($V270&lt;2.7,$V270&gt;90),"Age OOR",(LN($AK270)-LN(CQ270))/VLOOKUP(CQ$14&amp;"-rse-"&amp;$P270,Equations!$G:$I,3,0)))</f>
        <v/>
      </c>
      <c r="CV270" s="47"/>
    </row>
    <row r="271" spans="5:100" x14ac:dyDescent="0.2">
      <c r="E271" s="23" t="str">
        <f t="shared" si="75"/>
        <v>Age out of range</v>
      </c>
      <c r="F271" s="23" t="str">
        <f t="shared" si="76"/>
        <v>Age out of range</v>
      </c>
      <c r="G271" s="23" t="str">
        <f t="shared" si="77"/>
        <v>Age out of range</v>
      </c>
      <c r="H271" s="23" t="str">
        <f t="shared" si="78"/>
        <v>Age out of range</v>
      </c>
      <c r="I271" s="23" t="str">
        <f t="shared" si="79"/>
        <v>Age out of range</v>
      </c>
      <c r="J271" s="23" t="str">
        <f t="shared" si="80"/>
        <v>Age out of range</v>
      </c>
      <c r="K271" s="23" t="str">
        <f t="shared" si="81"/>
        <v>Age out of range</v>
      </c>
      <c r="L271" s="23" t="str">
        <f t="shared" si="82"/>
        <v>Age out of range</v>
      </c>
      <c r="M271" s="23" t="str">
        <f t="shared" si="83"/>
        <v>Age out of range</v>
      </c>
      <c r="N271" s="23" t="str">
        <f t="shared" si="84"/>
        <v>Age out of range</v>
      </c>
      <c r="O271" s="23" t="str">
        <f t="shared" si="85"/>
        <v>Age out of range</v>
      </c>
      <c r="P271" s="23" t="str">
        <f t="shared" si="86"/>
        <v>Age out of range</v>
      </c>
      <c r="Q271" s="23" t="e">
        <f t="shared" si="87"/>
        <v>#DIV/0!</v>
      </c>
      <c r="R271" s="17"/>
      <c r="S271" s="23">
        <v>255</v>
      </c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7"/>
      <c r="AM271" s="47"/>
      <c r="AN271" s="10" t="str">
        <f>IF($Z271="","",IF(OR($V271&lt;2.7,$V271&gt;90),"Age OOR",VLOOKUP(AN$14&amp;"-int-"&amp;$E271,Equations!$G:$I,3,0)+VLOOKUP(AN$14&amp;"-sexo-"&amp;$E271,Equations!$G:$I,3,0)*$U271+VLOOKUP(AN$14&amp;"-edad-"&amp;$E271,Equations!$G:$I,3,0)*$V271+VLOOKUP(AN$14&amp;"-est-"&amp;$E271,Equations!$G:$I,3,0)*(1/$W271)+VLOOKUP(AN$14&amp;"-imc-"&amp;$E271,Equations!$G:$I,3,0)*(1/$Q271)))</f>
        <v/>
      </c>
      <c r="AO271" s="10" t="str">
        <f>IF($Z271="","",IF(OR($V271&lt;2.7,$V271&gt;90),"Age OOR",AN271-1.6449*VLOOKUP(AN$14&amp;"-rse-"&amp;$E271,Equations!$G:$I,3,0)))</f>
        <v/>
      </c>
      <c r="AP271" s="10" t="str">
        <f>IF($Z271="","",IF(OR($V271&lt;2.7,$V271&gt;90),"Age OOR",AN271+1.6449*VLOOKUP(AN$14&amp;"-rse-"&amp;$E271,Equations!$G:$I,3,0)))</f>
        <v/>
      </c>
      <c r="AQ271" s="10" t="str">
        <f t="shared" si="88"/>
        <v/>
      </c>
      <c r="AR271" s="10" t="str">
        <f>IF($Z271="","",IF(OR($V271&lt;2.7,$V271&gt;90),"Age OOR",($Z271-AN271)/VLOOKUP(AN$14&amp;"-rse-"&amp;$E271,Equations!$G:$I,3,0)))</f>
        <v/>
      </c>
      <c r="AS271" s="10" t="str">
        <f>IF($AA271="","",IF(OR($V271&lt;2.7,$V271&gt;90),"Age OOR",VLOOKUP(AS$14&amp;"-int-"&amp;$F271,Equations!$G:$I,3,0)+VLOOKUP(AS$14&amp;"-sexo-"&amp;$F271,Equations!$G:$I,3,0)*$U271+VLOOKUP(AS$14&amp;"-edad-"&amp;$F271,Equations!$G:$I,3,0)*$V271+VLOOKUP(AS$14&amp;"-est-"&amp;$F271,Equations!$G:$I,3,0)*(1/$W271)+VLOOKUP(AS$14&amp;"-imc-"&amp;$F271,Equations!$G:$I,3,0)*(1/$Q271)))</f>
        <v/>
      </c>
      <c r="AT271" s="10" t="str">
        <f>IF($AA271="","",IF(OR($V271&lt;2.7,$V271&gt;90),"Age OOR",AS271-1.6449*VLOOKUP(AS$14&amp;"-rse-"&amp;$F271,Equations!$G:$I,3,0)))</f>
        <v/>
      </c>
      <c r="AU271" s="10" t="str">
        <f>IF($AA271="","",IF(OR($V271&lt;2.7,$V271&gt;90),"Age OOR",AS271+1.6449*VLOOKUP(AS$14&amp;"-rse-"&amp;$F271,Equations!$G:$I,3,0)))</f>
        <v/>
      </c>
      <c r="AV271" s="10" t="str">
        <f t="shared" si="89"/>
        <v/>
      </c>
      <c r="AW271" s="10" t="str">
        <f>IF($AA271="","",IF(OR($V271&lt;2.7,$V271&gt;90),"Age OOR",($AA271-AS271)/VLOOKUP(AS$14&amp;"-rse-"&amp;$F271,Equations!$G:$I,3,0)))</f>
        <v/>
      </c>
      <c r="AX271" s="10" t="str">
        <f>IF($AB271="","",IF(OR($V271&lt;2.7,$V271&gt;90),"Age OOR",VLOOKUP(AX$14&amp;"-int-"&amp;$G271,Equations!$G:$I,3,0)+VLOOKUP(AX$14&amp;"-sexo-"&amp;$G271,Equations!$G:$I,3,0)*$U271+VLOOKUP(AX$14&amp;"-edad-"&amp;$G271,Equations!$G:$I,3,0)*$V271+VLOOKUP(AX$14&amp;"-est-"&amp;$G271,Equations!$G:$I,3,0)*(1/$W271)+VLOOKUP(AX$14&amp;"-imc-"&amp;$G271,Equations!$G:$I,3,0)*(1/$Q271)))</f>
        <v/>
      </c>
      <c r="AY271" s="10" t="str">
        <f>IF($AB271="","",IF(OR($V271&lt;2.7,$V271&gt;90),"Age OOR",AX271-1.6449*VLOOKUP(AX$14&amp;"-rse-"&amp;$G271,Equations!$G:$I,3,0)))</f>
        <v/>
      </c>
      <c r="AZ271" s="10" t="str">
        <f>IF($AB271="","",IF(OR($V271&lt;2.7,$V271&gt;90),"Age OOR",AX271+1.6449*VLOOKUP(AX$14&amp;"-rse-"&amp;$G271,Equations!$G:$I,3,0)))</f>
        <v/>
      </c>
      <c r="BA271" s="10" t="str">
        <f t="shared" si="90"/>
        <v/>
      </c>
      <c r="BB271" s="10" t="str">
        <f>IF($AB271="","",IF(OR($V271&lt;2.7,$V271&gt;90),"Age OOR",($AB271-AX271)/VLOOKUP(AX$14&amp;"-rse-"&amp;$G271,Equations!$G:$I,3,0)))</f>
        <v/>
      </c>
      <c r="BC271" s="10" t="str">
        <f>IF($AC271="","",IF(OR($V271&lt;2.7,$V271&gt;90),"Age OOR",VLOOKUP(BC$14&amp;"-int-"&amp;$H271,Equations!$G:$I,3,0)+VLOOKUP(BC$14&amp;"-sexo-"&amp;$H271,Equations!$G:$I,3,0)*$U271+VLOOKUP(BC$14&amp;"-edad-"&amp;$H271,Equations!$G:$I,3,0)*$V271+VLOOKUP(BC$14&amp;"-est-"&amp;$H271,Equations!$G:$I,3,0)*(1/$W271)+VLOOKUP(BC$14&amp;"-imc-"&amp;$H271,Equations!$G:$I,3,0)*(1/$Q271)))</f>
        <v/>
      </c>
      <c r="BD271" s="10" t="str">
        <f>IF($AC271="","",IF(OR($V271&lt;2.7,$V271&gt;90),"Age OOR",BC271-1.6449*VLOOKUP(BC$14&amp;"-rse-"&amp;$H271,Equations!$G:$I,3,0)))</f>
        <v/>
      </c>
      <c r="BE271" s="10" t="str">
        <f>IF($AC271="","",IF(OR($V271&lt;2.7,$V271&gt;90),"Age OOR",BC271+1.6449*VLOOKUP(BC$14&amp;"-rse-"&amp;$H271,Equations!$G:$I,3,0)))</f>
        <v/>
      </c>
      <c r="BF271" s="10" t="str">
        <f t="shared" si="91"/>
        <v/>
      </c>
      <c r="BG271" s="10" t="str">
        <f>IF($AC271="","",IF(OR($V271&lt;2.7,$V271&gt;90),"Age OOR",($AC271-BC271)/VLOOKUP(BC$14&amp;"-rse-"&amp;$H271,Equations!$G:$I,3,0)))</f>
        <v/>
      </c>
      <c r="BH271" s="10" t="str">
        <f>IF($AD271="","",IF(OR($V271&lt;2.7,$V271&gt;90),"Age OOR",VLOOKUP(BH$14&amp;"-int-"&amp;$I271,Equations!$G:$I,3,0)+VLOOKUP(BH$14&amp;"-sexo-"&amp;$I271,Equations!$G:$I,3,0)*$U271+VLOOKUP(BH$14&amp;"-edad-"&amp;$I271,Equations!$G:$I,3,0)*$V271+VLOOKUP(BH$14&amp;"-est-"&amp;$I271,Equations!$G:$I,3,0)*(1/$W271)+VLOOKUP(BH$14&amp;"-imc-"&amp;$I271,Equations!$G:$I,3,0)*(1/$Q271)))</f>
        <v/>
      </c>
      <c r="BI271" s="10" t="str">
        <f>IF($AD271="","",IF(OR($V271&lt;2.7,$V271&gt;90),"Age OOR",BH271-1.6449*VLOOKUP(BH$14&amp;"-rse-"&amp;$I271,Equations!$G:$I,3,0)))</f>
        <v/>
      </c>
      <c r="BJ271" s="10" t="str">
        <f>IF($AD271="","",IF(OR($V271&lt;2.7,$V271&gt;90),"Age OOR",BH271+1.6449*VLOOKUP(BH$14&amp;"-rse-"&amp;$I271,Equations!$G:$I,3,0)))</f>
        <v/>
      </c>
      <c r="BK271" s="10" t="str">
        <f t="shared" si="92"/>
        <v/>
      </c>
      <c r="BL271" s="10" t="str">
        <f>IF($AD271="","",IF(OR($V271&lt;2.7,$V271&gt;90),"Age OOR",($AD271-BH271)/VLOOKUP(BH$14&amp;"-rse-"&amp;$I271,Equations!$G:$I,3,0)))</f>
        <v/>
      </c>
      <c r="BM271" s="10" t="str">
        <f>IF($AE271="","",IF(OR($V271&lt;2.7,$V271&gt;90),"Age OOR",VLOOKUP(BM$14&amp;"-int-"&amp;$J271,Equations!$G:$I,3,0)+VLOOKUP(BM$14&amp;"-sexo-"&amp;$J271,Equations!$G:$I,3,0)*$U271+VLOOKUP(BM$14&amp;"-edad-"&amp;$J271,Equations!$G:$I,3,0)*$V271+VLOOKUP(BM$14&amp;"-est-"&amp;$J271,Equations!$G:$I,3,0)*(1/$W271)+VLOOKUP(BM$14&amp;"-imc-"&amp;$J271,Equations!$G:$I,3,0)*(1/$Q271)))</f>
        <v/>
      </c>
      <c r="BN271" s="10" t="str">
        <f>IF($AE271="","",IF(OR($V271&lt;2.7,$V271&gt;90),"Age OOR",BM271-1.6449*VLOOKUP(BM$14&amp;"-rse-"&amp;$J271,Equations!$G:$I,3,0)))</f>
        <v/>
      </c>
      <c r="BO271" s="10" t="str">
        <f>IF($AE271="","",IF(OR($V271&lt;2.7,$V271&gt;90),"Age OOR",BM271+1.6449*VLOOKUP(BM$14&amp;"-rse-"&amp;$J271,Equations!$G:$I,3,0)))</f>
        <v/>
      </c>
      <c r="BP271" s="10" t="str">
        <f t="shared" si="93"/>
        <v/>
      </c>
      <c r="BQ271" s="10" t="str">
        <f>IF($AE271="","",IF(OR($V271&lt;2.7,$V271&gt;90),"Age OOR",($AE271-BM271)/VLOOKUP(BM$14&amp;"-rse-"&amp;$J271,Equations!$G:$I,3,0)))</f>
        <v/>
      </c>
      <c r="BR271" s="10" t="str">
        <f>IF($AF271="","",IF(OR($V271&lt;2.7,$V271&gt;90),"Age OOR",VLOOKUP(BR$14&amp;"-int-"&amp;$K271,Equations!$G:$I,3,0)+VLOOKUP(BR$14&amp;"-sexo-"&amp;$K271,Equations!$G:$I,3,0)*$U271+VLOOKUP(BR$14&amp;"-edad-"&amp;$K271,Equations!$G:$I,3,0)*$V271+VLOOKUP(BR$14&amp;"-est-"&amp;$K271,Equations!$G:$I,3,0)*(1/$W271)+VLOOKUP(BR$14&amp;"-imc-"&amp;$K271,Equations!$G:$I,3,0)*(1/$Q271)))</f>
        <v/>
      </c>
      <c r="BS271" s="10" t="str">
        <f>IF($AF271="","",IF(OR($V271&lt;2.7,$V271&gt;90),"Age OOR",BR271-1.6449*VLOOKUP(BR$14&amp;"-rse-"&amp;$K271,Equations!$G:$I,3,0)))</f>
        <v/>
      </c>
      <c r="BT271" s="10" t="str">
        <f>IF($AF271="","",IF(OR($V271&lt;2.7,$V271&gt;90),"Age OOR",BR271+1.6449*VLOOKUP(BR$14&amp;"-rse-"&amp;$K271,Equations!$G:$I,3,0)))</f>
        <v/>
      </c>
      <c r="BU271" s="10" t="str">
        <f t="shared" si="94"/>
        <v/>
      </c>
      <c r="BV271" s="10" t="str">
        <f>IF($AF271="","",IF(OR($V271&lt;2.7,$V271&gt;90),"Age OOR",($AF271-BR271)/VLOOKUP(BR$14&amp;"-rse-"&amp;$K271,Equations!$G:$I,3,0)))</f>
        <v/>
      </c>
      <c r="BW271" s="10" t="str">
        <f>IF($AG271="","",IF(OR($V271&lt;2.7,$V271&gt;90),"Age OOR",VLOOKUP(BW$14&amp;"-int-"&amp;$L271,Equations!$G:$I,3,0)+VLOOKUP(BW$14&amp;"-sexo-"&amp;$L271,Equations!$G:$I,3,0)*$U271+VLOOKUP(BW$14&amp;"-edad-"&amp;$L271,Equations!$G:$I,3,0)*$V271+VLOOKUP(BW$14&amp;"-est-"&amp;$L271,Equations!$G:$I,3,0)*(1/$W271)+VLOOKUP(BW$14&amp;"-imc-"&amp;$L271,Equations!$G:$I,3,0)*(1/$Q271)))</f>
        <v/>
      </c>
      <c r="BX271" s="10" t="str">
        <f>IF($AG271="","",IF(OR($V271&lt;2.7,$V271&gt;90),"Age OOR",BW271-1.6449*VLOOKUP(BW$14&amp;"-rse-"&amp;$L271,Equations!$G:$I,3,0)))</f>
        <v/>
      </c>
      <c r="BY271" s="10" t="str">
        <f>IF($AG271="","",IF(OR($V271&lt;2.7,$V271&gt;90),"Age OOR",BW271+1.6449*VLOOKUP(BW$14&amp;"-rse-"&amp;$L271,Equations!$G:$I,3,0)))</f>
        <v/>
      </c>
      <c r="BZ271" s="10" t="str">
        <f t="shared" si="95"/>
        <v/>
      </c>
      <c r="CA271" s="10" t="str">
        <f>IF($AG271="","",IF(OR($V271&lt;2.7,$V271&gt;90),"Age OOR",($AG271-BW271)/VLOOKUP(BW$14&amp;"-rse-"&amp;$L271,Equations!$G:$I,3,0)))</f>
        <v/>
      </c>
      <c r="CB271" s="10" t="str">
        <f>IF($AH271="","",IF(OR($V271&lt;2.7,$V271&gt;90),"Age OOR",VLOOKUP(CB$14&amp;"-int-"&amp;$M271,Equations!$G:$I,3,0)+VLOOKUP(CB$14&amp;"-sexo-"&amp;$M271,Equations!$G:$I,3,0)*$U271+VLOOKUP(CB$14&amp;"-edad-"&amp;$M271,Equations!$G:$I,3,0)*$V271+VLOOKUP(CB$14&amp;"-est-"&amp;$M271,Equations!$G:$I,3,0)*(1/$W271)+VLOOKUP(CB$14&amp;"-imc-"&amp;$M271,Equations!$G:$I,3,0)*(1/$Q271)))</f>
        <v/>
      </c>
      <c r="CC271" s="10" t="str">
        <f>IF($AH271="","",IF(OR($V271&lt;2.7,$V271&gt;90),"Age OOR",CB271-1.6449*VLOOKUP(CB$14&amp;"-rse-"&amp;$M271,Equations!$G:$I,3,0)))</f>
        <v/>
      </c>
      <c r="CD271" s="10" t="str">
        <f>IF($AH271="","",IF(OR($V271&lt;2.7,$V271&gt;90),"Age OOR",CB271+1.6449*VLOOKUP(CB$14&amp;"-rse-"&amp;$M271,Equations!$G:$I,3,0)))</f>
        <v/>
      </c>
      <c r="CE271" s="10" t="str">
        <f t="shared" si="96"/>
        <v/>
      </c>
      <c r="CF271" s="10" t="str">
        <f>IF($AH271="","",IF(OR($V271&lt;2.7,$V271&gt;90),"Age OOR",($AH271-CB271)/VLOOKUP(CB$14&amp;"-rse-"&amp;$M271,Equations!$G:$I,3,0)))</f>
        <v/>
      </c>
      <c r="CG271" s="10" t="str">
        <f>IF($AI271="","",IF(OR($V271&lt;2.7,$V271&gt;90),"Age OOR",VLOOKUP(CG$14&amp;"-int-"&amp;$N271,Equations!$G:$I,3,0)+VLOOKUP(CG$14&amp;"-sexo-"&amp;$N271,Equations!$G:$I,3,0)*$U271+VLOOKUP(CG$14&amp;"-edad-"&amp;$N271,Equations!$G:$I,3,0)*$V271+VLOOKUP(CG$14&amp;"-est-"&amp;$N271,Equations!$G:$I,3,0)*(1/$W271)+VLOOKUP(CG$14&amp;"-imc-"&amp;$N271,Equations!$G:$I,3,0)*(1/$Q271)))</f>
        <v/>
      </c>
      <c r="CH271" s="10" t="str">
        <f>IF($AI271="","",IF(OR($V271&lt;2.7,$V271&gt;90),"Age OOR",CG271-1.6449*VLOOKUP(CG$14&amp;"-rse-"&amp;$N271,Equations!$G:$I,3,0)))</f>
        <v/>
      </c>
      <c r="CI271" s="10" t="str">
        <f>IF($AI271="","",IF(OR($V271&lt;2.7,$V271&gt;90),"Age OOR",CG271+1.6449*VLOOKUP(CG$14&amp;"-rse-"&amp;$N271,Equations!$G:$I,3,0)))</f>
        <v/>
      </c>
      <c r="CJ271" s="10" t="str">
        <f t="shared" si="97"/>
        <v/>
      </c>
      <c r="CK271" s="10" t="str">
        <f>IF($AI271="","",IF(OR($V271&lt;2.7,$V271&gt;90),"Age OOR",($AI271-CG271)/VLOOKUP(CG$14&amp;"-rse-"&amp;$N271,Equations!$G:$I,3,0)))</f>
        <v/>
      </c>
      <c r="CL271" s="10" t="str">
        <f>IF($AJ271="","",IF(OR($V271&lt;2.7,$V271&gt;90),"Age OOR",VLOOKUP(CL$14&amp;"-int-"&amp;$O271,Equations!$G:$I,3,0)+VLOOKUP(CL$14&amp;"-sexo-"&amp;$O271,Equations!$G:$I,3,0)*$U271+VLOOKUP(CL$14&amp;"-edad-"&amp;$O271,Equations!$G:$I,3,0)*$V271+VLOOKUP(CL$14&amp;"-est-"&amp;$O271,Equations!$G:$I,3,0)*(1/$W271)+VLOOKUP(CL$14&amp;"-imc-"&amp;$O271,Equations!$G:$I,3,0)*(1/$Q271)))</f>
        <v/>
      </c>
      <c r="CM271" s="10" t="str">
        <f>IF($AJ271="","",IF(OR($V271&lt;2.7,$V271&gt;90),"Age OOR",CL271-1.6449*VLOOKUP(CL$14&amp;"-rse-"&amp;$O271,Equations!$G:$I,3,0)))</f>
        <v/>
      </c>
      <c r="CN271" s="10" t="str">
        <f>IF($AJ271="","",IF(OR($V271&lt;2.7,$V271&gt;90),"Age OOR",CL271+1.6449*VLOOKUP(CL$14&amp;"-rse-"&amp;$O271,Equations!$G:$I,3,0)))</f>
        <v/>
      </c>
      <c r="CO271" s="10" t="str">
        <f t="shared" si="98"/>
        <v/>
      </c>
      <c r="CP271" s="10" t="str">
        <f>IF($AJ271="","",IF(OR($V271&lt;2.7,$V271&gt;90),"Age OOR",($AJ271-CL271)/VLOOKUP(CL$14&amp;"-rse-"&amp;$O271,Equations!$G:$I,3,0)))</f>
        <v/>
      </c>
      <c r="CQ271" s="10" t="str">
        <f>IF($AK271="","",IF(OR($V271&lt;2.7,$V271&gt;90),"Age OOR",EXP(VLOOKUP(CQ$14&amp;"-int-"&amp;$P271,Equations!$G:$I,3,0)+VLOOKUP(CQ$14&amp;"-sexo-"&amp;$P271,Equations!$G:$I,3,0)*$U271+VLOOKUP(CQ$14&amp;"-edad-"&amp;$P271,Equations!$G:$I,3,0)*$V271+VLOOKUP(CQ$14&amp;"-est-"&amp;$P271,Equations!$G:$I,3,0)*(1/$W271)+VLOOKUP(CQ$14&amp;"-imc-"&amp;$P271,Equations!$G:$I,3,0)*(1/$Q271))))</f>
        <v/>
      </c>
      <c r="CR271" s="10" t="str">
        <f>IF($AK271="","",IF(OR($V271&lt;2.7,$V271&gt;90),"Age OOR",EXP(LN(CQ271)-1.6449*VLOOKUP(CQ$14&amp;"-rse-"&amp;$P271,Equations!$G:$I,3,0))))</f>
        <v/>
      </c>
      <c r="CS271" s="10" t="str">
        <f>IF($AK271="","",IF(OR($V271&lt;2.7,$V271&gt;90),"Age OOR",EXP(LN(CQ271)+1.6449*VLOOKUP(CQ$14&amp;"-rse-"&amp;$P271,Equations!$G:$I,3,0))))</f>
        <v/>
      </c>
      <c r="CT271" s="10" t="str">
        <f t="shared" si="99"/>
        <v/>
      </c>
      <c r="CU271" s="10" t="str">
        <f>IF($AK271="","",IF(OR($V271&lt;2.7,$V271&gt;90),"Age OOR",(LN($AK271)-LN(CQ271))/VLOOKUP(CQ$14&amp;"-rse-"&amp;$P271,Equations!$G:$I,3,0)))</f>
        <v/>
      </c>
      <c r="CV271" s="47"/>
    </row>
    <row r="272" spans="5:100" x14ac:dyDescent="0.2">
      <c r="E272" s="23" t="str">
        <f t="shared" si="75"/>
        <v>Age out of range</v>
      </c>
      <c r="F272" s="23" t="str">
        <f t="shared" si="76"/>
        <v>Age out of range</v>
      </c>
      <c r="G272" s="23" t="str">
        <f t="shared" si="77"/>
        <v>Age out of range</v>
      </c>
      <c r="H272" s="23" t="str">
        <f t="shared" si="78"/>
        <v>Age out of range</v>
      </c>
      <c r="I272" s="23" t="str">
        <f t="shared" si="79"/>
        <v>Age out of range</v>
      </c>
      <c r="J272" s="23" t="str">
        <f t="shared" si="80"/>
        <v>Age out of range</v>
      </c>
      <c r="K272" s="23" t="str">
        <f t="shared" si="81"/>
        <v>Age out of range</v>
      </c>
      <c r="L272" s="23" t="str">
        <f t="shared" si="82"/>
        <v>Age out of range</v>
      </c>
      <c r="M272" s="23" t="str">
        <f t="shared" si="83"/>
        <v>Age out of range</v>
      </c>
      <c r="N272" s="23" t="str">
        <f t="shared" si="84"/>
        <v>Age out of range</v>
      </c>
      <c r="O272" s="23" t="str">
        <f t="shared" si="85"/>
        <v>Age out of range</v>
      </c>
      <c r="P272" s="23" t="str">
        <f t="shared" si="86"/>
        <v>Age out of range</v>
      </c>
      <c r="Q272" s="23" t="e">
        <f t="shared" si="87"/>
        <v>#DIV/0!</v>
      </c>
      <c r="R272" s="17"/>
      <c r="S272" s="23">
        <v>256</v>
      </c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7"/>
      <c r="AM272" s="47"/>
      <c r="AN272" s="10" t="str">
        <f>IF($Z272="","",IF(OR($V272&lt;2.7,$V272&gt;90),"Age OOR",VLOOKUP(AN$14&amp;"-int-"&amp;$E272,Equations!$G:$I,3,0)+VLOOKUP(AN$14&amp;"-sexo-"&amp;$E272,Equations!$G:$I,3,0)*$U272+VLOOKUP(AN$14&amp;"-edad-"&amp;$E272,Equations!$G:$I,3,0)*$V272+VLOOKUP(AN$14&amp;"-est-"&amp;$E272,Equations!$G:$I,3,0)*(1/$W272)+VLOOKUP(AN$14&amp;"-imc-"&amp;$E272,Equations!$G:$I,3,0)*(1/$Q272)))</f>
        <v/>
      </c>
      <c r="AO272" s="10" t="str">
        <f>IF($Z272="","",IF(OR($V272&lt;2.7,$V272&gt;90),"Age OOR",AN272-1.6449*VLOOKUP(AN$14&amp;"-rse-"&amp;$E272,Equations!$G:$I,3,0)))</f>
        <v/>
      </c>
      <c r="AP272" s="10" t="str">
        <f>IF($Z272="","",IF(OR($V272&lt;2.7,$V272&gt;90),"Age OOR",AN272+1.6449*VLOOKUP(AN$14&amp;"-rse-"&amp;$E272,Equations!$G:$I,3,0)))</f>
        <v/>
      </c>
      <c r="AQ272" s="10" t="str">
        <f t="shared" si="88"/>
        <v/>
      </c>
      <c r="AR272" s="10" t="str">
        <f>IF($Z272="","",IF(OR($V272&lt;2.7,$V272&gt;90),"Age OOR",($Z272-AN272)/VLOOKUP(AN$14&amp;"-rse-"&amp;$E272,Equations!$G:$I,3,0)))</f>
        <v/>
      </c>
      <c r="AS272" s="10" t="str">
        <f>IF($AA272="","",IF(OR($V272&lt;2.7,$V272&gt;90),"Age OOR",VLOOKUP(AS$14&amp;"-int-"&amp;$F272,Equations!$G:$I,3,0)+VLOOKUP(AS$14&amp;"-sexo-"&amp;$F272,Equations!$G:$I,3,0)*$U272+VLOOKUP(AS$14&amp;"-edad-"&amp;$F272,Equations!$G:$I,3,0)*$V272+VLOOKUP(AS$14&amp;"-est-"&amp;$F272,Equations!$G:$I,3,0)*(1/$W272)+VLOOKUP(AS$14&amp;"-imc-"&amp;$F272,Equations!$G:$I,3,0)*(1/$Q272)))</f>
        <v/>
      </c>
      <c r="AT272" s="10" t="str">
        <f>IF($AA272="","",IF(OR($V272&lt;2.7,$V272&gt;90),"Age OOR",AS272-1.6449*VLOOKUP(AS$14&amp;"-rse-"&amp;$F272,Equations!$G:$I,3,0)))</f>
        <v/>
      </c>
      <c r="AU272" s="10" t="str">
        <f>IF($AA272="","",IF(OR($V272&lt;2.7,$V272&gt;90),"Age OOR",AS272+1.6449*VLOOKUP(AS$14&amp;"-rse-"&amp;$F272,Equations!$G:$I,3,0)))</f>
        <v/>
      </c>
      <c r="AV272" s="10" t="str">
        <f t="shared" si="89"/>
        <v/>
      </c>
      <c r="AW272" s="10" t="str">
        <f>IF($AA272="","",IF(OR($V272&lt;2.7,$V272&gt;90),"Age OOR",($AA272-AS272)/VLOOKUP(AS$14&amp;"-rse-"&amp;$F272,Equations!$G:$I,3,0)))</f>
        <v/>
      </c>
      <c r="AX272" s="10" t="str">
        <f>IF($AB272="","",IF(OR($V272&lt;2.7,$V272&gt;90),"Age OOR",VLOOKUP(AX$14&amp;"-int-"&amp;$G272,Equations!$G:$I,3,0)+VLOOKUP(AX$14&amp;"-sexo-"&amp;$G272,Equations!$G:$I,3,0)*$U272+VLOOKUP(AX$14&amp;"-edad-"&amp;$G272,Equations!$G:$I,3,0)*$V272+VLOOKUP(AX$14&amp;"-est-"&amp;$G272,Equations!$G:$I,3,0)*(1/$W272)+VLOOKUP(AX$14&amp;"-imc-"&amp;$G272,Equations!$G:$I,3,0)*(1/$Q272)))</f>
        <v/>
      </c>
      <c r="AY272" s="10" t="str">
        <f>IF($AB272="","",IF(OR($V272&lt;2.7,$V272&gt;90),"Age OOR",AX272-1.6449*VLOOKUP(AX$14&amp;"-rse-"&amp;$G272,Equations!$G:$I,3,0)))</f>
        <v/>
      </c>
      <c r="AZ272" s="10" t="str">
        <f>IF($AB272="","",IF(OR($V272&lt;2.7,$V272&gt;90),"Age OOR",AX272+1.6449*VLOOKUP(AX$14&amp;"-rse-"&amp;$G272,Equations!$G:$I,3,0)))</f>
        <v/>
      </c>
      <c r="BA272" s="10" t="str">
        <f t="shared" si="90"/>
        <v/>
      </c>
      <c r="BB272" s="10" t="str">
        <f>IF($AB272="","",IF(OR($V272&lt;2.7,$V272&gt;90),"Age OOR",($AB272-AX272)/VLOOKUP(AX$14&amp;"-rse-"&amp;$G272,Equations!$G:$I,3,0)))</f>
        <v/>
      </c>
      <c r="BC272" s="10" t="str">
        <f>IF($AC272="","",IF(OR($V272&lt;2.7,$V272&gt;90),"Age OOR",VLOOKUP(BC$14&amp;"-int-"&amp;$H272,Equations!$G:$I,3,0)+VLOOKUP(BC$14&amp;"-sexo-"&amp;$H272,Equations!$G:$I,3,0)*$U272+VLOOKUP(BC$14&amp;"-edad-"&amp;$H272,Equations!$G:$I,3,0)*$V272+VLOOKUP(BC$14&amp;"-est-"&amp;$H272,Equations!$G:$I,3,0)*(1/$W272)+VLOOKUP(BC$14&amp;"-imc-"&amp;$H272,Equations!$G:$I,3,0)*(1/$Q272)))</f>
        <v/>
      </c>
      <c r="BD272" s="10" t="str">
        <f>IF($AC272="","",IF(OR($V272&lt;2.7,$V272&gt;90),"Age OOR",BC272-1.6449*VLOOKUP(BC$14&amp;"-rse-"&amp;$H272,Equations!$G:$I,3,0)))</f>
        <v/>
      </c>
      <c r="BE272" s="10" t="str">
        <f>IF($AC272="","",IF(OR($V272&lt;2.7,$V272&gt;90),"Age OOR",BC272+1.6449*VLOOKUP(BC$14&amp;"-rse-"&amp;$H272,Equations!$G:$I,3,0)))</f>
        <v/>
      </c>
      <c r="BF272" s="10" t="str">
        <f t="shared" si="91"/>
        <v/>
      </c>
      <c r="BG272" s="10" t="str">
        <f>IF($AC272="","",IF(OR($V272&lt;2.7,$V272&gt;90),"Age OOR",($AC272-BC272)/VLOOKUP(BC$14&amp;"-rse-"&amp;$H272,Equations!$G:$I,3,0)))</f>
        <v/>
      </c>
      <c r="BH272" s="10" t="str">
        <f>IF($AD272="","",IF(OR($V272&lt;2.7,$V272&gt;90),"Age OOR",VLOOKUP(BH$14&amp;"-int-"&amp;$I272,Equations!$G:$I,3,0)+VLOOKUP(BH$14&amp;"-sexo-"&amp;$I272,Equations!$G:$I,3,0)*$U272+VLOOKUP(BH$14&amp;"-edad-"&amp;$I272,Equations!$G:$I,3,0)*$V272+VLOOKUP(BH$14&amp;"-est-"&amp;$I272,Equations!$G:$I,3,0)*(1/$W272)+VLOOKUP(BH$14&amp;"-imc-"&amp;$I272,Equations!$G:$I,3,0)*(1/$Q272)))</f>
        <v/>
      </c>
      <c r="BI272" s="10" t="str">
        <f>IF($AD272="","",IF(OR($V272&lt;2.7,$V272&gt;90),"Age OOR",BH272-1.6449*VLOOKUP(BH$14&amp;"-rse-"&amp;$I272,Equations!$G:$I,3,0)))</f>
        <v/>
      </c>
      <c r="BJ272" s="10" t="str">
        <f>IF($AD272="","",IF(OR($V272&lt;2.7,$V272&gt;90),"Age OOR",BH272+1.6449*VLOOKUP(BH$14&amp;"-rse-"&amp;$I272,Equations!$G:$I,3,0)))</f>
        <v/>
      </c>
      <c r="BK272" s="10" t="str">
        <f t="shared" si="92"/>
        <v/>
      </c>
      <c r="BL272" s="10" t="str">
        <f>IF($AD272="","",IF(OR($V272&lt;2.7,$V272&gt;90),"Age OOR",($AD272-BH272)/VLOOKUP(BH$14&amp;"-rse-"&amp;$I272,Equations!$G:$I,3,0)))</f>
        <v/>
      </c>
      <c r="BM272" s="10" t="str">
        <f>IF($AE272="","",IF(OR($V272&lt;2.7,$V272&gt;90),"Age OOR",VLOOKUP(BM$14&amp;"-int-"&amp;$J272,Equations!$G:$I,3,0)+VLOOKUP(BM$14&amp;"-sexo-"&amp;$J272,Equations!$G:$I,3,0)*$U272+VLOOKUP(BM$14&amp;"-edad-"&amp;$J272,Equations!$G:$I,3,0)*$V272+VLOOKUP(BM$14&amp;"-est-"&amp;$J272,Equations!$G:$I,3,0)*(1/$W272)+VLOOKUP(BM$14&amp;"-imc-"&amp;$J272,Equations!$G:$I,3,0)*(1/$Q272)))</f>
        <v/>
      </c>
      <c r="BN272" s="10" t="str">
        <f>IF($AE272="","",IF(OR($V272&lt;2.7,$V272&gt;90),"Age OOR",BM272-1.6449*VLOOKUP(BM$14&amp;"-rse-"&amp;$J272,Equations!$G:$I,3,0)))</f>
        <v/>
      </c>
      <c r="BO272" s="10" t="str">
        <f>IF($AE272="","",IF(OR($V272&lt;2.7,$V272&gt;90),"Age OOR",BM272+1.6449*VLOOKUP(BM$14&amp;"-rse-"&amp;$J272,Equations!$G:$I,3,0)))</f>
        <v/>
      </c>
      <c r="BP272" s="10" t="str">
        <f t="shared" si="93"/>
        <v/>
      </c>
      <c r="BQ272" s="10" t="str">
        <f>IF($AE272="","",IF(OR($V272&lt;2.7,$V272&gt;90),"Age OOR",($AE272-BM272)/VLOOKUP(BM$14&amp;"-rse-"&amp;$J272,Equations!$G:$I,3,0)))</f>
        <v/>
      </c>
      <c r="BR272" s="10" t="str">
        <f>IF($AF272="","",IF(OR($V272&lt;2.7,$V272&gt;90),"Age OOR",VLOOKUP(BR$14&amp;"-int-"&amp;$K272,Equations!$G:$I,3,0)+VLOOKUP(BR$14&amp;"-sexo-"&amp;$K272,Equations!$G:$I,3,0)*$U272+VLOOKUP(BR$14&amp;"-edad-"&amp;$K272,Equations!$G:$I,3,0)*$V272+VLOOKUP(BR$14&amp;"-est-"&amp;$K272,Equations!$G:$I,3,0)*(1/$W272)+VLOOKUP(BR$14&amp;"-imc-"&amp;$K272,Equations!$G:$I,3,0)*(1/$Q272)))</f>
        <v/>
      </c>
      <c r="BS272" s="10" t="str">
        <f>IF($AF272="","",IF(OR($V272&lt;2.7,$V272&gt;90),"Age OOR",BR272-1.6449*VLOOKUP(BR$14&amp;"-rse-"&amp;$K272,Equations!$G:$I,3,0)))</f>
        <v/>
      </c>
      <c r="BT272" s="10" t="str">
        <f>IF($AF272="","",IF(OR($V272&lt;2.7,$V272&gt;90),"Age OOR",BR272+1.6449*VLOOKUP(BR$14&amp;"-rse-"&amp;$K272,Equations!$G:$I,3,0)))</f>
        <v/>
      </c>
      <c r="BU272" s="10" t="str">
        <f t="shared" si="94"/>
        <v/>
      </c>
      <c r="BV272" s="10" t="str">
        <f>IF($AF272="","",IF(OR($V272&lt;2.7,$V272&gt;90),"Age OOR",($AF272-BR272)/VLOOKUP(BR$14&amp;"-rse-"&amp;$K272,Equations!$G:$I,3,0)))</f>
        <v/>
      </c>
      <c r="BW272" s="10" t="str">
        <f>IF($AG272="","",IF(OR($V272&lt;2.7,$V272&gt;90),"Age OOR",VLOOKUP(BW$14&amp;"-int-"&amp;$L272,Equations!$G:$I,3,0)+VLOOKUP(BW$14&amp;"-sexo-"&amp;$L272,Equations!$G:$I,3,0)*$U272+VLOOKUP(BW$14&amp;"-edad-"&amp;$L272,Equations!$G:$I,3,0)*$V272+VLOOKUP(BW$14&amp;"-est-"&amp;$L272,Equations!$G:$I,3,0)*(1/$W272)+VLOOKUP(BW$14&amp;"-imc-"&amp;$L272,Equations!$G:$I,3,0)*(1/$Q272)))</f>
        <v/>
      </c>
      <c r="BX272" s="10" t="str">
        <f>IF($AG272="","",IF(OR($V272&lt;2.7,$V272&gt;90),"Age OOR",BW272-1.6449*VLOOKUP(BW$14&amp;"-rse-"&amp;$L272,Equations!$G:$I,3,0)))</f>
        <v/>
      </c>
      <c r="BY272" s="10" t="str">
        <f>IF($AG272="","",IF(OR($V272&lt;2.7,$V272&gt;90),"Age OOR",BW272+1.6449*VLOOKUP(BW$14&amp;"-rse-"&amp;$L272,Equations!$G:$I,3,0)))</f>
        <v/>
      </c>
      <c r="BZ272" s="10" t="str">
        <f t="shared" si="95"/>
        <v/>
      </c>
      <c r="CA272" s="10" t="str">
        <f>IF($AG272="","",IF(OR($V272&lt;2.7,$V272&gt;90),"Age OOR",($AG272-BW272)/VLOOKUP(BW$14&amp;"-rse-"&amp;$L272,Equations!$G:$I,3,0)))</f>
        <v/>
      </c>
      <c r="CB272" s="10" t="str">
        <f>IF($AH272="","",IF(OR($V272&lt;2.7,$V272&gt;90),"Age OOR",VLOOKUP(CB$14&amp;"-int-"&amp;$M272,Equations!$G:$I,3,0)+VLOOKUP(CB$14&amp;"-sexo-"&amp;$M272,Equations!$G:$I,3,0)*$U272+VLOOKUP(CB$14&amp;"-edad-"&amp;$M272,Equations!$G:$I,3,0)*$V272+VLOOKUP(CB$14&amp;"-est-"&amp;$M272,Equations!$G:$I,3,0)*(1/$W272)+VLOOKUP(CB$14&amp;"-imc-"&amp;$M272,Equations!$G:$I,3,0)*(1/$Q272)))</f>
        <v/>
      </c>
      <c r="CC272" s="10" t="str">
        <f>IF($AH272="","",IF(OR($V272&lt;2.7,$V272&gt;90),"Age OOR",CB272-1.6449*VLOOKUP(CB$14&amp;"-rse-"&amp;$M272,Equations!$G:$I,3,0)))</f>
        <v/>
      </c>
      <c r="CD272" s="10" t="str">
        <f>IF($AH272="","",IF(OR($V272&lt;2.7,$V272&gt;90),"Age OOR",CB272+1.6449*VLOOKUP(CB$14&amp;"-rse-"&amp;$M272,Equations!$G:$I,3,0)))</f>
        <v/>
      </c>
      <c r="CE272" s="10" t="str">
        <f t="shared" si="96"/>
        <v/>
      </c>
      <c r="CF272" s="10" t="str">
        <f>IF($AH272="","",IF(OR($V272&lt;2.7,$V272&gt;90),"Age OOR",($AH272-CB272)/VLOOKUP(CB$14&amp;"-rse-"&amp;$M272,Equations!$G:$I,3,0)))</f>
        <v/>
      </c>
      <c r="CG272" s="10" t="str">
        <f>IF($AI272="","",IF(OR($V272&lt;2.7,$V272&gt;90),"Age OOR",VLOOKUP(CG$14&amp;"-int-"&amp;$N272,Equations!$G:$I,3,0)+VLOOKUP(CG$14&amp;"-sexo-"&amp;$N272,Equations!$G:$I,3,0)*$U272+VLOOKUP(CG$14&amp;"-edad-"&amp;$N272,Equations!$G:$I,3,0)*$V272+VLOOKUP(CG$14&amp;"-est-"&amp;$N272,Equations!$G:$I,3,0)*(1/$W272)+VLOOKUP(CG$14&amp;"-imc-"&amp;$N272,Equations!$G:$I,3,0)*(1/$Q272)))</f>
        <v/>
      </c>
      <c r="CH272" s="10" t="str">
        <f>IF($AI272="","",IF(OR($V272&lt;2.7,$V272&gt;90),"Age OOR",CG272-1.6449*VLOOKUP(CG$14&amp;"-rse-"&amp;$N272,Equations!$G:$I,3,0)))</f>
        <v/>
      </c>
      <c r="CI272" s="10" t="str">
        <f>IF($AI272="","",IF(OR($V272&lt;2.7,$V272&gt;90),"Age OOR",CG272+1.6449*VLOOKUP(CG$14&amp;"-rse-"&amp;$N272,Equations!$G:$I,3,0)))</f>
        <v/>
      </c>
      <c r="CJ272" s="10" t="str">
        <f t="shared" si="97"/>
        <v/>
      </c>
      <c r="CK272" s="10" t="str">
        <f>IF($AI272="","",IF(OR($V272&lt;2.7,$V272&gt;90),"Age OOR",($AI272-CG272)/VLOOKUP(CG$14&amp;"-rse-"&amp;$N272,Equations!$G:$I,3,0)))</f>
        <v/>
      </c>
      <c r="CL272" s="10" t="str">
        <f>IF($AJ272="","",IF(OR($V272&lt;2.7,$V272&gt;90),"Age OOR",VLOOKUP(CL$14&amp;"-int-"&amp;$O272,Equations!$G:$I,3,0)+VLOOKUP(CL$14&amp;"-sexo-"&amp;$O272,Equations!$G:$I,3,0)*$U272+VLOOKUP(CL$14&amp;"-edad-"&amp;$O272,Equations!$G:$I,3,0)*$V272+VLOOKUP(CL$14&amp;"-est-"&amp;$O272,Equations!$G:$I,3,0)*(1/$W272)+VLOOKUP(CL$14&amp;"-imc-"&amp;$O272,Equations!$G:$I,3,0)*(1/$Q272)))</f>
        <v/>
      </c>
      <c r="CM272" s="10" t="str">
        <f>IF($AJ272="","",IF(OR($V272&lt;2.7,$V272&gt;90),"Age OOR",CL272-1.6449*VLOOKUP(CL$14&amp;"-rse-"&amp;$O272,Equations!$G:$I,3,0)))</f>
        <v/>
      </c>
      <c r="CN272" s="10" t="str">
        <f>IF($AJ272="","",IF(OR($V272&lt;2.7,$V272&gt;90),"Age OOR",CL272+1.6449*VLOOKUP(CL$14&amp;"-rse-"&amp;$O272,Equations!$G:$I,3,0)))</f>
        <v/>
      </c>
      <c r="CO272" s="10" t="str">
        <f t="shared" si="98"/>
        <v/>
      </c>
      <c r="CP272" s="10" t="str">
        <f>IF($AJ272="","",IF(OR($V272&lt;2.7,$V272&gt;90),"Age OOR",($AJ272-CL272)/VLOOKUP(CL$14&amp;"-rse-"&amp;$O272,Equations!$G:$I,3,0)))</f>
        <v/>
      </c>
      <c r="CQ272" s="10" t="str">
        <f>IF($AK272="","",IF(OR($V272&lt;2.7,$V272&gt;90),"Age OOR",EXP(VLOOKUP(CQ$14&amp;"-int-"&amp;$P272,Equations!$G:$I,3,0)+VLOOKUP(CQ$14&amp;"-sexo-"&amp;$P272,Equations!$G:$I,3,0)*$U272+VLOOKUP(CQ$14&amp;"-edad-"&amp;$P272,Equations!$G:$I,3,0)*$V272+VLOOKUP(CQ$14&amp;"-est-"&amp;$P272,Equations!$G:$I,3,0)*(1/$W272)+VLOOKUP(CQ$14&amp;"-imc-"&amp;$P272,Equations!$G:$I,3,0)*(1/$Q272))))</f>
        <v/>
      </c>
      <c r="CR272" s="10" t="str">
        <f>IF($AK272="","",IF(OR($V272&lt;2.7,$V272&gt;90),"Age OOR",EXP(LN(CQ272)-1.6449*VLOOKUP(CQ$14&amp;"-rse-"&amp;$P272,Equations!$G:$I,3,0))))</f>
        <v/>
      </c>
      <c r="CS272" s="10" t="str">
        <f>IF($AK272="","",IF(OR($V272&lt;2.7,$V272&gt;90),"Age OOR",EXP(LN(CQ272)+1.6449*VLOOKUP(CQ$14&amp;"-rse-"&amp;$P272,Equations!$G:$I,3,0))))</f>
        <v/>
      </c>
      <c r="CT272" s="10" t="str">
        <f t="shared" si="99"/>
        <v/>
      </c>
      <c r="CU272" s="10" t="str">
        <f>IF($AK272="","",IF(OR($V272&lt;2.7,$V272&gt;90),"Age OOR",(LN($AK272)-LN(CQ272))/VLOOKUP(CQ$14&amp;"-rse-"&amp;$P272,Equations!$G:$I,3,0)))</f>
        <v/>
      </c>
      <c r="CV272" s="47"/>
    </row>
    <row r="273" spans="5:100" x14ac:dyDescent="0.2">
      <c r="E273" s="23" t="str">
        <f t="shared" ref="E273:E336" si="100">IF(OR($V273&lt;2.7,$V273&gt;90),"Age out of range",IF($V273&lt;AN$3,"a",IF($V273&lt;AN$4,"b","c")))</f>
        <v>Age out of range</v>
      </c>
      <c r="F273" s="23" t="str">
        <f t="shared" ref="F273:F336" si="101">IF(OR($V273&lt;2.7,$V273&gt;90),"Age out of range",IF($V273&lt;AS$3,"a",IF($V273&lt;AS$4,"b","c")))</f>
        <v>Age out of range</v>
      </c>
      <c r="G273" s="23" t="str">
        <f t="shared" ref="G273:G336" si="102">IF(OR($V273&lt;2.7,$V273&gt;90),"Age out of range",IF($V273&lt;AX$3,"a",IF($V273&lt;AX$4,"b","c")))</f>
        <v>Age out of range</v>
      </c>
      <c r="H273" s="23" t="str">
        <f t="shared" ref="H273:H336" si="103">IF(OR($V273&lt;2.7,$V273&gt;90),"Age out of range",IF($V273&lt;BC$3,"a",IF($V273&lt;BC$4,"b","c")))</f>
        <v>Age out of range</v>
      </c>
      <c r="I273" s="23" t="str">
        <f t="shared" ref="I273:I336" si="104">IF(OR($V273&lt;2.7,$V273&gt;90),"Age out of range",IF($V273&lt;BH$3,"a",IF($V273&lt;BH$4,"b","c")))</f>
        <v>Age out of range</v>
      </c>
      <c r="J273" s="23" t="str">
        <f t="shared" ref="J273:J336" si="105">IF(OR($V273&lt;2.7,$V273&gt;90),"Age out of range",IF($V273&lt;BM$3,"a",IF($V273&lt;BM$4,"b","c")))</f>
        <v>Age out of range</v>
      </c>
      <c r="K273" s="23" t="str">
        <f t="shared" ref="K273:K336" si="106">IF(OR($V273&lt;2.7,$V273&gt;90),"Age out of range",IF($V273&lt;BR$3,"a",IF($V273&lt;BR$4,"b","c")))</f>
        <v>Age out of range</v>
      </c>
      <c r="L273" s="23" t="str">
        <f t="shared" ref="L273:L336" si="107">IF(OR($V273&lt;2.7,$V273&gt;90),"Age out of range",IF($V273&lt;BW$3,"a",IF($V273&lt;BW$4,"b","c")))</f>
        <v>Age out of range</v>
      </c>
      <c r="M273" s="23" t="str">
        <f t="shared" ref="M273:M336" si="108">IF(OR($V273&lt;2.7,$V273&gt;90),"Age out of range",IF($V273&lt;CB$3,"a",IF($V273&lt;CB$4,"b","c")))</f>
        <v>Age out of range</v>
      </c>
      <c r="N273" s="23" t="str">
        <f t="shared" ref="N273:N336" si="109">IF(OR($V273&lt;2.7,$V273&gt;90),"Age out of range",IF($V273&lt;CG$3,"a",IF($V273&lt;CG$4,"b","c")))</f>
        <v>Age out of range</v>
      </c>
      <c r="O273" s="23" t="str">
        <f t="shared" ref="O273:O336" si="110">IF(OR($V273&lt;2.7,$V273&gt;90),"Age out of range",IF($V273&lt;CL$3,"a",IF($V273&lt;CL$4,"b","c")))</f>
        <v>Age out of range</v>
      </c>
      <c r="P273" s="23" t="str">
        <f t="shared" ref="P273:P336" si="111">IF(OR($V273&lt;2.7,$V273&gt;90),"Age out of range",IF($V273&lt;CQ$3,"a",IF($V273&lt;CQ$4,"b","c")))</f>
        <v>Age out of range</v>
      </c>
      <c r="Q273" s="23" t="e">
        <f t="shared" si="87"/>
        <v>#DIV/0!</v>
      </c>
      <c r="R273" s="17"/>
      <c r="S273" s="23">
        <v>257</v>
      </c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7"/>
      <c r="AM273" s="47"/>
      <c r="AN273" s="10" t="str">
        <f>IF($Z273="","",IF(OR($V273&lt;2.7,$V273&gt;90),"Age OOR",VLOOKUP(AN$14&amp;"-int-"&amp;$E273,Equations!$G:$I,3,0)+VLOOKUP(AN$14&amp;"-sexo-"&amp;$E273,Equations!$G:$I,3,0)*$U273+VLOOKUP(AN$14&amp;"-edad-"&amp;$E273,Equations!$G:$I,3,0)*$V273+VLOOKUP(AN$14&amp;"-est-"&amp;$E273,Equations!$G:$I,3,0)*(1/$W273)+VLOOKUP(AN$14&amp;"-imc-"&amp;$E273,Equations!$G:$I,3,0)*(1/$Q273)))</f>
        <v/>
      </c>
      <c r="AO273" s="10" t="str">
        <f>IF($Z273="","",IF(OR($V273&lt;2.7,$V273&gt;90),"Age OOR",AN273-1.6449*VLOOKUP(AN$14&amp;"-rse-"&amp;$E273,Equations!$G:$I,3,0)))</f>
        <v/>
      </c>
      <c r="AP273" s="10" t="str">
        <f>IF($Z273="","",IF(OR($V273&lt;2.7,$V273&gt;90),"Age OOR",AN273+1.6449*VLOOKUP(AN$14&amp;"-rse-"&amp;$E273,Equations!$G:$I,3,0)))</f>
        <v/>
      </c>
      <c r="AQ273" s="10" t="str">
        <f t="shared" si="88"/>
        <v/>
      </c>
      <c r="AR273" s="10" t="str">
        <f>IF($Z273="","",IF(OR($V273&lt;2.7,$V273&gt;90),"Age OOR",($Z273-AN273)/VLOOKUP(AN$14&amp;"-rse-"&amp;$E273,Equations!$G:$I,3,0)))</f>
        <v/>
      </c>
      <c r="AS273" s="10" t="str">
        <f>IF($AA273="","",IF(OR($V273&lt;2.7,$V273&gt;90),"Age OOR",VLOOKUP(AS$14&amp;"-int-"&amp;$F273,Equations!$G:$I,3,0)+VLOOKUP(AS$14&amp;"-sexo-"&amp;$F273,Equations!$G:$I,3,0)*$U273+VLOOKUP(AS$14&amp;"-edad-"&amp;$F273,Equations!$G:$I,3,0)*$V273+VLOOKUP(AS$14&amp;"-est-"&amp;$F273,Equations!$G:$I,3,0)*(1/$W273)+VLOOKUP(AS$14&amp;"-imc-"&amp;$F273,Equations!$G:$I,3,0)*(1/$Q273)))</f>
        <v/>
      </c>
      <c r="AT273" s="10" t="str">
        <f>IF($AA273="","",IF(OR($V273&lt;2.7,$V273&gt;90),"Age OOR",AS273-1.6449*VLOOKUP(AS$14&amp;"-rse-"&amp;$F273,Equations!$G:$I,3,0)))</f>
        <v/>
      </c>
      <c r="AU273" s="10" t="str">
        <f>IF($AA273="","",IF(OR($V273&lt;2.7,$V273&gt;90),"Age OOR",AS273+1.6449*VLOOKUP(AS$14&amp;"-rse-"&amp;$F273,Equations!$G:$I,3,0)))</f>
        <v/>
      </c>
      <c r="AV273" s="10" t="str">
        <f t="shared" si="89"/>
        <v/>
      </c>
      <c r="AW273" s="10" t="str">
        <f>IF($AA273="","",IF(OR($V273&lt;2.7,$V273&gt;90),"Age OOR",($AA273-AS273)/VLOOKUP(AS$14&amp;"-rse-"&amp;$F273,Equations!$G:$I,3,0)))</f>
        <v/>
      </c>
      <c r="AX273" s="10" t="str">
        <f>IF($AB273="","",IF(OR($V273&lt;2.7,$V273&gt;90),"Age OOR",VLOOKUP(AX$14&amp;"-int-"&amp;$G273,Equations!$G:$I,3,0)+VLOOKUP(AX$14&amp;"-sexo-"&amp;$G273,Equations!$G:$I,3,0)*$U273+VLOOKUP(AX$14&amp;"-edad-"&amp;$G273,Equations!$G:$I,3,0)*$V273+VLOOKUP(AX$14&amp;"-est-"&amp;$G273,Equations!$G:$I,3,0)*(1/$W273)+VLOOKUP(AX$14&amp;"-imc-"&amp;$G273,Equations!$G:$I,3,0)*(1/$Q273)))</f>
        <v/>
      </c>
      <c r="AY273" s="10" t="str">
        <f>IF($AB273="","",IF(OR($V273&lt;2.7,$V273&gt;90),"Age OOR",AX273-1.6449*VLOOKUP(AX$14&amp;"-rse-"&amp;$G273,Equations!$G:$I,3,0)))</f>
        <v/>
      </c>
      <c r="AZ273" s="10" t="str">
        <f>IF($AB273="","",IF(OR($V273&lt;2.7,$V273&gt;90),"Age OOR",AX273+1.6449*VLOOKUP(AX$14&amp;"-rse-"&amp;$G273,Equations!$G:$I,3,0)))</f>
        <v/>
      </c>
      <c r="BA273" s="10" t="str">
        <f t="shared" si="90"/>
        <v/>
      </c>
      <c r="BB273" s="10" t="str">
        <f>IF($AB273="","",IF(OR($V273&lt;2.7,$V273&gt;90),"Age OOR",($AB273-AX273)/VLOOKUP(AX$14&amp;"-rse-"&amp;$G273,Equations!$G:$I,3,0)))</f>
        <v/>
      </c>
      <c r="BC273" s="10" t="str">
        <f>IF($AC273="","",IF(OR($V273&lt;2.7,$V273&gt;90),"Age OOR",VLOOKUP(BC$14&amp;"-int-"&amp;$H273,Equations!$G:$I,3,0)+VLOOKUP(BC$14&amp;"-sexo-"&amp;$H273,Equations!$G:$I,3,0)*$U273+VLOOKUP(BC$14&amp;"-edad-"&amp;$H273,Equations!$G:$I,3,0)*$V273+VLOOKUP(BC$14&amp;"-est-"&amp;$H273,Equations!$G:$I,3,0)*(1/$W273)+VLOOKUP(BC$14&amp;"-imc-"&amp;$H273,Equations!$G:$I,3,0)*(1/$Q273)))</f>
        <v/>
      </c>
      <c r="BD273" s="10" t="str">
        <f>IF($AC273="","",IF(OR($V273&lt;2.7,$V273&gt;90),"Age OOR",BC273-1.6449*VLOOKUP(BC$14&amp;"-rse-"&amp;$H273,Equations!$G:$I,3,0)))</f>
        <v/>
      </c>
      <c r="BE273" s="10" t="str">
        <f>IF($AC273="","",IF(OR($V273&lt;2.7,$V273&gt;90),"Age OOR",BC273+1.6449*VLOOKUP(BC$14&amp;"-rse-"&amp;$H273,Equations!$G:$I,3,0)))</f>
        <v/>
      </c>
      <c r="BF273" s="10" t="str">
        <f t="shared" si="91"/>
        <v/>
      </c>
      <c r="BG273" s="10" t="str">
        <f>IF($AC273="","",IF(OR($V273&lt;2.7,$V273&gt;90),"Age OOR",($AC273-BC273)/VLOOKUP(BC$14&amp;"-rse-"&amp;$H273,Equations!$G:$I,3,0)))</f>
        <v/>
      </c>
      <c r="BH273" s="10" t="str">
        <f>IF($AD273="","",IF(OR($V273&lt;2.7,$V273&gt;90),"Age OOR",VLOOKUP(BH$14&amp;"-int-"&amp;$I273,Equations!$G:$I,3,0)+VLOOKUP(BH$14&amp;"-sexo-"&amp;$I273,Equations!$G:$I,3,0)*$U273+VLOOKUP(BH$14&amp;"-edad-"&amp;$I273,Equations!$G:$I,3,0)*$V273+VLOOKUP(BH$14&amp;"-est-"&amp;$I273,Equations!$G:$I,3,0)*(1/$W273)+VLOOKUP(BH$14&amp;"-imc-"&amp;$I273,Equations!$G:$I,3,0)*(1/$Q273)))</f>
        <v/>
      </c>
      <c r="BI273" s="10" t="str">
        <f>IF($AD273="","",IF(OR($V273&lt;2.7,$V273&gt;90),"Age OOR",BH273-1.6449*VLOOKUP(BH$14&amp;"-rse-"&amp;$I273,Equations!$G:$I,3,0)))</f>
        <v/>
      </c>
      <c r="BJ273" s="10" t="str">
        <f>IF($AD273="","",IF(OR($V273&lt;2.7,$V273&gt;90),"Age OOR",BH273+1.6449*VLOOKUP(BH$14&amp;"-rse-"&amp;$I273,Equations!$G:$I,3,0)))</f>
        <v/>
      </c>
      <c r="BK273" s="10" t="str">
        <f t="shared" si="92"/>
        <v/>
      </c>
      <c r="BL273" s="10" t="str">
        <f>IF($AD273="","",IF(OR($V273&lt;2.7,$V273&gt;90),"Age OOR",($AD273-BH273)/VLOOKUP(BH$14&amp;"-rse-"&amp;$I273,Equations!$G:$I,3,0)))</f>
        <v/>
      </c>
      <c r="BM273" s="10" t="str">
        <f>IF($AE273="","",IF(OR($V273&lt;2.7,$V273&gt;90),"Age OOR",VLOOKUP(BM$14&amp;"-int-"&amp;$J273,Equations!$G:$I,3,0)+VLOOKUP(BM$14&amp;"-sexo-"&amp;$J273,Equations!$G:$I,3,0)*$U273+VLOOKUP(BM$14&amp;"-edad-"&amp;$J273,Equations!$G:$I,3,0)*$V273+VLOOKUP(BM$14&amp;"-est-"&amp;$J273,Equations!$G:$I,3,0)*(1/$W273)+VLOOKUP(BM$14&amp;"-imc-"&amp;$J273,Equations!$G:$I,3,0)*(1/$Q273)))</f>
        <v/>
      </c>
      <c r="BN273" s="10" t="str">
        <f>IF($AE273="","",IF(OR($V273&lt;2.7,$V273&gt;90),"Age OOR",BM273-1.6449*VLOOKUP(BM$14&amp;"-rse-"&amp;$J273,Equations!$G:$I,3,0)))</f>
        <v/>
      </c>
      <c r="BO273" s="10" t="str">
        <f>IF($AE273="","",IF(OR($V273&lt;2.7,$V273&gt;90),"Age OOR",BM273+1.6449*VLOOKUP(BM$14&amp;"-rse-"&amp;$J273,Equations!$G:$I,3,0)))</f>
        <v/>
      </c>
      <c r="BP273" s="10" t="str">
        <f t="shared" si="93"/>
        <v/>
      </c>
      <c r="BQ273" s="10" t="str">
        <f>IF($AE273="","",IF(OR($V273&lt;2.7,$V273&gt;90),"Age OOR",($AE273-BM273)/VLOOKUP(BM$14&amp;"-rse-"&amp;$J273,Equations!$G:$I,3,0)))</f>
        <v/>
      </c>
      <c r="BR273" s="10" t="str">
        <f>IF($AF273="","",IF(OR($V273&lt;2.7,$V273&gt;90),"Age OOR",VLOOKUP(BR$14&amp;"-int-"&amp;$K273,Equations!$G:$I,3,0)+VLOOKUP(BR$14&amp;"-sexo-"&amp;$K273,Equations!$G:$I,3,0)*$U273+VLOOKUP(BR$14&amp;"-edad-"&amp;$K273,Equations!$G:$I,3,0)*$V273+VLOOKUP(BR$14&amp;"-est-"&amp;$K273,Equations!$G:$I,3,0)*(1/$W273)+VLOOKUP(BR$14&amp;"-imc-"&amp;$K273,Equations!$G:$I,3,0)*(1/$Q273)))</f>
        <v/>
      </c>
      <c r="BS273" s="10" t="str">
        <f>IF($AF273="","",IF(OR($V273&lt;2.7,$V273&gt;90),"Age OOR",BR273-1.6449*VLOOKUP(BR$14&amp;"-rse-"&amp;$K273,Equations!$G:$I,3,0)))</f>
        <v/>
      </c>
      <c r="BT273" s="10" t="str">
        <f>IF($AF273="","",IF(OR($V273&lt;2.7,$V273&gt;90),"Age OOR",BR273+1.6449*VLOOKUP(BR$14&amp;"-rse-"&amp;$K273,Equations!$G:$I,3,0)))</f>
        <v/>
      </c>
      <c r="BU273" s="10" t="str">
        <f t="shared" si="94"/>
        <v/>
      </c>
      <c r="BV273" s="10" t="str">
        <f>IF($AF273="","",IF(OR($V273&lt;2.7,$V273&gt;90),"Age OOR",($AF273-BR273)/VLOOKUP(BR$14&amp;"-rse-"&amp;$K273,Equations!$G:$I,3,0)))</f>
        <v/>
      </c>
      <c r="BW273" s="10" t="str">
        <f>IF($AG273="","",IF(OR($V273&lt;2.7,$V273&gt;90),"Age OOR",VLOOKUP(BW$14&amp;"-int-"&amp;$L273,Equations!$G:$I,3,0)+VLOOKUP(BW$14&amp;"-sexo-"&amp;$L273,Equations!$G:$I,3,0)*$U273+VLOOKUP(BW$14&amp;"-edad-"&amp;$L273,Equations!$G:$I,3,0)*$V273+VLOOKUP(BW$14&amp;"-est-"&amp;$L273,Equations!$G:$I,3,0)*(1/$W273)+VLOOKUP(BW$14&amp;"-imc-"&amp;$L273,Equations!$G:$I,3,0)*(1/$Q273)))</f>
        <v/>
      </c>
      <c r="BX273" s="10" t="str">
        <f>IF($AG273="","",IF(OR($V273&lt;2.7,$V273&gt;90),"Age OOR",BW273-1.6449*VLOOKUP(BW$14&amp;"-rse-"&amp;$L273,Equations!$G:$I,3,0)))</f>
        <v/>
      </c>
      <c r="BY273" s="10" t="str">
        <f>IF($AG273="","",IF(OR($V273&lt;2.7,$V273&gt;90),"Age OOR",BW273+1.6449*VLOOKUP(BW$14&amp;"-rse-"&amp;$L273,Equations!$G:$I,3,0)))</f>
        <v/>
      </c>
      <c r="BZ273" s="10" t="str">
        <f t="shared" si="95"/>
        <v/>
      </c>
      <c r="CA273" s="10" t="str">
        <f>IF($AG273="","",IF(OR($V273&lt;2.7,$V273&gt;90),"Age OOR",($AG273-BW273)/VLOOKUP(BW$14&amp;"-rse-"&amp;$L273,Equations!$G:$I,3,0)))</f>
        <v/>
      </c>
      <c r="CB273" s="10" t="str">
        <f>IF($AH273="","",IF(OR($V273&lt;2.7,$V273&gt;90),"Age OOR",VLOOKUP(CB$14&amp;"-int-"&amp;$M273,Equations!$G:$I,3,0)+VLOOKUP(CB$14&amp;"-sexo-"&amp;$M273,Equations!$G:$I,3,0)*$U273+VLOOKUP(CB$14&amp;"-edad-"&amp;$M273,Equations!$G:$I,3,0)*$V273+VLOOKUP(CB$14&amp;"-est-"&amp;$M273,Equations!$G:$I,3,0)*(1/$W273)+VLOOKUP(CB$14&amp;"-imc-"&amp;$M273,Equations!$G:$I,3,0)*(1/$Q273)))</f>
        <v/>
      </c>
      <c r="CC273" s="10" t="str">
        <f>IF($AH273="","",IF(OR($V273&lt;2.7,$V273&gt;90),"Age OOR",CB273-1.6449*VLOOKUP(CB$14&amp;"-rse-"&amp;$M273,Equations!$G:$I,3,0)))</f>
        <v/>
      </c>
      <c r="CD273" s="10" t="str">
        <f>IF($AH273="","",IF(OR($V273&lt;2.7,$V273&gt;90),"Age OOR",CB273+1.6449*VLOOKUP(CB$14&amp;"-rse-"&amp;$M273,Equations!$G:$I,3,0)))</f>
        <v/>
      </c>
      <c r="CE273" s="10" t="str">
        <f t="shared" si="96"/>
        <v/>
      </c>
      <c r="CF273" s="10" t="str">
        <f>IF($AH273="","",IF(OR($V273&lt;2.7,$V273&gt;90),"Age OOR",($AH273-CB273)/VLOOKUP(CB$14&amp;"-rse-"&amp;$M273,Equations!$G:$I,3,0)))</f>
        <v/>
      </c>
      <c r="CG273" s="10" t="str">
        <f>IF($AI273="","",IF(OR($V273&lt;2.7,$V273&gt;90),"Age OOR",VLOOKUP(CG$14&amp;"-int-"&amp;$N273,Equations!$G:$I,3,0)+VLOOKUP(CG$14&amp;"-sexo-"&amp;$N273,Equations!$G:$I,3,0)*$U273+VLOOKUP(CG$14&amp;"-edad-"&amp;$N273,Equations!$G:$I,3,0)*$V273+VLOOKUP(CG$14&amp;"-est-"&amp;$N273,Equations!$G:$I,3,0)*(1/$W273)+VLOOKUP(CG$14&amp;"-imc-"&amp;$N273,Equations!$G:$I,3,0)*(1/$Q273)))</f>
        <v/>
      </c>
      <c r="CH273" s="10" t="str">
        <f>IF($AI273="","",IF(OR($V273&lt;2.7,$V273&gt;90),"Age OOR",CG273-1.6449*VLOOKUP(CG$14&amp;"-rse-"&amp;$N273,Equations!$G:$I,3,0)))</f>
        <v/>
      </c>
      <c r="CI273" s="10" t="str">
        <f>IF($AI273="","",IF(OR($V273&lt;2.7,$V273&gt;90),"Age OOR",CG273+1.6449*VLOOKUP(CG$14&amp;"-rse-"&amp;$N273,Equations!$G:$I,3,0)))</f>
        <v/>
      </c>
      <c r="CJ273" s="10" t="str">
        <f t="shared" si="97"/>
        <v/>
      </c>
      <c r="CK273" s="10" t="str">
        <f>IF($AI273="","",IF(OR($V273&lt;2.7,$V273&gt;90),"Age OOR",($AI273-CG273)/VLOOKUP(CG$14&amp;"-rse-"&amp;$N273,Equations!$G:$I,3,0)))</f>
        <v/>
      </c>
      <c r="CL273" s="10" t="str">
        <f>IF($AJ273="","",IF(OR($V273&lt;2.7,$V273&gt;90),"Age OOR",VLOOKUP(CL$14&amp;"-int-"&amp;$O273,Equations!$G:$I,3,0)+VLOOKUP(CL$14&amp;"-sexo-"&amp;$O273,Equations!$G:$I,3,0)*$U273+VLOOKUP(CL$14&amp;"-edad-"&amp;$O273,Equations!$G:$I,3,0)*$V273+VLOOKUP(CL$14&amp;"-est-"&amp;$O273,Equations!$G:$I,3,0)*(1/$W273)+VLOOKUP(CL$14&amp;"-imc-"&amp;$O273,Equations!$G:$I,3,0)*(1/$Q273)))</f>
        <v/>
      </c>
      <c r="CM273" s="10" t="str">
        <f>IF($AJ273="","",IF(OR($V273&lt;2.7,$V273&gt;90),"Age OOR",CL273-1.6449*VLOOKUP(CL$14&amp;"-rse-"&amp;$O273,Equations!$G:$I,3,0)))</f>
        <v/>
      </c>
      <c r="CN273" s="10" t="str">
        <f>IF($AJ273="","",IF(OR($V273&lt;2.7,$V273&gt;90),"Age OOR",CL273+1.6449*VLOOKUP(CL$14&amp;"-rse-"&amp;$O273,Equations!$G:$I,3,0)))</f>
        <v/>
      </c>
      <c r="CO273" s="10" t="str">
        <f t="shared" si="98"/>
        <v/>
      </c>
      <c r="CP273" s="10" t="str">
        <f>IF($AJ273="","",IF(OR($V273&lt;2.7,$V273&gt;90),"Age OOR",($AJ273-CL273)/VLOOKUP(CL$14&amp;"-rse-"&amp;$O273,Equations!$G:$I,3,0)))</f>
        <v/>
      </c>
      <c r="CQ273" s="10" t="str">
        <f>IF($AK273="","",IF(OR($V273&lt;2.7,$V273&gt;90),"Age OOR",EXP(VLOOKUP(CQ$14&amp;"-int-"&amp;$P273,Equations!$G:$I,3,0)+VLOOKUP(CQ$14&amp;"-sexo-"&amp;$P273,Equations!$G:$I,3,0)*$U273+VLOOKUP(CQ$14&amp;"-edad-"&amp;$P273,Equations!$G:$I,3,0)*$V273+VLOOKUP(CQ$14&amp;"-est-"&amp;$P273,Equations!$G:$I,3,0)*(1/$W273)+VLOOKUP(CQ$14&amp;"-imc-"&amp;$P273,Equations!$G:$I,3,0)*(1/$Q273))))</f>
        <v/>
      </c>
      <c r="CR273" s="10" t="str">
        <f>IF($AK273="","",IF(OR($V273&lt;2.7,$V273&gt;90),"Age OOR",EXP(LN(CQ273)-1.6449*VLOOKUP(CQ$14&amp;"-rse-"&amp;$P273,Equations!$G:$I,3,0))))</f>
        <v/>
      </c>
      <c r="CS273" s="10" t="str">
        <f>IF($AK273="","",IF(OR($V273&lt;2.7,$V273&gt;90),"Age OOR",EXP(LN(CQ273)+1.6449*VLOOKUP(CQ$14&amp;"-rse-"&amp;$P273,Equations!$G:$I,3,0))))</f>
        <v/>
      </c>
      <c r="CT273" s="10" t="str">
        <f t="shared" si="99"/>
        <v/>
      </c>
      <c r="CU273" s="10" t="str">
        <f>IF($AK273="","",IF(OR($V273&lt;2.7,$V273&gt;90),"Age OOR",(LN($AK273)-LN(CQ273))/VLOOKUP(CQ$14&amp;"-rse-"&amp;$P273,Equations!$G:$I,3,0)))</f>
        <v/>
      </c>
      <c r="CV273" s="47"/>
    </row>
    <row r="274" spans="5:100" x14ac:dyDescent="0.2">
      <c r="E274" s="23" t="str">
        <f t="shared" si="100"/>
        <v>Age out of range</v>
      </c>
      <c r="F274" s="23" t="str">
        <f t="shared" si="101"/>
        <v>Age out of range</v>
      </c>
      <c r="G274" s="23" t="str">
        <f t="shared" si="102"/>
        <v>Age out of range</v>
      </c>
      <c r="H274" s="23" t="str">
        <f t="shared" si="103"/>
        <v>Age out of range</v>
      </c>
      <c r="I274" s="23" t="str">
        <f t="shared" si="104"/>
        <v>Age out of range</v>
      </c>
      <c r="J274" s="23" t="str">
        <f t="shared" si="105"/>
        <v>Age out of range</v>
      </c>
      <c r="K274" s="23" t="str">
        <f t="shared" si="106"/>
        <v>Age out of range</v>
      </c>
      <c r="L274" s="23" t="str">
        <f t="shared" si="107"/>
        <v>Age out of range</v>
      </c>
      <c r="M274" s="23" t="str">
        <f t="shared" si="108"/>
        <v>Age out of range</v>
      </c>
      <c r="N274" s="23" t="str">
        <f t="shared" si="109"/>
        <v>Age out of range</v>
      </c>
      <c r="O274" s="23" t="str">
        <f t="shared" si="110"/>
        <v>Age out of range</v>
      </c>
      <c r="P274" s="23" t="str">
        <f t="shared" si="111"/>
        <v>Age out of range</v>
      </c>
      <c r="Q274" s="23" t="e">
        <f t="shared" ref="Q274:Q337" si="112">IF($Y274&lt;&gt;"",$Y274,$X274/($W274/100)^2)</f>
        <v>#DIV/0!</v>
      </c>
      <c r="R274" s="17"/>
      <c r="S274" s="23">
        <v>258</v>
      </c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7"/>
      <c r="AM274" s="47"/>
      <c r="AN274" s="10" t="str">
        <f>IF($Z274="","",IF(OR($V274&lt;2.7,$V274&gt;90),"Age OOR",VLOOKUP(AN$14&amp;"-int-"&amp;$E274,Equations!$G:$I,3,0)+VLOOKUP(AN$14&amp;"-sexo-"&amp;$E274,Equations!$G:$I,3,0)*$U274+VLOOKUP(AN$14&amp;"-edad-"&amp;$E274,Equations!$G:$I,3,0)*$V274+VLOOKUP(AN$14&amp;"-est-"&amp;$E274,Equations!$G:$I,3,0)*(1/$W274)+VLOOKUP(AN$14&amp;"-imc-"&amp;$E274,Equations!$G:$I,3,0)*(1/$Q274)))</f>
        <v/>
      </c>
      <c r="AO274" s="10" t="str">
        <f>IF($Z274="","",IF(OR($V274&lt;2.7,$V274&gt;90),"Age OOR",AN274-1.6449*VLOOKUP(AN$14&amp;"-rse-"&amp;$E274,Equations!$G:$I,3,0)))</f>
        <v/>
      </c>
      <c r="AP274" s="10" t="str">
        <f>IF($Z274="","",IF(OR($V274&lt;2.7,$V274&gt;90),"Age OOR",AN274+1.6449*VLOOKUP(AN$14&amp;"-rse-"&amp;$E274,Equations!$G:$I,3,0)))</f>
        <v/>
      </c>
      <c r="AQ274" s="10" t="str">
        <f t="shared" ref="AQ274:AQ337" si="113">IF($Z274="","",IF(OR($V274&lt;2.7,$V274&gt;90),"Age OOR",100*$Z274/AN274))</f>
        <v/>
      </c>
      <c r="AR274" s="10" t="str">
        <f>IF($Z274="","",IF(OR($V274&lt;2.7,$V274&gt;90),"Age OOR",($Z274-AN274)/VLOOKUP(AN$14&amp;"-rse-"&amp;$E274,Equations!$G:$I,3,0)))</f>
        <v/>
      </c>
      <c r="AS274" s="10" t="str">
        <f>IF($AA274="","",IF(OR($V274&lt;2.7,$V274&gt;90),"Age OOR",VLOOKUP(AS$14&amp;"-int-"&amp;$F274,Equations!$G:$I,3,0)+VLOOKUP(AS$14&amp;"-sexo-"&amp;$F274,Equations!$G:$I,3,0)*$U274+VLOOKUP(AS$14&amp;"-edad-"&amp;$F274,Equations!$G:$I,3,0)*$V274+VLOOKUP(AS$14&amp;"-est-"&amp;$F274,Equations!$G:$I,3,0)*(1/$W274)+VLOOKUP(AS$14&amp;"-imc-"&amp;$F274,Equations!$G:$I,3,0)*(1/$Q274)))</f>
        <v/>
      </c>
      <c r="AT274" s="10" t="str">
        <f>IF($AA274="","",IF(OR($V274&lt;2.7,$V274&gt;90),"Age OOR",AS274-1.6449*VLOOKUP(AS$14&amp;"-rse-"&amp;$F274,Equations!$G:$I,3,0)))</f>
        <v/>
      </c>
      <c r="AU274" s="10" t="str">
        <f>IF($AA274="","",IF(OR($V274&lt;2.7,$V274&gt;90),"Age OOR",AS274+1.6449*VLOOKUP(AS$14&amp;"-rse-"&amp;$F274,Equations!$G:$I,3,0)))</f>
        <v/>
      </c>
      <c r="AV274" s="10" t="str">
        <f t="shared" ref="AV274:AV337" si="114">IF($AA274="","",IF(OR($V274&lt;2.7,$V274&gt;90),"Age OOR",100*$AA274/AS274))</f>
        <v/>
      </c>
      <c r="AW274" s="10" t="str">
        <f>IF($AA274="","",IF(OR($V274&lt;2.7,$V274&gt;90),"Age OOR",($AA274-AS274)/VLOOKUP(AS$14&amp;"-rse-"&amp;$F274,Equations!$G:$I,3,0)))</f>
        <v/>
      </c>
      <c r="AX274" s="10" t="str">
        <f>IF($AB274="","",IF(OR($V274&lt;2.7,$V274&gt;90),"Age OOR",VLOOKUP(AX$14&amp;"-int-"&amp;$G274,Equations!$G:$I,3,0)+VLOOKUP(AX$14&amp;"-sexo-"&amp;$G274,Equations!$G:$I,3,0)*$U274+VLOOKUP(AX$14&amp;"-edad-"&amp;$G274,Equations!$G:$I,3,0)*$V274+VLOOKUP(AX$14&amp;"-est-"&amp;$G274,Equations!$G:$I,3,0)*(1/$W274)+VLOOKUP(AX$14&amp;"-imc-"&amp;$G274,Equations!$G:$I,3,0)*(1/$Q274)))</f>
        <v/>
      </c>
      <c r="AY274" s="10" t="str">
        <f>IF($AB274="","",IF(OR($V274&lt;2.7,$V274&gt;90),"Age OOR",AX274-1.6449*VLOOKUP(AX$14&amp;"-rse-"&amp;$G274,Equations!$G:$I,3,0)))</f>
        <v/>
      </c>
      <c r="AZ274" s="10" t="str">
        <f>IF($AB274="","",IF(OR($V274&lt;2.7,$V274&gt;90),"Age OOR",AX274+1.6449*VLOOKUP(AX$14&amp;"-rse-"&amp;$G274,Equations!$G:$I,3,0)))</f>
        <v/>
      </c>
      <c r="BA274" s="10" t="str">
        <f t="shared" ref="BA274:BA337" si="115">IF($AB274="","",IF(OR($V274&lt;2.7,$V274&gt;90),"Age OOR",100*$AB274/AX274))</f>
        <v/>
      </c>
      <c r="BB274" s="10" t="str">
        <f>IF($AB274="","",IF(OR($V274&lt;2.7,$V274&gt;90),"Age OOR",($AB274-AX274)/VLOOKUP(AX$14&amp;"-rse-"&amp;$G274,Equations!$G:$I,3,0)))</f>
        <v/>
      </c>
      <c r="BC274" s="10" t="str">
        <f>IF($AC274="","",IF(OR($V274&lt;2.7,$V274&gt;90),"Age OOR",VLOOKUP(BC$14&amp;"-int-"&amp;$H274,Equations!$G:$I,3,0)+VLOOKUP(BC$14&amp;"-sexo-"&amp;$H274,Equations!$G:$I,3,0)*$U274+VLOOKUP(BC$14&amp;"-edad-"&amp;$H274,Equations!$G:$I,3,0)*$V274+VLOOKUP(BC$14&amp;"-est-"&amp;$H274,Equations!$G:$I,3,0)*(1/$W274)+VLOOKUP(BC$14&amp;"-imc-"&amp;$H274,Equations!$G:$I,3,0)*(1/$Q274)))</f>
        <v/>
      </c>
      <c r="BD274" s="10" t="str">
        <f>IF($AC274="","",IF(OR($V274&lt;2.7,$V274&gt;90),"Age OOR",BC274-1.6449*VLOOKUP(BC$14&amp;"-rse-"&amp;$H274,Equations!$G:$I,3,0)))</f>
        <v/>
      </c>
      <c r="BE274" s="10" t="str">
        <f>IF($AC274="","",IF(OR($V274&lt;2.7,$V274&gt;90),"Age OOR",BC274+1.6449*VLOOKUP(BC$14&amp;"-rse-"&amp;$H274,Equations!$G:$I,3,0)))</f>
        <v/>
      </c>
      <c r="BF274" s="10" t="str">
        <f t="shared" ref="BF274:BF337" si="116">IF($AC274="","",IF(OR($V274&lt;2.7,$V274&gt;90),"Age OOR",100*$AC274/BC274))</f>
        <v/>
      </c>
      <c r="BG274" s="10" t="str">
        <f>IF($AC274="","",IF(OR($V274&lt;2.7,$V274&gt;90),"Age OOR",($AC274-BC274)/VLOOKUP(BC$14&amp;"-rse-"&amp;$H274,Equations!$G:$I,3,0)))</f>
        <v/>
      </c>
      <c r="BH274" s="10" t="str">
        <f>IF($AD274="","",IF(OR($V274&lt;2.7,$V274&gt;90),"Age OOR",VLOOKUP(BH$14&amp;"-int-"&amp;$I274,Equations!$G:$I,3,0)+VLOOKUP(BH$14&amp;"-sexo-"&amp;$I274,Equations!$G:$I,3,0)*$U274+VLOOKUP(BH$14&amp;"-edad-"&amp;$I274,Equations!$G:$I,3,0)*$V274+VLOOKUP(BH$14&amp;"-est-"&amp;$I274,Equations!$G:$I,3,0)*(1/$W274)+VLOOKUP(BH$14&amp;"-imc-"&amp;$I274,Equations!$G:$I,3,0)*(1/$Q274)))</f>
        <v/>
      </c>
      <c r="BI274" s="10" t="str">
        <f>IF($AD274="","",IF(OR($V274&lt;2.7,$V274&gt;90),"Age OOR",BH274-1.6449*VLOOKUP(BH$14&amp;"-rse-"&amp;$I274,Equations!$G:$I,3,0)))</f>
        <v/>
      </c>
      <c r="BJ274" s="10" t="str">
        <f>IF($AD274="","",IF(OR($V274&lt;2.7,$V274&gt;90),"Age OOR",BH274+1.6449*VLOOKUP(BH$14&amp;"-rse-"&amp;$I274,Equations!$G:$I,3,0)))</f>
        <v/>
      </c>
      <c r="BK274" s="10" t="str">
        <f t="shared" ref="BK274:BK337" si="117">IF($AD274="","",IF(OR($V274&lt;2.7,$V274&gt;90),"Age OOR",100*$AD274/BH274))</f>
        <v/>
      </c>
      <c r="BL274" s="10" t="str">
        <f>IF($AD274="","",IF(OR($V274&lt;2.7,$V274&gt;90),"Age OOR",($AD274-BH274)/VLOOKUP(BH$14&amp;"-rse-"&amp;$I274,Equations!$G:$I,3,0)))</f>
        <v/>
      </c>
      <c r="BM274" s="10" t="str">
        <f>IF($AE274="","",IF(OR($V274&lt;2.7,$V274&gt;90),"Age OOR",VLOOKUP(BM$14&amp;"-int-"&amp;$J274,Equations!$G:$I,3,0)+VLOOKUP(BM$14&amp;"-sexo-"&amp;$J274,Equations!$G:$I,3,0)*$U274+VLOOKUP(BM$14&amp;"-edad-"&amp;$J274,Equations!$G:$I,3,0)*$V274+VLOOKUP(BM$14&amp;"-est-"&amp;$J274,Equations!$G:$I,3,0)*(1/$W274)+VLOOKUP(BM$14&amp;"-imc-"&amp;$J274,Equations!$G:$I,3,0)*(1/$Q274)))</f>
        <v/>
      </c>
      <c r="BN274" s="10" t="str">
        <f>IF($AE274="","",IF(OR($V274&lt;2.7,$V274&gt;90),"Age OOR",BM274-1.6449*VLOOKUP(BM$14&amp;"-rse-"&amp;$J274,Equations!$G:$I,3,0)))</f>
        <v/>
      </c>
      <c r="BO274" s="10" t="str">
        <f>IF($AE274="","",IF(OR($V274&lt;2.7,$V274&gt;90),"Age OOR",BM274+1.6449*VLOOKUP(BM$14&amp;"-rse-"&amp;$J274,Equations!$G:$I,3,0)))</f>
        <v/>
      </c>
      <c r="BP274" s="10" t="str">
        <f t="shared" ref="BP274:BP337" si="118">IF($AE274="","",IF(OR($V274&lt;2.7,$V274&gt;90),"Age OOR",100*$AE274/BM274))</f>
        <v/>
      </c>
      <c r="BQ274" s="10" t="str">
        <f>IF($AE274="","",IF(OR($V274&lt;2.7,$V274&gt;90),"Age OOR",($AE274-BM274)/VLOOKUP(BM$14&amp;"-rse-"&amp;$J274,Equations!$G:$I,3,0)))</f>
        <v/>
      </c>
      <c r="BR274" s="10" t="str">
        <f>IF($AF274="","",IF(OR($V274&lt;2.7,$V274&gt;90),"Age OOR",VLOOKUP(BR$14&amp;"-int-"&amp;$K274,Equations!$G:$I,3,0)+VLOOKUP(BR$14&amp;"-sexo-"&amp;$K274,Equations!$G:$I,3,0)*$U274+VLOOKUP(BR$14&amp;"-edad-"&amp;$K274,Equations!$G:$I,3,0)*$V274+VLOOKUP(BR$14&amp;"-est-"&amp;$K274,Equations!$G:$I,3,0)*(1/$W274)+VLOOKUP(BR$14&amp;"-imc-"&amp;$K274,Equations!$G:$I,3,0)*(1/$Q274)))</f>
        <v/>
      </c>
      <c r="BS274" s="10" t="str">
        <f>IF($AF274="","",IF(OR($V274&lt;2.7,$V274&gt;90),"Age OOR",BR274-1.6449*VLOOKUP(BR$14&amp;"-rse-"&amp;$K274,Equations!$G:$I,3,0)))</f>
        <v/>
      </c>
      <c r="BT274" s="10" t="str">
        <f>IF($AF274="","",IF(OR($V274&lt;2.7,$V274&gt;90),"Age OOR",BR274+1.6449*VLOOKUP(BR$14&amp;"-rse-"&amp;$K274,Equations!$G:$I,3,0)))</f>
        <v/>
      </c>
      <c r="BU274" s="10" t="str">
        <f t="shared" ref="BU274:BU337" si="119">IF($AF274="","",IF(OR($V274&lt;2.7,$V274&gt;90),"Age OOR",100*$AF274/BR274))</f>
        <v/>
      </c>
      <c r="BV274" s="10" t="str">
        <f>IF($AF274="","",IF(OR($V274&lt;2.7,$V274&gt;90),"Age OOR",($AF274-BR274)/VLOOKUP(BR$14&amp;"-rse-"&amp;$K274,Equations!$G:$I,3,0)))</f>
        <v/>
      </c>
      <c r="BW274" s="10" t="str">
        <f>IF($AG274="","",IF(OR($V274&lt;2.7,$V274&gt;90),"Age OOR",VLOOKUP(BW$14&amp;"-int-"&amp;$L274,Equations!$G:$I,3,0)+VLOOKUP(BW$14&amp;"-sexo-"&amp;$L274,Equations!$G:$I,3,0)*$U274+VLOOKUP(BW$14&amp;"-edad-"&amp;$L274,Equations!$G:$I,3,0)*$V274+VLOOKUP(BW$14&amp;"-est-"&amp;$L274,Equations!$G:$I,3,0)*(1/$W274)+VLOOKUP(BW$14&amp;"-imc-"&amp;$L274,Equations!$G:$I,3,0)*(1/$Q274)))</f>
        <v/>
      </c>
      <c r="BX274" s="10" t="str">
        <f>IF($AG274="","",IF(OR($V274&lt;2.7,$V274&gt;90),"Age OOR",BW274-1.6449*VLOOKUP(BW$14&amp;"-rse-"&amp;$L274,Equations!$G:$I,3,0)))</f>
        <v/>
      </c>
      <c r="BY274" s="10" t="str">
        <f>IF($AG274="","",IF(OR($V274&lt;2.7,$V274&gt;90),"Age OOR",BW274+1.6449*VLOOKUP(BW$14&amp;"-rse-"&amp;$L274,Equations!$G:$I,3,0)))</f>
        <v/>
      </c>
      <c r="BZ274" s="10" t="str">
        <f t="shared" ref="BZ274:BZ337" si="120">IF($AG274="","",IF(OR($V274&lt;2.7,$V274&gt;90),"Age OOR",100*$AG274/BW274))</f>
        <v/>
      </c>
      <c r="CA274" s="10" t="str">
        <f>IF($AG274="","",IF(OR($V274&lt;2.7,$V274&gt;90),"Age OOR",($AG274-BW274)/VLOOKUP(BW$14&amp;"-rse-"&amp;$L274,Equations!$G:$I,3,0)))</f>
        <v/>
      </c>
      <c r="CB274" s="10" t="str">
        <f>IF($AH274="","",IF(OR($V274&lt;2.7,$V274&gt;90),"Age OOR",VLOOKUP(CB$14&amp;"-int-"&amp;$M274,Equations!$G:$I,3,0)+VLOOKUP(CB$14&amp;"-sexo-"&amp;$M274,Equations!$G:$I,3,0)*$U274+VLOOKUP(CB$14&amp;"-edad-"&amp;$M274,Equations!$G:$I,3,0)*$V274+VLOOKUP(CB$14&amp;"-est-"&amp;$M274,Equations!$G:$I,3,0)*(1/$W274)+VLOOKUP(CB$14&amp;"-imc-"&amp;$M274,Equations!$G:$I,3,0)*(1/$Q274)))</f>
        <v/>
      </c>
      <c r="CC274" s="10" t="str">
        <f>IF($AH274="","",IF(OR($V274&lt;2.7,$V274&gt;90),"Age OOR",CB274-1.6449*VLOOKUP(CB$14&amp;"-rse-"&amp;$M274,Equations!$G:$I,3,0)))</f>
        <v/>
      </c>
      <c r="CD274" s="10" t="str">
        <f>IF($AH274="","",IF(OR($V274&lt;2.7,$V274&gt;90),"Age OOR",CB274+1.6449*VLOOKUP(CB$14&amp;"-rse-"&amp;$M274,Equations!$G:$I,3,0)))</f>
        <v/>
      </c>
      <c r="CE274" s="10" t="str">
        <f t="shared" ref="CE274:CE337" si="121">IF($AH274="","",IF(OR($V274&lt;2.7,$V274&gt;90),"Age OOR",100*$AH274/CB274))</f>
        <v/>
      </c>
      <c r="CF274" s="10" t="str">
        <f>IF($AH274="","",IF(OR($V274&lt;2.7,$V274&gt;90),"Age OOR",($AH274-CB274)/VLOOKUP(CB$14&amp;"-rse-"&amp;$M274,Equations!$G:$I,3,0)))</f>
        <v/>
      </c>
      <c r="CG274" s="10" t="str">
        <f>IF($AI274="","",IF(OR($V274&lt;2.7,$V274&gt;90),"Age OOR",VLOOKUP(CG$14&amp;"-int-"&amp;$N274,Equations!$G:$I,3,0)+VLOOKUP(CG$14&amp;"-sexo-"&amp;$N274,Equations!$G:$I,3,0)*$U274+VLOOKUP(CG$14&amp;"-edad-"&amp;$N274,Equations!$G:$I,3,0)*$V274+VLOOKUP(CG$14&amp;"-est-"&amp;$N274,Equations!$G:$I,3,0)*(1/$W274)+VLOOKUP(CG$14&amp;"-imc-"&amp;$N274,Equations!$G:$I,3,0)*(1/$Q274)))</f>
        <v/>
      </c>
      <c r="CH274" s="10" t="str">
        <f>IF($AI274="","",IF(OR($V274&lt;2.7,$V274&gt;90),"Age OOR",CG274-1.6449*VLOOKUP(CG$14&amp;"-rse-"&amp;$N274,Equations!$G:$I,3,0)))</f>
        <v/>
      </c>
      <c r="CI274" s="10" t="str">
        <f>IF($AI274="","",IF(OR($V274&lt;2.7,$V274&gt;90),"Age OOR",CG274+1.6449*VLOOKUP(CG$14&amp;"-rse-"&amp;$N274,Equations!$G:$I,3,0)))</f>
        <v/>
      </c>
      <c r="CJ274" s="10" t="str">
        <f t="shared" ref="CJ274:CJ337" si="122">IF($AI274="","",IF(OR($V274&lt;2.7,$V274&gt;90),"Age OOR",100*$AI274/CG274))</f>
        <v/>
      </c>
      <c r="CK274" s="10" t="str">
        <f>IF($AI274="","",IF(OR($V274&lt;2.7,$V274&gt;90),"Age OOR",($AI274-CG274)/VLOOKUP(CG$14&amp;"-rse-"&amp;$N274,Equations!$G:$I,3,0)))</f>
        <v/>
      </c>
      <c r="CL274" s="10" t="str">
        <f>IF($AJ274="","",IF(OR($V274&lt;2.7,$V274&gt;90),"Age OOR",VLOOKUP(CL$14&amp;"-int-"&amp;$O274,Equations!$G:$I,3,0)+VLOOKUP(CL$14&amp;"-sexo-"&amp;$O274,Equations!$G:$I,3,0)*$U274+VLOOKUP(CL$14&amp;"-edad-"&amp;$O274,Equations!$G:$I,3,0)*$V274+VLOOKUP(CL$14&amp;"-est-"&amp;$O274,Equations!$G:$I,3,0)*(1/$W274)+VLOOKUP(CL$14&amp;"-imc-"&amp;$O274,Equations!$G:$I,3,0)*(1/$Q274)))</f>
        <v/>
      </c>
      <c r="CM274" s="10" t="str">
        <f>IF($AJ274="","",IF(OR($V274&lt;2.7,$V274&gt;90),"Age OOR",CL274-1.6449*VLOOKUP(CL$14&amp;"-rse-"&amp;$O274,Equations!$G:$I,3,0)))</f>
        <v/>
      </c>
      <c r="CN274" s="10" t="str">
        <f>IF($AJ274="","",IF(OR($V274&lt;2.7,$V274&gt;90),"Age OOR",CL274+1.6449*VLOOKUP(CL$14&amp;"-rse-"&amp;$O274,Equations!$G:$I,3,0)))</f>
        <v/>
      </c>
      <c r="CO274" s="10" t="str">
        <f t="shared" ref="CO274:CO337" si="123">IF($AJ274="","",IF(OR($V274&lt;2.7,$V274&gt;90),"Age OOR",100*$AJ274/CL274))</f>
        <v/>
      </c>
      <c r="CP274" s="10" t="str">
        <f>IF($AJ274="","",IF(OR($V274&lt;2.7,$V274&gt;90),"Age OOR",($AJ274-CL274)/VLOOKUP(CL$14&amp;"-rse-"&amp;$O274,Equations!$G:$I,3,0)))</f>
        <v/>
      </c>
      <c r="CQ274" s="10" t="str">
        <f>IF($AK274="","",IF(OR($V274&lt;2.7,$V274&gt;90),"Age OOR",EXP(VLOOKUP(CQ$14&amp;"-int-"&amp;$P274,Equations!$G:$I,3,0)+VLOOKUP(CQ$14&amp;"-sexo-"&amp;$P274,Equations!$G:$I,3,0)*$U274+VLOOKUP(CQ$14&amp;"-edad-"&amp;$P274,Equations!$G:$I,3,0)*$V274+VLOOKUP(CQ$14&amp;"-est-"&amp;$P274,Equations!$G:$I,3,0)*(1/$W274)+VLOOKUP(CQ$14&amp;"-imc-"&amp;$P274,Equations!$G:$I,3,0)*(1/$Q274))))</f>
        <v/>
      </c>
      <c r="CR274" s="10" t="str">
        <f>IF($AK274="","",IF(OR($V274&lt;2.7,$V274&gt;90),"Age OOR",EXP(LN(CQ274)-1.6449*VLOOKUP(CQ$14&amp;"-rse-"&amp;$P274,Equations!$G:$I,3,0))))</f>
        <v/>
      </c>
      <c r="CS274" s="10" t="str">
        <f>IF($AK274="","",IF(OR($V274&lt;2.7,$V274&gt;90),"Age OOR",EXP(LN(CQ274)+1.6449*VLOOKUP(CQ$14&amp;"-rse-"&amp;$P274,Equations!$G:$I,3,0))))</f>
        <v/>
      </c>
      <c r="CT274" s="10" t="str">
        <f t="shared" ref="CT274:CT337" si="124">IF($AK274="","",IF(OR($V274&lt;2.7,$V274&gt;90),"Age OOR",100*$AK274/CQ274))</f>
        <v/>
      </c>
      <c r="CU274" s="10" t="str">
        <f>IF($AK274="","",IF(OR($V274&lt;2.7,$V274&gt;90),"Age OOR",(LN($AK274)-LN(CQ274))/VLOOKUP(CQ$14&amp;"-rse-"&amp;$P274,Equations!$G:$I,3,0)))</f>
        <v/>
      </c>
      <c r="CV274" s="47"/>
    </row>
    <row r="275" spans="5:100" x14ac:dyDescent="0.2">
      <c r="E275" s="23" t="str">
        <f t="shared" si="100"/>
        <v>Age out of range</v>
      </c>
      <c r="F275" s="23" t="str">
        <f t="shared" si="101"/>
        <v>Age out of range</v>
      </c>
      <c r="G275" s="23" t="str">
        <f t="shared" si="102"/>
        <v>Age out of range</v>
      </c>
      <c r="H275" s="23" t="str">
        <f t="shared" si="103"/>
        <v>Age out of range</v>
      </c>
      <c r="I275" s="23" t="str">
        <f t="shared" si="104"/>
        <v>Age out of range</v>
      </c>
      <c r="J275" s="23" t="str">
        <f t="shared" si="105"/>
        <v>Age out of range</v>
      </c>
      <c r="K275" s="23" t="str">
        <f t="shared" si="106"/>
        <v>Age out of range</v>
      </c>
      <c r="L275" s="23" t="str">
        <f t="shared" si="107"/>
        <v>Age out of range</v>
      </c>
      <c r="M275" s="23" t="str">
        <f t="shared" si="108"/>
        <v>Age out of range</v>
      </c>
      <c r="N275" s="23" t="str">
        <f t="shared" si="109"/>
        <v>Age out of range</v>
      </c>
      <c r="O275" s="23" t="str">
        <f t="shared" si="110"/>
        <v>Age out of range</v>
      </c>
      <c r="P275" s="23" t="str">
        <f t="shared" si="111"/>
        <v>Age out of range</v>
      </c>
      <c r="Q275" s="23" t="e">
        <f t="shared" si="112"/>
        <v>#DIV/0!</v>
      </c>
      <c r="R275" s="17"/>
      <c r="S275" s="23">
        <v>259</v>
      </c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7"/>
      <c r="AM275" s="47"/>
      <c r="AN275" s="10" t="str">
        <f>IF($Z275="","",IF(OR($V275&lt;2.7,$V275&gt;90),"Age OOR",VLOOKUP(AN$14&amp;"-int-"&amp;$E275,Equations!$G:$I,3,0)+VLOOKUP(AN$14&amp;"-sexo-"&amp;$E275,Equations!$G:$I,3,0)*$U275+VLOOKUP(AN$14&amp;"-edad-"&amp;$E275,Equations!$G:$I,3,0)*$V275+VLOOKUP(AN$14&amp;"-est-"&amp;$E275,Equations!$G:$I,3,0)*(1/$W275)+VLOOKUP(AN$14&amp;"-imc-"&amp;$E275,Equations!$G:$I,3,0)*(1/$Q275)))</f>
        <v/>
      </c>
      <c r="AO275" s="10" t="str">
        <f>IF($Z275="","",IF(OR($V275&lt;2.7,$V275&gt;90),"Age OOR",AN275-1.6449*VLOOKUP(AN$14&amp;"-rse-"&amp;$E275,Equations!$G:$I,3,0)))</f>
        <v/>
      </c>
      <c r="AP275" s="10" t="str">
        <f>IF($Z275="","",IF(OR($V275&lt;2.7,$V275&gt;90),"Age OOR",AN275+1.6449*VLOOKUP(AN$14&amp;"-rse-"&amp;$E275,Equations!$G:$I,3,0)))</f>
        <v/>
      </c>
      <c r="AQ275" s="10" t="str">
        <f t="shared" si="113"/>
        <v/>
      </c>
      <c r="AR275" s="10" t="str">
        <f>IF($Z275="","",IF(OR($V275&lt;2.7,$V275&gt;90),"Age OOR",($Z275-AN275)/VLOOKUP(AN$14&amp;"-rse-"&amp;$E275,Equations!$G:$I,3,0)))</f>
        <v/>
      </c>
      <c r="AS275" s="10" t="str">
        <f>IF($AA275="","",IF(OR($V275&lt;2.7,$V275&gt;90),"Age OOR",VLOOKUP(AS$14&amp;"-int-"&amp;$F275,Equations!$G:$I,3,0)+VLOOKUP(AS$14&amp;"-sexo-"&amp;$F275,Equations!$G:$I,3,0)*$U275+VLOOKUP(AS$14&amp;"-edad-"&amp;$F275,Equations!$G:$I,3,0)*$V275+VLOOKUP(AS$14&amp;"-est-"&amp;$F275,Equations!$G:$I,3,0)*(1/$W275)+VLOOKUP(AS$14&amp;"-imc-"&amp;$F275,Equations!$G:$I,3,0)*(1/$Q275)))</f>
        <v/>
      </c>
      <c r="AT275" s="10" t="str">
        <f>IF($AA275="","",IF(OR($V275&lt;2.7,$V275&gt;90),"Age OOR",AS275-1.6449*VLOOKUP(AS$14&amp;"-rse-"&amp;$F275,Equations!$G:$I,3,0)))</f>
        <v/>
      </c>
      <c r="AU275" s="10" t="str">
        <f>IF($AA275="","",IF(OR($V275&lt;2.7,$V275&gt;90),"Age OOR",AS275+1.6449*VLOOKUP(AS$14&amp;"-rse-"&amp;$F275,Equations!$G:$I,3,0)))</f>
        <v/>
      </c>
      <c r="AV275" s="10" t="str">
        <f t="shared" si="114"/>
        <v/>
      </c>
      <c r="AW275" s="10" t="str">
        <f>IF($AA275="","",IF(OR($V275&lt;2.7,$V275&gt;90),"Age OOR",($AA275-AS275)/VLOOKUP(AS$14&amp;"-rse-"&amp;$F275,Equations!$G:$I,3,0)))</f>
        <v/>
      </c>
      <c r="AX275" s="10" t="str">
        <f>IF($AB275="","",IF(OR($V275&lt;2.7,$V275&gt;90),"Age OOR",VLOOKUP(AX$14&amp;"-int-"&amp;$G275,Equations!$G:$I,3,0)+VLOOKUP(AX$14&amp;"-sexo-"&amp;$G275,Equations!$G:$I,3,0)*$U275+VLOOKUP(AX$14&amp;"-edad-"&amp;$G275,Equations!$G:$I,3,0)*$V275+VLOOKUP(AX$14&amp;"-est-"&amp;$G275,Equations!$G:$I,3,0)*(1/$W275)+VLOOKUP(AX$14&amp;"-imc-"&amp;$G275,Equations!$G:$I,3,0)*(1/$Q275)))</f>
        <v/>
      </c>
      <c r="AY275" s="10" t="str">
        <f>IF($AB275="","",IF(OR($V275&lt;2.7,$V275&gt;90),"Age OOR",AX275-1.6449*VLOOKUP(AX$14&amp;"-rse-"&amp;$G275,Equations!$G:$I,3,0)))</f>
        <v/>
      </c>
      <c r="AZ275" s="10" t="str">
        <f>IF($AB275="","",IF(OR($V275&lt;2.7,$V275&gt;90),"Age OOR",AX275+1.6449*VLOOKUP(AX$14&amp;"-rse-"&amp;$G275,Equations!$G:$I,3,0)))</f>
        <v/>
      </c>
      <c r="BA275" s="10" t="str">
        <f t="shared" si="115"/>
        <v/>
      </c>
      <c r="BB275" s="10" t="str">
        <f>IF($AB275="","",IF(OR($V275&lt;2.7,$V275&gt;90),"Age OOR",($AB275-AX275)/VLOOKUP(AX$14&amp;"-rse-"&amp;$G275,Equations!$G:$I,3,0)))</f>
        <v/>
      </c>
      <c r="BC275" s="10" t="str">
        <f>IF($AC275="","",IF(OR($V275&lt;2.7,$V275&gt;90),"Age OOR",VLOOKUP(BC$14&amp;"-int-"&amp;$H275,Equations!$G:$I,3,0)+VLOOKUP(BC$14&amp;"-sexo-"&amp;$H275,Equations!$G:$I,3,0)*$U275+VLOOKUP(BC$14&amp;"-edad-"&amp;$H275,Equations!$G:$I,3,0)*$V275+VLOOKUP(BC$14&amp;"-est-"&amp;$H275,Equations!$G:$I,3,0)*(1/$W275)+VLOOKUP(BC$14&amp;"-imc-"&amp;$H275,Equations!$G:$I,3,0)*(1/$Q275)))</f>
        <v/>
      </c>
      <c r="BD275" s="10" t="str">
        <f>IF($AC275="","",IF(OR($V275&lt;2.7,$V275&gt;90),"Age OOR",BC275-1.6449*VLOOKUP(BC$14&amp;"-rse-"&amp;$H275,Equations!$G:$I,3,0)))</f>
        <v/>
      </c>
      <c r="BE275" s="10" t="str">
        <f>IF($AC275="","",IF(OR($V275&lt;2.7,$V275&gt;90),"Age OOR",BC275+1.6449*VLOOKUP(BC$14&amp;"-rse-"&amp;$H275,Equations!$G:$I,3,0)))</f>
        <v/>
      </c>
      <c r="BF275" s="10" t="str">
        <f t="shared" si="116"/>
        <v/>
      </c>
      <c r="BG275" s="10" t="str">
        <f>IF($AC275="","",IF(OR($V275&lt;2.7,$V275&gt;90),"Age OOR",($AC275-BC275)/VLOOKUP(BC$14&amp;"-rse-"&amp;$H275,Equations!$G:$I,3,0)))</f>
        <v/>
      </c>
      <c r="BH275" s="10" t="str">
        <f>IF($AD275="","",IF(OR($V275&lt;2.7,$V275&gt;90),"Age OOR",VLOOKUP(BH$14&amp;"-int-"&amp;$I275,Equations!$G:$I,3,0)+VLOOKUP(BH$14&amp;"-sexo-"&amp;$I275,Equations!$G:$I,3,0)*$U275+VLOOKUP(BH$14&amp;"-edad-"&amp;$I275,Equations!$G:$I,3,0)*$V275+VLOOKUP(BH$14&amp;"-est-"&amp;$I275,Equations!$G:$I,3,0)*(1/$W275)+VLOOKUP(BH$14&amp;"-imc-"&amp;$I275,Equations!$G:$I,3,0)*(1/$Q275)))</f>
        <v/>
      </c>
      <c r="BI275" s="10" t="str">
        <f>IF($AD275="","",IF(OR($V275&lt;2.7,$V275&gt;90),"Age OOR",BH275-1.6449*VLOOKUP(BH$14&amp;"-rse-"&amp;$I275,Equations!$G:$I,3,0)))</f>
        <v/>
      </c>
      <c r="BJ275" s="10" t="str">
        <f>IF($AD275="","",IF(OR($V275&lt;2.7,$V275&gt;90),"Age OOR",BH275+1.6449*VLOOKUP(BH$14&amp;"-rse-"&amp;$I275,Equations!$G:$I,3,0)))</f>
        <v/>
      </c>
      <c r="BK275" s="10" t="str">
        <f t="shared" si="117"/>
        <v/>
      </c>
      <c r="BL275" s="10" t="str">
        <f>IF($AD275="","",IF(OR($V275&lt;2.7,$V275&gt;90),"Age OOR",($AD275-BH275)/VLOOKUP(BH$14&amp;"-rse-"&amp;$I275,Equations!$G:$I,3,0)))</f>
        <v/>
      </c>
      <c r="BM275" s="10" t="str">
        <f>IF($AE275="","",IF(OR($V275&lt;2.7,$V275&gt;90),"Age OOR",VLOOKUP(BM$14&amp;"-int-"&amp;$J275,Equations!$G:$I,3,0)+VLOOKUP(BM$14&amp;"-sexo-"&amp;$J275,Equations!$G:$I,3,0)*$U275+VLOOKUP(BM$14&amp;"-edad-"&amp;$J275,Equations!$G:$I,3,0)*$V275+VLOOKUP(BM$14&amp;"-est-"&amp;$J275,Equations!$G:$I,3,0)*(1/$W275)+VLOOKUP(BM$14&amp;"-imc-"&amp;$J275,Equations!$G:$I,3,0)*(1/$Q275)))</f>
        <v/>
      </c>
      <c r="BN275" s="10" t="str">
        <f>IF($AE275="","",IF(OR($V275&lt;2.7,$V275&gt;90),"Age OOR",BM275-1.6449*VLOOKUP(BM$14&amp;"-rse-"&amp;$J275,Equations!$G:$I,3,0)))</f>
        <v/>
      </c>
      <c r="BO275" s="10" t="str">
        <f>IF($AE275="","",IF(OR($V275&lt;2.7,$V275&gt;90),"Age OOR",BM275+1.6449*VLOOKUP(BM$14&amp;"-rse-"&amp;$J275,Equations!$G:$I,3,0)))</f>
        <v/>
      </c>
      <c r="BP275" s="10" t="str">
        <f t="shared" si="118"/>
        <v/>
      </c>
      <c r="BQ275" s="10" t="str">
        <f>IF($AE275="","",IF(OR($V275&lt;2.7,$V275&gt;90),"Age OOR",($AE275-BM275)/VLOOKUP(BM$14&amp;"-rse-"&amp;$J275,Equations!$G:$I,3,0)))</f>
        <v/>
      </c>
      <c r="BR275" s="10" t="str">
        <f>IF($AF275="","",IF(OR($V275&lt;2.7,$V275&gt;90),"Age OOR",VLOOKUP(BR$14&amp;"-int-"&amp;$K275,Equations!$G:$I,3,0)+VLOOKUP(BR$14&amp;"-sexo-"&amp;$K275,Equations!$G:$I,3,0)*$U275+VLOOKUP(BR$14&amp;"-edad-"&amp;$K275,Equations!$G:$I,3,0)*$V275+VLOOKUP(BR$14&amp;"-est-"&amp;$K275,Equations!$G:$I,3,0)*(1/$W275)+VLOOKUP(BR$14&amp;"-imc-"&amp;$K275,Equations!$G:$I,3,0)*(1/$Q275)))</f>
        <v/>
      </c>
      <c r="BS275" s="10" t="str">
        <f>IF($AF275="","",IF(OR($V275&lt;2.7,$V275&gt;90),"Age OOR",BR275-1.6449*VLOOKUP(BR$14&amp;"-rse-"&amp;$K275,Equations!$G:$I,3,0)))</f>
        <v/>
      </c>
      <c r="BT275" s="10" t="str">
        <f>IF($AF275="","",IF(OR($V275&lt;2.7,$V275&gt;90),"Age OOR",BR275+1.6449*VLOOKUP(BR$14&amp;"-rse-"&amp;$K275,Equations!$G:$I,3,0)))</f>
        <v/>
      </c>
      <c r="BU275" s="10" t="str">
        <f t="shared" si="119"/>
        <v/>
      </c>
      <c r="BV275" s="10" t="str">
        <f>IF($AF275="","",IF(OR($V275&lt;2.7,$V275&gt;90),"Age OOR",($AF275-BR275)/VLOOKUP(BR$14&amp;"-rse-"&amp;$K275,Equations!$G:$I,3,0)))</f>
        <v/>
      </c>
      <c r="BW275" s="10" t="str">
        <f>IF($AG275="","",IF(OR($V275&lt;2.7,$V275&gt;90),"Age OOR",VLOOKUP(BW$14&amp;"-int-"&amp;$L275,Equations!$G:$I,3,0)+VLOOKUP(BW$14&amp;"-sexo-"&amp;$L275,Equations!$G:$I,3,0)*$U275+VLOOKUP(BW$14&amp;"-edad-"&amp;$L275,Equations!$G:$I,3,0)*$V275+VLOOKUP(BW$14&amp;"-est-"&amp;$L275,Equations!$G:$I,3,0)*(1/$W275)+VLOOKUP(BW$14&amp;"-imc-"&amp;$L275,Equations!$G:$I,3,0)*(1/$Q275)))</f>
        <v/>
      </c>
      <c r="BX275" s="10" t="str">
        <f>IF($AG275="","",IF(OR($V275&lt;2.7,$V275&gt;90),"Age OOR",BW275-1.6449*VLOOKUP(BW$14&amp;"-rse-"&amp;$L275,Equations!$G:$I,3,0)))</f>
        <v/>
      </c>
      <c r="BY275" s="10" t="str">
        <f>IF($AG275="","",IF(OR($V275&lt;2.7,$V275&gt;90),"Age OOR",BW275+1.6449*VLOOKUP(BW$14&amp;"-rse-"&amp;$L275,Equations!$G:$I,3,0)))</f>
        <v/>
      </c>
      <c r="BZ275" s="10" t="str">
        <f t="shared" si="120"/>
        <v/>
      </c>
      <c r="CA275" s="10" t="str">
        <f>IF($AG275="","",IF(OR($V275&lt;2.7,$V275&gt;90),"Age OOR",($AG275-BW275)/VLOOKUP(BW$14&amp;"-rse-"&amp;$L275,Equations!$G:$I,3,0)))</f>
        <v/>
      </c>
      <c r="CB275" s="10" t="str">
        <f>IF($AH275="","",IF(OR($V275&lt;2.7,$V275&gt;90),"Age OOR",VLOOKUP(CB$14&amp;"-int-"&amp;$M275,Equations!$G:$I,3,0)+VLOOKUP(CB$14&amp;"-sexo-"&amp;$M275,Equations!$G:$I,3,0)*$U275+VLOOKUP(CB$14&amp;"-edad-"&amp;$M275,Equations!$G:$I,3,0)*$V275+VLOOKUP(CB$14&amp;"-est-"&amp;$M275,Equations!$G:$I,3,0)*(1/$W275)+VLOOKUP(CB$14&amp;"-imc-"&amp;$M275,Equations!$G:$I,3,0)*(1/$Q275)))</f>
        <v/>
      </c>
      <c r="CC275" s="10" t="str">
        <f>IF($AH275="","",IF(OR($V275&lt;2.7,$V275&gt;90),"Age OOR",CB275-1.6449*VLOOKUP(CB$14&amp;"-rse-"&amp;$M275,Equations!$G:$I,3,0)))</f>
        <v/>
      </c>
      <c r="CD275" s="10" t="str">
        <f>IF($AH275="","",IF(OR($V275&lt;2.7,$V275&gt;90),"Age OOR",CB275+1.6449*VLOOKUP(CB$14&amp;"-rse-"&amp;$M275,Equations!$G:$I,3,0)))</f>
        <v/>
      </c>
      <c r="CE275" s="10" t="str">
        <f t="shared" si="121"/>
        <v/>
      </c>
      <c r="CF275" s="10" t="str">
        <f>IF($AH275="","",IF(OR($V275&lt;2.7,$V275&gt;90),"Age OOR",($AH275-CB275)/VLOOKUP(CB$14&amp;"-rse-"&amp;$M275,Equations!$G:$I,3,0)))</f>
        <v/>
      </c>
      <c r="CG275" s="10" t="str">
        <f>IF($AI275="","",IF(OR($V275&lt;2.7,$V275&gt;90),"Age OOR",VLOOKUP(CG$14&amp;"-int-"&amp;$N275,Equations!$G:$I,3,0)+VLOOKUP(CG$14&amp;"-sexo-"&amp;$N275,Equations!$G:$I,3,0)*$U275+VLOOKUP(CG$14&amp;"-edad-"&amp;$N275,Equations!$G:$I,3,0)*$V275+VLOOKUP(CG$14&amp;"-est-"&amp;$N275,Equations!$G:$I,3,0)*(1/$W275)+VLOOKUP(CG$14&amp;"-imc-"&amp;$N275,Equations!$G:$I,3,0)*(1/$Q275)))</f>
        <v/>
      </c>
      <c r="CH275" s="10" t="str">
        <f>IF($AI275="","",IF(OR($V275&lt;2.7,$V275&gt;90),"Age OOR",CG275-1.6449*VLOOKUP(CG$14&amp;"-rse-"&amp;$N275,Equations!$G:$I,3,0)))</f>
        <v/>
      </c>
      <c r="CI275" s="10" t="str">
        <f>IF($AI275="","",IF(OR($V275&lt;2.7,$V275&gt;90),"Age OOR",CG275+1.6449*VLOOKUP(CG$14&amp;"-rse-"&amp;$N275,Equations!$G:$I,3,0)))</f>
        <v/>
      </c>
      <c r="CJ275" s="10" t="str">
        <f t="shared" si="122"/>
        <v/>
      </c>
      <c r="CK275" s="10" t="str">
        <f>IF($AI275="","",IF(OR($V275&lt;2.7,$V275&gt;90),"Age OOR",($AI275-CG275)/VLOOKUP(CG$14&amp;"-rse-"&amp;$N275,Equations!$G:$I,3,0)))</f>
        <v/>
      </c>
      <c r="CL275" s="10" t="str">
        <f>IF($AJ275="","",IF(OR($V275&lt;2.7,$V275&gt;90),"Age OOR",VLOOKUP(CL$14&amp;"-int-"&amp;$O275,Equations!$G:$I,3,0)+VLOOKUP(CL$14&amp;"-sexo-"&amp;$O275,Equations!$G:$I,3,0)*$U275+VLOOKUP(CL$14&amp;"-edad-"&amp;$O275,Equations!$G:$I,3,0)*$V275+VLOOKUP(CL$14&amp;"-est-"&amp;$O275,Equations!$G:$I,3,0)*(1/$W275)+VLOOKUP(CL$14&amp;"-imc-"&amp;$O275,Equations!$G:$I,3,0)*(1/$Q275)))</f>
        <v/>
      </c>
      <c r="CM275" s="10" t="str">
        <f>IF($AJ275="","",IF(OR($V275&lt;2.7,$V275&gt;90),"Age OOR",CL275-1.6449*VLOOKUP(CL$14&amp;"-rse-"&amp;$O275,Equations!$G:$I,3,0)))</f>
        <v/>
      </c>
      <c r="CN275" s="10" t="str">
        <f>IF($AJ275="","",IF(OR($V275&lt;2.7,$V275&gt;90),"Age OOR",CL275+1.6449*VLOOKUP(CL$14&amp;"-rse-"&amp;$O275,Equations!$G:$I,3,0)))</f>
        <v/>
      </c>
      <c r="CO275" s="10" t="str">
        <f t="shared" si="123"/>
        <v/>
      </c>
      <c r="CP275" s="10" t="str">
        <f>IF($AJ275="","",IF(OR($V275&lt;2.7,$V275&gt;90),"Age OOR",($AJ275-CL275)/VLOOKUP(CL$14&amp;"-rse-"&amp;$O275,Equations!$G:$I,3,0)))</f>
        <v/>
      </c>
      <c r="CQ275" s="10" t="str">
        <f>IF($AK275="","",IF(OR($V275&lt;2.7,$V275&gt;90),"Age OOR",EXP(VLOOKUP(CQ$14&amp;"-int-"&amp;$P275,Equations!$G:$I,3,0)+VLOOKUP(CQ$14&amp;"-sexo-"&amp;$P275,Equations!$G:$I,3,0)*$U275+VLOOKUP(CQ$14&amp;"-edad-"&amp;$P275,Equations!$G:$I,3,0)*$V275+VLOOKUP(CQ$14&amp;"-est-"&amp;$P275,Equations!$G:$I,3,0)*(1/$W275)+VLOOKUP(CQ$14&amp;"-imc-"&amp;$P275,Equations!$G:$I,3,0)*(1/$Q275))))</f>
        <v/>
      </c>
      <c r="CR275" s="10" t="str">
        <f>IF($AK275="","",IF(OR($V275&lt;2.7,$V275&gt;90),"Age OOR",EXP(LN(CQ275)-1.6449*VLOOKUP(CQ$14&amp;"-rse-"&amp;$P275,Equations!$G:$I,3,0))))</f>
        <v/>
      </c>
      <c r="CS275" s="10" t="str">
        <f>IF($AK275="","",IF(OR($V275&lt;2.7,$V275&gt;90),"Age OOR",EXP(LN(CQ275)+1.6449*VLOOKUP(CQ$14&amp;"-rse-"&amp;$P275,Equations!$G:$I,3,0))))</f>
        <v/>
      </c>
      <c r="CT275" s="10" t="str">
        <f t="shared" si="124"/>
        <v/>
      </c>
      <c r="CU275" s="10" t="str">
        <f>IF($AK275="","",IF(OR($V275&lt;2.7,$V275&gt;90),"Age OOR",(LN($AK275)-LN(CQ275))/VLOOKUP(CQ$14&amp;"-rse-"&amp;$P275,Equations!$G:$I,3,0)))</f>
        <v/>
      </c>
      <c r="CV275" s="47"/>
    </row>
    <row r="276" spans="5:100" x14ac:dyDescent="0.2">
      <c r="E276" s="23" t="str">
        <f t="shared" si="100"/>
        <v>Age out of range</v>
      </c>
      <c r="F276" s="23" t="str">
        <f t="shared" si="101"/>
        <v>Age out of range</v>
      </c>
      <c r="G276" s="23" t="str">
        <f t="shared" si="102"/>
        <v>Age out of range</v>
      </c>
      <c r="H276" s="23" t="str">
        <f t="shared" si="103"/>
        <v>Age out of range</v>
      </c>
      <c r="I276" s="23" t="str">
        <f t="shared" si="104"/>
        <v>Age out of range</v>
      </c>
      <c r="J276" s="23" t="str">
        <f t="shared" si="105"/>
        <v>Age out of range</v>
      </c>
      <c r="K276" s="23" t="str">
        <f t="shared" si="106"/>
        <v>Age out of range</v>
      </c>
      <c r="L276" s="23" t="str">
        <f t="shared" si="107"/>
        <v>Age out of range</v>
      </c>
      <c r="M276" s="23" t="str">
        <f t="shared" si="108"/>
        <v>Age out of range</v>
      </c>
      <c r="N276" s="23" t="str">
        <f t="shared" si="109"/>
        <v>Age out of range</v>
      </c>
      <c r="O276" s="23" t="str">
        <f t="shared" si="110"/>
        <v>Age out of range</v>
      </c>
      <c r="P276" s="23" t="str">
        <f t="shared" si="111"/>
        <v>Age out of range</v>
      </c>
      <c r="Q276" s="23" t="e">
        <f t="shared" si="112"/>
        <v>#DIV/0!</v>
      </c>
      <c r="R276" s="17"/>
      <c r="S276" s="23">
        <v>260</v>
      </c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7"/>
      <c r="AM276" s="47"/>
      <c r="AN276" s="10" t="str">
        <f>IF($Z276="","",IF(OR($V276&lt;2.7,$V276&gt;90),"Age OOR",VLOOKUP(AN$14&amp;"-int-"&amp;$E276,Equations!$G:$I,3,0)+VLOOKUP(AN$14&amp;"-sexo-"&amp;$E276,Equations!$G:$I,3,0)*$U276+VLOOKUP(AN$14&amp;"-edad-"&amp;$E276,Equations!$G:$I,3,0)*$V276+VLOOKUP(AN$14&amp;"-est-"&amp;$E276,Equations!$G:$I,3,0)*(1/$W276)+VLOOKUP(AN$14&amp;"-imc-"&amp;$E276,Equations!$G:$I,3,0)*(1/$Q276)))</f>
        <v/>
      </c>
      <c r="AO276" s="10" t="str">
        <f>IF($Z276="","",IF(OR($V276&lt;2.7,$V276&gt;90),"Age OOR",AN276-1.6449*VLOOKUP(AN$14&amp;"-rse-"&amp;$E276,Equations!$G:$I,3,0)))</f>
        <v/>
      </c>
      <c r="AP276" s="10" t="str">
        <f>IF($Z276="","",IF(OR($V276&lt;2.7,$V276&gt;90),"Age OOR",AN276+1.6449*VLOOKUP(AN$14&amp;"-rse-"&amp;$E276,Equations!$G:$I,3,0)))</f>
        <v/>
      </c>
      <c r="AQ276" s="10" t="str">
        <f t="shared" si="113"/>
        <v/>
      </c>
      <c r="AR276" s="10" t="str">
        <f>IF($Z276="","",IF(OR($V276&lt;2.7,$V276&gt;90),"Age OOR",($Z276-AN276)/VLOOKUP(AN$14&amp;"-rse-"&amp;$E276,Equations!$G:$I,3,0)))</f>
        <v/>
      </c>
      <c r="AS276" s="10" t="str">
        <f>IF($AA276="","",IF(OR($V276&lt;2.7,$V276&gt;90),"Age OOR",VLOOKUP(AS$14&amp;"-int-"&amp;$F276,Equations!$G:$I,3,0)+VLOOKUP(AS$14&amp;"-sexo-"&amp;$F276,Equations!$G:$I,3,0)*$U276+VLOOKUP(AS$14&amp;"-edad-"&amp;$F276,Equations!$G:$I,3,0)*$V276+VLOOKUP(AS$14&amp;"-est-"&amp;$F276,Equations!$G:$I,3,0)*(1/$W276)+VLOOKUP(AS$14&amp;"-imc-"&amp;$F276,Equations!$G:$I,3,0)*(1/$Q276)))</f>
        <v/>
      </c>
      <c r="AT276" s="10" t="str">
        <f>IF($AA276="","",IF(OR($V276&lt;2.7,$V276&gt;90),"Age OOR",AS276-1.6449*VLOOKUP(AS$14&amp;"-rse-"&amp;$F276,Equations!$G:$I,3,0)))</f>
        <v/>
      </c>
      <c r="AU276" s="10" t="str">
        <f>IF($AA276="","",IF(OR($V276&lt;2.7,$V276&gt;90),"Age OOR",AS276+1.6449*VLOOKUP(AS$14&amp;"-rse-"&amp;$F276,Equations!$G:$I,3,0)))</f>
        <v/>
      </c>
      <c r="AV276" s="10" t="str">
        <f t="shared" si="114"/>
        <v/>
      </c>
      <c r="AW276" s="10" t="str">
        <f>IF($AA276="","",IF(OR($V276&lt;2.7,$V276&gt;90),"Age OOR",($AA276-AS276)/VLOOKUP(AS$14&amp;"-rse-"&amp;$F276,Equations!$G:$I,3,0)))</f>
        <v/>
      </c>
      <c r="AX276" s="10" t="str">
        <f>IF($AB276="","",IF(OR($V276&lt;2.7,$V276&gt;90),"Age OOR",VLOOKUP(AX$14&amp;"-int-"&amp;$G276,Equations!$G:$I,3,0)+VLOOKUP(AX$14&amp;"-sexo-"&amp;$G276,Equations!$G:$I,3,0)*$U276+VLOOKUP(AX$14&amp;"-edad-"&amp;$G276,Equations!$G:$I,3,0)*$V276+VLOOKUP(AX$14&amp;"-est-"&amp;$G276,Equations!$G:$I,3,0)*(1/$W276)+VLOOKUP(AX$14&amp;"-imc-"&amp;$G276,Equations!$G:$I,3,0)*(1/$Q276)))</f>
        <v/>
      </c>
      <c r="AY276" s="10" t="str">
        <f>IF($AB276="","",IF(OR($V276&lt;2.7,$V276&gt;90),"Age OOR",AX276-1.6449*VLOOKUP(AX$14&amp;"-rse-"&amp;$G276,Equations!$G:$I,3,0)))</f>
        <v/>
      </c>
      <c r="AZ276" s="10" t="str">
        <f>IF($AB276="","",IF(OR($V276&lt;2.7,$V276&gt;90),"Age OOR",AX276+1.6449*VLOOKUP(AX$14&amp;"-rse-"&amp;$G276,Equations!$G:$I,3,0)))</f>
        <v/>
      </c>
      <c r="BA276" s="10" t="str">
        <f t="shared" si="115"/>
        <v/>
      </c>
      <c r="BB276" s="10" t="str">
        <f>IF($AB276="","",IF(OR($V276&lt;2.7,$V276&gt;90),"Age OOR",($AB276-AX276)/VLOOKUP(AX$14&amp;"-rse-"&amp;$G276,Equations!$G:$I,3,0)))</f>
        <v/>
      </c>
      <c r="BC276" s="10" t="str">
        <f>IF($AC276="","",IF(OR($V276&lt;2.7,$V276&gt;90),"Age OOR",VLOOKUP(BC$14&amp;"-int-"&amp;$H276,Equations!$G:$I,3,0)+VLOOKUP(BC$14&amp;"-sexo-"&amp;$H276,Equations!$G:$I,3,0)*$U276+VLOOKUP(BC$14&amp;"-edad-"&amp;$H276,Equations!$G:$I,3,0)*$V276+VLOOKUP(BC$14&amp;"-est-"&amp;$H276,Equations!$G:$I,3,0)*(1/$W276)+VLOOKUP(BC$14&amp;"-imc-"&amp;$H276,Equations!$G:$I,3,0)*(1/$Q276)))</f>
        <v/>
      </c>
      <c r="BD276" s="10" t="str">
        <f>IF($AC276="","",IF(OR($V276&lt;2.7,$V276&gt;90),"Age OOR",BC276-1.6449*VLOOKUP(BC$14&amp;"-rse-"&amp;$H276,Equations!$G:$I,3,0)))</f>
        <v/>
      </c>
      <c r="BE276" s="10" t="str">
        <f>IF($AC276="","",IF(OR($V276&lt;2.7,$V276&gt;90),"Age OOR",BC276+1.6449*VLOOKUP(BC$14&amp;"-rse-"&amp;$H276,Equations!$G:$I,3,0)))</f>
        <v/>
      </c>
      <c r="BF276" s="10" t="str">
        <f t="shared" si="116"/>
        <v/>
      </c>
      <c r="BG276" s="10" t="str">
        <f>IF($AC276="","",IF(OR($V276&lt;2.7,$V276&gt;90),"Age OOR",($AC276-BC276)/VLOOKUP(BC$14&amp;"-rse-"&amp;$H276,Equations!$G:$I,3,0)))</f>
        <v/>
      </c>
      <c r="BH276" s="10" t="str">
        <f>IF($AD276="","",IF(OR($V276&lt;2.7,$V276&gt;90),"Age OOR",VLOOKUP(BH$14&amp;"-int-"&amp;$I276,Equations!$G:$I,3,0)+VLOOKUP(BH$14&amp;"-sexo-"&amp;$I276,Equations!$G:$I,3,0)*$U276+VLOOKUP(BH$14&amp;"-edad-"&amp;$I276,Equations!$G:$I,3,0)*$V276+VLOOKUP(BH$14&amp;"-est-"&amp;$I276,Equations!$G:$I,3,0)*(1/$W276)+VLOOKUP(BH$14&amp;"-imc-"&amp;$I276,Equations!$G:$I,3,0)*(1/$Q276)))</f>
        <v/>
      </c>
      <c r="BI276" s="10" t="str">
        <f>IF($AD276="","",IF(OR($V276&lt;2.7,$V276&gt;90),"Age OOR",BH276-1.6449*VLOOKUP(BH$14&amp;"-rse-"&amp;$I276,Equations!$G:$I,3,0)))</f>
        <v/>
      </c>
      <c r="BJ276" s="10" t="str">
        <f>IF($AD276="","",IF(OR($V276&lt;2.7,$V276&gt;90),"Age OOR",BH276+1.6449*VLOOKUP(BH$14&amp;"-rse-"&amp;$I276,Equations!$G:$I,3,0)))</f>
        <v/>
      </c>
      <c r="BK276" s="10" t="str">
        <f t="shared" si="117"/>
        <v/>
      </c>
      <c r="BL276" s="10" t="str">
        <f>IF($AD276="","",IF(OR($V276&lt;2.7,$V276&gt;90),"Age OOR",($AD276-BH276)/VLOOKUP(BH$14&amp;"-rse-"&amp;$I276,Equations!$G:$I,3,0)))</f>
        <v/>
      </c>
      <c r="BM276" s="10" t="str">
        <f>IF($AE276="","",IF(OR($V276&lt;2.7,$V276&gt;90),"Age OOR",VLOOKUP(BM$14&amp;"-int-"&amp;$J276,Equations!$G:$I,3,0)+VLOOKUP(BM$14&amp;"-sexo-"&amp;$J276,Equations!$G:$I,3,0)*$U276+VLOOKUP(BM$14&amp;"-edad-"&amp;$J276,Equations!$G:$I,3,0)*$V276+VLOOKUP(BM$14&amp;"-est-"&amp;$J276,Equations!$G:$I,3,0)*(1/$W276)+VLOOKUP(BM$14&amp;"-imc-"&amp;$J276,Equations!$G:$I,3,0)*(1/$Q276)))</f>
        <v/>
      </c>
      <c r="BN276" s="10" t="str">
        <f>IF($AE276="","",IF(OR($V276&lt;2.7,$V276&gt;90),"Age OOR",BM276-1.6449*VLOOKUP(BM$14&amp;"-rse-"&amp;$J276,Equations!$G:$I,3,0)))</f>
        <v/>
      </c>
      <c r="BO276" s="10" t="str">
        <f>IF($AE276="","",IF(OR($V276&lt;2.7,$V276&gt;90),"Age OOR",BM276+1.6449*VLOOKUP(BM$14&amp;"-rse-"&amp;$J276,Equations!$G:$I,3,0)))</f>
        <v/>
      </c>
      <c r="BP276" s="10" t="str">
        <f t="shared" si="118"/>
        <v/>
      </c>
      <c r="BQ276" s="10" t="str">
        <f>IF($AE276="","",IF(OR($V276&lt;2.7,$V276&gt;90),"Age OOR",($AE276-BM276)/VLOOKUP(BM$14&amp;"-rse-"&amp;$J276,Equations!$G:$I,3,0)))</f>
        <v/>
      </c>
      <c r="BR276" s="10" t="str">
        <f>IF($AF276="","",IF(OR($V276&lt;2.7,$V276&gt;90),"Age OOR",VLOOKUP(BR$14&amp;"-int-"&amp;$K276,Equations!$G:$I,3,0)+VLOOKUP(BR$14&amp;"-sexo-"&amp;$K276,Equations!$G:$I,3,0)*$U276+VLOOKUP(BR$14&amp;"-edad-"&amp;$K276,Equations!$G:$I,3,0)*$V276+VLOOKUP(BR$14&amp;"-est-"&amp;$K276,Equations!$G:$I,3,0)*(1/$W276)+VLOOKUP(BR$14&amp;"-imc-"&amp;$K276,Equations!$G:$I,3,0)*(1/$Q276)))</f>
        <v/>
      </c>
      <c r="BS276" s="10" t="str">
        <f>IF($AF276="","",IF(OR($V276&lt;2.7,$V276&gt;90),"Age OOR",BR276-1.6449*VLOOKUP(BR$14&amp;"-rse-"&amp;$K276,Equations!$G:$I,3,0)))</f>
        <v/>
      </c>
      <c r="BT276" s="10" t="str">
        <f>IF($AF276="","",IF(OR($V276&lt;2.7,$V276&gt;90),"Age OOR",BR276+1.6449*VLOOKUP(BR$14&amp;"-rse-"&amp;$K276,Equations!$G:$I,3,0)))</f>
        <v/>
      </c>
      <c r="BU276" s="10" t="str">
        <f t="shared" si="119"/>
        <v/>
      </c>
      <c r="BV276" s="10" t="str">
        <f>IF($AF276="","",IF(OR($V276&lt;2.7,$V276&gt;90),"Age OOR",($AF276-BR276)/VLOOKUP(BR$14&amp;"-rse-"&amp;$K276,Equations!$G:$I,3,0)))</f>
        <v/>
      </c>
      <c r="BW276" s="10" t="str">
        <f>IF($AG276="","",IF(OR($V276&lt;2.7,$V276&gt;90),"Age OOR",VLOOKUP(BW$14&amp;"-int-"&amp;$L276,Equations!$G:$I,3,0)+VLOOKUP(BW$14&amp;"-sexo-"&amp;$L276,Equations!$G:$I,3,0)*$U276+VLOOKUP(BW$14&amp;"-edad-"&amp;$L276,Equations!$G:$I,3,0)*$V276+VLOOKUP(BW$14&amp;"-est-"&amp;$L276,Equations!$G:$I,3,0)*(1/$W276)+VLOOKUP(BW$14&amp;"-imc-"&amp;$L276,Equations!$G:$I,3,0)*(1/$Q276)))</f>
        <v/>
      </c>
      <c r="BX276" s="10" t="str">
        <f>IF($AG276="","",IF(OR($V276&lt;2.7,$V276&gt;90),"Age OOR",BW276-1.6449*VLOOKUP(BW$14&amp;"-rse-"&amp;$L276,Equations!$G:$I,3,0)))</f>
        <v/>
      </c>
      <c r="BY276" s="10" t="str">
        <f>IF($AG276="","",IF(OR($V276&lt;2.7,$V276&gt;90),"Age OOR",BW276+1.6449*VLOOKUP(BW$14&amp;"-rse-"&amp;$L276,Equations!$G:$I,3,0)))</f>
        <v/>
      </c>
      <c r="BZ276" s="10" t="str">
        <f t="shared" si="120"/>
        <v/>
      </c>
      <c r="CA276" s="10" t="str">
        <f>IF($AG276="","",IF(OR($V276&lt;2.7,$V276&gt;90),"Age OOR",($AG276-BW276)/VLOOKUP(BW$14&amp;"-rse-"&amp;$L276,Equations!$G:$I,3,0)))</f>
        <v/>
      </c>
      <c r="CB276" s="10" t="str">
        <f>IF($AH276="","",IF(OR($V276&lt;2.7,$V276&gt;90),"Age OOR",VLOOKUP(CB$14&amp;"-int-"&amp;$M276,Equations!$G:$I,3,0)+VLOOKUP(CB$14&amp;"-sexo-"&amp;$M276,Equations!$G:$I,3,0)*$U276+VLOOKUP(CB$14&amp;"-edad-"&amp;$M276,Equations!$G:$I,3,0)*$V276+VLOOKUP(CB$14&amp;"-est-"&amp;$M276,Equations!$G:$I,3,0)*(1/$W276)+VLOOKUP(CB$14&amp;"-imc-"&amp;$M276,Equations!$G:$I,3,0)*(1/$Q276)))</f>
        <v/>
      </c>
      <c r="CC276" s="10" t="str">
        <f>IF($AH276="","",IF(OR($V276&lt;2.7,$V276&gt;90),"Age OOR",CB276-1.6449*VLOOKUP(CB$14&amp;"-rse-"&amp;$M276,Equations!$G:$I,3,0)))</f>
        <v/>
      </c>
      <c r="CD276" s="10" t="str">
        <f>IF($AH276="","",IF(OR($V276&lt;2.7,$V276&gt;90),"Age OOR",CB276+1.6449*VLOOKUP(CB$14&amp;"-rse-"&amp;$M276,Equations!$G:$I,3,0)))</f>
        <v/>
      </c>
      <c r="CE276" s="10" t="str">
        <f t="shared" si="121"/>
        <v/>
      </c>
      <c r="CF276" s="10" t="str">
        <f>IF($AH276="","",IF(OR($V276&lt;2.7,$V276&gt;90),"Age OOR",($AH276-CB276)/VLOOKUP(CB$14&amp;"-rse-"&amp;$M276,Equations!$G:$I,3,0)))</f>
        <v/>
      </c>
      <c r="CG276" s="10" t="str">
        <f>IF($AI276="","",IF(OR($V276&lt;2.7,$V276&gt;90),"Age OOR",VLOOKUP(CG$14&amp;"-int-"&amp;$N276,Equations!$G:$I,3,0)+VLOOKUP(CG$14&amp;"-sexo-"&amp;$N276,Equations!$G:$I,3,0)*$U276+VLOOKUP(CG$14&amp;"-edad-"&amp;$N276,Equations!$G:$I,3,0)*$V276+VLOOKUP(CG$14&amp;"-est-"&amp;$N276,Equations!$G:$I,3,0)*(1/$W276)+VLOOKUP(CG$14&amp;"-imc-"&amp;$N276,Equations!$G:$I,3,0)*(1/$Q276)))</f>
        <v/>
      </c>
      <c r="CH276" s="10" t="str">
        <f>IF($AI276="","",IF(OR($V276&lt;2.7,$V276&gt;90),"Age OOR",CG276-1.6449*VLOOKUP(CG$14&amp;"-rse-"&amp;$N276,Equations!$G:$I,3,0)))</f>
        <v/>
      </c>
      <c r="CI276" s="10" t="str">
        <f>IF($AI276="","",IF(OR($V276&lt;2.7,$V276&gt;90),"Age OOR",CG276+1.6449*VLOOKUP(CG$14&amp;"-rse-"&amp;$N276,Equations!$G:$I,3,0)))</f>
        <v/>
      </c>
      <c r="CJ276" s="10" t="str">
        <f t="shared" si="122"/>
        <v/>
      </c>
      <c r="CK276" s="10" t="str">
        <f>IF($AI276="","",IF(OR($V276&lt;2.7,$V276&gt;90),"Age OOR",($AI276-CG276)/VLOOKUP(CG$14&amp;"-rse-"&amp;$N276,Equations!$G:$I,3,0)))</f>
        <v/>
      </c>
      <c r="CL276" s="10" t="str">
        <f>IF($AJ276="","",IF(OR($V276&lt;2.7,$V276&gt;90),"Age OOR",VLOOKUP(CL$14&amp;"-int-"&amp;$O276,Equations!$G:$I,3,0)+VLOOKUP(CL$14&amp;"-sexo-"&amp;$O276,Equations!$G:$I,3,0)*$U276+VLOOKUP(CL$14&amp;"-edad-"&amp;$O276,Equations!$G:$I,3,0)*$V276+VLOOKUP(CL$14&amp;"-est-"&amp;$O276,Equations!$G:$I,3,0)*(1/$W276)+VLOOKUP(CL$14&amp;"-imc-"&amp;$O276,Equations!$G:$I,3,0)*(1/$Q276)))</f>
        <v/>
      </c>
      <c r="CM276" s="10" t="str">
        <f>IF($AJ276="","",IF(OR($V276&lt;2.7,$V276&gt;90),"Age OOR",CL276-1.6449*VLOOKUP(CL$14&amp;"-rse-"&amp;$O276,Equations!$G:$I,3,0)))</f>
        <v/>
      </c>
      <c r="CN276" s="10" t="str">
        <f>IF($AJ276="","",IF(OR($V276&lt;2.7,$V276&gt;90),"Age OOR",CL276+1.6449*VLOOKUP(CL$14&amp;"-rse-"&amp;$O276,Equations!$G:$I,3,0)))</f>
        <v/>
      </c>
      <c r="CO276" s="10" t="str">
        <f t="shared" si="123"/>
        <v/>
      </c>
      <c r="CP276" s="10" t="str">
        <f>IF($AJ276="","",IF(OR($V276&lt;2.7,$V276&gt;90),"Age OOR",($AJ276-CL276)/VLOOKUP(CL$14&amp;"-rse-"&amp;$O276,Equations!$G:$I,3,0)))</f>
        <v/>
      </c>
      <c r="CQ276" s="10" t="str">
        <f>IF($AK276="","",IF(OR($V276&lt;2.7,$V276&gt;90),"Age OOR",EXP(VLOOKUP(CQ$14&amp;"-int-"&amp;$P276,Equations!$G:$I,3,0)+VLOOKUP(CQ$14&amp;"-sexo-"&amp;$P276,Equations!$G:$I,3,0)*$U276+VLOOKUP(CQ$14&amp;"-edad-"&amp;$P276,Equations!$G:$I,3,0)*$V276+VLOOKUP(CQ$14&amp;"-est-"&amp;$P276,Equations!$G:$I,3,0)*(1/$W276)+VLOOKUP(CQ$14&amp;"-imc-"&amp;$P276,Equations!$G:$I,3,0)*(1/$Q276))))</f>
        <v/>
      </c>
      <c r="CR276" s="10" t="str">
        <f>IF($AK276="","",IF(OR($V276&lt;2.7,$V276&gt;90),"Age OOR",EXP(LN(CQ276)-1.6449*VLOOKUP(CQ$14&amp;"-rse-"&amp;$P276,Equations!$G:$I,3,0))))</f>
        <v/>
      </c>
      <c r="CS276" s="10" t="str">
        <f>IF($AK276="","",IF(OR($V276&lt;2.7,$V276&gt;90),"Age OOR",EXP(LN(CQ276)+1.6449*VLOOKUP(CQ$14&amp;"-rse-"&amp;$P276,Equations!$G:$I,3,0))))</f>
        <v/>
      </c>
      <c r="CT276" s="10" t="str">
        <f t="shared" si="124"/>
        <v/>
      </c>
      <c r="CU276" s="10" t="str">
        <f>IF($AK276="","",IF(OR($V276&lt;2.7,$V276&gt;90),"Age OOR",(LN($AK276)-LN(CQ276))/VLOOKUP(CQ$14&amp;"-rse-"&amp;$P276,Equations!$G:$I,3,0)))</f>
        <v/>
      </c>
      <c r="CV276" s="47"/>
    </row>
    <row r="277" spans="5:100" x14ac:dyDescent="0.2">
      <c r="E277" s="23" t="str">
        <f t="shared" si="100"/>
        <v>Age out of range</v>
      </c>
      <c r="F277" s="23" t="str">
        <f t="shared" si="101"/>
        <v>Age out of range</v>
      </c>
      <c r="G277" s="23" t="str">
        <f t="shared" si="102"/>
        <v>Age out of range</v>
      </c>
      <c r="H277" s="23" t="str">
        <f t="shared" si="103"/>
        <v>Age out of range</v>
      </c>
      <c r="I277" s="23" t="str">
        <f t="shared" si="104"/>
        <v>Age out of range</v>
      </c>
      <c r="J277" s="23" t="str">
        <f t="shared" si="105"/>
        <v>Age out of range</v>
      </c>
      <c r="K277" s="23" t="str">
        <f t="shared" si="106"/>
        <v>Age out of range</v>
      </c>
      <c r="L277" s="23" t="str">
        <f t="shared" si="107"/>
        <v>Age out of range</v>
      </c>
      <c r="M277" s="23" t="str">
        <f t="shared" si="108"/>
        <v>Age out of range</v>
      </c>
      <c r="N277" s="23" t="str">
        <f t="shared" si="109"/>
        <v>Age out of range</v>
      </c>
      <c r="O277" s="23" t="str">
        <f t="shared" si="110"/>
        <v>Age out of range</v>
      </c>
      <c r="P277" s="23" t="str">
        <f t="shared" si="111"/>
        <v>Age out of range</v>
      </c>
      <c r="Q277" s="23" t="e">
        <f t="shared" si="112"/>
        <v>#DIV/0!</v>
      </c>
      <c r="R277" s="17"/>
      <c r="S277" s="23">
        <v>261</v>
      </c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7"/>
      <c r="AM277" s="47"/>
      <c r="AN277" s="10" t="str">
        <f>IF($Z277="","",IF(OR($V277&lt;2.7,$V277&gt;90),"Age OOR",VLOOKUP(AN$14&amp;"-int-"&amp;$E277,Equations!$G:$I,3,0)+VLOOKUP(AN$14&amp;"-sexo-"&amp;$E277,Equations!$G:$I,3,0)*$U277+VLOOKUP(AN$14&amp;"-edad-"&amp;$E277,Equations!$G:$I,3,0)*$V277+VLOOKUP(AN$14&amp;"-est-"&amp;$E277,Equations!$G:$I,3,0)*(1/$W277)+VLOOKUP(AN$14&amp;"-imc-"&amp;$E277,Equations!$G:$I,3,0)*(1/$Q277)))</f>
        <v/>
      </c>
      <c r="AO277" s="10" t="str">
        <f>IF($Z277="","",IF(OR($V277&lt;2.7,$V277&gt;90),"Age OOR",AN277-1.6449*VLOOKUP(AN$14&amp;"-rse-"&amp;$E277,Equations!$G:$I,3,0)))</f>
        <v/>
      </c>
      <c r="AP277" s="10" t="str">
        <f>IF($Z277="","",IF(OR($V277&lt;2.7,$V277&gt;90),"Age OOR",AN277+1.6449*VLOOKUP(AN$14&amp;"-rse-"&amp;$E277,Equations!$G:$I,3,0)))</f>
        <v/>
      </c>
      <c r="AQ277" s="10" t="str">
        <f t="shared" si="113"/>
        <v/>
      </c>
      <c r="AR277" s="10" t="str">
        <f>IF($Z277="","",IF(OR($V277&lt;2.7,$V277&gt;90),"Age OOR",($Z277-AN277)/VLOOKUP(AN$14&amp;"-rse-"&amp;$E277,Equations!$G:$I,3,0)))</f>
        <v/>
      </c>
      <c r="AS277" s="10" t="str">
        <f>IF($AA277="","",IF(OR($V277&lt;2.7,$V277&gt;90),"Age OOR",VLOOKUP(AS$14&amp;"-int-"&amp;$F277,Equations!$G:$I,3,0)+VLOOKUP(AS$14&amp;"-sexo-"&amp;$F277,Equations!$G:$I,3,0)*$U277+VLOOKUP(AS$14&amp;"-edad-"&amp;$F277,Equations!$G:$I,3,0)*$V277+VLOOKUP(AS$14&amp;"-est-"&amp;$F277,Equations!$G:$I,3,0)*(1/$W277)+VLOOKUP(AS$14&amp;"-imc-"&amp;$F277,Equations!$G:$I,3,0)*(1/$Q277)))</f>
        <v/>
      </c>
      <c r="AT277" s="10" t="str">
        <f>IF($AA277="","",IF(OR($V277&lt;2.7,$V277&gt;90),"Age OOR",AS277-1.6449*VLOOKUP(AS$14&amp;"-rse-"&amp;$F277,Equations!$G:$I,3,0)))</f>
        <v/>
      </c>
      <c r="AU277" s="10" t="str">
        <f>IF($AA277="","",IF(OR($V277&lt;2.7,$V277&gt;90),"Age OOR",AS277+1.6449*VLOOKUP(AS$14&amp;"-rse-"&amp;$F277,Equations!$G:$I,3,0)))</f>
        <v/>
      </c>
      <c r="AV277" s="10" t="str">
        <f t="shared" si="114"/>
        <v/>
      </c>
      <c r="AW277" s="10" t="str">
        <f>IF($AA277="","",IF(OR($V277&lt;2.7,$V277&gt;90),"Age OOR",($AA277-AS277)/VLOOKUP(AS$14&amp;"-rse-"&amp;$F277,Equations!$G:$I,3,0)))</f>
        <v/>
      </c>
      <c r="AX277" s="10" t="str">
        <f>IF($AB277="","",IF(OR($V277&lt;2.7,$V277&gt;90),"Age OOR",VLOOKUP(AX$14&amp;"-int-"&amp;$G277,Equations!$G:$I,3,0)+VLOOKUP(AX$14&amp;"-sexo-"&amp;$G277,Equations!$G:$I,3,0)*$U277+VLOOKUP(AX$14&amp;"-edad-"&amp;$G277,Equations!$G:$I,3,0)*$V277+VLOOKUP(AX$14&amp;"-est-"&amp;$G277,Equations!$G:$I,3,0)*(1/$W277)+VLOOKUP(AX$14&amp;"-imc-"&amp;$G277,Equations!$G:$I,3,0)*(1/$Q277)))</f>
        <v/>
      </c>
      <c r="AY277" s="10" t="str">
        <f>IF($AB277="","",IF(OR($V277&lt;2.7,$V277&gt;90),"Age OOR",AX277-1.6449*VLOOKUP(AX$14&amp;"-rse-"&amp;$G277,Equations!$G:$I,3,0)))</f>
        <v/>
      </c>
      <c r="AZ277" s="10" t="str">
        <f>IF($AB277="","",IF(OR($V277&lt;2.7,$V277&gt;90),"Age OOR",AX277+1.6449*VLOOKUP(AX$14&amp;"-rse-"&amp;$G277,Equations!$G:$I,3,0)))</f>
        <v/>
      </c>
      <c r="BA277" s="10" t="str">
        <f t="shared" si="115"/>
        <v/>
      </c>
      <c r="BB277" s="10" t="str">
        <f>IF($AB277="","",IF(OR($V277&lt;2.7,$V277&gt;90),"Age OOR",($AB277-AX277)/VLOOKUP(AX$14&amp;"-rse-"&amp;$G277,Equations!$G:$I,3,0)))</f>
        <v/>
      </c>
      <c r="BC277" s="10" t="str">
        <f>IF($AC277="","",IF(OR($V277&lt;2.7,$V277&gt;90),"Age OOR",VLOOKUP(BC$14&amp;"-int-"&amp;$H277,Equations!$G:$I,3,0)+VLOOKUP(BC$14&amp;"-sexo-"&amp;$H277,Equations!$G:$I,3,0)*$U277+VLOOKUP(BC$14&amp;"-edad-"&amp;$H277,Equations!$G:$I,3,0)*$V277+VLOOKUP(BC$14&amp;"-est-"&amp;$H277,Equations!$G:$I,3,0)*(1/$W277)+VLOOKUP(BC$14&amp;"-imc-"&amp;$H277,Equations!$G:$I,3,0)*(1/$Q277)))</f>
        <v/>
      </c>
      <c r="BD277" s="10" t="str">
        <f>IF($AC277="","",IF(OR($V277&lt;2.7,$V277&gt;90),"Age OOR",BC277-1.6449*VLOOKUP(BC$14&amp;"-rse-"&amp;$H277,Equations!$G:$I,3,0)))</f>
        <v/>
      </c>
      <c r="BE277" s="10" t="str">
        <f>IF($AC277="","",IF(OR($V277&lt;2.7,$V277&gt;90),"Age OOR",BC277+1.6449*VLOOKUP(BC$14&amp;"-rse-"&amp;$H277,Equations!$G:$I,3,0)))</f>
        <v/>
      </c>
      <c r="BF277" s="10" t="str">
        <f t="shared" si="116"/>
        <v/>
      </c>
      <c r="BG277" s="10" t="str">
        <f>IF($AC277="","",IF(OR($V277&lt;2.7,$V277&gt;90),"Age OOR",($AC277-BC277)/VLOOKUP(BC$14&amp;"-rse-"&amp;$H277,Equations!$G:$I,3,0)))</f>
        <v/>
      </c>
      <c r="BH277" s="10" t="str">
        <f>IF($AD277="","",IF(OR($V277&lt;2.7,$V277&gt;90),"Age OOR",VLOOKUP(BH$14&amp;"-int-"&amp;$I277,Equations!$G:$I,3,0)+VLOOKUP(BH$14&amp;"-sexo-"&amp;$I277,Equations!$G:$I,3,0)*$U277+VLOOKUP(BH$14&amp;"-edad-"&amp;$I277,Equations!$G:$I,3,0)*$V277+VLOOKUP(BH$14&amp;"-est-"&amp;$I277,Equations!$G:$I,3,0)*(1/$W277)+VLOOKUP(BH$14&amp;"-imc-"&amp;$I277,Equations!$G:$I,3,0)*(1/$Q277)))</f>
        <v/>
      </c>
      <c r="BI277" s="10" t="str">
        <f>IF($AD277="","",IF(OR($V277&lt;2.7,$V277&gt;90),"Age OOR",BH277-1.6449*VLOOKUP(BH$14&amp;"-rse-"&amp;$I277,Equations!$G:$I,3,0)))</f>
        <v/>
      </c>
      <c r="BJ277" s="10" t="str">
        <f>IF($AD277="","",IF(OR($V277&lt;2.7,$V277&gt;90),"Age OOR",BH277+1.6449*VLOOKUP(BH$14&amp;"-rse-"&amp;$I277,Equations!$G:$I,3,0)))</f>
        <v/>
      </c>
      <c r="BK277" s="10" t="str">
        <f t="shared" si="117"/>
        <v/>
      </c>
      <c r="BL277" s="10" t="str">
        <f>IF($AD277="","",IF(OR($V277&lt;2.7,$V277&gt;90),"Age OOR",($AD277-BH277)/VLOOKUP(BH$14&amp;"-rse-"&amp;$I277,Equations!$G:$I,3,0)))</f>
        <v/>
      </c>
      <c r="BM277" s="10" t="str">
        <f>IF($AE277="","",IF(OR($V277&lt;2.7,$V277&gt;90),"Age OOR",VLOOKUP(BM$14&amp;"-int-"&amp;$J277,Equations!$G:$I,3,0)+VLOOKUP(BM$14&amp;"-sexo-"&amp;$J277,Equations!$G:$I,3,0)*$U277+VLOOKUP(BM$14&amp;"-edad-"&amp;$J277,Equations!$G:$I,3,0)*$V277+VLOOKUP(BM$14&amp;"-est-"&amp;$J277,Equations!$G:$I,3,0)*(1/$W277)+VLOOKUP(BM$14&amp;"-imc-"&amp;$J277,Equations!$G:$I,3,0)*(1/$Q277)))</f>
        <v/>
      </c>
      <c r="BN277" s="10" t="str">
        <f>IF($AE277="","",IF(OR($V277&lt;2.7,$V277&gt;90),"Age OOR",BM277-1.6449*VLOOKUP(BM$14&amp;"-rse-"&amp;$J277,Equations!$G:$I,3,0)))</f>
        <v/>
      </c>
      <c r="BO277" s="10" t="str">
        <f>IF($AE277="","",IF(OR($V277&lt;2.7,$V277&gt;90),"Age OOR",BM277+1.6449*VLOOKUP(BM$14&amp;"-rse-"&amp;$J277,Equations!$G:$I,3,0)))</f>
        <v/>
      </c>
      <c r="BP277" s="10" t="str">
        <f t="shared" si="118"/>
        <v/>
      </c>
      <c r="BQ277" s="10" t="str">
        <f>IF($AE277="","",IF(OR($V277&lt;2.7,$V277&gt;90),"Age OOR",($AE277-BM277)/VLOOKUP(BM$14&amp;"-rse-"&amp;$J277,Equations!$G:$I,3,0)))</f>
        <v/>
      </c>
      <c r="BR277" s="10" t="str">
        <f>IF($AF277="","",IF(OR($V277&lt;2.7,$V277&gt;90),"Age OOR",VLOOKUP(BR$14&amp;"-int-"&amp;$K277,Equations!$G:$I,3,0)+VLOOKUP(BR$14&amp;"-sexo-"&amp;$K277,Equations!$G:$I,3,0)*$U277+VLOOKUP(BR$14&amp;"-edad-"&amp;$K277,Equations!$G:$I,3,0)*$V277+VLOOKUP(BR$14&amp;"-est-"&amp;$K277,Equations!$G:$I,3,0)*(1/$W277)+VLOOKUP(BR$14&amp;"-imc-"&amp;$K277,Equations!$G:$I,3,0)*(1/$Q277)))</f>
        <v/>
      </c>
      <c r="BS277" s="10" t="str">
        <f>IF($AF277="","",IF(OR($V277&lt;2.7,$V277&gt;90),"Age OOR",BR277-1.6449*VLOOKUP(BR$14&amp;"-rse-"&amp;$K277,Equations!$G:$I,3,0)))</f>
        <v/>
      </c>
      <c r="BT277" s="10" t="str">
        <f>IF($AF277="","",IF(OR($V277&lt;2.7,$V277&gt;90),"Age OOR",BR277+1.6449*VLOOKUP(BR$14&amp;"-rse-"&amp;$K277,Equations!$G:$I,3,0)))</f>
        <v/>
      </c>
      <c r="BU277" s="10" t="str">
        <f t="shared" si="119"/>
        <v/>
      </c>
      <c r="BV277" s="10" t="str">
        <f>IF($AF277="","",IF(OR($V277&lt;2.7,$V277&gt;90),"Age OOR",($AF277-BR277)/VLOOKUP(BR$14&amp;"-rse-"&amp;$K277,Equations!$G:$I,3,0)))</f>
        <v/>
      </c>
      <c r="BW277" s="10" t="str">
        <f>IF($AG277="","",IF(OR($V277&lt;2.7,$V277&gt;90),"Age OOR",VLOOKUP(BW$14&amp;"-int-"&amp;$L277,Equations!$G:$I,3,0)+VLOOKUP(BW$14&amp;"-sexo-"&amp;$L277,Equations!$G:$I,3,0)*$U277+VLOOKUP(BW$14&amp;"-edad-"&amp;$L277,Equations!$G:$I,3,0)*$V277+VLOOKUP(BW$14&amp;"-est-"&amp;$L277,Equations!$G:$I,3,0)*(1/$W277)+VLOOKUP(BW$14&amp;"-imc-"&amp;$L277,Equations!$G:$I,3,0)*(1/$Q277)))</f>
        <v/>
      </c>
      <c r="BX277" s="10" t="str">
        <f>IF($AG277="","",IF(OR($V277&lt;2.7,$V277&gt;90),"Age OOR",BW277-1.6449*VLOOKUP(BW$14&amp;"-rse-"&amp;$L277,Equations!$G:$I,3,0)))</f>
        <v/>
      </c>
      <c r="BY277" s="10" t="str">
        <f>IF($AG277="","",IF(OR($V277&lt;2.7,$V277&gt;90),"Age OOR",BW277+1.6449*VLOOKUP(BW$14&amp;"-rse-"&amp;$L277,Equations!$G:$I,3,0)))</f>
        <v/>
      </c>
      <c r="BZ277" s="10" t="str">
        <f t="shared" si="120"/>
        <v/>
      </c>
      <c r="CA277" s="10" t="str">
        <f>IF($AG277="","",IF(OR($V277&lt;2.7,$V277&gt;90),"Age OOR",($AG277-BW277)/VLOOKUP(BW$14&amp;"-rse-"&amp;$L277,Equations!$G:$I,3,0)))</f>
        <v/>
      </c>
      <c r="CB277" s="10" t="str">
        <f>IF($AH277="","",IF(OR($V277&lt;2.7,$V277&gt;90),"Age OOR",VLOOKUP(CB$14&amp;"-int-"&amp;$M277,Equations!$G:$I,3,0)+VLOOKUP(CB$14&amp;"-sexo-"&amp;$M277,Equations!$G:$I,3,0)*$U277+VLOOKUP(CB$14&amp;"-edad-"&amp;$M277,Equations!$G:$I,3,0)*$V277+VLOOKUP(CB$14&amp;"-est-"&amp;$M277,Equations!$G:$I,3,0)*(1/$W277)+VLOOKUP(CB$14&amp;"-imc-"&amp;$M277,Equations!$G:$I,3,0)*(1/$Q277)))</f>
        <v/>
      </c>
      <c r="CC277" s="10" t="str">
        <f>IF($AH277="","",IF(OR($V277&lt;2.7,$V277&gt;90),"Age OOR",CB277-1.6449*VLOOKUP(CB$14&amp;"-rse-"&amp;$M277,Equations!$G:$I,3,0)))</f>
        <v/>
      </c>
      <c r="CD277" s="10" t="str">
        <f>IF($AH277="","",IF(OR($V277&lt;2.7,$V277&gt;90),"Age OOR",CB277+1.6449*VLOOKUP(CB$14&amp;"-rse-"&amp;$M277,Equations!$G:$I,3,0)))</f>
        <v/>
      </c>
      <c r="CE277" s="10" t="str">
        <f t="shared" si="121"/>
        <v/>
      </c>
      <c r="CF277" s="10" t="str">
        <f>IF($AH277="","",IF(OR($V277&lt;2.7,$V277&gt;90),"Age OOR",($AH277-CB277)/VLOOKUP(CB$14&amp;"-rse-"&amp;$M277,Equations!$G:$I,3,0)))</f>
        <v/>
      </c>
      <c r="CG277" s="10" t="str">
        <f>IF($AI277="","",IF(OR($V277&lt;2.7,$V277&gt;90),"Age OOR",VLOOKUP(CG$14&amp;"-int-"&amp;$N277,Equations!$G:$I,3,0)+VLOOKUP(CG$14&amp;"-sexo-"&amp;$N277,Equations!$G:$I,3,0)*$U277+VLOOKUP(CG$14&amp;"-edad-"&amp;$N277,Equations!$G:$I,3,0)*$V277+VLOOKUP(CG$14&amp;"-est-"&amp;$N277,Equations!$G:$I,3,0)*(1/$W277)+VLOOKUP(CG$14&amp;"-imc-"&amp;$N277,Equations!$G:$I,3,0)*(1/$Q277)))</f>
        <v/>
      </c>
      <c r="CH277" s="10" t="str">
        <f>IF($AI277="","",IF(OR($V277&lt;2.7,$V277&gt;90),"Age OOR",CG277-1.6449*VLOOKUP(CG$14&amp;"-rse-"&amp;$N277,Equations!$G:$I,3,0)))</f>
        <v/>
      </c>
      <c r="CI277" s="10" t="str">
        <f>IF($AI277="","",IF(OR($V277&lt;2.7,$V277&gt;90),"Age OOR",CG277+1.6449*VLOOKUP(CG$14&amp;"-rse-"&amp;$N277,Equations!$G:$I,3,0)))</f>
        <v/>
      </c>
      <c r="CJ277" s="10" t="str">
        <f t="shared" si="122"/>
        <v/>
      </c>
      <c r="CK277" s="10" t="str">
        <f>IF($AI277="","",IF(OR($V277&lt;2.7,$V277&gt;90),"Age OOR",($AI277-CG277)/VLOOKUP(CG$14&amp;"-rse-"&amp;$N277,Equations!$G:$I,3,0)))</f>
        <v/>
      </c>
      <c r="CL277" s="10" t="str">
        <f>IF($AJ277="","",IF(OR($V277&lt;2.7,$V277&gt;90),"Age OOR",VLOOKUP(CL$14&amp;"-int-"&amp;$O277,Equations!$G:$I,3,0)+VLOOKUP(CL$14&amp;"-sexo-"&amp;$O277,Equations!$G:$I,3,0)*$U277+VLOOKUP(CL$14&amp;"-edad-"&amp;$O277,Equations!$G:$I,3,0)*$V277+VLOOKUP(CL$14&amp;"-est-"&amp;$O277,Equations!$G:$I,3,0)*(1/$W277)+VLOOKUP(CL$14&amp;"-imc-"&amp;$O277,Equations!$G:$I,3,0)*(1/$Q277)))</f>
        <v/>
      </c>
      <c r="CM277" s="10" t="str">
        <f>IF($AJ277="","",IF(OR($V277&lt;2.7,$V277&gt;90),"Age OOR",CL277-1.6449*VLOOKUP(CL$14&amp;"-rse-"&amp;$O277,Equations!$G:$I,3,0)))</f>
        <v/>
      </c>
      <c r="CN277" s="10" t="str">
        <f>IF($AJ277="","",IF(OR($V277&lt;2.7,$V277&gt;90),"Age OOR",CL277+1.6449*VLOOKUP(CL$14&amp;"-rse-"&amp;$O277,Equations!$G:$I,3,0)))</f>
        <v/>
      </c>
      <c r="CO277" s="10" t="str">
        <f t="shared" si="123"/>
        <v/>
      </c>
      <c r="CP277" s="10" t="str">
        <f>IF($AJ277="","",IF(OR($V277&lt;2.7,$V277&gt;90),"Age OOR",($AJ277-CL277)/VLOOKUP(CL$14&amp;"-rse-"&amp;$O277,Equations!$G:$I,3,0)))</f>
        <v/>
      </c>
      <c r="CQ277" s="10" t="str">
        <f>IF($AK277="","",IF(OR($V277&lt;2.7,$V277&gt;90),"Age OOR",EXP(VLOOKUP(CQ$14&amp;"-int-"&amp;$P277,Equations!$G:$I,3,0)+VLOOKUP(CQ$14&amp;"-sexo-"&amp;$P277,Equations!$G:$I,3,0)*$U277+VLOOKUP(CQ$14&amp;"-edad-"&amp;$P277,Equations!$G:$I,3,0)*$V277+VLOOKUP(CQ$14&amp;"-est-"&amp;$P277,Equations!$G:$I,3,0)*(1/$W277)+VLOOKUP(CQ$14&amp;"-imc-"&amp;$P277,Equations!$G:$I,3,0)*(1/$Q277))))</f>
        <v/>
      </c>
      <c r="CR277" s="10" t="str">
        <f>IF($AK277="","",IF(OR($V277&lt;2.7,$V277&gt;90),"Age OOR",EXP(LN(CQ277)-1.6449*VLOOKUP(CQ$14&amp;"-rse-"&amp;$P277,Equations!$G:$I,3,0))))</f>
        <v/>
      </c>
      <c r="CS277" s="10" t="str">
        <f>IF($AK277="","",IF(OR($V277&lt;2.7,$V277&gt;90),"Age OOR",EXP(LN(CQ277)+1.6449*VLOOKUP(CQ$14&amp;"-rse-"&amp;$P277,Equations!$G:$I,3,0))))</f>
        <v/>
      </c>
      <c r="CT277" s="10" t="str">
        <f t="shared" si="124"/>
        <v/>
      </c>
      <c r="CU277" s="10" t="str">
        <f>IF($AK277="","",IF(OR($V277&lt;2.7,$V277&gt;90),"Age OOR",(LN($AK277)-LN(CQ277))/VLOOKUP(CQ$14&amp;"-rse-"&amp;$P277,Equations!$G:$I,3,0)))</f>
        <v/>
      </c>
      <c r="CV277" s="47"/>
    </row>
    <row r="278" spans="5:100" x14ac:dyDescent="0.2">
      <c r="E278" s="23" t="str">
        <f t="shared" si="100"/>
        <v>Age out of range</v>
      </c>
      <c r="F278" s="23" t="str">
        <f t="shared" si="101"/>
        <v>Age out of range</v>
      </c>
      <c r="G278" s="23" t="str">
        <f t="shared" si="102"/>
        <v>Age out of range</v>
      </c>
      <c r="H278" s="23" t="str">
        <f t="shared" si="103"/>
        <v>Age out of range</v>
      </c>
      <c r="I278" s="23" t="str">
        <f t="shared" si="104"/>
        <v>Age out of range</v>
      </c>
      <c r="J278" s="23" t="str">
        <f t="shared" si="105"/>
        <v>Age out of range</v>
      </c>
      <c r="K278" s="23" t="str">
        <f t="shared" si="106"/>
        <v>Age out of range</v>
      </c>
      <c r="L278" s="23" t="str">
        <f t="shared" si="107"/>
        <v>Age out of range</v>
      </c>
      <c r="M278" s="23" t="str">
        <f t="shared" si="108"/>
        <v>Age out of range</v>
      </c>
      <c r="N278" s="23" t="str">
        <f t="shared" si="109"/>
        <v>Age out of range</v>
      </c>
      <c r="O278" s="23" t="str">
        <f t="shared" si="110"/>
        <v>Age out of range</v>
      </c>
      <c r="P278" s="23" t="str">
        <f t="shared" si="111"/>
        <v>Age out of range</v>
      </c>
      <c r="Q278" s="23" t="e">
        <f t="shared" si="112"/>
        <v>#DIV/0!</v>
      </c>
      <c r="R278" s="17"/>
      <c r="S278" s="23">
        <v>262</v>
      </c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7"/>
      <c r="AM278" s="47"/>
      <c r="AN278" s="10" t="str">
        <f>IF($Z278="","",IF(OR($V278&lt;2.7,$V278&gt;90),"Age OOR",VLOOKUP(AN$14&amp;"-int-"&amp;$E278,Equations!$G:$I,3,0)+VLOOKUP(AN$14&amp;"-sexo-"&amp;$E278,Equations!$G:$I,3,0)*$U278+VLOOKUP(AN$14&amp;"-edad-"&amp;$E278,Equations!$G:$I,3,0)*$V278+VLOOKUP(AN$14&amp;"-est-"&amp;$E278,Equations!$G:$I,3,0)*(1/$W278)+VLOOKUP(AN$14&amp;"-imc-"&amp;$E278,Equations!$G:$I,3,0)*(1/$Q278)))</f>
        <v/>
      </c>
      <c r="AO278" s="10" t="str">
        <f>IF($Z278="","",IF(OR($V278&lt;2.7,$V278&gt;90),"Age OOR",AN278-1.6449*VLOOKUP(AN$14&amp;"-rse-"&amp;$E278,Equations!$G:$I,3,0)))</f>
        <v/>
      </c>
      <c r="AP278" s="10" t="str">
        <f>IF($Z278="","",IF(OR($V278&lt;2.7,$V278&gt;90),"Age OOR",AN278+1.6449*VLOOKUP(AN$14&amp;"-rse-"&amp;$E278,Equations!$G:$I,3,0)))</f>
        <v/>
      </c>
      <c r="AQ278" s="10" t="str">
        <f t="shared" si="113"/>
        <v/>
      </c>
      <c r="AR278" s="10" t="str">
        <f>IF($Z278="","",IF(OR($V278&lt;2.7,$V278&gt;90),"Age OOR",($Z278-AN278)/VLOOKUP(AN$14&amp;"-rse-"&amp;$E278,Equations!$G:$I,3,0)))</f>
        <v/>
      </c>
      <c r="AS278" s="10" t="str">
        <f>IF($AA278="","",IF(OR($V278&lt;2.7,$V278&gt;90),"Age OOR",VLOOKUP(AS$14&amp;"-int-"&amp;$F278,Equations!$G:$I,3,0)+VLOOKUP(AS$14&amp;"-sexo-"&amp;$F278,Equations!$G:$I,3,0)*$U278+VLOOKUP(AS$14&amp;"-edad-"&amp;$F278,Equations!$G:$I,3,0)*$V278+VLOOKUP(AS$14&amp;"-est-"&amp;$F278,Equations!$G:$I,3,0)*(1/$W278)+VLOOKUP(AS$14&amp;"-imc-"&amp;$F278,Equations!$G:$I,3,0)*(1/$Q278)))</f>
        <v/>
      </c>
      <c r="AT278" s="10" t="str">
        <f>IF($AA278="","",IF(OR($V278&lt;2.7,$V278&gt;90),"Age OOR",AS278-1.6449*VLOOKUP(AS$14&amp;"-rse-"&amp;$F278,Equations!$G:$I,3,0)))</f>
        <v/>
      </c>
      <c r="AU278" s="10" t="str">
        <f>IF($AA278="","",IF(OR($V278&lt;2.7,$V278&gt;90),"Age OOR",AS278+1.6449*VLOOKUP(AS$14&amp;"-rse-"&amp;$F278,Equations!$G:$I,3,0)))</f>
        <v/>
      </c>
      <c r="AV278" s="10" t="str">
        <f t="shared" si="114"/>
        <v/>
      </c>
      <c r="AW278" s="10" t="str">
        <f>IF($AA278="","",IF(OR($V278&lt;2.7,$V278&gt;90),"Age OOR",($AA278-AS278)/VLOOKUP(AS$14&amp;"-rse-"&amp;$F278,Equations!$G:$I,3,0)))</f>
        <v/>
      </c>
      <c r="AX278" s="10" t="str">
        <f>IF($AB278="","",IF(OR($V278&lt;2.7,$V278&gt;90),"Age OOR",VLOOKUP(AX$14&amp;"-int-"&amp;$G278,Equations!$G:$I,3,0)+VLOOKUP(AX$14&amp;"-sexo-"&amp;$G278,Equations!$G:$I,3,0)*$U278+VLOOKUP(AX$14&amp;"-edad-"&amp;$G278,Equations!$G:$I,3,0)*$V278+VLOOKUP(AX$14&amp;"-est-"&amp;$G278,Equations!$G:$I,3,0)*(1/$W278)+VLOOKUP(AX$14&amp;"-imc-"&amp;$G278,Equations!$G:$I,3,0)*(1/$Q278)))</f>
        <v/>
      </c>
      <c r="AY278" s="10" t="str">
        <f>IF($AB278="","",IF(OR($V278&lt;2.7,$V278&gt;90),"Age OOR",AX278-1.6449*VLOOKUP(AX$14&amp;"-rse-"&amp;$G278,Equations!$G:$I,3,0)))</f>
        <v/>
      </c>
      <c r="AZ278" s="10" t="str">
        <f>IF($AB278="","",IF(OR($V278&lt;2.7,$V278&gt;90),"Age OOR",AX278+1.6449*VLOOKUP(AX$14&amp;"-rse-"&amp;$G278,Equations!$G:$I,3,0)))</f>
        <v/>
      </c>
      <c r="BA278" s="10" t="str">
        <f t="shared" si="115"/>
        <v/>
      </c>
      <c r="BB278" s="10" t="str">
        <f>IF($AB278="","",IF(OR($V278&lt;2.7,$V278&gt;90),"Age OOR",($AB278-AX278)/VLOOKUP(AX$14&amp;"-rse-"&amp;$G278,Equations!$G:$I,3,0)))</f>
        <v/>
      </c>
      <c r="BC278" s="10" t="str">
        <f>IF($AC278="","",IF(OR($V278&lt;2.7,$V278&gt;90),"Age OOR",VLOOKUP(BC$14&amp;"-int-"&amp;$H278,Equations!$G:$I,3,0)+VLOOKUP(BC$14&amp;"-sexo-"&amp;$H278,Equations!$G:$I,3,0)*$U278+VLOOKUP(BC$14&amp;"-edad-"&amp;$H278,Equations!$G:$I,3,0)*$V278+VLOOKUP(BC$14&amp;"-est-"&amp;$H278,Equations!$G:$I,3,0)*(1/$W278)+VLOOKUP(BC$14&amp;"-imc-"&amp;$H278,Equations!$G:$I,3,0)*(1/$Q278)))</f>
        <v/>
      </c>
      <c r="BD278" s="10" t="str">
        <f>IF($AC278="","",IF(OR($V278&lt;2.7,$V278&gt;90),"Age OOR",BC278-1.6449*VLOOKUP(BC$14&amp;"-rse-"&amp;$H278,Equations!$G:$I,3,0)))</f>
        <v/>
      </c>
      <c r="BE278" s="10" t="str">
        <f>IF($AC278="","",IF(OR($V278&lt;2.7,$V278&gt;90),"Age OOR",BC278+1.6449*VLOOKUP(BC$14&amp;"-rse-"&amp;$H278,Equations!$G:$I,3,0)))</f>
        <v/>
      </c>
      <c r="BF278" s="10" t="str">
        <f t="shared" si="116"/>
        <v/>
      </c>
      <c r="BG278" s="10" t="str">
        <f>IF($AC278="","",IF(OR($V278&lt;2.7,$V278&gt;90),"Age OOR",($AC278-BC278)/VLOOKUP(BC$14&amp;"-rse-"&amp;$H278,Equations!$G:$I,3,0)))</f>
        <v/>
      </c>
      <c r="BH278" s="10" t="str">
        <f>IF($AD278="","",IF(OR($V278&lt;2.7,$V278&gt;90),"Age OOR",VLOOKUP(BH$14&amp;"-int-"&amp;$I278,Equations!$G:$I,3,0)+VLOOKUP(BH$14&amp;"-sexo-"&amp;$I278,Equations!$G:$I,3,0)*$U278+VLOOKUP(BH$14&amp;"-edad-"&amp;$I278,Equations!$G:$I,3,0)*$V278+VLOOKUP(BH$14&amp;"-est-"&amp;$I278,Equations!$G:$I,3,0)*(1/$W278)+VLOOKUP(BH$14&amp;"-imc-"&amp;$I278,Equations!$G:$I,3,0)*(1/$Q278)))</f>
        <v/>
      </c>
      <c r="BI278" s="10" t="str">
        <f>IF($AD278="","",IF(OR($V278&lt;2.7,$V278&gt;90),"Age OOR",BH278-1.6449*VLOOKUP(BH$14&amp;"-rse-"&amp;$I278,Equations!$G:$I,3,0)))</f>
        <v/>
      </c>
      <c r="BJ278" s="10" t="str">
        <f>IF($AD278="","",IF(OR($V278&lt;2.7,$V278&gt;90),"Age OOR",BH278+1.6449*VLOOKUP(BH$14&amp;"-rse-"&amp;$I278,Equations!$G:$I,3,0)))</f>
        <v/>
      </c>
      <c r="BK278" s="10" t="str">
        <f t="shared" si="117"/>
        <v/>
      </c>
      <c r="BL278" s="10" t="str">
        <f>IF($AD278="","",IF(OR($V278&lt;2.7,$V278&gt;90),"Age OOR",($AD278-BH278)/VLOOKUP(BH$14&amp;"-rse-"&amp;$I278,Equations!$G:$I,3,0)))</f>
        <v/>
      </c>
      <c r="BM278" s="10" t="str">
        <f>IF($AE278="","",IF(OR($V278&lt;2.7,$V278&gt;90),"Age OOR",VLOOKUP(BM$14&amp;"-int-"&amp;$J278,Equations!$G:$I,3,0)+VLOOKUP(BM$14&amp;"-sexo-"&amp;$J278,Equations!$G:$I,3,0)*$U278+VLOOKUP(BM$14&amp;"-edad-"&amp;$J278,Equations!$G:$I,3,0)*$V278+VLOOKUP(BM$14&amp;"-est-"&amp;$J278,Equations!$G:$I,3,0)*(1/$W278)+VLOOKUP(BM$14&amp;"-imc-"&amp;$J278,Equations!$G:$I,3,0)*(1/$Q278)))</f>
        <v/>
      </c>
      <c r="BN278" s="10" t="str">
        <f>IF($AE278="","",IF(OR($V278&lt;2.7,$V278&gt;90),"Age OOR",BM278-1.6449*VLOOKUP(BM$14&amp;"-rse-"&amp;$J278,Equations!$G:$I,3,0)))</f>
        <v/>
      </c>
      <c r="BO278" s="10" t="str">
        <f>IF($AE278="","",IF(OR($V278&lt;2.7,$V278&gt;90),"Age OOR",BM278+1.6449*VLOOKUP(BM$14&amp;"-rse-"&amp;$J278,Equations!$G:$I,3,0)))</f>
        <v/>
      </c>
      <c r="BP278" s="10" t="str">
        <f t="shared" si="118"/>
        <v/>
      </c>
      <c r="BQ278" s="10" t="str">
        <f>IF($AE278="","",IF(OR($V278&lt;2.7,$V278&gt;90),"Age OOR",($AE278-BM278)/VLOOKUP(BM$14&amp;"-rse-"&amp;$J278,Equations!$G:$I,3,0)))</f>
        <v/>
      </c>
      <c r="BR278" s="10" t="str">
        <f>IF($AF278="","",IF(OR($V278&lt;2.7,$V278&gt;90),"Age OOR",VLOOKUP(BR$14&amp;"-int-"&amp;$K278,Equations!$G:$I,3,0)+VLOOKUP(BR$14&amp;"-sexo-"&amp;$K278,Equations!$G:$I,3,0)*$U278+VLOOKUP(BR$14&amp;"-edad-"&amp;$K278,Equations!$G:$I,3,0)*$V278+VLOOKUP(BR$14&amp;"-est-"&amp;$K278,Equations!$G:$I,3,0)*(1/$W278)+VLOOKUP(BR$14&amp;"-imc-"&amp;$K278,Equations!$G:$I,3,0)*(1/$Q278)))</f>
        <v/>
      </c>
      <c r="BS278" s="10" t="str">
        <f>IF($AF278="","",IF(OR($V278&lt;2.7,$V278&gt;90),"Age OOR",BR278-1.6449*VLOOKUP(BR$14&amp;"-rse-"&amp;$K278,Equations!$G:$I,3,0)))</f>
        <v/>
      </c>
      <c r="BT278" s="10" t="str">
        <f>IF($AF278="","",IF(OR($V278&lt;2.7,$V278&gt;90),"Age OOR",BR278+1.6449*VLOOKUP(BR$14&amp;"-rse-"&amp;$K278,Equations!$G:$I,3,0)))</f>
        <v/>
      </c>
      <c r="BU278" s="10" t="str">
        <f t="shared" si="119"/>
        <v/>
      </c>
      <c r="BV278" s="10" t="str">
        <f>IF($AF278="","",IF(OR($V278&lt;2.7,$V278&gt;90),"Age OOR",($AF278-BR278)/VLOOKUP(BR$14&amp;"-rse-"&amp;$K278,Equations!$G:$I,3,0)))</f>
        <v/>
      </c>
      <c r="BW278" s="10" t="str">
        <f>IF($AG278="","",IF(OR($V278&lt;2.7,$V278&gt;90),"Age OOR",VLOOKUP(BW$14&amp;"-int-"&amp;$L278,Equations!$G:$I,3,0)+VLOOKUP(BW$14&amp;"-sexo-"&amp;$L278,Equations!$G:$I,3,0)*$U278+VLOOKUP(BW$14&amp;"-edad-"&amp;$L278,Equations!$G:$I,3,0)*$V278+VLOOKUP(BW$14&amp;"-est-"&amp;$L278,Equations!$G:$I,3,0)*(1/$W278)+VLOOKUP(BW$14&amp;"-imc-"&amp;$L278,Equations!$G:$I,3,0)*(1/$Q278)))</f>
        <v/>
      </c>
      <c r="BX278" s="10" t="str">
        <f>IF($AG278="","",IF(OR($V278&lt;2.7,$V278&gt;90),"Age OOR",BW278-1.6449*VLOOKUP(BW$14&amp;"-rse-"&amp;$L278,Equations!$G:$I,3,0)))</f>
        <v/>
      </c>
      <c r="BY278" s="10" t="str">
        <f>IF($AG278="","",IF(OR($V278&lt;2.7,$V278&gt;90),"Age OOR",BW278+1.6449*VLOOKUP(BW$14&amp;"-rse-"&amp;$L278,Equations!$G:$I,3,0)))</f>
        <v/>
      </c>
      <c r="BZ278" s="10" t="str">
        <f t="shared" si="120"/>
        <v/>
      </c>
      <c r="CA278" s="10" t="str">
        <f>IF($AG278="","",IF(OR($V278&lt;2.7,$V278&gt;90),"Age OOR",($AG278-BW278)/VLOOKUP(BW$14&amp;"-rse-"&amp;$L278,Equations!$G:$I,3,0)))</f>
        <v/>
      </c>
      <c r="CB278" s="10" t="str">
        <f>IF($AH278="","",IF(OR($V278&lt;2.7,$V278&gt;90),"Age OOR",VLOOKUP(CB$14&amp;"-int-"&amp;$M278,Equations!$G:$I,3,0)+VLOOKUP(CB$14&amp;"-sexo-"&amp;$M278,Equations!$G:$I,3,0)*$U278+VLOOKUP(CB$14&amp;"-edad-"&amp;$M278,Equations!$G:$I,3,0)*$V278+VLOOKUP(CB$14&amp;"-est-"&amp;$M278,Equations!$G:$I,3,0)*(1/$W278)+VLOOKUP(CB$14&amp;"-imc-"&amp;$M278,Equations!$G:$I,3,0)*(1/$Q278)))</f>
        <v/>
      </c>
      <c r="CC278" s="10" t="str">
        <f>IF($AH278="","",IF(OR($V278&lt;2.7,$V278&gt;90),"Age OOR",CB278-1.6449*VLOOKUP(CB$14&amp;"-rse-"&amp;$M278,Equations!$G:$I,3,0)))</f>
        <v/>
      </c>
      <c r="CD278" s="10" t="str">
        <f>IF($AH278="","",IF(OR($V278&lt;2.7,$V278&gt;90),"Age OOR",CB278+1.6449*VLOOKUP(CB$14&amp;"-rse-"&amp;$M278,Equations!$G:$I,3,0)))</f>
        <v/>
      </c>
      <c r="CE278" s="10" t="str">
        <f t="shared" si="121"/>
        <v/>
      </c>
      <c r="CF278" s="10" t="str">
        <f>IF($AH278="","",IF(OR($V278&lt;2.7,$V278&gt;90),"Age OOR",($AH278-CB278)/VLOOKUP(CB$14&amp;"-rse-"&amp;$M278,Equations!$G:$I,3,0)))</f>
        <v/>
      </c>
      <c r="CG278" s="10" t="str">
        <f>IF($AI278="","",IF(OR($V278&lt;2.7,$V278&gt;90),"Age OOR",VLOOKUP(CG$14&amp;"-int-"&amp;$N278,Equations!$G:$I,3,0)+VLOOKUP(CG$14&amp;"-sexo-"&amp;$N278,Equations!$G:$I,3,0)*$U278+VLOOKUP(CG$14&amp;"-edad-"&amp;$N278,Equations!$G:$I,3,0)*$V278+VLOOKUP(CG$14&amp;"-est-"&amp;$N278,Equations!$G:$I,3,0)*(1/$W278)+VLOOKUP(CG$14&amp;"-imc-"&amp;$N278,Equations!$G:$I,3,0)*(1/$Q278)))</f>
        <v/>
      </c>
      <c r="CH278" s="10" t="str">
        <f>IF($AI278="","",IF(OR($V278&lt;2.7,$V278&gt;90),"Age OOR",CG278-1.6449*VLOOKUP(CG$14&amp;"-rse-"&amp;$N278,Equations!$G:$I,3,0)))</f>
        <v/>
      </c>
      <c r="CI278" s="10" t="str">
        <f>IF($AI278="","",IF(OR($V278&lt;2.7,$V278&gt;90),"Age OOR",CG278+1.6449*VLOOKUP(CG$14&amp;"-rse-"&amp;$N278,Equations!$G:$I,3,0)))</f>
        <v/>
      </c>
      <c r="CJ278" s="10" t="str">
        <f t="shared" si="122"/>
        <v/>
      </c>
      <c r="CK278" s="10" t="str">
        <f>IF($AI278="","",IF(OR($V278&lt;2.7,$V278&gt;90),"Age OOR",($AI278-CG278)/VLOOKUP(CG$14&amp;"-rse-"&amp;$N278,Equations!$G:$I,3,0)))</f>
        <v/>
      </c>
      <c r="CL278" s="10" t="str">
        <f>IF($AJ278="","",IF(OR($V278&lt;2.7,$V278&gt;90),"Age OOR",VLOOKUP(CL$14&amp;"-int-"&amp;$O278,Equations!$G:$I,3,0)+VLOOKUP(CL$14&amp;"-sexo-"&amp;$O278,Equations!$G:$I,3,0)*$U278+VLOOKUP(CL$14&amp;"-edad-"&amp;$O278,Equations!$G:$I,3,0)*$V278+VLOOKUP(CL$14&amp;"-est-"&amp;$O278,Equations!$G:$I,3,0)*(1/$W278)+VLOOKUP(CL$14&amp;"-imc-"&amp;$O278,Equations!$G:$I,3,0)*(1/$Q278)))</f>
        <v/>
      </c>
      <c r="CM278" s="10" t="str">
        <f>IF($AJ278="","",IF(OR($V278&lt;2.7,$V278&gt;90),"Age OOR",CL278-1.6449*VLOOKUP(CL$14&amp;"-rse-"&amp;$O278,Equations!$G:$I,3,0)))</f>
        <v/>
      </c>
      <c r="CN278" s="10" t="str">
        <f>IF($AJ278="","",IF(OR($V278&lt;2.7,$V278&gt;90),"Age OOR",CL278+1.6449*VLOOKUP(CL$14&amp;"-rse-"&amp;$O278,Equations!$G:$I,3,0)))</f>
        <v/>
      </c>
      <c r="CO278" s="10" t="str">
        <f t="shared" si="123"/>
        <v/>
      </c>
      <c r="CP278" s="10" t="str">
        <f>IF($AJ278="","",IF(OR($V278&lt;2.7,$V278&gt;90),"Age OOR",($AJ278-CL278)/VLOOKUP(CL$14&amp;"-rse-"&amp;$O278,Equations!$G:$I,3,0)))</f>
        <v/>
      </c>
      <c r="CQ278" s="10" t="str">
        <f>IF($AK278="","",IF(OR($V278&lt;2.7,$V278&gt;90),"Age OOR",EXP(VLOOKUP(CQ$14&amp;"-int-"&amp;$P278,Equations!$G:$I,3,0)+VLOOKUP(CQ$14&amp;"-sexo-"&amp;$P278,Equations!$G:$I,3,0)*$U278+VLOOKUP(CQ$14&amp;"-edad-"&amp;$P278,Equations!$G:$I,3,0)*$V278+VLOOKUP(CQ$14&amp;"-est-"&amp;$P278,Equations!$G:$I,3,0)*(1/$W278)+VLOOKUP(CQ$14&amp;"-imc-"&amp;$P278,Equations!$G:$I,3,0)*(1/$Q278))))</f>
        <v/>
      </c>
      <c r="CR278" s="10" t="str">
        <f>IF($AK278="","",IF(OR($V278&lt;2.7,$V278&gt;90),"Age OOR",EXP(LN(CQ278)-1.6449*VLOOKUP(CQ$14&amp;"-rse-"&amp;$P278,Equations!$G:$I,3,0))))</f>
        <v/>
      </c>
      <c r="CS278" s="10" t="str">
        <f>IF($AK278="","",IF(OR($V278&lt;2.7,$V278&gt;90),"Age OOR",EXP(LN(CQ278)+1.6449*VLOOKUP(CQ$14&amp;"-rse-"&amp;$P278,Equations!$G:$I,3,0))))</f>
        <v/>
      </c>
      <c r="CT278" s="10" t="str">
        <f t="shared" si="124"/>
        <v/>
      </c>
      <c r="CU278" s="10" t="str">
        <f>IF($AK278="","",IF(OR($V278&lt;2.7,$V278&gt;90),"Age OOR",(LN($AK278)-LN(CQ278))/VLOOKUP(CQ$14&amp;"-rse-"&amp;$P278,Equations!$G:$I,3,0)))</f>
        <v/>
      </c>
      <c r="CV278" s="47"/>
    </row>
    <row r="279" spans="5:100" x14ac:dyDescent="0.2">
      <c r="E279" s="23" t="str">
        <f t="shared" si="100"/>
        <v>Age out of range</v>
      </c>
      <c r="F279" s="23" t="str">
        <f t="shared" si="101"/>
        <v>Age out of range</v>
      </c>
      <c r="G279" s="23" t="str">
        <f t="shared" si="102"/>
        <v>Age out of range</v>
      </c>
      <c r="H279" s="23" t="str">
        <f t="shared" si="103"/>
        <v>Age out of range</v>
      </c>
      <c r="I279" s="23" t="str">
        <f t="shared" si="104"/>
        <v>Age out of range</v>
      </c>
      <c r="J279" s="23" t="str">
        <f t="shared" si="105"/>
        <v>Age out of range</v>
      </c>
      <c r="K279" s="23" t="str">
        <f t="shared" si="106"/>
        <v>Age out of range</v>
      </c>
      <c r="L279" s="23" t="str">
        <f t="shared" si="107"/>
        <v>Age out of range</v>
      </c>
      <c r="M279" s="23" t="str">
        <f t="shared" si="108"/>
        <v>Age out of range</v>
      </c>
      <c r="N279" s="23" t="str">
        <f t="shared" si="109"/>
        <v>Age out of range</v>
      </c>
      <c r="O279" s="23" t="str">
        <f t="shared" si="110"/>
        <v>Age out of range</v>
      </c>
      <c r="P279" s="23" t="str">
        <f t="shared" si="111"/>
        <v>Age out of range</v>
      </c>
      <c r="Q279" s="23" t="e">
        <f t="shared" si="112"/>
        <v>#DIV/0!</v>
      </c>
      <c r="R279" s="17"/>
      <c r="S279" s="23">
        <v>263</v>
      </c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7"/>
      <c r="AM279" s="47"/>
      <c r="AN279" s="10" t="str">
        <f>IF($Z279="","",IF(OR($V279&lt;2.7,$V279&gt;90),"Age OOR",VLOOKUP(AN$14&amp;"-int-"&amp;$E279,Equations!$G:$I,3,0)+VLOOKUP(AN$14&amp;"-sexo-"&amp;$E279,Equations!$G:$I,3,0)*$U279+VLOOKUP(AN$14&amp;"-edad-"&amp;$E279,Equations!$G:$I,3,0)*$V279+VLOOKUP(AN$14&amp;"-est-"&amp;$E279,Equations!$G:$I,3,0)*(1/$W279)+VLOOKUP(AN$14&amp;"-imc-"&amp;$E279,Equations!$G:$I,3,0)*(1/$Q279)))</f>
        <v/>
      </c>
      <c r="AO279" s="10" t="str">
        <f>IF($Z279="","",IF(OR($V279&lt;2.7,$V279&gt;90),"Age OOR",AN279-1.6449*VLOOKUP(AN$14&amp;"-rse-"&amp;$E279,Equations!$G:$I,3,0)))</f>
        <v/>
      </c>
      <c r="AP279" s="10" t="str">
        <f>IF($Z279="","",IF(OR($V279&lt;2.7,$V279&gt;90),"Age OOR",AN279+1.6449*VLOOKUP(AN$14&amp;"-rse-"&amp;$E279,Equations!$G:$I,3,0)))</f>
        <v/>
      </c>
      <c r="AQ279" s="10" t="str">
        <f t="shared" si="113"/>
        <v/>
      </c>
      <c r="AR279" s="10" t="str">
        <f>IF($Z279="","",IF(OR($V279&lt;2.7,$V279&gt;90),"Age OOR",($Z279-AN279)/VLOOKUP(AN$14&amp;"-rse-"&amp;$E279,Equations!$G:$I,3,0)))</f>
        <v/>
      </c>
      <c r="AS279" s="10" t="str">
        <f>IF($AA279="","",IF(OR($V279&lt;2.7,$V279&gt;90),"Age OOR",VLOOKUP(AS$14&amp;"-int-"&amp;$F279,Equations!$G:$I,3,0)+VLOOKUP(AS$14&amp;"-sexo-"&amp;$F279,Equations!$G:$I,3,0)*$U279+VLOOKUP(AS$14&amp;"-edad-"&amp;$F279,Equations!$G:$I,3,0)*$V279+VLOOKUP(AS$14&amp;"-est-"&amp;$F279,Equations!$G:$I,3,0)*(1/$W279)+VLOOKUP(AS$14&amp;"-imc-"&amp;$F279,Equations!$G:$I,3,0)*(1/$Q279)))</f>
        <v/>
      </c>
      <c r="AT279" s="10" t="str">
        <f>IF($AA279="","",IF(OR($V279&lt;2.7,$V279&gt;90),"Age OOR",AS279-1.6449*VLOOKUP(AS$14&amp;"-rse-"&amp;$F279,Equations!$G:$I,3,0)))</f>
        <v/>
      </c>
      <c r="AU279" s="10" t="str">
        <f>IF($AA279="","",IF(OR($V279&lt;2.7,$V279&gt;90),"Age OOR",AS279+1.6449*VLOOKUP(AS$14&amp;"-rse-"&amp;$F279,Equations!$G:$I,3,0)))</f>
        <v/>
      </c>
      <c r="AV279" s="10" t="str">
        <f t="shared" si="114"/>
        <v/>
      </c>
      <c r="AW279" s="10" t="str">
        <f>IF($AA279="","",IF(OR($V279&lt;2.7,$V279&gt;90),"Age OOR",($AA279-AS279)/VLOOKUP(AS$14&amp;"-rse-"&amp;$F279,Equations!$G:$I,3,0)))</f>
        <v/>
      </c>
      <c r="AX279" s="10" t="str">
        <f>IF($AB279="","",IF(OR($V279&lt;2.7,$V279&gt;90),"Age OOR",VLOOKUP(AX$14&amp;"-int-"&amp;$G279,Equations!$G:$I,3,0)+VLOOKUP(AX$14&amp;"-sexo-"&amp;$G279,Equations!$G:$I,3,0)*$U279+VLOOKUP(AX$14&amp;"-edad-"&amp;$G279,Equations!$G:$I,3,0)*$V279+VLOOKUP(AX$14&amp;"-est-"&amp;$G279,Equations!$G:$I,3,0)*(1/$W279)+VLOOKUP(AX$14&amp;"-imc-"&amp;$G279,Equations!$G:$I,3,0)*(1/$Q279)))</f>
        <v/>
      </c>
      <c r="AY279" s="10" t="str">
        <f>IF($AB279="","",IF(OR($V279&lt;2.7,$V279&gt;90),"Age OOR",AX279-1.6449*VLOOKUP(AX$14&amp;"-rse-"&amp;$G279,Equations!$G:$I,3,0)))</f>
        <v/>
      </c>
      <c r="AZ279" s="10" t="str">
        <f>IF($AB279="","",IF(OR($V279&lt;2.7,$V279&gt;90),"Age OOR",AX279+1.6449*VLOOKUP(AX$14&amp;"-rse-"&amp;$G279,Equations!$G:$I,3,0)))</f>
        <v/>
      </c>
      <c r="BA279" s="10" t="str">
        <f t="shared" si="115"/>
        <v/>
      </c>
      <c r="BB279" s="10" t="str">
        <f>IF($AB279="","",IF(OR($V279&lt;2.7,$V279&gt;90),"Age OOR",($AB279-AX279)/VLOOKUP(AX$14&amp;"-rse-"&amp;$G279,Equations!$G:$I,3,0)))</f>
        <v/>
      </c>
      <c r="BC279" s="10" t="str">
        <f>IF($AC279="","",IF(OR($V279&lt;2.7,$V279&gt;90),"Age OOR",VLOOKUP(BC$14&amp;"-int-"&amp;$H279,Equations!$G:$I,3,0)+VLOOKUP(BC$14&amp;"-sexo-"&amp;$H279,Equations!$G:$I,3,0)*$U279+VLOOKUP(BC$14&amp;"-edad-"&amp;$H279,Equations!$G:$I,3,0)*$V279+VLOOKUP(BC$14&amp;"-est-"&amp;$H279,Equations!$G:$I,3,0)*(1/$W279)+VLOOKUP(BC$14&amp;"-imc-"&amp;$H279,Equations!$G:$I,3,0)*(1/$Q279)))</f>
        <v/>
      </c>
      <c r="BD279" s="10" t="str">
        <f>IF($AC279="","",IF(OR($V279&lt;2.7,$V279&gt;90),"Age OOR",BC279-1.6449*VLOOKUP(BC$14&amp;"-rse-"&amp;$H279,Equations!$G:$I,3,0)))</f>
        <v/>
      </c>
      <c r="BE279" s="10" t="str">
        <f>IF($AC279="","",IF(OR($V279&lt;2.7,$V279&gt;90),"Age OOR",BC279+1.6449*VLOOKUP(BC$14&amp;"-rse-"&amp;$H279,Equations!$G:$I,3,0)))</f>
        <v/>
      </c>
      <c r="BF279" s="10" t="str">
        <f t="shared" si="116"/>
        <v/>
      </c>
      <c r="BG279" s="10" t="str">
        <f>IF($AC279="","",IF(OR($V279&lt;2.7,$V279&gt;90),"Age OOR",($AC279-BC279)/VLOOKUP(BC$14&amp;"-rse-"&amp;$H279,Equations!$G:$I,3,0)))</f>
        <v/>
      </c>
      <c r="BH279" s="10" t="str">
        <f>IF($AD279="","",IF(OR($V279&lt;2.7,$V279&gt;90),"Age OOR",VLOOKUP(BH$14&amp;"-int-"&amp;$I279,Equations!$G:$I,3,0)+VLOOKUP(BH$14&amp;"-sexo-"&amp;$I279,Equations!$G:$I,3,0)*$U279+VLOOKUP(BH$14&amp;"-edad-"&amp;$I279,Equations!$G:$I,3,0)*$V279+VLOOKUP(BH$14&amp;"-est-"&amp;$I279,Equations!$G:$I,3,0)*(1/$W279)+VLOOKUP(BH$14&amp;"-imc-"&amp;$I279,Equations!$G:$I,3,0)*(1/$Q279)))</f>
        <v/>
      </c>
      <c r="BI279" s="10" t="str">
        <f>IF($AD279="","",IF(OR($V279&lt;2.7,$V279&gt;90),"Age OOR",BH279-1.6449*VLOOKUP(BH$14&amp;"-rse-"&amp;$I279,Equations!$G:$I,3,0)))</f>
        <v/>
      </c>
      <c r="BJ279" s="10" t="str">
        <f>IF($AD279="","",IF(OR($V279&lt;2.7,$V279&gt;90),"Age OOR",BH279+1.6449*VLOOKUP(BH$14&amp;"-rse-"&amp;$I279,Equations!$G:$I,3,0)))</f>
        <v/>
      </c>
      <c r="BK279" s="10" t="str">
        <f t="shared" si="117"/>
        <v/>
      </c>
      <c r="BL279" s="10" t="str">
        <f>IF($AD279="","",IF(OR($V279&lt;2.7,$V279&gt;90),"Age OOR",($AD279-BH279)/VLOOKUP(BH$14&amp;"-rse-"&amp;$I279,Equations!$G:$I,3,0)))</f>
        <v/>
      </c>
      <c r="BM279" s="10" t="str">
        <f>IF($AE279="","",IF(OR($V279&lt;2.7,$V279&gt;90),"Age OOR",VLOOKUP(BM$14&amp;"-int-"&amp;$J279,Equations!$G:$I,3,0)+VLOOKUP(BM$14&amp;"-sexo-"&amp;$J279,Equations!$G:$I,3,0)*$U279+VLOOKUP(BM$14&amp;"-edad-"&amp;$J279,Equations!$G:$I,3,0)*$V279+VLOOKUP(BM$14&amp;"-est-"&amp;$J279,Equations!$G:$I,3,0)*(1/$W279)+VLOOKUP(BM$14&amp;"-imc-"&amp;$J279,Equations!$G:$I,3,0)*(1/$Q279)))</f>
        <v/>
      </c>
      <c r="BN279" s="10" t="str">
        <f>IF($AE279="","",IF(OR($V279&lt;2.7,$V279&gt;90),"Age OOR",BM279-1.6449*VLOOKUP(BM$14&amp;"-rse-"&amp;$J279,Equations!$G:$I,3,0)))</f>
        <v/>
      </c>
      <c r="BO279" s="10" t="str">
        <f>IF($AE279="","",IF(OR($V279&lt;2.7,$V279&gt;90),"Age OOR",BM279+1.6449*VLOOKUP(BM$14&amp;"-rse-"&amp;$J279,Equations!$G:$I,3,0)))</f>
        <v/>
      </c>
      <c r="BP279" s="10" t="str">
        <f t="shared" si="118"/>
        <v/>
      </c>
      <c r="BQ279" s="10" t="str">
        <f>IF($AE279="","",IF(OR($V279&lt;2.7,$V279&gt;90),"Age OOR",($AE279-BM279)/VLOOKUP(BM$14&amp;"-rse-"&amp;$J279,Equations!$G:$I,3,0)))</f>
        <v/>
      </c>
      <c r="BR279" s="10" t="str">
        <f>IF($AF279="","",IF(OR($V279&lt;2.7,$V279&gt;90),"Age OOR",VLOOKUP(BR$14&amp;"-int-"&amp;$K279,Equations!$G:$I,3,0)+VLOOKUP(BR$14&amp;"-sexo-"&amp;$K279,Equations!$G:$I,3,0)*$U279+VLOOKUP(BR$14&amp;"-edad-"&amp;$K279,Equations!$G:$I,3,0)*$V279+VLOOKUP(BR$14&amp;"-est-"&amp;$K279,Equations!$G:$I,3,0)*(1/$W279)+VLOOKUP(BR$14&amp;"-imc-"&amp;$K279,Equations!$G:$I,3,0)*(1/$Q279)))</f>
        <v/>
      </c>
      <c r="BS279" s="10" t="str">
        <f>IF($AF279="","",IF(OR($V279&lt;2.7,$V279&gt;90),"Age OOR",BR279-1.6449*VLOOKUP(BR$14&amp;"-rse-"&amp;$K279,Equations!$G:$I,3,0)))</f>
        <v/>
      </c>
      <c r="BT279" s="10" t="str">
        <f>IF($AF279="","",IF(OR($V279&lt;2.7,$V279&gt;90),"Age OOR",BR279+1.6449*VLOOKUP(BR$14&amp;"-rse-"&amp;$K279,Equations!$G:$I,3,0)))</f>
        <v/>
      </c>
      <c r="BU279" s="10" t="str">
        <f t="shared" si="119"/>
        <v/>
      </c>
      <c r="BV279" s="10" t="str">
        <f>IF($AF279="","",IF(OR($V279&lt;2.7,$V279&gt;90),"Age OOR",($AF279-BR279)/VLOOKUP(BR$14&amp;"-rse-"&amp;$K279,Equations!$G:$I,3,0)))</f>
        <v/>
      </c>
      <c r="BW279" s="10" t="str">
        <f>IF($AG279="","",IF(OR($V279&lt;2.7,$V279&gt;90),"Age OOR",VLOOKUP(BW$14&amp;"-int-"&amp;$L279,Equations!$G:$I,3,0)+VLOOKUP(BW$14&amp;"-sexo-"&amp;$L279,Equations!$G:$I,3,0)*$U279+VLOOKUP(BW$14&amp;"-edad-"&amp;$L279,Equations!$G:$I,3,0)*$V279+VLOOKUP(BW$14&amp;"-est-"&amp;$L279,Equations!$G:$I,3,0)*(1/$W279)+VLOOKUP(BW$14&amp;"-imc-"&amp;$L279,Equations!$G:$I,3,0)*(1/$Q279)))</f>
        <v/>
      </c>
      <c r="BX279" s="10" t="str">
        <f>IF($AG279="","",IF(OR($V279&lt;2.7,$V279&gt;90),"Age OOR",BW279-1.6449*VLOOKUP(BW$14&amp;"-rse-"&amp;$L279,Equations!$G:$I,3,0)))</f>
        <v/>
      </c>
      <c r="BY279" s="10" t="str">
        <f>IF($AG279="","",IF(OR($V279&lt;2.7,$V279&gt;90),"Age OOR",BW279+1.6449*VLOOKUP(BW$14&amp;"-rse-"&amp;$L279,Equations!$G:$I,3,0)))</f>
        <v/>
      </c>
      <c r="BZ279" s="10" t="str">
        <f t="shared" si="120"/>
        <v/>
      </c>
      <c r="CA279" s="10" t="str">
        <f>IF($AG279="","",IF(OR($V279&lt;2.7,$V279&gt;90),"Age OOR",($AG279-BW279)/VLOOKUP(BW$14&amp;"-rse-"&amp;$L279,Equations!$G:$I,3,0)))</f>
        <v/>
      </c>
      <c r="CB279" s="10" t="str">
        <f>IF($AH279="","",IF(OR($V279&lt;2.7,$V279&gt;90),"Age OOR",VLOOKUP(CB$14&amp;"-int-"&amp;$M279,Equations!$G:$I,3,0)+VLOOKUP(CB$14&amp;"-sexo-"&amp;$M279,Equations!$G:$I,3,0)*$U279+VLOOKUP(CB$14&amp;"-edad-"&amp;$M279,Equations!$G:$I,3,0)*$V279+VLOOKUP(CB$14&amp;"-est-"&amp;$M279,Equations!$G:$I,3,0)*(1/$W279)+VLOOKUP(CB$14&amp;"-imc-"&amp;$M279,Equations!$G:$I,3,0)*(1/$Q279)))</f>
        <v/>
      </c>
      <c r="CC279" s="10" t="str">
        <f>IF($AH279="","",IF(OR($V279&lt;2.7,$V279&gt;90),"Age OOR",CB279-1.6449*VLOOKUP(CB$14&amp;"-rse-"&amp;$M279,Equations!$G:$I,3,0)))</f>
        <v/>
      </c>
      <c r="CD279" s="10" t="str">
        <f>IF($AH279="","",IF(OR($V279&lt;2.7,$V279&gt;90),"Age OOR",CB279+1.6449*VLOOKUP(CB$14&amp;"-rse-"&amp;$M279,Equations!$G:$I,3,0)))</f>
        <v/>
      </c>
      <c r="CE279" s="10" t="str">
        <f t="shared" si="121"/>
        <v/>
      </c>
      <c r="CF279" s="10" t="str">
        <f>IF($AH279="","",IF(OR($V279&lt;2.7,$V279&gt;90),"Age OOR",($AH279-CB279)/VLOOKUP(CB$14&amp;"-rse-"&amp;$M279,Equations!$G:$I,3,0)))</f>
        <v/>
      </c>
      <c r="CG279" s="10" t="str">
        <f>IF($AI279="","",IF(OR($V279&lt;2.7,$V279&gt;90),"Age OOR",VLOOKUP(CG$14&amp;"-int-"&amp;$N279,Equations!$G:$I,3,0)+VLOOKUP(CG$14&amp;"-sexo-"&amp;$N279,Equations!$G:$I,3,0)*$U279+VLOOKUP(CG$14&amp;"-edad-"&amp;$N279,Equations!$G:$I,3,0)*$V279+VLOOKUP(CG$14&amp;"-est-"&amp;$N279,Equations!$G:$I,3,0)*(1/$W279)+VLOOKUP(CG$14&amp;"-imc-"&amp;$N279,Equations!$G:$I,3,0)*(1/$Q279)))</f>
        <v/>
      </c>
      <c r="CH279" s="10" t="str">
        <f>IF($AI279="","",IF(OR($V279&lt;2.7,$V279&gt;90),"Age OOR",CG279-1.6449*VLOOKUP(CG$14&amp;"-rse-"&amp;$N279,Equations!$G:$I,3,0)))</f>
        <v/>
      </c>
      <c r="CI279" s="10" t="str">
        <f>IF($AI279="","",IF(OR($V279&lt;2.7,$V279&gt;90),"Age OOR",CG279+1.6449*VLOOKUP(CG$14&amp;"-rse-"&amp;$N279,Equations!$G:$I,3,0)))</f>
        <v/>
      </c>
      <c r="CJ279" s="10" t="str">
        <f t="shared" si="122"/>
        <v/>
      </c>
      <c r="CK279" s="10" t="str">
        <f>IF($AI279="","",IF(OR($V279&lt;2.7,$V279&gt;90),"Age OOR",($AI279-CG279)/VLOOKUP(CG$14&amp;"-rse-"&amp;$N279,Equations!$G:$I,3,0)))</f>
        <v/>
      </c>
      <c r="CL279" s="10" t="str">
        <f>IF($AJ279="","",IF(OR($V279&lt;2.7,$V279&gt;90),"Age OOR",VLOOKUP(CL$14&amp;"-int-"&amp;$O279,Equations!$G:$I,3,0)+VLOOKUP(CL$14&amp;"-sexo-"&amp;$O279,Equations!$G:$I,3,0)*$U279+VLOOKUP(CL$14&amp;"-edad-"&amp;$O279,Equations!$G:$I,3,0)*$V279+VLOOKUP(CL$14&amp;"-est-"&amp;$O279,Equations!$G:$I,3,0)*(1/$W279)+VLOOKUP(CL$14&amp;"-imc-"&amp;$O279,Equations!$G:$I,3,0)*(1/$Q279)))</f>
        <v/>
      </c>
      <c r="CM279" s="10" t="str">
        <f>IF($AJ279="","",IF(OR($V279&lt;2.7,$V279&gt;90),"Age OOR",CL279-1.6449*VLOOKUP(CL$14&amp;"-rse-"&amp;$O279,Equations!$G:$I,3,0)))</f>
        <v/>
      </c>
      <c r="CN279" s="10" t="str">
        <f>IF($AJ279="","",IF(OR($V279&lt;2.7,$V279&gt;90),"Age OOR",CL279+1.6449*VLOOKUP(CL$14&amp;"-rse-"&amp;$O279,Equations!$G:$I,3,0)))</f>
        <v/>
      </c>
      <c r="CO279" s="10" t="str">
        <f t="shared" si="123"/>
        <v/>
      </c>
      <c r="CP279" s="10" t="str">
        <f>IF($AJ279="","",IF(OR($V279&lt;2.7,$V279&gt;90),"Age OOR",($AJ279-CL279)/VLOOKUP(CL$14&amp;"-rse-"&amp;$O279,Equations!$G:$I,3,0)))</f>
        <v/>
      </c>
      <c r="CQ279" s="10" t="str">
        <f>IF($AK279="","",IF(OR($V279&lt;2.7,$V279&gt;90),"Age OOR",EXP(VLOOKUP(CQ$14&amp;"-int-"&amp;$P279,Equations!$G:$I,3,0)+VLOOKUP(CQ$14&amp;"-sexo-"&amp;$P279,Equations!$G:$I,3,0)*$U279+VLOOKUP(CQ$14&amp;"-edad-"&amp;$P279,Equations!$G:$I,3,0)*$V279+VLOOKUP(CQ$14&amp;"-est-"&amp;$P279,Equations!$G:$I,3,0)*(1/$W279)+VLOOKUP(CQ$14&amp;"-imc-"&amp;$P279,Equations!$G:$I,3,0)*(1/$Q279))))</f>
        <v/>
      </c>
      <c r="CR279" s="10" t="str">
        <f>IF($AK279="","",IF(OR($V279&lt;2.7,$V279&gt;90),"Age OOR",EXP(LN(CQ279)-1.6449*VLOOKUP(CQ$14&amp;"-rse-"&amp;$P279,Equations!$G:$I,3,0))))</f>
        <v/>
      </c>
      <c r="CS279" s="10" t="str">
        <f>IF($AK279="","",IF(OR($V279&lt;2.7,$V279&gt;90),"Age OOR",EXP(LN(CQ279)+1.6449*VLOOKUP(CQ$14&amp;"-rse-"&amp;$P279,Equations!$G:$I,3,0))))</f>
        <v/>
      </c>
      <c r="CT279" s="10" t="str">
        <f t="shared" si="124"/>
        <v/>
      </c>
      <c r="CU279" s="10" t="str">
        <f>IF($AK279="","",IF(OR($V279&lt;2.7,$V279&gt;90),"Age OOR",(LN($AK279)-LN(CQ279))/VLOOKUP(CQ$14&amp;"-rse-"&amp;$P279,Equations!$G:$I,3,0)))</f>
        <v/>
      </c>
      <c r="CV279" s="47"/>
    </row>
    <row r="280" spans="5:100" x14ac:dyDescent="0.2">
      <c r="E280" s="23" t="str">
        <f t="shared" si="100"/>
        <v>Age out of range</v>
      </c>
      <c r="F280" s="23" t="str">
        <f t="shared" si="101"/>
        <v>Age out of range</v>
      </c>
      <c r="G280" s="23" t="str">
        <f t="shared" si="102"/>
        <v>Age out of range</v>
      </c>
      <c r="H280" s="23" t="str">
        <f t="shared" si="103"/>
        <v>Age out of range</v>
      </c>
      <c r="I280" s="23" t="str">
        <f t="shared" si="104"/>
        <v>Age out of range</v>
      </c>
      <c r="J280" s="23" t="str">
        <f t="shared" si="105"/>
        <v>Age out of range</v>
      </c>
      <c r="K280" s="23" t="str">
        <f t="shared" si="106"/>
        <v>Age out of range</v>
      </c>
      <c r="L280" s="23" t="str">
        <f t="shared" si="107"/>
        <v>Age out of range</v>
      </c>
      <c r="M280" s="23" t="str">
        <f t="shared" si="108"/>
        <v>Age out of range</v>
      </c>
      <c r="N280" s="23" t="str">
        <f t="shared" si="109"/>
        <v>Age out of range</v>
      </c>
      <c r="O280" s="23" t="str">
        <f t="shared" si="110"/>
        <v>Age out of range</v>
      </c>
      <c r="P280" s="23" t="str">
        <f t="shared" si="111"/>
        <v>Age out of range</v>
      </c>
      <c r="Q280" s="23" t="e">
        <f t="shared" si="112"/>
        <v>#DIV/0!</v>
      </c>
      <c r="R280" s="17"/>
      <c r="S280" s="23">
        <v>264</v>
      </c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7"/>
      <c r="AM280" s="47"/>
      <c r="AN280" s="10" t="str">
        <f>IF($Z280="","",IF(OR($V280&lt;2.7,$V280&gt;90),"Age OOR",VLOOKUP(AN$14&amp;"-int-"&amp;$E280,Equations!$G:$I,3,0)+VLOOKUP(AN$14&amp;"-sexo-"&amp;$E280,Equations!$G:$I,3,0)*$U280+VLOOKUP(AN$14&amp;"-edad-"&amp;$E280,Equations!$G:$I,3,0)*$V280+VLOOKUP(AN$14&amp;"-est-"&amp;$E280,Equations!$G:$I,3,0)*(1/$W280)+VLOOKUP(AN$14&amp;"-imc-"&amp;$E280,Equations!$G:$I,3,0)*(1/$Q280)))</f>
        <v/>
      </c>
      <c r="AO280" s="10" t="str">
        <f>IF($Z280="","",IF(OR($V280&lt;2.7,$V280&gt;90),"Age OOR",AN280-1.6449*VLOOKUP(AN$14&amp;"-rse-"&amp;$E280,Equations!$G:$I,3,0)))</f>
        <v/>
      </c>
      <c r="AP280" s="10" t="str">
        <f>IF($Z280="","",IF(OR($V280&lt;2.7,$V280&gt;90),"Age OOR",AN280+1.6449*VLOOKUP(AN$14&amp;"-rse-"&amp;$E280,Equations!$G:$I,3,0)))</f>
        <v/>
      </c>
      <c r="AQ280" s="10" t="str">
        <f t="shared" si="113"/>
        <v/>
      </c>
      <c r="AR280" s="10" t="str">
        <f>IF($Z280="","",IF(OR($V280&lt;2.7,$V280&gt;90),"Age OOR",($Z280-AN280)/VLOOKUP(AN$14&amp;"-rse-"&amp;$E280,Equations!$G:$I,3,0)))</f>
        <v/>
      </c>
      <c r="AS280" s="10" t="str">
        <f>IF($AA280="","",IF(OR($V280&lt;2.7,$V280&gt;90),"Age OOR",VLOOKUP(AS$14&amp;"-int-"&amp;$F280,Equations!$G:$I,3,0)+VLOOKUP(AS$14&amp;"-sexo-"&amp;$F280,Equations!$G:$I,3,0)*$U280+VLOOKUP(AS$14&amp;"-edad-"&amp;$F280,Equations!$G:$I,3,0)*$V280+VLOOKUP(AS$14&amp;"-est-"&amp;$F280,Equations!$G:$I,3,0)*(1/$W280)+VLOOKUP(AS$14&amp;"-imc-"&amp;$F280,Equations!$G:$I,3,0)*(1/$Q280)))</f>
        <v/>
      </c>
      <c r="AT280" s="10" t="str">
        <f>IF($AA280="","",IF(OR($V280&lt;2.7,$V280&gt;90),"Age OOR",AS280-1.6449*VLOOKUP(AS$14&amp;"-rse-"&amp;$F280,Equations!$G:$I,3,0)))</f>
        <v/>
      </c>
      <c r="AU280" s="10" t="str">
        <f>IF($AA280="","",IF(OR($V280&lt;2.7,$V280&gt;90),"Age OOR",AS280+1.6449*VLOOKUP(AS$14&amp;"-rse-"&amp;$F280,Equations!$G:$I,3,0)))</f>
        <v/>
      </c>
      <c r="AV280" s="10" t="str">
        <f t="shared" si="114"/>
        <v/>
      </c>
      <c r="AW280" s="10" t="str">
        <f>IF($AA280="","",IF(OR($V280&lt;2.7,$V280&gt;90),"Age OOR",($AA280-AS280)/VLOOKUP(AS$14&amp;"-rse-"&amp;$F280,Equations!$G:$I,3,0)))</f>
        <v/>
      </c>
      <c r="AX280" s="10" t="str">
        <f>IF($AB280="","",IF(OR($V280&lt;2.7,$V280&gt;90),"Age OOR",VLOOKUP(AX$14&amp;"-int-"&amp;$G280,Equations!$G:$I,3,0)+VLOOKUP(AX$14&amp;"-sexo-"&amp;$G280,Equations!$G:$I,3,0)*$U280+VLOOKUP(AX$14&amp;"-edad-"&amp;$G280,Equations!$G:$I,3,0)*$V280+VLOOKUP(AX$14&amp;"-est-"&amp;$G280,Equations!$G:$I,3,0)*(1/$W280)+VLOOKUP(AX$14&amp;"-imc-"&amp;$G280,Equations!$G:$I,3,0)*(1/$Q280)))</f>
        <v/>
      </c>
      <c r="AY280" s="10" t="str">
        <f>IF($AB280="","",IF(OR($V280&lt;2.7,$V280&gt;90),"Age OOR",AX280-1.6449*VLOOKUP(AX$14&amp;"-rse-"&amp;$G280,Equations!$G:$I,3,0)))</f>
        <v/>
      </c>
      <c r="AZ280" s="10" t="str">
        <f>IF($AB280="","",IF(OR($V280&lt;2.7,$V280&gt;90),"Age OOR",AX280+1.6449*VLOOKUP(AX$14&amp;"-rse-"&amp;$G280,Equations!$G:$I,3,0)))</f>
        <v/>
      </c>
      <c r="BA280" s="10" t="str">
        <f t="shared" si="115"/>
        <v/>
      </c>
      <c r="BB280" s="10" t="str">
        <f>IF($AB280="","",IF(OR($V280&lt;2.7,$V280&gt;90),"Age OOR",($AB280-AX280)/VLOOKUP(AX$14&amp;"-rse-"&amp;$G280,Equations!$G:$I,3,0)))</f>
        <v/>
      </c>
      <c r="BC280" s="10" t="str">
        <f>IF($AC280="","",IF(OR($V280&lt;2.7,$V280&gt;90),"Age OOR",VLOOKUP(BC$14&amp;"-int-"&amp;$H280,Equations!$G:$I,3,0)+VLOOKUP(BC$14&amp;"-sexo-"&amp;$H280,Equations!$G:$I,3,0)*$U280+VLOOKUP(BC$14&amp;"-edad-"&amp;$H280,Equations!$G:$I,3,0)*$V280+VLOOKUP(BC$14&amp;"-est-"&amp;$H280,Equations!$G:$I,3,0)*(1/$W280)+VLOOKUP(BC$14&amp;"-imc-"&amp;$H280,Equations!$G:$I,3,0)*(1/$Q280)))</f>
        <v/>
      </c>
      <c r="BD280" s="10" t="str">
        <f>IF($AC280="","",IF(OR($V280&lt;2.7,$V280&gt;90),"Age OOR",BC280-1.6449*VLOOKUP(BC$14&amp;"-rse-"&amp;$H280,Equations!$G:$I,3,0)))</f>
        <v/>
      </c>
      <c r="BE280" s="10" t="str">
        <f>IF($AC280="","",IF(OR($V280&lt;2.7,$V280&gt;90),"Age OOR",BC280+1.6449*VLOOKUP(BC$14&amp;"-rse-"&amp;$H280,Equations!$G:$I,3,0)))</f>
        <v/>
      </c>
      <c r="BF280" s="10" t="str">
        <f t="shared" si="116"/>
        <v/>
      </c>
      <c r="BG280" s="10" t="str">
        <f>IF($AC280="","",IF(OR($V280&lt;2.7,$V280&gt;90),"Age OOR",($AC280-BC280)/VLOOKUP(BC$14&amp;"-rse-"&amp;$H280,Equations!$G:$I,3,0)))</f>
        <v/>
      </c>
      <c r="BH280" s="10" t="str">
        <f>IF($AD280="","",IF(OR($V280&lt;2.7,$V280&gt;90),"Age OOR",VLOOKUP(BH$14&amp;"-int-"&amp;$I280,Equations!$G:$I,3,0)+VLOOKUP(BH$14&amp;"-sexo-"&amp;$I280,Equations!$G:$I,3,0)*$U280+VLOOKUP(BH$14&amp;"-edad-"&amp;$I280,Equations!$G:$I,3,0)*$V280+VLOOKUP(BH$14&amp;"-est-"&amp;$I280,Equations!$G:$I,3,0)*(1/$W280)+VLOOKUP(BH$14&amp;"-imc-"&amp;$I280,Equations!$G:$I,3,0)*(1/$Q280)))</f>
        <v/>
      </c>
      <c r="BI280" s="10" t="str">
        <f>IF($AD280="","",IF(OR($V280&lt;2.7,$V280&gt;90),"Age OOR",BH280-1.6449*VLOOKUP(BH$14&amp;"-rse-"&amp;$I280,Equations!$G:$I,3,0)))</f>
        <v/>
      </c>
      <c r="BJ280" s="10" t="str">
        <f>IF($AD280="","",IF(OR($V280&lt;2.7,$V280&gt;90),"Age OOR",BH280+1.6449*VLOOKUP(BH$14&amp;"-rse-"&amp;$I280,Equations!$G:$I,3,0)))</f>
        <v/>
      </c>
      <c r="BK280" s="10" t="str">
        <f t="shared" si="117"/>
        <v/>
      </c>
      <c r="BL280" s="10" t="str">
        <f>IF($AD280="","",IF(OR($V280&lt;2.7,$V280&gt;90),"Age OOR",($AD280-BH280)/VLOOKUP(BH$14&amp;"-rse-"&amp;$I280,Equations!$G:$I,3,0)))</f>
        <v/>
      </c>
      <c r="BM280" s="10" t="str">
        <f>IF($AE280="","",IF(OR($V280&lt;2.7,$V280&gt;90),"Age OOR",VLOOKUP(BM$14&amp;"-int-"&amp;$J280,Equations!$G:$I,3,0)+VLOOKUP(BM$14&amp;"-sexo-"&amp;$J280,Equations!$G:$I,3,0)*$U280+VLOOKUP(BM$14&amp;"-edad-"&amp;$J280,Equations!$G:$I,3,0)*$V280+VLOOKUP(BM$14&amp;"-est-"&amp;$J280,Equations!$G:$I,3,0)*(1/$W280)+VLOOKUP(BM$14&amp;"-imc-"&amp;$J280,Equations!$G:$I,3,0)*(1/$Q280)))</f>
        <v/>
      </c>
      <c r="BN280" s="10" t="str">
        <f>IF($AE280="","",IF(OR($V280&lt;2.7,$V280&gt;90),"Age OOR",BM280-1.6449*VLOOKUP(BM$14&amp;"-rse-"&amp;$J280,Equations!$G:$I,3,0)))</f>
        <v/>
      </c>
      <c r="BO280" s="10" t="str">
        <f>IF($AE280="","",IF(OR($V280&lt;2.7,$V280&gt;90),"Age OOR",BM280+1.6449*VLOOKUP(BM$14&amp;"-rse-"&amp;$J280,Equations!$G:$I,3,0)))</f>
        <v/>
      </c>
      <c r="BP280" s="10" t="str">
        <f t="shared" si="118"/>
        <v/>
      </c>
      <c r="BQ280" s="10" t="str">
        <f>IF($AE280="","",IF(OR($V280&lt;2.7,$V280&gt;90),"Age OOR",($AE280-BM280)/VLOOKUP(BM$14&amp;"-rse-"&amp;$J280,Equations!$G:$I,3,0)))</f>
        <v/>
      </c>
      <c r="BR280" s="10" t="str">
        <f>IF($AF280="","",IF(OR($V280&lt;2.7,$V280&gt;90),"Age OOR",VLOOKUP(BR$14&amp;"-int-"&amp;$K280,Equations!$G:$I,3,0)+VLOOKUP(BR$14&amp;"-sexo-"&amp;$K280,Equations!$G:$I,3,0)*$U280+VLOOKUP(BR$14&amp;"-edad-"&amp;$K280,Equations!$G:$I,3,0)*$V280+VLOOKUP(BR$14&amp;"-est-"&amp;$K280,Equations!$G:$I,3,0)*(1/$W280)+VLOOKUP(BR$14&amp;"-imc-"&amp;$K280,Equations!$G:$I,3,0)*(1/$Q280)))</f>
        <v/>
      </c>
      <c r="BS280" s="10" t="str">
        <f>IF($AF280="","",IF(OR($V280&lt;2.7,$V280&gt;90),"Age OOR",BR280-1.6449*VLOOKUP(BR$14&amp;"-rse-"&amp;$K280,Equations!$G:$I,3,0)))</f>
        <v/>
      </c>
      <c r="BT280" s="10" t="str">
        <f>IF($AF280="","",IF(OR($V280&lt;2.7,$V280&gt;90),"Age OOR",BR280+1.6449*VLOOKUP(BR$14&amp;"-rse-"&amp;$K280,Equations!$G:$I,3,0)))</f>
        <v/>
      </c>
      <c r="BU280" s="10" t="str">
        <f t="shared" si="119"/>
        <v/>
      </c>
      <c r="BV280" s="10" t="str">
        <f>IF($AF280="","",IF(OR($V280&lt;2.7,$V280&gt;90),"Age OOR",($AF280-BR280)/VLOOKUP(BR$14&amp;"-rse-"&amp;$K280,Equations!$G:$I,3,0)))</f>
        <v/>
      </c>
      <c r="BW280" s="10" t="str">
        <f>IF($AG280="","",IF(OR($V280&lt;2.7,$V280&gt;90),"Age OOR",VLOOKUP(BW$14&amp;"-int-"&amp;$L280,Equations!$G:$I,3,0)+VLOOKUP(BW$14&amp;"-sexo-"&amp;$L280,Equations!$G:$I,3,0)*$U280+VLOOKUP(BW$14&amp;"-edad-"&amp;$L280,Equations!$G:$I,3,0)*$V280+VLOOKUP(BW$14&amp;"-est-"&amp;$L280,Equations!$G:$I,3,0)*(1/$W280)+VLOOKUP(BW$14&amp;"-imc-"&amp;$L280,Equations!$G:$I,3,0)*(1/$Q280)))</f>
        <v/>
      </c>
      <c r="BX280" s="10" t="str">
        <f>IF($AG280="","",IF(OR($V280&lt;2.7,$V280&gt;90),"Age OOR",BW280-1.6449*VLOOKUP(BW$14&amp;"-rse-"&amp;$L280,Equations!$G:$I,3,0)))</f>
        <v/>
      </c>
      <c r="BY280" s="10" t="str">
        <f>IF($AG280="","",IF(OR($V280&lt;2.7,$V280&gt;90),"Age OOR",BW280+1.6449*VLOOKUP(BW$14&amp;"-rse-"&amp;$L280,Equations!$G:$I,3,0)))</f>
        <v/>
      </c>
      <c r="BZ280" s="10" t="str">
        <f t="shared" si="120"/>
        <v/>
      </c>
      <c r="CA280" s="10" t="str">
        <f>IF($AG280="","",IF(OR($V280&lt;2.7,$V280&gt;90),"Age OOR",($AG280-BW280)/VLOOKUP(BW$14&amp;"-rse-"&amp;$L280,Equations!$G:$I,3,0)))</f>
        <v/>
      </c>
      <c r="CB280" s="10" t="str">
        <f>IF($AH280="","",IF(OR($V280&lt;2.7,$V280&gt;90),"Age OOR",VLOOKUP(CB$14&amp;"-int-"&amp;$M280,Equations!$G:$I,3,0)+VLOOKUP(CB$14&amp;"-sexo-"&amp;$M280,Equations!$G:$I,3,0)*$U280+VLOOKUP(CB$14&amp;"-edad-"&amp;$M280,Equations!$G:$I,3,0)*$V280+VLOOKUP(CB$14&amp;"-est-"&amp;$M280,Equations!$G:$I,3,0)*(1/$W280)+VLOOKUP(CB$14&amp;"-imc-"&amp;$M280,Equations!$G:$I,3,0)*(1/$Q280)))</f>
        <v/>
      </c>
      <c r="CC280" s="10" t="str">
        <f>IF($AH280="","",IF(OR($V280&lt;2.7,$V280&gt;90),"Age OOR",CB280-1.6449*VLOOKUP(CB$14&amp;"-rse-"&amp;$M280,Equations!$G:$I,3,0)))</f>
        <v/>
      </c>
      <c r="CD280" s="10" t="str">
        <f>IF($AH280="","",IF(OR($V280&lt;2.7,$V280&gt;90),"Age OOR",CB280+1.6449*VLOOKUP(CB$14&amp;"-rse-"&amp;$M280,Equations!$G:$I,3,0)))</f>
        <v/>
      </c>
      <c r="CE280" s="10" t="str">
        <f t="shared" si="121"/>
        <v/>
      </c>
      <c r="CF280" s="10" t="str">
        <f>IF($AH280="","",IF(OR($V280&lt;2.7,$V280&gt;90),"Age OOR",($AH280-CB280)/VLOOKUP(CB$14&amp;"-rse-"&amp;$M280,Equations!$G:$I,3,0)))</f>
        <v/>
      </c>
      <c r="CG280" s="10" t="str">
        <f>IF($AI280="","",IF(OR($V280&lt;2.7,$V280&gt;90),"Age OOR",VLOOKUP(CG$14&amp;"-int-"&amp;$N280,Equations!$G:$I,3,0)+VLOOKUP(CG$14&amp;"-sexo-"&amp;$N280,Equations!$G:$I,3,0)*$U280+VLOOKUP(CG$14&amp;"-edad-"&amp;$N280,Equations!$G:$I,3,0)*$V280+VLOOKUP(CG$14&amp;"-est-"&amp;$N280,Equations!$G:$I,3,0)*(1/$W280)+VLOOKUP(CG$14&amp;"-imc-"&amp;$N280,Equations!$G:$I,3,0)*(1/$Q280)))</f>
        <v/>
      </c>
      <c r="CH280" s="10" t="str">
        <f>IF($AI280="","",IF(OR($V280&lt;2.7,$V280&gt;90),"Age OOR",CG280-1.6449*VLOOKUP(CG$14&amp;"-rse-"&amp;$N280,Equations!$G:$I,3,0)))</f>
        <v/>
      </c>
      <c r="CI280" s="10" t="str">
        <f>IF($AI280="","",IF(OR($V280&lt;2.7,$V280&gt;90),"Age OOR",CG280+1.6449*VLOOKUP(CG$14&amp;"-rse-"&amp;$N280,Equations!$G:$I,3,0)))</f>
        <v/>
      </c>
      <c r="CJ280" s="10" t="str">
        <f t="shared" si="122"/>
        <v/>
      </c>
      <c r="CK280" s="10" t="str">
        <f>IF($AI280="","",IF(OR($V280&lt;2.7,$V280&gt;90),"Age OOR",($AI280-CG280)/VLOOKUP(CG$14&amp;"-rse-"&amp;$N280,Equations!$G:$I,3,0)))</f>
        <v/>
      </c>
      <c r="CL280" s="10" t="str">
        <f>IF($AJ280="","",IF(OR($V280&lt;2.7,$V280&gt;90),"Age OOR",VLOOKUP(CL$14&amp;"-int-"&amp;$O280,Equations!$G:$I,3,0)+VLOOKUP(CL$14&amp;"-sexo-"&amp;$O280,Equations!$G:$I,3,0)*$U280+VLOOKUP(CL$14&amp;"-edad-"&amp;$O280,Equations!$G:$I,3,0)*$V280+VLOOKUP(CL$14&amp;"-est-"&amp;$O280,Equations!$G:$I,3,0)*(1/$W280)+VLOOKUP(CL$14&amp;"-imc-"&amp;$O280,Equations!$G:$I,3,0)*(1/$Q280)))</f>
        <v/>
      </c>
      <c r="CM280" s="10" t="str">
        <f>IF($AJ280="","",IF(OR($V280&lt;2.7,$V280&gt;90),"Age OOR",CL280-1.6449*VLOOKUP(CL$14&amp;"-rse-"&amp;$O280,Equations!$G:$I,3,0)))</f>
        <v/>
      </c>
      <c r="CN280" s="10" t="str">
        <f>IF($AJ280="","",IF(OR($V280&lt;2.7,$V280&gt;90),"Age OOR",CL280+1.6449*VLOOKUP(CL$14&amp;"-rse-"&amp;$O280,Equations!$G:$I,3,0)))</f>
        <v/>
      </c>
      <c r="CO280" s="10" t="str">
        <f t="shared" si="123"/>
        <v/>
      </c>
      <c r="CP280" s="10" t="str">
        <f>IF($AJ280="","",IF(OR($V280&lt;2.7,$V280&gt;90),"Age OOR",($AJ280-CL280)/VLOOKUP(CL$14&amp;"-rse-"&amp;$O280,Equations!$G:$I,3,0)))</f>
        <v/>
      </c>
      <c r="CQ280" s="10" t="str">
        <f>IF($AK280="","",IF(OR($V280&lt;2.7,$V280&gt;90),"Age OOR",EXP(VLOOKUP(CQ$14&amp;"-int-"&amp;$P280,Equations!$G:$I,3,0)+VLOOKUP(CQ$14&amp;"-sexo-"&amp;$P280,Equations!$G:$I,3,0)*$U280+VLOOKUP(CQ$14&amp;"-edad-"&amp;$P280,Equations!$G:$I,3,0)*$V280+VLOOKUP(CQ$14&amp;"-est-"&amp;$P280,Equations!$G:$I,3,0)*(1/$W280)+VLOOKUP(CQ$14&amp;"-imc-"&amp;$P280,Equations!$G:$I,3,0)*(1/$Q280))))</f>
        <v/>
      </c>
      <c r="CR280" s="10" t="str">
        <f>IF($AK280="","",IF(OR($V280&lt;2.7,$V280&gt;90),"Age OOR",EXP(LN(CQ280)-1.6449*VLOOKUP(CQ$14&amp;"-rse-"&amp;$P280,Equations!$G:$I,3,0))))</f>
        <v/>
      </c>
      <c r="CS280" s="10" t="str">
        <f>IF($AK280="","",IF(OR($V280&lt;2.7,$V280&gt;90),"Age OOR",EXP(LN(CQ280)+1.6449*VLOOKUP(CQ$14&amp;"-rse-"&amp;$P280,Equations!$G:$I,3,0))))</f>
        <v/>
      </c>
      <c r="CT280" s="10" t="str">
        <f t="shared" si="124"/>
        <v/>
      </c>
      <c r="CU280" s="10" t="str">
        <f>IF($AK280="","",IF(OR($V280&lt;2.7,$V280&gt;90),"Age OOR",(LN($AK280)-LN(CQ280))/VLOOKUP(CQ$14&amp;"-rse-"&amp;$P280,Equations!$G:$I,3,0)))</f>
        <v/>
      </c>
      <c r="CV280" s="47"/>
    </row>
    <row r="281" spans="5:100" x14ac:dyDescent="0.2">
      <c r="E281" s="23" t="str">
        <f t="shared" si="100"/>
        <v>Age out of range</v>
      </c>
      <c r="F281" s="23" t="str">
        <f t="shared" si="101"/>
        <v>Age out of range</v>
      </c>
      <c r="G281" s="23" t="str">
        <f t="shared" si="102"/>
        <v>Age out of range</v>
      </c>
      <c r="H281" s="23" t="str">
        <f t="shared" si="103"/>
        <v>Age out of range</v>
      </c>
      <c r="I281" s="23" t="str">
        <f t="shared" si="104"/>
        <v>Age out of range</v>
      </c>
      <c r="J281" s="23" t="str">
        <f t="shared" si="105"/>
        <v>Age out of range</v>
      </c>
      <c r="K281" s="23" t="str">
        <f t="shared" si="106"/>
        <v>Age out of range</v>
      </c>
      <c r="L281" s="23" t="str">
        <f t="shared" si="107"/>
        <v>Age out of range</v>
      </c>
      <c r="M281" s="23" t="str">
        <f t="shared" si="108"/>
        <v>Age out of range</v>
      </c>
      <c r="N281" s="23" t="str">
        <f t="shared" si="109"/>
        <v>Age out of range</v>
      </c>
      <c r="O281" s="23" t="str">
        <f t="shared" si="110"/>
        <v>Age out of range</v>
      </c>
      <c r="P281" s="23" t="str">
        <f t="shared" si="111"/>
        <v>Age out of range</v>
      </c>
      <c r="Q281" s="23" t="e">
        <f t="shared" si="112"/>
        <v>#DIV/0!</v>
      </c>
      <c r="R281" s="17"/>
      <c r="S281" s="23">
        <v>265</v>
      </c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7"/>
      <c r="AM281" s="47"/>
      <c r="AN281" s="10" t="str">
        <f>IF($Z281="","",IF(OR($V281&lt;2.7,$V281&gt;90),"Age OOR",VLOOKUP(AN$14&amp;"-int-"&amp;$E281,Equations!$G:$I,3,0)+VLOOKUP(AN$14&amp;"-sexo-"&amp;$E281,Equations!$G:$I,3,0)*$U281+VLOOKUP(AN$14&amp;"-edad-"&amp;$E281,Equations!$G:$I,3,0)*$V281+VLOOKUP(AN$14&amp;"-est-"&amp;$E281,Equations!$G:$I,3,0)*(1/$W281)+VLOOKUP(AN$14&amp;"-imc-"&amp;$E281,Equations!$G:$I,3,0)*(1/$Q281)))</f>
        <v/>
      </c>
      <c r="AO281" s="10" t="str">
        <f>IF($Z281="","",IF(OR($V281&lt;2.7,$V281&gt;90),"Age OOR",AN281-1.6449*VLOOKUP(AN$14&amp;"-rse-"&amp;$E281,Equations!$G:$I,3,0)))</f>
        <v/>
      </c>
      <c r="AP281" s="10" t="str">
        <f>IF($Z281="","",IF(OR($V281&lt;2.7,$V281&gt;90),"Age OOR",AN281+1.6449*VLOOKUP(AN$14&amp;"-rse-"&amp;$E281,Equations!$G:$I,3,0)))</f>
        <v/>
      </c>
      <c r="AQ281" s="10" t="str">
        <f t="shared" si="113"/>
        <v/>
      </c>
      <c r="AR281" s="10" t="str">
        <f>IF($Z281="","",IF(OR($V281&lt;2.7,$V281&gt;90),"Age OOR",($Z281-AN281)/VLOOKUP(AN$14&amp;"-rse-"&amp;$E281,Equations!$G:$I,3,0)))</f>
        <v/>
      </c>
      <c r="AS281" s="10" t="str">
        <f>IF($AA281="","",IF(OR($V281&lt;2.7,$V281&gt;90),"Age OOR",VLOOKUP(AS$14&amp;"-int-"&amp;$F281,Equations!$G:$I,3,0)+VLOOKUP(AS$14&amp;"-sexo-"&amp;$F281,Equations!$G:$I,3,0)*$U281+VLOOKUP(AS$14&amp;"-edad-"&amp;$F281,Equations!$G:$I,3,0)*$V281+VLOOKUP(AS$14&amp;"-est-"&amp;$F281,Equations!$G:$I,3,0)*(1/$W281)+VLOOKUP(AS$14&amp;"-imc-"&amp;$F281,Equations!$G:$I,3,0)*(1/$Q281)))</f>
        <v/>
      </c>
      <c r="AT281" s="10" t="str">
        <f>IF($AA281="","",IF(OR($V281&lt;2.7,$V281&gt;90),"Age OOR",AS281-1.6449*VLOOKUP(AS$14&amp;"-rse-"&amp;$F281,Equations!$G:$I,3,0)))</f>
        <v/>
      </c>
      <c r="AU281" s="10" t="str">
        <f>IF($AA281="","",IF(OR($V281&lt;2.7,$V281&gt;90),"Age OOR",AS281+1.6449*VLOOKUP(AS$14&amp;"-rse-"&amp;$F281,Equations!$G:$I,3,0)))</f>
        <v/>
      </c>
      <c r="AV281" s="10" t="str">
        <f t="shared" si="114"/>
        <v/>
      </c>
      <c r="AW281" s="10" t="str">
        <f>IF($AA281="","",IF(OR($V281&lt;2.7,$V281&gt;90),"Age OOR",($AA281-AS281)/VLOOKUP(AS$14&amp;"-rse-"&amp;$F281,Equations!$G:$I,3,0)))</f>
        <v/>
      </c>
      <c r="AX281" s="10" t="str">
        <f>IF($AB281="","",IF(OR($V281&lt;2.7,$V281&gt;90),"Age OOR",VLOOKUP(AX$14&amp;"-int-"&amp;$G281,Equations!$G:$I,3,0)+VLOOKUP(AX$14&amp;"-sexo-"&amp;$G281,Equations!$G:$I,3,0)*$U281+VLOOKUP(AX$14&amp;"-edad-"&amp;$G281,Equations!$G:$I,3,0)*$V281+VLOOKUP(AX$14&amp;"-est-"&amp;$G281,Equations!$G:$I,3,0)*(1/$W281)+VLOOKUP(AX$14&amp;"-imc-"&amp;$G281,Equations!$G:$I,3,0)*(1/$Q281)))</f>
        <v/>
      </c>
      <c r="AY281" s="10" t="str">
        <f>IF($AB281="","",IF(OR($V281&lt;2.7,$V281&gt;90),"Age OOR",AX281-1.6449*VLOOKUP(AX$14&amp;"-rse-"&amp;$G281,Equations!$G:$I,3,0)))</f>
        <v/>
      </c>
      <c r="AZ281" s="10" t="str">
        <f>IF($AB281="","",IF(OR($V281&lt;2.7,$V281&gt;90),"Age OOR",AX281+1.6449*VLOOKUP(AX$14&amp;"-rse-"&amp;$G281,Equations!$G:$I,3,0)))</f>
        <v/>
      </c>
      <c r="BA281" s="10" t="str">
        <f t="shared" si="115"/>
        <v/>
      </c>
      <c r="BB281" s="10" t="str">
        <f>IF($AB281="","",IF(OR($V281&lt;2.7,$V281&gt;90),"Age OOR",($AB281-AX281)/VLOOKUP(AX$14&amp;"-rse-"&amp;$G281,Equations!$G:$I,3,0)))</f>
        <v/>
      </c>
      <c r="BC281" s="10" t="str">
        <f>IF($AC281="","",IF(OR($V281&lt;2.7,$V281&gt;90),"Age OOR",VLOOKUP(BC$14&amp;"-int-"&amp;$H281,Equations!$G:$I,3,0)+VLOOKUP(BC$14&amp;"-sexo-"&amp;$H281,Equations!$G:$I,3,0)*$U281+VLOOKUP(BC$14&amp;"-edad-"&amp;$H281,Equations!$G:$I,3,0)*$V281+VLOOKUP(BC$14&amp;"-est-"&amp;$H281,Equations!$G:$I,3,0)*(1/$W281)+VLOOKUP(BC$14&amp;"-imc-"&amp;$H281,Equations!$G:$I,3,0)*(1/$Q281)))</f>
        <v/>
      </c>
      <c r="BD281" s="10" t="str">
        <f>IF($AC281="","",IF(OR($V281&lt;2.7,$V281&gt;90),"Age OOR",BC281-1.6449*VLOOKUP(BC$14&amp;"-rse-"&amp;$H281,Equations!$G:$I,3,0)))</f>
        <v/>
      </c>
      <c r="BE281" s="10" t="str">
        <f>IF($AC281="","",IF(OR($V281&lt;2.7,$V281&gt;90),"Age OOR",BC281+1.6449*VLOOKUP(BC$14&amp;"-rse-"&amp;$H281,Equations!$G:$I,3,0)))</f>
        <v/>
      </c>
      <c r="BF281" s="10" t="str">
        <f t="shared" si="116"/>
        <v/>
      </c>
      <c r="BG281" s="10" t="str">
        <f>IF($AC281="","",IF(OR($V281&lt;2.7,$V281&gt;90),"Age OOR",($AC281-BC281)/VLOOKUP(BC$14&amp;"-rse-"&amp;$H281,Equations!$G:$I,3,0)))</f>
        <v/>
      </c>
      <c r="BH281" s="10" t="str">
        <f>IF($AD281="","",IF(OR($V281&lt;2.7,$V281&gt;90),"Age OOR",VLOOKUP(BH$14&amp;"-int-"&amp;$I281,Equations!$G:$I,3,0)+VLOOKUP(BH$14&amp;"-sexo-"&amp;$I281,Equations!$G:$I,3,0)*$U281+VLOOKUP(BH$14&amp;"-edad-"&amp;$I281,Equations!$G:$I,3,0)*$V281+VLOOKUP(BH$14&amp;"-est-"&amp;$I281,Equations!$G:$I,3,0)*(1/$W281)+VLOOKUP(BH$14&amp;"-imc-"&amp;$I281,Equations!$G:$I,3,0)*(1/$Q281)))</f>
        <v/>
      </c>
      <c r="BI281" s="10" t="str">
        <f>IF($AD281="","",IF(OR($V281&lt;2.7,$V281&gt;90),"Age OOR",BH281-1.6449*VLOOKUP(BH$14&amp;"-rse-"&amp;$I281,Equations!$G:$I,3,0)))</f>
        <v/>
      </c>
      <c r="BJ281" s="10" t="str">
        <f>IF($AD281="","",IF(OR($V281&lt;2.7,$V281&gt;90),"Age OOR",BH281+1.6449*VLOOKUP(BH$14&amp;"-rse-"&amp;$I281,Equations!$G:$I,3,0)))</f>
        <v/>
      </c>
      <c r="BK281" s="10" t="str">
        <f t="shared" si="117"/>
        <v/>
      </c>
      <c r="BL281" s="10" t="str">
        <f>IF($AD281="","",IF(OR($V281&lt;2.7,$V281&gt;90),"Age OOR",($AD281-BH281)/VLOOKUP(BH$14&amp;"-rse-"&amp;$I281,Equations!$G:$I,3,0)))</f>
        <v/>
      </c>
      <c r="BM281" s="10" t="str">
        <f>IF($AE281="","",IF(OR($V281&lt;2.7,$V281&gt;90),"Age OOR",VLOOKUP(BM$14&amp;"-int-"&amp;$J281,Equations!$G:$I,3,0)+VLOOKUP(BM$14&amp;"-sexo-"&amp;$J281,Equations!$G:$I,3,0)*$U281+VLOOKUP(BM$14&amp;"-edad-"&amp;$J281,Equations!$G:$I,3,0)*$V281+VLOOKUP(BM$14&amp;"-est-"&amp;$J281,Equations!$G:$I,3,0)*(1/$W281)+VLOOKUP(BM$14&amp;"-imc-"&amp;$J281,Equations!$G:$I,3,0)*(1/$Q281)))</f>
        <v/>
      </c>
      <c r="BN281" s="10" t="str">
        <f>IF($AE281="","",IF(OR($V281&lt;2.7,$V281&gt;90),"Age OOR",BM281-1.6449*VLOOKUP(BM$14&amp;"-rse-"&amp;$J281,Equations!$G:$I,3,0)))</f>
        <v/>
      </c>
      <c r="BO281" s="10" t="str">
        <f>IF($AE281="","",IF(OR($V281&lt;2.7,$V281&gt;90),"Age OOR",BM281+1.6449*VLOOKUP(BM$14&amp;"-rse-"&amp;$J281,Equations!$G:$I,3,0)))</f>
        <v/>
      </c>
      <c r="BP281" s="10" t="str">
        <f t="shared" si="118"/>
        <v/>
      </c>
      <c r="BQ281" s="10" t="str">
        <f>IF($AE281="","",IF(OR($V281&lt;2.7,$V281&gt;90),"Age OOR",($AE281-BM281)/VLOOKUP(BM$14&amp;"-rse-"&amp;$J281,Equations!$G:$I,3,0)))</f>
        <v/>
      </c>
      <c r="BR281" s="10" t="str">
        <f>IF($AF281="","",IF(OR($V281&lt;2.7,$V281&gt;90),"Age OOR",VLOOKUP(BR$14&amp;"-int-"&amp;$K281,Equations!$G:$I,3,0)+VLOOKUP(BR$14&amp;"-sexo-"&amp;$K281,Equations!$G:$I,3,0)*$U281+VLOOKUP(BR$14&amp;"-edad-"&amp;$K281,Equations!$G:$I,3,0)*$V281+VLOOKUP(BR$14&amp;"-est-"&amp;$K281,Equations!$G:$I,3,0)*(1/$W281)+VLOOKUP(BR$14&amp;"-imc-"&amp;$K281,Equations!$G:$I,3,0)*(1/$Q281)))</f>
        <v/>
      </c>
      <c r="BS281" s="10" t="str">
        <f>IF($AF281="","",IF(OR($V281&lt;2.7,$V281&gt;90),"Age OOR",BR281-1.6449*VLOOKUP(BR$14&amp;"-rse-"&amp;$K281,Equations!$G:$I,3,0)))</f>
        <v/>
      </c>
      <c r="BT281" s="10" t="str">
        <f>IF($AF281="","",IF(OR($V281&lt;2.7,$V281&gt;90),"Age OOR",BR281+1.6449*VLOOKUP(BR$14&amp;"-rse-"&amp;$K281,Equations!$G:$I,3,0)))</f>
        <v/>
      </c>
      <c r="BU281" s="10" t="str">
        <f t="shared" si="119"/>
        <v/>
      </c>
      <c r="BV281" s="10" t="str">
        <f>IF($AF281="","",IF(OR($V281&lt;2.7,$V281&gt;90),"Age OOR",($AF281-BR281)/VLOOKUP(BR$14&amp;"-rse-"&amp;$K281,Equations!$G:$I,3,0)))</f>
        <v/>
      </c>
      <c r="BW281" s="10" t="str">
        <f>IF($AG281="","",IF(OR($V281&lt;2.7,$V281&gt;90),"Age OOR",VLOOKUP(BW$14&amp;"-int-"&amp;$L281,Equations!$G:$I,3,0)+VLOOKUP(BW$14&amp;"-sexo-"&amp;$L281,Equations!$G:$I,3,0)*$U281+VLOOKUP(BW$14&amp;"-edad-"&amp;$L281,Equations!$G:$I,3,0)*$V281+VLOOKUP(BW$14&amp;"-est-"&amp;$L281,Equations!$G:$I,3,0)*(1/$W281)+VLOOKUP(BW$14&amp;"-imc-"&amp;$L281,Equations!$G:$I,3,0)*(1/$Q281)))</f>
        <v/>
      </c>
      <c r="BX281" s="10" t="str">
        <f>IF($AG281="","",IF(OR($V281&lt;2.7,$V281&gt;90),"Age OOR",BW281-1.6449*VLOOKUP(BW$14&amp;"-rse-"&amp;$L281,Equations!$G:$I,3,0)))</f>
        <v/>
      </c>
      <c r="BY281" s="10" t="str">
        <f>IF($AG281="","",IF(OR($V281&lt;2.7,$V281&gt;90),"Age OOR",BW281+1.6449*VLOOKUP(BW$14&amp;"-rse-"&amp;$L281,Equations!$G:$I,3,0)))</f>
        <v/>
      </c>
      <c r="BZ281" s="10" t="str">
        <f t="shared" si="120"/>
        <v/>
      </c>
      <c r="CA281" s="10" t="str">
        <f>IF($AG281="","",IF(OR($V281&lt;2.7,$V281&gt;90),"Age OOR",($AG281-BW281)/VLOOKUP(BW$14&amp;"-rse-"&amp;$L281,Equations!$G:$I,3,0)))</f>
        <v/>
      </c>
      <c r="CB281" s="10" t="str">
        <f>IF($AH281="","",IF(OR($V281&lt;2.7,$V281&gt;90),"Age OOR",VLOOKUP(CB$14&amp;"-int-"&amp;$M281,Equations!$G:$I,3,0)+VLOOKUP(CB$14&amp;"-sexo-"&amp;$M281,Equations!$G:$I,3,0)*$U281+VLOOKUP(CB$14&amp;"-edad-"&amp;$M281,Equations!$G:$I,3,0)*$V281+VLOOKUP(CB$14&amp;"-est-"&amp;$M281,Equations!$G:$I,3,0)*(1/$W281)+VLOOKUP(CB$14&amp;"-imc-"&amp;$M281,Equations!$G:$I,3,0)*(1/$Q281)))</f>
        <v/>
      </c>
      <c r="CC281" s="10" t="str">
        <f>IF($AH281="","",IF(OR($V281&lt;2.7,$V281&gt;90),"Age OOR",CB281-1.6449*VLOOKUP(CB$14&amp;"-rse-"&amp;$M281,Equations!$G:$I,3,0)))</f>
        <v/>
      </c>
      <c r="CD281" s="10" t="str">
        <f>IF($AH281="","",IF(OR($V281&lt;2.7,$V281&gt;90),"Age OOR",CB281+1.6449*VLOOKUP(CB$14&amp;"-rse-"&amp;$M281,Equations!$G:$I,3,0)))</f>
        <v/>
      </c>
      <c r="CE281" s="10" t="str">
        <f t="shared" si="121"/>
        <v/>
      </c>
      <c r="CF281" s="10" t="str">
        <f>IF($AH281="","",IF(OR($V281&lt;2.7,$V281&gt;90),"Age OOR",($AH281-CB281)/VLOOKUP(CB$14&amp;"-rse-"&amp;$M281,Equations!$G:$I,3,0)))</f>
        <v/>
      </c>
      <c r="CG281" s="10" t="str">
        <f>IF($AI281="","",IF(OR($V281&lt;2.7,$V281&gt;90),"Age OOR",VLOOKUP(CG$14&amp;"-int-"&amp;$N281,Equations!$G:$I,3,0)+VLOOKUP(CG$14&amp;"-sexo-"&amp;$N281,Equations!$G:$I,3,0)*$U281+VLOOKUP(CG$14&amp;"-edad-"&amp;$N281,Equations!$G:$I,3,0)*$V281+VLOOKUP(CG$14&amp;"-est-"&amp;$N281,Equations!$G:$I,3,0)*(1/$W281)+VLOOKUP(CG$14&amp;"-imc-"&amp;$N281,Equations!$G:$I,3,0)*(1/$Q281)))</f>
        <v/>
      </c>
      <c r="CH281" s="10" t="str">
        <f>IF($AI281="","",IF(OR($V281&lt;2.7,$V281&gt;90),"Age OOR",CG281-1.6449*VLOOKUP(CG$14&amp;"-rse-"&amp;$N281,Equations!$G:$I,3,0)))</f>
        <v/>
      </c>
      <c r="CI281" s="10" t="str">
        <f>IF($AI281="","",IF(OR($V281&lt;2.7,$V281&gt;90),"Age OOR",CG281+1.6449*VLOOKUP(CG$14&amp;"-rse-"&amp;$N281,Equations!$G:$I,3,0)))</f>
        <v/>
      </c>
      <c r="CJ281" s="10" t="str">
        <f t="shared" si="122"/>
        <v/>
      </c>
      <c r="CK281" s="10" t="str">
        <f>IF($AI281="","",IF(OR($V281&lt;2.7,$V281&gt;90),"Age OOR",($AI281-CG281)/VLOOKUP(CG$14&amp;"-rse-"&amp;$N281,Equations!$G:$I,3,0)))</f>
        <v/>
      </c>
      <c r="CL281" s="10" t="str">
        <f>IF($AJ281="","",IF(OR($V281&lt;2.7,$V281&gt;90),"Age OOR",VLOOKUP(CL$14&amp;"-int-"&amp;$O281,Equations!$G:$I,3,0)+VLOOKUP(CL$14&amp;"-sexo-"&amp;$O281,Equations!$G:$I,3,0)*$U281+VLOOKUP(CL$14&amp;"-edad-"&amp;$O281,Equations!$G:$I,3,0)*$V281+VLOOKUP(CL$14&amp;"-est-"&amp;$O281,Equations!$G:$I,3,0)*(1/$W281)+VLOOKUP(CL$14&amp;"-imc-"&amp;$O281,Equations!$G:$I,3,0)*(1/$Q281)))</f>
        <v/>
      </c>
      <c r="CM281" s="10" t="str">
        <f>IF($AJ281="","",IF(OR($V281&lt;2.7,$V281&gt;90),"Age OOR",CL281-1.6449*VLOOKUP(CL$14&amp;"-rse-"&amp;$O281,Equations!$G:$I,3,0)))</f>
        <v/>
      </c>
      <c r="CN281" s="10" t="str">
        <f>IF($AJ281="","",IF(OR($V281&lt;2.7,$V281&gt;90),"Age OOR",CL281+1.6449*VLOOKUP(CL$14&amp;"-rse-"&amp;$O281,Equations!$G:$I,3,0)))</f>
        <v/>
      </c>
      <c r="CO281" s="10" t="str">
        <f t="shared" si="123"/>
        <v/>
      </c>
      <c r="CP281" s="10" t="str">
        <f>IF($AJ281="","",IF(OR($V281&lt;2.7,$V281&gt;90),"Age OOR",($AJ281-CL281)/VLOOKUP(CL$14&amp;"-rse-"&amp;$O281,Equations!$G:$I,3,0)))</f>
        <v/>
      </c>
      <c r="CQ281" s="10" t="str">
        <f>IF($AK281="","",IF(OR($V281&lt;2.7,$V281&gt;90),"Age OOR",EXP(VLOOKUP(CQ$14&amp;"-int-"&amp;$P281,Equations!$G:$I,3,0)+VLOOKUP(CQ$14&amp;"-sexo-"&amp;$P281,Equations!$G:$I,3,0)*$U281+VLOOKUP(CQ$14&amp;"-edad-"&amp;$P281,Equations!$G:$I,3,0)*$V281+VLOOKUP(CQ$14&amp;"-est-"&amp;$P281,Equations!$G:$I,3,0)*(1/$W281)+VLOOKUP(CQ$14&amp;"-imc-"&amp;$P281,Equations!$G:$I,3,0)*(1/$Q281))))</f>
        <v/>
      </c>
      <c r="CR281" s="10" t="str">
        <f>IF($AK281="","",IF(OR($V281&lt;2.7,$V281&gt;90),"Age OOR",EXP(LN(CQ281)-1.6449*VLOOKUP(CQ$14&amp;"-rse-"&amp;$P281,Equations!$G:$I,3,0))))</f>
        <v/>
      </c>
      <c r="CS281" s="10" t="str">
        <f>IF($AK281="","",IF(OR($V281&lt;2.7,$V281&gt;90),"Age OOR",EXP(LN(CQ281)+1.6449*VLOOKUP(CQ$14&amp;"-rse-"&amp;$P281,Equations!$G:$I,3,0))))</f>
        <v/>
      </c>
      <c r="CT281" s="10" t="str">
        <f t="shared" si="124"/>
        <v/>
      </c>
      <c r="CU281" s="10" t="str">
        <f>IF($AK281="","",IF(OR($V281&lt;2.7,$V281&gt;90),"Age OOR",(LN($AK281)-LN(CQ281))/VLOOKUP(CQ$14&amp;"-rse-"&amp;$P281,Equations!$G:$I,3,0)))</f>
        <v/>
      </c>
      <c r="CV281" s="47"/>
    </row>
    <row r="282" spans="5:100" x14ac:dyDescent="0.2">
      <c r="E282" s="23" t="str">
        <f t="shared" si="100"/>
        <v>Age out of range</v>
      </c>
      <c r="F282" s="23" t="str">
        <f t="shared" si="101"/>
        <v>Age out of range</v>
      </c>
      <c r="G282" s="23" t="str">
        <f t="shared" si="102"/>
        <v>Age out of range</v>
      </c>
      <c r="H282" s="23" t="str">
        <f t="shared" si="103"/>
        <v>Age out of range</v>
      </c>
      <c r="I282" s="23" t="str">
        <f t="shared" si="104"/>
        <v>Age out of range</v>
      </c>
      <c r="J282" s="23" t="str">
        <f t="shared" si="105"/>
        <v>Age out of range</v>
      </c>
      <c r="K282" s="23" t="str">
        <f t="shared" si="106"/>
        <v>Age out of range</v>
      </c>
      <c r="L282" s="23" t="str">
        <f t="shared" si="107"/>
        <v>Age out of range</v>
      </c>
      <c r="M282" s="23" t="str">
        <f t="shared" si="108"/>
        <v>Age out of range</v>
      </c>
      <c r="N282" s="23" t="str">
        <f t="shared" si="109"/>
        <v>Age out of range</v>
      </c>
      <c r="O282" s="23" t="str">
        <f t="shared" si="110"/>
        <v>Age out of range</v>
      </c>
      <c r="P282" s="23" t="str">
        <f t="shared" si="111"/>
        <v>Age out of range</v>
      </c>
      <c r="Q282" s="23" t="e">
        <f t="shared" si="112"/>
        <v>#DIV/0!</v>
      </c>
      <c r="R282" s="17"/>
      <c r="S282" s="23">
        <v>266</v>
      </c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7"/>
      <c r="AM282" s="47"/>
      <c r="AN282" s="10" t="str">
        <f>IF($Z282="","",IF(OR($V282&lt;2.7,$V282&gt;90),"Age OOR",VLOOKUP(AN$14&amp;"-int-"&amp;$E282,Equations!$G:$I,3,0)+VLOOKUP(AN$14&amp;"-sexo-"&amp;$E282,Equations!$G:$I,3,0)*$U282+VLOOKUP(AN$14&amp;"-edad-"&amp;$E282,Equations!$G:$I,3,0)*$V282+VLOOKUP(AN$14&amp;"-est-"&amp;$E282,Equations!$G:$I,3,0)*(1/$W282)+VLOOKUP(AN$14&amp;"-imc-"&amp;$E282,Equations!$G:$I,3,0)*(1/$Q282)))</f>
        <v/>
      </c>
      <c r="AO282" s="10" t="str">
        <f>IF($Z282="","",IF(OR($V282&lt;2.7,$V282&gt;90),"Age OOR",AN282-1.6449*VLOOKUP(AN$14&amp;"-rse-"&amp;$E282,Equations!$G:$I,3,0)))</f>
        <v/>
      </c>
      <c r="AP282" s="10" t="str">
        <f>IF($Z282="","",IF(OR($V282&lt;2.7,$V282&gt;90),"Age OOR",AN282+1.6449*VLOOKUP(AN$14&amp;"-rse-"&amp;$E282,Equations!$G:$I,3,0)))</f>
        <v/>
      </c>
      <c r="AQ282" s="10" t="str">
        <f t="shared" si="113"/>
        <v/>
      </c>
      <c r="AR282" s="10" t="str">
        <f>IF($Z282="","",IF(OR($V282&lt;2.7,$V282&gt;90),"Age OOR",($Z282-AN282)/VLOOKUP(AN$14&amp;"-rse-"&amp;$E282,Equations!$G:$I,3,0)))</f>
        <v/>
      </c>
      <c r="AS282" s="10" t="str">
        <f>IF($AA282="","",IF(OR($V282&lt;2.7,$V282&gt;90),"Age OOR",VLOOKUP(AS$14&amp;"-int-"&amp;$F282,Equations!$G:$I,3,0)+VLOOKUP(AS$14&amp;"-sexo-"&amp;$F282,Equations!$G:$I,3,0)*$U282+VLOOKUP(AS$14&amp;"-edad-"&amp;$F282,Equations!$G:$I,3,0)*$V282+VLOOKUP(AS$14&amp;"-est-"&amp;$F282,Equations!$G:$I,3,0)*(1/$W282)+VLOOKUP(AS$14&amp;"-imc-"&amp;$F282,Equations!$G:$I,3,0)*(1/$Q282)))</f>
        <v/>
      </c>
      <c r="AT282" s="10" t="str">
        <f>IF($AA282="","",IF(OR($V282&lt;2.7,$V282&gt;90),"Age OOR",AS282-1.6449*VLOOKUP(AS$14&amp;"-rse-"&amp;$F282,Equations!$G:$I,3,0)))</f>
        <v/>
      </c>
      <c r="AU282" s="10" t="str">
        <f>IF($AA282="","",IF(OR($V282&lt;2.7,$V282&gt;90),"Age OOR",AS282+1.6449*VLOOKUP(AS$14&amp;"-rse-"&amp;$F282,Equations!$G:$I,3,0)))</f>
        <v/>
      </c>
      <c r="AV282" s="10" t="str">
        <f t="shared" si="114"/>
        <v/>
      </c>
      <c r="AW282" s="10" t="str">
        <f>IF($AA282="","",IF(OR($V282&lt;2.7,$V282&gt;90),"Age OOR",($AA282-AS282)/VLOOKUP(AS$14&amp;"-rse-"&amp;$F282,Equations!$G:$I,3,0)))</f>
        <v/>
      </c>
      <c r="AX282" s="10" t="str">
        <f>IF($AB282="","",IF(OR($V282&lt;2.7,$V282&gt;90),"Age OOR",VLOOKUP(AX$14&amp;"-int-"&amp;$G282,Equations!$G:$I,3,0)+VLOOKUP(AX$14&amp;"-sexo-"&amp;$G282,Equations!$G:$I,3,0)*$U282+VLOOKUP(AX$14&amp;"-edad-"&amp;$G282,Equations!$G:$I,3,0)*$V282+VLOOKUP(AX$14&amp;"-est-"&amp;$G282,Equations!$G:$I,3,0)*(1/$W282)+VLOOKUP(AX$14&amp;"-imc-"&amp;$G282,Equations!$G:$I,3,0)*(1/$Q282)))</f>
        <v/>
      </c>
      <c r="AY282" s="10" t="str">
        <f>IF($AB282="","",IF(OR($V282&lt;2.7,$V282&gt;90),"Age OOR",AX282-1.6449*VLOOKUP(AX$14&amp;"-rse-"&amp;$G282,Equations!$G:$I,3,0)))</f>
        <v/>
      </c>
      <c r="AZ282" s="10" t="str">
        <f>IF($AB282="","",IF(OR($V282&lt;2.7,$V282&gt;90),"Age OOR",AX282+1.6449*VLOOKUP(AX$14&amp;"-rse-"&amp;$G282,Equations!$G:$I,3,0)))</f>
        <v/>
      </c>
      <c r="BA282" s="10" t="str">
        <f t="shared" si="115"/>
        <v/>
      </c>
      <c r="BB282" s="10" t="str">
        <f>IF($AB282="","",IF(OR($V282&lt;2.7,$V282&gt;90),"Age OOR",($AB282-AX282)/VLOOKUP(AX$14&amp;"-rse-"&amp;$G282,Equations!$G:$I,3,0)))</f>
        <v/>
      </c>
      <c r="BC282" s="10" t="str">
        <f>IF($AC282="","",IF(OR($V282&lt;2.7,$V282&gt;90),"Age OOR",VLOOKUP(BC$14&amp;"-int-"&amp;$H282,Equations!$G:$I,3,0)+VLOOKUP(BC$14&amp;"-sexo-"&amp;$H282,Equations!$G:$I,3,0)*$U282+VLOOKUP(BC$14&amp;"-edad-"&amp;$H282,Equations!$G:$I,3,0)*$V282+VLOOKUP(BC$14&amp;"-est-"&amp;$H282,Equations!$G:$I,3,0)*(1/$W282)+VLOOKUP(BC$14&amp;"-imc-"&amp;$H282,Equations!$G:$I,3,0)*(1/$Q282)))</f>
        <v/>
      </c>
      <c r="BD282" s="10" t="str">
        <f>IF($AC282="","",IF(OR($V282&lt;2.7,$V282&gt;90),"Age OOR",BC282-1.6449*VLOOKUP(BC$14&amp;"-rse-"&amp;$H282,Equations!$G:$I,3,0)))</f>
        <v/>
      </c>
      <c r="BE282" s="10" t="str">
        <f>IF($AC282="","",IF(OR($V282&lt;2.7,$V282&gt;90),"Age OOR",BC282+1.6449*VLOOKUP(BC$14&amp;"-rse-"&amp;$H282,Equations!$G:$I,3,0)))</f>
        <v/>
      </c>
      <c r="BF282" s="10" t="str">
        <f t="shared" si="116"/>
        <v/>
      </c>
      <c r="BG282" s="10" t="str">
        <f>IF($AC282="","",IF(OR($V282&lt;2.7,$V282&gt;90),"Age OOR",($AC282-BC282)/VLOOKUP(BC$14&amp;"-rse-"&amp;$H282,Equations!$G:$I,3,0)))</f>
        <v/>
      </c>
      <c r="BH282" s="10" t="str">
        <f>IF($AD282="","",IF(OR($V282&lt;2.7,$V282&gt;90),"Age OOR",VLOOKUP(BH$14&amp;"-int-"&amp;$I282,Equations!$G:$I,3,0)+VLOOKUP(BH$14&amp;"-sexo-"&amp;$I282,Equations!$G:$I,3,0)*$U282+VLOOKUP(BH$14&amp;"-edad-"&amp;$I282,Equations!$G:$I,3,0)*$V282+VLOOKUP(BH$14&amp;"-est-"&amp;$I282,Equations!$G:$I,3,0)*(1/$W282)+VLOOKUP(BH$14&amp;"-imc-"&amp;$I282,Equations!$G:$I,3,0)*(1/$Q282)))</f>
        <v/>
      </c>
      <c r="BI282" s="10" t="str">
        <f>IF($AD282="","",IF(OR($V282&lt;2.7,$V282&gt;90),"Age OOR",BH282-1.6449*VLOOKUP(BH$14&amp;"-rse-"&amp;$I282,Equations!$G:$I,3,0)))</f>
        <v/>
      </c>
      <c r="BJ282" s="10" t="str">
        <f>IF($AD282="","",IF(OR($V282&lt;2.7,$V282&gt;90),"Age OOR",BH282+1.6449*VLOOKUP(BH$14&amp;"-rse-"&amp;$I282,Equations!$G:$I,3,0)))</f>
        <v/>
      </c>
      <c r="BK282" s="10" t="str">
        <f t="shared" si="117"/>
        <v/>
      </c>
      <c r="BL282" s="10" t="str">
        <f>IF($AD282="","",IF(OR($V282&lt;2.7,$V282&gt;90),"Age OOR",($AD282-BH282)/VLOOKUP(BH$14&amp;"-rse-"&amp;$I282,Equations!$G:$I,3,0)))</f>
        <v/>
      </c>
      <c r="BM282" s="10" t="str">
        <f>IF($AE282="","",IF(OR($V282&lt;2.7,$V282&gt;90),"Age OOR",VLOOKUP(BM$14&amp;"-int-"&amp;$J282,Equations!$G:$I,3,0)+VLOOKUP(BM$14&amp;"-sexo-"&amp;$J282,Equations!$G:$I,3,0)*$U282+VLOOKUP(BM$14&amp;"-edad-"&amp;$J282,Equations!$G:$I,3,0)*$V282+VLOOKUP(BM$14&amp;"-est-"&amp;$J282,Equations!$G:$I,3,0)*(1/$W282)+VLOOKUP(BM$14&amp;"-imc-"&amp;$J282,Equations!$G:$I,3,0)*(1/$Q282)))</f>
        <v/>
      </c>
      <c r="BN282" s="10" t="str">
        <f>IF($AE282="","",IF(OR($V282&lt;2.7,$V282&gt;90),"Age OOR",BM282-1.6449*VLOOKUP(BM$14&amp;"-rse-"&amp;$J282,Equations!$G:$I,3,0)))</f>
        <v/>
      </c>
      <c r="BO282" s="10" t="str">
        <f>IF($AE282="","",IF(OR($V282&lt;2.7,$V282&gt;90),"Age OOR",BM282+1.6449*VLOOKUP(BM$14&amp;"-rse-"&amp;$J282,Equations!$G:$I,3,0)))</f>
        <v/>
      </c>
      <c r="BP282" s="10" t="str">
        <f t="shared" si="118"/>
        <v/>
      </c>
      <c r="BQ282" s="10" t="str">
        <f>IF($AE282="","",IF(OR($V282&lt;2.7,$V282&gt;90),"Age OOR",($AE282-BM282)/VLOOKUP(BM$14&amp;"-rse-"&amp;$J282,Equations!$G:$I,3,0)))</f>
        <v/>
      </c>
      <c r="BR282" s="10" t="str">
        <f>IF($AF282="","",IF(OR($V282&lt;2.7,$V282&gt;90),"Age OOR",VLOOKUP(BR$14&amp;"-int-"&amp;$K282,Equations!$G:$I,3,0)+VLOOKUP(BR$14&amp;"-sexo-"&amp;$K282,Equations!$G:$I,3,0)*$U282+VLOOKUP(BR$14&amp;"-edad-"&amp;$K282,Equations!$G:$I,3,0)*$V282+VLOOKUP(BR$14&amp;"-est-"&amp;$K282,Equations!$G:$I,3,0)*(1/$W282)+VLOOKUP(BR$14&amp;"-imc-"&amp;$K282,Equations!$G:$I,3,0)*(1/$Q282)))</f>
        <v/>
      </c>
      <c r="BS282" s="10" t="str">
        <f>IF($AF282="","",IF(OR($V282&lt;2.7,$V282&gt;90),"Age OOR",BR282-1.6449*VLOOKUP(BR$14&amp;"-rse-"&amp;$K282,Equations!$G:$I,3,0)))</f>
        <v/>
      </c>
      <c r="BT282" s="10" t="str">
        <f>IF($AF282="","",IF(OR($V282&lt;2.7,$V282&gt;90),"Age OOR",BR282+1.6449*VLOOKUP(BR$14&amp;"-rse-"&amp;$K282,Equations!$G:$I,3,0)))</f>
        <v/>
      </c>
      <c r="BU282" s="10" t="str">
        <f t="shared" si="119"/>
        <v/>
      </c>
      <c r="BV282" s="10" t="str">
        <f>IF($AF282="","",IF(OR($V282&lt;2.7,$V282&gt;90),"Age OOR",($AF282-BR282)/VLOOKUP(BR$14&amp;"-rse-"&amp;$K282,Equations!$G:$I,3,0)))</f>
        <v/>
      </c>
      <c r="BW282" s="10" t="str">
        <f>IF($AG282="","",IF(OR($V282&lt;2.7,$V282&gt;90),"Age OOR",VLOOKUP(BW$14&amp;"-int-"&amp;$L282,Equations!$G:$I,3,0)+VLOOKUP(BW$14&amp;"-sexo-"&amp;$L282,Equations!$G:$I,3,0)*$U282+VLOOKUP(BW$14&amp;"-edad-"&amp;$L282,Equations!$G:$I,3,0)*$V282+VLOOKUP(BW$14&amp;"-est-"&amp;$L282,Equations!$G:$I,3,0)*(1/$W282)+VLOOKUP(BW$14&amp;"-imc-"&amp;$L282,Equations!$G:$I,3,0)*(1/$Q282)))</f>
        <v/>
      </c>
      <c r="BX282" s="10" t="str">
        <f>IF($AG282="","",IF(OR($V282&lt;2.7,$V282&gt;90),"Age OOR",BW282-1.6449*VLOOKUP(BW$14&amp;"-rse-"&amp;$L282,Equations!$G:$I,3,0)))</f>
        <v/>
      </c>
      <c r="BY282" s="10" t="str">
        <f>IF($AG282="","",IF(OR($V282&lt;2.7,$V282&gt;90),"Age OOR",BW282+1.6449*VLOOKUP(BW$14&amp;"-rse-"&amp;$L282,Equations!$G:$I,3,0)))</f>
        <v/>
      </c>
      <c r="BZ282" s="10" t="str">
        <f t="shared" si="120"/>
        <v/>
      </c>
      <c r="CA282" s="10" t="str">
        <f>IF($AG282="","",IF(OR($V282&lt;2.7,$V282&gt;90),"Age OOR",($AG282-BW282)/VLOOKUP(BW$14&amp;"-rse-"&amp;$L282,Equations!$G:$I,3,0)))</f>
        <v/>
      </c>
      <c r="CB282" s="10" t="str">
        <f>IF($AH282="","",IF(OR($V282&lt;2.7,$V282&gt;90),"Age OOR",VLOOKUP(CB$14&amp;"-int-"&amp;$M282,Equations!$G:$I,3,0)+VLOOKUP(CB$14&amp;"-sexo-"&amp;$M282,Equations!$G:$I,3,0)*$U282+VLOOKUP(CB$14&amp;"-edad-"&amp;$M282,Equations!$G:$I,3,0)*$V282+VLOOKUP(CB$14&amp;"-est-"&amp;$M282,Equations!$G:$I,3,0)*(1/$W282)+VLOOKUP(CB$14&amp;"-imc-"&amp;$M282,Equations!$G:$I,3,0)*(1/$Q282)))</f>
        <v/>
      </c>
      <c r="CC282" s="10" t="str">
        <f>IF($AH282="","",IF(OR($V282&lt;2.7,$V282&gt;90),"Age OOR",CB282-1.6449*VLOOKUP(CB$14&amp;"-rse-"&amp;$M282,Equations!$G:$I,3,0)))</f>
        <v/>
      </c>
      <c r="CD282" s="10" t="str">
        <f>IF($AH282="","",IF(OR($V282&lt;2.7,$V282&gt;90),"Age OOR",CB282+1.6449*VLOOKUP(CB$14&amp;"-rse-"&amp;$M282,Equations!$G:$I,3,0)))</f>
        <v/>
      </c>
      <c r="CE282" s="10" t="str">
        <f t="shared" si="121"/>
        <v/>
      </c>
      <c r="CF282" s="10" t="str">
        <f>IF($AH282="","",IF(OR($V282&lt;2.7,$V282&gt;90),"Age OOR",($AH282-CB282)/VLOOKUP(CB$14&amp;"-rse-"&amp;$M282,Equations!$G:$I,3,0)))</f>
        <v/>
      </c>
      <c r="CG282" s="10" t="str">
        <f>IF($AI282="","",IF(OR($V282&lt;2.7,$V282&gt;90),"Age OOR",VLOOKUP(CG$14&amp;"-int-"&amp;$N282,Equations!$G:$I,3,0)+VLOOKUP(CG$14&amp;"-sexo-"&amp;$N282,Equations!$G:$I,3,0)*$U282+VLOOKUP(CG$14&amp;"-edad-"&amp;$N282,Equations!$G:$I,3,0)*$V282+VLOOKUP(CG$14&amp;"-est-"&amp;$N282,Equations!$G:$I,3,0)*(1/$W282)+VLOOKUP(CG$14&amp;"-imc-"&amp;$N282,Equations!$G:$I,3,0)*(1/$Q282)))</f>
        <v/>
      </c>
      <c r="CH282" s="10" t="str">
        <f>IF($AI282="","",IF(OR($V282&lt;2.7,$V282&gt;90),"Age OOR",CG282-1.6449*VLOOKUP(CG$14&amp;"-rse-"&amp;$N282,Equations!$G:$I,3,0)))</f>
        <v/>
      </c>
      <c r="CI282" s="10" t="str">
        <f>IF($AI282="","",IF(OR($V282&lt;2.7,$V282&gt;90),"Age OOR",CG282+1.6449*VLOOKUP(CG$14&amp;"-rse-"&amp;$N282,Equations!$G:$I,3,0)))</f>
        <v/>
      </c>
      <c r="CJ282" s="10" t="str">
        <f t="shared" si="122"/>
        <v/>
      </c>
      <c r="CK282" s="10" t="str">
        <f>IF($AI282="","",IF(OR($V282&lt;2.7,$V282&gt;90),"Age OOR",($AI282-CG282)/VLOOKUP(CG$14&amp;"-rse-"&amp;$N282,Equations!$G:$I,3,0)))</f>
        <v/>
      </c>
      <c r="CL282" s="10" t="str">
        <f>IF($AJ282="","",IF(OR($V282&lt;2.7,$V282&gt;90),"Age OOR",VLOOKUP(CL$14&amp;"-int-"&amp;$O282,Equations!$G:$I,3,0)+VLOOKUP(CL$14&amp;"-sexo-"&amp;$O282,Equations!$G:$I,3,0)*$U282+VLOOKUP(CL$14&amp;"-edad-"&amp;$O282,Equations!$G:$I,3,0)*$V282+VLOOKUP(CL$14&amp;"-est-"&amp;$O282,Equations!$G:$I,3,0)*(1/$W282)+VLOOKUP(CL$14&amp;"-imc-"&amp;$O282,Equations!$G:$I,3,0)*(1/$Q282)))</f>
        <v/>
      </c>
      <c r="CM282" s="10" t="str">
        <f>IF($AJ282="","",IF(OR($V282&lt;2.7,$V282&gt;90),"Age OOR",CL282-1.6449*VLOOKUP(CL$14&amp;"-rse-"&amp;$O282,Equations!$G:$I,3,0)))</f>
        <v/>
      </c>
      <c r="CN282" s="10" t="str">
        <f>IF($AJ282="","",IF(OR($V282&lt;2.7,$V282&gt;90),"Age OOR",CL282+1.6449*VLOOKUP(CL$14&amp;"-rse-"&amp;$O282,Equations!$G:$I,3,0)))</f>
        <v/>
      </c>
      <c r="CO282" s="10" t="str">
        <f t="shared" si="123"/>
        <v/>
      </c>
      <c r="CP282" s="10" t="str">
        <f>IF($AJ282="","",IF(OR($V282&lt;2.7,$V282&gt;90),"Age OOR",($AJ282-CL282)/VLOOKUP(CL$14&amp;"-rse-"&amp;$O282,Equations!$G:$I,3,0)))</f>
        <v/>
      </c>
      <c r="CQ282" s="10" t="str">
        <f>IF($AK282="","",IF(OR($V282&lt;2.7,$V282&gt;90),"Age OOR",EXP(VLOOKUP(CQ$14&amp;"-int-"&amp;$P282,Equations!$G:$I,3,0)+VLOOKUP(CQ$14&amp;"-sexo-"&amp;$P282,Equations!$G:$I,3,0)*$U282+VLOOKUP(CQ$14&amp;"-edad-"&amp;$P282,Equations!$G:$I,3,0)*$V282+VLOOKUP(CQ$14&amp;"-est-"&amp;$P282,Equations!$G:$I,3,0)*(1/$W282)+VLOOKUP(CQ$14&amp;"-imc-"&amp;$P282,Equations!$G:$I,3,0)*(1/$Q282))))</f>
        <v/>
      </c>
      <c r="CR282" s="10" t="str">
        <f>IF($AK282="","",IF(OR($V282&lt;2.7,$V282&gt;90),"Age OOR",EXP(LN(CQ282)-1.6449*VLOOKUP(CQ$14&amp;"-rse-"&amp;$P282,Equations!$G:$I,3,0))))</f>
        <v/>
      </c>
      <c r="CS282" s="10" t="str">
        <f>IF($AK282="","",IF(OR($V282&lt;2.7,$V282&gt;90),"Age OOR",EXP(LN(CQ282)+1.6449*VLOOKUP(CQ$14&amp;"-rse-"&amp;$P282,Equations!$G:$I,3,0))))</f>
        <v/>
      </c>
      <c r="CT282" s="10" t="str">
        <f t="shared" si="124"/>
        <v/>
      </c>
      <c r="CU282" s="10" t="str">
        <f>IF($AK282="","",IF(OR($V282&lt;2.7,$V282&gt;90),"Age OOR",(LN($AK282)-LN(CQ282))/VLOOKUP(CQ$14&amp;"-rse-"&amp;$P282,Equations!$G:$I,3,0)))</f>
        <v/>
      </c>
      <c r="CV282" s="47"/>
    </row>
    <row r="283" spans="5:100" x14ac:dyDescent="0.2">
      <c r="E283" s="23" t="str">
        <f t="shared" si="100"/>
        <v>Age out of range</v>
      </c>
      <c r="F283" s="23" t="str">
        <f t="shared" si="101"/>
        <v>Age out of range</v>
      </c>
      <c r="G283" s="23" t="str">
        <f t="shared" si="102"/>
        <v>Age out of range</v>
      </c>
      <c r="H283" s="23" t="str">
        <f t="shared" si="103"/>
        <v>Age out of range</v>
      </c>
      <c r="I283" s="23" t="str">
        <f t="shared" si="104"/>
        <v>Age out of range</v>
      </c>
      <c r="J283" s="23" t="str">
        <f t="shared" si="105"/>
        <v>Age out of range</v>
      </c>
      <c r="K283" s="23" t="str">
        <f t="shared" si="106"/>
        <v>Age out of range</v>
      </c>
      <c r="L283" s="23" t="str">
        <f t="shared" si="107"/>
        <v>Age out of range</v>
      </c>
      <c r="M283" s="23" t="str">
        <f t="shared" si="108"/>
        <v>Age out of range</v>
      </c>
      <c r="N283" s="23" t="str">
        <f t="shared" si="109"/>
        <v>Age out of range</v>
      </c>
      <c r="O283" s="23" t="str">
        <f t="shared" si="110"/>
        <v>Age out of range</v>
      </c>
      <c r="P283" s="23" t="str">
        <f t="shared" si="111"/>
        <v>Age out of range</v>
      </c>
      <c r="Q283" s="23" t="e">
        <f t="shared" si="112"/>
        <v>#DIV/0!</v>
      </c>
      <c r="R283" s="17"/>
      <c r="S283" s="23">
        <v>267</v>
      </c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7"/>
      <c r="AM283" s="47"/>
      <c r="AN283" s="10" t="str">
        <f>IF($Z283="","",IF(OR($V283&lt;2.7,$V283&gt;90),"Age OOR",VLOOKUP(AN$14&amp;"-int-"&amp;$E283,Equations!$G:$I,3,0)+VLOOKUP(AN$14&amp;"-sexo-"&amp;$E283,Equations!$G:$I,3,0)*$U283+VLOOKUP(AN$14&amp;"-edad-"&amp;$E283,Equations!$G:$I,3,0)*$V283+VLOOKUP(AN$14&amp;"-est-"&amp;$E283,Equations!$G:$I,3,0)*(1/$W283)+VLOOKUP(AN$14&amp;"-imc-"&amp;$E283,Equations!$G:$I,3,0)*(1/$Q283)))</f>
        <v/>
      </c>
      <c r="AO283" s="10" t="str">
        <f>IF($Z283="","",IF(OR($V283&lt;2.7,$V283&gt;90),"Age OOR",AN283-1.6449*VLOOKUP(AN$14&amp;"-rse-"&amp;$E283,Equations!$G:$I,3,0)))</f>
        <v/>
      </c>
      <c r="AP283" s="10" t="str">
        <f>IF($Z283="","",IF(OR($V283&lt;2.7,$V283&gt;90),"Age OOR",AN283+1.6449*VLOOKUP(AN$14&amp;"-rse-"&amp;$E283,Equations!$G:$I,3,0)))</f>
        <v/>
      </c>
      <c r="AQ283" s="10" t="str">
        <f t="shared" si="113"/>
        <v/>
      </c>
      <c r="AR283" s="10" t="str">
        <f>IF($Z283="","",IF(OR($V283&lt;2.7,$V283&gt;90),"Age OOR",($Z283-AN283)/VLOOKUP(AN$14&amp;"-rse-"&amp;$E283,Equations!$G:$I,3,0)))</f>
        <v/>
      </c>
      <c r="AS283" s="10" t="str">
        <f>IF($AA283="","",IF(OR($V283&lt;2.7,$V283&gt;90),"Age OOR",VLOOKUP(AS$14&amp;"-int-"&amp;$F283,Equations!$G:$I,3,0)+VLOOKUP(AS$14&amp;"-sexo-"&amp;$F283,Equations!$G:$I,3,0)*$U283+VLOOKUP(AS$14&amp;"-edad-"&amp;$F283,Equations!$G:$I,3,0)*$V283+VLOOKUP(AS$14&amp;"-est-"&amp;$F283,Equations!$G:$I,3,0)*(1/$W283)+VLOOKUP(AS$14&amp;"-imc-"&amp;$F283,Equations!$G:$I,3,0)*(1/$Q283)))</f>
        <v/>
      </c>
      <c r="AT283" s="10" t="str">
        <f>IF($AA283="","",IF(OR($V283&lt;2.7,$V283&gt;90),"Age OOR",AS283-1.6449*VLOOKUP(AS$14&amp;"-rse-"&amp;$F283,Equations!$G:$I,3,0)))</f>
        <v/>
      </c>
      <c r="AU283" s="10" t="str">
        <f>IF($AA283="","",IF(OR($V283&lt;2.7,$V283&gt;90),"Age OOR",AS283+1.6449*VLOOKUP(AS$14&amp;"-rse-"&amp;$F283,Equations!$G:$I,3,0)))</f>
        <v/>
      </c>
      <c r="AV283" s="10" t="str">
        <f t="shared" si="114"/>
        <v/>
      </c>
      <c r="AW283" s="10" t="str">
        <f>IF($AA283="","",IF(OR($V283&lt;2.7,$V283&gt;90),"Age OOR",($AA283-AS283)/VLOOKUP(AS$14&amp;"-rse-"&amp;$F283,Equations!$G:$I,3,0)))</f>
        <v/>
      </c>
      <c r="AX283" s="10" t="str">
        <f>IF($AB283="","",IF(OR($V283&lt;2.7,$V283&gt;90),"Age OOR",VLOOKUP(AX$14&amp;"-int-"&amp;$G283,Equations!$G:$I,3,0)+VLOOKUP(AX$14&amp;"-sexo-"&amp;$G283,Equations!$G:$I,3,0)*$U283+VLOOKUP(AX$14&amp;"-edad-"&amp;$G283,Equations!$G:$I,3,0)*$V283+VLOOKUP(AX$14&amp;"-est-"&amp;$G283,Equations!$G:$I,3,0)*(1/$W283)+VLOOKUP(AX$14&amp;"-imc-"&amp;$G283,Equations!$G:$I,3,0)*(1/$Q283)))</f>
        <v/>
      </c>
      <c r="AY283" s="10" t="str">
        <f>IF($AB283="","",IF(OR($V283&lt;2.7,$V283&gt;90),"Age OOR",AX283-1.6449*VLOOKUP(AX$14&amp;"-rse-"&amp;$G283,Equations!$G:$I,3,0)))</f>
        <v/>
      </c>
      <c r="AZ283" s="10" t="str">
        <f>IF($AB283="","",IF(OR($V283&lt;2.7,$V283&gt;90),"Age OOR",AX283+1.6449*VLOOKUP(AX$14&amp;"-rse-"&amp;$G283,Equations!$G:$I,3,0)))</f>
        <v/>
      </c>
      <c r="BA283" s="10" t="str">
        <f t="shared" si="115"/>
        <v/>
      </c>
      <c r="BB283" s="10" t="str">
        <f>IF($AB283="","",IF(OR($V283&lt;2.7,$V283&gt;90),"Age OOR",($AB283-AX283)/VLOOKUP(AX$14&amp;"-rse-"&amp;$G283,Equations!$G:$I,3,0)))</f>
        <v/>
      </c>
      <c r="BC283" s="10" t="str">
        <f>IF($AC283="","",IF(OR($V283&lt;2.7,$V283&gt;90),"Age OOR",VLOOKUP(BC$14&amp;"-int-"&amp;$H283,Equations!$G:$I,3,0)+VLOOKUP(BC$14&amp;"-sexo-"&amp;$H283,Equations!$G:$I,3,0)*$U283+VLOOKUP(BC$14&amp;"-edad-"&amp;$H283,Equations!$G:$I,3,0)*$V283+VLOOKUP(BC$14&amp;"-est-"&amp;$H283,Equations!$G:$I,3,0)*(1/$W283)+VLOOKUP(BC$14&amp;"-imc-"&amp;$H283,Equations!$G:$I,3,0)*(1/$Q283)))</f>
        <v/>
      </c>
      <c r="BD283" s="10" t="str">
        <f>IF($AC283="","",IF(OR($V283&lt;2.7,$V283&gt;90),"Age OOR",BC283-1.6449*VLOOKUP(BC$14&amp;"-rse-"&amp;$H283,Equations!$G:$I,3,0)))</f>
        <v/>
      </c>
      <c r="BE283" s="10" t="str">
        <f>IF($AC283="","",IF(OR($V283&lt;2.7,$V283&gt;90),"Age OOR",BC283+1.6449*VLOOKUP(BC$14&amp;"-rse-"&amp;$H283,Equations!$G:$I,3,0)))</f>
        <v/>
      </c>
      <c r="BF283" s="10" t="str">
        <f t="shared" si="116"/>
        <v/>
      </c>
      <c r="BG283" s="10" t="str">
        <f>IF($AC283="","",IF(OR($V283&lt;2.7,$V283&gt;90),"Age OOR",($AC283-BC283)/VLOOKUP(BC$14&amp;"-rse-"&amp;$H283,Equations!$G:$I,3,0)))</f>
        <v/>
      </c>
      <c r="BH283" s="10" t="str">
        <f>IF($AD283="","",IF(OR($V283&lt;2.7,$V283&gt;90),"Age OOR",VLOOKUP(BH$14&amp;"-int-"&amp;$I283,Equations!$G:$I,3,0)+VLOOKUP(BH$14&amp;"-sexo-"&amp;$I283,Equations!$G:$I,3,0)*$U283+VLOOKUP(BH$14&amp;"-edad-"&amp;$I283,Equations!$G:$I,3,0)*$V283+VLOOKUP(BH$14&amp;"-est-"&amp;$I283,Equations!$G:$I,3,0)*(1/$W283)+VLOOKUP(BH$14&amp;"-imc-"&amp;$I283,Equations!$G:$I,3,0)*(1/$Q283)))</f>
        <v/>
      </c>
      <c r="BI283" s="10" t="str">
        <f>IF($AD283="","",IF(OR($V283&lt;2.7,$V283&gt;90),"Age OOR",BH283-1.6449*VLOOKUP(BH$14&amp;"-rse-"&amp;$I283,Equations!$G:$I,3,0)))</f>
        <v/>
      </c>
      <c r="BJ283" s="10" t="str">
        <f>IF($AD283="","",IF(OR($V283&lt;2.7,$V283&gt;90),"Age OOR",BH283+1.6449*VLOOKUP(BH$14&amp;"-rse-"&amp;$I283,Equations!$G:$I,3,0)))</f>
        <v/>
      </c>
      <c r="BK283" s="10" t="str">
        <f t="shared" si="117"/>
        <v/>
      </c>
      <c r="BL283" s="10" t="str">
        <f>IF($AD283="","",IF(OR($V283&lt;2.7,$V283&gt;90),"Age OOR",($AD283-BH283)/VLOOKUP(BH$14&amp;"-rse-"&amp;$I283,Equations!$G:$I,3,0)))</f>
        <v/>
      </c>
      <c r="BM283" s="10" t="str">
        <f>IF($AE283="","",IF(OR($V283&lt;2.7,$V283&gt;90),"Age OOR",VLOOKUP(BM$14&amp;"-int-"&amp;$J283,Equations!$G:$I,3,0)+VLOOKUP(BM$14&amp;"-sexo-"&amp;$J283,Equations!$G:$I,3,0)*$U283+VLOOKUP(BM$14&amp;"-edad-"&amp;$J283,Equations!$G:$I,3,0)*$V283+VLOOKUP(BM$14&amp;"-est-"&amp;$J283,Equations!$G:$I,3,0)*(1/$W283)+VLOOKUP(BM$14&amp;"-imc-"&amp;$J283,Equations!$G:$I,3,0)*(1/$Q283)))</f>
        <v/>
      </c>
      <c r="BN283" s="10" t="str">
        <f>IF($AE283="","",IF(OR($V283&lt;2.7,$V283&gt;90),"Age OOR",BM283-1.6449*VLOOKUP(BM$14&amp;"-rse-"&amp;$J283,Equations!$G:$I,3,0)))</f>
        <v/>
      </c>
      <c r="BO283" s="10" t="str">
        <f>IF($AE283="","",IF(OR($V283&lt;2.7,$V283&gt;90),"Age OOR",BM283+1.6449*VLOOKUP(BM$14&amp;"-rse-"&amp;$J283,Equations!$G:$I,3,0)))</f>
        <v/>
      </c>
      <c r="BP283" s="10" t="str">
        <f t="shared" si="118"/>
        <v/>
      </c>
      <c r="BQ283" s="10" t="str">
        <f>IF($AE283="","",IF(OR($V283&lt;2.7,$V283&gt;90),"Age OOR",($AE283-BM283)/VLOOKUP(BM$14&amp;"-rse-"&amp;$J283,Equations!$G:$I,3,0)))</f>
        <v/>
      </c>
      <c r="BR283" s="10" t="str">
        <f>IF($AF283="","",IF(OR($V283&lt;2.7,$V283&gt;90),"Age OOR",VLOOKUP(BR$14&amp;"-int-"&amp;$K283,Equations!$G:$I,3,0)+VLOOKUP(BR$14&amp;"-sexo-"&amp;$K283,Equations!$G:$I,3,0)*$U283+VLOOKUP(BR$14&amp;"-edad-"&amp;$K283,Equations!$G:$I,3,0)*$V283+VLOOKUP(BR$14&amp;"-est-"&amp;$K283,Equations!$G:$I,3,0)*(1/$W283)+VLOOKUP(BR$14&amp;"-imc-"&amp;$K283,Equations!$G:$I,3,0)*(1/$Q283)))</f>
        <v/>
      </c>
      <c r="BS283" s="10" t="str">
        <f>IF($AF283="","",IF(OR($V283&lt;2.7,$V283&gt;90),"Age OOR",BR283-1.6449*VLOOKUP(BR$14&amp;"-rse-"&amp;$K283,Equations!$G:$I,3,0)))</f>
        <v/>
      </c>
      <c r="BT283" s="10" t="str">
        <f>IF($AF283="","",IF(OR($V283&lt;2.7,$V283&gt;90),"Age OOR",BR283+1.6449*VLOOKUP(BR$14&amp;"-rse-"&amp;$K283,Equations!$G:$I,3,0)))</f>
        <v/>
      </c>
      <c r="BU283" s="10" t="str">
        <f t="shared" si="119"/>
        <v/>
      </c>
      <c r="BV283" s="10" t="str">
        <f>IF($AF283="","",IF(OR($V283&lt;2.7,$V283&gt;90),"Age OOR",($AF283-BR283)/VLOOKUP(BR$14&amp;"-rse-"&amp;$K283,Equations!$G:$I,3,0)))</f>
        <v/>
      </c>
      <c r="BW283" s="10" t="str">
        <f>IF($AG283="","",IF(OR($V283&lt;2.7,$V283&gt;90),"Age OOR",VLOOKUP(BW$14&amp;"-int-"&amp;$L283,Equations!$G:$I,3,0)+VLOOKUP(BW$14&amp;"-sexo-"&amp;$L283,Equations!$G:$I,3,0)*$U283+VLOOKUP(BW$14&amp;"-edad-"&amp;$L283,Equations!$G:$I,3,0)*$V283+VLOOKUP(BW$14&amp;"-est-"&amp;$L283,Equations!$G:$I,3,0)*(1/$W283)+VLOOKUP(BW$14&amp;"-imc-"&amp;$L283,Equations!$G:$I,3,0)*(1/$Q283)))</f>
        <v/>
      </c>
      <c r="BX283" s="10" t="str">
        <f>IF($AG283="","",IF(OR($V283&lt;2.7,$V283&gt;90),"Age OOR",BW283-1.6449*VLOOKUP(BW$14&amp;"-rse-"&amp;$L283,Equations!$G:$I,3,0)))</f>
        <v/>
      </c>
      <c r="BY283" s="10" t="str">
        <f>IF($AG283="","",IF(OR($V283&lt;2.7,$V283&gt;90),"Age OOR",BW283+1.6449*VLOOKUP(BW$14&amp;"-rse-"&amp;$L283,Equations!$G:$I,3,0)))</f>
        <v/>
      </c>
      <c r="BZ283" s="10" t="str">
        <f t="shared" si="120"/>
        <v/>
      </c>
      <c r="CA283" s="10" t="str">
        <f>IF($AG283="","",IF(OR($V283&lt;2.7,$V283&gt;90),"Age OOR",($AG283-BW283)/VLOOKUP(BW$14&amp;"-rse-"&amp;$L283,Equations!$G:$I,3,0)))</f>
        <v/>
      </c>
      <c r="CB283" s="10" t="str">
        <f>IF($AH283="","",IF(OR($V283&lt;2.7,$V283&gt;90),"Age OOR",VLOOKUP(CB$14&amp;"-int-"&amp;$M283,Equations!$G:$I,3,0)+VLOOKUP(CB$14&amp;"-sexo-"&amp;$M283,Equations!$G:$I,3,0)*$U283+VLOOKUP(CB$14&amp;"-edad-"&amp;$M283,Equations!$G:$I,3,0)*$V283+VLOOKUP(CB$14&amp;"-est-"&amp;$M283,Equations!$G:$I,3,0)*(1/$W283)+VLOOKUP(CB$14&amp;"-imc-"&amp;$M283,Equations!$G:$I,3,0)*(1/$Q283)))</f>
        <v/>
      </c>
      <c r="CC283" s="10" t="str">
        <f>IF($AH283="","",IF(OR($V283&lt;2.7,$V283&gt;90),"Age OOR",CB283-1.6449*VLOOKUP(CB$14&amp;"-rse-"&amp;$M283,Equations!$G:$I,3,0)))</f>
        <v/>
      </c>
      <c r="CD283" s="10" t="str">
        <f>IF($AH283="","",IF(OR($V283&lt;2.7,$V283&gt;90),"Age OOR",CB283+1.6449*VLOOKUP(CB$14&amp;"-rse-"&amp;$M283,Equations!$G:$I,3,0)))</f>
        <v/>
      </c>
      <c r="CE283" s="10" t="str">
        <f t="shared" si="121"/>
        <v/>
      </c>
      <c r="CF283" s="10" t="str">
        <f>IF($AH283="","",IF(OR($V283&lt;2.7,$V283&gt;90),"Age OOR",($AH283-CB283)/VLOOKUP(CB$14&amp;"-rse-"&amp;$M283,Equations!$G:$I,3,0)))</f>
        <v/>
      </c>
      <c r="CG283" s="10" t="str">
        <f>IF($AI283="","",IF(OR($V283&lt;2.7,$V283&gt;90),"Age OOR",VLOOKUP(CG$14&amp;"-int-"&amp;$N283,Equations!$G:$I,3,0)+VLOOKUP(CG$14&amp;"-sexo-"&amp;$N283,Equations!$G:$I,3,0)*$U283+VLOOKUP(CG$14&amp;"-edad-"&amp;$N283,Equations!$G:$I,3,0)*$V283+VLOOKUP(CG$14&amp;"-est-"&amp;$N283,Equations!$G:$I,3,0)*(1/$W283)+VLOOKUP(CG$14&amp;"-imc-"&amp;$N283,Equations!$G:$I,3,0)*(1/$Q283)))</f>
        <v/>
      </c>
      <c r="CH283" s="10" t="str">
        <f>IF($AI283="","",IF(OR($V283&lt;2.7,$V283&gt;90),"Age OOR",CG283-1.6449*VLOOKUP(CG$14&amp;"-rse-"&amp;$N283,Equations!$G:$I,3,0)))</f>
        <v/>
      </c>
      <c r="CI283" s="10" t="str">
        <f>IF($AI283="","",IF(OR($V283&lt;2.7,$V283&gt;90),"Age OOR",CG283+1.6449*VLOOKUP(CG$14&amp;"-rse-"&amp;$N283,Equations!$G:$I,3,0)))</f>
        <v/>
      </c>
      <c r="CJ283" s="10" t="str">
        <f t="shared" si="122"/>
        <v/>
      </c>
      <c r="CK283" s="10" t="str">
        <f>IF($AI283="","",IF(OR($V283&lt;2.7,$V283&gt;90),"Age OOR",($AI283-CG283)/VLOOKUP(CG$14&amp;"-rse-"&amp;$N283,Equations!$G:$I,3,0)))</f>
        <v/>
      </c>
      <c r="CL283" s="10" t="str">
        <f>IF($AJ283="","",IF(OR($V283&lt;2.7,$V283&gt;90),"Age OOR",VLOOKUP(CL$14&amp;"-int-"&amp;$O283,Equations!$G:$I,3,0)+VLOOKUP(CL$14&amp;"-sexo-"&amp;$O283,Equations!$G:$I,3,0)*$U283+VLOOKUP(CL$14&amp;"-edad-"&amp;$O283,Equations!$G:$I,3,0)*$V283+VLOOKUP(CL$14&amp;"-est-"&amp;$O283,Equations!$G:$I,3,0)*(1/$W283)+VLOOKUP(CL$14&amp;"-imc-"&amp;$O283,Equations!$G:$I,3,0)*(1/$Q283)))</f>
        <v/>
      </c>
      <c r="CM283" s="10" t="str">
        <f>IF($AJ283="","",IF(OR($V283&lt;2.7,$V283&gt;90),"Age OOR",CL283-1.6449*VLOOKUP(CL$14&amp;"-rse-"&amp;$O283,Equations!$G:$I,3,0)))</f>
        <v/>
      </c>
      <c r="CN283" s="10" t="str">
        <f>IF($AJ283="","",IF(OR($V283&lt;2.7,$V283&gt;90),"Age OOR",CL283+1.6449*VLOOKUP(CL$14&amp;"-rse-"&amp;$O283,Equations!$G:$I,3,0)))</f>
        <v/>
      </c>
      <c r="CO283" s="10" t="str">
        <f t="shared" si="123"/>
        <v/>
      </c>
      <c r="CP283" s="10" t="str">
        <f>IF($AJ283="","",IF(OR($V283&lt;2.7,$V283&gt;90),"Age OOR",($AJ283-CL283)/VLOOKUP(CL$14&amp;"-rse-"&amp;$O283,Equations!$G:$I,3,0)))</f>
        <v/>
      </c>
      <c r="CQ283" s="10" t="str">
        <f>IF($AK283="","",IF(OR($V283&lt;2.7,$V283&gt;90),"Age OOR",EXP(VLOOKUP(CQ$14&amp;"-int-"&amp;$P283,Equations!$G:$I,3,0)+VLOOKUP(CQ$14&amp;"-sexo-"&amp;$P283,Equations!$G:$I,3,0)*$U283+VLOOKUP(CQ$14&amp;"-edad-"&amp;$P283,Equations!$G:$I,3,0)*$V283+VLOOKUP(CQ$14&amp;"-est-"&amp;$P283,Equations!$G:$I,3,0)*(1/$W283)+VLOOKUP(CQ$14&amp;"-imc-"&amp;$P283,Equations!$G:$I,3,0)*(1/$Q283))))</f>
        <v/>
      </c>
      <c r="CR283" s="10" t="str">
        <f>IF($AK283="","",IF(OR($V283&lt;2.7,$V283&gt;90),"Age OOR",EXP(LN(CQ283)-1.6449*VLOOKUP(CQ$14&amp;"-rse-"&amp;$P283,Equations!$G:$I,3,0))))</f>
        <v/>
      </c>
      <c r="CS283" s="10" t="str">
        <f>IF($AK283="","",IF(OR($V283&lt;2.7,$V283&gt;90),"Age OOR",EXP(LN(CQ283)+1.6449*VLOOKUP(CQ$14&amp;"-rse-"&amp;$P283,Equations!$G:$I,3,0))))</f>
        <v/>
      </c>
      <c r="CT283" s="10" t="str">
        <f t="shared" si="124"/>
        <v/>
      </c>
      <c r="CU283" s="10" t="str">
        <f>IF($AK283="","",IF(OR($V283&lt;2.7,$V283&gt;90),"Age OOR",(LN($AK283)-LN(CQ283))/VLOOKUP(CQ$14&amp;"-rse-"&amp;$P283,Equations!$G:$I,3,0)))</f>
        <v/>
      </c>
      <c r="CV283" s="47"/>
    </row>
    <row r="284" spans="5:100" x14ac:dyDescent="0.2">
      <c r="E284" s="23" t="str">
        <f t="shared" si="100"/>
        <v>Age out of range</v>
      </c>
      <c r="F284" s="23" t="str">
        <f t="shared" si="101"/>
        <v>Age out of range</v>
      </c>
      <c r="G284" s="23" t="str">
        <f t="shared" si="102"/>
        <v>Age out of range</v>
      </c>
      <c r="H284" s="23" t="str">
        <f t="shared" si="103"/>
        <v>Age out of range</v>
      </c>
      <c r="I284" s="23" t="str">
        <f t="shared" si="104"/>
        <v>Age out of range</v>
      </c>
      <c r="J284" s="23" t="str">
        <f t="shared" si="105"/>
        <v>Age out of range</v>
      </c>
      <c r="K284" s="23" t="str">
        <f t="shared" si="106"/>
        <v>Age out of range</v>
      </c>
      <c r="L284" s="23" t="str">
        <f t="shared" si="107"/>
        <v>Age out of range</v>
      </c>
      <c r="M284" s="23" t="str">
        <f t="shared" si="108"/>
        <v>Age out of range</v>
      </c>
      <c r="N284" s="23" t="str">
        <f t="shared" si="109"/>
        <v>Age out of range</v>
      </c>
      <c r="O284" s="23" t="str">
        <f t="shared" si="110"/>
        <v>Age out of range</v>
      </c>
      <c r="P284" s="23" t="str">
        <f t="shared" si="111"/>
        <v>Age out of range</v>
      </c>
      <c r="Q284" s="23" t="e">
        <f t="shared" si="112"/>
        <v>#DIV/0!</v>
      </c>
      <c r="R284" s="17"/>
      <c r="S284" s="23">
        <v>268</v>
      </c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7"/>
      <c r="AM284" s="47"/>
      <c r="AN284" s="10" t="str">
        <f>IF($Z284="","",IF(OR($V284&lt;2.7,$V284&gt;90),"Age OOR",VLOOKUP(AN$14&amp;"-int-"&amp;$E284,Equations!$G:$I,3,0)+VLOOKUP(AN$14&amp;"-sexo-"&amp;$E284,Equations!$G:$I,3,0)*$U284+VLOOKUP(AN$14&amp;"-edad-"&amp;$E284,Equations!$G:$I,3,0)*$V284+VLOOKUP(AN$14&amp;"-est-"&amp;$E284,Equations!$G:$I,3,0)*(1/$W284)+VLOOKUP(AN$14&amp;"-imc-"&amp;$E284,Equations!$G:$I,3,0)*(1/$Q284)))</f>
        <v/>
      </c>
      <c r="AO284" s="10" t="str">
        <f>IF($Z284="","",IF(OR($V284&lt;2.7,$V284&gt;90),"Age OOR",AN284-1.6449*VLOOKUP(AN$14&amp;"-rse-"&amp;$E284,Equations!$G:$I,3,0)))</f>
        <v/>
      </c>
      <c r="AP284" s="10" t="str">
        <f>IF($Z284="","",IF(OR($V284&lt;2.7,$V284&gt;90),"Age OOR",AN284+1.6449*VLOOKUP(AN$14&amp;"-rse-"&amp;$E284,Equations!$G:$I,3,0)))</f>
        <v/>
      </c>
      <c r="AQ284" s="10" t="str">
        <f t="shared" si="113"/>
        <v/>
      </c>
      <c r="AR284" s="10" t="str">
        <f>IF($Z284="","",IF(OR($V284&lt;2.7,$V284&gt;90),"Age OOR",($Z284-AN284)/VLOOKUP(AN$14&amp;"-rse-"&amp;$E284,Equations!$G:$I,3,0)))</f>
        <v/>
      </c>
      <c r="AS284" s="10" t="str">
        <f>IF($AA284="","",IF(OR($V284&lt;2.7,$V284&gt;90),"Age OOR",VLOOKUP(AS$14&amp;"-int-"&amp;$F284,Equations!$G:$I,3,0)+VLOOKUP(AS$14&amp;"-sexo-"&amp;$F284,Equations!$G:$I,3,0)*$U284+VLOOKUP(AS$14&amp;"-edad-"&amp;$F284,Equations!$G:$I,3,0)*$V284+VLOOKUP(AS$14&amp;"-est-"&amp;$F284,Equations!$G:$I,3,0)*(1/$W284)+VLOOKUP(AS$14&amp;"-imc-"&amp;$F284,Equations!$G:$I,3,0)*(1/$Q284)))</f>
        <v/>
      </c>
      <c r="AT284" s="10" t="str">
        <f>IF($AA284="","",IF(OR($V284&lt;2.7,$V284&gt;90),"Age OOR",AS284-1.6449*VLOOKUP(AS$14&amp;"-rse-"&amp;$F284,Equations!$G:$I,3,0)))</f>
        <v/>
      </c>
      <c r="AU284" s="10" t="str">
        <f>IF($AA284="","",IF(OR($V284&lt;2.7,$V284&gt;90),"Age OOR",AS284+1.6449*VLOOKUP(AS$14&amp;"-rse-"&amp;$F284,Equations!$G:$I,3,0)))</f>
        <v/>
      </c>
      <c r="AV284" s="10" t="str">
        <f t="shared" si="114"/>
        <v/>
      </c>
      <c r="AW284" s="10" t="str">
        <f>IF($AA284="","",IF(OR($V284&lt;2.7,$V284&gt;90),"Age OOR",($AA284-AS284)/VLOOKUP(AS$14&amp;"-rse-"&amp;$F284,Equations!$G:$I,3,0)))</f>
        <v/>
      </c>
      <c r="AX284" s="10" t="str">
        <f>IF($AB284="","",IF(OR($V284&lt;2.7,$V284&gt;90),"Age OOR",VLOOKUP(AX$14&amp;"-int-"&amp;$G284,Equations!$G:$I,3,0)+VLOOKUP(AX$14&amp;"-sexo-"&amp;$G284,Equations!$G:$I,3,0)*$U284+VLOOKUP(AX$14&amp;"-edad-"&amp;$G284,Equations!$G:$I,3,0)*$V284+VLOOKUP(AX$14&amp;"-est-"&amp;$G284,Equations!$G:$I,3,0)*(1/$W284)+VLOOKUP(AX$14&amp;"-imc-"&amp;$G284,Equations!$G:$I,3,0)*(1/$Q284)))</f>
        <v/>
      </c>
      <c r="AY284" s="10" t="str">
        <f>IF($AB284="","",IF(OR($V284&lt;2.7,$V284&gt;90),"Age OOR",AX284-1.6449*VLOOKUP(AX$14&amp;"-rse-"&amp;$G284,Equations!$G:$I,3,0)))</f>
        <v/>
      </c>
      <c r="AZ284" s="10" t="str">
        <f>IF($AB284="","",IF(OR($V284&lt;2.7,$V284&gt;90),"Age OOR",AX284+1.6449*VLOOKUP(AX$14&amp;"-rse-"&amp;$G284,Equations!$G:$I,3,0)))</f>
        <v/>
      </c>
      <c r="BA284" s="10" t="str">
        <f t="shared" si="115"/>
        <v/>
      </c>
      <c r="BB284" s="10" t="str">
        <f>IF($AB284="","",IF(OR($V284&lt;2.7,$V284&gt;90),"Age OOR",($AB284-AX284)/VLOOKUP(AX$14&amp;"-rse-"&amp;$G284,Equations!$G:$I,3,0)))</f>
        <v/>
      </c>
      <c r="BC284" s="10" t="str">
        <f>IF($AC284="","",IF(OR($V284&lt;2.7,$V284&gt;90),"Age OOR",VLOOKUP(BC$14&amp;"-int-"&amp;$H284,Equations!$G:$I,3,0)+VLOOKUP(BC$14&amp;"-sexo-"&amp;$H284,Equations!$G:$I,3,0)*$U284+VLOOKUP(BC$14&amp;"-edad-"&amp;$H284,Equations!$G:$I,3,0)*$V284+VLOOKUP(BC$14&amp;"-est-"&amp;$H284,Equations!$G:$I,3,0)*(1/$W284)+VLOOKUP(BC$14&amp;"-imc-"&amp;$H284,Equations!$G:$I,3,0)*(1/$Q284)))</f>
        <v/>
      </c>
      <c r="BD284" s="10" t="str">
        <f>IF($AC284="","",IF(OR($V284&lt;2.7,$V284&gt;90),"Age OOR",BC284-1.6449*VLOOKUP(BC$14&amp;"-rse-"&amp;$H284,Equations!$G:$I,3,0)))</f>
        <v/>
      </c>
      <c r="BE284" s="10" t="str">
        <f>IF($AC284="","",IF(OR($V284&lt;2.7,$V284&gt;90),"Age OOR",BC284+1.6449*VLOOKUP(BC$14&amp;"-rse-"&amp;$H284,Equations!$G:$I,3,0)))</f>
        <v/>
      </c>
      <c r="BF284" s="10" t="str">
        <f t="shared" si="116"/>
        <v/>
      </c>
      <c r="BG284" s="10" t="str">
        <f>IF($AC284="","",IF(OR($V284&lt;2.7,$V284&gt;90),"Age OOR",($AC284-BC284)/VLOOKUP(BC$14&amp;"-rse-"&amp;$H284,Equations!$G:$I,3,0)))</f>
        <v/>
      </c>
      <c r="BH284" s="10" t="str">
        <f>IF($AD284="","",IF(OR($V284&lt;2.7,$V284&gt;90),"Age OOR",VLOOKUP(BH$14&amp;"-int-"&amp;$I284,Equations!$G:$I,3,0)+VLOOKUP(BH$14&amp;"-sexo-"&amp;$I284,Equations!$G:$I,3,0)*$U284+VLOOKUP(BH$14&amp;"-edad-"&amp;$I284,Equations!$G:$I,3,0)*$V284+VLOOKUP(BH$14&amp;"-est-"&amp;$I284,Equations!$G:$I,3,0)*(1/$W284)+VLOOKUP(BH$14&amp;"-imc-"&amp;$I284,Equations!$G:$I,3,0)*(1/$Q284)))</f>
        <v/>
      </c>
      <c r="BI284" s="10" t="str">
        <f>IF($AD284="","",IF(OR($V284&lt;2.7,$V284&gt;90),"Age OOR",BH284-1.6449*VLOOKUP(BH$14&amp;"-rse-"&amp;$I284,Equations!$G:$I,3,0)))</f>
        <v/>
      </c>
      <c r="BJ284" s="10" t="str">
        <f>IF($AD284="","",IF(OR($V284&lt;2.7,$V284&gt;90),"Age OOR",BH284+1.6449*VLOOKUP(BH$14&amp;"-rse-"&amp;$I284,Equations!$G:$I,3,0)))</f>
        <v/>
      </c>
      <c r="BK284" s="10" t="str">
        <f t="shared" si="117"/>
        <v/>
      </c>
      <c r="BL284" s="10" t="str">
        <f>IF($AD284="","",IF(OR($V284&lt;2.7,$V284&gt;90),"Age OOR",($AD284-BH284)/VLOOKUP(BH$14&amp;"-rse-"&amp;$I284,Equations!$G:$I,3,0)))</f>
        <v/>
      </c>
      <c r="BM284" s="10" t="str">
        <f>IF($AE284="","",IF(OR($V284&lt;2.7,$V284&gt;90),"Age OOR",VLOOKUP(BM$14&amp;"-int-"&amp;$J284,Equations!$G:$I,3,0)+VLOOKUP(BM$14&amp;"-sexo-"&amp;$J284,Equations!$G:$I,3,0)*$U284+VLOOKUP(BM$14&amp;"-edad-"&amp;$J284,Equations!$G:$I,3,0)*$V284+VLOOKUP(BM$14&amp;"-est-"&amp;$J284,Equations!$G:$I,3,0)*(1/$W284)+VLOOKUP(BM$14&amp;"-imc-"&amp;$J284,Equations!$G:$I,3,0)*(1/$Q284)))</f>
        <v/>
      </c>
      <c r="BN284" s="10" t="str">
        <f>IF($AE284="","",IF(OR($V284&lt;2.7,$V284&gt;90),"Age OOR",BM284-1.6449*VLOOKUP(BM$14&amp;"-rse-"&amp;$J284,Equations!$G:$I,3,0)))</f>
        <v/>
      </c>
      <c r="BO284" s="10" t="str">
        <f>IF($AE284="","",IF(OR($V284&lt;2.7,$V284&gt;90),"Age OOR",BM284+1.6449*VLOOKUP(BM$14&amp;"-rse-"&amp;$J284,Equations!$G:$I,3,0)))</f>
        <v/>
      </c>
      <c r="BP284" s="10" t="str">
        <f t="shared" si="118"/>
        <v/>
      </c>
      <c r="BQ284" s="10" t="str">
        <f>IF($AE284="","",IF(OR($V284&lt;2.7,$V284&gt;90),"Age OOR",($AE284-BM284)/VLOOKUP(BM$14&amp;"-rse-"&amp;$J284,Equations!$G:$I,3,0)))</f>
        <v/>
      </c>
      <c r="BR284" s="10" t="str">
        <f>IF($AF284="","",IF(OR($V284&lt;2.7,$V284&gt;90),"Age OOR",VLOOKUP(BR$14&amp;"-int-"&amp;$K284,Equations!$G:$I,3,0)+VLOOKUP(BR$14&amp;"-sexo-"&amp;$K284,Equations!$G:$I,3,0)*$U284+VLOOKUP(BR$14&amp;"-edad-"&amp;$K284,Equations!$G:$I,3,0)*$V284+VLOOKUP(BR$14&amp;"-est-"&amp;$K284,Equations!$G:$I,3,0)*(1/$W284)+VLOOKUP(BR$14&amp;"-imc-"&amp;$K284,Equations!$G:$I,3,0)*(1/$Q284)))</f>
        <v/>
      </c>
      <c r="BS284" s="10" t="str">
        <f>IF($AF284="","",IF(OR($V284&lt;2.7,$V284&gt;90),"Age OOR",BR284-1.6449*VLOOKUP(BR$14&amp;"-rse-"&amp;$K284,Equations!$G:$I,3,0)))</f>
        <v/>
      </c>
      <c r="BT284" s="10" t="str">
        <f>IF($AF284="","",IF(OR($V284&lt;2.7,$V284&gt;90),"Age OOR",BR284+1.6449*VLOOKUP(BR$14&amp;"-rse-"&amp;$K284,Equations!$G:$I,3,0)))</f>
        <v/>
      </c>
      <c r="BU284" s="10" t="str">
        <f t="shared" si="119"/>
        <v/>
      </c>
      <c r="BV284" s="10" t="str">
        <f>IF($AF284="","",IF(OR($V284&lt;2.7,$V284&gt;90),"Age OOR",($AF284-BR284)/VLOOKUP(BR$14&amp;"-rse-"&amp;$K284,Equations!$G:$I,3,0)))</f>
        <v/>
      </c>
      <c r="BW284" s="10" t="str">
        <f>IF($AG284="","",IF(OR($V284&lt;2.7,$V284&gt;90),"Age OOR",VLOOKUP(BW$14&amp;"-int-"&amp;$L284,Equations!$G:$I,3,0)+VLOOKUP(BW$14&amp;"-sexo-"&amp;$L284,Equations!$G:$I,3,0)*$U284+VLOOKUP(BW$14&amp;"-edad-"&amp;$L284,Equations!$G:$I,3,0)*$V284+VLOOKUP(BW$14&amp;"-est-"&amp;$L284,Equations!$G:$I,3,0)*(1/$W284)+VLOOKUP(BW$14&amp;"-imc-"&amp;$L284,Equations!$G:$I,3,0)*(1/$Q284)))</f>
        <v/>
      </c>
      <c r="BX284" s="10" t="str">
        <f>IF($AG284="","",IF(OR($V284&lt;2.7,$V284&gt;90),"Age OOR",BW284-1.6449*VLOOKUP(BW$14&amp;"-rse-"&amp;$L284,Equations!$G:$I,3,0)))</f>
        <v/>
      </c>
      <c r="BY284" s="10" t="str">
        <f>IF($AG284="","",IF(OR($V284&lt;2.7,$V284&gt;90),"Age OOR",BW284+1.6449*VLOOKUP(BW$14&amp;"-rse-"&amp;$L284,Equations!$G:$I,3,0)))</f>
        <v/>
      </c>
      <c r="BZ284" s="10" t="str">
        <f t="shared" si="120"/>
        <v/>
      </c>
      <c r="CA284" s="10" t="str">
        <f>IF($AG284="","",IF(OR($V284&lt;2.7,$V284&gt;90),"Age OOR",($AG284-BW284)/VLOOKUP(BW$14&amp;"-rse-"&amp;$L284,Equations!$G:$I,3,0)))</f>
        <v/>
      </c>
      <c r="CB284" s="10" t="str">
        <f>IF($AH284="","",IF(OR($V284&lt;2.7,$V284&gt;90),"Age OOR",VLOOKUP(CB$14&amp;"-int-"&amp;$M284,Equations!$G:$I,3,0)+VLOOKUP(CB$14&amp;"-sexo-"&amp;$M284,Equations!$G:$I,3,0)*$U284+VLOOKUP(CB$14&amp;"-edad-"&amp;$M284,Equations!$G:$I,3,0)*$V284+VLOOKUP(CB$14&amp;"-est-"&amp;$M284,Equations!$G:$I,3,0)*(1/$W284)+VLOOKUP(CB$14&amp;"-imc-"&amp;$M284,Equations!$G:$I,3,0)*(1/$Q284)))</f>
        <v/>
      </c>
      <c r="CC284" s="10" t="str">
        <f>IF($AH284="","",IF(OR($V284&lt;2.7,$V284&gt;90),"Age OOR",CB284-1.6449*VLOOKUP(CB$14&amp;"-rse-"&amp;$M284,Equations!$G:$I,3,0)))</f>
        <v/>
      </c>
      <c r="CD284" s="10" t="str">
        <f>IF($AH284="","",IF(OR($V284&lt;2.7,$V284&gt;90),"Age OOR",CB284+1.6449*VLOOKUP(CB$14&amp;"-rse-"&amp;$M284,Equations!$G:$I,3,0)))</f>
        <v/>
      </c>
      <c r="CE284" s="10" t="str">
        <f t="shared" si="121"/>
        <v/>
      </c>
      <c r="CF284" s="10" t="str">
        <f>IF($AH284="","",IF(OR($V284&lt;2.7,$V284&gt;90),"Age OOR",($AH284-CB284)/VLOOKUP(CB$14&amp;"-rse-"&amp;$M284,Equations!$G:$I,3,0)))</f>
        <v/>
      </c>
      <c r="CG284" s="10" t="str">
        <f>IF($AI284="","",IF(OR($V284&lt;2.7,$V284&gt;90),"Age OOR",VLOOKUP(CG$14&amp;"-int-"&amp;$N284,Equations!$G:$I,3,0)+VLOOKUP(CG$14&amp;"-sexo-"&amp;$N284,Equations!$G:$I,3,0)*$U284+VLOOKUP(CG$14&amp;"-edad-"&amp;$N284,Equations!$G:$I,3,0)*$V284+VLOOKUP(CG$14&amp;"-est-"&amp;$N284,Equations!$G:$I,3,0)*(1/$W284)+VLOOKUP(CG$14&amp;"-imc-"&amp;$N284,Equations!$G:$I,3,0)*(1/$Q284)))</f>
        <v/>
      </c>
      <c r="CH284" s="10" t="str">
        <f>IF($AI284="","",IF(OR($V284&lt;2.7,$V284&gt;90),"Age OOR",CG284-1.6449*VLOOKUP(CG$14&amp;"-rse-"&amp;$N284,Equations!$G:$I,3,0)))</f>
        <v/>
      </c>
      <c r="CI284" s="10" t="str">
        <f>IF($AI284="","",IF(OR($V284&lt;2.7,$V284&gt;90),"Age OOR",CG284+1.6449*VLOOKUP(CG$14&amp;"-rse-"&amp;$N284,Equations!$G:$I,3,0)))</f>
        <v/>
      </c>
      <c r="CJ284" s="10" t="str">
        <f t="shared" si="122"/>
        <v/>
      </c>
      <c r="CK284" s="10" t="str">
        <f>IF($AI284="","",IF(OR($V284&lt;2.7,$V284&gt;90),"Age OOR",($AI284-CG284)/VLOOKUP(CG$14&amp;"-rse-"&amp;$N284,Equations!$G:$I,3,0)))</f>
        <v/>
      </c>
      <c r="CL284" s="10" t="str">
        <f>IF($AJ284="","",IF(OR($V284&lt;2.7,$V284&gt;90),"Age OOR",VLOOKUP(CL$14&amp;"-int-"&amp;$O284,Equations!$G:$I,3,0)+VLOOKUP(CL$14&amp;"-sexo-"&amp;$O284,Equations!$G:$I,3,0)*$U284+VLOOKUP(CL$14&amp;"-edad-"&amp;$O284,Equations!$G:$I,3,0)*$V284+VLOOKUP(CL$14&amp;"-est-"&amp;$O284,Equations!$G:$I,3,0)*(1/$W284)+VLOOKUP(CL$14&amp;"-imc-"&amp;$O284,Equations!$G:$I,3,0)*(1/$Q284)))</f>
        <v/>
      </c>
      <c r="CM284" s="10" t="str">
        <f>IF($AJ284="","",IF(OR($V284&lt;2.7,$V284&gt;90),"Age OOR",CL284-1.6449*VLOOKUP(CL$14&amp;"-rse-"&amp;$O284,Equations!$G:$I,3,0)))</f>
        <v/>
      </c>
      <c r="CN284" s="10" t="str">
        <f>IF($AJ284="","",IF(OR($V284&lt;2.7,$V284&gt;90),"Age OOR",CL284+1.6449*VLOOKUP(CL$14&amp;"-rse-"&amp;$O284,Equations!$G:$I,3,0)))</f>
        <v/>
      </c>
      <c r="CO284" s="10" t="str">
        <f t="shared" si="123"/>
        <v/>
      </c>
      <c r="CP284" s="10" t="str">
        <f>IF($AJ284="","",IF(OR($V284&lt;2.7,$V284&gt;90),"Age OOR",($AJ284-CL284)/VLOOKUP(CL$14&amp;"-rse-"&amp;$O284,Equations!$G:$I,3,0)))</f>
        <v/>
      </c>
      <c r="CQ284" s="10" t="str">
        <f>IF($AK284="","",IF(OR($V284&lt;2.7,$V284&gt;90),"Age OOR",EXP(VLOOKUP(CQ$14&amp;"-int-"&amp;$P284,Equations!$G:$I,3,0)+VLOOKUP(CQ$14&amp;"-sexo-"&amp;$P284,Equations!$G:$I,3,0)*$U284+VLOOKUP(CQ$14&amp;"-edad-"&amp;$P284,Equations!$G:$I,3,0)*$V284+VLOOKUP(CQ$14&amp;"-est-"&amp;$P284,Equations!$G:$I,3,0)*(1/$W284)+VLOOKUP(CQ$14&amp;"-imc-"&amp;$P284,Equations!$G:$I,3,0)*(1/$Q284))))</f>
        <v/>
      </c>
      <c r="CR284" s="10" t="str">
        <f>IF($AK284="","",IF(OR($V284&lt;2.7,$V284&gt;90),"Age OOR",EXP(LN(CQ284)-1.6449*VLOOKUP(CQ$14&amp;"-rse-"&amp;$P284,Equations!$G:$I,3,0))))</f>
        <v/>
      </c>
      <c r="CS284" s="10" t="str">
        <f>IF($AK284="","",IF(OR($V284&lt;2.7,$V284&gt;90),"Age OOR",EXP(LN(CQ284)+1.6449*VLOOKUP(CQ$14&amp;"-rse-"&amp;$P284,Equations!$G:$I,3,0))))</f>
        <v/>
      </c>
      <c r="CT284" s="10" t="str">
        <f t="shared" si="124"/>
        <v/>
      </c>
      <c r="CU284" s="10" t="str">
        <f>IF($AK284="","",IF(OR($V284&lt;2.7,$V284&gt;90),"Age OOR",(LN($AK284)-LN(CQ284))/VLOOKUP(CQ$14&amp;"-rse-"&amp;$P284,Equations!$G:$I,3,0)))</f>
        <v/>
      </c>
      <c r="CV284" s="47"/>
    </row>
    <row r="285" spans="5:100" x14ac:dyDescent="0.2">
      <c r="E285" s="23" t="str">
        <f t="shared" si="100"/>
        <v>Age out of range</v>
      </c>
      <c r="F285" s="23" t="str">
        <f t="shared" si="101"/>
        <v>Age out of range</v>
      </c>
      <c r="G285" s="23" t="str">
        <f t="shared" si="102"/>
        <v>Age out of range</v>
      </c>
      <c r="H285" s="23" t="str">
        <f t="shared" si="103"/>
        <v>Age out of range</v>
      </c>
      <c r="I285" s="23" t="str">
        <f t="shared" si="104"/>
        <v>Age out of range</v>
      </c>
      <c r="J285" s="23" t="str">
        <f t="shared" si="105"/>
        <v>Age out of range</v>
      </c>
      <c r="K285" s="23" t="str">
        <f t="shared" si="106"/>
        <v>Age out of range</v>
      </c>
      <c r="L285" s="23" t="str">
        <f t="shared" si="107"/>
        <v>Age out of range</v>
      </c>
      <c r="M285" s="23" t="str">
        <f t="shared" si="108"/>
        <v>Age out of range</v>
      </c>
      <c r="N285" s="23" t="str">
        <f t="shared" si="109"/>
        <v>Age out of range</v>
      </c>
      <c r="O285" s="23" t="str">
        <f t="shared" si="110"/>
        <v>Age out of range</v>
      </c>
      <c r="P285" s="23" t="str">
        <f t="shared" si="111"/>
        <v>Age out of range</v>
      </c>
      <c r="Q285" s="23" t="e">
        <f t="shared" si="112"/>
        <v>#DIV/0!</v>
      </c>
      <c r="R285" s="17"/>
      <c r="S285" s="23">
        <v>269</v>
      </c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7"/>
      <c r="AM285" s="47"/>
      <c r="AN285" s="10" t="str">
        <f>IF($Z285="","",IF(OR($V285&lt;2.7,$V285&gt;90),"Age OOR",VLOOKUP(AN$14&amp;"-int-"&amp;$E285,Equations!$G:$I,3,0)+VLOOKUP(AN$14&amp;"-sexo-"&amp;$E285,Equations!$G:$I,3,0)*$U285+VLOOKUP(AN$14&amp;"-edad-"&amp;$E285,Equations!$G:$I,3,0)*$V285+VLOOKUP(AN$14&amp;"-est-"&amp;$E285,Equations!$G:$I,3,0)*(1/$W285)+VLOOKUP(AN$14&amp;"-imc-"&amp;$E285,Equations!$G:$I,3,0)*(1/$Q285)))</f>
        <v/>
      </c>
      <c r="AO285" s="10" t="str">
        <f>IF($Z285="","",IF(OR($V285&lt;2.7,$V285&gt;90),"Age OOR",AN285-1.6449*VLOOKUP(AN$14&amp;"-rse-"&amp;$E285,Equations!$G:$I,3,0)))</f>
        <v/>
      </c>
      <c r="AP285" s="10" t="str">
        <f>IF($Z285="","",IF(OR($V285&lt;2.7,$V285&gt;90),"Age OOR",AN285+1.6449*VLOOKUP(AN$14&amp;"-rse-"&amp;$E285,Equations!$G:$I,3,0)))</f>
        <v/>
      </c>
      <c r="AQ285" s="10" t="str">
        <f t="shared" si="113"/>
        <v/>
      </c>
      <c r="AR285" s="10" t="str">
        <f>IF($Z285="","",IF(OR($V285&lt;2.7,$V285&gt;90),"Age OOR",($Z285-AN285)/VLOOKUP(AN$14&amp;"-rse-"&amp;$E285,Equations!$G:$I,3,0)))</f>
        <v/>
      </c>
      <c r="AS285" s="10" t="str">
        <f>IF($AA285="","",IF(OR($V285&lt;2.7,$V285&gt;90),"Age OOR",VLOOKUP(AS$14&amp;"-int-"&amp;$F285,Equations!$G:$I,3,0)+VLOOKUP(AS$14&amp;"-sexo-"&amp;$F285,Equations!$G:$I,3,0)*$U285+VLOOKUP(AS$14&amp;"-edad-"&amp;$F285,Equations!$G:$I,3,0)*$V285+VLOOKUP(AS$14&amp;"-est-"&amp;$F285,Equations!$G:$I,3,0)*(1/$W285)+VLOOKUP(AS$14&amp;"-imc-"&amp;$F285,Equations!$G:$I,3,0)*(1/$Q285)))</f>
        <v/>
      </c>
      <c r="AT285" s="10" t="str">
        <f>IF($AA285="","",IF(OR($V285&lt;2.7,$V285&gt;90),"Age OOR",AS285-1.6449*VLOOKUP(AS$14&amp;"-rse-"&amp;$F285,Equations!$G:$I,3,0)))</f>
        <v/>
      </c>
      <c r="AU285" s="10" t="str">
        <f>IF($AA285="","",IF(OR($V285&lt;2.7,$V285&gt;90),"Age OOR",AS285+1.6449*VLOOKUP(AS$14&amp;"-rse-"&amp;$F285,Equations!$G:$I,3,0)))</f>
        <v/>
      </c>
      <c r="AV285" s="10" t="str">
        <f t="shared" si="114"/>
        <v/>
      </c>
      <c r="AW285" s="10" t="str">
        <f>IF($AA285="","",IF(OR($V285&lt;2.7,$V285&gt;90),"Age OOR",($AA285-AS285)/VLOOKUP(AS$14&amp;"-rse-"&amp;$F285,Equations!$G:$I,3,0)))</f>
        <v/>
      </c>
      <c r="AX285" s="10" t="str">
        <f>IF($AB285="","",IF(OR($V285&lt;2.7,$V285&gt;90),"Age OOR",VLOOKUP(AX$14&amp;"-int-"&amp;$G285,Equations!$G:$I,3,0)+VLOOKUP(AX$14&amp;"-sexo-"&amp;$G285,Equations!$G:$I,3,0)*$U285+VLOOKUP(AX$14&amp;"-edad-"&amp;$G285,Equations!$G:$I,3,0)*$V285+VLOOKUP(AX$14&amp;"-est-"&amp;$G285,Equations!$G:$I,3,0)*(1/$W285)+VLOOKUP(AX$14&amp;"-imc-"&amp;$G285,Equations!$G:$I,3,0)*(1/$Q285)))</f>
        <v/>
      </c>
      <c r="AY285" s="10" t="str">
        <f>IF($AB285="","",IF(OR($V285&lt;2.7,$V285&gt;90),"Age OOR",AX285-1.6449*VLOOKUP(AX$14&amp;"-rse-"&amp;$G285,Equations!$G:$I,3,0)))</f>
        <v/>
      </c>
      <c r="AZ285" s="10" t="str">
        <f>IF($AB285="","",IF(OR($V285&lt;2.7,$V285&gt;90),"Age OOR",AX285+1.6449*VLOOKUP(AX$14&amp;"-rse-"&amp;$G285,Equations!$G:$I,3,0)))</f>
        <v/>
      </c>
      <c r="BA285" s="10" t="str">
        <f t="shared" si="115"/>
        <v/>
      </c>
      <c r="BB285" s="10" t="str">
        <f>IF($AB285="","",IF(OR($V285&lt;2.7,$V285&gt;90),"Age OOR",($AB285-AX285)/VLOOKUP(AX$14&amp;"-rse-"&amp;$G285,Equations!$G:$I,3,0)))</f>
        <v/>
      </c>
      <c r="BC285" s="10" t="str">
        <f>IF($AC285="","",IF(OR($V285&lt;2.7,$V285&gt;90),"Age OOR",VLOOKUP(BC$14&amp;"-int-"&amp;$H285,Equations!$G:$I,3,0)+VLOOKUP(BC$14&amp;"-sexo-"&amp;$H285,Equations!$G:$I,3,0)*$U285+VLOOKUP(BC$14&amp;"-edad-"&amp;$H285,Equations!$G:$I,3,0)*$V285+VLOOKUP(BC$14&amp;"-est-"&amp;$H285,Equations!$G:$I,3,0)*(1/$W285)+VLOOKUP(BC$14&amp;"-imc-"&amp;$H285,Equations!$G:$I,3,0)*(1/$Q285)))</f>
        <v/>
      </c>
      <c r="BD285" s="10" t="str">
        <f>IF($AC285="","",IF(OR($V285&lt;2.7,$V285&gt;90),"Age OOR",BC285-1.6449*VLOOKUP(BC$14&amp;"-rse-"&amp;$H285,Equations!$G:$I,3,0)))</f>
        <v/>
      </c>
      <c r="BE285" s="10" t="str">
        <f>IF($AC285="","",IF(OR($V285&lt;2.7,$V285&gt;90),"Age OOR",BC285+1.6449*VLOOKUP(BC$14&amp;"-rse-"&amp;$H285,Equations!$G:$I,3,0)))</f>
        <v/>
      </c>
      <c r="BF285" s="10" t="str">
        <f t="shared" si="116"/>
        <v/>
      </c>
      <c r="BG285" s="10" t="str">
        <f>IF($AC285="","",IF(OR($V285&lt;2.7,$V285&gt;90),"Age OOR",($AC285-BC285)/VLOOKUP(BC$14&amp;"-rse-"&amp;$H285,Equations!$G:$I,3,0)))</f>
        <v/>
      </c>
      <c r="BH285" s="10" t="str">
        <f>IF($AD285="","",IF(OR($V285&lt;2.7,$V285&gt;90),"Age OOR",VLOOKUP(BH$14&amp;"-int-"&amp;$I285,Equations!$G:$I,3,0)+VLOOKUP(BH$14&amp;"-sexo-"&amp;$I285,Equations!$G:$I,3,0)*$U285+VLOOKUP(BH$14&amp;"-edad-"&amp;$I285,Equations!$G:$I,3,0)*$V285+VLOOKUP(BH$14&amp;"-est-"&amp;$I285,Equations!$G:$I,3,0)*(1/$W285)+VLOOKUP(BH$14&amp;"-imc-"&amp;$I285,Equations!$G:$I,3,0)*(1/$Q285)))</f>
        <v/>
      </c>
      <c r="BI285" s="10" t="str">
        <f>IF($AD285="","",IF(OR($V285&lt;2.7,$V285&gt;90),"Age OOR",BH285-1.6449*VLOOKUP(BH$14&amp;"-rse-"&amp;$I285,Equations!$G:$I,3,0)))</f>
        <v/>
      </c>
      <c r="BJ285" s="10" t="str">
        <f>IF($AD285="","",IF(OR($V285&lt;2.7,$V285&gt;90),"Age OOR",BH285+1.6449*VLOOKUP(BH$14&amp;"-rse-"&amp;$I285,Equations!$G:$I,3,0)))</f>
        <v/>
      </c>
      <c r="BK285" s="10" t="str">
        <f t="shared" si="117"/>
        <v/>
      </c>
      <c r="BL285" s="10" t="str">
        <f>IF($AD285="","",IF(OR($V285&lt;2.7,$V285&gt;90),"Age OOR",($AD285-BH285)/VLOOKUP(BH$14&amp;"-rse-"&amp;$I285,Equations!$G:$I,3,0)))</f>
        <v/>
      </c>
      <c r="BM285" s="10" t="str">
        <f>IF($AE285="","",IF(OR($V285&lt;2.7,$V285&gt;90),"Age OOR",VLOOKUP(BM$14&amp;"-int-"&amp;$J285,Equations!$G:$I,3,0)+VLOOKUP(BM$14&amp;"-sexo-"&amp;$J285,Equations!$G:$I,3,0)*$U285+VLOOKUP(BM$14&amp;"-edad-"&amp;$J285,Equations!$G:$I,3,0)*$V285+VLOOKUP(BM$14&amp;"-est-"&amp;$J285,Equations!$G:$I,3,0)*(1/$W285)+VLOOKUP(BM$14&amp;"-imc-"&amp;$J285,Equations!$G:$I,3,0)*(1/$Q285)))</f>
        <v/>
      </c>
      <c r="BN285" s="10" t="str">
        <f>IF($AE285="","",IF(OR($V285&lt;2.7,$V285&gt;90),"Age OOR",BM285-1.6449*VLOOKUP(BM$14&amp;"-rse-"&amp;$J285,Equations!$G:$I,3,0)))</f>
        <v/>
      </c>
      <c r="BO285" s="10" t="str">
        <f>IF($AE285="","",IF(OR($V285&lt;2.7,$V285&gt;90),"Age OOR",BM285+1.6449*VLOOKUP(BM$14&amp;"-rse-"&amp;$J285,Equations!$G:$I,3,0)))</f>
        <v/>
      </c>
      <c r="BP285" s="10" t="str">
        <f t="shared" si="118"/>
        <v/>
      </c>
      <c r="BQ285" s="10" t="str">
        <f>IF($AE285="","",IF(OR($V285&lt;2.7,$V285&gt;90),"Age OOR",($AE285-BM285)/VLOOKUP(BM$14&amp;"-rse-"&amp;$J285,Equations!$G:$I,3,0)))</f>
        <v/>
      </c>
      <c r="BR285" s="10" t="str">
        <f>IF($AF285="","",IF(OR($V285&lt;2.7,$V285&gt;90),"Age OOR",VLOOKUP(BR$14&amp;"-int-"&amp;$K285,Equations!$G:$I,3,0)+VLOOKUP(BR$14&amp;"-sexo-"&amp;$K285,Equations!$G:$I,3,0)*$U285+VLOOKUP(BR$14&amp;"-edad-"&amp;$K285,Equations!$G:$I,3,0)*$V285+VLOOKUP(BR$14&amp;"-est-"&amp;$K285,Equations!$G:$I,3,0)*(1/$W285)+VLOOKUP(BR$14&amp;"-imc-"&amp;$K285,Equations!$G:$I,3,0)*(1/$Q285)))</f>
        <v/>
      </c>
      <c r="BS285" s="10" t="str">
        <f>IF($AF285="","",IF(OR($V285&lt;2.7,$V285&gt;90),"Age OOR",BR285-1.6449*VLOOKUP(BR$14&amp;"-rse-"&amp;$K285,Equations!$G:$I,3,0)))</f>
        <v/>
      </c>
      <c r="BT285" s="10" t="str">
        <f>IF($AF285="","",IF(OR($V285&lt;2.7,$V285&gt;90),"Age OOR",BR285+1.6449*VLOOKUP(BR$14&amp;"-rse-"&amp;$K285,Equations!$G:$I,3,0)))</f>
        <v/>
      </c>
      <c r="BU285" s="10" t="str">
        <f t="shared" si="119"/>
        <v/>
      </c>
      <c r="BV285" s="10" t="str">
        <f>IF($AF285="","",IF(OR($V285&lt;2.7,$V285&gt;90),"Age OOR",($AF285-BR285)/VLOOKUP(BR$14&amp;"-rse-"&amp;$K285,Equations!$G:$I,3,0)))</f>
        <v/>
      </c>
      <c r="BW285" s="10" t="str">
        <f>IF($AG285="","",IF(OR($V285&lt;2.7,$V285&gt;90),"Age OOR",VLOOKUP(BW$14&amp;"-int-"&amp;$L285,Equations!$G:$I,3,0)+VLOOKUP(BW$14&amp;"-sexo-"&amp;$L285,Equations!$G:$I,3,0)*$U285+VLOOKUP(BW$14&amp;"-edad-"&amp;$L285,Equations!$G:$I,3,0)*$V285+VLOOKUP(BW$14&amp;"-est-"&amp;$L285,Equations!$G:$I,3,0)*(1/$W285)+VLOOKUP(BW$14&amp;"-imc-"&amp;$L285,Equations!$G:$I,3,0)*(1/$Q285)))</f>
        <v/>
      </c>
      <c r="BX285" s="10" t="str">
        <f>IF($AG285="","",IF(OR($V285&lt;2.7,$V285&gt;90),"Age OOR",BW285-1.6449*VLOOKUP(BW$14&amp;"-rse-"&amp;$L285,Equations!$G:$I,3,0)))</f>
        <v/>
      </c>
      <c r="BY285" s="10" t="str">
        <f>IF($AG285="","",IF(OR($V285&lt;2.7,$V285&gt;90),"Age OOR",BW285+1.6449*VLOOKUP(BW$14&amp;"-rse-"&amp;$L285,Equations!$G:$I,3,0)))</f>
        <v/>
      </c>
      <c r="BZ285" s="10" t="str">
        <f t="shared" si="120"/>
        <v/>
      </c>
      <c r="CA285" s="10" t="str">
        <f>IF($AG285="","",IF(OR($V285&lt;2.7,$V285&gt;90),"Age OOR",($AG285-BW285)/VLOOKUP(BW$14&amp;"-rse-"&amp;$L285,Equations!$G:$I,3,0)))</f>
        <v/>
      </c>
      <c r="CB285" s="10" t="str">
        <f>IF($AH285="","",IF(OR($V285&lt;2.7,$V285&gt;90),"Age OOR",VLOOKUP(CB$14&amp;"-int-"&amp;$M285,Equations!$G:$I,3,0)+VLOOKUP(CB$14&amp;"-sexo-"&amp;$M285,Equations!$G:$I,3,0)*$U285+VLOOKUP(CB$14&amp;"-edad-"&amp;$M285,Equations!$G:$I,3,0)*$V285+VLOOKUP(CB$14&amp;"-est-"&amp;$M285,Equations!$G:$I,3,0)*(1/$W285)+VLOOKUP(CB$14&amp;"-imc-"&amp;$M285,Equations!$G:$I,3,0)*(1/$Q285)))</f>
        <v/>
      </c>
      <c r="CC285" s="10" t="str">
        <f>IF($AH285="","",IF(OR($V285&lt;2.7,$V285&gt;90),"Age OOR",CB285-1.6449*VLOOKUP(CB$14&amp;"-rse-"&amp;$M285,Equations!$G:$I,3,0)))</f>
        <v/>
      </c>
      <c r="CD285" s="10" t="str">
        <f>IF($AH285="","",IF(OR($V285&lt;2.7,$V285&gt;90),"Age OOR",CB285+1.6449*VLOOKUP(CB$14&amp;"-rse-"&amp;$M285,Equations!$G:$I,3,0)))</f>
        <v/>
      </c>
      <c r="CE285" s="10" t="str">
        <f t="shared" si="121"/>
        <v/>
      </c>
      <c r="CF285" s="10" t="str">
        <f>IF($AH285="","",IF(OR($V285&lt;2.7,$V285&gt;90),"Age OOR",($AH285-CB285)/VLOOKUP(CB$14&amp;"-rse-"&amp;$M285,Equations!$G:$I,3,0)))</f>
        <v/>
      </c>
      <c r="CG285" s="10" t="str">
        <f>IF($AI285="","",IF(OR($V285&lt;2.7,$V285&gt;90),"Age OOR",VLOOKUP(CG$14&amp;"-int-"&amp;$N285,Equations!$G:$I,3,0)+VLOOKUP(CG$14&amp;"-sexo-"&amp;$N285,Equations!$G:$I,3,0)*$U285+VLOOKUP(CG$14&amp;"-edad-"&amp;$N285,Equations!$G:$I,3,0)*$V285+VLOOKUP(CG$14&amp;"-est-"&amp;$N285,Equations!$G:$I,3,0)*(1/$W285)+VLOOKUP(CG$14&amp;"-imc-"&amp;$N285,Equations!$G:$I,3,0)*(1/$Q285)))</f>
        <v/>
      </c>
      <c r="CH285" s="10" t="str">
        <f>IF($AI285="","",IF(OR($V285&lt;2.7,$V285&gt;90),"Age OOR",CG285-1.6449*VLOOKUP(CG$14&amp;"-rse-"&amp;$N285,Equations!$G:$I,3,0)))</f>
        <v/>
      </c>
      <c r="CI285" s="10" t="str">
        <f>IF($AI285="","",IF(OR($V285&lt;2.7,$V285&gt;90),"Age OOR",CG285+1.6449*VLOOKUP(CG$14&amp;"-rse-"&amp;$N285,Equations!$G:$I,3,0)))</f>
        <v/>
      </c>
      <c r="CJ285" s="10" t="str">
        <f t="shared" si="122"/>
        <v/>
      </c>
      <c r="CK285" s="10" t="str">
        <f>IF($AI285="","",IF(OR($V285&lt;2.7,$V285&gt;90),"Age OOR",($AI285-CG285)/VLOOKUP(CG$14&amp;"-rse-"&amp;$N285,Equations!$G:$I,3,0)))</f>
        <v/>
      </c>
      <c r="CL285" s="10" t="str">
        <f>IF($AJ285="","",IF(OR($V285&lt;2.7,$V285&gt;90),"Age OOR",VLOOKUP(CL$14&amp;"-int-"&amp;$O285,Equations!$G:$I,3,0)+VLOOKUP(CL$14&amp;"-sexo-"&amp;$O285,Equations!$G:$I,3,0)*$U285+VLOOKUP(CL$14&amp;"-edad-"&amp;$O285,Equations!$G:$I,3,0)*$V285+VLOOKUP(CL$14&amp;"-est-"&amp;$O285,Equations!$G:$I,3,0)*(1/$W285)+VLOOKUP(CL$14&amp;"-imc-"&amp;$O285,Equations!$G:$I,3,0)*(1/$Q285)))</f>
        <v/>
      </c>
      <c r="CM285" s="10" t="str">
        <f>IF($AJ285="","",IF(OR($V285&lt;2.7,$V285&gt;90),"Age OOR",CL285-1.6449*VLOOKUP(CL$14&amp;"-rse-"&amp;$O285,Equations!$G:$I,3,0)))</f>
        <v/>
      </c>
      <c r="CN285" s="10" t="str">
        <f>IF($AJ285="","",IF(OR($V285&lt;2.7,$V285&gt;90),"Age OOR",CL285+1.6449*VLOOKUP(CL$14&amp;"-rse-"&amp;$O285,Equations!$G:$I,3,0)))</f>
        <v/>
      </c>
      <c r="CO285" s="10" t="str">
        <f t="shared" si="123"/>
        <v/>
      </c>
      <c r="CP285" s="10" t="str">
        <f>IF($AJ285="","",IF(OR($V285&lt;2.7,$V285&gt;90),"Age OOR",($AJ285-CL285)/VLOOKUP(CL$14&amp;"-rse-"&amp;$O285,Equations!$G:$I,3,0)))</f>
        <v/>
      </c>
      <c r="CQ285" s="10" t="str">
        <f>IF($AK285="","",IF(OR($V285&lt;2.7,$V285&gt;90),"Age OOR",EXP(VLOOKUP(CQ$14&amp;"-int-"&amp;$P285,Equations!$G:$I,3,0)+VLOOKUP(CQ$14&amp;"-sexo-"&amp;$P285,Equations!$G:$I,3,0)*$U285+VLOOKUP(CQ$14&amp;"-edad-"&amp;$P285,Equations!$G:$I,3,0)*$V285+VLOOKUP(CQ$14&amp;"-est-"&amp;$P285,Equations!$G:$I,3,0)*(1/$W285)+VLOOKUP(CQ$14&amp;"-imc-"&amp;$P285,Equations!$G:$I,3,0)*(1/$Q285))))</f>
        <v/>
      </c>
      <c r="CR285" s="10" t="str">
        <f>IF($AK285="","",IF(OR($V285&lt;2.7,$V285&gt;90),"Age OOR",EXP(LN(CQ285)-1.6449*VLOOKUP(CQ$14&amp;"-rse-"&amp;$P285,Equations!$G:$I,3,0))))</f>
        <v/>
      </c>
      <c r="CS285" s="10" t="str">
        <f>IF($AK285="","",IF(OR($V285&lt;2.7,$V285&gt;90),"Age OOR",EXP(LN(CQ285)+1.6449*VLOOKUP(CQ$14&amp;"-rse-"&amp;$P285,Equations!$G:$I,3,0))))</f>
        <v/>
      </c>
      <c r="CT285" s="10" t="str">
        <f t="shared" si="124"/>
        <v/>
      </c>
      <c r="CU285" s="10" t="str">
        <f>IF($AK285="","",IF(OR($V285&lt;2.7,$V285&gt;90),"Age OOR",(LN($AK285)-LN(CQ285))/VLOOKUP(CQ$14&amp;"-rse-"&amp;$P285,Equations!$G:$I,3,0)))</f>
        <v/>
      </c>
      <c r="CV285" s="47"/>
    </row>
    <row r="286" spans="5:100" x14ac:dyDescent="0.2">
      <c r="E286" s="23" t="str">
        <f t="shared" si="100"/>
        <v>Age out of range</v>
      </c>
      <c r="F286" s="23" t="str">
        <f t="shared" si="101"/>
        <v>Age out of range</v>
      </c>
      <c r="G286" s="23" t="str">
        <f t="shared" si="102"/>
        <v>Age out of range</v>
      </c>
      <c r="H286" s="23" t="str">
        <f t="shared" si="103"/>
        <v>Age out of range</v>
      </c>
      <c r="I286" s="23" t="str">
        <f t="shared" si="104"/>
        <v>Age out of range</v>
      </c>
      <c r="J286" s="23" t="str">
        <f t="shared" si="105"/>
        <v>Age out of range</v>
      </c>
      <c r="K286" s="23" t="str">
        <f t="shared" si="106"/>
        <v>Age out of range</v>
      </c>
      <c r="L286" s="23" t="str">
        <f t="shared" si="107"/>
        <v>Age out of range</v>
      </c>
      <c r="M286" s="23" t="str">
        <f t="shared" si="108"/>
        <v>Age out of range</v>
      </c>
      <c r="N286" s="23" t="str">
        <f t="shared" si="109"/>
        <v>Age out of range</v>
      </c>
      <c r="O286" s="23" t="str">
        <f t="shared" si="110"/>
        <v>Age out of range</v>
      </c>
      <c r="P286" s="23" t="str">
        <f t="shared" si="111"/>
        <v>Age out of range</v>
      </c>
      <c r="Q286" s="23" t="e">
        <f t="shared" si="112"/>
        <v>#DIV/0!</v>
      </c>
      <c r="R286" s="17"/>
      <c r="S286" s="23">
        <v>270</v>
      </c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7"/>
      <c r="AM286" s="47"/>
      <c r="AN286" s="10" t="str">
        <f>IF($Z286="","",IF(OR($V286&lt;2.7,$V286&gt;90),"Age OOR",VLOOKUP(AN$14&amp;"-int-"&amp;$E286,Equations!$G:$I,3,0)+VLOOKUP(AN$14&amp;"-sexo-"&amp;$E286,Equations!$G:$I,3,0)*$U286+VLOOKUP(AN$14&amp;"-edad-"&amp;$E286,Equations!$G:$I,3,0)*$V286+VLOOKUP(AN$14&amp;"-est-"&amp;$E286,Equations!$G:$I,3,0)*(1/$W286)+VLOOKUP(AN$14&amp;"-imc-"&amp;$E286,Equations!$G:$I,3,0)*(1/$Q286)))</f>
        <v/>
      </c>
      <c r="AO286" s="10" t="str">
        <f>IF($Z286="","",IF(OR($V286&lt;2.7,$V286&gt;90),"Age OOR",AN286-1.6449*VLOOKUP(AN$14&amp;"-rse-"&amp;$E286,Equations!$G:$I,3,0)))</f>
        <v/>
      </c>
      <c r="AP286" s="10" t="str">
        <f>IF($Z286="","",IF(OR($V286&lt;2.7,$V286&gt;90),"Age OOR",AN286+1.6449*VLOOKUP(AN$14&amp;"-rse-"&amp;$E286,Equations!$G:$I,3,0)))</f>
        <v/>
      </c>
      <c r="AQ286" s="10" t="str">
        <f t="shared" si="113"/>
        <v/>
      </c>
      <c r="AR286" s="10" t="str">
        <f>IF($Z286="","",IF(OR($V286&lt;2.7,$V286&gt;90),"Age OOR",($Z286-AN286)/VLOOKUP(AN$14&amp;"-rse-"&amp;$E286,Equations!$G:$I,3,0)))</f>
        <v/>
      </c>
      <c r="AS286" s="10" t="str">
        <f>IF($AA286="","",IF(OR($V286&lt;2.7,$V286&gt;90),"Age OOR",VLOOKUP(AS$14&amp;"-int-"&amp;$F286,Equations!$G:$I,3,0)+VLOOKUP(AS$14&amp;"-sexo-"&amp;$F286,Equations!$G:$I,3,0)*$U286+VLOOKUP(AS$14&amp;"-edad-"&amp;$F286,Equations!$G:$I,3,0)*$V286+VLOOKUP(AS$14&amp;"-est-"&amp;$F286,Equations!$G:$I,3,0)*(1/$W286)+VLOOKUP(AS$14&amp;"-imc-"&amp;$F286,Equations!$G:$I,3,0)*(1/$Q286)))</f>
        <v/>
      </c>
      <c r="AT286" s="10" t="str">
        <f>IF($AA286="","",IF(OR($V286&lt;2.7,$V286&gt;90),"Age OOR",AS286-1.6449*VLOOKUP(AS$14&amp;"-rse-"&amp;$F286,Equations!$G:$I,3,0)))</f>
        <v/>
      </c>
      <c r="AU286" s="10" t="str">
        <f>IF($AA286="","",IF(OR($V286&lt;2.7,$V286&gt;90),"Age OOR",AS286+1.6449*VLOOKUP(AS$14&amp;"-rse-"&amp;$F286,Equations!$G:$I,3,0)))</f>
        <v/>
      </c>
      <c r="AV286" s="10" t="str">
        <f t="shared" si="114"/>
        <v/>
      </c>
      <c r="AW286" s="10" t="str">
        <f>IF($AA286="","",IF(OR($V286&lt;2.7,$V286&gt;90),"Age OOR",($AA286-AS286)/VLOOKUP(AS$14&amp;"-rse-"&amp;$F286,Equations!$G:$I,3,0)))</f>
        <v/>
      </c>
      <c r="AX286" s="10" t="str">
        <f>IF($AB286="","",IF(OR($V286&lt;2.7,$V286&gt;90),"Age OOR",VLOOKUP(AX$14&amp;"-int-"&amp;$G286,Equations!$G:$I,3,0)+VLOOKUP(AX$14&amp;"-sexo-"&amp;$G286,Equations!$G:$I,3,0)*$U286+VLOOKUP(AX$14&amp;"-edad-"&amp;$G286,Equations!$G:$I,3,0)*$V286+VLOOKUP(AX$14&amp;"-est-"&amp;$G286,Equations!$G:$I,3,0)*(1/$W286)+VLOOKUP(AX$14&amp;"-imc-"&amp;$G286,Equations!$G:$I,3,0)*(1/$Q286)))</f>
        <v/>
      </c>
      <c r="AY286" s="10" t="str">
        <f>IF($AB286="","",IF(OR($V286&lt;2.7,$V286&gt;90),"Age OOR",AX286-1.6449*VLOOKUP(AX$14&amp;"-rse-"&amp;$G286,Equations!$G:$I,3,0)))</f>
        <v/>
      </c>
      <c r="AZ286" s="10" t="str">
        <f>IF($AB286="","",IF(OR($V286&lt;2.7,$V286&gt;90),"Age OOR",AX286+1.6449*VLOOKUP(AX$14&amp;"-rse-"&amp;$G286,Equations!$G:$I,3,0)))</f>
        <v/>
      </c>
      <c r="BA286" s="10" t="str">
        <f t="shared" si="115"/>
        <v/>
      </c>
      <c r="BB286" s="10" t="str">
        <f>IF($AB286="","",IF(OR($V286&lt;2.7,$V286&gt;90),"Age OOR",($AB286-AX286)/VLOOKUP(AX$14&amp;"-rse-"&amp;$G286,Equations!$G:$I,3,0)))</f>
        <v/>
      </c>
      <c r="BC286" s="10" t="str">
        <f>IF($AC286="","",IF(OR($V286&lt;2.7,$V286&gt;90),"Age OOR",VLOOKUP(BC$14&amp;"-int-"&amp;$H286,Equations!$G:$I,3,0)+VLOOKUP(BC$14&amp;"-sexo-"&amp;$H286,Equations!$G:$I,3,0)*$U286+VLOOKUP(BC$14&amp;"-edad-"&amp;$H286,Equations!$G:$I,3,0)*$V286+VLOOKUP(BC$14&amp;"-est-"&amp;$H286,Equations!$G:$I,3,0)*(1/$W286)+VLOOKUP(BC$14&amp;"-imc-"&amp;$H286,Equations!$G:$I,3,0)*(1/$Q286)))</f>
        <v/>
      </c>
      <c r="BD286" s="10" t="str">
        <f>IF($AC286="","",IF(OR($V286&lt;2.7,$V286&gt;90),"Age OOR",BC286-1.6449*VLOOKUP(BC$14&amp;"-rse-"&amp;$H286,Equations!$G:$I,3,0)))</f>
        <v/>
      </c>
      <c r="BE286" s="10" t="str">
        <f>IF($AC286="","",IF(OR($V286&lt;2.7,$V286&gt;90),"Age OOR",BC286+1.6449*VLOOKUP(BC$14&amp;"-rse-"&amp;$H286,Equations!$G:$I,3,0)))</f>
        <v/>
      </c>
      <c r="BF286" s="10" t="str">
        <f t="shared" si="116"/>
        <v/>
      </c>
      <c r="BG286" s="10" t="str">
        <f>IF($AC286="","",IF(OR($V286&lt;2.7,$V286&gt;90),"Age OOR",($AC286-BC286)/VLOOKUP(BC$14&amp;"-rse-"&amp;$H286,Equations!$G:$I,3,0)))</f>
        <v/>
      </c>
      <c r="BH286" s="10" t="str">
        <f>IF($AD286="","",IF(OR($V286&lt;2.7,$V286&gt;90),"Age OOR",VLOOKUP(BH$14&amp;"-int-"&amp;$I286,Equations!$G:$I,3,0)+VLOOKUP(BH$14&amp;"-sexo-"&amp;$I286,Equations!$G:$I,3,0)*$U286+VLOOKUP(BH$14&amp;"-edad-"&amp;$I286,Equations!$G:$I,3,0)*$V286+VLOOKUP(BH$14&amp;"-est-"&amp;$I286,Equations!$G:$I,3,0)*(1/$W286)+VLOOKUP(BH$14&amp;"-imc-"&amp;$I286,Equations!$G:$I,3,0)*(1/$Q286)))</f>
        <v/>
      </c>
      <c r="BI286" s="10" t="str">
        <f>IF($AD286="","",IF(OR($V286&lt;2.7,$V286&gt;90),"Age OOR",BH286-1.6449*VLOOKUP(BH$14&amp;"-rse-"&amp;$I286,Equations!$G:$I,3,0)))</f>
        <v/>
      </c>
      <c r="BJ286" s="10" t="str">
        <f>IF($AD286="","",IF(OR($V286&lt;2.7,$V286&gt;90),"Age OOR",BH286+1.6449*VLOOKUP(BH$14&amp;"-rse-"&amp;$I286,Equations!$G:$I,3,0)))</f>
        <v/>
      </c>
      <c r="BK286" s="10" t="str">
        <f t="shared" si="117"/>
        <v/>
      </c>
      <c r="BL286" s="10" t="str">
        <f>IF($AD286="","",IF(OR($V286&lt;2.7,$V286&gt;90),"Age OOR",($AD286-BH286)/VLOOKUP(BH$14&amp;"-rse-"&amp;$I286,Equations!$G:$I,3,0)))</f>
        <v/>
      </c>
      <c r="BM286" s="10" t="str">
        <f>IF($AE286="","",IF(OR($V286&lt;2.7,$V286&gt;90),"Age OOR",VLOOKUP(BM$14&amp;"-int-"&amp;$J286,Equations!$G:$I,3,0)+VLOOKUP(BM$14&amp;"-sexo-"&amp;$J286,Equations!$G:$I,3,0)*$U286+VLOOKUP(BM$14&amp;"-edad-"&amp;$J286,Equations!$G:$I,3,0)*$V286+VLOOKUP(BM$14&amp;"-est-"&amp;$J286,Equations!$G:$I,3,0)*(1/$W286)+VLOOKUP(BM$14&amp;"-imc-"&amp;$J286,Equations!$G:$I,3,0)*(1/$Q286)))</f>
        <v/>
      </c>
      <c r="BN286" s="10" t="str">
        <f>IF($AE286="","",IF(OR($V286&lt;2.7,$V286&gt;90),"Age OOR",BM286-1.6449*VLOOKUP(BM$14&amp;"-rse-"&amp;$J286,Equations!$G:$I,3,0)))</f>
        <v/>
      </c>
      <c r="BO286" s="10" t="str">
        <f>IF($AE286="","",IF(OR($V286&lt;2.7,$V286&gt;90),"Age OOR",BM286+1.6449*VLOOKUP(BM$14&amp;"-rse-"&amp;$J286,Equations!$G:$I,3,0)))</f>
        <v/>
      </c>
      <c r="BP286" s="10" t="str">
        <f t="shared" si="118"/>
        <v/>
      </c>
      <c r="BQ286" s="10" t="str">
        <f>IF($AE286="","",IF(OR($V286&lt;2.7,$V286&gt;90),"Age OOR",($AE286-BM286)/VLOOKUP(BM$14&amp;"-rse-"&amp;$J286,Equations!$G:$I,3,0)))</f>
        <v/>
      </c>
      <c r="BR286" s="10" t="str">
        <f>IF($AF286="","",IF(OR($V286&lt;2.7,$V286&gt;90),"Age OOR",VLOOKUP(BR$14&amp;"-int-"&amp;$K286,Equations!$G:$I,3,0)+VLOOKUP(BR$14&amp;"-sexo-"&amp;$K286,Equations!$G:$I,3,0)*$U286+VLOOKUP(BR$14&amp;"-edad-"&amp;$K286,Equations!$G:$I,3,0)*$V286+VLOOKUP(BR$14&amp;"-est-"&amp;$K286,Equations!$G:$I,3,0)*(1/$W286)+VLOOKUP(BR$14&amp;"-imc-"&amp;$K286,Equations!$G:$I,3,0)*(1/$Q286)))</f>
        <v/>
      </c>
      <c r="BS286" s="10" t="str">
        <f>IF($AF286="","",IF(OR($V286&lt;2.7,$V286&gt;90),"Age OOR",BR286-1.6449*VLOOKUP(BR$14&amp;"-rse-"&amp;$K286,Equations!$G:$I,3,0)))</f>
        <v/>
      </c>
      <c r="BT286" s="10" t="str">
        <f>IF($AF286="","",IF(OR($V286&lt;2.7,$V286&gt;90),"Age OOR",BR286+1.6449*VLOOKUP(BR$14&amp;"-rse-"&amp;$K286,Equations!$G:$I,3,0)))</f>
        <v/>
      </c>
      <c r="BU286" s="10" t="str">
        <f t="shared" si="119"/>
        <v/>
      </c>
      <c r="BV286" s="10" t="str">
        <f>IF($AF286="","",IF(OR($V286&lt;2.7,$V286&gt;90),"Age OOR",($AF286-BR286)/VLOOKUP(BR$14&amp;"-rse-"&amp;$K286,Equations!$G:$I,3,0)))</f>
        <v/>
      </c>
      <c r="BW286" s="10" t="str">
        <f>IF($AG286="","",IF(OR($V286&lt;2.7,$V286&gt;90),"Age OOR",VLOOKUP(BW$14&amp;"-int-"&amp;$L286,Equations!$G:$I,3,0)+VLOOKUP(BW$14&amp;"-sexo-"&amp;$L286,Equations!$G:$I,3,0)*$U286+VLOOKUP(BW$14&amp;"-edad-"&amp;$L286,Equations!$G:$I,3,0)*$V286+VLOOKUP(BW$14&amp;"-est-"&amp;$L286,Equations!$G:$I,3,0)*(1/$W286)+VLOOKUP(BW$14&amp;"-imc-"&amp;$L286,Equations!$G:$I,3,0)*(1/$Q286)))</f>
        <v/>
      </c>
      <c r="BX286" s="10" t="str">
        <f>IF($AG286="","",IF(OR($V286&lt;2.7,$V286&gt;90),"Age OOR",BW286-1.6449*VLOOKUP(BW$14&amp;"-rse-"&amp;$L286,Equations!$G:$I,3,0)))</f>
        <v/>
      </c>
      <c r="BY286" s="10" t="str">
        <f>IF($AG286="","",IF(OR($V286&lt;2.7,$V286&gt;90),"Age OOR",BW286+1.6449*VLOOKUP(BW$14&amp;"-rse-"&amp;$L286,Equations!$G:$I,3,0)))</f>
        <v/>
      </c>
      <c r="BZ286" s="10" t="str">
        <f t="shared" si="120"/>
        <v/>
      </c>
      <c r="CA286" s="10" t="str">
        <f>IF($AG286="","",IF(OR($V286&lt;2.7,$V286&gt;90),"Age OOR",($AG286-BW286)/VLOOKUP(BW$14&amp;"-rse-"&amp;$L286,Equations!$G:$I,3,0)))</f>
        <v/>
      </c>
      <c r="CB286" s="10" t="str">
        <f>IF($AH286="","",IF(OR($V286&lt;2.7,$V286&gt;90),"Age OOR",VLOOKUP(CB$14&amp;"-int-"&amp;$M286,Equations!$G:$I,3,0)+VLOOKUP(CB$14&amp;"-sexo-"&amp;$M286,Equations!$G:$I,3,0)*$U286+VLOOKUP(CB$14&amp;"-edad-"&amp;$M286,Equations!$G:$I,3,0)*$V286+VLOOKUP(CB$14&amp;"-est-"&amp;$M286,Equations!$G:$I,3,0)*(1/$W286)+VLOOKUP(CB$14&amp;"-imc-"&amp;$M286,Equations!$G:$I,3,0)*(1/$Q286)))</f>
        <v/>
      </c>
      <c r="CC286" s="10" t="str">
        <f>IF($AH286="","",IF(OR($V286&lt;2.7,$V286&gt;90),"Age OOR",CB286-1.6449*VLOOKUP(CB$14&amp;"-rse-"&amp;$M286,Equations!$G:$I,3,0)))</f>
        <v/>
      </c>
      <c r="CD286" s="10" t="str">
        <f>IF($AH286="","",IF(OR($V286&lt;2.7,$V286&gt;90),"Age OOR",CB286+1.6449*VLOOKUP(CB$14&amp;"-rse-"&amp;$M286,Equations!$G:$I,3,0)))</f>
        <v/>
      </c>
      <c r="CE286" s="10" t="str">
        <f t="shared" si="121"/>
        <v/>
      </c>
      <c r="CF286" s="10" t="str">
        <f>IF($AH286="","",IF(OR($V286&lt;2.7,$V286&gt;90),"Age OOR",($AH286-CB286)/VLOOKUP(CB$14&amp;"-rse-"&amp;$M286,Equations!$G:$I,3,0)))</f>
        <v/>
      </c>
      <c r="CG286" s="10" t="str">
        <f>IF($AI286="","",IF(OR($V286&lt;2.7,$V286&gt;90),"Age OOR",VLOOKUP(CG$14&amp;"-int-"&amp;$N286,Equations!$G:$I,3,0)+VLOOKUP(CG$14&amp;"-sexo-"&amp;$N286,Equations!$G:$I,3,0)*$U286+VLOOKUP(CG$14&amp;"-edad-"&amp;$N286,Equations!$G:$I,3,0)*$V286+VLOOKUP(CG$14&amp;"-est-"&amp;$N286,Equations!$G:$I,3,0)*(1/$W286)+VLOOKUP(CG$14&amp;"-imc-"&amp;$N286,Equations!$G:$I,3,0)*(1/$Q286)))</f>
        <v/>
      </c>
      <c r="CH286" s="10" t="str">
        <f>IF($AI286="","",IF(OR($V286&lt;2.7,$V286&gt;90),"Age OOR",CG286-1.6449*VLOOKUP(CG$14&amp;"-rse-"&amp;$N286,Equations!$G:$I,3,0)))</f>
        <v/>
      </c>
      <c r="CI286" s="10" t="str">
        <f>IF($AI286="","",IF(OR($V286&lt;2.7,$V286&gt;90),"Age OOR",CG286+1.6449*VLOOKUP(CG$14&amp;"-rse-"&amp;$N286,Equations!$G:$I,3,0)))</f>
        <v/>
      </c>
      <c r="CJ286" s="10" t="str">
        <f t="shared" si="122"/>
        <v/>
      </c>
      <c r="CK286" s="10" t="str">
        <f>IF($AI286="","",IF(OR($V286&lt;2.7,$V286&gt;90),"Age OOR",($AI286-CG286)/VLOOKUP(CG$14&amp;"-rse-"&amp;$N286,Equations!$G:$I,3,0)))</f>
        <v/>
      </c>
      <c r="CL286" s="10" t="str">
        <f>IF($AJ286="","",IF(OR($V286&lt;2.7,$V286&gt;90),"Age OOR",VLOOKUP(CL$14&amp;"-int-"&amp;$O286,Equations!$G:$I,3,0)+VLOOKUP(CL$14&amp;"-sexo-"&amp;$O286,Equations!$G:$I,3,0)*$U286+VLOOKUP(CL$14&amp;"-edad-"&amp;$O286,Equations!$G:$I,3,0)*$V286+VLOOKUP(CL$14&amp;"-est-"&amp;$O286,Equations!$G:$I,3,0)*(1/$W286)+VLOOKUP(CL$14&amp;"-imc-"&amp;$O286,Equations!$G:$I,3,0)*(1/$Q286)))</f>
        <v/>
      </c>
      <c r="CM286" s="10" t="str">
        <f>IF($AJ286="","",IF(OR($V286&lt;2.7,$V286&gt;90),"Age OOR",CL286-1.6449*VLOOKUP(CL$14&amp;"-rse-"&amp;$O286,Equations!$G:$I,3,0)))</f>
        <v/>
      </c>
      <c r="CN286" s="10" t="str">
        <f>IF($AJ286="","",IF(OR($V286&lt;2.7,$V286&gt;90),"Age OOR",CL286+1.6449*VLOOKUP(CL$14&amp;"-rse-"&amp;$O286,Equations!$G:$I,3,0)))</f>
        <v/>
      </c>
      <c r="CO286" s="10" t="str">
        <f t="shared" si="123"/>
        <v/>
      </c>
      <c r="CP286" s="10" t="str">
        <f>IF($AJ286="","",IF(OR($V286&lt;2.7,$V286&gt;90),"Age OOR",($AJ286-CL286)/VLOOKUP(CL$14&amp;"-rse-"&amp;$O286,Equations!$G:$I,3,0)))</f>
        <v/>
      </c>
      <c r="CQ286" s="10" t="str">
        <f>IF($AK286="","",IF(OR($V286&lt;2.7,$V286&gt;90),"Age OOR",EXP(VLOOKUP(CQ$14&amp;"-int-"&amp;$P286,Equations!$G:$I,3,0)+VLOOKUP(CQ$14&amp;"-sexo-"&amp;$P286,Equations!$G:$I,3,0)*$U286+VLOOKUP(CQ$14&amp;"-edad-"&amp;$P286,Equations!$G:$I,3,0)*$V286+VLOOKUP(CQ$14&amp;"-est-"&amp;$P286,Equations!$G:$I,3,0)*(1/$W286)+VLOOKUP(CQ$14&amp;"-imc-"&amp;$P286,Equations!$G:$I,3,0)*(1/$Q286))))</f>
        <v/>
      </c>
      <c r="CR286" s="10" t="str">
        <f>IF($AK286="","",IF(OR($V286&lt;2.7,$V286&gt;90),"Age OOR",EXP(LN(CQ286)-1.6449*VLOOKUP(CQ$14&amp;"-rse-"&amp;$P286,Equations!$G:$I,3,0))))</f>
        <v/>
      </c>
      <c r="CS286" s="10" t="str">
        <f>IF($AK286="","",IF(OR($V286&lt;2.7,$V286&gt;90),"Age OOR",EXP(LN(CQ286)+1.6449*VLOOKUP(CQ$14&amp;"-rse-"&amp;$P286,Equations!$G:$I,3,0))))</f>
        <v/>
      </c>
      <c r="CT286" s="10" t="str">
        <f t="shared" si="124"/>
        <v/>
      </c>
      <c r="CU286" s="10" t="str">
        <f>IF($AK286="","",IF(OR($V286&lt;2.7,$V286&gt;90),"Age OOR",(LN($AK286)-LN(CQ286))/VLOOKUP(CQ$14&amp;"-rse-"&amp;$P286,Equations!$G:$I,3,0)))</f>
        <v/>
      </c>
      <c r="CV286" s="47"/>
    </row>
    <row r="287" spans="5:100" x14ac:dyDescent="0.2">
      <c r="E287" s="23" t="str">
        <f t="shared" si="100"/>
        <v>Age out of range</v>
      </c>
      <c r="F287" s="23" t="str">
        <f t="shared" si="101"/>
        <v>Age out of range</v>
      </c>
      <c r="G287" s="23" t="str">
        <f t="shared" si="102"/>
        <v>Age out of range</v>
      </c>
      <c r="H287" s="23" t="str">
        <f t="shared" si="103"/>
        <v>Age out of range</v>
      </c>
      <c r="I287" s="23" t="str">
        <f t="shared" si="104"/>
        <v>Age out of range</v>
      </c>
      <c r="J287" s="23" t="str">
        <f t="shared" si="105"/>
        <v>Age out of range</v>
      </c>
      <c r="K287" s="23" t="str">
        <f t="shared" si="106"/>
        <v>Age out of range</v>
      </c>
      <c r="L287" s="23" t="str">
        <f t="shared" si="107"/>
        <v>Age out of range</v>
      </c>
      <c r="M287" s="23" t="str">
        <f t="shared" si="108"/>
        <v>Age out of range</v>
      </c>
      <c r="N287" s="23" t="str">
        <f t="shared" si="109"/>
        <v>Age out of range</v>
      </c>
      <c r="O287" s="23" t="str">
        <f t="shared" si="110"/>
        <v>Age out of range</v>
      </c>
      <c r="P287" s="23" t="str">
        <f t="shared" si="111"/>
        <v>Age out of range</v>
      </c>
      <c r="Q287" s="23" t="e">
        <f t="shared" si="112"/>
        <v>#DIV/0!</v>
      </c>
      <c r="R287" s="17"/>
      <c r="S287" s="23">
        <v>271</v>
      </c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7"/>
      <c r="AM287" s="47"/>
      <c r="AN287" s="10" t="str">
        <f>IF($Z287="","",IF(OR($V287&lt;2.7,$V287&gt;90),"Age OOR",VLOOKUP(AN$14&amp;"-int-"&amp;$E287,Equations!$G:$I,3,0)+VLOOKUP(AN$14&amp;"-sexo-"&amp;$E287,Equations!$G:$I,3,0)*$U287+VLOOKUP(AN$14&amp;"-edad-"&amp;$E287,Equations!$G:$I,3,0)*$V287+VLOOKUP(AN$14&amp;"-est-"&amp;$E287,Equations!$G:$I,3,0)*(1/$W287)+VLOOKUP(AN$14&amp;"-imc-"&amp;$E287,Equations!$G:$I,3,0)*(1/$Q287)))</f>
        <v/>
      </c>
      <c r="AO287" s="10" t="str">
        <f>IF($Z287="","",IF(OR($V287&lt;2.7,$V287&gt;90),"Age OOR",AN287-1.6449*VLOOKUP(AN$14&amp;"-rse-"&amp;$E287,Equations!$G:$I,3,0)))</f>
        <v/>
      </c>
      <c r="AP287" s="10" t="str">
        <f>IF($Z287="","",IF(OR($V287&lt;2.7,$V287&gt;90),"Age OOR",AN287+1.6449*VLOOKUP(AN$14&amp;"-rse-"&amp;$E287,Equations!$G:$I,3,0)))</f>
        <v/>
      </c>
      <c r="AQ287" s="10" t="str">
        <f t="shared" si="113"/>
        <v/>
      </c>
      <c r="AR287" s="10" t="str">
        <f>IF($Z287="","",IF(OR($V287&lt;2.7,$V287&gt;90),"Age OOR",($Z287-AN287)/VLOOKUP(AN$14&amp;"-rse-"&amp;$E287,Equations!$G:$I,3,0)))</f>
        <v/>
      </c>
      <c r="AS287" s="10" t="str">
        <f>IF($AA287="","",IF(OR($V287&lt;2.7,$V287&gt;90),"Age OOR",VLOOKUP(AS$14&amp;"-int-"&amp;$F287,Equations!$G:$I,3,0)+VLOOKUP(AS$14&amp;"-sexo-"&amp;$F287,Equations!$G:$I,3,0)*$U287+VLOOKUP(AS$14&amp;"-edad-"&amp;$F287,Equations!$G:$I,3,0)*$V287+VLOOKUP(AS$14&amp;"-est-"&amp;$F287,Equations!$G:$I,3,0)*(1/$W287)+VLOOKUP(AS$14&amp;"-imc-"&amp;$F287,Equations!$G:$I,3,0)*(1/$Q287)))</f>
        <v/>
      </c>
      <c r="AT287" s="10" t="str">
        <f>IF($AA287="","",IF(OR($V287&lt;2.7,$V287&gt;90),"Age OOR",AS287-1.6449*VLOOKUP(AS$14&amp;"-rse-"&amp;$F287,Equations!$G:$I,3,0)))</f>
        <v/>
      </c>
      <c r="AU287" s="10" t="str">
        <f>IF($AA287="","",IF(OR($V287&lt;2.7,$V287&gt;90),"Age OOR",AS287+1.6449*VLOOKUP(AS$14&amp;"-rse-"&amp;$F287,Equations!$G:$I,3,0)))</f>
        <v/>
      </c>
      <c r="AV287" s="10" t="str">
        <f t="shared" si="114"/>
        <v/>
      </c>
      <c r="AW287" s="10" t="str">
        <f>IF($AA287="","",IF(OR($V287&lt;2.7,$V287&gt;90),"Age OOR",($AA287-AS287)/VLOOKUP(AS$14&amp;"-rse-"&amp;$F287,Equations!$G:$I,3,0)))</f>
        <v/>
      </c>
      <c r="AX287" s="10" t="str">
        <f>IF($AB287="","",IF(OR($V287&lt;2.7,$V287&gt;90),"Age OOR",VLOOKUP(AX$14&amp;"-int-"&amp;$G287,Equations!$G:$I,3,0)+VLOOKUP(AX$14&amp;"-sexo-"&amp;$G287,Equations!$G:$I,3,0)*$U287+VLOOKUP(AX$14&amp;"-edad-"&amp;$G287,Equations!$G:$I,3,0)*$V287+VLOOKUP(AX$14&amp;"-est-"&amp;$G287,Equations!$G:$I,3,0)*(1/$W287)+VLOOKUP(AX$14&amp;"-imc-"&amp;$G287,Equations!$G:$I,3,0)*(1/$Q287)))</f>
        <v/>
      </c>
      <c r="AY287" s="10" t="str">
        <f>IF($AB287="","",IF(OR($V287&lt;2.7,$V287&gt;90),"Age OOR",AX287-1.6449*VLOOKUP(AX$14&amp;"-rse-"&amp;$G287,Equations!$G:$I,3,0)))</f>
        <v/>
      </c>
      <c r="AZ287" s="10" t="str">
        <f>IF($AB287="","",IF(OR($V287&lt;2.7,$V287&gt;90),"Age OOR",AX287+1.6449*VLOOKUP(AX$14&amp;"-rse-"&amp;$G287,Equations!$G:$I,3,0)))</f>
        <v/>
      </c>
      <c r="BA287" s="10" t="str">
        <f t="shared" si="115"/>
        <v/>
      </c>
      <c r="BB287" s="10" t="str">
        <f>IF($AB287="","",IF(OR($V287&lt;2.7,$V287&gt;90),"Age OOR",($AB287-AX287)/VLOOKUP(AX$14&amp;"-rse-"&amp;$G287,Equations!$G:$I,3,0)))</f>
        <v/>
      </c>
      <c r="BC287" s="10" t="str">
        <f>IF($AC287="","",IF(OR($V287&lt;2.7,$V287&gt;90),"Age OOR",VLOOKUP(BC$14&amp;"-int-"&amp;$H287,Equations!$G:$I,3,0)+VLOOKUP(BC$14&amp;"-sexo-"&amp;$H287,Equations!$G:$I,3,0)*$U287+VLOOKUP(BC$14&amp;"-edad-"&amp;$H287,Equations!$G:$I,3,0)*$V287+VLOOKUP(BC$14&amp;"-est-"&amp;$H287,Equations!$G:$I,3,0)*(1/$W287)+VLOOKUP(BC$14&amp;"-imc-"&amp;$H287,Equations!$G:$I,3,0)*(1/$Q287)))</f>
        <v/>
      </c>
      <c r="BD287" s="10" t="str">
        <f>IF($AC287="","",IF(OR($V287&lt;2.7,$V287&gt;90),"Age OOR",BC287-1.6449*VLOOKUP(BC$14&amp;"-rse-"&amp;$H287,Equations!$G:$I,3,0)))</f>
        <v/>
      </c>
      <c r="BE287" s="10" t="str">
        <f>IF($AC287="","",IF(OR($V287&lt;2.7,$V287&gt;90),"Age OOR",BC287+1.6449*VLOOKUP(BC$14&amp;"-rse-"&amp;$H287,Equations!$G:$I,3,0)))</f>
        <v/>
      </c>
      <c r="BF287" s="10" t="str">
        <f t="shared" si="116"/>
        <v/>
      </c>
      <c r="BG287" s="10" t="str">
        <f>IF($AC287="","",IF(OR($V287&lt;2.7,$V287&gt;90),"Age OOR",($AC287-BC287)/VLOOKUP(BC$14&amp;"-rse-"&amp;$H287,Equations!$G:$I,3,0)))</f>
        <v/>
      </c>
      <c r="BH287" s="10" t="str">
        <f>IF($AD287="","",IF(OR($V287&lt;2.7,$V287&gt;90),"Age OOR",VLOOKUP(BH$14&amp;"-int-"&amp;$I287,Equations!$G:$I,3,0)+VLOOKUP(BH$14&amp;"-sexo-"&amp;$I287,Equations!$G:$I,3,0)*$U287+VLOOKUP(BH$14&amp;"-edad-"&amp;$I287,Equations!$G:$I,3,0)*$V287+VLOOKUP(BH$14&amp;"-est-"&amp;$I287,Equations!$G:$I,3,0)*(1/$W287)+VLOOKUP(BH$14&amp;"-imc-"&amp;$I287,Equations!$G:$I,3,0)*(1/$Q287)))</f>
        <v/>
      </c>
      <c r="BI287" s="10" t="str">
        <f>IF($AD287="","",IF(OR($V287&lt;2.7,$V287&gt;90),"Age OOR",BH287-1.6449*VLOOKUP(BH$14&amp;"-rse-"&amp;$I287,Equations!$G:$I,3,0)))</f>
        <v/>
      </c>
      <c r="BJ287" s="10" t="str">
        <f>IF($AD287="","",IF(OR($V287&lt;2.7,$V287&gt;90),"Age OOR",BH287+1.6449*VLOOKUP(BH$14&amp;"-rse-"&amp;$I287,Equations!$G:$I,3,0)))</f>
        <v/>
      </c>
      <c r="BK287" s="10" t="str">
        <f t="shared" si="117"/>
        <v/>
      </c>
      <c r="BL287" s="10" t="str">
        <f>IF($AD287="","",IF(OR($V287&lt;2.7,$V287&gt;90),"Age OOR",($AD287-BH287)/VLOOKUP(BH$14&amp;"-rse-"&amp;$I287,Equations!$G:$I,3,0)))</f>
        <v/>
      </c>
      <c r="BM287" s="10" t="str">
        <f>IF($AE287="","",IF(OR($V287&lt;2.7,$V287&gt;90),"Age OOR",VLOOKUP(BM$14&amp;"-int-"&amp;$J287,Equations!$G:$I,3,0)+VLOOKUP(BM$14&amp;"-sexo-"&amp;$J287,Equations!$G:$I,3,0)*$U287+VLOOKUP(BM$14&amp;"-edad-"&amp;$J287,Equations!$G:$I,3,0)*$V287+VLOOKUP(BM$14&amp;"-est-"&amp;$J287,Equations!$G:$I,3,0)*(1/$W287)+VLOOKUP(BM$14&amp;"-imc-"&amp;$J287,Equations!$G:$I,3,0)*(1/$Q287)))</f>
        <v/>
      </c>
      <c r="BN287" s="10" t="str">
        <f>IF($AE287="","",IF(OR($V287&lt;2.7,$V287&gt;90),"Age OOR",BM287-1.6449*VLOOKUP(BM$14&amp;"-rse-"&amp;$J287,Equations!$G:$I,3,0)))</f>
        <v/>
      </c>
      <c r="BO287" s="10" t="str">
        <f>IF($AE287="","",IF(OR($V287&lt;2.7,$V287&gt;90),"Age OOR",BM287+1.6449*VLOOKUP(BM$14&amp;"-rse-"&amp;$J287,Equations!$G:$I,3,0)))</f>
        <v/>
      </c>
      <c r="BP287" s="10" t="str">
        <f t="shared" si="118"/>
        <v/>
      </c>
      <c r="BQ287" s="10" t="str">
        <f>IF($AE287="","",IF(OR($V287&lt;2.7,$V287&gt;90),"Age OOR",($AE287-BM287)/VLOOKUP(BM$14&amp;"-rse-"&amp;$J287,Equations!$G:$I,3,0)))</f>
        <v/>
      </c>
      <c r="BR287" s="10" t="str">
        <f>IF($AF287="","",IF(OR($V287&lt;2.7,$V287&gt;90),"Age OOR",VLOOKUP(BR$14&amp;"-int-"&amp;$K287,Equations!$G:$I,3,0)+VLOOKUP(BR$14&amp;"-sexo-"&amp;$K287,Equations!$G:$I,3,0)*$U287+VLOOKUP(BR$14&amp;"-edad-"&amp;$K287,Equations!$G:$I,3,0)*$V287+VLOOKUP(BR$14&amp;"-est-"&amp;$K287,Equations!$G:$I,3,0)*(1/$W287)+VLOOKUP(BR$14&amp;"-imc-"&amp;$K287,Equations!$G:$I,3,0)*(1/$Q287)))</f>
        <v/>
      </c>
      <c r="BS287" s="10" t="str">
        <f>IF($AF287="","",IF(OR($V287&lt;2.7,$V287&gt;90),"Age OOR",BR287-1.6449*VLOOKUP(BR$14&amp;"-rse-"&amp;$K287,Equations!$G:$I,3,0)))</f>
        <v/>
      </c>
      <c r="BT287" s="10" t="str">
        <f>IF($AF287="","",IF(OR($V287&lt;2.7,$V287&gt;90),"Age OOR",BR287+1.6449*VLOOKUP(BR$14&amp;"-rse-"&amp;$K287,Equations!$G:$I,3,0)))</f>
        <v/>
      </c>
      <c r="BU287" s="10" t="str">
        <f t="shared" si="119"/>
        <v/>
      </c>
      <c r="BV287" s="10" t="str">
        <f>IF($AF287="","",IF(OR($V287&lt;2.7,$V287&gt;90),"Age OOR",($AF287-BR287)/VLOOKUP(BR$14&amp;"-rse-"&amp;$K287,Equations!$G:$I,3,0)))</f>
        <v/>
      </c>
      <c r="BW287" s="10" t="str">
        <f>IF($AG287="","",IF(OR($V287&lt;2.7,$V287&gt;90),"Age OOR",VLOOKUP(BW$14&amp;"-int-"&amp;$L287,Equations!$G:$I,3,0)+VLOOKUP(BW$14&amp;"-sexo-"&amp;$L287,Equations!$G:$I,3,0)*$U287+VLOOKUP(BW$14&amp;"-edad-"&amp;$L287,Equations!$G:$I,3,0)*$V287+VLOOKUP(BW$14&amp;"-est-"&amp;$L287,Equations!$G:$I,3,0)*(1/$W287)+VLOOKUP(BW$14&amp;"-imc-"&amp;$L287,Equations!$G:$I,3,0)*(1/$Q287)))</f>
        <v/>
      </c>
      <c r="BX287" s="10" t="str">
        <f>IF($AG287="","",IF(OR($V287&lt;2.7,$V287&gt;90),"Age OOR",BW287-1.6449*VLOOKUP(BW$14&amp;"-rse-"&amp;$L287,Equations!$G:$I,3,0)))</f>
        <v/>
      </c>
      <c r="BY287" s="10" t="str">
        <f>IF($AG287="","",IF(OR($V287&lt;2.7,$V287&gt;90),"Age OOR",BW287+1.6449*VLOOKUP(BW$14&amp;"-rse-"&amp;$L287,Equations!$G:$I,3,0)))</f>
        <v/>
      </c>
      <c r="BZ287" s="10" t="str">
        <f t="shared" si="120"/>
        <v/>
      </c>
      <c r="CA287" s="10" t="str">
        <f>IF($AG287="","",IF(OR($V287&lt;2.7,$V287&gt;90),"Age OOR",($AG287-BW287)/VLOOKUP(BW$14&amp;"-rse-"&amp;$L287,Equations!$G:$I,3,0)))</f>
        <v/>
      </c>
      <c r="CB287" s="10" t="str">
        <f>IF($AH287="","",IF(OR($V287&lt;2.7,$V287&gt;90),"Age OOR",VLOOKUP(CB$14&amp;"-int-"&amp;$M287,Equations!$G:$I,3,0)+VLOOKUP(CB$14&amp;"-sexo-"&amp;$M287,Equations!$G:$I,3,0)*$U287+VLOOKUP(CB$14&amp;"-edad-"&amp;$M287,Equations!$G:$I,3,0)*$V287+VLOOKUP(CB$14&amp;"-est-"&amp;$M287,Equations!$G:$I,3,0)*(1/$W287)+VLOOKUP(CB$14&amp;"-imc-"&amp;$M287,Equations!$G:$I,3,0)*(1/$Q287)))</f>
        <v/>
      </c>
      <c r="CC287" s="10" t="str">
        <f>IF($AH287="","",IF(OR($V287&lt;2.7,$V287&gt;90),"Age OOR",CB287-1.6449*VLOOKUP(CB$14&amp;"-rse-"&amp;$M287,Equations!$G:$I,3,0)))</f>
        <v/>
      </c>
      <c r="CD287" s="10" t="str">
        <f>IF($AH287="","",IF(OR($V287&lt;2.7,$V287&gt;90),"Age OOR",CB287+1.6449*VLOOKUP(CB$14&amp;"-rse-"&amp;$M287,Equations!$G:$I,3,0)))</f>
        <v/>
      </c>
      <c r="CE287" s="10" t="str">
        <f t="shared" si="121"/>
        <v/>
      </c>
      <c r="CF287" s="10" t="str">
        <f>IF($AH287="","",IF(OR($V287&lt;2.7,$V287&gt;90),"Age OOR",($AH287-CB287)/VLOOKUP(CB$14&amp;"-rse-"&amp;$M287,Equations!$G:$I,3,0)))</f>
        <v/>
      </c>
      <c r="CG287" s="10" t="str">
        <f>IF($AI287="","",IF(OR($V287&lt;2.7,$V287&gt;90),"Age OOR",VLOOKUP(CG$14&amp;"-int-"&amp;$N287,Equations!$G:$I,3,0)+VLOOKUP(CG$14&amp;"-sexo-"&amp;$N287,Equations!$G:$I,3,0)*$U287+VLOOKUP(CG$14&amp;"-edad-"&amp;$N287,Equations!$G:$I,3,0)*$V287+VLOOKUP(CG$14&amp;"-est-"&amp;$N287,Equations!$G:$I,3,0)*(1/$W287)+VLOOKUP(CG$14&amp;"-imc-"&amp;$N287,Equations!$G:$I,3,0)*(1/$Q287)))</f>
        <v/>
      </c>
      <c r="CH287" s="10" t="str">
        <f>IF($AI287="","",IF(OR($V287&lt;2.7,$V287&gt;90),"Age OOR",CG287-1.6449*VLOOKUP(CG$14&amp;"-rse-"&amp;$N287,Equations!$G:$I,3,0)))</f>
        <v/>
      </c>
      <c r="CI287" s="10" t="str">
        <f>IF($AI287="","",IF(OR($V287&lt;2.7,$V287&gt;90),"Age OOR",CG287+1.6449*VLOOKUP(CG$14&amp;"-rse-"&amp;$N287,Equations!$G:$I,3,0)))</f>
        <v/>
      </c>
      <c r="CJ287" s="10" t="str">
        <f t="shared" si="122"/>
        <v/>
      </c>
      <c r="CK287" s="10" t="str">
        <f>IF($AI287="","",IF(OR($V287&lt;2.7,$V287&gt;90),"Age OOR",($AI287-CG287)/VLOOKUP(CG$14&amp;"-rse-"&amp;$N287,Equations!$G:$I,3,0)))</f>
        <v/>
      </c>
      <c r="CL287" s="10" t="str">
        <f>IF($AJ287="","",IF(OR($V287&lt;2.7,$V287&gt;90),"Age OOR",VLOOKUP(CL$14&amp;"-int-"&amp;$O287,Equations!$G:$I,3,0)+VLOOKUP(CL$14&amp;"-sexo-"&amp;$O287,Equations!$G:$I,3,0)*$U287+VLOOKUP(CL$14&amp;"-edad-"&amp;$O287,Equations!$G:$I,3,0)*$V287+VLOOKUP(CL$14&amp;"-est-"&amp;$O287,Equations!$G:$I,3,0)*(1/$W287)+VLOOKUP(CL$14&amp;"-imc-"&amp;$O287,Equations!$G:$I,3,0)*(1/$Q287)))</f>
        <v/>
      </c>
      <c r="CM287" s="10" t="str">
        <f>IF($AJ287="","",IF(OR($V287&lt;2.7,$V287&gt;90),"Age OOR",CL287-1.6449*VLOOKUP(CL$14&amp;"-rse-"&amp;$O287,Equations!$G:$I,3,0)))</f>
        <v/>
      </c>
      <c r="CN287" s="10" t="str">
        <f>IF($AJ287="","",IF(OR($V287&lt;2.7,$V287&gt;90),"Age OOR",CL287+1.6449*VLOOKUP(CL$14&amp;"-rse-"&amp;$O287,Equations!$G:$I,3,0)))</f>
        <v/>
      </c>
      <c r="CO287" s="10" t="str">
        <f t="shared" si="123"/>
        <v/>
      </c>
      <c r="CP287" s="10" t="str">
        <f>IF($AJ287="","",IF(OR($V287&lt;2.7,$V287&gt;90),"Age OOR",($AJ287-CL287)/VLOOKUP(CL$14&amp;"-rse-"&amp;$O287,Equations!$G:$I,3,0)))</f>
        <v/>
      </c>
      <c r="CQ287" s="10" t="str">
        <f>IF($AK287="","",IF(OR($V287&lt;2.7,$V287&gt;90),"Age OOR",EXP(VLOOKUP(CQ$14&amp;"-int-"&amp;$P287,Equations!$G:$I,3,0)+VLOOKUP(CQ$14&amp;"-sexo-"&amp;$P287,Equations!$G:$I,3,0)*$U287+VLOOKUP(CQ$14&amp;"-edad-"&amp;$P287,Equations!$G:$I,3,0)*$V287+VLOOKUP(CQ$14&amp;"-est-"&amp;$P287,Equations!$G:$I,3,0)*(1/$W287)+VLOOKUP(CQ$14&amp;"-imc-"&amp;$P287,Equations!$G:$I,3,0)*(1/$Q287))))</f>
        <v/>
      </c>
      <c r="CR287" s="10" t="str">
        <f>IF($AK287="","",IF(OR($V287&lt;2.7,$V287&gt;90),"Age OOR",EXP(LN(CQ287)-1.6449*VLOOKUP(CQ$14&amp;"-rse-"&amp;$P287,Equations!$G:$I,3,0))))</f>
        <v/>
      </c>
      <c r="CS287" s="10" t="str">
        <f>IF($AK287="","",IF(OR($V287&lt;2.7,$V287&gt;90),"Age OOR",EXP(LN(CQ287)+1.6449*VLOOKUP(CQ$14&amp;"-rse-"&amp;$P287,Equations!$G:$I,3,0))))</f>
        <v/>
      </c>
      <c r="CT287" s="10" t="str">
        <f t="shared" si="124"/>
        <v/>
      </c>
      <c r="CU287" s="10" t="str">
        <f>IF($AK287="","",IF(OR($V287&lt;2.7,$V287&gt;90),"Age OOR",(LN($AK287)-LN(CQ287))/VLOOKUP(CQ$14&amp;"-rse-"&amp;$P287,Equations!$G:$I,3,0)))</f>
        <v/>
      </c>
      <c r="CV287" s="47"/>
    </row>
    <row r="288" spans="5:100" x14ac:dyDescent="0.2">
      <c r="E288" s="23" t="str">
        <f t="shared" si="100"/>
        <v>Age out of range</v>
      </c>
      <c r="F288" s="23" t="str">
        <f t="shared" si="101"/>
        <v>Age out of range</v>
      </c>
      <c r="G288" s="23" t="str">
        <f t="shared" si="102"/>
        <v>Age out of range</v>
      </c>
      <c r="H288" s="23" t="str">
        <f t="shared" si="103"/>
        <v>Age out of range</v>
      </c>
      <c r="I288" s="23" t="str">
        <f t="shared" si="104"/>
        <v>Age out of range</v>
      </c>
      <c r="J288" s="23" t="str">
        <f t="shared" si="105"/>
        <v>Age out of range</v>
      </c>
      <c r="K288" s="23" t="str">
        <f t="shared" si="106"/>
        <v>Age out of range</v>
      </c>
      <c r="L288" s="23" t="str">
        <f t="shared" si="107"/>
        <v>Age out of range</v>
      </c>
      <c r="M288" s="23" t="str">
        <f t="shared" si="108"/>
        <v>Age out of range</v>
      </c>
      <c r="N288" s="23" t="str">
        <f t="shared" si="109"/>
        <v>Age out of range</v>
      </c>
      <c r="O288" s="23" t="str">
        <f t="shared" si="110"/>
        <v>Age out of range</v>
      </c>
      <c r="P288" s="23" t="str">
        <f t="shared" si="111"/>
        <v>Age out of range</v>
      </c>
      <c r="Q288" s="23" t="e">
        <f t="shared" si="112"/>
        <v>#DIV/0!</v>
      </c>
      <c r="R288" s="17"/>
      <c r="S288" s="23">
        <v>272</v>
      </c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7"/>
      <c r="AM288" s="47"/>
      <c r="AN288" s="10" t="str">
        <f>IF($Z288="","",IF(OR($V288&lt;2.7,$V288&gt;90),"Age OOR",VLOOKUP(AN$14&amp;"-int-"&amp;$E288,Equations!$G:$I,3,0)+VLOOKUP(AN$14&amp;"-sexo-"&amp;$E288,Equations!$G:$I,3,0)*$U288+VLOOKUP(AN$14&amp;"-edad-"&amp;$E288,Equations!$G:$I,3,0)*$V288+VLOOKUP(AN$14&amp;"-est-"&amp;$E288,Equations!$G:$I,3,0)*(1/$W288)+VLOOKUP(AN$14&amp;"-imc-"&amp;$E288,Equations!$G:$I,3,0)*(1/$Q288)))</f>
        <v/>
      </c>
      <c r="AO288" s="10" t="str">
        <f>IF($Z288="","",IF(OR($V288&lt;2.7,$V288&gt;90),"Age OOR",AN288-1.6449*VLOOKUP(AN$14&amp;"-rse-"&amp;$E288,Equations!$G:$I,3,0)))</f>
        <v/>
      </c>
      <c r="AP288" s="10" t="str">
        <f>IF($Z288="","",IF(OR($V288&lt;2.7,$V288&gt;90),"Age OOR",AN288+1.6449*VLOOKUP(AN$14&amp;"-rse-"&amp;$E288,Equations!$G:$I,3,0)))</f>
        <v/>
      </c>
      <c r="AQ288" s="10" t="str">
        <f t="shared" si="113"/>
        <v/>
      </c>
      <c r="AR288" s="10" t="str">
        <f>IF($Z288="","",IF(OR($V288&lt;2.7,$V288&gt;90),"Age OOR",($Z288-AN288)/VLOOKUP(AN$14&amp;"-rse-"&amp;$E288,Equations!$G:$I,3,0)))</f>
        <v/>
      </c>
      <c r="AS288" s="10" t="str">
        <f>IF($AA288="","",IF(OR($V288&lt;2.7,$V288&gt;90),"Age OOR",VLOOKUP(AS$14&amp;"-int-"&amp;$F288,Equations!$G:$I,3,0)+VLOOKUP(AS$14&amp;"-sexo-"&amp;$F288,Equations!$G:$I,3,0)*$U288+VLOOKUP(AS$14&amp;"-edad-"&amp;$F288,Equations!$G:$I,3,0)*$V288+VLOOKUP(AS$14&amp;"-est-"&amp;$F288,Equations!$G:$I,3,0)*(1/$W288)+VLOOKUP(AS$14&amp;"-imc-"&amp;$F288,Equations!$G:$I,3,0)*(1/$Q288)))</f>
        <v/>
      </c>
      <c r="AT288" s="10" t="str">
        <f>IF($AA288="","",IF(OR($V288&lt;2.7,$V288&gt;90),"Age OOR",AS288-1.6449*VLOOKUP(AS$14&amp;"-rse-"&amp;$F288,Equations!$G:$I,3,0)))</f>
        <v/>
      </c>
      <c r="AU288" s="10" t="str">
        <f>IF($AA288="","",IF(OR($V288&lt;2.7,$V288&gt;90),"Age OOR",AS288+1.6449*VLOOKUP(AS$14&amp;"-rse-"&amp;$F288,Equations!$G:$I,3,0)))</f>
        <v/>
      </c>
      <c r="AV288" s="10" t="str">
        <f t="shared" si="114"/>
        <v/>
      </c>
      <c r="AW288" s="10" t="str">
        <f>IF($AA288="","",IF(OR($V288&lt;2.7,$V288&gt;90),"Age OOR",($AA288-AS288)/VLOOKUP(AS$14&amp;"-rse-"&amp;$F288,Equations!$G:$I,3,0)))</f>
        <v/>
      </c>
      <c r="AX288" s="10" t="str">
        <f>IF($AB288="","",IF(OR($V288&lt;2.7,$V288&gt;90),"Age OOR",VLOOKUP(AX$14&amp;"-int-"&amp;$G288,Equations!$G:$I,3,0)+VLOOKUP(AX$14&amp;"-sexo-"&amp;$G288,Equations!$G:$I,3,0)*$U288+VLOOKUP(AX$14&amp;"-edad-"&amp;$G288,Equations!$G:$I,3,0)*$V288+VLOOKUP(AX$14&amp;"-est-"&amp;$G288,Equations!$G:$I,3,0)*(1/$W288)+VLOOKUP(AX$14&amp;"-imc-"&amp;$G288,Equations!$G:$I,3,0)*(1/$Q288)))</f>
        <v/>
      </c>
      <c r="AY288" s="10" t="str">
        <f>IF($AB288="","",IF(OR($V288&lt;2.7,$V288&gt;90),"Age OOR",AX288-1.6449*VLOOKUP(AX$14&amp;"-rse-"&amp;$G288,Equations!$G:$I,3,0)))</f>
        <v/>
      </c>
      <c r="AZ288" s="10" t="str">
        <f>IF($AB288="","",IF(OR($V288&lt;2.7,$V288&gt;90),"Age OOR",AX288+1.6449*VLOOKUP(AX$14&amp;"-rse-"&amp;$G288,Equations!$G:$I,3,0)))</f>
        <v/>
      </c>
      <c r="BA288" s="10" t="str">
        <f t="shared" si="115"/>
        <v/>
      </c>
      <c r="BB288" s="10" t="str">
        <f>IF($AB288="","",IF(OR($V288&lt;2.7,$V288&gt;90),"Age OOR",($AB288-AX288)/VLOOKUP(AX$14&amp;"-rse-"&amp;$G288,Equations!$G:$I,3,0)))</f>
        <v/>
      </c>
      <c r="BC288" s="10" t="str">
        <f>IF($AC288="","",IF(OR($V288&lt;2.7,$V288&gt;90),"Age OOR",VLOOKUP(BC$14&amp;"-int-"&amp;$H288,Equations!$G:$I,3,0)+VLOOKUP(BC$14&amp;"-sexo-"&amp;$H288,Equations!$G:$I,3,0)*$U288+VLOOKUP(BC$14&amp;"-edad-"&amp;$H288,Equations!$G:$I,3,0)*$V288+VLOOKUP(BC$14&amp;"-est-"&amp;$H288,Equations!$G:$I,3,0)*(1/$W288)+VLOOKUP(BC$14&amp;"-imc-"&amp;$H288,Equations!$G:$I,3,0)*(1/$Q288)))</f>
        <v/>
      </c>
      <c r="BD288" s="10" t="str">
        <f>IF($AC288="","",IF(OR($V288&lt;2.7,$V288&gt;90),"Age OOR",BC288-1.6449*VLOOKUP(BC$14&amp;"-rse-"&amp;$H288,Equations!$G:$I,3,0)))</f>
        <v/>
      </c>
      <c r="BE288" s="10" t="str">
        <f>IF($AC288="","",IF(OR($V288&lt;2.7,$V288&gt;90),"Age OOR",BC288+1.6449*VLOOKUP(BC$14&amp;"-rse-"&amp;$H288,Equations!$G:$I,3,0)))</f>
        <v/>
      </c>
      <c r="BF288" s="10" t="str">
        <f t="shared" si="116"/>
        <v/>
      </c>
      <c r="BG288" s="10" t="str">
        <f>IF($AC288="","",IF(OR($V288&lt;2.7,$V288&gt;90),"Age OOR",($AC288-BC288)/VLOOKUP(BC$14&amp;"-rse-"&amp;$H288,Equations!$G:$I,3,0)))</f>
        <v/>
      </c>
      <c r="BH288" s="10" t="str">
        <f>IF($AD288="","",IF(OR($V288&lt;2.7,$V288&gt;90),"Age OOR",VLOOKUP(BH$14&amp;"-int-"&amp;$I288,Equations!$G:$I,3,0)+VLOOKUP(BH$14&amp;"-sexo-"&amp;$I288,Equations!$G:$I,3,0)*$U288+VLOOKUP(BH$14&amp;"-edad-"&amp;$I288,Equations!$G:$I,3,0)*$V288+VLOOKUP(BH$14&amp;"-est-"&amp;$I288,Equations!$G:$I,3,0)*(1/$W288)+VLOOKUP(BH$14&amp;"-imc-"&amp;$I288,Equations!$G:$I,3,0)*(1/$Q288)))</f>
        <v/>
      </c>
      <c r="BI288" s="10" t="str">
        <f>IF($AD288="","",IF(OR($V288&lt;2.7,$V288&gt;90),"Age OOR",BH288-1.6449*VLOOKUP(BH$14&amp;"-rse-"&amp;$I288,Equations!$G:$I,3,0)))</f>
        <v/>
      </c>
      <c r="BJ288" s="10" t="str">
        <f>IF($AD288="","",IF(OR($V288&lt;2.7,$V288&gt;90),"Age OOR",BH288+1.6449*VLOOKUP(BH$14&amp;"-rse-"&amp;$I288,Equations!$G:$I,3,0)))</f>
        <v/>
      </c>
      <c r="BK288" s="10" t="str">
        <f t="shared" si="117"/>
        <v/>
      </c>
      <c r="BL288" s="10" t="str">
        <f>IF($AD288="","",IF(OR($V288&lt;2.7,$V288&gt;90),"Age OOR",($AD288-BH288)/VLOOKUP(BH$14&amp;"-rse-"&amp;$I288,Equations!$G:$I,3,0)))</f>
        <v/>
      </c>
      <c r="BM288" s="10" t="str">
        <f>IF($AE288="","",IF(OR($V288&lt;2.7,$V288&gt;90),"Age OOR",VLOOKUP(BM$14&amp;"-int-"&amp;$J288,Equations!$G:$I,3,0)+VLOOKUP(BM$14&amp;"-sexo-"&amp;$J288,Equations!$G:$I,3,0)*$U288+VLOOKUP(BM$14&amp;"-edad-"&amp;$J288,Equations!$G:$I,3,0)*$V288+VLOOKUP(BM$14&amp;"-est-"&amp;$J288,Equations!$G:$I,3,0)*(1/$W288)+VLOOKUP(BM$14&amp;"-imc-"&amp;$J288,Equations!$G:$I,3,0)*(1/$Q288)))</f>
        <v/>
      </c>
      <c r="BN288" s="10" t="str">
        <f>IF($AE288="","",IF(OR($V288&lt;2.7,$V288&gt;90),"Age OOR",BM288-1.6449*VLOOKUP(BM$14&amp;"-rse-"&amp;$J288,Equations!$G:$I,3,0)))</f>
        <v/>
      </c>
      <c r="BO288" s="10" t="str">
        <f>IF($AE288="","",IF(OR($V288&lt;2.7,$V288&gt;90),"Age OOR",BM288+1.6449*VLOOKUP(BM$14&amp;"-rse-"&amp;$J288,Equations!$G:$I,3,0)))</f>
        <v/>
      </c>
      <c r="BP288" s="10" t="str">
        <f t="shared" si="118"/>
        <v/>
      </c>
      <c r="BQ288" s="10" t="str">
        <f>IF($AE288="","",IF(OR($V288&lt;2.7,$V288&gt;90),"Age OOR",($AE288-BM288)/VLOOKUP(BM$14&amp;"-rse-"&amp;$J288,Equations!$G:$I,3,0)))</f>
        <v/>
      </c>
      <c r="BR288" s="10" t="str">
        <f>IF($AF288="","",IF(OR($V288&lt;2.7,$V288&gt;90),"Age OOR",VLOOKUP(BR$14&amp;"-int-"&amp;$K288,Equations!$G:$I,3,0)+VLOOKUP(BR$14&amp;"-sexo-"&amp;$K288,Equations!$G:$I,3,0)*$U288+VLOOKUP(BR$14&amp;"-edad-"&amp;$K288,Equations!$G:$I,3,0)*$V288+VLOOKUP(BR$14&amp;"-est-"&amp;$K288,Equations!$G:$I,3,0)*(1/$W288)+VLOOKUP(BR$14&amp;"-imc-"&amp;$K288,Equations!$G:$I,3,0)*(1/$Q288)))</f>
        <v/>
      </c>
      <c r="BS288" s="10" t="str">
        <f>IF($AF288="","",IF(OR($V288&lt;2.7,$V288&gt;90),"Age OOR",BR288-1.6449*VLOOKUP(BR$14&amp;"-rse-"&amp;$K288,Equations!$G:$I,3,0)))</f>
        <v/>
      </c>
      <c r="BT288" s="10" t="str">
        <f>IF($AF288="","",IF(OR($V288&lt;2.7,$V288&gt;90),"Age OOR",BR288+1.6449*VLOOKUP(BR$14&amp;"-rse-"&amp;$K288,Equations!$G:$I,3,0)))</f>
        <v/>
      </c>
      <c r="BU288" s="10" t="str">
        <f t="shared" si="119"/>
        <v/>
      </c>
      <c r="BV288" s="10" t="str">
        <f>IF($AF288="","",IF(OR($V288&lt;2.7,$V288&gt;90),"Age OOR",($AF288-BR288)/VLOOKUP(BR$14&amp;"-rse-"&amp;$K288,Equations!$G:$I,3,0)))</f>
        <v/>
      </c>
      <c r="BW288" s="10" t="str">
        <f>IF($AG288="","",IF(OR($V288&lt;2.7,$V288&gt;90),"Age OOR",VLOOKUP(BW$14&amp;"-int-"&amp;$L288,Equations!$G:$I,3,0)+VLOOKUP(BW$14&amp;"-sexo-"&amp;$L288,Equations!$G:$I,3,0)*$U288+VLOOKUP(BW$14&amp;"-edad-"&amp;$L288,Equations!$G:$I,3,0)*$V288+VLOOKUP(BW$14&amp;"-est-"&amp;$L288,Equations!$G:$I,3,0)*(1/$W288)+VLOOKUP(BW$14&amp;"-imc-"&amp;$L288,Equations!$G:$I,3,0)*(1/$Q288)))</f>
        <v/>
      </c>
      <c r="BX288" s="10" t="str">
        <f>IF($AG288="","",IF(OR($V288&lt;2.7,$V288&gt;90),"Age OOR",BW288-1.6449*VLOOKUP(BW$14&amp;"-rse-"&amp;$L288,Equations!$G:$I,3,0)))</f>
        <v/>
      </c>
      <c r="BY288" s="10" t="str">
        <f>IF($AG288="","",IF(OR($V288&lt;2.7,$V288&gt;90),"Age OOR",BW288+1.6449*VLOOKUP(BW$14&amp;"-rse-"&amp;$L288,Equations!$G:$I,3,0)))</f>
        <v/>
      </c>
      <c r="BZ288" s="10" t="str">
        <f t="shared" si="120"/>
        <v/>
      </c>
      <c r="CA288" s="10" t="str">
        <f>IF($AG288="","",IF(OR($V288&lt;2.7,$V288&gt;90),"Age OOR",($AG288-BW288)/VLOOKUP(BW$14&amp;"-rse-"&amp;$L288,Equations!$G:$I,3,0)))</f>
        <v/>
      </c>
      <c r="CB288" s="10" t="str">
        <f>IF($AH288="","",IF(OR($V288&lt;2.7,$V288&gt;90),"Age OOR",VLOOKUP(CB$14&amp;"-int-"&amp;$M288,Equations!$G:$I,3,0)+VLOOKUP(CB$14&amp;"-sexo-"&amp;$M288,Equations!$G:$I,3,0)*$U288+VLOOKUP(CB$14&amp;"-edad-"&amp;$M288,Equations!$G:$I,3,0)*$V288+VLOOKUP(CB$14&amp;"-est-"&amp;$M288,Equations!$G:$I,3,0)*(1/$W288)+VLOOKUP(CB$14&amp;"-imc-"&amp;$M288,Equations!$G:$I,3,0)*(1/$Q288)))</f>
        <v/>
      </c>
      <c r="CC288" s="10" t="str">
        <f>IF($AH288="","",IF(OR($V288&lt;2.7,$V288&gt;90),"Age OOR",CB288-1.6449*VLOOKUP(CB$14&amp;"-rse-"&amp;$M288,Equations!$G:$I,3,0)))</f>
        <v/>
      </c>
      <c r="CD288" s="10" t="str">
        <f>IF($AH288="","",IF(OR($V288&lt;2.7,$V288&gt;90),"Age OOR",CB288+1.6449*VLOOKUP(CB$14&amp;"-rse-"&amp;$M288,Equations!$G:$I,3,0)))</f>
        <v/>
      </c>
      <c r="CE288" s="10" t="str">
        <f t="shared" si="121"/>
        <v/>
      </c>
      <c r="CF288" s="10" t="str">
        <f>IF($AH288="","",IF(OR($V288&lt;2.7,$V288&gt;90),"Age OOR",($AH288-CB288)/VLOOKUP(CB$14&amp;"-rse-"&amp;$M288,Equations!$G:$I,3,0)))</f>
        <v/>
      </c>
      <c r="CG288" s="10" t="str">
        <f>IF($AI288="","",IF(OR($V288&lt;2.7,$V288&gt;90),"Age OOR",VLOOKUP(CG$14&amp;"-int-"&amp;$N288,Equations!$G:$I,3,0)+VLOOKUP(CG$14&amp;"-sexo-"&amp;$N288,Equations!$G:$I,3,0)*$U288+VLOOKUP(CG$14&amp;"-edad-"&amp;$N288,Equations!$G:$I,3,0)*$V288+VLOOKUP(CG$14&amp;"-est-"&amp;$N288,Equations!$G:$I,3,0)*(1/$W288)+VLOOKUP(CG$14&amp;"-imc-"&amp;$N288,Equations!$G:$I,3,0)*(1/$Q288)))</f>
        <v/>
      </c>
      <c r="CH288" s="10" t="str">
        <f>IF($AI288="","",IF(OR($V288&lt;2.7,$V288&gt;90),"Age OOR",CG288-1.6449*VLOOKUP(CG$14&amp;"-rse-"&amp;$N288,Equations!$G:$I,3,0)))</f>
        <v/>
      </c>
      <c r="CI288" s="10" t="str">
        <f>IF($AI288="","",IF(OR($V288&lt;2.7,$V288&gt;90),"Age OOR",CG288+1.6449*VLOOKUP(CG$14&amp;"-rse-"&amp;$N288,Equations!$G:$I,3,0)))</f>
        <v/>
      </c>
      <c r="CJ288" s="10" t="str">
        <f t="shared" si="122"/>
        <v/>
      </c>
      <c r="CK288" s="10" t="str">
        <f>IF($AI288="","",IF(OR($V288&lt;2.7,$V288&gt;90),"Age OOR",($AI288-CG288)/VLOOKUP(CG$14&amp;"-rse-"&amp;$N288,Equations!$G:$I,3,0)))</f>
        <v/>
      </c>
      <c r="CL288" s="10" t="str">
        <f>IF($AJ288="","",IF(OR($V288&lt;2.7,$V288&gt;90),"Age OOR",VLOOKUP(CL$14&amp;"-int-"&amp;$O288,Equations!$G:$I,3,0)+VLOOKUP(CL$14&amp;"-sexo-"&amp;$O288,Equations!$G:$I,3,0)*$U288+VLOOKUP(CL$14&amp;"-edad-"&amp;$O288,Equations!$G:$I,3,0)*$V288+VLOOKUP(CL$14&amp;"-est-"&amp;$O288,Equations!$G:$I,3,0)*(1/$W288)+VLOOKUP(CL$14&amp;"-imc-"&amp;$O288,Equations!$G:$I,3,0)*(1/$Q288)))</f>
        <v/>
      </c>
      <c r="CM288" s="10" t="str">
        <f>IF($AJ288="","",IF(OR($V288&lt;2.7,$V288&gt;90),"Age OOR",CL288-1.6449*VLOOKUP(CL$14&amp;"-rse-"&amp;$O288,Equations!$G:$I,3,0)))</f>
        <v/>
      </c>
      <c r="CN288" s="10" t="str">
        <f>IF($AJ288="","",IF(OR($V288&lt;2.7,$V288&gt;90),"Age OOR",CL288+1.6449*VLOOKUP(CL$14&amp;"-rse-"&amp;$O288,Equations!$G:$I,3,0)))</f>
        <v/>
      </c>
      <c r="CO288" s="10" t="str">
        <f t="shared" si="123"/>
        <v/>
      </c>
      <c r="CP288" s="10" t="str">
        <f>IF($AJ288="","",IF(OR($V288&lt;2.7,$V288&gt;90),"Age OOR",($AJ288-CL288)/VLOOKUP(CL$14&amp;"-rse-"&amp;$O288,Equations!$G:$I,3,0)))</f>
        <v/>
      </c>
      <c r="CQ288" s="10" t="str">
        <f>IF($AK288="","",IF(OR($V288&lt;2.7,$V288&gt;90),"Age OOR",EXP(VLOOKUP(CQ$14&amp;"-int-"&amp;$P288,Equations!$G:$I,3,0)+VLOOKUP(CQ$14&amp;"-sexo-"&amp;$P288,Equations!$G:$I,3,0)*$U288+VLOOKUP(CQ$14&amp;"-edad-"&amp;$P288,Equations!$G:$I,3,0)*$V288+VLOOKUP(CQ$14&amp;"-est-"&amp;$P288,Equations!$G:$I,3,0)*(1/$W288)+VLOOKUP(CQ$14&amp;"-imc-"&amp;$P288,Equations!$G:$I,3,0)*(1/$Q288))))</f>
        <v/>
      </c>
      <c r="CR288" s="10" t="str">
        <f>IF($AK288="","",IF(OR($V288&lt;2.7,$V288&gt;90),"Age OOR",EXP(LN(CQ288)-1.6449*VLOOKUP(CQ$14&amp;"-rse-"&amp;$P288,Equations!$G:$I,3,0))))</f>
        <v/>
      </c>
      <c r="CS288" s="10" t="str">
        <f>IF($AK288="","",IF(OR($V288&lt;2.7,$V288&gt;90),"Age OOR",EXP(LN(CQ288)+1.6449*VLOOKUP(CQ$14&amp;"-rse-"&amp;$P288,Equations!$G:$I,3,0))))</f>
        <v/>
      </c>
      <c r="CT288" s="10" t="str">
        <f t="shared" si="124"/>
        <v/>
      </c>
      <c r="CU288" s="10" t="str">
        <f>IF($AK288="","",IF(OR($V288&lt;2.7,$V288&gt;90),"Age OOR",(LN($AK288)-LN(CQ288))/VLOOKUP(CQ$14&amp;"-rse-"&amp;$P288,Equations!$G:$I,3,0)))</f>
        <v/>
      </c>
      <c r="CV288" s="47"/>
    </row>
    <row r="289" spans="5:100" x14ac:dyDescent="0.2">
      <c r="E289" s="23" t="str">
        <f t="shared" si="100"/>
        <v>Age out of range</v>
      </c>
      <c r="F289" s="23" t="str">
        <f t="shared" si="101"/>
        <v>Age out of range</v>
      </c>
      <c r="G289" s="23" t="str">
        <f t="shared" si="102"/>
        <v>Age out of range</v>
      </c>
      <c r="H289" s="23" t="str">
        <f t="shared" si="103"/>
        <v>Age out of range</v>
      </c>
      <c r="I289" s="23" t="str">
        <f t="shared" si="104"/>
        <v>Age out of range</v>
      </c>
      <c r="J289" s="23" t="str">
        <f t="shared" si="105"/>
        <v>Age out of range</v>
      </c>
      <c r="K289" s="23" t="str">
        <f t="shared" si="106"/>
        <v>Age out of range</v>
      </c>
      <c r="L289" s="23" t="str">
        <f t="shared" si="107"/>
        <v>Age out of range</v>
      </c>
      <c r="M289" s="23" t="str">
        <f t="shared" si="108"/>
        <v>Age out of range</v>
      </c>
      <c r="N289" s="23" t="str">
        <f t="shared" si="109"/>
        <v>Age out of range</v>
      </c>
      <c r="O289" s="23" t="str">
        <f t="shared" si="110"/>
        <v>Age out of range</v>
      </c>
      <c r="P289" s="23" t="str">
        <f t="shared" si="111"/>
        <v>Age out of range</v>
      </c>
      <c r="Q289" s="23" t="e">
        <f t="shared" si="112"/>
        <v>#DIV/0!</v>
      </c>
      <c r="R289" s="17"/>
      <c r="S289" s="23">
        <v>273</v>
      </c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7"/>
      <c r="AM289" s="47"/>
      <c r="AN289" s="10" t="str">
        <f>IF($Z289="","",IF(OR($V289&lt;2.7,$V289&gt;90),"Age OOR",VLOOKUP(AN$14&amp;"-int-"&amp;$E289,Equations!$G:$I,3,0)+VLOOKUP(AN$14&amp;"-sexo-"&amp;$E289,Equations!$G:$I,3,0)*$U289+VLOOKUP(AN$14&amp;"-edad-"&amp;$E289,Equations!$G:$I,3,0)*$V289+VLOOKUP(AN$14&amp;"-est-"&amp;$E289,Equations!$G:$I,3,0)*(1/$W289)+VLOOKUP(AN$14&amp;"-imc-"&amp;$E289,Equations!$G:$I,3,0)*(1/$Q289)))</f>
        <v/>
      </c>
      <c r="AO289" s="10" t="str">
        <f>IF($Z289="","",IF(OR($V289&lt;2.7,$V289&gt;90),"Age OOR",AN289-1.6449*VLOOKUP(AN$14&amp;"-rse-"&amp;$E289,Equations!$G:$I,3,0)))</f>
        <v/>
      </c>
      <c r="AP289" s="10" t="str">
        <f>IF($Z289="","",IF(OR($V289&lt;2.7,$V289&gt;90),"Age OOR",AN289+1.6449*VLOOKUP(AN$14&amp;"-rse-"&amp;$E289,Equations!$G:$I,3,0)))</f>
        <v/>
      </c>
      <c r="AQ289" s="10" t="str">
        <f t="shared" si="113"/>
        <v/>
      </c>
      <c r="AR289" s="10" t="str">
        <f>IF($Z289="","",IF(OR($V289&lt;2.7,$V289&gt;90),"Age OOR",($Z289-AN289)/VLOOKUP(AN$14&amp;"-rse-"&amp;$E289,Equations!$G:$I,3,0)))</f>
        <v/>
      </c>
      <c r="AS289" s="10" t="str">
        <f>IF($AA289="","",IF(OR($V289&lt;2.7,$V289&gt;90),"Age OOR",VLOOKUP(AS$14&amp;"-int-"&amp;$F289,Equations!$G:$I,3,0)+VLOOKUP(AS$14&amp;"-sexo-"&amp;$F289,Equations!$G:$I,3,0)*$U289+VLOOKUP(AS$14&amp;"-edad-"&amp;$F289,Equations!$G:$I,3,0)*$V289+VLOOKUP(AS$14&amp;"-est-"&amp;$F289,Equations!$G:$I,3,0)*(1/$W289)+VLOOKUP(AS$14&amp;"-imc-"&amp;$F289,Equations!$G:$I,3,0)*(1/$Q289)))</f>
        <v/>
      </c>
      <c r="AT289" s="10" t="str">
        <f>IF($AA289="","",IF(OR($V289&lt;2.7,$V289&gt;90),"Age OOR",AS289-1.6449*VLOOKUP(AS$14&amp;"-rse-"&amp;$F289,Equations!$G:$I,3,0)))</f>
        <v/>
      </c>
      <c r="AU289" s="10" t="str">
        <f>IF($AA289="","",IF(OR($V289&lt;2.7,$V289&gt;90),"Age OOR",AS289+1.6449*VLOOKUP(AS$14&amp;"-rse-"&amp;$F289,Equations!$G:$I,3,0)))</f>
        <v/>
      </c>
      <c r="AV289" s="10" t="str">
        <f t="shared" si="114"/>
        <v/>
      </c>
      <c r="AW289" s="10" t="str">
        <f>IF($AA289="","",IF(OR($V289&lt;2.7,$V289&gt;90),"Age OOR",($AA289-AS289)/VLOOKUP(AS$14&amp;"-rse-"&amp;$F289,Equations!$G:$I,3,0)))</f>
        <v/>
      </c>
      <c r="AX289" s="10" t="str">
        <f>IF($AB289="","",IF(OR($V289&lt;2.7,$V289&gt;90),"Age OOR",VLOOKUP(AX$14&amp;"-int-"&amp;$G289,Equations!$G:$I,3,0)+VLOOKUP(AX$14&amp;"-sexo-"&amp;$G289,Equations!$G:$I,3,0)*$U289+VLOOKUP(AX$14&amp;"-edad-"&amp;$G289,Equations!$G:$I,3,0)*$V289+VLOOKUP(AX$14&amp;"-est-"&amp;$G289,Equations!$G:$I,3,0)*(1/$W289)+VLOOKUP(AX$14&amp;"-imc-"&amp;$G289,Equations!$G:$I,3,0)*(1/$Q289)))</f>
        <v/>
      </c>
      <c r="AY289" s="10" t="str">
        <f>IF($AB289="","",IF(OR($V289&lt;2.7,$V289&gt;90),"Age OOR",AX289-1.6449*VLOOKUP(AX$14&amp;"-rse-"&amp;$G289,Equations!$G:$I,3,0)))</f>
        <v/>
      </c>
      <c r="AZ289" s="10" t="str">
        <f>IF($AB289="","",IF(OR($V289&lt;2.7,$V289&gt;90),"Age OOR",AX289+1.6449*VLOOKUP(AX$14&amp;"-rse-"&amp;$G289,Equations!$G:$I,3,0)))</f>
        <v/>
      </c>
      <c r="BA289" s="10" t="str">
        <f t="shared" si="115"/>
        <v/>
      </c>
      <c r="BB289" s="10" t="str">
        <f>IF($AB289="","",IF(OR($V289&lt;2.7,$V289&gt;90),"Age OOR",($AB289-AX289)/VLOOKUP(AX$14&amp;"-rse-"&amp;$G289,Equations!$G:$I,3,0)))</f>
        <v/>
      </c>
      <c r="BC289" s="10" t="str">
        <f>IF($AC289="","",IF(OR($V289&lt;2.7,$V289&gt;90),"Age OOR",VLOOKUP(BC$14&amp;"-int-"&amp;$H289,Equations!$G:$I,3,0)+VLOOKUP(BC$14&amp;"-sexo-"&amp;$H289,Equations!$G:$I,3,0)*$U289+VLOOKUP(BC$14&amp;"-edad-"&amp;$H289,Equations!$G:$I,3,0)*$V289+VLOOKUP(BC$14&amp;"-est-"&amp;$H289,Equations!$G:$I,3,0)*(1/$W289)+VLOOKUP(BC$14&amp;"-imc-"&amp;$H289,Equations!$G:$I,3,0)*(1/$Q289)))</f>
        <v/>
      </c>
      <c r="BD289" s="10" t="str">
        <f>IF($AC289="","",IF(OR($V289&lt;2.7,$V289&gt;90),"Age OOR",BC289-1.6449*VLOOKUP(BC$14&amp;"-rse-"&amp;$H289,Equations!$G:$I,3,0)))</f>
        <v/>
      </c>
      <c r="BE289" s="10" t="str">
        <f>IF($AC289="","",IF(OR($V289&lt;2.7,$V289&gt;90),"Age OOR",BC289+1.6449*VLOOKUP(BC$14&amp;"-rse-"&amp;$H289,Equations!$G:$I,3,0)))</f>
        <v/>
      </c>
      <c r="BF289" s="10" t="str">
        <f t="shared" si="116"/>
        <v/>
      </c>
      <c r="BG289" s="10" t="str">
        <f>IF($AC289="","",IF(OR($V289&lt;2.7,$V289&gt;90),"Age OOR",($AC289-BC289)/VLOOKUP(BC$14&amp;"-rse-"&amp;$H289,Equations!$G:$I,3,0)))</f>
        <v/>
      </c>
      <c r="BH289" s="10" t="str">
        <f>IF($AD289="","",IF(OR($V289&lt;2.7,$V289&gt;90),"Age OOR",VLOOKUP(BH$14&amp;"-int-"&amp;$I289,Equations!$G:$I,3,0)+VLOOKUP(BH$14&amp;"-sexo-"&amp;$I289,Equations!$G:$I,3,0)*$U289+VLOOKUP(BH$14&amp;"-edad-"&amp;$I289,Equations!$G:$I,3,0)*$V289+VLOOKUP(BH$14&amp;"-est-"&amp;$I289,Equations!$G:$I,3,0)*(1/$W289)+VLOOKUP(BH$14&amp;"-imc-"&amp;$I289,Equations!$G:$I,3,0)*(1/$Q289)))</f>
        <v/>
      </c>
      <c r="BI289" s="10" t="str">
        <f>IF($AD289="","",IF(OR($V289&lt;2.7,$V289&gt;90),"Age OOR",BH289-1.6449*VLOOKUP(BH$14&amp;"-rse-"&amp;$I289,Equations!$G:$I,3,0)))</f>
        <v/>
      </c>
      <c r="BJ289" s="10" t="str">
        <f>IF($AD289="","",IF(OR($V289&lt;2.7,$V289&gt;90),"Age OOR",BH289+1.6449*VLOOKUP(BH$14&amp;"-rse-"&amp;$I289,Equations!$G:$I,3,0)))</f>
        <v/>
      </c>
      <c r="BK289" s="10" t="str">
        <f t="shared" si="117"/>
        <v/>
      </c>
      <c r="BL289" s="10" t="str">
        <f>IF($AD289="","",IF(OR($V289&lt;2.7,$V289&gt;90),"Age OOR",($AD289-BH289)/VLOOKUP(BH$14&amp;"-rse-"&amp;$I289,Equations!$G:$I,3,0)))</f>
        <v/>
      </c>
      <c r="BM289" s="10" t="str">
        <f>IF($AE289="","",IF(OR($V289&lt;2.7,$V289&gt;90),"Age OOR",VLOOKUP(BM$14&amp;"-int-"&amp;$J289,Equations!$G:$I,3,0)+VLOOKUP(BM$14&amp;"-sexo-"&amp;$J289,Equations!$G:$I,3,0)*$U289+VLOOKUP(BM$14&amp;"-edad-"&amp;$J289,Equations!$G:$I,3,0)*$V289+VLOOKUP(BM$14&amp;"-est-"&amp;$J289,Equations!$G:$I,3,0)*(1/$W289)+VLOOKUP(BM$14&amp;"-imc-"&amp;$J289,Equations!$G:$I,3,0)*(1/$Q289)))</f>
        <v/>
      </c>
      <c r="BN289" s="10" t="str">
        <f>IF($AE289="","",IF(OR($V289&lt;2.7,$V289&gt;90),"Age OOR",BM289-1.6449*VLOOKUP(BM$14&amp;"-rse-"&amp;$J289,Equations!$G:$I,3,0)))</f>
        <v/>
      </c>
      <c r="BO289" s="10" t="str">
        <f>IF($AE289="","",IF(OR($V289&lt;2.7,$V289&gt;90),"Age OOR",BM289+1.6449*VLOOKUP(BM$14&amp;"-rse-"&amp;$J289,Equations!$G:$I,3,0)))</f>
        <v/>
      </c>
      <c r="BP289" s="10" t="str">
        <f t="shared" si="118"/>
        <v/>
      </c>
      <c r="BQ289" s="10" t="str">
        <f>IF($AE289="","",IF(OR($V289&lt;2.7,$V289&gt;90),"Age OOR",($AE289-BM289)/VLOOKUP(BM$14&amp;"-rse-"&amp;$J289,Equations!$G:$I,3,0)))</f>
        <v/>
      </c>
      <c r="BR289" s="10" t="str">
        <f>IF($AF289="","",IF(OR($V289&lt;2.7,$V289&gt;90),"Age OOR",VLOOKUP(BR$14&amp;"-int-"&amp;$K289,Equations!$G:$I,3,0)+VLOOKUP(BR$14&amp;"-sexo-"&amp;$K289,Equations!$G:$I,3,0)*$U289+VLOOKUP(BR$14&amp;"-edad-"&amp;$K289,Equations!$G:$I,3,0)*$V289+VLOOKUP(BR$14&amp;"-est-"&amp;$K289,Equations!$G:$I,3,0)*(1/$W289)+VLOOKUP(BR$14&amp;"-imc-"&amp;$K289,Equations!$G:$I,3,0)*(1/$Q289)))</f>
        <v/>
      </c>
      <c r="BS289" s="10" t="str">
        <f>IF($AF289="","",IF(OR($V289&lt;2.7,$V289&gt;90),"Age OOR",BR289-1.6449*VLOOKUP(BR$14&amp;"-rse-"&amp;$K289,Equations!$G:$I,3,0)))</f>
        <v/>
      </c>
      <c r="BT289" s="10" t="str">
        <f>IF($AF289="","",IF(OR($V289&lt;2.7,$V289&gt;90),"Age OOR",BR289+1.6449*VLOOKUP(BR$14&amp;"-rse-"&amp;$K289,Equations!$G:$I,3,0)))</f>
        <v/>
      </c>
      <c r="BU289" s="10" t="str">
        <f t="shared" si="119"/>
        <v/>
      </c>
      <c r="BV289" s="10" t="str">
        <f>IF($AF289="","",IF(OR($V289&lt;2.7,$V289&gt;90),"Age OOR",($AF289-BR289)/VLOOKUP(BR$14&amp;"-rse-"&amp;$K289,Equations!$G:$I,3,0)))</f>
        <v/>
      </c>
      <c r="BW289" s="10" t="str">
        <f>IF($AG289="","",IF(OR($V289&lt;2.7,$V289&gt;90),"Age OOR",VLOOKUP(BW$14&amp;"-int-"&amp;$L289,Equations!$G:$I,3,0)+VLOOKUP(BW$14&amp;"-sexo-"&amp;$L289,Equations!$G:$I,3,0)*$U289+VLOOKUP(BW$14&amp;"-edad-"&amp;$L289,Equations!$G:$I,3,0)*$V289+VLOOKUP(BW$14&amp;"-est-"&amp;$L289,Equations!$G:$I,3,0)*(1/$W289)+VLOOKUP(BW$14&amp;"-imc-"&amp;$L289,Equations!$G:$I,3,0)*(1/$Q289)))</f>
        <v/>
      </c>
      <c r="BX289" s="10" t="str">
        <f>IF($AG289="","",IF(OR($V289&lt;2.7,$V289&gt;90),"Age OOR",BW289-1.6449*VLOOKUP(BW$14&amp;"-rse-"&amp;$L289,Equations!$G:$I,3,0)))</f>
        <v/>
      </c>
      <c r="BY289" s="10" t="str">
        <f>IF($AG289="","",IF(OR($V289&lt;2.7,$V289&gt;90),"Age OOR",BW289+1.6449*VLOOKUP(BW$14&amp;"-rse-"&amp;$L289,Equations!$G:$I,3,0)))</f>
        <v/>
      </c>
      <c r="BZ289" s="10" t="str">
        <f t="shared" si="120"/>
        <v/>
      </c>
      <c r="CA289" s="10" t="str">
        <f>IF($AG289="","",IF(OR($V289&lt;2.7,$V289&gt;90),"Age OOR",($AG289-BW289)/VLOOKUP(BW$14&amp;"-rse-"&amp;$L289,Equations!$G:$I,3,0)))</f>
        <v/>
      </c>
      <c r="CB289" s="10" t="str">
        <f>IF($AH289="","",IF(OR($V289&lt;2.7,$V289&gt;90),"Age OOR",VLOOKUP(CB$14&amp;"-int-"&amp;$M289,Equations!$G:$I,3,0)+VLOOKUP(CB$14&amp;"-sexo-"&amp;$M289,Equations!$G:$I,3,0)*$U289+VLOOKUP(CB$14&amp;"-edad-"&amp;$M289,Equations!$G:$I,3,0)*$V289+VLOOKUP(CB$14&amp;"-est-"&amp;$M289,Equations!$G:$I,3,0)*(1/$W289)+VLOOKUP(CB$14&amp;"-imc-"&amp;$M289,Equations!$G:$I,3,0)*(1/$Q289)))</f>
        <v/>
      </c>
      <c r="CC289" s="10" t="str">
        <f>IF($AH289="","",IF(OR($V289&lt;2.7,$V289&gt;90),"Age OOR",CB289-1.6449*VLOOKUP(CB$14&amp;"-rse-"&amp;$M289,Equations!$G:$I,3,0)))</f>
        <v/>
      </c>
      <c r="CD289" s="10" t="str">
        <f>IF($AH289="","",IF(OR($V289&lt;2.7,$V289&gt;90),"Age OOR",CB289+1.6449*VLOOKUP(CB$14&amp;"-rse-"&amp;$M289,Equations!$G:$I,3,0)))</f>
        <v/>
      </c>
      <c r="CE289" s="10" t="str">
        <f t="shared" si="121"/>
        <v/>
      </c>
      <c r="CF289" s="10" t="str">
        <f>IF($AH289="","",IF(OR($V289&lt;2.7,$V289&gt;90),"Age OOR",($AH289-CB289)/VLOOKUP(CB$14&amp;"-rse-"&amp;$M289,Equations!$G:$I,3,0)))</f>
        <v/>
      </c>
      <c r="CG289" s="10" t="str">
        <f>IF($AI289="","",IF(OR($V289&lt;2.7,$V289&gt;90),"Age OOR",VLOOKUP(CG$14&amp;"-int-"&amp;$N289,Equations!$G:$I,3,0)+VLOOKUP(CG$14&amp;"-sexo-"&amp;$N289,Equations!$G:$I,3,0)*$U289+VLOOKUP(CG$14&amp;"-edad-"&amp;$N289,Equations!$G:$I,3,0)*$V289+VLOOKUP(CG$14&amp;"-est-"&amp;$N289,Equations!$G:$I,3,0)*(1/$W289)+VLOOKUP(CG$14&amp;"-imc-"&amp;$N289,Equations!$G:$I,3,0)*(1/$Q289)))</f>
        <v/>
      </c>
      <c r="CH289" s="10" t="str">
        <f>IF($AI289="","",IF(OR($V289&lt;2.7,$V289&gt;90),"Age OOR",CG289-1.6449*VLOOKUP(CG$14&amp;"-rse-"&amp;$N289,Equations!$G:$I,3,0)))</f>
        <v/>
      </c>
      <c r="CI289" s="10" t="str">
        <f>IF($AI289="","",IF(OR($V289&lt;2.7,$V289&gt;90),"Age OOR",CG289+1.6449*VLOOKUP(CG$14&amp;"-rse-"&amp;$N289,Equations!$G:$I,3,0)))</f>
        <v/>
      </c>
      <c r="CJ289" s="10" t="str">
        <f t="shared" si="122"/>
        <v/>
      </c>
      <c r="CK289" s="10" t="str">
        <f>IF($AI289="","",IF(OR($V289&lt;2.7,$V289&gt;90),"Age OOR",($AI289-CG289)/VLOOKUP(CG$14&amp;"-rse-"&amp;$N289,Equations!$G:$I,3,0)))</f>
        <v/>
      </c>
      <c r="CL289" s="10" t="str">
        <f>IF($AJ289="","",IF(OR($V289&lt;2.7,$V289&gt;90),"Age OOR",VLOOKUP(CL$14&amp;"-int-"&amp;$O289,Equations!$G:$I,3,0)+VLOOKUP(CL$14&amp;"-sexo-"&amp;$O289,Equations!$G:$I,3,0)*$U289+VLOOKUP(CL$14&amp;"-edad-"&amp;$O289,Equations!$G:$I,3,0)*$V289+VLOOKUP(CL$14&amp;"-est-"&amp;$O289,Equations!$G:$I,3,0)*(1/$W289)+VLOOKUP(CL$14&amp;"-imc-"&amp;$O289,Equations!$G:$I,3,0)*(1/$Q289)))</f>
        <v/>
      </c>
      <c r="CM289" s="10" t="str">
        <f>IF($AJ289="","",IF(OR($V289&lt;2.7,$V289&gt;90),"Age OOR",CL289-1.6449*VLOOKUP(CL$14&amp;"-rse-"&amp;$O289,Equations!$G:$I,3,0)))</f>
        <v/>
      </c>
      <c r="CN289" s="10" t="str">
        <f>IF($AJ289="","",IF(OR($V289&lt;2.7,$V289&gt;90),"Age OOR",CL289+1.6449*VLOOKUP(CL$14&amp;"-rse-"&amp;$O289,Equations!$G:$I,3,0)))</f>
        <v/>
      </c>
      <c r="CO289" s="10" t="str">
        <f t="shared" si="123"/>
        <v/>
      </c>
      <c r="CP289" s="10" t="str">
        <f>IF($AJ289="","",IF(OR($V289&lt;2.7,$V289&gt;90),"Age OOR",($AJ289-CL289)/VLOOKUP(CL$14&amp;"-rse-"&amp;$O289,Equations!$G:$I,3,0)))</f>
        <v/>
      </c>
      <c r="CQ289" s="10" t="str">
        <f>IF($AK289="","",IF(OR($V289&lt;2.7,$V289&gt;90),"Age OOR",EXP(VLOOKUP(CQ$14&amp;"-int-"&amp;$P289,Equations!$G:$I,3,0)+VLOOKUP(CQ$14&amp;"-sexo-"&amp;$P289,Equations!$G:$I,3,0)*$U289+VLOOKUP(CQ$14&amp;"-edad-"&amp;$P289,Equations!$G:$I,3,0)*$V289+VLOOKUP(CQ$14&amp;"-est-"&amp;$P289,Equations!$G:$I,3,0)*(1/$W289)+VLOOKUP(CQ$14&amp;"-imc-"&amp;$P289,Equations!$G:$I,3,0)*(1/$Q289))))</f>
        <v/>
      </c>
      <c r="CR289" s="10" t="str">
        <f>IF($AK289="","",IF(OR($V289&lt;2.7,$V289&gt;90),"Age OOR",EXP(LN(CQ289)-1.6449*VLOOKUP(CQ$14&amp;"-rse-"&amp;$P289,Equations!$G:$I,3,0))))</f>
        <v/>
      </c>
      <c r="CS289" s="10" t="str">
        <f>IF($AK289="","",IF(OR($V289&lt;2.7,$V289&gt;90),"Age OOR",EXP(LN(CQ289)+1.6449*VLOOKUP(CQ$14&amp;"-rse-"&amp;$P289,Equations!$G:$I,3,0))))</f>
        <v/>
      </c>
      <c r="CT289" s="10" t="str">
        <f t="shared" si="124"/>
        <v/>
      </c>
      <c r="CU289" s="10" t="str">
        <f>IF($AK289="","",IF(OR($V289&lt;2.7,$V289&gt;90),"Age OOR",(LN($AK289)-LN(CQ289))/VLOOKUP(CQ$14&amp;"-rse-"&amp;$P289,Equations!$G:$I,3,0)))</f>
        <v/>
      </c>
      <c r="CV289" s="47"/>
    </row>
    <row r="290" spans="5:100" x14ac:dyDescent="0.2">
      <c r="E290" s="23" t="str">
        <f t="shared" si="100"/>
        <v>Age out of range</v>
      </c>
      <c r="F290" s="23" t="str">
        <f t="shared" si="101"/>
        <v>Age out of range</v>
      </c>
      <c r="G290" s="23" t="str">
        <f t="shared" si="102"/>
        <v>Age out of range</v>
      </c>
      <c r="H290" s="23" t="str">
        <f t="shared" si="103"/>
        <v>Age out of range</v>
      </c>
      <c r="I290" s="23" t="str">
        <f t="shared" si="104"/>
        <v>Age out of range</v>
      </c>
      <c r="J290" s="23" t="str">
        <f t="shared" si="105"/>
        <v>Age out of range</v>
      </c>
      <c r="K290" s="23" t="str">
        <f t="shared" si="106"/>
        <v>Age out of range</v>
      </c>
      <c r="L290" s="23" t="str">
        <f t="shared" si="107"/>
        <v>Age out of range</v>
      </c>
      <c r="M290" s="23" t="str">
        <f t="shared" si="108"/>
        <v>Age out of range</v>
      </c>
      <c r="N290" s="23" t="str">
        <f t="shared" si="109"/>
        <v>Age out of range</v>
      </c>
      <c r="O290" s="23" t="str">
        <f t="shared" si="110"/>
        <v>Age out of range</v>
      </c>
      <c r="P290" s="23" t="str">
        <f t="shared" si="111"/>
        <v>Age out of range</v>
      </c>
      <c r="Q290" s="23" t="e">
        <f t="shared" si="112"/>
        <v>#DIV/0!</v>
      </c>
      <c r="R290" s="17"/>
      <c r="S290" s="23">
        <v>274</v>
      </c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7"/>
      <c r="AM290" s="47"/>
      <c r="AN290" s="10" t="str">
        <f>IF($Z290="","",IF(OR($V290&lt;2.7,$V290&gt;90),"Age OOR",VLOOKUP(AN$14&amp;"-int-"&amp;$E290,Equations!$G:$I,3,0)+VLOOKUP(AN$14&amp;"-sexo-"&amp;$E290,Equations!$G:$I,3,0)*$U290+VLOOKUP(AN$14&amp;"-edad-"&amp;$E290,Equations!$G:$I,3,0)*$V290+VLOOKUP(AN$14&amp;"-est-"&amp;$E290,Equations!$G:$I,3,0)*(1/$W290)+VLOOKUP(AN$14&amp;"-imc-"&amp;$E290,Equations!$G:$I,3,0)*(1/$Q290)))</f>
        <v/>
      </c>
      <c r="AO290" s="10" t="str">
        <f>IF($Z290="","",IF(OR($V290&lt;2.7,$V290&gt;90),"Age OOR",AN290-1.6449*VLOOKUP(AN$14&amp;"-rse-"&amp;$E290,Equations!$G:$I,3,0)))</f>
        <v/>
      </c>
      <c r="AP290" s="10" t="str">
        <f>IF($Z290="","",IF(OR($V290&lt;2.7,$V290&gt;90),"Age OOR",AN290+1.6449*VLOOKUP(AN$14&amp;"-rse-"&amp;$E290,Equations!$G:$I,3,0)))</f>
        <v/>
      </c>
      <c r="AQ290" s="10" t="str">
        <f t="shared" si="113"/>
        <v/>
      </c>
      <c r="AR290" s="10" t="str">
        <f>IF($Z290="","",IF(OR($V290&lt;2.7,$V290&gt;90),"Age OOR",($Z290-AN290)/VLOOKUP(AN$14&amp;"-rse-"&amp;$E290,Equations!$G:$I,3,0)))</f>
        <v/>
      </c>
      <c r="AS290" s="10" t="str">
        <f>IF($AA290="","",IF(OR($V290&lt;2.7,$V290&gt;90),"Age OOR",VLOOKUP(AS$14&amp;"-int-"&amp;$F290,Equations!$G:$I,3,0)+VLOOKUP(AS$14&amp;"-sexo-"&amp;$F290,Equations!$G:$I,3,0)*$U290+VLOOKUP(AS$14&amp;"-edad-"&amp;$F290,Equations!$G:$I,3,0)*$V290+VLOOKUP(AS$14&amp;"-est-"&amp;$F290,Equations!$G:$I,3,0)*(1/$W290)+VLOOKUP(AS$14&amp;"-imc-"&amp;$F290,Equations!$G:$I,3,0)*(1/$Q290)))</f>
        <v/>
      </c>
      <c r="AT290" s="10" t="str">
        <f>IF($AA290="","",IF(OR($V290&lt;2.7,$V290&gt;90),"Age OOR",AS290-1.6449*VLOOKUP(AS$14&amp;"-rse-"&amp;$F290,Equations!$G:$I,3,0)))</f>
        <v/>
      </c>
      <c r="AU290" s="10" t="str">
        <f>IF($AA290="","",IF(OR($V290&lt;2.7,$V290&gt;90),"Age OOR",AS290+1.6449*VLOOKUP(AS$14&amp;"-rse-"&amp;$F290,Equations!$G:$I,3,0)))</f>
        <v/>
      </c>
      <c r="AV290" s="10" t="str">
        <f t="shared" si="114"/>
        <v/>
      </c>
      <c r="AW290" s="10" t="str">
        <f>IF($AA290="","",IF(OR($V290&lt;2.7,$V290&gt;90),"Age OOR",($AA290-AS290)/VLOOKUP(AS$14&amp;"-rse-"&amp;$F290,Equations!$G:$I,3,0)))</f>
        <v/>
      </c>
      <c r="AX290" s="10" t="str">
        <f>IF($AB290="","",IF(OR($V290&lt;2.7,$V290&gt;90),"Age OOR",VLOOKUP(AX$14&amp;"-int-"&amp;$G290,Equations!$G:$I,3,0)+VLOOKUP(AX$14&amp;"-sexo-"&amp;$G290,Equations!$G:$I,3,0)*$U290+VLOOKUP(AX$14&amp;"-edad-"&amp;$G290,Equations!$G:$I,3,0)*$V290+VLOOKUP(AX$14&amp;"-est-"&amp;$G290,Equations!$G:$I,3,0)*(1/$W290)+VLOOKUP(AX$14&amp;"-imc-"&amp;$G290,Equations!$G:$I,3,0)*(1/$Q290)))</f>
        <v/>
      </c>
      <c r="AY290" s="10" t="str">
        <f>IF($AB290="","",IF(OR($V290&lt;2.7,$V290&gt;90),"Age OOR",AX290-1.6449*VLOOKUP(AX$14&amp;"-rse-"&amp;$G290,Equations!$G:$I,3,0)))</f>
        <v/>
      </c>
      <c r="AZ290" s="10" t="str">
        <f>IF($AB290="","",IF(OR($V290&lt;2.7,$V290&gt;90),"Age OOR",AX290+1.6449*VLOOKUP(AX$14&amp;"-rse-"&amp;$G290,Equations!$G:$I,3,0)))</f>
        <v/>
      </c>
      <c r="BA290" s="10" t="str">
        <f t="shared" si="115"/>
        <v/>
      </c>
      <c r="BB290" s="10" t="str">
        <f>IF($AB290="","",IF(OR($V290&lt;2.7,$V290&gt;90),"Age OOR",($AB290-AX290)/VLOOKUP(AX$14&amp;"-rse-"&amp;$G290,Equations!$G:$I,3,0)))</f>
        <v/>
      </c>
      <c r="BC290" s="10" t="str">
        <f>IF($AC290="","",IF(OR($V290&lt;2.7,$V290&gt;90),"Age OOR",VLOOKUP(BC$14&amp;"-int-"&amp;$H290,Equations!$G:$I,3,0)+VLOOKUP(BC$14&amp;"-sexo-"&amp;$H290,Equations!$G:$I,3,0)*$U290+VLOOKUP(BC$14&amp;"-edad-"&amp;$H290,Equations!$G:$I,3,0)*$V290+VLOOKUP(BC$14&amp;"-est-"&amp;$H290,Equations!$G:$I,3,0)*(1/$W290)+VLOOKUP(BC$14&amp;"-imc-"&amp;$H290,Equations!$G:$I,3,0)*(1/$Q290)))</f>
        <v/>
      </c>
      <c r="BD290" s="10" t="str">
        <f>IF($AC290="","",IF(OR($V290&lt;2.7,$V290&gt;90),"Age OOR",BC290-1.6449*VLOOKUP(BC$14&amp;"-rse-"&amp;$H290,Equations!$G:$I,3,0)))</f>
        <v/>
      </c>
      <c r="BE290" s="10" t="str">
        <f>IF($AC290="","",IF(OR($V290&lt;2.7,$V290&gt;90),"Age OOR",BC290+1.6449*VLOOKUP(BC$14&amp;"-rse-"&amp;$H290,Equations!$G:$I,3,0)))</f>
        <v/>
      </c>
      <c r="BF290" s="10" t="str">
        <f t="shared" si="116"/>
        <v/>
      </c>
      <c r="BG290" s="10" t="str">
        <f>IF($AC290="","",IF(OR($V290&lt;2.7,$V290&gt;90),"Age OOR",($AC290-BC290)/VLOOKUP(BC$14&amp;"-rse-"&amp;$H290,Equations!$G:$I,3,0)))</f>
        <v/>
      </c>
      <c r="BH290" s="10" t="str">
        <f>IF($AD290="","",IF(OR($V290&lt;2.7,$V290&gt;90),"Age OOR",VLOOKUP(BH$14&amp;"-int-"&amp;$I290,Equations!$G:$I,3,0)+VLOOKUP(BH$14&amp;"-sexo-"&amp;$I290,Equations!$G:$I,3,0)*$U290+VLOOKUP(BH$14&amp;"-edad-"&amp;$I290,Equations!$G:$I,3,0)*$V290+VLOOKUP(BH$14&amp;"-est-"&amp;$I290,Equations!$G:$I,3,0)*(1/$W290)+VLOOKUP(BH$14&amp;"-imc-"&amp;$I290,Equations!$G:$I,3,0)*(1/$Q290)))</f>
        <v/>
      </c>
      <c r="BI290" s="10" t="str">
        <f>IF($AD290="","",IF(OR($V290&lt;2.7,$V290&gt;90),"Age OOR",BH290-1.6449*VLOOKUP(BH$14&amp;"-rse-"&amp;$I290,Equations!$G:$I,3,0)))</f>
        <v/>
      </c>
      <c r="BJ290" s="10" t="str">
        <f>IF($AD290="","",IF(OR($V290&lt;2.7,$V290&gt;90),"Age OOR",BH290+1.6449*VLOOKUP(BH$14&amp;"-rse-"&amp;$I290,Equations!$G:$I,3,0)))</f>
        <v/>
      </c>
      <c r="BK290" s="10" t="str">
        <f t="shared" si="117"/>
        <v/>
      </c>
      <c r="BL290" s="10" t="str">
        <f>IF($AD290="","",IF(OR($V290&lt;2.7,$V290&gt;90),"Age OOR",($AD290-BH290)/VLOOKUP(BH$14&amp;"-rse-"&amp;$I290,Equations!$G:$I,3,0)))</f>
        <v/>
      </c>
      <c r="BM290" s="10" t="str">
        <f>IF($AE290="","",IF(OR($V290&lt;2.7,$V290&gt;90),"Age OOR",VLOOKUP(BM$14&amp;"-int-"&amp;$J290,Equations!$G:$I,3,0)+VLOOKUP(BM$14&amp;"-sexo-"&amp;$J290,Equations!$G:$I,3,0)*$U290+VLOOKUP(BM$14&amp;"-edad-"&amp;$J290,Equations!$G:$I,3,0)*$V290+VLOOKUP(BM$14&amp;"-est-"&amp;$J290,Equations!$G:$I,3,0)*(1/$W290)+VLOOKUP(BM$14&amp;"-imc-"&amp;$J290,Equations!$G:$I,3,0)*(1/$Q290)))</f>
        <v/>
      </c>
      <c r="BN290" s="10" t="str">
        <f>IF($AE290="","",IF(OR($V290&lt;2.7,$V290&gt;90),"Age OOR",BM290-1.6449*VLOOKUP(BM$14&amp;"-rse-"&amp;$J290,Equations!$G:$I,3,0)))</f>
        <v/>
      </c>
      <c r="BO290" s="10" t="str">
        <f>IF($AE290="","",IF(OR($V290&lt;2.7,$V290&gt;90),"Age OOR",BM290+1.6449*VLOOKUP(BM$14&amp;"-rse-"&amp;$J290,Equations!$G:$I,3,0)))</f>
        <v/>
      </c>
      <c r="BP290" s="10" t="str">
        <f t="shared" si="118"/>
        <v/>
      </c>
      <c r="BQ290" s="10" t="str">
        <f>IF($AE290="","",IF(OR($V290&lt;2.7,$V290&gt;90),"Age OOR",($AE290-BM290)/VLOOKUP(BM$14&amp;"-rse-"&amp;$J290,Equations!$G:$I,3,0)))</f>
        <v/>
      </c>
      <c r="BR290" s="10" t="str">
        <f>IF($AF290="","",IF(OR($V290&lt;2.7,$V290&gt;90),"Age OOR",VLOOKUP(BR$14&amp;"-int-"&amp;$K290,Equations!$G:$I,3,0)+VLOOKUP(BR$14&amp;"-sexo-"&amp;$K290,Equations!$G:$I,3,0)*$U290+VLOOKUP(BR$14&amp;"-edad-"&amp;$K290,Equations!$G:$I,3,0)*$V290+VLOOKUP(BR$14&amp;"-est-"&amp;$K290,Equations!$G:$I,3,0)*(1/$W290)+VLOOKUP(BR$14&amp;"-imc-"&amp;$K290,Equations!$G:$I,3,0)*(1/$Q290)))</f>
        <v/>
      </c>
      <c r="BS290" s="10" t="str">
        <f>IF($AF290="","",IF(OR($V290&lt;2.7,$V290&gt;90),"Age OOR",BR290-1.6449*VLOOKUP(BR$14&amp;"-rse-"&amp;$K290,Equations!$G:$I,3,0)))</f>
        <v/>
      </c>
      <c r="BT290" s="10" t="str">
        <f>IF($AF290="","",IF(OR($V290&lt;2.7,$V290&gt;90),"Age OOR",BR290+1.6449*VLOOKUP(BR$14&amp;"-rse-"&amp;$K290,Equations!$G:$I,3,0)))</f>
        <v/>
      </c>
      <c r="BU290" s="10" t="str">
        <f t="shared" si="119"/>
        <v/>
      </c>
      <c r="BV290" s="10" t="str">
        <f>IF($AF290="","",IF(OR($V290&lt;2.7,$V290&gt;90),"Age OOR",($AF290-BR290)/VLOOKUP(BR$14&amp;"-rse-"&amp;$K290,Equations!$G:$I,3,0)))</f>
        <v/>
      </c>
      <c r="BW290" s="10" t="str">
        <f>IF($AG290="","",IF(OR($V290&lt;2.7,$V290&gt;90),"Age OOR",VLOOKUP(BW$14&amp;"-int-"&amp;$L290,Equations!$G:$I,3,0)+VLOOKUP(BW$14&amp;"-sexo-"&amp;$L290,Equations!$G:$I,3,0)*$U290+VLOOKUP(BW$14&amp;"-edad-"&amp;$L290,Equations!$G:$I,3,0)*$V290+VLOOKUP(BW$14&amp;"-est-"&amp;$L290,Equations!$G:$I,3,0)*(1/$W290)+VLOOKUP(BW$14&amp;"-imc-"&amp;$L290,Equations!$G:$I,3,0)*(1/$Q290)))</f>
        <v/>
      </c>
      <c r="BX290" s="10" t="str">
        <f>IF($AG290="","",IF(OR($V290&lt;2.7,$V290&gt;90),"Age OOR",BW290-1.6449*VLOOKUP(BW$14&amp;"-rse-"&amp;$L290,Equations!$G:$I,3,0)))</f>
        <v/>
      </c>
      <c r="BY290" s="10" t="str">
        <f>IF($AG290="","",IF(OR($V290&lt;2.7,$V290&gt;90),"Age OOR",BW290+1.6449*VLOOKUP(BW$14&amp;"-rse-"&amp;$L290,Equations!$G:$I,3,0)))</f>
        <v/>
      </c>
      <c r="BZ290" s="10" t="str">
        <f t="shared" si="120"/>
        <v/>
      </c>
      <c r="CA290" s="10" t="str">
        <f>IF($AG290="","",IF(OR($V290&lt;2.7,$V290&gt;90),"Age OOR",($AG290-BW290)/VLOOKUP(BW$14&amp;"-rse-"&amp;$L290,Equations!$G:$I,3,0)))</f>
        <v/>
      </c>
      <c r="CB290" s="10" t="str">
        <f>IF($AH290="","",IF(OR($V290&lt;2.7,$V290&gt;90),"Age OOR",VLOOKUP(CB$14&amp;"-int-"&amp;$M290,Equations!$G:$I,3,0)+VLOOKUP(CB$14&amp;"-sexo-"&amp;$M290,Equations!$G:$I,3,0)*$U290+VLOOKUP(CB$14&amp;"-edad-"&amp;$M290,Equations!$G:$I,3,0)*$V290+VLOOKUP(CB$14&amp;"-est-"&amp;$M290,Equations!$G:$I,3,0)*(1/$W290)+VLOOKUP(CB$14&amp;"-imc-"&amp;$M290,Equations!$G:$I,3,0)*(1/$Q290)))</f>
        <v/>
      </c>
      <c r="CC290" s="10" t="str">
        <f>IF($AH290="","",IF(OR($V290&lt;2.7,$V290&gt;90),"Age OOR",CB290-1.6449*VLOOKUP(CB$14&amp;"-rse-"&amp;$M290,Equations!$G:$I,3,0)))</f>
        <v/>
      </c>
      <c r="CD290" s="10" t="str">
        <f>IF($AH290="","",IF(OR($V290&lt;2.7,$V290&gt;90),"Age OOR",CB290+1.6449*VLOOKUP(CB$14&amp;"-rse-"&amp;$M290,Equations!$G:$I,3,0)))</f>
        <v/>
      </c>
      <c r="CE290" s="10" t="str">
        <f t="shared" si="121"/>
        <v/>
      </c>
      <c r="CF290" s="10" t="str">
        <f>IF($AH290="","",IF(OR($V290&lt;2.7,$V290&gt;90),"Age OOR",($AH290-CB290)/VLOOKUP(CB$14&amp;"-rse-"&amp;$M290,Equations!$G:$I,3,0)))</f>
        <v/>
      </c>
      <c r="CG290" s="10" t="str">
        <f>IF($AI290="","",IF(OR($V290&lt;2.7,$V290&gt;90),"Age OOR",VLOOKUP(CG$14&amp;"-int-"&amp;$N290,Equations!$G:$I,3,0)+VLOOKUP(CG$14&amp;"-sexo-"&amp;$N290,Equations!$G:$I,3,0)*$U290+VLOOKUP(CG$14&amp;"-edad-"&amp;$N290,Equations!$G:$I,3,0)*$V290+VLOOKUP(CG$14&amp;"-est-"&amp;$N290,Equations!$G:$I,3,0)*(1/$W290)+VLOOKUP(CG$14&amp;"-imc-"&amp;$N290,Equations!$G:$I,3,0)*(1/$Q290)))</f>
        <v/>
      </c>
      <c r="CH290" s="10" t="str">
        <f>IF($AI290="","",IF(OR($V290&lt;2.7,$V290&gt;90),"Age OOR",CG290-1.6449*VLOOKUP(CG$14&amp;"-rse-"&amp;$N290,Equations!$G:$I,3,0)))</f>
        <v/>
      </c>
      <c r="CI290" s="10" t="str">
        <f>IF($AI290="","",IF(OR($V290&lt;2.7,$V290&gt;90),"Age OOR",CG290+1.6449*VLOOKUP(CG$14&amp;"-rse-"&amp;$N290,Equations!$G:$I,3,0)))</f>
        <v/>
      </c>
      <c r="CJ290" s="10" t="str">
        <f t="shared" si="122"/>
        <v/>
      </c>
      <c r="CK290" s="10" t="str">
        <f>IF($AI290="","",IF(OR($V290&lt;2.7,$V290&gt;90),"Age OOR",($AI290-CG290)/VLOOKUP(CG$14&amp;"-rse-"&amp;$N290,Equations!$G:$I,3,0)))</f>
        <v/>
      </c>
      <c r="CL290" s="10" t="str">
        <f>IF($AJ290="","",IF(OR($V290&lt;2.7,$V290&gt;90),"Age OOR",VLOOKUP(CL$14&amp;"-int-"&amp;$O290,Equations!$G:$I,3,0)+VLOOKUP(CL$14&amp;"-sexo-"&amp;$O290,Equations!$G:$I,3,0)*$U290+VLOOKUP(CL$14&amp;"-edad-"&amp;$O290,Equations!$G:$I,3,0)*$V290+VLOOKUP(CL$14&amp;"-est-"&amp;$O290,Equations!$G:$I,3,0)*(1/$W290)+VLOOKUP(CL$14&amp;"-imc-"&amp;$O290,Equations!$G:$I,3,0)*(1/$Q290)))</f>
        <v/>
      </c>
      <c r="CM290" s="10" t="str">
        <f>IF($AJ290="","",IF(OR($V290&lt;2.7,$V290&gt;90),"Age OOR",CL290-1.6449*VLOOKUP(CL$14&amp;"-rse-"&amp;$O290,Equations!$G:$I,3,0)))</f>
        <v/>
      </c>
      <c r="CN290" s="10" t="str">
        <f>IF($AJ290="","",IF(OR($V290&lt;2.7,$V290&gt;90),"Age OOR",CL290+1.6449*VLOOKUP(CL$14&amp;"-rse-"&amp;$O290,Equations!$G:$I,3,0)))</f>
        <v/>
      </c>
      <c r="CO290" s="10" t="str">
        <f t="shared" si="123"/>
        <v/>
      </c>
      <c r="CP290" s="10" t="str">
        <f>IF($AJ290="","",IF(OR($V290&lt;2.7,$V290&gt;90),"Age OOR",($AJ290-CL290)/VLOOKUP(CL$14&amp;"-rse-"&amp;$O290,Equations!$G:$I,3,0)))</f>
        <v/>
      </c>
      <c r="CQ290" s="10" t="str">
        <f>IF($AK290="","",IF(OR($V290&lt;2.7,$V290&gt;90),"Age OOR",EXP(VLOOKUP(CQ$14&amp;"-int-"&amp;$P290,Equations!$G:$I,3,0)+VLOOKUP(CQ$14&amp;"-sexo-"&amp;$P290,Equations!$G:$I,3,0)*$U290+VLOOKUP(CQ$14&amp;"-edad-"&amp;$P290,Equations!$G:$I,3,0)*$V290+VLOOKUP(CQ$14&amp;"-est-"&amp;$P290,Equations!$G:$I,3,0)*(1/$W290)+VLOOKUP(CQ$14&amp;"-imc-"&amp;$P290,Equations!$G:$I,3,0)*(1/$Q290))))</f>
        <v/>
      </c>
      <c r="CR290" s="10" t="str">
        <f>IF($AK290="","",IF(OR($V290&lt;2.7,$V290&gt;90),"Age OOR",EXP(LN(CQ290)-1.6449*VLOOKUP(CQ$14&amp;"-rse-"&amp;$P290,Equations!$G:$I,3,0))))</f>
        <v/>
      </c>
      <c r="CS290" s="10" t="str">
        <f>IF($AK290="","",IF(OR($V290&lt;2.7,$V290&gt;90),"Age OOR",EXP(LN(CQ290)+1.6449*VLOOKUP(CQ$14&amp;"-rse-"&amp;$P290,Equations!$G:$I,3,0))))</f>
        <v/>
      </c>
      <c r="CT290" s="10" t="str">
        <f t="shared" si="124"/>
        <v/>
      </c>
      <c r="CU290" s="10" t="str">
        <f>IF($AK290="","",IF(OR($V290&lt;2.7,$V290&gt;90),"Age OOR",(LN($AK290)-LN(CQ290))/VLOOKUP(CQ$14&amp;"-rse-"&amp;$P290,Equations!$G:$I,3,0)))</f>
        <v/>
      </c>
      <c r="CV290" s="47"/>
    </row>
    <row r="291" spans="5:100" x14ac:dyDescent="0.2">
      <c r="E291" s="23" t="str">
        <f t="shared" si="100"/>
        <v>Age out of range</v>
      </c>
      <c r="F291" s="23" t="str">
        <f t="shared" si="101"/>
        <v>Age out of range</v>
      </c>
      <c r="G291" s="23" t="str">
        <f t="shared" si="102"/>
        <v>Age out of range</v>
      </c>
      <c r="H291" s="23" t="str">
        <f t="shared" si="103"/>
        <v>Age out of range</v>
      </c>
      <c r="I291" s="23" t="str">
        <f t="shared" si="104"/>
        <v>Age out of range</v>
      </c>
      <c r="J291" s="23" t="str">
        <f t="shared" si="105"/>
        <v>Age out of range</v>
      </c>
      <c r="K291" s="23" t="str">
        <f t="shared" si="106"/>
        <v>Age out of range</v>
      </c>
      <c r="L291" s="23" t="str">
        <f t="shared" si="107"/>
        <v>Age out of range</v>
      </c>
      <c r="M291" s="23" t="str">
        <f t="shared" si="108"/>
        <v>Age out of range</v>
      </c>
      <c r="N291" s="23" t="str">
        <f t="shared" si="109"/>
        <v>Age out of range</v>
      </c>
      <c r="O291" s="23" t="str">
        <f t="shared" si="110"/>
        <v>Age out of range</v>
      </c>
      <c r="P291" s="23" t="str">
        <f t="shared" si="111"/>
        <v>Age out of range</v>
      </c>
      <c r="Q291" s="23" t="e">
        <f t="shared" si="112"/>
        <v>#DIV/0!</v>
      </c>
      <c r="R291" s="17"/>
      <c r="S291" s="23">
        <v>275</v>
      </c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7"/>
      <c r="AM291" s="47"/>
      <c r="AN291" s="10" t="str">
        <f>IF($Z291="","",IF(OR($V291&lt;2.7,$V291&gt;90),"Age OOR",VLOOKUP(AN$14&amp;"-int-"&amp;$E291,Equations!$G:$I,3,0)+VLOOKUP(AN$14&amp;"-sexo-"&amp;$E291,Equations!$G:$I,3,0)*$U291+VLOOKUP(AN$14&amp;"-edad-"&amp;$E291,Equations!$G:$I,3,0)*$V291+VLOOKUP(AN$14&amp;"-est-"&amp;$E291,Equations!$G:$I,3,0)*(1/$W291)+VLOOKUP(AN$14&amp;"-imc-"&amp;$E291,Equations!$G:$I,3,0)*(1/$Q291)))</f>
        <v/>
      </c>
      <c r="AO291" s="10" t="str">
        <f>IF($Z291="","",IF(OR($V291&lt;2.7,$V291&gt;90),"Age OOR",AN291-1.6449*VLOOKUP(AN$14&amp;"-rse-"&amp;$E291,Equations!$G:$I,3,0)))</f>
        <v/>
      </c>
      <c r="AP291" s="10" t="str">
        <f>IF($Z291="","",IF(OR($V291&lt;2.7,$V291&gt;90),"Age OOR",AN291+1.6449*VLOOKUP(AN$14&amp;"-rse-"&amp;$E291,Equations!$G:$I,3,0)))</f>
        <v/>
      </c>
      <c r="AQ291" s="10" t="str">
        <f t="shared" si="113"/>
        <v/>
      </c>
      <c r="AR291" s="10" t="str">
        <f>IF($Z291="","",IF(OR($V291&lt;2.7,$V291&gt;90),"Age OOR",($Z291-AN291)/VLOOKUP(AN$14&amp;"-rse-"&amp;$E291,Equations!$G:$I,3,0)))</f>
        <v/>
      </c>
      <c r="AS291" s="10" t="str">
        <f>IF($AA291="","",IF(OR($V291&lt;2.7,$V291&gt;90),"Age OOR",VLOOKUP(AS$14&amp;"-int-"&amp;$F291,Equations!$G:$I,3,0)+VLOOKUP(AS$14&amp;"-sexo-"&amp;$F291,Equations!$G:$I,3,0)*$U291+VLOOKUP(AS$14&amp;"-edad-"&amp;$F291,Equations!$G:$I,3,0)*$V291+VLOOKUP(AS$14&amp;"-est-"&amp;$F291,Equations!$G:$I,3,0)*(1/$W291)+VLOOKUP(AS$14&amp;"-imc-"&amp;$F291,Equations!$G:$I,3,0)*(1/$Q291)))</f>
        <v/>
      </c>
      <c r="AT291" s="10" t="str">
        <f>IF($AA291="","",IF(OR($V291&lt;2.7,$V291&gt;90),"Age OOR",AS291-1.6449*VLOOKUP(AS$14&amp;"-rse-"&amp;$F291,Equations!$G:$I,3,0)))</f>
        <v/>
      </c>
      <c r="AU291" s="10" t="str">
        <f>IF($AA291="","",IF(OR($V291&lt;2.7,$V291&gt;90),"Age OOR",AS291+1.6449*VLOOKUP(AS$14&amp;"-rse-"&amp;$F291,Equations!$G:$I,3,0)))</f>
        <v/>
      </c>
      <c r="AV291" s="10" t="str">
        <f t="shared" si="114"/>
        <v/>
      </c>
      <c r="AW291" s="10" t="str">
        <f>IF($AA291="","",IF(OR($V291&lt;2.7,$V291&gt;90),"Age OOR",($AA291-AS291)/VLOOKUP(AS$14&amp;"-rse-"&amp;$F291,Equations!$G:$I,3,0)))</f>
        <v/>
      </c>
      <c r="AX291" s="10" t="str">
        <f>IF($AB291="","",IF(OR($V291&lt;2.7,$V291&gt;90),"Age OOR",VLOOKUP(AX$14&amp;"-int-"&amp;$G291,Equations!$G:$I,3,0)+VLOOKUP(AX$14&amp;"-sexo-"&amp;$G291,Equations!$G:$I,3,0)*$U291+VLOOKUP(AX$14&amp;"-edad-"&amp;$G291,Equations!$G:$I,3,0)*$V291+VLOOKUP(AX$14&amp;"-est-"&amp;$G291,Equations!$G:$I,3,0)*(1/$W291)+VLOOKUP(AX$14&amp;"-imc-"&amp;$G291,Equations!$G:$I,3,0)*(1/$Q291)))</f>
        <v/>
      </c>
      <c r="AY291" s="10" t="str">
        <f>IF($AB291="","",IF(OR($V291&lt;2.7,$V291&gt;90),"Age OOR",AX291-1.6449*VLOOKUP(AX$14&amp;"-rse-"&amp;$G291,Equations!$G:$I,3,0)))</f>
        <v/>
      </c>
      <c r="AZ291" s="10" t="str">
        <f>IF($AB291="","",IF(OR($V291&lt;2.7,$V291&gt;90),"Age OOR",AX291+1.6449*VLOOKUP(AX$14&amp;"-rse-"&amp;$G291,Equations!$G:$I,3,0)))</f>
        <v/>
      </c>
      <c r="BA291" s="10" t="str">
        <f t="shared" si="115"/>
        <v/>
      </c>
      <c r="BB291" s="10" t="str">
        <f>IF($AB291="","",IF(OR($V291&lt;2.7,$V291&gt;90),"Age OOR",($AB291-AX291)/VLOOKUP(AX$14&amp;"-rse-"&amp;$G291,Equations!$G:$I,3,0)))</f>
        <v/>
      </c>
      <c r="BC291" s="10" t="str">
        <f>IF($AC291="","",IF(OR($V291&lt;2.7,$V291&gt;90),"Age OOR",VLOOKUP(BC$14&amp;"-int-"&amp;$H291,Equations!$G:$I,3,0)+VLOOKUP(BC$14&amp;"-sexo-"&amp;$H291,Equations!$G:$I,3,0)*$U291+VLOOKUP(BC$14&amp;"-edad-"&amp;$H291,Equations!$G:$I,3,0)*$V291+VLOOKUP(BC$14&amp;"-est-"&amp;$H291,Equations!$G:$I,3,0)*(1/$W291)+VLOOKUP(BC$14&amp;"-imc-"&amp;$H291,Equations!$G:$I,3,0)*(1/$Q291)))</f>
        <v/>
      </c>
      <c r="BD291" s="10" t="str">
        <f>IF($AC291="","",IF(OR($V291&lt;2.7,$V291&gt;90),"Age OOR",BC291-1.6449*VLOOKUP(BC$14&amp;"-rse-"&amp;$H291,Equations!$G:$I,3,0)))</f>
        <v/>
      </c>
      <c r="BE291" s="10" t="str">
        <f>IF($AC291="","",IF(OR($V291&lt;2.7,$V291&gt;90),"Age OOR",BC291+1.6449*VLOOKUP(BC$14&amp;"-rse-"&amp;$H291,Equations!$G:$I,3,0)))</f>
        <v/>
      </c>
      <c r="BF291" s="10" t="str">
        <f t="shared" si="116"/>
        <v/>
      </c>
      <c r="BG291" s="10" t="str">
        <f>IF($AC291="","",IF(OR($V291&lt;2.7,$V291&gt;90),"Age OOR",($AC291-BC291)/VLOOKUP(BC$14&amp;"-rse-"&amp;$H291,Equations!$G:$I,3,0)))</f>
        <v/>
      </c>
      <c r="BH291" s="10" t="str">
        <f>IF($AD291="","",IF(OR($V291&lt;2.7,$V291&gt;90),"Age OOR",VLOOKUP(BH$14&amp;"-int-"&amp;$I291,Equations!$G:$I,3,0)+VLOOKUP(BH$14&amp;"-sexo-"&amp;$I291,Equations!$G:$I,3,0)*$U291+VLOOKUP(BH$14&amp;"-edad-"&amp;$I291,Equations!$G:$I,3,0)*$V291+VLOOKUP(BH$14&amp;"-est-"&amp;$I291,Equations!$G:$I,3,0)*(1/$W291)+VLOOKUP(BH$14&amp;"-imc-"&amp;$I291,Equations!$G:$I,3,0)*(1/$Q291)))</f>
        <v/>
      </c>
      <c r="BI291" s="10" t="str">
        <f>IF($AD291="","",IF(OR($V291&lt;2.7,$V291&gt;90),"Age OOR",BH291-1.6449*VLOOKUP(BH$14&amp;"-rse-"&amp;$I291,Equations!$G:$I,3,0)))</f>
        <v/>
      </c>
      <c r="BJ291" s="10" t="str">
        <f>IF($AD291="","",IF(OR($V291&lt;2.7,$V291&gt;90),"Age OOR",BH291+1.6449*VLOOKUP(BH$14&amp;"-rse-"&amp;$I291,Equations!$G:$I,3,0)))</f>
        <v/>
      </c>
      <c r="BK291" s="10" t="str">
        <f t="shared" si="117"/>
        <v/>
      </c>
      <c r="BL291" s="10" t="str">
        <f>IF($AD291="","",IF(OR($V291&lt;2.7,$V291&gt;90),"Age OOR",($AD291-BH291)/VLOOKUP(BH$14&amp;"-rse-"&amp;$I291,Equations!$G:$I,3,0)))</f>
        <v/>
      </c>
      <c r="BM291" s="10" t="str">
        <f>IF($AE291="","",IF(OR($V291&lt;2.7,$V291&gt;90),"Age OOR",VLOOKUP(BM$14&amp;"-int-"&amp;$J291,Equations!$G:$I,3,0)+VLOOKUP(BM$14&amp;"-sexo-"&amp;$J291,Equations!$G:$I,3,0)*$U291+VLOOKUP(BM$14&amp;"-edad-"&amp;$J291,Equations!$G:$I,3,0)*$V291+VLOOKUP(BM$14&amp;"-est-"&amp;$J291,Equations!$G:$I,3,0)*(1/$W291)+VLOOKUP(BM$14&amp;"-imc-"&amp;$J291,Equations!$G:$I,3,0)*(1/$Q291)))</f>
        <v/>
      </c>
      <c r="BN291" s="10" t="str">
        <f>IF($AE291="","",IF(OR($V291&lt;2.7,$V291&gt;90),"Age OOR",BM291-1.6449*VLOOKUP(BM$14&amp;"-rse-"&amp;$J291,Equations!$G:$I,3,0)))</f>
        <v/>
      </c>
      <c r="BO291" s="10" t="str">
        <f>IF($AE291="","",IF(OR($V291&lt;2.7,$V291&gt;90),"Age OOR",BM291+1.6449*VLOOKUP(BM$14&amp;"-rse-"&amp;$J291,Equations!$G:$I,3,0)))</f>
        <v/>
      </c>
      <c r="BP291" s="10" t="str">
        <f t="shared" si="118"/>
        <v/>
      </c>
      <c r="BQ291" s="10" t="str">
        <f>IF($AE291="","",IF(OR($V291&lt;2.7,$V291&gt;90),"Age OOR",($AE291-BM291)/VLOOKUP(BM$14&amp;"-rse-"&amp;$J291,Equations!$G:$I,3,0)))</f>
        <v/>
      </c>
      <c r="BR291" s="10" t="str">
        <f>IF($AF291="","",IF(OR($V291&lt;2.7,$V291&gt;90),"Age OOR",VLOOKUP(BR$14&amp;"-int-"&amp;$K291,Equations!$G:$I,3,0)+VLOOKUP(BR$14&amp;"-sexo-"&amp;$K291,Equations!$G:$I,3,0)*$U291+VLOOKUP(BR$14&amp;"-edad-"&amp;$K291,Equations!$G:$I,3,0)*$V291+VLOOKUP(BR$14&amp;"-est-"&amp;$K291,Equations!$G:$I,3,0)*(1/$W291)+VLOOKUP(BR$14&amp;"-imc-"&amp;$K291,Equations!$G:$I,3,0)*(1/$Q291)))</f>
        <v/>
      </c>
      <c r="BS291" s="10" t="str">
        <f>IF($AF291="","",IF(OR($V291&lt;2.7,$V291&gt;90),"Age OOR",BR291-1.6449*VLOOKUP(BR$14&amp;"-rse-"&amp;$K291,Equations!$G:$I,3,0)))</f>
        <v/>
      </c>
      <c r="BT291" s="10" t="str">
        <f>IF($AF291="","",IF(OR($V291&lt;2.7,$V291&gt;90),"Age OOR",BR291+1.6449*VLOOKUP(BR$14&amp;"-rse-"&amp;$K291,Equations!$G:$I,3,0)))</f>
        <v/>
      </c>
      <c r="BU291" s="10" t="str">
        <f t="shared" si="119"/>
        <v/>
      </c>
      <c r="BV291" s="10" t="str">
        <f>IF($AF291="","",IF(OR($V291&lt;2.7,$V291&gt;90),"Age OOR",($AF291-BR291)/VLOOKUP(BR$14&amp;"-rse-"&amp;$K291,Equations!$G:$I,3,0)))</f>
        <v/>
      </c>
      <c r="BW291" s="10" t="str">
        <f>IF($AG291="","",IF(OR($V291&lt;2.7,$V291&gt;90),"Age OOR",VLOOKUP(BW$14&amp;"-int-"&amp;$L291,Equations!$G:$I,3,0)+VLOOKUP(BW$14&amp;"-sexo-"&amp;$L291,Equations!$G:$I,3,0)*$U291+VLOOKUP(BW$14&amp;"-edad-"&amp;$L291,Equations!$G:$I,3,0)*$V291+VLOOKUP(BW$14&amp;"-est-"&amp;$L291,Equations!$G:$I,3,0)*(1/$W291)+VLOOKUP(BW$14&amp;"-imc-"&amp;$L291,Equations!$G:$I,3,0)*(1/$Q291)))</f>
        <v/>
      </c>
      <c r="BX291" s="10" t="str">
        <f>IF($AG291="","",IF(OR($V291&lt;2.7,$V291&gt;90),"Age OOR",BW291-1.6449*VLOOKUP(BW$14&amp;"-rse-"&amp;$L291,Equations!$G:$I,3,0)))</f>
        <v/>
      </c>
      <c r="BY291" s="10" t="str">
        <f>IF($AG291="","",IF(OR($V291&lt;2.7,$V291&gt;90),"Age OOR",BW291+1.6449*VLOOKUP(BW$14&amp;"-rse-"&amp;$L291,Equations!$G:$I,3,0)))</f>
        <v/>
      </c>
      <c r="BZ291" s="10" t="str">
        <f t="shared" si="120"/>
        <v/>
      </c>
      <c r="CA291" s="10" t="str">
        <f>IF($AG291="","",IF(OR($V291&lt;2.7,$V291&gt;90),"Age OOR",($AG291-BW291)/VLOOKUP(BW$14&amp;"-rse-"&amp;$L291,Equations!$G:$I,3,0)))</f>
        <v/>
      </c>
      <c r="CB291" s="10" t="str">
        <f>IF($AH291="","",IF(OR($V291&lt;2.7,$V291&gt;90),"Age OOR",VLOOKUP(CB$14&amp;"-int-"&amp;$M291,Equations!$G:$I,3,0)+VLOOKUP(CB$14&amp;"-sexo-"&amp;$M291,Equations!$G:$I,3,0)*$U291+VLOOKUP(CB$14&amp;"-edad-"&amp;$M291,Equations!$G:$I,3,0)*$V291+VLOOKUP(CB$14&amp;"-est-"&amp;$M291,Equations!$G:$I,3,0)*(1/$W291)+VLOOKUP(CB$14&amp;"-imc-"&amp;$M291,Equations!$G:$I,3,0)*(1/$Q291)))</f>
        <v/>
      </c>
      <c r="CC291" s="10" t="str">
        <f>IF($AH291="","",IF(OR($V291&lt;2.7,$V291&gt;90),"Age OOR",CB291-1.6449*VLOOKUP(CB$14&amp;"-rse-"&amp;$M291,Equations!$G:$I,3,0)))</f>
        <v/>
      </c>
      <c r="CD291" s="10" t="str">
        <f>IF($AH291="","",IF(OR($V291&lt;2.7,$V291&gt;90),"Age OOR",CB291+1.6449*VLOOKUP(CB$14&amp;"-rse-"&amp;$M291,Equations!$G:$I,3,0)))</f>
        <v/>
      </c>
      <c r="CE291" s="10" t="str">
        <f t="shared" si="121"/>
        <v/>
      </c>
      <c r="CF291" s="10" t="str">
        <f>IF($AH291="","",IF(OR($V291&lt;2.7,$V291&gt;90),"Age OOR",($AH291-CB291)/VLOOKUP(CB$14&amp;"-rse-"&amp;$M291,Equations!$G:$I,3,0)))</f>
        <v/>
      </c>
      <c r="CG291" s="10" t="str">
        <f>IF($AI291="","",IF(OR($V291&lt;2.7,$V291&gt;90),"Age OOR",VLOOKUP(CG$14&amp;"-int-"&amp;$N291,Equations!$G:$I,3,0)+VLOOKUP(CG$14&amp;"-sexo-"&amp;$N291,Equations!$G:$I,3,0)*$U291+VLOOKUP(CG$14&amp;"-edad-"&amp;$N291,Equations!$G:$I,3,0)*$V291+VLOOKUP(CG$14&amp;"-est-"&amp;$N291,Equations!$G:$I,3,0)*(1/$W291)+VLOOKUP(CG$14&amp;"-imc-"&amp;$N291,Equations!$G:$I,3,0)*(1/$Q291)))</f>
        <v/>
      </c>
      <c r="CH291" s="10" t="str">
        <f>IF($AI291="","",IF(OR($V291&lt;2.7,$V291&gt;90),"Age OOR",CG291-1.6449*VLOOKUP(CG$14&amp;"-rse-"&amp;$N291,Equations!$G:$I,3,0)))</f>
        <v/>
      </c>
      <c r="CI291" s="10" t="str">
        <f>IF($AI291="","",IF(OR($V291&lt;2.7,$V291&gt;90),"Age OOR",CG291+1.6449*VLOOKUP(CG$14&amp;"-rse-"&amp;$N291,Equations!$G:$I,3,0)))</f>
        <v/>
      </c>
      <c r="CJ291" s="10" t="str">
        <f t="shared" si="122"/>
        <v/>
      </c>
      <c r="CK291" s="10" t="str">
        <f>IF($AI291="","",IF(OR($V291&lt;2.7,$V291&gt;90),"Age OOR",($AI291-CG291)/VLOOKUP(CG$14&amp;"-rse-"&amp;$N291,Equations!$G:$I,3,0)))</f>
        <v/>
      </c>
      <c r="CL291" s="10" t="str">
        <f>IF($AJ291="","",IF(OR($V291&lt;2.7,$V291&gt;90),"Age OOR",VLOOKUP(CL$14&amp;"-int-"&amp;$O291,Equations!$G:$I,3,0)+VLOOKUP(CL$14&amp;"-sexo-"&amp;$O291,Equations!$G:$I,3,0)*$U291+VLOOKUP(CL$14&amp;"-edad-"&amp;$O291,Equations!$G:$I,3,0)*$V291+VLOOKUP(CL$14&amp;"-est-"&amp;$O291,Equations!$G:$I,3,0)*(1/$W291)+VLOOKUP(CL$14&amp;"-imc-"&amp;$O291,Equations!$G:$I,3,0)*(1/$Q291)))</f>
        <v/>
      </c>
      <c r="CM291" s="10" t="str">
        <f>IF($AJ291="","",IF(OR($V291&lt;2.7,$V291&gt;90),"Age OOR",CL291-1.6449*VLOOKUP(CL$14&amp;"-rse-"&amp;$O291,Equations!$G:$I,3,0)))</f>
        <v/>
      </c>
      <c r="CN291" s="10" t="str">
        <f>IF($AJ291="","",IF(OR($V291&lt;2.7,$V291&gt;90),"Age OOR",CL291+1.6449*VLOOKUP(CL$14&amp;"-rse-"&amp;$O291,Equations!$G:$I,3,0)))</f>
        <v/>
      </c>
      <c r="CO291" s="10" t="str">
        <f t="shared" si="123"/>
        <v/>
      </c>
      <c r="CP291" s="10" t="str">
        <f>IF($AJ291="","",IF(OR($V291&lt;2.7,$V291&gt;90),"Age OOR",($AJ291-CL291)/VLOOKUP(CL$14&amp;"-rse-"&amp;$O291,Equations!$G:$I,3,0)))</f>
        <v/>
      </c>
      <c r="CQ291" s="10" t="str">
        <f>IF($AK291="","",IF(OR($V291&lt;2.7,$V291&gt;90),"Age OOR",EXP(VLOOKUP(CQ$14&amp;"-int-"&amp;$P291,Equations!$G:$I,3,0)+VLOOKUP(CQ$14&amp;"-sexo-"&amp;$P291,Equations!$G:$I,3,0)*$U291+VLOOKUP(CQ$14&amp;"-edad-"&amp;$P291,Equations!$G:$I,3,0)*$V291+VLOOKUP(CQ$14&amp;"-est-"&amp;$P291,Equations!$G:$I,3,0)*(1/$W291)+VLOOKUP(CQ$14&amp;"-imc-"&amp;$P291,Equations!$G:$I,3,0)*(1/$Q291))))</f>
        <v/>
      </c>
      <c r="CR291" s="10" t="str">
        <f>IF($AK291="","",IF(OR($V291&lt;2.7,$V291&gt;90),"Age OOR",EXP(LN(CQ291)-1.6449*VLOOKUP(CQ$14&amp;"-rse-"&amp;$P291,Equations!$G:$I,3,0))))</f>
        <v/>
      </c>
      <c r="CS291" s="10" t="str">
        <f>IF($AK291="","",IF(OR($V291&lt;2.7,$V291&gt;90),"Age OOR",EXP(LN(CQ291)+1.6449*VLOOKUP(CQ$14&amp;"-rse-"&amp;$P291,Equations!$G:$I,3,0))))</f>
        <v/>
      </c>
      <c r="CT291" s="10" t="str">
        <f t="shared" si="124"/>
        <v/>
      </c>
      <c r="CU291" s="10" t="str">
        <f>IF($AK291="","",IF(OR($V291&lt;2.7,$V291&gt;90),"Age OOR",(LN($AK291)-LN(CQ291))/VLOOKUP(CQ$14&amp;"-rse-"&amp;$P291,Equations!$G:$I,3,0)))</f>
        <v/>
      </c>
      <c r="CV291" s="47"/>
    </row>
    <row r="292" spans="5:100" x14ac:dyDescent="0.2">
      <c r="E292" s="23" t="str">
        <f t="shared" si="100"/>
        <v>Age out of range</v>
      </c>
      <c r="F292" s="23" t="str">
        <f t="shared" si="101"/>
        <v>Age out of range</v>
      </c>
      <c r="G292" s="23" t="str">
        <f t="shared" si="102"/>
        <v>Age out of range</v>
      </c>
      <c r="H292" s="23" t="str">
        <f t="shared" si="103"/>
        <v>Age out of range</v>
      </c>
      <c r="I292" s="23" t="str">
        <f t="shared" si="104"/>
        <v>Age out of range</v>
      </c>
      <c r="J292" s="23" t="str">
        <f t="shared" si="105"/>
        <v>Age out of range</v>
      </c>
      <c r="K292" s="23" t="str">
        <f t="shared" si="106"/>
        <v>Age out of range</v>
      </c>
      <c r="L292" s="23" t="str">
        <f t="shared" si="107"/>
        <v>Age out of range</v>
      </c>
      <c r="M292" s="23" t="str">
        <f t="shared" si="108"/>
        <v>Age out of range</v>
      </c>
      <c r="N292" s="23" t="str">
        <f t="shared" si="109"/>
        <v>Age out of range</v>
      </c>
      <c r="O292" s="23" t="str">
        <f t="shared" si="110"/>
        <v>Age out of range</v>
      </c>
      <c r="P292" s="23" t="str">
        <f t="shared" si="111"/>
        <v>Age out of range</v>
      </c>
      <c r="Q292" s="23" t="e">
        <f t="shared" si="112"/>
        <v>#DIV/0!</v>
      </c>
      <c r="R292" s="17"/>
      <c r="S292" s="23">
        <v>276</v>
      </c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7"/>
      <c r="AM292" s="47"/>
      <c r="AN292" s="10" t="str">
        <f>IF($Z292="","",IF(OR($V292&lt;2.7,$V292&gt;90),"Age OOR",VLOOKUP(AN$14&amp;"-int-"&amp;$E292,Equations!$G:$I,3,0)+VLOOKUP(AN$14&amp;"-sexo-"&amp;$E292,Equations!$G:$I,3,0)*$U292+VLOOKUP(AN$14&amp;"-edad-"&amp;$E292,Equations!$G:$I,3,0)*$V292+VLOOKUP(AN$14&amp;"-est-"&amp;$E292,Equations!$G:$I,3,0)*(1/$W292)+VLOOKUP(AN$14&amp;"-imc-"&amp;$E292,Equations!$G:$I,3,0)*(1/$Q292)))</f>
        <v/>
      </c>
      <c r="AO292" s="10" t="str">
        <f>IF($Z292="","",IF(OR($V292&lt;2.7,$V292&gt;90),"Age OOR",AN292-1.6449*VLOOKUP(AN$14&amp;"-rse-"&amp;$E292,Equations!$G:$I,3,0)))</f>
        <v/>
      </c>
      <c r="AP292" s="10" t="str">
        <f>IF($Z292="","",IF(OR($V292&lt;2.7,$V292&gt;90),"Age OOR",AN292+1.6449*VLOOKUP(AN$14&amp;"-rse-"&amp;$E292,Equations!$G:$I,3,0)))</f>
        <v/>
      </c>
      <c r="AQ292" s="10" t="str">
        <f t="shared" si="113"/>
        <v/>
      </c>
      <c r="AR292" s="10" t="str">
        <f>IF($Z292="","",IF(OR($V292&lt;2.7,$V292&gt;90),"Age OOR",($Z292-AN292)/VLOOKUP(AN$14&amp;"-rse-"&amp;$E292,Equations!$G:$I,3,0)))</f>
        <v/>
      </c>
      <c r="AS292" s="10" t="str">
        <f>IF($AA292="","",IF(OR($V292&lt;2.7,$V292&gt;90),"Age OOR",VLOOKUP(AS$14&amp;"-int-"&amp;$F292,Equations!$G:$I,3,0)+VLOOKUP(AS$14&amp;"-sexo-"&amp;$F292,Equations!$G:$I,3,0)*$U292+VLOOKUP(AS$14&amp;"-edad-"&amp;$F292,Equations!$G:$I,3,0)*$V292+VLOOKUP(AS$14&amp;"-est-"&amp;$F292,Equations!$G:$I,3,0)*(1/$W292)+VLOOKUP(AS$14&amp;"-imc-"&amp;$F292,Equations!$G:$I,3,0)*(1/$Q292)))</f>
        <v/>
      </c>
      <c r="AT292" s="10" t="str">
        <f>IF($AA292="","",IF(OR($V292&lt;2.7,$V292&gt;90),"Age OOR",AS292-1.6449*VLOOKUP(AS$14&amp;"-rse-"&amp;$F292,Equations!$G:$I,3,0)))</f>
        <v/>
      </c>
      <c r="AU292" s="10" t="str">
        <f>IF($AA292="","",IF(OR($V292&lt;2.7,$V292&gt;90),"Age OOR",AS292+1.6449*VLOOKUP(AS$14&amp;"-rse-"&amp;$F292,Equations!$G:$I,3,0)))</f>
        <v/>
      </c>
      <c r="AV292" s="10" t="str">
        <f t="shared" si="114"/>
        <v/>
      </c>
      <c r="AW292" s="10" t="str">
        <f>IF($AA292="","",IF(OR($V292&lt;2.7,$V292&gt;90),"Age OOR",($AA292-AS292)/VLOOKUP(AS$14&amp;"-rse-"&amp;$F292,Equations!$G:$I,3,0)))</f>
        <v/>
      </c>
      <c r="AX292" s="10" t="str">
        <f>IF($AB292="","",IF(OR($V292&lt;2.7,$V292&gt;90),"Age OOR",VLOOKUP(AX$14&amp;"-int-"&amp;$G292,Equations!$G:$I,3,0)+VLOOKUP(AX$14&amp;"-sexo-"&amp;$G292,Equations!$G:$I,3,0)*$U292+VLOOKUP(AX$14&amp;"-edad-"&amp;$G292,Equations!$G:$I,3,0)*$V292+VLOOKUP(AX$14&amp;"-est-"&amp;$G292,Equations!$G:$I,3,0)*(1/$W292)+VLOOKUP(AX$14&amp;"-imc-"&amp;$G292,Equations!$G:$I,3,0)*(1/$Q292)))</f>
        <v/>
      </c>
      <c r="AY292" s="10" t="str">
        <f>IF($AB292="","",IF(OR($V292&lt;2.7,$V292&gt;90),"Age OOR",AX292-1.6449*VLOOKUP(AX$14&amp;"-rse-"&amp;$G292,Equations!$G:$I,3,0)))</f>
        <v/>
      </c>
      <c r="AZ292" s="10" t="str">
        <f>IF($AB292="","",IF(OR($V292&lt;2.7,$V292&gt;90),"Age OOR",AX292+1.6449*VLOOKUP(AX$14&amp;"-rse-"&amp;$G292,Equations!$G:$I,3,0)))</f>
        <v/>
      </c>
      <c r="BA292" s="10" t="str">
        <f t="shared" si="115"/>
        <v/>
      </c>
      <c r="BB292" s="10" t="str">
        <f>IF($AB292="","",IF(OR($V292&lt;2.7,$V292&gt;90),"Age OOR",($AB292-AX292)/VLOOKUP(AX$14&amp;"-rse-"&amp;$G292,Equations!$G:$I,3,0)))</f>
        <v/>
      </c>
      <c r="BC292" s="10" t="str">
        <f>IF($AC292="","",IF(OR($V292&lt;2.7,$V292&gt;90),"Age OOR",VLOOKUP(BC$14&amp;"-int-"&amp;$H292,Equations!$G:$I,3,0)+VLOOKUP(BC$14&amp;"-sexo-"&amp;$H292,Equations!$G:$I,3,0)*$U292+VLOOKUP(BC$14&amp;"-edad-"&amp;$H292,Equations!$G:$I,3,0)*$V292+VLOOKUP(BC$14&amp;"-est-"&amp;$H292,Equations!$G:$I,3,0)*(1/$W292)+VLOOKUP(BC$14&amp;"-imc-"&amp;$H292,Equations!$G:$I,3,0)*(1/$Q292)))</f>
        <v/>
      </c>
      <c r="BD292" s="10" t="str">
        <f>IF($AC292="","",IF(OR($V292&lt;2.7,$V292&gt;90),"Age OOR",BC292-1.6449*VLOOKUP(BC$14&amp;"-rse-"&amp;$H292,Equations!$G:$I,3,0)))</f>
        <v/>
      </c>
      <c r="BE292" s="10" t="str">
        <f>IF($AC292="","",IF(OR($V292&lt;2.7,$V292&gt;90),"Age OOR",BC292+1.6449*VLOOKUP(BC$14&amp;"-rse-"&amp;$H292,Equations!$G:$I,3,0)))</f>
        <v/>
      </c>
      <c r="BF292" s="10" t="str">
        <f t="shared" si="116"/>
        <v/>
      </c>
      <c r="BG292" s="10" t="str">
        <f>IF($AC292="","",IF(OR($V292&lt;2.7,$V292&gt;90),"Age OOR",($AC292-BC292)/VLOOKUP(BC$14&amp;"-rse-"&amp;$H292,Equations!$G:$I,3,0)))</f>
        <v/>
      </c>
      <c r="BH292" s="10" t="str">
        <f>IF($AD292="","",IF(OR($V292&lt;2.7,$V292&gt;90),"Age OOR",VLOOKUP(BH$14&amp;"-int-"&amp;$I292,Equations!$G:$I,3,0)+VLOOKUP(BH$14&amp;"-sexo-"&amp;$I292,Equations!$G:$I,3,0)*$U292+VLOOKUP(BH$14&amp;"-edad-"&amp;$I292,Equations!$G:$I,3,0)*$V292+VLOOKUP(BH$14&amp;"-est-"&amp;$I292,Equations!$G:$I,3,0)*(1/$W292)+VLOOKUP(BH$14&amp;"-imc-"&amp;$I292,Equations!$G:$I,3,0)*(1/$Q292)))</f>
        <v/>
      </c>
      <c r="BI292" s="10" t="str">
        <f>IF($AD292="","",IF(OR($V292&lt;2.7,$V292&gt;90),"Age OOR",BH292-1.6449*VLOOKUP(BH$14&amp;"-rse-"&amp;$I292,Equations!$G:$I,3,0)))</f>
        <v/>
      </c>
      <c r="BJ292" s="10" t="str">
        <f>IF($AD292="","",IF(OR($V292&lt;2.7,$V292&gt;90),"Age OOR",BH292+1.6449*VLOOKUP(BH$14&amp;"-rse-"&amp;$I292,Equations!$G:$I,3,0)))</f>
        <v/>
      </c>
      <c r="BK292" s="10" t="str">
        <f t="shared" si="117"/>
        <v/>
      </c>
      <c r="BL292" s="10" t="str">
        <f>IF($AD292="","",IF(OR($V292&lt;2.7,$V292&gt;90),"Age OOR",($AD292-BH292)/VLOOKUP(BH$14&amp;"-rse-"&amp;$I292,Equations!$G:$I,3,0)))</f>
        <v/>
      </c>
      <c r="BM292" s="10" t="str">
        <f>IF($AE292="","",IF(OR($V292&lt;2.7,$V292&gt;90),"Age OOR",VLOOKUP(BM$14&amp;"-int-"&amp;$J292,Equations!$G:$I,3,0)+VLOOKUP(BM$14&amp;"-sexo-"&amp;$J292,Equations!$G:$I,3,0)*$U292+VLOOKUP(BM$14&amp;"-edad-"&amp;$J292,Equations!$G:$I,3,0)*$V292+VLOOKUP(BM$14&amp;"-est-"&amp;$J292,Equations!$G:$I,3,0)*(1/$W292)+VLOOKUP(BM$14&amp;"-imc-"&amp;$J292,Equations!$G:$I,3,0)*(1/$Q292)))</f>
        <v/>
      </c>
      <c r="BN292" s="10" t="str">
        <f>IF($AE292="","",IF(OR($V292&lt;2.7,$V292&gt;90),"Age OOR",BM292-1.6449*VLOOKUP(BM$14&amp;"-rse-"&amp;$J292,Equations!$G:$I,3,0)))</f>
        <v/>
      </c>
      <c r="BO292" s="10" t="str">
        <f>IF($AE292="","",IF(OR($V292&lt;2.7,$V292&gt;90),"Age OOR",BM292+1.6449*VLOOKUP(BM$14&amp;"-rse-"&amp;$J292,Equations!$G:$I,3,0)))</f>
        <v/>
      </c>
      <c r="BP292" s="10" t="str">
        <f t="shared" si="118"/>
        <v/>
      </c>
      <c r="BQ292" s="10" t="str">
        <f>IF($AE292="","",IF(OR($V292&lt;2.7,$V292&gt;90),"Age OOR",($AE292-BM292)/VLOOKUP(BM$14&amp;"-rse-"&amp;$J292,Equations!$G:$I,3,0)))</f>
        <v/>
      </c>
      <c r="BR292" s="10" t="str">
        <f>IF($AF292="","",IF(OR($V292&lt;2.7,$V292&gt;90),"Age OOR",VLOOKUP(BR$14&amp;"-int-"&amp;$K292,Equations!$G:$I,3,0)+VLOOKUP(BR$14&amp;"-sexo-"&amp;$K292,Equations!$G:$I,3,0)*$U292+VLOOKUP(BR$14&amp;"-edad-"&amp;$K292,Equations!$G:$I,3,0)*$V292+VLOOKUP(BR$14&amp;"-est-"&amp;$K292,Equations!$G:$I,3,0)*(1/$W292)+VLOOKUP(BR$14&amp;"-imc-"&amp;$K292,Equations!$G:$I,3,0)*(1/$Q292)))</f>
        <v/>
      </c>
      <c r="BS292" s="10" t="str">
        <f>IF($AF292="","",IF(OR($V292&lt;2.7,$V292&gt;90),"Age OOR",BR292-1.6449*VLOOKUP(BR$14&amp;"-rse-"&amp;$K292,Equations!$G:$I,3,0)))</f>
        <v/>
      </c>
      <c r="BT292" s="10" t="str">
        <f>IF($AF292="","",IF(OR($V292&lt;2.7,$V292&gt;90),"Age OOR",BR292+1.6449*VLOOKUP(BR$14&amp;"-rse-"&amp;$K292,Equations!$G:$I,3,0)))</f>
        <v/>
      </c>
      <c r="BU292" s="10" t="str">
        <f t="shared" si="119"/>
        <v/>
      </c>
      <c r="BV292" s="10" t="str">
        <f>IF($AF292="","",IF(OR($V292&lt;2.7,$V292&gt;90),"Age OOR",($AF292-BR292)/VLOOKUP(BR$14&amp;"-rse-"&amp;$K292,Equations!$G:$I,3,0)))</f>
        <v/>
      </c>
      <c r="BW292" s="10" t="str">
        <f>IF($AG292="","",IF(OR($V292&lt;2.7,$V292&gt;90),"Age OOR",VLOOKUP(BW$14&amp;"-int-"&amp;$L292,Equations!$G:$I,3,0)+VLOOKUP(BW$14&amp;"-sexo-"&amp;$L292,Equations!$G:$I,3,0)*$U292+VLOOKUP(BW$14&amp;"-edad-"&amp;$L292,Equations!$G:$I,3,0)*$V292+VLOOKUP(BW$14&amp;"-est-"&amp;$L292,Equations!$G:$I,3,0)*(1/$W292)+VLOOKUP(BW$14&amp;"-imc-"&amp;$L292,Equations!$G:$I,3,0)*(1/$Q292)))</f>
        <v/>
      </c>
      <c r="BX292" s="10" t="str">
        <f>IF($AG292="","",IF(OR($V292&lt;2.7,$V292&gt;90),"Age OOR",BW292-1.6449*VLOOKUP(BW$14&amp;"-rse-"&amp;$L292,Equations!$G:$I,3,0)))</f>
        <v/>
      </c>
      <c r="BY292" s="10" t="str">
        <f>IF($AG292="","",IF(OR($V292&lt;2.7,$V292&gt;90),"Age OOR",BW292+1.6449*VLOOKUP(BW$14&amp;"-rse-"&amp;$L292,Equations!$G:$I,3,0)))</f>
        <v/>
      </c>
      <c r="BZ292" s="10" t="str">
        <f t="shared" si="120"/>
        <v/>
      </c>
      <c r="CA292" s="10" t="str">
        <f>IF($AG292="","",IF(OR($V292&lt;2.7,$V292&gt;90),"Age OOR",($AG292-BW292)/VLOOKUP(BW$14&amp;"-rse-"&amp;$L292,Equations!$G:$I,3,0)))</f>
        <v/>
      </c>
      <c r="CB292" s="10" t="str">
        <f>IF($AH292="","",IF(OR($V292&lt;2.7,$V292&gt;90),"Age OOR",VLOOKUP(CB$14&amp;"-int-"&amp;$M292,Equations!$G:$I,3,0)+VLOOKUP(CB$14&amp;"-sexo-"&amp;$M292,Equations!$G:$I,3,0)*$U292+VLOOKUP(CB$14&amp;"-edad-"&amp;$M292,Equations!$G:$I,3,0)*$V292+VLOOKUP(CB$14&amp;"-est-"&amp;$M292,Equations!$G:$I,3,0)*(1/$W292)+VLOOKUP(CB$14&amp;"-imc-"&amp;$M292,Equations!$G:$I,3,0)*(1/$Q292)))</f>
        <v/>
      </c>
      <c r="CC292" s="10" t="str">
        <f>IF($AH292="","",IF(OR($V292&lt;2.7,$V292&gt;90),"Age OOR",CB292-1.6449*VLOOKUP(CB$14&amp;"-rse-"&amp;$M292,Equations!$G:$I,3,0)))</f>
        <v/>
      </c>
      <c r="CD292" s="10" t="str">
        <f>IF($AH292="","",IF(OR($V292&lt;2.7,$V292&gt;90),"Age OOR",CB292+1.6449*VLOOKUP(CB$14&amp;"-rse-"&amp;$M292,Equations!$G:$I,3,0)))</f>
        <v/>
      </c>
      <c r="CE292" s="10" t="str">
        <f t="shared" si="121"/>
        <v/>
      </c>
      <c r="CF292" s="10" t="str">
        <f>IF($AH292="","",IF(OR($V292&lt;2.7,$V292&gt;90),"Age OOR",($AH292-CB292)/VLOOKUP(CB$14&amp;"-rse-"&amp;$M292,Equations!$G:$I,3,0)))</f>
        <v/>
      </c>
      <c r="CG292" s="10" t="str">
        <f>IF($AI292="","",IF(OR($V292&lt;2.7,$V292&gt;90),"Age OOR",VLOOKUP(CG$14&amp;"-int-"&amp;$N292,Equations!$G:$I,3,0)+VLOOKUP(CG$14&amp;"-sexo-"&amp;$N292,Equations!$G:$I,3,0)*$U292+VLOOKUP(CG$14&amp;"-edad-"&amp;$N292,Equations!$G:$I,3,0)*$V292+VLOOKUP(CG$14&amp;"-est-"&amp;$N292,Equations!$G:$I,3,0)*(1/$W292)+VLOOKUP(CG$14&amp;"-imc-"&amp;$N292,Equations!$G:$I,3,0)*(1/$Q292)))</f>
        <v/>
      </c>
      <c r="CH292" s="10" t="str">
        <f>IF($AI292="","",IF(OR($V292&lt;2.7,$V292&gt;90),"Age OOR",CG292-1.6449*VLOOKUP(CG$14&amp;"-rse-"&amp;$N292,Equations!$G:$I,3,0)))</f>
        <v/>
      </c>
      <c r="CI292" s="10" t="str">
        <f>IF($AI292="","",IF(OR($V292&lt;2.7,$V292&gt;90),"Age OOR",CG292+1.6449*VLOOKUP(CG$14&amp;"-rse-"&amp;$N292,Equations!$G:$I,3,0)))</f>
        <v/>
      </c>
      <c r="CJ292" s="10" t="str">
        <f t="shared" si="122"/>
        <v/>
      </c>
      <c r="CK292" s="10" t="str">
        <f>IF($AI292="","",IF(OR($V292&lt;2.7,$V292&gt;90),"Age OOR",($AI292-CG292)/VLOOKUP(CG$14&amp;"-rse-"&amp;$N292,Equations!$G:$I,3,0)))</f>
        <v/>
      </c>
      <c r="CL292" s="10" t="str">
        <f>IF($AJ292="","",IF(OR($V292&lt;2.7,$V292&gt;90),"Age OOR",VLOOKUP(CL$14&amp;"-int-"&amp;$O292,Equations!$G:$I,3,0)+VLOOKUP(CL$14&amp;"-sexo-"&amp;$O292,Equations!$G:$I,3,0)*$U292+VLOOKUP(CL$14&amp;"-edad-"&amp;$O292,Equations!$G:$I,3,0)*$V292+VLOOKUP(CL$14&amp;"-est-"&amp;$O292,Equations!$G:$I,3,0)*(1/$W292)+VLOOKUP(CL$14&amp;"-imc-"&amp;$O292,Equations!$G:$I,3,0)*(1/$Q292)))</f>
        <v/>
      </c>
      <c r="CM292" s="10" t="str">
        <f>IF($AJ292="","",IF(OR($V292&lt;2.7,$V292&gt;90),"Age OOR",CL292-1.6449*VLOOKUP(CL$14&amp;"-rse-"&amp;$O292,Equations!$G:$I,3,0)))</f>
        <v/>
      </c>
      <c r="CN292" s="10" t="str">
        <f>IF($AJ292="","",IF(OR($V292&lt;2.7,$V292&gt;90),"Age OOR",CL292+1.6449*VLOOKUP(CL$14&amp;"-rse-"&amp;$O292,Equations!$G:$I,3,0)))</f>
        <v/>
      </c>
      <c r="CO292" s="10" t="str">
        <f t="shared" si="123"/>
        <v/>
      </c>
      <c r="CP292" s="10" t="str">
        <f>IF($AJ292="","",IF(OR($V292&lt;2.7,$V292&gt;90),"Age OOR",($AJ292-CL292)/VLOOKUP(CL$14&amp;"-rse-"&amp;$O292,Equations!$G:$I,3,0)))</f>
        <v/>
      </c>
      <c r="CQ292" s="10" t="str">
        <f>IF($AK292="","",IF(OR($V292&lt;2.7,$V292&gt;90),"Age OOR",EXP(VLOOKUP(CQ$14&amp;"-int-"&amp;$P292,Equations!$G:$I,3,0)+VLOOKUP(CQ$14&amp;"-sexo-"&amp;$P292,Equations!$G:$I,3,0)*$U292+VLOOKUP(CQ$14&amp;"-edad-"&amp;$P292,Equations!$G:$I,3,0)*$V292+VLOOKUP(CQ$14&amp;"-est-"&amp;$P292,Equations!$G:$I,3,0)*(1/$W292)+VLOOKUP(CQ$14&amp;"-imc-"&amp;$P292,Equations!$G:$I,3,0)*(1/$Q292))))</f>
        <v/>
      </c>
      <c r="CR292" s="10" t="str">
        <f>IF($AK292="","",IF(OR($V292&lt;2.7,$V292&gt;90),"Age OOR",EXP(LN(CQ292)-1.6449*VLOOKUP(CQ$14&amp;"-rse-"&amp;$P292,Equations!$G:$I,3,0))))</f>
        <v/>
      </c>
      <c r="CS292" s="10" t="str">
        <f>IF($AK292="","",IF(OR($V292&lt;2.7,$V292&gt;90),"Age OOR",EXP(LN(CQ292)+1.6449*VLOOKUP(CQ$14&amp;"-rse-"&amp;$P292,Equations!$G:$I,3,0))))</f>
        <v/>
      </c>
      <c r="CT292" s="10" t="str">
        <f t="shared" si="124"/>
        <v/>
      </c>
      <c r="CU292" s="10" t="str">
        <f>IF($AK292="","",IF(OR($V292&lt;2.7,$V292&gt;90),"Age OOR",(LN($AK292)-LN(CQ292))/VLOOKUP(CQ$14&amp;"-rse-"&amp;$P292,Equations!$G:$I,3,0)))</f>
        <v/>
      </c>
      <c r="CV292" s="47"/>
    </row>
    <row r="293" spans="5:100" x14ac:dyDescent="0.2">
      <c r="E293" s="23" t="str">
        <f t="shared" si="100"/>
        <v>Age out of range</v>
      </c>
      <c r="F293" s="23" t="str">
        <f t="shared" si="101"/>
        <v>Age out of range</v>
      </c>
      <c r="G293" s="23" t="str">
        <f t="shared" si="102"/>
        <v>Age out of range</v>
      </c>
      <c r="H293" s="23" t="str">
        <f t="shared" si="103"/>
        <v>Age out of range</v>
      </c>
      <c r="I293" s="23" t="str">
        <f t="shared" si="104"/>
        <v>Age out of range</v>
      </c>
      <c r="J293" s="23" t="str">
        <f t="shared" si="105"/>
        <v>Age out of range</v>
      </c>
      <c r="K293" s="23" t="str">
        <f t="shared" si="106"/>
        <v>Age out of range</v>
      </c>
      <c r="L293" s="23" t="str">
        <f t="shared" si="107"/>
        <v>Age out of range</v>
      </c>
      <c r="M293" s="23" t="str">
        <f t="shared" si="108"/>
        <v>Age out of range</v>
      </c>
      <c r="N293" s="23" t="str">
        <f t="shared" si="109"/>
        <v>Age out of range</v>
      </c>
      <c r="O293" s="23" t="str">
        <f t="shared" si="110"/>
        <v>Age out of range</v>
      </c>
      <c r="P293" s="23" t="str">
        <f t="shared" si="111"/>
        <v>Age out of range</v>
      </c>
      <c r="Q293" s="23" t="e">
        <f t="shared" si="112"/>
        <v>#DIV/0!</v>
      </c>
      <c r="R293" s="17"/>
      <c r="S293" s="23">
        <v>277</v>
      </c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7"/>
      <c r="AM293" s="47"/>
      <c r="AN293" s="10" t="str">
        <f>IF($Z293="","",IF(OR($V293&lt;2.7,$V293&gt;90),"Age OOR",VLOOKUP(AN$14&amp;"-int-"&amp;$E293,Equations!$G:$I,3,0)+VLOOKUP(AN$14&amp;"-sexo-"&amp;$E293,Equations!$G:$I,3,0)*$U293+VLOOKUP(AN$14&amp;"-edad-"&amp;$E293,Equations!$G:$I,3,0)*$V293+VLOOKUP(AN$14&amp;"-est-"&amp;$E293,Equations!$G:$I,3,0)*(1/$W293)+VLOOKUP(AN$14&amp;"-imc-"&amp;$E293,Equations!$G:$I,3,0)*(1/$Q293)))</f>
        <v/>
      </c>
      <c r="AO293" s="10" t="str">
        <f>IF($Z293="","",IF(OR($V293&lt;2.7,$V293&gt;90),"Age OOR",AN293-1.6449*VLOOKUP(AN$14&amp;"-rse-"&amp;$E293,Equations!$G:$I,3,0)))</f>
        <v/>
      </c>
      <c r="AP293" s="10" t="str">
        <f>IF($Z293="","",IF(OR($V293&lt;2.7,$V293&gt;90),"Age OOR",AN293+1.6449*VLOOKUP(AN$14&amp;"-rse-"&amp;$E293,Equations!$G:$I,3,0)))</f>
        <v/>
      </c>
      <c r="AQ293" s="10" t="str">
        <f t="shared" si="113"/>
        <v/>
      </c>
      <c r="AR293" s="10" t="str">
        <f>IF($Z293="","",IF(OR($V293&lt;2.7,$V293&gt;90),"Age OOR",($Z293-AN293)/VLOOKUP(AN$14&amp;"-rse-"&amp;$E293,Equations!$G:$I,3,0)))</f>
        <v/>
      </c>
      <c r="AS293" s="10" t="str">
        <f>IF($AA293="","",IF(OR($V293&lt;2.7,$V293&gt;90),"Age OOR",VLOOKUP(AS$14&amp;"-int-"&amp;$F293,Equations!$G:$I,3,0)+VLOOKUP(AS$14&amp;"-sexo-"&amp;$F293,Equations!$G:$I,3,0)*$U293+VLOOKUP(AS$14&amp;"-edad-"&amp;$F293,Equations!$G:$I,3,0)*$V293+VLOOKUP(AS$14&amp;"-est-"&amp;$F293,Equations!$G:$I,3,0)*(1/$W293)+VLOOKUP(AS$14&amp;"-imc-"&amp;$F293,Equations!$G:$I,3,0)*(1/$Q293)))</f>
        <v/>
      </c>
      <c r="AT293" s="10" t="str">
        <f>IF($AA293="","",IF(OR($V293&lt;2.7,$V293&gt;90),"Age OOR",AS293-1.6449*VLOOKUP(AS$14&amp;"-rse-"&amp;$F293,Equations!$G:$I,3,0)))</f>
        <v/>
      </c>
      <c r="AU293" s="10" t="str">
        <f>IF($AA293="","",IF(OR($V293&lt;2.7,$V293&gt;90),"Age OOR",AS293+1.6449*VLOOKUP(AS$14&amp;"-rse-"&amp;$F293,Equations!$G:$I,3,0)))</f>
        <v/>
      </c>
      <c r="AV293" s="10" t="str">
        <f t="shared" si="114"/>
        <v/>
      </c>
      <c r="AW293" s="10" t="str">
        <f>IF($AA293="","",IF(OR($V293&lt;2.7,$V293&gt;90),"Age OOR",($AA293-AS293)/VLOOKUP(AS$14&amp;"-rse-"&amp;$F293,Equations!$G:$I,3,0)))</f>
        <v/>
      </c>
      <c r="AX293" s="10" t="str">
        <f>IF($AB293="","",IF(OR($V293&lt;2.7,$V293&gt;90),"Age OOR",VLOOKUP(AX$14&amp;"-int-"&amp;$G293,Equations!$G:$I,3,0)+VLOOKUP(AX$14&amp;"-sexo-"&amp;$G293,Equations!$G:$I,3,0)*$U293+VLOOKUP(AX$14&amp;"-edad-"&amp;$G293,Equations!$G:$I,3,0)*$V293+VLOOKUP(AX$14&amp;"-est-"&amp;$G293,Equations!$G:$I,3,0)*(1/$W293)+VLOOKUP(AX$14&amp;"-imc-"&amp;$G293,Equations!$G:$I,3,0)*(1/$Q293)))</f>
        <v/>
      </c>
      <c r="AY293" s="10" t="str">
        <f>IF($AB293="","",IF(OR($V293&lt;2.7,$V293&gt;90),"Age OOR",AX293-1.6449*VLOOKUP(AX$14&amp;"-rse-"&amp;$G293,Equations!$G:$I,3,0)))</f>
        <v/>
      </c>
      <c r="AZ293" s="10" t="str">
        <f>IF($AB293="","",IF(OR($V293&lt;2.7,$V293&gt;90),"Age OOR",AX293+1.6449*VLOOKUP(AX$14&amp;"-rse-"&amp;$G293,Equations!$G:$I,3,0)))</f>
        <v/>
      </c>
      <c r="BA293" s="10" t="str">
        <f t="shared" si="115"/>
        <v/>
      </c>
      <c r="BB293" s="10" t="str">
        <f>IF($AB293="","",IF(OR($V293&lt;2.7,$V293&gt;90),"Age OOR",($AB293-AX293)/VLOOKUP(AX$14&amp;"-rse-"&amp;$G293,Equations!$G:$I,3,0)))</f>
        <v/>
      </c>
      <c r="BC293" s="10" t="str">
        <f>IF($AC293="","",IF(OR($V293&lt;2.7,$V293&gt;90),"Age OOR",VLOOKUP(BC$14&amp;"-int-"&amp;$H293,Equations!$G:$I,3,0)+VLOOKUP(BC$14&amp;"-sexo-"&amp;$H293,Equations!$G:$I,3,0)*$U293+VLOOKUP(BC$14&amp;"-edad-"&amp;$H293,Equations!$G:$I,3,0)*$V293+VLOOKUP(BC$14&amp;"-est-"&amp;$H293,Equations!$G:$I,3,0)*(1/$W293)+VLOOKUP(BC$14&amp;"-imc-"&amp;$H293,Equations!$G:$I,3,0)*(1/$Q293)))</f>
        <v/>
      </c>
      <c r="BD293" s="10" t="str">
        <f>IF($AC293="","",IF(OR($V293&lt;2.7,$V293&gt;90),"Age OOR",BC293-1.6449*VLOOKUP(BC$14&amp;"-rse-"&amp;$H293,Equations!$G:$I,3,0)))</f>
        <v/>
      </c>
      <c r="BE293" s="10" t="str">
        <f>IF($AC293="","",IF(OR($V293&lt;2.7,$V293&gt;90),"Age OOR",BC293+1.6449*VLOOKUP(BC$14&amp;"-rse-"&amp;$H293,Equations!$G:$I,3,0)))</f>
        <v/>
      </c>
      <c r="BF293" s="10" t="str">
        <f t="shared" si="116"/>
        <v/>
      </c>
      <c r="BG293" s="10" t="str">
        <f>IF($AC293="","",IF(OR($V293&lt;2.7,$V293&gt;90),"Age OOR",($AC293-BC293)/VLOOKUP(BC$14&amp;"-rse-"&amp;$H293,Equations!$G:$I,3,0)))</f>
        <v/>
      </c>
      <c r="BH293" s="10" t="str">
        <f>IF($AD293="","",IF(OR($V293&lt;2.7,$V293&gt;90),"Age OOR",VLOOKUP(BH$14&amp;"-int-"&amp;$I293,Equations!$G:$I,3,0)+VLOOKUP(BH$14&amp;"-sexo-"&amp;$I293,Equations!$G:$I,3,0)*$U293+VLOOKUP(BH$14&amp;"-edad-"&amp;$I293,Equations!$G:$I,3,0)*$V293+VLOOKUP(BH$14&amp;"-est-"&amp;$I293,Equations!$G:$I,3,0)*(1/$W293)+VLOOKUP(BH$14&amp;"-imc-"&amp;$I293,Equations!$G:$I,3,0)*(1/$Q293)))</f>
        <v/>
      </c>
      <c r="BI293" s="10" t="str">
        <f>IF($AD293="","",IF(OR($V293&lt;2.7,$V293&gt;90),"Age OOR",BH293-1.6449*VLOOKUP(BH$14&amp;"-rse-"&amp;$I293,Equations!$G:$I,3,0)))</f>
        <v/>
      </c>
      <c r="BJ293" s="10" t="str">
        <f>IF($AD293="","",IF(OR($V293&lt;2.7,$V293&gt;90),"Age OOR",BH293+1.6449*VLOOKUP(BH$14&amp;"-rse-"&amp;$I293,Equations!$G:$I,3,0)))</f>
        <v/>
      </c>
      <c r="BK293" s="10" t="str">
        <f t="shared" si="117"/>
        <v/>
      </c>
      <c r="BL293" s="10" t="str">
        <f>IF($AD293="","",IF(OR($V293&lt;2.7,$V293&gt;90),"Age OOR",($AD293-BH293)/VLOOKUP(BH$14&amp;"-rse-"&amp;$I293,Equations!$G:$I,3,0)))</f>
        <v/>
      </c>
      <c r="BM293" s="10" t="str">
        <f>IF($AE293="","",IF(OR($V293&lt;2.7,$V293&gt;90),"Age OOR",VLOOKUP(BM$14&amp;"-int-"&amp;$J293,Equations!$G:$I,3,0)+VLOOKUP(BM$14&amp;"-sexo-"&amp;$J293,Equations!$G:$I,3,0)*$U293+VLOOKUP(BM$14&amp;"-edad-"&amp;$J293,Equations!$G:$I,3,0)*$V293+VLOOKUP(BM$14&amp;"-est-"&amp;$J293,Equations!$G:$I,3,0)*(1/$W293)+VLOOKUP(BM$14&amp;"-imc-"&amp;$J293,Equations!$G:$I,3,0)*(1/$Q293)))</f>
        <v/>
      </c>
      <c r="BN293" s="10" t="str">
        <f>IF($AE293="","",IF(OR($V293&lt;2.7,$V293&gt;90),"Age OOR",BM293-1.6449*VLOOKUP(BM$14&amp;"-rse-"&amp;$J293,Equations!$G:$I,3,0)))</f>
        <v/>
      </c>
      <c r="BO293" s="10" t="str">
        <f>IF($AE293="","",IF(OR($V293&lt;2.7,$V293&gt;90),"Age OOR",BM293+1.6449*VLOOKUP(BM$14&amp;"-rse-"&amp;$J293,Equations!$G:$I,3,0)))</f>
        <v/>
      </c>
      <c r="BP293" s="10" t="str">
        <f t="shared" si="118"/>
        <v/>
      </c>
      <c r="BQ293" s="10" t="str">
        <f>IF($AE293="","",IF(OR($V293&lt;2.7,$V293&gt;90),"Age OOR",($AE293-BM293)/VLOOKUP(BM$14&amp;"-rse-"&amp;$J293,Equations!$G:$I,3,0)))</f>
        <v/>
      </c>
      <c r="BR293" s="10" t="str">
        <f>IF($AF293="","",IF(OR($V293&lt;2.7,$V293&gt;90),"Age OOR",VLOOKUP(BR$14&amp;"-int-"&amp;$K293,Equations!$G:$I,3,0)+VLOOKUP(BR$14&amp;"-sexo-"&amp;$K293,Equations!$G:$I,3,0)*$U293+VLOOKUP(BR$14&amp;"-edad-"&amp;$K293,Equations!$G:$I,3,0)*$V293+VLOOKUP(BR$14&amp;"-est-"&amp;$K293,Equations!$G:$I,3,0)*(1/$W293)+VLOOKUP(BR$14&amp;"-imc-"&amp;$K293,Equations!$G:$I,3,0)*(1/$Q293)))</f>
        <v/>
      </c>
      <c r="BS293" s="10" t="str">
        <f>IF($AF293="","",IF(OR($V293&lt;2.7,$V293&gt;90),"Age OOR",BR293-1.6449*VLOOKUP(BR$14&amp;"-rse-"&amp;$K293,Equations!$G:$I,3,0)))</f>
        <v/>
      </c>
      <c r="BT293" s="10" t="str">
        <f>IF($AF293="","",IF(OR($V293&lt;2.7,$V293&gt;90),"Age OOR",BR293+1.6449*VLOOKUP(BR$14&amp;"-rse-"&amp;$K293,Equations!$G:$I,3,0)))</f>
        <v/>
      </c>
      <c r="BU293" s="10" t="str">
        <f t="shared" si="119"/>
        <v/>
      </c>
      <c r="BV293" s="10" t="str">
        <f>IF($AF293="","",IF(OR($V293&lt;2.7,$V293&gt;90),"Age OOR",($AF293-BR293)/VLOOKUP(BR$14&amp;"-rse-"&amp;$K293,Equations!$G:$I,3,0)))</f>
        <v/>
      </c>
      <c r="BW293" s="10" t="str">
        <f>IF($AG293="","",IF(OR($V293&lt;2.7,$V293&gt;90),"Age OOR",VLOOKUP(BW$14&amp;"-int-"&amp;$L293,Equations!$G:$I,3,0)+VLOOKUP(BW$14&amp;"-sexo-"&amp;$L293,Equations!$G:$I,3,0)*$U293+VLOOKUP(BW$14&amp;"-edad-"&amp;$L293,Equations!$G:$I,3,0)*$V293+VLOOKUP(BW$14&amp;"-est-"&amp;$L293,Equations!$G:$I,3,0)*(1/$W293)+VLOOKUP(BW$14&amp;"-imc-"&amp;$L293,Equations!$G:$I,3,0)*(1/$Q293)))</f>
        <v/>
      </c>
      <c r="BX293" s="10" t="str">
        <f>IF($AG293="","",IF(OR($V293&lt;2.7,$V293&gt;90),"Age OOR",BW293-1.6449*VLOOKUP(BW$14&amp;"-rse-"&amp;$L293,Equations!$G:$I,3,0)))</f>
        <v/>
      </c>
      <c r="BY293" s="10" t="str">
        <f>IF($AG293="","",IF(OR($V293&lt;2.7,$V293&gt;90),"Age OOR",BW293+1.6449*VLOOKUP(BW$14&amp;"-rse-"&amp;$L293,Equations!$G:$I,3,0)))</f>
        <v/>
      </c>
      <c r="BZ293" s="10" t="str">
        <f t="shared" si="120"/>
        <v/>
      </c>
      <c r="CA293" s="10" t="str">
        <f>IF($AG293="","",IF(OR($V293&lt;2.7,$V293&gt;90),"Age OOR",($AG293-BW293)/VLOOKUP(BW$14&amp;"-rse-"&amp;$L293,Equations!$G:$I,3,0)))</f>
        <v/>
      </c>
      <c r="CB293" s="10" t="str">
        <f>IF($AH293="","",IF(OR($V293&lt;2.7,$V293&gt;90),"Age OOR",VLOOKUP(CB$14&amp;"-int-"&amp;$M293,Equations!$G:$I,3,0)+VLOOKUP(CB$14&amp;"-sexo-"&amp;$M293,Equations!$G:$I,3,0)*$U293+VLOOKUP(CB$14&amp;"-edad-"&amp;$M293,Equations!$G:$I,3,0)*$V293+VLOOKUP(CB$14&amp;"-est-"&amp;$M293,Equations!$G:$I,3,0)*(1/$W293)+VLOOKUP(CB$14&amp;"-imc-"&amp;$M293,Equations!$G:$I,3,0)*(1/$Q293)))</f>
        <v/>
      </c>
      <c r="CC293" s="10" t="str">
        <f>IF($AH293="","",IF(OR($V293&lt;2.7,$V293&gt;90),"Age OOR",CB293-1.6449*VLOOKUP(CB$14&amp;"-rse-"&amp;$M293,Equations!$G:$I,3,0)))</f>
        <v/>
      </c>
      <c r="CD293" s="10" t="str">
        <f>IF($AH293="","",IF(OR($V293&lt;2.7,$V293&gt;90),"Age OOR",CB293+1.6449*VLOOKUP(CB$14&amp;"-rse-"&amp;$M293,Equations!$G:$I,3,0)))</f>
        <v/>
      </c>
      <c r="CE293" s="10" t="str">
        <f t="shared" si="121"/>
        <v/>
      </c>
      <c r="CF293" s="10" t="str">
        <f>IF($AH293="","",IF(OR($V293&lt;2.7,$V293&gt;90),"Age OOR",($AH293-CB293)/VLOOKUP(CB$14&amp;"-rse-"&amp;$M293,Equations!$G:$I,3,0)))</f>
        <v/>
      </c>
      <c r="CG293" s="10" t="str">
        <f>IF($AI293="","",IF(OR($V293&lt;2.7,$V293&gt;90),"Age OOR",VLOOKUP(CG$14&amp;"-int-"&amp;$N293,Equations!$G:$I,3,0)+VLOOKUP(CG$14&amp;"-sexo-"&amp;$N293,Equations!$G:$I,3,0)*$U293+VLOOKUP(CG$14&amp;"-edad-"&amp;$N293,Equations!$G:$I,3,0)*$V293+VLOOKUP(CG$14&amp;"-est-"&amp;$N293,Equations!$G:$I,3,0)*(1/$W293)+VLOOKUP(CG$14&amp;"-imc-"&amp;$N293,Equations!$G:$I,3,0)*(1/$Q293)))</f>
        <v/>
      </c>
      <c r="CH293" s="10" t="str">
        <f>IF($AI293="","",IF(OR($V293&lt;2.7,$V293&gt;90),"Age OOR",CG293-1.6449*VLOOKUP(CG$14&amp;"-rse-"&amp;$N293,Equations!$G:$I,3,0)))</f>
        <v/>
      </c>
      <c r="CI293" s="10" t="str">
        <f>IF($AI293="","",IF(OR($V293&lt;2.7,$V293&gt;90),"Age OOR",CG293+1.6449*VLOOKUP(CG$14&amp;"-rse-"&amp;$N293,Equations!$G:$I,3,0)))</f>
        <v/>
      </c>
      <c r="CJ293" s="10" t="str">
        <f t="shared" si="122"/>
        <v/>
      </c>
      <c r="CK293" s="10" t="str">
        <f>IF($AI293="","",IF(OR($V293&lt;2.7,$V293&gt;90),"Age OOR",($AI293-CG293)/VLOOKUP(CG$14&amp;"-rse-"&amp;$N293,Equations!$G:$I,3,0)))</f>
        <v/>
      </c>
      <c r="CL293" s="10" t="str">
        <f>IF($AJ293="","",IF(OR($V293&lt;2.7,$V293&gt;90),"Age OOR",VLOOKUP(CL$14&amp;"-int-"&amp;$O293,Equations!$G:$I,3,0)+VLOOKUP(CL$14&amp;"-sexo-"&amp;$O293,Equations!$G:$I,3,0)*$U293+VLOOKUP(CL$14&amp;"-edad-"&amp;$O293,Equations!$G:$I,3,0)*$V293+VLOOKUP(CL$14&amp;"-est-"&amp;$O293,Equations!$G:$I,3,0)*(1/$W293)+VLOOKUP(CL$14&amp;"-imc-"&amp;$O293,Equations!$G:$I,3,0)*(1/$Q293)))</f>
        <v/>
      </c>
      <c r="CM293" s="10" t="str">
        <f>IF($AJ293="","",IF(OR($V293&lt;2.7,$V293&gt;90),"Age OOR",CL293-1.6449*VLOOKUP(CL$14&amp;"-rse-"&amp;$O293,Equations!$G:$I,3,0)))</f>
        <v/>
      </c>
      <c r="CN293" s="10" t="str">
        <f>IF($AJ293="","",IF(OR($V293&lt;2.7,$V293&gt;90),"Age OOR",CL293+1.6449*VLOOKUP(CL$14&amp;"-rse-"&amp;$O293,Equations!$G:$I,3,0)))</f>
        <v/>
      </c>
      <c r="CO293" s="10" t="str">
        <f t="shared" si="123"/>
        <v/>
      </c>
      <c r="CP293" s="10" t="str">
        <f>IF($AJ293="","",IF(OR($V293&lt;2.7,$V293&gt;90),"Age OOR",($AJ293-CL293)/VLOOKUP(CL$14&amp;"-rse-"&amp;$O293,Equations!$G:$I,3,0)))</f>
        <v/>
      </c>
      <c r="CQ293" s="10" t="str">
        <f>IF($AK293="","",IF(OR($V293&lt;2.7,$V293&gt;90),"Age OOR",EXP(VLOOKUP(CQ$14&amp;"-int-"&amp;$P293,Equations!$G:$I,3,0)+VLOOKUP(CQ$14&amp;"-sexo-"&amp;$P293,Equations!$G:$I,3,0)*$U293+VLOOKUP(CQ$14&amp;"-edad-"&amp;$P293,Equations!$G:$I,3,0)*$V293+VLOOKUP(CQ$14&amp;"-est-"&amp;$P293,Equations!$G:$I,3,0)*(1/$W293)+VLOOKUP(CQ$14&amp;"-imc-"&amp;$P293,Equations!$G:$I,3,0)*(1/$Q293))))</f>
        <v/>
      </c>
      <c r="CR293" s="10" t="str">
        <f>IF($AK293="","",IF(OR($V293&lt;2.7,$V293&gt;90),"Age OOR",EXP(LN(CQ293)-1.6449*VLOOKUP(CQ$14&amp;"-rse-"&amp;$P293,Equations!$G:$I,3,0))))</f>
        <v/>
      </c>
      <c r="CS293" s="10" t="str">
        <f>IF($AK293="","",IF(OR($V293&lt;2.7,$V293&gt;90),"Age OOR",EXP(LN(CQ293)+1.6449*VLOOKUP(CQ$14&amp;"-rse-"&amp;$P293,Equations!$G:$I,3,0))))</f>
        <v/>
      </c>
      <c r="CT293" s="10" t="str">
        <f t="shared" si="124"/>
        <v/>
      </c>
      <c r="CU293" s="10" t="str">
        <f>IF($AK293="","",IF(OR($V293&lt;2.7,$V293&gt;90),"Age OOR",(LN($AK293)-LN(CQ293))/VLOOKUP(CQ$14&amp;"-rse-"&amp;$P293,Equations!$G:$I,3,0)))</f>
        <v/>
      </c>
      <c r="CV293" s="47"/>
    </row>
    <row r="294" spans="5:100" x14ac:dyDescent="0.2">
      <c r="E294" s="23" t="str">
        <f t="shared" si="100"/>
        <v>Age out of range</v>
      </c>
      <c r="F294" s="23" t="str">
        <f t="shared" si="101"/>
        <v>Age out of range</v>
      </c>
      <c r="G294" s="23" t="str">
        <f t="shared" si="102"/>
        <v>Age out of range</v>
      </c>
      <c r="H294" s="23" t="str">
        <f t="shared" si="103"/>
        <v>Age out of range</v>
      </c>
      <c r="I294" s="23" t="str">
        <f t="shared" si="104"/>
        <v>Age out of range</v>
      </c>
      <c r="J294" s="23" t="str">
        <f t="shared" si="105"/>
        <v>Age out of range</v>
      </c>
      <c r="K294" s="23" t="str">
        <f t="shared" si="106"/>
        <v>Age out of range</v>
      </c>
      <c r="L294" s="23" t="str">
        <f t="shared" si="107"/>
        <v>Age out of range</v>
      </c>
      <c r="M294" s="23" t="str">
        <f t="shared" si="108"/>
        <v>Age out of range</v>
      </c>
      <c r="N294" s="23" t="str">
        <f t="shared" si="109"/>
        <v>Age out of range</v>
      </c>
      <c r="O294" s="23" t="str">
        <f t="shared" si="110"/>
        <v>Age out of range</v>
      </c>
      <c r="P294" s="23" t="str">
        <f t="shared" si="111"/>
        <v>Age out of range</v>
      </c>
      <c r="Q294" s="23" t="e">
        <f t="shared" si="112"/>
        <v>#DIV/0!</v>
      </c>
      <c r="R294" s="17"/>
      <c r="S294" s="23">
        <v>278</v>
      </c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7"/>
      <c r="AM294" s="47"/>
      <c r="AN294" s="10" t="str">
        <f>IF($Z294="","",IF(OR($V294&lt;2.7,$V294&gt;90),"Age OOR",VLOOKUP(AN$14&amp;"-int-"&amp;$E294,Equations!$G:$I,3,0)+VLOOKUP(AN$14&amp;"-sexo-"&amp;$E294,Equations!$G:$I,3,0)*$U294+VLOOKUP(AN$14&amp;"-edad-"&amp;$E294,Equations!$G:$I,3,0)*$V294+VLOOKUP(AN$14&amp;"-est-"&amp;$E294,Equations!$G:$I,3,0)*(1/$W294)+VLOOKUP(AN$14&amp;"-imc-"&amp;$E294,Equations!$G:$I,3,0)*(1/$Q294)))</f>
        <v/>
      </c>
      <c r="AO294" s="10" t="str">
        <f>IF($Z294="","",IF(OR($V294&lt;2.7,$V294&gt;90),"Age OOR",AN294-1.6449*VLOOKUP(AN$14&amp;"-rse-"&amp;$E294,Equations!$G:$I,3,0)))</f>
        <v/>
      </c>
      <c r="AP294" s="10" t="str">
        <f>IF($Z294="","",IF(OR($V294&lt;2.7,$V294&gt;90),"Age OOR",AN294+1.6449*VLOOKUP(AN$14&amp;"-rse-"&amp;$E294,Equations!$G:$I,3,0)))</f>
        <v/>
      </c>
      <c r="AQ294" s="10" t="str">
        <f t="shared" si="113"/>
        <v/>
      </c>
      <c r="AR294" s="10" t="str">
        <f>IF($Z294="","",IF(OR($V294&lt;2.7,$V294&gt;90),"Age OOR",($Z294-AN294)/VLOOKUP(AN$14&amp;"-rse-"&amp;$E294,Equations!$G:$I,3,0)))</f>
        <v/>
      </c>
      <c r="AS294" s="10" t="str">
        <f>IF($AA294="","",IF(OR($V294&lt;2.7,$V294&gt;90),"Age OOR",VLOOKUP(AS$14&amp;"-int-"&amp;$F294,Equations!$G:$I,3,0)+VLOOKUP(AS$14&amp;"-sexo-"&amp;$F294,Equations!$G:$I,3,0)*$U294+VLOOKUP(AS$14&amp;"-edad-"&amp;$F294,Equations!$G:$I,3,0)*$V294+VLOOKUP(AS$14&amp;"-est-"&amp;$F294,Equations!$G:$I,3,0)*(1/$W294)+VLOOKUP(AS$14&amp;"-imc-"&amp;$F294,Equations!$G:$I,3,0)*(1/$Q294)))</f>
        <v/>
      </c>
      <c r="AT294" s="10" t="str">
        <f>IF($AA294="","",IF(OR($V294&lt;2.7,$V294&gt;90),"Age OOR",AS294-1.6449*VLOOKUP(AS$14&amp;"-rse-"&amp;$F294,Equations!$G:$I,3,0)))</f>
        <v/>
      </c>
      <c r="AU294" s="10" t="str">
        <f>IF($AA294="","",IF(OR($V294&lt;2.7,$V294&gt;90),"Age OOR",AS294+1.6449*VLOOKUP(AS$14&amp;"-rse-"&amp;$F294,Equations!$G:$I,3,0)))</f>
        <v/>
      </c>
      <c r="AV294" s="10" t="str">
        <f t="shared" si="114"/>
        <v/>
      </c>
      <c r="AW294" s="10" t="str">
        <f>IF($AA294="","",IF(OR($V294&lt;2.7,$V294&gt;90),"Age OOR",($AA294-AS294)/VLOOKUP(AS$14&amp;"-rse-"&amp;$F294,Equations!$G:$I,3,0)))</f>
        <v/>
      </c>
      <c r="AX294" s="10" t="str">
        <f>IF($AB294="","",IF(OR($V294&lt;2.7,$V294&gt;90),"Age OOR",VLOOKUP(AX$14&amp;"-int-"&amp;$G294,Equations!$G:$I,3,0)+VLOOKUP(AX$14&amp;"-sexo-"&amp;$G294,Equations!$G:$I,3,0)*$U294+VLOOKUP(AX$14&amp;"-edad-"&amp;$G294,Equations!$G:$I,3,0)*$V294+VLOOKUP(AX$14&amp;"-est-"&amp;$G294,Equations!$G:$I,3,0)*(1/$W294)+VLOOKUP(AX$14&amp;"-imc-"&amp;$G294,Equations!$G:$I,3,0)*(1/$Q294)))</f>
        <v/>
      </c>
      <c r="AY294" s="10" t="str">
        <f>IF($AB294="","",IF(OR($V294&lt;2.7,$V294&gt;90),"Age OOR",AX294-1.6449*VLOOKUP(AX$14&amp;"-rse-"&amp;$G294,Equations!$G:$I,3,0)))</f>
        <v/>
      </c>
      <c r="AZ294" s="10" t="str">
        <f>IF($AB294="","",IF(OR($V294&lt;2.7,$V294&gt;90),"Age OOR",AX294+1.6449*VLOOKUP(AX$14&amp;"-rse-"&amp;$G294,Equations!$G:$I,3,0)))</f>
        <v/>
      </c>
      <c r="BA294" s="10" t="str">
        <f t="shared" si="115"/>
        <v/>
      </c>
      <c r="BB294" s="10" t="str">
        <f>IF($AB294="","",IF(OR($V294&lt;2.7,$V294&gt;90),"Age OOR",($AB294-AX294)/VLOOKUP(AX$14&amp;"-rse-"&amp;$G294,Equations!$G:$I,3,0)))</f>
        <v/>
      </c>
      <c r="BC294" s="10" t="str">
        <f>IF($AC294="","",IF(OR($V294&lt;2.7,$V294&gt;90),"Age OOR",VLOOKUP(BC$14&amp;"-int-"&amp;$H294,Equations!$G:$I,3,0)+VLOOKUP(BC$14&amp;"-sexo-"&amp;$H294,Equations!$G:$I,3,0)*$U294+VLOOKUP(BC$14&amp;"-edad-"&amp;$H294,Equations!$G:$I,3,0)*$V294+VLOOKUP(BC$14&amp;"-est-"&amp;$H294,Equations!$G:$I,3,0)*(1/$W294)+VLOOKUP(BC$14&amp;"-imc-"&amp;$H294,Equations!$G:$I,3,0)*(1/$Q294)))</f>
        <v/>
      </c>
      <c r="BD294" s="10" t="str">
        <f>IF($AC294="","",IF(OR($V294&lt;2.7,$V294&gt;90),"Age OOR",BC294-1.6449*VLOOKUP(BC$14&amp;"-rse-"&amp;$H294,Equations!$G:$I,3,0)))</f>
        <v/>
      </c>
      <c r="BE294" s="10" t="str">
        <f>IF($AC294="","",IF(OR($V294&lt;2.7,$V294&gt;90),"Age OOR",BC294+1.6449*VLOOKUP(BC$14&amp;"-rse-"&amp;$H294,Equations!$G:$I,3,0)))</f>
        <v/>
      </c>
      <c r="BF294" s="10" t="str">
        <f t="shared" si="116"/>
        <v/>
      </c>
      <c r="BG294" s="10" t="str">
        <f>IF($AC294="","",IF(OR($V294&lt;2.7,$V294&gt;90),"Age OOR",($AC294-BC294)/VLOOKUP(BC$14&amp;"-rse-"&amp;$H294,Equations!$G:$I,3,0)))</f>
        <v/>
      </c>
      <c r="BH294" s="10" t="str">
        <f>IF($AD294="","",IF(OR($V294&lt;2.7,$V294&gt;90),"Age OOR",VLOOKUP(BH$14&amp;"-int-"&amp;$I294,Equations!$G:$I,3,0)+VLOOKUP(BH$14&amp;"-sexo-"&amp;$I294,Equations!$G:$I,3,0)*$U294+VLOOKUP(BH$14&amp;"-edad-"&amp;$I294,Equations!$G:$I,3,0)*$V294+VLOOKUP(BH$14&amp;"-est-"&amp;$I294,Equations!$G:$I,3,0)*(1/$W294)+VLOOKUP(BH$14&amp;"-imc-"&amp;$I294,Equations!$G:$I,3,0)*(1/$Q294)))</f>
        <v/>
      </c>
      <c r="BI294" s="10" t="str">
        <f>IF($AD294="","",IF(OR($V294&lt;2.7,$V294&gt;90),"Age OOR",BH294-1.6449*VLOOKUP(BH$14&amp;"-rse-"&amp;$I294,Equations!$G:$I,3,0)))</f>
        <v/>
      </c>
      <c r="BJ294" s="10" t="str">
        <f>IF($AD294="","",IF(OR($V294&lt;2.7,$V294&gt;90),"Age OOR",BH294+1.6449*VLOOKUP(BH$14&amp;"-rse-"&amp;$I294,Equations!$G:$I,3,0)))</f>
        <v/>
      </c>
      <c r="BK294" s="10" t="str">
        <f t="shared" si="117"/>
        <v/>
      </c>
      <c r="BL294" s="10" t="str">
        <f>IF($AD294="","",IF(OR($V294&lt;2.7,$V294&gt;90),"Age OOR",($AD294-BH294)/VLOOKUP(BH$14&amp;"-rse-"&amp;$I294,Equations!$G:$I,3,0)))</f>
        <v/>
      </c>
      <c r="BM294" s="10" t="str">
        <f>IF($AE294="","",IF(OR($V294&lt;2.7,$V294&gt;90),"Age OOR",VLOOKUP(BM$14&amp;"-int-"&amp;$J294,Equations!$G:$I,3,0)+VLOOKUP(BM$14&amp;"-sexo-"&amp;$J294,Equations!$G:$I,3,0)*$U294+VLOOKUP(BM$14&amp;"-edad-"&amp;$J294,Equations!$G:$I,3,0)*$V294+VLOOKUP(BM$14&amp;"-est-"&amp;$J294,Equations!$G:$I,3,0)*(1/$W294)+VLOOKUP(BM$14&amp;"-imc-"&amp;$J294,Equations!$G:$I,3,0)*(1/$Q294)))</f>
        <v/>
      </c>
      <c r="BN294" s="10" t="str">
        <f>IF($AE294="","",IF(OR($V294&lt;2.7,$V294&gt;90),"Age OOR",BM294-1.6449*VLOOKUP(BM$14&amp;"-rse-"&amp;$J294,Equations!$G:$I,3,0)))</f>
        <v/>
      </c>
      <c r="BO294" s="10" t="str">
        <f>IF($AE294="","",IF(OR($V294&lt;2.7,$V294&gt;90),"Age OOR",BM294+1.6449*VLOOKUP(BM$14&amp;"-rse-"&amp;$J294,Equations!$G:$I,3,0)))</f>
        <v/>
      </c>
      <c r="BP294" s="10" t="str">
        <f t="shared" si="118"/>
        <v/>
      </c>
      <c r="BQ294" s="10" t="str">
        <f>IF($AE294="","",IF(OR($V294&lt;2.7,$V294&gt;90),"Age OOR",($AE294-BM294)/VLOOKUP(BM$14&amp;"-rse-"&amp;$J294,Equations!$G:$I,3,0)))</f>
        <v/>
      </c>
      <c r="BR294" s="10" t="str">
        <f>IF($AF294="","",IF(OR($V294&lt;2.7,$V294&gt;90),"Age OOR",VLOOKUP(BR$14&amp;"-int-"&amp;$K294,Equations!$G:$I,3,0)+VLOOKUP(BR$14&amp;"-sexo-"&amp;$K294,Equations!$G:$I,3,0)*$U294+VLOOKUP(BR$14&amp;"-edad-"&amp;$K294,Equations!$G:$I,3,0)*$V294+VLOOKUP(BR$14&amp;"-est-"&amp;$K294,Equations!$G:$I,3,0)*(1/$W294)+VLOOKUP(BR$14&amp;"-imc-"&amp;$K294,Equations!$G:$I,3,0)*(1/$Q294)))</f>
        <v/>
      </c>
      <c r="BS294" s="10" t="str">
        <f>IF($AF294="","",IF(OR($V294&lt;2.7,$V294&gt;90),"Age OOR",BR294-1.6449*VLOOKUP(BR$14&amp;"-rse-"&amp;$K294,Equations!$G:$I,3,0)))</f>
        <v/>
      </c>
      <c r="BT294" s="10" t="str">
        <f>IF($AF294="","",IF(OR($V294&lt;2.7,$V294&gt;90),"Age OOR",BR294+1.6449*VLOOKUP(BR$14&amp;"-rse-"&amp;$K294,Equations!$G:$I,3,0)))</f>
        <v/>
      </c>
      <c r="BU294" s="10" t="str">
        <f t="shared" si="119"/>
        <v/>
      </c>
      <c r="BV294" s="10" t="str">
        <f>IF($AF294="","",IF(OR($V294&lt;2.7,$V294&gt;90),"Age OOR",($AF294-BR294)/VLOOKUP(BR$14&amp;"-rse-"&amp;$K294,Equations!$G:$I,3,0)))</f>
        <v/>
      </c>
      <c r="BW294" s="10" t="str">
        <f>IF($AG294="","",IF(OR($V294&lt;2.7,$V294&gt;90),"Age OOR",VLOOKUP(BW$14&amp;"-int-"&amp;$L294,Equations!$G:$I,3,0)+VLOOKUP(BW$14&amp;"-sexo-"&amp;$L294,Equations!$G:$I,3,0)*$U294+VLOOKUP(BW$14&amp;"-edad-"&amp;$L294,Equations!$G:$I,3,0)*$V294+VLOOKUP(BW$14&amp;"-est-"&amp;$L294,Equations!$G:$I,3,0)*(1/$W294)+VLOOKUP(BW$14&amp;"-imc-"&amp;$L294,Equations!$G:$I,3,0)*(1/$Q294)))</f>
        <v/>
      </c>
      <c r="BX294" s="10" t="str">
        <f>IF($AG294="","",IF(OR($V294&lt;2.7,$V294&gt;90),"Age OOR",BW294-1.6449*VLOOKUP(BW$14&amp;"-rse-"&amp;$L294,Equations!$G:$I,3,0)))</f>
        <v/>
      </c>
      <c r="BY294" s="10" t="str">
        <f>IF($AG294="","",IF(OR($V294&lt;2.7,$V294&gt;90),"Age OOR",BW294+1.6449*VLOOKUP(BW$14&amp;"-rse-"&amp;$L294,Equations!$G:$I,3,0)))</f>
        <v/>
      </c>
      <c r="BZ294" s="10" t="str">
        <f t="shared" si="120"/>
        <v/>
      </c>
      <c r="CA294" s="10" t="str">
        <f>IF($AG294="","",IF(OR($V294&lt;2.7,$V294&gt;90),"Age OOR",($AG294-BW294)/VLOOKUP(BW$14&amp;"-rse-"&amp;$L294,Equations!$G:$I,3,0)))</f>
        <v/>
      </c>
      <c r="CB294" s="10" t="str">
        <f>IF($AH294="","",IF(OR($V294&lt;2.7,$V294&gt;90),"Age OOR",VLOOKUP(CB$14&amp;"-int-"&amp;$M294,Equations!$G:$I,3,0)+VLOOKUP(CB$14&amp;"-sexo-"&amp;$M294,Equations!$G:$I,3,0)*$U294+VLOOKUP(CB$14&amp;"-edad-"&amp;$M294,Equations!$G:$I,3,0)*$V294+VLOOKUP(CB$14&amp;"-est-"&amp;$M294,Equations!$G:$I,3,0)*(1/$W294)+VLOOKUP(CB$14&amp;"-imc-"&amp;$M294,Equations!$G:$I,3,0)*(1/$Q294)))</f>
        <v/>
      </c>
      <c r="CC294" s="10" t="str">
        <f>IF($AH294="","",IF(OR($V294&lt;2.7,$V294&gt;90),"Age OOR",CB294-1.6449*VLOOKUP(CB$14&amp;"-rse-"&amp;$M294,Equations!$G:$I,3,0)))</f>
        <v/>
      </c>
      <c r="CD294" s="10" t="str">
        <f>IF($AH294="","",IF(OR($V294&lt;2.7,$V294&gt;90),"Age OOR",CB294+1.6449*VLOOKUP(CB$14&amp;"-rse-"&amp;$M294,Equations!$G:$I,3,0)))</f>
        <v/>
      </c>
      <c r="CE294" s="10" t="str">
        <f t="shared" si="121"/>
        <v/>
      </c>
      <c r="CF294" s="10" t="str">
        <f>IF($AH294="","",IF(OR($V294&lt;2.7,$V294&gt;90),"Age OOR",($AH294-CB294)/VLOOKUP(CB$14&amp;"-rse-"&amp;$M294,Equations!$G:$I,3,0)))</f>
        <v/>
      </c>
      <c r="CG294" s="10" t="str">
        <f>IF($AI294="","",IF(OR($V294&lt;2.7,$V294&gt;90),"Age OOR",VLOOKUP(CG$14&amp;"-int-"&amp;$N294,Equations!$G:$I,3,0)+VLOOKUP(CG$14&amp;"-sexo-"&amp;$N294,Equations!$G:$I,3,0)*$U294+VLOOKUP(CG$14&amp;"-edad-"&amp;$N294,Equations!$G:$I,3,0)*$V294+VLOOKUP(CG$14&amp;"-est-"&amp;$N294,Equations!$G:$I,3,0)*(1/$W294)+VLOOKUP(CG$14&amp;"-imc-"&amp;$N294,Equations!$G:$I,3,0)*(1/$Q294)))</f>
        <v/>
      </c>
      <c r="CH294" s="10" t="str">
        <f>IF($AI294="","",IF(OR($V294&lt;2.7,$V294&gt;90),"Age OOR",CG294-1.6449*VLOOKUP(CG$14&amp;"-rse-"&amp;$N294,Equations!$G:$I,3,0)))</f>
        <v/>
      </c>
      <c r="CI294" s="10" t="str">
        <f>IF($AI294="","",IF(OR($V294&lt;2.7,$V294&gt;90),"Age OOR",CG294+1.6449*VLOOKUP(CG$14&amp;"-rse-"&amp;$N294,Equations!$G:$I,3,0)))</f>
        <v/>
      </c>
      <c r="CJ294" s="10" t="str">
        <f t="shared" si="122"/>
        <v/>
      </c>
      <c r="CK294" s="10" t="str">
        <f>IF($AI294="","",IF(OR($V294&lt;2.7,$V294&gt;90),"Age OOR",($AI294-CG294)/VLOOKUP(CG$14&amp;"-rse-"&amp;$N294,Equations!$G:$I,3,0)))</f>
        <v/>
      </c>
      <c r="CL294" s="10" t="str">
        <f>IF($AJ294="","",IF(OR($V294&lt;2.7,$V294&gt;90),"Age OOR",VLOOKUP(CL$14&amp;"-int-"&amp;$O294,Equations!$G:$I,3,0)+VLOOKUP(CL$14&amp;"-sexo-"&amp;$O294,Equations!$G:$I,3,0)*$U294+VLOOKUP(CL$14&amp;"-edad-"&amp;$O294,Equations!$G:$I,3,0)*$V294+VLOOKUP(CL$14&amp;"-est-"&amp;$O294,Equations!$G:$I,3,0)*(1/$W294)+VLOOKUP(CL$14&amp;"-imc-"&amp;$O294,Equations!$G:$I,3,0)*(1/$Q294)))</f>
        <v/>
      </c>
      <c r="CM294" s="10" t="str">
        <f>IF($AJ294="","",IF(OR($V294&lt;2.7,$V294&gt;90),"Age OOR",CL294-1.6449*VLOOKUP(CL$14&amp;"-rse-"&amp;$O294,Equations!$G:$I,3,0)))</f>
        <v/>
      </c>
      <c r="CN294" s="10" t="str">
        <f>IF($AJ294="","",IF(OR($V294&lt;2.7,$V294&gt;90),"Age OOR",CL294+1.6449*VLOOKUP(CL$14&amp;"-rse-"&amp;$O294,Equations!$G:$I,3,0)))</f>
        <v/>
      </c>
      <c r="CO294" s="10" t="str">
        <f t="shared" si="123"/>
        <v/>
      </c>
      <c r="CP294" s="10" t="str">
        <f>IF($AJ294="","",IF(OR($V294&lt;2.7,$V294&gt;90),"Age OOR",($AJ294-CL294)/VLOOKUP(CL$14&amp;"-rse-"&amp;$O294,Equations!$G:$I,3,0)))</f>
        <v/>
      </c>
      <c r="CQ294" s="10" t="str">
        <f>IF($AK294="","",IF(OR($V294&lt;2.7,$V294&gt;90),"Age OOR",EXP(VLOOKUP(CQ$14&amp;"-int-"&amp;$P294,Equations!$G:$I,3,0)+VLOOKUP(CQ$14&amp;"-sexo-"&amp;$P294,Equations!$G:$I,3,0)*$U294+VLOOKUP(CQ$14&amp;"-edad-"&amp;$P294,Equations!$G:$I,3,0)*$V294+VLOOKUP(CQ$14&amp;"-est-"&amp;$P294,Equations!$G:$I,3,0)*(1/$W294)+VLOOKUP(CQ$14&amp;"-imc-"&amp;$P294,Equations!$G:$I,3,0)*(1/$Q294))))</f>
        <v/>
      </c>
      <c r="CR294" s="10" t="str">
        <f>IF($AK294="","",IF(OR($V294&lt;2.7,$V294&gt;90),"Age OOR",EXP(LN(CQ294)-1.6449*VLOOKUP(CQ$14&amp;"-rse-"&amp;$P294,Equations!$G:$I,3,0))))</f>
        <v/>
      </c>
      <c r="CS294" s="10" t="str">
        <f>IF($AK294="","",IF(OR($V294&lt;2.7,$V294&gt;90),"Age OOR",EXP(LN(CQ294)+1.6449*VLOOKUP(CQ$14&amp;"-rse-"&amp;$P294,Equations!$G:$I,3,0))))</f>
        <v/>
      </c>
      <c r="CT294" s="10" t="str">
        <f t="shared" si="124"/>
        <v/>
      </c>
      <c r="CU294" s="10" t="str">
        <f>IF($AK294="","",IF(OR($V294&lt;2.7,$V294&gt;90),"Age OOR",(LN($AK294)-LN(CQ294))/VLOOKUP(CQ$14&amp;"-rse-"&amp;$P294,Equations!$G:$I,3,0)))</f>
        <v/>
      </c>
      <c r="CV294" s="47"/>
    </row>
    <row r="295" spans="5:100" x14ac:dyDescent="0.2">
      <c r="E295" s="23" t="str">
        <f t="shared" si="100"/>
        <v>Age out of range</v>
      </c>
      <c r="F295" s="23" t="str">
        <f t="shared" si="101"/>
        <v>Age out of range</v>
      </c>
      <c r="G295" s="23" t="str">
        <f t="shared" si="102"/>
        <v>Age out of range</v>
      </c>
      <c r="H295" s="23" t="str">
        <f t="shared" si="103"/>
        <v>Age out of range</v>
      </c>
      <c r="I295" s="23" t="str">
        <f t="shared" si="104"/>
        <v>Age out of range</v>
      </c>
      <c r="J295" s="23" t="str">
        <f t="shared" si="105"/>
        <v>Age out of range</v>
      </c>
      <c r="K295" s="23" t="str">
        <f t="shared" si="106"/>
        <v>Age out of range</v>
      </c>
      <c r="L295" s="23" t="str">
        <f t="shared" si="107"/>
        <v>Age out of range</v>
      </c>
      <c r="M295" s="23" t="str">
        <f t="shared" si="108"/>
        <v>Age out of range</v>
      </c>
      <c r="N295" s="23" t="str">
        <f t="shared" si="109"/>
        <v>Age out of range</v>
      </c>
      <c r="O295" s="23" t="str">
        <f t="shared" si="110"/>
        <v>Age out of range</v>
      </c>
      <c r="P295" s="23" t="str">
        <f t="shared" si="111"/>
        <v>Age out of range</v>
      </c>
      <c r="Q295" s="23" t="e">
        <f t="shared" si="112"/>
        <v>#DIV/0!</v>
      </c>
      <c r="R295" s="17"/>
      <c r="S295" s="23">
        <v>279</v>
      </c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7"/>
      <c r="AM295" s="47"/>
      <c r="AN295" s="10" t="str">
        <f>IF($Z295="","",IF(OR($V295&lt;2.7,$V295&gt;90),"Age OOR",VLOOKUP(AN$14&amp;"-int-"&amp;$E295,Equations!$G:$I,3,0)+VLOOKUP(AN$14&amp;"-sexo-"&amp;$E295,Equations!$G:$I,3,0)*$U295+VLOOKUP(AN$14&amp;"-edad-"&amp;$E295,Equations!$G:$I,3,0)*$V295+VLOOKUP(AN$14&amp;"-est-"&amp;$E295,Equations!$G:$I,3,0)*(1/$W295)+VLOOKUP(AN$14&amp;"-imc-"&amp;$E295,Equations!$G:$I,3,0)*(1/$Q295)))</f>
        <v/>
      </c>
      <c r="AO295" s="10" t="str">
        <f>IF($Z295="","",IF(OR($V295&lt;2.7,$V295&gt;90),"Age OOR",AN295-1.6449*VLOOKUP(AN$14&amp;"-rse-"&amp;$E295,Equations!$G:$I,3,0)))</f>
        <v/>
      </c>
      <c r="AP295" s="10" t="str">
        <f>IF($Z295="","",IF(OR($V295&lt;2.7,$V295&gt;90),"Age OOR",AN295+1.6449*VLOOKUP(AN$14&amp;"-rse-"&amp;$E295,Equations!$G:$I,3,0)))</f>
        <v/>
      </c>
      <c r="AQ295" s="10" t="str">
        <f t="shared" si="113"/>
        <v/>
      </c>
      <c r="AR295" s="10" t="str">
        <f>IF($Z295="","",IF(OR($V295&lt;2.7,$V295&gt;90),"Age OOR",($Z295-AN295)/VLOOKUP(AN$14&amp;"-rse-"&amp;$E295,Equations!$G:$I,3,0)))</f>
        <v/>
      </c>
      <c r="AS295" s="10" t="str">
        <f>IF($AA295="","",IF(OR($V295&lt;2.7,$V295&gt;90),"Age OOR",VLOOKUP(AS$14&amp;"-int-"&amp;$F295,Equations!$G:$I,3,0)+VLOOKUP(AS$14&amp;"-sexo-"&amp;$F295,Equations!$G:$I,3,0)*$U295+VLOOKUP(AS$14&amp;"-edad-"&amp;$F295,Equations!$G:$I,3,0)*$V295+VLOOKUP(AS$14&amp;"-est-"&amp;$F295,Equations!$G:$I,3,0)*(1/$W295)+VLOOKUP(AS$14&amp;"-imc-"&amp;$F295,Equations!$G:$I,3,0)*(1/$Q295)))</f>
        <v/>
      </c>
      <c r="AT295" s="10" t="str">
        <f>IF($AA295="","",IF(OR($V295&lt;2.7,$V295&gt;90),"Age OOR",AS295-1.6449*VLOOKUP(AS$14&amp;"-rse-"&amp;$F295,Equations!$G:$I,3,0)))</f>
        <v/>
      </c>
      <c r="AU295" s="10" t="str">
        <f>IF($AA295="","",IF(OR($V295&lt;2.7,$V295&gt;90),"Age OOR",AS295+1.6449*VLOOKUP(AS$14&amp;"-rse-"&amp;$F295,Equations!$G:$I,3,0)))</f>
        <v/>
      </c>
      <c r="AV295" s="10" t="str">
        <f t="shared" si="114"/>
        <v/>
      </c>
      <c r="AW295" s="10" t="str">
        <f>IF($AA295="","",IF(OR($V295&lt;2.7,$V295&gt;90),"Age OOR",($AA295-AS295)/VLOOKUP(AS$14&amp;"-rse-"&amp;$F295,Equations!$G:$I,3,0)))</f>
        <v/>
      </c>
      <c r="AX295" s="10" t="str">
        <f>IF($AB295="","",IF(OR($V295&lt;2.7,$V295&gt;90),"Age OOR",VLOOKUP(AX$14&amp;"-int-"&amp;$G295,Equations!$G:$I,3,0)+VLOOKUP(AX$14&amp;"-sexo-"&amp;$G295,Equations!$G:$I,3,0)*$U295+VLOOKUP(AX$14&amp;"-edad-"&amp;$G295,Equations!$G:$I,3,0)*$V295+VLOOKUP(AX$14&amp;"-est-"&amp;$G295,Equations!$G:$I,3,0)*(1/$W295)+VLOOKUP(AX$14&amp;"-imc-"&amp;$G295,Equations!$G:$I,3,0)*(1/$Q295)))</f>
        <v/>
      </c>
      <c r="AY295" s="10" t="str">
        <f>IF($AB295="","",IF(OR($V295&lt;2.7,$V295&gt;90),"Age OOR",AX295-1.6449*VLOOKUP(AX$14&amp;"-rse-"&amp;$G295,Equations!$G:$I,3,0)))</f>
        <v/>
      </c>
      <c r="AZ295" s="10" t="str">
        <f>IF($AB295="","",IF(OR($V295&lt;2.7,$V295&gt;90),"Age OOR",AX295+1.6449*VLOOKUP(AX$14&amp;"-rse-"&amp;$G295,Equations!$G:$I,3,0)))</f>
        <v/>
      </c>
      <c r="BA295" s="10" t="str">
        <f t="shared" si="115"/>
        <v/>
      </c>
      <c r="BB295" s="10" t="str">
        <f>IF($AB295="","",IF(OR($V295&lt;2.7,$V295&gt;90),"Age OOR",($AB295-AX295)/VLOOKUP(AX$14&amp;"-rse-"&amp;$G295,Equations!$G:$I,3,0)))</f>
        <v/>
      </c>
      <c r="BC295" s="10" t="str">
        <f>IF($AC295="","",IF(OR($V295&lt;2.7,$V295&gt;90),"Age OOR",VLOOKUP(BC$14&amp;"-int-"&amp;$H295,Equations!$G:$I,3,0)+VLOOKUP(BC$14&amp;"-sexo-"&amp;$H295,Equations!$G:$I,3,0)*$U295+VLOOKUP(BC$14&amp;"-edad-"&amp;$H295,Equations!$G:$I,3,0)*$V295+VLOOKUP(BC$14&amp;"-est-"&amp;$H295,Equations!$G:$I,3,0)*(1/$W295)+VLOOKUP(BC$14&amp;"-imc-"&amp;$H295,Equations!$G:$I,3,0)*(1/$Q295)))</f>
        <v/>
      </c>
      <c r="BD295" s="10" t="str">
        <f>IF($AC295="","",IF(OR($V295&lt;2.7,$V295&gt;90),"Age OOR",BC295-1.6449*VLOOKUP(BC$14&amp;"-rse-"&amp;$H295,Equations!$G:$I,3,0)))</f>
        <v/>
      </c>
      <c r="BE295" s="10" t="str">
        <f>IF($AC295="","",IF(OR($V295&lt;2.7,$V295&gt;90),"Age OOR",BC295+1.6449*VLOOKUP(BC$14&amp;"-rse-"&amp;$H295,Equations!$G:$I,3,0)))</f>
        <v/>
      </c>
      <c r="BF295" s="10" t="str">
        <f t="shared" si="116"/>
        <v/>
      </c>
      <c r="BG295" s="10" t="str">
        <f>IF($AC295="","",IF(OR($V295&lt;2.7,$V295&gt;90),"Age OOR",($AC295-BC295)/VLOOKUP(BC$14&amp;"-rse-"&amp;$H295,Equations!$G:$I,3,0)))</f>
        <v/>
      </c>
      <c r="BH295" s="10" t="str">
        <f>IF($AD295="","",IF(OR($V295&lt;2.7,$V295&gt;90),"Age OOR",VLOOKUP(BH$14&amp;"-int-"&amp;$I295,Equations!$G:$I,3,0)+VLOOKUP(BH$14&amp;"-sexo-"&amp;$I295,Equations!$G:$I,3,0)*$U295+VLOOKUP(BH$14&amp;"-edad-"&amp;$I295,Equations!$G:$I,3,0)*$V295+VLOOKUP(BH$14&amp;"-est-"&amp;$I295,Equations!$G:$I,3,0)*(1/$W295)+VLOOKUP(BH$14&amp;"-imc-"&amp;$I295,Equations!$G:$I,3,0)*(1/$Q295)))</f>
        <v/>
      </c>
      <c r="BI295" s="10" t="str">
        <f>IF($AD295="","",IF(OR($V295&lt;2.7,$V295&gt;90),"Age OOR",BH295-1.6449*VLOOKUP(BH$14&amp;"-rse-"&amp;$I295,Equations!$G:$I,3,0)))</f>
        <v/>
      </c>
      <c r="BJ295" s="10" t="str">
        <f>IF($AD295="","",IF(OR($V295&lt;2.7,$V295&gt;90),"Age OOR",BH295+1.6449*VLOOKUP(BH$14&amp;"-rse-"&amp;$I295,Equations!$G:$I,3,0)))</f>
        <v/>
      </c>
      <c r="BK295" s="10" t="str">
        <f t="shared" si="117"/>
        <v/>
      </c>
      <c r="BL295" s="10" t="str">
        <f>IF($AD295="","",IF(OR($V295&lt;2.7,$V295&gt;90),"Age OOR",($AD295-BH295)/VLOOKUP(BH$14&amp;"-rse-"&amp;$I295,Equations!$G:$I,3,0)))</f>
        <v/>
      </c>
      <c r="BM295" s="10" t="str">
        <f>IF($AE295="","",IF(OR($V295&lt;2.7,$V295&gt;90),"Age OOR",VLOOKUP(BM$14&amp;"-int-"&amp;$J295,Equations!$G:$I,3,0)+VLOOKUP(BM$14&amp;"-sexo-"&amp;$J295,Equations!$G:$I,3,0)*$U295+VLOOKUP(BM$14&amp;"-edad-"&amp;$J295,Equations!$G:$I,3,0)*$V295+VLOOKUP(BM$14&amp;"-est-"&amp;$J295,Equations!$G:$I,3,0)*(1/$W295)+VLOOKUP(BM$14&amp;"-imc-"&amp;$J295,Equations!$G:$I,3,0)*(1/$Q295)))</f>
        <v/>
      </c>
      <c r="BN295" s="10" t="str">
        <f>IF($AE295="","",IF(OR($V295&lt;2.7,$V295&gt;90),"Age OOR",BM295-1.6449*VLOOKUP(BM$14&amp;"-rse-"&amp;$J295,Equations!$G:$I,3,0)))</f>
        <v/>
      </c>
      <c r="BO295" s="10" t="str">
        <f>IF($AE295="","",IF(OR($V295&lt;2.7,$V295&gt;90),"Age OOR",BM295+1.6449*VLOOKUP(BM$14&amp;"-rse-"&amp;$J295,Equations!$G:$I,3,0)))</f>
        <v/>
      </c>
      <c r="BP295" s="10" t="str">
        <f t="shared" si="118"/>
        <v/>
      </c>
      <c r="BQ295" s="10" t="str">
        <f>IF($AE295="","",IF(OR($V295&lt;2.7,$V295&gt;90),"Age OOR",($AE295-BM295)/VLOOKUP(BM$14&amp;"-rse-"&amp;$J295,Equations!$G:$I,3,0)))</f>
        <v/>
      </c>
      <c r="BR295" s="10" t="str">
        <f>IF($AF295="","",IF(OR($V295&lt;2.7,$V295&gt;90),"Age OOR",VLOOKUP(BR$14&amp;"-int-"&amp;$K295,Equations!$G:$I,3,0)+VLOOKUP(BR$14&amp;"-sexo-"&amp;$K295,Equations!$G:$I,3,0)*$U295+VLOOKUP(BR$14&amp;"-edad-"&amp;$K295,Equations!$G:$I,3,0)*$V295+VLOOKUP(BR$14&amp;"-est-"&amp;$K295,Equations!$G:$I,3,0)*(1/$W295)+VLOOKUP(BR$14&amp;"-imc-"&amp;$K295,Equations!$G:$I,3,0)*(1/$Q295)))</f>
        <v/>
      </c>
      <c r="BS295" s="10" t="str">
        <f>IF($AF295="","",IF(OR($V295&lt;2.7,$V295&gt;90),"Age OOR",BR295-1.6449*VLOOKUP(BR$14&amp;"-rse-"&amp;$K295,Equations!$G:$I,3,0)))</f>
        <v/>
      </c>
      <c r="BT295" s="10" t="str">
        <f>IF($AF295="","",IF(OR($V295&lt;2.7,$V295&gt;90),"Age OOR",BR295+1.6449*VLOOKUP(BR$14&amp;"-rse-"&amp;$K295,Equations!$G:$I,3,0)))</f>
        <v/>
      </c>
      <c r="BU295" s="10" t="str">
        <f t="shared" si="119"/>
        <v/>
      </c>
      <c r="BV295" s="10" t="str">
        <f>IF($AF295="","",IF(OR($V295&lt;2.7,$V295&gt;90),"Age OOR",($AF295-BR295)/VLOOKUP(BR$14&amp;"-rse-"&amp;$K295,Equations!$G:$I,3,0)))</f>
        <v/>
      </c>
      <c r="BW295" s="10" t="str">
        <f>IF($AG295="","",IF(OR($V295&lt;2.7,$V295&gt;90),"Age OOR",VLOOKUP(BW$14&amp;"-int-"&amp;$L295,Equations!$G:$I,3,0)+VLOOKUP(BW$14&amp;"-sexo-"&amp;$L295,Equations!$G:$I,3,0)*$U295+VLOOKUP(BW$14&amp;"-edad-"&amp;$L295,Equations!$G:$I,3,0)*$V295+VLOOKUP(BW$14&amp;"-est-"&amp;$L295,Equations!$G:$I,3,0)*(1/$W295)+VLOOKUP(BW$14&amp;"-imc-"&amp;$L295,Equations!$G:$I,3,0)*(1/$Q295)))</f>
        <v/>
      </c>
      <c r="BX295" s="10" t="str">
        <f>IF($AG295="","",IF(OR($V295&lt;2.7,$V295&gt;90),"Age OOR",BW295-1.6449*VLOOKUP(BW$14&amp;"-rse-"&amp;$L295,Equations!$G:$I,3,0)))</f>
        <v/>
      </c>
      <c r="BY295" s="10" t="str">
        <f>IF($AG295="","",IF(OR($V295&lt;2.7,$V295&gt;90),"Age OOR",BW295+1.6449*VLOOKUP(BW$14&amp;"-rse-"&amp;$L295,Equations!$G:$I,3,0)))</f>
        <v/>
      </c>
      <c r="BZ295" s="10" t="str">
        <f t="shared" si="120"/>
        <v/>
      </c>
      <c r="CA295" s="10" t="str">
        <f>IF($AG295="","",IF(OR($V295&lt;2.7,$V295&gt;90),"Age OOR",($AG295-BW295)/VLOOKUP(BW$14&amp;"-rse-"&amp;$L295,Equations!$G:$I,3,0)))</f>
        <v/>
      </c>
      <c r="CB295" s="10" t="str">
        <f>IF($AH295="","",IF(OR($V295&lt;2.7,$V295&gt;90),"Age OOR",VLOOKUP(CB$14&amp;"-int-"&amp;$M295,Equations!$G:$I,3,0)+VLOOKUP(CB$14&amp;"-sexo-"&amp;$M295,Equations!$G:$I,3,0)*$U295+VLOOKUP(CB$14&amp;"-edad-"&amp;$M295,Equations!$G:$I,3,0)*$V295+VLOOKUP(CB$14&amp;"-est-"&amp;$M295,Equations!$G:$I,3,0)*(1/$W295)+VLOOKUP(CB$14&amp;"-imc-"&amp;$M295,Equations!$G:$I,3,0)*(1/$Q295)))</f>
        <v/>
      </c>
      <c r="CC295" s="10" t="str">
        <f>IF($AH295="","",IF(OR($V295&lt;2.7,$V295&gt;90),"Age OOR",CB295-1.6449*VLOOKUP(CB$14&amp;"-rse-"&amp;$M295,Equations!$G:$I,3,0)))</f>
        <v/>
      </c>
      <c r="CD295" s="10" t="str">
        <f>IF($AH295="","",IF(OR($V295&lt;2.7,$V295&gt;90),"Age OOR",CB295+1.6449*VLOOKUP(CB$14&amp;"-rse-"&amp;$M295,Equations!$G:$I,3,0)))</f>
        <v/>
      </c>
      <c r="CE295" s="10" t="str">
        <f t="shared" si="121"/>
        <v/>
      </c>
      <c r="CF295" s="10" t="str">
        <f>IF($AH295="","",IF(OR($V295&lt;2.7,$V295&gt;90),"Age OOR",($AH295-CB295)/VLOOKUP(CB$14&amp;"-rse-"&amp;$M295,Equations!$G:$I,3,0)))</f>
        <v/>
      </c>
      <c r="CG295" s="10" t="str">
        <f>IF($AI295="","",IF(OR($V295&lt;2.7,$V295&gt;90),"Age OOR",VLOOKUP(CG$14&amp;"-int-"&amp;$N295,Equations!$G:$I,3,0)+VLOOKUP(CG$14&amp;"-sexo-"&amp;$N295,Equations!$G:$I,3,0)*$U295+VLOOKUP(CG$14&amp;"-edad-"&amp;$N295,Equations!$G:$I,3,0)*$V295+VLOOKUP(CG$14&amp;"-est-"&amp;$N295,Equations!$G:$I,3,0)*(1/$W295)+VLOOKUP(CG$14&amp;"-imc-"&amp;$N295,Equations!$G:$I,3,0)*(1/$Q295)))</f>
        <v/>
      </c>
      <c r="CH295" s="10" t="str">
        <f>IF($AI295="","",IF(OR($V295&lt;2.7,$V295&gt;90),"Age OOR",CG295-1.6449*VLOOKUP(CG$14&amp;"-rse-"&amp;$N295,Equations!$G:$I,3,0)))</f>
        <v/>
      </c>
      <c r="CI295" s="10" t="str">
        <f>IF($AI295="","",IF(OR($V295&lt;2.7,$V295&gt;90),"Age OOR",CG295+1.6449*VLOOKUP(CG$14&amp;"-rse-"&amp;$N295,Equations!$G:$I,3,0)))</f>
        <v/>
      </c>
      <c r="CJ295" s="10" t="str">
        <f t="shared" si="122"/>
        <v/>
      </c>
      <c r="CK295" s="10" t="str">
        <f>IF($AI295="","",IF(OR($V295&lt;2.7,$V295&gt;90),"Age OOR",($AI295-CG295)/VLOOKUP(CG$14&amp;"-rse-"&amp;$N295,Equations!$G:$I,3,0)))</f>
        <v/>
      </c>
      <c r="CL295" s="10" t="str">
        <f>IF($AJ295="","",IF(OR($V295&lt;2.7,$V295&gt;90),"Age OOR",VLOOKUP(CL$14&amp;"-int-"&amp;$O295,Equations!$G:$I,3,0)+VLOOKUP(CL$14&amp;"-sexo-"&amp;$O295,Equations!$G:$I,3,0)*$U295+VLOOKUP(CL$14&amp;"-edad-"&amp;$O295,Equations!$G:$I,3,0)*$V295+VLOOKUP(CL$14&amp;"-est-"&amp;$O295,Equations!$G:$I,3,0)*(1/$W295)+VLOOKUP(CL$14&amp;"-imc-"&amp;$O295,Equations!$G:$I,3,0)*(1/$Q295)))</f>
        <v/>
      </c>
      <c r="CM295" s="10" t="str">
        <f>IF($AJ295="","",IF(OR($V295&lt;2.7,$V295&gt;90),"Age OOR",CL295-1.6449*VLOOKUP(CL$14&amp;"-rse-"&amp;$O295,Equations!$G:$I,3,0)))</f>
        <v/>
      </c>
      <c r="CN295" s="10" t="str">
        <f>IF($AJ295="","",IF(OR($V295&lt;2.7,$V295&gt;90),"Age OOR",CL295+1.6449*VLOOKUP(CL$14&amp;"-rse-"&amp;$O295,Equations!$G:$I,3,0)))</f>
        <v/>
      </c>
      <c r="CO295" s="10" t="str">
        <f t="shared" si="123"/>
        <v/>
      </c>
      <c r="CP295" s="10" t="str">
        <f>IF($AJ295="","",IF(OR($V295&lt;2.7,$V295&gt;90),"Age OOR",($AJ295-CL295)/VLOOKUP(CL$14&amp;"-rse-"&amp;$O295,Equations!$G:$I,3,0)))</f>
        <v/>
      </c>
      <c r="CQ295" s="10" t="str">
        <f>IF($AK295="","",IF(OR($V295&lt;2.7,$V295&gt;90),"Age OOR",EXP(VLOOKUP(CQ$14&amp;"-int-"&amp;$P295,Equations!$G:$I,3,0)+VLOOKUP(CQ$14&amp;"-sexo-"&amp;$P295,Equations!$G:$I,3,0)*$U295+VLOOKUP(CQ$14&amp;"-edad-"&amp;$P295,Equations!$G:$I,3,0)*$V295+VLOOKUP(CQ$14&amp;"-est-"&amp;$P295,Equations!$G:$I,3,0)*(1/$W295)+VLOOKUP(CQ$14&amp;"-imc-"&amp;$P295,Equations!$G:$I,3,0)*(1/$Q295))))</f>
        <v/>
      </c>
      <c r="CR295" s="10" t="str">
        <f>IF($AK295="","",IF(OR($V295&lt;2.7,$V295&gt;90),"Age OOR",EXP(LN(CQ295)-1.6449*VLOOKUP(CQ$14&amp;"-rse-"&amp;$P295,Equations!$G:$I,3,0))))</f>
        <v/>
      </c>
      <c r="CS295" s="10" t="str">
        <f>IF($AK295="","",IF(OR($V295&lt;2.7,$V295&gt;90),"Age OOR",EXP(LN(CQ295)+1.6449*VLOOKUP(CQ$14&amp;"-rse-"&amp;$P295,Equations!$G:$I,3,0))))</f>
        <v/>
      </c>
      <c r="CT295" s="10" t="str">
        <f t="shared" si="124"/>
        <v/>
      </c>
      <c r="CU295" s="10" t="str">
        <f>IF($AK295="","",IF(OR($V295&lt;2.7,$V295&gt;90),"Age OOR",(LN($AK295)-LN(CQ295))/VLOOKUP(CQ$14&amp;"-rse-"&amp;$P295,Equations!$G:$I,3,0)))</f>
        <v/>
      </c>
      <c r="CV295" s="47"/>
    </row>
    <row r="296" spans="5:100" x14ac:dyDescent="0.2">
      <c r="E296" s="23" t="str">
        <f t="shared" si="100"/>
        <v>Age out of range</v>
      </c>
      <c r="F296" s="23" t="str">
        <f t="shared" si="101"/>
        <v>Age out of range</v>
      </c>
      <c r="G296" s="23" t="str">
        <f t="shared" si="102"/>
        <v>Age out of range</v>
      </c>
      <c r="H296" s="23" t="str">
        <f t="shared" si="103"/>
        <v>Age out of range</v>
      </c>
      <c r="I296" s="23" t="str">
        <f t="shared" si="104"/>
        <v>Age out of range</v>
      </c>
      <c r="J296" s="23" t="str">
        <f t="shared" si="105"/>
        <v>Age out of range</v>
      </c>
      <c r="K296" s="23" t="str">
        <f t="shared" si="106"/>
        <v>Age out of range</v>
      </c>
      <c r="L296" s="23" t="str">
        <f t="shared" si="107"/>
        <v>Age out of range</v>
      </c>
      <c r="M296" s="23" t="str">
        <f t="shared" si="108"/>
        <v>Age out of range</v>
      </c>
      <c r="N296" s="23" t="str">
        <f t="shared" si="109"/>
        <v>Age out of range</v>
      </c>
      <c r="O296" s="23" t="str">
        <f t="shared" si="110"/>
        <v>Age out of range</v>
      </c>
      <c r="P296" s="23" t="str">
        <f t="shared" si="111"/>
        <v>Age out of range</v>
      </c>
      <c r="Q296" s="23" t="e">
        <f t="shared" si="112"/>
        <v>#DIV/0!</v>
      </c>
      <c r="R296" s="17"/>
      <c r="S296" s="23">
        <v>280</v>
      </c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7"/>
      <c r="AM296" s="47"/>
      <c r="AN296" s="10" t="str">
        <f>IF($Z296="","",IF(OR($V296&lt;2.7,$V296&gt;90),"Age OOR",VLOOKUP(AN$14&amp;"-int-"&amp;$E296,Equations!$G:$I,3,0)+VLOOKUP(AN$14&amp;"-sexo-"&amp;$E296,Equations!$G:$I,3,0)*$U296+VLOOKUP(AN$14&amp;"-edad-"&amp;$E296,Equations!$G:$I,3,0)*$V296+VLOOKUP(AN$14&amp;"-est-"&amp;$E296,Equations!$G:$I,3,0)*(1/$W296)+VLOOKUP(AN$14&amp;"-imc-"&amp;$E296,Equations!$G:$I,3,0)*(1/$Q296)))</f>
        <v/>
      </c>
      <c r="AO296" s="10" t="str">
        <f>IF($Z296="","",IF(OR($V296&lt;2.7,$V296&gt;90),"Age OOR",AN296-1.6449*VLOOKUP(AN$14&amp;"-rse-"&amp;$E296,Equations!$G:$I,3,0)))</f>
        <v/>
      </c>
      <c r="AP296" s="10" t="str">
        <f>IF($Z296="","",IF(OR($V296&lt;2.7,$V296&gt;90),"Age OOR",AN296+1.6449*VLOOKUP(AN$14&amp;"-rse-"&amp;$E296,Equations!$G:$I,3,0)))</f>
        <v/>
      </c>
      <c r="AQ296" s="10" t="str">
        <f t="shared" si="113"/>
        <v/>
      </c>
      <c r="AR296" s="10" t="str">
        <f>IF($Z296="","",IF(OR($V296&lt;2.7,$V296&gt;90),"Age OOR",($Z296-AN296)/VLOOKUP(AN$14&amp;"-rse-"&amp;$E296,Equations!$G:$I,3,0)))</f>
        <v/>
      </c>
      <c r="AS296" s="10" t="str">
        <f>IF($AA296="","",IF(OR($V296&lt;2.7,$V296&gt;90),"Age OOR",VLOOKUP(AS$14&amp;"-int-"&amp;$F296,Equations!$G:$I,3,0)+VLOOKUP(AS$14&amp;"-sexo-"&amp;$F296,Equations!$G:$I,3,0)*$U296+VLOOKUP(AS$14&amp;"-edad-"&amp;$F296,Equations!$G:$I,3,0)*$V296+VLOOKUP(AS$14&amp;"-est-"&amp;$F296,Equations!$G:$I,3,0)*(1/$W296)+VLOOKUP(AS$14&amp;"-imc-"&amp;$F296,Equations!$G:$I,3,0)*(1/$Q296)))</f>
        <v/>
      </c>
      <c r="AT296" s="10" t="str">
        <f>IF($AA296="","",IF(OR($V296&lt;2.7,$V296&gt;90),"Age OOR",AS296-1.6449*VLOOKUP(AS$14&amp;"-rse-"&amp;$F296,Equations!$G:$I,3,0)))</f>
        <v/>
      </c>
      <c r="AU296" s="10" t="str">
        <f>IF($AA296="","",IF(OR($V296&lt;2.7,$V296&gt;90),"Age OOR",AS296+1.6449*VLOOKUP(AS$14&amp;"-rse-"&amp;$F296,Equations!$G:$I,3,0)))</f>
        <v/>
      </c>
      <c r="AV296" s="10" t="str">
        <f t="shared" si="114"/>
        <v/>
      </c>
      <c r="AW296" s="10" t="str">
        <f>IF($AA296="","",IF(OR($V296&lt;2.7,$V296&gt;90),"Age OOR",($AA296-AS296)/VLOOKUP(AS$14&amp;"-rse-"&amp;$F296,Equations!$G:$I,3,0)))</f>
        <v/>
      </c>
      <c r="AX296" s="10" t="str">
        <f>IF($AB296="","",IF(OR($V296&lt;2.7,$V296&gt;90),"Age OOR",VLOOKUP(AX$14&amp;"-int-"&amp;$G296,Equations!$G:$I,3,0)+VLOOKUP(AX$14&amp;"-sexo-"&amp;$G296,Equations!$G:$I,3,0)*$U296+VLOOKUP(AX$14&amp;"-edad-"&amp;$G296,Equations!$G:$I,3,0)*$V296+VLOOKUP(AX$14&amp;"-est-"&amp;$G296,Equations!$G:$I,3,0)*(1/$W296)+VLOOKUP(AX$14&amp;"-imc-"&amp;$G296,Equations!$G:$I,3,0)*(1/$Q296)))</f>
        <v/>
      </c>
      <c r="AY296" s="10" t="str">
        <f>IF($AB296="","",IF(OR($V296&lt;2.7,$V296&gt;90),"Age OOR",AX296-1.6449*VLOOKUP(AX$14&amp;"-rse-"&amp;$G296,Equations!$G:$I,3,0)))</f>
        <v/>
      </c>
      <c r="AZ296" s="10" t="str">
        <f>IF($AB296="","",IF(OR($V296&lt;2.7,$V296&gt;90),"Age OOR",AX296+1.6449*VLOOKUP(AX$14&amp;"-rse-"&amp;$G296,Equations!$G:$I,3,0)))</f>
        <v/>
      </c>
      <c r="BA296" s="10" t="str">
        <f t="shared" si="115"/>
        <v/>
      </c>
      <c r="BB296" s="10" t="str">
        <f>IF($AB296="","",IF(OR($V296&lt;2.7,$V296&gt;90),"Age OOR",($AB296-AX296)/VLOOKUP(AX$14&amp;"-rse-"&amp;$G296,Equations!$G:$I,3,0)))</f>
        <v/>
      </c>
      <c r="BC296" s="10" t="str">
        <f>IF($AC296="","",IF(OR($V296&lt;2.7,$V296&gt;90),"Age OOR",VLOOKUP(BC$14&amp;"-int-"&amp;$H296,Equations!$G:$I,3,0)+VLOOKUP(BC$14&amp;"-sexo-"&amp;$H296,Equations!$G:$I,3,0)*$U296+VLOOKUP(BC$14&amp;"-edad-"&amp;$H296,Equations!$G:$I,3,0)*$V296+VLOOKUP(BC$14&amp;"-est-"&amp;$H296,Equations!$G:$I,3,0)*(1/$W296)+VLOOKUP(BC$14&amp;"-imc-"&amp;$H296,Equations!$G:$I,3,0)*(1/$Q296)))</f>
        <v/>
      </c>
      <c r="BD296" s="10" t="str">
        <f>IF($AC296="","",IF(OR($V296&lt;2.7,$V296&gt;90),"Age OOR",BC296-1.6449*VLOOKUP(BC$14&amp;"-rse-"&amp;$H296,Equations!$G:$I,3,0)))</f>
        <v/>
      </c>
      <c r="BE296" s="10" t="str">
        <f>IF($AC296="","",IF(OR($V296&lt;2.7,$V296&gt;90),"Age OOR",BC296+1.6449*VLOOKUP(BC$14&amp;"-rse-"&amp;$H296,Equations!$G:$I,3,0)))</f>
        <v/>
      </c>
      <c r="BF296" s="10" t="str">
        <f t="shared" si="116"/>
        <v/>
      </c>
      <c r="BG296" s="10" t="str">
        <f>IF($AC296="","",IF(OR($V296&lt;2.7,$V296&gt;90),"Age OOR",($AC296-BC296)/VLOOKUP(BC$14&amp;"-rse-"&amp;$H296,Equations!$G:$I,3,0)))</f>
        <v/>
      </c>
      <c r="BH296" s="10" t="str">
        <f>IF($AD296="","",IF(OR($V296&lt;2.7,$V296&gt;90),"Age OOR",VLOOKUP(BH$14&amp;"-int-"&amp;$I296,Equations!$G:$I,3,0)+VLOOKUP(BH$14&amp;"-sexo-"&amp;$I296,Equations!$G:$I,3,0)*$U296+VLOOKUP(BH$14&amp;"-edad-"&amp;$I296,Equations!$G:$I,3,0)*$V296+VLOOKUP(BH$14&amp;"-est-"&amp;$I296,Equations!$G:$I,3,0)*(1/$W296)+VLOOKUP(BH$14&amp;"-imc-"&amp;$I296,Equations!$G:$I,3,0)*(1/$Q296)))</f>
        <v/>
      </c>
      <c r="BI296" s="10" t="str">
        <f>IF($AD296="","",IF(OR($V296&lt;2.7,$V296&gt;90),"Age OOR",BH296-1.6449*VLOOKUP(BH$14&amp;"-rse-"&amp;$I296,Equations!$G:$I,3,0)))</f>
        <v/>
      </c>
      <c r="BJ296" s="10" t="str">
        <f>IF($AD296="","",IF(OR($V296&lt;2.7,$V296&gt;90),"Age OOR",BH296+1.6449*VLOOKUP(BH$14&amp;"-rse-"&amp;$I296,Equations!$G:$I,3,0)))</f>
        <v/>
      </c>
      <c r="BK296" s="10" t="str">
        <f t="shared" si="117"/>
        <v/>
      </c>
      <c r="BL296" s="10" t="str">
        <f>IF($AD296="","",IF(OR($V296&lt;2.7,$V296&gt;90),"Age OOR",($AD296-BH296)/VLOOKUP(BH$14&amp;"-rse-"&amp;$I296,Equations!$G:$I,3,0)))</f>
        <v/>
      </c>
      <c r="BM296" s="10" t="str">
        <f>IF($AE296="","",IF(OR($V296&lt;2.7,$V296&gt;90),"Age OOR",VLOOKUP(BM$14&amp;"-int-"&amp;$J296,Equations!$G:$I,3,0)+VLOOKUP(BM$14&amp;"-sexo-"&amp;$J296,Equations!$G:$I,3,0)*$U296+VLOOKUP(BM$14&amp;"-edad-"&amp;$J296,Equations!$G:$I,3,0)*$V296+VLOOKUP(BM$14&amp;"-est-"&amp;$J296,Equations!$G:$I,3,0)*(1/$W296)+VLOOKUP(BM$14&amp;"-imc-"&amp;$J296,Equations!$G:$I,3,0)*(1/$Q296)))</f>
        <v/>
      </c>
      <c r="BN296" s="10" t="str">
        <f>IF($AE296="","",IF(OR($V296&lt;2.7,$V296&gt;90),"Age OOR",BM296-1.6449*VLOOKUP(BM$14&amp;"-rse-"&amp;$J296,Equations!$G:$I,3,0)))</f>
        <v/>
      </c>
      <c r="BO296" s="10" t="str">
        <f>IF($AE296="","",IF(OR($V296&lt;2.7,$V296&gt;90),"Age OOR",BM296+1.6449*VLOOKUP(BM$14&amp;"-rse-"&amp;$J296,Equations!$G:$I,3,0)))</f>
        <v/>
      </c>
      <c r="BP296" s="10" t="str">
        <f t="shared" si="118"/>
        <v/>
      </c>
      <c r="BQ296" s="10" t="str">
        <f>IF($AE296="","",IF(OR($V296&lt;2.7,$V296&gt;90),"Age OOR",($AE296-BM296)/VLOOKUP(BM$14&amp;"-rse-"&amp;$J296,Equations!$G:$I,3,0)))</f>
        <v/>
      </c>
      <c r="BR296" s="10" t="str">
        <f>IF($AF296="","",IF(OR($V296&lt;2.7,$V296&gt;90),"Age OOR",VLOOKUP(BR$14&amp;"-int-"&amp;$K296,Equations!$G:$I,3,0)+VLOOKUP(BR$14&amp;"-sexo-"&amp;$K296,Equations!$G:$I,3,0)*$U296+VLOOKUP(BR$14&amp;"-edad-"&amp;$K296,Equations!$G:$I,3,0)*$V296+VLOOKUP(BR$14&amp;"-est-"&amp;$K296,Equations!$G:$I,3,0)*(1/$W296)+VLOOKUP(BR$14&amp;"-imc-"&amp;$K296,Equations!$G:$I,3,0)*(1/$Q296)))</f>
        <v/>
      </c>
      <c r="BS296" s="10" t="str">
        <f>IF($AF296="","",IF(OR($V296&lt;2.7,$V296&gt;90),"Age OOR",BR296-1.6449*VLOOKUP(BR$14&amp;"-rse-"&amp;$K296,Equations!$G:$I,3,0)))</f>
        <v/>
      </c>
      <c r="BT296" s="10" t="str">
        <f>IF($AF296="","",IF(OR($V296&lt;2.7,$V296&gt;90),"Age OOR",BR296+1.6449*VLOOKUP(BR$14&amp;"-rse-"&amp;$K296,Equations!$G:$I,3,0)))</f>
        <v/>
      </c>
      <c r="BU296" s="10" t="str">
        <f t="shared" si="119"/>
        <v/>
      </c>
      <c r="BV296" s="10" t="str">
        <f>IF($AF296="","",IF(OR($V296&lt;2.7,$V296&gt;90),"Age OOR",($AF296-BR296)/VLOOKUP(BR$14&amp;"-rse-"&amp;$K296,Equations!$G:$I,3,0)))</f>
        <v/>
      </c>
      <c r="BW296" s="10" t="str">
        <f>IF($AG296="","",IF(OR($V296&lt;2.7,$V296&gt;90),"Age OOR",VLOOKUP(BW$14&amp;"-int-"&amp;$L296,Equations!$G:$I,3,0)+VLOOKUP(BW$14&amp;"-sexo-"&amp;$L296,Equations!$G:$I,3,0)*$U296+VLOOKUP(BW$14&amp;"-edad-"&amp;$L296,Equations!$G:$I,3,0)*$V296+VLOOKUP(BW$14&amp;"-est-"&amp;$L296,Equations!$G:$I,3,0)*(1/$W296)+VLOOKUP(BW$14&amp;"-imc-"&amp;$L296,Equations!$G:$I,3,0)*(1/$Q296)))</f>
        <v/>
      </c>
      <c r="BX296" s="10" t="str">
        <f>IF($AG296="","",IF(OR($V296&lt;2.7,$V296&gt;90),"Age OOR",BW296-1.6449*VLOOKUP(BW$14&amp;"-rse-"&amp;$L296,Equations!$G:$I,3,0)))</f>
        <v/>
      </c>
      <c r="BY296" s="10" t="str">
        <f>IF($AG296="","",IF(OR($V296&lt;2.7,$V296&gt;90),"Age OOR",BW296+1.6449*VLOOKUP(BW$14&amp;"-rse-"&amp;$L296,Equations!$G:$I,3,0)))</f>
        <v/>
      </c>
      <c r="BZ296" s="10" t="str">
        <f t="shared" si="120"/>
        <v/>
      </c>
      <c r="CA296" s="10" t="str">
        <f>IF($AG296="","",IF(OR($V296&lt;2.7,$V296&gt;90),"Age OOR",($AG296-BW296)/VLOOKUP(BW$14&amp;"-rse-"&amp;$L296,Equations!$G:$I,3,0)))</f>
        <v/>
      </c>
      <c r="CB296" s="10" t="str">
        <f>IF($AH296="","",IF(OR($V296&lt;2.7,$V296&gt;90),"Age OOR",VLOOKUP(CB$14&amp;"-int-"&amp;$M296,Equations!$G:$I,3,0)+VLOOKUP(CB$14&amp;"-sexo-"&amp;$M296,Equations!$G:$I,3,0)*$U296+VLOOKUP(CB$14&amp;"-edad-"&amp;$M296,Equations!$G:$I,3,0)*$V296+VLOOKUP(CB$14&amp;"-est-"&amp;$M296,Equations!$G:$I,3,0)*(1/$W296)+VLOOKUP(CB$14&amp;"-imc-"&amp;$M296,Equations!$G:$I,3,0)*(1/$Q296)))</f>
        <v/>
      </c>
      <c r="CC296" s="10" t="str">
        <f>IF($AH296="","",IF(OR($V296&lt;2.7,$V296&gt;90),"Age OOR",CB296-1.6449*VLOOKUP(CB$14&amp;"-rse-"&amp;$M296,Equations!$G:$I,3,0)))</f>
        <v/>
      </c>
      <c r="CD296" s="10" t="str">
        <f>IF($AH296="","",IF(OR($V296&lt;2.7,$V296&gt;90),"Age OOR",CB296+1.6449*VLOOKUP(CB$14&amp;"-rse-"&amp;$M296,Equations!$G:$I,3,0)))</f>
        <v/>
      </c>
      <c r="CE296" s="10" t="str">
        <f t="shared" si="121"/>
        <v/>
      </c>
      <c r="CF296" s="10" t="str">
        <f>IF($AH296="","",IF(OR($V296&lt;2.7,$V296&gt;90),"Age OOR",($AH296-CB296)/VLOOKUP(CB$14&amp;"-rse-"&amp;$M296,Equations!$G:$I,3,0)))</f>
        <v/>
      </c>
      <c r="CG296" s="10" t="str">
        <f>IF($AI296="","",IF(OR($V296&lt;2.7,$V296&gt;90),"Age OOR",VLOOKUP(CG$14&amp;"-int-"&amp;$N296,Equations!$G:$I,3,0)+VLOOKUP(CG$14&amp;"-sexo-"&amp;$N296,Equations!$G:$I,3,0)*$U296+VLOOKUP(CG$14&amp;"-edad-"&amp;$N296,Equations!$G:$I,3,0)*$V296+VLOOKUP(CG$14&amp;"-est-"&amp;$N296,Equations!$G:$I,3,0)*(1/$W296)+VLOOKUP(CG$14&amp;"-imc-"&amp;$N296,Equations!$G:$I,3,0)*(1/$Q296)))</f>
        <v/>
      </c>
      <c r="CH296" s="10" t="str">
        <f>IF($AI296="","",IF(OR($V296&lt;2.7,$V296&gt;90),"Age OOR",CG296-1.6449*VLOOKUP(CG$14&amp;"-rse-"&amp;$N296,Equations!$G:$I,3,0)))</f>
        <v/>
      </c>
      <c r="CI296" s="10" t="str">
        <f>IF($AI296="","",IF(OR($V296&lt;2.7,$V296&gt;90),"Age OOR",CG296+1.6449*VLOOKUP(CG$14&amp;"-rse-"&amp;$N296,Equations!$G:$I,3,0)))</f>
        <v/>
      </c>
      <c r="CJ296" s="10" t="str">
        <f t="shared" si="122"/>
        <v/>
      </c>
      <c r="CK296" s="10" t="str">
        <f>IF($AI296="","",IF(OR($V296&lt;2.7,$V296&gt;90),"Age OOR",($AI296-CG296)/VLOOKUP(CG$14&amp;"-rse-"&amp;$N296,Equations!$G:$I,3,0)))</f>
        <v/>
      </c>
      <c r="CL296" s="10" t="str">
        <f>IF($AJ296="","",IF(OR($V296&lt;2.7,$V296&gt;90),"Age OOR",VLOOKUP(CL$14&amp;"-int-"&amp;$O296,Equations!$G:$I,3,0)+VLOOKUP(CL$14&amp;"-sexo-"&amp;$O296,Equations!$G:$I,3,0)*$U296+VLOOKUP(CL$14&amp;"-edad-"&amp;$O296,Equations!$G:$I,3,0)*$V296+VLOOKUP(CL$14&amp;"-est-"&amp;$O296,Equations!$G:$I,3,0)*(1/$W296)+VLOOKUP(CL$14&amp;"-imc-"&amp;$O296,Equations!$G:$I,3,0)*(1/$Q296)))</f>
        <v/>
      </c>
      <c r="CM296" s="10" t="str">
        <f>IF($AJ296="","",IF(OR($V296&lt;2.7,$V296&gt;90),"Age OOR",CL296-1.6449*VLOOKUP(CL$14&amp;"-rse-"&amp;$O296,Equations!$G:$I,3,0)))</f>
        <v/>
      </c>
      <c r="CN296" s="10" t="str">
        <f>IF($AJ296="","",IF(OR($V296&lt;2.7,$V296&gt;90),"Age OOR",CL296+1.6449*VLOOKUP(CL$14&amp;"-rse-"&amp;$O296,Equations!$G:$I,3,0)))</f>
        <v/>
      </c>
      <c r="CO296" s="10" t="str">
        <f t="shared" si="123"/>
        <v/>
      </c>
      <c r="CP296" s="10" t="str">
        <f>IF($AJ296="","",IF(OR($V296&lt;2.7,$V296&gt;90),"Age OOR",($AJ296-CL296)/VLOOKUP(CL$14&amp;"-rse-"&amp;$O296,Equations!$G:$I,3,0)))</f>
        <v/>
      </c>
      <c r="CQ296" s="10" t="str">
        <f>IF($AK296="","",IF(OR($V296&lt;2.7,$V296&gt;90),"Age OOR",EXP(VLOOKUP(CQ$14&amp;"-int-"&amp;$P296,Equations!$G:$I,3,0)+VLOOKUP(CQ$14&amp;"-sexo-"&amp;$P296,Equations!$G:$I,3,0)*$U296+VLOOKUP(CQ$14&amp;"-edad-"&amp;$P296,Equations!$G:$I,3,0)*$V296+VLOOKUP(CQ$14&amp;"-est-"&amp;$P296,Equations!$G:$I,3,0)*(1/$W296)+VLOOKUP(CQ$14&amp;"-imc-"&amp;$P296,Equations!$G:$I,3,0)*(1/$Q296))))</f>
        <v/>
      </c>
      <c r="CR296" s="10" t="str">
        <f>IF($AK296="","",IF(OR($V296&lt;2.7,$V296&gt;90),"Age OOR",EXP(LN(CQ296)-1.6449*VLOOKUP(CQ$14&amp;"-rse-"&amp;$P296,Equations!$G:$I,3,0))))</f>
        <v/>
      </c>
      <c r="CS296" s="10" t="str">
        <f>IF($AK296="","",IF(OR($V296&lt;2.7,$V296&gt;90),"Age OOR",EXP(LN(CQ296)+1.6449*VLOOKUP(CQ$14&amp;"-rse-"&amp;$P296,Equations!$G:$I,3,0))))</f>
        <v/>
      </c>
      <c r="CT296" s="10" t="str">
        <f t="shared" si="124"/>
        <v/>
      </c>
      <c r="CU296" s="10" t="str">
        <f>IF($AK296="","",IF(OR($V296&lt;2.7,$V296&gt;90),"Age OOR",(LN($AK296)-LN(CQ296))/VLOOKUP(CQ$14&amp;"-rse-"&amp;$P296,Equations!$G:$I,3,0)))</f>
        <v/>
      </c>
      <c r="CV296" s="47"/>
    </row>
    <row r="297" spans="5:100" x14ac:dyDescent="0.2">
      <c r="E297" s="23" t="str">
        <f t="shared" si="100"/>
        <v>Age out of range</v>
      </c>
      <c r="F297" s="23" t="str">
        <f t="shared" si="101"/>
        <v>Age out of range</v>
      </c>
      <c r="G297" s="23" t="str">
        <f t="shared" si="102"/>
        <v>Age out of range</v>
      </c>
      <c r="H297" s="23" t="str">
        <f t="shared" si="103"/>
        <v>Age out of range</v>
      </c>
      <c r="I297" s="23" t="str">
        <f t="shared" si="104"/>
        <v>Age out of range</v>
      </c>
      <c r="J297" s="23" t="str">
        <f t="shared" si="105"/>
        <v>Age out of range</v>
      </c>
      <c r="K297" s="23" t="str">
        <f t="shared" si="106"/>
        <v>Age out of range</v>
      </c>
      <c r="L297" s="23" t="str">
        <f t="shared" si="107"/>
        <v>Age out of range</v>
      </c>
      <c r="M297" s="23" t="str">
        <f t="shared" si="108"/>
        <v>Age out of range</v>
      </c>
      <c r="N297" s="23" t="str">
        <f t="shared" si="109"/>
        <v>Age out of range</v>
      </c>
      <c r="O297" s="23" t="str">
        <f t="shared" si="110"/>
        <v>Age out of range</v>
      </c>
      <c r="P297" s="23" t="str">
        <f t="shared" si="111"/>
        <v>Age out of range</v>
      </c>
      <c r="Q297" s="23" t="e">
        <f t="shared" si="112"/>
        <v>#DIV/0!</v>
      </c>
      <c r="R297" s="17"/>
      <c r="S297" s="23">
        <v>281</v>
      </c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7"/>
      <c r="AM297" s="47"/>
      <c r="AN297" s="10" t="str">
        <f>IF($Z297="","",IF(OR($V297&lt;2.7,$V297&gt;90),"Age OOR",VLOOKUP(AN$14&amp;"-int-"&amp;$E297,Equations!$G:$I,3,0)+VLOOKUP(AN$14&amp;"-sexo-"&amp;$E297,Equations!$G:$I,3,0)*$U297+VLOOKUP(AN$14&amp;"-edad-"&amp;$E297,Equations!$G:$I,3,0)*$V297+VLOOKUP(AN$14&amp;"-est-"&amp;$E297,Equations!$G:$I,3,0)*(1/$W297)+VLOOKUP(AN$14&amp;"-imc-"&amp;$E297,Equations!$G:$I,3,0)*(1/$Q297)))</f>
        <v/>
      </c>
      <c r="AO297" s="10" t="str">
        <f>IF($Z297="","",IF(OR($V297&lt;2.7,$V297&gt;90),"Age OOR",AN297-1.6449*VLOOKUP(AN$14&amp;"-rse-"&amp;$E297,Equations!$G:$I,3,0)))</f>
        <v/>
      </c>
      <c r="AP297" s="10" t="str">
        <f>IF($Z297="","",IF(OR($V297&lt;2.7,$V297&gt;90),"Age OOR",AN297+1.6449*VLOOKUP(AN$14&amp;"-rse-"&amp;$E297,Equations!$G:$I,3,0)))</f>
        <v/>
      </c>
      <c r="AQ297" s="10" t="str">
        <f t="shared" si="113"/>
        <v/>
      </c>
      <c r="AR297" s="10" t="str">
        <f>IF($Z297="","",IF(OR($V297&lt;2.7,$V297&gt;90),"Age OOR",($Z297-AN297)/VLOOKUP(AN$14&amp;"-rse-"&amp;$E297,Equations!$G:$I,3,0)))</f>
        <v/>
      </c>
      <c r="AS297" s="10" t="str">
        <f>IF($AA297="","",IF(OR($V297&lt;2.7,$V297&gt;90),"Age OOR",VLOOKUP(AS$14&amp;"-int-"&amp;$F297,Equations!$G:$I,3,0)+VLOOKUP(AS$14&amp;"-sexo-"&amp;$F297,Equations!$G:$I,3,0)*$U297+VLOOKUP(AS$14&amp;"-edad-"&amp;$F297,Equations!$G:$I,3,0)*$V297+VLOOKUP(AS$14&amp;"-est-"&amp;$F297,Equations!$G:$I,3,0)*(1/$W297)+VLOOKUP(AS$14&amp;"-imc-"&amp;$F297,Equations!$G:$I,3,0)*(1/$Q297)))</f>
        <v/>
      </c>
      <c r="AT297" s="10" t="str">
        <f>IF($AA297="","",IF(OR($V297&lt;2.7,$V297&gt;90),"Age OOR",AS297-1.6449*VLOOKUP(AS$14&amp;"-rse-"&amp;$F297,Equations!$G:$I,3,0)))</f>
        <v/>
      </c>
      <c r="AU297" s="10" t="str">
        <f>IF($AA297="","",IF(OR($V297&lt;2.7,$V297&gt;90),"Age OOR",AS297+1.6449*VLOOKUP(AS$14&amp;"-rse-"&amp;$F297,Equations!$G:$I,3,0)))</f>
        <v/>
      </c>
      <c r="AV297" s="10" t="str">
        <f t="shared" si="114"/>
        <v/>
      </c>
      <c r="AW297" s="10" t="str">
        <f>IF($AA297="","",IF(OR($V297&lt;2.7,$V297&gt;90),"Age OOR",($AA297-AS297)/VLOOKUP(AS$14&amp;"-rse-"&amp;$F297,Equations!$G:$I,3,0)))</f>
        <v/>
      </c>
      <c r="AX297" s="10" t="str">
        <f>IF($AB297="","",IF(OR($V297&lt;2.7,$V297&gt;90),"Age OOR",VLOOKUP(AX$14&amp;"-int-"&amp;$G297,Equations!$G:$I,3,0)+VLOOKUP(AX$14&amp;"-sexo-"&amp;$G297,Equations!$G:$I,3,0)*$U297+VLOOKUP(AX$14&amp;"-edad-"&amp;$G297,Equations!$G:$I,3,0)*$V297+VLOOKUP(AX$14&amp;"-est-"&amp;$G297,Equations!$G:$I,3,0)*(1/$W297)+VLOOKUP(AX$14&amp;"-imc-"&amp;$G297,Equations!$G:$I,3,0)*(1/$Q297)))</f>
        <v/>
      </c>
      <c r="AY297" s="10" t="str">
        <f>IF($AB297="","",IF(OR($V297&lt;2.7,$V297&gt;90),"Age OOR",AX297-1.6449*VLOOKUP(AX$14&amp;"-rse-"&amp;$G297,Equations!$G:$I,3,0)))</f>
        <v/>
      </c>
      <c r="AZ297" s="10" t="str">
        <f>IF($AB297="","",IF(OR($V297&lt;2.7,$V297&gt;90),"Age OOR",AX297+1.6449*VLOOKUP(AX$14&amp;"-rse-"&amp;$G297,Equations!$G:$I,3,0)))</f>
        <v/>
      </c>
      <c r="BA297" s="10" t="str">
        <f t="shared" si="115"/>
        <v/>
      </c>
      <c r="BB297" s="10" t="str">
        <f>IF($AB297="","",IF(OR($V297&lt;2.7,$V297&gt;90),"Age OOR",($AB297-AX297)/VLOOKUP(AX$14&amp;"-rse-"&amp;$G297,Equations!$G:$I,3,0)))</f>
        <v/>
      </c>
      <c r="BC297" s="10" t="str">
        <f>IF($AC297="","",IF(OR($V297&lt;2.7,$V297&gt;90),"Age OOR",VLOOKUP(BC$14&amp;"-int-"&amp;$H297,Equations!$G:$I,3,0)+VLOOKUP(BC$14&amp;"-sexo-"&amp;$H297,Equations!$G:$I,3,0)*$U297+VLOOKUP(BC$14&amp;"-edad-"&amp;$H297,Equations!$G:$I,3,0)*$V297+VLOOKUP(BC$14&amp;"-est-"&amp;$H297,Equations!$G:$I,3,0)*(1/$W297)+VLOOKUP(BC$14&amp;"-imc-"&amp;$H297,Equations!$G:$I,3,0)*(1/$Q297)))</f>
        <v/>
      </c>
      <c r="BD297" s="10" t="str">
        <f>IF($AC297="","",IF(OR($V297&lt;2.7,$V297&gt;90),"Age OOR",BC297-1.6449*VLOOKUP(BC$14&amp;"-rse-"&amp;$H297,Equations!$G:$I,3,0)))</f>
        <v/>
      </c>
      <c r="BE297" s="10" t="str">
        <f>IF($AC297="","",IF(OR($V297&lt;2.7,$V297&gt;90),"Age OOR",BC297+1.6449*VLOOKUP(BC$14&amp;"-rse-"&amp;$H297,Equations!$G:$I,3,0)))</f>
        <v/>
      </c>
      <c r="BF297" s="10" t="str">
        <f t="shared" si="116"/>
        <v/>
      </c>
      <c r="BG297" s="10" t="str">
        <f>IF($AC297="","",IF(OR($V297&lt;2.7,$V297&gt;90),"Age OOR",($AC297-BC297)/VLOOKUP(BC$14&amp;"-rse-"&amp;$H297,Equations!$G:$I,3,0)))</f>
        <v/>
      </c>
      <c r="BH297" s="10" t="str">
        <f>IF($AD297="","",IF(OR($V297&lt;2.7,$V297&gt;90),"Age OOR",VLOOKUP(BH$14&amp;"-int-"&amp;$I297,Equations!$G:$I,3,0)+VLOOKUP(BH$14&amp;"-sexo-"&amp;$I297,Equations!$G:$I,3,0)*$U297+VLOOKUP(BH$14&amp;"-edad-"&amp;$I297,Equations!$G:$I,3,0)*$V297+VLOOKUP(BH$14&amp;"-est-"&amp;$I297,Equations!$G:$I,3,0)*(1/$W297)+VLOOKUP(BH$14&amp;"-imc-"&amp;$I297,Equations!$G:$I,3,0)*(1/$Q297)))</f>
        <v/>
      </c>
      <c r="BI297" s="10" t="str">
        <f>IF($AD297="","",IF(OR($V297&lt;2.7,$V297&gt;90),"Age OOR",BH297-1.6449*VLOOKUP(BH$14&amp;"-rse-"&amp;$I297,Equations!$G:$I,3,0)))</f>
        <v/>
      </c>
      <c r="BJ297" s="10" t="str">
        <f>IF($AD297="","",IF(OR($V297&lt;2.7,$V297&gt;90),"Age OOR",BH297+1.6449*VLOOKUP(BH$14&amp;"-rse-"&amp;$I297,Equations!$G:$I,3,0)))</f>
        <v/>
      </c>
      <c r="BK297" s="10" t="str">
        <f t="shared" si="117"/>
        <v/>
      </c>
      <c r="BL297" s="10" t="str">
        <f>IF($AD297="","",IF(OR($V297&lt;2.7,$V297&gt;90),"Age OOR",($AD297-BH297)/VLOOKUP(BH$14&amp;"-rse-"&amp;$I297,Equations!$G:$I,3,0)))</f>
        <v/>
      </c>
      <c r="BM297" s="10" t="str">
        <f>IF($AE297="","",IF(OR($V297&lt;2.7,$V297&gt;90),"Age OOR",VLOOKUP(BM$14&amp;"-int-"&amp;$J297,Equations!$G:$I,3,0)+VLOOKUP(BM$14&amp;"-sexo-"&amp;$J297,Equations!$G:$I,3,0)*$U297+VLOOKUP(BM$14&amp;"-edad-"&amp;$J297,Equations!$G:$I,3,0)*$V297+VLOOKUP(BM$14&amp;"-est-"&amp;$J297,Equations!$G:$I,3,0)*(1/$W297)+VLOOKUP(BM$14&amp;"-imc-"&amp;$J297,Equations!$G:$I,3,0)*(1/$Q297)))</f>
        <v/>
      </c>
      <c r="BN297" s="10" t="str">
        <f>IF($AE297="","",IF(OR($V297&lt;2.7,$V297&gt;90),"Age OOR",BM297-1.6449*VLOOKUP(BM$14&amp;"-rse-"&amp;$J297,Equations!$G:$I,3,0)))</f>
        <v/>
      </c>
      <c r="BO297" s="10" t="str">
        <f>IF($AE297="","",IF(OR($V297&lt;2.7,$V297&gt;90),"Age OOR",BM297+1.6449*VLOOKUP(BM$14&amp;"-rse-"&amp;$J297,Equations!$G:$I,3,0)))</f>
        <v/>
      </c>
      <c r="BP297" s="10" t="str">
        <f t="shared" si="118"/>
        <v/>
      </c>
      <c r="BQ297" s="10" t="str">
        <f>IF($AE297="","",IF(OR($V297&lt;2.7,$V297&gt;90),"Age OOR",($AE297-BM297)/VLOOKUP(BM$14&amp;"-rse-"&amp;$J297,Equations!$G:$I,3,0)))</f>
        <v/>
      </c>
      <c r="BR297" s="10" t="str">
        <f>IF($AF297="","",IF(OR($V297&lt;2.7,$V297&gt;90),"Age OOR",VLOOKUP(BR$14&amp;"-int-"&amp;$K297,Equations!$G:$I,3,0)+VLOOKUP(BR$14&amp;"-sexo-"&amp;$K297,Equations!$G:$I,3,0)*$U297+VLOOKUP(BR$14&amp;"-edad-"&amp;$K297,Equations!$G:$I,3,0)*$V297+VLOOKUP(BR$14&amp;"-est-"&amp;$K297,Equations!$G:$I,3,0)*(1/$W297)+VLOOKUP(BR$14&amp;"-imc-"&amp;$K297,Equations!$G:$I,3,0)*(1/$Q297)))</f>
        <v/>
      </c>
      <c r="BS297" s="10" t="str">
        <f>IF($AF297="","",IF(OR($V297&lt;2.7,$V297&gt;90),"Age OOR",BR297-1.6449*VLOOKUP(BR$14&amp;"-rse-"&amp;$K297,Equations!$G:$I,3,0)))</f>
        <v/>
      </c>
      <c r="BT297" s="10" t="str">
        <f>IF($AF297="","",IF(OR($V297&lt;2.7,$V297&gt;90),"Age OOR",BR297+1.6449*VLOOKUP(BR$14&amp;"-rse-"&amp;$K297,Equations!$G:$I,3,0)))</f>
        <v/>
      </c>
      <c r="BU297" s="10" t="str">
        <f t="shared" si="119"/>
        <v/>
      </c>
      <c r="BV297" s="10" t="str">
        <f>IF($AF297="","",IF(OR($V297&lt;2.7,$V297&gt;90),"Age OOR",($AF297-BR297)/VLOOKUP(BR$14&amp;"-rse-"&amp;$K297,Equations!$G:$I,3,0)))</f>
        <v/>
      </c>
      <c r="BW297" s="10" t="str">
        <f>IF($AG297="","",IF(OR($V297&lt;2.7,$V297&gt;90),"Age OOR",VLOOKUP(BW$14&amp;"-int-"&amp;$L297,Equations!$G:$I,3,0)+VLOOKUP(BW$14&amp;"-sexo-"&amp;$L297,Equations!$G:$I,3,0)*$U297+VLOOKUP(BW$14&amp;"-edad-"&amp;$L297,Equations!$G:$I,3,0)*$V297+VLOOKUP(BW$14&amp;"-est-"&amp;$L297,Equations!$G:$I,3,0)*(1/$W297)+VLOOKUP(BW$14&amp;"-imc-"&amp;$L297,Equations!$G:$I,3,0)*(1/$Q297)))</f>
        <v/>
      </c>
      <c r="BX297" s="10" t="str">
        <f>IF($AG297="","",IF(OR($V297&lt;2.7,$V297&gt;90),"Age OOR",BW297-1.6449*VLOOKUP(BW$14&amp;"-rse-"&amp;$L297,Equations!$G:$I,3,0)))</f>
        <v/>
      </c>
      <c r="BY297" s="10" t="str">
        <f>IF($AG297="","",IF(OR($V297&lt;2.7,$V297&gt;90),"Age OOR",BW297+1.6449*VLOOKUP(BW$14&amp;"-rse-"&amp;$L297,Equations!$G:$I,3,0)))</f>
        <v/>
      </c>
      <c r="BZ297" s="10" t="str">
        <f t="shared" si="120"/>
        <v/>
      </c>
      <c r="CA297" s="10" t="str">
        <f>IF($AG297="","",IF(OR($V297&lt;2.7,$V297&gt;90),"Age OOR",($AG297-BW297)/VLOOKUP(BW$14&amp;"-rse-"&amp;$L297,Equations!$G:$I,3,0)))</f>
        <v/>
      </c>
      <c r="CB297" s="10" t="str">
        <f>IF($AH297="","",IF(OR($V297&lt;2.7,$V297&gt;90),"Age OOR",VLOOKUP(CB$14&amp;"-int-"&amp;$M297,Equations!$G:$I,3,0)+VLOOKUP(CB$14&amp;"-sexo-"&amp;$M297,Equations!$G:$I,3,0)*$U297+VLOOKUP(CB$14&amp;"-edad-"&amp;$M297,Equations!$G:$I,3,0)*$V297+VLOOKUP(CB$14&amp;"-est-"&amp;$M297,Equations!$G:$I,3,0)*(1/$W297)+VLOOKUP(CB$14&amp;"-imc-"&amp;$M297,Equations!$G:$I,3,0)*(1/$Q297)))</f>
        <v/>
      </c>
      <c r="CC297" s="10" t="str">
        <f>IF($AH297="","",IF(OR($V297&lt;2.7,$V297&gt;90),"Age OOR",CB297-1.6449*VLOOKUP(CB$14&amp;"-rse-"&amp;$M297,Equations!$G:$I,3,0)))</f>
        <v/>
      </c>
      <c r="CD297" s="10" t="str">
        <f>IF($AH297="","",IF(OR($V297&lt;2.7,$V297&gt;90),"Age OOR",CB297+1.6449*VLOOKUP(CB$14&amp;"-rse-"&amp;$M297,Equations!$G:$I,3,0)))</f>
        <v/>
      </c>
      <c r="CE297" s="10" t="str">
        <f t="shared" si="121"/>
        <v/>
      </c>
      <c r="CF297" s="10" t="str">
        <f>IF($AH297="","",IF(OR($V297&lt;2.7,$V297&gt;90),"Age OOR",($AH297-CB297)/VLOOKUP(CB$14&amp;"-rse-"&amp;$M297,Equations!$G:$I,3,0)))</f>
        <v/>
      </c>
      <c r="CG297" s="10" t="str">
        <f>IF($AI297="","",IF(OR($V297&lt;2.7,$V297&gt;90),"Age OOR",VLOOKUP(CG$14&amp;"-int-"&amp;$N297,Equations!$G:$I,3,0)+VLOOKUP(CG$14&amp;"-sexo-"&amp;$N297,Equations!$G:$I,3,0)*$U297+VLOOKUP(CG$14&amp;"-edad-"&amp;$N297,Equations!$G:$I,3,0)*$V297+VLOOKUP(CG$14&amp;"-est-"&amp;$N297,Equations!$G:$I,3,0)*(1/$W297)+VLOOKUP(CG$14&amp;"-imc-"&amp;$N297,Equations!$G:$I,3,0)*(1/$Q297)))</f>
        <v/>
      </c>
      <c r="CH297" s="10" t="str">
        <f>IF($AI297="","",IF(OR($V297&lt;2.7,$V297&gt;90),"Age OOR",CG297-1.6449*VLOOKUP(CG$14&amp;"-rse-"&amp;$N297,Equations!$G:$I,3,0)))</f>
        <v/>
      </c>
      <c r="CI297" s="10" t="str">
        <f>IF($AI297="","",IF(OR($V297&lt;2.7,$V297&gt;90),"Age OOR",CG297+1.6449*VLOOKUP(CG$14&amp;"-rse-"&amp;$N297,Equations!$G:$I,3,0)))</f>
        <v/>
      </c>
      <c r="CJ297" s="10" t="str">
        <f t="shared" si="122"/>
        <v/>
      </c>
      <c r="CK297" s="10" t="str">
        <f>IF($AI297="","",IF(OR($V297&lt;2.7,$V297&gt;90),"Age OOR",($AI297-CG297)/VLOOKUP(CG$14&amp;"-rse-"&amp;$N297,Equations!$G:$I,3,0)))</f>
        <v/>
      </c>
      <c r="CL297" s="10" t="str">
        <f>IF($AJ297="","",IF(OR($V297&lt;2.7,$V297&gt;90),"Age OOR",VLOOKUP(CL$14&amp;"-int-"&amp;$O297,Equations!$G:$I,3,0)+VLOOKUP(CL$14&amp;"-sexo-"&amp;$O297,Equations!$G:$I,3,0)*$U297+VLOOKUP(CL$14&amp;"-edad-"&amp;$O297,Equations!$G:$I,3,0)*$V297+VLOOKUP(CL$14&amp;"-est-"&amp;$O297,Equations!$G:$I,3,0)*(1/$W297)+VLOOKUP(CL$14&amp;"-imc-"&amp;$O297,Equations!$G:$I,3,0)*(1/$Q297)))</f>
        <v/>
      </c>
      <c r="CM297" s="10" t="str">
        <f>IF($AJ297="","",IF(OR($V297&lt;2.7,$V297&gt;90),"Age OOR",CL297-1.6449*VLOOKUP(CL$14&amp;"-rse-"&amp;$O297,Equations!$G:$I,3,0)))</f>
        <v/>
      </c>
      <c r="CN297" s="10" t="str">
        <f>IF($AJ297="","",IF(OR($V297&lt;2.7,$V297&gt;90),"Age OOR",CL297+1.6449*VLOOKUP(CL$14&amp;"-rse-"&amp;$O297,Equations!$G:$I,3,0)))</f>
        <v/>
      </c>
      <c r="CO297" s="10" t="str">
        <f t="shared" si="123"/>
        <v/>
      </c>
      <c r="CP297" s="10" t="str">
        <f>IF($AJ297="","",IF(OR($V297&lt;2.7,$V297&gt;90),"Age OOR",($AJ297-CL297)/VLOOKUP(CL$14&amp;"-rse-"&amp;$O297,Equations!$G:$I,3,0)))</f>
        <v/>
      </c>
      <c r="CQ297" s="10" t="str">
        <f>IF($AK297="","",IF(OR($V297&lt;2.7,$V297&gt;90),"Age OOR",EXP(VLOOKUP(CQ$14&amp;"-int-"&amp;$P297,Equations!$G:$I,3,0)+VLOOKUP(CQ$14&amp;"-sexo-"&amp;$P297,Equations!$G:$I,3,0)*$U297+VLOOKUP(CQ$14&amp;"-edad-"&amp;$P297,Equations!$G:$I,3,0)*$V297+VLOOKUP(CQ$14&amp;"-est-"&amp;$P297,Equations!$G:$I,3,0)*(1/$W297)+VLOOKUP(CQ$14&amp;"-imc-"&amp;$P297,Equations!$G:$I,3,0)*(1/$Q297))))</f>
        <v/>
      </c>
      <c r="CR297" s="10" t="str">
        <f>IF($AK297="","",IF(OR($V297&lt;2.7,$V297&gt;90),"Age OOR",EXP(LN(CQ297)-1.6449*VLOOKUP(CQ$14&amp;"-rse-"&amp;$P297,Equations!$G:$I,3,0))))</f>
        <v/>
      </c>
      <c r="CS297" s="10" t="str">
        <f>IF($AK297="","",IF(OR($V297&lt;2.7,$V297&gt;90),"Age OOR",EXP(LN(CQ297)+1.6449*VLOOKUP(CQ$14&amp;"-rse-"&amp;$P297,Equations!$G:$I,3,0))))</f>
        <v/>
      </c>
      <c r="CT297" s="10" t="str">
        <f t="shared" si="124"/>
        <v/>
      </c>
      <c r="CU297" s="10" t="str">
        <f>IF($AK297="","",IF(OR($V297&lt;2.7,$V297&gt;90),"Age OOR",(LN($AK297)-LN(CQ297))/VLOOKUP(CQ$14&amp;"-rse-"&amp;$P297,Equations!$G:$I,3,0)))</f>
        <v/>
      </c>
      <c r="CV297" s="47"/>
    </row>
    <row r="298" spans="5:100" x14ac:dyDescent="0.2">
      <c r="E298" s="23" t="str">
        <f t="shared" si="100"/>
        <v>Age out of range</v>
      </c>
      <c r="F298" s="23" t="str">
        <f t="shared" si="101"/>
        <v>Age out of range</v>
      </c>
      <c r="G298" s="23" t="str">
        <f t="shared" si="102"/>
        <v>Age out of range</v>
      </c>
      <c r="H298" s="23" t="str">
        <f t="shared" si="103"/>
        <v>Age out of range</v>
      </c>
      <c r="I298" s="23" t="str">
        <f t="shared" si="104"/>
        <v>Age out of range</v>
      </c>
      <c r="J298" s="23" t="str">
        <f t="shared" si="105"/>
        <v>Age out of range</v>
      </c>
      <c r="K298" s="23" t="str">
        <f t="shared" si="106"/>
        <v>Age out of range</v>
      </c>
      <c r="L298" s="23" t="str">
        <f t="shared" si="107"/>
        <v>Age out of range</v>
      </c>
      <c r="M298" s="23" t="str">
        <f t="shared" si="108"/>
        <v>Age out of range</v>
      </c>
      <c r="N298" s="23" t="str">
        <f t="shared" si="109"/>
        <v>Age out of range</v>
      </c>
      <c r="O298" s="23" t="str">
        <f t="shared" si="110"/>
        <v>Age out of range</v>
      </c>
      <c r="P298" s="23" t="str">
        <f t="shared" si="111"/>
        <v>Age out of range</v>
      </c>
      <c r="Q298" s="23" t="e">
        <f t="shared" si="112"/>
        <v>#DIV/0!</v>
      </c>
      <c r="R298" s="17"/>
      <c r="S298" s="23">
        <v>282</v>
      </c>
      <c r="T298" s="134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7"/>
      <c r="AM298" s="47"/>
      <c r="AN298" s="10" t="str">
        <f>IF($Z298="","",IF(OR($V298&lt;2.7,$V298&gt;90),"Age OOR",VLOOKUP(AN$14&amp;"-int-"&amp;$E298,Equations!$G:$I,3,0)+VLOOKUP(AN$14&amp;"-sexo-"&amp;$E298,Equations!$G:$I,3,0)*$U298+VLOOKUP(AN$14&amp;"-edad-"&amp;$E298,Equations!$G:$I,3,0)*$V298+VLOOKUP(AN$14&amp;"-est-"&amp;$E298,Equations!$G:$I,3,0)*(1/$W298)+VLOOKUP(AN$14&amp;"-imc-"&amp;$E298,Equations!$G:$I,3,0)*(1/$Q298)))</f>
        <v/>
      </c>
      <c r="AO298" s="10" t="str">
        <f>IF($Z298="","",IF(OR($V298&lt;2.7,$V298&gt;90),"Age OOR",AN298-1.6449*VLOOKUP(AN$14&amp;"-rse-"&amp;$E298,Equations!$G:$I,3,0)))</f>
        <v/>
      </c>
      <c r="AP298" s="10" t="str">
        <f>IF($Z298="","",IF(OR($V298&lt;2.7,$V298&gt;90),"Age OOR",AN298+1.6449*VLOOKUP(AN$14&amp;"-rse-"&amp;$E298,Equations!$G:$I,3,0)))</f>
        <v/>
      </c>
      <c r="AQ298" s="10" t="str">
        <f t="shared" si="113"/>
        <v/>
      </c>
      <c r="AR298" s="10" t="str">
        <f>IF($Z298="","",IF(OR($V298&lt;2.7,$V298&gt;90),"Age OOR",($Z298-AN298)/VLOOKUP(AN$14&amp;"-rse-"&amp;$E298,Equations!$G:$I,3,0)))</f>
        <v/>
      </c>
      <c r="AS298" s="10" t="str">
        <f>IF($AA298="","",IF(OR($V298&lt;2.7,$V298&gt;90),"Age OOR",VLOOKUP(AS$14&amp;"-int-"&amp;$F298,Equations!$G:$I,3,0)+VLOOKUP(AS$14&amp;"-sexo-"&amp;$F298,Equations!$G:$I,3,0)*$U298+VLOOKUP(AS$14&amp;"-edad-"&amp;$F298,Equations!$G:$I,3,0)*$V298+VLOOKUP(AS$14&amp;"-est-"&amp;$F298,Equations!$G:$I,3,0)*(1/$W298)+VLOOKUP(AS$14&amp;"-imc-"&amp;$F298,Equations!$G:$I,3,0)*(1/$Q298)))</f>
        <v/>
      </c>
      <c r="AT298" s="10" t="str">
        <f>IF($AA298="","",IF(OR($V298&lt;2.7,$V298&gt;90),"Age OOR",AS298-1.6449*VLOOKUP(AS$14&amp;"-rse-"&amp;$F298,Equations!$G:$I,3,0)))</f>
        <v/>
      </c>
      <c r="AU298" s="10" t="str">
        <f>IF($AA298="","",IF(OR($V298&lt;2.7,$V298&gt;90),"Age OOR",AS298+1.6449*VLOOKUP(AS$14&amp;"-rse-"&amp;$F298,Equations!$G:$I,3,0)))</f>
        <v/>
      </c>
      <c r="AV298" s="10" t="str">
        <f t="shared" si="114"/>
        <v/>
      </c>
      <c r="AW298" s="10" t="str">
        <f>IF($AA298="","",IF(OR($V298&lt;2.7,$V298&gt;90),"Age OOR",($AA298-AS298)/VLOOKUP(AS$14&amp;"-rse-"&amp;$F298,Equations!$G:$I,3,0)))</f>
        <v/>
      </c>
      <c r="AX298" s="10" t="str">
        <f>IF($AB298="","",IF(OR($V298&lt;2.7,$V298&gt;90),"Age OOR",VLOOKUP(AX$14&amp;"-int-"&amp;$G298,Equations!$G:$I,3,0)+VLOOKUP(AX$14&amp;"-sexo-"&amp;$G298,Equations!$G:$I,3,0)*$U298+VLOOKUP(AX$14&amp;"-edad-"&amp;$G298,Equations!$G:$I,3,0)*$V298+VLOOKUP(AX$14&amp;"-est-"&amp;$G298,Equations!$G:$I,3,0)*(1/$W298)+VLOOKUP(AX$14&amp;"-imc-"&amp;$G298,Equations!$G:$I,3,0)*(1/$Q298)))</f>
        <v/>
      </c>
      <c r="AY298" s="10" t="str">
        <f>IF($AB298="","",IF(OR($V298&lt;2.7,$V298&gt;90),"Age OOR",AX298-1.6449*VLOOKUP(AX$14&amp;"-rse-"&amp;$G298,Equations!$G:$I,3,0)))</f>
        <v/>
      </c>
      <c r="AZ298" s="10" t="str">
        <f>IF($AB298="","",IF(OR($V298&lt;2.7,$V298&gt;90),"Age OOR",AX298+1.6449*VLOOKUP(AX$14&amp;"-rse-"&amp;$G298,Equations!$G:$I,3,0)))</f>
        <v/>
      </c>
      <c r="BA298" s="10" t="str">
        <f t="shared" si="115"/>
        <v/>
      </c>
      <c r="BB298" s="10" t="str">
        <f>IF($AB298="","",IF(OR($V298&lt;2.7,$V298&gt;90),"Age OOR",($AB298-AX298)/VLOOKUP(AX$14&amp;"-rse-"&amp;$G298,Equations!$G:$I,3,0)))</f>
        <v/>
      </c>
      <c r="BC298" s="10" t="str">
        <f>IF($AC298="","",IF(OR($V298&lt;2.7,$V298&gt;90),"Age OOR",VLOOKUP(BC$14&amp;"-int-"&amp;$H298,Equations!$G:$I,3,0)+VLOOKUP(BC$14&amp;"-sexo-"&amp;$H298,Equations!$G:$I,3,0)*$U298+VLOOKUP(BC$14&amp;"-edad-"&amp;$H298,Equations!$G:$I,3,0)*$V298+VLOOKUP(BC$14&amp;"-est-"&amp;$H298,Equations!$G:$I,3,0)*(1/$W298)+VLOOKUP(BC$14&amp;"-imc-"&amp;$H298,Equations!$G:$I,3,0)*(1/$Q298)))</f>
        <v/>
      </c>
      <c r="BD298" s="10" t="str">
        <f>IF($AC298="","",IF(OR($V298&lt;2.7,$V298&gt;90),"Age OOR",BC298-1.6449*VLOOKUP(BC$14&amp;"-rse-"&amp;$H298,Equations!$G:$I,3,0)))</f>
        <v/>
      </c>
      <c r="BE298" s="10" t="str">
        <f>IF($AC298="","",IF(OR($V298&lt;2.7,$V298&gt;90),"Age OOR",BC298+1.6449*VLOOKUP(BC$14&amp;"-rse-"&amp;$H298,Equations!$G:$I,3,0)))</f>
        <v/>
      </c>
      <c r="BF298" s="10" t="str">
        <f t="shared" si="116"/>
        <v/>
      </c>
      <c r="BG298" s="10" t="str">
        <f>IF($AC298="","",IF(OR($V298&lt;2.7,$V298&gt;90),"Age OOR",($AC298-BC298)/VLOOKUP(BC$14&amp;"-rse-"&amp;$H298,Equations!$G:$I,3,0)))</f>
        <v/>
      </c>
      <c r="BH298" s="10" t="str">
        <f>IF($AD298="","",IF(OR($V298&lt;2.7,$V298&gt;90),"Age OOR",VLOOKUP(BH$14&amp;"-int-"&amp;$I298,Equations!$G:$I,3,0)+VLOOKUP(BH$14&amp;"-sexo-"&amp;$I298,Equations!$G:$I,3,0)*$U298+VLOOKUP(BH$14&amp;"-edad-"&amp;$I298,Equations!$G:$I,3,0)*$V298+VLOOKUP(BH$14&amp;"-est-"&amp;$I298,Equations!$G:$I,3,0)*(1/$W298)+VLOOKUP(BH$14&amp;"-imc-"&amp;$I298,Equations!$G:$I,3,0)*(1/$Q298)))</f>
        <v/>
      </c>
      <c r="BI298" s="10" t="str">
        <f>IF($AD298="","",IF(OR($V298&lt;2.7,$V298&gt;90),"Age OOR",BH298-1.6449*VLOOKUP(BH$14&amp;"-rse-"&amp;$I298,Equations!$G:$I,3,0)))</f>
        <v/>
      </c>
      <c r="BJ298" s="10" t="str">
        <f>IF($AD298="","",IF(OR($V298&lt;2.7,$V298&gt;90),"Age OOR",BH298+1.6449*VLOOKUP(BH$14&amp;"-rse-"&amp;$I298,Equations!$G:$I,3,0)))</f>
        <v/>
      </c>
      <c r="BK298" s="10" t="str">
        <f t="shared" si="117"/>
        <v/>
      </c>
      <c r="BL298" s="10" t="str">
        <f>IF($AD298="","",IF(OR($V298&lt;2.7,$V298&gt;90),"Age OOR",($AD298-BH298)/VLOOKUP(BH$14&amp;"-rse-"&amp;$I298,Equations!$G:$I,3,0)))</f>
        <v/>
      </c>
      <c r="BM298" s="10" t="str">
        <f>IF($AE298="","",IF(OR($V298&lt;2.7,$V298&gt;90),"Age OOR",VLOOKUP(BM$14&amp;"-int-"&amp;$J298,Equations!$G:$I,3,0)+VLOOKUP(BM$14&amp;"-sexo-"&amp;$J298,Equations!$G:$I,3,0)*$U298+VLOOKUP(BM$14&amp;"-edad-"&amp;$J298,Equations!$G:$I,3,0)*$V298+VLOOKUP(BM$14&amp;"-est-"&amp;$J298,Equations!$G:$I,3,0)*(1/$W298)+VLOOKUP(BM$14&amp;"-imc-"&amp;$J298,Equations!$G:$I,3,0)*(1/$Q298)))</f>
        <v/>
      </c>
      <c r="BN298" s="10" t="str">
        <f>IF($AE298="","",IF(OR($V298&lt;2.7,$V298&gt;90),"Age OOR",BM298-1.6449*VLOOKUP(BM$14&amp;"-rse-"&amp;$J298,Equations!$G:$I,3,0)))</f>
        <v/>
      </c>
      <c r="BO298" s="10" t="str">
        <f>IF($AE298="","",IF(OR($V298&lt;2.7,$V298&gt;90),"Age OOR",BM298+1.6449*VLOOKUP(BM$14&amp;"-rse-"&amp;$J298,Equations!$G:$I,3,0)))</f>
        <v/>
      </c>
      <c r="BP298" s="10" t="str">
        <f t="shared" si="118"/>
        <v/>
      </c>
      <c r="BQ298" s="10" t="str">
        <f>IF($AE298="","",IF(OR($V298&lt;2.7,$V298&gt;90),"Age OOR",($AE298-BM298)/VLOOKUP(BM$14&amp;"-rse-"&amp;$J298,Equations!$G:$I,3,0)))</f>
        <v/>
      </c>
      <c r="BR298" s="10" t="str">
        <f>IF($AF298="","",IF(OR($V298&lt;2.7,$V298&gt;90),"Age OOR",VLOOKUP(BR$14&amp;"-int-"&amp;$K298,Equations!$G:$I,3,0)+VLOOKUP(BR$14&amp;"-sexo-"&amp;$K298,Equations!$G:$I,3,0)*$U298+VLOOKUP(BR$14&amp;"-edad-"&amp;$K298,Equations!$G:$I,3,0)*$V298+VLOOKUP(BR$14&amp;"-est-"&amp;$K298,Equations!$G:$I,3,0)*(1/$W298)+VLOOKUP(BR$14&amp;"-imc-"&amp;$K298,Equations!$G:$I,3,0)*(1/$Q298)))</f>
        <v/>
      </c>
      <c r="BS298" s="10" t="str">
        <f>IF($AF298="","",IF(OR($V298&lt;2.7,$V298&gt;90),"Age OOR",BR298-1.6449*VLOOKUP(BR$14&amp;"-rse-"&amp;$K298,Equations!$G:$I,3,0)))</f>
        <v/>
      </c>
      <c r="BT298" s="10" t="str">
        <f>IF($AF298="","",IF(OR($V298&lt;2.7,$V298&gt;90),"Age OOR",BR298+1.6449*VLOOKUP(BR$14&amp;"-rse-"&amp;$K298,Equations!$G:$I,3,0)))</f>
        <v/>
      </c>
      <c r="BU298" s="10" t="str">
        <f t="shared" si="119"/>
        <v/>
      </c>
      <c r="BV298" s="10" t="str">
        <f>IF($AF298="","",IF(OR($V298&lt;2.7,$V298&gt;90),"Age OOR",($AF298-BR298)/VLOOKUP(BR$14&amp;"-rse-"&amp;$K298,Equations!$G:$I,3,0)))</f>
        <v/>
      </c>
      <c r="BW298" s="10" t="str">
        <f>IF($AG298="","",IF(OR($V298&lt;2.7,$V298&gt;90),"Age OOR",VLOOKUP(BW$14&amp;"-int-"&amp;$L298,Equations!$G:$I,3,0)+VLOOKUP(BW$14&amp;"-sexo-"&amp;$L298,Equations!$G:$I,3,0)*$U298+VLOOKUP(BW$14&amp;"-edad-"&amp;$L298,Equations!$G:$I,3,0)*$V298+VLOOKUP(BW$14&amp;"-est-"&amp;$L298,Equations!$G:$I,3,0)*(1/$W298)+VLOOKUP(BW$14&amp;"-imc-"&amp;$L298,Equations!$G:$I,3,0)*(1/$Q298)))</f>
        <v/>
      </c>
      <c r="BX298" s="10" t="str">
        <f>IF($AG298="","",IF(OR($V298&lt;2.7,$V298&gt;90),"Age OOR",BW298-1.6449*VLOOKUP(BW$14&amp;"-rse-"&amp;$L298,Equations!$G:$I,3,0)))</f>
        <v/>
      </c>
      <c r="BY298" s="10" t="str">
        <f>IF($AG298="","",IF(OR($V298&lt;2.7,$V298&gt;90),"Age OOR",BW298+1.6449*VLOOKUP(BW$14&amp;"-rse-"&amp;$L298,Equations!$G:$I,3,0)))</f>
        <v/>
      </c>
      <c r="BZ298" s="10" t="str">
        <f t="shared" si="120"/>
        <v/>
      </c>
      <c r="CA298" s="10" t="str">
        <f>IF($AG298="","",IF(OR($V298&lt;2.7,$V298&gt;90),"Age OOR",($AG298-BW298)/VLOOKUP(BW$14&amp;"-rse-"&amp;$L298,Equations!$G:$I,3,0)))</f>
        <v/>
      </c>
      <c r="CB298" s="10" t="str">
        <f>IF($AH298="","",IF(OR($V298&lt;2.7,$V298&gt;90),"Age OOR",VLOOKUP(CB$14&amp;"-int-"&amp;$M298,Equations!$G:$I,3,0)+VLOOKUP(CB$14&amp;"-sexo-"&amp;$M298,Equations!$G:$I,3,0)*$U298+VLOOKUP(CB$14&amp;"-edad-"&amp;$M298,Equations!$G:$I,3,0)*$V298+VLOOKUP(CB$14&amp;"-est-"&amp;$M298,Equations!$G:$I,3,0)*(1/$W298)+VLOOKUP(CB$14&amp;"-imc-"&amp;$M298,Equations!$G:$I,3,0)*(1/$Q298)))</f>
        <v/>
      </c>
      <c r="CC298" s="10" t="str">
        <f>IF($AH298="","",IF(OR($V298&lt;2.7,$V298&gt;90),"Age OOR",CB298-1.6449*VLOOKUP(CB$14&amp;"-rse-"&amp;$M298,Equations!$G:$I,3,0)))</f>
        <v/>
      </c>
      <c r="CD298" s="10" t="str">
        <f>IF($AH298="","",IF(OR($V298&lt;2.7,$V298&gt;90),"Age OOR",CB298+1.6449*VLOOKUP(CB$14&amp;"-rse-"&amp;$M298,Equations!$G:$I,3,0)))</f>
        <v/>
      </c>
      <c r="CE298" s="10" t="str">
        <f t="shared" si="121"/>
        <v/>
      </c>
      <c r="CF298" s="10" t="str">
        <f>IF($AH298="","",IF(OR($V298&lt;2.7,$V298&gt;90),"Age OOR",($AH298-CB298)/VLOOKUP(CB$14&amp;"-rse-"&amp;$M298,Equations!$G:$I,3,0)))</f>
        <v/>
      </c>
      <c r="CG298" s="10" t="str">
        <f>IF($AI298="","",IF(OR($V298&lt;2.7,$V298&gt;90),"Age OOR",VLOOKUP(CG$14&amp;"-int-"&amp;$N298,Equations!$G:$I,3,0)+VLOOKUP(CG$14&amp;"-sexo-"&amp;$N298,Equations!$G:$I,3,0)*$U298+VLOOKUP(CG$14&amp;"-edad-"&amp;$N298,Equations!$G:$I,3,0)*$V298+VLOOKUP(CG$14&amp;"-est-"&amp;$N298,Equations!$G:$I,3,0)*(1/$W298)+VLOOKUP(CG$14&amp;"-imc-"&amp;$N298,Equations!$G:$I,3,0)*(1/$Q298)))</f>
        <v/>
      </c>
      <c r="CH298" s="10" t="str">
        <f>IF($AI298="","",IF(OR($V298&lt;2.7,$V298&gt;90),"Age OOR",CG298-1.6449*VLOOKUP(CG$14&amp;"-rse-"&amp;$N298,Equations!$G:$I,3,0)))</f>
        <v/>
      </c>
      <c r="CI298" s="10" t="str">
        <f>IF($AI298="","",IF(OR($V298&lt;2.7,$V298&gt;90),"Age OOR",CG298+1.6449*VLOOKUP(CG$14&amp;"-rse-"&amp;$N298,Equations!$G:$I,3,0)))</f>
        <v/>
      </c>
      <c r="CJ298" s="10" t="str">
        <f t="shared" si="122"/>
        <v/>
      </c>
      <c r="CK298" s="10" t="str">
        <f>IF($AI298="","",IF(OR($V298&lt;2.7,$V298&gt;90),"Age OOR",($AI298-CG298)/VLOOKUP(CG$14&amp;"-rse-"&amp;$N298,Equations!$G:$I,3,0)))</f>
        <v/>
      </c>
      <c r="CL298" s="10" t="str">
        <f>IF($AJ298="","",IF(OR($V298&lt;2.7,$V298&gt;90),"Age OOR",VLOOKUP(CL$14&amp;"-int-"&amp;$O298,Equations!$G:$I,3,0)+VLOOKUP(CL$14&amp;"-sexo-"&amp;$O298,Equations!$G:$I,3,0)*$U298+VLOOKUP(CL$14&amp;"-edad-"&amp;$O298,Equations!$G:$I,3,0)*$V298+VLOOKUP(CL$14&amp;"-est-"&amp;$O298,Equations!$G:$I,3,0)*(1/$W298)+VLOOKUP(CL$14&amp;"-imc-"&amp;$O298,Equations!$G:$I,3,0)*(1/$Q298)))</f>
        <v/>
      </c>
      <c r="CM298" s="10" t="str">
        <f>IF($AJ298="","",IF(OR($V298&lt;2.7,$V298&gt;90),"Age OOR",CL298-1.6449*VLOOKUP(CL$14&amp;"-rse-"&amp;$O298,Equations!$G:$I,3,0)))</f>
        <v/>
      </c>
      <c r="CN298" s="10" t="str">
        <f>IF($AJ298="","",IF(OR($V298&lt;2.7,$V298&gt;90),"Age OOR",CL298+1.6449*VLOOKUP(CL$14&amp;"-rse-"&amp;$O298,Equations!$G:$I,3,0)))</f>
        <v/>
      </c>
      <c r="CO298" s="10" t="str">
        <f t="shared" si="123"/>
        <v/>
      </c>
      <c r="CP298" s="10" t="str">
        <f>IF($AJ298="","",IF(OR($V298&lt;2.7,$V298&gt;90),"Age OOR",($AJ298-CL298)/VLOOKUP(CL$14&amp;"-rse-"&amp;$O298,Equations!$G:$I,3,0)))</f>
        <v/>
      </c>
      <c r="CQ298" s="10" t="str">
        <f>IF($AK298="","",IF(OR($V298&lt;2.7,$V298&gt;90),"Age OOR",EXP(VLOOKUP(CQ$14&amp;"-int-"&amp;$P298,Equations!$G:$I,3,0)+VLOOKUP(CQ$14&amp;"-sexo-"&amp;$P298,Equations!$G:$I,3,0)*$U298+VLOOKUP(CQ$14&amp;"-edad-"&amp;$P298,Equations!$G:$I,3,0)*$V298+VLOOKUP(CQ$14&amp;"-est-"&amp;$P298,Equations!$G:$I,3,0)*(1/$W298)+VLOOKUP(CQ$14&amp;"-imc-"&amp;$P298,Equations!$G:$I,3,0)*(1/$Q298))))</f>
        <v/>
      </c>
      <c r="CR298" s="10" t="str">
        <f>IF($AK298="","",IF(OR($V298&lt;2.7,$V298&gt;90),"Age OOR",EXP(LN(CQ298)-1.6449*VLOOKUP(CQ$14&amp;"-rse-"&amp;$P298,Equations!$G:$I,3,0))))</f>
        <v/>
      </c>
      <c r="CS298" s="10" t="str">
        <f>IF($AK298="","",IF(OR($V298&lt;2.7,$V298&gt;90),"Age OOR",EXP(LN(CQ298)+1.6449*VLOOKUP(CQ$14&amp;"-rse-"&amp;$P298,Equations!$G:$I,3,0))))</f>
        <v/>
      </c>
      <c r="CT298" s="10" t="str">
        <f t="shared" si="124"/>
        <v/>
      </c>
      <c r="CU298" s="10" t="str">
        <f>IF($AK298="","",IF(OR($V298&lt;2.7,$V298&gt;90),"Age OOR",(LN($AK298)-LN(CQ298))/VLOOKUP(CQ$14&amp;"-rse-"&amp;$P298,Equations!$G:$I,3,0)))</f>
        <v/>
      </c>
      <c r="CV298" s="47"/>
    </row>
    <row r="299" spans="5:100" x14ac:dyDescent="0.2">
      <c r="E299" s="23" t="str">
        <f t="shared" si="100"/>
        <v>Age out of range</v>
      </c>
      <c r="F299" s="23" t="str">
        <f t="shared" si="101"/>
        <v>Age out of range</v>
      </c>
      <c r="G299" s="23" t="str">
        <f t="shared" si="102"/>
        <v>Age out of range</v>
      </c>
      <c r="H299" s="23" t="str">
        <f t="shared" si="103"/>
        <v>Age out of range</v>
      </c>
      <c r="I299" s="23" t="str">
        <f t="shared" si="104"/>
        <v>Age out of range</v>
      </c>
      <c r="J299" s="23" t="str">
        <f t="shared" si="105"/>
        <v>Age out of range</v>
      </c>
      <c r="K299" s="23" t="str">
        <f t="shared" si="106"/>
        <v>Age out of range</v>
      </c>
      <c r="L299" s="23" t="str">
        <f t="shared" si="107"/>
        <v>Age out of range</v>
      </c>
      <c r="M299" s="23" t="str">
        <f t="shared" si="108"/>
        <v>Age out of range</v>
      </c>
      <c r="N299" s="23" t="str">
        <f t="shared" si="109"/>
        <v>Age out of range</v>
      </c>
      <c r="O299" s="23" t="str">
        <f t="shared" si="110"/>
        <v>Age out of range</v>
      </c>
      <c r="P299" s="23" t="str">
        <f t="shared" si="111"/>
        <v>Age out of range</v>
      </c>
      <c r="Q299" s="23" t="e">
        <f t="shared" si="112"/>
        <v>#DIV/0!</v>
      </c>
      <c r="R299" s="17"/>
      <c r="S299" s="23">
        <v>283</v>
      </c>
      <c r="T299" s="134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7"/>
      <c r="AM299" s="47"/>
      <c r="AN299" s="10" t="str">
        <f>IF($Z299="","",IF(OR($V299&lt;2.7,$V299&gt;90),"Age OOR",VLOOKUP(AN$14&amp;"-int-"&amp;$E299,Equations!$G:$I,3,0)+VLOOKUP(AN$14&amp;"-sexo-"&amp;$E299,Equations!$G:$I,3,0)*$U299+VLOOKUP(AN$14&amp;"-edad-"&amp;$E299,Equations!$G:$I,3,0)*$V299+VLOOKUP(AN$14&amp;"-est-"&amp;$E299,Equations!$G:$I,3,0)*(1/$W299)+VLOOKUP(AN$14&amp;"-imc-"&amp;$E299,Equations!$G:$I,3,0)*(1/$Q299)))</f>
        <v/>
      </c>
      <c r="AO299" s="10" t="str">
        <f>IF($Z299="","",IF(OR($V299&lt;2.7,$V299&gt;90),"Age OOR",AN299-1.6449*VLOOKUP(AN$14&amp;"-rse-"&amp;$E299,Equations!$G:$I,3,0)))</f>
        <v/>
      </c>
      <c r="AP299" s="10" t="str">
        <f>IF($Z299="","",IF(OR($V299&lt;2.7,$V299&gt;90),"Age OOR",AN299+1.6449*VLOOKUP(AN$14&amp;"-rse-"&amp;$E299,Equations!$G:$I,3,0)))</f>
        <v/>
      </c>
      <c r="AQ299" s="10" t="str">
        <f t="shared" si="113"/>
        <v/>
      </c>
      <c r="AR299" s="10" t="str">
        <f>IF($Z299="","",IF(OR($V299&lt;2.7,$V299&gt;90),"Age OOR",($Z299-AN299)/VLOOKUP(AN$14&amp;"-rse-"&amp;$E299,Equations!$G:$I,3,0)))</f>
        <v/>
      </c>
      <c r="AS299" s="10" t="str">
        <f>IF($AA299="","",IF(OR($V299&lt;2.7,$V299&gt;90),"Age OOR",VLOOKUP(AS$14&amp;"-int-"&amp;$F299,Equations!$G:$I,3,0)+VLOOKUP(AS$14&amp;"-sexo-"&amp;$F299,Equations!$G:$I,3,0)*$U299+VLOOKUP(AS$14&amp;"-edad-"&amp;$F299,Equations!$G:$I,3,0)*$V299+VLOOKUP(AS$14&amp;"-est-"&amp;$F299,Equations!$G:$I,3,0)*(1/$W299)+VLOOKUP(AS$14&amp;"-imc-"&amp;$F299,Equations!$G:$I,3,0)*(1/$Q299)))</f>
        <v/>
      </c>
      <c r="AT299" s="10" t="str">
        <f>IF($AA299="","",IF(OR($V299&lt;2.7,$V299&gt;90),"Age OOR",AS299-1.6449*VLOOKUP(AS$14&amp;"-rse-"&amp;$F299,Equations!$G:$I,3,0)))</f>
        <v/>
      </c>
      <c r="AU299" s="10" t="str">
        <f>IF($AA299="","",IF(OR($V299&lt;2.7,$V299&gt;90),"Age OOR",AS299+1.6449*VLOOKUP(AS$14&amp;"-rse-"&amp;$F299,Equations!$G:$I,3,0)))</f>
        <v/>
      </c>
      <c r="AV299" s="10" t="str">
        <f t="shared" si="114"/>
        <v/>
      </c>
      <c r="AW299" s="10" t="str">
        <f>IF($AA299="","",IF(OR($V299&lt;2.7,$V299&gt;90),"Age OOR",($AA299-AS299)/VLOOKUP(AS$14&amp;"-rse-"&amp;$F299,Equations!$G:$I,3,0)))</f>
        <v/>
      </c>
      <c r="AX299" s="10" t="str">
        <f>IF($AB299="","",IF(OR($V299&lt;2.7,$V299&gt;90),"Age OOR",VLOOKUP(AX$14&amp;"-int-"&amp;$G299,Equations!$G:$I,3,0)+VLOOKUP(AX$14&amp;"-sexo-"&amp;$G299,Equations!$G:$I,3,0)*$U299+VLOOKUP(AX$14&amp;"-edad-"&amp;$G299,Equations!$G:$I,3,0)*$V299+VLOOKUP(AX$14&amp;"-est-"&amp;$G299,Equations!$G:$I,3,0)*(1/$W299)+VLOOKUP(AX$14&amp;"-imc-"&amp;$G299,Equations!$G:$I,3,0)*(1/$Q299)))</f>
        <v/>
      </c>
      <c r="AY299" s="10" t="str">
        <f>IF($AB299="","",IF(OR($V299&lt;2.7,$V299&gt;90),"Age OOR",AX299-1.6449*VLOOKUP(AX$14&amp;"-rse-"&amp;$G299,Equations!$G:$I,3,0)))</f>
        <v/>
      </c>
      <c r="AZ299" s="10" t="str">
        <f>IF($AB299="","",IF(OR($V299&lt;2.7,$V299&gt;90),"Age OOR",AX299+1.6449*VLOOKUP(AX$14&amp;"-rse-"&amp;$G299,Equations!$G:$I,3,0)))</f>
        <v/>
      </c>
      <c r="BA299" s="10" t="str">
        <f t="shared" si="115"/>
        <v/>
      </c>
      <c r="BB299" s="10" t="str">
        <f>IF($AB299="","",IF(OR($V299&lt;2.7,$V299&gt;90),"Age OOR",($AB299-AX299)/VLOOKUP(AX$14&amp;"-rse-"&amp;$G299,Equations!$G:$I,3,0)))</f>
        <v/>
      </c>
      <c r="BC299" s="10" t="str">
        <f>IF($AC299="","",IF(OR($V299&lt;2.7,$V299&gt;90),"Age OOR",VLOOKUP(BC$14&amp;"-int-"&amp;$H299,Equations!$G:$I,3,0)+VLOOKUP(BC$14&amp;"-sexo-"&amp;$H299,Equations!$G:$I,3,0)*$U299+VLOOKUP(BC$14&amp;"-edad-"&amp;$H299,Equations!$G:$I,3,0)*$V299+VLOOKUP(BC$14&amp;"-est-"&amp;$H299,Equations!$G:$I,3,0)*(1/$W299)+VLOOKUP(BC$14&amp;"-imc-"&amp;$H299,Equations!$G:$I,3,0)*(1/$Q299)))</f>
        <v/>
      </c>
      <c r="BD299" s="10" t="str">
        <f>IF($AC299="","",IF(OR($V299&lt;2.7,$V299&gt;90),"Age OOR",BC299-1.6449*VLOOKUP(BC$14&amp;"-rse-"&amp;$H299,Equations!$G:$I,3,0)))</f>
        <v/>
      </c>
      <c r="BE299" s="10" t="str">
        <f>IF($AC299="","",IF(OR($V299&lt;2.7,$V299&gt;90),"Age OOR",BC299+1.6449*VLOOKUP(BC$14&amp;"-rse-"&amp;$H299,Equations!$G:$I,3,0)))</f>
        <v/>
      </c>
      <c r="BF299" s="10" t="str">
        <f t="shared" si="116"/>
        <v/>
      </c>
      <c r="BG299" s="10" t="str">
        <f>IF($AC299="","",IF(OR($V299&lt;2.7,$V299&gt;90),"Age OOR",($AC299-BC299)/VLOOKUP(BC$14&amp;"-rse-"&amp;$H299,Equations!$G:$I,3,0)))</f>
        <v/>
      </c>
      <c r="BH299" s="10" t="str">
        <f>IF($AD299="","",IF(OR($V299&lt;2.7,$V299&gt;90),"Age OOR",VLOOKUP(BH$14&amp;"-int-"&amp;$I299,Equations!$G:$I,3,0)+VLOOKUP(BH$14&amp;"-sexo-"&amp;$I299,Equations!$G:$I,3,0)*$U299+VLOOKUP(BH$14&amp;"-edad-"&amp;$I299,Equations!$G:$I,3,0)*$V299+VLOOKUP(BH$14&amp;"-est-"&amp;$I299,Equations!$G:$I,3,0)*(1/$W299)+VLOOKUP(BH$14&amp;"-imc-"&amp;$I299,Equations!$G:$I,3,0)*(1/$Q299)))</f>
        <v/>
      </c>
      <c r="BI299" s="10" t="str">
        <f>IF($AD299="","",IF(OR($V299&lt;2.7,$V299&gt;90),"Age OOR",BH299-1.6449*VLOOKUP(BH$14&amp;"-rse-"&amp;$I299,Equations!$G:$I,3,0)))</f>
        <v/>
      </c>
      <c r="BJ299" s="10" t="str">
        <f>IF($AD299="","",IF(OR($V299&lt;2.7,$V299&gt;90),"Age OOR",BH299+1.6449*VLOOKUP(BH$14&amp;"-rse-"&amp;$I299,Equations!$G:$I,3,0)))</f>
        <v/>
      </c>
      <c r="BK299" s="10" t="str">
        <f t="shared" si="117"/>
        <v/>
      </c>
      <c r="BL299" s="10" t="str">
        <f>IF($AD299="","",IF(OR($V299&lt;2.7,$V299&gt;90),"Age OOR",($AD299-BH299)/VLOOKUP(BH$14&amp;"-rse-"&amp;$I299,Equations!$G:$I,3,0)))</f>
        <v/>
      </c>
      <c r="BM299" s="10" t="str">
        <f>IF($AE299="","",IF(OR($V299&lt;2.7,$V299&gt;90),"Age OOR",VLOOKUP(BM$14&amp;"-int-"&amp;$J299,Equations!$G:$I,3,0)+VLOOKUP(BM$14&amp;"-sexo-"&amp;$J299,Equations!$G:$I,3,0)*$U299+VLOOKUP(BM$14&amp;"-edad-"&amp;$J299,Equations!$G:$I,3,0)*$V299+VLOOKUP(BM$14&amp;"-est-"&amp;$J299,Equations!$G:$I,3,0)*(1/$W299)+VLOOKUP(BM$14&amp;"-imc-"&amp;$J299,Equations!$G:$I,3,0)*(1/$Q299)))</f>
        <v/>
      </c>
      <c r="BN299" s="10" t="str">
        <f>IF($AE299="","",IF(OR($V299&lt;2.7,$V299&gt;90),"Age OOR",BM299-1.6449*VLOOKUP(BM$14&amp;"-rse-"&amp;$J299,Equations!$G:$I,3,0)))</f>
        <v/>
      </c>
      <c r="BO299" s="10" t="str">
        <f>IF($AE299="","",IF(OR($V299&lt;2.7,$V299&gt;90),"Age OOR",BM299+1.6449*VLOOKUP(BM$14&amp;"-rse-"&amp;$J299,Equations!$G:$I,3,0)))</f>
        <v/>
      </c>
      <c r="BP299" s="10" t="str">
        <f t="shared" si="118"/>
        <v/>
      </c>
      <c r="BQ299" s="10" t="str">
        <f>IF($AE299="","",IF(OR($V299&lt;2.7,$V299&gt;90),"Age OOR",($AE299-BM299)/VLOOKUP(BM$14&amp;"-rse-"&amp;$J299,Equations!$G:$I,3,0)))</f>
        <v/>
      </c>
      <c r="BR299" s="10" t="str">
        <f>IF($AF299="","",IF(OR($V299&lt;2.7,$V299&gt;90),"Age OOR",VLOOKUP(BR$14&amp;"-int-"&amp;$K299,Equations!$G:$I,3,0)+VLOOKUP(BR$14&amp;"-sexo-"&amp;$K299,Equations!$G:$I,3,0)*$U299+VLOOKUP(BR$14&amp;"-edad-"&amp;$K299,Equations!$G:$I,3,0)*$V299+VLOOKUP(BR$14&amp;"-est-"&amp;$K299,Equations!$G:$I,3,0)*(1/$W299)+VLOOKUP(BR$14&amp;"-imc-"&amp;$K299,Equations!$G:$I,3,0)*(1/$Q299)))</f>
        <v/>
      </c>
      <c r="BS299" s="10" t="str">
        <f>IF($AF299="","",IF(OR($V299&lt;2.7,$V299&gt;90),"Age OOR",BR299-1.6449*VLOOKUP(BR$14&amp;"-rse-"&amp;$K299,Equations!$G:$I,3,0)))</f>
        <v/>
      </c>
      <c r="BT299" s="10" t="str">
        <f>IF($AF299="","",IF(OR($V299&lt;2.7,$V299&gt;90),"Age OOR",BR299+1.6449*VLOOKUP(BR$14&amp;"-rse-"&amp;$K299,Equations!$G:$I,3,0)))</f>
        <v/>
      </c>
      <c r="BU299" s="10" t="str">
        <f t="shared" si="119"/>
        <v/>
      </c>
      <c r="BV299" s="10" t="str">
        <f>IF($AF299="","",IF(OR($V299&lt;2.7,$V299&gt;90),"Age OOR",($AF299-BR299)/VLOOKUP(BR$14&amp;"-rse-"&amp;$K299,Equations!$G:$I,3,0)))</f>
        <v/>
      </c>
      <c r="BW299" s="10" t="str">
        <f>IF($AG299="","",IF(OR($V299&lt;2.7,$V299&gt;90),"Age OOR",VLOOKUP(BW$14&amp;"-int-"&amp;$L299,Equations!$G:$I,3,0)+VLOOKUP(BW$14&amp;"-sexo-"&amp;$L299,Equations!$G:$I,3,0)*$U299+VLOOKUP(BW$14&amp;"-edad-"&amp;$L299,Equations!$G:$I,3,0)*$V299+VLOOKUP(BW$14&amp;"-est-"&amp;$L299,Equations!$G:$I,3,0)*(1/$W299)+VLOOKUP(BW$14&amp;"-imc-"&amp;$L299,Equations!$G:$I,3,0)*(1/$Q299)))</f>
        <v/>
      </c>
      <c r="BX299" s="10" t="str">
        <f>IF($AG299="","",IF(OR($V299&lt;2.7,$V299&gt;90),"Age OOR",BW299-1.6449*VLOOKUP(BW$14&amp;"-rse-"&amp;$L299,Equations!$G:$I,3,0)))</f>
        <v/>
      </c>
      <c r="BY299" s="10" t="str">
        <f>IF($AG299="","",IF(OR($V299&lt;2.7,$V299&gt;90),"Age OOR",BW299+1.6449*VLOOKUP(BW$14&amp;"-rse-"&amp;$L299,Equations!$G:$I,3,0)))</f>
        <v/>
      </c>
      <c r="BZ299" s="10" t="str">
        <f t="shared" si="120"/>
        <v/>
      </c>
      <c r="CA299" s="10" t="str">
        <f>IF($AG299="","",IF(OR($V299&lt;2.7,$V299&gt;90),"Age OOR",($AG299-BW299)/VLOOKUP(BW$14&amp;"-rse-"&amp;$L299,Equations!$G:$I,3,0)))</f>
        <v/>
      </c>
      <c r="CB299" s="10" t="str">
        <f>IF($AH299="","",IF(OR($V299&lt;2.7,$V299&gt;90),"Age OOR",VLOOKUP(CB$14&amp;"-int-"&amp;$M299,Equations!$G:$I,3,0)+VLOOKUP(CB$14&amp;"-sexo-"&amp;$M299,Equations!$G:$I,3,0)*$U299+VLOOKUP(CB$14&amp;"-edad-"&amp;$M299,Equations!$G:$I,3,0)*$V299+VLOOKUP(CB$14&amp;"-est-"&amp;$M299,Equations!$G:$I,3,0)*(1/$W299)+VLOOKUP(CB$14&amp;"-imc-"&amp;$M299,Equations!$G:$I,3,0)*(1/$Q299)))</f>
        <v/>
      </c>
      <c r="CC299" s="10" t="str">
        <f>IF($AH299="","",IF(OR($V299&lt;2.7,$V299&gt;90),"Age OOR",CB299-1.6449*VLOOKUP(CB$14&amp;"-rse-"&amp;$M299,Equations!$G:$I,3,0)))</f>
        <v/>
      </c>
      <c r="CD299" s="10" t="str">
        <f>IF($AH299="","",IF(OR($V299&lt;2.7,$V299&gt;90),"Age OOR",CB299+1.6449*VLOOKUP(CB$14&amp;"-rse-"&amp;$M299,Equations!$G:$I,3,0)))</f>
        <v/>
      </c>
      <c r="CE299" s="10" t="str">
        <f t="shared" si="121"/>
        <v/>
      </c>
      <c r="CF299" s="10" t="str">
        <f>IF($AH299="","",IF(OR($V299&lt;2.7,$V299&gt;90),"Age OOR",($AH299-CB299)/VLOOKUP(CB$14&amp;"-rse-"&amp;$M299,Equations!$G:$I,3,0)))</f>
        <v/>
      </c>
      <c r="CG299" s="10" t="str">
        <f>IF($AI299="","",IF(OR($V299&lt;2.7,$V299&gt;90),"Age OOR",VLOOKUP(CG$14&amp;"-int-"&amp;$N299,Equations!$G:$I,3,0)+VLOOKUP(CG$14&amp;"-sexo-"&amp;$N299,Equations!$G:$I,3,0)*$U299+VLOOKUP(CG$14&amp;"-edad-"&amp;$N299,Equations!$G:$I,3,0)*$V299+VLOOKUP(CG$14&amp;"-est-"&amp;$N299,Equations!$G:$I,3,0)*(1/$W299)+VLOOKUP(CG$14&amp;"-imc-"&amp;$N299,Equations!$G:$I,3,0)*(1/$Q299)))</f>
        <v/>
      </c>
      <c r="CH299" s="10" t="str">
        <f>IF($AI299="","",IF(OR($V299&lt;2.7,$V299&gt;90),"Age OOR",CG299-1.6449*VLOOKUP(CG$14&amp;"-rse-"&amp;$N299,Equations!$G:$I,3,0)))</f>
        <v/>
      </c>
      <c r="CI299" s="10" t="str">
        <f>IF($AI299="","",IF(OR($V299&lt;2.7,$V299&gt;90),"Age OOR",CG299+1.6449*VLOOKUP(CG$14&amp;"-rse-"&amp;$N299,Equations!$G:$I,3,0)))</f>
        <v/>
      </c>
      <c r="CJ299" s="10" t="str">
        <f t="shared" si="122"/>
        <v/>
      </c>
      <c r="CK299" s="10" t="str">
        <f>IF($AI299="","",IF(OR($V299&lt;2.7,$V299&gt;90),"Age OOR",($AI299-CG299)/VLOOKUP(CG$14&amp;"-rse-"&amp;$N299,Equations!$G:$I,3,0)))</f>
        <v/>
      </c>
      <c r="CL299" s="10" t="str">
        <f>IF($AJ299="","",IF(OR($V299&lt;2.7,$V299&gt;90),"Age OOR",VLOOKUP(CL$14&amp;"-int-"&amp;$O299,Equations!$G:$I,3,0)+VLOOKUP(CL$14&amp;"-sexo-"&amp;$O299,Equations!$G:$I,3,0)*$U299+VLOOKUP(CL$14&amp;"-edad-"&amp;$O299,Equations!$G:$I,3,0)*$V299+VLOOKUP(CL$14&amp;"-est-"&amp;$O299,Equations!$G:$I,3,0)*(1/$W299)+VLOOKUP(CL$14&amp;"-imc-"&amp;$O299,Equations!$G:$I,3,0)*(1/$Q299)))</f>
        <v/>
      </c>
      <c r="CM299" s="10" t="str">
        <f>IF($AJ299="","",IF(OR($V299&lt;2.7,$V299&gt;90),"Age OOR",CL299-1.6449*VLOOKUP(CL$14&amp;"-rse-"&amp;$O299,Equations!$G:$I,3,0)))</f>
        <v/>
      </c>
      <c r="CN299" s="10" t="str">
        <f>IF($AJ299="","",IF(OR($V299&lt;2.7,$V299&gt;90),"Age OOR",CL299+1.6449*VLOOKUP(CL$14&amp;"-rse-"&amp;$O299,Equations!$G:$I,3,0)))</f>
        <v/>
      </c>
      <c r="CO299" s="10" t="str">
        <f t="shared" si="123"/>
        <v/>
      </c>
      <c r="CP299" s="10" t="str">
        <f>IF($AJ299="","",IF(OR($V299&lt;2.7,$V299&gt;90),"Age OOR",($AJ299-CL299)/VLOOKUP(CL$14&amp;"-rse-"&amp;$O299,Equations!$G:$I,3,0)))</f>
        <v/>
      </c>
      <c r="CQ299" s="10" t="str">
        <f>IF($AK299="","",IF(OR($V299&lt;2.7,$V299&gt;90),"Age OOR",EXP(VLOOKUP(CQ$14&amp;"-int-"&amp;$P299,Equations!$G:$I,3,0)+VLOOKUP(CQ$14&amp;"-sexo-"&amp;$P299,Equations!$G:$I,3,0)*$U299+VLOOKUP(CQ$14&amp;"-edad-"&amp;$P299,Equations!$G:$I,3,0)*$V299+VLOOKUP(CQ$14&amp;"-est-"&amp;$P299,Equations!$G:$I,3,0)*(1/$W299)+VLOOKUP(CQ$14&amp;"-imc-"&amp;$P299,Equations!$G:$I,3,0)*(1/$Q299))))</f>
        <v/>
      </c>
      <c r="CR299" s="10" t="str">
        <f>IF($AK299="","",IF(OR($V299&lt;2.7,$V299&gt;90),"Age OOR",EXP(LN(CQ299)-1.6449*VLOOKUP(CQ$14&amp;"-rse-"&amp;$P299,Equations!$G:$I,3,0))))</f>
        <v/>
      </c>
      <c r="CS299" s="10" t="str">
        <f>IF($AK299="","",IF(OR($V299&lt;2.7,$V299&gt;90),"Age OOR",EXP(LN(CQ299)+1.6449*VLOOKUP(CQ$14&amp;"-rse-"&amp;$P299,Equations!$G:$I,3,0))))</f>
        <v/>
      </c>
      <c r="CT299" s="10" t="str">
        <f t="shared" si="124"/>
        <v/>
      </c>
      <c r="CU299" s="10" t="str">
        <f>IF($AK299="","",IF(OR($V299&lt;2.7,$V299&gt;90),"Age OOR",(LN($AK299)-LN(CQ299))/VLOOKUP(CQ$14&amp;"-rse-"&amp;$P299,Equations!$G:$I,3,0)))</f>
        <v/>
      </c>
      <c r="CV299" s="47"/>
    </row>
    <row r="300" spans="5:100" x14ac:dyDescent="0.2">
      <c r="E300" s="23" t="str">
        <f t="shared" si="100"/>
        <v>Age out of range</v>
      </c>
      <c r="F300" s="23" t="str">
        <f t="shared" si="101"/>
        <v>Age out of range</v>
      </c>
      <c r="G300" s="23" t="str">
        <f t="shared" si="102"/>
        <v>Age out of range</v>
      </c>
      <c r="H300" s="23" t="str">
        <f t="shared" si="103"/>
        <v>Age out of range</v>
      </c>
      <c r="I300" s="23" t="str">
        <f t="shared" si="104"/>
        <v>Age out of range</v>
      </c>
      <c r="J300" s="23" t="str">
        <f t="shared" si="105"/>
        <v>Age out of range</v>
      </c>
      <c r="K300" s="23" t="str">
        <f t="shared" si="106"/>
        <v>Age out of range</v>
      </c>
      <c r="L300" s="23" t="str">
        <f t="shared" si="107"/>
        <v>Age out of range</v>
      </c>
      <c r="M300" s="23" t="str">
        <f t="shared" si="108"/>
        <v>Age out of range</v>
      </c>
      <c r="N300" s="23" t="str">
        <f t="shared" si="109"/>
        <v>Age out of range</v>
      </c>
      <c r="O300" s="23" t="str">
        <f t="shared" si="110"/>
        <v>Age out of range</v>
      </c>
      <c r="P300" s="23" t="str">
        <f t="shared" si="111"/>
        <v>Age out of range</v>
      </c>
      <c r="Q300" s="23" t="e">
        <f t="shared" si="112"/>
        <v>#DIV/0!</v>
      </c>
      <c r="R300" s="17"/>
      <c r="S300" s="23">
        <v>284</v>
      </c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7"/>
      <c r="AM300" s="47"/>
      <c r="AN300" s="10" t="str">
        <f>IF($Z300="","",IF(OR($V300&lt;2.7,$V300&gt;90),"Age OOR",VLOOKUP(AN$14&amp;"-int-"&amp;$E300,Equations!$G:$I,3,0)+VLOOKUP(AN$14&amp;"-sexo-"&amp;$E300,Equations!$G:$I,3,0)*$U300+VLOOKUP(AN$14&amp;"-edad-"&amp;$E300,Equations!$G:$I,3,0)*$V300+VLOOKUP(AN$14&amp;"-est-"&amp;$E300,Equations!$G:$I,3,0)*(1/$W300)+VLOOKUP(AN$14&amp;"-imc-"&amp;$E300,Equations!$G:$I,3,0)*(1/$Q300)))</f>
        <v/>
      </c>
      <c r="AO300" s="10" t="str">
        <f>IF($Z300="","",IF(OR($V300&lt;2.7,$V300&gt;90),"Age OOR",AN300-1.6449*VLOOKUP(AN$14&amp;"-rse-"&amp;$E300,Equations!$G:$I,3,0)))</f>
        <v/>
      </c>
      <c r="AP300" s="10" t="str">
        <f>IF($Z300="","",IF(OR($V300&lt;2.7,$V300&gt;90),"Age OOR",AN300+1.6449*VLOOKUP(AN$14&amp;"-rse-"&amp;$E300,Equations!$G:$I,3,0)))</f>
        <v/>
      </c>
      <c r="AQ300" s="10" t="str">
        <f t="shared" si="113"/>
        <v/>
      </c>
      <c r="AR300" s="10" t="str">
        <f>IF($Z300="","",IF(OR($V300&lt;2.7,$V300&gt;90),"Age OOR",($Z300-AN300)/VLOOKUP(AN$14&amp;"-rse-"&amp;$E300,Equations!$G:$I,3,0)))</f>
        <v/>
      </c>
      <c r="AS300" s="10" t="str">
        <f>IF($AA300="","",IF(OR($V300&lt;2.7,$V300&gt;90),"Age OOR",VLOOKUP(AS$14&amp;"-int-"&amp;$F300,Equations!$G:$I,3,0)+VLOOKUP(AS$14&amp;"-sexo-"&amp;$F300,Equations!$G:$I,3,0)*$U300+VLOOKUP(AS$14&amp;"-edad-"&amp;$F300,Equations!$G:$I,3,0)*$V300+VLOOKUP(AS$14&amp;"-est-"&amp;$F300,Equations!$G:$I,3,0)*(1/$W300)+VLOOKUP(AS$14&amp;"-imc-"&amp;$F300,Equations!$G:$I,3,0)*(1/$Q300)))</f>
        <v/>
      </c>
      <c r="AT300" s="10" t="str">
        <f>IF($AA300="","",IF(OR($V300&lt;2.7,$V300&gt;90),"Age OOR",AS300-1.6449*VLOOKUP(AS$14&amp;"-rse-"&amp;$F300,Equations!$G:$I,3,0)))</f>
        <v/>
      </c>
      <c r="AU300" s="10" t="str">
        <f>IF($AA300="","",IF(OR($V300&lt;2.7,$V300&gt;90),"Age OOR",AS300+1.6449*VLOOKUP(AS$14&amp;"-rse-"&amp;$F300,Equations!$G:$I,3,0)))</f>
        <v/>
      </c>
      <c r="AV300" s="10" t="str">
        <f t="shared" si="114"/>
        <v/>
      </c>
      <c r="AW300" s="10" t="str">
        <f>IF($AA300="","",IF(OR($V300&lt;2.7,$V300&gt;90),"Age OOR",($AA300-AS300)/VLOOKUP(AS$14&amp;"-rse-"&amp;$F300,Equations!$G:$I,3,0)))</f>
        <v/>
      </c>
      <c r="AX300" s="10" t="str">
        <f>IF($AB300="","",IF(OR($V300&lt;2.7,$V300&gt;90),"Age OOR",VLOOKUP(AX$14&amp;"-int-"&amp;$G300,Equations!$G:$I,3,0)+VLOOKUP(AX$14&amp;"-sexo-"&amp;$G300,Equations!$G:$I,3,0)*$U300+VLOOKUP(AX$14&amp;"-edad-"&amp;$G300,Equations!$G:$I,3,0)*$V300+VLOOKUP(AX$14&amp;"-est-"&amp;$G300,Equations!$G:$I,3,0)*(1/$W300)+VLOOKUP(AX$14&amp;"-imc-"&amp;$G300,Equations!$G:$I,3,0)*(1/$Q300)))</f>
        <v/>
      </c>
      <c r="AY300" s="10" t="str">
        <f>IF($AB300="","",IF(OR($V300&lt;2.7,$V300&gt;90),"Age OOR",AX300-1.6449*VLOOKUP(AX$14&amp;"-rse-"&amp;$G300,Equations!$G:$I,3,0)))</f>
        <v/>
      </c>
      <c r="AZ300" s="10" t="str">
        <f>IF($AB300="","",IF(OR($V300&lt;2.7,$V300&gt;90),"Age OOR",AX300+1.6449*VLOOKUP(AX$14&amp;"-rse-"&amp;$G300,Equations!$G:$I,3,0)))</f>
        <v/>
      </c>
      <c r="BA300" s="10" t="str">
        <f t="shared" si="115"/>
        <v/>
      </c>
      <c r="BB300" s="10" t="str">
        <f>IF($AB300="","",IF(OR($V300&lt;2.7,$V300&gt;90),"Age OOR",($AB300-AX300)/VLOOKUP(AX$14&amp;"-rse-"&amp;$G300,Equations!$G:$I,3,0)))</f>
        <v/>
      </c>
      <c r="BC300" s="10" t="str">
        <f>IF($AC300="","",IF(OR($V300&lt;2.7,$V300&gt;90),"Age OOR",VLOOKUP(BC$14&amp;"-int-"&amp;$H300,Equations!$G:$I,3,0)+VLOOKUP(BC$14&amp;"-sexo-"&amp;$H300,Equations!$G:$I,3,0)*$U300+VLOOKUP(BC$14&amp;"-edad-"&amp;$H300,Equations!$G:$I,3,0)*$V300+VLOOKUP(BC$14&amp;"-est-"&amp;$H300,Equations!$G:$I,3,0)*(1/$W300)+VLOOKUP(BC$14&amp;"-imc-"&amp;$H300,Equations!$G:$I,3,0)*(1/$Q300)))</f>
        <v/>
      </c>
      <c r="BD300" s="10" t="str">
        <f>IF($AC300="","",IF(OR($V300&lt;2.7,$V300&gt;90),"Age OOR",BC300-1.6449*VLOOKUP(BC$14&amp;"-rse-"&amp;$H300,Equations!$G:$I,3,0)))</f>
        <v/>
      </c>
      <c r="BE300" s="10" t="str">
        <f>IF($AC300="","",IF(OR($V300&lt;2.7,$V300&gt;90),"Age OOR",BC300+1.6449*VLOOKUP(BC$14&amp;"-rse-"&amp;$H300,Equations!$G:$I,3,0)))</f>
        <v/>
      </c>
      <c r="BF300" s="10" t="str">
        <f t="shared" si="116"/>
        <v/>
      </c>
      <c r="BG300" s="10" t="str">
        <f>IF($AC300="","",IF(OR($V300&lt;2.7,$V300&gt;90),"Age OOR",($AC300-BC300)/VLOOKUP(BC$14&amp;"-rse-"&amp;$H300,Equations!$G:$I,3,0)))</f>
        <v/>
      </c>
      <c r="BH300" s="10" t="str">
        <f>IF($AD300="","",IF(OR($V300&lt;2.7,$V300&gt;90),"Age OOR",VLOOKUP(BH$14&amp;"-int-"&amp;$I300,Equations!$G:$I,3,0)+VLOOKUP(BH$14&amp;"-sexo-"&amp;$I300,Equations!$G:$I,3,0)*$U300+VLOOKUP(BH$14&amp;"-edad-"&amp;$I300,Equations!$G:$I,3,0)*$V300+VLOOKUP(BH$14&amp;"-est-"&amp;$I300,Equations!$G:$I,3,0)*(1/$W300)+VLOOKUP(BH$14&amp;"-imc-"&amp;$I300,Equations!$G:$I,3,0)*(1/$Q300)))</f>
        <v/>
      </c>
      <c r="BI300" s="10" t="str">
        <f>IF($AD300="","",IF(OR($V300&lt;2.7,$V300&gt;90),"Age OOR",BH300-1.6449*VLOOKUP(BH$14&amp;"-rse-"&amp;$I300,Equations!$G:$I,3,0)))</f>
        <v/>
      </c>
      <c r="BJ300" s="10" t="str">
        <f>IF($AD300="","",IF(OR($V300&lt;2.7,$V300&gt;90),"Age OOR",BH300+1.6449*VLOOKUP(BH$14&amp;"-rse-"&amp;$I300,Equations!$G:$I,3,0)))</f>
        <v/>
      </c>
      <c r="BK300" s="10" t="str">
        <f t="shared" si="117"/>
        <v/>
      </c>
      <c r="BL300" s="10" t="str">
        <f>IF($AD300="","",IF(OR($V300&lt;2.7,$V300&gt;90),"Age OOR",($AD300-BH300)/VLOOKUP(BH$14&amp;"-rse-"&amp;$I300,Equations!$G:$I,3,0)))</f>
        <v/>
      </c>
      <c r="BM300" s="10" t="str">
        <f>IF($AE300="","",IF(OR($V300&lt;2.7,$V300&gt;90),"Age OOR",VLOOKUP(BM$14&amp;"-int-"&amp;$J300,Equations!$G:$I,3,0)+VLOOKUP(BM$14&amp;"-sexo-"&amp;$J300,Equations!$G:$I,3,0)*$U300+VLOOKUP(BM$14&amp;"-edad-"&amp;$J300,Equations!$G:$I,3,0)*$V300+VLOOKUP(BM$14&amp;"-est-"&amp;$J300,Equations!$G:$I,3,0)*(1/$W300)+VLOOKUP(BM$14&amp;"-imc-"&amp;$J300,Equations!$G:$I,3,0)*(1/$Q300)))</f>
        <v/>
      </c>
      <c r="BN300" s="10" t="str">
        <f>IF($AE300="","",IF(OR($V300&lt;2.7,$V300&gt;90),"Age OOR",BM300-1.6449*VLOOKUP(BM$14&amp;"-rse-"&amp;$J300,Equations!$G:$I,3,0)))</f>
        <v/>
      </c>
      <c r="BO300" s="10" t="str">
        <f>IF($AE300="","",IF(OR($V300&lt;2.7,$V300&gt;90),"Age OOR",BM300+1.6449*VLOOKUP(BM$14&amp;"-rse-"&amp;$J300,Equations!$G:$I,3,0)))</f>
        <v/>
      </c>
      <c r="BP300" s="10" t="str">
        <f t="shared" si="118"/>
        <v/>
      </c>
      <c r="BQ300" s="10" t="str">
        <f>IF($AE300="","",IF(OR($V300&lt;2.7,$V300&gt;90),"Age OOR",($AE300-BM300)/VLOOKUP(BM$14&amp;"-rse-"&amp;$J300,Equations!$G:$I,3,0)))</f>
        <v/>
      </c>
      <c r="BR300" s="10" t="str">
        <f>IF($AF300="","",IF(OR($V300&lt;2.7,$V300&gt;90),"Age OOR",VLOOKUP(BR$14&amp;"-int-"&amp;$K300,Equations!$G:$I,3,0)+VLOOKUP(BR$14&amp;"-sexo-"&amp;$K300,Equations!$G:$I,3,0)*$U300+VLOOKUP(BR$14&amp;"-edad-"&amp;$K300,Equations!$G:$I,3,0)*$V300+VLOOKUP(BR$14&amp;"-est-"&amp;$K300,Equations!$G:$I,3,0)*(1/$W300)+VLOOKUP(BR$14&amp;"-imc-"&amp;$K300,Equations!$G:$I,3,0)*(1/$Q300)))</f>
        <v/>
      </c>
      <c r="BS300" s="10" t="str">
        <f>IF($AF300="","",IF(OR($V300&lt;2.7,$V300&gt;90),"Age OOR",BR300-1.6449*VLOOKUP(BR$14&amp;"-rse-"&amp;$K300,Equations!$G:$I,3,0)))</f>
        <v/>
      </c>
      <c r="BT300" s="10" t="str">
        <f>IF($AF300="","",IF(OR($V300&lt;2.7,$V300&gt;90),"Age OOR",BR300+1.6449*VLOOKUP(BR$14&amp;"-rse-"&amp;$K300,Equations!$G:$I,3,0)))</f>
        <v/>
      </c>
      <c r="BU300" s="10" t="str">
        <f t="shared" si="119"/>
        <v/>
      </c>
      <c r="BV300" s="10" t="str">
        <f>IF($AF300="","",IF(OR($V300&lt;2.7,$V300&gt;90),"Age OOR",($AF300-BR300)/VLOOKUP(BR$14&amp;"-rse-"&amp;$K300,Equations!$G:$I,3,0)))</f>
        <v/>
      </c>
      <c r="BW300" s="10" t="str">
        <f>IF($AG300="","",IF(OR($V300&lt;2.7,$V300&gt;90),"Age OOR",VLOOKUP(BW$14&amp;"-int-"&amp;$L300,Equations!$G:$I,3,0)+VLOOKUP(BW$14&amp;"-sexo-"&amp;$L300,Equations!$G:$I,3,0)*$U300+VLOOKUP(BW$14&amp;"-edad-"&amp;$L300,Equations!$G:$I,3,0)*$V300+VLOOKUP(BW$14&amp;"-est-"&amp;$L300,Equations!$G:$I,3,0)*(1/$W300)+VLOOKUP(BW$14&amp;"-imc-"&amp;$L300,Equations!$G:$I,3,0)*(1/$Q300)))</f>
        <v/>
      </c>
      <c r="BX300" s="10" t="str">
        <f>IF($AG300="","",IF(OR($V300&lt;2.7,$V300&gt;90),"Age OOR",BW300-1.6449*VLOOKUP(BW$14&amp;"-rse-"&amp;$L300,Equations!$G:$I,3,0)))</f>
        <v/>
      </c>
      <c r="BY300" s="10" t="str">
        <f>IF($AG300="","",IF(OR($V300&lt;2.7,$V300&gt;90),"Age OOR",BW300+1.6449*VLOOKUP(BW$14&amp;"-rse-"&amp;$L300,Equations!$G:$I,3,0)))</f>
        <v/>
      </c>
      <c r="BZ300" s="10" t="str">
        <f t="shared" si="120"/>
        <v/>
      </c>
      <c r="CA300" s="10" t="str">
        <f>IF($AG300="","",IF(OR($V300&lt;2.7,$V300&gt;90),"Age OOR",($AG300-BW300)/VLOOKUP(BW$14&amp;"-rse-"&amp;$L300,Equations!$G:$I,3,0)))</f>
        <v/>
      </c>
      <c r="CB300" s="10" t="str">
        <f>IF($AH300="","",IF(OR($V300&lt;2.7,$V300&gt;90),"Age OOR",VLOOKUP(CB$14&amp;"-int-"&amp;$M300,Equations!$G:$I,3,0)+VLOOKUP(CB$14&amp;"-sexo-"&amp;$M300,Equations!$G:$I,3,0)*$U300+VLOOKUP(CB$14&amp;"-edad-"&amp;$M300,Equations!$G:$I,3,0)*$V300+VLOOKUP(CB$14&amp;"-est-"&amp;$M300,Equations!$G:$I,3,0)*(1/$W300)+VLOOKUP(CB$14&amp;"-imc-"&amp;$M300,Equations!$G:$I,3,0)*(1/$Q300)))</f>
        <v/>
      </c>
      <c r="CC300" s="10" t="str">
        <f>IF($AH300="","",IF(OR($V300&lt;2.7,$V300&gt;90),"Age OOR",CB300-1.6449*VLOOKUP(CB$14&amp;"-rse-"&amp;$M300,Equations!$G:$I,3,0)))</f>
        <v/>
      </c>
      <c r="CD300" s="10" t="str">
        <f>IF($AH300="","",IF(OR($V300&lt;2.7,$V300&gt;90),"Age OOR",CB300+1.6449*VLOOKUP(CB$14&amp;"-rse-"&amp;$M300,Equations!$G:$I,3,0)))</f>
        <v/>
      </c>
      <c r="CE300" s="10" t="str">
        <f t="shared" si="121"/>
        <v/>
      </c>
      <c r="CF300" s="10" t="str">
        <f>IF($AH300="","",IF(OR($V300&lt;2.7,$V300&gt;90),"Age OOR",($AH300-CB300)/VLOOKUP(CB$14&amp;"-rse-"&amp;$M300,Equations!$G:$I,3,0)))</f>
        <v/>
      </c>
      <c r="CG300" s="10" t="str">
        <f>IF($AI300="","",IF(OR($V300&lt;2.7,$V300&gt;90),"Age OOR",VLOOKUP(CG$14&amp;"-int-"&amp;$N300,Equations!$G:$I,3,0)+VLOOKUP(CG$14&amp;"-sexo-"&amp;$N300,Equations!$G:$I,3,0)*$U300+VLOOKUP(CG$14&amp;"-edad-"&amp;$N300,Equations!$G:$I,3,0)*$V300+VLOOKUP(CG$14&amp;"-est-"&amp;$N300,Equations!$G:$I,3,0)*(1/$W300)+VLOOKUP(CG$14&amp;"-imc-"&amp;$N300,Equations!$G:$I,3,0)*(1/$Q300)))</f>
        <v/>
      </c>
      <c r="CH300" s="10" t="str">
        <f>IF($AI300="","",IF(OR($V300&lt;2.7,$V300&gt;90),"Age OOR",CG300-1.6449*VLOOKUP(CG$14&amp;"-rse-"&amp;$N300,Equations!$G:$I,3,0)))</f>
        <v/>
      </c>
      <c r="CI300" s="10" t="str">
        <f>IF($AI300="","",IF(OR($V300&lt;2.7,$V300&gt;90),"Age OOR",CG300+1.6449*VLOOKUP(CG$14&amp;"-rse-"&amp;$N300,Equations!$G:$I,3,0)))</f>
        <v/>
      </c>
      <c r="CJ300" s="10" t="str">
        <f t="shared" si="122"/>
        <v/>
      </c>
      <c r="CK300" s="10" t="str">
        <f>IF($AI300="","",IF(OR($V300&lt;2.7,$V300&gt;90),"Age OOR",($AI300-CG300)/VLOOKUP(CG$14&amp;"-rse-"&amp;$N300,Equations!$G:$I,3,0)))</f>
        <v/>
      </c>
      <c r="CL300" s="10" t="str">
        <f>IF($AJ300="","",IF(OR($V300&lt;2.7,$V300&gt;90),"Age OOR",VLOOKUP(CL$14&amp;"-int-"&amp;$O300,Equations!$G:$I,3,0)+VLOOKUP(CL$14&amp;"-sexo-"&amp;$O300,Equations!$G:$I,3,0)*$U300+VLOOKUP(CL$14&amp;"-edad-"&amp;$O300,Equations!$G:$I,3,0)*$V300+VLOOKUP(CL$14&amp;"-est-"&amp;$O300,Equations!$G:$I,3,0)*(1/$W300)+VLOOKUP(CL$14&amp;"-imc-"&amp;$O300,Equations!$G:$I,3,0)*(1/$Q300)))</f>
        <v/>
      </c>
      <c r="CM300" s="10" t="str">
        <f>IF($AJ300="","",IF(OR($V300&lt;2.7,$V300&gt;90),"Age OOR",CL300-1.6449*VLOOKUP(CL$14&amp;"-rse-"&amp;$O300,Equations!$G:$I,3,0)))</f>
        <v/>
      </c>
      <c r="CN300" s="10" t="str">
        <f>IF($AJ300="","",IF(OR($V300&lt;2.7,$V300&gt;90),"Age OOR",CL300+1.6449*VLOOKUP(CL$14&amp;"-rse-"&amp;$O300,Equations!$G:$I,3,0)))</f>
        <v/>
      </c>
      <c r="CO300" s="10" t="str">
        <f t="shared" si="123"/>
        <v/>
      </c>
      <c r="CP300" s="10" t="str">
        <f>IF($AJ300="","",IF(OR($V300&lt;2.7,$V300&gt;90),"Age OOR",($AJ300-CL300)/VLOOKUP(CL$14&amp;"-rse-"&amp;$O300,Equations!$G:$I,3,0)))</f>
        <v/>
      </c>
      <c r="CQ300" s="10" t="str">
        <f>IF($AK300="","",IF(OR($V300&lt;2.7,$V300&gt;90),"Age OOR",EXP(VLOOKUP(CQ$14&amp;"-int-"&amp;$P300,Equations!$G:$I,3,0)+VLOOKUP(CQ$14&amp;"-sexo-"&amp;$P300,Equations!$G:$I,3,0)*$U300+VLOOKUP(CQ$14&amp;"-edad-"&amp;$P300,Equations!$G:$I,3,0)*$V300+VLOOKUP(CQ$14&amp;"-est-"&amp;$P300,Equations!$G:$I,3,0)*(1/$W300)+VLOOKUP(CQ$14&amp;"-imc-"&amp;$P300,Equations!$G:$I,3,0)*(1/$Q300))))</f>
        <v/>
      </c>
      <c r="CR300" s="10" t="str">
        <f>IF($AK300="","",IF(OR($V300&lt;2.7,$V300&gt;90),"Age OOR",EXP(LN(CQ300)-1.6449*VLOOKUP(CQ$14&amp;"-rse-"&amp;$P300,Equations!$G:$I,3,0))))</f>
        <v/>
      </c>
      <c r="CS300" s="10" t="str">
        <f>IF($AK300="","",IF(OR($V300&lt;2.7,$V300&gt;90),"Age OOR",EXP(LN(CQ300)+1.6449*VLOOKUP(CQ$14&amp;"-rse-"&amp;$P300,Equations!$G:$I,3,0))))</f>
        <v/>
      </c>
      <c r="CT300" s="10" t="str">
        <f t="shared" si="124"/>
        <v/>
      </c>
      <c r="CU300" s="10" t="str">
        <f>IF($AK300="","",IF(OR($V300&lt;2.7,$V300&gt;90),"Age OOR",(LN($AK300)-LN(CQ300))/VLOOKUP(CQ$14&amp;"-rse-"&amp;$P300,Equations!$G:$I,3,0)))</f>
        <v/>
      </c>
      <c r="CV300" s="47"/>
    </row>
    <row r="301" spans="5:100" x14ac:dyDescent="0.2">
      <c r="E301" s="23" t="str">
        <f t="shared" si="100"/>
        <v>Age out of range</v>
      </c>
      <c r="F301" s="23" t="str">
        <f t="shared" si="101"/>
        <v>Age out of range</v>
      </c>
      <c r="G301" s="23" t="str">
        <f t="shared" si="102"/>
        <v>Age out of range</v>
      </c>
      <c r="H301" s="23" t="str">
        <f t="shared" si="103"/>
        <v>Age out of range</v>
      </c>
      <c r="I301" s="23" t="str">
        <f t="shared" si="104"/>
        <v>Age out of range</v>
      </c>
      <c r="J301" s="23" t="str">
        <f t="shared" si="105"/>
        <v>Age out of range</v>
      </c>
      <c r="K301" s="23" t="str">
        <f t="shared" si="106"/>
        <v>Age out of range</v>
      </c>
      <c r="L301" s="23" t="str">
        <f t="shared" si="107"/>
        <v>Age out of range</v>
      </c>
      <c r="M301" s="23" t="str">
        <f t="shared" si="108"/>
        <v>Age out of range</v>
      </c>
      <c r="N301" s="23" t="str">
        <f t="shared" si="109"/>
        <v>Age out of range</v>
      </c>
      <c r="O301" s="23" t="str">
        <f t="shared" si="110"/>
        <v>Age out of range</v>
      </c>
      <c r="P301" s="23" t="str">
        <f t="shared" si="111"/>
        <v>Age out of range</v>
      </c>
      <c r="Q301" s="23" t="e">
        <f t="shared" si="112"/>
        <v>#DIV/0!</v>
      </c>
      <c r="R301" s="17"/>
      <c r="S301" s="23">
        <v>285</v>
      </c>
      <c r="T301" s="134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7"/>
      <c r="AM301" s="47"/>
      <c r="AN301" s="10" t="str">
        <f>IF($Z301="","",IF(OR($V301&lt;2.7,$V301&gt;90),"Age OOR",VLOOKUP(AN$14&amp;"-int-"&amp;$E301,Equations!$G:$I,3,0)+VLOOKUP(AN$14&amp;"-sexo-"&amp;$E301,Equations!$G:$I,3,0)*$U301+VLOOKUP(AN$14&amp;"-edad-"&amp;$E301,Equations!$G:$I,3,0)*$V301+VLOOKUP(AN$14&amp;"-est-"&amp;$E301,Equations!$G:$I,3,0)*(1/$W301)+VLOOKUP(AN$14&amp;"-imc-"&amp;$E301,Equations!$G:$I,3,0)*(1/$Q301)))</f>
        <v/>
      </c>
      <c r="AO301" s="10" t="str">
        <f>IF($Z301="","",IF(OR($V301&lt;2.7,$V301&gt;90),"Age OOR",AN301-1.6449*VLOOKUP(AN$14&amp;"-rse-"&amp;$E301,Equations!$G:$I,3,0)))</f>
        <v/>
      </c>
      <c r="AP301" s="10" t="str">
        <f>IF($Z301="","",IF(OR($V301&lt;2.7,$V301&gt;90),"Age OOR",AN301+1.6449*VLOOKUP(AN$14&amp;"-rse-"&amp;$E301,Equations!$G:$I,3,0)))</f>
        <v/>
      </c>
      <c r="AQ301" s="10" t="str">
        <f t="shared" si="113"/>
        <v/>
      </c>
      <c r="AR301" s="10" t="str">
        <f>IF($Z301="","",IF(OR($V301&lt;2.7,$V301&gt;90),"Age OOR",($Z301-AN301)/VLOOKUP(AN$14&amp;"-rse-"&amp;$E301,Equations!$G:$I,3,0)))</f>
        <v/>
      </c>
      <c r="AS301" s="10" t="str">
        <f>IF($AA301="","",IF(OR($V301&lt;2.7,$V301&gt;90),"Age OOR",VLOOKUP(AS$14&amp;"-int-"&amp;$F301,Equations!$G:$I,3,0)+VLOOKUP(AS$14&amp;"-sexo-"&amp;$F301,Equations!$G:$I,3,0)*$U301+VLOOKUP(AS$14&amp;"-edad-"&amp;$F301,Equations!$G:$I,3,0)*$V301+VLOOKUP(AS$14&amp;"-est-"&amp;$F301,Equations!$G:$I,3,0)*(1/$W301)+VLOOKUP(AS$14&amp;"-imc-"&amp;$F301,Equations!$G:$I,3,0)*(1/$Q301)))</f>
        <v/>
      </c>
      <c r="AT301" s="10" t="str">
        <f>IF($AA301="","",IF(OR($V301&lt;2.7,$V301&gt;90),"Age OOR",AS301-1.6449*VLOOKUP(AS$14&amp;"-rse-"&amp;$F301,Equations!$G:$I,3,0)))</f>
        <v/>
      </c>
      <c r="AU301" s="10" t="str">
        <f>IF($AA301="","",IF(OR($V301&lt;2.7,$V301&gt;90),"Age OOR",AS301+1.6449*VLOOKUP(AS$14&amp;"-rse-"&amp;$F301,Equations!$G:$I,3,0)))</f>
        <v/>
      </c>
      <c r="AV301" s="10" t="str">
        <f t="shared" si="114"/>
        <v/>
      </c>
      <c r="AW301" s="10" t="str">
        <f>IF($AA301="","",IF(OR($V301&lt;2.7,$V301&gt;90),"Age OOR",($AA301-AS301)/VLOOKUP(AS$14&amp;"-rse-"&amp;$F301,Equations!$G:$I,3,0)))</f>
        <v/>
      </c>
      <c r="AX301" s="10" t="str">
        <f>IF($AB301="","",IF(OR($V301&lt;2.7,$V301&gt;90),"Age OOR",VLOOKUP(AX$14&amp;"-int-"&amp;$G301,Equations!$G:$I,3,0)+VLOOKUP(AX$14&amp;"-sexo-"&amp;$G301,Equations!$G:$I,3,0)*$U301+VLOOKUP(AX$14&amp;"-edad-"&amp;$G301,Equations!$G:$I,3,0)*$V301+VLOOKUP(AX$14&amp;"-est-"&amp;$G301,Equations!$G:$I,3,0)*(1/$W301)+VLOOKUP(AX$14&amp;"-imc-"&amp;$G301,Equations!$G:$I,3,0)*(1/$Q301)))</f>
        <v/>
      </c>
      <c r="AY301" s="10" t="str">
        <f>IF($AB301="","",IF(OR($V301&lt;2.7,$V301&gt;90),"Age OOR",AX301-1.6449*VLOOKUP(AX$14&amp;"-rse-"&amp;$G301,Equations!$G:$I,3,0)))</f>
        <v/>
      </c>
      <c r="AZ301" s="10" t="str">
        <f>IF($AB301="","",IF(OR($V301&lt;2.7,$V301&gt;90),"Age OOR",AX301+1.6449*VLOOKUP(AX$14&amp;"-rse-"&amp;$G301,Equations!$G:$I,3,0)))</f>
        <v/>
      </c>
      <c r="BA301" s="10" t="str">
        <f t="shared" si="115"/>
        <v/>
      </c>
      <c r="BB301" s="10" t="str">
        <f>IF($AB301="","",IF(OR($V301&lt;2.7,$V301&gt;90),"Age OOR",($AB301-AX301)/VLOOKUP(AX$14&amp;"-rse-"&amp;$G301,Equations!$G:$I,3,0)))</f>
        <v/>
      </c>
      <c r="BC301" s="10" t="str">
        <f>IF($AC301="","",IF(OR($V301&lt;2.7,$V301&gt;90),"Age OOR",VLOOKUP(BC$14&amp;"-int-"&amp;$H301,Equations!$G:$I,3,0)+VLOOKUP(BC$14&amp;"-sexo-"&amp;$H301,Equations!$G:$I,3,0)*$U301+VLOOKUP(BC$14&amp;"-edad-"&amp;$H301,Equations!$G:$I,3,0)*$V301+VLOOKUP(BC$14&amp;"-est-"&amp;$H301,Equations!$G:$I,3,0)*(1/$W301)+VLOOKUP(BC$14&amp;"-imc-"&amp;$H301,Equations!$G:$I,3,0)*(1/$Q301)))</f>
        <v/>
      </c>
      <c r="BD301" s="10" t="str">
        <f>IF($AC301="","",IF(OR($V301&lt;2.7,$V301&gt;90),"Age OOR",BC301-1.6449*VLOOKUP(BC$14&amp;"-rse-"&amp;$H301,Equations!$G:$I,3,0)))</f>
        <v/>
      </c>
      <c r="BE301" s="10" t="str">
        <f>IF($AC301="","",IF(OR($V301&lt;2.7,$V301&gt;90),"Age OOR",BC301+1.6449*VLOOKUP(BC$14&amp;"-rse-"&amp;$H301,Equations!$G:$I,3,0)))</f>
        <v/>
      </c>
      <c r="BF301" s="10" t="str">
        <f t="shared" si="116"/>
        <v/>
      </c>
      <c r="BG301" s="10" t="str">
        <f>IF($AC301="","",IF(OR($V301&lt;2.7,$V301&gt;90),"Age OOR",($AC301-BC301)/VLOOKUP(BC$14&amp;"-rse-"&amp;$H301,Equations!$G:$I,3,0)))</f>
        <v/>
      </c>
      <c r="BH301" s="10" t="str">
        <f>IF($AD301="","",IF(OR($V301&lt;2.7,$V301&gt;90),"Age OOR",VLOOKUP(BH$14&amp;"-int-"&amp;$I301,Equations!$G:$I,3,0)+VLOOKUP(BH$14&amp;"-sexo-"&amp;$I301,Equations!$G:$I,3,0)*$U301+VLOOKUP(BH$14&amp;"-edad-"&amp;$I301,Equations!$G:$I,3,0)*$V301+VLOOKUP(BH$14&amp;"-est-"&amp;$I301,Equations!$G:$I,3,0)*(1/$W301)+VLOOKUP(BH$14&amp;"-imc-"&amp;$I301,Equations!$G:$I,3,0)*(1/$Q301)))</f>
        <v/>
      </c>
      <c r="BI301" s="10" t="str">
        <f>IF($AD301="","",IF(OR($V301&lt;2.7,$V301&gt;90),"Age OOR",BH301-1.6449*VLOOKUP(BH$14&amp;"-rse-"&amp;$I301,Equations!$G:$I,3,0)))</f>
        <v/>
      </c>
      <c r="BJ301" s="10" t="str">
        <f>IF($AD301="","",IF(OR($V301&lt;2.7,$V301&gt;90),"Age OOR",BH301+1.6449*VLOOKUP(BH$14&amp;"-rse-"&amp;$I301,Equations!$G:$I,3,0)))</f>
        <v/>
      </c>
      <c r="BK301" s="10" t="str">
        <f t="shared" si="117"/>
        <v/>
      </c>
      <c r="BL301" s="10" t="str">
        <f>IF($AD301="","",IF(OR($V301&lt;2.7,$V301&gt;90),"Age OOR",($AD301-BH301)/VLOOKUP(BH$14&amp;"-rse-"&amp;$I301,Equations!$G:$I,3,0)))</f>
        <v/>
      </c>
      <c r="BM301" s="10" t="str">
        <f>IF($AE301="","",IF(OR($V301&lt;2.7,$V301&gt;90),"Age OOR",VLOOKUP(BM$14&amp;"-int-"&amp;$J301,Equations!$G:$I,3,0)+VLOOKUP(BM$14&amp;"-sexo-"&amp;$J301,Equations!$G:$I,3,0)*$U301+VLOOKUP(BM$14&amp;"-edad-"&amp;$J301,Equations!$G:$I,3,0)*$V301+VLOOKUP(BM$14&amp;"-est-"&amp;$J301,Equations!$G:$I,3,0)*(1/$W301)+VLOOKUP(BM$14&amp;"-imc-"&amp;$J301,Equations!$G:$I,3,0)*(1/$Q301)))</f>
        <v/>
      </c>
      <c r="BN301" s="10" t="str">
        <f>IF($AE301="","",IF(OR($V301&lt;2.7,$V301&gt;90),"Age OOR",BM301-1.6449*VLOOKUP(BM$14&amp;"-rse-"&amp;$J301,Equations!$G:$I,3,0)))</f>
        <v/>
      </c>
      <c r="BO301" s="10" t="str">
        <f>IF($AE301="","",IF(OR($V301&lt;2.7,$V301&gt;90),"Age OOR",BM301+1.6449*VLOOKUP(BM$14&amp;"-rse-"&amp;$J301,Equations!$G:$I,3,0)))</f>
        <v/>
      </c>
      <c r="BP301" s="10" t="str">
        <f t="shared" si="118"/>
        <v/>
      </c>
      <c r="BQ301" s="10" t="str">
        <f>IF($AE301="","",IF(OR($V301&lt;2.7,$V301&gt;90),"Age OOR",($AE301-BM301)/VLOOKUP(BM$14&amp;"-rse-"&amp;$J301,Equations!$G:$I,3,0)))</f>
        <v/>
      </c>
      <c r="BR301" s="10" t="str">
        <f>IF($AF301="","",IF(OR($V301&lt;2.7,$V301&gt;90),"Age OOR",VLOOKUP(BR$14&amp;"-int-"&amp;$K301,Equations!$G:$I,3,0)+VLOOKUP(BR$14&amp;"-sexo-"&amp;$K301,Equations!$G:$I,3,0)*$U301+VLOOKUP(BR$14&amp;"-edad-"&amp;$K301,Equations!$G:$I,3,0)*$V301+VLOOKUP(BR$14&amp;"-est-"&amp;$K301,Equations!$G:$I,3,0)*(1/$W301)+VLOOKUP(BR$14&amp;"-imc-"&amp;$K301,Equations!$G:$I,3,0)*(1/$Q301)))</f>
        <v/>
      </c>
      <c r="BS301" s="10" t="str">
        <f>IF($AF301="","",IF(OR($V301&lt;2.7,$V301&gt;90),"Age OOR",BR301-1.6449*VLOOKUP(BR$14&amp;"-rse-"&amp;$K301,Equations!$G:$I,3,0)))</f>
        <v/>
      </c>
      <c r="BT301" s="10" t="str">
        <f>IF($AF301="","",IF(OR($V301&lt;2.7,$V301&gt;90),"Age OOR",BR301+1.6449*VLOOKUP(BR$14&amp;"-rse-"&amp;$K301,Equations!$G:$I,3,0)))</f>
        <v/>
      </c>
      <c r="BU301" s="10" t="str">
        <f t="shared" si="119"/>
        <v/>
      </c>
      <c r="BV301" s="10" t="str">
        <f>IF($AF301="","",IF(OR($V301&lt;2.7,$V301&gt;90),"Age OOR",($AF301-BR301)/VLOOKUP(BR$14&amp;"-rse-"&amp;$K301,Equations!$G:$I,3,0)))</f>
        <v/>
      </c>
      <c r="BW301" s="10" t="str">
        <f>IF($AG301="","",IF(OR($V301&lt;2.7,$V301&gt;90),"Age OOR",VLOOKUP(BW$14&amp;"-int-"&amp;$L301,Equations!$G:$I,3,0)+VLOOKUP(BW$14&amp;"-sexo-"&amp;$L301,Equations!$G:$I,3,0)*$U301+VLOOKUP(BW$14&amp;"-edad-"&amp;$L301,Equations!$G:$I,3,0)*$V301+VLOOKUP(BW$14&amp;"-est-"&amp;$L301,Equations!$G:$I,3,0)*(1/$W301)+VLOOKUP(BW$14&amp;"-imc-"&amp;$L301,Equations!$G:$I,3,0)*(1/$Q301)))</f>
        <v/>
      </c>
      <c r="BX301" s="10" t="str">
        <f>IF($AG301="","",IF(OR($V301&lt;2.7,$V301&gt;90),"Age OOR",BW301-1.6449*VLOOKUP(BW$14&amp;"-rse-"&amp;$L301,Equations!$G:$I,3,0)))</f>
        <v/>
      </c>
      <c r="BY301" s="10" t="str">
        <f>IF($AG301="","",IF(OR($V301&lt;2.7,$V301&gt;90),"Age OOR",BW301+1.6449*VLOOKUP(BW$14&amp;"-rse-"&amp;$L301,Equations!$G:$I,3,0)))</f>
        <v/>
      </c>
      <c r="BZ301" s="10" t="str">
        <f t="shared" si="120"/>
        <v/>
      </c>
      <c r="CA301" s="10" t="str">
        <f>IF($AG301="","",IF(OR($V301&lt;2.7,$V301&gt;90),"Age OOR",($AG301-BW301)/VLOOKUP(BW$14&amp;"-rse-"&amp;$L301,Equations!$G:$I,3,0)))</f>
        <v/>
      </c>
      <c r="CB301" s="10" t="str">
        <f>IF($AH301="","",IF(OR($V301&lt;2.7,$V301&gt;90),"Age OOR",VLOOKUP(CB$14&amp;"-int-"&amp;$M301,Equations!$G:$I,3,0)+VLOOKUP(CB$14&amp;"-sexo-"&amp;$M301,Equations!$G:$I,3,0)*$U301+VLOOKUP(CB$14&amp;"-edad-"&amp;$M301,Equations!$G:$I,3,0)*$V301+VLOOKUP(CB$14&amp;"-est-"&amp;$M301,Equations!$G:$I,3,0)*(1/$W301)+VLOOKUP(CB$14&amp;"-imc-"&amp;$M301,Equations!$G:$I,3,0)*(1/$Q301)))</f>
        <v/>
      </c>
      <c r="CC301" s="10" t="str">
        <f>IF($AH301="","",IF(OR($V301&lt;2.7,$V301&gt;90),"Age OOR",CB301-1.6449*VLOOKUP(CB$14&amp;"-rse-"&amp;$M301,Equations!$G:$I,3,0)))</f>
        <v/>
      </c>
      <c r="CD301" s="10" t="str">
        <f>IF($AH301="","",IF(OR($V301&lt;2.7,$V301&gt;90),"Age OOR",CB301+1.6449*VLOOKUP(CB$14&amp;"-rse-"&amp;$M301,Equations!$G:$I,3,0)))</f>
        <v/>
      </c>
      <c r="CE301" s="10" t="str">
        <f t="shared" si="121"/>
        <v/>
      </c>
      <c r="CF301" s="10" t="str">
        <f>IF($AH301="","",IF(OR($V301&lt;2.7,$V301&gt;90),"Age OOR",($AH301-CB301)/VLOOKUP(CB$14&amp;"-rse-"&amp;$M301,Equations!$G:$I,3,0)))</f>
        <v/>
      </c>
      <c r="CG301" s="10" t="str">
        <f>IF($AI301="","",IF(OR($V301&lt;2.7,$V301&gt;90),"Age OOR",VLOOKUP(CG$14&amp;"-int-"&amp;$N301,Equations!$G:$I,3,0)+VLOOKUP(CG$14&amp;"-sexo-"&amp;$N301,Equations!$G:$I,3,0)*$U301+VLOOKUP(CG$14&amp;"-edad-"&amp;$N301,Equations!$G:$I,3,0)*$V301+VLOOKUP(CG$14&amp;"-est-"&amp;$N301,Equations!$G:$I,3,0)*(1/$W301)+VLOOKUP(CG$14&amp;"-imc-"&amp;$N301,Equations!$G:$I,3,0)*(1/$Q301)))</f>
        <v/>
      </c>
      <c r="CH301" s="10" t="str">
        <f>IF($AI301="","",IF(OR($V301&lt;2.7,$V301&gt;90),"Age OOR",CG301-1.6449*VLOOKUP(CG$14&amp;"-rse-"&amp;$N301,Equations!$G:$I,3,0)))</f>
        <v/>
      </c>
      <c r="CI301" s="10" t="str">
        <f>IF($AI301="","",IF(OR($V301&lt;2.7,$V301&gt;90),"Age OOR",CG301+1.6449*VLOOKUP(CG$14&amp;"-rse-"&amp;$N301,Equations!$G:$I,3,0)))</f>
        <v/>
      </c>
      <c r="CJ301" s="10" t="str">
        <f t="shared" si="122"/>
        <v/>
      </c>
      <c r="CK301" s="10" t="str">
        <f>IF($AI301="","",IF(OR($V301&lt;2.7,$V301&gt;90),"Age OOR",($AI301-CG301)/VLOOKUP(CG$14&amp;"-rse-"&amp;$N301,Equations!$G:$I,3,0)))</f>
        <v/>
      </c>
      <c r="CL301" s="10" t="str">
        <f>IF($AJ301="","",IF(OR($V301&lt;2.7,$V301&gt;90),"Age OOR",VLOOKUP(CL$14&amp;"-int-"&amp;$O301,Equations!$G:$I,3,0)+VLOOKUP(CL$14&amp;"-sexo-"&amp;$O301,Equations!$G:$I,3,0)*$U301+VLOOKUP(CL$14&amp;"-edad-"&amp;$O301,Equations!$G:$I,3,0)*$V301+VLOOKUP(CL$14&amp;"-est-"&amp;$O301,Equations!$G:$I,3,0)*(1/$W301)+VLOOKUP(CL$14&amp;"-imc-"&amp;$O301,Equations!$G:$I,3,0)*(1/$Q301)))</f>
        <v/>
      </c>
      <c r="CM301" s="10" t="str">
        <f>IF($AJ301="","",IF(OR($V301&lt;2.7,$V301&gt;90),"Age OOR",CL301-1.6449*VLOOKUP(CL$14&amp;"-rse-"&amp;$O301,Equations!$G:$I,3,0)))</f>
        <v/>
      </c>
      <c r="CN301" s="10" t="str">
        <f>IF($AJ301="","",IF(OR($V301&lt;2.7,$V301&gt;90),"Age OOR",CL301+1.6449*VLOOKUP(CL$14&amp;"-rse-"&amp;$O301,Equations!$G:$I,3,0)))</f>
        <v/>
      </c>
      <c r="CO301" s="10" t="str">
        <f t="shared" si="123"/>
        <v/>
      </c>
      <c r="CP301" s="10" t="str">
        <f>IF($AJ301="","",IF(OR($V301&lt;2.7,$V301&gt;90),"Age OOR",($AJ301-CL301)/VLOOKUP(CL$14&amp;"-rse-"&amp;$O301,Equations!$G:$I,3,0)))</f>
        <v/>
      </c>
      <c r="CQ301" s="10" t="str">
        <f>IF($AK301="","",IF(OR($V301&lt;2.7,$V301&gt;90),"Age OOR",EXP(VLOOKUP(CQ$14&amp;"-int-"&amp;$P301,Equations!$G:$I,3,0)+VLOOKUP(CQ$14&amp;"-sexo-"&amp;$P301,Equations!$G:$I,3,0)*$U301+VLOOKUP(CQ$14&amp;"-edad-"&amp;$P301,Equations!$G:$I,3,0)*$V301+VLOOKUP(CQ$14&amp;"-est-"&amp;$P301,Equations!$G:$I,3,0)*(1/$W301)+VLOOKUP(CQ$14&amp;"-imc-"&amp;$P301,Equations!$G:$I,3,0)*(1/$Q301))))</f>
        <v/>
      </c>
      <c r="CR301" s="10" t="str">
        <f>IF($AK301="","",IF(OR($V301&lt;2.7,$V301&gt;90),"Age OOR",EXP(LN(CQ301)-1.6449*VLOOKUP(CQ$14&amp;"-rse-"&amp;$P301,Equations!$G:$I,3,0))))</f>
        <v/>
      </c>
      <c r="CS301" s="10" t="str">
        <f>IF($AK301="","",IF(OR($V301&lt;2.7,$V301&gt;90),"Age OOR",EXP(LN(CQ301)+1.6449*VLOOKUP(CQ$14&amp;"-rse-"&amp;$P301,Equations!$G:$I,3,0))))</f>
        <v/>
      </c>
      <c r="CT301" s="10" t="str">
        <f t="shared" si="124"/>
        <v/>
      </c>
      <c r="CU301" s="10" t="str">
        <f>IF($AK301="","",IF(OR($V301&lt;2.7,$V301&gt;90),"Age OOR",(LN($AK301)-LN(CQ301))/VLOOKUP(CQ$14&amp;"-rse-"&amp;$P301,Equations!$G:$I,3,0)))</f>
        <v/>
      </c>
      <c r="CV301" s="47"/>
    </row>
    <row r="302" spans="5:100" x14ac:dyDescent="0.2">
      <c r="E302" s="23" t="str">
        <f t="shared" si="100"/>
        <v>Age out of range</v>
      </c>
      <c r="F302" s="23" t="str">
        <f t="shared" si="101"/>
        <v>Age out of range</v>
      </c>
      <c r="G302" s="23" t="str">
        <f t="shared" si="102"/>
        <v>Age out of range</v>
      </c>
      <c r="H302" s="23" t="str">
        <f t="shared" si="103"/>
        <v>Age out of range</v>
      </c>
      <c r="I302" s="23" t="str">
        <f t="shared" si="104"/>
        <v>Age out of range</v>
      </c>
      <c r="J302" s="23" t="str">
        <f t="shared" si="105"/>
        <v>Age out of range</v>
      </c>
      <c r="K302" s="23" t="str">
        <f t="shared" si="106"/>
        <v>Age out of range</v>
      </c>
      <c r="L302" s="23" t="str">
        <f t="shared" si="107"/>
        <v>Age out of range</v>
      </c>
      <c r="M302" s="23" t="str">
        <f t="shared" si="108"/>
        <v>Age out of range</v>
      </c>
      <c r="N302" s="23" t="str">
        <f t="shared" si="109"/>
        <v>Age out of range</v>
      </c>
      <c r="O302" s="23" t="str">
        <f t="shared" si="110"/>
        <v>Age out of range</v>
      </c>
      <c r="P302" s="23" t="str">
        <f t="shared" si="111"/>
        <v>Age out of range</v>
      </c>
      <c r="Q302" s="23" t="e">
        <f t="shared" si="112"/>
        <v>#DIV/0!</v>
      </c>
      <c r="R302" s="17"/>
      <c r="S302" s="23">
        <v>286</v>
      </c>
      <c r="T302" s="134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7"/>
      <c r="AM302" s="47"/>
      <c r="AN302" s="10" t="str">
        <f>IF($Z302="","",IF(OR($V302&lt;2.7,$V302&gt;90),"Age OOR",VLOOKUP(AN$14&amp;"-int-"&amp;$E302,Equations!$G:$I,3,0)+VLOOKUP(AN$14&amp;"-sexo-"&amp;$E302,Equations!$G:$I,3,0)*$U302+VLOOKUP(AN$14&amp;"-edad-"&amp;$E302,Equations!$G:$I,3,0)*$V302+VLOOKUP(AN$14&amp;"-est-"&amp;$E302,Equations!$G:$I,3,0)*(1/$W302)+VLOOKUP(AN$14&amp;"-imc-"&amp;$E302,Equations!$G:$I,3,0)*(1/$Q302)))</f>
        <v/>
      </c>
      <c r="AO302" s="10" t="str">
        <f>IF($Z302="","",IF(OR($V302&lt;2.7,$V302&gt;90),"Age OOR",AN302-1.6449*VLOOKUP(AN$14&amp;"-rse-"&amp;$E302,Equations!$G:$I,3,0)))</f>
        <v/>
      </c>
      <c r="AP302" s="10" t="str">
        <f>IF($Z302="","",IF(OR($V302&lt;2.7,$V302&gt;90),"Age OOR",AN302+1.6449*VLOOKUP(AN$14&amp;"-rse-"&amp;$E302,Equations!$G:$I,3,0)))</f>
        <v/>
      </c>
      <c r="AQ302" s="10" t="str">
        <f t="shared" si="113"/>
        <v/>
      </c>
      <c r="AR302" s="10" t="str">
        <f>IF($Z302="","",IF(OR($V302&lt;2.7,$V302&gt;90),"Age OOR",($Z302-AN302)/VLOOKUP(AN$14&amp;"-rse-"&amp;$E302,Equations!$G:$I,3,0)))</f>
        <v/>
      </c>
      <c r="AS302" s="10" t="str">
        <f>IF($AA302="","",IF(OR($V302&lt;2.7,$V302&gt;90),"Age OOR",VLOOKUP(AS$14&amp;"-int-"&amp;$F302,Equations!$G:$I,3,0)+VLOOKUP(AS$14&amp;"-sexo-"&amp;$F302,Equations!$G:$I,3,0)*$U302+VLOOKUP(AS$14&amp;"-edad-"&amp;$F302,Equations!$G:$I,3,0)*$V302+VLOOKUP(AS$14&amp;"-est-"&amp;$F302,Equations!$G:$I,3,0)*(1/$W302)+VLOOKUP(AS$14&amp;"-imc-"&amp;$F302,Equations!$G:$I,3,0)*(1/$Q302)))</f>
        <v/>
      </c>
      <c r="AT302" s="10" t="str">
        <f>IF($AA302="","",IF(OR($V302&lt;2.7,$V302&gt;90),"Age OOR",AS302-1.6449*VLOOKUP(AS$14&amp;"-rse-"&amp;$F302,Equations!$G:$I,3,0)))</f>
        <v/>
      </c>
      <c r="AU302" s="10" t="str">
        <f>IF($AA302="","",IF(OR($V302&lt;2.7,$V302&gt;90),"Age OOR",AS302+1.6449*VLOOKUP(AS$14&amp;"-rse-"&amp;$F302,Equations!$G:$I,3,0)))</f>
        <v/>
      </c>
      <c r="AV302" s="10" t="str">
        <f t="shared" si="114"/>
        <v/>
      </c>
      <c r="AW302" s="10" t="str">
        <f>IF($AA302="","",IF(OR($V302&lt;2.7,$V302&gt;90),"Age OOR",($AA302-AS302)/VLOOKUP(AS$14&amp;"-rse-"&amp;$F302,Equations!$G:$I,3,0)))</f>
        <v/>
      </c>
      <c r="AX302" s="10" t="str">
        <f>IF($AB302="","",IF(OR($V302&lt;2.7,$V302&gt;90),"Age OOR",VLOOKUP(AX$14&amp;"-int-"&amp;$G302,Equations!$G:$I,3,0)+VLOOKUP(AX$14&amp;"-sexo-"&amp;$G302,Equations!$G:$I,3,0)*$U302+VLOOKUP(AX$14&amp;"-edad-"&amp;$G302,Equations!$G:$I,3,0)*$V302+VLOOKUP(AX$14&amp;"-est-"&amp;$G302,Equations!$G:$I,3,0)*(1/$W302)+VLOOKUP(AX$14&amp;"-imc-"&amp;$G302,Equations!$G:$I,3,0)*(1/$Q302)))</f>
        <v/>
      </c>
      <c r="AY302" s="10" t="str">
        <f>IF($AB302="","",IF(OR($V302&lt;2.7,$V302&gt;90),"Age OOR",AX302-1.6449*VLOOKUP(AX$14&amp;"-rse-"&amp;$G302,Equations!$G:$I,3,0)))</f>
        <v/>
      </c>
      <c r="AZ302" s="10" t="str">
        <f>IF($AB302="","",IF(OR($V302&lt;2.7,$V302&gt;90),"Age OOR",AX302+1.6449*VLOOKUP(AX$14&amp;"-rse-"&amp;$G302,Equations!$G:$I,3,0)))</f>
        <v/>
      </c>
      <c r="BA302" s="10" t="str">
        <f t="shared" si="115"/>
        <v/>
      </c>
      <c r="BB302" s="10" t="str">
        <f>IF($AB302="","",IF(OR($V302&lt;2.7,$V302&gt;90),"Age OOR",($AB302-AX302)/VLOOKUP(AX$14&amp;"-rse-"&amp;$G302,Equations!$G:$I,3,0)))</f>
        <v/>
      </c>
      <c r="BC302" s="10" t="str">
        <f>IF($AC302="","",IF(OR($V302&lt;2.7,$V302&gt;90),"Age OOR",VLOOKUP(BC$14&amp;"-int-"&amp;$H302,Equations!$G:$I,3,0)+VLOOKUP(BC$14&amp;"-sexo-"&amp;$H302,Equations!$G:$I,3,0)*$U302+VLOOKUP(BC$14&amp;"-edad-"&amp;$H302,Equations!$G:$I,3,0)*$V302+VLOOKUP(BC$14&amp;"-est-"&amp;$H302,Equations!$G:$I,3,0)*(1/$W302)+VLOOKUP(BC$14&amp;"-imc-"&amp;$H302,Equations!$G:$I,3,0)*(1/$Q302)))</f>
        <v/>
      </c>
      <c r="BD302" s="10" t="str">
        <f>IF($AC302="","",IF(OR($V302&lt;2.7,$V302&gt;90),"Age OOR",BC302-1.6449*VLOOKUP(BC$14&amp;"-rse-"&amp;$H302,Equations!$G:$I,3,0)))</f>
        <v/>
      </c>
      <c r="BE302" s="10" t="str">
        <f>IF($AC302="","",IF(OR($V302&lt;2.7,$V302&gt;90),"Age OOR",BC302+1.6449*VLOOKUP(BC$14&amp;"-rse-"&amp;$H302,Equations!$G:$I,3,0)))</f>
        <v/>
      </c>
      <c r="BF302" s="10" t="str">
        <f t="shared" si="116"/>
        <v/>
      </c>
      <c r="BG302" s="10" t="str">
        <f>IF($AC302="","",IF(OR($V302&lt;2.7,$V302&gt;90),"Age OOR",($AC302-BC302)/VLOOKUP(BC$14&amp;"-rse-"&amp;$H302,Equations!$G:$I,3,0)))</f>
        <v/>
      </c>
      <c r="BH302" s="10" t="str">
        <f>IF($AD302="","",IF(OR($V302&lt;2.7,$V302&gt;90),"Age OOR",VLOOKUP(BH$14&amp;"-int-"&amp;$I302,Equations!$G:$I,3,0)+VLOOKUP(BH$14&amp;"-sexo-"&amp;$I302,Equations!$G:$I,3,0)*$U302+VLOOKUP(BH$14&amp;"-edad-"&amp;$I302,Equations!$G:$I,3,0)*$V302+VLOOKUP(BH$14&amp;"-est-"&amp;$I302,Equations!$G:$I,3,0)*(1/$W302)+VLOOKUP(BH$14&amp;"-imc-"&amp;$I302,Equations!$G:$I,3,0)*(1/$Q302)))</f>
        <v/>
      </c>
      <c r="BI302" s="10" t="str">
        <f>IF($AD302="","",IF(OR($V302&lt;2.7,$V302&gt;90),"Age OOR",BH302-1.6449*VLOOKUP(BH$14&amp;"-rse-"&amp;$I302,Equations!$G:$I,3,0)))</f>
        <v/>
      </c>
      <c r="BJ302" s="10" t="str">
        <f>IF($AD302="","",IF(OR($V302&lt;2.7,$V302&gt;90),"Age OOR",BH302+1.6449*VLOOKUP(BH$14&amp;"-rse-"&amp;$I302,Equations!$G:$I,3,0)))</f>
        <v/>
      </c>
      <c r="BK302" s="10" t="str">
        <f t="shared" si="117"/>
        <v/>
      </c>
      <c r="BL302" s="10" t="str">
        <f>IF($AD302="","",IF(OR($V302&lt;2.7,$V302&gt;90),"Age OOR",($AD302-BH302)/VLOOKUP(BH$14&amp;"-rse-"&amp;$I302,Equations!$G:$I,3,0)))</f>
        <v/>
      </c>
      <c r="BM302" s="10" t="str">
        <f>IF($AE302="","",IF(OR($V302&lt;2.7,$V302&gt;90),"Age OOR",VLOOKUP(BM$14&amp;"-int-"&amp;$J302,Equations!$G:$I,3,0)+VLOOKUP(BM$14&amp;"-sexo-"&amp;$J302,Equations!$G:$I,3,0)*$U302+VLOOKUP(BM$14&amp;"-edad-"&amp;$J302,Equations!$G:$I,3,0)*$V302+VLOOKUP(BM$14&amp;"-est-"&amp;$J302,Equations!$G:$I,3,0)*(1/$W302)+VLOOKUP(BM$14&amp;"-imc-"&amp;$J302,Equations!$G:$I,3,0)*(1/$Q302)))</f>
        <v/>
      </c>
      <c r="BN302" s="10" t="str">
        <f>IF($AE302="","",IF(OR($V302&lt;2.7,$V302&gt;90),"Age OOR",BM302-1.6449*VLOOKUP(BM$14&amp;"-rse-"&amp;$J302,Equations!$G:$I,3,0)))</f>
        <v/>
      </c>
      <c r="BO302" s="10" t="str">
        <f>IF($AE302="","",IF(OR($V302&lt;2.7,$V302&gt;90),"Age OOR",BM302+1.6449*VLOOKUP(BM$14&amp;"-rse-"&amp;$J302,Equations!$G:$I,3,0)))</f>
        <v/>
      </c>
      <c r="BP302" s="10" t="str">
        <f t="shared" si="118"/>
        <v/>
      </c>
      <c r="BQ302" s="10" t="str">
        <f>IF($AE302="","",IF(OR($V302&lt;2.7,$V302&gt;90),"Age OOR",($AE302-BM302)/VLOOKUP(BM$14&amp;"-rse-"&amp;$J302,Equations!$G:$I,3,0)))</f>
        <v/>
      </c>
      <c r="BR302" s="10" t="str">
        <f>IF($AF302="","",IF(OR($V302&lt;2.7,$V302&gt;90),"Age OOR",VLOOKUP(BR$14&amp;"-int-"&amp;$K302,Equations!$G:$I,3,0)+VLOOKUP(BR$14&amp;"-sexo-"&amp;$K302,Equations!$G:$I,3,0)*$U302+VLOOKUP(BR$14&amp;"-edad-"&amp;$K302,Equations!$G:$I,3,0)*$V302+VLOOKUP(BR$14&amp;"-est-"&amp;$K302,Equations!$G:$I,3,0)*(1/$W302)+VLOOKUP(BR$14&amp;"-imc-"&amp;$K302,Equations!$G:$I,3,0)*(1/$Q302)))</f>
        <v/>
      </c>
      <c r="BS302" s="10" t="str">
        <f>IF($AF302="","",IF(OR($V302&lt;2.7,$V302&gt;90),"Age OOR",BR302-1.6449*VLOOKUP(BR$14&amp;"-rse-"&amp;$K302,Equations!$G:$I,3,0)))</f>
        <v/>
      </c>
      <c r="BT302" s="10" t="str">
        <f>IF($AF302="","",IF(OR($V302&lt;2.7,$V302&gt;90),"Age OOR",BR302+1.6449*VLOOKUP(BR$14&amp;"-rse-"&amp;$K302,Equations!$G:$I,3,0)))</f>
        <v/>
      </c>
      <c r="BU302" s="10" t="str">
        <f t="shared" si="119"/>
        <v/>
      </c>
      <c r="BV302" s="10" t="str">
        <f>IF($AF302="","",IF(OR($V302&lt;2.7,$V302&gt;90),"Age OOR",($AF302-BR302)/VLOOKUP(BR$14&amp;"-rse-"&amp;$K302,Equations!$G:$I,3,0)))</f>
        <v/>
      </c>
      <c r="BW302" s="10" t="str">
        <f>IF($AG302="","",IF(OR($V302&lt;2.7,$V302&gt;90),"Age OOR",VLOOKUP(BW$14&amp;"-int-"&amp;$L302,Equations!$G:$I,3,0)+VLOOKUP(BW$14&amp;"-sexo-"&amp;$L302,Equations!$G:$I,3,0)*$U302+VLOOKUP(BW$14&amp;"-edad-"&amp;$L302,Equations!$G:$I,3,0)*$V302+VLOOKUP(BW$14&amp;"-est-"&amp;$L302,Equations!$G:$I,3,0)*(1/$W302)+VLOOKUP(BW$14&amp;"-imc-"&amp;$L302,Equations!$G:$I,3,0)*(1/$Q302)))</f>
        <v/>
      </c>
      <c r="BX302" s="10" t="str">
        <f>IF($AG302="","",IF(OR($V302&lt;2.7,$V302&gt;90),"Age OOR",BW302-1.6449*VLOOKUP(BW$14&amp;"-rse-"&amp;$L302,Equations!$G:$I,3,0)))</f>
        <v/>
      </c>
      <c r="BY302" s="10" t="str">
        <f>IF($AG302="","",IF(OR($V302&lt;2.7,$V302&gt;90),"Age OOR",BW302+1.6449*VLOOKUP(BW$14&amp;"-rse-"&amp;$L302,Equations!$G:$I,3,0)))</f>
        <v/>
      </c>
      <c r="BZ302" s="10" t="str">
        <f t="shared" si="120"/>
        <v/>
      </c>
      <c r="CA302" s="10" t="str">
        <f>IF($AG302="","",IF(OR($V302&lt;2.7,$V302&gt;90),"Age OOR",($AG302-BW302)/VLOOKUP(BW$14&amp;"-rse-"&amp;$L302,Equations!$G:$I,3,0)))</f>
        <v/>
      </c>
      <c r="CB302" s="10" t="str">
        <f>IF($AH302="","",IF(OR($V302&lt;2.7,$V302&gt;90),"Age OOR",VLOOKUP(CB$14&amp;"-int-"&amp;$M302,Equations!$G:$I,3,0)+VLOOKUP(CB$14&amp;"-sexo-"&amp;$M302,Equations!$G:$I,3,0)*$U302+VLOOKUP(CB$14&amp;"-edad-"&amp;$M302,Equations!$G:$I,3,0)*$V302+VLOOKUP(CB$14&amp;"-est-"&amp;$M302,Equations!$G:$I,3,0)*(1/$W302)+VLOOKUP(CB$14&amp;"-imc-"&amp;$M302,Equations!$G:$I,3,0)*(1/$Q302)))</f>
        <v/>
      </c>
      <c r="CC302" s="10" t="str">
        <f>IF($AH302="","",IF(OR($V302&lt;2.7,$V302&gt;90),"Age OOR",CB302-1.6449*VLOOKUP(CB$14&amp;"-rse-"&amp;$M302,Equations!$G:$I,3,0)))</f>
        <v/>
      </c>
      <c r="CD302" s="10" t="str">
        <f>IF($AH302="","",IF(OR($V302&lt;2.7,$V302&gt;90),"Age OOR",CB302+1.6449*VLOOKUP(CB$14&amp;"-rse-"&amp;$M302,Equations!$G:$I,3,0)))</f>
        <v/>
      </c>
      <c r="CE302" s="10" t="str">
        <f t="shared" si="121"/>
        <v/>
      </c>
      <c r="CF302" s="10" t="str">
        <f>IF($AH302="","",IF(OR($V302&lt;2.7,$V302&gt;90),"Age OOR",($AH302-CB302)/VLOOKUP(CB$14&amp;"-rse-"&amp;$M302,Equations!$G:$I,3,0)))</f>
        <v/>
      </c>
      <c r="CG302" s="10" t="str">
        <f>IF($AI302="","",IF(OR($V302&lt;2.7,$V302&gt;90),"Age OOR",VLOOKUP(CG$14&amp;"-int-"&amp;$N302,Equations!$G:$I,3,0)+VLOOKUP(CG$14&amp;"-sexo-"&amp;$N302,Equations!$G:$I,3,0)*$U302+VLOOKUP(CG$14&amp;"-edad-"&amp;$N302,Equations!$G:$I,3,0)*$V302+VLOOKUP(CG$14&amp;"-est-"&amp;$N302,Equations!$G:$I,3,0)*(1/$W302)+VLOOKUP(CG$14&amp;"-imc-"&amp;$N302,Equations!$G:$I,3,0)*(1/$Q302)))</f>
        <v/>
      </c>
      <c r="CH302" s="10" t="str">
        <f>IF($AI302="","",IF(OR($V302&lt;2.7,$V302&gt;90),"Age OOR",CG302-1.6449*VLOOKUP(CG$14&amp;"-rse-"&amp;$N302,Equations!$G:$I,3,0)))</f>
        <v/>
      </c>
      <c r="CI302" s="10" t="str">
        <f>IF($AI302="","",IF(OR($V302&lt;2.7,$V302&gt;90),"Age OOR",CG302+1.6449*VLOOKUP(CG$14&amp;"-rse-"&amp;$N302,Equations!$G:$I,3,0)))</f>
        <v/>
      </c>
      <c r="CJ302" s="10" t="str">
        <f t="shared" si="122"/>
        <v/>
      </c>
      <c r="CK302" s="10" t="str">
        <f>IF($AI302="","",IF(OR($V302&lt;2.7,$V302&gt;90),"Age OOR",($AI302-CG302)/VLOOKUP(CG$14&amp;"-rse-"&amp;$N302,Equations!$G:$I,3,0)))</f>
        <v/>
      </c>
      <c r="CL302" s="10" t="str">
        <f>IF($AJ302="","",IF(OR($V302&lt;2.7,$V302&gt;90),"Age OOR",VLOOKUP(CL$14&amp;"-int-"&amp;$O302,Equations!$G:$I,3,0)+VLOOKUP(CL$14&amp;"-sexo-"&amp;$O302,Equations!$G:$I,3,0)*$U302+VLOOKUP(CL$14&amp;"-edad-"&amp;$O302,Equations!$G:$I,3,0)*$V302+VLOOKUP(CL$14&amp;"-est-"&amp;$O302,Equations!$G:$I,3,0)*(1/$W302)+VLOOKUP(CL$14&amp;"-imc-"&amp;$O302,Equations!$G:$I,3,0)*(1/$Q302)))</f>
        <v/>
      </c>
      <c r="CM302" s="10" t="str">
        <f>IF($AJ302="","",IF(OR($V302&lt;2.7,$V302&gt;90),"Age OOR",CL302-1.6449*VLOOKUP(CL$14&amp;"-rse-"&amp;$O302,Equations!$G:$I,3,0)))</f>
        <v/>
      </c>
      <c r="CN302" s="10" t="str">
        <f>IF($AJ302="","",IF(OR($V302&lt;2.7,$V302&gt;90),"Age OOR",CL302+1.6449*VLOOKUP(CL$14&amp;"-rse-"&amp;$O302,Equations!$G:$I,3,0)))</f>
        <v/>
      </c>
      <c r="CO302" s="10" t="str">
        <f t="shared" si="123"/>
        <v/>
      </c>
      <c r="CP302" s="10" t="str">
        <f>IF($AJ302="","",IF(OR($V302&lt;2.7,$V302&gt;90),"Age OOR",($AJ302-CL302)/VLOOKUP(CL$14&amp;"-rse-"&amp;$O302,Equations!$G:$I,3,0)))</f>
        <v/>
      </c>
      <c r="CQ302" s="10" t="str">
        <f>IF($AK302="","",IF(OR($V302&lt;2.7,$V302&gt;90),"Age OOR",EXP(VLOOKUP(CQ$14&amp;"-int-"&amp;$P302,Equations!$G:$I,3,0)+VLOOKUP(CQ$14&amp;"-sexo-"&amp;$P302,Equations!$G:$I,3,0)*$U302+VLOOKUP(CQ$14&amp;"-edad-"&amp;$P302,Equations!$G:$I,3,0)*$V302+VLOOKUP(CQ$14&amp;"-est-"&amp;$P302,Equations!$G:$I,3,0)*(1/$W302)+VLOOKUP(CQ$14&amp;"-imc-"&amp;$P302,Equations!$G:$I,3,0)*(1/$Q302))))</f>
        <v/>
      </c>
      <c r="CR302" s="10" t="str">
        <f>IF($AK302="","",IF(OR($V302&lt;2.7,$V302&gt;90),"Age OOR",EXP(LN(CQ302)-1.6449*VLOOKUP(CQ$14&amp;"-rse-"&amp;$P302,Equations!$G:$I,3,0))))</f>
        <v/>
      </c>
      <c r="CS302" s="10" t="str">
        <f>IF($AK302="","",IF(OR($V302&lt;2.7,$V302&gt;90),"Age OOR",EXP(LN(CQ302)+1.6449*VLOOKUP(CQ$14&amp;"-rse-"&amp;$P302,Equations!$G:$I,3,0))))</f>
        <v/>
      </c>
      <c r="CT302" s="10" t="str">
        <f t="shared" si="124"/>
        <v/>
      </c>
      <c r="CU302" s="10" t="str">
        <f>IF($AK302="","",IF(OR($V302&lt;2.7,$V302&gt;90),"Age OOR",(LN($AK302)-LN(CQ302))/VLOOKUP(CQ$14&amp;"-rse-"&amp;$P302,Equations!$G:$I,3,0)))</f>
        <v/>
      </c>
      <c r="CV302" s="47"/>
    </row>
    <row r="303" spans="5:100" x14ac:dyDescent="0.2">
      <c r="E303" s="23" t="str">
        <f t="shared" si="100"/>
        <v>Age out of range</v>
      </c>
      <c r="F303" s="23" t="str">
        <f t="shared" si="101"/>
        <v>Age out of range</v>
      </c>
      <c r="G303" s="23" t="str">
        <f t="shared" si="102"/>
        <v>Age out of range</v>
      </c>
      <c r="H303" s="23" t="str">
        <f t="shared" si="103"/>
        <v>Age out of range</v>
      </c>
      <c r="I303" s="23" t="str">
        <f t="shared" si="104"/>
        <v>Age out of range</v>
      </c>
      <c r="J303" s="23" t="str">
        <f t="shared" si="105"/>
        <v>Age out of range</v>
      </c>
      <c r="K303" s="23" t="str">
        <f t="shared" si="106"/>
        <v>Age out of range</v>
      </c>
      <c r="L303" s="23" t="str">
        <f t="shared" si="107"/>
        <v>Age out of range</v>
      </c>
      <c r="M303" s="23" t="str">
        <f t="shared" si="108"/>
        <v>Age out of range</v>
      </c>
      <c r="N303" s="23" t="str">
        <f t="shared" si="109"/>
        <v>Age out of range</v>
      </c>
      <c r="O303" s="23" t="str">
        <f t="shared" si="110"/>
        <v>Age out of range</v>
      </c>
      <c r="P303" s="23" t="str">
        <f t="shared" si="111"/>
        <v>Age out of range</v>
      </c>
      <c r="Q303" s="23" t="e">
        <f t="shared" si="112"/>
        <v>#DIV/0!</v>
      </c>
      <c r="R303" s="17"/>
      <c r="S303" s="23">
        <v>287</v>
      </c>
      <c r="T303" s="134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7"/>
      <c r="AM303" s="47"/>
      <c r="AN303" s="10" t="str">
        <f>IF($Z303="","",IF(OR($V303&lt;2.7,$V303&gt;90),"Age OOR",VLOOKUP(AN$14&amp;"-int-"&amp;$E303,Equations!$G:$I,3,0)+VLOOKUP(AN$14&amp;"-sexo-"&amp;$E303,Equations!$G:$I,3,0)*$U303+VLOOKUP(AN$14&amp;"-edad-"&amp;$E303,Equations!$G:$I,3,0)*$V303+VLOOKUP(AN$14&amp;"-est-"&amp;$E303,Equations!$G:$I,3,0)*(1/$W303)+VLOOKUP(AN$14&amp;"-imc-"&amp;$E303,Equations!$G:$I,3,0)*(1/$Q303)))</f>
        <v/>
      </c>
      <c r="AO303" s="10" t="str">
        <f>IF($Z303="","",IF(OR($V303&lt;2.7,$V303&gt;90),"Age OOR",AN303-1.6449*VLOOKUP(AN$14&amp;"-rse-"&amp;$E303,Equations!$G:$I,3,0)))</f>
        <v/>
      </c>
      <c r="AP303" s="10" t="str">
        <f>IF($Z303="","",IF(OR($V303&lt;2.7,$V303&gt;90),"Age OOR",AN303+1.6449*VLOOKUP(AN$14&amp;"-rse-"&amp;$E303,Equations!$G:$I,3,0)))</f>
        <v/>
      </c>
      <c r="AQ303" s="10" t="str">
        <f t="shared" si="113"/>
        <v/>
      </c>
      <c r="AR303" s="10" t="str">
        <f>IF($Z303="","",IF(OR($V303&lt;2.7,$V303&gt;90),"Age OOR",($Z303-AN303)/VLOOKUP(AN$14&amp;"-rse-"&amp;$E303,Equations!$G:$I,3,0)))</f>
        <v/>
      </c>
      <c r="AS303" s="10" t="str">
        <f>IF($AA303="","",IF(OR($V303&lt;2.7,$V303&gt;90),"Age OOR",VLOOKUP(AS$14&amp;"-int-"&amp;$F303,Equations!$G:$I,3,0)+VLOOKUP(AS$14&amp;"-sexo-"&amp;$F303,Equations!$G:$I,3,0)*$U303+VLOOKUP(AS$14&amp;"-edad-"&amp;$F303,Equations!$G:$I,3,0)*$V303+VLOOKUP(AS$14&amp;"-est-"&amp;$F303,Equations!$G:$I,3,0)*(1/$W303)+VLOOKUP(AS$14&amp;"-imc-"&amp;$F303,Equations!$G:$I,3,0)*(1/$Q303)))</f>
        <v/>
      </c>
      <c r="AT303" s="10" t="str">
        <f>IF($AA303="","",IF(OR($V303&lt;2.7,$V303&gt;90),"Age OOR",AS303-1.6449*VLOOKUP(AS$14&amp;"-rse-"&amp;$F303,Equations!$G:$I,3,0)))</f>
        <v/>
      </c>
      <c r="AU303" s="10" t="str">
        <f>IF($AA303="","",IF(OR($V303&lt;2.7,$V303&gt;90),"Age OOR",AS303+1.6449*VLOOKUP(AS$14&amp;"-rse-"&amp;$F303,Equations!$G:$I,3,0)))</f>
        <v/>
      </c>
      <c r="AV303" s="10" t="str">
        <f t="shared" si="114"/>
        <v/>
      </c>
      <c r="AW303" s="10" t="str">
        <f>IF($AA303="","",IF(OR($V303&lt;2.7,$V303&gt;90),"Age OOR",($AA303-AS303)/VLOOKUP(AS$14&amp;"-rse-"&amp;$F303,Equations!$G:$I,3,0)))</f>
        <v/>
      </c>
      <c r="AX303" s="10" t="str">
        <f>IF($AB303="","",IF(OR($V303&lt;2.7,$V303&gt;90),"Age OOR",VLOOKUP(AX$14&amp;"-int-"&amp;$G303,Equations!$G:$I,3,0)+VLOOKUP(AX$14&amp;"-sexo-"&amp;$G303,Equations!$G:$I,3,0)*$U303+VLOOKUP(AX$14&amp;"-edad-"&amp;$G303,Equations!$G:$I,3,0)*$V303+VLOOKUP(AX$14&amp;"-est-"&amp;$G303,Equations!$G:$I,3,0)*(1/$W303)+VLOOKUP(AX$14&amp;"-imc-"&amp;$G303,Equations!$G:$I,3,0)*(1/$Q303)))</f>
        <v/>
      </c>
      <c r="AY303" s="10" t="str">
        <f>IF($AB303="","",IF(OR($V303&lt;2.7,$V303&gt;90),"Age OOR",AX303-1.6449*VLOOKUP(AX$14&amp;"-rse-"&amp;$G303,Equations!$G:$I,3,0)))</f>
        <v/>
      </c>
      <c r="AZ303" s="10" t="str">
        <f>IF($AB303="","",IF(OR($V303&lt;2.7,$V303&gt;90),"Age OOR",AX303+1.6449*VLOOKUP(AX$14&amp;"-rse-"&amp;$G303,Equations!$G:$I,3,0)))</f>
        <v/>
      </c>
      <c r="BA303" s="10" t="str">
        <f t="shared" si="115"/>
        <v/>
      </c>
      <c r="BB303" s="10" t="str">
        <f>IF($AB303="","",IF(OR($V303&lt;2.7,$V303&gt;90),"Age OOR",($AB303-AX303)/VLOOKUP(AX$14&amp;"-rse-"&amp;$G303,Equations!$G:$I,3,0)))</f>
        <v/>
      </c>
      <c r="BC303" s="10" t="str">
        <f>IF($AC303="","",IF(OR($V303&lt;2.7,$V303&gt;90),"Age OOR",VLOOKUP(BC$14&amp;"-int-"&amp;$H303,Equations!$G:$I,3,0)+VLOOKUP(BC$14&amp;"-sexo-"&amp;$H303,Equations!$G:$I,3,0)*$U303+VLOOKUP(BC$14&amp;"-edad-"&amp;$H303,Equations!$G:$I,3,0)*$V303+VLOOKUP(BC$14&amp;"-est-"&amp;$H303,Equations!$G:$I,3,0)*(1/$W303)+VLOOKUP(BC$14&amp;"-imc-"&amp;$H303,Equations!$G:$I,3,0)*(1/$Q303)))</f>
        <v/>
      </c>
      <c r="BD303" s="10" t="str">
        <f>IF($AC303="","",IF(OR($V303&lt;2.7,$V303&gt;90),"Age OOR",BC303-1.6449*VLOOKUP(BC$14&amp;"-rse-"&amp;$H303,Equations!$G:$I,3,0)))</f>
        <v/>
      </c>
      <c r="BE303" s="10" t="str">
        <f>IF($AC303="","",IF(OR($V303&lt;2.7,$V303&gt;90),"Age OOR",BC303+1.6449*VLOOKUP(BC$14&amp;"-rse-"&amp;$H303,Equations!$G:$I,3,0)))</f>
        <v/>
      </c>
      <c r="BF303" s="10" t="str">
        <f t="shared" si="116"/>
        <v/>
      </c>
      <c r="BG303" s="10" t="str">
        <f>IF($AC303="","",IF(OR($V303&lt;2.7,$V303&gt;90),"Age OOR",($AC303-BC303)/VLOOKUP(BC$14&amp;"-rse-"&amp;$H303,Equations!$G:$I,3,0)))</f>
        <v/>
      </c>
      <c r="BH303" s="10" t="str">
        <f>IF($AD303="","",IF(OR($V303&lt;2.7,$V303&gt;90),"Age OOR",VLOOKUP(BH$14&amp;"-int-"&amp;$I303,Equations!$G:$I,3,0)+VLOOKUP(BH$14&amp;"-sexo-"&amp;$I303,Equations!$G:$I,3,0)*$U303+VLOOKUP(BH$14&amp;"-edad-"&amp;$I303,Equations!$G:$I,3,0)*$V303+VLOOKUP(BH$14&amp;"-est-"&amp;$I303,Equations!$G:$I,3,0)*(1/$W303)+VLOOKUP(BH$14&amp;"-imc-"&amp;$I303,Equations!$G:$I,3,0)*(1/$Q303)))</f>
        <v/>
      </c>
      <c r="BI303" s="10" t="str">
        <f>IF($AD303="","",IF(OR($V303&lt;2.7,$V303&gt;90),"Age OOR",BH303-1.6449*VLOOKUP(BH$14&amp;"-rse-"&amp;$I303,Equations!$G:$I,3,0)))</f>
        <v/>
      </c>
      <c r="BJ303" s="10" t="str">
        <f>IF($AD303="","",IF(OR($V303&lt;2.7,$V303&gt;90),"Age OOR",BH303+1.6449*VLOOKUP(BH$14&amp;"-rse-"&amp;$I303,Equations!$G:$I,3,0)))</f>
        <v/>
      </c>
      <c r="BK303" s="10" t="str">
        <f t="shared" si="117"/>
        <v/>
      </c>
      <c r="BL303" s="10" t="str">
        <f>IF($AD303="","",IF(OR($V303&lt;2.7,$V303&gt;90),"Age OOR",($AD303-BH303)/VLOOKUP(BH$14&amp;"-rse-"&amp;$I303,Equations!$G:$I,3,0)))</f>
        <v/>
      </c>
      <c r="BM303" s="10" t="str">
        <f>IF($AE303="","",IF(OR($V303&lt;2.7,$V303&gt;90),"Age OOR",VLOOKUP(BM$14&amp;"-int-"&amp;$J303,Equations!$G:$I,3,0)+VLOOKUP(BM$14&amp;"-sexo-"&amp;$J303,Equations!$G:$I,3,0)*$U303+VLOOKUP(BM$14&amp;"-edad-"&amp;$J303,Equations!$G:$I,3,0)*$V303+VLOOKUP(BM$14&amp;"-est-"&amp;$J303,Equations!$G:$I,3,0)*(1/$W303)+VLOOKUP(BM$14&amp;"-imc-"&amp;$J303,Equations!$G:$I,3,0)*(1/$Q303)))</f>
        <v/>
      </c>
      <c r="BN303" s="10" t="str">
        <f>IF($AE303="","",IF(OR($V303&lt;2.7,$V303&gt;90),"Age OOR",BM303-1.6449*VLOOKUP(BM$14&amp;"-rse-"&amp;$J303,Equations!$G:$I,3,0)))</f>
        <v/>
      </c>
      <c r="BO303" s="10" t="str">
        <f>IF($AE303="","",IF(OR($V303&lt;2.7,$V303&gt;90),"Age OOR",BM303+1.6449*VLOOKUP(BM$14&amp;"-rse-"&amp;$J303,Equations!$G:$I,3,0)))</f>
        <v/>
      </c>
      <c r="BP303" s="10" t="str">
        <f t="shared" si="118"/>
        <v/>
      </c>
      <c r="BQ303" s="10" t="str">
        <f>IF($AE303="","",IF(OR($V303&lt;2.7,$V303&gt;90),"Age OOR",($AE303-BM303)/VLOOKUP(BM$14&amp;"-rse-"&amp;$J303,Equations!$G:$I,3,0)))</f>
        <v/>
      </c>
      <c r="BR303" s="10" t="str">
        <f>IF($AF303="","",IF(OR($V303&lt;2.7,$V303&gt;90),"Age OOR",VLOOKUP(BR$14&amp;"-int-"&amp;$K303,Equations!$G:$I,3,0)+VLOOKUP(BR$14&amp;"-sexo-"&amp;$K303,Equations!$G:$I,3,0)*$U303+VLOOKUP(BR$14&amp;"-edad-"&amp;$K303,Equations!$G:$I,3,0)*$V303+VLOOKUP(BR$14&amp;"-est-"&amp;$K303,Equations!$G:$I,3,0)*(1/$W303)+VLOOKUP(BR$14&amp;"-imc-"&amp;$K303,Equations!$G:$I,3,0)*(1/$Q303)))</f>
        <v/>
      </c>
      <c r="BS303" s="10" t="str">
        <f>IF($AF303="","",IF(OR($V303&lt;2.7,$V303&gt;90),"Age OOR",BR303-1.6449*VLOOKUP(BR$14&amp;"-rse-"&amp;$K303,Equations!$G:$I,3,0)))</f>
        <v/>
      </c>
      <c r="BT303" s="10" t="str">
        <f>IF($AF303="","",IF(OR($V303&lt;2.7,$V303&gt;90),"Age OOR",BR303+1.6449*VLOOKUP(BR$14&amp;"-rse-"&amp;$K303,Equations!$G:$I,3,0)))</f>
        <v/>
      </c>
      <c r="BU303" s="10" t="str">
        <f t="shared" si="119"/>
        <v/>
      </c>
      <c r="BV303" s="10" t="str">
        <f>IF($AF303="","",IF(OR($V303&lt;2.7,$V303&gt;90),"Age OOR",($AF303-BR303)/VLOOKUP(BR$14&amp;"-rse-"&amp;$K303,Equations!$G:$I,3,0)))</f>
        <v/>
      </c>
      <c r="BW303" s="10" t="str">
        <f>IF($AG303="","",IF(OR($V303&lt;2.7,$V303&gt;90),"Age OOR",VLOOKUP(BW$14&amp;"-int-"&amp;$L303,Equations!$G:$I,3,0)+VLOOKUP(BW$14&amp;"-sexo-"&amp;$L303,Equations!$G:$I,3,0)*$U303+VLOOKUP(BW$14&amp;"-edad-"&amp;$L303,Equations!$G:$I,3,0)*$V303+VLOOKUP(BW$14&amp;"-est-"&amp;$L303,Equations!$G:$I,3,0)*(1/$W303)+VLOOKUP(BW$14&amp;"-imc-"&amp;$L303,Equations!$G:$I,3,0)*(1/$Q303)))</f>
        <v/>
      </c>
      <c r="BX303" s="10" t="str">
        <f>IF($AG303="","",IF(OR($V303&lt;2.7,$V303&gt;90),"Age OOR",BW303-1.6449*VLOOKUP(BW$14&amp;"-rse-"&amp;$L303,Equations!$G:$I,3,0)))</f>
        <v/>
      </c>
      <c r="BY303" s="10" t="str">
        <f>IF($AG303="","",IF(OR($V303&lt;2.7,$V303&gt;90),"Age OOR",BW303+1.6449*VLOOKUP(BW$14&amp;"-rse-"&amp;$L303,Equations!$G:$I,3,0)))</f>
        <v/>
      </c>
      <c r="BZ303" s="10" t="str">
        <f t="shared" si="120"/>
        <v/>
      </c>
      <c r="CA303" s="10" t="str">
        <f>IF($AG303="","",IF(OR($V303&lt;2.7,$V303&gt;90),"Age OOR",($AG303-BW303)/VLOOKUP(BW$14&amp;"-rse-"&amp;$L303,Equations!$G:$I,3,0)))</f>
        <v/>
      </c>
      <c r="CB303" s="10" t="str">
        <f>IF($AH303="","",IF(OR($V303&lt;2.7,$V303&gt;90),"Age OOR",VLOOKUP(CB$14&amp;"-int-"&amp;$M303,Equations!$G:$I,3,0)+VLOOKUP(CB$14&amp;"-sexo-"&amp;$M303,Equations!$G:$I,3,0)*$U303+VLOOKUP(CB$14&amp;"-edad-"&amp;$M303,Equations!$G:$I,3,0)*$V303+VLOOKUP(CB$14&amp;"-est-"&amp;$M303,Equations!$G:$I,3,0)*(1/$W303)+VLOOKUP(CB$14&amp;"-imc-"&amp;$M303,Equations!$G:$I,3,0)*(1/$Q303)))</f>
        <v/>
      </c>
      <c r="CC303" s="10" t="str">
        <f>IF($AH303="","",IF(OR($V303&lt;2.7,$V303&gt;90),"Age OOR",CB303-1.6449*VLOOKUP(CB$14&amp;"-rse-"&amp;$M303,Equations!$G:$I,3,0)))</f>
        <v/>
      </c>
      <c r="CD303" s="10" t="str">
        <f>IF($AH303="","",IF(OR($V303&lt;2.7,$V303&gt;90),"Age OOR",CB303+1.6449*VLOOKUP(CB$14&amp;"-rse-"&amp;$M303,Equations!$G:$I,3,0)))</f>
        <v/>
      </c>
      <c r="CE303" s="10" t="str">
        <f t="shared" si="121"/>
        <v/>
      </c>
      <c r="CF303" s="10" t="str">
        <f>IF($AH303="","",IF(OR($V303&lt;2.7,$V303&gt;90),"Age OOR",($AH303-CB303)/VLOOKUP(CB$14&amp;"-rse-"&amp;$M303,Equations!$G:$I,3,0)))</f>
        <v/>
      </c>
      <c r="CG303" s="10" t="str">
        <f>IF($AI303="","",IF(OR($V303&lt;2.7,$V303&gt;90),"Age OOR",VLOOKUP(CG$14&amp;"-int-"&amp;$N303,Equations!$G:$I,3,0)+VLOOKUP(CG$14&amp;"-sexo-"&amp;$N303,Equations!$G:$I,3,0)*$U303+VLOOKUP(CG$14&amp;"-edad-"&amp;$N303,Equations!$G:$I,3,0)*$V303+VLOOKUP(CG$14&amp;"-est-"&amp;$N303,Equations!$G:$I,3,0)*(1/$W303)+VLOOKUP(CG$14&amp;"-imc-"&amp;$N303,Equations!$G:$I,3,0)*(1/$Q303)))</f>
        <v/>
      </c>
      <c r="CH303" s="10" t="str">
        <f>IF($AI303="","",IF(OR($V303&lt;2.7,$V303&gt;90),"Age OOR",CG303-1.6449*VLOOKUP(CG$14&amp;"-rse-"&amp;$N303,Equations!$G:$I,3,0)))</f>
        <v/>
      </c>
      <c r="CI303" s="10" t="str">
        <f>IF($AI303="","",IF(OR($V303&lt;2.7,$V303&gt;90),"Age OOR",CG303+1.6449*VLOOKUP(CG$14&amp;"-rse-"&amp;$N303,Equations!$G:$I,3,0)))</f>
        <v/>
      </c>
      <c r="CJ303" s="10" t="str">
        <f t="shared" si="122"/>
        <v/>
      </c>
      <c r="CK303" s="10" t="str">
        <f>IF($AI303="","",IF(OR($V303&lt;2.7,$V303&gt;90),"Age OOR",($AI303-CG303)/VLOOKUP(CG$14&amp;"-rse-"&amp;$N303,Equations!$G:$I,3,0)))</f>
        <v/>
      </c>
      <c r="CL303" s="10" t="str">
        <f>IF($AJ303="","",IF(OR($V303&lt;2.7,$V303&gt;90),"Age OOR",VLOOKUP(CL$14&amp;"-int-"&amp;$O303,Equations!$G:$I,3,0)+VLOOKUP(CL$14&amp;"-sexo-"&amp;$O303,Equations!$G:$I,3,0)*$U303+VLOOKUP(CL$14&amp;"-edad-"&amp;$O303,Equations!$G:$I,3,0)*$V303+VLOOKUP(CL$14&amp;"-est-"&amp;$O303,Equations!$G:$I,3,0)*(1/$W303)+VLOOKUP(CL$14&amp;"-imc-"&amp;$O303,Equations!$G:$I,3,0)*(1/$Q303)))</f>
        <v/>
      </c>
      <c r="CM303" s="10" t="str">
        <f>IF($AJ303="","",IF(OR($V303&lt;2.7,$V303&gt;90),"Age OOR",CL303-1.6449*VLOOKUP(CL$14&amp;"-rse-"&amp;$O303,Equations!$G:$I,3,0)))</f>
        <v/>
      </c>
      <c r="CN303" s="10" t="str">
        <f>IF($AJ303="","",IF(OR($V303&lt;2.7,$V303&gt;90),"Age OOR",CL303+1.6449*VLOOKUP(CL$14&amp;"-rse-"&amp;$O303,Equations!$G:$I,3,0)))</f>
        <v/>
      </c>
      <c r="CO303" s="10" t="str">
        <f t="shared" si="123"/>
        <v/>
      </c>
      <c r="CP303" s="10" t="str">
        <f>IF($AJ303="","",IF(OR($V303&lt;2.7,$V303&gt;90),"Age OOR",($AJ303-CL303)/VLOOKUP(CL$14&amp;"-rse-"&amp;$O303,Equations!$G:$I,3,0)))</f>
        <v/>
      </c>
      <c r="CQ303" s="10" t="str">
        <f>IF($AK303="","",IF(OR($V303&lt;2.7,$V303&gt;90),"Age OOR",EXP(VLOOKUP(CQ$14&amp;"-int-"&amp;$P303,Equations!$G:$I,3,0)+VLOOKUP(CQ$14&amp;"-sexo-"&amp;$P303,Equations!$G:$I,3,0)*$U303+VLOOKUP(CQ$14&amp;"-edad-"&amp;$P303,Equations!$G:$I,3,0)*$V303+VLOOKUP(CQ$14&amp;"-est-"&amp;$P303,Equations!$G:$I,3,0)*(1/$W303)+VLOOKUP(CQ$14&amp;"-imc-"&amp;$P303,Equations!$G:$I,3,0)*(1/$Q303))))</f>
        <v/>
      </c>
      <c r="CR303" s="10" t="str">
        <f>IF($AK303="","",IF(OR($V303&lt;2.7,$V303&gt;90),"Age OOR",EXP(LN(CQ303)-1.6449*VLOOKUP(CQ$14&amp;"-rse-"&amp;$P303,Equations!$G:$I,3,0))))</f>
        <v/>
      </c>
      <c r="CS303" s="10" t="str">
        <f>IF($AK303="","",IF(OR($V303&lt;2.7,$V303&gt;90),"Age OOR",EXP(LN(CQ303)+1.6449*VLOOKUP(CQ$14&amp;"-rse-"&amp;$P303,Equations!$G:$I,3,0))))</f>
        <v/>
      </c>
      <c r="CT303" s="10" t="str">
        <f t="shared" si="124"/>
        <v/>
      </c>
      <c r="CU303" s="10" t="str">
        <f>IF($AK303="","",IF(OR($V303&lt;2.7,$V303&gt;90),"Age OOR",(LN($AK303)-LN(CQ303))/VLOOKUP(CQ$14&amp;"-rse-"&amp;$P303,Equations!$G:$I,3,0)))</f>
        <v/>
      </c>
      <c r="CV303" s="47"/>
    </row>
    <row r="304" spans="5:100" x14ac:dyDescent="0.2">
      <c r="E304" s="23" t="str">
        <f t="shared" si="100"/>
        <v>Age out of range</v>
      </c>
      <c r="F304" s="23" t="str">
        <f t="shared" si="101"/>
        <v>Age out of range</v>
      </c>
      <c r="G304" s="23" t="str">
        <f t="shared" si="102"/>
        <v>Age out of range</v>
      </c>
      <c r="H304" s="23" t="str">
        <f t="shared" si="103"/>
        <v>Age out of range</v>
      </c>
      <c r="I304" s="23" t="str">
        <f t="shared" si="104"/>
        <v>Age out of range</v>
      </c>
      <c r="J304" s="23" t="str">
        <f t="shared" si="105"/>
        <v>Age out of range</v>
      </c>
      <c r="K304" s="23" t="str">
        <f t="shared" si="106"/>
        <v>Age out of range</v>
      </c>
      <c r="L304" s="23" t="str">
        <f t="shared" si="107"/>
        <v>Age out of range</v>
      </c>
      <c r="M304" s="23" t="str">
        <f t="shared" si="108"/>
        <v>Age out of range</v>
      </c>
      <c r="N304" s="23" t="str">
        <f t="shared" si="109"/>
        <v>Age out of range</v>
      </c>
      <c r="O304" s="23" t="str">
        <f t="shared" si="110"/>
        <v>Age out of range</v>
      </c>
      <c r="P304" s="23" t="str">
        <f t="shared" si="111"/>
        <v>Age out of range</v>
      </c>
      <c r="Q304" s="23" t="e">
        <f t="shared" si="112"/>
        <v>#DIV/0!</v>
      </c>
      <c r="R304" s="17"/>
      <c r="S304" s="23">
        <v>288</v>
      </c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7"/>
      <c r="AM304" s="47"/>
      <c r="AN304" s="10" t="str">
        <f>IF($Z304="","",IF(OR($V304&lt;2.7,$V304&gt;90),"Age OOR",VLOOKUP(AN$14&amp;"-int-"&amp;$E304,Equations!$G:$I,3,0)+VLOOKUP(AN$14&amp;"-sexo-"&amp;$E304,Equations!$G:$I,3,0)*$U304+VLOOKUP(AN$14&amp;"-edad-"&amp;$E304,Equations!$G:$I,3,0)*$V304+VLOOKUP(AN$14&amp;"-est-"&amp;$E304,Equations!$G:$I,3,0)*(1/$W304)+VLOOKUP(AN$14&amp;"-imc-"&amp;$E304,Equations!$G:$I,3,0)*(1/$Q304)))</f>
        <v/>
      </c>
      <c r="AO304" s="10" t="str">
        <f>IF($Z304="","",IF(OR($V304&lt;2.7,$V304&gt;90),"Age OOR",AN304-1.6449*VLOOKUP(AN$14&amp;"-rse-"&amp;$E304,Equations!$G:$I,3,0)))</f>
        <v/>
      </c>
      <c r="AP304" s="10" t="str">
        <f>IF($Z304="","",IF(OR($V304&lt;2.7,$V304&gt;90),"Age OOR",AN304+1.6449*VLOOKUP(AN$14&amp;"-rse-"&amp;$E304,Equations!$G:$I,3,0)))</f>
        <v/>
      </c>
      <c r="AQ304" s="10" t="str">
        <f t="shared" si="113"/>
        <v/>
      </c>
      <c r="AR304" s="10" t="str">
        <f>IF($Z304="","",IF(OR($V304&lt;2.7,$V304&gt;90),"Age OOR",($Z304-AN304)/VLOOKUP(AN$14&amp;"-rse-"&amp;$E304,Equations!$G:$I,3,0)))</f>
        <v/>
      </c>
      <c r="AS304" s="10" t="str">
        <f>IF($AA304="","",IF(OR($V304&lt;2.7,$V304&gt;90),"Age OOR",VLOOKUP(AS$14&amp;"-int-"&amp;$F304,Equations!$G:$I,3,0)+VLOOKUP(AS$14&amp;"-sexo-"&amp;$F304,Equations!$G:$I,3,0)*$U304+VLOOKUP(AS$14&amp;"-edad-"&amp;$F304,Equations!$G:$I,3,0)*$V304+VLOOKUP(AS$14&amp;"-est-"&amp;$F304,Equations!$G:$I,3,0)*(1/$W304)+VLOOKUP(AS$14&amp;"-imc-"&amp;$F304,Equations!$G:$I,3,0)*(1/$Q304)))</f>
        <v/>
      </c>
      <c r="AT304" s="10" t="str">
        <f>IF($AA304="","",IF(OR($V304&lt;2.7,$V304&gt;90),"Age OOR",AS304-1.6449*VLOOKUP(AS$14&amp;"-rse-"&amp;$F304,Equations!$G:$I,3,0)))</f>
        <v/>
      </c>
      <c r="AU304" s="10" t="str">
        <f>IF($AA304="","",IF(OR($V304&lt;2.7,$V304&gt;90),"Age OOR",AS304+1.6449*VLOOKUP(AS$14&amp;"-rse-"&amp;$F304,Equations!$G:$I,3,0)))</f>
        <v/>
      </c>
      <c r="AV304" s="10" t="str">
        <f t="shared" si="114"/>
        <v/>
      </c>
      <c r="AW304" s="10" t="str">
        <f>IF($AA304="","",IF(OR($V304&lt;2.7,$V304&gt;90),"Age OOR",($AA304-AS304)/VLOOKUP(AS$14&amp;"-rse-"&amp;$F304,Equations!$G:$I,3,0)))</f>
        <v/>
      </c>
      <c r="AX304" s="10" t="str">
        <f>IF($AB304="","",IF(OR($V304&lt;2.7,$V304&gt;90),"Age OOR",VLOOKUP(AX$14&amp;"-int-"&amp;$G304,Equations!$G:$I,3,0)+VLOOKUP(AX$14&amp;"-sexo-"&amp;$G304,Equations!$G:$I,3,0)*$U304+VLOOKUP(AX$14&amp;"-edad-"&amp;$G304,Equations!$G:$I,3,0)*$V304+VLOOKUP(AX$14&amp;"-est-"&amp;$G304,Equations!$G:$I,3,0)*(1/$W304)+VLOOKUP(AX$14&amp;"-imc-"&amp;$G304,Equations!$G:$I,3,0)*(1/$Q304)))</f>
        <v/>
      </c>
      <c r="AY304" s="10" t="str">
        <f>IF($AB304="","",IF(OR($V304&lt;2.7,$V304&gt;90),"Age OOR",AX304-1.6449*VLOOKUP(AX$14&amp;"-rse-"&amp;$G304,Equations!$G:$I,3,0)))</f>
        <v/>
      </c>
      <c r="AZ304" s="10" t="str">
        <f>IF($AB304="","",IF(OR($V304&lt;2.7,$V304&gt;90),"Age OOR",AX304+1.6449*VLOOKUP(AX$14&amp;"-rse-"&amp;$G304,Equations!$G:$I,3,0)))</f>
        <v/>
      </c>
      <c r="BA304" s="10" t="str">
        <f t="shared" si="115"/>
        <v/>
      </c>
      <c r="BB304" s="10" t="str">
        <f>IF($AB304="","",IF(OR($V304&lt;2.7,$V304&gt;90),"Age OOR",($AB304-AX304)/VLOOKUP(AX$14&amp;"-rse-"&amp;$G304,Equations!$G:$I,3,0)))</f>
        <v/>
      </c>
      <c r="BC304" s="10" t="str">
        <f>IF($AC304="","",IF(OR($V304&lt;2.7,$V304&gt;90),"Age OOR",VLOOKUP(BC$14&amp;"-int-"&amp;$H304,Equations!$G:$I,3,0)+VLOOKUP(BC$14&amp;"-sexo-"&amp;$H304,Equations!$G:$I,3,0)*$U304+VLOOKUP(BC$14&amp;"-edad-"&amp;$H304,Equations!$G:$I,3,0)*$V304+VLOOKUP(BC$14&amp;"-est-"&amp;$H304,Equations!$G:$I,3,0)*(1/$W304)+VLOOKUP(BC$14&amp;"-imc-"&amp;$H304,Equations!$G:$I,3,0)*(1/$Q304)))</f>
        <v/>
      </c>
      <c r="BD304" s="10" t="str">
        <f>IF($AC304="","",IF(OR($V304&lt;2.7,$V304&gt;90),"Age OOR",BC304-1.6449*VLOOKUP(BC$14&amp;"-rse-"&amp;$H304,Equations!$G:$I,3,0)))</f>
        <v/>
      </c>
      <c r="BE304" s="10" t="str">
        <f>IF($AC304="","",IF(OR($V304&lt;2.7,$V304&gt;90),"Age OOR",BC304+1.6449*VLOOKUP(BC$14&amp;"-rse-"&amp;$H304,Equations!$G:$I,3,0)))</f>
        <v/>
      </c>
      <c r="BF304" s="10" t="str">
        <f t="shared" si="116"/>
        <v/>
      </c>
      <c r="BG304" s="10" t="str">
        <f>IF($AC304="","",IF(OR($V304&lt;2.7,$V304&gt;90),"Age OOR",($AC304-BC304)/VLOOKUP(BC$14&amp;"-rse-"&amp;$H304,Equations!$G:$I,3,0)))</f>
        <v/>
      </c>
      <c r="BH304" s="10" t="str">
        <f>IF($AD304="","",IF(OR($V304&lt;2.7,$V304&gt;90),"Age OOR",VLOOKUP(BH$14&amp;"-int-"&amp;$I304,Equations!$G:$I,3,0)+VLOOKUP(BH$14&amp;"-sexo-"&amp;$I304,Equations!$G:$I,3,0)*$U304+VLOOKUP(BH$14&amp;"-edad-"&amp;$I304,Equations!$G:$I,3,0)*$V304+VLOOKUP(BH$14&amp;"-est-"&amp;$I304,Equations!$G:$I,3,0)*(1/$W304)+VLOOKUP(BH$14&amp;"-imc-"&amp;$I304,Equations!$G:$I,3,0)*(1/$Q304)))</f>
        <v/>
      </c>
      <c r="BI304" s="10" t="str">
        <f>IF($AD304="","",IF(OR($V304&lt;2.7,$V304&gt;90),"Age OOR",BH304-1.6449*VLOOKUP(BH$14&amp;"-rse-"&amp;$I304,Equations!$G:$I,3,0)))</f>
        <v/>
      </c>
      <c r="BJ304" s="10" t="str">
        <f>IF($AD304="","",IF(OR($V304&lt;2.7,$V304&gt;90),"Age OOR",BH304+1.6449*VLOOKUP(BH$14&amp;"-rse-"&amp;$I304,Equations!$G:$I,3,0)))</f>
        <v/>
      </c>
      <c r="BK304" s="10" t="str">
        <f t="shared" si="117"/>
        <v/>
      </c>
      <c r="BL304" s="10" t="str">
        <f>IF($AD304="","",IF(OR($V304&lt;2.7,$V304&gt;90),"Age OOR",($AD304-BH304)/VLOOKUP(BH$14&amp;"-rse-"&amp;$I304,Equations!$G:$I,3,0)))</f>
        <v/>
      </c>
      <c r="BM304" s="10" t="str">
        <f>IF($AE304="","",IF(OR($V304&lt;2.7,$V304&gt;90),"Age OOR",VLOOKUP(BM$14&amp;"-int-"&amp;$J304,Equations!$G:$I,3,0)+VLOOKUP(BM$14&amp;"-sexo-"&amp;$J304,Equations!$G:$I,3,0)*$U304+VLOOKUP(BM$14&amp;"-edad-"&amp;$J304,Equations!$G:$I,3,0)*$V304+VLOOKUP(BM$14&amp;"-est-"&amp;$J304,Equations!$G:$I,3,0)*(1/$W304)+VLOOKUP(BM$14&amp;"-imc-"&amp;$J304,Equations!$G:$I,3,0)*(1/$Q304)))</f>
        <v/>
      </c>
      <c r="BN304" s="10" t="str">
        <f>IF($AE304="","",IF(OR($V304&lt;2.7,$V304&gt;90),"Age OOR",BM304-1.6449*VLOOKUP(BM$14&amp;"-rse-"&amp;$J304,Equations!$G:$I,3,0)))</f>
        <v/>
      </c>
      <c r="BO304" s="10" t="str">
        <f>IF($AE304="","",IF(OR($V304&lt;2.7,$V304&gt;90),"Age OOR",BM304+1.6449*VLOOKUP(BM$14&amp;"-rse-"&amp;$J304,Equations!$G:$I,3,0)))</f>
        <v/>
      </c>
      <c r="BP304" s="10" t="str">
        <f t="shared" si="118"/>
        <v/>
      </c>
      <c r="BQ304" s="10" t="str">
        <f>IF($AE304="","",IF(OR($V304&lt;2.7,$V304&gt;90),"Age OOR",($AE304-BM304)/VLOOKUP(BM$14&amp;"-rse-"&amp;$J304,Equations!$G:$I,3,0)))</f>
        <v/>
      </c>
      <c r="BR304" s="10" t="str">
        <f>IF($AF304="","",IF(OR($V304&lt;2.7,$V304&gt;90),"Age OOR",VLOOKUP(BR$14&amp;"-int-"&amp;$K304,Equations!$G:$I,3,0)+VLOOKUP(BR$14&amp;"-sexo-"&amp;$K304,Equations!$G:$I,3,0)*$U304+VLOOKUP(BR$14&amp;"-edad-"&amp;$K304,Equations!$G:$I,3,0)*$V304+VLOOKUP(BR$14&amp;"-est-"&amp;$K304,Equations!$G:$I,3,0)*(1/$W304)+VLOOKUP(BR$14&amp;"-imc-"&amp;$K304,Equations!$G:$I,3,0)*(1/$Q304)))</f>
        <v/>
      </c>
      <c r="BS304" s="10" t="str">
        <f>IF($AF304="","",IF(OR($V304&lt;2.7,$V304&gt;90),"Age OOR",BR304-1.6449*VLOOKUP(BR$14&amp;"-rse-"&amp;$K304,Equations!$G:$I,3,0)))</f>
        <v/>
      </c>
      <c r="BT304" s="10" t="str">
        <f>IF($AF304="","",IF(OR($V304&lt;2.7,$V304&gt;90),"Age OOR",BR304+1.6449*VLOOKUP(BR$14&amp;"-rse-"&amp;$K304,Equations!$G:$I,3,0)))</f>
        <v/>
      </c>
      <c r="BU304" s="10" t="str">
        <f t="shared" si="119"/>
        <v/>
      </c>
      <c r="BV304" s="10" t="str">
        <f>IF($AF304="","",IF(OR($V304&lt;2.7,$V304&gt;90),"Age OOR",($AF304-BR304)/VLOOKUP(BR$14&amp;"-rse-"&amp;$K304,Equations!$G:$I,3,0)))</f>
        <v/>
      </c>
      <c r="BW304" s="10" t="str">
        <f>IF($AG304="","",IF(OR($V304&lt;2.7,$V304&gt;90),"Age OOR",VLOOKUP(BW$14&amp;"-int-"&amp;$L304,Equations!$G:$I,3,0)+VLOOKUP(BW$14&amp;"-sexo-"&amp;$L304,Equations!$G:$I,3,0)*$U304+VLOOKUP(BW$14&amp;"-edad-"&amp;$L304,Equations!$G:$I,3,0)*$V304+VLOOKUP(BW$14&amp;"-est-"&amp;$L304,Equations!$G:$I,3,0)*(1/$W304)+VLOOKUP(BW$14&amp;"-imc-"&amp;$L304,Equations!$G:$I,3,0)*(1/$Q304)))</f>
        <v/>
      </c>
      <c r="BX304" s="10" t="str">
        <f>IF($AG304="","",IF(OR($V304&lt;2.7,$V304&gt;90),"Age OOR",BW304-1.6449*VLOOKUP(BW$14&amp;"-rse-"&amp;$L304,Equations!$G:$I,3,0)))</f>
        <v/>
      </c>
      <c r="BY304" s="10" t="str">
        <f>IF($AG304="","",IF(OR($V304&lt;2.7,$V304&gt;90),"Age OOR",BW304+1.6449*VLOOKUP(BW$14&amp;"-rse-"&amp;$L304,Equations!$G:$I,3,0)))</f>
        <v/>
      </c>
      <c r="BZ304" s="10" t="str">
        <f t="shared" si="120"/>
        <v/>
      </c>
      <c r="CA304" s="10" t="str">
        <f>IF($AG304="","",IF(OR($V304&lt;2.7,$V304&gt;90),"Age OOR",($AG304-BW304)/VLOOKUP(BW$14&amp;"-rse-"&amp;$L304,Equations!$G:$I,3,0)))</f>
        <v/>
      </c>
      <c r="CB304" s="10" t="str">
        <f>IF($AH304="","",IF(OR($V304&lt;2.7,$V304&gt;90),"Age OOR",VLOOKUP(CB$14&amp;"-int-"&amp;$M304,Equations!$G:$I,3,0)+VLOOKUP(CB$14&amp;"-sexo-"&amp;$M304,Equations!$G:$I,3,0)*$U304+VLOOKUP(CB$14&amp;"-edad-"&amp;$M304,Equations!$G:$I,3,0)*$V304+VLOOKUP(CB$14&amp;"-est-"&amp;$M304,Equations!$G:$I,3,0)*(1/$W304)+VLOOKUP(CB$14&amp;"-imc-"&amp;$M304,Equations!$G:$I,3,0)*(1/$Q304)))</f>
        <v/>
      </c>
      <c r="CC304" s="10" t="str">
        <f>IF($AH304="","",IF(OR($V304&lt;2.7,$V304&gt;90),"Age OOR",CB304-1.6449*VLOOKUP(CB$14&amp;"-rse-"&amp;$M304,Equations!$G:$I,3,0)))</f>
        <v/>
      </c>
      <c r="CD304" s="10" t="str">
        <f>IF($AH304="","",IF(OR($V304&lt;2.7,$V304&gt;90),"Age OOR",CB304+1.6449*VLOOKUP(CB$14&amp;"-rse-"&amp;$M304,Equations!$G:$I,3,0)))</f>
        <v/>
      </c>
      <c r="CE304" s="10" t="str">
        <f t="shared" si="121"/>
        <v/>
      </c>
      <c r="CF304" s="10" t="str">
        <f>IF($AH304="","",IF(OR($V304&lt;2.7,$V304&gt;90),"Age OOR",($AH304-CB304)/VLOOKUP(CB$14&amp;"-rse-"&amp;$M304,Equations!$G:$I,3,0)))</f>
        <v/>
      </c>
      <c r="CG304" s="10" t="str">
        <f>IF($AI304="","",IF(OR($V304&lt;2.7,$V304&gt;90),"Age OOR",VLOOKUP(CG$14&amp;"-int-"&amp;$N304,Equations!$G:$I,3,0)+VLOOKUP(CG$14&amp;"-sexo-"&amp;$N304,Equations!$G:$I,3,0)*$U304+VLOOKUP(CG$14&amp;"-edad-"&amp;$N304,Equations!$G:$I,3,0)*$V304+VLOOKUP(CG$14&amp;"-est-"&amp;$N304,Equations!$G:$I,3,0)*(1/$W304)+VLOOKUP(CG$14&amp;"-imc-"&amp;$N304,Equations!$G:$I,3,0)*(1/$Q304)))</f>
        <v/>
      </c>
      <c r="CH304" s="10" t="str">
        <f>IF($AI304="","",IF(OR($V304&lt;2.7,$V304&gt;90),"Age OOR",CG304-1.6449*VLOOKUP(CG$14&amp;"-rse-"&amp;$N304,Equations!$G:$I,3,0)))</f>
        <v/>
      </c>
      <c r="CI304" s="10" t="str">
        <f>IF($AI304="","",IF(OR($V304&lt;2.7,$V304&gt;90),"Age OOR",CG304+1.6449*VLOOKUP(CG$14&amp;"-rse-"&amp;$N304,Equations!$G:$I,3,0)))</f>
        <v/>
      </c>
      <c r="CJ304" s="10" t="str">
        <f t="shared" si="122"/>
        <v/>
      </c>
      <c r="CK304" s="10" t="str">
        <f>IF($AI304="","",IF(OR($V304&lt;2.7,$V304&gt;90),"Age OOR",($AI304-CG304)/VLOOKUP(CG$14&amp;"-rse-"&amp;$N304,Equations!$G:$I,3,0)))</f>
        <v/>
      </c>
      <c r="CL304" s="10" t="str">
        <f>IF($AJ304="","",IF(OR($V304&lt;2.7,$V304&gt;90),"Age OOR",VLOOKUP(CL$14&amp;"-int-"&amp;$O304,Equations!$G:$I,3,0)+VLOOKUP(CL$14&amp;"-sexo-"&amp;$O304,Equations!$G:$I,3,0)*$U304+VLOOKUP(CL$14&amp;"-edad-"&amp;$O304,Equations!$G:$I,3,0)*$V304+VLOOKUP(CL$14&amp;"-est-"&amp;$O304,Equations!$G:$I,3,0)*(1/$W304)+VLOOKUP(CL$14&amp;"-imc-"&amp;$O304,Equations!$G:$I,3,0)*(1/$Q304)))</f>
        <v/>
      </c>
      <c r="CM304" s="10" t="str">
        <f>IF($AJ304="","",IF(OR($V304&lt;2.7,$V304&gt;90),"Age OOR",CL304-1.6449*VLOOKUP(CL$14&amp;"-rse-"&amp;$O304,Equations!$G:$I,3,0)))</f>
        <v/>
      </c>
      <c r="CN304" s="10" t="str">
        <f>IF($AJ304="","",IF(OR($V304&lt;2.7,$V304&gt;90),"Age OOR",CL304+1.6449*VLOOKUP(CL$14&amp;"-rse-"&amp;$O304,Equations!$G:$I,3,0)))</f>
        <v/>
      </c>
      <c r="CO304" s="10" t="str">
        <f t="shared" si="123"/>
        <v/>
      </c>
      <c r="CP304" s="10" t="str">
        <f>IF($AJ304="","",IF(OR($V304&lt;2.7,$V304&gt;90),"Age OOR",($AJ304-CL304)/VLOOKUP(CL$14&amp;"-rse-"&amp;$O304,Equations!$G:$I,3,0)))</f>
        <v/>
      </c>
      <c r="CQ304" s="10" t="str">
        <f>IF($AK304="","",IF(OR($V304&lt;2.7,$V304&gt;90),"Age OOR",EXP(VLOOKUP(CQ$14&amp;"-int-"&amp;$P304,Equations!$G:$I,3,0)+VLOOKUP(CQ$14&amp;"-sexo-"&amp;$P304,Equations!$G:$I,3,0)*$U304+VLOOKUP(CQ$14&amp;"-edad-"&amp;$P304,Equations!$G:$I,3,0)*$V304+VLOOKUP(CQ$14&amp;"-est-"&amp;$P304,Equations!$G:$I,3,0)*(1/$W304)+VLOOKUP(CQ$14&amp;"-imc-"&amp;$P304,Equations!$G:$I,3,0)*(1/$Q304))))</f>
        <v/>
      </c>
      <c r="CR304" s="10" t="str">
        <f>IF($AK304="","",IF(OR($V304&lt;2.7,$V304&gt;90),"Age OOR",EXP(LN(CQ304)-1.6449*VLOOKUP(CQ$14&amp;"-rse-"&amp;$P304,Equations!$G:$I,3,0))))</f>
        <v/>
      </c>
      <c r="CS304" s="10" t="str">
        <f>IF($AK304="","",IF(OR($V304&lt;2.7,$V304&gt;90),"Age OOR",EXP(LN(CQ304)+1.6449*VLOOKUP(CQ$14&amp;"-rse-"&amp;$P304,Equations!$G:$I,3,0))))</f>
        <v/>
      </c>
      <c r="CT304" s="10" t="str">
        <f t="shared" si="124"/>
        <v/>
      </c>
      <c r="CU304" s="10" t="str">
        <f>IF($AK304="","",IF(OR($V304&lt;2.7,$V304&gt;90),"Age OOR",(LN($AK304)-LN(CQ304))/VLOOKUP(CQ$14&amp;"-rse-"&amp;$P304,Equations!$G:$I,3,0)))</f>
        <v/>
      </c>
      <c r="CV304" s="47"/>
    </row>
    <row r="305" spans="5:100" x14ac:dyDescent="0.2">
      <c r="E305" s="23" t="str">
        <f t="shared" si="100"/>
        <v>Age out of range</v>
      </c>
      <c r="F305" s="23" t="str">
        <f t="shared" si="101"/>
        <v>Age out of range</v>
      </c>
      <c r="G305" s="23" t="str">
        <f t="shared" si="102"/>
        <v>Age out of range</v>
      </c>
      <c r="H305" s="23" t="str">
        <f t="shared" si="103"/>
        <v>Age out of range</v>
      </c>
      <c r="I305" s="23" t="str">
        <f t="shared" si="104"/>
        <v>Age out of range</v>
      </c>
      <c r="J305" s="23" t="str">
        <f t="shared" si="105"/>
        <v>Age out of range</v>
      </c>
      <c r="K305" s="23" t="str">
        <f t="shared" si="106"/>
        <v>Age out of range</v>
      </c>
      <c r="L305" s="23" t="str">
        <f t="shared" si="107"/>
        <v>Age out of range</v>
      </c>
      <c r="M305" s="23" t="str">
        <f t="shared" si="108"/>
        <v>Age out of range</v>
      </c>
      <c r="N305" s="23" t="str">
        <f t="shared" si="109"/>
        <v>Age out of range</v>
      </c>
      <c r="O305" s="23" t="str">
        <f t="shared" si="110"/>
        <v>Age out of range</v>
      </c>
      <c r="P305" s="23" t="str">
        <f t="shared" si="111"/>
        <v>Age out of range</v>
      </c>
      <c r="Q305" s="23" t="e">
        <f t="shared" si="112"/>
        <v>#DIV/0!</v>
      </c>
      <c r="R305" s="17"/>
      <c r="S305" s="23">
        <v>289</v>
      </c>
      <c r="T305" s="134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7"/>
      <c r="AM305" s="47"/>
      <c r="AN305" s="10" t="str">
        <f>IF($Z305="","",IF(OR($V305&lt;2.7,$V305&gt;90),"Age OOR",VLOOKUP(AN$14&amp;"-int-"&amp;$E305,Equations!$G:$I,3,0)+VLOOKUP(AN$14&amp;"-sexo-"&amp;$E305,Equations!$G:$I,3,0)*$U305+VLOOKUP(AN$14&amp;"-edad-"&amp;$E305,Equations!$G:$I,3,0)*$V305+VLOOKUP(AN$14&amp;"-est-"&amp;$E305,Equations!$G:$I,3,0)*(1/$W305)+VLOOKUP(AN$14&amp;"-imc-"&amp;$E305,Equations!$G:$I,3,0)*(1/$Q305)))</f>
        <v/>
      </c>
      <c r="AO305" s="10" t="str">
        <f>IF($Z305="","",IF(OR($V305&lt;2.7,$V305&gt;90),"Age OOR",AN305-1.6449*VLOOKUP(AN$14&amp;"-rse-"&amp;$E305,Equations!$G:$I,3,0)))</f>
        <v/>
      </c>
      <c r="AP305" s="10" t="str">
        <f>IF($Z305="","",IF(OR($V305&lt;2.7,$V305&gt;90),"Age OOR",AN305+1.6449*VLOOKUP(AN$14&amp;"-rse-"&amp;$E305,Equations!$G:$I,3,0)))</f>
        <v/>
      </c>
      <c r="AQ305" s="10" t="str">
        <f t="shared" si="113"/>
        <v/>
      </c>
      <c r="AR305" s="10" t="str">
        <f>IF($Z305="","",IF(OR($V305&lt;2.7,$V305&gt;90),"Age OOR",($Z305-AN305)/VLOOKUP(AN$14&amp;"-rse-"&amp;$E305,Equations!$G:$I,3,0)))</f>
        <v/>
      </c>
      <c r="AS305" s="10" t="str">
        <f>IF($AA305="","",IF(OR($V305&lt;2.7,$V305&gt;90),"Age OOR",VLOOKUP(AS$14&amp;"-int-"&amp;$F305,Equations!$G:$I,3,0)+VLOOKUP(AS$14&amp;"-sexo-"&amp;$F305,Equations!$G:$I,3,0)*$U305+VLOOKUP(AS$14&amp;"-edad-"&amp;$F305,Equations!$G:$I,3,0)*$V305+VLOOKUP(AS$14&amp;"-est-"&amp;$F305,Equations!$G:$I,3,0)*(1/$W305)+VLOOKUP(AS$14&amp;"-imc-"&amp;$F305,Equations!$G:$I,3,0)*(1/$Q305)))</f>
        <v/>
      </c>
      <c r="AT305" s="10" t="str">
        <f>IF($AA305="","",IF(OR($V305&lt;2.7,$V305&gt;90),"Age OOR",AS305-1.6449*VLOOKUP(AS$14&amp;"-rse-"&amp;$F305,Equations!$G:$I,3,0)))</f>
        <v/>
      </c>
      <c r="AU305" s="10" t="str">
        <f>IF($AA305="","",IF(OR($V305&lt;2.7,$V305&gt;90),"Age OOR",AS305+1.6449*VLOOKUP(AS$14&amp;"-rse-"&amp;$F305,Equations!$G:$I,3,0)))</f>
        <v/>
      </c>
      <c r="AV305" s="10" t="str">
        <f t="shared" si="114"/>
        <v/>
      </c>
      <c r="AW305" s="10" t="str">
        <f>IF($AA305="","",IF(OR($V305&lt;2.7,$V305&gt;90),"Age OOR",($AA305-AS305)/VLOOKUP(AS$14&amp;"-rse-"&amp;$F305,Equations!$G:$I,3,0)))</f>
        <v/>
      </c>
      <c r="AX305" s="10" t="str">
        <f>IF($AB305="","",IF(OR($V305&lt;2.7,$V305&gt;90),"Age OOR",VLOOKUP(AX$14&amp;"-int-"&amp;$G305,Equations!$G:$I,3,0)+VLOOKUP(AX$14&amp;"-sexo-"&amp;$G305,Equations!$G:$I,3,0)*$U305+VLOOKUP(AX$14&amp;"-edad-"&amp;$G305,Equations!$G:$I,3,0)*$V305+VLOOKUP(AX$14&amp;"-est-"&amp;$G305,Equations!$G:$I,3,0)*(1/$W305)+VLOOKUP(AX$14&amp;"-imc-"&amp;$G305,Equations!$G:$I,3,0)*(1/$Q305)))</f>
        <v/>
      </c>
      <c r="AY305" s="10" t="str">
        <f>IF($AB305="","",IF(OR($V305&lt;2.7,$V305&gt;90),"Age OOR",AX305-1.6449*VLOOKUP(AX$14&amp;"-rse-"&amp;$G305,Equations!$G:$I,3,0)))</f>
        <v/>
      </c>
      <c r="AZ305" s="10" t="str">
        <f>IF($AB305="","",IF(OR($V305&lt;2.7,$V305&gt;90),"Age OOR",AX305+1.6449*VLOOKUP(AX$14&amp;"-rse-"&amp;$G305,Equations!$G:$I,3,0)))</f>
        <v/>
      </c>
      <c r="BA305" s="10" t="str">
        <f t="shared" si="115"/>
        <v/>
      </c>
      <c r="BB305" s="10" t="str">
        <f>IF($AB305="","",IF(OR($V305&lt;2.7,$V305&gt;90),"Age OOR",($AB305-AX305)/VLOOKUP(AX$14&amp;"-rse-"&amp;$G305,Equations!$G:$I,3,0)))</f>
        <v/>
      </c>
      <c r="BC305" s="10" t="str">
        <f>IF($AC305="","",IF(OR($V305&lt;2.7,$V305&gt;90),"Age OOR",VLOOKUP(BC$14&amp;"-int-"&amp;$H305,Equations!$G:$I,3,0)+VLOOKUP(BC$14&amp;"-sexo-"&amp;$H305,Equations!$G:$I,3,0)*$U305+VLOOKUP(BC$14&amp;"-edad-"&amp;$H305,Equations!$G:$I,3,0)*$V305+VLOOKUP(BC$14&amp;"-est-"&amp;$H305,Equations!$G:$I,3,0)*(1/$W305)+VLOOKUP(BC$14&amp;"-imc-"&amp;$H305,Equations!$G:$I,3,0)*(1/$Q305)))</f>
        <v/>
      </c>
      <c r="BD305" s="10" t="str">
        <f>IF($AC305="","",IF(OR($V305&lt;2.7,$V305&gt;90),"Age OOR",BC305-1.6449*VLOOKUP(BC$14&amp;"-rse-"&amp;$H305,Equations!$G:$I,3,0)))</f>
        <v/>
      </c>
      <c r="BE305" s="10" t="str">
        <f>IF($AC305="","",IF(OR($V305&lt;2.7,$V305&gt;90),"Age OOR",BC305+1.6449*VLOOKUP(BC$14&amp;"-rse-"&amp;$H305,Equations!$G:$I,3,0)))</f>
        <v/>
      </c>
      <c r="BF305" s="10" t="str">
        <f t="shared" si="116"/>
        <v/>
      </c>
      <c r="BG305" s="10" t="str">
        <f>IF($AC305="","",IF(OR($V305&lt;2.7,$V305&gt;90),"Age OOR",($AC305-BC305)/VLOOKUP(BC$14&amp;"-rse-"&amp;$H305,Equations!$G:$I,3,0)))</f>
        <v/>
      </c>
      <c r="BH305" s="10" t="str">
        <f>IF($AD305="","",IF(OR($V305&lt;2.7,$V305&gt;90),"Age OOR",VLOOKUP(BH$14&amp;"-int-"&amp;$I305,Equations!$G:$I,3,0)+VLOOKUP(BH$14&amp;"-sexo-"&amp;$I305,Equations!$G:$I,3,0)*$U305+VLOOKUP(BH$14&amp;"-edad-"&amp;$I305,Equations!$G:$I,3,0)*$V305+VLOOKUP(BH$14&amp;"-est-"&amp;$I305,Equations!$G:$I,3,0)*(1/$W305)+VLOOKUP(BH$14&amp;"-imc-"&amp;$I305,Equations!$G:$I,3,0)*(1/$Q305)))</f>
        <v/>
      </c>
      <c r="BI305" s="10" t="str">
        <f>IF($AD305="","",IF(OR($V305&lt;2.7,$V305&gt;90),"Age OOR",BH305-1.6449*VLOOKUP(BH$14&amp;"-rse-"&amp;$I305,Equations!$G:$I,3,0)))</f>
        <v/>
      </c>
      <c r="BJ305" s="10" t="str">
        <f>IF($AD305="","",IF(OR($V305&lt;2.7,$V305&gt;90),"Age OOR",BH305+1.6449*VLOOKUP(BH$14&amp;"-rse-"&amp;$I305,Equations!$G:$I,3,0)))</f>
        <v/>
      </c>
      <c r="BK305" s="10" t="str">
        <f t="shared" si="117"/>
        <v/>
      </c>
      <c r="BL305" s="10" t="str">
        <f>IF($AD305="","",IF(OR($V305&lt;2.7,$V305&gt;90),"Age OOR",($AD305-BH305)/VLOOKUP(BH$14&amp;"-rse-"&amp;$I305,Equations!$G:$I,3,0)))</f>
        <v/>
      </c>
      <c r="BM305" s="10" t="str">
        <f>IF($AE305="","",IF(OR($V305&lt;2.7,$V305&gt;90),"Age OOR",VLOOKUP(BM$14&amp;"-int-"&amp;$J305,Equations!$G:$I,3,0)+VLOOKUP(BM$14&amp;"-sexo-"&amp;$J305,Equations!$G:$I,3,0)*$U305+VLOOKUP(BM$14&amp;"-edad-"&amp;$J305,Equations!$G:$I,3,0)*$V305+VLOOKUP(BM$14&amp;"-est-"&amp;$J305,Equations!$G:$I,3,0)*(1/$W305)+VLOOKUP(BM$14&amp;"-imc-"&amp;$J305,Equations!$G:$I,3,0)*(1/$Q305)))</f>
        <v/>
      </c>
      <c r="BN305" s="10" t="str">
        <f>IF($AE305="","",IF(OR($V305&lt;2.7,$V305&gt;90),"Age OOR",BM305-1.6449*VLOOKUP(BM$14&amp;"-rse-"&amp;$J305,Equations!$G:$I,3,0)))</f>
        <v/>
      </c>
      <c r="BO305" s="10" t="str">
        <f>IF($AE305="","",IF(OR($V305&lt;2.7,$V305&gt;90),"Age OOR",BM305+1.6449*VLOOKUP(BM$14&amp;"-rse-"&amp;$J305,Equations!$G:$I,3,0)))</f>
        <v/>
      </c>
      <c r="BP305" s="10" t="str">
        <f t="shared" si="118"/>
        <v/>
      </c>
      <c r="BQ305" s="10" t="str">
        <f>IF($AE305="","",IF(OR($V305&lt;2.7,$V305&gt;90),"Age OOR",($AE305-BM305)/VLOOKUP(BM$14&amp;"-rse-"&amp;$J305,Equations!$G:$I,3,0)))</f>
        <v/>
      </c>
      <c r="BR305" s="10" t="str">
        <f>IF($AF305="","",IF(OR($V305&lt;2.7,$V305&gt;90),"Age OOR",VLOOKUP(BR$14&amp;"-int-"&amp;$K305,Equations!$G:$I,3,0)+VLOOKUP(BR$14&amp;"-sexo-"&amp;$K305,Equations!$G:$I,3,0)*$U305+VLOOKUP(BR$14&amp;"-edad-"&amp;$K305,Equations!$G:$I,3,0)*$V305+VLOOKUP(BR$14&amp;"-est-"&amp;$K305,Equations!$G:$I,3,0)*(1/$W305)+VLOOKUP(BR$14&amp;"-imc-"&amp;$K305,Equations!$G:$I,3,0)*(1/$Q305)))</f>
        <v/>
      </c>
      <c r="BS305" s="10" t="str">
        <f>IF($AF305="","",IF(OR($V305&lt;2.7,$V305&gt;90),"Age OOR",BR305-1.6449*VLOOKUP(BR$14&amp;"-rse-"&amp;$K305,Equations!$G:$I,3,0)))</f>
        <v/>
      </c>
      <c r="BT305" s="10" t="str">
        <f>IF($AF305="","",IF(OR($V305&lt;2.7,$V305&gt;90),"Age OOR",BR305+1.6449*VLOOKUP(BR$14&amp;"-rse-"&amp;$K305,Equations!$G:$I,3,0)))</f>
        <v/>
      </c>
      <c r="BU305" s="10" t="str">
        <f t="shared" si="119"/>
        <v/>
      </c>
      <c r="BV305" s="10" t="str">
        <f>IF($AF305="","",IF(OR($V305&lt;2.7,$V305&gt;90),"Age OOR",($AF305-BR305)/VLOOKUP(BR$14&amp;"-rse-"&amp;$K305,Equations!$G:$I,3,0)))</f>
        <v/>
      </c>
      <c r="BW305" s="10" t="str">
        <f>IF($AG305="","",IF(OR($V305&lt;2.7,$V305&gt;90),"Age OOR",VLOOKUP(BW$14&amp;"-int-"&amp;$L305,Equations!$G:$I,3,0)+VLOOKUP(BW$14&amp;"-sexo-"&amp;$L305,Equations!$G:$I,3,0)*$U305+VLOOKUP(BW$14&amp;"-edad-"&amp;$L305,Equations!$G:$I,3,0)*$V305+VLOOKUP(BW$14&amp;"-est-"&amp;$L305,Equations!$G:$I,3,0)*(1/$W305)+VLOOKUP(BW$14&amp;"-imc-"&amp;$L305,Equations!$G:$I,3,0)*(1/$Q305)))</f>
        <v/>
      </c>
      <c r="BX305" s="10" t="str">
        <f>IF($AG305="","",IF(OR($V305&lt;2.7,$V305&gt;90),"Age OOR",BW305-1.6449*VLOOKUP(BW$14&amp;"-rse-"&amp;$L305,Equations!$G:$I,3,0)))</f>
        <v/>
      </c>
      <c r="BY305" s="10" t="str">
        <f>IF($AG305="","",IF(OR($V305&lt;2.7,$V305&gt;90),"Age OOR",BW305+1.6449*VLOOKUP(BW$14&amp;"-rse-"&amp;$L305,Equations!$G:$I,3,0)))</f>
        <v/>
      </c>
      <c r="BZ305" s="10" t="str">
        <f t="shared" si="120"/>
        <v/>
      </c>
      <c r="CA305" s="10" t="str">
        <f>IF($AG305="","",IF(OR($V305&lt;2.7,$V305&gt;90),"Age OOR",($AG305-BW305)/VLOOKUP(BW$14&amp;"-rse-"&amp;$L305,Equations!$G:$I,3,0)))</f>
        <v/>
      </c>
      <c r="CB305" s="10" t="str">
        <f>IF($AH305="","",IF(OR($V305&lt;2.7,$V305&gt;90),"Age OOR",VLOOKUP(CB$14&amp;"-int-"&amp;$M305,Equations!$G:$I,3,0)+VLOOKUP(CB$14&amp;"-sexo-"&amp;$M305,Equations!$G:$I,3,0)*$U305+VLOOKUP(CB$14&amp;"-edad-"&amp;$M305,Equations!$G:$I,3,0)*$V305+VLOOKUP(CB$14&amp;"-est-"&amp;$M305,Equations!$G:$I,3,0)*(1/$W305)+VLOOKUP(CB$14&amp;"-imc-"&amp;$M305,Equations!$G:$I,3,0)*(1/$Q305)))</f>
        <v/>
      </c>
      <c r="CC305" s="10" t="str">
        <f>IF($AH305="","",IF(OR($V305&lt;2.7,$V305&gt;90),"Age OOR",CB305-1.6449*VLOOKUP(CB$14&amp;"-rse-"&amp;$M305,Equations!$G:$I,3,0)))</f>
        <v/>
      </c>
      <c r="CD305" s="10" t="str">
        <f>IF($AH305="","",IF(OR($V305&lt;2.7,$V305&gt;90),"Age OOR",CB305+1.6449*VLOOKUP(CB$14&amp;"-rse-"&amp;$M305,Equations!$G:$I,3,0)))</f>
        <v/>
      </c>
      <c r="CE305" s="10" t="str">
        <f t="shared" si="121"/>
        <v/>
      </c>
      <c r="CF305" s="10" t="str">
        <f>IF($AH305="","",IF(OR($V305&lt;2.7,$V305&gt;90),"Age OOR",($AH305-CB305)/VLOOKUP(CB$14&amp;"-rse-"&amp;$M305,Equations!$G:$I,3,0)))</f>
        <v/>
      </c>
      <c r="CG305" s="10" t="str">
        <f>IF($AI305="","",IF(OR($V305&lt;2.7,$V305&gt;90),"Age OOR",VLOOKUP(CG$14&amp;"-int-"&amp;$N305,Equations!$G:$I,3,0)+VLOOKUP(CG$14&amp;"-sexo-"&amp;$N305,Equations!$G:$I,3,0)*$U305+VLOOKUP(CG$14&amp;"-edad-"&amp;$N305,Equations!$G:$I,3,0)*$V305+VLOOKUP(CG$14&amp;"-est-"&amp;$N305,Equations!$G:$I,3,0)*(1/$W305)+VLOOKUP(CG$14&amp;"-imc-"&amp;$N305,Equations!$G:$I,3,0)*(1/$Q305)))</f>
        <v/>
      </c>
      <c r="CH305" s="10" t="str">
        <f>IF($AI305="","",IF(OR($V305&lt;2.7,$V305&gt;90),"Age OOR",CG305-1.6449*VLOOKUP(CG$14&amp;"-rse-"&amp;$N305,Equations!$G:$I,3,0)))</f>
        <v/>
      </c>
      <c r="CI305" s="10" t="str">
        <f>IF($AI305="","",IF(OR($V305&lt;2.7,$V305&gt;90),"Age OOR",CG305+1.6449*VLOOKUP(CG$14&amp;"-rse-"&amp;$N305,Equations!$G:$I,3,0)))</f>
        <v/>
      </c>
      <c r="CJ305" s="10" t="str">
        <f t="shared" si="122"/>
        <v/>
      </c>
      <c r="CK305" s="10" t="str">
        <f>IF($AI305="","",IF(OR($V305&lt;2.7,$V305&gt;90),"Age OOR",($AI305-CG305)/VLOOKUP(CG$14&amp;"-rse-"&amp;$N305,Equations!$G:$I,3,0)))</f>
        <v/>
      </c>
      <c r="CL305" s="10" t="str">
        <f>IF($AJ305="","",IF(OR($V305&lt;2.7,$V305&gt;90),"Age OOR",VLOOKUP(CL$14&amp;"-int-"&amp;$O305,Equations!$G:$I,3,0)+VLOOKUP(CL$14&amp;"-sexo-"&amp;$O305,Equations!$G:$I,3,0)*$U305+VLOOKUP(CL$14&amp;"-edad-"&amp;$O305,Equations!$G:$I,3,0)*$V305+VLOOKUP(CL$14&amp;"-est-"&amp;$O305,Equations!$G:$I,3,0)*(1/$W305)+VLOOKUP(CL$14&amp;"-imc-"&amp;$O305,Equations!$G:$I,3,0)*(1/$Q305)))</f>
        <v/>
      </c>
      <c r="CM305" s="10" t="str">
        <f>IF($AJ305="","",IF(OR($V305&lt;2.7,$V305&gt;90),"Age OOR",CL305-1.6449*VLOOKUP(CL$14&amp;"-rse-"&amp;$O305,Equations!$G:$I,3,0)))</f>
        <v/>
      </c>
      <c r="CN305" s="10" t="str">
        <f>IF($AJ305="","",IF(OR($V305&lt;2.7,$V305&gt;90),"Age OOR",CL305+1.6449*VLOOKUP(CL$14&amp;"-rse-"&amp;$O305,Equations!$G:$I,3,0)))</f>
        <v/>
      </c>
      <c r="CO305" s="10" t="str">
        <f t="shared" si="123"/>
        <v/>
      </c>
      <c r="CP305" s="10" t="str">
        <f>IF($AJ305="","",IF(OR($V305&lt;2.7,$V305&gt;90),"Age OOR",($AJ305-CL305)/VLOOKUP(CL$14&amp;"-rse-"&amp;$O305,Equations!$G:$I,3,0)))</f>
        <v/>
      </c>
      <c r="CQ305" s="10" t="str">
        <f>IF($AK305="","",IF(OR($V305&lt;2.7,$V305&gt;90),"Age OOR",EXP(VLOOKUP(CQ$14&amp;"-int-"&amp;$P305,Equations!$G:$I,3,0)+VLOOKUP(CQ$14&amp;"-sexo-"&amp;$P305,Equations!$G:$I,3,0)*$U305+VLOOKUP(CQ$14&amp;"-edad-"&amp;$P305,Equations!$G:$I,3,0)*$V305+VLOOKUP(CQ$14&amp;"-est-"&amp;$P305,Equations!$G:$I,3,0)*(1/$W305)+VLOOKUP(CQ$14&amp;"-imc-"&amp;$P305,Equations!$G:$I,3,0)*(1/$Q305))))</f>
        <v/>
      </c>
      <c r="CR305" s="10" t="str">
        <f>IF($AK305="","",IF(OR($V305&lt;2.7,$V305&gt;90),"Age OOR",EXP(LN(CQ305)-1.6449*VLOOKUP(CQ$14&amp;"-rse-"&amp;$P305,Equations!$G:$I,3,0))))</f>
        <v/>
      </c>
      <c r="CS305" s="10" t="str">
        <f>IF($AK305="","",IF(OR($V305&lt;2.7,$V305&gt;90),"Age OOR",EXP(LN(CQ305)+1.6449*VLOOKUP(CQ$14&amp;"-rse-"&amp;$P305,Equations!$G:$I,3,0))))</f>
        <v/>
      </c>
      <c r="CT305" s="10" t="str">
        <f t="shared" si="124"/>
        <v/>
      </c>
      <c r="CU305" s="10" t="str">
        <f>IF($AK305="","",IF(OR($V305&lt;2.7,$V305&gt;90),"Age OOR",(LN($AK305)-LN(CQ305))/VLOOKUP(CQ$14&amp;"-rse-"&amp;$P305,Equations!$G:$I,3,0)))</f>
        <v/>
      </c>
      <c r="CV305" s="47"/>
    </row>
    <row r="306" spans="5:100" x14ac:dyDescent="0.2">
      <c r="E306" s="23" t="str">
        <f t="shared" si="100"/>
        <v>Age out of range</v>
      </c>
      <c r="F306" s="23" t="str">
        <f t="shared" si="101"/>
        <v>Age out of range</v>
      </c>
      <c r="G306" s="23" t="str">
        <f t="shared" si="102"/>
        <v>Age out of range</v>
      </c>
      <c r="H306" s="23" t="str">
        <f t="shared" si="103"/>
        <v>Age out of range</v>
      </c>
      <c r="I306" s="23" t="str">
        <f t="shared" si="104"/>
        <v>Age out of range</v>
      </c>
      <c r="J306" s="23" t="str">
        <f t="shared" si="105"/>
        <v>Age out of range</v>
      </c>
      <c r="K306" s="23" t="str">
        <f t="shared" si="106"/>
        <v>Age out of range</v>
      </c>
      <c r="L306" s="23" t="str">
        <f t="shared" si="107"/>
        <v>Age out of range</v>
      </c>
      <c r="M306" s="23" t="str">
        <f t="shared" si="108"/>
        <v>Age out of range</v>
      </c>
      <c r="N306" s="23" t="str">
        <f t="shared" si="109"/>
        <v>Age out of range</v>
      </c>
      <c r="O306" s="23" t="str">
        <f t="shared" si="110"/>
        <v>Age out of range</v>
      </c>
      <c r="P306" s="23" t="str">
        <f t="shared" si="111"/>
        <v>Age out of range</v>
      </c>
      <c r="Q306" s="23" t="e">
        <f t="shared" si="112"/>
        <v>#DIV/0!</v>
      </c>
      <c r="R306" s="17"/>
      <c r="S306" s="23">
        <v>290</v>
      </c>
      <c r="T306" s="134"/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7"/>
      <c r="AM306" s="47"/>
      <c r="AN306" s="10" t="str">
        <f>IF($Z306="","",IF(OR($V306&lt;2.7,$V306&gt;90),"Age OOR",VLOOKUP(AN$14&amp;"-int-"&amp;$E306,Equations!$G:$I,3,0)+VLOOKUP(AN$14&amp;"-sexo-"&amp;$E306,Equations!$G:$I,3,0)*$U306+VLOOKUP(AN$14&amp;"-edad-"&amp;$E306,Equations!$G:$I,3,0)*$V306+VLOOKUP(AN$14&amp;"-est-"&amp;$E306,Equations!$G:$I,3,0)*(1/$W306)+VLOOKUP(AN$14&amp;"-imc-"&amp;$E306,Equations!$G:$I,3,0)*(1/$Q306)))</f>
        <v/>
      </c>
      <c r="AO306" s="10" t="str">
        <f>IF($Z306="","",IF(OR($V306&lt;2.7,$V306&gt;90),"Age OOR",AN306-1.6449*VLOOKUP(AN$14&amp;"-rse-"&amp;$E306,Equations!$G:$I,3,0)))</f>
        <v/>
      </c>
      <c r="AP306" s="10" t="str">
        <f>IF($Z306="","",IF(OR($V306&lt;2.7,$V306&gt;90),"Age OOR",AN306+1.6449*VLOOKUP(AN$14&amp;"-rse-"&amp;$E306,Equations!$G:$I,3,0)))</f>
        <v/>
      </c>
      <c r="AQ306" s="10" t="str">
        <f t="shared" si="113"/>
        <v/>
      </c>
      <c r="AR306" s="10" t="str">
        <f>IF($Z306="","",IF(OR($V306&lt;2.7,$V306&gt;90),"Age OOR",($Z306-AN306)/VLOOKUP(AN$14&amp;"-rse-"&amp;$E306,Equations!$G:$I,3,0)))</f>
        <v/>
      </c>
      <c r="AS306" s="10" t="str">
        <f>IF($AA306="","",IF(OR($V306&lt;2.7,$V306&gt;90),"Age OOR",VLOOKUP(AS$14&amp;"-int-"&amp;$F306,Equations!$G:$I,3,0)+VLOOKUP(AS$14&amp;"-sexo-"&amp;$F306,Equations!$G:$I,3,0)*$U306+VLOOKUP(AS$14&amp;"-edad-"&amp;$F306,Equations!$G:$I,3,0)*$V306+VLOOKUP(AS$14&amp;"-est-"&amp;$F306,Equations!$G:$I,3,0)*(1/$W306)+VLOOKUP(AS$14&amp;"-imc-"&amp;$F306,Equations!$G:$I,3,0)*(1/$Q306)))</f>
        <v/>
      </c>
      <c r="AT306" s="10" t="str">
        <f>IF($AA306="","",IF(OR($V306&lt;2.7,$V306&gt;90),"Age OOR",AS306-1.6449*VLOOKUP(AS$14&amp;"-rse-"&amp;$F306,Equations!$G:$I,3,0)))</f>
        <v/>
      </c>
      <c r="AU306" s="10" t="str">
        <f>IF($AA306="","",IF(OR($V306&lt;2.7,$V306&gt;90),"Age OOR",AS306+1.6449*VLOOKUP(AS$14&amp;"-rse-"&amp;$F306,Equations!$G:$I,3,0)))</f>
        <v/>
      </c>
      <c r="AV306" s="10" t="str">
        <f t="shared" si="114"/>
        <v/>
      </c>
      <c r="AW306" s="10" t="str">
        <f>IF($AA306="","",IF(OR($V306&lt;2.7,$V306&gt;90),"Age OOR",($AA306-AS306)/VLOOKUP(AS$14&amp;"-rse-"&amp;$F306,Equations!$G:$I,3,0)))</f>
        <v/>
      </c>
      <c r="AX306" s="10" t="str">
        <f>IF($AB306="","",IF(OR($V306&lt;2.7,$V306&gt;90),"Age OOR",VLOOKUP(AX$14&amp;"-int-"&amp;$G306,Equations!$G:$I,3,0)+VLOOKUP(AX$14&amp;"-sexo-"&amp;$G306,Equations!$G:$I,3,0)*$U306+VLOOKUP(AX$14&amp;"-edad-"&amp;$G306,Equations!$G:$I,3,0)*$V306+VLOOKUP(AX$14&amp;"-est-"&amp;$G306,Equations!$G:$I,3,0)*(1/$W306)+VLOOKUP(AX$14&amp;"-imc-"&amp;$G306,Equations!$G:$I,3,0)*(1/$Q306)))</f>
        <v/>
      </c>
      <c r="AY306" s="10" t="str">
        <f>IF($AB306="","",IF(OR($V306&lt;2.7,$V306&gt;90),"Age OOR",AX306-1.6449*VLOOKUP(AX$14&amp;"-rse-"&amp;$G306,Equations!$G:$I,3,0)))</f>
        <v/>
      </c>
      <c r="AZ306" s="10" t="str">
        <f>IF($AB306="","",IF(OR($V306&lt;2.7,$V306&gt;90),"Age OOR",AX306+1.6449*VLOOKUP(AX$14&amp;"-rse-"&amp;$G306,Equations!$G:$I,3,0)))</f>
        <v/>
      </c>
      <c r="BA306" s="10" t="str">
        <f t="shared" si="115"/>
        <v/>
      </c>
      <c r="BB306" s="10" t="str">
        <f>IF($AB306="","",IF(OR($V306&lt;2.7,$V306&gt;90),"Age OOR",($AB306-AX306)/VLOOKUP(AX$14&amp;"-rse-"&amp;$G306,Equations!$G:$I,3,0)))</f>
        <v/>
      </c>
      <c r="BC306" s="10" t="str">
        <f>IF($AC306="","",IF(OR($V306&lt;2.7,$V306&gt;90),"Age OOR",VLOOKUP(BC$14&amp;"-int-"&amp;$H306,Equations!$G:$I,3,0)+VLOOKUP(BC$14&amp;"-sexo-"&amp;$H306,Equations!$G:$I,3,0)*$U306+VLOOKUP(BC$14&amp;"-edad-"&amp;$H306,Equations!$G:$I,3,0)*$V306+VLOOKUP(BC$14&amp;"-est-"&amp;$H306,Equations!$G:$I,3,0)*(1/$W306)+VLOOKUP(BC$14&amp;"-imc-"&amp;$H306,Equations!$G:$I,3,0)*(1/$Q306)))</f>
        <v/>
      </c>
      <c r="BD306" s="10" t="str">
        <f>IF($AC306="","",IF(OR($V306&lt;2.7,$V306&gt;90),"Age OOR",BC306-1.6449*VLOOKUP(BC$14&amp;"-rse-"&amp;$H306,Equations!$G:$I,3,0)))</f>
        <v/>
      </c>
      <c r="BE306" s="10" t="str">
        <f>IF($AC306="","",IF(OR($V306&lt;2.7,$V306&gt;90),"Age OOR",BC306+1.6449*VLOOKUP(BC$14&amp;"-rse-"&amp;$H306,Equations!$G:$I,3,0)))</f>
        <v/>
      </c>
      <c r="BF306" s="10" t="str">
        <f t="shared" si="116"/>
        <v/>
      </c>
      <c r="BG306" s="10" t="str">
        <f>IF($AC306="","",IF(OR($V306&lt;2.7,$V306&gt;90),"Age OOR",($AC306-BC306)/VLOOKUP(BC$14&amp;"-rse-"&amp;$H306,Equations!$G:$I,3,0)))</f>
        <v/>
      </c>
      <c r="BH306" s="10" t="str">
        <f>IF($AD306="","",IF(OR($V306&lt;2.7,$V306&gt;90),"Age OOR",VLOOKUP(BH$14&amp;"-int-"&amp;$I306,Equations!$G:$I,3,0)+VLOOKUP(BH$14&amp;"-sexo-"&amp;$I306,Equations!$G:$I,3,0)*$U306+VLOOKUP(BH$14&amp;"-edad-"&amp;$I306,Equations!$G:$I,3,0)*$V306+VLOOKUP(BH$14&amp;"-est-"&amp;$I306,Equations!$G:$I,3,0)*(1/$W306)+VLOOKUP(BH$14&amp;"-imc-"&amp;$I306,Equations!$G:$I,3,0)*(1/$Q306)))</f>
        <v/>
      </c>
      <c r="BI306" s="10" t="str">
        <f>IF($AD306="","",IF(OR($V306&lt;2.7,$V306&gt;90),"Age OOR",BH306-1.6449*VLOOKUP(BH$14&amp;"-rse-"&amp;$I306,Equations!$G:$I,3,0)))</f>
        <v/>
      </c>
      <c r="BJ306" s="10" t="str">
        <f>IF($AD306="","",IF(OR($V306&lt;2.7,$V306&gt;90),"Age OOR",BH306+1.6449*VLOOKUP(BH$14&amp;"-rse-"&amp;$I306,Equations!$G:$I,3,0)))</f>
        <v/>
      </c>
      <c r="BK306" s="10" t="str">
        <f t="shared" si="117"/>
        <v/>
      </c>
      <c r="BL306" s="10" t="str">
        <f>IF($AD306="","",IF(OR($V306&lt;2.7,$V306&gt;90),"Age OOR",($AD306-BH306)/VLOOKUP(BH$14&amp;"-rse-"&amp;$I306,Equations!$G:$I,3,0)))</f>
        <v/>
      </c>
      <c r="BM306" s="10" t="str">
        <f>IF($AE306="","",IF(OR($V306&lt;2.7,$V306&gt;90),"Age OOR",VLOOKUP(BM$14&amp;"-int-"&amp;$J306,Equations!$G:$I,3,0)+VLOOKUP(BM$14&amp;"-sexo-"&amp;$J306,Equations!$G:$I,3,0)*$U306+VLOOKUP(BM$14&amp;"-edad-"&amp;$J306,Equations!$G:$I,3,0)*$V306+VLOOKUP(BM$14&amp;"-est-"&amp;$J306,Equations!$G:$I,3,0)*(1/$W306)+VLOOKUP(BM$14&amp;"-imc-"&amp;$J306,Equations!$G:$I,3,0)*(1/$Q306)))</f>
        <v/>
      </c>
      <c r="BN306" s="10" t="str">
        <f>IF($AE306="","",IF(OR($V306&lt;2.7,$V306&gt;90),"Age OOR",BM306-1.6449*VLOOKUP(BM$14&amp;"-rse-"&amp;$J306,Equations!$G:$I,3,0)))</f>
        <v/>
      </c>
      <c r="BO306" s="10" t="str">
        <f>IF($AE306="","",IF(OR($V306&lt;2.7,$V306&gt;90),"Age OOR",BM306+1.6449*VLOOKUP(BM$14&amp;"-rse-"&amp;$J306,Equations!$G:$I,3,0)))</f>
        <v/>
      </c>
      <c r="BP306" s="10" t="str">
        <f t="shared" si="118"/>
        <v/>
      </c>
      <c r="BQ306" s="10" t="str">
        <f>IF($AE306="","",IF(OR($V306&lt;2.7,$V306&gt;90),"Age OOR",($AE306-BM306)/VLOOKUP(BM$14&amp;"-rse-"&amp;$J306,Equations!$G:$I,3,0)))</f>
        <v/>
      </c>
      <c r="BR306" s="10" t="str">
        <f>IF($AF306="","",IF(OR($V306&lt;2.7,$V306&gt;90),"Age OOR",VLOOKUP(BR$14&amp;"-int-"&amp;$K306,Equations!$G:$I,3,0)+VLOOKUP(BR$14&amp;"-sexo-"&amp;$K306,Equations!$G:$I,3,0)*$U306+VLOOKUP(BR$14&amp;"-edad-"&amp;$K306,Equations!$G:$I,3,0)*$V306+VLOOKUP(BR$14&amp;"-est-"&amp;$K306,Equations!$G:$I,3,0)*(1/$W306)+VLOOKUP(BR$14&amp;"-imc-"&amp;$K306,Equations!$G:$I,3,0)*(1/$Q306)))</f>
        <v/>
      </c>
      <c r="BS306" s="10" t="str">
        <f>IF($AF306="","",IF(OR($V306&lt;2.7,$V306&gt;90),"Age OOR",BR306-1.6449*VLOOKUP(BR$14&amp;"-rse-"&amp;$K306,Equations!$G:$I,3,0)))</f>
        <v/>
      </c>
      <c r="BT306" s="10" t="str">
        <f>IF($AF306="","",IF(OR($V306&lt;2.7,$V306&gt;90),"Age OOR",BR306+1.6449*VLOOKUP(BR$14&amp;"-rse-"&amp;$K306,Equations!$G:$I,3,0)))</f>
        <v/>
      </c>
      <c r="BU306" s="10" t="str">
        <f t="shared" si="119"/>
        <v/>
      </c>
      <c r="BV306" s="10" t="str">
        <f>IF($AF306="","",IF(OR($V306&lt;2.7,$V306&gt;90),"Age OOR",($AF306-BR306)/VLOOKUP(BR$14&amp;"-rse-"&amp;$K306,Equations!$G:$I,3,0)))</f>
        <v/>
      </c>
      <c r="BW306" s="10" t="str">
        <f>IF($AG306="","",IF(OR($V306&lt;2.7,$V306&gt;90),"Age OOR",VLOOKUP(BW$14&amp;"-int-"&amp;$L306,Equations!$G:$I,3,0)+VLOOKUP(BW$14&amp;"-sexo-"&amp;$L306,Equations!$G:$I,3,0)*$U306+VLOOKUP(BW$14&amp;"-edad-"&amp;$L306,Equations!$G:$I,3,0)*$V306+VLOOKUP(BW$14&amp;"-est-"&amp;$L306,Equations!$G:$I,3,0)*(1/$W306)+VLOOKUP(BW$14&amp;"-imc-"&amp;$L306,Equations!$G:$I,3,0)*(1/$Q306)))</f>
        <v/>
      </c>
      <c r="BX306" s="10" t="str">
        <f>IF($AG306="","",IF(OR($V306&lt;2.7,$V306&gt;90),"Age OOR",BW306-1.6449*VLOOKUP(BW$14&amp;"-rse-"&amp;$L306,Equations!$G:$I,3,0)))</f>
        <v/>
      </c>
      <c r="BY306" s="10" t="str">
        <f>IF($AG306="","",IF(OR($V306&lt;2.7,$V306&gt;90),"Age OOR",BW306+1.6449*VLOOKUP(BW$14&amp;"-rse-"&amp;$L306,Equations!$G:$I,3,0)))</f>
        <v/>
      </c>
      <c r="BZ306" s="10" t="str">
        <f t="shared" si="120"/>
        <v/>
      </c>
      <c r="CA306" s="10" t="str">
        <f>IF($AG306="","",IF(OR($V306&lt;2.7,$V306&gt;90),"Age OOR",($AG306-BW306)/VLOOKUP(BW$14&amp;"-rse-"&amp;$L306,Equations!$G:$I,3,0)))</f>
        <v/>
      </c>
      <c r="CB306" s="10" t="str">
        <f>IF($AH306="","",IF(OR($V306&lt;2.7,$V306&gt;90),"Age OOR",VLOOKUP(CB$14&amp;"-int-"&amp;$M306,Equations!$G:$I,3,0)+VLOOKUP(CB$14&amp;"-sexo-"&amp;$M306,Equations!$G:$I,3,0)*$U306+VLOOKUP(CB$14&amp;"-edad-"&amp;$M306,Equations!$G:$I,3,0)*$V306+VLOOKUP(CB$14&amp;"-est-"&amp;$M306,Equations!$G:$I,3,0)*(1/$W306)+VLOOKUP(CB$14&amp;"-imc-"&amp;$M306,Equations!$G:$I,3,0)*(1/$Q306)))</f>
        <v/>
      </c>
      <c r="CC306" s="10" t="str">
        <f>IF($AH306="","",IF(OR($V306&lt;2.7,$V306&gt;90),"Age OOR",CB306-1.6449*VLOOKUP(CB$14&amp;"-rse-"&amp;$M306,Equations!$G:$I,3,0)))</f>
        <v/>
      </c>
      <c r="CD306" s="10" t="str">
        <f>IF($AH306="","",IF(OR($V306&lt;2.7,$V306&gt;90),"Age OOR",CB306+1.6449*VLOOKUP(CB$14&amp;"-rse-"&amp;$M306,Equations!$G:$I,3,0)))</f>
        <v/>
      </c>
      <c r="CE306" s="10" t="str">
        <f t="shared" si="121"/>
        <v/>
      </c>
      <c r="CF306" s="10" t="str">
        <f>IF($AH306="","",IF(OR($V306&lt;2.7,$V306&gt;90),"Age OOR",($AH306-CB306)/VLOOKUP(CB$14&amp;"-rse-"&amp;$M306,Equations!$G:$I,3,0)))</f>
        <v/>
      </c>
      <c r="CG306" s="10" t="str">
        <f>IF($AI306="","",IF(OR($V306&lt;2.7,$V306&gt;90),"Age OOR",VLOOKUP(CG$14&amp;"-int-"&amp;$N306,Equations!$G:$I,3,0)+VLOOKUP(CG$14&amp;"-sexo-"&amp;$N306,Equations!$G:$I,3,0)*$U306+VLOOKUP(CG$14&amp;"-edad-"&amp;$N306,Equations!$G:$I,3,0)*$V306+VLOOKUP(CG$14&amp;"-est-"&amp;$N306,Equations!$G:$I,3,0)*(1/$W306)+VLOOKUP(CG$14&amp;"-imc-"&amp;$N306,Equations!$G:$I,3,0)*(1/$Q306)))</f>
        <v/>
      </c>
      <c r="CH306" s="10" t="str">
        <f>IF($AI306="","",IF(OR($V306&lt;2.7,$V306&gt;90),"Age OOR",CG306-1.6449*VLOOKUP(CG$14&amp;"-rse-"&amp;$N306,Equations!$G:$I,3,0)))</f>
        <v/>
      </c>
      <c r="CI306" s="10" t="str">
        <f>IF($AI306="","",IF(OR($V306&lt;2.7,$V306&gt;90),"Age OOR",CG306+1.6449*VLOOKUP(CG$14&amp;"-rse-"&amp;$N306,Equations!$G:$I,3,0)))</f>
        <v/>
      </c>
      <c r="CJ306" s="10" t="str">
        <f t="shared" si="122"/>
        <v/>
      </c>
      <c r="CK306" s="10" t="str">
        <f>IF($AI306="","",IF(OR($V306&lt;2.7,$V306&gt;90),"Age OOR",($AI306-CG306)/VLOOKUP(CG$14&amp;"-rse-"&amp;$N306,Equations!$G:$I,3,0)))</f>
        <v/>
      </c>
      <c r="CL306" s="10" t="str">
        <f>IF($AJ306="","",IF(OR($V306&lt;2.7,$V306&gt;90),"Age OOR",VLOOKUP(CL$14&amp;"-int-"&amp;$O306,Equations!$G:$I,3,0)+VLOOKUP(CL$14&amp;"-sexo-"&amp;$O306,Equations!$G:$I,3,0)*$U306+VLOOKUP(CL$14&amp;"-edad-"&amp;$O306,Equations!$G:$I,3,0)*$V306+VLOOKUP(CL$14&amp;"-est-"&amp;$O306,Equations!$G:$I,3,0)*(1/$W306)+VLOOKUP(CL$14&amp;"-imc-"&amp;$O306,Equations!$G:$I,3,0)*(1/$Q306)))</f>
        <v/>
      </c>
      <c r="CM306" s="10" t="str">
        <f>IF($AJ306="","",IF(OR($V306&lt;2.7,$V306&gt;90),"Age OOR",CL306-1.6449*VLOOKUP(CL$14&amp;"-rse-"&amp;$O306,Equations!$G:$I,3,0)))</f>
        <v/>
      </c>
      <c r="CN306" s="10" t="str">
        <f>IF($AJ306="","",IF(OR($V306&lt;2.7,$V306&gt;90),"Age OOR",CL306+1.6449*VLOOKUP(CL$14&amp;"-rse-"&amp;$O306,Equations!$G:$I,3,0)))</f>
        <v/>
      </c>
      <c r="CO306" s="10" t="str">
        <f t="shared" si="123"/>
        <v/>
      </c>
      <c r="CP306" s="10" t="str">
        <f>IF($AJ306="","",IF(OR($V306&lt;2.7,$V306&gt;90),"Age OOR",($AJ306-CL306)/VLOOKUP(CL$14&amp;"-rse-"&amp;$O306,Equations!$G:$I,3,0)))</f>
        <v/>
      </c>
      <c r="CQ306" s="10" t="str">
        <f>IF($AK306="","",IF(OR($V306&lt;2.7,$V306&gt;90),"Age OOR",EXP(VLOOKUP(CQ$14&amp;"-int-"&amp;$P306,Equations!$G:$I,3,0)+VLOOKUP(CQ$14&amp;"-sexo-"&amp;$P306,Equations!$G:$I,3,0)*$U306+VLOOKUP(CQ$14&amp;"-edad-"&amp;$P306,Equations!$G:$I,3,0)*$V306+VLOOKUP(CQ$14&amp;"-est-"&amp;$P306,Equations!$G:$I,3,0)*(1/$W306)+VLOOKUP(CQ$14&amp;"-imc-"&amp;$P306,Equations!$G:$I,3,0)*(1/$Q306))))</f>
        <v/>
      </c>
      <c r="CR306" s="10" t="str">
        <f>IF($AK306="","",IF(OR($V306&lt;2.7,$V306&gt;90),"Age OOR",EXP(LN(CQ306)-1.6449*VLOOKUP(CQ$14&amp;"-rse-"&amp;$P306,Equations!$G:$I,3,0))))</f>
        <v/>
      </c>
      <c r="CS306" s="10" t="str">
        <f>IF($AK306="","",IF(OR($V306&lt;2.7,$V306&gt;90),"Age OOR",EXP(LN(CQ306)+1.6449*VLOOKUP(CQ$14&amp;"-rse-"&amp;$P306,Equations!$G:$I,3,0))))</f>
        <v/>
      </c>
      <c r="CT306" s="10" t="str">
        <f t="shared" si="124"/>
        <v/>
      </c>
      <c r="CU306" s="10" t="str">
        <f>IF($AK306="","",IF(OR($V306&lt;2.7,$V306&gt;90),"Age OOR",(LN($AK306)-LN(CQ306))/VLOOKUP(CQ$14&amp;"-rse-"&amp;$P306,Equations!$G:$I,3,0)))</f>
        <v/>
      </c>
      <c r="CV306" s="47"/>
    </row>
    <row r="307" spans="5:100" x14ac:dyDescent="0.2">
      <c r="E307" s="23" t="str">
        <f t="shared" si="100"/>
        <v>Age out of range</v>
      </c>
      <c r="F307" s="23" t="str">
        <f t="shared" si="101"/>
        <v>Age out of range</v>
      </c>
      <c r="G307" s="23" t="str">
        <f t="shared" si="102"/>
        <v>Age out of range</v>
      </c>
      <c r="H307" s="23" t="str">
        <f t="shared" si="103"/>
        <v>Age out of range</v>
      </c>
      <c r="I307" s="23" t="str">
        <f t="shared" si="104"/>
        <v>Age out of range</v>
      </c>
      <c r="J307" s="23" t="str">
        <f t="shared" si="105"/>
        <v>Age out of range</v>
      </c>
      <c r="K307" s="23" t="str">
        <f t="shared" si="106"/>
        <v>Age out of range</v>
      </c>
      <c r="L307" s="23" t="str">
        <f t="shared" si="107"/>
        <v>Age out of range</v>
      </c>
      <c r="M307" s="23" t="str">
        <f t="shared" si="108"/>
        <v>Age out of range</v>
      </c>
      <c r="N307" s="23" t="str">
        <f t="shared" si="109"/>
        <v>Age out of range</v>
      </c>
      <c r="O307" s="23" t="str">
        <f t="shared" si="110"/>
        <v>Age out of range</v>
      </c>
      <c r="P307" s="23" t="str">
        <f t="shared" si="111"/>
        <v>Age out of range</v>
      </c>
      <c r="Q307" s="23" t="e">
        <f t="shared" si="112"/>
        <v>#DIV/0!</v>
      </c>
      <c r="R307" s="17"/>
      <c r="S307" s="23">
        <v>291</v>
      </c>
      <c r="T307" s="134"/>
      <c r="U307" s="134"/>
      <c r="V307" s="134"/>
      <c r="W307" s="134"/>
      <c r="X307" s="13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4"/>
      <c r="AI307" s="134"/>
      <c r="AJ307" s="134"/>
      <c r="AK307" s="134"/>
      <c r="AL307" s="7"/>
      <c r="AM307" s="47"/>
      <c r="AN307" s="10" t="str">
        <f>IF($Z307="","",IF(OR($V307&lt;2.7,$V307&gt;90),"Age OOR",VLOOKUP(AN$14&amp;"-int-"&amp;$E307,Equations!$G:$I,3,0)+VLOOKUP(AN$14&amp;"-sexo-"&amp;$E307,Equations!$G:$I,3,0)*$U307+VLOOKUP(AN$14&amp;"-edad-"&amp;$E307,Equations!$G:$I,3,0)*$V307+VLOOKUP(AN$14&amp;"-est-"&amp;$E307,Equations!$G:$I,3,0)*(1/$W307)+VLOOKUP(AN$14&amp;"-imc-"&amp;$E307,Equations!$G:$I,3,0)*(1/$Q307)))</f>
        <v/>
      </c>
      <c r="AO307" s="10" t="str">
        <f>IF($Z307="","",IF(OR($V307&lt;2.7,$V307&gt;90),"Age OOR",AN307-1.6449*VLOOKUP(AN$14&amp;"-rse-"&amp;$E307,Equations!$G:$I,3,0)))</f>
        <v/>
      </c>
      <c r="AP307" s="10" t="str">
        <f>IF($Z307="","",IF(OR($V307&lt;2.7,$V307&gt;90),"Age OOR",AN307+1.6449*VLOOKUP(AN$14&amp;"-rse-"&amp;$E307,Equations!$G:$I,3,0)))</f>
        <v/>
      </c>
      <c r="AQ307" s="10" t="str">
        <f t="shared" si="113"/>
        <v/>
      </c>
      <c r="AR307" s="10" t="str">
        <f>IF($Z307="","",IF(OR($V307&lt;2.7,$V307&gt;90),"Age OOR",($Z307-AN307)/VLOOKUP(AN$14&amp;"-rse-"&amp;$E307,Equations!$G:$I,3,0)))</f>
        <v/>
      </c>
      <c r="AS307" s="10" t="str">
        <f>IF($AA307="","",IF(OR($V307&lt;2.7,$V307&gt;90),"Age OOR",VLOOKUP(AS$14&amp;"-int-"&amp;$F307,Equations!$G:$I,3,0)+VLOOKUP(AS$14&amp;"-sexo-"&amp;$F307,Equations!$G:$I,3,0)*$U307+VLOOKUP(AS$14&amp;"-edad-"&amp;$F307,Equations!$G:$I,3,0)*$V307+VLOOKUP(AS$14&amp;"-est-"&amp;$F307,Equations!$G:$I,3,0)*(1/$W307)+VLOOKUP(AS$14&amp;"-imc-"&amp;$F307,Equations!$G:$I,3,0)*(1/$Q307)))</f>
        <v/>
      </c>
      <c r="AT307" s="10" t="str">
        <f>IF($AA307="","",IF(OR($V307&lt;2.7,$V307&gt;90),"Age OOR",AS307-1.6449*VLOOKUP(AS$14&amp;"-rse-"&amp;$F307,Equations!$G:$I,3,0)))</f>
        <v/>
      </c>
      <c r="AU307" s="10" t="str">
        <f>IF($AA307="","",IF(OR($V307&lt;2.7,$V307&gt;90),"Age OOR",AS307+1.6449*VLOOKUP(AS$14&amp;"-rse-"&amp;$F307,Equations!$G:$I,3,0)))</f>
        <v/>
      </c>
      <c r="AV307" s="10" t="str">
        <f t="shared" si="114"/>
        <v/>
      </c>
      <c r="AW307" s="10" t="str">
        <f>IF($AA307="","",IF(OR($V307&lt;2.7,$V307&gt;90),"Age OOR",($AA307-AS307)/VLOOKUP(AS$14&amp;"-rse-"&amp;$F307,Equations!$G:$I,3,0)))</f>
        <v/>
      </c>
      <c r="AX307" s="10" t="str">
        <f>IF($AB307="","",IF(OR($V307&lt;2.7,$V307&gt;90),"Age OOR",VLOOKUP(AX$14&amp;"-int-"&amp;$G307,Equations!$G:$I,3,0)+VLOOKUP(AX$14&amp;"-sexo-"&amp;$G307,Equations!$G:$I,3,0)*$U307+VLOOKUP(AX$14&amp;"-edad-"&amp;$G307,Equations!$G:$I,3,0)*$V307+VLOOKUP(AX$14&amp;"-est-"&amp;$G307,Equations!$G:$I,3,0)*(1/$W307)+VLOOKUP(AX$14&amp;"-imc-"&amp;$G307,Equations!$G:$I,3,0)*(1/$Q307)))</f>
        <v/>
      </c>
      <c r="AY307" s="10" t="str">
        <f>IF($AB307="","",IF(OR($V307&lt;2.7,$V307&gt;90),"Age OOR",AX307-1.6449*VLOOKUP(AX$14&amp;"-rse-"&amp;$G307,Equations!$G:$I,3,0)))</f>
        <v/>
      </c>
      <c r="AZ307" s="10" t="str">
        <f>IF($AB307="","",IF(OR($V307&lt;2.7,$V307&gt;90),"Age OOR",AX307+1.6449*VLOOKUP(AX$14&amp;"-rse-"&amp;$G307,Equations!$G:$I,3,0)))</f>
        <v/>
      </c>
      <c r="BA307" s="10" t="str">
        <f t="shared" si="115"/>
        <v/>
      </c>
      <c r="BB307" s="10" t="str">
        <f>IF($AB307="","",IF(OR($V307&lt;2.7,$V307&gt;90),"Age OOR",($AB307-AX307)/VLOOKUP(AX$14&amp;"-rse-"&amp;$G307,Equations!$G:$I,3,0)))</f>
        <v/>
      </c>
      <c r="BC307" s="10" t="str">
        <f>IF($AC307="","",IF(OR($V307&lt;2.7,$V307&gt;90),"Age OOR",VLOOKUP(BC$14&amp;"-int-"&amp;$H307,Equations!$G:$I,3,0)+VLOOKUP(BC$14&amp;"-sexo-"&amp;$H307,Equations!$G:$I,3,0)*$U307+VLOOKUP(BC$14&amp;"-edad-"&amp;$H307,Equations!$G:$I,3,0)*$V307+VLOOKUP(BC$14&amp;"-est-"&amp;$H307,Equations!$G:$I,3,0)*(1/$W307)+VLOOKUP(BC$14&amp;"-imc-"&amp;$H307,Equations!$G:$I,3,0)*(1/$Q307)))</f>
        <v/>
      </c>
      <c r="BD307" s="10" t="str">
        <f>IF($AC307="","",IF(OR($V307&lt;2.7,$V307&gt;90),"Age OOR",BC307-1.6449*VLOOKUP(BC$14&amp;"-rse-"&amp;$H307,Equations!$G:$I,3,0)))</f>
        <v/>
      </c>
      <c r="BE307" s="10" t="str">
        <f>IF($AC307="","",IF(OR($V307&lt;2.7,$V307&gt;90),"Age OOR",BC307+1.6449*VLOOKUP(BC$14&amp;"-rse-"&amp;$H307,Equations!$G:$I,3,0)))</f>
        <v/>
      </c>
      <c r="BF307" s="10" t="str">
        <f t="shared" si="116"/>
        <v/>
      </c>
      <c r="BG307" s="10" t="str">
        <f>IF($AC307="","",IF(OR($V307&lt;2.7,$V307&gt;90),"Age OOR",($AC307-BC307)/VLOOKUP(BC$14&amp;"-rse-"&amp;$H307,Equations!$G:$I,3,0)))</f>
        <v/>
      </c>
      <c r="BH307" s="10" t="str">
        <f>IF($AD307="","",IF(OR($V307&lt;2.7,$V307&gt;90),"Age OOR",VLOOKUP(BH$14&amp;"-int-"&amp;$I307,Equations!$G:$I,3,0)+VLOOKUP(BH$14&amp;"-sexo-"&amp;$I307,Equations!$G:$I,3,0)*$U307+VLOOKUP(BH$14&amp;"-edad-"&amp;$I307,Equations!$G:$I,3,0)*$V307+VLOOKUP(BH$14&amp;"-est-"&amp;$I307,Equations!$G:$I,3,0)*(1/$W307)+VLOOKUP(BH$14&amp;"-imc-"&amp;$I307,Equations!$G:$I,3,0)*(1/$Q307)))</f>
        <v/>
      </c>
      <c r="BI307" s="10" t="str">
        <f>IF($AD307="","",IF(OR($V307&lt;2.7,$V307&gt;90),"Age OOR",BH307-1.6449*VLOOKUP(BH$14&amp;"-rse-"&amp;$I307,Equations!$G:$I,3,0)))</f>
        <v/>
      </c>
      <c r="BJ307" s="10" t="str">
        <f>IF($AD307="","",IF(OR($V307&lt;2.7,$V307&gt;90),"Age OOR",BH307+1.6449*VLOOKUP(BH$14&amp;"-rse-"&amp;$I307,Equations!$G:$I,3,0)))</f>
        <v/>
      </c>
      <c r="BK307" s="10" t="str">
        <f t="shared" si="117"/>
        <v/>
      </c>
      <c r="BL307" s="10" t="str">
        <f>IF($AD307="","",IF(OR($V307&lt;2.7,$V307&gt;90),"Age OOR",($AD307-BH307)/VLOOKUP(BH$14&amp;"-rse-"&amp;$I307,Equations!$G:$I,3,0)))</f>
        <v/>
      </c>
      <c r="BM307" s="10" t="str">
        <f>IF($AE307="","",IF(OR($V307&lt;2.7,$V307&gt;90),"Age OOR",VLOOKUP(BM$14&amp;"-int-"&amp;$J307,Equations!$G:$I,3,0)+VLOOKUP(BM$14&amp;"-sexo-"&amp;$J307,Equations!$G:$I,3,0)*$U307+VLOOKUP(BM$14&amp;"-edad-"&amp;$J307,Equations!$G:$I,3,0)*$V307+VLOOKUP(BM$14&amp;"-est-"&amp;$J307,Equations!$G:$I,3,0)*(1/$W307)+VLOOKUP(BM$14&amp;"-imc-"&amp;$J307,Equations!$G:$I,3,0)*(1/$Q307)))</f>
        <v/>
      </c>
      <c r="BN307" s="10" t="str">
        <f>IF($AE307="","",IF(OR($V307&lt;2.7,$V307&gt;90),"Age OOR",BM307-1.6449*VLOOKUP(BM$14&amp;"-rse-"&amp;$J307,Equations!$G:$I,3,0)))</f>
        <v/>
      </c>
      <c r="BO307" s="10" t="str">
        <f>IF($AE307="","",IF(OR($V307&lt;2.7,$V307&gt;90),"Age OOR",BM307+1.6449*VLOOKUP(BM$14&amp;"-rse-"&amp;$J307,Equations!$G:$I,3,0)))</f>
        <v/>
      </c>
      <c r="BP307" s="10" t="str">
        <f t="shared" si="118"/>
        <v/>
      </c>
      <c r="BQ307" s="10" t="str">
        <f>IF($AE307="","",IF(OR($V307&lt;2.7,$V307&gt;90),"Age OOR",($AE307-BM307)/VLOOKUP(BM$14&amp;"-rse-"&amp;$J307,Equations!$G:$I,3,0)))</f>
        <v/>
      </c>
      <c r="BR307" s="10" t="str">
        <f>IF($AF307="","",IF(OR($V307&lt;2.7,$V307&gt;90),"Age OOR",VLOOKUP(BR$14&amp;"-int-"&amp;$K307,Equations!$G:$I,3,0)+VLOOKUP(BR$14&amp;"-sexo-"&amp;$K307,Equations!$G:$I,3,0)*$U307+VLOOKUP(BR$14&amp;"-edad-"&amp;$K307,Equations!$G:$I,3,0)*$V307+VLOOKUP(BR$14&amp;"-est-"&amp;$K307,Equations!$G:$I,3,0)*(1/$W307)+VLOOKUP(BR$14&amp;"-imc-"&amp;$K307,Equations!$G:$I,3,0)*(1/$Q307)))</f>
        <v/>
      </c>
      <c r="BS307" s="10" t="str">
        <f>IF($AF307="","",IF(OR($V307&lt;2.7,$V307&gt;90),"Age OOR",BR307-1.6449*VLOOKUP(BR$14&amp;"-rse-"&amp;$K307,Equations!$G:$I,3,0)))</f>
        <v/>
      </c>
      <c r="BT307" s="10" t="str">
        <f>IF($AF307="","",IF(OR($V307&lt;2.7,$V307&gt;90),"Age OOR",BR307+1.6449*VLOOKUP(BR$14&amp;"-rse-"&amp;$K307,Equations!$G:$I,3,0)))</f>
        <v/>
      </c>
      <c r="BU307" s="10" t="str">
        <f t="shared" si="119"/>
        <v/>
      </c>
      <c r="BV307" s="10" t="str">
        <f>IF($AF307="","",IF(OR($V307&lt;2.7,$V307&gt;90),"Age OOR",($AF307-BR307)/VLOOKUP(BR$14&amp;"-rse-"&amp;$K307,Equations!$G:$I,3,0)))</f>
        <v/>
      </c>
      <c r="BW307" s="10" t="str">
        <f>IF($AG307="","",IF(OR($V307&lt;2.7,$V307&gt;90),"Age OOR",VLOOKUP(BW$14&amp;"-int-"&amp;$L307,Equations!$G:$I,3,0)+VLOOKUP(BW$14&amp;"-sexo-"&amp;$L307,Equations!$G:$I,3,0)*$U307+VLOOKUP(BW$14&amp;"-edad-"&amp;$L307,Equations!$G:$I,3,0)*$V307+VLOOKUP(BW$14&amp;"-est-"&amp;$L307,Equations!$G:$I,3,0)*(1/$W307)+VLOOKUP(BW$14&amp;"-imc-"&amp;$L307,Equations!$G:$I,3,0)*(1/$Q307)))</f>
        <v/>
      </c>
      <c r="BX307" s="10" t="str">
        <f>IF($AG307="","",IF(OR($V307&lt;2.7,$V307&gt;90),"Age OOR",BW307-1.6449*VLOOKUP(BW$14&amp;"-rse-"&amp;$L307,Equations!$G:$I,3,0)))</f>
        <v/>
      </c>
      <c r="BY307" s="10" t="str">
        <f>IF($AG307="","",IF(OR($V307&lt;2.7,$V307&gt;90),"Age OOR",BW307+1.6449*VLOOKUP(BW$14&amp;"-rse-"&amp;$L307,Equations!$G:$I,3,0)))</f>
        <v/>
      </c>
      <c r="BZ307" s="10" t="str">
        <f t="shared" si="120"/>
        <v/>
      </c>
      <c r="CA307" s="10" t="str">
        <f>IF($AG307="","",IF(OR($V307&lt;2.7,$V307&gt;90),"Age OOR",($AG307-BW307)/VLOOKUP(BW$14&amp;"-rse-"&amp;$L307,Equations!$G:$I,3,0)))</f>
        <v/>
      </c>
      <c r="CB307" s="10" t="str">
        <f>IF($AH307="","",IF(OR($V307&lt;2.7,$V307&gt;90),"Age OOR",VLOOKUP(CB$14&amp;"-int-"&amp;$M307,Equations!$G:$I,3,0)+VLOOKUP(CB$14&amp;"-sexo-"&amp;$M307,Equations!$G:$I,3,0)*$U307+VLOOKUP(CB$14&amp;"-edad-"&amp;$M307,Equations!$G:$I,3,0)*$V307+VLOOKUP(CB$14&amp;"-est-"&amp;$M307,Equations!$G:$I,3,0)*(1/$W307)+VLOOKUP(CB$14&amp;"-imc-"&amp;$M307,Equations!$G:$I,3,0)*(1/$Q307)))</f>
        <v/>
      </c>
      <c r="CC307" s="10" t="str">
        <f>IF($AH307="","",IF(OR($V307&lt;2.7,$V307&gt;90),"Age OOR",CB307-1.6449*VLOOKUP(CB$14&amp;"-rse-"&amp;$M307,Equations!$G:$I,3,0)))</f>
        <v/>
      </c>
      <c r="CD307" s="10" t="str">
        <f>IF($AH307="","",IF(OR($V307&lt;2.7,$V307&gt;90),"Age OOR",CB307+1.6449*VLOOKUP(CB$14&amp;"-rse-"&amp;$M307,Equations!$G:$I,3,0)))</f>
        <v/>
      </c>
      <c r="CE307" s="10" t="str">
        <f t="shared" si="121"/>
        <v/>
      </c>
      <c r="CF307" s="10" t="str">
        <f>IF($AH307="","",IF(OR($V307&lt;2.7,$V307&gt;90),"Age OOR",($AH307-CB307)/VLOOKUP(CB$14&amp;"-rse-"&amp;$M307,Equations!$G:$I,3,0)))</f>
        <v/>
      </c>
      <c r="CG307" s="10" t="str">
        <f>IF($AI307="","",IF(OR($V307&lt;2.7,$V307&gt;90),"Age OOR",VLOOKUP(CG$14&amp;"-int-"&amp;$N307,Equations!$G:$I,3,0)+VLOOKUP(CG$14&amp;"-sexo-"&amp;$N307,Equations!$G:$I,3,0)*$U307+VLOOKUP(CG$14&amp;"-edad-"&amp;$N307,Equations!$G:$I,3,0)*$V307+VLOOKUP(CG$14&amp;"-est-"&amp;$N307,Equations!$G:$I,3,0)*(1/$W307)+VLOOKUP(CG$14&amp;"-imc-"&amp;$N307,Equations!$G:$I,3,0)*(1/$Q307)))</f>
        <v/>
      </c>
      <c r="CH307" s="10" t="str">
        <f>IF($AI307="","",IF(OR($V307&lt;2.7,$V307&gt;90),"Age OOR",CG307-1.6449*VLOOKUP(CG$14&amp;"-rse-"&amp;$N307,Equations!$G:$I,3,0)))</f>
        <v/>
      </c>
      <c r="CI307" s="10" t="str">
        <f>IF($AI307="","",IF(OR($V307&lt;2.7,$V307&gt;90),"Age OOR",CG307+1.6449*VLOOKUP(CG$14&amp;"-rse-"&amp;$N307,Equations!$G:$I,3,0)))</f>
        <v/>
      </c>
      <c r="CJ307" s="10" t="str">
        <f t="shared" si="122"/>
        <v/>
      </c>
      <c r="CK307" s="10" t="str">
        <f>IF($AI307="","",IF(OR($V307&lt;2.7,$V307&gt;90),"Age OOR",($AI307-CG307)/VLOOKUP(CG$14&amp;"-rse-"&amp;$N307,Equations!$G:$I,3,0)))</f>
        <v/>
      </c>
      <c r="CL307" s="10" t="str">
        <f>IF($AJ307="","",IF(OR($V307&lt;2.7,$V307&gt;90),"Age OOR",VLOOKUP(CL$14&amp;"-int-"&amp;$O307,Equations!$G:$I,3,0)+VLOOKUP(CL$14&amp;"-sexo-"&amp;$O307,Equations!$G:$I,3,0)*$U307+VLOOKUP(CL$14&amp;"-edad-"&amp;$O307,Equations!$G:$I,3,0)*$V307+VLOOKUP(CL$14&amp;"-est-"&amp;$O307,Equations!$G:$I,3,0)*(1/$W307)+VLOOKUP(CL$14&amp;"-imc-"&amp;$O307,Equations!$G:$I,3,0)*(1/$Q307)))</f>
        <v/>
      </c>
      <c r="CM307" s="10" t="str">
        <f>IF($AJ307="","",IF(OR($V307&lt;2.7,$V307&gt;90),"Age OOR",CL307-1.6449*VLOOKUP(CL$14&amp;"-rse-"&amp;$O307,Equations!$G:$I,3,0)))</f>
        <v/>
      </c>
      <c r="CN307" s="10" t="str">
        <f>IF($AJ307="","",IF(OR($V307&lt;2.7,$V307&gt;90),"Age OOR",CL307+1.6449*VLOOKUP(CL$14&amp;"-rse-"&amp;$O307,Equations!$G:$I,3,0)))</f>
        <v/>
      </c>
      <c r="CO307" s="10" t="str">
        <f t="shared" si="123"/>
        <v/>
      </c>
      <c r="CP307" s="10" t="str">
        <f>IF($AJ307="","",IF(OR($V307&lt;2.7,$V307&gt;90),"Age OOR",($AJ307-CL307)/VLOOKUP(CL$14&amp;"-rse-"&amp;$O307,Equations!$G:$I,3,0)))</f>
        <v/>
      </c>
      <c r="CQ307" s="10" t="str">
        <f>IF($AK307="","",IF(OR($V307&lt;2.7,$V307&gt;90),"Age OOR",EXP(VLOOKUP(CQ$14&amp;"-int-"&amp;$P307,Equations!$G:$I,3,0)+VLOOKUP(CQ$14&amp;"-sexo-"&amp;$P307,Equations!$G:$I,3,0)*$U307+VLOOKUP(CQ$14&amp;"-edad-"&amp;$P307,Equations!$G:$I,3,0)*$V307+VLOOKUP(CQ$14&amp;"-est-"&amp;$P307,Equations!$G:$I,3,0)*(1/$W307)+VLOOKUP(CQ$14&amp;"-imc-"&amp;$P307,Equations!$G:$I,3,0)*(1/$Q307))))</f>
        <v/>
      </c>
      <c r="CR307" s="10" t="str">
        <f>IF($AK307="","",IF(OR($V307&lt;2.7,$V307&gt;90),"Age OOR",EXP(LN(CQ307)-1.6449*VLOOKUP(CQ$14&amp;"-rse-"&amp;$P307,Equations!$G:$I,3,0))))</f>
        <v/>
      </c>
      <c r="CS307" s="10" t="str">
        <f>IF($AK307="","",IF(OR($V307&lt;2.7,$V307&gt;90),"Age OOR",EXP(LN(CQ307)+1.6449*VLOOKUP(CQ$14&amp;"-rse-"&amp;$P307,Equations!$G:$I,3,0))))</f>
        <v/>
      </c>
      <c r="CT307" s="10" t="str">
        <f t="shared" si="124"/>
        <v/>
      </c>
      <c r="CU307" s="10" t="str">
        <f>IF($AK307="","",IF(OR($V307&lt;2.7,$V307&gt;90),"Age OOR",(LN($AK307)-LN(CQ307))/VLOOKUP(CQ$14&amp;"-rse-"&amp;$P307,Equations!$G:$I,3,0)))</f>
        <v/>
      </c>
      <c r="CV307" s="47"/>
    </row>
    <row r="308" spans="5:100" x14ac:dyDescent="0.2">
      <c r="E308" s="23" t="str">
        <f t="shared" si="100"/>
        <v>Age out of range</v>
      </c>
      <c r="F308" s="23" t="str">
        <f t="shared" si="101"/>
        <v>Age out of range</v>
      </c>
      <c r="G308" s="23" t="str">
        <f t="shared" si="102"/>
        <v>Age out of range</v>
      </c>
      <c r="H308" s="23" t="str">
        <f t="shared" si="103"/>
        <v>Age out of range</v>
      </c>
      <c r="I308" s="23" t="str">
        <f t="shared" si="104"/>
        <v>Age out of range</v>
      </c>
      <c r="J308" s="23" t="str">
        <f t="shared" si="105"/>
        <v>Age out of range</v>
      </c>
      <c r="K308" s="23" t="str">
        <f t="shared" si="106"/>
        <v>Age out of range</v>
      </c>
      <c r="L308" s="23" t="str">
        <f t="shared" si="107"/>
        <v>Age out of range</v>
      </c>
      <c r="M308" s="23" t="str">
        <f t="shared" si="108"/>
        <v>Age out of range</v>
      </c>
      <c r="N308" s="23" t="str">
        <f t="shared" si="109"/>
        <v>Age out of range</v>
      </c>
      <c r="O308" s="23" t="str">
        <f t="shared" si="110"/>
        <v>Age out of range</v>
      </c>
      <c r="P308" s="23" t="str">
        <f t="shared" si="111"/>
        <v>Age out of range</v>
      </c>
      <c r="Q308" s="23" t="e">
        <f t="shared" si="112"/>
        <v>#DIV/0!</v>
      </c>
      <c r="R308" s="17"/>
      <c r="S308" s="23">
        <v>292</v>
      </c>
      <c r="T308" s="134"/>
      <c r="U308" s="134"/>
      <c r="V308" s="134"/>
      <c r="W308" s="134"/>
      <c r="X308" s="134"/>
      <c r="Y308" s="134"/>
      <c r="Z308" s="134"/>
      <c r="AA308" s="134"/>
      <c r="AB308" s="134"/>
      <c r="AC308" s="134"/>
      <c r="AD308" s="134"/>
      <c r="AE308" s="134"/>
      <c r="AF308" s="134"/>
      <c r="AG308" s="134"/>
      <c r="AH308" s="134"/>
      <c r="AI308" s="134"/>
      <c r="AJ308" s="134"/>
      <c r="AK308" s="134"/>
      <c r="AL308" s="7"/>
      <c r="AM308" s="47"/>
      <c r="AN308" s="10" t="str">
        <f>IF($Z308="","",IF(OR($V308&lt;2.7,$V308&gt;90),"Age OOR",VLOOKUP(AN$14&amp;"-int-"&amp;$E308,Equations!$G:$I,3,0)+VLOOKUP(AN$14&amp;"-sexo-"&amp;$E308,Equations!$G:$I,3,0)*$U308+VLOOKUP(AN$14&amp;"-edad-"&amp;$E308,Equations!$G:$I,3,0)*$V308+VLOOKUP(AN$14&amp;"-est-"&amp;$E308,Equations!$G:$I,3,0)*(1/$W308)+VLOOKUP(AN$14&amp;"-imc-"&amp;$E308,Equations!$G:$I,3,0)*(1/$Q308)))</f>
        <v/>
      </c>
      <c r="AO308" s="10" t="str">
        <f>IF($Z308="","",IF(OR($V308&lt;2.7,$V308&gt;90),"Age OOR",AN308-1.6449*VLOOKUP(AN$14&amp;"-rse-"&amp;$E308,Equations!$G:$I,3,0)))</f>
        <v/>
      </c>
      <c r="AP308" s="10" t="str">
        <f>IF($Z308="","",IF(OR($V308&lt;2.7,$V308&gt;90),"Age OOR",AN308+1.6449*VLOOKUP(AN$14&amp;"-rse-"&amp;$E308,Equations!$G:$I,3,0)))</f>
        <v/>
      </c>
      <c r="AQ308" s="10" t="str">
        <f t="shared" si="113"/>
        <v/>
      </c>
      <c r="AR308" s="10" t="str">
        <f>IF($Z308="","",IF(OR($V308&lt;2.7,$V308&gt;90),"Age OOR",($Z308-AN308)/VLOOKUP(AN$14&amp;"-rse-"&amp;$E308,Equations!$G:$I,3,0)))</f>
        <v/>
      </c>
      <c r="AS308" s="10" t="str">
        <f>IF($AA308="","",IF(OR($V308&lt;2.7,$V308&gt;90),"Age OOR",VLOOKUP(AS$14&amp;"-int-"&amp;$F308,Equations!$G:$I,3,0)+VLOOKUP(AS$14&amp;"-sexo-"&amp;$F308,Equations!$G:$I,3,0)*$U308+VLOOKUP(AS$14&amp;"-edad-"&amp;$F308,Equations!$G:$I,3,0)*$V308+VLOOKUP(AS$14&amp;"-est-"&amp;$F308,Equations!$G:$I,3,0)*(1/$W308)+VLOOKUP(AS$14&amp;"-imc-"&amp;$F308,Equations!$G:$I,3,0)*(1/$Q308)))</f>
        <v/>
      </c>
      <c r="AT308" s="10" t="str">
        <f>IF($AA308="","",IF(OR($V308&lt;2.7,$V308&gt;90),"Age OOR",AS308-1.6449*VLOOKUP(AS$14&amp;"-rse-"&amp;$F308,Equations!$G:$I,3,0)))</f>
        <v/>
      </c>
      <c r="AU308" s="10" t="str">
        <f>IF($AA308="","",IF(OR($V308&lt;2.7,$V308&gt;90),"Age OOR",AS308+1.6449*VLOOKUP(AS$14&amp;"-rse-"&amp;$F308,Equations!$G:$I,3,0)))</f>
        <v/>
      </c>
      <c r="AV308" s="10" t="str">
        <f t="shared" si="114"/>
        <v/>
      </c>
      <c r="AW308" s="10" t="str">
        <f>IF($AA308="","",IF(OR($V308&lt;2.7,$V308&gt;90),"Age OOR",($AA308-AS308)/VLOOKUP(AS$14&amp;"-rse-"&amp;$F308,Equations!$G:$I,3,0)))</f>
        <v/>
      </c>
      <c r="AX308" s="10" t="str">
        <f>IF($AB308="","",IF(OR($V308&lt;2.7,$V308&gt;90),"Age OOR",VLOOKUP(AX$14&amp;"-int-"&amp;$G308,Equations!$G:$I,3,0)+VLOOKUP(AX$14&amp;"-sexo-"&amp;$G308,Equations!$G:$I,3,0)*$U308+VLOOKUP(AX$14&amp;"-edad-"&amp;$G308,Equations!$G:$I,3,0)*$V308+VLOOKUP(AX$14&amp;"-est-"&amp;$G308,Equations!$G:$I,3,0)*(1/$W308)+VLOOKUP(AX$14&amp;"-imc-"&amp;$G308,Equations!$G:$I,3,0)*(1/$Q308)))</f>
        <v/>
      </c>
      <c r="AY308" s="10" t="str">
        <f>IF($AB308="","",IF(OR($V308&lt;2.7,$V308&gt;90),"Age OOR",AX308-1.6449*VLOOKUP(AX$14&amp;"-rse-"&amp;$G308,Equations!$G:$I,3,0)))</f>
        <v/>
      </c>
      <c r="AZ308" s="10" t="str">
        <f>IF($AB308="","",IF(OR($V308&lt;2.7,$V308&gt;90),"Age OOR",AX308+1.6449*VLOOKUP(AX$14&amp;"-rse-"&amp;$G308,Equations!$G:$I,3,0)))</f>
        <v/>
      </c>
      <c r="BA308" s="10" t="str">
        <f t="shared" si="115"/>
        <v/>
      </c>
      <c r="BB308" s="10" t="str">
        <f>IF($AB308="","",IF(OR($V308&lt;2.7,$V308&gt;90),"Age OOR",($AB308-AX308)/VLOOKUP(AX$14&amp;"-rse-"&amp;$G308,Equations!$G:$I,3,0)))</f>
        <v/>
      </c>
      <c r="BC308" s="10" t="str">
        <f>IF($AC308="","",IF(OR($V308&lt;2.7,$V308&gt;90),"Age OOR",VLOOKUP(BC$14&amp;"-int-"&amp;$H308,Equations!$G:$I,3,0)+VLOOKUP(BC$14&amp;"-sexo-"&amp;$H308,Equations!$G:$I,3,0)*$U308+VLOOKUP(BC$14&amp;"-edad-"&amp;$H308,Equations!$G:$I,3,0)*$V308+VLOOKUP(BC$14&amp;"-est-"&amp;$H308,Equations!$G:$I,3,0)*(1/$W308)+VLOOKUP(BC$14&amp;"-imc-"&amp;$H308,Equations!$G:$I,3,0)*(1/$Q308)))</f>
        <v/>
      </c>
      <c r="BD308" s="10" t="str">
        <f>IF($AC308="","",IF(OR($V308&lt;2.7,$V308&gt;90),"Age OOR",BC308-1.6449*VLOOKUP(BC$14&amp;"-rse-"&amp;$H308,Equations!$G:$I,3,0)))</f>
        <v/>
      </c>
      <c r="BE308" s="10" t="str">
        <f>IF($AC308="","",IF(OR($V308&lt;2.7,$V308&gt;90),"Age OOR",BC308+1.6449*VLOOKUP(BC$14&amp;"-rse-"&amp;$H308,Equations!$G:$I,3,0)))</f>
        <v/>
      </c>
      <c r="BF308" s="10" t="str">
        <f t="shared" si="116"/>
        <v/>
      </c>
      <c r="BG308" s="10" t="str">
        <f>IF($AC308="","",IF(OR($V308&lt;2.7,$V308&gt;90),"Age OOR",($AC308-BC308)/VLOOKUP(BC$14&amp;"-rse-"&amp;$H308,Equations!$G:$I,3,0)))</f>
        <v/>
      </c>
      <c r="BH308" s="10" t="str">
        <f>IF($AD308="","",IF(OR($V308&lt;2.7,$V308&gt;90),"Age OOR",VLOOKUP(BH$14&amp;"-int-"&amp;$I308,Equations!$G:$I,3,0)+VLOOKUP(BH$14&amp;"-sexo-"&amp;$I308,Equations!$G:$I,3,0)*$U308+VLOOKUP(BH$14&amp;"-edad-"&amp;$I308,Equations!$G:$I,3,0)*$V308+VLOOKUP(BH$14&amp;"-est-"&amp;$I308,Equations!$G:$I,3,0)*(1/$W308)+VLOOKUP(BH$14&amp;"-imc-"&amp;$I308,Equations!$G:$I,3,0)*(1/$Q308)))</f>
        <v/>
      </c>
      <c r="BI308" s="10" t="str">
        <f>IF($AD308="","",IF(OR($V308&lt;2.7,$V308&gt;90),"Age OOR",BH308-1.6449*VLOOKUP(BH$14&amp;"-rse-"&amp;$I308,Equations!$G:$I,3,0)))</f>
        <v/>
      </c>
      <c r="BJ308" s="10" t="str">
        <f>IF($AD308="","",IF(OR($V308&lt;2.7,$V308&gt;90),"Age OOR",BH308+1.6449*VLOOKUP(BH$14&amp;"-rse-"&amp;$I308,Equations!$G:$I,3,0)))</f>
        <v/>
      </c>
      <c r="BK308" s="10" t="str">
        <f t="shared" si="117"/>
        <v/>
      </c>
      <c r="BL308" s="10" t="str">
        <f>IF($AD308="","",IF(OR($V308&lt;2.7,$V308&gt;90),"Age OOR",($AD308-BH308)/VLOOKUP(BH$14&amp;"-rse-"&amp;$I308,Equations!$G:$I,3,0)))</f>
        <v/>
      </c>
      <c r="BM308" s="10" t="str">
        <f>IF($AE308="","",IF(OR($V308&lt;2.7,$V308&gt;90),"Age OOR",VLOOKUP(BM$14&amp;"-int-"&amp;$J308,Equations!$G:$I,3,0)+VLOOKUP(BM$14&amp;"-sexo-"&amp;$J308,Equations!$G:$I,3,0)*$U308+VLOOKUP(BM$14&amp;"-edad-"&amp;$J308,Equations!$G:$I,3,0)*$V308+VLOOKUP(BM$14&amp;"-est-"&amp;$J308,Equations!$G:$I,3,0)*(1/$W308)+VLOOKUP(BM$14&amp;"-imc-"&amp;$J308,Equations!$G:$I,3,0)*(1/$Q308)))</f>
        <v/>
      </c>
      <c r="BN308" s="10" t="str">
        <f>IF($AE308="","",IF(OR($V308&lt;2.7,$V308&gt;90),"Age OOR",BM308-1.6449*VLOOKUP(BM$14&amp;"-rse-"&amp;$J308,Equations!$G:$I,3,0)))</f>
        <v/>
      </c>
      <c r="BO308" s="10" t="str">
        <f>IF($AE308="","",IF(OR($V308&lt;2.7,$V308&gt;90),"Age OOR",BM308+1.6449*VLOOKUP(BM$14&amp;"-rse-"&amp;$J308,Equations!$G:$I,3,0)))</f>
        <v/>
      </c>
      <c r="BP308" s="10" t="str">
        <f t="shared" si="118"/>
        <v/>
      </c>
      <c r="BQ308" s="10" t="str">
        <f>IF($AE308="","",IF(OR($V308&lt;2.7,$V308&gt;90),"Age OOR",($AE308-BM308)/VLOOKUP(BM$14&amp;"-rse-"&amp;$J308,Equations!$G:$I,3,0)))</f>
        <v/>
      </c>
      <c r="BR308" s="10" t="str">
        <f>IF($AF308="","",IF(OR($V308&lt;2.7,$V308&gt;90),"Age OOR",VLOOKUP(BR$14&amp;"-int-"&amp;$K308,Equations!$G:$I,3,0)+VLOOKUP(BR$14&amp;"-sexo-"&amp;$K308,Equations!$G:$I,3,0)*$U308+VLOOKUP(BR$14&amp;"-edad-"&amp;$K308,Equations!$G:$I,3,0)*$V308+VLOOKUP(BR$14&amp;"-est-"&amp;$K308,Equations!$G:$I,3,0)*(1/$W308)+VLOOKUP(BR$14&amp;"-imc-"&amp;$K308,Equations!$G:$I,3,0)*(1/$Q308)))</f>
        <v/>
      </c>
      <c r="BS308" s="10" t="str">
        <f>IF($AF308="","",IF(OR($V308&lt;2.7,$V308&gt;90),"Age OOR",BR308-1.6449*VLOOKUP(BR$14&amp;"-rse-"&amp;$K308,Equations!$G:$I,3,0)))</f>
        <v/>
      </c>
      <c r="BT308" s="10" t="str">
        <f>IF($AF308="","",IF(OR($V308&lt;2.7,$V308&gt;90),"Age OOR",BR308+1.6449*VLOOKUP(BR$14&amp;"-rse-"&amp;$K308,Equations!$G:$I,3,0)))</f>
        <v/>
      </c>
      <c r="BU308" s="10" t="str">
        <f t="shared" si="119"/>
        <v/>
      </c>
      <c r="BV308" s="10" t="str">
        <f>IF($AF308="","",IF(OR($V308&lt;2.7,$V308&gt;90),"Age OOR",($AF308-BR308)/VLOOKUP(BR$14&amp;"-rse-"&amp;$K308,Equations!$G:$I,3,0)))</f>
        <v/>
      </c>
      <c r="BW308" s="10" t="str">
        <f>IF($AG308="","",IF(OR($V308&lt;2.7,$V308&gt;90),"Age OOR",VLOOKUP(BW$14&amp;"-int-"&amp;$L308,Equations!$G:$I,3,0)+VLOOKUP(BW$14&amp;"-sexo-"&amp;$L308,Equations!$G:$I,3,0)*$U308+VLOOKUP(BW$14&amp;"-edad-"&amp;$L308,Equations!$G:$I,3,0)*$V308+VLOOKUP(BW$14&amp;"-est-"&amp;$L308,Equations!$G:$I,3,0)*(1/$W308)+VLOOKUP(BW$14&amp;"-imc-"&amp;$L308,Equations!$G:$I,3,0)*(1/$Q308)))</f>
        <v/>
      </c>
      <c r="BX308" s="10" t="str">
        <f>IF($AG308="","",IF(OR($V308&lt;2.7,$V308&gt;90),"Age OOR",BW308-1.6449*VLOOKUP(BW$14&amp;"-rse-"&amp;$L308,Equations!$G:$I,3,0)))</f>
        <v/>
      </c>
      <c r="BY308" s="10" t="str">
        <f>IF($AG308="","",IF(OR($V308&lt;2.7,$V308&gt;90),"Age OOR",BW308+1.6449*VLOOKUP(BW$14&amp;"-rse-"&amp;$L308,Equations!$G:$I,3,0)))</f>
        <v/>
      </c>
      <c r="BZ308" s="10" t="str">
        <f t="shared" si="120"/>
        <v/>
      </c>
      <c r="CA308" s="10" t="str">
        <f>IF($AG308="","",IF(OR($V308&lt;2.7,$V308&gt;90),"Age OOR",($AG308-BW308)/VLOOKUP(BW$14&amp;"-rse-"&amp;$L308,Equations!$G:$I,3,0)))</f>
        <v/>
      </c>
      <c r="CB308" s="10" t="str">
        <f>IF($AH308="","",IF(OR($V308&lt;2.7,$V308&gt;90),"Age OOR",VLOOKUP(CB$14&amp;"-int-"&amp;$M308,Equations!$G:$I,3,0)+VLOOKUP(CB$14&amp;"-sexo-"&amp;$M308,Equations!$G:$I,3,0)*$U308+VLOOKUP(CB$14&amp;"-edad-"&amp;$M308,Equations!$G:$I,3,0)*$V308+VLOOKUP(CB$14&amp;"-est-"&amp;$M308,Equations!$G:$I,3,0)*(1/$W308)+VLOOKUP(CB$14&amp;"-imc-"&amp;$M308,Equations!$G:$I,3,0)*(1/$Q308)))</f>
        <v/>
      </c>
      <c r="CC308" s="10" t="str">
        <f>IF($AH308="","",IF(OR($V308&lt;2.7,$V308&gt;90),"Age OOR",CB308-1.6449*VLOOKUP(CB$14&amp;"-rse-"&amp;$M308,Equations!$G:$I,3,0)))</f>
        <v/>
      </c>
      <c r="CD308" s="10" t="str">
        <f>IF($AH308="","",IF(OR($V308&lt;2.7,$V308&gt;90),"Age OOR",CB308+1.6449*VLOOKUP(CB$14&amp;"-rse-"&amp;$M308,Equations!$G:$I,3,0)))</f>
        <v/>
      </c>
      <c r="CE308" s="10" t="str">
        <f t="shared" si="121"/>
        <v/>
      </c>
      <c r="CF308" s="10" t="str">
        <f>IF($AH308="","",IF(OR($V308&lt;2.7,$V308&gt;90),"Age OOR",($AH308-CB308)/VLOOKUP(CB$14&amp;"-rse-"&amp;$M308,Equations!$G:$I,3,0)))</f>
        <v/>
      </c>
      <c r="CG308" s="10" t="str">
        <f>IF($AI308="","",IF(OR($V308&lt;2.7,$V308&gt;90),"Age OOR",VLOOKUP(CG$14&amp;"-int-"&amp;$N308,Equations!$G:$I,3,0)+VLOOKUP(CG$14&amp;"-sexo-"&amp;$N308,Equations!$G:$I,3,0)*$U308+VLOOKUP(CG$14&amp;"-edad-"&amp;$N308,Equations!$G:$I,3,0)*$V308+VLOOKUP(CG$14&amp;"-est-"&amp;$N308,Equations!$G:$I,3,0)*(1/$W308)+VLOOKUP(CG$14&amp;"-imc-"&amp;$N308,Equations!$G:$I,3,0)*(1/$Q308)))</f>
        <v/>
      </c>
      <c r="CH308" s="10" t="str">
        <f>IF($AI308="","",IF(OR($V308&lt;2.7,$V308&gt;90),"Age OOR",CG308-1.6449*VLOOKUP(CG$14&amp;"-rse-"&amp;$N308,Equations!$G:$I,3,0)))</f>
        <v/>
      </c>
      <c r="CI308" s="10" t="str">
        <f>IF($AI308="","",IF(OR($V308&lt;2.7,$V308&gt;90),"Age OOR",CG308+1.6449*VLOOKUP(CG$14&amp;"-rse-"&amp;$N308,Equations!$G:$I,3,0)))</f>
        <v/>
      </c>
      <c r="CJ308" s="10" t="str">
        <f t="shared" si="122"/>
        <v/>
      </c>
      <c r="CK308" s="10" t="str">
        <f>IF($AI308="","",IF(OR($V308&lt;2.7,$V308&gt;90),"Age OOR",($AI308-CG308)/VLOOKUP(CG$14&amp;"-rse-"&amp;$N308,Equations!$G:$I,3,0)))</f>
        <v/>
      </c>
      <c r="CL308" s="10" t="str">
        <f>IF($AJ308="","",IF(OR($V308&lt;2.7,$V308&gt;90),"Age OOR",VLOOKUP(CL$14&amp;"-int-"&amp;$O308,Equations!$G:$I,3,0)+VLOOKUP(CL$14&amp;"-sexo-"&amp;$O308,Equations!$G:$I,3,0)*$U308+VLOOKUP(CL$14&amp;"-edad-"&amp;$O308,Equations!$G:$I,3,0)*$V308+VLOOKUP(CL$14&amp;"-est-"&amp;$O308,Equations!$G:$I,3,0)*(1/$W308)+VLOOKUP(CL$14&amp;"-imc-"&amp;$O308,Equations!$G:$I,3,0)*(1/$Q308)))</f>
        <v/>
      </c>
      <c r="CM308" s="10" t="str">
        <f>IF($AJ308="","",IF(OR($V308&lt;2.7,$V308&gt;90),"Age OOR",CL308-1.6449*VLOOKUP(CL$14&amp;"-rse-"&amp;$O308,Equations!$G:$I,3,0)))</f>
        <v/>
      </c>
      <c r="CN308" s="10" t="str">
        <f>IF($AJ308="","",IF(OR($V308&lt;2.7,$V308&gt;90),"Age OOR",CL308+1.6449*VLOOKUP(CL$14&amp;"-rse-"&amp;$O308,Equations!$G:$I,3,0)))</f>
        <v/>
      </c>
      <c r="CO308" s="10" t="str">
        <f t="shared" si="123"/>
        <v/>
      </c>
      <c r="CP308" s="10" t="str">
        <f>IF($AJ308="","",IF(OR($V308&lt;2.7,$V308&gt;90),"Age OOR",($AJ308-CL308)/VLOOKUP(CL$14&amp;"-rse-"&amp;$O308,Equations!$G:$I,3,0)))</f>
        <v/>
      </c>
      <c r="CQ308" s="10" t="str">
        <f>IF($AK308="","",IF(OR($V308&lt;2.7,$V308&gt;90),"Age OOR",EXP(VLOOKUP(CQ$14&amp;"-int-"&amp;$P308,Equations!$G:$I,3,0)+VLOOKUP(CQ$14&amp;"-sexo-"&amp;$P308,Equations!$G:$I,3,0)*$U308+VLOOKUP(CQ$14&amp;"-edad-"&amp;$P308,Equations!$G:$I,3,0)*$V308+VLOOKUP(CQ$14&amp;"-est-"&amp;$P308,Equations!$G:$I,3,0)*(1/$W308)+VLOOKUP(CQ$14&amp;"-imc-"&amp;$P308,Equations!$G:$I,3,0)*(1/$Q308))))</f>
        <v/>
      </c>
      <c r="CR308" s="10" t="str">
        <f>IF($AK308="","",IF(OR($V308&lt;2.7,$V308&gt;90),"Age OOR",EXP(LN(CQ308)-1.6449*VLOOKUP(CQ$14&amp;"-rse-"&amp;$P308,Equations!$G:$I,3,0))))</f>
        <v/>
      </c>
      <c r="CS308" s="10" t="str">
        <f>IF($AK308="","",IF(OR($V308&lt;2.7,$V308&gt;90),"Age OOR",EXP(LN(CQ308)+1.6449*VLOOKUP(CQ$14&amp;"-rse-"&amp;$P308,Equations!$G:$I,3,0))))</f>
        <v/>
      </c>
      <c r="CT308" s="10" t="str">
        <f t="shared" si="124"/>
        <v/>
      </c>
      <c r="CU308" s="10" t="str">
        <f>IF($AK308="","",IF(OR($V308&lt;2.7,$V308&gt;90),"Age OOR",(LN($AK308)-LN(CQ308))/VLOOKUP(CQ$14&amp;"-rse-"&amp;$P308,Equations!$G:$I,3,0)))</f>
        <v/>
      </c>
      <c r="CV308" s="47"/>
    </row>
    <row r="309" spans="5:100" x14ac:dyDescent="0.2">
      <c r="E309" s="23" t="str">
        <f t="shared" si="100"/>
        <v>Age out of range</v>
      </c>
      <c r="F309" s="23" t="str">
        <f t="shared" si="101"/>
        <v>Age out of range</v>
      </c>
      <c r="G309" s="23" t="str">
        <f t="shared" si="102"/>
        <v>Age out of range</v>
      </c>
      <c r="H309" s="23" t="str">
        <f t="shared" si="103"/>
        <v>Age out of range</v>
      </c>
      <c r="I309" s="23" t="str">
        <f t="shared" si="104"/>
        <v>Age out of range</v>
      </c>
      <c r="J309" s="23" t="str">
        <f t="shared" si="105"/>
        <v>Age out of range</v>
      </c>
      <c r="K309" s="23" t="str">
        <f t="shared" si="106"/>
        <v>Age out of range</v>
      </c>
      <c r="L309" s="23" t="str">
        <f t="shared" si="107"/>
        <v>Age out of range</v>
      </c>
      <c r="M309" s="23" t="str">
        <f t="shared" si="108"/>
        <v>Age out of range</v>
      </c>
      <c r="N309" s="23" t="str">
        <f t="shared" si="109"/>
        <v>Age out of range</v>
      </c>
      <c r="O309" s="23" t="str">
        <f t="shared" si="110"/>
        <v>Age out of range</v>
      </c>
      <c r="P309" s="23" t="str">
        <f t="shared" si="111"/>
        <v>Age out of range</v>
      </c>
      <c r="Q309" s="23" t="e">
        <f t="shared" si="112"/>
        <v>#DIV/0!</v>
      </c>
      <c r="R309" s="17"/>
      <c r="S309" s="23">
        <v>293</v>
      </c>
      <c r="T309" s="134"/>
      <c r="U309" s="134"/>
      <c r="V309" s="134"/>
      <c r="W309" s="134"/>
      <c r="X309" s="134"/>
      <c r="Y309" s="134"/>
      <c r="Z309" s="134"/>
      <c r="AA309" s="134"/>
      <c r="AB309" s="134"/>
      <c r="AC309" s="134"/>
      <c r="AD309" s="134"/>
      <c r="AE309" s="134"/>
      <c r="AF309" s="134"/>
      <c r="AG309" s="134"/>
      <c r="AH309" s="134"/>
      <c r="AI309" s="134"/>
      <c r="AJ309" s="134"/>
      <c r="AK309" s="134"/>
      <c r="AL309" s="7"/>
      <c r="AM309" s="47"/>
      <c r="AN309" s="10" t="str">
        <f>IF($Z309="","",IF(OR($V309&lt;2.7,$V309&gt;90),"Age OOR",VLOOKUP(AN$14&amp;"-int-"&amp;$E309,Equations!$G:$I,3,0)+VLOOKUP(AN$14&amp;"-sexo-"&amp;$E309,Equations!$G:$I,3,0)*$U309+VLOOKUP(AN$14&amp;"-edad-"&amp;$E309,Equations!$G:$I,3,0)*$V309+VLOOKUP(AN$14&amp;"-est-"&amp;$E309,Equations!$G:$I,3,0)*(1/$W309)+VLOOKUP(AN$14&amp;"-imc-"&amp;$E309,Equations!$G:$I,3,0)*(1/$Q309)))</f>
        <v/>
      </c>
      <c r="AO309" s="10" t="str">
        <f>IF($Z309="","",IF(OR($V309&lt;2.7,$V309&gt;90),"Age OOR",AN309-1.6449*VLOOKUP(AN$14&amp;"-rse-"&amp;$E309,Equations!$G:$I,3,0)))</f>
        <v/>
      </c>
      <c r="AP309" s="10" t="str">
        <f>IF($Z309="","",IF(OR($V309&lt;2.7,$V309&gt;90),"Age OOR",AN309+1.6449*VLOOKUP(AN$14&amp;"-rse-"&amp;$E309,Equations!$G:$I,3,0)))</f>
        <v/>
      </c>
      <c r="AQ309" s="10" t="str">
        <f t="shared" si="113"/>
        <v/>
      </c>
      <c r="AR309" s="10" t="str">
        <f>IF($Z309="","",IF(OR($V309&lt;2.7,$V309&gt;90),"Age OOR",($Z309-AN309)/VLOOKUP(AN$14&amp;"-rse-"&amp;$E309,Equations!$G:$I,3,0)))</f>
        <v/>
      </c>
      <c r="AS309" s="10" t="str">
        <f>IF($AA309="","",IF(OR($V309&lt;2.7,$V309&gt;90),"Age OOR",VLOOKUP(AS$14&amp;"-int-"&amp;$F309,Equations!$G:$I,3,0)+VLOOKUP(AS$14&amp;"-sexo-"&amp;$F309,Equations!$G:$I,3,0)*$U309+VLOOKUP(AS$14&amp;"-edad-"&amp;$F309,Equations!$G:$I,3,0)*$V309+VLOOKUP(AS$14&amp;"-est-"&amp;$F309,Equations!$G:$I,3,0)*(1/$W309)+VLOOKUP(AS$14&amp;"-imc-"&amp;$F309,Equations!$G:$I,3,0)*(1/$Q309)))</f>
        <v/>
      </c>
      <c r="AT309" s="10" t="str">
        <f>IF($AA309="","",IF(OR($V309&lt;2.7,$V309&gt;90),"Age OOR",AS309-1.6449*VLOOKUP(AS$14&amp;"-rse-"&amp;$F309,Equations!$G:$I,3,0)))</f>
        <v/>
      </c>
      <c r="AU309" s="10" t="str">
        <f>IF($AA309="","",IF(OR($V309&lt;2.7,$V309&gt;90),"Age OOR",AS309+1.6449*VLOOKUP(AS$14&amp;"-rse-"&amp;$F309,Equations!$G:$I,3,0)))</f>
        <v/>
      </c>
      <c r="AV309" s="10" t="str">
        <f t="shared" si="114"/>
        <v/>
      </c>
      <c r="AW309" s="10" t="str">
        <f>IF($AA309="","",IF(OR($V309&lt;2.7,$V309&gt;90),"Age OOR",($AA309-AS309)/VLOOKUP(AS$14&amp;"-rse-"&amp;$F309,Equations!$G:$I,3,0)))</f>
        <v/>
      </c>
      <c r="AX309" s="10" t="str">
        <f>IF($AB309="","",IF(OR($V309&lt;2.7,$V309&gt;90),"Age OOR",VLOOKUP(AX$14&amp;"-int-"&amp;$G309,Equations!$G:$I,3,0)+VLOOKUP(AX$14&amp;"-sexo-"&amp;$G309,Equations!$G:$I,3,0)*$U309+VLOOKUP(AX$14&amp;"-edad-"&amp;$G309,Equations!$G:$I,3,0)*$V309+VLOOKUP(AX$14&amp;"-est-"&amp;$G309,Equations!$G:$I,3,0)*(1/$W309)+VLOOKUP(AX$14&amp;"-imc-"&amp;$G309,Equations!$G:$I,3,0)*(1/$Q309)))</f>
        <v/>
      </c>
      <c r="AY309" s="10" t="str">
        <f>IF($AB309="","",IF(OR($V309&lt;2.7,$V309&gt;90),"Age OOR",AX309-1.6449*VLOOKUP(AX$14&amp;"-rse-"&amp;$G309,Equations!$G:$I,3,0)))</f>
        <v/>
      </c>
      <c r="AZ309" s="10" t="str">
        <f>IF($AB309="","",IF(OR($V309&lt;2.7,$V309&gt;90),"Age OOR",AX309+1.6449*VLOOKUP(AX$14&amp;"-rse-"&amp;$G309,Equations!$G:$I,3,0)))</f>
        <v/>
      </c>
      <c r="BA309" s="10" t="str">
        <f t="shared" si="115"/>
        <v/>
      </c>
      <c r="BB309" s="10" t="str">
        <f>IF($AB309="","",IF(OR($V309&lt;2.7,$V309&gt;90),"Age OOR",($AB309-AX309)/VLOOKUP(AX$14&amp;"-rse-"&amp;$G309,Equations!$G:$I,3,0)))</f>
        <v/>
      </c>
      <c r="BC309" s="10" t="str">
        <f>IF($AC309="","",IF(OR($V309&lt;2.7,$V309&gt;90),"Age OOR",VLOOKUP(BC$14&amp;"-int-"&amp;$H309,Equations!$G:$I,3,0)+VLOOKUP(BC$14&amp;"-sexo-"&amp;$H309,Equations!$G:$I,3,0)*$U309+VLOOKUP(BC$14&amp;"-edad-"&amp;$H309,Equations!$G:$I,3,0)*$V309+VLOOKUP(BC$14&amp;"-est-"&amp;$H309,Equations!$G:$I,3,0)*(1/$W309)+VLOOKUP(BC$14&amp;"-imc-"&amp;$H309,Equations!$G:$I,3,0)*(1/$Q309)))</f>
        <v/>
      </c>
      <c r="BD309" s="10" t="str">
        <f>IF($AC309="","",IF(OR($V309&lt;2.7,$V309&gt;90),"Age OOR",BC309-1.6449*VLOOKUP(BC$14&amp;"-rse-"&amp;$H309,Equations!$G:$I,3,0)))</f>
        <v/>
      </c>
      <c r="BE309" s="10" t="str">
        <f>IF($AC309="","",IF(OR($V309&lt;2.7,$V309&gt;90),"Age OOR",BC309+1.6449*VLOOKUP(BC$14&amp;"-rse-"&amp;$H309,Equations!$G:$I,3,0)))</f>
        <v/>
      </c>
      <c r="BF309" s="10" t="str">
        <f t="shared" si="116"/>
        <v/>
      </c>
      <c r="BG309" s="10" t="str">
        <f>IF($AC309="","",IF(OR($V309&lt;2.7,$V309&gt;90),"Age OOR",($AC309-BC309)/VLOOKUP(BC$14&amp;"-rse-"&amp;$H309,Equations!$G:$I,3,0)))</f>
        <v/>
      </c>
      <c r="BH309" s="10" t="str">
        <f>IF($AD309="","",IF(OR($V309&lt;2.7,$V309&gt;90),"Age OOR",VLOOKUP(BH$14&amp;"-int-"&amp;$I309,Equations!$G:$I,3,0)+VLOOKUP(BH$14&amp;"-sexo-"&amp;$I309,Equations!$G:$I,3,0)*$U309+VLOOKUP(BH$14&amp;"-edad-"&amp;$I309,Equations!$G:$I,3,0)*$V309+VLOOKUP(BH$14&amp;"-est-"&amp;$I309,Equations!$G:$I,3,0)*(1/$W309)+VLOOKUP(BH$14&amp;"-imc-"&amp;$I309,Equations!$G:$I,3,0)*(1/$Q309)))</f>
        <v/>
      </c>
      <c r="BI309" s="10" t="str">
        <f>IF($AD309="","",IF(OR($V309&lt;2.7,$V309&gt;90),"Age OOR",BH309-1.6449*VLOOKUP(BH$14&amp;"-rse-"&amp;$I309,Equations!$G:$I,3,0)))</f>
        <v/>
      </c>
      <c r="BJ309" s="10" t="str">
        <f>IF($AD309="","",IF(OR($V309&lt;2.7,$V309&gt;90),"Age OOR",BH309+1.6449*VLOOKUP(BH$14&amp;"-rse-"&amp;$I309,Equations!$G:$I,3,0)))</f>
        <v/>
      </c>
      <c r="BK309" s="10" t="str">
        <f t="shared" si="117"/>
        <v/>
      </c>
      <c r="BL309" s="10" t="str">
        <f>IF($AD309="","",IF(OR($V309&lt;2.7,$V309&gt;90),"Age OOR",($AD309-BH309)/VLOOKUP(BH$14&amp;"-rse-"&amp;$I309,Equations!$G:$I,3,0)))</f>
        <v/>
      </c>
      <c r="BM309" s="10" t="str">
        <f>IF($AE309="","",IF(OR($V309&lt;2.7,$V309&gt;90),"Age OOR",VLOOKUP(BM$14&amp;"-int-"&amp;$J309,Equations!$G:$I,3,0)+VLOOKUP(BM$14&amp;"-sexo-"&amp;$J309,Equations!$G:$I,3,0)*$U309+VLOOKUP(BM$14&amp;"-edad-"&amp;$J309,Equations!$G:$I,3,0)*$V309+VLOOKUP(BM$14&amp;"-est-"&amp;$J309,Equations!$G:$I,3,0)*(1/$W309)+VLOOKUP(BM$14&amp;"-imc-"&amp;$J309,Equations!$G:$I,3,0)*(1/$Q309)))</f>
        <v/>
      </c>
      <c r="BN309" s="10" t="str">
        <f>IF($AE309="","",IF(OR($V309&lt;2.7,$V309&gt;90),"Age OOR",BM309-1.6449*VLOOKUP(BM$14&amp;"-rse-"&amp;$J309,Equations!$G:$I,3,0)))</f>
        <v/>
      </c>
      <c r="BO309" s="10" t="str">
        <f>IF($AE309="","",IF(OR($V309&lt;2.7,$V309&gt;90),"Age OOR",BM309+1.6449*VLOOKUP(BM$14&amp;"-rse-"&amp;$J309,Equations!$G:$I,3,0)))</f>
        <v/>
      </c>
      <c r="BP309" s="10" t="str">
        <f t="shared" si="118"/>
        <v/>
      </c>
      <c r="BQ309" s="10" t="str">
        <f>IF($AE309="","",IF(OR($V309&lt;2.7,$V309&gt;90),"Age OOR",($AE309-BM309)/VLOOKUP(BM$14&amp;"-rse-"&amp;$J309,Equations!$G:$I,3,0)))</f>
        <v/>
      </c>
      <c r="BR309" s="10" t="str">
        <f>IF($AF309="","",IF(OR($V309&lt;2.7,$V309&gt;90),"Age OOR",VLOOKUP(BR$14&amp;"-int-"&amp;$K309,Equations!$G:$I,3,0)+VLOOKUP(BR$14&amp;"-sexo-"&amp;$K309,Equations!$G:$I,3,0)*$U309+VLOOKUP(BR$14&amp;"-edad-"&amp;$K309,Equations!$G:$I,3,0)*$V309+VLOOKUP(BR$14&amp;"-est-"&amp;$K309,Equations!$G:$I,3,0)*(1/$W309)+VLOOKUP(BR$14&amp;"-imc-"&amp;$K309,Equations!$G:$I,3,0)*(1/$Q309)))</f>
        <v/>
      </c>
      <c r="BS309" s="10" t="str">
        <f>IF($AF309="","",IF(OR($V309&lt;2.7,$V309&gt;90),"Age OOR",BR309-1.6449*VLOOKUP(BR$14&amp;"-rse-"&amp;$K309,Equations!$G:$I,3,0)))</f>
        <v/>
      </c>
      <c r="BT309" s="10" t="str">
        <f>IF($AF309="","",IF(OR($V309&lt;2.7,$V309&gt;90),"Age OOR",BR309+1.6449*VLOOKUP(BR$14&amp;"-rse-"&amp;$K309,Equations!$G:$I,3,0)))</f>
        <v/>
      </c>
      <c r="BU309" s="10" t="str">
        <f t="shared" si="119"/>
        <v/>
      </c>
      <c r="BV309" s="10" t="str">
        <f>IF($AF309="","",IF(OR($V309&lt;2.7,$V309&gt;90),"Age OOR",($AF309-BR309)/VLOOKUP(BR$14&amp;"-rse-"&amp;$K309,Equations!$G:$I,3,0)))</f>
        <v/>
      </c>
      <c r="BW309" s="10" t="str">
        <f>IF($AG309="","",IF(OR($V309&lt;2.7,$V309&gt;90),"Age OOR",VLOOKUP(BW$14&amp;"-int-"&amp;$L309,Equations!$G:$I,3,0)+VLOOKUP(BW$14&amp;"-sexo-"&amp;$L309,Equations!$G:$I,3,0)*$U309+VLOOKUP(BW$14&amp;"-edad-"&amp;$L309,Equations!$G:$I,3,0)*$V309+VLOOKUP(BW$14&amp;"-est-"&amp;$L309,Equations!$G:$I,3,0)*(1/$W309)+VLOOKUP(BW$14&amp;"-imc-"&amp;$L309,Equations!$G:$I,3,0)*(1/$Q309)))</f>
        <v/>
      </c>
      <c r="BX309" s="10" t="str">
        <f>IF($AG309="","",IF(OR($V309&lt;2.7,$V309&gt;90),"Age OOR",BW309-1.6449*VLOOKUP(BW$14&amp;"-rse-"&amp;$L309,Equations!$G:$I,3,0)))</f>
        <v/>
      </c>
      <c r="BY309" s="10" t="str">
        <f>IF($AG309="","",IF(OR($V309&lt;2.7,$V309&gt;90),"Age OOR",BW309+1.6449*VLOOKUP(BW$14&amp;"-rse-"&amp;$L309,Equations!$G:$I,3,0)))</f>
        <v/>
      </c>
      <c r="BZ309" s="10" t="str">
        <f t="shared" si="120"/>
        <v/>
      </c>
      <c r="CA309" s="10" t="str">
        <f>IF($AG309="","",IF(OR($V309&lt;2.7,$V309&gt;90),"Age OOR",($AG309-BW309)/VLOOKUP(BW$14&amp;"-rse-"&amp;$L309,Equations!$G:$I,3,0)))</f>
        <v/>
      </c>
      <c r="CB309" s="10" t="str">
        <f>IF($AH309="","",IF(OR($V309&lt;2.7,$V309&gt;90),"Age OOR",VLOOKUP(CB$14&amp;"-int-"&amp;$M309,Equations!$G:$I,3,0)+VLOOKUP(CB$14&amp;"-sexo-"&amp;$M309,Equations!$G:$I,3,0)*$U309+VLOOKUP(CB$14&amp;"-edad-"&amp;$M309,Equations!$G:$I,3,0)*$V309+VLOOKUP(CB$14&amp;"-est-"&amp;$M309,Equations!$G:$I,3,0)*(1/$W309)+VLOOKUP(CB$14&amp;"-imc-"&amp;$M309,Equations!$G:$I,3,0)*(1/$Q309)))</f>
        <v/>
      </c>
      <c r="CC309" s="10" t="str">
        <f>IF($AH309="","",IF(OR($V309&lt;2.7,$V309&gt;90),"Age OOR",CB309-1.6449*VLOOKUP(CB$14&amp;"-rse-"&amp;$M309,Equations!$G:$I,3,0)))</f>
        <v/>
      </c>
      <c r="CD309" s="10" t="str">
        <f>IF($AH309="","",IF(OR($V309&lt;2.7,$V309&gt;90),"Age OOR",CB309+1.6449*VLOOKUP(CB$14&amp;"-rse-"&amp;$M309,Equations!$G:$I,3,0)))</f>
        <v/>
      </c>
      <c r="CE309" s="10" t="str">
        <f t="shared" si="121"/>
        <v/>
      </c>
      <c r="CF309" s="10" t="str">
        <f>IF($AH309="","",IF(OR($V309&lt;2.7,$V309&gt;90),"Age OOR",($AH309-CB309)/VLOOKUP(CB$14&amp;"-rse-"&amp;$M309,Equations!$G:$I,3,0)))</f>
        <v/>
      </c>
      <c r="CG309" s="10" t="str">
        <f>IF($AI309="","",IF(OR($V309&lt;2.7,$V309&gt;90),"Age OOR",VLOOKUP(CG$14&amp;"-int-"&amp;$N309,Equations!$G:$I,3,0)+VLOOKUP(CG$14&amp;"-sexo-"&amp;$N309,Equations!$G:$I,3,0)*$U309+VLOOKUP(CG$14&amp;"-edad-"&amp;$N309,Equations!$G:$I,3,0)*$V309+VLOOKUP(CG$14&amp;"-est-"&amp;$N309,Equations!$G:$I,3,0)*(1/$W309)+VLOOKUP(CG$14&amp;"-imc-"&amp;$N309,Equations!$G:$I,3,0)*(1/$Q309)))</f>
        <v/>
      </c>
      <c r="CH309" s="10" t="str">
        <f>IF($AI309="","",IF(OR($V309&lt;2.7,$V309&gt;90),"Age OOR",CG309-1.6449*VLOOKUP(CG$14&amp;"-rse-"&amp;$N309,Equations!$G:$I,3,0)))</f>
        <v/>
      </c>
      <c r="CI309" s="10" t="str">
        <f>IF($AI309="","",IF(OR($V309&lt;2.7,$V309&gt;90),"Age OOR",CG309+1.6449*VLOOKUP(CG$14&amp;"-rse-"&amp;$N309,Equations!$G:$I,3,0)))</f>
        <v/>
      </c>
      <c r="CJ309" s="10" t="str">
        <f t="shared" si="122"/>
        <v/>
      </c>
      <c r="CK309" s="10" t="str">
        <f>IF($AI309="","",IF(OR($V309&lt;2.7,$V309&gt;90),"Age OOR",($AI309-CG309)/VLOOKUP(CG$14&amp;"-rse-"&amp;$N309,Equations!$G:$I,3,0)))</f>
        <v/>
      </c>
      <c r="CL309" s="10" t="str">
        <f>IF($AJ309="","",IF(OR($V309&lt;2.7,$V309&gt;90),"Age OOR",VLOOKUP(CL$14&amp;"-int-"&amp;$O309,Equations!$G:$I,3,0)+VLOOKUP(CL$14&amp;"-sexo-"&amp;$O309,Equations!$G:$I,3,0)*$U309+VLOOKUP(CL$14&amp;"-edad-"&amp;$O309,Equations!$G:$I,3,0)*$V309+VLOOKUP(CL$14&amp;"-est-"&amp;$O309,Equations!$G:$I,3,0)*(1/$W309)+VLOOKUP(CL$14&amp;"-imc-"&amp;$O309,Equations!$G:$I,3,0)*(1/$Q309)))</f>
        <v/>
      </c>
      <c r="CM309" s="10" t="str">
        <f>IF($AJ309="","",IF(OR($V309&lt;2.7,$V309&gt;90),"Age OOR",CL309-1.6449*VLOOKUP(CL$14&amp;"-rse-"&amp;$O309,Equations!$G:$I,3,0)))</f>
        <v/>
      </c>
      <c r="CN309" s="10" t="str">
        <f>IF($AJ309="","",IF(OR($V309&lt;2.7,$V309&gt;90),"Age OOR",CL309+1.6449*VLOOKUP(CL$14&amp;"-rse-"&amp;$O309,Equations!$G:$I,3,0)))</f>
        <v/>
      </c>
      <c r="CO309" s="10" t="str">
        <f t="shared" si="123"/>
        <v/>
      </c>
      <c r="CP309" s="10" t="str">
        <f>IF($AJ309="","",IF(OR($V309&lt;2.7,$V309&gt;90),"Age OOR",($AJ309-CL309)/VLOOKUP(CL$14&amp;"-rse-"&amp;$O309,Equations!$G:$I,3,0)))</f>
        <v/>
      </c>
      <c r="CQ309" s="10" t="str">
        <f>IF($AK309="","",IF(OR($V309&lt;2.7,$V309&gt;90),"Age OOR",EXP(VLOOKUP(CQ$14&amp;"-int-"&amp;$P309,Equations!$G:$I,3,0)+VLOOKUP(CQ$14&amp;"-sexo-"&amp;$P309,Equations!$G:$I,3,0)*$U309+VLOOKUP(CQ$14&amp;"-edad-"&amp;$P309,Equations!$G:$I,3,0)*$V309+VLOOKUP(CQ$14&amp;"-est-"&amp;$P309,Equations!$G:$I,3,0)*(1/$W309)+VLOOKUP(CQ$14&amp;"-imc-"&amp;$P309,Equations!$G:$I,3,0)*(1/$Q309))))</f>
        <v/>
      </c>
      <c r="CR309" s="10" t="str">
        <f>IF($AK309="","",IF(OR($V309&lt;2.7,$V309&gt;90),"Age OOR",EXP(LN(CQ309)-1.6449*VLOOKUP(CQ$14&amp;"-rse-"&amp;$P309,Equations!$G:$I,3,0))))</f>
        <v/>
      </c>
      <c r="CS309" s="10" t="str">
        <f>IF($AK309="","",IF(OR($V309&lt;2.7,$V309&gt;90),"Age OOR",EXP(LN(CQ309)+1.6449*VLOOKUP(CQ$14&amp;"-rse-"&amp;$P309,Equations!$G:$I,3,0))))</f>
        <v/>
      </c>
      <c r="CT309" s="10" t="str">
        <f t="shared" si="124"/>
        <v/>
      </c>
      <c r="CU309" s="10" t="str">
        <f>IF($AK309="","",IF(OR($V309&lt;2.7,$V309&gt;90),"Age OOR",(LN($AK309)-LN(CQ309))/VLOOKUP(CQ$14&amp;"-rse-"&amp;$P309,Equations!$G:$I,3,0)))</f>
        <v/>
      </c>
      <c r="CV309" s="47"/>
    </row>
    <row r="310" spans="5:100" x14ac:dyDescent="0.2">
      <c r="E310" s="23" t="str">
        <f t="shared" si="100"/>
        <v>Age out of range</v>
      </c>
      <c r="F310" s="23" t="str">
        <f t="shared" si="101"/>
        <v>Age out of range</v>
      </c>
      <c r="G310" s="23" t="str">
        <f t="shared" si="102"/>
        <v>Age out of range</v>
      </c>
      <c r="H310" s="23" t="str">
        <f t="shared" si="103"/>
        <v>Age out of range</v>
      </c>
      <c r="I310" s="23" t="str">
        <f t="shared" si="104"/>
        <v>Age out of range</v>
      </c>
      <c r="J310" s="23" t="str">
        <f t="shared" si="105"/>
        <v>Age out of range</v>
      </c>
      <c r="K310" s="23" t="str">
        <f t="shared" si="106"/>
        <v>Age out of range</v>
      </c>
      <c r="L310" s="23" t="str">
        <f t="shared" si="107"/>
        <v>Age out of range</v>
      </c>
      <c r="M310" s="23" t="str">
        <f t="shared" si="108"/>
        <v>Age out of range</v>
      </c>
      <c r="N310" s="23" t="str">
        <f t="shared" si="109"/>
        <v>Age out of range</v>
      </c>
      <c r="O310" s="23" t="str">
        <f t="shared" si="110"/>
        <v>Age out of range</v>
      </c>
      <c r="P310" s="23" t="str">
        <f t="shared" si="111"/>
        <v>Age out of range</v>
      </c>
      <c r="Q310" s="23" t="e">
        <f t="shared" si="112"/>
        <v>#DIV/0!</v>
      </c>
      <c r="R310" s="17"/>
      <c r="S310" s="23">
        <v>294</v>
      </c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7"/>
      <c r="AM310" s="47"/>
      <c r="AN310" s="10" t="str">
        <f>IF($Z310="","",IF(OR($V310&lt;2.7,$V310&gt;90),"Age OOR",VLOOKUP(AN$14&amp;"-int-"&amp;$E310,Equations!$G:$I,3,0)+VLOOKUP(AN$14&amp;"-sexo-"&amp;$E310,Equations!$G:$I,3,0)*$U310+VLOOKUP(AN$14&amp;"-edad-"&amp;$E310,Equations!$G:$I,3,0)*$V310+VLOOKUP(AN$14&amp;"-est-"&amp;$E310,Equations!$G:$I,3,0)*(1/$W310)+VLOOKUP(AN$14&amp;"-imc-"&amp;$E310,Equations!$G:$I,3,0)*(1/$Q310)))</f>
        <v/>
      </c>
      <c r="AO310" s="10" t="str">
        <f>IF($Z310="","",IF(OR($V310&lt;2.7,$V310&gt;90),"Age OOR",AN310-1.6449*VLOOKUP(AN$14&amp;"-rse-"&amp;$E310,Equations!$G:$I,3,0)))</f>
        <v/>
      </c>
      <c r="AP310" s="10" t="str">
        <f>IF($Z310="","",IF(OR($V310&lt;2.7,$V310&gt;90),"Age OOR",AN310+1.6449*VLOOKUP(AN$14&amp;"-rse-"&amp;$E310,Equations!$G:$I,3,0)))</f>
        <v/>
      </c>
      <c r="AQ310" s="10" t="str">
        <f t="shared" si="113"/>
        <v/>
      </c>
      <c r="AR310" s="10" t="str">
        <f>IF($Z310="","",IF(OR($V310&lt;2.7,$V310&gt;90),"Age OOR",($Z310-AN310)/VLOOKUP(AN$14&amp;"-rse-"&amp;$E310,Equations!$G:$I,3,0)))</f>
        <v/>
      </c>
      <c r="AS310" s="10" t="str">
        <f>IF($AA310="","",IF(OR($V310&lt;2.7,$V310&gt;90),"Age OOR",VLOOKUP(AS$14&amp;"-int-"&amp;$F310,Equations!$G:$I,3,0)+VLOOKUP(AS$14&amp;"-sexo-"&amp;$F310,Equations!$G:$I,3,0)*$U310+VLOOKUP(AS$14&amp;"-edad-"&amp;$F310,Equations!$G:$I,3,0)*$V310+VLOOKUP(AS$14&amp;"-est-"&amp;$F310,Equations!$G:$I,3,0)*(1/$W310)+VLOOKUP(AS$14&amp;"-imc-"&amp;$F310,Equations!$G:$I,3,0)*(1/$Q310)))</f>
        <v/>
      </c>
      <c r="AT310" s="10" t="str">
        <f>IF($AA310="","",IF(OR($V310&lt;2.7,$V310&gt;90),"Age OOR",AS310-1.6449*VLOOKUP(AS$14&amp;"-rse-"&amp;$F310,Equations!$G:$I,3,0)))</f>
        <v/>
      </c>
      <c r="AU310" s="10" t="str">
        <f>IF($AA310="","",IF(OR($V310&lt;2.7,$V310&gt;90),"Age OOR",AS310+1.6449*VLOOKUP(AS$14&amp;"-rse-"&amp;$F310,Equations!$G:$I,3,0)))</f>
        <v/>
      </c>
      <c r="AV310" s="10" t="str">
        <f t="shared" si="114"/>
        <v/>
      </c>
      <c r="AW310" s="10" t="str">
        <f>IF($AA310="","",IF(OR($V310&lt;2.7,$V310&gt;90),"Age OOR",($AA310-AS310)/VLOOKUP(AS$14&amp;"-rse-"&amp;$F310,Equations!$G:$I,3,0)))</f>
        <v/>
      </c>
      <c r="AX310" s="10" t="str">
        <f>IF($AB310="","",IF(OR($V310&lt;2.7,$V310&gt;90),"Age OOR",VLOOKUP(AX$14&amp;"-int-"&amp;$G310,Equations!$G:$I,3,0)+VLOOKUP(AX$14&amp;"-sexo-"&amp;$G310,Equations!$G:$I,3,0)*$U310+VLOOKUP(AX$14&amp;"-edad-"&amp;$G310,Equations!$G:$I,3,0)*$V310+VLOOKUP(AX$14&amp;"-est-"&amp;$G310,Equations!$G:$I,3,0)*(1/$W310)+VLOOKUP(AX$14&amp;"-imc-"&amp;$G310,Equations!$G:$I,3,0)*(1/$Q310)))</f>
        <v/>
      </c>
      <c r="AY310" s="10" t="str">
        <f>IF($AB310="","",IF(OR($V310&lt;2.7,$V310&gt;90),"Age OOR",AX310-1.6449*VLOOKUP(AX$14&amp;"-rse-"&amp;$G310,Equations!$G:$I,3,0)))</f>
        <v/>
      </c>
      <c r="AZ310" s="10" t="str">
        <f>IF($AB310="","",IF(OR($V310&lt;2.7,$V310&gt;90),"Age OOR",AX310+1.6449*VLOOKUP(AX$14&amp;"-rse-"&amp;$G310,Equations!$G:$I,3,0)))</f>
        <v/>
      </c>
      <c r="BA310" s="10" t="str">
        <f t="shared" si="115"/>
        <v/>
      </c>
      <c r="BB310" s="10" t="str">
        <f>IF($AB310="","",IF(OR($V310&lt;2.7,$V310&gt;90),"Age OOR",($AB310-AX310)/VLOOKUP(AX$14&amp;"-rse-"&amp;$G310,Equations!$G:$I,3,0)))</f>
        <v/>
      </c>
      <c r="BC310" s="10" t="str">
        <f>IF($AC310="","",IF(OR($V310&lt;2.7,$V310&gt;90),"Age OOR",VLOOKUP(BC$14&amp;"-int-"&amp;$H310,Equations!$G:$I,3,0)+VLOOKUP(BC$14&amp;"-sexo-"&amp;$H310,Equations!$G:$I,3,0)*$U310+VLOOKUP(BC$14&amp;"-edad-"&amp;$H310,Equations!$G:$I,3,0)*$V310+VLOOKUP(BC$14&amp;"-est-"&amp;$H310,Equations!$G:$I,3,0)*(1/$W310)+VLOOKUP(BC$14&amp;"-imc-"&amp;$H310,Equations!$G:$I,3,0)*(1/$Q310)))</f>
        <v/>
      </c>
      <c r="BD310" s="10" t="str">
        <f>IF($AC310="","",IF(OR($V310&lt;2.7,$V310&gt;90),"Age OOR",BC310-1.6449*VLOOKUP(BC$14&amp;"-rse-"&amp;$H310,Equations!$G:$I,3,0)))</f>
        <v/>
      </c>
      <c r="BE310" s="10" t="str">
        <f>IF($AC310="","",IF(OR($V310&lt;2.7,$V310&gt;90),"Age OOR",BC310+1.6449*VLOOKUP(BC$14&amp;"-rse-"&amp;$H310,Equations!$G:$I,3,0)))</f>
        <v/>
      </c>
      <c r="BF310" s="10" t="str">
        <f t="shared" si="116"/>
        <v/>
      </c>
      <c r="BG310" s="10" t="str">
        <f>IF($AC310="","",IF(OR($V310&lt;2.7,$V310&gt;90),"Age OOR",($AC310-BC310)/VLOOKUP(BC$14&amp;"-rse-"&amp;$H310,Equations!$G:$I,3,0)))</f>
        <v/>
      </c>
      <c r="BH310" s="10" t="str">
        <f>IF($AD310="","",IF(OR($V310&lt;2.7,$V310&gt;90),"Age OOR",VLOOKUP(BH$14&amp;"-int-"&amp;$I310,Equations!$G:$I,3,0)+VLOOKUP(BH$14&amp;"-sexo-"&amp;$I310,Equations!$G:$I,3,0)*$U310+VLOOKUP(BH$14&amp;"-edad-"&amp;$I310,Equations!$G:$I,3,0)*$V310+VLOOKUP(BH$14&amp;"-est-"&amp;$I310,Equations!$G:$I,3,0)*(1/$W310)+VLOOKUP(BH$14&amp;"-imc-"&amp;$I310,Equations!$G:$I,3,0)*(1/$Q310)))</f>
        <v/>
      </c>
      <c r="BI310" s="10" t="str">
        <f>IF($AD310="","",IF(OR($V310&lt;2.7,$V310&gt;90),"Age OOR",BH310-1.6449*VLOOKUP(BH$14&amp;"-rse-"&amp;$I310,Equations!$G:$I,3,0)))</f>
        <v/>
      </c>
      <c r="BJ310" s="10" t="str">
        <f>IF($AD310="","",IF(OR($V310&lt;2.7,$V310&gt;90),"Age OOR",BH310+1.6449*VLOOKUP(BH$14&amp;"-rse-"&amp;$I310,Equations!$G:$I,3,0)))</f>
        <v/>
      </c>
      <c r="BK310" s="10" t="str">
        <f t="shared" si="117"/>
        <v/>
      </c>
      <c r="BL310" s="10" t="str">
        <f>IF($AD310="","",IF(OR($V310&lt;2.7,$V310&gt;90),"Age OOR",($AD310-BH310)/VLOOKUP(BH$14&amp;"-rse-"&amp;$I310,Equations!$G:$I,3,0)))</f>
        <v/>
      </c>
      <c r="BM310" s="10" t="str">
        <f>IF($AE310="","",IF(OR($V310&lt;2.7,$V310&gt;90),"Age OOR",VLOOKUP(BM$14&amp;"-int-"&amp;$J310,Equations!$G:$I,3,0)+VLOOKUP(BM$14&amp;"-sexo-"&amp;$J310,Equations!$G:$I,3,0)*$U310+VLOOKUP(BM$14&amp;"-edad-"&amp;$J310,Equations!$G:$I,3,0)*$V310+VLOOKUP(BM$14&amp;"-est-"&amp;$J310,Equations!$G:$I,3,0)*(1/$W310)+VLOOKUP(BM$14&amp;"-imc-"&amp;$J310,Equations!$G:$I,3,0)*(1/$Q310)))</f>
        <v/>
      </c>
      <c r="BN310" s="10" t="str">
        <f>IF($AE310="","",IF(OR($V310&lt;2.7,$V310&gt;90),"Age OOR",BM310-1.6449*VLOOKUP(BM$14&amp;"-rse-"&amp;$J310,Equations!$G:$I,3,0)))</f>
        <v/>
      </c>
      <c r="BO310" s="10" t="str">
        <f>IF($AE310="","",IF(OR($V310&lt;2.7,$V310&gt;90),"Age OOR",BM310+1.6449*VLOOKUP(BM$14&amp;"-rse-"&amp;$J310,Equations!$G:$I,3,0)))</f>
        <v/>
      </c>
      <c r="BP310" s="10" t="str">
        <f t="shared" si="118"/>
        <v/>
      </c>
      <c r="BQ310" s="10" t="str">
        <f>IF($AE310="","",IF(OR($V310&lt;2.7,$V310&gt;90),"Age OOR",($AE310-BM310)/VLOOKUP(BM$14&amp;"-rse-"&amp;$J310,Equations!$G:$I,3,0)))</f>
        <v/>
      </c>
      <c r="BR310" s="10" t="str">
        <f>IF($AF310="","",IF(OR($V310&lt;2.7,$V310&gt;90),"Age OOR",VLOOKUP(BR$14&amp;"-int-"&amp;$K310,Equations!$G:$I,3,0)+VLOOKUP(BR$14&amp;"-sexo-"&amp;$K310,Equations!$G:$I,3,0)*$U310+VLOOKUP(BR$14&amp;"-edad-"&amp;$K310,Equations!$G:$I,3,0)*$V310+VLOOKUP(BR$14&amp;"-est-"&amp;$K310,Equations!$G:$I,3,0)*(1/$W310)+VLOOKUP(BR$14&amp;"-imc-"&amp;$K310,Equations!$G:$I,3,0)*(1/$Q310)))</f>
        <v/>
      </c>
      <c r="BS310" s="10" t="str">
        <f>IF($AF310="","",IF(OR($V310&lt;2.7,$V310&gt;90),"Age OOR",BR310-1.6449*VLOOKUP(BR$14&amp;"-rse-"&amp;$K310,Equations!$G:$I,3,0)))</f>
        <v/>
      </c>
      <c r="BT310" s="10" t="str">
        <f>IF($AF310="","",IF(OR($V310&lt;2.7,$V310&gt;90),"Age OOR",BR310+1.6449*VLOOKUP(BR$14&amp;"-rse-"&amp;$K310,Equations!$G:$I,3,0)))</f>
        <v/>
      </c>
      <c r="BU310" s="10" t="str">
        <f t="shared" si="119"/>
        <v/>
      </c>
      <c r="BV310" s="10" t="str">
        <f>IF($AF310="","",IF(OR($V310&lt;2.7,$V310&gt;90),"Age OOR",($AF310-BR310)/VLOOKUP(BR$14&amp;"-rse-"&amp;$K310,Equations!$G:$I,3,0)))</f>
        <v/>
      </c>
      <c r="BW310" s="10" t="str">
        <f>IF($AG310="","",IF(OR($V310&lt;2.7,$V310&gt;90),"Age OOR",VLOOKUP(BW$14&amp;"-int-"&amp;$L310,Equations!$G:$I,3,0)+VLOOKUP(BW$14&amp;"-sexo-"&amp;$L310,Equations!$G:$I,3,0)*$U310+VLOOKUP(BW$14&amp;"-edad-"&amp;$L310,Equations!$G:$I,3,0)*$V310+VLOOKUP(BW$14&amp;"-est-"&amp;$L310,Equations!$G:$I,3,0)*(1/$W310)+VLOOKUP(BW$14&amp;"-imc-"&amp;$L310,Equations!$G:$I,3,0)*(1/$Q310)))</f>
        <v/>
      </c>
      <c r="BX310" s="10" t="str">
        <f>IF($AG310="","",IF(OR($V310&lt;2.7,$V310&gt;90),"Age OOR",BW310-1.6449*VLOOKUP(BW$14&amp;"-rse-"&amp;$L310,Equations!$G:$I,3,0)))</f>
        <v/>
      </c>
      <c r="BY310" s="10" t="str">
        <f>IF($AG310="","",IF(OR($V310&lt;2.7,$V310&gt;90),"Age OOR",BW310+1.6449*VLOOKUP(BW$14&amp;"-rse-"&amp;$L310,Equations!$G:$I,3,0)))</f>
        <v/>
      </c>
      <c r="BZ310" s="10" t="str">
        <f t="shared" si="120"/>
        <v/>
      </c>
      <c r="CA310" s="10" t="str">
        <f>IF($AG310="","",IF(OR($V310&lt;2.7,$V310&gt;90),"Age OOR",($AG310-BW310)/VLOOKUP(BW$14&amp;"-rse-"&amp;$L310,Equations!$G:$I,3,0)))</f>
        <v/>
      </c>
      <c r="CB310" s="10" t="str">
        <f>IF($AH310="","",IF(OR($V310&lt;2.7,$V310&gt;90),"Age OOR",VLOOKUP(CB$14&amp;"-int-"&amp;$M310,Equations!$G:$I,3,0)+VLOOKUP(CB$14&amp;"-sexo-"&amp;$M310,Equations!$G:$I,3,0)*$U310+VLOOKUP(CB$14&amp;"-edad-"&amp;$M310,Equations!$G:$I,3,0)*$V310+VLOOKUP(CB$14&amp;"-est-"&amp;$M310,Equations!$G:$I,3,0)*(1/$W310)+VLOOKUP(CB$14&amp;"-imc-"&amp;$M310,Equations!$G:$I,3,0)*(1/$Q310)))</f>
        <v/>
      </c>
      <c r="CC310" s="10" t="str">
        <f>IF($AH310="","",IF(OR($V310&lt;2.7,$V310&gt;90),"Age OOR",CB310-1.6449*VLOOKUP(CB$14&amp;"-rse-"&amp;$M310,Equations!$G:$I,3,0)))</f>
        <v/>
      </c>
      <c r="CD310" s="10" t="str">
        <f>IF($AH310="","",IF(OR($V310&lt;2.7,$V310&gt;90),"Age OOR",CB310+1.6449*VLOOKUP(CB$14&amp;"-rse-"&amp;$M310,Equations!$G:$I,3,0)))</f>
        <v/>
      </c>
      <c r="CE310" s="10" t="str">
        <f t="shared" si="121"/>
        <v/>
      </c>
      <c r="CF310" s="10" t="str">
        <f>IF($AH310="","",IF(OR($V310&lt;2.7,$V310&gt;90),"Age OOR",($AH310-CB310)/VLOOKUP(CB$14&amp;"-rse-"&amp;$M310,Equations!$G:$I,3,0)))</f>
        <v/>
      </c>
      <c r="CG310" s="10" t="str">
        <f>IF($AI310="","",IF(OR($V310&lt;2.7,$V310&gt;90),"Age OOR",VLOOKUP(CG$14&amp;"-int-"&amp;$N310,Equations!$G:$I,3,0)+VLOOKUP(CG$14&amp;"-sexo-"&amp;$N310,Equations!$G:$I,3,0)*$U310+VLOOKUP(CG$14&amp;"-edad-"&amp;$N310,Equations!$G:$I,3,0)*$V310+VLOOKUP(CG$14&amp;"-est-"&amp;$N310,Equations!$G:$I,3,0)*(1/$W310)+VLOOKUP(CG$14&amp;"-imc-"&amp;$N310,Equations!$G:$I,3,0)*(1/$Q310)))</f>
        <v/>
      </c>
      <c r="CH310" s="10" t="str">
        <f>IF($AI310="","",IF(OR($V310&lt;2.7,$V310&gt;90),"Age OOR",CG310-1.6449*VLOOKUP(CG$14&amp;"-rse-"&amp;$N310,Equations!$G:$I,3,0)))</f>
        <v/>
      </c>
      <c r="CI310" s="10" t="str">
        <f>IF($AI310="","",IF(OR($V310&lt;2.7,$V310&gt;90),"Age OOR",CG310+1.6449*VLOOKUP(CG$14&amp;"-rse-"&amp;$N310,Equations!$G:$I,3,0)))</f>
        <v/>
      </c>
      <c r="CJ310" s="10" t="str">
        <f t="shared" si="122"/>
        <v/>
      </c>
      <c r="CK310" s="10" t="str">
        <f>IF($AI310="","",IF(OR($V310&lt;2.7,$V310&gt;90),"Age OOR",($AI310-CG310)/VLOOKUP(CG$14&amp;"-rse-"&amp;$N310,Equations!$G:$I,3,0)))</f>
        <v/>
      </c>
      <c r="CL310" s="10" t="str">
        <f>IF($AJ310="","",IF(OR($V310&lt;2.7,$V310&gt;90),"Age OOR",VLOOKUP(CL$14&amp;"-int-"&amp;$O310,Equations!$G:$I,3,0)+VLOOKUP(CL$14&amp;"-sexo-"&amp;$O310,Equations!$G:$I,3,0)*$U310+VLOOKUP(CL$14&amp;"-edad-"&amp;$O310,Equations!$G:$I,3,0)*$V310+VLOOKUP(CL$14&amp;"-est-"&amp;$O310,Equations!$G:$I,3,0)*(1/$W310)+VLOOKUP(CL$14&amp;"-imc-"&amp;$O310,Equations!$G:$I,3,0)*(1/$Q310)))</f>
        <v/>
      </c>
      <c r="CM310" s="10" t="str">
        <f>IF($AJ310="","",IF(OR($V310&lt;2.7,$V310&gt;90),"Age OOR",CL310-1.6449*VLOOKUP(CL$14&amp;"-rse-"&amp;$O310,Equations!$G:$I,3,0)))</f>
        <v/>
      </c>
      <c r="CN310" s="10" t="str">
        <f>IF($AJ310="","",IF(OR($V310&lt;2.7,$V310&gt;90),"Age OOR",CL310+1.6449*VLOOKUP(CL$14&amp;"-rse-"&amp;$O310,Equations!$G:$I,3,0)))</f>
        <v/>
      </c>
      <c r="CO310" s="10" t="str">
        <f t="shared" si="123"/>
        <v/>
      </c>
      <c r="CP310" s="10" t="str">
        <f>IF($AJ310="","",IF(OR($V310&lt;2.7,$V310&gt;90),"Age OOR",($AJ310-CL310)/VLOOKUP(CL$14&amp;"-rse-"&amp;$O310,Equations!$G:$I,3,0)))</f>
        <v/>
      </c>
      <c r="CQ310" s="10" t="str">
        <f>IF($AK310="","",IF(OR($V310&lt;2.7,$V310&gt;90),"Age OOR",EXP(VLOOKUP(CQ$14&amp;"-int-"&amp;$P310,Equations!$G:$I,3,0)+VLOOKUP(CQ$14&amp;"-sexo-"&amp;$P310,Equations!$G:$I,3,0)*$U310+VLOOKUP(CQ$14&amp;"-edad-"&amp;$P310,Equations!$G:$I,3,0)*$V310+VLOOKUP(CQ$14&amp;"-est-"&amp;$P310,Equations!$G:$I,3,0)*(1/$W310)+VLOOKUP(CQ$14&amp;"-imc-"&amp;$P310,Equations!$G:$I,3,0)*(1/$Q310))))</f>
        <v/>
      </c>
      <c r="CR310" s="10" t="str">
        <f>IF($AK310="","",IF(OR($V310&lt;2.7,$V310&gt;90),"Age OOR",EXP(LN(CQ310)-1.6449*VLOOKUP(CQ$14&amp;"-rse-"&amp;$P310,Equations!$G:$I,3,0))))</f>
        <v/>
      </c>
      <c r="CS310" s="10" t="str">
        <f>IF($AK310="","",IF(OR($V310&lt;2.7,$V310&gt;90),"Age OOR",EXP(LN(CQ310)+1.6449*VLOOKUP(CQ$14&amp;"-rse-"&amp;$P310,Equations!$G:$I,3,0))))</f>
        <v/>
      </c>
      <c r="CT310" s="10" t="str">
        <f t="shared" si="124"/>
        <v/>
      </c>
      <c r="CU310" s="10" t="str">
        <f>IF($AK310="","",IF(OR($V310&lt;2.7,$V310&gt;90),"Age OOR",(LN($AK310)-LN(CQ310))/VLOOKUP(CQ$14&amp;"-rse-"&amp;$P310,Equations!$G:$I,3,0)))</f>
        <v/>
      </c>
      <c r="CV310" s="47"/>
    </row>
    <row r="311" spans="5:100" x14ac:dyDescent="0.2">
      <c r="E311" s="23" t="str">
        <f t="shared" si="100"/>
        <v>Age out of range</v>
      </c>
      <c r="F311" s="23" t="str">
        <f t="shared" si="101"/>
        <v>Age out of range</v>
      </c>
      <c r="G311" s="23" t="str">
        <f t="shared" si="102"/>
        <v>Age out of range</v>
      </c>
      <c r="H311" s="23" t="str">
        <f t="shared" si="103"/>
        <v>Age out of range</v>
      </c>
      <c r="I311" s="23" t="str">
        <f t="shared" si="104"/>
        <v>Age out of range</v>
      </c>
      <c r="J311" s="23" t="str">
        <f t="shared" si="105"/>
        <v>Age out of range</v>
      </c>
      <c r="K311" s="23" t="str">
        <f t="shared" si="106"/>
        <v>Age out of range</v>
      </c>
      <c r="L311" s="23" t="str">
        <f t="shared" si="107"/>
        <v>Age out of range</v>
      </c>
      <c r="M311" s="23" t="str">
        <f t="shared" si="108"/>
        <v>Age out of range</v>
      </c>
      <c r="N311" s="23" t="str">
        <f t="shared" si="109"/>
        <v>Age out of range</v>
      </c>
      <c r="O311" s="23" t="str">
        <f t="shared" si="110"/>
        <v>Age out of range</v>
      </c>
      <c r="P311" s="23" t="str">
        <f t="shared" si="111"/>
        <v>Age out of range</v>
      </c>
      <c r="Q311" s="23" t="e">
        <f t="shared" si="112"/>
        <v>#DIV/0!</v>
      </c>
      <c r="R311" s="17"/>
      <c r="S311" s="23">
        <v>295</v>
      </c>
      <c r="T311" s="134"/>
      <c r="U311" s="134"/>
      <c r="V311" s="134"/>
      <c r="W311" s="134"/>
      <c r="X311" s="134"/>
      <c r="Y311" s="134"/>
      <c r="Z311" s="134"/>
      <c r="AA311" s="134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7"/>
      <c r="AM311" s="47"/>
      <c r="AN311" s="10" t="str">
        <f>IF($Z311="","",IF(OR($V311&lt;2.7,$V311&gt;90),"Age OOR",VLOOKUP(AN$14&amp;"-int-"&amp;$E311,Equations!$G:$I,3,0)+VLOOKUP(AN$14&amp;"-sexo-"&amp;$E311,Equations!$G:$I,3,0)*$U311+VLOOKUP(AN$14&amp;"-edad-"&amp;$E311,Equations!$G:$I,3,0)*$V311+VLOOKUP(AN$14&amp;"-est-"&amp;$E311,Equations!$G:$I,3,0)*(1/$W311)+VLOOKUP(AN$14&amp;"-imc-"&amp;$E311,Equations!$G:$I,3,0)*(1/$Q311)))</f>
        <v/>
      </c>
      <c r="AO311" s="10" t="str">
        <f>IF($Z311="","",IF(OR($V311&lt;2.7,$V311&gt;90),"Age OOR",AN311-1.6449*VLOOKUP(AN$14&amp;"-rse-"&amp;$E311,Equations!$G:$I,3,0)))</f>
        <v/>
      </c>
      <c r="AP311" s="10" t="str">
        <f>IF($Z311="","",IF(OR($V311&lt;2.7,$V311&gt;90),"Age OOR",AN311+1.6449*VLOOKUP(AN$14&amp;"-rse-"&amp;$E311,Equations!$G:$I,3,0)))</f>
        <v/>
      </c>
      <c r="AQ311" s="10" t="str">
        <f t="shared" si="113"/>
        <v/>
      </c>
      <c r="AR311" s="10" t="str">
        <f>IF($Z311="","",IF(OR($V311&lt;2.7,$V311&gt;90),"Age OOR",($Z311-AN311)/VLOOKUP(AN$14&amp;"-rse-"&amp;$E311,Equations!$G:$I,3,0)))</f>
        <v/>
      </c>
      <c r="AS311" s="10" t="str">
        <f>IF($AA311="","",IF(OR($V311&lt;2.7,$V311&gt;90),"Age OOR",VLOOKUP(AS$14&amp;"-int-"&amp;$F311,Equations!$G:$I,3,0)+VLOOKUP(AS$14&amp;"-sexo-"&amp;$F311,Equations!$G:$I,3,0)*$U311+VLOOKUP(AS$14&amp;"-edad-"&amp;$F311,Equations!$G:$I,3,0)*$V311+VLOOKUP(AS$14&amp;"-est-"&amp;$F311,Equations!$G:$I,3,0)*(1/$W311)+VLOOKUP(AS$14&amp;"-imc-"&amp;$F311,Equations!$G:$I,3,0)*(1/$Q311)))</f>
        <v/>
      </c>
      <c r="AT311" s="10" t="str">
        <f>IF($AA311="","",IF(OR($V311&lt;2.7,$V311&gt;90),"Age OOR",AS311-1.6449*VLOOKUP(AS$14&amp;"-rse-"&amp;$F311,Equations!$G:$I,3,0)))</f>
        <v/>
      </c>
      <c r="AU311" s="10" t="str">
        <f>IF($AA311="","",IF(OR($V311&lt;2.7,$V311&gt;90),"Age OOR",AS311+1.6449*VLOOKUP(AS$14&amp;"-rse-"&amp;$F311,Equations!$G:$I,3,0)))</f>
        <v/>
      </c>
      <c r="AV311" s="10" t="str">
        <f t="shared" si="114"/>
        <v/>
      </c>
      <c r="AW311" s="10" t="str">
        <f>IF($AA311="","",IF(OR($V311&lt;2.7,$V311&gt;90),"Age OOR",($AA311-AS311)/VLOOKUP(AS$14&amp;"-rse-"&amp;$F311,Equations!$G:$I,3,0)))</f>
        <v/>
      </c>
      <c r="AX311" s="10" t="str">
        <f>IF($AB311="","",IF(OR($V311&lt;2.7,$V311&gt;90),"Age OOR",VLOOKUP(AX$14&amp;"-int-"&amp;$G311,Equations!$G:$I,3,0)+VLOOKUP(AX$14&amp;"-sexo-"&amp;$G311,Equations!$G:$I,3,0)*$U311+VLOOKUP(AX$14&amp;"-edad-"&amp;$G311,Equations!$G:$I,3,0)*$V311+VLOOKUP(AX$14&amp;"-est-"&amp;$G311,Equations!$G:$I,3,0)*(1/$W311)+VLOOKUP(AX$14&amp;"-imc-"&amp;$G311,Equations!$G:$I,3,0)*(1/$Q311)))</f>
        <v/>
      </c>
      <c r="AY311" s="10" t="str">
        <f>IF($AB311="","",IF(OR($V311&lt;2.7,$V311&gt;90),"Age OOR",AX311-1.6449*VLOOKUP(AX$14&amp;"-rse-"&amp;$G311,Equations!$G:$I,3,0)))</f>
        <v/>
      </c>
      <c r="AZ311" s="10" t="str">
        <f>IF($AB311="","",IF(OR($V311&lt;2.7,$V311&gt;90),"Age OOR",AX311+1.6449*VLOOKUP(AX$14&amp;"-rse-"&amp;$G311,Equations!$G:$I,3,0)))</f>
        <v/>
      </c>
      <c r="BA311" s="10" t="str">
        <f t="shared" si="115"/>
        <v/>
      </c>
      <c r="BB311" s="10" t="str">
        <f>IF($AB311="","",IF(OR($V311&lt;2.7,$V311&gt;90),"Age OOR",($AB311-AX311)/VLOOKUP(AX$14&amp;"-rse-"&amp;$G311,Equations!$G:$I,3,0)))</f>
        <v/>
      </c>
      <c r="BC311" s="10" t="str">
        <f>IF($AC311="","",IF(OR($V311&lt;2.7,$V311&gt;90),"Age OOR",VLOOKUP(BC$14&amp;"-int-"&amp;$H311,Equations!$G:$I,3,0)+VLOOKUP(BC$14&amp;"-sexo-"&amp;$H311,Equations!$G:$I,3,0)*$U311+VLOOKUP(BC$14&amp;"-edad-"&amp;$H311,Equations!$G:$I,3,0)*$V311+VLOOKUP(BC$14&amp;"-est-"&amp;$H311,Equations!$G:$I,3,0)*(1/$W311)+VLOOKUP(BC$14&amp;"-imc-"&amp;$H311,Equations!$G:$I,3,0)*(1/$Q311)))</f>
        <v/>
      </c>
      <c r="BD311" s="10" t="str">
        <f>IF($AC311="","",IF(OR($V311&lt;2.7,$V311&gt;90),"Age OOR",BC311-1.6449*VLOOKUP(BC$14&amp;"-rse-"&amp;$H311,Equations!$G:$I,3,0)))</f>
        <v/>
      </c>
      <c r="BE311" s="10" t="str">
        <f>IF($AC311="","",IF(OR($V311&lt;2.7,$V311&gt;90),"Age OOR",BC311+1.6449*VLOOKUP(BC$14&amp;"-rse-"&amp;$H311,Equations!$G:$I,3,0)))</f>
        <v/>
      </c>
      <c r="BF311" s="10" t="str">
        <f t="shared" si="116"/>
        <v/>
      </c>
      <c r="BG311" s="10" t="str">
        <f>IF($AC311="","",IF(OR($V311&lt;2.7,$V311&gt;90),"Age OOR",($AC311-BC311)/VLOOKUP(BC$14&amp;"-rse-"&amp;$H311,Equations!$G:$I,3,0)))</f>
        <v/>
      </c>
      <c r="BH311" s="10" t="str">
        <f>IF($AD311="","",IF(OR($V311&lt;2.7,$V311&gt;90),"Age OOR",VLOOKUP(BH$14&amp;"-int-"&amp;$I311,Equations!$G:$I,3,0)+VLOOKUP(BH$14&amp;"-sexo-"&amp;$I311,Equations!$G:$I,3,0)*$U311+VLOOKUP(BH$14&amp;"-edad-"&amp;$I311,Equations!$G:$I,3,0)*$V311+VLOOKUP(BH$14&amp;"-est-"&amp;$I311,Equations!$G:$I,3,0)*(1/$W311)+VLOOKUP(BH$14&amp;"-imc-"&amp;$I311,Equations!$G:$I,3,0)*(1/$Q311)))</f>
        <v/>
      </c>
      <c r="BI311" s="10" t="str">
        <f>IF($AD311="","",IF(OR($V311&lt;2.7,$V311&gt;90),"Age OOR",BH311-1.6449*VLOOKUP(BH$14&amp;"-rse-"&amp;$I311,Equations!$G:$I,3,0)))</f>
        <v/>
      </c>
      <c r="BJ311" s="10" t="str">
        <f>IF($AD311="","",IF(OR($V311&lt;2.7,$V311&gt;90),"Age OOR",BH311+1.6449*VLOOKUP(BH$14&amp;"-rse-"&amp;$I311,Equations!$G:$I,3,0)))</f>
        <v/>
      </c>
      <c r="BK311" s="10" t="str">
        <f t="shared" si="117"/>
        <v/>
      </c>
      <c r="BL311" s="10" t="str">
        <f>IF($AD311="","",IF(OR($V311&lt;2.7,$V311&gt;90),"Age OOR",($AD311-BH311)/VLOOKUP(BH$14&amp;"-rse-"&amp;$I311,Equations!$G:$I,3,0)))</f>
        <v/>
      </c>
      <c r="BM311" s="10" t="str">
        <f>IF($AE311="","",IF(OR($V311&lt;2.7,$V311&gt;90),"Age OOR",VLOOKUP(BM$14&amp;"-int-"&amp;$J311,Equations!$G:$I,3,0)+VLOOKUP(BM$14&amp;"-sexo-"&amp;$J311,Equations!$G:$I,3,0)*$U311+VLOOKUP(BM$14&amp;"-edad-"&amp;$J311,Equations!$G:$I,3,0)*$V311+VLOOKUP(BM$14&amp;"-est-"&amp;$J311,Equations!$G:$I,3,0)*(1/$W311)+VLOOKUP(BM$14&amp;"-imc-"&amp;$J311,Equations!$G:$I,3,0)*(1/$Q311)))</f>
        <v/>
      </c>
      <c r="BN311" s="10" t="str">
        <f>IF($AE311="","",IF(OR($V311&lt;2.7,$V311&gt;90),"Age OOR",BM311-1.6449*VLOOKUP(BM$14&amp;"-rse-"&amp;$J311,Equations!$G:$I,3,0)))</f>
        <v/>
      </c>
      <c r="BO311" s="10" t="str">
        <f>IF($AE311="","",IF(OR($V311&lt;2.7,$V311&gt;90),"Age OOR",BM311+1.6449*VLOOKUP(BM$14&amp;"-rse-"&amp;$J311,Equations!$G:$I,3,0)))</f>
        <v/>
      </c>
      <c r="BP311" s="10" t="str">
        <f t="shared" si="118"/>
        <v/>
      </c>
      <c r="BQ311" s="10" t="str">
        <f>IF($AE311="","",IF(OR($V311&lt;2.7,$V311&gt;90),"Age OOR",($AE311-BM311)/VLOOKUP(BM$14&amp;"-rse-"&amp;$J311,Equations!$G:$I,3,0)))</f>
        <v/>
      </c>
      <c r="BR311" s="10" t="str">
        <f>IF($AF311="","",IF(OR($V311&lt;2.7,$V311&gt;90),"Age OOR",VLOOKUP(BR$14&amp;"-int-"&amp;$K311,Equations!$G:$I,3,0)+VLOOKUP(BR$14&amp;"-sexo-"&amp;$K311,Equations!$G:$I,3,0)*$U311+VLOOKUP(BR$14&amp;"-edad-"&amp;$K311,Equations!$G:$I,3,0)*$V311+VLOOKUP(BR$14&amp;"-est-"&amp;$K311,Equations!$G:$I,3,0)*(1/$W311)+VLOOKUP(BR$14&amp;"-imc-"&amp;$K311,Equations!$G:$I,3,0)*(1/$Q311)))</f>
        <v/>
      </c>
      <c r="BS311" s="10" t="str">
        <f>IF($AF311="","",IF(OR($V311&lt;2.7,$V311&gt;90),"Age OOR",BR311-1.6449*VLOOKUP(BR$14&amp;"-rse-"&amp;$K311,Equations!$G:$I,3,0)))</f>
        <v/>
      </c>
      <c r="BT311" s="10" t="str">
        <f>IF($AF311="","",IF(OR($V311&lt;2.7,$V311&gt;90),"Age OOR",BR311+1.6449*VLOOKUP(BR$14&amp;"-rse-"&amp;$K311,Equations!$G:$I,3,0)))</f>
        <v/>
      </c>
      <c r="BU311" s="10" t="str">
        <f t="shared" si="119"/>
        <v/>
      </c>
      <c r="BV311" s="10" t="str">
        <f>IF($AF311="","",IF(OR($V311&lt;2.7,$V311&gt;90),"Age OOR",($AF311-BR311)/VLOOKUP(BR$14&amp;"-rse-"&amp;$K311,Equations!$G:$I,3,0)))</f>
        <v/>
      </c>
      <c r="BW311" s="10" t="str">
        <f>IF($AG311="","",IF(OR($V311&lt;2.7,$V311&gt;90),"Age OOR",VLOOKUP(BW$14&amp;"-int-"&amp;$L311,Equations!$G:$I,3,0)+VLOOKUP(BW$14&amp;"-sexo-"&amp;$L311,Equations!$G:$I,3,0)*$U311+VLOOKUP(BW$14&amp;"-edad-"&amp;$L311,Equations!$G:$I,3,0)*$V311+VLOOKUP(BW$14&amp;"-est-"&amp;$L311,Equations!$G:$I,3,0)*(1/$W311)+VLOOKUP(BW$14&amp;"-imc-"&amp;$L311,Equations!$G:$I,3,0)*(1/$Q311)))</f>
        <v/>
      </c>
      <c r="BX311" s="10" t="str">
        <f>IF($AG311="","",IF(OR($V311&lt;2.7,$V311&gt;90),"Age OOR",BW311-1.6449*VLOOKUP(BW$14&amp;"-rse-"&amp;$L311,Equations!$G:$I,3,0)))</f>
        <v/>
      </c>
      <c r="BY311" s="10" t="str">
        <f>IF($AG311="","",IF(OR($V311&lt;2.7,$V311&gt;90),"Age OOR",BW311+1.6449*VLOOKUP(BW$14&amp;"-rse-"&amp;$L311,Equations!$G:$I,3,0)))</f>
        <v/>
      </c>
      <c r="BZ311" s="10" t="str">
        <f t="shared" si="120"/>
        <v/>
      </c>
      <c r="CA311" s="10" t="str">
        <f>IF($AG311="","",IF(OR($V311&lt;2.7,$V311&gt;90),"Age OOR",($AG311-BW311)/VLOOKUP(BW$14&amp;"-rse-"&amp;$L311,Equations!$G:$I,3,0)))</f>
        <v/>
      </c>
      <c r="CB311" s="10" t="str">
        <f>IF($AH311="","",IF(OR($V311&lt;2.7,$V311&gt;90),"Age OOR",VLOOKUP(CB$14&amp;"-int-"&amp;$M311,Equations!$G:$I,3,0)+VLOOKUP(CB$14&amp;"-sexo-"&amp;$M311,Equations!$G:$I,3,0)*$U311+VLOOKUP(CB$14&amp;"-edad-"&amp;$M311,Equations!$G:$I,3,0)*$V311+VLOOKUP(CB$14&amp;"-est-"&amp;$M311,Equations!$G:$I,3,0)*(1/$W311)+VLOOKUP(CB$14&amp;"-imc-"&amp;$M311,Equations!$G:$I,3,0)*(1/$Q311)))</f>
        <v/>
      </c>
      <c r="CC311" s="10" t="str">
        <f>IF($AH311="","",IF(OR($V311&lt;2.7,$V311&gt;90),"Age OOR",CB311-1.6449*VLOOKUP(CB$14&amp;"-rse-"&amp;$M311,Equations!$G:$I,3,0)))</f>
        <v/>
      </c>
      <c r="CD311" s="10" t="str">
        <f>IF($AH311="","",IF(OR($V311&lt;2.7,$V311&gt;90),"Age OOR",CB311+1.6449*VLOOKUP(CB$14&amp;"-rse-"&amp;$M311,Equations!$G:$I,3,0)))</f>
        <v/>
      </c>
      <c r="CE311" s="10" t="str">
        <f t="shared" si="121"/>
        <v/>
      </c>
      <c r="CF311" s="10" t="str">
        <f>IF($AH311="","",IF(OR($V311&lt;2.7,$V311&gt;90),"Age OOR",($AH311-CB311)/VLOOKUP(CB$14&amp;"-rse-"&amp;$M311,Equations!$G:$I,3,0)))</f>
        <v/>
      </c>
      <c r="CG311" s="10" t="str">
        <f>IF($AI311="","",IF(OR($V311&lt;2.7,$V311&gt;90),"Age OOR",VLOOKUP(CG$14&amp;"-int-"&amp;$N311,Equations!$G:$I,3,0)+VLOOKUP(CG$14&amp;"-sexo-"&amp;$N311,Equations!$G:$I,3,0)*$U311+VLOOKUP(CG$14&amp;"-edad-"&amp;$N311,Equations!$G:$I,3,0)*$V311+VLOOKUP(CG$14&amp;"-est-"&amp;$N311,Equations!$G:$I,3,0)*(1/$W311)+VLOOKUP(CG$14&amp;"-imc-"&amp;$N311,Equations!$G:$I,3,0)*(1/$Q311)))</f>
        <v/>
      </c>
      <c r="CH311" s="10" t="str">
        <f>IF($AI311="","",IF(OR($V311&lt;2.7,$V311&gt;90),"Age OOR",CG311-1.6449*VLOOKUP(CG$14&amp;"-rse-"&amp;$N311,Equations!$G:$I,3,0)))</f>
        <v/>
      </c>
      <c r="CI311" s="10" t="str">
        <f>IF($AI311="","",IF(OR($V311&lt;2.7,$V311&gt;90),"Age OOR",CG311+1.6449*VLOOKUP(CG$14&amp;"-rse-"&amp;$N311,Equations!$G:$I,3,0)))</f>
        <v/>
      </c>
      <c r="CJ311" s="10" t="str">
        <f t="shared" si="122"/>
        <v/>
      </c>
      <c r="CK311" s="10" t="str">
        <f>IF($AI311="","",IF(OR($V311&lt;2.7,$V311&gt;90),"Age OOR",($AI311-CG311)/VLOOKUP(CG$14&amp;"-rse-"&amp;$N311,Equations!$G:$I,3,0)))</f>
        <v/>
      </c>
      <c r="CL311" s="10" t="str">
        <f>IF($AJ311="","",IF(OR($V311&lt;2.7,$V311&gt;90),"Age OOR",VLOOKUP(CL$14&amp;"-int-"&amp;$O311,Equations!$G:$I,3,0)+VLOOKUP(CL$14&amp;"-sexo-"&amp;$O311,Equations!$G:$I,3,0)*$U311+VLOOKUP(CL$14&amp;"-edad-"&amp;$O311,Equations!$G:$I,3,0)*$V311+VLOOKUP(CL$14&amp;"-est-"&amp;$O311,Equations!$G:$I,3,0)*(1/$W311)+VLOOKUP(CL$14&amp;"-imc-"&amp;$O311,Equations!$G:$I,3,0)*(1/$Q311)))</f>
        <v/>
      </c>
      <c r="CM311" s="10" t="str">
        <f>IF($AJ311="","",IF(OR($V311&lt;2.7,$V311&gt;90),"Age OOR",CL311-1.6449*VLOOKUP(CL$14&amp;"-rse-"&amp;$O311,Equations!$G:$I,3,0)))</f>
        <v/>
      </c>
      <c r="CN311" s="10" t="str">
        <f>IF($AJ311="","",IF(OR($V311&lt;2.7,$V311&gt;90),"Age OOR",CL311+1.6449*VLOOKUP(CL$14&amp;"-rse-"&amp;$O311,Equations!$G:$I,3,0)))</f>
        <v/>
      </c>
      <c r="CO311" s="10" t="str">
        <f t="shared" si="123"/>
        <v/>
      </c>
      <c r="CP311" s="10" t="str">
        <f>IF($AJ311="","",IF(OR($V311&lt;2.7,$V311&gt;90),"Age OOR",($AJ311-CL311)/VLOOKUP(CL$14&amp;"-rse-"&amp;$O311,Equations!$G:$I,3,0)))</f>
        <v/>
      </c>
      <c r="CQ311" s="10" t="str">
        <f>IF($AK311="","",IF(OR($V311&lt;2.7,$V311&gt;90),"Age OOR",EXP(VLOOKUP(CQ$14&amp;"-int-"&amp;$P311,Equations!$G:$I,3,0)+VLOOKUP(CQ$14&amp;"-sexo-"&amp;$P311,Equations!$G:$I,3,0)*$U311+VLOOKUP(CQ$14&amp;"-edad-"&amp;$P311,Equations!$G:$I,3,0)*$V311+VLOOKUP(CQ$14&amp;"-est-"&amp;$P311,Equations!$G:$I,3,0)*(1/$W311)+VLOOKUP(CQ$14&amp;"-imc-"&amp;$P311,Equations!$G:$I,3,0)*(1/$Q311))))</f>
        <v/>
      </c>
      <c r="CR311" s="10" t="str">
        <f>IF($AK311="","",IF(OR($V311&lt;2.7,$V311&gt;90),"Age OOR",EXP(LN(CQ311)-1.6449*VLOOKUP(CQ$14&amp;"-rse-"&amp;$P311,Equations!$G:$I,3,0))))</f>
        <v/>
      </c>
      <c r="CS311" s="10" t="str">
        <f>IF($AK311="","",IF(OR($V311&lt;2.7,$V311&gt;90),"Age OOR",EXP(LN(CQ311)+1.6449*VLOOKUP(CQ$14&amp;"-rse-"&amp;$P311,Equations!$G:$I,3,0))))</f>
        <v/>
      </c>
      <c r="CT311" s="10" t="str">
        <f t="shared" si="124"/>
        <v/>
      </c>
      <c r="CU311" s="10" t="str">
        <f>IF($AK311="","",IF(OR($V311&lt;2.7,$V311&gt;90),"Age OOR",(LN($AK311)-LN(CQ311))/VLOOKUP(CQ$14&amp;"-rse-"&amp;$P311,Equations!$G:$I,3,0)))</f>
        <v/>
      </c>
      <c r="CV311" s="47"/>
    </row>
    <row r="312" spans="5:100" x14ac:dyDescent="0.2">
      <c r="E312" s="23" t="str">
        <f t="shared" si="100"/>
        <v>Age out of range</v>
      </c>
      <c r="F312" s="23" t="str">
        <f t="shared" si="101"/>
        <v>Age out of range</v>
      </c>
      <c r="G312" s="23" t="str">
        <f t="shared" si="102"/>
        <v>Age out of range</v>
      </c>
      <c r="H312" s="23" t="str">
        <f t="shared" si="103"/>
        <v>Age out of range</v>
      </c>
      <c r="I312" s="23" t="str">
        <f t="shared" si="104"/>
        <v>Age out of range</v>
      </c>
      <c r="J312" s="23" t="str">
        <f t="shared" si="105"/>
        <v>Age out of range</v>
      </c>
      <c r="K312" s="23" t="str">
        <f t="shared" si="106"/>
        <v>Age out of range</v>
      </c>
      <c r="L312" s="23" t="str">
        <f t="shared" si="107"/>
        <v>Age out of range</v>
      </c>
      <c r="M312" s="23" t="str">
        <f t="shared" si="108"/>
        <v>Age out of range</v>
      </c>
      <c r="N312" s="23" t="str">
        <f t="shared" si="109"/>
        <v>Age out of range</v>
      </c>
      <c r="O312" s="23" t="str">
        <f t="shared" si="110"/>
        <v>Age out of range</v>
      </c>
      <c r="P312" s="23" t="str">
        <f t="shared" si="111"/>
        <v>Age out of range</v>
      </c>
      <c r="Q312" s="23" t="e">
        <f t="shared" si="112"/>
        <v>#DIV/0!</v>
      </c>
      <c r="R312" s="17"/>
      <c r="S312" s="23">
        <v>296</v>
      </c>
      <c r="T312" s="134"/>
      <c r="U312" s="134"/>
      <c r="V312" s="134"/>
      <c r="W312" s="134"/>
      <c r="X312" s="134"/>
      <c r="Y312" s="134"/>
      <c r="Z312" s="134"/>
      <c r="AA312" s="134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7"/>
      <c r="AM312" s="47"/>
      <c r="AN312" s="10" t="str">
        <f>IF($Z312="","",IF(OR($V312&lt;2.7,$V312&gt;90),"Age OOR",VLOOKUP(AN$14&amp;"-int-"&amp;$E312,Equations!$G:$I,3,0)+VLOOKUP(AN$14&amp;"-sexo-"&amp;$E312,Equations!$G:$I,3,0)*$U312+VLOOKUP(AN$14&amp;"-edad-"&amp;$E312,Equations!$G:$I,3,0)*$V312+VLOOKUP(AN$14&amp;"-est-"&amp;$E312,Equations!$G:$I,3,0)*(1/$W312)+VLOOKUP(AN$14&amp;"-imc-"&amp;$E312,Equations!$G:$I,3,0)*(1/$Q312)))</f>
        <v/>
      </c>
      <c r="AO312" s="10" t="str">
        <f>IF($Z312="","",IF(OR($V312&lt;2.7,$V312&gt;90),"Age OOR",AN312-1.6449*VLOOKUP(AN$14&amp;"-rse-"&amp;$E312,Equations!$G:$I,3,0)))</f>
        <v/>
      </c>
      <c r="AP312" s="10" t="str">
        <f>IF($Z312="","",IF(OR($V312&lt;2.7,$V312&gt;90),"Age OOR",AN312+1.6449*VLOOKUP(AN$14&amp;"-rse-"&amp;$E312,Equations!$G:$I,3,0)))</f>
        <v/>
      </c>
      <c r="AQ312" s="10" t="str">
        <f t="shared" si="113"/>
        <v/>
      </c>
      <c r="AR312" s="10" t="str">
        <f>IF($Z312="","",IF(OR($V312&lt;2.7,$V312&gt;90),"Age OOR",($Z312-AN312)/VLOOKUP(AN$14&amp;"-rse-"&amp;$E312,Equations!$G:$I,3,0)))</f>
        <v/>
      </c>
      <c r="AS312" s="10" t="str">
        <f>IF($AA312="","",IF(OR($V312&lt;2.7,$V312&gt;90),"Age OOR",VLOOKUP(AS$14&amp;"-int-"&amp;$F312,Equations!$G:$I,3,0)+VLOOKUP(AS$14&amp;"-sexo-"&amp;$F312,Equations!$G:$I,3,0)*$U312+VLOOKUP(AS$14&amp;"-edad-"&amp;$F312,Equations!$G:$I,3,0)*$V312+VLOOKUP(AS$14&amp;"-est-"&amp;$F312,Equations!$G:$I,3,0)*(1/$W312)+VLOOKUP(AS$14&amp;"-imc-"&amp;$F312,Equations!$G:$I,3,0)*(1/$Q312)))</f>
        <v/>
      </c>
      <c r="AT312" s="10" t="str">
        <f>IF($AA312="","",IF(OR($V312&lt;2.7,$V312&gt;90),"Age OOR",AS312-1.6449*VLOOKUP(AS$14&amp;"-rse-"&amp;$F312,Equations!$G:$I,3,0)))</f>
        <v/>
      </c>
      <c r="AU312" s="10" t="str">
        <f>IF($AA312="","",IF(OR($V312&lt;2.7,$V312&gt;90),"Age OOR",AS312+1.6449*VLOOKUP(AS$14&amp;"-rse-"&amp;$F312,Equations!$G:$I,3,0)))</f>
        <v/>
      </c>
      <c r="AV312" s="10" t="str">
        <f t="shared" si="114"/>
        <v/>
      </c>
      <c r="AW312" s="10" t="str">
        <f>IF($AA312="","",IF(OR($V312&lt;2.7,$V312&gt;90),"Age OOR",($AA312-AS312)/VLOOKUP(AS$14&amp;"-rse-"&amp;$F312,Equations!$G:$I,3,0)))</f>
        <v/>
      </c>
      <c r="AX312" s="10" t="str">
        <f>IF($AB312="","",IF(OR($V312&lt;2.7,$V312&gt;90),"Age OOR",VLOOKUP(AX$14&amp;"-int-"&amp;$G312,Equations!$G:$I,3,0)+VLOOKUP(AX$14&amp;"-sexo-"&amp;$G312,Equations!$G:$I,3,0)*$U312+VLOOKUP(AX$14&amp;"-edad-"&amp;$G312,Equations!$G:$I,3,0)*$V312+VLOOKUP(AX$14&amp;"-est-"&amp;$G312,Equations!$G:$I,3,0)*(1/$W312)+VLOOKUP(AX$14&amp;"-imc-"&amp;$G312,Equations!$G:$I,3,0)*(1/$Q312)))</f>
        <v/>
      </c>
      <c r="AY312" s="10" t="str">
        <f>IF($AB312="","",IF(OR($V312&lt;2.7,$V312&gt;90),"Age OOR",AX312-1.6449*VLOOKUP(AX$14&amp;"-rse-"&amp;$G312,Equations!$G:$I,3,0)))</f>
        <v/>
      </c>
      <c r="AZ312" s="10" t="str">
        <f>IF($AB312="","",IF(OR($V312&lt;2.7,$V312&gt;90),"Age OOR",AX312+1.6449*VLOOKUP(AX$14&amp;"-rse-"&amp;$G312,Equations!$G:$I,3,0)))</f>
        <v/>
      </c>
      <c r="BA312" s="10" t="str">
        <f t="shared" si="115"/>
        <v/>
      </c>
      <c r="BB312" s="10" t="str">
        <f>IF($AB312="","",IF(OR($V312&lt;2.7,$V312&gt;90),"Age OOR",($AB312-AX312)/VLOOKUP(AX$14&amp;"-rse-"&amp;$G312,Equations!$G:$I,3,0)))</f>
        <v/>
      </c>
      <c r="BC312" s="10" t="str">
        <f>IF($AC312="","",IF(OR($V312&lt;2.7,$V312&gt;90),"Age OOR",VLOOKUP(BC$14&amp;"-int-"&amp;$H312,Equations!$G:$I,3,0)+VLOOKUP(BC$14&amp;"-sexo-"&amp;$H312,Equations!$G:$I,3,0)*$U312+VLOOKUP(BC$14&amp;"-edad-"&amp;$H312,Equations!$G:$I,3,0)*$V312+VLOOKUP(BC$14&amp;"-est-"&amp;$H312,Equations!$G:$I,3,0)*(1/$W312)+VLOOKUP(BC$14&amp;"-imc-"&amp;$H312,Equations!$G:$I,3,0)*(1/$Q312)))</f>
        <v/>
      </c>
      <c r="BD312" s="10" t="str">
        <f>IF($AC312="","",IF(OR($V312&lt;2.7,$V312&gt;90),"Age OOR",BC312-1.6449*VLOOKUP(BC$14&amp;"-rse-"&amp;$H312,Equations!$G:$I,3,0)))</f>
        <v/>
      </c>
      <c r="BE312" s="10" t="str">
        <f>IF($AC312="","",IF(OR($V312&lt;2.7,$V312&gt;90),"Age OOR",BC312+1.6449*VLOOKUP(BC$14&amp;"-rse-"&amp;$H312,Equations!$G:$I,3,0)))</f>
        <v/>
      </c>
      <c r="BF312" s="10" t="str">
        <f t="shared" si="116"/>
        <v/>
      </c>
      <c r="BG312" s="10" t="str">
        <f>IF($AC312="","",IF(OR($V312&lt;2.7,$V312&gt;90),"Age OOR",($AC312-BC312)/VLOOKUP(BC$14&amp;"-rse-"&amp;$H312,Equations!$G:$I,3,0)))</f>
        <v/>
      </c>
      <c r="BH312" s="10" t="str">
        <f>IF($AD312="","",IF(OR($V312&lt;2.7,$V312&gt;90),"Age OOR",VLOOKUP(BH$14&amp;"-int-"&amp;$I312,Equations!$G:$I,3,0)+VLOOKUP(BH$14&amp;"-sexo-"&amp;$I312,Equations!$G:$I,3,0)*$U312+VLOOKUP(BH$14&amp;"-edad-"&amp;$I312,Equations!$G:$I,3,0)*$V312+VLOOKUP(BH$14&amp;"-est-"&amp;$I312,Equations!$G:$I,3,0)*(1/$W312)+VLOOKUP(BH$14&amp;"-imc-"&amp;$I312,Equations!$G:$I,3,0)*(1/$Q312)))</f>
        <v/>
      </c>
      <c r="BI312" s="10" t="str">
        <f>IF($AD312="","",IF(OR($V312&lt;2.7,$V312&gt;90),"Age OOR",BH312-1.6449*VLOOKUP(BH$14&amp;"-rse-"&amp;$I312,Equations!$G:$I,3,0)))</f>
        <v/>
      </c>
      <c r="BJ312" s="10" t="str">
        <f>IF($AD312="","",IF(OR($V312&lt;2.7,$V312&gt;90),"Age OOR",BH312+1.6449*VLOOKUP(BH$14&amp;"-rse-"&amp;$I312,Equations!$G:$I,3,0)))</f>
        <v/>
      </c>
      <c r="BK312" s="10" t="str">
        <f t="shared" si="117"/>
        <v/>
      </c>
      <c r="BL312" s="10" t="str">
        <f>IF($AD312="","",IF(OR($V312&lt;2.7,$V312&gt;90),"Age OOR",($AD312-BH312)/VLOOKUP(BH$14&amp;"-rse-"&amp;$I312,Equations!$G:$I,3,0)))</f>
        <v/>
      </c>
      <c r="BM312" s="10" t="str">
        <f>IF($AE312="","",IF(OR($V312&lt;2.7,$V312&gt;90),"Age OOR",VLOOKUP(BM$14&amp;"-int-"&amp;$J312,Equations!$G:$I,3,0)+VLOOKUP(BM$14&amp;"-sexo-"&amp;$J312,Equations!$G:$I,3,0)*$U312+VLOOKUP(BM$14&amp;"-edad-"&amp;$J312,Equations!$G:$I,3,0)*$V312+VLOOKUP(BM$14&amp;"-est-"&amp;$J312,Equations!$G:$I,3,0)*(1/$W312)+VLOOKUP(BM$14&amp;"-imc-"&amp;$J312,Equations!$G:$I,3,0)*(1/$Q312)))</f>
        <v/>
      </c>
      <c r="BN312" s="10" t="str">
        <f>IF($AE312="","",IF(OR($V312&lt;2.7,$V312&gt;90),"Age OOR",BM312-1.6449*VLOOKUP(BM$14&amp;"-rse-"&amp;$J312,Equations!$G:$I,3,0)))</f>
        <v/>
      </c>
      <c r="BO312" s="10" t="str">
        <f>IF($AE312="","",IF(OR($V312&lt;2.7,$V312&gt;90),"Age OOR",BM312+1.6449*VLOOKUP(BM$14&amp;"-rse-"&amp;$J312,Equations!$G:$I,3,0)))</f>
        <v/>
      </c>
      <c r="BP312" s="10" t="str">
        <f t="shared" si="118"/>
        <v/>
      </c>
      <c r="BQ312" s="10" t="str">
        <f>IF($AE312="","",IF(OR($V312&lt;2.7,$V312&gt;90),"Age OOR",($AE312-BM312)/VLOOKUP(BM$14&amp;"-rse-"&amp;$J312,Equations!$G:$I,3,0)))</f>
        <v/>
      </c>
      <c r="BR312" s="10" t="str">
        <f>IF($AF312="","",IF(OR($V312&lt;2.7,$V312&gt;90),"Age OOR",VLOOKUP(BR$14&amp;"-int-"&amp;$K312,Equations!$G:$I,3,0)+VLOOKUP(BR$14&amp;"-sexo-"&amp;$K312,Equations!$G:$I,3,0)*$U312+VLOOKUP(BR$14&amp;"-edad-"&amp;$K312,Equations!$G:$I,3,0)*$V312+VLOOKUP(BR$14&amp;"-est-"&amp;$K312,Equations!$G:$I,3,0)*(1/$W312)+VLOOKUP(BR$14&amp;"-imc-"&amp;$K312,Equations!$G:$I,3,0)*(1/$Q312)))</f>
        <v/>
      </c>
      <c r="BS312" s="10" t="str">
        <f>IF($AF312="","",IF(OR($V312&lt;2.7,$V312&gt;90),"Age OOR",BR312-1.6449*VLOOKUP(BR$14&amp;"-rse-"&amp;$K312,Equations!$G:$I,3,0)))</f>
        <v/>
      </c>
      <c r="BT312" s="10" t="str">
        <f>IF($AF312="","",IF(OR($V312&lt;2.7,$V312&gt;90),"Age OOR",BR312+1.6449*VLOOKUP(BR$14&amp;"-rse-"&amp;$K312,Equations!$G:$I,3,0)))</f>
        <v/>
      </c>
      <c r="BU312" s="10" t="str">
        <f t="shared" si="119"/>
        <v/>
      </c>
      <c r="BV312" s="10" t="str">
        <f>IF($AF312="","",IF(OR($V312&lt;2.7,$V312&gt;90),"Age OOR",($AF312-BR312)/VLOOKUP(BR$14&amp;"-rse-"&amp;$K312,Equations!$G:$I,3,0)))</f>
        <v/>
      </c>
      <c r="BW312" s="10" t="str">
        <f>IF($AG312="","",IF(OR($V312&lt;2.7,$V312&gt;90),"Age OOR",VLOOKUP(BW$14&amp;"-int-"&amp;$L312,Equations!$G:$I,3,0)+VLOOKUP(BW$14&amp;"-sexo-"&amp;$L312,Equations!$G:$I,3,0)*$U312+VLOOKUP(BW$14&amp;"-edad-"&amp;$L312,Equations!$G:$I,3,0)*$V312+VLOOKUP(BW$14&amp;"-est-"&amp;$L312,Equations!$G:$I,3,0)*(1/$W312)+VLOOKUP(BW$14&amp;"-imc-"&amp;$L312,Equations!$G:$I,3,0)*(1/$Q312)))</f>
        <v/>
      </c>
      <c r="BX312" s="10" t="str">
        <f>IF($AG312="","",IF(OR($V312&lt;2.7,$V312&gt;90),"Age OOR",BW312-1.6449*VLOOKUP(BW$14&amp;"-rse-"&amp;$L312,Equations!$G:$I,3,0)))</f>
        <v/>
      </c>
      <c r="BY312" s="10" t="str">
        <f>IF($AG312="","",IF(OR($V312&lt;2.7,$V312&gt;90),"Age OOR",BW312+1.6449*VLOOKUP(BW$14&amp;"-rse-"&amp;$L312,Equations!$G:$I,3,0)))</f>
        <v/>
      </c>
      <c r="BZ312" s="10" t="str">
        <f t="shared" si="120"/>
        <v/>
      </c>
      <c r="CA312" s="10" t="str">
        <f>IF($AG312="","",IF(OR($V312&lt;2.7,$V312&gt;90),"Age OOR",($AG312-BW312)/VLOOKUP(BW$14&amp;"-rse-"&amp;$L312,Equations!$G:$I,3,0)))</f>
        <v/>
      </c>
      <c r="CB312" s="10" t="str">
        <f>IF($AH312="","",IF(OR($V312&lt;2.7,$V312&gt;90),"Age OOR",VLOOKUP(CB$14&amp;"-int-"&amp;$M312,Equations!$G:$I,3,0)+VLOOKUP(CB$14&amp;"-sexo-"&amp;$M312,Equations!$G:$I,3,0)*$U312+VLOOKUP(CB$14&amp;"-edad-"&amp;$M312,Equations!$G:$I,3,0)*$V312+VLOOKUP(CB$14&amp;"-est-"&amp;$M312,Equations!$G:$I,3,0)*(1/$W312)+VLOOKUP(CB$14&amp;"-imc-"&amp;$M312,Equations!$G:$I,3,0)*(1/$Q312)))</f>
        <v/>
      </c>
      <c r="CC312" s="10" t="str">
        <f>IF($AH312="","",IF(OR($V312&lt;2.7,$V312&gt;90),"Age OOR",CB312-1.6449*VLOOKUP(CB$14&amp;"-rse-"&amp;$M312,Equations!$G:$I,3,0)))</f>
        <v/>
      </c>
      <c r="CD312" s="10" t="str">
        <f>IF($AH312="","",IF(OR($V312&lt;2.7,$V312&gt;90),"Age OOR",CB312+1.6449*VLOOKUP(CB$14&amp;"-rse-"&amp;$M312,Equations!$G:$I,3,0)))</f>
        <v/>
      </c>
      <c r="CE312" s="10" t="str">
        <f t="shared" si="121"/>
        <v/>
      </c>
      <c r="CF312" s="10" t="str">
        <f>IF($AH312="","",IF(OR($V312&lt;2.7,$V312&gt;90),"Age OOR",($AH312-CB312)/VLOOKUP(CB$14&amp;"-rse-"&amp;$M312,Equations!$G:$I,3,0)))</f>
        <v/>
      </c>
      <c r="CG312" s="10" t="str">
        <f>IF($AI312="","",IF(OR($V312&lt;2.7,$V312&gt;90),"Age OOR",VLOOKUP(CG$14&amp;"-int-"&amp;$N312,Equations!$G:$I,3,0)+VLOOKUP(CG$14&amp;"-sexo-"&amp;$N312,Equations!$G:$I,3,0)*$U312+VLOOKUP(CG$14&amp;"-edad-"&amp;$N312,Equations!$G:$I,3,0)*$V312+VLOOKUP(CG$14&amp;"-est-"&amp;$N312,Equations!$G:$I,3,0)*(1/$W312)+VLOOKUP(CG$14&amp;"-imc-"&amp;$N312,Equations!$G:$I,3,0)*(1/$Q312)))</f>
        <v/>
      </c>
      <c r="CH312" s="10" t="str">
        <f>IF($AI312="","",IF(OR($V312&lt;2.7,$V312&gt;90),"Age OOR",CG312-1.6449*VLOOKUP(CG$14&amp;"-rse-"&amp;$N312,Equations!$G:$I,3,0)))</f>
        <v/>
      </c>
      <c r="CI312" s="10" t="str">
        <f>IF($AI312="","",IF(OR($V312&lt;2.7,$V312&gt;90),"Age OOR",CG312+1.6449*VLOOKUP(CG$14&amp;"-rse-"&amp;$N312,Equations!$G:$I,3,0)))</f>
        <v/>
      </c>
      <c r="CJ312" s="10" t="str">
        <f t="shared" si="122"/>
        <v/>
      </c>
      <c r="CK312" s="10" t="str">
        <f>IF($AI312="","",IF(OR($V312&lt;2.7,$V312&gt;90),"Age OOR",($AI312-CG312)/VLOOKUP(CG$14&amp;"-rse-"&amp;$N312,Equations!$G:$I,3,0)))</f>
        <v/>
      </c>
      <c r="CL312" s="10" t="str">
        <f>IF($AJ312="","",IF(OR($V312&lt;2.7,$V312&gt;90),"Age OOR",VLOOKUP(CL$14&amp;"-int-"&amp;$O312,Equations!$G:$I,3,0)+VLOOKUP(CL$14&amp;"-sexo-"&amp;$O312,Equations!$G:$I,3,0)*$U312+VLOOKUP(CL$14&amp;"-edad-"&amp;$O312,Equations!$G:$I,3,0)*$V312+VLOOKUP(CL$14&amp;"-est-"&amp;$O312,Equations!$G:$I,3,0)*(1/$W312)+VLOOKUP(CL$14&amp;"-imc-"&amp;$O312,Equations!$G:$I,3,0)*(1/$Q312)))</f>
        <v/>
      </c>
      <c r="CM312" s="10" t="str">
        <f>IF($AJ312="","",IF(OR($V312&lt;2.7,$V312&gt;90),"Age OOR",CL312-1.6449*VLOOKUP(CL$14&amp;"-rse-"&amp;$O312,Equations!$G:$I,3,0)))</f>
        <v/>
      </c>
      <c r="CN312" s="10" t="str">
        <f>IF($AJ312="","",IF(OR($V312&lt;2.7,$V312&gt;90),"Age OOR",CL312+1.6449*VLOOKUP(CL$14&amp;"-rse-"&amp;$O312,Equations!$G:$I,3,0)))</f>
        <v/>
      </c>
      <c r="CO312" s="10" t="str">
        <f t="shared" si="123"/>
        <v/>
      </c>
      <c r="CP312" s="10" t="str">
        <f>IF($AJ312="","",IF(OR($V312&lt;2.7,$V312&gt;90),"Age OOR",($AJ312-CL312)/VLOOKUP(CL$14&amp;"-rse-"&amp;$O312,Equations!$G:$I,3,0)))</f>
        <v/>
      </c>
      <c r="CQ312" s="10" t="str">
        <f>IF($AK312="","",IF(OR($V312&lt;2.7,$V312&gt;90),"Age OOR",EXP(VLOOKUP(CQ$14&amp;"-int-"&amp;$P312,Equations!$G:$I,3,0)+VLOOKUP(CQ$14&amp;"-sexo-"&amp;$P312,Equations!$G:$I,3,0)*$U312+VLOOKUP(CQ$14&amp;"-edad-"&amp;$P312,Equations!$G:$I,3,0)*$V312+VLOOKUP(CQ$14&amp;"-est-"&amp;$P312,Equations!$G:$I,3,0)*(1/$W312)+VLOOKUP(CQ$14&amp;"-imc-"&amp;$P312,Equations!$G:$I,3,0)*(1/$Q312))))</f>
        <v/>
      </c>
      <c r="CR312" s="10" t="str">
        <f>IF($AK312="","",IF(OR($V312&lt;2.7,$V312&gt;90),"Age OOR",EXP(LN(CQ312)-1.6449*VLOOKUP(CQ$14&amp;"-rse-"&amp;$P312,Equations!$G:$I,3,0))))</f>
        <v/>
      </c>
      <c r="CS312" s="10" t="str">
        <f>IF($AK312="","",IF(OR($V312&lt;2.7,$V312&gt;90),"Age OOR",EXP(LN(CQ312)+1.6449*VLOOKUP(CQ$14&amp;"-rse-"&amp;$P312,Equations!$G:$I,3,0))))</f>
        <v/>
      </c>
      <c r="CT312" s="10" t="str">
        <f t="shared" si="124"/>
        <v/>
      </c>
      <c r="CU312" s="10" t="str">
        <f>IF($AK312="","",IF(OR($V312&lt;2.7,$V312&gt;90),"Age OOR",(LN($AK312)-LN(CQ312))/VLOOKUP(CQ$14&amp;"-rse-"&amp;$P312,Equations!$G:$I,3,0)))</f>
        <v/>
      </c>
      <c r="CV312" s="47"/>
    </row>
    <row r="313" spans="5:100" x14ac:dyDescent="0.2">
      <c r="E313" s="23" t="str">
        <f t="shared" si="100"/>
        <v>Age out of range</v>
      </c>
      <c r="F313" s="23" t="str">
        <f t="shared" si="101"/>
        <v>Age out of range</v>
      </c>
      <c r="G313" s="23" t="str">
        <f t="shared" si="102"/>
        <v>Age out of range</v>
      </c>
      <c r="H313" s="23" t="str">
        <f t="shared" si="103"/>
        <v>Age out of range</v>
      </c>
      <c r="I313" s="23" t="str">
        <f t="shared" si="104"/>
        <v>Age out of range</v>
      </c>
      <c r="J313" s="23" t="str">
        <f t="shared" si="105"/>
        <v>Age out of range</v>
      </c>
      <c r="K313" s="23" t="str">
        <f t="shared" si="106"/>
        <v>Age out of range</v>
      </c>
      <c r="L313" s="23" t="str">
        <f t="shared" si="107"/>
        <v>Age out of range</v>
      </c>
      <c r="M313" s="23" t="str">
        <f t="shared" si="108"/>
        <v>Age out of range</v>
      </c>
      <c r="N313" s="23" t="str">
        <f t="shared" si="109"/>
        <v>Age out of range</v>
      </c>
      <c r="O313" s="23" t="str">
        <f t="shared" si="110"/>
        <v>Age out of range</v>
      </c>
      <c r="P313" s="23" t="str">
        <f t="shared" si="111"/>
        <v>Age out of range</v>
      </c>
      <c r="Q313" s="23" t="e">
        <f t="shared" si="112"/>
        <v>#DIV/0!</v>
      </c>
      <c r="R313" s="17"/>
      <c r="S313" s="23">
        <v>297</v>
      </c>
      <c r="T313" s="134"/>
      <c r="U313" s="134"/>
      <c r="V313" s="134"/>
      <c r="W313" s="134"/>
      <c r="X313" s="134"/>
      <c r="Y313" s="134"/>
      <c r="Z313" s="134"/>
      <c r="AA313" s="134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7"/>
      <c r="AM313" s="47"/>
      <c r="AN313" s="10" t="str">
        <f>IF($Z313="","",IF(OR($V313&lt;2.7,$V313&gt;90),"Age OOR",VLOOKUP(AN$14&amp;"-int-"&amp;$E313,Equations!$G:$I,3,0)+VLOOKUP(AN$14&amp;"-sexo-"&amp;$E313,Equations!$G:$I,3,0)*$U313+VLOOKUP(AN$14&amp;"-edad-"&amp;$E313,Equations!$G:$I,3,0)*$V313+VLOOKUP(AN$14&amp;"-est-"&amp;$E313,Equations!$G:$I,3,0)*(1/$W313)+VLOOKUP(AN$14&amp;"-imc-"&amp;$E313,Equations!$G:$I,3,0)*(1/$Q313)))</f>
        <v/>
      </c>
      <c r="AO313" s="10" t="str">
        <f>IF($Z313="","",IF(OR($V313&lt;2.7,$V313&gt;90),"Age OOR",AN313-1.6449*VLOOKUP(AN$14&amp;"-rse-"&amp;$E313,Equations!$G:$I,3,0)))</f>
        <v/>
      </c>
      <c r="AP313" s="10" t="str">
        <f>IF($Z313="","",IF(OR($V313&lt;2.7,$V313&gt;90),"Age OOR",AN313+1.6449*VLOOKUP(AN$14&amp;"-rse-"&amp;$E313,Equations!$G:$I,3,0)))</f>
        <v/>
      </c>
      <c r="AQ313" s="10" t="str">
        <f t="shared" si="113"/>
        <v/>
      </c>
      <c r="AR313" s="10" t="str">
        <f>IF($Z313="","",IF(OR($V313&lt;2.7,$V313&gt;90),"Age OOR",($Z313-AN313)/VLOOKUP(AN$14&amp;"-rse-"&amp;$E313,Equations!$G:$I,3,0)))</f>
        <v/>
      </c>
      <c r="AS313" s="10" t="str">
        <f>IF($AA313="","",IF(OR($V313&lt;2.7,$V313&gt;90),"Age OOR",VLOOKUP(AS$14&amp;"-int-"&amp;$F313,Equations!$G:$I,3,0)+VLOOKUP(AS$14&amp;"-sexo-"&amp;$F313,Equations!$G:$I,3,0)*$U313+VLOOKUP(AS$14&amp;"-edad-"&amp;$F313,Equations!$G:$I,3,0)*$V313+VLOOKUP(AS$14&amp;"-est-"&amp;$F313,Equations!$G:$I,3,0)*(1/$W313)+VLOOKUP(AS$14&amp;"-imc-"&amp;$F313,Equations!$G:$I,3,0)*(1/$Q313)))</f>
        <v/>
      </c>
      <c r="AT313" s="10" t="str">
        <f>IF($AA313="","",IF(OR($V313&lt;2.7,$V313&gt;90),"Age OOR",AS313-1.6449*VLOOKUP(AS$14&amp;"-rse-"&amp;$F313,Equations!$G:$I,3,0)))</f>
        <v/>
      </c>
      <c r="AU313" s="10" t="str">
        <f>IF($AA313="","",IF(OR($V313&lt;2.7,$V313&gt;90),"Age OOR",AS313+1.6449*VLOOKUP(AS$14&amp;"-rse-"&amp;$F313,Equations!$G:$I,3,0)))</f>
        <v/>
      </c>
      <c r="AV313" s="10" t="str">
        <f t="shared" si="114"/>
        <v/>
      </c>
      <c r="AW313" s="10" t="str">
        <f>IF($AA313="","",IF(OR($V313&lt;2.7,$V313&gt;90),"Age OOR",($AA313-AS313)/VLOOKUP(AS$14&amp;"-rse-"&amp;$F313,Equations!$G:$I,3,0)))</f>
        <v/>
      </c>
      <c r="AX313" s="10" t="str">
        <f>IF($AB313="","",IF(OR($V313&lt;2.7,$V313&gt;90),"Age OOR",VLOOKUP(AX$14&amp;"-int-"&amp;$G313,Equations!$G:$I,3,0)+VLOOKUP(AX$14&amp;"-sexo-"&amp;$G313,Equations!$G:$I,3,0)*$U313+VLOOKUP(AX$14&amp;"-edad-"&amp;$G313,Equations!$G:$I,3,0)*$V313+VLOOKUP(AX$14&amp;"-est-"&amp;$G313,Equations!$G:$I,3,0)*(1/$W313)+VLOOKUP(AX$14&amp;"-imc-"&amp;$G313,Equations!$G:$I,3,0)*(1/$Q313)))</f>
        <v/>
      </c>
      <c r="AY313" s="10" t="str">
        <f>IF($AB313="","",IF(OR($V313&lt;2.7,$V313&gt;90),"Age OOR",AX313-1.6449*VLOOKUP(AX$14&amp;"-rse-"&amp;$G313,Equations!$G:$I,3,0)))</f>
        <v/>
      </c>
      <c r="AZ313" s="10" t="str">
        <f>IF($AB313="","",IF(OR($V313&lt;2.7,$V313&gt;90),"Age OOR",AX313+1.6449*VLOOKUP(AX$14&amp;"-rse-"&amp;$G313,Equations!$G:$I,3,0)))</f>
        <v/>
      </c>
      <c r="BA313" s="10" t="str">
        <f t="shared" si="115"/>
        <v/>
      </c>
      <c r="BB313" s="10" t="str">
        <f>IF($AB313="","",IF(OR($V313&lt;2.7,$V313&gt;90),"Age OOR",($AB313-AX313)/VLOOKUP(AX$14&amp;"-rse-"&amp;$G313,Equations!$G:$I,3,0)))</f>
        <v/>
      </c>
      <c r="BC313" s="10" t="str">
        <f>IF($AC313="","",IF(OR($V313&lt;2.7,$V313&gt;90),"Age OOR",VLOOKUP(BC$14&amp;"-int-"&amp;$H313,Equations!$G:$I,3,0)+VLOOKUP(BC$14&amp;"-sexo-"&amp;$H313,Equations!$G:$I,3,0)*$U313+VLOOKUP(BC$14&amp;"-edad-"&amp;$H313,Equations!$G:$I,3,0)*$V313+VLOOKUP(BC$14&amp;"-est-"&amp;$H313,Equations!$G:$I,3,0)*(1/$W313)+VLOOKUP(BC$14&amp;"-imc-"&amp;$H313,Equations!$G:$I,3,0)*(1/$Q313)))</f>
        <v/>
      </c>
      <c r="BD313" s="10" t="str">
        <f>IF($AC313="","",IF(OR($V313&lt;2.7,$V313&gt;90),"Age OOR",BC313-1.6449*VLOOKUP(BC$14&amp;"-rse-"&amp;$H313,Equations!$G:$I,3,0)))</f>
        <v/>
      </c>
      <c r="BE313" s="10" t="str">
        <f>IF($AC313="","",IF(OR($V313&lt;2.7,$V313&gt;90),"Age OOR",BC313+1.6449*VLOOKUP(BC$14&amp;"-rse-"&amp;$H313,Equations!$G:$I,3,0)))</f>
        <v/>
      </c>
      <c r="BF313" s="10" t="str">
        <f t="shared" si="116"/>
        <v/>
      </c>
      <c r="BG313" s="10" t="str">
        <f>IF($AC313="","",IF(OR($V313&lt;2.7,$V313&gt;90),"Age OOR",($AC313-BC313)/VLOOKUP(BC$14&amp;"-rse-"&amp;$H313,Equations!$G:$I,3,0)))</f>
        <v/>
      </c>
      <c r="BH313" s="10" t="str">
        <f>IF($AD313="","",IF(OR($V313&lt;2.7,$V313&gt;90),"Age OOR",VLOOKUP(BH$14&amp;"-int-"&amp;$I313,Equations!$G:$I,3,0)+VLOOKUP(BH$14&amp;"-sexo-"&amp;$I313,Equations!$G:$I,3,0)*$U313+VLOOKUP(BH$14&amp;"-edad-"&amp;$I313,Equations!$G:$I,3,0)*$V313+VLOOKUP(BH$14&amp;"-est-"&amp;$I313,Equations!$G:$I,3,0)*(1/$W313)+VLOOKUP(BH$14&amp;"-imc-"&amp;$I313,Equations!$G:$I,3,0)*(1/$Q313)))</f>
        <v/>
      </c>
      <c r="BI313" s="10" t="str">
        <f>IF($AD313="","",IF(OR($V313&lt;2.7,$V313&gt;90),"Age OOR",BH313-1.6449*VLOOKUP(BH$14&amp;"-rse-"&amp;$I313,Equations!$G:$I,3,0)))</f>
        <v/>
      </c>
      <c r="BJ313" s="10" t="str">
        <f>IF($AD313="","",IF(OR($V313&lt;2.7,$V313&gt;90),"Age OOR",BH313+1.6449*VLOOKUP(BH$14&amp;"-rse-"&amp;$I313,Equations!$G:$I,3,0)))</f>
        <v/>
      </c>
      <c r="BK313" s="10" t="str">
        <f t="shared" si="117"/>
        <v/>
      </c>
      <c r="BL313" s="10" t="str">
        <f>IF($AD313="","",IF(OR($V313&lt;2.7,$V313&gt;90),"Age OOR",($AD313-BH313)/VLOOKUP(BH$14&amp;"-rse-"&amp;$I313,Equations!$G:$I,3,0)))</f>
        <v/>
      </c>
      <c r="BM313" s="10" t="str">
        <f>IF($AE313="","",IF(OR($V313&lt;2.7,$V313&gt;90),"Age OOR",VLOOKUP(BM$14&amp;"-int-"&amp;$J313,Equations!$G:$I,3,0)+VLOOKUP(BM$14&amp;"-sexo-"&amp;$J313,Equations!$G:$I,3,0)*$U313+VLOOKUP(BM$14&amp;"-edad-"&amp;$J313,Equations!$G:$I,3,0)*$V313+VLOOKUP(BM$14&amp;"-est-"&amp;$J313,Equations!$G:$I,3,0)*(1/$W313)+VLOOKUP(BM$14&amp;"-imc-"&amp;$J313,Equations!$G:$I,3,0)*(1/$Q313)))</f>
        <v/>
      </c>
      <c r="BN313" s="10" t="str">
        <f>IF($AE313="","",IF(OR($V313&lt;2.7,$V313&gt;90),"Age OOR",BM313-1.6449*VLOOKUP(BM$14&amp;"-rse-"&amp;$J313,Equations!$G:$I,3,0)))</f>
        <v/>
      </c>
      <c r="BO313" s="10" t="str">
        <f>IF($AE313="","",IF(OR($V313&lt;2.7,$V313&gt;90),"Age OOR",BM313+1.6449*VLOOKUP(BM$14&amp;"-rse-"&amp;$J313,Equations!$G:$I,3,0)))</f>
        <v/>
      </c>
      <c r="BP313" s="10" t="str">
        <f t="shared" si="118"/>
        <v/>
      </c>
      <c r="BQ313" s="10" t="str">
        <f>IF($AE313="","",IF(OR($V313&lt;2.7,$V313&gt;90),"Age OOR",($AE313-BM313)/VLOOKUP(BM$14&amp;"-rse-"&amp;$J313,Equations!$G:$I,3,0)))</f>
        <v/>
      </c>
      <c r="BR313" s="10" t="str">
        <f>IF($AF313="","",IF(OR($V313&lt;2.7,$V313&gt;90),"Age OOR",VLOOKUP(BR$14&amp;"-int-"&amp;$K313,Equations!$G:$I,3,0)+VLOOKUP(BR$14&amp;"-sexo-"&amp;$K313,Equations!$G:$I,3,0)*$U313+VLOOKUP(BR$14&amp;"-edad-"&amp;$K313,Equations!$G:$I,3,0)*$V313+VLOOKUP(BR$14&amp;"-est-"&amp;$K313,Equations!$G:$I,3,0)*(1/$W313)+VLOOKUP(BR$14&amp;"-imc-"&amp;$K313,Equations!$G:$I,3,0)*(1/$Q313)))</f>
        <v/>
      </c>
      <c r="BS313" s="10" t="str">
        <f>IF($AF313="","",IF(OR($V313&lt;2.7,$V313&gt;90),"Age OOR",BR313-1.6449*VLOOKUP(BR$14&amp;"-rse-"&amp;$K313,Equations!$G:$I,3,0)))</f>
        <v/>
      </c>
      <c r="BT313" s="10" t="str">
        <f>IF($AF313="","",IF(OR($V313&lt;2.7,$V313&gt;90),"Age OOR",BR313+1.6449*VLOOKUP(BR$14&amp;"-rse-"&amp;$K313,Equations!$G:$I,3,0)))</f>
        <v/>
      </c>
      <c r="BU313" s="10" t="str">
        <f t="shared" si="119"/>
        <v/>
      </c>
      <c r="BV313" s="10" t="str">
        <f>IF($AF313="","",IF(OR($V313&lt;2.7,$V313&gt;90),"Age OOR",($AF313-BR313)/VLOOKUP(BR$14&amp;"-rse-"&amp;$K313,Equations!$G:$I,3,0)))</f>
        <v/>
      </c>
      <c r="BW313" s="10" t="str">
        <f>IF($AG313="","",IF(OR($V313&lt;2.7,$V313&gt;90),"Age OOR",VLOOKUP(BW$14&amp;"-int-"&amp;$L313,Equations!$G:$I,3,0)+VLOOKUP(BW$14&amp;"-sexo-"&amp;$L313,Equations!$G:$I,3,0)*$U313+VLOOKUP(BW$14&amp;"-edad-"&amp;$L313,Equations!$G:$I,3,0)*$V313+VLOOKUP(BW$14&amp;"-est-"&amp;$L313,Equations!$G:$I,3,0)*(1/$W313)+VLOOKUP(BW$14&amp;"-imc-"&amp;$L313,Equations!$G:$I,3,0)*(1/$Q313)))</f>
        <v/>
      </c>
      <c r="BX313" s="10" t="str">
        <f>IF($AG313="","",IF(OR($V313&lt;2.7,$V313&gt;90),"Age OOR",BW313-1.6449*VLOOKUP(BW$14&amp;"-rse-"&amp;$L313,Equations!$G:$I,3,0)))</f>
        <v/>
      </c>
      <c r="BY313" s="10" t="str">
        <f>IF($AG313="","",IF(OR($V313&lt;2.7,$V313&gt;90),"Age OOR",BW313+1.6449*VLOOKUP(BW$14&amp;"-rse-"&amp;$L313,Equations!$G:$I,3,0)))</f>
        <v/>
      </c>
      <c r="BZ313" s="10" t="str">
        <f t="shared" si="120"/>
        <v/>
      </c>
      <c r="CA313" s="10" t="str">
        <f>IF($AG313="","",IF(OR($V313&lt;2.7,$V313&gt;90),"Age OOR",($AG313-BW313)/VLOOKUP(BW$14&amp;"-rse-"&amp;$L313,Equations!$G:$I,3,0)))</f>
        <v/>
      </c>
      <c r="CB313" s="10" t="str">
        <f>IF($AH313="","",IF(OR($V313&lt;2.7,$V313&gt;90),"Age OOR",VLOOKUP(CB$14&amp;"-int-"&amp;$M313,Equations!$G:$I,3,0)+VLOOKUP(CB$14&amp;"-sexo-"&amp;$M313,Equations!$G:$I,3,0)*$U313+VLOOKUP(CB$14&amp;"-edad-"&amp;$M313,Equations!$G:$I,3,0)*$V313+VLOOKUP(CB$14&amp;"-est-"&amp;$M313,Equations!$G:$I,3,0)*(1/$W313)+VLOOKUP(CB$14&amp;"-imc-"&amp;$M313,Equations!$G:$I,3,0)*(1/$Q313)))</f>
        <v/>
      </c>
      <c r="CC313" s="10" t="str">
        <f>IF($AH313="","",IF(OR($V313&lt;2.7,$V313&gt;90),"Age OOR",CB313-1.6449*VLOOKUP(CB$14&amp;"-rse-"&amp;$M313,Equations!$G:$I,3,0)))</f>
        <v/>
      </c>
      <c r="CD313" s="10" t="str">
        <f>IF($AH313="","",IF(OR($V313&lt;2.7,$V313&gt;90),"Age OOR",CB313+1.6449*VLOOKUP(CB$14&amp;"-rse-"&amp;$M313,Equations!$G:$I,3,0)))</f>
        <v/>
      </c>
      <c r="CE313" s="10" t="str">
        <f t="shared" si="121"/>
        <v/>
      </c>
      <c r="CF313" s="10" t="str">
        <f>IF($AH313="","",IF(OR($V313&lt;2.7,$V313&gt;90),"Age OOR",($AH313-CB313)/VLOOKUP(CB$14&amp;"-rse-"&amp;$M313,Equations!$G:$I,3,0)))</f>
        <v/>
      </c>
      <c r="CG313" s="10" t="str">
        <f>IF($AI313="","",IF(OR($V313&lt;2.7,$V313&gt;90),"Age OOR",VLOOKUP(CG$14&amp;"-int-"&amp;$N313,Equations!$G:$I,3,0)+VLOOKUP(CG$14&amp;"-sexo-"&amp;$N313,Equations!$G:$I,3,0)*$U313+VLOOKUP(CG$14&amp;"-edad-"&amp;$N313,Equations!$G:$I,3,0)*$V313+VLOOKUP(CG$14&amp;"-est-"&amp;$N313,Equations!$G:$I,3,0)*(1/$W313)+VLOOKUP(CG$14&amp;"-imc-"&amp;$N313,Equations!$G:$I,3,0)*(1/$Q313)))</f>
        <v/>
      </c>
      <c r="CH313" s="10" t="str">
        <f>IF($AI313="","",IF(OR($V313&lt;2.7,$V313&gt;90),"Age OOR",CG313-1.6449*VLOOKUP(CG$14&amp;"-rse-"&amp;$N313,Equations!$G:$I,3,0)))</f>
        <v/>
      </c>
      <c r="CI313" s="10" t="str">
        <f>IF($AI313="","",IF(OR($V313&lt;2.7,$V313&gt;90),"Age OOR",CG313+1.6449*VLOOKUP(CG$14&amp;"-rse-"&amp;$N313,Equations!$G:$I,3,0)))</f>
        <v/>
      </c>
      <c r="CJ313" s="10" t="str">
        <f t="shared" si="122"/>
        <v/>
      </c>
      <c r="CK313" s="10" t="str">
        <f>IF($AI313="","",IF(OR($V313&lt;2.7,$V313&gt;90),"Age OOR",($AI313-CG313)/VLOOKUP(CG$14&amp;"-rse-"&amp;$N313,Equations!$G:$I,3,0)))</f>
        <v/>
      </c>
      <c r="CL313" s="10" t="str">
        <f>IF($AJ313="","",IF(OR($V313&lt;2.7,$V313&gt;90),"Age OOR",VLOOKUP(CL$14&amp;"-int-"&amp;$O313,Equations!$G:$I,3,0)+VLOOKUP(CL$14&amp;"-sexo-"&amp;$O313,Equations!$G:$I,3,0)*$U313+VLOOKUP(CL$14&amp;"-edad-"&amp;$O313,Equations!$G:$I,3,0)*$V313+VLOOKUP(CL$14&amp;"-est-"&amp;$O313,Equations!$G:$I,3,0)*(1/$W313)+VLOOKUP(CL$14&amp;"-imc-"&amp;$O313,Equations!$G:$I,3,0)*(1/$Q313)))</f>
        <v/>
      </c>
      <c r="CM313" s="10" t="str">
        <f>IF($AJ313="","",IF(OR($V313&lt;2.7,$V313&gt;90),"Age OOR",CL313-1.6449*VLOOKUP(CL$14&amp;"-rse-"&amp;$O313,Equations!$G:$I,3,0)))</f>
        <v/>
      </c>
      <c r="CN313" s="10" t="str">
        <f>IF($AJ313="","",IF(OR($V313&lt;2.7,$V313&gt;90),"Age OOR",CL313+1.6449*VLOOKUP(CL$14&amp;"-rse-"&amp;$O313,Equations!$G:$I,3,0)))</f>
        <v/>
      </c>
      <c r="CO313" s="10" t="str">
        <f t="shared" si="123"/>
        <v/>
      </c>
      <c r="CP313" s="10" t="str">
        <f>IF($AJ313="","",IF(OR($V313&lt;2.7,$V313&gt;90),"Age OOR",($AJ313-CL313)/VLOOKUP(CL$14&amp;"-rse-"&amp;$O313,Equations!$G:$I,3,0)))</f>
        <v/>
      </c>
      <c r="CQ313" s="10" t="str">
        <f>IF($AK313="","",IF(OR($V313&lt;2.7,$V313&gt;90),"Age OOR",EXP(VLOOKUP(CQ$14&amp;"-int-"&amp;$P313,Equations!$G:$I,3,0)+VLOOKUP(CQ$14&amp;"-sexo-"&amp;$P313,Equations!$G:$I,3,0)*$U313+VLOOKUP(CQ$14&amp;"-edad-"&amp;$P313,Equations!$G:$I,3,0)*$V313+VLOOKUP(CQ$14&amp;"-est-"&amp;$P313,Equations!$G:$I,3,0)*(1/$W313)+VLOOKUP(CQ$14&amp;"-imc-"&amp;$P313,Equations!$G:$I,3,0)*(1/$Q313))))</f>
        <v/>
      </c>
      <c r="CR313" s="10" t="str">
        <f>IF($AK313="","",IF(OR($V313&lt;2.7,$V313&gt;90),"Age OOR",EXP(LN(CQ313)-1.6449*VLOOKUP(CQ$14&amp;"-rse-"&amp;$P313,Equations!$G:$I,3,0))))</f>
        <v/>
      </c>
      <c r="CS313" s="10" t="str">
        <f>IF($AK313="","",IF(OR($V313&lt;2.7,$V313&gt;90),"Age OOR",EXP(LN(CQ313)+1.6449*VLOOKUP(CQ$14&amp;"-rse-"&amp;$P313,Equations!$G:$I,3,0))))</f>
        <v/>
      </c>
      <c r="CT313" s="10" t="str">
        <f t="shared" si="124"/>
        <v/>
      </c>
      <c r="CU313" s="10" t="str">
        <f>IF($AK313="","",IF(OR($V313&lt;2.7,$V313&gt;90),"Age OOR",(LN($AK313)-LN(CQ313))/VLOOKUP(CQ$14&amp;"-rse-"&amp;$P313,Equations!$G:$I,3,0)))</f>
        <v/>
      </c>
      <c r="CV313" s="47"/>
    </row>
    <row r="314" spans="5:100" x14ac:dyDescent="0.2">
      <c r="E314" s="23" t="str">
        <f t="shared" si="100"/>
        <v>Age out of range</v>
      </c>
      <c r="F314" s="23" t="str">
        <f t="shared" si="101"/>
        <v>Age out of range</v>
      </c>
      <c r="G314" s="23" t="str">
        <f t="shared" si="102"/>
        <v>Age out of range</v>
      </c>
      <c r="H314" s="23" t="str">
        <f t="shared" si="103"/>
        <v>Age out of range</v>
      </c>
      <c r="I314" s="23" t="str">
        <f t="shared" si="104"/>
        <v>Age out of range</v>
      </c>
      <c r="J314" s="23" t="str">
        <f t="shared" si="105"/>
        <v>Age out of range</v>
      </c>
      <c r="K314" s="23" t="str">
        <f t="shared" si="106"/>
        <v>Age out of range</v>
      </c>
      <c r="L314" s="23" t="str">
        <f t="shared" si="107"/>
        <v>Age out of range</v>
      </c>
      <c r="M314" s="23" t="str">
        <f t="shared" si="108"/>
        <v>Age out of range</v>
      </c>
      <c r="N314" s="23" t="str">
        <f t="shared" si="109"/>
        <v>Age out of range</v>
      </c>
      <c r="O314" s="23" t="str">
        <f t="shared" si="110"/>
        <v>Age out of range</v>
      </c>
      <c r="P314" s="23" t="str">
        <f t="shared" si="111"/>
        <v>Age out of range</v>
      </c>
      <c r="Q314" s="23" t="e">
        <f t="shared" si="112"/>
        <v>#DIV/0!</v>
      </c>
      <c r="R314" s="17"/>
      <c r="S314" s="23">
        <v>298</v>
      </c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7"/>
      <c r="AM314" s="47"/>
      <c r="AN314" s="10" t="str">
        <f>IF($Z314="","",IF(OR($V314&lt;2.7,$V314&gt;90),"Age OOR",VLOOKUP(AN$14&amp;"-int-"&amp;$E314,Equations!$G:$I,3,0)+VLOOKUP(AN$14&amp;"-sexo-"&amp;$E314,Equations!$G:$I,3,0)*$U314+VLOOKUP(AN$14&amp;"-edad-"&amp;$E314,Equations!$G:$I,3,0)*$V314+VLOOKUP(AN$14&amp;"-est-"&amp;$E314,Equations!$G:$I,3,0)*(1/$W314)+VLOOKUP(AN$14&amp;"-imc-"&amp;$E314,Equations!$G:$I,3,0)*(1/$Q314)))</f>
        <v/>
      </c>
      <c r="AO314" s="10" t="str">
        <f>IF($Z314="","",IF(OR($V314&lt;2.7,$V314&gt;90),"Age OOR",AN314-1.6449*VLOOKUP(AN$14&amp;"-rse-"&amp;$E314,Equations!$G:$I,3,0)))</f>
        <v/>
      </c>
      <c r="AP314" s="10" t="str">
        <f>IF($Z314="","",IF(OR($V314&lt;2.7,$V314&gt;90),"Age OOR",AN314+1.6449*VLOOKUP(AN$14&amp;"-rse-"&amp;$E314,Equations!$G:$I,3,0)))</f>
        <v/>
      </c>
      <c r="AQ314" s="10" t="str">
        <f t="shared" si="113"/>
        <v/>
      </c>
      <c r="AR314" s="10" t="str">
        <f>IF($Z314="","",IF(OR($V314&lt;2.7,$V314&gt;90),"Age OOR",($Z314-AN314)/VLOOKUP(AN$14&amp;"-rse-"&amp;$E314,Equations!$G:$I,3,0)))</f>
        <v/>
      </c>
      <c r="AS314" s="10" t="str">
        <f>IF($AA314="","",IF(OR($V314&lt;2.7,$V314&gt;90),"Age OOR",VLOOKUP(AS$14&amp;"-int-"&amp;$F314,Equations!$G:$I,3,0)+VLOOKUP(AS$14&amp;"-sexo-"&amp;$F314,Equations!$G:$I,3,0)*$U314+VLOOKUP(AS$14&amp;"-edad-"&amp;$F314,Equations!$G:$I,3,0)*$V314+VLOOKUP(AS$14&amp;"-est-"&amp;$F314,Equations!$G:$I,3,0)*(1/$W314)+VLOOKUP(AS$14&amp;"-imc-"&amp;$F314,Equations!$G:$I,3,0)*(1/$Q314)))</f>
        <v/>
      </c>
      <c r="AT314" s="10" t="str">
        <f>IF($AA314="","",IF(OR($V314&lt;2.7,$V314&gt;90),"Age OOR",AS314-1.6449*VLOOKUP(AS$14&amp;"-rse-"&amp;$F314,Equations!$G:$I,3,0)))</f>
        <v/>
      </c>
      <c r="AU314" s="10" t="str">
        <f>IF($AA314="","",IF(OR($V314&lt;2.7,$V314&gt;90),"Age OOR",AS314+1.6449*VLOOKUP(AS$14&amp;"-rse-"&amp;$F314,Equations!$G:$I,3,0)))</f>
        <v/>
      </c>
      <c r="AV314" s="10" t="str">
        <f t="shared" si="114"/>
        <v/>
      </c>
      <c r="AW314" s="10" t="str">
        <f>IF($AA314="","",IF(OR($V314&lt;2.7,$V314&gt;90),"Age OOR",($AA314-AS314)/VLOOKUP(AS$14&amp;"-rse-"&amp;$F314,Equations!$G:$I,3,0)))</f>
        <v/>
      </c>
      <c r="AX314" s="10" t="str">
        <f>IF($AB314="","",IF(OR($V314&lt;2.7,$V314&gt;90),"Age OOR",VLOOKUP(AX$14&amp;"-int-"&amp;$G314,Equations!$G:$I,3,0)+VLOOKUP(AX$14&amp;"-sexo-"&amp;$G314,Equations!$G:$I,3,0)*$U314+VLOOKUP(AX$14&amp;"-edad-"&amp;$G314,Equations!$G:$I,3,0)*$V314+VLOOKUP(AX$14&amp;"-est-"&amp;$G314,Equations!$G:$I,3,0)*(1/$W314)+VLOOKUP(AX$14&amp;"-imc-"&amp;$G314,Equations!$G:$I,3,0)*(1/$Q314)))</f>
        <v/>
      </c>
      <c r="AY314" s="10" t="str">
        <f>IF($AB314="","",IF(OR($V314&lt;2.7,$V314&gt;90),"Age OOR",AX314-1.6449*VLOOKUP(AX$14&amp;"-rse-"&amp;$G314,Equations!$G:$I,3,0)))</f>
        <v/>
      </c>
      <c r="AZ314" s="10" t="str">
        <f>IF($AB314="","",IF(OR($V314&lt;2.7,$V314&gt;90),"Age OOR",AX314+1.6449*VLOOKUP(AX$14&amp;"-rse-"&amp;$G314,Equations!$G:$I,3,0)))</f>
        <v/>
      </c>
      <c r="BA314" s="10" t="str">
        <f t="shared" si="115"/>
        <v/>
      </c>
      <c r="BB314" s="10" t="str">
        <f>IF($AB314="","",IF(OR($V314&lt;2.7,$V314&gt;90),"Age OOR",($AB314-AX314)/VLOOKUP(AX$14&amp;"-rse-"&amp;$G314,Equations!$G:$I,3,0)))</f>
        <v/>
      </c>
      <c r="BC314" s="10" t="str">
        <f>IF($AC314="","",IF(OR($V314&lt;2.7,$V314&gt;90),"Age OOR",VLOOKUP(BC$14&amp;"-int-"&amp;$H314,Equations!$G:$I,3,0)+VLOOKUP(BC$14&amp;"-sexo-"&amp;$H314,Equations!$G:$I,3,0)*$U314+VLOOKUP(BC$14&amp;"-edad-"&amp;$H314,Equations!$G:$I,3,0)*$V314+VLOOKUP(BC$14&amp;"-est-"&amp;$H314,Equations!$G:$I,3,0)*(1/$W314)+VLOOKUP(BC$14&amp;"-imc-"&amp;$H314,Equations!$G:$I,3,0)*(1/$Q314)))</f>
        <v/>
      </c>
      <c r="BD314" s="10" t="str">
        <f>IF($AC314="","",IF(OR($V314&lt;2.7,$V314&gt;90),"Age OOR",BC314-1.6449*VLOOKUP(BC$14&amp;"-rse-"&amp;$H314,Equations!$G:$I,3,0)))</f>
        <v/>
      </c>
      <c r="BE314" s="10" t="str">
        <f>IF($AC314="","",IF(OR($V314&lt;2.7,$V314&gt;90),"Age OOR",BC314+1.6449*VLOOKUP(BC$14&amp;"-rse-"&amp;$H314,Equations!$G:$I,3,0)))</f>
        <v/>
      </c>
      <c r="BF314" s="10" t="str">
        <f t="shared" si="116"/>
        <v/>
      </c>
      <c r="BG314" s="10" t="str">
        <f>IF($AC314="","",IF(OR($V314&lt;2.7,$V314&gt;90),"Age OOR",($AC314-BC314)/VLOOKUP(BC$14&amp;"-rse-"&amp;$H314,Equations!$G:$I,3,0)))</f>
        <v/>
      </c>
      <c r="BH314" s="10" t="str">
        <f>IF($AD314="","",IF(OR($V314&lt;2.7,$V314&gt;90),"Age OOR",VLOOKUP(BH$14&amp;"-int-"&amp;$I314,Equations!$G:$I,3,0)+VLOOKUP(BH$14&amp;"-sexo-"&amp;$I314,Equations!$G:$I,3,0)*$U314+VLOOKUP(BH$14&amp;"-edad-"&amp;$I314,Equations!$G:$I,3,0)*$V314+VLOOKUP(BH$14&amp;"-est-"&amp;$I314,Equations!$G:$I,3,0)*(1/$W314)+VLOOKUP(BH$14&amp;"-imc-"&amp;$I314,Equations!$G:$I,3,0)*(1/$Q314)))</f>
        <v/>
      </c>
      <c r="BI314" s="10" t="str">
        <f>IF($AD314="","",IF(OR($V314&lt;2.7,$V314&gt;90),"Age OOR",BH314-1.6449*VLOOKUP(BH$14&amp;"-rse-"&amp;$I314,Equations!$G:$I,3,0)))</f>
        <v/>
      </c>
      <c r="BJ314" s="10" t="str">
        <f>IF($AD314="","",IF(OR($V314&lt;2.7,$V314&gt;90),"Age OOR",BH314+1.6449*VLOOKUP(BH$14&amp;"-rse-"&amp;$I314,Equations!$G:$I,3,0)))</f>
        <v/>
      </c>
      <c r="BK314" s="10" t="str">
        <f t="shared" si="117"/>
        <v/>
      </c>
      <c r="BL314" s="10" t="str">
        <f>IF($AD314="","",IF(OR($V314&lt;2.7,$V314&gt;90),"Age OOR",($AD314-BH314)/VLOOKUP(BH$14&amp;"-rse-"&amp;$I314,Equations!$G:$I,3,0)))</f>
        <v/>
      </c>
      <c r="BM314" s="10" t="str">
        <f>IF($AE314="","",IF(OR($V314&lt;2.7,$V314&gt;90),"Age OOR",VLOOKUP(BM$14&amp;"-int-"&amp;$J314,Equations!$G:$I,3,0)+VLOOKUP(BM$14&amp;"-sexo-"&amp;$J314,Equations!$G:$I,3,0)*$U314+VLOOKUP(BM$14&amp;"-edad-"&amp;$J314,Equations!$G:$I,3,0)*$V314+VLOOKUP(BM$14&amp;"-est-"&amp;$J314,Equations!$G:$I,3,0)*(1/$W314)+VLOOKUP(BM$14&amp;"-imc-"&amp;$J314,Equations!$G:$I,3,0)*(1/$Q314)))</f>
        <v/>
      </c>
      <c r="BN314" s="10" t="str">
        <f>IF($AE314="","",IF(OR($V314&lt;2.7,$V314&gt;90),"Age OOR",BM314-1.6449*VLOOKUP(BM$14&amp;"-rse-"&amp;$J314,Equations!$G:$I,3,0)))</f>
        <v/>
      </c>
      <c r="BO314" s="10" t="str">
        <f>IF($AE314="","",IF(OR($V314&lt;2.7,$V314&gt;90),"Age OOR",BM314+1.6449*VLOOKUP(BM$14&amp;"-rse-"&amp;$J314,Equations!$G:$I,3,0)))</f>
        <v/>
      </c>
      <c r="BP314" s="10" t="str">
        <f t="shared" si="118"/>
        <v/>
      </c>
      <c r="BQ314" s="10" t="str">
        <f>IF($AE314="","",IF(OR($V314&lt;2.7,$V314&gt;90),"Age OOR",($AE314-BM314)/VLOOKUP(BM$14&amp;"-rse-"&amp;$J314,Equations!$G:$I,3,0)))</f>
        <v/>
      </c>
      <c r="BR314" s="10" t="str">
        <f>IF($AF314="","",IF(OR($V314&lt;2.7,$V314&gt;90),"Age OOR",VLOOKUP(BR$14&amp;"-int-"&amp;$K314,Equations!$G:$I,3,0)+VLOOKUP(BR$14&amp;"-sexo-"&amp;$K314,Equations!$G:$I,3,0)*$U314+VLOOKUP(BR$14&amp;"-edad-"&amp;$K314,Equations!$G:$I,3,0)*$V314+VLOOKUP(BR$14&amp;"-est-"&amp;$K314,Equations!$G:$I,3,0)*(1/$W314)+VLOOKUP(BR$14&amp;"-imc-"&amp;$K314,Equations!$G:$I,3,0)*(1/$Q314)))</f>
        <v/>
      </c>
      <c r="BS314" s="10" t="str">
        <f>IF($AF314="","",IF(OR($V314&lt;2.7,$V314&gt;90),"Age OOR",BR314-1.6449*VLOOKUP(BR$14&amp;"-rse-"&amp;$K314,Equations!$G:$I,3,0)))</f>
        <v/>
      </c>
      <c r="BT314" s="10" t="str">
        <f>IF($AF314="","",IF(OR($V314&lt;2.7,$V314&gt;90),"Age OOR",BR314+1.6449*VLOOKUP(BR$14&amp;"-rse-"&amp;$K314,Equations!$G:$I,3,0)))</f>
        <v/>
      </c>
      <c r="BU314" s="10" t="str">
        <f t="shared" si="119"/>
        <v/>
      </c>
      <c r="BV314" s="10" t="str">
        <f>IF($AF314="","",IF(OR($V314&lt;2.7,$V314&gt;90),"Age OOR",($AF314-BR314)/VLOOKUP(BR$14&amp;"-rse-"&amp;$K314,Equations!$G:$I,3,0)))</f>
        <v/>
      </c>
      <c r="BW314" s="10" t="str">
        <f>IF($AG314="","",IF(OR($V314&lt;2.7,$V314&gt;90),"Age OOR",VLOOKUP(BW$14&amp;"-int-"&amp;$L314,Equations!$G:$I,3,0)+VLOOKUP(BW$14&amp;"-sexo-"&amp;$L314,Equations!$G:$I,3,0)*$U314+VLOOKUP(BW$14&amp;"-edad-"&amp;$L314,Equations!$G:$I,3,0)*$V314+VLOOKUP(BW$14&amp;"-est-"&amp;$L314,Equations!$G:$I,3,0)*(1/$W314)+VLOOKUP(BW$14&amp;"-imc-"&amp;$L314,Equations!$G:$I,3,0)*(1/$Q314)))</f>
        <v/>
      </c>
      <c r="BX314" s="10" t="str">
        <f>IF($AG314="","",IF(OR($V314&lt;2.7,$V314&gt;90),"Age OOR",BW314-1.6449*VLOOKUP(BW$14&amp;"-rse-"&amp;$L314,Equations!$G:$I,3,0)))</f>
        <v/>
      </c>
      <c r="BY314" s="10" t="str">
        <f>IF($AG314="","",IF(OR($V314&lt;2.7,$V314&gt;90),"Age OOR",BW314+1.6449*VLOOKUP(BW$14&amp;"-rse-"&amp;$L314,Equations!$G:$I,3,0)))</f>
        <v/>
      </c>
      <c r="BZ314" s="10" t="str">
        <f t="shared" si="120"/>
        <v/>
      </c>
      <c r="CA314" s="10" t="str">
        <f>IF($AG314="","",IF(OR($V314&lt;2.7,$V314&gt;90),"Age OOR",($AG314-BW314)/VLOOKUP(BW$14&amp;"-rse-"&amp;$L314,Equations!$G:$I,3,0)))</f>
        <v/>
      </c>
      <c r="CB314" s="10" t="str">
        <f>IF($AH314="","",IF(OR($V314&lt;2.7,$V314&gt;90),"Age OOR",VLOOKUP(CB$14&amp;"-int-"&amp;$M314,Equations!$G:$I,3,0)+VLOOKUP(CB$14&amp;"-sexo-"&amp;$M314,Equations!$G:$I,3,0)*$U314+VLOOKUP(CB$14&amp;"-edad-"&amp;$M314,Equations!$G:$I,3,0)*$V314+VLOOKUP(CB$14&amp;"-est-"&amp;$M314,Equations!$G:$I,3,0)*(1/$W314)+VLOOKUP(CB$14&amp;"-imc-"&amp;$M314,Equations!$G:$I,3,0)*(1/$Q314)))</f>
        <v/>
      </c>
      <c r="CC314" s="10" t="str">
        <f>IF($AH314="","",IF(OR($V314&lt;2.7,$V314&gt;90),"Age OOR",CB314-1.6449*VLOOKUP(CB$14&amp;"-rse-"&amp;$M314,Equations!$G:$I,3,0)))</f>
        <v/>
      </c>
      <c r="CD314" s="10" t="str">
        <f>IF($AH314="","",IF(OR($V314&lt;2.7,$V314&gt;90),"Age OOR",CB314+1.6449*VLOOKUP(CB$14&amp;"-rse-"&amp;$M314,Equations!$G:$I,3,0)))</f>
        <v/>
      </c>
      <c r="CE314" s="10" t="str">
        <f t="shared" si="121"/>
        <v/>
      </c>
      <c r="CF314" s="10" t="str">
        <f>IF($AH314="","",IF(OR($V314&lt;2.7,$V314&gt;90),"Age OOR",($AH314-CB314)/VLOOKUP(CB$14&amp;"-rse-"&amp;$M314,Equations!$G:$I,3,0)))</f>
        <v/>
      </c>
      <c r="CG314" s="10" t="str">
        <f>IF($AI314="","",IF(OR($V314&lt;2.7,$V314&gt;90),"Age OOR",VLOOKUP(CG$14&amp;"-int-"&amp;$N314,Equations!$G:$I,3,0)+VLOOKUP(CG$14&amp;"-sexo-"&amp;$N314,Equations!$G:$I,3,0)*$U314+VLOOKUP(CG$14&amp;"-edad-"&amp;$N314,Equations!$G:$I,3,0)*$V314+VLOOKUP(CG$14&amp;"-est-"&amp;$N314,Equations!$G:$I,3,0)*(1/$W314)+VLOOKUP(CG$14&amp;"-imc-"&amp;$N314,Equations!$G:$I,3,0)*(1/$Q314)))</f>
        <v/>
      </c>
      <c r="CH314" s="10" t="str">
        <f>IF($AI314="","",IF(OR($V314&lt;2.7,$V314&gt;90),"Age OOR",CG314-1.6449*VLOOKUP(CG$14&amp;"-rse-"&amp;$N314,Equations!$G:$I,3,0)))</f>
        <v/>
      </c>
      <c r="CI314" s="10" t="str">
        <f>IF($AI314="","",IF(OR($V314&lt;2.7,$V314&gt;90),"Age OOR",CG314+1.6449*VLOOKUP(CG$14&amp;"-rse-"&amp;$N314,Equations!$G:$I,3,0)))</f>
        <v/>
      </c>
      <c r="CJ314" s="10" t="str">
        <f t="shared" si="122"/>
        <v/>
      </c>
      <c r="CK314" s="10" t="str">
        <f>IF($AI314="","",IF(OR($V314&lt;2.7,$V314&gt;90),"Age OOR",($AI314-CG314)/VLOOKUP(CG$14&amp;"-rse-"&amp;$N314,Equations!$G:$I,3,0)))</f>
        <v/>
      </c>
      <c r="CL314" s="10" t="str">
        <f>IF($AJ314="","",IF(OR($V314&lt;2.7,$V314&gt;90),"Age OOR",VLOOKUP(CL$14&amp;"-int-"&amp;$O314,Equations!$G:$I,3,0)+VLOOKUP(CL$14&amp;"-sexo-"&amp;$O314,Equations!$G:$I,3,0)*$U314+VLOOKUP(CL$14&amp;"-edad-"&amp;$O314,Equations!$G:$I,3,0)*$V314+VLOOKUP(CL$14&amp;"-est-"&amp;$O314,Equations!$G:$I,3,0)*(1/$W314)+VLOOKUP(CL$14&amp;"-imc-"&amp;$O314,Equations!$G:$I,3,0)*(1/$Q314)))</f>
        <v/>
      </c>
      <c r="CM314" s="10" t="str">
        <f>IF($AJ314="","",IF(OR($V314&lt;2.7,$V314&gt;90),"Age OOR",CL314-1.6449*VLOOKUP(CL$14&amp;"-rse-"&amp;$O314,Equations!$G:$I,3,0)))</f>
        <v/>
      </c>
      <c r="CN314" s="10" t="str">
        <f>IF($AJ314="","",IF(OR($V314&lt;2.7,$V314&gt;90),"Age OOR",CL314+1.6449*VLOOKUP(CL$14&amp;"-rse-"&amp;$O314,Equations!$G:$I,3,0)))</f>
        <v/>
      </c>
      <c r="CO314" s="10" t="str">
        <f t="shared" si="123"/>
        <v/>
      </c>
      <c r="CP314" s="10" t="str">
        <f>IF($AJ314="","",IF(OR($V314&lt;2.7,$V314&gt;90),"Age OOR",($AJ314-CL314)/VLOOKUP(CL$14&amp;"-rse-"&amp;$O314,Equations!$G:$I,3,0)))</f>
        <v/>
      </c>
      <c r="CQ314" s="10" t="str">
        <f>IF($AK314="","",IF(OR($V314&lt;2.7,$V314&gt;90),"Age OOR",EXP(VLOOKUP(CQ$14&amp;"-int-"&amp;$P314,Equations!$G:$I,3,0)+VLOOKUP(CQ$14&amp;"-sexo-"&amp;$P314,Equations!$G:$I,3,0)*$U314+VLOOKUP(CQ$14&amp;"-edad-"&amp;$P314,Equations!$G:$I,3,0)*$V314+VLOOKUP(CQ$14&amp;"-est-"&amp;$P314,Equations!$G:$I,3,0)*(1/$W314)+VLOOKUP(CQ$14&amp;"-imc-"&amp;$P314,Equations!$G:$I,3,0)*(1/$Q314))))</f>
        <v/>
      </c>
      <c r="CR314" s="10" t="str">
        <f>IF($AK314="","",IF(OR($V314&lt;2.7,$V314&gt;90),"Age OOR",EXP(LN(CQ314)-1.6449*VLOOKUP(CQ$14&amp;"-rse-"&amp;$P314,Equations!$G:$I,3,0))))</f>
        <v/>
      </c>
      <c r="CS314" s="10" t="str">
        <f>IF($AK314="","",IF(OR($V314&lt;2.7,$V314&gt;90),"Age OOR",EXP(LN(CQ314)+1.6449*VLOOKUP(CQ$14&amp;"-rse-"&amp;$P314,Equations!$G:$I,3,0))))</f>
        <v/>
      </c>
      <c r="CT314" s="10" t="str">
        <f t="shared" si="124"/>
        <v/>
      </c>
      <c r="CU314" s="10" t="str">
        <f>IF($AK314="","",IF(OR($V314&lt;2.7,$V314&gt;90),"Age OOR",(LN($AK314)-LN(CQ314))/VLOOKUP(CQ$14&amp;"-rse-"&amp;$P314,Equations!$G:$I,3,0)))</f>
        <v/>
      </c>
      <c r="CV314" s="47"/>
    </row>
    <row r="315" spans="5:100" x14ac:dyDescent="0.2">
      <c r="E315" s="23" t="str">
        <f t="shared" si="100"/>
        <v>Age out of range</v>
      </c>
      <c r="F315" s="23" t="str">
        <f t="shared" si="101"/>
        <v>Age out of range</v>
      </c>
      <c r="G315" s="23" t="str">
        <f t="shared" si="102"/>
        <v>Age out of range</v>
      </c>
      <c r="H315" s="23" t="str">
        <f t="shared" si="103"/>
        <v>Age out of range</v>
      </c>
      <c r="I315" s="23" t="str">
        <f t="shared" si="104"/>
        <v>Age out of range</v>
      </c>
      <c r="J315" s="23" t="str">
        <f t="shared" si="105"/>
        <v>Age out of range</v>
      </c>
      <c r="K315" s="23" t="str">
        <f t="shared" si="106"/>
        <v>Age out of range</v>
      </c>
      <c r="L315" s="23" t="str">
        <f t="shared" si="107"/>
        <v>Age out of range</v>
      </c>
      <c r="M315" s="23" t="str">
        <f t="shared" si="108"/>
        <v>Age out of range</v>
      </c>
      <c r="N315" s="23" t="str">
        <f t="shared" si="109"/>
        <v>Age out of range</v>
      </c>
      <c r="O315" s="23" t="str">
        <f t="shared" si="110"/>
        <v>Age out of range</v>
      </c>
      <c r="P315" s="23" t="str">
        <f t="shared" si="111"/>
        <v>Age out of range</v>
      </c>
      <c r="Q315" s="23" t="e">
        <f t="shared" si="112"/>
        <v>#DIV/0!</v>
      </c>
      <c r="R315" s="17"/>
      <c r="S315" s="23">
        <v>299</v>
      </c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7"/>
      <c r="AM315" s="47"/>
      <c r="AN315" s="10" t="str">
        <f>IF($Z315="","",IF(OR($V315&lt;2.7,$V315&gt;90),"Age OOR",VLOOKUP(AN$14&amp;"-int-"&amp;$E315,Equations!$G:$I,3,0)+VLOOKUP(AN$14&amp;"-sexo-"&amp;$E315,Equations!$G:$I,3,0)*$U315+VLOOKUP(AN$14&amp;"-edad-"&amp;$E315,Equations!$G:$I,3,0)*$V315+VLOOKUP(AN$14&amp;"-est-"&amp;$E315,Equations!$G:$I,3,0)*(1/$W315)+VLOOKUP(AN$14&amp;"-imc-"&amp;$E315,Equations!$G:$I,3,0)*(1/$Q315)))</f>
        <v/>
      </c>
      <c r="AO315" s="10" t="str">
        <f>IF($Z315="","",IF(OR($V315&lt;2.7,$V315&gt;90),"Age OOR",AN315-1.6449*VLOOKUP(AN$14&amp;"-rse-"&amp;$E315,Equations!$G:$I,3,0)))</f>
        <v/>
      </c>
      <c r="AP315" s="10" t="str">
        <f>IF($Z315="","",IF(OR($V315&lt;2.7,$V315&gt;90),"Age OOR",AN315+1.6449*VLOOKUP(AN$14&amp;"-rse-"&amp;$E315,Equations!$G:$I,3,0)))</f>
        <v/>
      </c>
      <c r="AQ315" s="10" t="str">
        <f t="shared" si="113"/>
        <v/>
      </c>
      <c r="AR315" s="10" t="str">
        <f>IF($Z315="","",IF(OR($V315&lt;2.7,$V315&gt;90),"Age OOR",($Z315-AN315)/VLOOKUP(AN$14&amp;"-rse-"&amp;$E315,Equations!$G:$I,3,0)))</f>
        <v/>
      </c>
      <c r="AS315" s="10" t="str">
        <f>IF($AA315="","",IF(OR($V315&lt;2.7,$V315&gt;90),"Age OOR",VLOOKUP(AS$14&amp;"-int-"&amp;$F315,Equations!$G:$I,3,0)+VLOOKUP(AS$14&amp;"-sexo-"&amp;$F315,Equations!$G:$I,3,0)*$U315+VLOOKUP(AS$14&amp;"-edad-"&amp;$F315,Equations!$G:$I,3,0)*$V315+VLOOKUP(AS$14&amp;"-est-"&amp;$F315,Equations!$G:$I,3,0)*(1/$W315)+VLOOKUP(AS$14&amp;"-imc-"&amp;$F315,Equations!$G:$I,3,0)*(1/$Q315)))</f>
        <v/>
      </c>
      <c r="AT315" s="10" t="str">
        <f>IF($AA315="","",IF(OR($V315&lt;2.7,$V315&gt;90),"Age OOR",AS315-1.6449*VLOOKUP(AS$14&amp;"-rse-"&amp;$F315,Equations!$G:$I,3,0)))</f>
        <v/>
      </c>
      <c r="AU315" s="10" t="str">
        <f>IF($AA315="","",IF(OR($V315&lt;2.7,$V315&gt;90),"Age OOR",AS315+1.6449*VLOOKUP(AS$14&amp;"-rse-"&amp;$F315,Equations!$G:$I,3,0)))</f>
        <v/>
      </c>
      <c r="AV315" s="10" t="str">
        <f t="shared" si="114"/>
        <v/>
      </c>
      <c r="AW315" s="10" t="str">
        <f>IF($AA315="","",IF(OR($V315&lt;2.7,$V315&gt;90),"Age OOR",($AA315-AS315)/VLOOKUP(AS$14&amp;"-rse-"&amp;$F315,Equations!$G:$I,3,0)))</f>
        <v/>
      </c>
      <c r="AX315" s="10" t="str">
        <f>IF($AB315="","",IF(OR($V315&lt;2.7,$V315&gt;90),"Age OOR",VLOOKUP(AX$14&amp;"-int-"&amp;$G315,Equations!$G:$I,3,0)+VLOOKUP(AX$14&amp;"-sexo-"&amp;$G315,Equations!$G:$I,3,0)*$U315+VLOOKUP(AX$14&amp;"-edad-"&amp;$G315,Equations!$G:$I,3,0)*$V315+VLOOKUP(AX$14&amp;"-est-"&amp;$G315,Equations!$G:$I,3,0)*(1/$W315)+VLOOKUP(AX$14&amp;"-imc-"&amp;$G315,Equations!$G:$I,3,0)*(1/$Q315)))</f>
        <v/>
      </c>
      <c r="AY315" s="10" t="str">
        <f>IF($AB315="","",IF(OR($V315&lt;2.7,$V315&gt;90),"Age OOR",AX315-1.6449*VLOOKUP(AX$14&amp;"-rse-"&amp;$G315,Equations!$G:$I,3,0)))</f>
        <v/>
      </c>
      <c r="AZ315" s="10" t="str">
        <f>IF($AB315="","",IF(OR($V315&lt;2.7,$V315&gt;90),"Age OOR",AX315+1.6449*VLOOKUP(AX$14&amp;"-rse-"&amp;$G315,Equations!$G:$I,3,0)))</f>
        <v/>
      </c>
      <c r="BA315" s="10" t="str">
        <f t="shared" si="115"/>
        <v/>
      </c>
      <c r="BB315" s="10" t="str">
        <f>IF($AB315="","",IF(OR($V315&lt;2.7,$V315&gt;90),"Age OOR",($AB315-AX315)/VLOOKUP(AX$14&amp;"-rse-"&amp;$G315,Equations!$G:$I,3,0)))</f>
        <v/>
      </c>
      <c r="BC315" s="10" t="str">
        <f>IF($AC315="","",IF(OR($V315&lt;2.7,$V315&gt;90),"Age OOR",VLOOKUP(BC$14&amp;"-int-"&amp;$H315,Equations!$G:$I,3,0)+VLOOKUP(BC$14&amp;"-sexo-"&amp;$H315,Equations!$G:$I,3,0)*$U315+VLOOKUP(BC$14&amp;"-edad-"&amp;$H315,Equations!$G:$I,3,0)*$V315+VLOOKUP(BC$14&amp;"-est-"&amp;$H315,Equations!$G:$I,3,0)*(1/$W315)+VLOOKUP(BC$14&amp;"-imc-"&amp;$H315,Equations!$G:$I,3,0)*(1/$Q315)))</f>
        <v/>
      </c>
      <c r="BD315" s="10" t="str">
        <f>IF($AC315="","",IF(OR($V315&lt;2.7,$V315&gt;90),"Age OOR",BC315-1.6449*VLOOKUP(BC$14&amp;"-rse-"&amp;$H315,Equations!$G:$I,3,0)))</f>
        <v/>
      </c>
      <c r="BE315" s="10" t="str">
        <f>IF($AC315="","",IF(OR($V315&lt;2.7,$V315&gt;90),"Age OOR",BC315+1.6449*VLOOKUP(BC$14&amp;"-rse-"&amp;$H315,Equations!$G:$I,3,0)))</f>
        <v/>
      </c>
      <c r="BF315" s="10" t="str">
        <f t="shared" si="116"/>
        <v/>
      </c>
      <c r="BG315" s="10" t="str">
        <f>IF($AC315="","",IF(OR($V315&lt;2.7,$V315&gt;90),"Age OOR",($AC315-BC315)/VLOOKUP(BC$14&amp;"-rse-"&amp;$H315,Equations!$G:$I,3,0)))</f>
        <v/>
      </c>
      <c r="BH315" s="10" t="str">
        <f>IF($AD315="","",IF(OR($V315&lt;2.7,$V315&gt;90),"Age OOR",VLOOKUP(BH$14&amp;"-int-"&amp;$I315,Equations!$G:$I,3,0)+VLOOKUP(BH$14&amp;"-sexo-"&amp;$I315,Equations!$G:$I,3,0)*$U315+VLOOKUP(BH$14&amp;"-edad-"&amp;$I315,Equations!$G:$I,3,0)*$V315+VLOOKUP(BH$14&amp;"-est-"&amp;$I315,Equations!$G:$I,3,0)*(1/$W315)+VLOOKUP(BH$14&amp;"-imc-"&amp;$I315,Equations!$G:$I,3,0)*(1/$Q315)))</f>
        <v/>
      </c>
      <c r="BI315" s="10" t="str">
        <f>IF($AD315="","",IF(OR($V315&lt;2.7,$V315&gt;90),"Age OOR",BH315-1.6449*VLOOKUP(BH$14&amp;"-rse-"&amp;$I315,Equations!$G:$I,3,0)))</f>
        <v/>
      </c>
      <c r="BJ315" s="10" t="str">
        <f>IF($AD315="","",IF(OR($V315&lt;2.7,$V315&gt;90),"Age OOR",BH315+1.6449*VLOOKUP(BH$14&amp;"-rse-"&amp;$I315,Equations!$G:$I,3,0)))</f>
        <v/>
      </c>
      <c r="BK315" s="10" t="str">
        <f t="shared" si="117"/>
        <v/>
      </c>
      <c r="BL315" s="10" t="str">
        <f>IF($AD315="","",IF(OR($V315&lt;2.7,$V315&gt;90),"Age OOR",($AD315-BH315)/VLOOKUP(BH$14&amp;"-rse-"&amp;$I315,Equations!$G:$I,3,0)))</f>
        <v/>
      </c>
      <c r="BM315" s="10" t="str">
        <f>IF($AE315="","",IF(OR($V315&lt;2.7,$V315&gt;90),"Age OOR",VLOOKUP(BM$14&amp;"-int-"&amp;$J315,Equations!$G:$I,3,0)+VLOOKUP(BM$14&amp;"-sexo-"&amp;$J315,Equations!$G:$I,3,0)*$U315+VLOOKUP(BM$14&amp;"-edad-"&amp;$J315,Equations!$G:$I,3,0)*$V315+VLOOKUP(BM$14&amp;"-est-"&amp;$J315,Equations!$G:$I,3,0)*(1/$W315)+VLOOKUP(BM$14&amp;"-imc-"&amp;$J315,Equations!$G:$I,3,0)*(1/$Q315)))</f>
        <v/>
      </c>
      <c r="BN315" s="10" t="str">
        <f>IF($AE315="","",IF(OR($V315&lt;2.7,$V315&gt;90),"Age OOR",BM315-1.6449*VLOOKUP(BM$14&amp;"-rse-"&amp;$J315,Equations!$G:$I,3,0)))</f>
        <v/>
      </c>
      <c r="BO315" s="10" t="str">
        <f>IF($AE315="","",IF(OR($V315&lt;2.7,$V315&gt;90),"Age OOR",BM315+1.6449*VLOOKUP(BM$14&amp;"-rse-"&amp;$J315,Equations!$G:$I,3,0)))</f>
        <v/>
      </c>
      <c r="BP315" s="10" t="str">
        <f t="shared" si="118"/>
        <v/>
      </c>
      <c r="BQ315" s="10" t="str">
        <f>IF($AE315="","",IF(OR($V315&lt;2.7,$V315&gt;90),"Age OOR",($AE315-BM315)/VLOOKUP(BM$14&amp;"-rse-"&amp;$J315,Equations!$G:$I,3,0)))</f>
        <v/>
      </c>
      <c r="BR315" s="10" t="str">
        <f>IF($AF315="","",IF(OR($V315&lt;2.7,$V315&gt;90),"Age OOR",VLOOKUP(BR$14&amp;"-int-"&amp;$K315,Equations!$G:$I,3,0)+VLOOKUP(BR$14&amp;"-sexo-"&amp;$K315,Equations!$G:$I,3,0)*$U315+VLOOKUP(BR$14&amp;"-edad-"&amp;$K315,Equations!$G:$I,3,0)*$V315+VLOOKUP(BR$14&amp;"-est-"&amp;$K315,Equations!$G:$I,3,0)*(1/$W315)+VLOOKUP(BR$14&amp;"-imc-"&amp;$K315,Equations!$G:$I,3,0)*(1/$Q315)))</f>
        <v/>
      </c>
      <c r="BS315" s="10" t="str">
        <f>IF($AF315="","",IF(OR($V315&lt;2.7,$V315&gt;90),"Age OOR",BR315-1.6449*VLOOKUP(BR$14&amp;"-rse-"&amp;$K315,Equations!$G:$I,3,0)))</f>
        <v/>
      </c>
      <c r="BT315" s="10" t="str">
        <f>IF($AF315="","",IF(OR($V315&lt;2.7,$V315&gt;90),"Age OOR",BR315+1.6449*VLOOKUP(BR$14&amp;"-rse-"&amp;$K315,Equations!$G:$I,3,0)))</f>
        <v/>
      </c>
      <c r="BU315" s="10" t="str">
        <f t="shared" si="119"/>
        <v/>
      </c>
      <c r="BV315" s="10" t="str">
        <f>IF($AF315="","",IF(OR($V315&lt;2.7,$V315&gt;90),"Age OOR",($AF315-BR315)/VLOOKUP(BR$14&amp;"-rse-"&amp;$K315,Equations!$G:$I,3,0)))</f>
        <v/>
      </c>
      <c r="BW315" s="10" t="str">
        <f>IF($AG315="","",IF(OR($V315&lt;2.7,$V315&gt;90),"Age OOR",VLOOKUP(BW$14&amp;"-int-"&amp;$L315,Equations!$G:$I,3,0)+VLOOKUP(BW$14&amp;"-sexo-"&amp;$L315,Equations!$G:$I,3,0)*$U315+VLOOKUP(BW$14&amp;"-edad-"&amp;$L315,Equations!$G:$I,3,0)*$V315+VLOOKUP(BW$14&amp;"-est-"&amp;$L315,Equations!$G:$I,3,0)*(1/$W315)+VLOOKUP(BW$14&amp;"-imc-"&amp;$L315,Equations!$G:$I,3,0)*(1/$Q315)))</f>
        <v/>
      </c>
      <c r="BX315" s="10" t="str">
        <f>IF($AG315="","",IF(OR($V315&lt;2.7,$V315&gt;90),"Age OOR",BW315-1.6449*VLOOKUP(BW$14&amp;"-rse-"&amp;$L315,Equations!$G:$I,3,0)))</f>
        <v/>
      </c>
      <c r="BY315" s="10" t="str">
        <f>IF($AG315="","",IF(OR($V315&lt;2.7,$V315&gt;90),"Age OOR",BW315+1.6449*VLOOKUP(BW$14&amp;"-rse-"&amp;$L315,Equations!$G:$I,3,0)))</f>
        <v/>
      </c>
      <c r="BZ315" s="10" t="str">
        <f t="shared" si="120"/>
        <v/>
      </c>
      <c r="CA315" s="10" t="str">
        <f>IF($AG315="","",IF(OR($V315&lt;2.7,$V315&gt;90),"Age OOR",($AG315-BW315)/VLOOKUP(BW$14&amp;"-rse-"&amp;$L315,Equations!$G:$I,3,0)))</f>
        <v/>
      </c>
      <c r="CB315" s="10" t="str">
        <f>IF($AH315="","",IF(OR($V315&lt;2.7,$V315&gt;90),"Age OOR",VLOOKUP(CB$14&amp;"-int-"&amp;$M315,Equations!$G:$I,3,0)+VLOOKUP(CB$14&amp;"-sexo-"&amp;$M315,Equations!$G:$I,3,0)*$U315+VLOOKUP(CB$14&amp;"-edad-"&amp;$M315,Equations!$G:$I,3,0)*$V315+VLOOKUP(CB$14&amp;"-est-"&amp;$M315,Equations!$G:$I,3,0)*(1/$W315)+VLOOKUP(CB$14&amp;"-imc-"&amp;$M315,Equations!$G:$I,3,0)*(1/$Q315)))</f>
        <v/>
      </c>
      <c r="CC315" s="10" t="str">
        <f>IF($AH315="","",IF(OR($V315&lt;2.7,$V315&gt;90),"Age OOR",CB315-1.6449*VLOOKUP(CB$14&amp;"-rse-"&amp;$M315,Equations!$G:$I,3,0)))</f>
        <v/>
      </c>
      <c r="CD315" s="10" t="str">
        <f>IF($AH315="","",IF(OR($V315&lt;2.7,$V315&gt;90),"Age OOR",CB315+1.6449*VLOOKUP(CB$14&amp;"-rse-"&amp;$M315,Equations!$G:$I,3,0)))</f>
        <v/>
      </c>
      <c r="CE315" s="10" t="str">
        <f t="shared" si="121"/>
        <v/>
      </c>
      <c r="CF315" s="10" t="str">
        <f>IF($AH315="","",IF(OR($V315&lt;2.7,$V315&gt;90),"Age OOR",($AH315-CB315)/VLOOKUP(CB$14&amp;"-rse-"&amp;$M315,Equations!$G:$I,3,0)))</f>
        <v/>
      </c>
      <c r="CG315" s="10" t="str">
        <f>IF($AI315="","",IF(OR($V315&lt;2.7,$V315&gt;90),"Age OOR",VLOOKUP(CG$14&amp;"-int-"&amp;$N315,Equations!$G:$I,3,0)+VLOOKUP(CG$14&amp;"-sexo-"&amp;$N315,Equations!$G:$I,3,0)*$U315+VLOOKUP(CG$14&amp;"-edad-"&amp;$N315,Equations!$G:$I,3,0)*$V315+VLOOKUP(CG$14&amp;"-est-"&amp;$N315,Equations!$G:$I,3,0)*(1/$W315)+VLOOKUP(CG$14&amp;"-imc-"&amp;$N315,Equations!$G:$I,3,0)*(1/$Q315)))</f>
        <v/>
      </c>
      <c r="CH315" s="10" t="str">
        <f>IF($AI315="","",IF(OR($V315&lt;2.7,$V315&gt;90),"Age OOR",CG315-1.6449*VLOOKUP(CG$14&amp;"-rse-"&amp;$N315,Equations!$G:$I,3,0)))</f>
        <v/>
      </c>
      <c r="CI315" s="10" t="str">
        <f>IF($AI315="","",IF(OR($V315&lt;2.7,$V315&gt;90),"Age OOR",CG315+1.6449*VLOOKUP(CG$14&amp;"-rse-"&amp;$N315,Equations!$G:$I,3,0)))</f>
        <v/>
      </c>
      <c r="CJ315" s="10" t="str">
        <f t="shared" si="122"/>
        <v/>
      </c>
      <c r="CK315" s="10" t="str">
        <f>IF($AI315="","",IF(OR($V315&lt;2.7,$V315&gt;90),"Age OOR",($AI315-CG315)/VLOOKUP(CG$14&amp;"-rse-"&amp;$N315,Equations!$G:$I,3,0)))</f>
        <v/>
      </c>
      <c r="CL315" s="10" t="str">
        <f>IF($AJ315="","",IF(OR($V315&lt;2.7,$V315&gt;90),"Age OOR",VLOOKUP(CL$14&amp;"-int-"&amp;$O315,Equations!$G:$I,3,0)+VLOOKUP(CL$14&amp;"-sexo-"&amp;$O315,Equations!$G:$I,3,0)*$U315+VLOOKUP(CL$14&amp;"-edad-"&amp;$O315,Equations!$G:$I,3,0)*$V315+VLOOKUP(CL$14&amp;"-est-"&amp;$O315,Equations!$G:$I,3,0)*(1/$W315)+VLOOKUP(CL$14&amp;"-imc-"&amp;$O315,Equations!$G:$I,3,0)*(1/$Q315)))</f>
        <v/>
      </c>
      <c r="CM315" s="10" t="str">
        <f>IF($AJ315="","",IF(OR($V315&lt;2.7,$V315&gt;90),"Age OOR",CL315-1.6449*VLOOKUP(CL$14&amp;"-rse-"&amp;$O315,Equations!$G:$I,3,0)))</f>
        <v/>
      </c>
      <c r="CN315" s="10" t="str">
        <f>IF($AJ315="","",IF(OR($V315&lt;2.7,$V315&gt;90),"Age OOR",CL315+1.6449*VLOOKUP(CL$14&amp;"-rse-"&amp;$O315,Equations!$G:$I,3,0)))</f>
        <v/>
      </c>
      <c r="CO315" s="10" t="str">
        <f t="shared" si="123"/>
        <v/>
      </c>
      <c r="CP315" s="10" t="str">
        <f>IF($AJ315="","",IF(OR($V315&lt;2.7,$V315&gt;90),"Age OOR",($AJ315-CL315)/VLOOKUP(CL$14&amp;"-rse-"&amp;$O315,Equations!$G:$I,3,0)))</f>
        <v/>
      </c>
      <c r="CQ315" s="10" t="str">
        <f>IF($AK315="","",IF(OR($V315&lt;2.7,$V315&gt;90),"Age OOR",EXP(VLOOKUP(CQ$14&amp;"-int-"&amp;$P315,Equations!$G:$I,3,0)+VLOOKUP(CQ$14&amp;"-sexo-"&amp;$P315,Equations!$G:$I,3,0)*$U315+VLOOKUP(CQ$14&amp;"-edad-"&amp;$P315,Equations!$G:$I,3,0)*$V315+VLOOKUP(CQ$14&amp;"-est-"&amp;$P315,Equations!$G:$I,3,0)*(1/$W315)+VLOOKUP(CQ$14&amp;"-imc-"&amp;$P315,Equations!$G:$I,3,0)*(1/$Q315))))</f>
        <v/>
      </c>
      <c r="CR315" s="10" t="str">
        <f>IF($AK315="","",IF(OR($V315&lt;2.7,$V315&gt;90),"Age OOR",EXP(LN(CQ315)-1.6449*VLOOKUP(CQ$14&amp;"-rse-"&amp;$P315,Equations!$G:$I,3,0))))</f>
        <v/>
      </c>
      <c r="CS315" s="10" t="str">
        <f>IF($AK315="","",IF(OR($V315&lt;2.7,$V315&gt;90),"Age OOR",EXP(LN(CQ315)+1.6449*VLOOKUP(CQ$14&amp;"-rse-"&amp;$P315,Equations!$G:$I,3,0))))</f>
        <v/>
      </c>
      <c r="CT315" s="10" t="str">
        <f t="shared" si="124"/>
        <v/>
      </c>
      <c r="CU315" s="10" t="str">
        <f>IF($AK315="","",IF(OR($V315&lt;2.7,$V315&gt;90),"Age OOR",(LN($AK315)-LN(CQ315))/VLOOKUP(CQ$14&amp;"-rse-"&amp;$P315,Equations!$G:$I,3,0)))</f>
        <v/>
      </c>
      <c r="CV315" s="47"/>
    </row>
    <row r="316" spans="5:100" x14ac:dyDescent="0.2">
      <c r="E316" s="23" t="str">
        <f t="shared" si="100"/>
        <v>Age out of range</v>
      </c>
      <c r="F316" s="23" t="str">
        <f t="shared" si="101"/>
        <v>Age out of range</v>
      </c>
      <c r="G316" s="23" t="str">
        <f t="shared" si="102"/>
        <v>Age out of range</v>
      </c>
      <c r="H316" s="23" t="str">
        <f t="shared" si="103"/>
        <v>Age out of range</v>
      </c>
      <c r="I316" s="23" t="str">
        <f t="shared" si="104"/>
        <v>Age out of range</v>
      </c>
      <c r="J316" s="23" t="str">
        <f t="shared" si="105"/>
        <v>Age out of range</v>
      </c>
      <c r="K316" s="23" t="str">
        <f t="shared" si="106"/>
        <v>Age out of range</v>
      </c>
      <c r="L316" s="23" t="str">
        <f t="shared" si="107"/>
        <v>Age out of range</v>
      </c>
      <c r="M316" s="23" t="str">
        <f t="shared" si="108"/>
        <v>Age out of range</v>
      </c>
      <c r="N316" s="23" t="str">
        <f t="shared" si="109"/>
        <v>Age out of range</v>
      </c>
      <c r="O316" s="23" t="str">
        <f t="shared" si="110"/>
        <v>Age out of range</v>
      </c>
      <c r="P316" s="23" t="str">
        <f t="shared" si="111"/>
        <v>Age out of range</v>
      </c>
      <c r="Q316" s="23" t="e">
        <f t="shared" si="112"/>
        <v>#DIV/0!</v>
      </c>
      <c r="R316" s="17"/>
      <c r="S316" s="23">
        <v>300</v>
      </c>
      <c r="T316" s="134"/>
      <c r="U316" s="134"/>
      <c r="V316" s="134"/>
      <c r="W316" s="134"/>
      <c r="X316" s="134"/>
      <c r="Y316" s="134"/>
      <c r="Z316" s="134"/>
      <c r="AA316" s="134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7"/>
      <c r="AM316" s="47"/>
      <c r="AN316" s="10" t="str">
        <f>IF($Z316="","",IF(OR($V316&lt;2.7,$V316&gt;90),"Age OOR",VLOOKUP(AN$14&amp;"-int-"&amp;$E316,Equations!$G:$I,3,0)+VLOOKUP(AN$14&amp;"-sexo-"&amp;$E316,Equations!$G:$I,3,0)*$U316+VLOOKUP(AN$14&amp;"-edad-"&amp;$E316,Equations!$G:$I,3,0)*$V316+VLOOKUP(AN$14&amp;"-est-"&amp;$E316,Equations!$G:$I,3,0)*(1/$W316)+VLOOKUP(AN$14&amp;"-imc-"&amp;$E316,Equations!$G:$I,3,0)*(1/$Q316)))</f>
        <v/>
      </c>
      <c r="AO316" s="10" t="str">
        <f>IF($Z316="","",IF(OR($V316&lt;2.7,$V316&gt;90),"Age OOR",AN316-1.6449*VLOOKUP(AN$14&amp;"-rse-"&amp;$E316,Equations!$G:$I,3,0)))</f>
        <v/>
      </c>
      <c r="AP316" s="10" t="str">
        <f>IF($Z316="","",IF(OR($V316&lt;2.7,$V316&gt;90),"Age OOR",AN316+1.6449*VLOOKUP(AN$14&amp;"-rse-"&amp;$E316,Equations!$G:$I,3,0)))</f>
        <v/>
      </c>
      <c r="AQ316" s="10" t="str">
        <f t="shared" si="113"/>
        <v/>
      </c>
      <c r="AR316" s="10" t="str">
        <f>IF($Z316="","",IF(OR($V316&lt;2.7,$V316&gt;90),"Age OOR",($Z316-AN316)/VLOOKUP(AN$14&amp;"-rse-"&amp;$E316,Equations!$G:$I,3,0)))</f>
        <v/>
      </c>
      <c r="AS316" s="10" t="str">
        <f>IF($AA316="","",IF(OR($V316&lt;2.7,$V316&gt;90),"Age OOR",VLOOKUP(AS$14&amp;"-int-"&amp;$F316,Equations!$G:$I,3,0)+VLOOKUP(AS$14&amp;"-sexo-"&amp;$F316,Equations!$G:$I,3,0)*$U316+VLOOKUP(AS$14&amp;"-edad-"&amp;$F316,Equations!$G:$I,3,0)*$V316+VLOOKUP(AS$14&amp;"-est-"&amp;$F316,Equations!$G:$I,3,0)*(1/$W316)+VLOOKUP(AS$14&amp;"-imc-"&amp;$F316,Equations!$G:$I,3,0)*(1/$Q316)))</f>
        <v/>
      </c>
      <c r="AT316" s="10" t="str">
        <f>IF($AA316="","",IF(OR($V316&lt;2.7,$V316&gt;90),"Age OOR",AS316-1.6449*VLOOKUP(AS$14&amp;"-rse-"&amp;$F316,Equations!$G:$I,3,0)))</f>
        <v/>
      </c>
      <c r="AU316" s="10" t="str">
        <f>IF($AA316="","",IF(OR($V316&lt;2.7,$V316&gt;90),"Age OOR",AS316+1.6449*VLOOKUP(AS$14&amp;"-rse-"&amp;$F316,Equations!$G:$I,3,0)))</f>
        <v/>
      </c>
      <c r="AV316" s="10" t="str">
        <f t="shared" si="114"/>
        <v/>
      </c>
      <c r="AW316" s="10" t="str">
        <f>IF($AA316="","",IF(OR($V316&lt;2.7,$V316&gt;90),"Age OOR",($AA316-AS316)/VLOOKUP(AS$14&amp;"-rse-"&amp;$F316,Equations!$G:$I,3,0)))</f>
        <v/>
      </c>
      <c r="AX316" s="10" t="str">
        <f>IF($AB316="","",IF(OR($V316&lt;2.7,$V316&gt;90),"Age OOR",VLOOKUP(AX$14&amp;"-int-"&amp;$G316,Equations!$G:$I,3,0)+VLOOKUP(AX$14&amp;"-sexo-"&amp;$G316,Equations!$G:$I,3,0)*$U316+VLOOKUP(AX$14&amp;"-edad-"&amp;$G316,Equations!$G:$I,3,0)*$V316+VLOOKUP(AX$14&amp;"-est-"&amp;$G316,Equations!$G:$I,3,0)*(1/$W316)+VLOOKUP(AX$14&amp;"-imc-"&amp;$G316,Equations!$G:$I,3,0)*(1/$Q316)))</f>
        <v/>
      </c>
      <c r="AY316" s="10" t="str">
        <f>IF($AB316="","",IF(OR($V316&lt;2.7,$V316&gt;90),"Age OOR",AX316-1.6449*VLOOKUP(AX$14&amp;"-rse-"&amp;$G316,Equations!$G:$I,3,0)))</f>
        <v/>
      </c>
      <c r="AZ316" s="10" t="str">
        <f>IF($AB316="","",IF(OR($V316&lt;2.7,$V316&gt;90),"Age OOR",AX316+1.6449*VLOOKUP(AX$14&amp;"-rse-"&amp;$G316,Equations!$G:$I,3,0)))</f>
        <v/>
      </c>
      <c r="BA316" s="10" t="str">
        <f t="shared" si="115"/>
        <v/>
      </c>
      <c r="BB316" s="10" t="str">
        <f>IF($AB316="","",IF(OR($V316&lt;2.7,$V316&gt;90),"Age OOR",($AB316-AX316)/VLOOKUP(AX$14&amp;"-rse-"&amp;$G316,Equations!$G:$I,3,0)))</f>
        <v/>
      </c>
      <c r="BC316" s="10" t="str">
        <f>IF($AC316="","",IF(OR($V316&lt;2.7,$V316&gt;90),"Age OOR",VLOOKUP(BC$14&amp;"-int-"&amp;$H316,Equations!$G:$I,3,0)+VLOOKUP(BC$14&amp;"-sexo-"&amp;$H316,Equations!$G:$I,3,0)*$U316+VLOOKUP(BC$14&amp;"-edad-"&amp;$H316,Equations!$G:$I,3,0)*$V316+VLOOKUP(BC$14&amp;"-est-"&amp;$H316,Equations!$G:$I,3,0)*(1/$W316)+VLOOKUP(BC$14&amp;"-imc-"&amp;$H316,Equations!$G:$I,3,0)*(1/$Q316)))</f>
        <v/>
      </c>
      <c r="BD316" s="10" t="str">
        <f>IF($AC316="","",IF(OR($V316&lt;2.7,$V316&gt;90),"Age OOR",BC316-1.6449*VLOOKUP(BC$14&amp;"-rse-"&amp;$H316,Equations!$G:$I,3,0)))</f>
        <v/>
      </c>
      <c r="BE316" s="10" t="str">
        <f>IF($AC316="","",IF(OR($V316&lt;2.7,$V316&gt;90),"Age OOR",BC316+1.6449*VLOOKUP(BC$14&amp;"-rse-"&amp;$H316,Equations!$G:$I,3,0)))</f>
        <v/>
      </c>
      <c r="BF316" s="10" t="str">
        <f t="shared" si="116"/>
        <v/>
      </c>
      <c r="BG316" s="10" t="str">
        <f>IF($AC316="","",IF(OR($V316&lt;2.7,$V316&gt;90),"Age OOR",($AC316-BC316)/VLOOKUP(BC$14&amp;"-rse-"&amp;$H316,Equations!$G:$I,3,0)))</f>
        <v/>
      </c>
      <c r="BH316" s="10" t="str">
        <f>IF($AD316="","",IF(OR($V316&lt;2.7,$V316&gt;90),"Age OOR",VLOOKUP(BH$14&amp;"-int-"&amp;$I316,Equations!$G:$I,3,0)+VLOOKUP(BH$14&amp;"-sexo-"&amp;$I316,Equations!$G:$I,3,0)*$U316+VLOOKUP(BH$14&amp;"-edad-"&amp;$I316,Equations!$G:$I,3,0)*$V316+VLOOKUP(BH$14&amp;"-est-"&amp;$I316,Equations!$G:$I,3,0)*(1/$W316)+VLOOKUP(BH$14&amp;"-imc-"&amp;$I316,Equations!$G:$I,3,0)*(1/$Q316)))</f>
        <v/>
      </c>
      <c r="BI316" s="10" t="str">
        <f>IF($AD316="","",IF(OR($V316&lt;2.7,$V316&gt;90),"Age OOR",BH316-1.6449*VLOOKUP(BH$14&amp;"-rse-"&amp;$I316,Equations!$G:$I,3,0)))</f>
        <v/>
      </c>
      <c r="BJ316" s="10" t="str">
        <f>IF($AD316="","",IF(OR($V316&lt;2.7,$V316&gt;90),"Age OOR",BH316+1.6449*VLOOKUP(BH$14&amp;"-rse-"&amp;$I316,Equations!$G:$I,3,0)))</f>
        <v/>
      </c>
      <c r="BK316" s="10" t="str">
        <f t="shared" si="117"/>
        <v/>
      </c>
      <c r="BL316" s="10" t="str">
        <f>IF($AD316="","",IF(OR($V316&lt;2.7,$V316&gt;90),"Age OOR",($AD316-BH316)/VLOOKUP(BH$14&amp;"-rse-"&amp;$I316,Equations!$G:$I,3,0)))</f>
        <v/>
      </c>
      <c r="BM316" s="10" t="str">
        <f>IF($AE316="","",IF(OR($V316&lt;2.7,$V316&gt;90),"Age OOR",VLOOKUP(BM$14&amp;"-int-"&amp;$J316,Equations!$G:$I,3,0)+VLOOKUP(BM$14&amp;"-sexo-"&amp;$J316,Equations!$G:$I,3,0)*$U316+VLOOKUP(BM$14&amp;"-edad-"&amp;$J316,Equations!$G:$I,3,0)*$V316+VLOOKUP(BM$14&amp;"-est-"&amp;$J316,Equations!$G:$I,3,0)*(1/$W316)+VLOOKUP(BM$14&amp;"-imc-"&amp;$J316,Equations!$G:$I,3,0)*(1/$Q316)))</f>
        <v/>
      </c>
      <c r="BN316" s="10" t="str">
        <f>IF($AE316="","",IF(OR($V316&lt;2.7,$V316&gt;90),"Age OOR",BM316-1.6449*VLOOKUP(BM$14&amp;"-rse-"&amp;$J316,Equations!$G:$I,3,0)))</f>
        <v/>
      </c>
      <c r="BO316" s="10" t="str">
        <f>IF($AE316="","",IF(OR($V316&lt;2.7,$V316&gt;90),"Age OOR",BM316+1.6449*VLOOKUP(BM$14&amp;"-rse-"&amp;$J316,Equations!$G:$I,3,0)))</f>
        <v/>
      </c>
      <c r="BP316" s="10" t="str">
        <f t="shared" si="118"/>
        <v/>
      </c>
      <c r="BQ316" s="10" t="str">
        <f>IF($AE316="","",IF(OR($V316&lt;2.7,$V316&gt;90),"Age OOR",($AE316-BM316)/VLOOKUP(BM$14&amp;"-rse-"&amp;$J316,Equations!$G:$I,3,0)))</f>
        <v/>
      </c>
      <c r="BR316" s="10" t="str">
        <f>IF($AF316="","",IF(OR($V316&lt;2.7,$V316&gt;90),"Age OOR",VLOOKUP(BR$14&amp;"-int-"&amp;$K316,Equations!$G:$I,3,0)+VLOOKUP(BR$14&amp;"-sexo-"&amp;$K316,Equations!$G:$I,3,0)*$U316+VLOOKUP(BR$14&amp;"-edad-"&amp;$K316,Equations!$G:$I,3,0)*$V316+VLOOKUP(BR$14&amp;"-est-"&amp;$K316,Equations!$G:$I,3,0)*(1/$W316)+VLOOKUP(BR$14&amp;"-imc-"&amp;$K316,Equations!$G:$I,3,0)*(1/$Q316)))</f>
        <v/>
      </c>
      <c r="BS316" s="10" t="str">
        <f>IF($AF316="","",IF(OR($V316&lt;2.7,$V316&gt;90),"Age OOR",BR316-1.6449*VLOOKUP(BR$14&amp;"-rse-"&amp;$K316,Equations!$G:$I,3,0)))</f>
        <v/>
      </c>
      <c r="BT316" s="10" t="str">
        <f>IF($AF316="","",IF(OR($V316&lt;2.7,$V316&gt;90),"Age OOR",BR316+1.6449*VLOOKUP(BR$14&amp;"-rse-"&amp;$K316,Equations!$G:$I,3,0)))</f>
        <v/>
      </c>
      <c r="BU316" s="10" t="str">
        <f t="shared" si="119"/>
        <v/>
      </c>
      <c r="BV316" s="10" t="str">
        <f>IF($AF316="","",IF(OR($V316&lt;2.7,$V316&gt;90),"Age OOR",($AF316-BR316)/VLOOKUP(BR$14&amp;"-rse-"&amp;$K316,Equations!$G:$I,3,0)))</f>
        <v/>
      </c>
      <c r="BW316" s="10" t="str">
        <f>IF($AG316="","",IF(OR($V316&lt;2.7,$V316&gt;90),"Age OOR",VLOOKUP(BW$14&amp;"-int-"&amp;$L316,Equations!$G:$I,3,0)+VLOOKUP(BW$14&amp;"-sexo-"&amp;$L316,Equations!$G:$I,3,0)*$U316+VLOOKUP(BW$14&amp;"-edad-"&amp;$L316,Equations!$G:$I,3,0)*$V316+VLOOKUP(BW$14&amp;"-est-"&amp;$L316,Equations!$G:$I,3,0)*(1/$W316)+VLOOKUP(BW$14&amp;"-imc-"&amp;$L316,Equations!$G:$I,3,0)*(1/$Q316)))</f>
        <v/>
      </c>
      <c r="BX316" s="10" t="str">
        <f>IF($AG316="","",IF(OR($V316&lt;2.7,$V316&gt;90),"Age OOR",BW316-1.6449*VLOOKUP(BW$14&amp;"-rse-"&amp;$L316,Equations!$G:$I,3,0)))</f>
        <v/>
      </c>
      <c r="BY316" s="10" t="str">
        <f>IF($AG316="","",IF(OR($V316&lt;2.7,$V316&gt;90),"Age OOR",BW316+1.6449*VLOOKUP(BW$14&amp;"-rse-"&amp;$L316,Equations!$G:$I,3,0)))</f>
        <v/>
      </c>
      <c r="BZ316" s="10" t="str">
        <f t="shared" si="120"/>
        <v/>
      </c>
      <c r="CA316" s="10" t="str">
        <f>IF($AG316="","",IF(OR($V316&lt;2.7,$V316&gt;90),"Age OOR",($AG316-BW316)/VLOOKUP(BW$14&amp;"-rse-"&amp;$L316,Equations!$G:$I,3,0)))</f>
        <v/>
      </c>
      <c r="CB316" s="10" t="str">
        <f>IF($AH316="","",IF(OR($V316&lt;2.7,$V316&gt;90),"Age OOR",VLOOKUP(CB$14&amp;"-int-"&amp;$M316,Equations!$G:$I,3,0)+VLOOKUP(CB$14&amp;"-sexo-"&amp;$M316,Equations!$G:$I,3,0)*$U316+VLOOKUP(CB$14&amp;"-edad-"&amp;$M316,Equations!$G:$I,3,0)*$V316+VLOOKUP(CB$14&amp;"-est-"&amp;$M316,Equations!$G:$I,3,0)*(1/$W316)+VLOOKUP(CB$14&amp;"-imc-"&amp;$M316,Equations!$G:$I,3,0)*(1/$Q316)))</f>
        <v/>
      </c>
      <c r="CC316" s="10" t="str">
        <f>IF($AH316="","",IF(OR($V316&lt;2.7,$V316&gt;90),"Age OOR",CB316-1.6449*VLOOKUP(CB$14&amp;"-rse-"&amp;$M316,Equations!$G:$I,3,0)))</f>
        <v/>
      </c>
      <c r="CD316" s="10" t="str">
        <f>IF($AH316="","",IF(OR($V316&lt;2.7,$V316&gt;90),"Age OOR",CB316+1.6449*VLOOKUP(CB$14&amp;"-rse-"&amp;$M316,Equations!$G:$I,3,0)))</f>
        <v/>
      </c>
      <c r="CE316" s="10" t="str">
        <f t="shared" si="121"/>
        <v/>
      </c>
      <c r="CF316" s="10" t="str">
        <f>IF($AH316="","",IF(OR($V316&lt;2.7,$V316&gt;90),"Age OOR",($AH316-CB316)/VLOOKUP(CB$14&amp;"-rse-"&amp;$M316,Equations!$G:$I,3,0)))</f>
        <v/>
      </c>
      <c r="CG316" s="10" t="str">
        <f>IF($AI316="","",IF(OR($V316&lt;2.7,$V316&gt;90),"Age OOR",VLOOKUP(CG$14&amp;"-int-"&amp;$N316,Equations!$G:$I,3,0)+VLOOKUP(CG$14&amp;"-sexo-"&amp;$N316,Equations!$G:$I,3,0)*$U316+VLOOKUP(CG$14&amp;"-edad-"&amp;$N316,Equations!$G:$I,3,0)*$V316+VLOOKUP(CG$14&amp;"-est-"&amp;$N316,Equations!$G:$I,3,0)*(1/$W316)+VLOOKUP(CG$14&amp;"-imc-"&amp;$N316,Equations!$G:$I,3,0)*(1/$Q316)))</f>
        <v/>
      </c>
      <c r="CH316" s="10" t="str">
        <f>IF($AI316="","",IF(OR($V316&lt;2.7,$V316&gt;90),"Age OOR",CG316-1.6449*VLOOKUP(CG$14&amp;"-rse-"&amp;$N316,Equations!$G:$I,3,0)))</f>
        <v/>
      </c>
      <c r="CI316" s="10" t="str">
        <f>IF($AI316="","",IF(OR($V316&lt;2.7,$V316&gt;90),"Age OOR",CG316+1.6449*VLOOKUP(CG$14&amp;"-rse-"&amp;$N316,Equations!$G:$I,3,0)))</f>
        <v/>
      </c>
      <c r="CJ316" s="10" t="str">
        <f t="shared" si="122"/>
        <v/>
      </c>
      <c r="CK316" s="10" t="str">
        <f>IF($AI316="","",IF(OR($V316&lt;2.7,$V316&gt;90),"Age OOR",($AI316-CG316)/VLOOKUP(CG$14&amp;"-rse-"&amp;$N316,Equations!$G:$I,3,0)))</f>
        <v/>
      </c>
      <c r="CL316" s="10" t="str">
        <f>IF($AJ316="","",IF(OR($V316&lt;2.7,$V316&gt;90),"Age OOR",VLOOKUP(CL$14&amp;"-int-"&amp;$O316,Equations!$G:$I,3,0)+VLOOKUP(CL$14&amp;"-sexo-"&amp;$O316,Equations!$G:$I,3,0)*$U316+VLOOKUP(CL$14&amp;"-edad-"&amp;$O316,Equations!$G:$I,3,0)*$V316+VLOOKUP(CL$14&amp;"-est-"&amp;$O316,Equations!$G:$I,3,0)*(1/$W316)+VLOOKUP(CL$14&amp;"-imc-"&amp;$O316,Equations!$G:$I,3,0)*(1/$Q316)))</f>
        <v/>
      </c>
      <c r="CM316" s="10" t="str">
        <f>IF($AJ316="","",IF(OR($V316&lt;2.7,$V316&gt;90),"Age OOR",CL316-1.6449*VLOOKUP(CL$14&amp;"-rse-"&amp;$O316,Equations!$G:$I,3,0)))</f>
        <v/>
      </c>
      <c r="CN316" s="10" t="str">
        <f>IF($AJ316="","",IF(OR($V316&lt;2.7,$V316&gt;90),"Age OOR",CL316+1.6449*VLOOKUP(CL$14&amp;"-rse-"&amp;$O316,Equations!$G:$I,3,0)))</f>
        <v/>
      </c>
      <c r="CO316" s="10" t="str">
        <f t="shared" si="123"/>
        <v/>
      </c>
      <c r="CP316" s="10" t="str">
        <f>IF($AJ316="","",IF(OR($V316&lt;2.7,$V316&gt;90),"Age OOR",($AJ316-CL316)/VLOOKUP(CL$14&amp;"-rse-"&amp;$O316,Equations!$G:$I,3,0)))</f>
        <v/>
      </c>
      <c r="CQ316" s="10" t="str">
        <f>IF($AK316="","",IF(OR($V316&lt;2.7,$V316&gt;90),"Age OOR",EXP(VLOOKUP(CQ$14&amp;"-int-"&amp;$P316,Equations!$G:$I,3,0)+VLOOKUP(CQ$14&amp;"-sexo-"&amp;$P316,Equations!$G:$I,3,0)*$U316+VLOOKUP(CQ$14&amp;"-edad-"&amp;$P316,Equations!$G:$I,3,0)*$V316+VLOOKUP(CQ$14&amp;"-est-"&amp;$P316,Equations!$G:$I,3,0)*(1/$W316)+VLOOKUP(CQ$14&amp;"-imc-"&amp;$P316,Equations!$G:$I,3,0)*(1/$Q316))))</f>
        <v/>
      </c>
      <c r="CR316" s="10" t="str">
        <f>IF($AK316="","",IF(OR($V316&lt;2.7,$V316&gt;90),"Age OOR",EXP(LN(CQ316)-1.6449*VLOOKUP(CQ$14&amp;"-rse-"&amp;$P316,Equations!$G:$I,3,0))))</f>
        <v/>
      </c>
      <c r="CS316" s="10" t="str">
        <f>IF($AK316="","",IF(OR($V316&lt;2.7,$V316&gt;90),"Age OOR",EXP(LN(CQ316)+1.6449*VLOOKUP(CQ$14&amp;"-rse-"&amp;$P316,Equations!$G:$I,3,0))))</f>
        <v/>
      </c>
      <c r="CT316" s="10" t="str">
        <f t="shared" si="124"/>
        <v/>
      </c>
      <c r="CU316" s="10" t="str">
        <f>IF($AK316="","",IF(OR($V316&lt;2.7,$V316&gt;90),"Age OOR",(LN($AK316)-LN(CQ316))/VLOOKUP(CQ$14&amp;"-rse-"&amp;$P316,Equations!$G:$I,3,0)))</f>
        <v/>
      </c>
      <c r="CV316" s="47"/>
    </row>
    <row r="317" spans="5:100" x14ac:dyDescent="0.2">
      <c r="E317" s="23" t="str">
        <f t="shared" si="100"/>
        <v>Age out of range</v>
      </c>
      <c r="F317" s="23" t="str">
        <f t="shared" si="101"/>
        <v>Age out of range</v>
      </c>
      <c r="G317" s="23" t="str">
        <f t="shared" si="102"/>
        <v>Age out of range</v>
      </c>
      <c r="H317" s="23" t="str">
        <f t="shared" si="103"/>
        <v>Age out of range</v>
      </c>
      <c r="I317" s="23" t="str">
        <f t="shared" si="104"/>
        <v>Age out of range</v>
      </c>
      <c r="J317" s="23" t="str">
        <f t="shared" si="105"/>
        <v>Age out of range</v>
      </c>
      <c r="K317" s="23" t="str">
        <f t="shared" si="106"/>
        <v>Age out of range</v>
      </c>
      <c r="L317" s="23" t="str">
        <f t="shared" si="107"/>
        <v>Age out of range</v>
      </c>
      <c r="M317" s="23" t="str">
        <f t="shared" si="108"/>
        <v>Age out of range</v>
      </c>
      <c r="N317" s="23" t="str">
        <f t="shared" si="109"/>
        <v>Age out of range</v>
      </c>
      <c r="O317" s="23" t="str">
        <f t="shared" si="110"/>
        <v>Age out of range</v>
      </c>
      <c r="P317" s="23" t="str">
        <f t="shared" si="111"/>
        <v>Age out of range</v>
      </c>
      <c r="Q317" s="23" t="e">
        <f t="shared" si="112"/>
        <v>#DIV/0!</v>
      </c>
      <c r="R317" s="17"/>
      <c r="S317" s="23">
        <v>301</v>
      </c>
      <c r="T317" s="134"/>
      <c r="U317" s="134"/>
      <c r="V317" s="134"/>
      <c r="W317" s="134"/>
      <c r="X317" s="134"/>
      <c r="Y317" s="134"/>
      <c r="Z317" s="134"/>
      <c r="AA317" s="134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7"/>
      <c r="AM317" s="47"/>
      <c r="AN317" s="10" t="str">
        <f>IF($Z317="","",IF(OR($V317&lt;2.7,$V317&gt;90),"Age OOR",VLOOKUP(AN$14&amp;"-int-"&amp;$E317,Equations!$G:$I,3,0)+VLOOKUP(AN$14&amp;"-sexo-"&amp;$E317,Equations!$G:$I,3,0)*$U317+VLOOKUP(AN$14&amp;"-edad-"&amp;$E317,Equations!$G:$I,3,0)*$V317+VLOOKUP(AN$14&amp;"-est-"&amp;$E317,Equations!$G:$I,3,0)*(1/$W317)+VLOOKUP(AN$14&amp;"-imc-"&amp;$E317,Equations!$G:$I,3,0)*(1/$Q317)))</f>
        <v/>
      </c>
      <c r="AO317" s="10" t="str">
        <f>IF($Z317="","",IF(OR($V317&lt;2.7,$V317&gt;90),"Age OOR",AN317-1.6449*VLOOKUP(AN$14&amp;"-rse-"&amp;$E317,Equations!$G:$I,3,0)))</f>
        <v/>
      </c>
      <c r="AP317" s="10" t="str">
        <f>IF($Z317="","",IF(OR($V317&lt;2.7,$V317&gt;90),"Age OOR",AN317+1.6449*VLOOKUP(AN$14&amp;"-rse-"&amp;$E317,Equations!$G:$I,3,0)))</f>
        <v/>
      </c>
      <c r="AQ317" s="10" t="str">
        <f t="shared" si="113"/>
        <v/>
      </c>
      <c r="AR317" s="10" t="str">
        <f>IF($Z317="","",IF(OR($V317&lt;2.7,$V317&gt;90),"Age OOR",($Z317-AN317)/VLOOKUP(AN$14&amp;"-rse-"&amp;$E317,Equations!$G:$I,3,0)))</f>
        <v/>
      </c>
      <c r="AS317" s="10" t="str">
        <f>IF($AA317="","",IF(OR($V317&lt;2.7,$V317&gt;90),"Age OOR",VLOOKUP(AS$14&amp;"-int-"&amp;$F317,Equations!$G:$I,3,0)+VLOOKUP(AS$14&amp;"-sexo-"&amp;$F317,Equations!$G:$I,3,0)*$U317+VLOOKUP(AS$14&amp;"-edad-"&amp;$F317,Equations!$G:$I,3,0)*$V317+VLOOKUP(AS$14&amp;"-est-"&amp;$F317,Equations!$G:$I,3,0)*(1/$W317)+VLOOKUP(AS$14&amp;"-imc-"&amp;$F317,Equations!$G:$I,3,0)*(1/$Q317)))</f>
        <v/>
      </c>
      <c r="AT317" s="10" t="str">
        <f>IF($AA317="","",IF(OR($V317&lt;2.7,$V317&gt;90),"Age OOR",AS317-1.6449*VLOOKUP(AS$14&amp;"-rse-"&amp;$F317,Equations!$G:$I,3,0)))</f>
        <v/>
      </c>
      <c r="AU317" s="10" t="str">
        <f>IF($AA317="","",IF(OR($V317&lt;2.7,$V317&gt;90),"Age OOR",AS317+1.6449*VLOOKUP(AS$14&amp;"-rse-"&amp;$F317,Equations!$G:$I,3,0)))</f>
        <v/>
      </c>
      <c r="AV317" s="10" t="str">
        <f t="shared" si="114"/>
        <v/>
      </c>
      <c r="AW317" s="10" t="str">
        <f>IF($AA317="","",IF(OR($V317&lt;2.7,$V317&gt;90),"Age OOR",($AA317-AS317)/VLOOKUP(AS$14&amp;"-rse-"&amp;$F317,Equations!$G:$I,3,0)))</f>
        <v/>
      </c>
      <c r="AX317" s="10" t="str">
        <f>IF($AB317="","",IF(OR($V317&lt;2.7,$V317&gt;90),"Age OOR",VLOOKUP(AX$14&amp;"-int-"&amp;$G317,Equations!$G:$I,3,0)+VLOOKUP(AX$14&amp;"-sexo-"&amp;$G317,Equations!$G:$I,3,0)*$U317+VLOOKUP(AX$14&amp;"-edad-"&amp;$G317,Equations!$G:$I,3,0)*$V317+VLOOKUP(AX$14&amp;"-est-"&amp;$G317,Equations!$G:$I,3,0)*(1/$W317)+VLOOKUP(AX$14&amp;"-imc-"&amp;$G317,Equations!$G:$I,3,0)*(1/$Q317)))</f>
        <v/>
      </c>
      <c r="AY317" s="10" t="str">
        <f>IF($AB317="","",IF(OR($V317&lt;2.7,$V317&gt;90),"Age OOR",AX317-1.6449*VLOOKUP(AX$14&amp;"-rse-"&amp;$G317,Equations!$G:$I,3,0)))</f>
        <v/>
      </c>
      <c r="AZ317" s="10" t="str">
        <f>IF($AB317="","",IF(OR($V317&lt;2.7,$V317&gt;90),"Age OOR",AX317+1.6449*VLOOKUP(AX$14&amp;"-rse-"&amp;$G317,Equations!$G:$I,3,0)))</f>
        <v/>
      </c>
      <c r="BA317" s="10" t="str">
        <f t="shared" si="115"/>
        <v/>
      </c>
      <c r="BB317" s="10" t="str">
        <f>IF($AB317="","",IF(OR($V317&lt;2.7,$V317&gt;90),"Age OOR",($AB317-AX317)/VLOOKUP(AX$14&amp;"-rse-"&amp;$G317,Equations!$G:$I,3,0)))</f>
        <v/>
      </c>
      <c r="BC317" s="10" t="str">
        <f>IF($AC317="","",IF(OR($V317&lt;2.7,$V317&gt;90),"Age OOR",VLOOKUP(BC$14&amp;"-int-"&amp;$H317,Equations!$G:$I,3,0)+VLOOKUP(BC$14&amp;"-sexo-"&amp;$H317,Equations!$G:$I,3,0)*$U317+VLOOKUP(BC$14&amp;"-edad-"&amp;$H317,Equations!$G:$I,3,0)*$V317+VLOOKUP(BC$14&amp;"-est-"&amp;$H317,Equations!$G:$I,3,0)*(1/$W317)+VLOOKUP(BC$14&amp;"-imc-"&amp;$H317,Equations!$G:$I,3,0)*(1/$Q317)))</f>
        <v/>
      </c>
      <c r="BD317" s="10" t="str">
        <f>IF($AC317="","",IF(OR($V317&lt;2.7,$V317&gt;90),"Age OOR",BC317-1.6449*VLOOKUP(BC$14&amp;"-rse-"&amp;$H317,Equations!$G:$I,3,0)))</f>
        <v/>
      </c>
      <c r="BE317" s="10" t="str">
        <f>IF($AC317="","",IF(OR($V317&lt;2.7,$V317&gt;90),"Age OOR",BC317+1.6449*VLOOKUP(BC$14&amp;"-rse-"&amp;$H317,Equations!$G:$I,3,0)))</f>
        <v/>
      </c>
      <c r="BF317" s="10" t="str">
        <f t="shared" si="116"/>
        <v/>
      </c>
      <c r="BG317" s="10" t="str">
        <f>IF($AC317="","",IF(OR($V317&lt;2.7,$V317&gt;90),"Age OOR",($AC317-BC317)/VLOOKUP(BC$14&amp;"-rse-"&amp;$H317,Equations!$G:$I,3,0)))</f>
        <v/>
      </c>
      <c r="BH317" s="10" t="str">
        <f>IF($AD317="","",IF(OR($V317&lt;2.7,$V317&gt;90),"Age OOR",VLOOKUP(BH$14&amp;"-int-"&amp;$I317,Equations!$G:$I,3,0)+VLOOKUP(BH$14&amp;"-sexo-"&amp;$I317,Equations!$G:$I,3,0)*$U317+VLOOKUP(BH$14&amp;"-edad-"&amp;$I317,Equations!$G:$I,3,0)*$V317+VLOOKUP(BH$14&amp;"-est-"&amp;$I317,Equations!$G:$I,3,0)*(1/$W317)+VLOOKUP(BH$14&amp;"-imc-"&amp;$I317,Equations!$G:$I,3,0)*(1/$Q317)))</f>
        <v/>
      </c>
      <c r="BI317" s="10" t="str">
        <f>IF($AD317="","",IF(OR($V317&lt;2.7,$V317&gt;90),"Age OOR",BH317-1.6449*VLOOKUP(BH$14&amp;"-rse-"&amp;$I317,Equations!$G:$I,3,0)))</f>
        <v/>
      </c>
      <c r="BJ317" s="10" t="str">
        <f>IF($AD317="","",IF(OR($V317&lt;2.7,$V317&gt;90),"Age OOR",BH317+1.6449*VLOOKUP(BH$14&amp;"-rse-"&amp;$I317,Equations!$G:$I,3,0)))</f>
        <v/>
      </c>
      <c r="BK317" s="10" t="str">
        <f t="shared" si="117"/>
        <v/>
      </c>
      <c r="BL317" s="10" t="str">
        <f>IF($AD317="","",IF(OR($V317&lt;2.7,$V317&gt;90),"Age OOR",($AD317-BH317)/VLOOKUP(BH$14&amp;"-rse-"&amp;$I317,Equations!$G:$I,3,0)))</f>
        <v/>
      </c>
      <c r="BM317" s="10" t="str">
        <f>IF($AE317="","",IF(OR($V317&lt;2.7,$V317&gt;90),"Age OOR",VLOOKUP(BM$14&amp;"-int-"&amp;$J317,Equations!$G:$I,3,0)+VLOOKUP(BM$14&amp;"-sexo-"&amp;$J317,Equations!$G:$I,3,0)*$U317+VLOOKUP(BM$14&amp;"-edad-"&amp;$J317,Equations!$G:$I,3,0)*$V317+VLOOKUP(BM$14&amp;"-est-"&amp;$J317,Equations!$G:$I,3,0)*(1/$W317)+VLOOKUP(BM$14&amp;"-imc-"&amp;$J317,Equations!$G:$I,3,0)*(1/$Q317)))</f>
        <v/>
      </c>
      <c r="BN317" s="10" t="str">
        <f>IF($AE317="","",IF(OR($V317&lt;2.7,$V317&gt;90),"Age OOR",BM317-1.6449*VLOOKUP(BM$14&amp;"-rse-"&amp;$J317,Equations!$G:$I,3,0)))</f>
        <v/>
      </c>
      <c r="BO317" s="10" t="str">
        <f>IF($AE317="","",IF(OR($V317&lt;2.7,$V317&gt;90),"Age OOR",BM317+1.6449*VLOOKUP(BM$14&amp;"-rse-"&amp;$J317,Equations!$G:$I,3,0)))</f>
        <v/>
      </c>
      <c r="BP317" s="10" t="str">
        <f t="shared" si="118"/>
        <v/>
      </c>
      <c r="BQ317" s="10" t="str">
        <f>IF($AE317="","",IF(OR($V317&lt;2.7,$V317&gt;90),"Age OOR",($AE317-BM317)/VLOOKUP(BM$14&amp;"-rse-"&amp;$J317,Equations!$G:$I,3,0)))</f>
        <v/>
      </c>
      <c r="BR317" s="10" t="str">
        <f>IF($AF317="","",IF(OR($V317&lt;2.7,$V317&gt;90),"Age OOR",VLOOKUP(BR$14&amp;"-int-"&amp;$K317,Equations!$G:$I,3,0)+VLOOKUP(BR$14&amp;"-sexo-"&amp;$K317,Equations!$G:$I,3,0)*$U317+VLOOKUP(BR$14&amp;"-edad-"&amp;$K317,Equations!$G:$I,3,0)*$V317+VLOOKUP(BR$14&amp;"-est-"&amp;$K317,Equations!$G:$I,3,0)*(1/$W317)+VLOOKUP(BR$14&amp;"-imc-"&amp;$K317,Equations!$G:$I,3,0)*(1/$Q317)))</f>
        <v/>
      </c>
      <c r="BS317" s="10" t="str">
        <f>IF($AF317="","",IF(OR($V317&lt;2.7,$V317&gt;90),"Age OOR",BR317-1.6449*VLOOKUP(BR$14&amp;"-rse-"&amp;$K317,Equations!$G:$I,3,0)))</f>
        <v/>
      </c>
      <c r="BT317" s="10" t="str">
        <f>IF($AF317="","",IF(OR($V317&lt;2.7,$V317&gt;90),"Age OOR",BR317+1.6449*VLOOKUP(BR$14&amp;"-rse-"&amp;$K317,Equations!$G:$I,3,0)))</f>
        <v/>
      </c>
      <c r="BU317" s="10" t="str">
        <f t="shared" si="119"/>
        <v/>
      </c>
      <c r="BV317" s="10" t="str">
        <f>IF($AF317="","",IF(OR($V317&lt;2.7,$V317&gt;90),"Age OOR",($AF317-BR317)/VLOOKUP(BR$14&amp;"-rse-"&amp;$K317,Equations!$G:$I,3,0)))</f>
        <v/>
      </c>
      <c r="BW317" s="10" t="str">
        <f>IF($AG317="","",IF(OR($V317&lt;2.7,$V317&gt;90),"Age OOR",VLOOKUP(BW$14&amp;"-int-"&amp;$L317,Equations!$G:$I,3,0)+VLOOKUP(BW$14&amp;"-sexo-"&amp;$L317,Equations!$G:$I,3,0)*$U317+VLOOKUP(BW$14&amp;"-edad-"&amp;$L317,Equations!$G:$I,3,0)*$V317+VLOOKUP(BW$14&amp;"-est-"&amp;$L317,Equations!$G:$I,3,0)*(1/$W317)+VLOOKUP(BW$14&amp;"-imc-"&amp;$L317,Equations!$G:$I,3,0)*(1/$Q317)))</f>
        <v/>
      </c>
      <c r="BX317" s="10" t="str">
        <f>IF($AG317="","",IF(OR($V317&lt;2.7,$V317&gt;90),"Age OOR",BW317-1.6449*VLOOKUP(BW$14&amp;"-rse-"&amp;$L317,Equations!$G:$I,3,0)))</f>
        <v/>
      </c>
      <c r="BY317" s="10" t="str">
        <f>IF($AG317="","",IF(OR($V317&lt;2.7,$V317&gt;90),"Age OOR",BW317+1.6449*VLOOKUP(BW$14&amp;"-rse-"&amp;$L317,Equations!$G:$I,3,0)))</f>
        <v/>
      </c>
      <c r="BZ317" s="10" t="str">
        <f t="shared" si="120"/>
        <v/>
      </c>
      <c r="CA317" s="10" t="str">
        <f>IF($AG317="","",IF(OR($V317&lt;2.7,$V317&gt;90),"Age OOR",($AG317-BW317)/VLOOKUP(BW$14&amp;"-rse-"&amp;$L317,Equations!$G:$I,3,0)))</f>
        <v/>
      </c>
      <c r="CB317" s="10" t="str">
        <f>IF($AH317="","",IF(OR($V317&lt;2.7,$V317&gt;90),"Age OOR",VLOOKUP(CB$14&amp;"-int-"&amp;$M317,Equations!$G:$I,3,0)+VLOOKUP(CB$14&amp;"-sexo-"&amp;$M317,Equations!$G:$I,3,0)*$U317+VLOOKUP(CB$14&amp;"-edad-"&amp;$M317,Equations!$G:$I,3,0)*$V317+VLOOKUP(CB$14&amp;"-est-"&amp;$M317,Equations!$G:$I,3,0)*(1/$W317)+VLOOKUP(CB$14&amp;"-imc-"&amp;$M317,Equations!$G:$I,3,0)*(1/$Q317)))</f>
        <v/>
      </c>
      <c r="CC317" s="10" t="str">
        <f>IF($AH317="","",IF(OR($V317&lt;2.7,$V317&gt;90),"Age OOR",CB317-1.6449*VLOOKUP(CB$14&amp;"-rse-"&amp;$M317,Equations!$G:$I,3,0)))</f>
        <v/>
      </c>
      <c r="CD317" s="10" t="str">
        <f>IF($AH317="","",IF(OR($V317&lt;2.7,$V317&gt;90),"Age OOR",CB317+1.6449*VLOOKUP(CB$14&amp;"-rse-"&amp;$M317,Equations!$G:$I,3,0)))</f>
        <v/>
      </c>
      <c r="CE317" s="10" t="str">
        <f t="shared" si="121"/>
        <v/>
      </c>
      <c r="CF317" s="10" t="str">
        <f>IF($AH317="","",IF(OR($V317&lt;2.7,$V317&gt;90),"Age OOR",($AH317-CB317)/VLOOKUP(CB$14&amp;"-rse-"&amp;$M317,Equations!$G:$I,3,0)))</f>
        <v/>
      </c>
      <c r="CG317" s="10" t="str">
        <f>IF($AI317="","",IF(OR($V317&lt;2.7,$V317&gt;90),"Age OOR",VLOOKUP(CG$14&amp;"-int-"&amp;$N317,Equations!$G:$I,3,0)+VLOOKUP(CG$14&amp;"-sexo-"&amp;$N317,Equations!$G:$I,3,0)*$U317+VLOOKUP(CG$14&amp;"-edad-"&amp;$N317,Equations!$G:$I,3,0)*$V317+VLOOKUP(CG$14&amp;"-est-"&amp;$N317,Equations!$G:$I,3,0)*(1/$W317)+VLOOKUP(CG$14&amp;"-imc-"&amp;$N317,Equations!$G:$I,3,0)*(1/$Q317)))</f>
        <v/>
      </c>
      <c r="CH317" s="10" t="str">
        <f>IF($AI317="","",IF(OR($V317&lt;2.7,$V317&gt;90),"Age OOR",CG317-1.6449*VLOOKUP(CG$14&amp;"-rse-"&amp;$N317,Equations!$G:$I,3,0)))</f>
        <v/>
      </c>
      <c r="CI317" s="10" t="str">
        <f>IF($AI317="","",IF(OR($V317&lt;2.7,$V317&gt;90),"Age OOR",CG317+1.6449*VLOOKUP(CG$14&amp;"-rse-"&amp;$N317,Equations!$G:$I,3,0)))</f>
        <v/>
      </c>
      <c r="CJ317" s="10" t="str">
        <f t="shared" si="122"/>
        <v/>
      </c>
      <c r="CK317" s="10" t="str">
        <f>IF($AI317="","",IF(OR($V317&lt;2.7,$V317&gt;90),"Age OOR",($AI317-CG317)/VLOOKUP(CG$14&amp;"-rse-"&amp;$N317,Equations!$G:$I,3,0)))</f>
        <v/>
      </c>
      <c r="CL317" s="10" t="str">
        <f>IF($AJ317="","",IF(OR($V317&lt;2.7,$V317&gt;90),"Age OOR",VLOOKUP(CL$14&amp;"-int-"&amp;$O317,Equations!$G:$I,3,0)+VLOOKUP(CL$14&amp;"-sexo-"&amp;$O317,Equations!$G:$I,3,0)*$U317+VLOOKUP(CL$14&amp;"-edad-"&amp;$O317,Equations!$G:$I,3,0)*$V317+VLOOKUP(CL$14&amp;"-est-"&amp;$O317,Equations!$G:$I,3,0)*(1/$W317)+VLOOKUP(CL$14&amp;"-imc-"&amp;$O317,Equations!$G:$I,3,0)*(1/$Q317)))</f>
        <v/>
      </c>
      <c r="CM317" s="10" t="str">
        <f>IF($AJ317="","",IF(OR($V317&lt;2.7,$V317&gt;90),"Age OOR",CL317-1.6449*VLOOKUP(CL$14&amp;"-rse-"&amp;$O317,Equations!$G:$I,3,0)))</f>
        <v/>
      </c>
      <c r="CN317" s="10" t="str">
        <f>IF($AJ317="","",IF(OR($V317&lt;2.7,$V317&gt;90),"Age OOR",CL317+1.6449*VLOOKUP(CL$14&amp;"-rse-"&amp;$O317,Equations!$G:$I,3,0)))</f>
        <v/>
      </c>
      <c r="CO317" s="10" t="str">
        <f t="shared" si="123"/>
        <v/>
      </c>
      <c r="CP317" s="10" t="str">
        <f>IF($AJ317="","",IF(OR($V317&lt;2.7,$V317&gt;90),"Age OOR",($AJ317-CL317)/VLOOKUP(CL$14&amp;"-rse-"&amp;$O317,Equations!$G:$I,3,0)))</f>
        <v/>
      </c>
      <c r="CQ317" s="10" t="str">
        <f>IF($AK317="","",IF(OR($V317&lt;2.7,$V317&gt;90),"Age OOR",EXP(VLOOKUP(CQ$14&amp;"-int-"&amp;$P317,Equations!$G:$I,3,0)+VLOOKUP(CQ$14&amp;"-sexo-"&amp;$P317,Equations!$G:$I,3,0)*$U317+VLOOKUP(CQ$14&amp;"-edad-"&amp;$P317,Equations!$G:$I,3,0)*$V317+VLOOKUP(CQ$14&amp;"-est-"&amp;$P317,Equations!$G:$I,3,0)*(1/$W317)+VLOOKUP(CQ$14&amp;"-imc-"&amp;$P317,Equations!$G:$I,3,0)*(1/$Q317))))</f>
        <v/>
      </c>
      <c r="CR317" s="10" t="str">
        <f>IF($AK317="","",IF(OR($V317&lt;2.7,$V317&gt;90),"Age OOR",EXP(LN(CQ317)-1.6449*VLOOKUP(CQ$14&amp;"-rse-"&amp;$P317,Equations!$G:$I,3,0))))</f>
        <v/>
      </c>
      <c r="CS317" s="10" t="str">
        <f>IF($AK317="","",IF(OR($V317&lt;2.7,$V317&gt;90),"Age OOR",EXP(LN(CQ317)+1.6449*VLOOKUP(CQ$14&amp;"-rse-"&amp;$P317,Equations!$G:$I,3,0))))</f>
        <v/>
      </c>
      <c r="CT317" s="10" t="str">
        <f t="shared" si="124"/>
        <v/>
      </c>
      <c r="CU317" s="10" t="str">
        <f>IF($AK317="","",IF(OR($V317&lt;2.7,$V317&gt;90),"Age OOR",(LN($AK317)-LN(CQ317))/VLOOKUP(CQ$14&amp;"-rse-"&amp;$P317,Equations!$G:$I,3,0)))</f>
        <v/>
      </c>
      <c r="CV317" s="47"/>
    </row>
    <row r="318" spans="5:100" x14ac:dyDescent="0.2">
      <c r="E318" s="23" t="str">
        <f t="shared" si="100"/>
        <v>Age out of range</v>
      </c>
      <c r="F318" s="23" t="str">
        <f t="shared" si="101"/>
        <v>Age out of range</v>
      </c>
      <c r="G318" s="23" t="str">
        <f t="shared" si="102"/>
        <v>Age out of range</v>
      </c>
      <c r="H318" s="23" t="str">
        <f t="shared" si="103"/>
        <v>Age out of range</v>
      </c>
      <c r="I318" s="23" t="str">
        <f t="shared" si="104"/>
        <v>Age out of range</v>
      </c>
      <c r="J318" s="23" t="str">
        <f t="shared" si="105"/>
        <v>Age out of range</v>
      </c>
      <c r="K318" s="23" t="str">
        <f t="shared" si="106"/>
        <v>Age out of range</v>
      </c>
      <c r="L318" s="23" t="str">
        <f t="shared" si="107"/>
        <v>Age out of range</v>
      </c>
      <c r="M318" s="23" t="str">
        <f t="shared" si="108"/>
        <v>Age out of range</v>
      </c>
      <c r="N318" s="23" t="str">
        <f t="shared" si="109"/>
        <v>Age out of range</v>
      </c>
      <c r="O318" s="23" t="str">
        <f t="shared" si="110"/>
        <v>Age out of range</v>
      </c>
      <c r="P318" s="23" t="str">
        <f t="shared" si="111"/>
        <v>Age out of range</v>
      </c>
      <c r="Q318" s="23" t="e">
        <f t="shared" si="112"/>
        <v>#DIV/0!</v>
      </c>
      <c r="R318" s="17"/>
      <c r="S318" s="23">
        <v>302</v>
      </c>
      <c r="T318" s="134"/>
      <c r="U318" s="134"/>
      <c r="V318" s="134"/>
      <c r="W318" s="134"/>
      <c r="X318" s="134"/>
      <c r="Y318" s="134"/>
      <c r="Z318" s="134"/>
      <c r="AA318" s="134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7"/>
      <c r="AM318" s="47"/>
      <c r="AN318" s="10" t="str">
        <f>IF($Z318="","",IF(OR($V318&lt;2.7,$V318&gt;90),"Age OOR",VLOOKUP(AN$14&amp;"-int-"&amp;$E318,Equations!$G:$I,3,0)+VLOOKUP(AN$14&amp;"-sexo-"&amp;$E318,Equations!$G:$I,3,0)*$U318+VLOOKUP(AN$14&amp;"-edad-"&amp;$E318,Equations!$G:$I,3,0)*$V318+VLOOKUP(AN$14&amp;"-est-"&amp;$E318,Equations!$G:$I,3,0)*(1/$W318)+VLOOKUP(AN$14&amp;"-imc-"&amp;$E318,Equations!$G:$I,3,0)*(1/$Q318)))</f>
        <v/>
      </c>
      <c r="AO318" s="10" t="str">
        <f>IF($Z318="","",IF(OR($V318&lt;2.7,$V318&gt;90),"Age OOR",AN318-1.6449*VLOOKUP(AN$14&amp;"-rse-"&amp;$E318,Equations!$G:$I,3,0)))</f>
        <v/>
      </c>
      <c r="AP318" s="10" t="str">
        <f>IF($Z318="","",IF(OR($V318&lt;2.7,$V318&gt;90),"Age OOR",AN318+1.6449*VLOOKUP(AN$14&amp;"-rse-"&amp;$E318,Equations!$G:$I,3,0)))</f>
        <v/>
      </c>
      <c r="AQ318" s="10" t="str">
        <f t="shared" si="113"/>
        <v/>
      </c>
      <c r="AR318" s="10" t="str">
        <f>IF($Z318="","",IF(OR($V318&lt;2.7,$V318&gt;90),"Age OOR",($Z318-AN318)/VLOOKUP(AN$14&amp;"-rse-"&amp;$E318,Equations!$G:$I,3,0)))</f>
        <v/>
      </c>
      <c r="AS318" s="10" t="str">
        <f>IF($AA318="","",IF(OR($V318&lt;2.7,$V318&gt;90),"Age OOR",VLOOKUP(AS$14&amp;"-int-"&amp;$F318,Equations!$G:$I,3,0)+VLOOKUP(AS$14&amp;"-sexo-"&amp;$F318,Equations!$G:$I,3,0)*$U318+VLOOKUP(AS$14&amp;"-edad-"&amp;$F318,Equations!$G:$I,3,0)*$V318+VLOOKUP(AS$14&amp;"-est-"&amp;$F318,Equations!$G:$I,3,0)*(1/$W318)+VLOOKUP(AS$14&amp;"-imc-"&amp;$F318,Equations!$G:$I,3,0)*(1/$Q318)))</f>
        <v/>
      </c>
      <c r="AT318" s="10" t="str">
        <f>IF($AA318="","",IF(OR($V318&lt;2.7,$V318&gt;90),"Age OOR",AS318-1.6449*VLOOKUP(AS$14&amp;"-rse-"&amp;$F318,Equations!$G:$I,3,0)))</f>
        <v/>
      </c>
      <c r="AU318" s="10" t="str">
        <f>IF($AA318="","",IF(OR($V318&lt;2.7,$V318&gt;90),"Age OOR",AS318+1.6449*VLOOKUP(AS$14&amp;"-rse-"&amp;$F318,Equations!$G:$I,3,0)))</f>
        <v/>
      </c>
      <c r="AV318" s="10" t="str">
        <f t="shared" si="114"/>
        <v/>
      </c>
      <c r="AW318" s="10" t="str">
        <f>IF($AA318="","",IF(OR($V318&lt;2.7,$V318&gt;90),"Age OOR",($AA318-AS318)/VLOOKUP(AS$14&amp;"-rse-"&amp;$F318,Equations!$G:$I,3,0)))</f>
        <v/>
      </c>
      <c r="AX318" s="10" t="str">
        <f>IF($AB318="","",IF(OR($V318&lt;2.7,$V318&gt;90),"Age OOR",VLOOKUP(AX$14&amp;"-int-"&amp;$G318,Equations!$G:$I,3,0)+VLOOKUP(AX$14&amp;"-sexo-"&amp;$G318,Equations!$G:$I,3,0)*$U318+VLOOKUP(AX$14&amp;"-edad-"&amp;$G318,Equations!$G:$I,3,0)*$V318+VLOOKUP(AX$14&amp;"-est-"&amp;$G318,Equations!$G:$I,3,0)*(1/$W318)+VLOOKUP(AX$14&amp;"-imc-"&amp;$G318,Equations!$G:$I,3,0)*(1/$Q318)))</f>
        <v/>
      </c>
      <c r="AY318" s="10" t="str">
        <f>IF($AB318="","",IF(OR($V318&lt;2.7,$V318&gt;90),"Age OOR",AX318-1.6449*VLOOKUP(AX$14&amp;"-rse-"&amp;$G318,Equations!$G:$I,3,0)))</f>
        <v/>
      </c>
      <c r="AZ318" s="10" t="str">
        <f>IF($AB318="","",IF(OR($V318&lt;2.7,$V318&gt;90),"Age OOR",AX318+1.6449*VLOOKUP(AX$14&amp;"-rse-"&amp;$G318,Equations!$G:$I,3,0)))</f>
        <v/>
      </c>
      <c r="BA318" s="10" t="str">
        <f t="shared" si="115"/>
        <v/>
      </c>
      <c r="BB318" s="10" t="str">
        <f>IF($AB318="","",IF(OR($V318&lt;2.7,$V318&gt;90),"Age OOR",($AB318-AX318)/VLOOKUP(AX$14&amp;"-rse-"&amp;$G318,Equations!$G:$I,3,0)))</f>
        <v/>
      </c>
      <c r="BC318" s="10" t="str">
        <f>IF($AC318="","",IF(OR($V318&lt;2.7,$V318&gt;90),"Age OOR",VLOOKUP(BC$14&amp;"-int-"&amp;$H318,Equations!$G:$I,3,0)+VLOOKUP(BC$14&amp;"-sexo-"&amp;$H318,Equations!$G:$I,3,0)*$U318+VLOOKUP(BC$14&amp;"-edad-"&amp;$H318,Equations!$G:$I,3,0)*$V318+VLOOKUP(BC$14&amp;"-est-"&amp;$H318,Equations!$G:$I,3,0)*(1/$W318)+VLOOKUP(BC$14&amp;"-imc-"&amp;$H318,Equations!$G:$I,3,0)*(1/$Q318)))</f>
        <v/>
      </c>
      <c r="BD318" s="10" t="str">
        <f>IF($AC318="","",IF(OR($V318&lt;2.7,$V318&gt;90),"Age OOR",BC318-1.6449*VLOOKUP(BC$14&amp;"-rse-"&amp;$H318,Equations!$G:$I,3,0)))</f>
        <v/>
      </c>
      <c r="BE318" s="10" t="str">
        <f>IF($AC318="","",IF(OR($V318&lt;2.7,$V318&gt;90),"Age OOR",BC318+1.6449*VLOOKUP(BC$14&amp;"-rse-"&amp;$H318,Equations!$G:$I,3,0)))</f>
        <v/>
      </c>
      <c r="BF318" s="10" t="str">
        <f t="shared" si="116"/>
        <v/>
      </c>
      <c r="BG318" s="10" t="str">
        <f>IF($AC318="","",IF(OR($V318&lt;2.7,$V318&gt;90),"Age OOR",($AC318-BC318)/VLOOKUP(BC$14&amp;"-rse-"&amp;$H318,Equations!$G:$I,3,0)))</f>
        <v/>
      </c>
      <c r="BH318" s="10" t="str">
        <f>IF($AD318="","",IF(OR($V318&lt;2.7,$V318&gt;90),"Age OOR",VLOOKUP(BH$14&amp;"-int-"&amp;$I318,Equations!$G:$I,3,0)+VLOOKUP(BH$14&amp;"-sexo-"&amp;$I318,Equations!$G:$I,3,0)*$U318+VLOOKUP(BH$14&amp;"-edad-"&amp;$I318,Equations!$G:$I,3,0)*$V318+VLOOKUP(BH$14&amp;"-est-"&amp;$I318,Equations!$G:$I,3,0)*(1/$W318)+VLOOKUP(BH$14&amp;"-imc-"&amp;$I318,Equations!$G:$I,3,0)*(1/$Q318)))</f>
        <v/>
      </c>
      <c r="BI318" s="10" t="str">
        <f>IF($AD318="","",IF(OR($V318&lt;2.7,$V318&gt;90),"Age OOR",BH318-1.6449*VLOOKUP(BH$14&amp;"-rse-"&amp;$I318,Equations!$G:$I,3,0)))</f>
        <v/>
      </c>
      <c r="BJ318" s="10" t="str">
        <f>IF($AD318="","",IF(OR($V318&lt;2.7,$V318&gt;90),"Age OOR",BH318+1.6449*VLOOKUP(BH$14&amp;"-rse-"&amp;$I318,Equations!$G:$I,3,0)))</f>
        <v/>
      </c>
      <c r="BK318" s="10" t="str">
        <f t="shared" si="117"/>
        <v/>
      </c>
      <c r="BL318" s="10" t="str">
        <f>IF($AD318="","",IF(OR($V318&lt;2.7,$V318&gt;90),"Age OOR",($AD318-BH318)/VLOOKUP(BH$14&amp;"-rse-"&amp;$I318,Equations!$G:$I,3,0)))</f>
        <v/>
      </c>
      <c r="BM318" s="10" t="str">
        <f>IF($AE318="","",IF(OR($V318&lt;2.7,$V318&gt;90),"Age OOR",VLOOKUP(BM$14&amp;"-int-"&amp;$J318,Equations!$G:$I,3,0)+VLOOKUP(BM$14&amp;"-sexo-"&amp;$J318,Equations!$G:$I,3,0)*$U318+VLOOKUP(BM$14&amp;"-edad-"&amp;$J318,Equations!$G:$I,3,0)*$V318+VLOOKUP(BM$14&amp;"-est-"&amp;$J318,Equations!$G:$I,3,0)*(1/$W318)+VLOOKUP(BM$14&amp;"-imc-"&amp;$J318,Equations!$G:$I,3,0)*(1/$Q318)))</f>
        <v/>
      </c>
      <c r="BN318" s="10" t="str">
        <f>IF($AE318="","",IF(OR($V318&lt;2.7,$V318&gt;90),"Age OOR",BM318-1.6449*VLOOKUP(BM$14&amp;"-rse-"&amp;$J318,Equations!$G:$I,3,0)))</f>
        <v/>
      </c>
      <c r="BO318" s="10" t="str">
        <f>IF($AE318="","",IF(OR($V318&lt;2.7,$V318&gt;90),"Age OOR",BM318+1.6449*VLOOKUP(BM$14&amp;"-rse-"&amp;$J318,Equations!$G:$I,3,0)))</f>
        <v/>
      </c>
      <c r="BP318" s="10" t="str">
        <f t="shared" si="118"/>
        <v/>
      </c>
      <c r="BQ318" s="10" t="str">
        <f>IF($AE318="","",IF(OR($V318&lt;2.7,$V318&gt;90),"Age OOR",($AE318-BM318)/VLOOKUP(BM$14&amp;"-rse-"&amp;$J318,Equations!$G:$I,3,0)))</f>
        <v/>
      </c>
      <c r="BR318" s="10" t="str">
        <f>IF($AF318="","",IF(OR($V318&lt;2.7,$V318&gt;90),"Age OOR",VLOOKUP(BR$14&amp;"-int-"&amp;$K318,Equations!$G:$I,3,0)+VLOOKUP(BR$14&amp;"-sexo-"&amp;$K318,Equations!$G:$I,3,0)*$U318+VLOOKUP(BR$14&amp;"-edad-"&amp;$K318,Equations!$G:$I,3,0)*$V318+VLOOKUP(BR$14&amp;"-est-"&amp;$K318,Equations!$G:$I,3,0)*(1/$W318)+VLOOKUP(BR$14&amp;"-imc-"&amp;$K318,Equations!$G:$I,3,0)*(1/$Q318)))</f>
        <v/>
      </c>
      <c r="BS318" s="10" t="str">
        <f>IF($AF318="","",IF(OR($V318&lt;2.7,$V318&gt;90),"Age OOR",BR318-1.6449*VLOOKUP(BR$14&amp;"-rse-"&amp;$K318,Equations!$G:$I,3,0)))</f>
        <v/>
      </c>
      <c r="BT318" s="10" t="str">
        <f>IF($AF318="","",IF(OR($V318&lt;2.7,$V318&gt;90),"Age OOR",BR318+1.6449*VLOOKUP(BR$14&amp;"-rse-"&amp;$K318,Equations!$G:$I,3,0)))</f>
        <v/>
      </c>
      <c r="BU318" s="10" t="str">
        <f t="shared" si="119"/>
        <v/>
      </c>
      <c r="BV318" s="10" t="str">
        <f>IF($AF318="","",IF(OR($V318&lt;2.7,$V318&gt;90),"Age OOR",($AF318-BR318)/VLOOKUP(BR$14&amp;"-rse-"&amp;$K318,Equations!$G:$I,3,0)))</f>
        <v/>
      </c>
      <c r="BW318" s="10" t="str">
        <f>IF($AG318="","",IF(OR($V318&lt;2.7,$V318&gt;90),"Age OOR",VLOOKUP(BW$14&amp;"-int-"&amp;$L318,Equations!$G:$I,3,0)+VLOOKUP(BW$14&amp;"-sexo-"&amp;$L318,Equations!$G:$I,3,0)*$U318+VLOOKUP(BW$14&amp;"-edad-"&amp;$L318,Equations!$G:$I,3,0)*$V318+VLOOKUP(BW$14&amp;"-est-"&amp;$L318,Equations!$G:$I,3,0)*(1/$W318)+VLOOKUP(BW$14&amp;"-imc-"&amp;$L318,Equations!$G:$I,3,0)*(1/$Q318)))</f>
        <v/>
      </c>
      <c r="BX318" s="10" t="str">
        <f>IF($AG318="","",IF(OR($V318&lt;2.7,$V318&gt;90),"Age OOR",BW318-1.6449*VLOOKUP(BW$14&amp;"-rse-"&amp;$L318,Equations!$G:$I,3,0)))</f>
        <v/>
      </c>
      <c r="BY318" s="10" t="str">
        <f>IF($AG318="","",IF(OR($V318&lt;2.7,$V318&gt;90),"Age OOR",BW318+1.6449*VLOOKUP(BW$14&amp;"-rse-"&amp;$L318,Equations!$G:$I,3,0)))</f>
        <v/>
      </c>
      <c r="BZ318" s="10" t="str">
        <f t="shared" si="120"/>
        <v/>
      </c>
      <c r="CA318" s="10" t="str">
        <f>IF($AG318="","",IF(OR($V318&lt;2.7,$V318&gt;90),"Age OOR",($AG318-BW318)/VLOOKUP(BW$14&amp;"-rse-"&amp;$L318,Equations!$G:$I,3,0)))</f>
        <v/>
      </c>
      <c r="CB318" s="10" t="str">
        <f>IF($AH318="","",IF(OR($V318&lt;2.7,$V318&gt;90),"Age OOR",VLOOKUP(CB$14&amp;"-int-"&amp;$M318,Equations!$G:$I,3,0)+VLOOKUP(CB$14&amp;"-sexo-"&amp;$M318,Equations!$G:$I,3,0)*$U318+VLOOKUP(CB$14&amp;"-edad-"&amp;$M318,Equations!$G:$I,3,0)*$V318+VLOOKUP(CB$14&amp;"-est-"&amp;$M318,Equations!$G:$I,3,0)*(1/$W318)+VLOOKUP(CB$14&amp;"-imc-"&amp;$M318,Equations!$G:$I,3,0)*(1/$Q318)))</f>
        <v/>
      </c>
      <c r="CC318" s="10" t="str">
        <f>IF($AH318="","",IF(OR($V318&lt;2.7,$V318&gt;90),"Age OOR",CB318-1.6449*VLOOKUP(CB$14&amp;"-rse-"&amp;$M318,Equations!$G:$I,3,0)))</f>
        <v/>
      </c>
      <c r="CD318" s="10" t="str">
        <f>IF($AH318="","",IF(OR($V318&lt;2.7,$V318&gt;90),"Age OOR",CB318+1.6449*VLOOKUP(CB$14&amp;"-rse-"&amp;$M318,Equations!$G:$I,3,0)))</f>
        <v/>
      </c>
      <c r="CE318" s="10" t="str">
        <f t="shared" si="121"/>
        <v/>
      </c>
      <c r="CF318" s="10" t="str">
        <f>IF($AH318="","",IF(OR($V318&lt;2.7,$V318&gt;90),"Age OOR",($AH318-CB318)/VLOOKUP(CB$14&amp;"-rse-"&amp;$M318,Equations!$G:$I,3,0)))</f>
        <v/>
      </c>
      <c r="CG318" s="10" t="str">
        <f>IF($AI318="","",IF(OR($V318&lt;2.7,$V318&gt;90),"Age OOR",VLOOKUP(CG$14&amp;"-int-"&amp;$N318,Equations!$G:$I,3,0)+VLOOKUP(CG$14&amp;"-sexo-"&amp;$N318,Equations!$G:$I,3,0)*$U318+VLOOKUP(CG$14&amp;"-edad-"&amp;$N318,Equations!$G:$I,3,0)*$V318+VLOOKUP(CG$14&amp;"-est-"&amp;$N318,Equations!$G:$I,3,0)*(1/$W318)+VLOOKUP(CG$14&amp;"-imc-"&amp;$N318,Equations!$G:$I,3,0)*(1/$Q318)))</f>
        <v/>
      </c>
      <c r="CH318" s="10" t="str">
        <f>IF($AI318="","",IF(OR($V318&lt;2.7,$V318&gt;90),"Age OOR",CG318-1.6449*VLOOKUP(CG$14&amp;"-rse-"&amp;$N318,Equations!$G:$I,3,0)))</f>
        <v/>
      </c>
      <c r="CI318" s="10" t="str">
        <f>IF($AI318="","",IF(OR($V318&lt;2.7,$V318&gt;90),"Age OOR",CG318+1.6449*VLOOKUP(CG$14&amp;"-rse-"&amp;$N318,Equations!$G:$I,3,0)))</f>
        <v/>
      </c>
      <c r="CJ318" s="10" t="str">
        <f t="shared" si="122"/>
        <v/>
      </c>
      <c r="CK318" s="10" t="str">
        <f>IF($AI318="","",IF(OR($V318&lt;2.7,$V318&gt;90),"Age OOR",($AI318-CG318)/VLOOKUP(CG$14&amp;"-rse-"&amp;$N318,Equations!$G:$I,3,0)))</f>
        <v/>
      </c>
      <c r="CL318" s="10" t="str">
        <f>IF($AJ318="","",IF(OR($V318&lt;2.7,$V318&gt;90),"Age OOR",VLOOKUP(CL$14&amp;"-int-"&amp;$O318,Equations!$G:$I,3,0)+VLOOKUP(CL$14&amp;"-sexo-"&amp;$O318,Equations!$G:$I,3,0)*$U318+VLOOKUP(CL$14&amp;"-edad-"&amp;$O318,Equations!$G:$I,3,0)*$V318+VLOOKUP(CL$14&amp;"-est-"&amp;$O318,Equations!$G:$I,3,0)*(1/$W318)+VLOOKUP(CL$14&amp;"-imc-"&amp;$O318,Equations!$G:$I,3,0)*(1/$Q318)))</f>
        <v/>
      </c>
      <c r="CM318" s="10" t="str">
        <f>IF($AJ318="","",IF(OR($V318&lt;2.7,$V318&gt;90),"Age OOR",CL318-1.6449*VLOOKUP(CL$14&amp;"-rse-"&amp;$O318,Equations!$G:$I,3,0)))</f>
        <v/>
      </c>
      <c r="CN318" s="10" t="str">
        <f>IF($AJ318="","",IF(OR($V318&lt;2.7,$V318&gt;90),"Age OOR",CL318+1.6449*VLOOKUP(CL$14&amp;"-rse-"&amp;$O318,Equations!$G:$I,3,0)))</f>
        <v/>
      </c>
      <c r="CO318" s="10" t="str">
        <f t="shared" si="123"/>
        <v/>
      </c>
      <c r="CP318" s="10" t="str">
        <f>IF($AJ318="","",IF(OR($V318&lt;2.7,$V318&gt;90),"Age OOR",($AJ318-CL318)/VLOOKUP(CL$14&amp;"-rse-"&amp;$O318,Equations!$G:$I,3,0)))</f>
        <v/>
      </c>
      <c r="CQ318" s="10" t="str">
        <f>IF($AK318="","",IF(OR($V318&lt;2.7,$V318&gt;90),"Age OOR",EXP(VLOOKUP(CQ$14&amp;"-int-"&amp;$P318,Equations!$G:$I,3,0)+VLOOKUP(CQ$14&amp;"-sexo-"&amp;$P318,Equations!$G:$I,3,0)*$U318+VLOOKUP(CQ$14&amp;"-edad-"&amp;$P318,Equations!$G:$I,3,0)*$V318+VLOOKUP(CQ$14&amp;"-est-"&amp;$P318,Equations!$G:$I,3,0)*(1/$W318)+VLOOKUP(CQ$14&amp;"-imc-"&amp;$P318,Equations!$G:$I,3,0)*(1/$Q318))))</f>
        <v/>
      </c>
      <c r="CR318" s="10" t="str">
        <f>IF($AK318="","",IF(OR($V318&lt;2.7,$V318&gt;90),"Age OOR",EXP(LN(CQ318)-1.6449*VLOOKUP(CQ$14&amp;"-rse-"&amp;$P318,Equations!$G:$I,3,0))))</f>
        <v/>
      </c>
      <c r="CS318" s="10" t="str">
        <f>IF($AK318="","",IF(OR($V318&lt;2.7,$V318&gt;90),"Age OOR",EXP(LN(CQ318)+1.6449*VLOOKUP(CQ$14&amp;"-rse-"&amp;$P318,Equations!$G:$I,3,0))))</f>
        <v/>
      </c>
      <c r="CT318" s="10" t="str">
        <f t="shared" si="124"/>
        <v/>
      </c>
      <c r="CU318" s="10" t="str">
        <f>IF($AK318="","",IF(OR($V318&lt;2.7,$V318&gt;90),"Age OOR",(LN($AK318)-LN(CQ318))/VLOOKUP(CQ$14&amp;"-rse-"&amp;$P318,Equations!$G:$I,3,0)))</f>
        <v/>
      </c>
      <c r="CV318" s="47"/>
    </row>
    <row r="319" spans="5:100" x14ac:dyDescent="0.2">
      <c r="E319" s="23" t="str">
        <f t="shared" si="100"/>
        <v>Age out of range</v>
      </c>
      <c r="F319" s="23" t="str">
        <f t="shared" si="101"/>
        <v>Age out of range</v>
      </c>
      <c r="G319" s="23" t="str">
        <f t="shared" si="102"/>
        <v>Age out of range</v>
      </c>
      <c r="H319" s="23" t="str">
        <f t="shared" si="103"/>
        <v>Age out of range</v>
      </c>
      <c r="I319" s="23" t="str">
        <f t="shared" si="104"/>
        <v>Age out of range</v>
      </c>
      <c r="J319" s="23" t="str">
        <f t="shared" si="105"/>
        <v>Age out of range</v>
      </c>
      <c r="K319" s="23" t="str">
        <f t="shared" si="106"/>
        <v>Age out of range</v>
      </c>
      <c r="L319" s="23" t="str">
        <f t="shared" si="107"/>
        <v>Age out of range</v>
      </c>
      <c r="M319" s="23" t="str">
        <f t="shared" si="108"/>
        <v>Age out of range</v>
      </c>
      <c r="N319" s="23" t="str">
        <f t="shared" si="109"/>
        <v>Age out of range</v>
      </c>
      <c r="O319" s="23" t="str">
        <f t="shared" si="110"/>
        <v>Age out of range</v>
      </c>
      <c r="P319" s="23" t="str">
        <f t="shared" si="111"/>
        <v>Age out of range</v>
      </c>
      <c r="Q319" s="23" t="e">
        <f t="shared" si="112"/>
        <v>#DIV/0!</v>
      </c>
      <c r="R319" s="17"/>
      <c r="S319" s="23">
        <v>303</v>
      </c>
      <c r="T319" s="134"/>
      <c r="U319" s="134"/>
      <c r="V319" s="134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7"/>
      <c r="AM319" s="47"/>
      <c r="AN319" s="10" t="str">
        <f>IF($Z319="","",IF(OR($V319&lt;2.7,$V319&gt;90),"Age OOR",VLOOKUP(AN$14&amp;"-int-"&amp;$E319,Equations!$G:$I,3,0)+VLOOKUP(AN$14&amp;"-sexo-"&amp;$E319,Equations!$G:$I,3,0)*$U319+VLOOKUP(AN$14&amp;"-edad-"&amp;$E319,Equations!$G:$I,3,0)*$V319+VLOOKUP(AN$14&amp;"-est-"&amp;$E319,Equations!$G:$I,3,0)*(1/$W319)+VLOOKUP(AN$14&amp;"-imc-"&amp;$E319,Equations!$G:$I,3,0)*(1/$Q319)))</f>
        <v/>
      </c>
      <c r="AO319" s="10" t="str">
        <f>IF($Z319="","",IF(OR($V319&lt;2.7,$V319&gt;90),"Age OOR",AN319-1.6449*VLOOKUP(AN$14&amp;"-rse-"&amp;$E319,Equations!$G:$I,3,0)))</f>
        <v/>
      </c>
      <c r="AP319" s="10" t="str">
        <f>IF($Z319="","",IF(OR($V319&lt;2.7,$V319&gt;90),"Age OOR",AN319+1.6449*VLOOKUP(AN$14&amp;"-rse-"&amp;$E319,Equations!$G:$I,3,0)))</f>
        <v/>
      </c>
      <c r="AQ319" s="10" t="str">
        <f t="shared" si="113"/>
        <v/>
      </c>
      <c r="AR319" s="10" t="str">
        <f>IF($Z319="","",IF(OR($V319&lt;2.7,$V319&gt;90),"Age OOR",($Z319-AN319)/VLOOKUP(AN$14&amp;"-rse-"&amp;$E319,Equations!$G:$I,3,0)))</f>
        <v/>
      </c>
      <c r="AS319" s="10" t="str">
        <f>IF($AA319="","",IF(OR($V319&lt;2.7,$V319&gt;90),"Age OOR",VLOOKUP(AS$14&amp;"-int-"&amp;$F319,Equations!$G:$I,3,0)+VLOOKUP(AS$14&amp;"-sexo-"&amp;$F319,Equations!$G:$I,3,0)*$U319+VLOOKUP(AS$14&amp;"-edad-"&amp;$F319,Equations!$G:$I,3,0)*$V319+VLOOKUP(AS$14&amp;"-est-"&amp;$F319,Equations!$G:$I,3,0)*(1/$W319)+VLOOKUP(AS$14&amp;"-imc-"&amp;$F319,Equations!$G:$I,3,0)*(1/$Q319)))</f>
        <v/>
      </c>
      <c r="AT319" s="10" t="str">
        <f>IF($AA319="","",IF(OR($V319&lt;2.7,$V319&gt;90),"Age OOR",AS319-1.6449*VLOOKUP(AS$14&amp;"-rse-"&amp;$F319,Equations!$G:$I,3,0)))</f>
        <v/>
      </c>
      <c r="AU319" s="10" t="str">
        <f>IF($AA319="","",IF(OR($V319&lt;2.7,$V319&gt;90),"Age OOR",AS319+1.6449*VLOOKUP(AS$14&amp;"-rse-"&amp;$F319,Equations!$G:$I,3,0)))</f>
        <v/>
      </c>
      <c r="AV319" s="10" t="str">
        <f t="shared" si="114"/>
        <v/>
      </c>
      <c r="AW319" s="10" t="str">
        <f>IF($AA319="","",IF(OR($V319&lt;2.7,$V319&gt;90),"Age OOR",($AA319-AS319)/VLOOKUP(AS$14&amp;"-rse-"&amp;$F319,Equations!$G:$I,3,0)))</f>
        <v/>
      </c>
      <c r="AX319" s="10" t="str">
        <f>IF($AB319="","",IF(OR($V319&lt;2.7,$V319&gt;90),"Age OOR",VLOOKUP(AX$14&amp;"-int-"&amp;$G319,Equations!$G:$I,3,0)+VLOOKUP(AX$14&amp;"-sexo-"&amp;$G319,Equations!$G:$I,3,0)*$U319+VLOOKUP(AX$14&amp;"-edad-"&amp;$G319,Equations!$G:$I,3,0)*$V319+VLOOKUP(AX$14&amp;"-est-"&amp;$G319,Equations!$G:$I,3,0)*(1/$W319)+VLOOKUP(AX$14&amp;"-imc-"&amp;$G319,Equations!$G:$I,3,0)*(1/$Q319)))</f>
        <v/>
      </c>
      <c r="AY319" s="10" t="str">
        <f>IF($AB319="","",IF(OR($V319&lt;2.7,$V319&gt;90),"Age OOR",AX319-1.6449*VLOOKUP(AX$14&amp;"-rse-"&amp;$G319,Equations!$G:$I,3,0)))</f>
        <v/>
      </c>
      <c r="AZ319" s="10" t="str">
        <f>IF($AB319="","",IF(OR($V319&lt;2.7,$V319&gt;90),"Age OOR",AX319+1.6449*VLOOKUP(AX$14&amp;"-rse-"&amp;$G319,Equations!$G:$I,3,0)))</f>
        <v/>
      </c>
      <c r="BA319" s="10" t="str">
        <f t="shared" si="115"/>
        <v/>
      </c>
      <c r="BB319" s="10" t="str">
        <f>IF($AB319="","",IF(OR($V319&lt;2.7,$V319&gt;90),"Age OOR",($AB319-AX319)/VLOOKUP(AX$14&amp;"-rse-"&amp;$G319,Equations!$G:$I,3,0)))</f>
        <v/>
      </c>
      <c r="BC319" s="10" t="str">
        <f>IF($AC319="","",IF(OR($V319&lt;2.7,$V319&gt;90),"Age OOR",VLOOKUP(BC$14&amp;"-int-"&amp;$H319,Equations!$G:$I,3,0)+VLOOKUP(BC$14&amp;"-sexo-"&amp;$H319,Equations!$G:$I,3,0)*$U319+VLOOKUP(BC$14&amp;"-edad-"&amp;$H319,Equations!$G:$I,3,0)*$V319+VLOOKUP(BC$14&amp;"-est-"&amp;$H319,Equations!$G:$I,3,0)*(1/$W319)+VLOOKUP(BC$14&amp;"-imc-"&amp;$H319,Equations!$G:$I,3,0)*(1/$Q319)))</f>
        <v/>
      </c>
      <c r="BD319" s="10" t="str">
        <f>IF($AC319="","",IF(OR($V319&lt;2.7,$V319&gt;90),"Age OOR",BC319-1.6449*VLOOKUP(BC$14&amp;"-rse-"&amp;$H319,Equations!$G:$I,3,0)))</f>
        <v/>
      </c>
      <c r="BE319" s="10" t="str">
        <f>IF($AC319="","",IF(OR($V319&lt;2.7,$V319&gt;90),"Age OOR",BC319+1.6449*VLOOKUP(BC$14&amp;"-rse-"&amp;$H319,Equations!$G:$I,3,0)))</f>
        <v/>
      </c>
      <c r="BF319" s="10" t="str">
        <f t="shared" si="116"/>
        <v/>
      </c>
      <c r="BG319" s="10" t="str">
        <f>IF($AC319="","",IF(OR($V319&lt;2.7,$V319&gt;90),"Age OOR",($AC319-BC319)/VLOOKUP(BC$14&amp;"-rse-"&amp;$H319,Equations!$G:$I,3,0)))</f>
        <v/>
      </c>
      <c r="BH319" s="10" t="str">
        <f>IF($AD319="","",IF(OR($V319&lt;2.7,$V319&gt;90),"Age OOR",VLOOKUP(BH$14&amp;"-int-"&amp;$I319,Equations!$G:$I,3,0)+VLOOKUP(BH$14&amp;"-sexo-"&amp;$I319,Equations!$G:$I,3,0)*$U319+VLOOKUP(BH$14&amp;"-edad-"&amp;$I319,Equations!$G:$I,3,0)*$V319+VLOOKUP(BH$14&amp;"-est-"&amp;$I319,Equations!$G:$I,3,0)*(1/$W319)+VLOOKUP(BH$14&amp;"-imc-"&amp;$I319,Equations!$G:$I,3,0)*(1/$Q319)))</f>
        <v/>
      </c>
      <c r="BI319" s="10" t="str">
        <f>IF($AD319="","",IF(OR($V319&lt;2.7,$V319&gt;90),"Age OOR",BH319-1.6449*VLOOKUP(BH$14&amp;"-rse-"&amp;$I319,Equations!$G:$I,3,0)))</f>
        <v/>
      </c>
      <c r="BJ319" s="10" t="str">
        <f>IF($AD319="","",IF(OR($V319&lt;2.7,$V319&gt;90),"Age OOR",BH319+1.6449*VLOOKUP(BH$14&amp;"-rse-"&amp;$I319,Equations!$G:$I,3,0)))</f>
        <v/>
      </c>
      <c r="BK319" s="10" t="str">
        <f t="shared" si="117"/>
        <v/>
      </c>
      <c r="BL319" s="10" t="str">
        <f>IF($AD319="","",IF(OR($V319&lt;2.7,$V319&gt;90),"Age OOR",($AD319-BH319)/VLOOKUP(BH$14&amp;"-rse-"&amp;$I319,Equations!$G:$I,3,0)))</f>
        <v/>
      </c>
      <c r="BM319" s="10" t="str">
        <f>IF($AE319="","",IF(OR($V319&lt;2.7,$V319&gt;90),"Age OOR",VLOOKUP(BM$14&amp;"-int-"&amp;$J319,Equations!$G:$I,3,0)+VLOOKUP(BM$14&amp;"-sexo-"&amp;$J319,Equations!$G:$I,3,0)*$U319+VLOOKUP(BM$14&amp;"-edad-"&amp;$J319,Equations!$G:$I,3,0)*$V319+VLOOKUP(BM$14&amp;"-est-"&amp;$J319,Equations!$G:$I,3,0)*(1/$W319)+VLOOKUP(BM$14&amp;"-imc-"&amp;$J319,Equations!$G:$I,3,0)*(1/$Q319)))</f>
        <v/>
      </c>
      <c r="BN319" s="10" t="str">
        <f>IF($AE319="","",IF(OR($V319&lt;2.7,$V319&gt;90),"Age OOR",BM319-1.6449*VLOOKUP(BM$14&amp;"-rse-"&amp;$J319,Equations!$G:$I,3,0)))</f>
        <v/>
      </c>
      <c r="BO319" s="10" t="str">
        <f>IF($AE319="","",IF(OR($V319&lt;2.7,$V319&gt;90),"Age OOR",BM319+1.6449*VLOOKUP(BM$14&amp;"-rse-"&amp;$J319,Equations!$G:$I,3,0)))</f>
        <v/>
      </c>
      <c r="BP319" s="10" t="str">
        <f t="shared" si="118"/>
        <v/>
      </c>
      <c r="BQ319" s="10" t="str">
        <f>IF($AE319="","",IF(OR($V319&lt;2.7,$V319&gt;90),"Age OOR",($AE319-BM319)/VLOOKUP(BM$14&amp;"-rse-"&amp;$J319,Equations!$G:$I,3,0)))</f>
        <v/>
      </c>
      <c r="BR319" s="10" t="str">
        <f>IF($AF319="","",IF(OR($V319&lt;2.7,$V319&gt;90),"Age OOR",VLOOKUP(BR$14&amp;"-int-"&amp;$K319,Equations!$G:$I,3,0)+VLOOKUP(BR$14&amp;"-sexo-"&amp;$K319,Equations!$G:$I,3,0)*$U319+VLOOKUP(BR$14&amp;"-edad-"&amp;$K319,Equations!$G:$I,3,0)*$V319+VLOOKUP(BR$14&amp;"-est-"&amp;$K319,Equations!$G:$I,3,0)*(1/$W319)+VLOOKUP(BR$14&amp;"-imc-"&amp;$K319,Equations!$G:$I,3,0)*(1/$Q319)))</f>
        <v/>
      </c>
      <c r="BS319" s="10" t="str">
        <f>IF($AF319="","",IF(OR($V319&lt;2.7,$V319&gt;90),"Age OOR",BR319-1.6449*VLOOKUP(BR$14&amp;"-rse-"&amp;$K319,Equations!$G:$I,3,0)))</f>
        <v/>
      </c>
      <c r="BT319" s="10" t="str">
        <f>IF($AF319="","",IF(OR($V319&lt;2.7,$V319&gt;90),"Age OOR",BR319+1.6449*VLOOKUP(BR$14&amp;"-rse-"&amp;$K319,Equations!$G:$I,3,0)))</f>
        <v/>
      </c>
      <c r="BU319" s="10" t="str">
        <f t="shared" si="119"/>
        <v/>
      </c>
      <c r="BV319" s="10" t="str">
        <f>IF($AF319="","",IF(OR($V319&lt;2.7,$V319&gt;90),"Age OOR",($AF319-BR319)/VLOOKUP(BR$14&amp;"-rse-"&amp;$K319,Equations!$G:$I,3,0)))</f>
        <v/>
      </c>
      <c r="BW319" s="10" t="str">
        <f>IF($AG319="","",IF(OR($V319&lt;2.7,$V319&gt;90),"Age OOR",VLOOKUP(BW$14&amp;"-int-"&amp;$L319,Equations!$G:$I,3,0)+VLOOKUP(BW$14&amp;"-sexo-"&amp;$L319,Equations!$G:$I,3,0)*$U319+VLOOKUP(BW$14&amp;"-edad-"&amp;$L319,Equations!$G:$I,3,0)*$V319+VLOOKUP(BW$14&amp;"-est-"&amp;$L319,Equations!$G:$I,3,0)*(1/$W319)+VLOOKUP(BW$14&amp;"-imc-"&amp;$L319,Equations!$G:$I,3,0)*(1/$Q319)))</f>
        <v/>
      </c>
      <c r="BX319" s="10" t="str">
        <f>IF($AG319="","",IF(OR($V319&lt;2.7,$V319&gt;90),"Age OOR",BW319-1.6449*VLOOKUP(BW$14&amp;"-rse-"&amp;$L319,Equations!$G:$I,3,0)))</f>
        <v/>
      </c>
      <c r="BY319" s="10" t="str">
        <f>IF($AG319="","",IF(OR($V319&lt;2.7,$V319&gt;90),"Age OOR",BW319+1.6449*VLOOKUP(BW$14&amp;"-rse-"&amp;$L319,Equations!$G:$I,3,0)))</f>
        <v/>
      </c>
      <c r="BZ319" s="10" t="str">
        <f t="shared" si="120"/>
        <v/>
      </c>
      <c r="CA319" s="10" t="str">
        <f>IF($AG319="","",IF(OR($V319&lt;2.7,$V319&gt;90),"Age OOR",($AG319-BW319)/VLOOKUP(BW$14&amp;"-rse-"&amp;$L319,Equations!$G:$I,3,0)))</f>
        <v/>
      </c>
      <c r="CB319" s="10" t="str">
        <f>IF($AH319="","",IF(OR($V319&lt;2.7,$V319&gt;90),"Age OOR",VLOOKUP(CB$14&amp;"-int-"&amp;$M319,Equations!$G:$I,3,0)+VLOOKUP(CB$14&amp;"-sexo-"&amp;$M319,Equations!$G:$I,3,0)*$U319+VLOOKUP(CB$14&amp;"-edad-"&amp;$M319,Equations!$G:$I,3,0)*$V319+VLOOKUP(CB$14&amp;"-est-"&amp;$M319,Equations!$G:$I,3,0)*(1/$W319)+VLOOKUP(CB$14&amp;"-imc-"&amp;$M319,Equations!$G:$I,3,0)*(1/$Q319)))</f>
        <v/>
      </c>
      <c r="CC319" s="10" t="str">
        <f>IF($AH319="","",IF(OR($V319&lt;2.7,$V319&gt;90),"Age OOR",CB319-1.6449*VLOOKUP(CB$14&amp;"-rse-"&amp;$M319,Equations!$G:$I,3,0)))</f>
        <v/>
      </c>
      <c r="CD319" s="10" t="str">
        <f>IF($AH319="","",IF(OR($V319&lt;2.7,$V319&gt;90),"Age OOR",CB319+1.6449*VLOOKUP(CB$14&amp;"-rse-"&amp;$M319,Equations!$G:$I,3,0)))</f>
        <v/>
      </c>
      <c r="CE319" s="10" t="str">
        <f t="shared" si="121"/>
        <v/>
      </c>
      <c r="CF319" s="10" t="str">
        <f>IF($AH319="","",IF(OR($V319&lt;2.7,$V319&gt;90),"Age OOR",($AH319-CB319)/VLOOKUP(CB$14&amp;"-rse-"&amp;$M319,Equations!$G:$I,3,0)))</f>
        <v/>
      </c>
      <c r="CG319" s="10" t="str">
        <f>IF($AI319="","",IF(OR($V319&lt;2.7,$V319&gt;90),"Age OOR",VLOOKUP(CG$14&amp;"-int-"&amp;$N319,Equations!$G:$I,3,0)+VLOOKUP(CG$14&amp;"-sexo-"&amp;$N319,Equations!$G:$I,3,0)*$U319+VLOOKUP(CG$14&amp;"-edad-"&amp;$N319,Equations!$G:$I,3,0)*$V319+VLOOKUP(CG$14&amp;"-est-"&amp;$N319,Equations!$G:$I,3,0)*(1/$W319)+VLOOKUP(CG$14&amp;"-imc-"&amp;$N319,Equations!$G:$I,3,0)*(1/$Q319)))</f>
        <v/>
      </c>
      <c r="CH319" s="10" t="str">
        <f>IF($AI319="","",IF(OR($V319&lt;2.7,$V319&gt;90),"Age OOR",CG319-1.6449*VLOOKUP(CG$14&amp;"-rse-"&amp;$N319,Equations!$G:$I,3,0)))</f>
        <v/>
      </c>
      <c r="CI319" s="10" t="str">
        <f>IF($AI319="","",IF(OR($V319&lt;2.7,$V319&gt;90),"Age OOR",CG319+1.6449*VLOOKUP(CG$14&amp;"-rse-"&amp;$N319,Equations!$G:$I,3,0)))</f>
        <v/>
      </c>
      <c r="CJ319" s="10" t="str">
        <f t="shared" si="122"/>
        <v/>
      </c>
      <c r="CK319" s="10" t="str">
        <f>IF($AI319="","",IF(OR($V319&lt;2.7,$V319&gt;90),"Age OOR",($AI319-CG319)/VLOOKUP(CG$14&amp;"-rse-"&amp;$N319,Equations!$G:$I,3,0)))</f>
        <v/>
      </c>
      <c r="CL319" s="10" t="str">
        <f>IF($AJ319="","",IF(OR($V319&lt;2.7,$V319&gt;90),"Age OOR",VLOOKUP(CL$14&amp;"-int-"&amp;$O319,Equations!$G:$I,3,0)+VLOOKUP(CL$14&amp;"-sexo-"&amp;$O319,Equations!$G:$I,3,0)*$U319+VLOOKUP(CL$14&amp;"-edad-"&amp;$O319,Equations!$G:$I,3,0)*$V319+VLOOKUP(CL$14&amp;"-est-"&amp;$O319,Equations!$G:$I,3,0)*(1/$W319)+VLOOKUP(CL$14&amp;"-imc-"&amp;$O319,Equations!$G:$I,3,0)*(1/$Q319)))</f>
        <v/>
      </c>
      <c r="CM319" s="10" t="str">
        <f>IF($AJ319="","",IF(OR($V319&lt;2.7,$V319&gt;90),"Age OOR",CL319-1.6449*VLOOKUP(CL$14&amp;"-rse-"&amp;$O319,Equations!$G:$I,3,0)))</f>
        <v/>
      </c>
      <c r="CN319" s="10" t="str">
        <f>IF($AJ319="","",IF(OR($V319&lt;2.7,$V319&gt;90),"Age OOR",CL319+1.6449*VLOOKUP(CL$14&amp;"-rse-"&amp;$O319,Equations!$G:$I,3,0)))</f>
        <v/>
      </c>
      <c r="CO319" s="10" t="str">
        <f t="shared" si="123"/>
        <v/>
      </c>
      <c r="CP319" s="10" t="str">
        <f>IF($AJ319="","",IF(OR($V319&lt;2.7,$V319&gt;90),"Age OOR",($AJ319-CL319)/VLOOKUP(CL$14&amp;"-rse-"&amp;$O319,Equations!$G:$I,3,0)))</f>
        <v/>
      </c>
      <c r="CQ319" s="10" t="str">
        <f>IF($AK319="","",IF(OR($V319&lt;2.7,$V319&gt;90),"Age OOR",EXP(VLOOKUP(CQ$14&amp;"-int-"&amp;$P319,Equations!$G:$I,3,0)+VLOOKUP(CQ$14&amp;"-sexo-"&amp;$P319,Equations!$G:$I,3,0)*$U319+VLOOKUP(CQ$14&amp;"-edad-"&amp;$P319,Equations!$G:$I,3,0)*$V319+VLOOKUP(CQ$14&amp;"-est-"&amp;$P319,Equations!$G:$I,3,0)*(1/$W319)+VLOOKUP(CQ$14&amp;"-imc-"&amp;$P319,Equations!$G:$I,3,0)*(1/$Q319))))</f>
        <v/>
      </c>
      <c r="CR319" s="10" t="str">
        <f>IF($AK319="","",IF(OR($V319&lt;2.7,$V319&gt;90),"Age OOR",EXP(LN(CQ319)-1.6449*VLOOKUP(CQ$14&amp;"-rse-"&amp;$P319,Equations!$G:$I,3,0))))</f>
        <v/>
      </c>
      <c r="CS319" s="10" t="str">
        <f>IF($AK319="","",IF(OR($V319&lt;2.7,$V319&gt;90),"Age OOR",EXP(LN(CQ319)+1.6449*VLOOKUP(CQ$14&amp;"-rse-"&amp;$P319,Equations!$G:$I,3,0))))</f>
        <v/>
      </c>
      <c r="CT319" s="10" t="str">
        <f t="shared" si="124"/>
        <v/>
      </c>
      <c r="CU319" s="10" t="str">
        <f>IF($AK319="","",IF(OR($V319&lt;2.7,$V319&gt;90),"Age OOR",(LN($AK319)-LN(CQ319))/VLOOKUP(CQ$14&amp;"-rse-"&amp;$P319,Equations!$G:$I,3,0)))</f>
        <v/>
      </c>
      <c r="CV319" s="47"/>
    </row>
    <row r="320" spans="5:100" x14ac:dyDescent="0.2">
      <c r="E320" s="23" t="str">
        <f t="shared" si="100"/>
        <v>Age out of range</v>
      </c>
      <c r="F320" s="23" t="str">
        <f t="shared" si="101"/>
        <v>Age out of range</v>
      </c>
      <c r="G320" s="23" t="str">
        <f t="shared" si="102"/>
        <v>Age out of range</v>
      </c>
      <c r="H320" s="23" t="str">
        <f t="shared" si="103"/>
        <v>Age out of range</v>
      </c>
      <c r="I320" s="23" t="str">
        <f t="shared" si="104"/>
        <v>Age out of range</v>
      </c>
      <c r="J320" s="23" t="str">
        <f t="shared" si="105"/>
        <v>Age out of range</v>
      </c>
      <c r="K320" s="23" t="str">
        <f t="shared" si="106"/>
        <v>Age out of range</v>
      </c>
      <c r="L320" s="23" t="str">
        <f t="shared" si="107"/>
        <v>Age out of range</v>
      </c>
      <c r="M320" s="23" t="str">
        <f t="shared" si="108"/>
        <v>Age out of range</v>
      </c>
      <c r="N320" s="23" t="str">
        <f t="shared" si="109"/>
        <v>Age out of range</v>
      </c>
      <c r="O320" s="23" t="str">
        <f t="shared" si="110"/>
        <v>Age out of range</v>
      </c>
      <c r="P320" s="23" t="str">
        <f t="shared" si="111"/>
        <v>Age out of range</v>
      </c>
      <c r="Q320" s="23" t="e">
        <f t="shared" si="112"/>
        <v>#DIV/0!</v>
      </c>
      <c r="R320" s="17"/>
      <c r="S320" s="23">
        <v>304</v>
      </c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7"/>
      <c r="AM320" s="47"/>
      <c r="AN320" s="10" t="str">
        <f>IF($Z320="","",IF(OR($V320&lt;2.7,$V320&gt;90),"Age OOR",VLOOKUP(AN$14&amp;"-int-"&amp;$E320,Equations!$G:$I,3,0)+VLOOKUP(AN$14&amp;"-sexo-"&amp;$E320,Equations!$G:$I,3,0)*$U320+VLOOKUP(AN$14&amp;"-edad-"&amp;$E320,Equations!$G:$I,3,0)*$V320+VLOOKUP(AN$14&amp;"-est-"&amp;$E320,Equations!$G:$I,3,0)*(1/$W320)+VLOOKUP(AN$14&amp;"-imc-"&amp;$E320,Equations!$G:$I,3,0)*(1/$Q320)))</f>
        <v/>
      </c>
      <c r="AO320" s="10" t="str">
        <f>IF($Z320="","",IF(OR($V320&lt;2.7,$V320&gt;90),"Age OOR",AN320-1.6449*VLOOKUP(AN$14&amp;"-rse-"&amp;$E320,Equations!$G:$I,3,0)))</f>
        <v/>
      </c>
      <c r="AP320" s="10" t="str">
        <f>IF($Z320="","",IF(OR($V320&lt;2.7,$V320&gt;90),"Age OOR",AN320+1.6449*VLOOKUP(AN$14&amp;"-rse-"&amp;$E320,Equations!$G:$I,3,0)))</f>
        <v/>
      </c>
      <c r="AQ320" s="10" t="str">
        <f t="shared" si="113"/>
        <v/>
      </c>
      <c r="AR320" s="10" t="str">
        <f>IF($Z320="","",IF(OR($V320&lt;2.7,$V320&gt;90),"Age OOR",($Z320-AN320)/VLOOKUP(AN$14&amp;"-rse-"&amp;$E320,Equations!$G:$I,3,0)))</f>
        <v/>
      </c>
      <c r="AS320" s="10" t="str">
        <f>IF($AA320="","",IF(OR($V320&lt;2.7,$V320&gt;90),"Age OOR",VLOOKUP(AS$14&amp;"-int-"&amp;$F320,Equations!$G:$I,3,0)+VLOOKUP(AS$14&amp;"-sexo-"&amp;$F320,Equations!$G:$I,3,0)*$U320+VLOOKUP(AS$14&amp;"-edad-"&amp;$F320,Equations!$G:$I,3,0)*$V320+VLOOKUP(AS$14&amp;"-est-"&amp;$F320,Equations!$G:$I,3,0)*(1/$W320)+VLOOKUP(AS$14&amp;"-imc-"&amp;$F320,Equations!$G:$I,3,0)*(1/$Q320)))</f>
        <v/>
      </c>
      <c r="AT320" s="10" t="str">
        <f>IF($AA320="","",IF(OR($V320&lt;2.7,$V320&gt;90),"Age OOR",AS320-1.6449*VLOOKUP(AS$14&amp;"-rse-"&amp;$F320,Equations!$G:$I,3,0)))</f>
        <v/>
      </c>
      <c r="AU320" s="10" t="str">
        <f>IF($AA320="","",IF(OR($V320&lt;2.7,$V320&gt;90),"Age OOR",AS320+1.6449*VLOOKUP(AS$14&amp;"-rse-"&amp;$F320,Equations!$G:$I,3,0)))</f>
        <v/>
      </c>
      <c r="AV320" s="10" t="str">
        <f t="shared" si="114"/>
        <v/>
      </c>
      <c r="AW320" s="10" t="str">
        <f>IF($AA320="","",IF(OR($V320&lt;2.7,$V320&gt;90),"Age OOR",($AA320-AS320)/VLOOKUP(AS$14&amp;"-rse-"&amp;$F320,Equations!$G:$I,3,0)))</f>
        <v/>
      </c>
      <c r="AX320" s="10" t="str">
        <f>IF($AB320="","",IF(OR($V320&lt;2.7,$V320&gt;90),"Age OOR",VLOOKUP(AX$14&amp;"-int-"&amp;$G320,Equations!$G:$I,3,0)+VLOOKUP(AX$14&amp;"-sexo-"&amp;$G320,Equations!$G:$I,3,0)*$U320+VLOOKUP(AX$14&amp;"-edad-"&amp;$G320,Equations!$G:$I,3,0)*$V320+VLOOKUP(AX$14&amp;"-est-"&amp;$G320,Equations!$G:$I,3,0)*(1/$W320)+VLOOKUP(AX$14&amp;"-imc-"&amp;$G320,Equations!$G:$I,3,0)*(1/$Q320)))</f>
        <v/>
      </c>
      <c r="AY320" s="10" t="str">
        <f>IF($AB320="","",IF(OR($V320&lt;2.7,$V320&gt;90),"Age OOR",AX320-1.6449*VLOOKUP(AX$14&amp;"-rse-"&amp;$G320,Equations!$G:$I,3,0)))</f>
        <v/>
      </c>
      <c r="AZ320" s="10" t="str">
        <f>IF($AB320="","",IF(OR($V320&lt;2.7,$V320&gt;90),"Age OOR",AX320+1.6449*VLOOKUP(AX$14&amp;"-rse-"&amp;$G320,Equations!$G:$I,3,0)))</f>
        <v/>
      </c>
      <c r="BA320" s="10" t="str">
        <f t="shared" si="115"/>
        <v/>
      </c>
      <c r="BB320" s="10" t="str">
        <f>IF($AB320="","",IF(OR($V320&lt;2.7,$V320&gt;90),"Age OOR",($AB320-AX320)/VLOOKUP(AX$14&amp;"-rse-"&amp;$G320,Equations!$G:$I,3,0)))</f>
        <v/>
      </c>
      <c r="BC320" s="10" t="str">
        <f>IF($AC320="","",IF(OR($V320&lt;2.7,$V320&gt;90),"Age OOR",VLOOKUP(BC$14&amp;"-int-"&amp;$H320,Equations!$G:$I,3,0)+VLOOKUP(BC$14&amp;"-sexo-"&amp;$H320,Equations!$G:$I,3,0)*$U320+VLOOKUP(BC$14&amp;"-edad-"&amp;$H320,Equations!$G:$I,3,0)*$V320+VLOOKUP(BC$14&amp;"-est-"&amp;$H320,Equations!$G:$I,3,0)*(1/$W320)+VLOOKUP(BC$14&amp;"-imc-"&amp;$H320,Equations!$G:$I,3,0)*(1/$Q320)))</f>
        <v/>
      </c>
      <c r="BD320" s="10" t="str">
        <f>IF($AC320="","",IF(OR($V320&lt;2.7,$V320&gt;90),"Age OOR",BC320-1.6449*VLOOKUP(BC$14&amp;"-rse-"&amp;$H320,Equations!$G:$I,3,0)))</f>
        <v/>
      </c>
      <c r="BE320" s="10" t="str">
        <f>IF($AC320="","",IF(OR($V320&lt;2.7,$V320&gt;90),"Age OOR",BC320+1.6449*VLOOKUP(BC$14&amp;"-rse-"&amp;$H320,Equations!$G:$I,3,0)))</f>
        <v/>
      </c>
      <c r="BF320" s="10" t="str">
        <f t="shared" si="116"/>
        <v/>
      </c>
      <c r="BG320" s="10" t="str">
        <f>IF($AC320="","",IF(OR($V320&lt;2.7,$V320&gt;90),"Age OOR",($AC320-BC320)/VLOOKUP(BC$14&amp;"-rse-"&amp;$H320,Equations!$G:$I,3,0)))</f>
        <v/>
      </c>
      <c r="BH320" s="10" t="str">
        <f>IF($AD320="","",IF(OR($V320&lt;2.7,$V320&gt;90),"Age OOR",VLOOKUP(BH$14&amp;"-int-"&amp;$I320,Equations!$G:$I,3,0)+VLOOKUP(BH$14&amp;"-sexo-"&amp;$I320,Equations!$G:$I,3,0)*$U320+VLOOKUP(BH$14&amp;"-edad-"&amp;$I320,Equations!$G:$I,3,0)*$V320+VLOOKUP(BH$14&amp;"-est-"&amp;$I320,Equations!$G:$I,3,0)*(1/$W320)+VLOOKUP(BH$14&amp;"-imc-"&amp;$I320,Equations!$G:$I,3,0)*(1/$Q320)))</f>
        <v/>
      </c>
      <c r="BI320" s="10" t="str">
        <f>IF($AD320="","",IF(OR($V320&lt;2.7,$V320&gt;90),"Age OOR",BH320-1.6449*VLOOKUP(BH$14&amp;"-rse-"&amp;$I320,Equations!$G:$I,3,0)))</f>
        <v/>
      </c>
      <c r="BJ320" s="10" t="str">
        <f>IF($AD320="","",IF(OR($V320&lt;2.7,$V320&gt;90),"Age OOR",BH320+1.6449*VLOOKUP(BH$14&amp;"-rse-"&amp;$I320,Equations!$G:$I,3,0)))</f>
        <v/>
      </c>
      <c r="BK320" s="10" t="str">
        <f t="shared" si="117"/>
        <v/>
      </c>
      <c r="BL320" s="10" t="str">
        <f>IF($AD320="","",IF(OR($V320&lt;2.7,$V320&gt;90),"Age OOR",($AD320-BH320)/VLOOKUP(BH$14&amp;"-rse-"&amp;$I320,Equations!$G:$I,3,0)))</f>
        <v/>
      </c>
      <c r="BM320" s="10" t="str">
        <f>IF($AE320="","",IF(OR($V320&lt;2.7,$V320&gt;90),"Age OOR",VLOOKUP(BM$14&amp;"-int-"&amp;$J320,Equations!$G:$I,3,0)+VLOOKUP(BM$14&amp;"-sexo-"&amp;$J320,Equations!$G:$I,3,0)*$U320+VLOOKUP(BM$14&amp;"-edad-"&amp;$J320,Equations!$G:$I,3,0)*$V320+VLOOKUP(BM$14&amp;"-est-"&amp;$J320,Equations!$G:$I,3,0)*(1/$W320)+VLOOKUP(BM$14&amp;"-imc-"&amp;$J320,Equations!$G:$I,3,0)*(1/$Q320)))</f>
        <v/>
      </c>
      <c r="BN320" s="10" t="str">
        <f>IF($AE320="","",IF(OR($V320&lt;2.7,$V320&gt;90),"Age OOR",BM320-1.6449*VLOOKUP(BM$14&amp;"-rse-"&amp;$J320,Equations!$G:$I,3,0)))</f>
        <v/>
      </c>
      <c r="BO320" s="10" t="str">
        <f>IF($AE320="","",IF(OR($V320&lt;2.7,$V320&gt;90),"Age OOR",BM320+1.6449*VLOOKUP(BM$14&amp;"-rse-"&amp;$J320,Equations!$G:$I,3,0)))</f>
        <v/>
      </c>
      <c r="BP320" s="10" t="str">
        <f t="shared" si="118"/>
        <v/>
      </c>
      <c r="BQ320" s="10" t="str">
        <f>IF($AE320="","",IF(OR($V320&lt;2.7,$V320&gt;90),"Age OOR",($AE320-BM320)/VLOOKUP(BM$14&amp;"-rse-"&amp;$J320,Equations!$G:$I,3,0)))</f>
        <v/>
      </c>
      <c r="BR320" s="10" t="str">
        <f>IF($AF320="","",IF(OR($V320&lt;2.7,$V320&gt;90),"Age OOR",VLOOKUP(BR$14&amp;"-int-"&amp;$K320,Equations!$G:$I,3,0)+VLOOKUP(BR$14&amp;"-sexo-"&amp;$K320,Equations!$G:$I,3,0)*$U320+VLOOKUP(BR$14&amp;"-edad-"&amp;$K320,Equations!$G:$I,3,0)*$V320+VLOOKUP(BR$14&amp;"-est-"&amp;$K320,Equations!$G:$I,3,0)*(1/$W320)+VLOOKUP(BR$14&amp;"-imc-"&amp;$K320,Equations!$G:$I,3,0)*(1/$Q320)))</f>
        <v/>
      </c>
      <c r="BS320" s="10" t="str">
        <f>IF($AF320="","",IF(OR($V320&lt;2.7,$V320&gt;90),"Age OOR",BR320-1.6449*VLOOKUP(BR$14&amp;"-rse-"&amp;$K320,Equations!$G:$I,3,0)))</f>
        <v/>
      </c>
      <c r="BT320" s="10" t="str">
        <f>IF($AF320="","",IF(OR($V320&lt;2.7,$V320&gt;90),"Age OOR",BR320+1.6449*VLOOKUP(BR$14&amp;"-rse-"&amp;$K320,Equations!$G:$I,3,0)))</f>
        <v/>
      </c>
      <c r="BU320" s="10" t="str">
        <f t="shared" si="119"/>
        <v/>
      </c>
      <c r="BV320" s="10" t="str">
        <f>IF($AF320="","",IF(OR($V320&lt;2.7,$V320&gt;90),"Age OOR",($AF320-BR320)/VLOOKUP(BR$14&amp;"-rse-"&amp;$K320,Equations!$G:$I,3,0)))</f>
        <v/>
      </c>
      <c r="BW320" s="10" t="str">
        <f>IF($AG320="","",IF(OR($V320&lt;2.7,$V320&gt;90),"Age OOR",VLOOKUP(BW$14&amp;"-int-"&amp;$L320,Equations!$G:$I,3,0)+VLOOKUP(BW$14&amp;"-sexo-"&amp;$L320,Equations!$G:$I,3,0)*$U320+VLOOKUP(BW$14&amp;"-edad-"&amp;$L320,Equations!$G:$I,3,0)*$V320+VLOOKUP(BW$14&amp;"-est-"&amp;$L320,Equations!$G:$I,3,0)*(1/$W320)+VLOOKUP(BW$14&amp;"-imc-"&amp;$L320,Equations!$G:$I,3,0)*(1/$Q320)))</f>
        <v/>
      </c>
      <c r="BX320" s="10" t="str">
        <f>IF($AG320="","",IF(OR($V320&lt;2.7,$V320&gt;90),"Age OOR",BW320-1.6449*VLOOKUP(BW$14&amp;"-rse-"&amp;$L320,Equations!$G:$I,3,0)))</f>
        <v/>
      </c>
      <c r="BY320" s="10" t="str">
        <f>IF($AG320="","",IF(OR($V320&lt;2.7,$V320&gt;90),"Age OOR",BW320+1.6449*VLOOKUP(BW$14&amp;"-rse-"&amp;$L320,Equations!$G:$I,3,0)))</f>
        <v/>
      </c>
      <c r="BZ320" s="10" t="str">
        <f t="shared" si="120"/>
        <v/>
      </c>
      <c r="CA320" s="10" t="str">
        <f>IF($AG320="","",IF(OR($V320&lt;2.7,$V320&gt;90),"Age OOR",($AG320-BW320)/VLOOKUP(BW$14&amp;"-rse-"&amp;$L320,Equations!$G:$I,3,0)))</f>
        <v/>
      </c>
      <c r="CB320" s="10" t="str">
        <f>IF($AH320="","",IF(OR($V320&lt;2.7,$V320&gt;90),"Age OOR",VLOOKUP(CB$14&amp;"-int-"&amp;$M320,Equations!$G:$I,3,0)+VLOOKUP(CB$14&amp;"-sexo-"&amp;$M320,Equations!$G:$I,3,0)*$U320+VLOOKUP(CB$14&amp;"-edad-"&amp;$M320,Equations!$G:$I,3,0)*$V320+VLOOKUP(CB$14&amp;"-est-"&amp;$M320,Equations!$G:$I,3,0)*(1/$W320)+VLOOKUP(CB$14&amp;"-imc-"&amp;$M320,Equations!$G:$I,3,0)*(1/$Q320)))</f>
        <v/>
      </c>
      <c r="CC320" s="10" t="str">
        <f>IF($AH320="","",IF(OR($V320&lt;2.7,$V320&gt;90),"Age OOR",CB320-1.6449*VLOOKUP(CB$14&amp;"-rse-"&amp;$M320,Equations!$G:$I,3,0)))</f>
        <v/>
      </c>
      <c r="CD320" s="10" t="str">
        <f>IF($AH320="","",IF(OR($V320&lt;2.7,$V320&gt;90),"Age OOR",CB320+1.6449*VLOOKUP(CB$14&amp;"-rse-"&amp;$M320,Equations!$G:$I,3,0)))</f>
        <v/>
      </c>
      <c r="CE320" s="10" t="str">
        <f t="shared" si="121"/>
        <v/>
      </c>
      <c r="CF320" s="10" t="str">
        <f>IF($AH320="","",IF(OR($V320&lt;2.7,$V320&gt;90),"Age OOR",($AH320-CB320)/VLOOKUP(CB$14&amp;"-rse-"&amp;$M320,Equations!$G:$I,3,0)))</f>
        <v/>
      </c>
      <c r="CG320" s="10" t="str">
        <f>IF($AI320="","",IF(OR($V320&lt;2.7,$V320&gt;90),"Age OOR",VLOOKUP(CG$14&amp;"-int-"&amp;$N320,Equations!$G:$I,3,0)+VLOOKUP(CG$14&amp;"-sexo-"&amp;$N320,Equations!$G:$I,3,0)*$U320+VLOOKUP(CG$14&amp;"-edad-"&amp;$N320,Equations!$G:$I,3,0)*$V320+VLOOKUP(CG$14&amp;"-est-"&amp;$N320,Equations!$G:$I,3,0)*(1/$W320)+VLOOKUP(CG$14&amp;"-imc-"&amp;$N320,Equations!$G:$I,3,0)*(1/$Q320)))</f>
        <v/>
      </c>
      <c r="CH320" s="10" t="str">
        <f>IF($AI320="","",IF(OR($V320&lt;2.7,$V320&gt;90),"Age OOR",CG320-1.6449*VLOOKUP(CG$14&amp;"-rse-"&amp;$N320,Equations!$G:$I,3,0)))</f>
        <v/>
      </c>
      <c r="CI320" s="10" t="str">
        <f>IF($AI320="","",IF(OR($V320&lt;2.7,$V320&gt;90),"Age OOR",CG320+1.6449*VLOOKUP(CG$14&amp;"-rse-"&amp;$N320,Equations!$G:$I,3,0)))</f>
        <v/>
      </c>
      <c r="CJ320" s="10" t="str">
        <f t="shared" si="122"/>
        <v/>
      </c>
      <c r="CK320" s="10" t="str">
        <f>IF($AI320="","",IF(OR($V320&lt;2.7,$V320&gt;90),"Age OOR",($AI320-CG320)/VLOOKUP(CG$14&amp;"-rse-"&amp;$N320,Equations!$G:$I,3,0)))</f>
        <v/>
      </c>
      <c r="CL320" s="10" t="str">
        <f>IF($AJ320="","",IF(OR($V320&lt;2.7,$V320&gt;90),"Age OOR",VLOOKUP(CL$14&amp;"-int-"&amp;$O320,Equations!$G:$I,3,0)+VLOOKUP(CL$14&amp;"-sexo-"&amp;$O320,Equations!$G:$I,3,0)*$U320+VLOOKUP(CL$14&amp;"-edad-"&amp;$O320,Equations!$G:$I,3,0)*$V320+VLOOKUP(CL$14&amp;"-est-"&amp;$O320,Equations!$G:$I,3,0)*(1/$W320)+VLOOKUP(CL$14&amp;"-imc-"&amp;$O320,Equations!$G:$I,3,0)*(1/$Q320)))</f>
        <v/>
      </c>
      <c r="CM320" s="10" t="str">
        <f>IF($AJ320="","",IF(OR($V320&lt;2.7,$V320&gt;90),"Age OOR",CL320-1.6449*VLOOKUP(CL$14&amp;"-rse-"&amp;$O320,Equations!$G:$I,3,0)))</f>
        <v/>
      </c>
      <c r="CN320" s="10" t="str">
        <f>IF($AJ320="","",IF(OR($V320&lt;2.7,$V320&gt;90),"Age OOR",CL320+1.6449*VLOOKUP(CL$14&amp;"-rse-"&amp;$O320,Equations!$G:$I,3,0)))</f>
        <v/>
      </c>
      <c r="CO320" s="10" t="str">
        <f t="shared" si="123"/>
        <v/>
      </c>
      <c r="CP320" s="10" t="str">
        <f>IF($AJ320="","",IF(OR($V320&lt;2.7,$V320&gt;90),"Age OOR",($AJ320-CL320)/VLOOKUP(CL$14&amp;"-rse-"&amp;$O320,Equations!$G:$I,3,0)))</f>
        <v/>
      </c>
      <c r="CQ320" s="10" t="str">
        <f>IF($AK320="","",IF(OR($V320&lt;2.7,$V320&gt;90),"Age OOR",EXP(VLOOKUP(CQ$14&amp;"-int-"&amp;$P320,Equations!$G:$I,3,0)+VLOOKUP(CQ$14&amp;"-sexo-"&amp;$P320,Equations!$G:$I,3,0)*$U320+VLOOKUP(CQ$14&amp;"-edad-"&amp;$P320,Equations!$G:$I,3,0)*$V320+VLOOKUP(CQ$14&amp;"-est-"&amp;$P320,Equations!$G:$I,3,0)*(1/$W320)+VLOOKUP(CQ$14&amp;"-imc-"&amp;$P320,Equations!$G:$I,3,0)*(1/$Q320))))</f>
        <v/>
      </c>
      <c r="CR320" s="10" t="str">
        <f>IF($AK320="","",IF(OR($V320&lt;2.7,$V320&gt;90),"Age OOR",EXP(LN(CQ320)-1.6449*VLOOKUP(CQ$14&amp;"-rse-"&amp;$P320,Equations!$G:$I,3,0))))</f>
        <v/>
      </c>
      <c r="CS320" s="10" t="str">
        <f>IF($AK320="","",IF(OR($V320&lt;2.7,$V320&gt;90),"Age OOR",EXP(LN(CQ320)+1.6449*VLOOKUP(CQ$14&amp;"-rse-"&amp;$P320,Equations!$G:$I,3,0))))</f>
        <v/>
      </c>
      <c r="CT320" s="10" t="str">
        <f t="shared" si="124"/>
        <v/>
      </c>
      <c r="CU320" s="10" t="str">
        <f>IF($AK320="","",IF(OR($V320&lt;2.7,$V320&gt;90),"Age OOR",(LN($AK320)-LN(CQ320))/VLOOKUP(CQ$14&amp;"-rse-"&amp;$P320,Equations!$G:$I,3,0)))</f>
        <v/>
      </c>
      <c r="CV320" s="47"/>
    </row>
    <row r="321" spans="5:100" x14ac:dyDescent="0.2">
      <c r="E321" s="23" t="str">
        <f t="shared" si="100"/>
        <v>Age out of range</v>
      </c>
      <c r="F321" s="23" t="str">
        <f t="shared" si="101"/>
        <v>Age out of range</v>
      </c>
      <c r="G321" s="23" t="str">
        <f t="shared" si="102"/>
        <v>Age out of range</v>
      </c>
      <c r="H321" s="23" t="str">
        <f t="shared" si="103"/>
        <v>Age out of range</v>
      </c>
      <c r="I321" s="23" t="str">
        <f t="shared" si="104"/>
        <v>Age out of range</v>
      </c>
      <c r="J321" s="23" t="str">
        <f t="shared" si="105"/>
        <v>Age out of range</v>
      </c>
      <c r="K321" s="23" t="str">
        <f t="shared" si="106"/>
        <v>Age out of range</v>
      </c>
      <c r="L321" s="23" t="str">
        <f t="shared" si="107"/>
        <v>Age out of range</v>
      </c>
      <c r="M321" s="23" t="str">
        <f t="shared" si="108"/>
        <v>Age out of range</v>
      </c>
      <c r="N321" s="23" t="str">
        <f t="shared" si="109"/>
        <v>Age out of range</v>
      </c>
      <c r="O321" s="23" t="str">
        <f t="shared" si="110"/>
        <v>Age out of range</v>
      </c>
      <c r="P321" s="23" t="str">
        <f t="shared" si="111"/>
        <v>Age out of range</v>
      </c>
      <c r="Q321" s="23" t="e">
        <f t="shared" si="112"/>
        <v>#DIV/0!</v>
      </c>
      <c r="R321" s="17"/>
      <c r="S321" s="23">
        <v>305</v>
      </c>
      <c r="T321" s="134"/>
      <c r="U321" s="134"/>
      <c r="V321" s="134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7"/>
      <c r="AM321" s="47"/>
      <c r="AN321" s="10" t="str">
        <f>IF($Z321="","",IF(OR($V321&lt;2.7,$V321&gt;90),"Age OOR",VLOOKUP(AN$14&amp;"-int-"&amp;$E321,Equations!$G:$I,3,0)+VLOOKUP(AN$14&amp;"-sexo-"&amp;$E321,Equations!$G:$I,3,0)*$U321+VLOOKUP(AN$14&amp;"-edad-"&amp;$E321,Equations!$G:$I,3,0)*$V321+VLOOKUP(AN$14&amp;"-est-"&amp;$E321,Equations!$G:$I,3,0)*(1/$W321)+VLOOKUP(AN$14&amp;"-imc-"&amp;$E321,Equations!$G:$I,3,0)*(1/$Q321)))</f>
        <v/>
      </c>
      <c r="AO321" s="10" t="str">
        <f>IF($Z321="","",IF(OR($V321&lt;2.7,$V321&gt;90),"Age OOR",AN321-1.6449*VLOOKUP(AN$14&amp;"-rse-"&amp;$E321,Equations!$G:$I,3,0)))</f>
        <v/>
      </c>
      <c r="AP321" s="10" t="str">
        <f>IF($Z321="","",IF(OR($V321&lt;2.7,$V321&gt;90),"Age OOR",AN321+1.6449*VLOOKUP(AN$14&amp;"-rse-"&amp;$E321,Equations!$G:$I,3,0)))</f>
        <v/>
      </c>
      <c r="AQ321" s="10" t="str">
        <f t="shared" si="113"/>
        <v/>
      </c>
      <c r="AR321" s="10" t="str">
        <f>IF($Z321="","",IF(OR($V321&lt;2.7,$V321&gt;90),"Age OOR",($Z321-AN321)/VLOOKUP(AN$14&amp;"-rse-"&amp;$E321,Equations!$G:$I,3,0)))</f>
        <v/>
      </c>
      <c r="AS321" s="10" t="str">
        <f>IF($AA321="","",IF(OR($V321&lt;2.7,$V321&gt;90),"Age OOR",VLOOKUP(AS$14&amp;"-int-"&amp;$F321,Equations!$G:$I,3,0)+VLOOKUP(AS$14&amp;"-sexo-"&amp;$F321,Equations!$G:$I,3,0)*$U321+VLOOKUP(AS$14&amp;"-edad-"&amp;$F321,Equations!$G:$I,3,0)*$V321+VLOOKUP(AS$14&amp;"-est-"&amp;$F321,Equations!$G:$I,3,0)*(1/$W321)+VLOOKUP(AS$14&amp;"-imc-"&amp;$F321,Equations!$G:$I,3,0)*(1/$Q321)))</f>
        <v/>
      </c>
      <c r="AT321" s="10" t="str">
        <f>IF($AA321="","",IF(OR($V321&lt;2.7,$V321&gt;90),"Age OOR",AS321-1.6449*VLOOKUP(AS$14&amp;"-rse-"&amp;$F321,Equations!$G:$I,3,0)))</f>
        <v/>
      </c>
      <c r="AU321" s="10" t="str">
        <f>IF($AA321="","",IF(OR($V321&lt;2.7,$V321&gt;90),"Age OOR",AS321+1.6449*VLOOKUP(AS$14&amp;"-rse-"&amp;$F321,Equations!$G:$I,3,0)))</f>
        <v/>
      </c>
      <c r="AV321" s="10" t="str">
        <f t="shared" si="114"/>
        <v/>
      </c>
      <c r="AW321" s="10" t="str">
        <f>IF($AA321="","",IF(OR($V321&lt;2.7,$V321&gt;90),"Age OOR",($AA321-AS321)/VLOOKUP(AS$14&amp;"-rse-"&amp;$F321,Equations!$G:$I,3,0)))</f>
        <v/>
      </c>
      <c r="AX321" s="10" t="str">
        <f>IF($AB321="","",IF(OR($V321&lt;2.7,$V321&gt;90),"Age OOR",VLOOKUP(AX$14&amp;"-int-"&amp;$G321,Equations!$G:$I,3,0)+VLOOKUP(AX$14&amp;"-sexo-"&amp;$G321,Equations!$G:$I,3,0)*$U321+VLOOKUP(AX$14&amp;"-edad-"&amp;$G321,Equations!$G:$I,3,0)*$V321+VLOOKUP(AX$14&amp;"-est-"&amp;$G321,Equations!$G:$I,3,0)*(1/$W321)+VLOOKUP(AX$14&amp;"-imc-"&amp;$G321,Equations!$G:$I,3,0)*(1/$Q321)))</f>
        <v/>
      </c>
      <c r="AY321" s="10" t="str">
        <f>IF($AB321="","",IF(OR($V321&lt;2.7,$V321&gt;90),"Age OOR",AX321-1.6449*VLOOKUP(AX$14&amp;"-rse-"&amp;$G321,Equations!$G:$I,3,0)))</f>
        <v/>
      </c>
      <c r="AZ321" s="10" t="str">
        <f>IF($AB321="","",IF(OR($V321&lt;2.7,$V321&gt;90),"Age OOR",AX321+1.6449*VLOOKUP(AX$14&amp;"-rse-"&amp;$G321,Equations!$G:$I,3,0)))</f>
        <v/>
      </c>
      <c r="BA321" s="10" t="str">
        <f t="shared" si="115"/>
        <v/>
      </c>
      <c r="BB321" s="10" t="str">
        <f>IF($AB321="","",IF(OR($V321&lt;2.7,$V321&gt;90),"Age OOR",($AB321-AX321)/VLOOKUP(AX$14&amp;"-rse-"&amp;$G321,Equations!$G:$I,3,0)))</f>
        <v/>
      </c>
      <c r="BC321" s="10" t="str">
        <f>IF($AC321="","",IF(OR($V321&lt;2.7,$V321&gt;90),"Age OOR",VLOOKUP(BC$14&amp;"-int-"&amp;$H321,Equations!$G:$I,3,0)+VLOOKUP(BC$14&amp;"-sexo-"&amp;$H321,Equations!$G:$I,3,0)*$U321+VLOOKUP(BC$14&amp;"-edad-"&amp;$H321,Equations!$G:$I,3,0)*$V321+VLOOKUP(BC$14&amp;"-est-"&amp;$H321,Equations!$G:$I,3,0)*(1/$W321)+VLOOKUP(BC$14&amp;"-imc-"&amp;$H321,Equations!$G:$I,3,0)*(1/$Q321)))</f>
        <v/>
      </c>
      <c r="BD321" s="10" t="str">
        <f>IF($AC321="","",IF(OR($V321&lt;2.7,$V321&gt;90),"Age OOR",BC321-1.6449*VLOOKUP(BC$14&amp;"-rse-"&amp;$H321,Equations!$G:$I,3,0)))</f>
        <v/>
      </c>
      <c r="BE321" s="10" t="str">
        <f>IF($AC321="","",IF(OR($V321&lt;2.7,$V321&gt;90),"Age OOR",BC321+1.6449*VLOOKUP(BC$14&amp;"-rse-"&amp;$H321,Equations!$G:$I,3,0)))</f>
        <v/>
      </c>
      <c r="BF321" s="10" t="str">
        <f t="shared" si="116"/>
        <v/>
      </c>
      <c r="BG321" s="10" t="str">
        <f>IF($AC321="","",IF(OR($V321&lt;2.7,$V321&gt;90),"Age OOR",($AC321-BC321)/VLOOKUP(BC$14&amp;"-rse-"&amp;$H321,Equations!$G:$I,3,0)))</f>
        <v/>
      </c>
      <c r="BH321" s="10" t="str">
        <f>IF($AD321="","",IF(OR($V321&lt;2.7,$V321&gt;90),"Age OOR",VLOOKUP(BH$14&amp;"-int-"&amp;$I321,Equations!$G:$I,3,0)+VLOOKUP(BH$14&amp;"-sexo-"&amp;$I321,Equations!$G:$I,3,0)*$U321+VLOOKUP(BH$14&amp;"-edad-"&amp;$I321,Equations!$G:$I,3,0)*$V321+VLOOKUP(BH$14&amp;"-est-"&amp;$I321,Equations!$G:$I,3,0)*(1/$W321)+VLOOKUP(BH$14&amp;"-imc-"&amp;$I321,Equations!$G:$I,3,0)*(1/$Q321)))</f>
        <v/>
      </c>
      <c r="BI321" s="10" t="str">
        <f>IF($AD321="","",IF(OR($V321&lt;2.7,$V321&gt;90),"Age OOR",BH321-1.6449*VLOOKUP(BH$14&amp;"-rse-"&amp;$I321,Equations!$G:$I,3,0)))</f>
        <v/>
      </c>
      <c r="BJ321" s="10" t="str">
        <f>IF($AD321="","",IF(OR($V321&lt;2.7,$V321&gt;90),"Age OOR",BH321+1.6449*VLOOKUP(BH$14&amp;"-rse-"&amp;$I321,Equations!$G:$I,3,0)))</f>
        <v/>
      </c>
      <c r="BK321" s="10" t="str">
        <f t="shared" si="117"/>
        <v/>
      </c>
      <c r="BL321" s="10" t="str">
        <f>IF($AD321="","",IF(OR($V321&lt;2.7,$V321&gt;90),"Age OOR",($AD321-BH321)/VLOOKUP(BH$14&amp;"-rse-"&amp;$I321,Equations!$G:$I,3,0)))</f>
        <v/>
      </c>
      <c r="BM321" s="10" t="str">
        <f>IF($AE321="","",IF(OR($V321&lt;2.7,$V321&gt;90),"Age OOR",VLOOKUP(BM$14&amp;"-int-"&amp;$J321,Equations!$G:$I,3,0)+VLOOKUP(BM$14&amp;"-sexo-"&amp;$J321,Equations!$G:$I,3,0)*$U321+VLOOKUP(BM$14&amp;"-edad-"&amp;$J321,Equations!$G:$I,3,0)*$V321+VLOOKUP(BM$14&amp;"-est-"&amp;$J321,Equations!$G:$I,3,0)*(1/$W321)+VLOOKUP(BM$14&amp;"-imc-"&amp;$J321,Equations!$G:$I,3,0)*(1/$Q321)))</f>
        <v/>
      </c>
      <c r="BN321" s="10" t="str">
        <f>IF($AE321="","",IF(OR($V321&lt;2.7,$V321&gt;90),"Age OOR",BM321-1.6449*VLOOKUP(BM$14&amp;"-rse-"&amp;$J321,Equations!$G:$I,3,0)))</f>
        <v/>
      </c>
      <c r="BO321" s="10" t="str">
        <f>IF($AE321="","",IF(OR($V321&lt;2.7,$V321&gt;90),"Age OOR",BM321+1.6449*VLOOKUP(BM$14&amp;"-rse-"&amp;$J321,Equations!$G:$I,3,0)))</f>
        <v/>
      </c>
      <c r="BP321" s="10" t="str">
        <f t="shared" si="118"/>
        <v/>
      </c>
      <c r="BQ321" s="10" t="str">
        <f>IF($AE321="","",IF(OR($V321&lt;2.7,$V321&gt;90),"Age OOR",($AE321-BM321)/VLOOKUP(BM$14&amp;"-rse-"&amp;$J321,Equations!$G:$I,3,0)))</f>
        <v/>
      </c>
      <c r="BR321" s="10" t="str">
        <f>IF($AF321="","",IF(OR($V321&lt;2.7,$V321&gt;90),"Age OOR",VLOOKUP(BR$14&amp;"-int-"&amp;$K321,Equations!$G:$I,3,0)+VLOOKUP(BR$14&amp;"-sexo-"&amp;$K321,Equations!$G:$I,3,0)*$U321+VLOOKUP(BR$14&amp;"-edad-"&amp;$K321,Equations!$G:$I,3,0)*$V321+VLOOKUP(BR$14&amp;"-est-"&amp;$K321,Equations!$G:$I,3,0)*(1/$W321)+VLOOKUP(BR$14&amp;"-imc-"&amp;$K321,Equations!$G:$I,3,0)*(1/$Q321)))</f>
        <v/>
      </c>
      <c r="BS321" s="10" t="str">
        <f>IF($AF321="","",IF(OR($V321&lt;2.7,$V321&gt;90),"Age OOR",BR321-1.6449*VLOOKUP(BR$14&amp;"-rse-"&amp;$K321,Equations!$G:$I,3,0)))</f>
        <v/>
      </c>
      <c r="BT321" s="10" t="str">
        <f>IF($AF321="","",IF(OR($V321&lt;2.7,$V321&gt;90),"Age OOR",BR321+1.6449*VLOOKUP(BR$14&amp;"-rse-"&amp;$K321,Equations!$G:$I,3,0)))</f>
        <v/>
      </c>
      <c r="BU321" s="10" t="str">
        <f t="shared" si="119"/>
        <v/>
      </c>
      <c r="BV321" s="10" t="str">
        <f>IF($AF321="","",IF(OR($V321&lt;2.7,$V321&gt;90),"Age OOR",($AF321-BR321)/VLOOKUP(BR$14&amp;"-rse-"&amp;$K321,Equations!$G:$I,3,0)))</f>
        <v/>
      </c>
      <c r="BW321" s="10" t="str">
        <f>IF($AG321="","",IF(OR($V321&lt;2.7,$V321&gt;90),"Age OOR",VLOOKUP(BW$14&amp;"-int-"&amp;$L321,Equations!$G:$I,3,0)+VLOOKUP(BW$14&amp;"-sexo-"&amp;$L321,Equations!$G:$I,3,0)*$U321+VLOOKUP(BW$14&amp;"-edad-"&amp;$L321,Equations!$G:$I,3,0)*$V321+VLOOKUP(BW$14&amp;"-est-"&amp;$L321,Equations!$G:$I,3,0)*(1/$W321)+VLOOKUP(BW$14&amp;"-imc-"&amp;$L321,Equations!$G:$I,3,0)*(1/$Q321)))</f>
        <v/>
      </c>
      <c r="BX321" s="10" t="str">
        <f>IF($AG321="","",IF(OR($V321&lt;2.7,$V321&gt;90),"Age OOR",BW321-1.6449*VLOOKUP(BW$14&amp;"-rse-"&amp;$L321,Equations!$G:$I,3,0)))</f>
        <v/>
      </c>
      <c r="BY321" s="10" t="str">
        <f>IF($AG321="","",IF(OR($V321&lt;2.7,$V321&gt;90),"Age OOR",BW321+1.6449*VLOOKUP(BW$14&amp;"-rse-"&amp;$L321,Equations!$G:$I,3,0)))</f>
        <v/>
      </c>
      <c r="BZ321" s="10" t="str">
        <f t="shared" si="120"/>
        <v/>
      </c>
      <c r="CA321" s="10" t="str">
        <f>IF($AG321="","",IF(OR($V321&lt;2.7,$V321&gt;90),"Age OOR",($AG321-BW321)/VLOOKUP(BW$14&amp;"-rse-"&amp;$L321,Equations!$G:$I,3,0)))</f>
        <v/>
      </c>
      <c r="CB321" s="10" t="str">
        <f>IF($AH321="","",IF(OR($V321&lt;2.7,$V321&gt;90),"Age OOR",VLOOKUP(CB$14&amp;"-int-"&amp;$M321,Equations!$G:$I,3,0)+VLOOKUP(CB$14&amp;"-sexo-"&amp;$M321,Equations!$G:$I,3,0)*$U321+VLOOKUP(CB$14&amp;"-edad-"&amp;$M321,Equations!$G:$I,3,0)*$V321+VLOOKUP(CB$14&amp;"-est-"&amp;$M321,Equations!$G:$I,3,0)*(1/$W321)+VLOOKUP(CB$14&amp;"-imc-"&amp;$M321,Equations!$G:$I,3,0)*(1/$Q321)))</f>
        <v/>
      </c>
      <c r="CC321" s="10" t="str">
        <f>IF($AH321="","",IF(OR($V321&lt;2.7,$V321&gt;90),"Age OOR",CB321-1.6449*VLOOKUP(CB$14&amp;"-rse-"&amp;$M321,Equations!$G:$I,3,0)))</f>
        <v/>
      </c>
      <c r="CD321" s="10" t="str">
        <f>IF($AH321="","",IF(OR($V321&lt;2.7,$V321&gt;90),"Age OOR",CB321+1.6449*VLOOKUP(CB$14&amp;"-rse-"&amp;$M321,Equations!$G:$I,3,0)))</f>
        <v/>
      </c>
      <c r="CE321" s="10" t="str">
        <f t="shared" si="121"/>
        <v/>
      </c>
      <c r="CF321" s="10" t="str">
        <f>IF($AH321="","",IF(OR($V321&lt;2.7,$V321&gt;90),"Age OOR",($AH321-CB321)/VLOOKUP(CB$14&amp;"-rse-"&amp;$M321,Equations!$G:$I,3,0)))</f>
        <v/>
      </c>
      <c r="CG321" s="10" t="str">
        <f>IF($AI321="","",IF(OR($V321&lt;2.7,$V321&gt;90),"Age OOR",VLOOKUP(CG$14&amp;"-int-"&amp;$N321,Equations!$G:$I,3,0)+VLOOKUP(CG$14&amp;"-sexo-"&amp;$N321,Equations!$G:$I,3,0)*$U321+VLOOKUP(CG$14&amp;"-edad-"&amp;$N321,Equations!$G:$I,3,0)*$V321+VLOOKUP(CG$14&amp;"-est-"&amp;$N321,Equations!$G:$I,3,0)*(1/$W321)+VLOOKUP(CG$14&amp;"-imc-"&amp;$N321,Equations!$G:$I,3,0)*(1/$Q321)))</f>
        <v/>
      </c>
      <c r="CH321" s="10" t="str">
        <f>IF($AI321="","",IF(OR($V321&lt;2.7,$V321&gt;90),"Age OOR",CG321-1.6449*VLOOKUP(CG$14&amp;"-rse-"&amp;$N321,Equations!$G:$I,3,0)))</f>
        <v/>
      </c>
      <c r="CI321" s="10" t="str">
        <f>IF($AI321="","",IF(OR($V321&lt;2.7,$V321&gt;90),"Age OOR",CG321+1.6449*VLOOKUP(CG$14&amp;"-rse-"&amp;$N321,Equations!$G:$I,3,0)))</f>
        <v/>
      </c>
      <c r="CJ321" s="10" t="str">
        <f t="shared" si="122"/>
        <v/>
      </c>
      <c r="CK321" s="10" t="str">
        <f>IF($AI321="","",IF(OR($V321&lt;2.7,$V321&gt;90),"Age OOR",($AI321-CG321)/VLOOKUP(CG$14&amp;"-rse-"&amp;$N321,Equations!$G:$I,3,0)))</f>
        <v/>
      </c>
      <c r="CL321" s="10" t="str">
        <f>IF($AJ321="","",IF(OR($V321&lt;2.7,$V321&gt;90),"Age OOR",VLOOKUP(CL$14&amp;"-int-"&amp;$O321,Equations!$G:$I,3,0)+VLOOKUP(CL$14&amp;"-sexo-"&amp;$O321,Equations!$G:$I,3,0)*$U321+VLOOKUP(CL$14&amp;"-edad-"&amp;$O321,Equations!$G:$I,3,0)*$V321+VLOOKUP(CL$14&amp;"-est-"&amp;$O321,Equations!$G:$I,3,0)*(1/$W321)+VLOOKUP(CL$14&amp;"-imc-"&amp;$O321,Equations!$G:$I,3,0)*(1/$Q321)))</f>
        <v/>
      </c>
      <c r="CM321" s="10" t="str">
        <f>IF($AJ321="","",IF(OR($V321&lt;2.7,$V321&gt;90),"Age OOR",CL321-1.6449*VLOOKUP(CL$14&amp;"-rse-"&amp;$O321,Equations!$G:$I,3,0)))</f>
        <v/>
      </c>
      <c r="CN321" s="10" t="str">
        <f>IF($AJ321="","",IF(OR($V321&lt;2.7,$V321&gt;90),"Age OOR",CL321+1.6449*VLOOKUP(CL$14&amp;"-rse-"&amp;$O321,Equations!$G:$I,3,0)))</f>
        <v/>
      </c>
      <c r="CO321" s="10" t="str">
        <f t="shared" si="123"/>
        <v/>
      </c>
      <c r="CP321" s="10" t="str">
        <f>IF($AJ321="","",IF(OR($V321&lt;2.7,$V321&gt;90),"Age OOR",($AJ321-CL321)/VLOOKUP(CL$14&amp;"-rse-"&amp;$O321,Equations!$G:$I,3,0)))</f>
        <v/>
      </c>
      <c r="CQ321" s="10" t="str">
        <f>IF($AK321="","",IF(OR($V321&lt;2.7,$V321&gt;90),"Age OOR",EXP(VLOOKUP(CQ$14&amp;"-int-"&amp;$P321,Equations!$G:$I,3,0)+VLOOKUP(CQ$14&amp;"-sexo-"&amp;$P321,Equations!$G:$I,3,0)*$U321+VLOOKUP(CQ$14&amp;"-edad-"&amp;$P321,Equations!$G:$I,3,0)*$V321+VLOOKUP(CQ$14&amp;"-est-"&amp;$P321,Equations!$G:$I,3,0)*(1/$W321)+VLOOKUP(CQ$14&amp;"-imc-"&amp;$P321,Equations!$G:$I,3,0)*(1/$Q321))))</f>
        <v/>
      </c>
      <c r="CR321" s="10" t="str">
        <f>IF($AK321="","",IF(OR($V321&lt;2.7,$V321&gt;90),"Age OOR",EXP(LN(CQ321)-1.6449*VLOOKUP(CQ$14&amp;"-rse-"&amp;$P321,Equations!$G:$I,3,0))))</f>
        <v/>
      </c>
      <c r="CS321" s="10" t="str">
        <f>IF($AK321="","",IF(OR($V321&lt;2.7,$V321&gt;90),"Age OOR",EXP(LN(CQ321)+1.6449*VLOOKUP(CQ$14&amp;"-rse-"&amp;$P321,Equations!$G:$I,3,0))))</f>
        <v/>
      </c>
      <c r="CT321" s="10" t="str">
        <f t="shared" si="124"/>
        <v/>
      </c>
      <c r="CU321" s="10" t="str">
        <f>IF($AK321="","",IF(OR($V321&lt;2.7,$V321&gt;90),"Age OOR",(LN($AK321)-LN(CQ321))/VLOOKUP(CQ$14&amp;"-rse-"&amp;$P321,Equations!$G:$I,3,0)))</f>
        <v/>
      </c>
      <c r="CV321" s="47"/>
    </row>
    <row r="322" spans="5:100" x14ac:dyDescent="0.2">
      <c r="E322" s="23" t="str">
        <f t="shared" si="100"/>
        <v>Age out of range</v>
      </c>
      <c r="F322" s="23" t="str">
        <f t="shared" si="101"/>
        <v>Age out of range</v>
      </c>
      <c r="G322" s="23" t="str">
        <f t="shared" si="102"/>
        <v>Age out of range</v>
      </c>
      <c r="H322" s="23" t="str">
        <f t="shared" si="103"/>
        <v>Age out of range</v>
      </c>
      <c r="I322" s="23" t="str">
        <f t="shared" si="104"/>
        <v>Age out of range</v>
      </c>
      <c r="J322" s="23" t="str">
        <f t="shared" si="105"/>
        <v>Age out of range</v>
      </c>
      <c r="K322" s="23" t="str">
        <f t="shared" si="106"/>
        <v>Age out of range</v>
      </c>
      <c r="L322" s="23" t="str">
        <f t="shared" si="107"/>
        <v>Age out of range</v>
      </c>
      <c r="M322" s="23" t="str">
        <f t="shared" si="108"/>
        <v>Age out of range</v>
      </c>
      <c r="N322" s="23" t="str">
        <f t="shared" si="109"/>
        <v>Age out of range</v>
      </c>
      <c r="O322" s="23" t="str">
        <f t="shared" si="110"/>
        <v>Age out of range</v>
      </c>
      <c r="P322" s="23" t="str">
        <f t="shared" si="111"/>
        <v>Age out of range</v>
      </c>
      <c r="Q322" s="23" t="e">
        <f t="shared" si="112"/>
        <v>#DIV/0!</v>
      </c>
      <c r="R322" s="17"/>
      <c r="S322" s="23">
        <v>306</v>
      </c>
      <c r="T322" s="134"/>
      <c r="U322" s="134"/>
      <c r="V322" s="134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7"/>
      <c r="AM322" s="47"/>
      <c r="AN322" s="10" t="str">
        <f>IF($Z322="","",IF(OR($V322&lt;2.7,$V322&gt;90),"Age OOR",VLOOKUP(AN$14&amp;"-int-"&amp;$E322,Equations!$G:$I,3,0)+VLOOKUP(AN$14&amp;"-sexo-"&amp;$E322,Equations!$G:$I,3,0)*$U322+VLOOKUP(AN$14&amp;"-edad-"&amp;$E322,Equations!$G:$I,3,0)*$V322+VLOOKUP(AN$14&amp;"-est-"&amp;$E322,Equations!$G:$I,3,0)*(1/$W322)+VLOOKUP(AN$14&amp;"-imc-"&amp;$E322,Equations!$G:$I,3,0)*(1/$Q322)))</f>
        <v/>
      </c>
      <c r="AO322" s="10" t="str">
        <f>IF($Z322="","",IF(OR($V322&lt;2.7,$V322&gt;90),"Age OOR",AN322-1.6449*VLOOKUP(AN$14&amp;"-rse-"&amp;$E322,Equations!$G:$I,3,0)))</f>
        <v/>
      </c>
      <c r="AP322" s="10" t="str">
        <f>IF($Z322="","",IF(OR($V322&lt;2.7,$V322&gt;90),"Age OOR",AN322+1.6449*VLOOKUP(AN$14&amp;"-rse-"&amp;$E322,Equations!$G:$I,3,0)))</f>
        <v/>
      </c>
      <c r="AQ322" s="10" t="str">
        <f t="shared" si="113"/>
        <v/>
      </c>
      <c r="AR322" s="10" t="str">
        <f>IF($Z322="","",IF(OR($V322&lt;2.7,$V322&gt;90),"Age OOR",($Z322-AN322)/VLOOKUP(AN$14&amp;"-rse-"&amp;$E322,Equations!$G:$I,3,0)))</f>
        <v/>
      </c>
      <c r="AS322" s="10" t="str">
        <f>IF($AA322="","",IF(OR($V322&lt;2.7,$V322&gt;90),"Age OOR",VLOOKUP(AS$14&amp;"-int-"&amp;$F322,Equations!$G:$I,3,0)+VLOOKUP(AS$14&amp;"-sexo-"&amp;$F322,Equations!$G:$I,3,0)*$U322+VLOOKUP(AS$14&amp;"-edad-"&amp;$F322,Equations!$G:$I,3,0)*$V322+VLOOKUP(AS$14&amp;"-est-"&amp;$F322,Equations!$G:$I,3,0)*(1/$W322)+VLOOKUP(AS$14&amp;"-imc-"&amp;$F322,Equations!$G:$I,3,0)*(1/$Q322)))</f>
        <v/>
      </c>
      <c r="AT322" s="10" t="str">
        <f>IF($AA322="","",IF(OR($V322&lt;2.7,$V322&gt;90),"Age OOR",AS322-1.6449*VLOOKUP(AS$14&amp;"-rse-"&amp;$F322,Equations!$G:$I,3,0)))</f>
        <v/>
      </c>
      <c r="AU322" s="10" t="str">
        <f>IF($AA322="","",IF(OR($V322&lt;2.7,$V322&gt;90),"Age OOR",AS322+1.6449*VLOOKUP(AS$14&amp;"-rse-"&amp;$F322,Equations!$G:$I,3,0)))</f>
        <v/>
      </c>
      <c r="AV322" s="10" t="str">
        <f t="shared" si="114"/>
        <v/>
      </c>
      <c r="AW322" s="10" t="str">
        <f>IF($AA322="","",IF(OR($V322&lt;2.7,$V322&gt;90),"Age OOR",($AA322-AS322)/VLOOKUP(AS$14&amp;"-rse-"&amp;$F322,Equations!$G:$I,3,0)))</f>
        <v/>
      </c>
      <c r="AX322" s="10" t="str">
        <f>IF($AB322="","",IF(OR($V322&lt;2.7,$V322&gt;90),"Age OOR",VLOOKUP(AX$14&amp;"-int-"&amp;$G322,Equations!$G:$I,3,0)+VLOOKUP(AX$14&amp;"-sexo-"&amp;$G322,Equations!$G:$I,3,0)*$U322+VLOOKUP(AX$14&amp;"-edad-"&amp;$G322,Equations!$G:$I,3,0)*$V322+VLOOKUP(AX$14&amp;"-est-"&amp;$G322,Equations!$G:$I,3,0)*(1/$W322)+VLOOKUP(AX$14&amp;"-imc-"&amp;$G322,Equations!$G:$I,3,0)*(1/$Q322)))</f>
        <v/>
      </c>
      <c r="AY322" s="10" t="str">
        <f>IF($AB322="","",IF(OR($V322&lt;2.7,$V322&gt;90),"Age OOR",AX322-1.6449*VLOOKUP(AX$14&amp;"-rse-"&amp;$G322,Equations!$G:$I,3,0)))</f>
        <v/>
      </c>
      <c r="AZ322" s="10" t="str">
        <f>IF($AB322="","",IF(OR($V322&lt;2.7,$V322&gt;90),"Age OOR",AX322+1.6449*VLOOKUP(AX$14&amp;"-rse-"&amp;$G322,Equations!$G:$I,3,0)))</f>
        <v/>
      </c>
      <c r="BA322" s="10" t="str">
        <f t="shared" si="115"/>
        <v/>
      </c>
      <c r="BB322" s="10" t="str">
        <f>IF($AB322="","",IF(OR($V322&lt;2.7,$V322&gt;90),"Age OOR",($AB322-AX322)/VLOOKUP(AX$14&amp;"-rse-"&amp;$G322,Equations!$G:$I,3,0)))</f>
        <v/>
      </c>
      <c r="BC322" s="10" t="str">
        <f>IF($AC322="","",IF(OR($V322&lt;2.7,$V322&gt;90),"Age OOR",VLOOKUP(BC$14&amp;"-int-"&amp;$H322,Equations!$G:$I,3,0)+VLOOKUP(BC$14&amp;"-sexo-"&amp;$H322,Equations!$G:$I,3,0)*$U322+VLOOKUP(BC$14&amp;"-edad-"&amp;$H322,Equations!$G:$I,3,0)*$V322+VLOOKUP(BC$14&amp;"-est-"&amp;$H322,Equations!$G:$I,3,0)*(1/$W322)+VLOOKUP(BC$14&amp;"-imc-"&amp;$H322,Equations!$G:$I,3,0)*(1/$Q322)))</f>
        <v/>
      </c>
      <c r="BD322" s="10" t="str">
        <f>IF($AC322="","",IF(OR($V322&lt;2.7,$V322&gt;90),"Age OOR",BC322-1.6449*VLOOKUP(BC$14&amp;"-rse-"&amp;$H322,Equations!$G:$I,3,0)))</f>
        <v/>
      </c>
      <c r="BE322" s="10" t="str">
        <f>IF($AC322="","",IF(OR($V322&lt;2.7,$V322&gt;90),"Age OOR",BC322+1.6449*VLOOKUP(BC$14&amp;"-rse-"&amp;$H322,Equations!$G:$I,3,0)))</f>
        <v/>
      </c>
      <c r="BF322" s="10" t="str">
        <f t="shared" si="116"/>
        <v/>
      </c>
      <c r="BG322" s="10" t="str">
        <f>IF($AC322="","",IF(OR($V322&lt;2.7,$V322&gt;90),"Age OOR",($AC322-BC322)/VLOOKUP(BC$14&amp;"-rse-"&amp;$H322,Equations!$G:$I,3,0)))</f>
        <v/>
      </c>
      <c r="BH322" s="10" t="str">
        <f>IF($AD322="","",IF(OR($V322&lt;2.7,$V322&gt;90),"Age OOR",VLOOKUP(BH$14&amp;"-int-"&amp;$I322,Equations!$G:$I,3,0)+VLOOKUP(BH$14&amp;"-sexo-"&amp;$I322,Equations!$G:$I,3,0)*$U322+VLOOKUP(BH$14&amp;"-edad-"&amp;$I322,Equations!$G:$I,3,0)*$V322+VLOOKUP(BH$14&amp;"-est-"&amp;$I322,Equations!$G:$I,3,0)*(1/$W322)+VLOOKUP(BH$14&amp;"-imc-"&amp;$I322,Equations!$G:$I,3,0)*(1/$Q322)))</f>
        <v/>
      </c>
      <c r="BI322" s="10" t="str">
        <f>IF($AD322="","",IF(OR($V322&lt;2.7,$V322&gt;90),"Age OOR",BH322-1.6449*VLOOKUP(BH$14&amp;"-rse-"&amp;$I322,Equations!$G:$I,3,0)))</f>
        <v/>
      </c>
      <c r="BJ322" s="10" t="str">
        <f>IF($AD322="","",IF(OR($V322&lt;2.7,$V322&gt;90),"Age OOR",BH322+1.6449*VLOOKUP(BH$14&amp;"-rse-"&amp;$I322,Equations!$G:$I,3,0)))</f>
        <v/>
      </c>
      <c r="BK322" s="10" t="str">
        <f t="shared" si="117"/>
        <v/>
      </c>
      <c r="BL322" s="10" t="str">
        <f>IF($AD322="","",IF(OR($V322&lt;2.7,$V322&gt;90),"Age OOR",($AD322-BH322)/VLOOKUP(BH$14&amp;"-rse-"&amp;$I322,Equations!$G:$I,3,0)))</f>
        <v/>
      </c>
      <c r="BM322" s="10" t="str">
        <f>IF($AE322="","",IF(OR($V322&lt;2.7,$V322&gt;90),"Age OOR",VLOOKUP(BM$14&amp;"-int-"&amp;$J322,Equations!$G:$I,3,0)+VLOOKUP(BM$14&amp;"-sexo-"&amp;$J322,Equations!$G:$I,3,0)*$U322+VLOOKUP(BM$14&amp;"-edad-"&amp;$J322,Equations!$G:$I,3,0)*$V322+VLOOKUP(BM$14&amp;"-est-"&amp;$J322,Equations!$G:$I,3,0)*(1/$W322)+VLOOKUP(BM$14&amp;"-imc-"&amp;$J322,Equations!$G:$I,3,0)*(1/$Q322)))</f>
        <v/>
      </c>
      <c r="BN322" s="10" t="str">
        <f>IF($AE322="","",IF(OR($V322&lt;2.7,$V322&gt;90),"Age OOR",BM322-1.6449*VLOOKUP(BM$14&amp;"-rse-"&amp;$J322,Equations!$G:$I,3,0)))</f>
        <v/>
      </c>
      <c r="BO322" s="10" t="str">
        <f>IF($AE322="","",IF(OR($V322&lt;2.7,$V322&gt;90),"Age OOR",BM322+1.6449*VLOOKUP(BM$14&amp;"-rse-"&amp;$J322,Equations!$G:$I,3,0)))</f>
        <v/>
      </c>
      <c r="BP322" s="10" t="str">
        <f t="shared" si="118"/>
        <v/>
      </c>
      <c r="BQ322" s="10" t="str">
        <f>IF($AE322="","",IF(OR($V322&lt;2.7,$V322&gt;90),"Age OOR",($AE322-BM322)/VLOOKUP(BM$14&amp;"-rse-"&amp;$J322,Equations!$G:$I,3,0)))</f>
        <v/>
      </c>
      <c r="BR322" s="10" t="str">
        <f>IF($AF322="","",IF(OR($V322&lt;2.7,$V322&gt;90),"Age OOR",VLOOKUP(BR$14&amp;"-int-"&amp;$K322,Equations!$G:$I,3,0)+VLOOKUP(BR$14&amp;"-sexo-"&amp;$K322,Equations!$G:$I,3,0)*$U322+VLOOKUP(BR$14&amp;"-edad-"&amp;$K322,Equations!$G:$I,3,0)*$V322+VLOOKUP(BR$14&amp;"-est-"&amp;$K322,Equations!$G:$I,3,0)*(1/$W322)+VLOOKUP(BR$14&amp;"-imc-"&amp;$K322,Equations!$G:$I,3,0)*(1/$Q322)))</f>
        <v/>
      </c>
      <c r="BS322" s="10" t="str">
        <f>IF($AF322="","",IF(OR($V322&lt;2.7,$V322&gt;90),"Age OOR",BR322-1.6449*VLOOKUP(BR$14&amp;"-rse-"&amp;$K322,Equations!$G:$I,3,0)))</f>
        <v/>
      </c>
      <c r="BT322" s="10" t="str">
        <f>IF($AF322="","",IF(OR($V322&lt;2.7,$V322&gt;90),"Age OOR",BR322+1.6449*VLOOKUP(BR$14&amp;"-rse-"&amp;$K322,Equations!$G:$I,3,0)))</f>
        <v/>
      </c>
      <c r="BU322" s="10" t="str">
        <f t="shared" si="119"/>
        <v/>
      </c>
      <c r="BV322" s="10" t="str">
        <f>IF($AF322="","",IF(OR($V322&lt;2.7,$V322&gt;90),"Age OOR",($AF322-BR322)/VLOOKUP(BR$14&amp;"-rse-"&amp;$K322,Equations!$G:$I,3,0)))</f>
        <v/>
      </c>
      <c r="BW322" s="10" t="str">
        <f>IF($AG322="","",IF(OR($V322&lt;2.7,$V322&gt;90),"Age OOR",VLOOKUP(BW$14&amp;"-int-"&amp;$L322,Equations!$G:$I,3,0)+VLOOKUP(BW$14&amp;"-sexo-"&amp;$L322,Equations!$G:$I,3,0)*$U322+VLOOKUP(BW$14&amp;"-edad-"&amp;$L322,Equations!$G:$I,3,0)*$V322+VLOOKUP(BW$14&amp;"-est-"&amp;$L322,Equations!$G:$I,3,0)*(1/$W322)+VLOOKUP(BW$14&amp;"-imc-"&amp;$L322,Equations!$G:$I,3,0)*(1/$Q322)))</f>
        <v/>
      </c>
      <c r="BX322" s="10" t="str">
        <f>IF($AG322="","",IF(OR($V322&lt;2.7,$V322&gt;90),"Age OOR",BW322-1.6449*VLOOKUP(BW$14&amp;"-rse-"&amp;$L322,Equations!$G:$I,3,0)))</f>
        <v/>
      </c>
      <c r="BY322" s="10" t="str">
        <f>IF($AG322="","",IF(OR($V322&lt;2.7,$V322&gt;90),"Age OOR",BW322+1.6449*VLOOKUP(BW$14&amp;"-rse-"&amp;$L322,Equations!$G:$I,3,0)))</f>
        <v/>
      </c>
      <c r="BZ322" s="10" t="str">
        <f t="shared" si="120"/>
        <v/>
      </c>
      <c r="CA322" s="10" t="str">
        <f>IF($AG322="","",IF(OR($V322&lt;2.7,$V322&gt;90),"Age OOR",($AG322-BW322)/VLOOKUP(BW$14&amp;"-rse-"&amp;$L322,Equations!$G:$I,3,0)))</f>
        <v/>
      </c>
      <c r="CB322" s="10" t="str">
        <f>IF($AH322="","",IF(OR($V322&lt;2.7,$V322&gt;90),"Age OOR",VLOOKUP(CB$14&amp;"-int-"&amp;$M322,Equations!$G:$I,3,0)+VLOOKUP(CB$14&amp;"-sexo-"&amp;$M322,Equations!$G:$I,3,0)*$U322+VLOOKUP(CB$14&amp;"-edad-"&amp;$M322,Equations!$G:$I,3,0)*$V322+VLOOKUP(CB$14&amp;"-est-"&amp;$M322,Equations!$G:$I,3,0)*(1/$W322)+VLOOKUP(CB$14&amp;"-imc-"&amp;$M322,Equations!$G:$I,3,0)*(1/$Q322)))</f>
        <v/>
      </c>
      <c r="CC322" s="10" t="str">
        <f>IF($AH322="","",IF(OR($V322&lt;2.7,$V322&gt;90),"Age OOR",CB322-1.6449*VLOOKUP(CB$14&amp;"-rse-"&amp;$M322,Equations!$G:$I,3,0)))</f>
        <v/>
      </c>
      <c r="CD322" s="10" t="str">
        <f>IF($AH322="","",IF(OR($V322&lt;2.7,$V322&gt;90),"Age OOR",CB322+1.6449*VLOOKUP(CB$14&amp;"-rse-"&amp;$M322,Equations!$G:$I,3,0)))</f>
        <v/>
      </c>
      <c r="CE322" s="10" t="str">
        <f t="shared" si="121"/>
        <v/>
      </c>
      <c r="CF322" s="10" t="str">
        <f>IF($AH322="","",IF(OR($V322&lt;2.7,$V322&gt;90),"Age OOR",($AH322-CB322)/VLOOKUP(CB$14&amp;"-rse-"&amp;$M322,Equations!$G:$I,3,0)))</f>
        <v/>
      </c>
      <c r="CG322" s="10" t="str">
        <f>IF($AI322="","",IF(OR($V322&lt;2.7,$V322&gt;90),"Age OOR",VLOOKUP(CG$14&amp;"-int-"&amp;$N322,Equations!$G:$I,3,0)+VLOOKUP(CG$14&amp;"-sexo-"&amp;$N322,Equations!$G:$I,3,0)*$U322+VLOOKUP(CG$14&amp;"-edad-"&amp;$N322,Equations!$G:$I,3,0)*$V322+VLOOKUP(CG$14&amp;"-est-"&amp;$N322,Equations!$G:$I,3,0)*(1/$W322)+VLOOKUP(CG$14&amp;"-imc-"&amp;$N322,Equations!$G:$I,3,0)*(1/$Q322)))</f>
        <v/>
      </c>
      <c r="CH322" s="10" t="str">
        <f>IF($AI322="","",IF(OR($V322&lt;2.7,$V322&gt;90),"Age OOR",CG322-1.6449*VLOOKUP(CG$14&amp;"-rse-"&amp;$N322,Equations!$G:$I,3,0)))</f>
        <v/>
      </c>
      <c r="CI322" s="10" t="str">
        <f>IF($AI322="","",IF(OR($V322&lt;2.7,$V322&gt;90),"Age OOR",CG322+1.6449*VLOOKUP(CG$14&amp;"-rse-"&amp;$N322,Equations!$G:$I,3,0)))</f>
        <v/>
      </c>
      <c r="CJ322" s="10" t="str">
        <f t="shared" si="122"/>
        <v/>
      </c>
      <c r="CK322" s="10" t="str">
        <f>IF($AI322="","",IF(OR($V322&lt;2.7,$V322&gt;90),"Age OOR",($AI322-CG322)/VLOOKUP(CG$14&amp;"-rse-"&amp;$N322,Equations!$G:$I,3,0)))</f>
        <v/>
      </c>
      <c r="CL322" s="10" t="str">
        <f>IF($AJ322="","",IF(OR($V322&lt;2.7,$V322&gt;90),"Age OOR",VLOOKUP(CL$14&amp;"-int-"&amp;$O322,Equations!$G:$I,3,0)+VLOOKUP(CL$14&amp;"-sexo-"&amp;$O322,Equations!$G:$I,3,0)*$U322+VLOOKUP(CL$14&amp;"-edad-"&amp;$O322,Equations!$G:$I,3,0)*$V322+VLOOKUP(CL$14&amp;"-est-"&amp;$O322,Equations!$G:$I,3,0)*(1/$W322)+VLOOKUP(CL$14&amp;"-imc-"&amp;$O322,Equations!$G:$I,3,0)*(1/$Q322)))</f>
        <v/>
      </c>
      <c r="CM322" s="10" t="str">
        <f>IF($AJ322="","",IF(OR($V322&lt;2.7,$V322&gt;90),"Age OOR",CL322-1.6449*VLOOKUP(CL$14&amp;"-rse-"&amp;$O322,Equations!$G:$I,3,0)))</f>
        <v/>
      </c>
      <c r="CN322" s="10" t="str">
        <f>IF($AJ322="","",IF(OR($V322&lt;2.7,$V322&gt;90),"Age OOR",CL322+1.6449*VLOOKUP(CL$14&amp;"-rse-"&amp;$O322,Equations!$G:$I,3,0)))</f>
        <v/>
      </c>
      <c r="CO322" s="10" t="str">
        <f t="shared" si="123"/>
        <v/>
      </c>
      <c r="CP322" s="10" t="str">
        <f>IF($AJ322="","",IF(OR($V322&lt;2.7,$V322&gt;90),"Age OOR",($AJ322-CL322)/VLOOKUP(CL$14&amp;"-rse-"&amp;$O322,Equations!$G:$I,3,0)))</f>
        <v/>
      </c>
      <c r="CQ322" s="10" t="str">
        <f>IF($AK322="","",IF(OR($V322&lt;2.7,$V322&gt;90),"Age OOR",EXP(VLOOKUP(CQ$14&amp;"-int-"&amp;$P322,Equations!$G:$I,3,0)+VLOOKUP(CQ$14&amp;"-sexo-"&amp;$P322,Equations!$G:$I,3,0)*$U322+VLOOKUP(CQ$14&amp;"-edad-"&amp;$P322,Equations!$G:$I,3,0)*$V322+VLOOKUP(CQ$14&amp;"-est-"&amp;$P322,Equations!$G:$I,3,0)*(1/$W322)+VLOOKUP(CQ$14&amp;"-imc-"&amp;$P322,Equations!$G:$I,3,0)*(1/$Q322))))</f>
        <v/>
      </c>
      <c r="CR322" s="10" t="str">
        <f>IF($AK322="","",IF(OR($V322&lt;2.7,$V322&gt;90),"Age OOR",EXP(LN(CQ322)-1.6449*VLOOKUP(CQ$14&amp;"-rse-"&amp;$P322,Equations!$G:$I,3,0))))</f>
        <v/>
      </c>
      <c r="CS322" s="10" t="str">
        <f>IF($AK322="","",IF(OR($V322&lt;2.7,$V322&gt;90),"Age OOR",EXP(LN(CQ322)+1.6449*VLOOKUP(CQ$14&amp;"-rse-"&amp;$P322,Equations!$G:$I,3,0))))</f>
        <v/>
      </c>
      <c r="CT322" s="10" t="str">
        <f t="shared" si="124"/>
        <v/>
      </c>
      <c r="CU322" s="10" t="str">
        <f>IF($AK322="","",IF(OR($V322&lt;2.7,$V322&gt;90),"Age OOR",(LN($AK322)-LN(CQ322))/VLOOKUP(CQ$14&amp;"-rse-"&amp;$P322,Equations!$G:$I,3,0)))</f>
        <v/>
      </c>
      <c r="CV322" s="47"/>
    </row>
    <row r="323" spans="5:100" x14ac:dyDescent="0.2">
      <c r="E323" s="23" t="str">
        <f t="shared" si="100"/>
        <v>Age out of range</v>
      </c>
      <c r="F323" s="23" t="str">
        <f t="shared" si="101"/>
        <v>Age out of range</v>
      </c>
      <c r="G323" s="23" t="str">
        <f t="shared" si="102"/>
        <v>Age out of range</v>
      </c>
      <c r="H323" s="23" t="str">
        <f t="shared" si="103"/>
        <v>Age out of range</v>
      </c>
      <c r="I323" s="23" t="str">
        <f t="shared" si="104"/>
        <v>Age out of range</v>
      </c>
      <c r="J323" s="23" t="str">
        <f t="shared" si="105"/>
        <v>Age out of range</v>
      </c>
      <c r="K323" s="23" t="str">
        <f t="shared" si="106"/>
        <v>Age out of range</v>
      </c>
      <c r="L323" s="23" t="str">
        <f t="shared" si="107"/>
        <v>Age out of range</v>
      </c>
      <c r="M323" s="23" t="str">
        <f t="shared" si="108"/>
        <v>Age out of range</v>
      </c>
      <c r="N323" s="23" t="str">
        <f t="shared" si="109"/>
        <v>Age out of range</v>
      </c>
      <c r="O323" s="23" t="str">
        <f t="shared" si="110"/>
        <v>Age out of range</v>
      </c>
      <c r="P323" s="23" t="str">
        <f t="shared" si="111"/>
        <v>Age out of range</v>
      </c>
      <c r="Q323" s="23" t="e">
        <f t="shared" si="112"/>
        <v>#DIV/0!</v>
      </c>
      <c r="R323" s="17"/>
      <c r="S323" s="23">
        <v>307</v>
      </c>
      <c r="T323" s="134"/>
      <c r="U323" s="134"/>
      <c r="V323" s="134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7"/>
      <c r="AM323" s="47"/>
      <c r="AN323" s="10" t="str">
        <f>IF($Z323="","",IF(OR($V323&lt;2.7,$V323&gt;90),"Age OOR",VLOOKUP(AN$14&amp;"-int-"&amp;$E323,Equations!$G:$I,3,0)+VLOOKUP(AN$14&amp;"-sexo-"&amp;$E323,Equations!$G:$I,3,0)*$U323+VLOOKUP(AN$14&amp;"-edad-"&amp;$E323,Equations!$G:$I,3,0)*$V323+VLOOKUP(AN$14&amp;"-est-"&amp;$E323,Equations!$G:$I,3,0)*(1/$W323)+VLOOKUP(AN$14&amp;"-imc-"&amp;$E323,Equations!$G:$I,3,0)*(1/$Q323)))</f>
        <v/>
      </c>
      <c r="AO323" s="10" t="str">
        <f>IF($Z323="","",IF(OR($V323&lt;2.7,$V323&gt;90),"Age OOR",AN323-1.6449*VLOOKUP(AN$14&amp;"-rse-"&amp;$E323,Equations!$G:$I,3,0)))</f>
        <v/>
      </c>
      <c r="AP323" s="10" t="str">
        <f>IF($Z323="","",IF(OR($V323&lt;2.7,$V323&gt;90),"Age OOR",AN323+1.6449*VLOOKUP(AN$14&amp;"-rse-"&amp;$E323,Equations!$G:$I,3,0)))</f>
        <v/>
      </c>
      <c r="AQ323" s="10" t="str">
        <f t="shared" si="113"/>
        <v/>
      </c>
      <c r="AR323" s="10" t="str">
        <f>IF($Z323="","",IF(OR($V323&lt;2.7,$V323&gt;90),"Age OOR",($Z323-AN323)/VLOOKUP(AN$14&amp;"-rse-"&amp;$E323,Equations!$G:$I,3,0)))</f>
        <v/>
      </c>
      <c r="AS323" s="10" t="str">
        <f>IF($AA323="","",IF(OR($V323&lt;2.7,$V323&gt;90),"Age OOR",VLOOKUP(AS$14&amp;"-int-"&amp;$F323,Equations!$G:$I,3,0)+VLOOKUP(AS$14&amp;"-sexo-"&amp;$F323,Equations!$G:$I,3,0)*$U323+VLOOKUP(AS$14&amp;"-edad-"&amp;$F323,Equations!$G:$I,3,0)*$V323+VLOOKUP(AS$14&amp;"-est-"&amp;$F323,Equations!$G:$I,3,0)*(1/$W323)+VLOOKUP(AS$14&amp;"-imc-"&amp;$F323,Equations!$G:$I,3,0)*(1/$Q323)))</f>
        <v/>
      </c>
      <c r="AT323" s="10" t="str">
        <f>IF($AA323="","",IF(OR($V323&lt;2.7,$V323&gt;90),"Age OOR",AS323-1.6449*VLOOKUP(AS$14&amp;"-rse-"&amp;$F323,Equations!$G:$I,3,0)))</f>
        <v/>
      </c>
      <c r="AU323" s="10" t="str">
        <f>IF($AA323="","",IF(OR($V323&lt;2.7,$V323&gt;90),"Age OOR",AS323+1.6449*VLOOKUP(AS$14&amp;"-rse-"&amp;$F323,Equations!$G:$I,3,0)))</f>
        <v/>
      </c>
      <c r="AV323" s="10" t="str">
        <f t="shared" si="114"/>
        <v/>
      </c>
      <c r="AW323" s="10" t="str">
        <f>IF($AA323="","",IF(OR($V323&lt;2.7,$V323&gt;90),"Age OOR",($AA323-AS323)/VLOOKUP(AS$14&amp;"-rse-"&amp;$F323,Equations!$G:$I,3,0)))</f>
        <v/>
      </c>
      <c r="AX323" s="10" t="str">
        <f>IF($AB323="","",IF(OR($V323&lt;2.7,$V323&gt;90),"Age OOR",VLOOKUP(AX$14&amp;"-int-"&amp;$G323,Equations!$G:$I,3,0)+VLOOKUP(AX$14&amp;"-sexo-"&amp;$G323,Equations!$G:$I,3,0)*$U323+VLOOKUP(AX$14&amp;"-edad-"&amp;$G323,Equations!$G:$I,3,0)*$V323+VLOOKUP(AX$14&amp;"-est-"&amp;$G323,Equations!$G:$I,3,0)*(1/$W323)+VLOOKUP(AX$14&amp;"-imc-"&amp;$G323,Equations!$G:$I,3,0)*(1/$Q323)))</f>
        <v/>
      </c>
      <c r="AY323" s="10" t="str">
        <f>IF($AB323="","",IF(OR($V323&lt;2.7,$V323&gt;90),"Age OOR",AX323-1.6449*VLOOKUP(AX$14&amp;"-rse-"&amp;$G323,Equations!$G:$I,3,0)))</f>
        <v/>
      </c>
      <c r="AZ323" s="10" t="str">
        <f>IF($AB323="","",IF(OR($V323&lt;2.7,$V323&gt;90),"Age OOR",AX323+1.6449*VLOOKUP(AX$14&amp;"-rse-"&amp;$G323,Equations!$G:$I,3,0)))</f>
        <v/>
      </c>
      <c r="BA323" s="10" t="str">
        <f t="shared" si="115"/>
        <v/>
      </c>
      <c r="BB323" s="10" t="str">
        <f>IF($AB323="","",IF(OR($V323&lt;2.7,$V323&gt;90),"Age OOR",($AB323-AX323)/VLOOKUP(AX$14&amp;"-rse-"&amp;$G323,Equations!$G:$I,3,0)))</f>
        <v/>
      </c>
      <c r="BC323" s="10" t="str">
        <f>IF($AC323="","",IF(OR($V323&lt;2.7,$V323&gt;90),"Age OOR",VLOOKUP(BC$14&amp;"-int-"&amp;$H323,Equations!$G:$I,3,0)+VLOOKUP(BC$14&amp;"-sexo-"&amp;$H323,Equations!$G:$I,3,0)*$U323+VLOOKUP(BC$14&amp;"-edad-"&amp;$H323,Equations!$G:$I,3,0)*$V323+VLOOKUP(BC$14&amp;"-est-"&amp;$H323,Equations!$G:$I,3,0)*(1/$W323)+VLOOKUP(BC$14&amp;"-imc-"&amp;$H323,Equations!$G:$I,3,0)*(1/$Q323)))</f>
        <v/>
      </c>
      <c r="BD323" s="10" t="str">
        <f>IF($AC323="","",IF(OR($V323&lt;2.7,$V323&gt;90),"Age OOR",BC323-1.6449*VLOOKUP(BC$14&amp;"-rse-"&amp;$H323,Equations!$G:$I,3,0)))</f>
        <v/>
      </c>
      <c r="BE323" s="10" t="str">
        <f>IF($AC323="","",IF(OR($V323&lt;2.7,$V323&gt;90),"Age OOR",BC323+1.6449*VLOOKUP(BC$14&amp;"-rse-"&amp;$H323,Equations!$G:$I,3,0)))</f>
        <v/>
      </c>
      <c r="BF323" s="10" t="str">
        <f t="shared" si="116"/>
        <v/>
      </c>
      <c r="BG323" s="10" t="str">
        <f>IF($AC323="","",IF(OR($V323&lt;2.7,$V323&gt;90),"Age OOR",($AC323-BC323)/VLOOKUP(BC$14&amp;"-rse-"&amp;$H323,Equations!$G:$I,3,0)))</f>
        <v/>
      </c>
      <c r="BH323" s="10" t="str">
        <f>IF($AD323="","",IF(OR($V323&lt;2.7,$V323&gt;90),"Age OOR",VLOOKUP(BH$14&amp;"-int-"&amp;$I323,Equations!$G:$I,3,0)+VLOOKUP(BH$14&amp;"-sexo-"&amp;$I323,Equations!$G:$I,3,0)*$U323+VLOOKUP(BH$14&amp;"-edad-"&amp;$I323,Equations!$G:$I,3,0)*$V323+VLOOKUP(BH$14&amp;"-est-"&amp;$I323,Equations!$G:$I,3,0)*(1/$W323)+VLOOKUP(BH$14&amp;"-imc-"&amp;$I323,Equations!$G:$I,3,0)*(1/$Q323)))</f>
        <v/>
      </c>
      <c r="BI323" s="10" t="str">
        <f>IF($AD323="","",IF(OR($V323&lt;2.7,$V323&gt;90),"Age OOR",BH323-1.6449*VLOOKUP(BH$14&amp;"-rse-"&amp;$I323,Equations!$G:$I,3,0)))</f>
        <v/>
      </c>
      <c r="BJ323" s="10" t="str">
        <f>IF($AD323="","",IF(OR($V323&lt;2.7,$V323&gt;90),"Age OOR",BH323+1.6449*VLOOKUP(BH$14&amp;"-rse-"&amp;$I323,Equations!$G:$I,3,0)))</f>
        <v/>
      </c>
      <c r="BK323" s="10" t="str">
        <f t="shared" si="117"/>
        <v/>
      </c>
      <c r="BL323" s="10" t="str">
        <f>IF($AD323="","",IF(OR($V323&lt;2.7,$V323&gt;90),"Age OOR",($AD323-BH323)/VLOOKUP(BH$14&amp;"-rse-"&amp;$I323,Equations!$G:$I,3,0)))</f>
        <v/>
      </c>
      <c r="BM323" s="10" t="str">
        <f>IF($AE323="","",IF(OR($V323&lt;2.7,$V323&gt;90),"Age OOR",VLOOKUP(BM$14&amp;"-int-"&amp;$J323,Equations!$G:$I,3,0)+VLOOKUP(BM$14&amp;"-sexo-"&amp;$J323,Equations!$G:$I,3,0)*$U323+VLOOKUP(BM$14&amp;"-edad-"&amp;$J323,Equations!$G:$I,3,0)*$V323+VLOOKUP(BM$14&amp;"-est-"&amp;$J323,Equations!$G:$I,3,0)*(1/$W323)+VLOOKUP(BM$14&amp;"-imc-"&amp;$J323,Equations!$G:$I,3,0)*(1/$Q323)))</f>
        <v/>
      </c>
      <c r="BN323" s="10" t="str">
        <f>IF($AE323="","",IF(OR($V323&lt;2.7,$V323&gt;90),"Age OOR",BM323-1.6449*VLOOKUP(BM$14&amp;"-rse-"&amp;$J323,Equations!$G:$I,3,0)))</f>
        <v/>
      </c>
      <c r="BO323" s="10" t="str">
        <f>IF($AE323="","",IF(OR($V323&lt;2.7,$V323&gt;90),"Age OOR",BM323+1.6449*VLOOKUP(BM$14&amp;"-rse-"&amp;$J323,Equations!$G:$I,3,0)))</f>
        <v/>
      </c>
      <c r="BP323" s="10" t="str">
        <f t="shared" si="118"/>
        <v/>
      </c>
      <c r="BQ323" s="10" t="str">
        <f>IF($AE323="","",IF(OR($V323&lt;2.7,$V323&gt;90),"Age OOR",($AE323-BM323)/VLOOKUP(BM$14&amp;"-rse-"&amp;$J323,Equations!$G:$I,3,0)))</f>
        <v/>
      </c>
      <c r="BR323" s="10" t="str">
        <f>IF($AF323="","",IF(OR($V323&lt;2.7,$V323&gt;90),"Age OOR",VLOOKUP(BR$14&amp;"-int-"&amp;$K323,Equations!$G:$I,3,0)+VLOOKUP(BR$14&amp;"-sexo-"&amp;$K323,Equations!$G:$I,3,0)*$U323+VLOOKUP(BR$14&amp;"-edad-"&amp;$K323,Equations!$G:$I,3,0)*$V323+VLOOKUP(BR$14&amp;"-est-"&amp;$K323,Equations!$G:$I,3,0)*(1/$W323)+VLOOKUP(BR$14&amp;"-imc-"&amp;$K323,Equations!$G:$I,3,0)*(1/$Q323)))</f>
        <v/>
      </c>
      <c r="BS323" s="10" t="str">
        <f>IF($AF323="","",IF(OR($V323&lt;2.7,$V323&gt;90),"Age OOR",BR323-1.6449*VLOOKUP(BR$14&amp;"-rse-"&amp;$K323,Equations!$G:$I,3,0)))</f>
        <v/>
      </c>
      <c r="BT323" s="10" t="str">
        <f>IF($AF323="","",IF(OR($V323&lt;2.7,$V323&gt;90),"Age OOR",BR323+1.6449*VLOOKUP(BR$14&amp;"-rse-"&amp;$K323,Equations!$G:$I,3,0)))</f>
        <v/>
      </c>
      <c r="BU323" s="10" t="str">
        <f t="shared" si="119"/>
        <v/>
      </c>
      <c r="BV323" s="10" t="str">
        <f>IF($AF323="","",IF(OR($V323&lt;2.7,$V323&gt;90),"Age OOR",($AF323-BR323)/VLOOKUP(BR$14&amp;"-rse-"&amp;$K323,Equations!$G:$I,3,0)))</f>
        <v/>
      </c>
      <c r="BW323" s="10" t="str">
        <f>IF($AG323="","",IF(OR($V323&lt;2.7,$V323&gt;90),"Age OOR",VLOOKUP(BW$14&amp;"-int-"&amp;$L323,Equations!$G:$I,3,0)+VLOOKUP(BW$14&amp;"-sexo-"&amp;$L323,Equations!$G:$I,3,0)*$U323+VLOOKUP(BW$14&amp;"-edad-"&amp;$L323,Equations!$G:$I,3,0)*$V323+VLOOKUP(BW$14&amp;"-est-"&amp;$L323,Equations!$G:$I,3,0)*(1/$W323)+VLOOKUP(BW$14&amp;"-imc-"&amp;$L323,Equations!$G:$I,3,0)*(1/$Q323)))</f>
        <v/>
      </c>
      <c r="BX323" s="10" t="str">
        <f>IF($AG323="","",IF(OR($V323&lt;2.7,$V323&gt;90),"Age OOR",BW323-1.6449*VLOOKUP(BW$14&amp;"-rse-"&amp;$L323,Equations!$G:$I,3,0)))</f>
        <v/>
      </c>
      <c r="BY323" s="10" t="str">
        <f>IF($AG323="","",IF(OR($V323&lt;2.7,$V323&gt;90),"Age OOR",BW323+1.6449*VLOOKUP(BW$14&amp;"-rse-"&amp;$L323,Equations!$G:$I,3,0)))</f>
        <v/>
      </c>
      <c r="BZ323" s="10" t="str">
        <f t="shared" si="120"/>
        <v/>
      </c>
      <c r="CA323" s="10" t="str">
        <f>IF($AG323="","",IF(OR($V323&lt;2.7,$V323&gt;90),"Age OOR",($AG323-BW323)/VLOOKUP(BW$14&amp;"-rse-"&amp;$L323,Equations!$G:$I,3,0)))</f>
        <v/>
      </c>
      <c r="CB323" s="10" t="str">
        <f>IF($AH323="","",IF(OR($V323&lt;2.7,$V323&gt;90),"Age OOR",VLOOKUP(CB$14&amp;"-int-"&amp;$M323,Equations!$G:$I,3,0)+VLOOKUP(CB$14&amp;"-sexo-"&amp;$M323,Equations!$G:$I,3,0)*$U323+VLOOKUP(CB$14&amp;"-edad-"&amp;$M323,Equations!$G:$I,3,0)*$V323+VLOOKUP(CB$14&amp;"-est-"&amp;$M323,Equations!$G:$I,3,0)*(1/$W323)+VLOOKUP(CB$14&amp;"-imc-"&amp;$M323,Equations!$G:$I,3,0)*(1/$Q323)))</f>
        <v/>
      </c>
      <c r="CC323" s="10" t="str">
        <f>IF($AH323="","",IF(OR($V323&lt;2.7,$V323&gt;90),"Age OOR",CB323-1.6449*VLOOKUP(CB$14&amp;"-rse-"&amp;$M323,Equations!$G:$I,3,0)))</f>
        <v/>
      </c>
      <c r="CD323" s="10" t="str">
        <f>IF($AH323="","",IF(OR($V323&lt;2.7,$V323&gt;90),"Age OOR",CB323+1.6449*VLOOKUP(CB$14&amp;"-rse-"&amp;$M323,Equations!$G:$I,3,0)))</f>
        <v/>
      </c>
      <c r="CE323" s="10" t="str">
        <f t="shared" si="121"/>
        <v/>
      </c>
      <c r="CF323" s="10" t="str">
        <f>IF($AH323="","",IF(OR($V323&lt;2.7,$V323&gt;90),"Age OOR",($AH323-CB323)/VLOOKUP(CB$14&amp;"-rse-"&amp;$M323,Equations!$G:$I,3,0)))</f>
        <v/>
      </c>
      <c r="CG323" s="10" t="str">
        <f>IF($AI323="","",IF(OR($V323&lt;2.7,$V323&gt;90),"Age OOR",VLOOKUP(CG$14&amp;"-int-"&amp;$N323,Equations!$G:$I,3,0)+VLOOKUP(CG$14&amp;"-sexo-"&amp;$N323,Equations!$G:$I,3,0)*$U323+VLOOKUP(CG$14&amp;"-edad-"&amp;$N323,Equations!$G:$I,3,0)*$V323+VLOOKUP(CG$14&amp;"-est-"&amp;$N323,Equations!$G:$I,3,0)*(1/$W323)+VLOOKUP(CG$14&amp;"-imc-"&amp;$N323,Equations!$G:$I,3,0)*(1/$Q323)))</f>
        <v/>
      </c>
      <c r="CH323" s="10" t="str">
        <f>IF($AI323="","",IF(OR($V323&lt;2.7,$V323&gt;90),"Age OOR",CG323-1.6449*VLOOKUP(CG$14&amp;"-rse-"&amp;$N323,Equations!$G:$I,3,0)))</f>
        <v/>
      </c>
      <c r="CI323" s="10" t="str">
        <f>IF($AI323="","",IF(OR($V323&lt;2.7,$V323&gt;90),"Age OOR",CG323+1.6449*VLOOKUP(CG$14&amp;"-rse-"&amp;$N323,Equations!$G:$I,3,0)))</f>
        <v/>
      </c>
      <c r="CJ323" s="10" t="str">
        <f t="shared" si="122"/>
        <v/>
      </c>
      <c r="CK323" s="10" t="str">
        <f>IF($AI323="","",IF(OR($V323&lt;2.7,$V323&gt;90),"Age OOR",($AI323-CG323)/VLOOKUP(CG$14&amp;"-rse-"&amp;$N323,Equations!$G:$I,3,0)))</f>
        <v/>
      </c>
      <c r="CL323" s="10" t="str">
        <f>IF($AJ323="","",IF(OR($V323&lt;2.7,$V323&gt;90),"Age OOR",VLOOKUP(CL$14&amp;"-int-"&amp;$O323,Equations!$G:$I,3,0)+VLOOKUP(CL$14&amp;"-sexo-"&amp;$O323,Equations!$G:$I,3,0)*$U323+VLOOKUP(CL$14&amp;"-edad-"&amp;$O323,Equations!$G:$I,3,0)*$V323+VLOOKUP(CL$14&amp;"-est-"&amp;$O323,Equations!$G:$I,3,0)*(1/$W323)+VLOOKUP(CL$14&amp;"-imc-"&amp;$O323,Equations!$G:$I,3,0)*(1/$Q323)))</f>
        <v/>
      </c>
      <c r="CM323" s="10" t="str">
        <f>IF($AJ323="","",IF(OR($V323&lt;2.7,$V323&gt;90),"Age OOR",CL323-1.6449*VLOOKUP(CL$14&amp;"-rse-"&amp;$O323,Equations!$G:$I,3,0)))</f>
        <v/>
      </c>
      <c r="CN323" s="10" t="str">
        <f>IF($AJ323="","",IF(OR($V323&lt;2.7,$V323&gt;90),"Age OOR",CL323+1.6449*VLOOKUP(CL$14&amp;"-rse-"&amp;$O323,Equations!$G:$I,3,0)))</f>
        <v/>
      </c>
      <c r="CO323" s="10" t="str">
        <f t="shared" si="123"/>
        <v/>
      </c>
      <c r="CP323" s="10" t="str">
        <f>IF($AJ323="","",IF(OR($V323&lt;2.7,$V323&gt;90),"Age OOR",($AJ323-CL323)/VLOOKUP(CL$14&amp;"-rse-"&amp;$O323,Equations!$G:$I,3,0)))</f>
        <v/>
      </c>
      <c r="CQ323" s="10" t="str">
        <f>IF($AK323="","",IF(OR($V323&lt;2.7,$V323&gt;90),"Age OOR",EXP(VLOOKUP(CQ$14&amp;"-int-"&amp;$P323,Equations!$G:$I,3,0)+VLOOKUP(CQ$14&amp;"-sexo-"&amp;$P323,Equations!$G:$I,3,0)*$U323+VLOOKUP(CQ$14&amp;"-edad-"&amp;$P323,Equations!$G:$I,3,0)*$V323+VLOOKUP(CQ$14&amp;"-est-"&amp;$P323,Equations!$G:$I,3,0)*(1/$W323)+VLOOKUP(CQ$14&amp;"-imc-"&amp;$P323,Equations!$G:$I,3,0)*(1/$Q323))))</f>
        <v/>
      </c>
      <c r="CR323" s="10" t="str">
        <f>IF($AK323="","",IF(OR($V323&lt;2.7,$V323&gt;90),"Age OOR",EXP(LN(CQ323)-1.6449*VLOOKUP(CQ$14&amp;"-rse-"&amp;$P323,Equations!$G:$I,3,0))))</f>
        <v/>
      </c>
      <c r="CS323" s="10" t="str">
        <f>IF($AK323="","",IF(OR($V323&lt;2.7,$V323&gt;90),"Age OOR",EXP(LN(CQ323)+1.6449*VLOOKUP(CQ$14&amp;"-rse-"&amp;$P323,Equations!$G:$I,3,0))))</f>
        <v/>
      </c>
      <c r="CT323" s="10" t="str">
        <f t="shared" si="124"/>
        <v/>
      </c>
      <c r="CU323" s="10" t="str">
        <f>IF($AK323="","",IF(OR($V323&lt;2.7,$V323&gt;90),"Age OOR",(LN($AK323)-LN(CQ323))/VLOOKUP(CQ$14&amp;"-rse-"&amp;$P323,Equations!$G:$I,3,0)))</f>
        <v/>
      </c>
      <c r="CV323" s="47"/>
    </row>
    <row r="324" spans="5:100" x14ac:dyDescent="0.2">
      <c r="E324" s="23" t="str">
        <f t="shared" si="100"/>
        <v>Age out of range</v>
      </c>
      <c r="F324" s="23" t="str">
        <f t="shared" si="101"/>
        <v>Age out of range</v>
      </c>
      <c r="G324" s="23" t="str">
        <f t="shared" si="102"/>
        <v>Age out of range</v>
      </c>
      <c r="H324" s="23" t="str">
        <f t="shared" si="103"/>
        <v>Age out of range</v>
      </c>
      <c r="I324" s="23" t="str">
        <f t="shared" si="104"/>
        <v>Age out of range</v>
      </c>
      <c r="J324" s="23" t="str">
        <f t="shared" si="105"/>
        <v>Age out of range</v>
      </c>
      <c r="K324" s="23" t="str">
        <f t="shared" si="106"/>
        <v>Age out of range</v>
      </c>
      <c r="L324" s="23" t="str">
        <f t="shared" si="107"/>
        <v>Age out of range</v>
      </c>
      <c r="M324" s="23" t="str">
        <f t="shared" si="108"/>
        <v>Age out of range</v>
      </c>
      <c r="N324" s="23" t="str">
        <f t="shared" si="109"/>
        <v>Age out of range</v>
      </c>
      <c r="O324" s="23" t="str">
        <f t="shared" si="110"/>
        <v>Age out of range</v>
      </c>
      <c r="P324" s="23" t="str">
        <f t="shared" si="111"/>
        <v>Age out of range</v>
      </c>
      <c r="Q324" s="23" t="e">
        <f t="shared" si="112"/>
        <v>#DIV/0!</v>
      </c>
      <c r="R324" s="17"/>
      <c r="S324" s="23">
        <v>308</v>
      </c>
      <c r="T324" s="134"/>
      <c r="U324" s="134"/>
      <c r="V324" s="134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7"/>
      <c r="AM324" s="47"/>
      <c r="AN324" s="10" t="str">
        <f>IF($Z324="","",IF(OR($V324&lt;2.7,$V324&gt;90),"Age OOR",VLOOKUP(AN$14&amp;"-int-"&amp;$E324,Equations!$G:$I,3,0)+VLOOKUP(AN$14&amp;"-sexo-"&amp;$E324,Equations!$G:$I,3,0)*$U324+VLOOKUP(AN$14&amp;"-edad-"&amp;$E324,Equations!$G:$I,3,0)*$V324+VLOOKUP(AN$14&amp;"-est-"&amp;$E324,Equations!$G:$I,3,0)*(1/$W324)+VLOOKUP(AN$14&amp;"-imc-"&amp;$E324,Equations!$G:$I,3,0)*(1/$Q324)))</f>
        <v/>
      </c>
      <c r="AO324" s="10" t="str">
        <f>IF($Z324="","",IF(OR($V324&lt;2.7,$V324&gt;90),"Age OOR",AN324-1.6449*VLOOKUP(AN$14&amp;"-rse-"&amp;$E324,Equations!$G:$I,3,0)))</f>
        <v/>
      </c>
      <c r="AP324" s="10" t="str">
        <f>IF($Z324="","",IF(OR($V324&lt;2.7,$V324&gt;90),"Age OOR",AN324+1.6449*VLOOKUP(AN$14&amp;"-rse-"&amp;$E324,Equations!$G:$I,3,0)))</f>
        <v/>
      </c>
      <c r="AQ324" s="10" t="str">
        <f t="shared" si="113"/>
        <v/>
      </c>
      <c r="AR324" s="10" t="str">
        <f>IF($Z324="","",IF(OR($V324&lt;2.7,$V324&gt;90),"Age OOR",($Z324-AN324)/VLOOKUP(AN$14&amp;"-rse-"&amp;$E324,Equations!$G:$I,3,0)))</f>
        <v/>
      </c>
      <c r="AS324" s="10" t="str">
        <f>IF($AA324="","",IF(OR($V324&lt;2.7,$V324&gt;90),"Age OOR",VLOOKUP(AS$14&amp;"-int-"&amp;$F324,Equations!$G:$I,3,0)+VLOOKUP(AS$14&amp;"-sexo-"&amp;$F324,Equations!$G:$I,3,0)*$U324+VLOOKUP(AS$14&amp;"-edad-"&amp;$F324,Equations!$G:$I,3,0)*$V324+VLOOKUP(AS$14&amp;"-est-"&amp;$F324,Equations!$G:$I,3,0)*(1/$W324)+VLOOKUP(AS$14&amp;"-imc-"&amp;$F324,Equations!$G:$I,3,0)*(1/$Q324)))</f>
        <v/>
      </c>
      <c r="AT324" s="10" t="str">
        <f>IF($AA324="","",IF(OR($V324&lt;2.7,$V324&gt;90),"Age OOR",AS324-1.6449*VLOOKUP(AS$14&amp;"-rse-"&amp;$F324,Equations!$G:$I,3,0)))</f>
        <v/>
      </c>
      <c r="AU324" s="10" t="str">
        <f>IF($AA324="","",IF(OR($V324&lt;2.7,$V324&gt;90),"Age OOR",AS324+1.6449*VLOOKUP(AS$14&amp;"-rse-"&amp;$F324,Equations!$G:$I,3,0)))</f>
        <v/>
      </c>
      <c r="AV324" s="10" t="str">
        <f t="shared" si="114"/>
        <v/>
      </c>
      <c r="AW324" s="10" t="str">
        <f>IF($AA324="","",IF(OR($V324&lt;2.7,$V324&gt;90),"Age OOR",($AA324-AS324)/VLOOKUP(AS$14&amp;"-rse-"&amp;$F324,Equations!$G:$I,3,0)))</f>
        <v/>
      </c>
      <c r="AX324" s="10" t="str">
        <f>IF($AB324="","",IF(OR($V324&lt;2.7,$V324&gt;90),"Age OOR",VLOOKUP(AX$14&amp;"-int-"&amp;$G324,Equations!$G:$I,3,0)+VLOOKUP(AX$14&amp;"-sexo-"&amp;$G324,Equations!$G:$I,3,0)*$U324+VLOOKUP(AX$14&amp;"-edad-"&amp;$G324,Equations!$G:$I,3,0)*$V324+VLOOKUP(AX$14&amp;"-est-"&amp;$G324,Equations!$G:$I,3,0)*(1/$W324)+VLOOKUP(AX$14&amp;"-imc-"&amp;$G324,Equations!$G:$I,3,0)*(1/$Q324)))</f>
        <v/>
      </c>
      <c r="AY324" s="10" t="str">
        <f>IF($AB324="","",IF(OR($V324&lt;2.7,$V324&gt;90),"Age OOR",AX324-1.6449*VLOOKUP(AX$14&amp;"-rse-"&amp;$G324,Equations!$G:$I,3,0)))</f>
        <v/>
      </c>
      <c r="AZ324" s="10" t="str">
        <f>IF($AB324="","",IF(OR($V324&lt;2.7,$V324&gt;90),"Age OOR",AX324+1.6449*VLOOKUP(AX$14&amp;"-rse-"&amp;$G324,Equations!$G:$I,3,0)))</f>
        <v/>
      </c>
      <c r="BA324" s="10" t="str">
        <f t="shared" si="115"/>
        <v/>
      </c>
      <c r="BB324" s="10" t="str">
        <f>IF($AB324="","",IF(OR($V324&lt;2.7,$V324&gt;90),"Age OOR",($AB324-AX324)/VLOOKUP(AX$14&amp;"-rse-"&amp;$G324,Equations!$G:$I,3,0)))</f>
        <v/>
      </c>
      <c r="BC324" s="10" t="str">
        <f>IF($AC324="","",IF(OR($V324&lt;2.7,$V324&gt;90),"Age OOR",VLOOKUP(BC$14&amp;"-int-"&amp;$H324,Equations!$G:$I,3,0)+VLOOKUP(BC$14&amp;"-sexo-"&amp;$H324,Equations!$G:$I,3,0)*$U324+VLOOKUP(BC$14&amp;"-edad-"&amp;$H324,Equations!$G:$I,3,0)*$V324+VLOOKUP(BC$14&amp;"-est-"&amp;$H324,Equations!$G:$I,3,0)*(1/$W324)+VLOOKUP(BC$14&amp;"-imc-"&amp;$H324,Equations!$G:$I,3,0)*(1/$Q324)))</f>
        <v/>
      </c>
      <c r="BD324" s="10" t="str">
        <f>IF($AC324="","",IF(OR($V324&lt;2.7,$V324&gt;90),"Age OOR",BC324-1.6449*VLOOKUP(BC$14&amp;"-rse-"&amp;$H324,Equations!$G:$I,3,0)))</f>
        <v/>
      </c>
      <c r="BE324" s="10" t="str">
        <f>IF($AC324="","",IF(OR($V324&lt;2.7,$V324&gt;90),"Age OOR",BC324+1.6449*VLOOKUP(BC$14&amp;"-rse-"&amp;$H324,Equations!$G:$I,3,0)))</f>
        <v/>
      </c>
      <c r="BF324" s="10" t="str">
        <f t="shared" si="116"/>
        <v/>
      </c>
      <c r="BG324" s="10" t="str">
        <f>IF($AC324="","",IF(OR($V324&lt;2.7,$V324&gt;90),"Age OOR",($AC324-BC324)/VLOOKUP(BC$14&amp;"-rse-"&amp;$H324,Equations!$G:$I,3,0)))</f>
        <v/>
      </c>
      <c r="BH324" s="10" t="str">
        <f>IF($AD324="","",IF(OR($V324&lt;2.7,$V324&gt;90),"Age OOR",VLOOKUP(BH$14&amp;"-int-"&amp;$I324,Equations!$G:$I,3,0)+VLOOKUP(BH$14&amp;"-sexo-"&amp;$I324,Equations!$G:$I,3,0)*$U324+VLOOKUP(BH$14&amp;"-edad-"&amp;$I324,Equations!$G:$I,3,0)*$V324+VLOOKUP(BH$14&amp;"-est-"&amp;$I324,Equations!$G:$I,3,0)*(1/$W324)+VLOOKUP(BH$14&amp;"-imc-"&amp;$I324,Equations!$G:$I,3,0)*(1/$Q324)))</f>
        <v/>
      </c>
      <c r="BI324" s="10" t="str">
        <f>IF($AD324="","",IF(OR($V324&lt;2.7,$V324&gt;90),"Age OOR",BH324-1.6449*VLOOKUP(BH$14&amp;"-rse-"&amp;$I324,Equations!$G:$I,3,0)))</f>
        <v/>
      </c>
      <c r="BJ324" s="10" t="str">
        <f>IF($AD324="","",IF(OR($V324&lt;2.7,$V324&gt;90),"Age OOR",BH324+1.6449*VLOOKUP(BH$14&amp;"-rse-"&amp;$I324,Equations!$G:$I,3,0)))</f>
        <v/>
      </c>
      <c r="BK324" s="10" t="str">
        <f t="shared" si="117"/>
        <v/>
      </c>
      <c r="BL324" s="10" t="str">
        <f>IF($AD324="","",IF(OR($V324&lt;2.7,$V324&gt;90),"Age OOR",($AD324-BH324)/VLOOKUP(BH$14&amp;"-rse-"&amp;$I324,Equations!$G:$I,3,0)))</f>
        <v/>
      </c>
      <c r="BM324" s="10" t="str">
        <f>IF($AE324="","",IF(OR($V324&lt;2.7,$V324&gt;90),"Age OOR",VLOOKUP(BM$14&amp;"-int-"&amp;$J324,Equations!$G:$I,3,0)+VLOOKUP(BM$14&amp;"-sexo-"&amp;$J324,Equations!$G:$I,3,0)*$U324+VLOOKUP(BM$14&amp;"-edad-"&amp;$J324,Equations!$G:$I,3,0)*$V324+VLOOKUP(BM$14&amp;"-est-"&amp;$J324,Equations!$G:$I,3,0)*(1/$W324)+VLOOKUP(BM$14&amp;"-imc-"&amp;$J324,Equations!$G:$I,3,0)*(1/$Q324)))</f>
        <v/>
      </c>
      <c r="BN324" s="10" t="str">
        <f>IF($AE324="","",IF(OR($V324&lt;2.7,$V324&gt;90),"Age OOR",BM324-1.6449*VLOOKUP(BM$14&amp;"-rse-"&amp;$J324,Equations!$G:$I,3,0)))</f>
        <v/>
      </c>
      <c r="BO324" s="10" t="str">
        <f>IF($AE324="","",IF(OR($V324&lt;2.7,$V324&gt;90),"Age OOR",BM324+1.6449*VLOOKUP(BM$14&amp;"-rse-"&amp;$J324,Equations!$G:$I,3,0)))</f>
        <v/>
      </c>
      <c r="BP324" s="10" t="str">
        <f t="shared" si="118"/>
        <v/>
      </c>
      <c r="BQ324" s="10" t="str">
        <f>IF($AE324="","",IF(OR($V324&lt;2.7,$V324&gt;90),"Age OOR",($AE324-BM324)/VLOOKUP(BM$14&amp;"-rse-"&amp;$J324,Equations!$G:$I,3,0)))</f>
        <v/>
      </c>
      <c r="BR324" s="10" t="str">
        <f>IF($AF324="","",IF(OR($V324&lt;2.7,$V324&gt;90),"Age OOR",VLOOKUP(BR$14&amp;"-int-"&amp;$K324,Equations!$G:$I,3,0)+VLOOKUP(BR$14&amp;"-sexo-"&amp;$K324,Equations!$G:$I,3,0)*$U324+VLOOKUP(BR$14&amp;"-edad-"&amp;$K324,Equations!$G:$I,3,0)*$V324+VLOOKUP(BR$14&amp;"-est-"&amp;$K324,Equations!$G:$I,3,0)*(1/$W324)+VLOOKUP(BR$14&amp;"-imc-"&amp;$K324,Equations!$G:$I,3,0)*(1/$Q324)))</f>
        <v/>
      </c>
      <c r="BS324" s="10" t="str">
        <f>IF($AF324="","",IF(OR($V324&lt;2.7,$V324&gt;90),"Age OOR",BR324-1.6449*VLOOKUP(BR$14&amp;"-rse-"&amp;$K324,Equations!$G:$I,3,0)))</f>
        <v/>
      </c>
      <c r="BT324" s="10" t="str">
        <f>IF($AF324="","",IF(OR($V324&lt;2.7,$V324&gt;90),"Age OOR",BR324+1.6449*VLOOKUP(BR$14&amp;"-rse-"&amp;$K324,Equations!$G:$I,3,0)))</f>
        <v/>
      </c>
      <c r="BU324" s="10" t="str">
        <f t="shared" si="119"/>
        <v/>
      </c>
      <c r="BV324" s="10" t="str">
        <f>IF($AF324="","",IF(OR($V324&lt;2.7,$V324&gt;90),"Age OOR",($AF324-BR324)/VLOOKUP(BR$14&amp;"-rse-"&amp;$K324,Equations!$G:$I,3,0)))</f>
        <v/>
      </c>
      <c r="BW324" s="10" t="str">
        <f>IF($AG324="","",IF(OR($V324&lt;2.7,$V324&gt;90),"Age OOR",VLOOKUP(BW$14&amp;"-int-"&amp;$L324,Equations!$G:$I,3,0)+VLOOKUP(BW$14&amp;"-sexo-"&amp;$L324,Equations!$G:$I,3,0)*$U324+VLOOKUP(BW$14&amp;"-edad-"&amp;$L324,Equations!$G:$I,3,0)*$V324+VLOOKUP(BW$14&amp;"-est-"&amp;$L324,Equations!$G:$I,3,0)*(1/$W324)+VLOOKUP(BW$14&amp;"-imc-"&amp;$L324,Equations!$G:$I,3,0)*(1/$Q324)))</f>
        <v/>
      </c>
      <c r="BX324" s="10" t="str">
        <f>IF($AG324="","",IF(OR($V324&lt;2.7,$V324&gt;90),"Age OOR",BW324-1.6449*VLOOKUP(BW$14&amp;"-rse-"&amp;$L324,Equations!$G:$I,3,0)))</f>
        <v/>
      </c>
      <c r="BY324" s="10" t="str">
        <f>IF($AG324="","",IF(OR($V324&lt;2.7,$V324&gt;90),"Age OOR",BW324+1.6449*VLOOKUP(BW$14&amp;"-rse-"&amp;$L324,Equations!$G:$I,3,0)))</f>
        <v/>
      </c>
      <c r="BZ324" s="10" t="str">
        <f t="shared" si="120"/>
        <v/>
      </c>
      <c r="CA324" s="10" t="str">
        <f>IF($AG324="","",IF(OR($V324&lt;2.7,$V324&gt;90),"Age OOR",($AG324-BW324)/VLOOKUP(BW$14&amp;"-rse-"&amp;$L324,Equations!$G:$I,3,0)))</f>
        <v/>
      </c>
      <c r="CB324" s="10" t="str">
        <f>IF($AH324="","",IF(OR($V324&lt;2.7,$V324&gt;90),"Age OOR",VLOOKUP(CB$14&amp;"-int-"&amp;$M324,Equations!$G:$I,3,0)+VLOOKUP(CB$14&amp;"-sexo-"&amp;$M324,Equations!$G:$I,3,0)*$U324+VLOOKUP(CB$14&amp;"-edad-"&amp;$M324,Equations!$G:$I,3,0)*$V324+VLOOKUP(CB$14&amp;"-est-"&amp;$M324,Equations!$G:$I,3,0)*(1/$W324)+VLOOKUP(CB$14&amp;"-imc-"&amp;$M324,Equations!$G:$I,3,0)*(1/$Q324)))</f>
        <v/>
      </c>
      <c r="CC324" s="10" t="str">
        <f>IF($AH324="","",IF(OR($V324&lt;2.7,$V324&gt;90),"Age OOR",CB324-1.6449*VLOOKUP(CB$14&amp;"-rse-"&amp;$M324,Equations!$G:$I,3,0)))</f>
        <v/>
      </c>
      <c r="CD324" s="10" t="str">
        <f>IF($AH324="","",IF(OR($V324&lt;2.7,$V324&gt;90),"Age OOR",CB324+1.6449*VLOOKUP(CB$14&amp;"-rse-"&amp;$M324,Equations!$G:$I,3,0)))</f>
        <v/>
      </c>
      <c r="CE324" s="10" t="str">
        <f t="shared" si="121"/>
        <v/>
      </c>
      <c r="CF324" s="10" t="str">
        <f>IF($AH324="","",IF(OR($V324&lt;2.7,$V324&gt;90),"Age OOR",($AH324-CB324)/VLOOKUP(CB$14&amp;"-rse-"&amp;$M324,Equations!$G:$I,3,0)))</f>
        <v/>
      </c>
      <c r="CG324" s="10" t="str">
        <f>IF($AI324="","",IF(OR($V324&lt;2.7,$V324&gt;90),"Age OOR",VLOOKUP(CG$14&amp;"-int-"&amp;$N324,Equations!$G:$I,3,0)+VLOOKUP(CG$14&amp;"-sexo-"&amp;$N324,Equations!$G:$I,3,0)*$U324+VLOOKUP(CG$14&amp;"-edad-"&amp;$N324,Equations!$G:$I,3,0)*$V324+VLOOKUP(CG$14&amp;"-est-"&amp;$N324,Equations!$G:$I,3,0)*(1/$W324)+VLOOKUP(CG$14&amp;"-imc-"&amp;$N324,Equations!$G:$I,3,0)*(1/$Q324)))</f>
        <v/>
      </c>
      <c r="CH324" s="10" t="str">
        <f>IF($AI324="","",IF(OR($V324&lt;2.7,$V324&gt;90),"Age OOR",CG324-1.6449*VLOOKUP(CG$14&amp;"-rse-"&amp;$N324,Equations!$G:$I,3,0)))</f>
        <v/>
      </c>
      <c r="CI324" s="10" t="str">
        <f>IF($AI324="","",IF(OR($V324&lt;2.7,$V324&gt;90),"Age OOR",CG324+1.6449*VLOOKUP(CG$14&amp;"-rse-"&amp;$N324,Equations!$G:$I,3,0)))</f>
        <v/>
      </c>
      <c r="CJ324" s="10" t="str">
        <f t="shared" si="122"/>
        <v/>
      </c>
      <c r="CK324" s="10" t="str">
        <f>IF($AI324="","",IF(OR($V324&lt;2.7,$V324&gt;90),"Age OOR",($AI324-CG324)/VLOOKUP(CG$14&amp;"-rse-"&amp;$N324,Equations!$G:$I,3,0)))</f>
        <v/>
      </c>
      <c r="CL324" s="10" t="str">
        <f>IF($AJ324="","",IF(OR($V324&lt;2.7,$V324&gt;90),"Age OOR",VLOOKUP(CL$14&amp;"-int-"&amp;$O324,Equations!$G:$I,3,0)+VLOOKUP(CL$14&amp;"-sexo-"&amp;$O324,Equations!$G:$I,3,0)*$U324+VLOOKUP(CL$14&amp;"-edad-"&amp;$O324,Equations!$G:$I,3,0)*$V324+VLOOKUP(CL$14&amp;"-est-"&amp;$O324,Equations!$G:$I,3,0)*(1/$W324)+VLOOKUP(CL$14&amp;"-imc-"&amp;$O324,Equations!$G:$I,3,0)*(1/$Q324)))</f>
        <v/>
      </c>
      <c r="CM324" s="10" t="str">
        <f>IF($AJ324="","",IF(OR($V324&lt;2.7,$V324&gt;90),"Age OOR",CL324-1.6449*VLOOKUP(CL$14&amp;"-rse-"&amp;$O324,Equations!$G:$I,3,0)))</f>
        <v/>
      </c>
      <c r="CN324" s="10" t="str">
        <f>IF($AJ324="","",IF(OR($V324&lt;2.7,$V324&gt;90),"Age OOR",CL324+1.6449*VLOOKUP(CL$14&amp;"-rse-"&amp;$O324,Equations!$G:$I,3,0)))</f>
        <v/>
      </c>
      <c r="CO324" s="10" t="str">
        <f t="shared" si="123"/>
        <v/>
      </c>
      <c r="CP324" s="10" t="str">
        <f>IF($AJ324="","",IF(OR($V324&lt;2.7,$V324&gt;90),"Age OOR",($AJ324-CL324)/VLOOKUP(CL$14&amp;"-rse-"&amp;$O324,Equations!$G:$I,3,0)))</f>
        <v/>
      </c>
      <c r="CQ324" s="10" t="str">
        <f>IF($AK324="","",IF(OR($V324&lt;2.7,$V324&gt;90),"Age OOR",EXP(VLOOKUP(CQ$14&amp;"-int-"&amp;$P324,Equations!$G:$I,3,0)+VLOOKUP(CQ$14&amp;"-sexo-"&amp;$P324,Equations!$G:$I,3,0)*$U324+VLOOKUP(CQ$14&amp;"-edad-"&amp;$P324,Equations!$G:$I,3,0)*$V324+VLOOKUP(CQ$14&amp;"-est-"&amp;$P324,Equations!$G:$I,3,0)*(1/$W324)+VLOOKUP(CQ$14&amp;"-imc-"&amp;$P324,Equations!$G:$I,3,0)*(1/$Q324))))</f>
        <v/>
      </c>
      <c r="CR324" s="10" t="str">
        <f>IF($AK324="","",IF(OR($V324&lt;2.7,$V324&gt;90),"Age OOR",EXP(LN(CQ324)-1.6449*VLOOKUP(CQ$14&amp;"-rse-"&amp;$P324,Equations!$G:$I,3,0))))</f>
        <v/>
      </c>
      <c r="CS324" s="10" t="str">
        <f>IF($AK324="","",IF(OR($V324&lt;2.7,$V324&gt;90),"Age OOR",EXP(LN(CQ324)+1.6449*VLOOKUP(CQ$14&amp;"-rse-"&amp;$P324,Equations!$G:$I,3,0))))</f>
        <v/>
      </c>
      <c r="CT324" s="10" t="str">
        <f t="shared" si="124"/>
        <v/>
      </c>
      <c r="CU324" s="10" t="str">
        <f>IF($AK324="","",IF(OR($V324&lt;2.7,$V324&gt;90),"Age OOR",(LN($AK324)-LN(CQ324))/VLOOKUP(CQ$14&amp;"-rse-"&amp;$P324,Equations!$G:$I,3,0)))</f>
        <v/>
      </c>
      <c r="CV324" s="47"/>
    </row>
    <row r="325" spans="5:100" x14ac:dyDescent="0.2">
      <c r="E325" s="23" t="str">
        <f t="shared" si="100"/>
        <v>Age out of range</v>
      </c>
      <c r="F325" s="23" t="str">
        <f t="shared" si="101"/>
        <v>Age out of range</v>
      </c>
      <c r="G325" s="23" t="str">
        <f t="shared" si="102"/>
        <v>Age out of range</v>
      </c>
      <c r="H325" s="23" t="str">
        <f t="shared" si="103"/>
        <v>Age out of range</v>
      </c>
      <c r="I325" s="23" t="str">
        <f t="shared" si="104"/>
        <v>Age out of range</v>
      </c>
      <c r="J325" s="23" t="str">
        <f t="shared" si="105"/>
        <v>Age out of range</v>
      </c>
      <c r="K325" s="23" t="str">
        <f t="shared" si="106"/>
        <v>Age out of range</v>
      </c>
      <c r="L325" s="23" t="str">
        <f t="shared" si="107"/>
        <v>Age out of range</v>
      </c>
      <c r="M325" s="23" t="str">
        <f t="shared" si="108"/>
        <v>Age out of range</v>
      </c>
      <c r="N325" s="23" t="str">
        <f t="shared" si="109"/>
        <v>Age out of range</v>
      </c>
      <c r="O325" s="23" t="str">
        <f t="shared" si="110"/>
        <v>Age out of range</v>
      </c>
      <c r="P325" s="23" t="str">
        <f t="shared" si="111"/>
        <v>Age out of range</v>
      </c>
      <c r="Q325" s="23" t="e">
        <f t="shared" si="112"/>
        <v>#DIV/0!</v>
      </c>
      <c r="R325" s="17"/>
      <c r="S325" s="23">
        <v>309</v>
      </c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7"/>
      <c r="AM325" s="47"/>
      <c r="AN325" s="10" t="str">
        <f>IF($Z325="","",IF(OR($V325&lt;2.7,$V325&gt;90),"Age OOR",VLOOKUP(AN$14&amp;"-int-"&amp;$E325,Equations!$G:$I,3,0)+VLOOKUP(AN$14&amp;"-sexo-"&amp;$E325,Equations!$G:$I,3,0)*$U325+VLOOKUP(AN$14&amp;"-edad-"&amp;$E325,Equations!$G:$I,3,0)*$V325+VLOOKUP(AN$14&amp;"-est-"&amp;$E325,Equations!$G:$I,3,0)*(1/$W325)+VLOOKUP(AN$14&amp;"-imc-"&amp;$E325,Equations!$G:$I,3,0)*(1/$Q325)))</f>
        <v/>
      </c>
      <c r="AO325" s="10" t="str">
        <f>IF($Z325="","",IF(OR($V325&lt;2.7,$V325&gt;90),"Age OOR",AN325-1.6449*VLOOKUP(AN$14&amp;"-rse-"&amp;$E325,Equations!$G:$I,3,0)))</f>
        <v/>
      </c>
      <c r="AP325" s="10" t="str">
        <f>IF($Z325="","",IF(OR($V325&lt;2.7,$V325&gt;90),"Age OOR",AN325+1.6449*VLOOKUP(AN$14&amp;"-rse-"&amp;$E325,Equations!$G:$I,3,0)))</f>
        <v/>
      </c>
      <c r="AQ325" s="10" t="str">
        <f t="shared" si="113"/>
        <v/>
      </c>
      <c r="AR325" s="10" t="str">
        <f>IF($Z325="","",IF(OR($V325&lt;2.7,$V325&gt;90),"Age OOR",($Z325-AN325)/VLOOKUP(AN$14&amp;"-rse-"&amp;$E325,Equations!$G:$I,3,0)))</f>
        <v/>
      </c>
      <c r="AS325" s="10" t="str">
        <f>IF($AA325="","",IF(OR($V325&lt;2.7,$V325&gt;90),"Age OOR",VLOOKUP(AS$14&amp;"-int-"&amp;$F325,Equations!$G:$I,3,0)+VLOOKUP(AS$14&amp;"-sexo-"&amp;$F325,Equations!$G:$I,3,0)*$U325+VLOOKUP(AS$14&amp;"-edad-"&amp;$F325,Equations!$G:$I,3,0)*$V325+VLOOKUP(AS$14&amp;"-est-"&amp;$F325,Equations!$G:$I,3,0)*(1/$W325)+VLOOKUP(AS$14&amp;"-imc-"&amp;$F325,Equations!$G:$I,3,0)*(1/$Q325)))</f>
        <v/>
      </c>
      <c r="AT325" s="10" t="str">
        <f>IF($AA325="","",IF(OR($V325&lt;2.7,$V325&gt;90),"Age OOR",AS325-1.6449*VLOOKUP(AS$14&amp;"-rse-"&amp;$F325,Equations!$G:$I,3,0)))</f>
        <v/>
      </c>
      <c r="AU325" s="10" t="str">
        <f>IF($AA325="","",IF(OR($V325&lt;2.7,$V325&gt;90),"Age OOR",AS325+1.6449*VLOOKUP(AS$14&amp;"-rse-"&amp;$F325,Equations!$G:$I,3,0)))</f>
        <v/>
      </c>
      <c r="AV325" s="10" t="str">
        <f t="shared" si="114"/>
        <v/>
      </c>
      <c r="AW325" s="10" t="str">
        <f>IF($AA325="","",IF(OR($V325&lt;2.7,$V325&gt;90),"Age OOR",($AA325-AS325)/VLOOKUP(AS$14&amp;"-rse-"&amp;$F325,Equations!$G:$I,3,0)))</f>
        <v/>
      </c>
      <c r="AX325" s="10" t="str">
        <f>IF($AB325="","",IF(OR($V325&lt;2.7,$V325&gt;90),"Age OOR",VLOOKUP(AX$14&amp;"-int-"&amp;$G325,Equations!$G:$I,3,0)+VLOOKUP(AX$14&amp;"-sexo-"&amp;$G325,Equations!$G:$I,3,0)*$U325+VLOOKUP(AX$14&amp;"-edad-"&amp;$G325,Equations!$G:$I,3,0)*$V325+VLOOKUP(AX$14&amp;"-est-"&amp;$G325,Equations!$G:$I,3,0)*(1/$W325)+VLOOKUP(AX$14&amp;"-imc-"&amp;$G325,Equations!$G:$I,3,0)*(1/$Q325)))</f>
        <v/>
      </c>
      <c r="AY325" s="10" t="str">
        <f>IF($AB325="","",IF(OR($V325&lt;2.7,$V325&gt;90),"Age OOR",AX325-1.6449*VLOOKUP(AX$14&amp;"-rse-"&amp;$G325,Equations!$G:$I,3,0)))</f>
        <v/>
      </c>
      <c r="AZ325" s="10" t="str">
        <f>IF($AB325="","",IF(OR($V325&lt;2.7,$V325&gt;90),"Age OOR",AX325+1.6449*VLOOKUP(AX$14&amp;"-rse-"&amp;$G325,Equations!$G:$I,3,0)))</f>
        <v/>
      </c>
      <c r="BA325" s="10" t="str">
        <f t="shared" si="115"/>
        <v/>
      </c>
      <c r="BB325" s="10" t="str">
        <f>IF($AB325="","",IF(OR($V325&lt;2.7,$V325&gt;90),"Age OOR",($AB325-AX325)/VLOOKUP(AX$14&amp;"-rse-"&amp;$G325,Equations!$G:$I,3,0)))</f>
        <v/>
      </c>
      <c r="BC325" s="10" t="str">
        <f>IF($AC325="","",IF(OR($V325&lt;2.7,$V325&gt;90),"Age OOR",VLOOKUP(BC$14&amp;"-int-"&amp;$H325,Equations!$G:$I,3,0)+VLOOKUP(BC$14&amp;"-sexo-"&amp;$H325,Equations!$G:$I,3,0)*$U325+VLOOKUP(BC$14&amp;"-edad-"&amp;$H325,Equations!$G:$I,3,0)*$V325+VLOOKUP(BC$14&amp;"-est-"&amp;$H325,Equations!$G:$I,3,0)*(1/$W325)+VLOOKUP(BC$14&amp;"-imc-"&amp;$H325,Equations!$G:$I,3,0)*(1/$Q325)))</f>
        <v/>
      </c>
      <c r="BD325" s="10" t="str">
        <f>IF($AC325="","",IF(OR($V325&lt;2.7,$V325&gt;90),"Age OOR",BC325-1.6449*VLOOKUP(BC$14&amp;"-rse-"&amp;$H325,Equations!$G:$I,3,0)))</f>
        <v/>
      </c>
      <c r="BE325" s="10" t="str">
        <f>IF($AC325="","",IF(OR($V325&lt;2.7,$V325&gt;90),"Age OOR",BC325+1.6449*VLOOKUP(BC$14&amp;"-rse-"&amp;$H325,Equations!$G:$I,3,0)))</f>
        <v/>
      </c>
      <c r="BF325" s="10" t="str">
        <f t="shared" si="116"/>
        <v/>
      </c>
      <c r="BG325" s="10" t="str">
        <f>IF($AC325="","",IF(OR($V325&lt;2.7,$V325&gt;90),"Age OOR",($AC325-BC325)/VLOOKUP(BC$14&amp;"-rse-"&amp;$H325,Equations!$G:$I,3,0)))</f>
        <v/>
      </c>
      <c r="BH325" s="10" t="str">
        <f>IF($AD325="","",IF(OR($V325&lt;2.7,$V325&gt;90),"Age OOR",VLOOKUP(BH$14&amp;"-int-"&amp;$I325,Equations!$G:$I,3,0)+VLOOKUP(BH$14&amp;"-sexo-"&amp;$I325,Equations!$G:$I,3,0)*$U325+VLOOKUP(BH$14&amp;"-edad-"&amp;$I325,Equations!$G:$I,3,0)*$V325+VLOOKUP(BH$14&amp;"-est-"&amp;$I325,Equations!$G:$I,3,0)*(1/$W325)+VLOOKUP(BH$14&amp;"-imc-"&amp;$I325,Equations!$G:$I,3,0)*(1/$Q325)))</f>
        <v/>
      </c>
      <c r="BI325" s="10" t="str">
        <f>IF($AD325="","",IF(OR($V325&lt;2.7,$V325&gt;90),"Age OOR",BH325-1.6449*VLOOKUP(BH$14&amp;"-rse-"&amp;$I325,Equations!$G:$I,3,0)))</f>
        <v/>
      </c>
      <c r="BJ325" s="10" t="str">
        <f>IF($AD325="","",IF(OR($V325&lt;2.7,$V325&gt;90),"Age OOR",BH325+1.6449*VLOOKUP(BH$14&amp;"-rse-"&amp;$I325,Equations!$G:$I,3,0)))</f>
        <v/>
      </c>
      <c r="BK325" s="10" t="str">
        <f t="shared" si="117"/>
        <v/>
      </c>
      <c r="BL325" s="10" t="str">
        <f>IF($AD325="","",IF(OR($V325&lt;2.7,$V325&gt;90),"Age OOR",($AD325-BH325)/VLOOKUP(BH$14&amp;"-rse-"&amp;$I325,Equations!$G:$I,3,0)))</f>
        <v/>
      </c>
      <c r="BM325" s="10" t="str">
        <f>IF($AE325="","",IF(OR($V325&lt;2.7,$V325&gt;90),"Age OOR",VLOOKUP(BM$14&amp;"-int-"&amp;$J325,Equations!$G:$I,3,0)+VLOOKUP(BM$14&amp;"-sexo-"&amp;$J325,Equations!$G:$I,3,0)*$U325+VLOOKUP(BM$14&amp;"-edad-"&amp;$J325,Equations!$G:$I,3,0)*$V325+VLOOKUP(BM$14&amp;"-est-"&amp;$J325,Equations!$G:$I,3,0)*(1/$W325)+VLOOKUP(BM$14&amp;"-imc-"&amp;$J325,Equations!$G:$I,3,0)*(1/$Q325)))</f>
        <v/>
      </c>
      <c r="BN325" s="10" t="str">
        <f>IF($AE325="","",IF(OR($V325&lt;2.7,$V325&gt;90),"Age OOR",BM325-1.6449*VLOOKUP(BM$14&amp;"-rse-"&amp;$J325,Equations!$G:$I,3,0)))</f>
        <v/>
      </c>
      <c r="BO325" s="10" t="str">
        <f>IF($AE325="","",IF(OR($V325&lt;2.7,$V325&gt;90),"Age OOR",BM325+1.6449*VLOOKUP(BM$14&amp;"-rse-"&amp;$J325,Equations!$G:$I,3,0)))</f>
        <v/>
      </c>
      <c r="BP325" s="10" t="str">
        <f t="shared" si="118"/>
        <v/>
      </c>
      <c r="BQ325" s="10" t="str">
        <f>IF($AE325="","",IF(OR($V325&lt;2.7,$V325&gt;90),"Age OOR",($AE325-BM325)/VLOOKUP(BM$14&amp;"-rse-"&amp;$J325,Equations!$G:$I,3,0)))</f>
        <v/>
      </c>
      <c r="BR325" s="10" t="str">
        <f>IF($AF325="","",IF(OR($V325&lt;2.7,$V325&gt;90),"Age OOR",VLOOKUP(BR$14&amp;"-int-"&amp;$K325,Equations!$G:$I,3,0)+VLOOKUP(BR$14&amp;"-sexo-"&amp;$K325,Equations!$G:$I,3,0)*$U325+VLOOKUP(BR$14&amp;"-edad-"&amp;$K325,Equations!$G:$I,3,0)*$V325+VLOOKUP(BR$14&amp;"-est-"&amp;$K325,Equations!$G:$I,3,0)*(1/$W325)+VLOOKUP(BR$14&amp;"-imc-"&amp;$K325,Equations!$G:$I,3,0)*(1/$Q325)))</f>
        <v/>
      </c>
      <c r="BS325" s="10" t="str">
        <f>IF($AF325="","",IF(OR($V325&lt;2.7,$V325&gt;90),"Age OOR",BR325-1.6449*VLOOKUP(BR$14&amp;"-rse-"&amp;$K325,Equations!$G:$I,3,0)))</f>
        <v/>
      </c>
      <c r="BT325" s="10" t="str">
        <f>IF($AF325="","",IF(OR($V325&lt;2.7,$V325&gt;90),"Age OOR",BR325+1.6449*VLOOKUP(BR$14&amp;"-rse-"&amp;$K325,Equations!$G:$I,3,0)))</f>
        <v/>
      </c>
      <c r="BU325" s="10" t="str">
        <f t="shared" si="119"/>
        <v/>
      </c>
      <c r="BV325" s="10" t="str">
        <f>IF($AF325="","",IF(OR($V325&lt;2.7,$V325&gt;90),"Age OOR",($AF325-BR325)/VLOOKUP(BR$14&amp;"-rse-"&amp;$K325,Equations!$G:$I,3,0)))</f>
        <v/>
      </c>
      <c r="BW325" s="10" t="str">
        <f>IF($AG325="","",IF(OR($V325&lt;2.7,$V325&gt;90),"Age OOR",VLOOKUP(BW$14&amp;"-int-"&amp;$L325,Equations!$G:$I,3,0)+VLOOKUP(BW$14&amp;"-sexo-"&amp;$L325,Equations!$G:$I,3,0)*$U325+VLOOKUP(BW$14&amp;"-edad-"&amp;$L325,Equations!$G:$I,3,0)*$V325+VLOOKUP(BW$14&amp;"-est-"&amp;$L325,Equations!$G:$I,3,0)*(1/$W325)+VLOOKUP(BW$14&amp;"-imc-"&amp;$L325,Equations!$G:$I,3,0)*(1/$Q325)))</f>
        <v/>
      </c>
      <c r="BX325" s="10" t="str">
        <f>IF($AG325="","",IF(OR($V325&lt;2.7,$V325&gt;90),"Age OOR",BW325-1.6449*VLOOKUP(BW$14&amp;"-rse-"&amp;$L325,Equations!$G:$I,3,0)))</f>
        <v/>
      </c>
      <c r="BY325" s="10" t="str">
        <f>IF($AG325="","",IF(OR($V325&lt;2.7,$V325&gt;90),"Age OOR",BW325+1.6449*VLOOKUP(BW$14&amp;"-rse-"&amp;$L325,Equations!$G:$I,3,0)))</f>
        <v/>
      </c>
      <c r="BZ325" s="10" t="str">
        <f t="shared" si="120"/>
        <v/>
      </c>
      <c r="CA325" s="10" t="str">
        <f>IF($AG325="","",IF(OR($V325&lt;2.7,$V325&gt;90),"Age OOR",($AG325-BW325)/VLOOKUP(BW$14&amp;"-rse-"&amp;$L325,Equations!$G:$I,3,0)))</f>
        <v/>
      </c>
      <c r="CB325" s="10" t="str">
        <f>IF($AH325="","",IF(OR($V325&lt;2.7,$V325&gt;90),"Age OOR",VLOOKUP(CB$14&amp;"-int-"&amp;$M325,Equations!$G:$I,3,0)+VLOOKUP(CB$14&amp;"-sexo-"&amp;$M325,Equations!$G:$I,3,0)*$U325+VLOOKUP(CB$14&amp;"-edad-"&amp;$M325,Equations!$G:$I,3,0)*$V325+VLOOKUP(CB$14&amp;"-est-"&amp;$M325,Equations!$G:$I,3,0)*(1/$W325)+VLOOKUP(CB$14&amp;"-imc-"&amp;$M325,Equations!$G:$I,3,0)*(1/$Q325)))</f>
        <v/>
      </c>
      <c r="CC325" s="10" t="str">
        <f>IF($AH325="","",IF(OR($V325&lt;2.7,$V325&gt;90),"Age OOR",CB325-1.6449*VLOOKUP(CB$14&amp;"-rse-"&amp;$M325,Equations!$G:$I,3,0)))</f>
        <v/>
      </c>
      <c r="CD325" s="10" t="str">
        <f>IF($AH325="","",IF(OR($V325&lt;2.7,$V325&gt;90),"Age OOR",CB325+1.6449*VLOOKUP(CB$14&amp;"-rse-"&amp;$M325,Equations!$G:$I,3,0)))</f>
        <v/>
      </c>
      <c r="CE325" s="10" t="str">
        <f t="shared" si="121"/>
        <v/>
      </c>
      <c r="CF325" s="10" t="str">
        <f>IF($AH325="","",IF(OR($V325&lt;2.7,$V325&gt;90),"Age OOR",($AH325-CB325)/VLOOKUP(CB$14&amp;"-rse-"&amp;$M325,Equations!$G:$I,3,0)))</f>
        <v/>
      </c>
      <c r="CG325" s="10" t="str">
        <f>IF($AI325="","",IF(OR($V325&lt;2.7,$V325&gt;90),"Age OOR",VLOOKUP(CG$14&amp;"-int-"&amp;$N325,Equations!$G:$I,3,0)+VLOOKUP(CG$14&amp;"-sexo-"&amp;$N325,Equations!$G:$I,3,0)*$U325+VLOOKUP(CG$14&amp;"-edad-"&amp;$N325,Equations!$G:$I,3,0)*$V325+VLOOKUP(CG$14&amp;"-est-"&amp;$N325,Equations!$G:$I,3,0)*(1/$W325)+VLOOKUP(CG$14&amp;"-imc-"&amp;$N325,Equations!$G:$I,3,0)*(1/$Q325)))</f>
        <v/>
      </c>
      <c r="CH325" s="10" t="str">
        <f>IF($AI325="","",IF(OR($V325&lt;2.7,$V325&gt;90),"Age OOR",CG325-1.6449*VLOOKUP(CG$14&amp;"-rse-"&amp;$N325,Equations!$G:$I,3,0)))</f>
        <v/>
      </c>
      <c r="CI325" s="10" t="str">
        <f>IF($AI325="","",IF(OR($V325&lt;2.7,$V325&gt;90),"Age OOR",CG325+1.6449*VLOOKUP(CG$14&amp;"-rse-"&amp;$N325,Equations!$G:$I,3,0)))</f>
        <v/>
      </c>
      <c r="CJ325" s="10" t="str">
        <f t="shared" si="122"/>
        <v/>
      </c>
      <c r="CK325" s="10" t="str">
        <f>IF($AI325="","",IF(OR($V325&lt;2.7,$V325&gt;90),"Age OOR",($AI325-CG325)/VLOOKUP(CG$14&amp;"-rse-"&amp;$N325,Equations!$G:$I,3,0)))</f>
        <v/>
      </c>
      <c r="CL325" s="10" t="str">
        <f>IF($AJ325="","",IF(OR($V325&lt;2.7,$V325&gt;90),"Age OOR",VLOOKUP(CL$14&amp;"-int-"&amp;$O325,Equations!$G:$I,3,0)+VLOOKUP(CL$14&amp;"-sexo-"&amp;$O325,Equations!$G:$I,3,0)*$U325+VLOOKUP(CL$14&amp;"-edad-"&amp;$O325,Equations!$G:$I,3,0)*$V325+VLOOKUP(CL$14&amp;"-est-"&amp;$O325,Equations!$G:$I,3,0)*(1/$W325)+VLOOKUP(CL$14&amp;"-imc-"&amp;$O325,Equations!$G:$I,3,0)*(1/$Q325)))</f>
        <v/>
      </c>
      <c r="CM325" s="10" t="str">
        <f>IF($AJ325="","",IF(OR($V325&lt;2.7,$V325&gt;90),"Age OOR",CL325-1.6449*VLOOKUP(CL$14&amp;"-rse-"&amp;$O325,Equations!$G:$I,3,0)))</f>
        <v/>
      </c>
      <c r="CN325" s="10" t="str">
        <f>IF($AJ325="","",IF(OR($V325&lt;2.7,$V325&gt;90),"Age OOR",CL325+1.6449*VLOOKUP(CL$14&amp;"-rse-"&amp;$O325,Equations!$G:$I,3,0)))</f>
        <v/>
      </c>
      <c r="CO325" s="10" t="str">
        <f t="shared" si="123"/>
        <v/>
      </c>
      <c r="CP325" s="10" t="str">
        <f>IF($AJ325="","",IF(OR($V325&lt;2.7,$V325&gt;90),"Age OOR",($AJ325-CL325)/VLOOKUP(CL$14&amp;"-rse-"&amp;$O325,Equations!$G:$I,3,0)))</f>
        <v/>
      </c>
      <c r="CQ325" s="10" t="str">
        <f>IF($AK325="","",IF(OR($V325&lt;2.7,$V325&gt;90),"Age OOR",EXP(VLOOKUP(CQ$14&amp;"-int-"&amp;$P325,Equations!$G:$I,3,0)+VLOOKUP(CQ$14&amp;"-sexo-"&amp;$P325,Equations!$G:$I,3,0)*$U325+VLOOKUP(CQ$14&amp;"-edad-"&amp;$P325,Equations!$G:$I,3,0)*$V325+VLOOKUP(CQ$14&amp;"-est-"&amp;$P325,Equations!$G:$I,3,0)*(1/$W325)+VLOOKUP(CQ$14&amp;"-imc-"&amp;$P325,Equations!$G:$I,3,0)*(1/$Q325))))</f>
        <v/>
      </c>
      <c r="CR325" s="10" t="str">
        <f>IF($AK325="","",IF(OR($V325&lt;2.7,$V325&gt;90),"Age OOR",EXP(LN(CQ325)-1.6449*VLOOKUP(CQ$14&amp;"-rse-"&amp;$P325,Equations!$G:$I,3,0))))</f>
        <v/>
      </c>
      <c r="CS325" s="10" t="str">
        <f>IF($AK325="","",IF(OR($V325&lt;2.7,$V325&gt;90),"Age OOR",EXP(LN(CQ325)+1.6449*VLOOKUP(CQ$14&amp;"-rse-"&amp;$P325,Equations!$G:$I,3,0))))</f>
        <v/>
      </c>
      <c r="CT325" s="10" t="str">
        <f t="shared" si="124"/>
        <v/>
      </c>
      <c r="CU325" s="10" t="str">
        <f>IF($AK325="","",IF(OR($V325&lt;2.7,$V325&gt;90),"Age OOR",(LN($AK325)-LN(CQ325))/VLOOKUP(CQ$14&amp;"-rse-"&amp;$P325,Equations!$G:$I,3,0)))</f>
        <v/>
      </c>
      <c r="CV325" s="47"/>
    </row>
    <row r="326" spans="5:100" x14ac:dyDescent="0.2">
      <c r="E326" s="23" t="str">
        <f t="shared" si="100"/>
        <v>Age out of range</v>
      </c>
      <c r="F326" s="23" t="str">
        <f t="shared" si="101"/>
        <v>Age out of range</v>
      </c>
      <c r="G326" s="23" t="str">
        <f t="shared" si="102"/>
        <v>Age out of range</v>
      </c>
      <c r="H326" s="23" t="str">
        <f t="shared" si="103"/>
        <v>Age out of range</v>
      </c>
      <c r="I326" s="23" t="str">
        <f t="shared" si="104"/>
        <v>Age out of range</v>
      </c>
      <c r="J326" s="23" t="str">
        <f t="shared" si="105"/>
        <v>Age out of range</v>
      </c>
      <c r="K326" s="23" t="str">
        <f t="shared" si="106"/>
        <v>Age out of range</v>
      </c>
      <c r="L326" s="23" t="str">
        <f t="shared" si="107"/>
        <v>Age out of range</v>
      </c>
      <c r="M326" s="23" t="str">
        <f t="shared" si="108"/>
        <v>Age out of range</v>
      </c>
      <c r="N326" s="23" t="str">
        <f t="shared" si="109"/>
        <v>Age out of range</v>
      </c>
      <c r="O326" s="23" t="str">
        <f t="shared" si="110"/>
        <v>Age out of range</v>
      </c>
      <c r="P326" s="23" t="str">
        <f t="shared" si="111"/>
        <v>Age out of range</v>
      </c>
      <c r="Q326" s="23" t="e">
        <f t="shared" si="112"/>
        <v>#DIV/0!</v>
      </c>
      <c r="R326" s="17"/>
      <c r="S326" s="23">
        <v>310</v>
      </c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7"/>
      <c r="AM326" s="47"/>
      <c r="AN326" s="10" t="str">
        <f>IF($Z326="","",IF(OR($V326&lt;2.7,$V326&gt;90),"Age OOR",VLOOKUP(AN$14&amp;"-int-"&amp;$E326,Equations!$G:$I,3,0)+VLOOKUP(AN$14&amp;"-sexo-"&amp;$E326,Equations!$G:$I,3,0)*$U326+VLOOKUP(AN$14&amp;"-edad-"&amp;$E326,Equations!$G:$I,3,0)*$V326+VLOOKUP(AN$14&amp;"-est-"&amp;$E326,Equations!$G:$I,3,0)*(1/$W326)+VLOOKUP(AN$14&amp;"-imc-"&amp;$E326,Equations!$G:$I,3,0)*(1/$Q326)))</f>
        <v/>
      </c>
      <c r="AO326" s="10" t="str">
        <f>IF($Z326="","",IF(OR($V326&lt;2.7,$V326&gt;90),"Age OOR",AN326-1.6449*VLOOKUP(AN$14&amp;"-rse-"&amp;$E326,Equations!$G:$I,3,0)))</f>
        <v/>
      </c>
      <c r="AP326" s="10" t="str">
        <f>IF($Z326="","",IF(OR($V326&lt;2.7,$V326&gt;90),"Age OOR",AN326+1.6449*VLOOKUP(AN$14&amp;"-rse-"&amp;$E326,Equations!$G:$I,3,0)))</f>
        <v/>
      </c>
      <c r="AQ326" s="10" t="str">
        <f t="shared" si="113"/>
        <v/>
      </c>
      <c r="AR326" s="10" t="str">
        <f>IF($Z326="","",IF(OR($V326&lt;2.7,$V326&gt;90),"Age OOR",($Z326-AN326)/VLOOKUP(AN$14&amp;"-rse-"&amp;$E326,Equations!$G:$I,3,0)))</f>
        <v/>
      </c>
      <c r="AS326" s="10" t="str">
        <f>IF($AA326="","",IF(OR($V326&lt;2.7,$V326&gt;90),"Age OOR",VLOOKUP(AS$14&amp;"-int-"&amp;$F326,Equations!$G:$I,3,0)+VLOOKUP(AS$14&amp;"-sexo-"&amp;$F326,Equations!$G:$I,3,0)*$U326+VLOOKUP(AS$14&amp;"-edad-"&amp;$F326,Equations!$G:$I,3,0)*$V326+VLOOKUP(AS$14&amp;"-est-"&amp;$F326,Equations!$G:$I,3,0)*(1/$W326)+VLOOKUP(AS$14&amp;"-imc-"&amp;$F326,Equations!$G:$I,3,0)*(1/$Q326)))</f>
        <v/>
      </c>
      <c r="AT326" s="10" t="str">
        <f>IF($AA326="","",IF(OR($V326&lt;2.7,$V326&gt;90),"Age OOR",AS326-1.6449*VLOOKUP(AS$14&amp;"-rse-"&amp;$F326,Equations!$G:$I,3,0)))</f>
        <v/>
      </c>
      <c r="AU326" s="10" t="str">
        <f>IF($AA326="","",IF(OR($V326&lt;2.7,$V326&gt;90),"Age OOR",AS326+1.6449*VLOOKUP(AS$14&amp;"-rse-"&amp;$F326,Equations!$G:$I,3,0)))</f>
        <v/>
      </c>
      <c r="AV326" s="10" t="str">
        <f t="shared" si="114"/>
        <v/>
      </c>
      <c r="AW326" s="10" t="str">
        <f>IF($AA326="","",IF(OR($V326&lt;2.7,$V326&gt;90),"Age OOR",($AA326-AS326)/VLOOKUP(AS$14&amp;"-rse-"&amp;$F326,Equations!$G:$I,3,0)))</f>
        <v/>
      </c>
      <c r="AX326" s="10" t="str">
        <f>IF($AB326="","",IF(OR($V326&lt;2.7,$V326&gt;90),"Age OOR",VLOOKUP(AX$14&amp;"-int-"&amp;$G326,Equations!$G:$I,3,0)+VLOOKUP(AX$14&amp;"-sexo-"&amp;$G326,Equations!$G:$I,3,0)*$U326+VLOOKUP(AX$14&amp;"-edad-"&amp;$G326,Equations!$G:$I,3,0)*$V326+VLOOKUP(AX$14&amp;"-est-"&amp;$G326,Equations!$G:$I,3,0)*(1/$W326)+VLOOKUP(AX$14&amp;"-imc-"&amp;$G326,Equations!$G:$I,3,0)*(1/$Q326)))</f>
        <v/>
      </c>
      <c r="AY326" s="10" t="str">
        <f>IF($AB326="","",IF(OR($V326&lt;2.7,$V326&gt;90),"Age OOR",AX326-1.6449*VLOOKUP(AX$14&amp;"-rse-"&amp;$G326,Equations!$G:$I,3,0)))</f>
        <v/>
      </c>
      <c r="AZ326" s="10" t="str">
        <f>IF($AB326="","",IF(OR($V326&lt;2.7,$V326&gt;90),"Age OOR",AX326+1.6449*VLOOKUP(AX$14&amp;"-rse-"&amp;$G326,Equations!$G:$I,3,0)))</f>
        <v/>
      </c>
      <c r="BA326" s="10" t="str">
        <f t="shared" si="115"/>
        <v/>
      </c>
      <c r="BB326" s="10" t="str">
        <f>IF($AB326="","",IF(OR($V326&lt;2.7,$V326&gt;90),"Age OOR",($AB326-AX326)/VLOOKUP(AX$14&amp;"-rse-"&amp;$G326,Equations!$G:$I,3,0)))</f>
        <v/>
      </c>
      <c r="BC326" s="10" t="str">
        <f>IF($AC326="","",IF(OR($V326&lt;2.7,$V326&gt;90),"Age OOR",VLOOKUP(BC$14&amp;"-int-"&amp;$H326,Equations!$G:$I,3,0)+VLOOKUP(BC$14&amp;"-sexo-"&amp;$H326,Equations!$G:$I,3,0)*$U326+VLOOKUP(BC$14&amp;"-edad-"&amp;$H326,Equations!$G:$I,3,0)*$V326+VLOOKUP(BC$14&amp;"-est-"&amp;$H326,Equations!$G:$I,3,0)*(1/$W326)+VLOOKUP(BC$14&amp;"-imc-"&amp;$H326,Equations!$G:$I,3,0)*(1/$Q326)))</f>
        <v/>
      </c>
      <c r="BD326" s="10" t="str">
        <f>IF($AC326="","",IF(OR($V326&lt;2.7,$V326&gt;90),"Age OOR",BC326-1.6449*VLOOKUP(BC$14&amp;"-rse-"&amp;$H326,Equations!$G:$I,3,0)))</f>
        <v/>
      </c>
      <c r="BE326" s="10" t="str">
        <f>IF($AC326="","",IF(OR($V326&lt;2.7,$V326&gt;90),"Age OOR",BC326+1.6449*VLOOKUP(BC$14&amp;"-rse-"&amp;$H326,Equations!$G:$I,3,0)))</f>
        <v/>
      </c>
      <c r="BF326" s="10" t="str">
        <f t="shared" si="116"/>
        <v/>
      </c>
      <c r="BG326" s="10" t="str">
        <f>IF($AC326="","",IF(OR($V326&lt;2.7,$V326&gt;90),"Age OOR",($AC326-BC326)/VLOOKUP(BC$14&amp;"-rse-"&amp;$H326,Equations!$G:$I,3,0)))</f>
        <v/>
      </c>
      <c r="BH326" s="10" t="str">
        <f>IF($AD326="","",IF(OR($V326&lt;2.7,$V326&gt;90),"Age OOR",VLOOKUP(BH$14&amp;"-int-"&amp;$I326,Equations!$G:$I,3,0)+VLOOKUP(BH$14&amp;"-sexo-"&amp;$I326,Equations!$G:$I,3,0)*$U326+VLOOKUP(BH$14&amp;"-edad-"&amp;$I326,Equations!$G:$I,3,0)*$V326+VLOOKUP(BH$14&amp;"-est-"&amp;$I326,Equations!$G:$I,3,0)*(1/$W326)+VLOOKUP(BH$14&amp;"-imc-"&amp;$I326,Equations!$G:$I,3,0)*(1/$Q326)))</f>
        <v/>
      </c>
      <c r="BI326" s="10" t="str">
        <f>IF($AD326="","",IF(OR($V326&lt;2.7,$V326&gt;90),"Age OOR",BH326-1.6449*VLOOKUP(BH$14&amp;"-rse-"&amp;$I326,Equations!$G:$I,3,0)))</f>
        <v/>
      </c>
      <c r="BJ326" s="10" t="str">
        <f>IF($AD326="","",IF(OR($V326&lt;2.7,$V326&gt;90),"Age OOR",BH326+1.6449*VLOOKUP(BH$14&amp;"-rse-"&amp;$I326,Equations!$G:$I,3,0)))</f>
        <v/>
      </c>
      <c r="BK326" s="10" t="str">
        <f t="shared" si="117"/>
        <v/>
      </c>
      <c r="BL326" s="10" t="str">
        <f>IF($AD326="","",IF(OR($V326&lt;2.7,$V326&gt;90),"Age OOR",($AD326-BH326)/VLOOKUP(BH$14&amp;"-rse-"&amp;$I326,Equations!$G:$I,3,0)))</f>
        <v/>
      </c>
      <c r="BM326" s="10" t="str">
        <f>IF($AE326="","",IF(OR($V326&lt;2.7,$V326&gt;90),"Age OOR",VLOOKUP(BM$14&amp;"-int-"&amp;$J326,Equations!$G:$I,3,0)+VLOOKUP(BM$14&amp;"-sexo-"&amp;$J326,Equations!$G:$I,3,0)*$U326+VLOOKUP(BM$14&amp;"-edad-"&amp;$J326,Equations!$G:$I,3,0)*$V326+VLOOKUP(BM$14&amp;"-est-"&amp;$J326,Equations!$G:$I,3,0)*(1/$W326)+VLOOKUP(BM$14&amp;"-imc-"&amp;$J326,Equations!$G:$I,3,0)*(1/$Q326)))</f>
        <v/>
      </c>
      <c r="BN326" s="10" t="str">
        <f>IF($AE326="","",IF(OR($V326&lt;2.7,$V326&gt;90),"Age OOR",BM326-1.6449*VLOOKUP(BM$14&amp;"-rse-"&amp;$J326,Equations!$G:$I,3,0)))</f>
        <v/>
      </c>
      <c r="BO326" s="10" t="str">
        <f>IF($AE326="","",IF(OR($V326&lt;2.7,$V326&gt;90),"Age OOR",BM326+1.6449*VLOOKUP(BM$14&amp;"-rse-"&amp;$J326,Equations!$G:$I,3,0)))</f>
        <v/>
      </c>
      <c r="BP326" s="10" t="str">
        <f t="shared" si="118"/>
        <v/>
      </c>
      <c r="BQ326" s="10" t="str">
        <f>IF($AE326="","",IF(OR($V326&lt;2.7,$V326&gt;90),"Age OOR",($AE326-BM326)/VLOOKUP(BM$14&amp;"-rse-"&amp;$J326,Equations!$G:$I,3,0)))</f>
        <v/>
      </c>
      <c r="BR326" s="10" t="str">
        <f>IF($AF326="","",IF(OR($V326&lt;2.7,$V326&gt;90),"Age OOR",VLOOKUP(BR$14&amp;"-int-"&amp;$K326,Equations!$G:$I,3,0)+VLOOKUP(BR$14&amp;"-sexo-"&amp;$K326,Equations!$G:$I,3,0)*$U326+VLOOKUP(BR$14&amp;"-edad-"&amp;$K326,Equations!$G:$I,3,0)*$V326+VLOOKUP(BR$14&amp;"-est-"&amp;$K326,Equations!$G:$I,3,0)*(1/$W326)+VLOOKUP(BR$14&amp;"-imc-"&amp;$K326,Equations!$G:$I,3,0)*(1/$Q326)))</f>
        <v/>
      </c>
      <c r="BS326" s="10" t="str">
        <f>IF($AF326="","",IF(OR($V326&lt;2.7,$V326&gt;90),"Age OOR",BR326-1.6449*VLOOKUP(BR$14&amp;"-rse-"&amp;$K326,Equations!$G:$I,3,0)))</f>
        <v/>
      </c>
      <c r="BT326" s="10" t="str">
        <f>IF($AF326="","",IF(OR($V326&lt;2.7,$V326&gt;90),"Age OOR",BR326+1.6449*VLOOKUP(BR$14&amp;"-rse-"&amp;$K326,Equations!$G:$I,3,0)))</f>
        <v/>
      </c>
      <c r="BU326" s="10" t="str">
        <f t="shared" si="119"/>
        <v/>
      </c>
      <c r="BV326" s="10" t="str">
        <f>IF($AF326="","",IF(OR($V326&lt;2.7,$V326&gt;90),"Age OOR",($AF326-BR326)/VLOOKUP(BR$14&amp;"-rse-"&amp;$K326,Equations!$G:$I,3,0)))</f>
        <v/>
      </c>
      <c r="BW326" s="10" t="str">
        <f>IF($AG326="","",IF(OR($V326&lt;2.7,$V326&gt;90),"Age OOR",VLOOKUP(BW$14&amp;"-int-"&amp;$L326,Equations!$G:$I,3,0)+VLOOKUP(BW$14&amp;"-sexo-"&amp;$L326,Equations!$G:$I,3,0)*$U326+VLOOKUP(BW$14&amp;"-edad-"&amp;$L326,Equations!$G:$I,3,0)*$V326+VLOOKUP(BW$14&amp;"-est-"&amp;$L326,Equations!$G:$I,3,0)*(1/$W326)+VLOOKUP(BW$14&amp;"-imc-"&amp;$L326,Equations!$G:$I,3,0)*(1/$Q326)))</f>
        <v/>
      </c>
      <c r="BX326" s="10" t="str">
        <f>IF($AG326="","",IF(OR($V326&lt;2.7,$V326&gt;90),"Age OOR",BW326-1.6449*VLOOKUP(BW$14&amp;"-rse-"&amp;$L326,Equations!$G:$I,3,0)))</f>
        <v/>
      </c>
      <c r="BY326" s="10" t="str">
        <f>IF($AG326="","",IF(OR($V326&lt;2.7,$V326&gt;90),"Age OOR",BW326+1.6449*VLOOKUP(BW$14&amp;"-rse-"&amp;$L326,Equations!$G:$I,3,0)))</f>
        <v/>
      </c>
      <c r="BZ326" s="10" t="str">
        <f t="shared" si="120"/>
        <v/>
      </c>
      <c r="CA326" s="10" t="str">
        <f>IF($AG326="","",IF(OR($V326&lt;2.7,$V326&gt;90),"Age OOR",($AG326-BW326)/VLOOKUP(BW$14&amp;"-rse-"&amp;$L326,Equations!$G:$I,3,0)))</f>
        <v/>
      </c>
      <c r="CB326" s="10" t="str">
        <f>IF($AH326="","",IF(OR($V326&lt;2.7,$V326&gt;90),"Age OOR",VLOOKUP(CB$14&amp;"-int-"&amp;$M326,Equations!$G:$I,3,0)+VLOOKUP(CB$14&amp;"-sexo-"&amp;$M326,Equations!$G:$I,3,0)*$U326+VLOOKUP(CB$14&amp;"-edad-"&amp;$M326,Equations!$G:$I,3,0)*$V326+VLOOKUP(CB$14&amp;"-est-"&amp;$M326,Equations!$G:$I,3,0)*(1/$W326)+VLOOKUP(CB$14&amp;"-imc-"&amp;$M326,Equations!$G:$I,3,0)*(1/$Q326)))</f>
        <v/>
      </c>
      <c r="CC326" s="10" t="str">
        <f>IF($AH326="","",IF(OR($V326&lt;2.7,$V326&gt;90),"Age OOR",CB326-1.6449*VLOOKUP(CB$14&amp;"-rse-"&amp;$M326,Equations!$G:$I,3,0)))</f>
        <v/>
      </c>
      <c r="CD326" s="10" t="str">
        <f>IF($AH326="","",IF(OR($V326&lt;2.7,$V326&gt;90),"Age OOR",CB326+1.6449*VLOOKUP(CB$14&amp;"-rse-"&amp;$M326,Equations!$G:$I,3,0)))</f>
        <v/>
      </c>
      <c r="CE326" s="10" t="str">
        <f t="shared" si="121"/>
        <v/>
      </c>
      <c r="CF326" s="10" t="str">
        <f>IF($AH326="","",IF(OR($V326&lt;2.7,$V326&gt;90),"Age OOR",($AH326-CB326)/VLOOKUP(CB$14&amp;"-rse-"&amp;$M326,Equations!$G:$I,3,0)))</f>
        <v/>
      </c>
      <c r="CG326" s="10" t="str">
        <f>IF($AI326="","",IF(OR($V326&lt;2.7,$V326&gt;90),"Age OOR",VLOOKUP(CG$14&amp;"-int-"&amp;$N326,Equations!$G:$I,3,0)+VLOOKUP(CG$14&amp;"-sexo-"&amp;$N326,Equations!$G:$I,3,0)*$U326+VLOOKUP(CG$14&amp;"-edad-"&amp;$N326,Equations!$G:$I,3,0)*$V326+VLOOKUP(CG$14&amp;"-est-"&amp;$N326,Equations!$G:$I,3,0)*(1/$W326)+VLOOKUP(CG$14&amp;"-imc-"&amp;$N326,Equations!$G:$I,3,0)*(1/$Q326)))</f>
        <v/>
      </c>
      <c r="CH326" s="10" t="str">
        <f>IF($AI326="","",IF(OR($V326&lt;2.7,$V326&gt;90),"Age OOR",CG326-1.6449*VLOOKUP(CG$14&amp;"-rse-"&amp;$N326,Equations!$G:$I,3,0)))</f>
        <v/>
      </c>
      <c r="CI326" s="10" t="str">
        <f>IF($AI326="","",IF(OR($V326&lt;2.7,$V326&gt;90),"Age OOR",CG326+1.6449*VLOOKUP(CG$14&amp;"-rse-"&amp;$N326,Equations!$G:$I,3,0)))</f>
        <v/>
      </c>
      <c r="CJ326" s="10" t="str">
        <f t="shared" si="122"/>
        <v/>
      </c>
      <c r="CK326" s="10" t="str">
        <f>IF($AI326="","",IF(OR($V326&lt;2.7,$V326&gt;90),"Age OOR",($AI326-CG326)/VLOOKUP(CG$14&amp;"-rse-"&amp;$N326,Equations!$G:$I,3,0)))</f>
        <v/>
      </c>
      <c r="CL326" s="10" t="str">
        <f>IF($AJ326="","",IF(OR($V326&lt;2.7,$V326&gt;90),"Age OOR",VLOOKUP(CL$14&amp;"-int-"&amp;$O326,Equations!$G:$I,3,0)+VLOOKUP(CL$14&amp;"-sexo-"&amp;$O326,Equations!$G:$I,3,0)*$U326+VLOOKUP(CL$14&amp;"-edad-"&amp;$O326,Equations!$G:$I,3,0)*$V326+VLOOKUP(CL$14&amp;"-est-"&amp;$O326,Equations!$G:$I,3,0)*(1/$W326)+VLOOKUP(CL$14&amp;"-imc-"&amp;$O326,Equations!$G:$I,3,0)*(1/$Q326)))</f>
        <v/>
      </c>
      <c r="CM326" s="10" t="str">
        <f>IF($AJ326="","",IF(OR($V326&lt;2.7,$V326&gt;90),"Age OOR",CL326-1.6449*VLOOKUP(CL$14&amp;"-rse-"&amp;$O326,Equations!$G:$I,3,0)))</f>
        <v/>
      </c>
      <c r="CN326" s="10" t="str">
        <f>IF($AJ326="","",IF(OR($V326&lt;2.7,$V326&gt;90),"Age OOR",CL326+1.6449*VLOOKUP(CL$14&amp;"-rse-"&amp;$O326,Equations!$G:$I,3,0)))</f>
        <v/>
      </c>
      <c r="CO326" s="10" t="str">
        <f t="shared" si="123"/>
        <v/>
      </c>
      <c r="CP326" s="10" t="str">
        <f>IF($AJ326="","",IF(OR($V326&lt;2.7,$V326&gt;90),"Age OOR",($AJ326-CL326)/VLOOKUP(CL$14&amp;"-rse-"&amp;$O326,Equations!$G:$I,3,0)))</f>
        <v/>
      </c>
      <c r="CQ326" s="10" t="str">
        <f>IF($AK326="","",IF(OR($V326&lt;2.7,$V326&gt;90),"Age OOR",EXP(VLOOKUP(CQ$14&amp;"-int-"&amp;$P326,Equations!$G:$I,3,0)+VLOOKUP(CQ$14&amp;"-sexo-"&amp;$P326,Equations!$G:$I,3,0)*$U326+VLOOKUP(CQ$14&amp;"-edad-"&amp;$P326,Equations!$G:$I,3,0)*$V326+VLOOKUP(CQ$14&amp;"-est-"&amp;$P326,Equations!$G:$I,3,0)*(1/$W326)+VLOOKUP(CQ$14&amp;"-imc-"&amp;$P326,Equations!$G:$I,3,0)*(1/$Q326))))</f>
        <v/>
      </c>
      <c r="CR326" s="10" t="str">
        <f>IF($AK326="","",IF(OR($V326&lt;2.7,$V326&gt;90),"Age OOR",EXP(LN(CQ326)-1.6449*VLOOKUP(CQ$14&amp;"-rse-"&amp;$P326,Equations!$G:$I,3,0))))</f>
        <v/>
      </c>
      <c r="CS326" s="10" t="str">
        <f>IF($AK326="","",IF(OR($V326&lt;2.7,$V326&gt;90),"Age OOR",EXP(LN(CQ326)+1.6449*VLOOKUP(CQ$14&amp;"-rse-"&amp;$P326,Equations!$G:$I,3,0))))</f>
        <v/>
      </c>
      <c r="CT326" s="10" t="str">
        <f t="shared" si="124"/>
        <v/>
      </c>
      <c r="CU326" s="10" t="str">
        <f>IF($AK326="","",IF(OR($V326&lt;2.7,$V326&gt;90),"Age OOR",(LN($AK326)-LN(CQ326))/VLOOKUP(CQ$14&amp;"-rse-"&amp;$P326,Equations!$G:$I,3,0)))</f>
        <v/>
      </c>
      <c r="CV326" s="47"/>
    </row>
    <row r="327" spans="5:100" x14ac:dyDescent="0.2">
      <c r="E327" s="23" t="str">
        <f t="shared" si="100"/>
        <v>Age out of range</v>
      </c>
      <c r="F327" s="23" t="str">
        <f t="shared" si="101"/>
        <v>Age out of range</v>
      </c>
      <c r="G327" s="23" t="str">
        <f t="shared" si="102"/>
        <v>Age out of range</v>
      </c>
      <c r="H327" s="23" t="str">
        <f t="shared" si="103"/>
        <v>Age out of range</v>
      </c>
      <c r="I327" s="23" t="str">
        <f t="shared" si="104"/>
        <v>Age out of range</v>
      </c>
      <c r="J327" s="23" t="str">
        <f t="shared" si="105"/>
        <v>Age out of range</v>
      </c>
      <c r="K327" s="23" t="str">
        <f t="shared" si="106"/>
        <v>Age out of range</v>
      </c>
      <c r="L327" s="23" t="str">
        <f t="shared" si="107"/>
        <v>Age out of range</v>
      </c>
      <c r="M327" s="23" t="str">
        <f t="shared" si="108"/>
        <v>Age out of range</v>
      </c>
      <c r="N327" s="23" t="str">
        <f t="shared" si="109"/>
        <v>Age out of range</v>
      </c>
      <c r="O327" s="23" t="str">
        <f t="shared" si="110"/>
        <v>Age out of range</v>
      </c>
      <c r="P327" s="23" t="str">
        <f t="shared" si="111"/>
        <v>Age out of range</v>
      </c>
      <c r="Q327" s="23" t="e">
        <f t="shared" si="112"/>
        <v>#DIV/0!</v>
      </c>
      <c r="R327" s="17"/>
      <c r="S327" s="23">
        <v>311</v>
      </c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7"/>
      <c r="AM327" s="47"/>
      <c r="AN327" s="10" t="str">
        <f>IF($Z327="","",IF(OR($V327&lt;2.7,$V327&gt;90),"Age OOR",VLOOKUP(AN$14&amp;"-int-"&amp;$E327,Equations!$G:$I,3,0)+VLOOKUP(AN$14&amp;"-sexo-"&amp;$E327,Equations!$G:$I,3,0)*$U327+VLOOKUP(AN$14&amp;"-edad-"&amp;$E327,Equations!$G:$I,3,0)*$V327+VLOOKUP(AN$14&amp;"-est-"&amp;$E327,Equations!$G:$I,3,0)*(1/$W327)+VLOOKUP(AN$14&amp;"-imc-"&amp;$E327,Equations!$G:$I,3,0)*(1/$Q327)))</f>
        <v/>
      </c>
      <c r="AO327" s="10" t="str">
        <f>IF($Z327="","",IF(OR($V327&lt;2.7,$V327&gt;90),"Age OOR",AN327-1.6449*VLOOKUP(AN$14&amp;"-rse-"&amp;$E327,Equations!$G:$I,3,0)))</f>
        <v/>
      </c>
      <c r="AP327" s="10" t="str">
        <f>IF($Z327="","",IF(OR($V327&lt;2.7,$V327&gt;90),"Age OOR",AN327+1.6449*VLOOKUP(AN$14&amp;"-rse-"&amp;$E327,Equations!$G:$I,3,0)))</f>
        <v/>
      </c>
      <c r="AQ327" s="10" t="str">
        <f t="shared" si="113"/>
        <v/>
      </c>
      <c r="AR327" s="10" t="str">
        <f>IF($Z327="","",IF(OR($V327&lt;2.7,$V327&gt;90),"Age OOR",($Z327-AN327)/VLOOKUP(AN$14&amp;"-rse-"&amp;$E327,Equations!$G:$I,3,0)))</f>
        <v/>
      </c>
      <c r="AS327" s="10" t="str">
        <f>IF($AA327="","",IF(OR($V327&lt;2.7,$V327&gt;90),"Age OOR",VLOOKUP(AS$14&amp;"-int-"&amp;$F327,Equations!$G:$I,3,0)+VLOOKUP(AS$14&amp;"-sexo-"&amp;$F327,Equations!$G:$I,3,0)*$U327+VLOOKUP(AS$14&amp;"-edad-"&amp;$F327,Equations!$G:$I,3,0)*$V327+VLOOKUP(AS$14&amp;"-est-"&amp;$F327,Equations!$G:$I,3,0)*(1/$W327)+VLOOKUP(AS$14&amp;"-imc-"&amp;$F327,Equations!$G:$I,3,0)*(1/$Q327)))</f>
        <v/>
      </c>
      <c r="AT327" s="10" t="str">
        <f>IF($AA327="","",IF(OR($V327&lt;2.7,$V327&gt;90),"Age OOR",AS327-1.6449*VLOOKUP(AS$14&amp;"-rse-"&amp;$F327,Equations!$G:$I,3,0)))</f>
        <v/>
      </c>
      <c r="AU327" s="10" t="str">
        <f>IF($AA327="","",IF(OR($V327&lt;2.7,$V327&gt;90),"Age OOR",AS327+1.6449*VLOOKUP(AS$14&amp;"-rse-"&amp;$F327,Equations!$G:$I,3,0)))</f>
        <v/>
      </c>
      <c r="AV327" s="10" t="str">
        <f t="shared" si="114"/>
        <v/>
      </c>
      <c r="AW327" s="10" t="str">
        <f>IF($AA327="","",IF(OR($V327&lt;2.7,$V327&gt;90),"Age OOR",($AA327-AS327)/VLOOKUP(AS$14&amp;"-rse-"&amp;$F327,Equations!$G:$I,3,0)))</f>
        <v/>
      </c>
      <c r="AX327" s="10" t="str">
        <f>IF($AB327="","",IF(OR($V327&lt;2.7,$V327&gt;90),"Age OOR",VLOOKUP(AX$14&amp;"-int-"&amp;$G327,Equations!$G:$I,3,0)+VLOOKUP(AX$14&amp;"-sexo-"&amp;$G327,Equations!$G:$I,3,0)*$U327+VLOOKUP(AX$14&amp;"-edad-"&amp;$G327,Equations!$G:$I,3,0)*$V327+VLOOKUP(AX$14&amp;"-est-"&amp;$G327,Equations!$G:$I,3,0)*(1/$W327)+VLOOKUP(AX$14&amp;"-imc-"&amp;$G327,Equations!$G:$I,3,0)*(1/$Q327)))</f>
        <v/>
      </c>
      <c r="AY327" s="10" t="str">
        <f>IF($AB327="","",IF(OR($V327&lt;2.7,$V327&gt;90),"Age OOR",AX327-1.6449*VLOOKUP(AX$14&amp;"-rse-"&amp;$G327,Equations!$G:$I,3,0)))</f>
        <v/>
      </c>
      <c r="AZ327" s="10" t="str">
        <f>IF($AB327="","",IF(OR($V327&lt;2.7,$V327&gt;90),"Age OOR",AX327+1.6449*VLOOKUP(AX$14&amp;"-rse-"&amp;$G327,Equations!$G:$I,3,0)))</f>
        <v/>
      </c>
      <c r="BA327" s="10" t="str">
        <f t="shared" si="115"/>
        <v/>
      </c>
      <c r="BB327" s="10" t="str">
        <f>IF($AB327="","",IF(OR($V327&lt;2.7,$V327&gt;90),"Age OOR",($AB327-AX327)/VLOOKUP(AX$14&amp;"-rse-"&amp;$G327,Equations!$G:$I,3,0)))</f>
        <v/>
      </c>
      <c r="BC327" s="10" t="str">
        <f>IF($AC327="","",IF(OR($V327&lt;2.7,$V327&gt;90),"Age OOR",VLOOKUP(BC$14&amp;"-int-"&amp;$H327,Equations!$G:$I,3,0)+VLOOKUP(BC$14&amp;"-sexo-"&amp;$H327,Equations!$G:$I,3,0)*$U327+VLOOKUP(BC$14&amp;"-edad-"&amp;$H327,Equations!$G:$I,3,0)*$V327+VLOOKUP(BC$14&amp;"-est-"&amp;$H327,Equations!$G:$I,3,0)*(1/$W327)+VLOOKUP(BC$14&amp;"-imc-"&amp;$H327,Equations!$G:$I,3,0)*(1/$Q327)))</f>
        <v/>
      </c>
      <c r="BD327" s="10" t="str">
        <f>IF($AC327="","",IF(OR($V327&lt;2.7,$V327&gt;90),"Age OOR",BC327-1.6449*VLOOKUP(BC$14&amp;"-rse-"&amp;$H327,Equations!$G:$I,3,0)))</f>
        <v/>
      </c>
      <c r="BE327" s="10" t="str">
        <f>IF($AC327="","",IF(OR($V327&lt;2.7,$V327&gt;90),"Age OOR",BC327+1.6449*VLOOKUP(BC$14&amp;"-rse-"&amp;$H327,Equations!$G:$I,3,0)))</f>
        <v/>
      </c>
      <c r="BF327" s="10" t="str">
        <f t="shared" si="116"/>
        <v/>
      </c>
      <c r="BG327" s="10" t="str">
        <f>IF($AC327="","",IF(OR($V327&lt;2.7,$V327&gt;90),"Age OOR",($AC327-BC327)/VLOOKUP(BC$14&amp;"-rse-"&amp;$H327,Equations!$G:$I,3,0)))</f>
        <v/>
      </c>
      <c r="BH327" s="10" t="str">
        <f>IF($AD327="","",IF(OR($V327&lt;2.7,$V327&gt;90),"Age OOR",VLOOKUP(BH$14&amp;"-int-"&amp;$I327,Equations!$G:$I,3,0)+VLOOKUP(BH$14&amp;"-sexo-"&amp;$I327,Equations!$G:$I,3,0)*$U327+VLOOKUP(BH$14&amp;"-edad-"&amp;$I327,Equations!$G:$I,3,0)*$V327+VLOOKUP(BH$14&amp;"-est-"&amp;$I327,Equations!$G:$I,3,0)*(1/$W327)+VLOOKUP(BH$14&amp;"-imc-"&amp;$I327,Equations!$G:$I,3,0)*(1/$Q327)))</f>
        <v/>
      </c>
      <c r="BI327" s="10" t="str">
        <f>IF($AD327="","",IF(OR($V327&lt;2.7,$V327&gt;90),"Age OOR",BH327-1.6449*VLOOKUP(BH$14&amp;"-rse-"&amp;$I327,Equations!$G:$I,3,0)))</f>
        <v/>
      </c>
      <c r="BJ327" s="10" t="str">
        <f>IF($AD327="","",IF(OR($V327&lt;2.7,$V327&gt;90),"Age OOR",BH327+1.6449*VLOOKUP(BH$14&amp;"-rse-"&amp;$I327,Equations!$G:$I,3,0)))</f>
        <v/>
      </c>
      <c r="BK327" s="10" t="str">
        <f t="shared" si="117"/>
        <v/>
      </c>
      <c r="BL327" s="10" t="str">
        <f>IF($AD327="","",IF(OR($V327&lt;2.7,$V327&gt;90),"Age OOR",($AD327-BH327)/VLOOKUP(BH$14&amp;"-rse-"&amp;$I327,Equations!$G:$I,3,0)))</f>
        <v/>
      </c>
      <c r="BM327" s="10" t="str">
        <f>IF($AE327="","",IF(OR($V327&lt;2.7,$V327&gt;90),"Age OOR",VLOOKUP(BM$14&amp;"-int-"&amp;$J327,Equations!$G:$I,3,0)+VLOOKUP(BM$14&amp;"-sexo-"&amp;$J327,Equations!$G:$I,3,0)*$U327+VLOOKUP(BM$14&amp;"-edad-"&amp;$J327,Equations!$G:$I,3,0)*$V327+VLOOKUP(BM$14&amp;"-est-"&amp;$J327,Equations!$G:$I,3,0)*(1/$W327)+VLOOKUP(BM$14&amp;"-imc-"&amp;$J327,Equations!$G:$I,3,0)*(1/$Q327)))</f>
        <v/>
      </c>
      <c r="BN327" s="10" t="str">
        <f>IF($AE327="","",IF(OR($V327&lt;2.7,$V327&gt;90),"Age OOR",BM327-1.6449*VLOOKUP(BM$14&amp;"-rse-"&amp;$J327,Equations!$G:$I,3,0)))</f>
        <v/>
      </c>
      <c r="BO327" s="10" t="str">
        <f>IF($AE327="","",IF(OR($V327&lt;2.7,$V327&gt;90),"Age OOR",BM327+1.6449*VLOOKUP(BM$14&amp;"-rse-"&amp;$J327,Equations!$G:$I,3,0)))</f>
        <v/>
      </c>
      <c r="BP327" s="10" t="str">
        <f t="shared" si="118"/>
        <v/>
      </c>
      <c r="BQ327" s="10" t="str">
        <f>IF($AE327="","",IF(OR($V327&lt;2.7,$V327&gt;90),"Age OOR",($AE327-BM327)/VLOOKUP(BM$14&amp;"-rse-"&amp;$J327,Equations!$G:$I,3,0)))</f>
        <v/>
      </c>
      <c r="BR327" s="10" t="str">
        <f>IF($AF327="","",IF(OR($V327&lt;2.7,$V327&gt;90),"Age OOR",VLOOKUP(BR$14&amp;"-int-"&amp;$K327,Equations!$G:$I,3,0)+VLOOKUP(BR$14&amp;"-sexo-"&amp;$K327,Equations!$G:$I,3,0)*$U327+VLOOKUP(BR$14&amp;"-edad-"&amp;$K327,Equations!$G:$I,3,0)*$V327+VLOOKUP(BR$14&amp;"-est-"&amp;$K327,Equations!$G:$I,3,0)*(1/$W327)+VLOOKUP(BR$14&amp;"-imc-"&amp;$K327,Equations!$G:$I,3,0)*(1/$Q327)))</f>
        <v/>
      </c>
      <c r="BS327" s="10" t="str">
        <f>IF($AF327="","",IF(OR($V327&lt;2.7,$V327&gt;90),"Age OOR",BR327-1.6449*VLOOKUP(BR$14&amp;"-rse-"&amp;$K327,Equations!$G:$I,3,0)))</f>
        <v/>
      </c>
      <c r="BT327" s="10" t="str">
        <f>IF($AF327="","",IF(OR($V327&lt;2.7,$V327&gt;90),"Age OOR",BR327+1.6449*VLOOKUP(BR$14&amp;"-rse-"&amp;$K327,Equations!$G:$I,3,0)))</f>
        <v/>
      </c>
      <c r="BU327" s="10" t="str">
        <f t="shared" si="119"/>
        <v/>
      </c>
      <c r="BV327" s="10" t="str">
        <f>IF($AF327="","",IF(OR($V327&lt;2.7,$V327&gt;90),"Age OOR",($AF327-BR327)/VLOOKUP(BR$14&amp;"-rse-"&amp;$K327,Equations!$G:$I,3,0)))</f>
        <v/>
      </c>
      <c r="BW327" s="10" t="str">
        <f>IF($AG327="","",IF(OR($V327&lt;2.7,$V327&gt;90),"Age OOR",VLOOKUP(BW$14&amp;"-int-"&amp;$L327,Equations!$G:$I,3,0)+VLOOKUP(BW$14&amp;"-sexo-"&amp;$L327,Equations!$G:$I,3,0)*$U327+VLOOKUP(BW$14&amp;"-edad-"&amp;$L327,Equations!$G:$I,3,0)*$V327+VLOOKUP(BW$14&amp;"-est-"&amp;$L327,Equations!$G:$I,3,0)*(1/$W327)+VLOOKUP(BW$14&amp;"-imc-"&amp;$L327,Equations!$G:$I,3,0)*(1/$Q327)))</f>
        <v/>
      </c>
      <c r="BX327" s="10" t="str">
        <f>IF($AG327="","",IF(OR($V327&lt;2.7,$V327&gt;90),"Age OOR",BW327-1.6449*VLOOKUP(BW$14&amp;"-rse-"&amp;$L327,Equations!$G:$I,3,0)))</f>
        <v/>
      </c>
      <c r="BY327" s="10" t="str">
        <f>IF($AG327="","",IF(OR($V327&lt;2.7,$V327&gt;90),"Age OOR",BW327+1.6449*VLOOKUP(BW$14&amp;"-rse-"&amp;$L327,Equations!$G:$I,3,0)))</f>
        <v/>
      </c>
      <c r="BZ327" s="10" t="str">
        <f t="shared" si="120"/>
        <v/>
      </c>
      <c r="CA327" s="10" t="str">
        <f>IF($AG327="","",IF(OR($V327&lt;2.7,$V327&gt;90),"Age OOR",($AG327-BW327)/VLOOKUP(BW$14&amp;"-rse-"&amp;$L327,Equations!$G:$I,3,0)))</f>
        <v/>
      </c>
      <c r="CB327" s="10" t="str">
        <f>IF($AH327="","",IF(OR($V327&lt;2.7,$V327&gt;90),"Age OOR",VLOOKUP(CB$14&amp;"-int-"&amp;$M327,Equations!$G:$I,3,0)+VLOOKUP(CB$14&amp;"-sexo-"&amp;$M327,Equations!$G:$I,3,0)*$U327+VLOOKUP(CB$14&amp;"-edad-"&amp;$M327,Equations!$G:$I,3,0)*$V327+VLOOKUP(CB$14&amp;"-est-"&amp;$M327,Equations!$G:$I,3,0)*(1/$W327)+VLOOKUP(CB$14&amp;"-imc-"&amp;$M327,Equations!$G:$I,3,0)*(1/$Q327)))</f>
        <v/>
      </c>
      <c r="CC327" s="10" t="str">
        <f>IF($AH327="","",IF(OR($V327&lt;2.7,$V327&gt;90),"Age OOR",CB327-1.6449*VLOOKUP(CB$14&amp;"-rse-"&amp;$M327,Equations!$G:$I,3,0)))</f>
        <v/>
      </c>
      <c r="CD327" s="10" t="str">
        <f>IF($AH327="","",IF(OR($V327&lt;2.7,$V327&gt;90),"Age OOR",CB327+1.6449*VLOOKUP(CB$14&amp;"-rse-"&amp;$M327,Equations!$G:$I,3,0)))</f>
        <v/>
      </c>
      <c r="CE327" s="10" t="str">
        <f t="shared" si="121"/>
        <v/>
      </c>
      <c r="CF327" s="10" t="str">
        <f>IF($AH327="","",IF(OR($V327&lt;2.7,$V327&gt;90),"Age OOR",($AH327-CB327)/VLOOKUP(CB$14&amp;"-rse-"&amp;$M327,Equations!$G:$I,3,0)))</f>
        <v/>
      </c>
      <c r="CG327" s="10" t="str">
        <f>IF($AI327="","",IF(OR($V327&lt;2.7,$V327&gt;90),"Age OOR",VLOOKUP(CG$14&amp;"-int-"&amp;$N327,Equations!$G:$I,3,0)+VLOOKUP(CG$14&amp;"-sexo-"&amp;$N327,Equations!$G:$I,3,0)*$U327+VLOOKUP(CG$14&amp;"-edad-"&amp;$N327,Equations!$G:$I,3,0)*$V327+VLOOKUP(CG$14&amp;"-est-"&amp;$N327,Equations!$G:$I,3,0)*(1/$W327)+VLOOKUP(CG$14&amp;"-imc-"&amp;$N327,Equations!$G:$I,3,0)*(1/$Q327)))</f>
        <v/>
      </c>
      <c r="CH327" s="10" t="str">
        <f>IF($AI327="","",IF(OR($V327&lt;2.7,$V327&gt;90),"Age OOR",CG327-1.6449*VLOOKUP(CG$14&amp;"-rse-"&amp;$N327,Equations!$G:$I,3,0)))</f>
        <v/>
      </c>
      <c r="CI327" s="10" t="str">
        <f>IF($AI327="","",IF(OR($V327&lt;2.7,$V327&gt;90),"Age OOR",CG327+1.6449*VLOOKUP(CG$14&amp;"-rse-"&amp;$N327,Equations!$G:$I,3,0)))</f>
        <v/>
      </c>
      <c r="CJ327" s="10" t="str">
        <f t="shared" si="122"/>
        <v/>
      </c>
      <c r="CK327" s="10" t="str">
        <f>IF($AI327="","",IF(OR($V327&lt;2.7,$V327&gt;90),"Age OOR",($AI327-CG327)/VLOOKUP(CG$14&amp;"-rse-"&amp;$N327,Equations!$G:$I,3,0)))</f>
        <v/>
      </c>
      <c r="CL327" s="10" t="str">
        <f>IF($AJ327="","",IF(OR($V327&lt;2.7,$V327&gt;90),"Age OOR",VLOOKUP(CL$14&amp;"-int-"&amp;$O327,Equations!$G:$I,3,0)+VLOOKUP(CL$14&amp;"-sexo-"&amp;$O327,Equations!$G:$I,3,0)*$U327+VLOOKUP(CL$14&amp;"-edad-"&amp;$O327,Equations!$G:$I,3,0)*$V327+VLOOKUP(CL$14&amp;"-est-"&amp;$O327,Equations!$G:$I,3,0)*(1/$W327)+VLOOKUP(CL$14&amp;"-imc-"&amp;$O327,Equations!$G:$I,3,0)*(1/$Q327)))</f>
        <v/>
      </c>
      <c r="CM327" s="10" t="str">
        <f>IF($AJ327="","",IF(OR($V327&lt;2.7,$V327&gt;90),"Age OOR",CL327-1.6449*VLOOKUP(CL$14&amp;"-rse-"&amp;$O327,Equations!$G:$I,3,0)))</f>
        <v/>
      </c>
      <c r="CN327" s="10" t="str">
        <f>IF($AJ327="","",IF(OR($V327&lt;2.7,$V327&gt;90),"Age OOR",CL327+1.6449*VLOOKUP(CL$14&amp;"-rse-"&amp;$O327,Equations!$G:$I,3,0)))</f>
        <v/>
      </c>
      <c r="CO327" s="10" t="str">
        <f t="shared" si="123"/>
        <v/>
      </c>
      <c r="CP327" s="10" t="str">
        <f>IF($AJ327="","",IF(OR($V327&lt;2.7,$V327&gt;90),"Age OOR",($AJ327-CL327)/VLOOKUP(CL$14&amp;"-rse-"&amp;$O327,Equations!$G:$I,3,0)))</f>
        <v/>
      </c>
      <c r="CQ327" s="10" t="str">
        <f>IF($AK327="","",IF(OR($V327&lt;2.7,$V327&gt;90),"Age OOR",EXP(VLOOKUP(CQ$14&amp;"-int-"&amp;$P327,Equations!$G:$I,3,0)+VLOOKUP(CQ$14&amp;"-sexo-"&amp;$P327,Equations!$G:$I,3,0)*$U327+VLOOKUP(CQ$14&amp;"-edad-"&amp;$P327,Equations!$G:$I,3,0)*$V327+VLOOKUP(CQ$14&amp;"-est-"&amp;$P327,Equations!$G:$I,3,0)*(1/$W327)+VLOOKUP(CQ$14&amp;"-imc-"&amp;$P327,Equations!$G:$I,3,0)*(1/$Q327))))</f>
        <v/>
      </c>
      <c r="CR327" s="10" t="str">
        <f>IF($AK327="","",IF(OR($V327&lt;2.7,$V327&gt;90),"Age OOR",EXP(LN(CQ327)-1.6449*VLOOKUP(CQ$14&amp;"-rse-"&amp;$P327,Equations!$G:$I,3,0))))</f>
        <v/>
      </c>
      <c r="CS327" s="10" t="str">
        <f>IF($AK327="","",IF(OR($V327&lt;2.7,$V327&gt;90),"Age OOR",EXP(LN(CQ327)+1.6449*VLOOKUP(CQ$14&amp;"-rse-"&amp;$P327,Equations!$G:$I,3,0))))</f>
        <v/>
      </c>
      <c r="CT327" s="10" t="str">
        <f t="shared" si="124"/>
        <v/>
      </c>
      <c r="CU327" s="10" t="str">
        <f>IF($AK327="","",IF(OR($V327&lt;2.7,$V327&gt;90),"Age OOR",(LN($AK327)-LN(CQ327))/VLOOKUP(CQ$14&amp;"-rse-"&amp;$P327,Equations!$G:$I,3,0)))</f>
        <v/>
      </c>
      <c r="CV327" s="47"/>
    </row>
    <row r="328" spans="5:100" x14ac:dyDescent="0.2">
      <c r="E328" s="23" t="str">
        <f t="shared" si="100"/>
        <v>Age out of range</v>
      </c>
      <c r="F328" s="23" t="str">
        <f t="shared" si="101"/>
        <v>Age out of range</v>
      </c>
      <c r="G328" s="23" t="str">
        <f t="shared" si="102"/>
        <v>Age out of range</v>
      </c>
      <c r="H328" s="23" t="str">
        <f t="shared" si="103"/>
        <v>Age out of range</v>
      </c>
      <c r="I328" s="23" t="str">
        <f t="shared" si="104"/>
        <v>Age out of range</v>
      </c>
      <c r="J328" s="23" t="str">
        <f t="shared" si="105"/>
        <v>Age out of range</v>
      </c>
      <c r="K328" s="23" t="str">
        <f t="shared" si="106"/>
        <v>Age out of range</v>
      </c>
      <c r="L328" s="23" t="str">
        <f t="shared" si="107"/>
        <v>Age out of range</v>
      </c>
      <c r="M328" s="23" t="str">
        <f t="shared" si="108"/>
        <v>Age out of range</v>
      </c>
      <c r="N328" s="23" t="str">
        <f t="shared" si="109"/>
        <v>Age out of range</v>
      </c>
      <c r="O328" s="23" t="str">
        <f t="shared" si="110"/>
        <v>Age out of range</v>
      </c>
      <c r="P328" s="23" t="str">
        <f t="shared" si="111"/>
        <v>Age out of range</v>
      </c>
      <c r="Q328" s="23" t="e">
        <f t="shared" si="112"/>
        <v>#DIV/0!</v>
      </c>
      <c r="R328" s="17"/>
      <c r="S328" s="23">
        <v>312</v>
      </c>
      <c r="T328" s="134"/>
      <c r="U328" s="134"/>
      <c r="V328" s="134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7"/>
      <c r="AM328" s="47"/>
      <c r="AN328" s="10" t="str">
        <f>IF($Z328="","",IF(OR($V328&lt;2.7,$V328&gt;90),"Age OOR",VLOOKUP(AN$14&amp;"-int-"&amp;$E328,Equations!$G:$I,3,0)+VLOOKUP(AN$14&amp;"-sexo-"&amp;$E328,Equations!$G:$I,3,0)*$U328+VLOOKUP(AN$14&amp;"-edad-"&amp;$E328,Equations!$G:$I,3,0)*$V328+VLOOKUP(AN$14&amp;"-est-"&amp;$E328,Equations!$G:$I,3,0)*(1/$W328)+VLOOKUP(AN$14&amp;"-imc-"&amp;$E328,Equations!$G:$I,3,0)*(1/$Q328)))</f>
        <v/>
      </c>
      <c r="AO328" s="10" t="str">
        <f>IF($Z328="","",IF(OR($V328&lt;2.7,$V328&gt;90),"Age OOR",AN328-1.6449*VLOOKUP(AN$14&amp;"-rse-"&amp;$E328,Equations!$G:$I,3,0)))</f>
        <v/>
      </c>
      <c r="AP328" s="10" t="str">
        <f>IF($Z328="","",IF(OR($V328&lt;2.7,$V328&gt;90),"Age OOR",AN328+1.6449*VLOOKUP(AN$14&amp;"-rse-"&amp;$E328,Equations!$G:$I,3,0)))</f>
        <v/>
      </c>
      <c r="AQ328" s="10" t="str">
        <f t="shared" si="113"/>
        <v/>
      </c>
      <c r="AR328" s="10" t="str">
        <f>IF($Z328="","",IF(OR($V328&lt;2.7,$V328&gt;90),"Age OOR",($Z328-AN328)/VLOOKUP(AN$14&amp;"-rse-"&amp;$E328,Equations!$G:$I,3,0)))</f>
        <v/>
      </c>
      <c r="AS328" s="10" t="str">
        <f>IF($AA328="","",IF(OR($V328&lt;2.7,$V328&gt;90),"Age OOR",VLOOKUP(AS$14&amp;"-int-"&amp;$F328,Equations!$G:$I,3,0)+VLOOKUP(AS$14&amp;"-sexo-"&amp;$F328,Equations!$G:$I,3,0)*$U328+VLOOKUP(AS$14&amp;"-edad-"&amp;$F328,Equations!$G:$I,3,0)*$V328+VLOOKUP(AS$14&amp;"-est-"&amp;$F328,Equations!$G:$I,3,0)*(1/$W328)+VLOOKUP(AS$14&amp;"-imc-"&amp;$F328,Equations!$G:$I,3,0)*(1/$Q328)))</f>
        <v/>
      </c>
      <c r="AT328" s="10" t="str">
        <f>IF($AA328="","",IF(OR($V328&lt;2.7,$V328&gt;90),"Age OOR",AS328-1.6449*VLOOKUP(AS$14&amp;"-rse-"&amp;$F328,Equations!$G:$I,3,0)))</f>
        <v/>
      </c>
      <c r="AU328" s="10" t="str">
        <f>IF($AA328="","",IF(OR($V328&lt;2.7,$V328&gt;90),"Age OOR",AS328+1.6449*VLOOKUP(AS$14&amp;"-rse-"&amp;$F328,Equations!$G:$I,3,0)))</f>
        <v/>
      </c>
      <c r="AV328" s="10" t="str">
        <f t="shared" si="114"/>
        <v/>
      </c>
      <c r="AW328" s="10" t="str">
        <f>IF($AA328="","",IF(OR($V328&lt;2.7,$V328&gt;90),"Age OOR",($AA328-AS328)/VLOOKUP(AS$14&amp;"-rse-"&amp;$F328,Equations!$G:$I,3,0)))</f>
        <v/>
      </c>
      <c r="AX328" s="10" t="str">
        <f>IF($AB328="","",IF(OR($V328&lt;2.7,$V328&gt;90),"Age OOR",VLOOKUP(AX$14&amp;"-int-"&amp;$G328,Equations!$G:$I,3,0)+VLOOKUP(AX$14&amp;"-sexo-"&amp;$G328,Equations!$G:$I,3,0)*$U328+VLOOKUP(AX$14&amp;"-edad-"&amp;$G328,Equations!$G:$I,3,0)*$V328+VLOOKUP(AX$14&amp;"-est-"&amp;$G328,Equations!$G:$I,3,0)*(1/$W328)+VLOOKUP(AX$14&amp;"-imc-"&amp;$G328,Equations!$G:$I,3,0)*(1/$Q328)))</f>
        <v/>
      </c>
      <c r="AY328" s="10" t="str">
        <f>IF($AB328="","",IF(OR($V328&lt;2.7,$V328&gt;90),"Age OOR",AX328-1.6449*VLOOKUP(AX$14&amp;"-rse-"&amp;$G328,Equations!$G:$I,3,0)))</f>
        <v/>
      </c>
      <c r="AZ328" s="10" t="str">
        <f>IF($AB328="","",IF(OR($V328&lt;2.7,$V328&gt;90),"Age OOR",AX328+1.6449*VLOOKUP(AX$14&amp;"-rse-"&amp;$G328,Equations!$G:$I,3,0)))</f>
        <v/>
      </c>
      <c r="BA328" s="10" t="str">
        <f t="shared" si="115"/>
        <v/>
      </c>
      <c r="BB328" s="10" t="str">
        <f>IF($AB328="","",IF(OR($V328&lt;2.7,$V328&gt;90),"Age OOR",($AB328-AX328)/VLOOKUP(AX$14&amp;"-rse-"&amp;$G328,Equations!$G:$I,3,0)))</f>
        <v/>
      </c>
      <c r="BC328" s="10" t="str">
        <f>IF($AC328="","",IF(OR($V328&lt;2.7,$V328&gt;90),"Age OOR",VLOOKUP(BC$14&amp;"-int-"&amp;$H328,Equations!$G:$I,3,0)+VLOOKUP(BC$14&amp;"-sexo-"&amp;$H328,Equations!$G:$I,3,0)*$U328+VLOOKUP(BC$14&amp;"-edad-"&amp;$H328,Equations!$G:$I,3,0)*$V328+VLOOKUP(BC$14&amp;"-est-"&amp;$H328,Equations!$G:$I,3,0)*(1/$W328)+VLOOKUP(BC$14&amp;"-imc-"&amp;$H328,Equations!$G:$I,3,0)*(1/$Q328)))</f>
        <v/>
      </c>
      <c r="BD328" s="10" t="str">
        <f>IF($AC328="","",IF(OR($V328&lt;2.7,$V328&gt;90),"Age OOR",BC328-1.6449*VLOOKUP(BC$14&amp;"-rse-"&amp;$H328,Equations!$G:$I,3,0)))</f>
        <v/>
      </c>
      <c r="BE328" s="10" t="str">
        <f>IF($AC328="","",IF(OR($V328&lt;2.7,$V328&gt;90),"Age OOR",BC328+1.6449*VLOOKUP(BC$14&amp;"-rse-"&amp;$H328,Equations!$G:$I,3,0)))</f>
        <v/>
      </c>
      <c r="BF328" s="10" t="str">
        <f t="shared" si="116"/>
        <v/>
      </c>
      <c r="BG328" s="10" t="str">
        <f>IF($AC328="","",IF(OR($V328&lt;2.7,$V328&gt;90),"Age OOR",($AC328-BC328)/VLOOKUP(BC$14&amp;"-rse-"&amp;$H328,Equations!$G:$I,3,0)))</f>
        <v/>
      </c>
      <c r="BH328" s="10" t="str">
        <f>IF($AD328="","",IF(OR($V328&lt;2.7,$V328&gt;90),"Age OOR",VLOOKUP(BH$14&amp;"-int-"&amp;$I328,Equations!$G:$I,3,0)+VLOOKUP(BH$14&amp;"-sexo-"&amp;$I328,Equations!$G:$I,3,0)*$U328+VLOOKUP(BH$14&amp;"-edad-"&amp;$I328,Equations!$G:$I,3,0)*$V328+VLOOKUP(BH$14&amp;"-est-"&amp;$I328,Equations!$G:$I,3,0)*(1/$W328)+VLOOKUP(BH$14&amp;"-imc-"&amp;$I328,Equations!$G:$I,3,0)*(1/$Q328)))</f>
        <v/>
      </c>
      <c r="BI328" s="10" t="str">
        <f>IF($AD328="","",IF(OR($V328&lt;2.7,$V328&gt;90),"Age OOR",BH328-1.6449*VLOOKUP(BH$14&amp;"-rse-"&amp;$I328,Equations!$G:$I,3,0)))</f>
        <v/>
      </c>
      <c r="BJ328" s="10" t="str">
        <f>IF($AD328="","",IF(OR($V328&lt;2.7,$V328&gt;90),"Age OOR",BH328+1.6449*VLOOKUP(BH$14&amp;"-rse-"&amp;$I328,Equations!$G:$I,3,0)))</f>
        <v/>
      </c>
      <c r="BK328" s="10" t="str">
        <f t="shared" si="117"/>
        <v/>
      </c>
      <c r="BL328" s="10" t="str">
        <f>IF($AD328="","",IF(OR($V328&lt;2.7,$V328&gt;90),"Age OOR",($AD328-BH328)/VLOOKUP(BH$14&amp;"-rse-"&amp;$I328,Equations!$G:$I,3,0)))</f>
        <v/>
      </c>
      <c r="BM328" s="10" t="str">
        <f>IF($AE328="","",IF(OR($V328&lt;2.7,$V328&gt;90),"Age OOR",VLOOKUP(BM$14&amp;"-int-"&amp;$J328,Equations!$G:$I,3,0)+VLOOKUP(BM$14&amp;"-sexo-"&amp;$J328,Equations!$G:$I,3,0)*$U328+VLOOKUP(BM$14&amp;"-edad-"&amp;$J328,Equations!$G:$I,3,0)*$V328+VLOOKUP(BM$14&amp;"-est-"&amp;$J328,Equations!$G:$I,3,0)*(1/$W328)+VLOOKUP(BM$14&amp;"-imc-"&amp;$J328,Equations!$G:$I,3,0)*(1/$Q328)))</f>
        <v/>
      </c>
      <c r="BN328" s="10" t="str">
        <f>IF($AE328="","",IF(OR($V328&lt;2.7,$V328&gt;90),"Age OOR",BM328-1.6449*VLOOKUP(BM$14&amp;"-rse-"&amp;$J328,Equations!$G:$I,3,0)))</f>
        <v/>
      </c>
      <c r="BO328" s="10" t="str">
        <f>IF($AE328="","",IF(OR($V328&lt;2.7,$V328&gt;90),"Age OOR",BM328+1.6449*VLOOKUP(BM$14&amp;"-rse-"&amp;$J328,Equations!$G:$I,3,0)))</f>
        <v/>
      </c>
      <c r="BP328" s="10" t="str">
        <f t="shared" si="118"/>
        <v/>
      </c>
      <c r="BQ328" s="10" t="str">
        <f>IF($AE328="","",IF(OR($V328&lt;2.7,$V328&gt;90),"Age OOR",($AE328-BM328)/VLOOKUP(BM$14&amp;"-rse-"&amp;$J328,Equations!$G:$I,3,0)))</f>
        <v/>
      </c>
      <c r="BR328" s="10" t="str">
        <f>IF($AF328="","",IF(OR($V328&lt;2.7,$V328&gt;90),"Age OOR",VLOOKUP(BR$14&amp;"-int-"&amp;$K328,Equations!$G:$I,3,0)+VLOOKUP(BR$14&amp;"-sexo-"&amp;$K328,Equations!$G:$I,3,0)*$U328+VLOOKUP(BR$14&amp;"-edad-"&amp;$K328,Equations!$G:$I,3,0)*$V328+VLOOKUP(BR$14&amp;"-est-"&amp;$K328,Equations!$G:$I,3,0)*(1/$W328)+VLOOKUP(BR$14&amp;"-imc-"&amp;$K328,Equations!$G:$I,3,0)*(1/$Q328)))</f>
        <v/>
      </c>
      <c r="BS328" s="10" t="str">
        <f>IF($AF328="","",IF(OR($V328&lt;2.7,$V328&gt;90),"Age OOR",BR328-1.6449*VLOOKUP(BR$14&amp;"-rse-"&amp;$K328,Equations!$G:$I,3,0)))</f>
        <v/>
      </c>
      <c r="BT328" s="10" t="str">
        <f>IF($AF328="","",IF(OR($V328&lt;2.7,$V328&gt;90),"Age OOR",BR328+1.6449*VLOOKUP(BR$14&amp;"-rse-"&amp;$K328,Equations!$G:$I,3,0)))</f>
        <v/>
      </c>
      <c r="BU328" s="10" t="str">
        <f t="shared" si="119"/>
        <v/>
      </c>
      <c r="BV328" s="10" t="str">
        <f>IF($AF328="","",IF(OR($V328&lt;2.7,$V328&gt;90),"Age OOR",($AF328-BR328)/VLOOKUP(BR$14&amp;"-rse-"&amp;$K328,Equations!$G:$I,3,0)))</f>
        <v/>
      </c>
      <c r="BW328" s="10" t="str">
        <f>IF($AG328="","",IF(OR($V328&lt;2.7,$V328&gt;90),"Age OOR",VLOOKUP(BW$14&amp;"-int-"&amp;$L328,Equations!$G:$I,3,0)+VLOOKUP(BW$14&amp;"-sexo-"&amp;$L328,Equations!$G:$I,3,0)*$U328+VLOOKUP(BW$14&amp;"-edad-"&amp;$L328,Equations!$G:$I,3,0)*$V328+VLOOKUP(BW$14&amp;"-est-"&amp;$L328,Equations!$G:$I,3,0)*(1/$W328)+VLOOKUP(BW$14&amp;"-imc-"&amp;$L328,Equations!$G:$I,3,0)*(1/$Q328)))</f>
        <v/>
      </c>
      <c r="BX328" s="10" t="str">
        <f>IF($AG328="","",IF(OR($V328&lt;2.7,$V328&gt;90),"Age OOR",BW328-1.6449*VLOOKUP(BW$14&amp;"-rse-"&amp;$L328,Equations!$G:$I,3,0)))</f>
        <v/>
      </c>
      <c r="BY328" s="10" t="str">
        <f>IF($AG328="","",IF(OR($V328&lt;2.7,$V328&gt;90),"Age OOR",BW328+1.6449*VLOOKUP(BW$14&amp;"-rse-"&amp;$L328,Equations!$G:$I,3,0)))</f>
        <v/>
      </c>
      <c r="BZ328" s="10" t="str">
        <f t="shared" si="120"/>
        <v/>
      </c>
      <c r="CA328" s="10" t="str">
        <f>IF($AG328="","",IF(OR($V328&lt;2.7,$V328&gt;90),"Age OOR",($AG328-BW328)/VLOOKUP(BW$14&amp;"-rse-"&amp;$L328,Equations!$G:$I,3,0)))</f>
        <v/>
      </c>
      <c r="CB328" s="10" t="str">
        <f>IF($AH328="","",IF(OR($V328&lt;2.7,$V328&gt;90),"Age OOR",VLOOKUP(CB$14&amp;"-int-"&amp;$M328,Equations!$G:$I,3,0)+VLOOKUP(CB$14&amp;"-sexo-"&amp;$M328,Equations!$G:$I,3,0)*$U328+VLOOKUP(CB$14&amp;"-edad-"&amp;$M328,Equations!$G:$I,3,0)*$V328+VLOOKUP(CB$14&amp;"-est-"&amp;$M328,Equations!$G:$I,3,0)*(1/$W328)+VLOOKUP(CB$14&amp;"-imc-"&amp;$M328,Equations!$G:$I,3,0)*(1/$Q328)))</f>
        <v/>
      </c>
      <c r="CC328" s="10" t="str">
        <f>IF($AH328="","",IF(OR($V328&lt;2.7,$V328&gt;90),"Age OOR",CB328-1.6449*VLOOKUP(CB$14&amp;"-rse-"&amp;$M328,Equations!$G:$I,3,0)))</f>
        <v/>
      </c>
      <c r="CD328" s="10" t="str">
        <f>IF($AH328="","",IF(OR($V328&lt;2.7,$V328&gt;90),"Age OOR",CB328+1.6449*VLOOKUP(CB$14&amp;"-rse-"&amp;$M328,Equations!$G:$I,3,0)))</f>
        <v/>
      </c>
      <c r="CE328" s="10" t="str">
        <f t="shared" si="121"/>
        <v/>
      </c>
      <c r="CF328" s="10" t="str">
        <f>IF($AH328="","",IF(OR($V328&lt;2.7,$V328&gt;90),"Age OOR",($AH328-CB328)/VLOOKUP(CB$14&amp;"-rse-"&amp;$M328,Equations!$G:$I,3,0)))</f>
        <v/>
      </c>
      <c r="CG328" s="10" t="str">
        <f>IF($AI328="","",IF(OR($V328&lt;2.7,$V328&gt;90),"Age OOR",VLOOKUP(CG$14&amp;"-int-"&amp;$N328,Equations!$G:$I,3,0)+VLOOKUP(CG$14&amp;"-sexo-"&amp;$N328,Equations!$G:$I,3,0)*$U328+VLOOKUP(CG$14&amp;"-edad-"&amp;$N328,Equations!$G:$I,3,0)*$V328+VLOOKUP(CG$14&amp;"-est-"&amp;$N328,Equations!$G:$I,3,0)*(1/$W328)+VLOOKUP(CG$14&amp;"-imc-"&amp;$N328,Equations!$G:$I,3,0)*(1/$Q328)))</f>
        <v/>
      </c>
      <c r="CH328" s="10" t="str">
        <f>IF($AI328="","",IF(OR($V328&lt;2.7,$V328&gt;90),"Age OOR",CG328-1.6449*VLOOKUP(CG$14&amp;"-rse-"&amp;$N328,Equations!$G:$I,3,0)))</f>
        <v/>
      </c>
      <c r="CI328" s="10" t="str">
        <f>IF($AI328="","",IF(OR($V328&lt;2.7,$V328&gt;90),"Age OOR",CG328+1.6449*VLOOKUP(CG$14&amp;"-rse-"&amp;$N328,Equations!$G:$I,3,0)))</f>
        <v/>
      </c>
      <c r="CJ328" s="10" t="str">
        <f t="shared" si="122"/>
        <v/>
      </c>
      <c r="CK328" s="10" t="str">
        <f>IF($AI328="","",IF(OR($V328&lt;2.7,$V328&gt;90),"Age OOR",($AI328-CG328)/VLOOKUP(CG$14&amp;"-rse-"&amp;$N328,Equations!$G:$I,3,0)))</f>
        <v/>
      </c>
      <c r="CL328" s="10" t="str">
        <f>IF($AJ328="","",IF(OR($V328&lt;2.7,$V328&gt;90),"Age OOR",VLOOKUP(CL$14&amp;"-int-"&amp;$O328,Equations!$G:$I,3,0)+VLOOKUP(CL$14&amp;"-sexo-"&amp;$O328,Equations!$G:$I,3,0)*$U328+VLOOKUP(CL$14&amp;"-edad-"&amp;$O328,Equations!$G:$I,3,0)*$V328+VLOOKUP(CL$14&amp;"-est-"&amp;$O328,Equations!$G:$I,3,0)*(1/$W328)+VLOOKUP(CL$14&amp;"-imc-"&amp;$O328,Equations!$G:$I,3,0)*(1/$Q328)))</f>
        <v/>
      </c>
      <c r="CM328" s="10" t="str">
        <f>IF($AJ328="","",IF(OR($V328&lt;2.7,$V328&gt;90),"Age OOR",CL328-1.6449*VLOOKUP(CL$14&amp;"-rse-"&amp;$O328,Equations!$G:$I,3,0)))</f>
        <v/>
      </c>
      <c r="CN328" s="10" t="str">
        <f>IF($AJ328="","",IF(OR($V328&lt;2.7,$V328&gt;90),"Age OOR",CL328+1.6449*VLOOKUP(CL$14&amp;"-rse-"&amp;$O328,Equations!$G:$I,3,0)))</f>
        <v/>
      </c>
      <c r="CO328" s="10" t="str">
        <f t="shared" si="123"/>
        <v/>
      </c>
      <c r="CP328" s="10" t="str">
        <f>IF($AJ328="","",IF(OR($V328&lt;2.7,$V328&gt;90),"Age OOR",($AJ328-CL328)/VLOOKUP(CL$14&amp;"-rse-"&amp;$O328,Equations!$G:$I,3,0)))</f>
        <v/>
      </c>
      <c r="CQ328" s="10" t="str">
        <f>IF($AK328="","",IF(OR($V328&lt;2.7,$V328&gt;90),"Age OOR",EXP(VLOOKUP(CQ$14&amp;"-int-"&amp;$P328,Equations!$G:$I,3,0)+VLOOKUP(CQ$14&amp;"-sexo-"&amp;$P328,Equations!$G:$I,3,0)*$U328+VLOOKUP(CQ$14&amp;"-edad-"&amp;$P328,Equations!$G:$I,3,0)*$V328+VLOOKUP(CQ$14&amp;"-est-"&amp;$P328,Equations!$G:$I,3,0)*(1/$W328)+VLOOKUP(CQ$14&amp;"-imc-"&amp;$P328,Equations!$G:$I,3,0)*(1/$Q328))))</f>
        <v/>
      </c>
      <c r="CR328" s="10" t="str">
        <f>IF($AK328="","",IF(OR($V328&lt;2.7,$V328&gt;90),"Age OOR",EXP(LN(CQ328)-1.6449*VLOOKUP(CQ$14&amp;"-rse-"&amp;$P328,Equations!$G:$I,3,0))))</f>
        <v/>
      </c>
      <c r="CS328" s="10" t="str">
        <f>IF($AK328="","",IF(OR($V328&lt;2.7,$V328&gt;90),"Age OOR",EXP(LN(CQ328)+1.6449*VLOOKUP(CQ$14&amp;"-rse-"&amp;$P328,Equations!$G:$I,3,0))))</f>
        <v/>
      </c>
      <c r="CT328" s="10" t="str">
        <f t="shared" si="124"/>
        <v/>
      </c>
      <c r="CU328" s="10" t="str">
        <f>IF($AK328="","",IF(OR($V328&lt;2.7,$V328&gt;90),"Age OOR",(LN($AK328)-LN(CQ328))/VLOOKUP(CQ$14&amp;"-rse-"&amp;$P328,Equations!$G:$I,3,0)))</f>
        <v/>
      </c>
      <c r="CV328" s="47"/>
    </row>
    <row r="329" spans="5:100" x14ac:dyDescent="0.2">
      <c r="E329" s="23" t="str">
        <f t="shared" si="100"/>
        <v>Age out of range</v>
      </c>
      <c r="F329" s="23" t="str">
        <f t="shared" si="101"/>
        <v>Age out of range</v>
      </c>
      <c r="G329" s="23" t="str">
        <f t="shared" si="102"/>
        <v>Age out of range</v>
      </c>
      <c r="H329" s="23" t="str">
        <f t="shared" si="103"/>
        <v>Age out of range</v>
      </c>
      <c r="I329" s="23" t="str">
        <f t="shared" si="104"/>
        <v>Age out of range</v>
      </c>
      <c r="J329" s="23" t="str">
        <f t="shared" si="105"/>
        <v>Age out of range</v>
      </c>
      <c r="K329" s="23" t="str">
        <f t="shared" si="106"/>
        <v>Age out of range</v>
      </c>
      <c r="L329" s="23" t="str">
        <f t="shared" si="107"/>
        <v>Age out of range</v>
      </c>
      <c r="M329" s="23" t="str">
        <f t="shared" si="108"/>
        <v>Age out of range</v>
      </c>
      <c r="N329" s="23" t="str">
        <f t="shared" si="109"/>
        <v>Age out of range</v>
      </c>
      <c r="O329" s="23" t="str">
        <f t="shared" si="110"/>
        <v>Age out of range</v>
      </c>
      <c r="P329" s="23" t="str">
        <f t="shared" si="111"/>
        <v>Age out of range</v>
      </c>
      <c r="Q329" s="23" t="e">
        <f t="shared" si="112"/>
        <v>#DIV/0!</v>
      </c>
      <c r="R329" s="17"/>
      <c r="S329" s="23">
        <v>313</v>
      </c>
      <c r="T329" s="134"/>
      <c r="U329" s="134"/>
      <c r="V329" s="134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7"/>
      <c r="AM329" s="47"/>
      <c r="AN329" s="10" t="str">
        <f>IF($Z329="","",IF(OR($V329&lt;2.7,$V329&gt;90),"Age OOR",VLOOKUP(AN$14&amp;"-int-"&amp;$E329,Equations!$G:$I,3,0)+VLOOKUP(AN$14&amp;"-sexo-"&amp;$E329,Equations!$G:$I,3,0)*$U329+VLOOKUP(AN$14&amp;"-edad-"&amp;$E329,Equations!$G:$I,3,0)*$V329+VLOOKUP(AN$14&amp;"-est-"&amp;$E329,Equations!$G:$I,3,0)*(1/$W329)+VLOOKUP(AN$14&amp;"-imc-"&amp;$E329,Equations!$G:$I,3,0)*(1/$Q329)))</f>
        <v/>
      </c>
      <c r="AO329" s="10" t="str">
        <f>IF($Z329="","",IF(OR($V329&lt;2.7,$V329&gt;90),"Age OOR",AN329-1.6449*VLOOKUP(AN$14&amp;"-rse-"&amp;$E329,Equations!$G:$I,3,0)))</f>
        <v/>
      </c>
      <c r="AP329" s="10" t="str">
        <f>IF($Z329="","",IF(OR($V329&lt;2.7,$V329&gt;90),"Age OOR",AN329+1.6449*VLOOKUP(AN$14&amp;"-rse-"&amp;$E329,Equations!$G:$I,3,0)))</f>
        <v/>
      </c>
      <c r="AQ329" s="10" t="str">
        <f t="shared" si="113"/>
        <v/>
      </c>
      <c r="AR329" s="10" t="str">
        <f>IF($Z329="","",IF(OR($V329&lt;2.7,$V329&gt;90),"Age OOR",($Z329-AN329)/VLOOKUP(AN$14&amp;"-rse-"&amp;$E329,Equations!$G:$I,3,0)))</f>
        <v/>
      </c>
      <c r="AS329" s="10" t="str">
        <f>IF($AA329="","",IF(OR($V329&lt;2.7,$V329&gt;90),"Age OOR",VLOOKUP(AS$14&amp;"-int-"&amp;$F329,Equations!$G:$I,3,0)+VLOOKUP(AS$14&amp;"-sexo-"&amp;$F329,Equations!$G:$I,3,0)*$U329+VLOOKUP(AS$14&amp;"-edad-"&amp;$F329,Equations!$G:$I,3,0)*$V329+VLOOKUP(AS$14&amp;"-est-"&amp;$F329,Equations!$G:$I,3,0)*(1/$W329)+VLOOKUP(AS$14&amp;"-imc-"&amp;$F329,Equations!$G:$I,3,0)*(1/$Q329)))</f>
        <v/>
      </c>
      <c r="AT329" s="10" t="str">
        <f>IF($AA329="","",IF(OR($V329&lt;2.7,$V329&gt;90),"Age OOR",AS329-1.6449*VLOOKUP(AS$14&amp;"-rse-"&amp;$F329,Equations!$G:$I,3,0)))</f>
        <v/>
      </c>
      <c r="AU329" s="10" t="str">
        <f>IF($AA329="","",IF(OR($V329&lt;2.7,$V329&gt;90),"Age OOR",AS329+1.6449*VLOOKUP(AS$14&amp;"-rse-"&amp;$F329,Equations!$G:$I,3,0)))</f>
        <v/>
      </c>
      <c r="AV329" s="10" t="str">
        <f t="shared" si="114"/>
        <v/>
      </c>
      <c r="AW329" s="10" t="str">
        <f>IF($AA329="","",IF(OR($V329&lt;2.7,$V329&gt;90),"Age OOR",($AA329-AS329)/VLOOKUP(AS$14&amp;"-rse-"&amp;$F329,Equations!$G:$I,3,0)))</f>
        <v/>
      </c>
      <c r="AX329" s="10" t="str">
        <f>IF($AB329="","",IF(OR($V329&lt;2.7,$V329&gt;90),"Age OOR",VLOOKUP(AX$14&amp;"-int-"&amp;$G329,Equations!$G:$I,3,0)+VLOOKUP(AX$14&amp;"-sexo-"&amp;$G329,Equations!$G:$I,3,0)*$U329+VLOOKUP(AX$14&amp;"-edad-"&amp;$G329,Equations!$G:$I,3,0)*$V329+VLOOKUP(AX$14&amp;"-est-"&amp;$G329,Equations!$G:$I,3,0)*(1/$W329)+VLOOKUP(AX$14&amp;"-imc-"&amp;$G329,Equations!$G:$I,3,0)*(1/$Q329)))</f>
        <v/>
      </c>
      <c r="AY329" s="10" t="str">
        <f>IF($AB329="","",IF(OR($V329&lt;2.7,$V329&gt;90),"Age OOR",AX329-1.6449*VLOOKUP(AX$14&amp;"-rse-"&amp;$G329,Equations!$G:$I,3,0)))</f>
        <v/>
      </c>
      <c r="AZ329" s="10" t="str">
        <f>IF($AB329="","",IF(OR($V329&lt;2.7,$V329&gt;90),"Age OOR",AX329+1.6449*VLOOKUP(AX$14&amp;"-rse-"&amp;$G329,Equations!$G:$I,3,0)))</f>
        <v/>
      </c>
      <c r="BA329" s="10" t="str">
        <f t="shared" si="115"/>
        <v/>
      </c>
      <c r="BB329" s="10" t="str">
        <f>IF($AB329="","",IF(OR($V329&lt;2.7,$V329&gt;90),"Age OOR",($AB329-AX329)/VLOOKUP(AX$14&amp;"-rse-"&amp;$G329,Equations!$G:$I,3,0)))</f>
        <v/>
      </c>
      <c r="BC329" s="10" t="str">
        <f>IF($AC329="","",IF(OR($V329&lt;2.7,$V329&gt;90),"Age OOR",VLOOKUP(BC$14&amp;"-int-"&amp;$H329,Equations!$G:$I,3,0)+VLOOKUP(BC$14&amp;"-sexo-"&amp;$H329,Equations!$G:$I,3,0)*$U329+VLOOKUP(BC$14&amp;"-edad-"&amp;$H329,Equations!$G:$I,3,0)*$V329+VLOOKUP(BC$14&amp;"-est-"&amp;$H329,Equations!$G:$I,3,0)*(1/$W329)+VLOOKUP(BC$14&amp;"-imc-"&amp;$H329,Equations!$G:$I,3,0)*(1/$Q329)))</f>
        <v/>
      </c>
      <c r="BD329" s="10" t="str">
        <f>IF($AC329="","",IF(OR($V329&lt;2.7,$V329&gt;90),"Age OOR",BC329-1.6449*VLOOKUP(BC$14&amp;"-rse-"&amp;$H329,Equations!$G:$I,3,0)))</f>
        <v/>
      </c>
      <c r="BE329" s="10" t="str">
        <f>IF($AC329="","",IF(OR($V329&lt;2.7,$V329&gt;90),"Age OOR",BC329+1.6449*VLOOKUP(BC$14&amp;"-rse-"&amp;$H329,Equations!$G:$I,3,0)))</f>
        <v/>
      </c>
      <c r="BF329" s="10" t="str">
        <f t="shared" si="116"/>
        <v/>
      </c>
      <c r="BG329" s="10" t="str">
        <f>IF($AC329="","",IF(OR($V329&lt;2.7,$V329&gt;90),"Age OOR",($AC329-BC329)/VLOOKUP(BC$14&amp;"-rse-"&amp;$H329,Equations!$G:$I,3,0)))</f>
        <v/>
      </c>
      <c r="BH329" s="10" t="str">
        <f>IF($AD329="","",IF(OR($V329&lt;2.7,$V329&gt;90),"Age OOR",VLOOKUP(BH$14&amp;"-int-"&amp;$I329,Equations!$G:$I,3,0)+VLOOKUP(BH$14&amp;"-sexo-"&amp;$I329,Equations!$G:$I,3,0)*$U329+VLOOKUP(BH$14&amp;"-edad-"&amp;$I329,Equations!$G:$I,3,0)*$V329+VLOOKUP(BH$14&amp;"-est-"&amp;$I329,Equations!$G:$I,3,0)*(1/$W329)+VLOOKUP(BH$14&amp;"-imc-"&amp;$I329,Equations!$G:$I,3,0)*(1/$Q329)))</f>
        <v/>
      </c>
      <c r="BI329" s="10" t="str">
        <f>IF($AD329="","",IF(OR($V329&lt;2.7,$V329&gt;90),"Age OOR",BH329-1.6449*VLOOKUP(BH$14&amp;"-rse-"&amp;$I329,Equations!$G:$I,3,0)))</f>
        <v/>
      </c>
      <c r="BJ329" s="10" t="str">
        <f>IF($AD329="","",IF(OR($V329&lt;2.7,$V329&gt;90),"Age OOR",BH329+1.6449*VLOOKUP(BH$14&amp;"-rse-"&amp;$I329,Equations!$G:$I,3,0)))</f>
        <v/>
      </c>
      <c r="BK329" s="10" t="str">
        <f t="shared" si="117"/>
        <v/>
      </c>
      <c r="BL329" s="10" t="str">
        <f>IF($AD329="","",IF(OR($V329&lt;2.7,$V329&gt;90),"Age OOR",($AD329-BH329)/VLOOKUP(BH$14&amp;"-rse-"&amp;$I329,Equations!$G:$I,3,0)))</f>
        <v/>
      </c>
      <c r="BM329" s="10" t="str">
        <f>IF($AE329="","",IF(OR($V329&lt;2.7,$V329&gt;90),"Age OOR",VLOOKUP(BM$14&amp;"-int-"&amp;$J329,Equations!$G:$I,3,0)+VLOOKUP(BM$14&amp;"-sexo-"&amp;$J329,Equations!$G:$I,3,0)*$U329+VLOOKUP(BM$14&amp;"-edad-"&amp;$J329,Equations!$G:$I,3,0)*$V329+VLOOKUP(BM$14&amp;"-est-"&amp;$J329,Equations!$G:$I,3,0)*(1/$W329)+VLOOKUP(BM$14&amp;"-imc-"&amp;$J329,Equations!$G:$I,3,0)*(1/$Q329)))</f>
        <v/>
      </c>
      <c r="BN329" s="10" t="str">
        <f>IF($AE329="","",IF(OR($V329&lt;2.7,$V329&gt;90),"Age OOR",BM329-1.6449*VLOOKUP(BM$14&amp;"-rse-"&amp;$J329,Equations!$G:$I,3,0)))</f>
        <v/>
      </c>
      <c r="BO329" s="10" t="str">
        <f>IF($AE329="","",IF(OR($V329&lt;2.7,$V329&gt;90),"Age OOR",BM329+1.6449*VLOOKUP(BM$14&amp;"-rse-"&amp;$J329,Equations!$G:$I,3,0)))</f>
        <v/>
      </c>
      <c r="BP329" s="10" t="str">
        <f t="shared" si="118"/>
        <v/>
      </c>
      <c r="BQ329" s="10" t="str">
        <f>IF($AE329="","",IF(OR($V329&lt;2.7,$V329&gt;90),"Age OOR",($AE329-BM329)/VLOOKUP(BM$14&amp;"-rse-"&amp;$J329,Equations!$G:$I,3,0)))</f>
        <v/>
      </c>
      <c r="BR329" s="10" t="str">
        <f>IF($AF329="","",IF(OR($V329&lt;2.7,$V329&gt;90),"Age OOR",VLOOKUP(BR$14&amp;"-int-"&amp;$K329,Equations!$G:$I,3,0)+VLOOKUP(BR$14&amp;"-sexo-"&amp;$K329,Equations!$G:$I,3,0)*$U329+VLOOKUP(BR$14&amp;"-edad-"&amp;$K329,Equations!$G:$I,3,0)*$V329+VLOOKUP(BR$14&amp;"-est-"&amp;$K329,Equations!$G:$I,3,0)*(1/$W329)+VLOOKUP(BR$14&amp;"-imc-"&amp;$K329,Equations!$G:$I,3,0)*(1/$Q329)))</f>
        <v/>
      </c>
      <c r="BS329" s="10" t="str">
        <f>IF($AF329="","",IF(OR($V329&lt;2.7,$V329&gt;90),"Age OOR",BR329-1.6449*VLOOKUP(BR$14&amp;"-rse-"&amp;$K329,Equations!$G:$I,3,0)))</f>
        <v/>
      </c>
      <c r="BT329" s="10" t="str">
        <f>IF($AF329="","",IF(OR($V329&lt;2.7,$V329&gt;90),"Age OOR",BR329+1.6449*VLOOKUP(BR$14&amp;"-rse-"&amp;$K329,Equations!$G:$I,3,0)))</f>
        <v/>
      </c>
      <c r="BU329" s="10" t="str">
        <f t="shared" si="119"/>
        <v/>
      </c>
      <c r="BV329" s="10" t="str">
        <f>IF($AF329="","",IF(OR($V329&lt;2.7,$V329&gt;90),"Age OOR",($AF329-BR329)/VLOOKUP(BR$14&amp;"-rse-"&amp;$K329,Equations!$G:$I,3,0)))</f>
        <v/>
      </c>
      <c r="BW329" s="10" t="str">
        <f>IF($AG329="","",IF(OR($V329&lt;2.7,$V329&gt;90),"Age OOR",VLOOKUP(BW$14&amp;"-int-"&amp;$L329,Equations!$G:$I,3,0)+VLOOKUP(BW$14&amp;"-sexo-"&amp;$L329,Equations!$G:$I,3,0)*$U329+VLOOKUP(BW$14&amp;"-edad-"&amp;$L329,Equations!$G:$I,3,0)*$V329+VLOOKUP(BW$14&amp;"-est-"&amp;$L329,Equations!$G:$I,3,0)*(1/$W329)+VLOOKUP(BW$14&amp;"-imc-"&amp;$L329,Equations!$G:$I,3,0)*(1/$Q329)))</f>
        <v/>
      </c>
      <c r="BX329" s="10" t="str">
        <f>IF($AG329="","",IF(OR($V329&lt;2.7,$V329&gt;90),"Age OOR",BW329-1.6449*VLOOKUP(BW$14&amp;"-rse-"&amp;$L329,Equations!$G:$I,3,0)))</f>
        <v/>
      </c>
      <c r="BY329" s="10" t="str">
        <f>IF($AG329="","",IF(OR($V329&lt;2.7,$V329&gt;90),"Age OOR",BW329+1.6449*VLOOKUP(BW$14&amp;"-rse-"&amp;$L329,Equations!$G:$I,3,0)))</f>
        <v/>
      </c>
      <c r="BZ329" s="10" t="str">
        <f t="shared" si="120"/>
        <v/>
      </c>
      <c r="CA329" s="10" t="str">
        <f>IF($AG329="","",IF(OR($V329&lt;2.7,$V329&gt;90),"Age OOR",($AG329-BW329)/VLOOKUP(BW$14&amp;"-rse-"&amp;$L329,Equations!$G:$I,3,0)))</f>
        <v/>
      </c>
      <c r="CB329" s="10" t="str">
        <f>IF($AH329="","",IF(OR($V329&lt;2.7,$V329&gt;90),"Age OOR",VLOOKUP(CB$14&amp;"-int-"&amp;$M329,Equations!$G:$I,3,0)+VLOOKUP(CB$14&amp;"-sexo-"&amp;$M329,Equations!$G:$I,3,0)*$U329+VLOOKUP(CB$14&amp;"-edad-"&amp;$M329,Equations!$G:$I,3,0)*$V329+VLOOKUP(CB$14&amp;"-est-"&amp;$M329,Equations!$G:$I,3,0)*(1/$W329)+VLOOKUP(CB$14&amp;"-imc-"&amp;$M329,Equations!$G:$I,3,0)*(1/$Q329)))</f>
        <v/>
      </c>
      <c r="CC329" s="10" t="str">
        <f>IF($AH329="","",IF(OR($V329&lt;2.7,$V329&gt;90),"Age OOR",CB329-1.6449*VLOOKUP(CB$14&amp;"-rse-"&amp;$M329,Equations!$G:$I,3,0)))</f>
        <v/>
      </c>
      <c r="CD329" s="10" t="str">
        <f>IF($AH329="","",IF(OR($V329&lt;2.7,$V329&gt;90),"Age OOR",CB329+1.6449*VLOOKUP(CB$14&amp;"-rse-"&amp;$M329,Equations!$G:$I,3,0)))</f>
        <v/>
      </c>
      <c r="CE329" s="10" t="str">
        <f t="shared" si="121"/>
        <v/>
      </c>
      <c r="CF329" s="10" t="str">
        <f>IF($AH329="","",IF(OR($V329&lt;2.7,$V329&gt;90),"Age OOR",($AH329-CB329)/VLOOKUP(CB$14&amp;"-rse-"&amp;$M329,Equations!$G:$I,3,0)))</f>
        <v/>
      </c>
      <c r="CG329" s="10" t="str">
        <f>IF($AI329="","",IF(OR($V329&lt;2.7,$V329&gt;90),"Age OOR",VLOOKUP(CG$14&amp;"-int-"&amp;$N329,Equations!$G:$I,3,0)+VLOOKUP(CG$14&amp;"-sexo-"&amp;$N329,Equations!$G:$I,3,0)*$U329+VLOOKUP(CG$14&amp;"-edad-"&amp;$N329,Equations!$G:$I,3,0)*$V329+VLOOKUP(CG$14&amp;"-est-"&amp;$N329,Equations!$G:$I,3,0)*(1/$W329)+VLOOKUP(CG$14&amp;"-imc-"&amp;$N329,Equations!$G:$I,3,0)*(1/$Q329)))</f>
        <v/>
      </c>
      <c r="CH329" s="10" t="str">
        <f>IF($AI329="","",IF(OR($V329&lt;2.7,$V329&gt;90),"Age OOR",CG329-1.6449*VLOOKUP(CG$14&amp;"-rse-"&amp;$N329,Equations!$G:$I,3,0)))</f>
        <v/>
      </c>
      <c r="CI329" s="10" t="str">
        <f>IF($AI329="","",IF(OR($V329&lt;2.7,$V329&gt;90),"Age OOR",CG329+1.6449*VLOOKUP(CG$14&amp;"-rse-"&amp;$N329,Equations!$G:$I,3,0)))</f>
        <v/>
      </c>
      <c r="CJ329" s="10" t="str">
        <f t="shared" si="122"/>
        <v/>
      </c>
      <c r="CK329" s="10" t="str">
        <f>IF($AI329="","",IF(OR($V329&lt;2.7,$V329&gt;90),"Age OOR",($AI329-CG329)/VLOOKUP(CG$14&amp;"-rse-"&amp;$N329,Equations!$G:$I,3,0)))</f>
        <v/>
      </c>
      <c r="CL329" s="10" t="str">
        <f>IF($AJ329="","",IF(OR($V329&lt;2.7,$V329&gt;90),"Age OOR",VLOOKUP(CL$14&amp;"-int-"&amp;$O329,Equations!$G:$I,3,0)+VLOOKUP(CL$14&amp;"-sexo-"&amp;$O329,Equations!$G:$I,3,0)*$U329+VLOOKUP(CL$14&amp;"-edad-"&amp;$O329,Equations!$G:$I,3,0)*$V329+VLOOKUP(CL$14&amp;"-est-"&amp;$O329,Equations!$G:$I,3,0)*(1/$W329)+VLOOKUP(CL$14&amp;"-imc-"&amp;$O329,Equations!$G:$I,3,0)*(1/$Q329)))</f>
        <v/>
      </c>
      <c r="CM329" s="10" t="str">
        <f>IF($AJ329="","",IF(OR($V329&lt;2.7,$V329&gt;90),"Age OOR",CL329-1.6449*VLOOKUP(CL$14&amp;"-rse-"&amp;$O329,Equations!$G:$I,3,0)))</f>
        <v/>
      </c>
      <c r="CN329" s="10" t="str">
        <f>IF($AJ329="","",IF(OR($V329&lt;2.7,$V329&gt;90),"Age OOR",CL329+1.6449*VLOOKUP(CL$14&amp;"-rse-"&amp;$O329,Equations!$G:$I,3,0)))</f>
        <v/>
      </c>
      <c r="CO329" s="10" t="str">
        <f t="shared" si="123"/>
        <v/>
      </c>
      <c r="CP329" s="10" t="str">
        <f>IF($AJ329="","",IF(OR($V329&lt;2.7,$V329&gt;90),"Age OOR",($AJ329-CL329)/VLOOKUP(CL$14&amp;"-rse-"&amp;$O329,Equations!$G:$I,3,0)))</f>
        <v/>
      </c>
      <c r="CQ329" s="10" t="str">
        <f>IF($AK329="","",IF(OR($V329&lt;2.7,$V329&gt;90),"Age OOR",EXP(VLOOKUP(CQ$14&amp;"-int-"&amp;$P329,Equations!$G:$I,3,0)+VLOOKUP(CQ$14&amp;"-sexo-"&amp;$P329,Equations!$G:$I,3,0)*$U329+VLOOKUP(CQ$14&amp;"-edad-"&amp;$P329,Equations!$G:$I,3,0)*$V329+VLOOKUP(CQ$14&amp;"-est-"&amp;$P329,Equations!$G:$I,3,0)*(1/$W329)+VLOOKUP(CQ$14&amp;"-imc-"&amp;$P329,Equations!$G:$I,3,0)*(1/$Q329))))</f>
        <v/>
      </c>
      <c r="CR329" s="10" t="str">
        <f>IF($AK329="","",IF(OR($V329&lt;2.7,$V329&gt;90),"Age OOR",EXP(LN(CQ329)-1.6449*VLOOKUP(CQ$14&amp;"-rse-"&amp;$P329,Equations!$G:$I,3,0))))</f>
        <v/>
      </c>
      <c r="CS329" s="10" t="str">
        <f>IF($AK329="","",IF(OR($V329&lt;2.7,$V329&gt;90),"Age OOR",EXP(LN(CQ329)+1.6449*VLOOKUP(CQ$14&amp;"-rse-"&amp;$P329,Equations!$G:$I,3,0))))</f>
        <v/>
      </c>
      <c r="CT329" s="10" t="str">
        <f t="shared" si="124"/>
        <v/>
      </c>
      <c r="CU329" s="10" t="str">
        <f>IF($AK329="","",IF(OR($V329&lt;2.7,$V329&gt;90),"Age OOR",(LN($AK329)-LN(CQ329))/VLOOKUP(CQ$14&amp;"-rse-"&amp;$P329,Equations!$G:$I,3,0)))</f>
        <v/>
      </c>
      <c r="CV329" s="47"/>
    </row>
    <row r="330" spans="5:100" x14ac:dyDescent="0.2">
      <c r="E330" s="23" t="str">
        <f t="shared" si="100"/>
        <v>Age out of range</v>
      </c>
      <c r="F330" s="23" t="str">
        <f t="shared" si="101"/>
        <v>Age out of range</v>
      </c>
      <c r="G330" s="23" t="str">
        <f t="shared" si="102"/>
        <v>Age out of range</v>
      </c>
      <c r="H330" s="23" t="str">
        <f t="shared" si="103"/>
        <v>Age out of range</v>
      </c>
      <c r="I330" s="23" t="str">
        <f t="shared" si="104"/>
        <v>Age out of range</v>
      </c>
      <c r="J330" s="23" t="str">
        <f t="shared" si="105"/>
        <v>Age out of range</v>
      </c>
      <c r="K330" s="23" t="str">
        <f t="shared" si="106"/>
        <v>Age out of range</v>
      </c>
      <c r="L330" s="23" t="str">
        <f t="shared" si="107"/>
        <v>Age out of range</v>
      </c>
      <c r="M330" s="23" t="str">
        <f t="shared" si="108"/>
        <v>Age out of range</v>
      </c>
      <c r="N330" s="23" t="str">
        <f t="shared" si="109"/>
        <v>Age out of range</v>
      </c>
      <c r="O330" s="23" t="str">
        <f t="shared" si="110"/>
        <v>Age out of range</v>
      </c>
      <c r="P330" s="23" t="str">
        <f t="shared" si="111"/>
        <v>Age out of range</v>
      </c>
      <c r="Q330" s="23" t="e">
        <f t="shared" si="112"/>
        <v>#DIV/0!</v>
      </c>
      <c r="R330" s="17"/>
      <c r="S330" s="23">
        <v>314</v>
      </c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7"/>
      <c r="AM330" s="47"/>
      <c r="AN330" s="10" t="str">
        <f>IF($Z330="","",IF(OR($V330&lt;2.7,$V330&gt;90),"Age OOR",VLOOKUP(AN$14&amp;"-int-"&amp;$E330,Equations!$G:$I,3,0)+VLOOKUP(AN$14&amp;"-sexo-"&amp;$E330,Equations!$G:$I,3,0)*$U330+VLOOKUP(AN$14&amp;"-edad-"&amp;$E330,Equations!$G:$I,3,0)*$V330+VLOOKUP(AN$14&amp;"-est-"&amp;$E330,Equations!$G:$I,3,0)*(1/$W330)+VLOOKUP(AN$14&amp;"-imc-"&amp;$E330,Equations!$G:$I,3,0)*(1/$Q330)))</f>
        <v/>
      </c>
      <c r="AO330" s="10" t="str">
        <f>IF($Z330="","",IF(OR($V330&lt;2.7,$V330&gt;90),"Age OOR",AN330-1.6449*VLOOKUP(AN$14&amp;"-rse-"&amp;$E330,Equations!$G:$I,3,0)))</f>
        <v/>
      </c>
      <c r="AP330" s="10" t="str">
        <f>IF($Z330="","",IF(OR($V330&lt;2.7,$V330&gt;90),"Age OOR",AN330+1.6449*VLOOKUP(AN$14&amp;"-rse-"&amp;$E330,Equations!$G:$I,3,0)))</f>
        <v/>
      </c>
      <c r="AQ330" s="10" t="str">
        <f t="shared" si="113"/>
        <v/>
      </c>
      <c r="AR330" s="10" t="str">
        <f>IF($Z330="","",IF(OR($V330&lt;2.7,$V330&gt;90),"Age OOR",($Z330-AN330)/VLOOKUP(AN$14&amp;"-rse-"&amp;$E330,Equations!$G:$I,3,0)))</f>
        <v/>
      </c>
      <c r="AS330" s="10" t="str">
        <f>IF($AA330="","",IF(OR($V330&lt;2.7,$V330&gt;90),"Age OOR",VLOOKUP(AS$14&amp;"-int-"&amp;$F330,Equations!$G:$I,3,0)+VLOOKUP(AS$14&amp;"-sexo-"&amp;$F330,Equations!$G:$I,3,0)*$U330+VLOOKUP(AS$14&amp;"-edad-"&amp;$F330,Equations!$G:$I,3,0)*$V330+VLOOKUP(AS$14&amp;"-est-"&amp;$F330,Equations!$G:$I,3,0)*(1/$W330)+VLOOKUP(AS$14&amp;"-imc-"&amp;$F330,Equations!$G:$I,3,0)*(1/$Q330)))</f>
        <v/>
      </c>
      <c r="AT330" s="10" t="str">
        <f>IF($AA330="","",IF(OR($V330&lt;2.7,$V330&gt;90),"Age OOR",AS330-1.6449*VLOOKUP(AS$14&amp;"-rse-"&amp;$F330,Equations!$G:$I,3,0)))</f>
        <v/>
      </c>
      <c r="AU330" s="10" t="str">
        <f>IF($AA330="","",IF(OR($V330&lt;2.7,$V330&gt;90),"Age OOR",AS330+1.6449*VLOOKUP(AS$14&amp;"-rse-"&amp;$F330,Equations!$G:$I,3,0)))</f>
        <v/>
      </c>
      <c r="AV330" s="10" t="str">
        <f t="shared" si="114"/>
        <v/>
      </c>
      <c r="AW330" s="10" t="str">
        <f>IF($AA330="","",IF(OR($V330&lt;2.7,$V330&gt;90),"Age OOR",($AA330-AS330)/VLOOKUP(AS$14&amp;"-rse-"&amp;$F330,Equations!$G:$I,3,0)))</f>
        <v/>
      </c>
      <c r="AX330" s="10" t="str">
        <f>IF($AB330="","",IF(OR($V330&lt;2.7,$V330&gt;90),"Age OOR",VLOOKUP(AX$14&amp;"-int-"&amp;$G330,Equations!$G:$I,3,0)+VLOOKUP(AX$14&amp;"-sexo-"&amp;$G330,Equations!$G:$I,3,0)*$U330+VLOOKUP(AX$14&amp;"-edad-"&amp;$G330,Equations!$G:$I,3,0)*$V330+VLOOKUP(AX$14&amp;"-est-"&amp;$G330,Equations!$G:$I,3,0)*(1/$W330)+VLOOKUP(AX$14&amp;"-imc-"&amp;$G330,Equations!$G:$I,3,0)*(1/$Q330)))</f>
        <v/>
      </c>
      <c r="AY330" s="10" t="str">
        <f>IF($AB330="","",IF(OR($V330&lt;2.7,$V330&gt;90),"Age OOR",AX330-1.6449*VLOOKUP(AX$14&amp;"-rse-"&amp;$G330,Equations!$G:$I,3,0)))</f>
        <v/>
      </c>
      <c r="AZ330" s="10" t="str">
        <f>IF($AB330="","",IF(OR($V330&lt;2.7,$V330&gt;90),"Age OOR",AX330+1.6449*VLOOKUP(AX$14&amp;"-rse-"&amp;$G330,Equations!$G:$I,3,0)))</f>
        <v/>
      </c>
      <c r="BA330" s="10" t="str">
        <f t="shared" si="115"/>
        <v/>
      </c>
      <c r="BB330" s="10" t="str">
        <f>IF($AB330="","",IF(OR($V330&lt;2.7,$V330&gt;90),"Age OOR",($AB330-AX330)/VLOOKUP(AX$14&amp;"-rse-"&amp;$G330,Equations!$G:$I,3,0)))</f>
        <v/>
      </c>
      <c r="BC330" s="10" t="str">
        <f>IF($AC330="","",IF(OR($V330&lt;2.7,$V330&gt;90),"Age OOR",VLOOKUP(BC$14&amp;"-int-"&amp;$H330,Equations!$G:$I,3,0)+VLOOKUP(BC$14&amp;"-sexo-"&amp;$H330,Equations!$G:$I,3,0)*$U330+VLOOKUP(BC$14&amp;"-edad-"&amp;$H330,Equations!$G:$I,3,0)*$V330+VLOOKUP(BC$14&amp;"-est-"&amp;$H330,Equations!$G:$I,3,0)*(1/$W330)+VLOOKUP(BC$14&amp;"-imc-"&amp;$H330,Equations!$G:$I,3,0)*(1/$Q330)))</f>
        <v/>
      </c>
      <c r="BD330" s="10" t="str">
        <f>IF($AC330="","",IF(OR($V330&lt;2.7,$V330&gt;90),"Age OOR",BC330-1.6449*VLOOKUP(BC$14&amp;"-rse-"&amp;$H330,Equations!$G:$I,3,0)))</f>
        <v/>
      </c>
      <c r="BE330" s="10" t="str">
        <f>IF($AC330="","",IF(OR($V330&lt;2.7,$V330&gt;90),"Age OOR",BC330+1.6449*VLOOKUP(BC$14&amp;"-rse-"&amp;$H330,Equations!$G:$I,3,0)))</f>
        <v/>
      </c>
      <c r="BF330" s="10" t="str">
        <f t="shared" si="116"/>
        <v/>
      </c>
      <c r="BG330" s="10" t="str">
        <f>IF($AC330="","",IF(OR($V330&lt;2.7,$V330&gt;90),"Age OOR",($AC330-BC330)/VLOOKUP(BC$14&amp;"-rse-"&amp;$H330,Equations!$G:$I,3,0)))</f>
        <v/>
      </c>
      <c r="BH330" s="10" t="str">
        <f>IF($AD330="","",IF(OR($V330&lt;2.7,$V330&gt;90),"Age OOR",VLOOKUP(BH$14&amp;"-int-"&amp;$I330,Equations!$G:$I,3,0)+VLOOKUP(BH$14&amp;"-sexo-"&amp;$I330,Equations!$G:$I,3,0)*$U330+VLOOKUP(BH$14&amp;"-edad-"&amp;$I330,Equations!$G:$I,3,0)*$V330+VLOOKUP(BH$14&amp;"-est-"&amp;$I330,Equations!$G:$I,3,0)*(1/$W330)+VLOOKUP(BH$14&amp;"-imc-"&amp;$I330,Equations!$G:$I,3,0)*(1/$Q330)))</f>
        <v/>
      </c>
      <c r="BI330" s="10" t="str">
        <f>IF($AD330="","",IF(OR($V330&lt;2.7,$V330&gt;90),"Age OOR",BH330-1.6449*VLOOKUP(BH$14&amp;"-rse-"&amp;$I330,Equations!$G:$I,3,0)))</f>
        <v/>
      </c>
      <c r="BJ330" s="10" t="str">
        <f>IF($AD330="","",IF(OR($V330&lt;2.7,$V330&gt;90),"Age OOR",BH330+1.6449*VLOOKUP(BH$14&amp;"-rse-"&amp;$I330,Equations!$G:$I,3,0)))</f>
        <v/>
      </c>
      <c r="BK330" s="10" t="str">
        <f t="shared" si="117"/>
        <v/>
      </c>
      <c r="BL330" s="10" t="str">
        <f>IF($AD330="","",IF(OR($V330&lt;2.7,$V330&gt;90),"Age OOR",($AD330-BH330)/VLOOKUP(BH$14&amp;"-rse-"&amp;$I330,Equations!$G:$I,3,0)))</f>
        <v/>
      </c>
      <c r="BM330" s="10" t="str">
        <f>IF($AE330="","",IF(OR($V330&lt;2.7,$V330&gt;90),"Age OOR",VLOOKUP(BM$14&amp;"-int-"&amp;$J330,Equations!$G:$I,3,0)+VLOOKUP(BM$14&amp;"-sexo-"&amp;$J330,Equations!$G:$I,3,0)*$U330+VLOOKUP(BM$14&amp;"-edad-"&amp;$J330,Equations!$G:$I,3,0)*$V330+VLOOKUP(BM$14&amp;"-est-"&amp;$J330,Equations!$G:$I,3,0)*(1/$W330)+VLOOKUP(BM$14&amp;"-imc-"&amp;$J330,Equations!$G:$I,3,0)*(1/$Q330)))</f>
        <v/>
      </c>
      <c r="BN330" s="10" t="str">
        <f>IF($AE330="","",IF(OR($V330&lt;2.7,$V330&gt;90),"Age OOR",BM330-1.6449*VLOOKUP(BM$14&amp;"-rse-"&amp;$J330,Equations!$G:$I,3,0)))</f>
        <v/>
      </c>
      <c r="BO330" s="10" t="str">
        <f>IF($AE330="","",IF(OR($V330&lt;2.7,$V330&gt;90),"Age OOR",BM330+1.6449*VLOOKUP(BM$14&amp;"-rse-"&amp;$J330,Equations!$G:$I,3,0)))</f>
        <v/>
      </c>
      <c r="BP330" s="10" t="str">
        <f t="shared" si="118"/>
        <v/>
      </c>
      <c r="BQ330" s="10" t="str">
        <f>IF($AE330="","",IF(OR($V330&lt;2.7,$V330&gt;90),"Age OOR",($AE330-BM330)/VLOOKUP(BM$14&amp;"-rse-"&amp;$J330,Equations!$G:$I,3,0)))</f>
        <v/>
      </c>
      <c r="BR330" s="10" t="str">
        <f>IF($AF330="","",IF(OR($V330&lt;2.7,$V330&gt;90),"Age OOR",VLOOKUP(BR$14&amp;"-int-"&amp;$K330,Equations!$G:$I,3,0)+VLOOKUP(BR$14&amp;"-sexo-"&amp;$K330,Equations!$G:$I,3,0)*$U330+VLOOKUP(BR$14&amp;"-edad-"&amp;$K330,Equations!$G:$I,3,0)*$V330+VLOOKUP(BR$14&amp;"-est-"&amp;$K330,Equations!$G:$I,3,0)*(1/$W330)+VLOOKUP(BR$14&amp;"-imc-"&amp;$K330,Equations!$G:$I,3,0)*(1/$Q330)))</f>
        <v/>
      </c>
      <c r="BS330" s="10" t="str">
        <f>IF($AF330="","",IF(OR($V330&lt;2.7,$V330&gt;90),"Age OOR",BR330-1.6449*VLOOKUP(BR$14&amp;"-rse-"&amp;$K330,Equations!$G:$I,3,0)))</f>
        <v/>
      </c>
      <c r="BT330" s="10" t="str">
        <f>IF($AF330="","",IF(OR($V330&lt;2.7,$V330&gt;90),"Age OOR",BR330+1.6449*VLOOKUP(BR$14&amp;"-rse-"&amp;$K330,Equations!$G:$I,3,0)))</f>
        <v/>
      </c>
      <c r="BU330" s="10" t="str">
        <f t="shared" si="119"/>
        <v/>
      </c>
      <c r="BV330" s="10" t="str">
        <f>IF($AF330="","",IF(OR($V330&lt;2.7,$V330&gt;90),"Age OOR",($AF330-BR330)/VLOOKUP(BR$14&amp;"-rse-"&amp;$K330,Equations!$G:$I,3,0)))</f>
        <v/>
      </c>
      <c r="BW330" s="10" t="str">
        <f>IF($AG330="","",IF(OR($V330&lt;2.7,$V330&gt;90),"Age OOR",VLOOKUP(BW$14&amp;"-int-"&amp;$L330,Equations!$G:$I,3,0)+VLOOKUP(BW$14&amp;"-sexo-"&amp;$L330,Equations!$G:$I,3,0)*$U330+VLOOKUP(BW$14&amp;"-edad-"&amp;$L330,Equations!$G:$I,3,0)*$V330+VLOOKUP(BW$14&amp;"-est-"&amp;$L330,Equations!$G:$I,3,0)*(1/$W330)+VLOOKUP(BW$14&amp;"-imc-"&amp;$L330,Equations!$G:$I,3,0)*(1/$Q330)))</f>
        <v/>
      </c>
      <c r="BX330" s="10" t="str">
        <f>IF($AG330="","",IF(OR($V330&lt;2.7,$V330&gt;90),"Age OOR",BW330-1.6449*VLOOKUP(BW$14&amp;"-rse-"&amp;$L330,Equations!$G:$I,3,0)))</f>
        <v/>
      </c>
      <c r="BY330" s="10" t="str">
        <f>IF($AG330="","",IF(OR($V330&lt;2.7,$V330&gt;90),"Age OOR",BW330+1.6449*VLOOKUP(BW$14&amp;"-rse-"&amp;$L330,Equations!$G:$I,3,0)))</f>
        <v/>
      </c>
      <c r="BZ330" s="10" t="str">
        <f t="shared" si="120"/>
        <v/>
      </c>
      <c r="CA330" s="10" t="str">
        <f>IF($AG330="","",IF(OR($V330&lt;2.7,$V330&gt;90),"Age OOR",($AG330-BW330)/VLOOKUP(BW$14&amp;"-rse-"&amp;$L330,Equations!$G:$I,3,0)))</f>
        <v/>
      </c>
      <c r="CB330" s="10" t="str">
        <f>IF($AH330="","",IF(OR($V330&lt;2.7,$V330&gt;90),"Age OOR",VLOOKUP(CB$14&amp;"-int-"&amp;$M330,Equations!$G:$I,3,0)+VLOOKUP(CB$14&amp;"-sexo-"&amp;$M330,Equations!$G:$I,3,0)*$U330+VLOOKUP(CB$14&amp;"-edad-"&amp;$M330,Equations!$G:$I,3,0)*$V330+VLOOKUP(CB$14&amp;"-est-"&amp;$M330,Equations!$G:$I,3,0)*(1/$W330)+VLOOKUP(CB$14&amp;"-imc-"&amp;$M330,Equations!$G:$I,3,0)*(1/$Q330)))</f>
        <v/>
      </c>
      <c r="CC330" s="10" t="str">
        <f>IF($AH330="","",IF(OR($V330&lt;2.7,$V330&gt;90),"Age OOR",CB330-1.6449*VLOOKUP(CB$14&amp;"-rse-"&amp;$M330,Equations!$G:$I,3,0)))</f>
        <v/>
      </c>
      <c r="CD330" s="10" t="str">
        <f>IF($AH330="","",IF(OR($V330&lt;2.7,$V330&gt;90),"Age OOR",CB330+1.6449*VLOOKUP(CB$14&amp;"-rse-"&amp;$M330,Equations!$G:$I,3,0)))</f>
        <v/>
      </c>
      <c r="CE330" s="10" t="str">
        <f t="shared" si="121"/>
        <v/>
      </c>
      <c r="CF330" s="10" t="str">
        <f>IF($AH330="","",IF(OR($V330&lt;2.7,$V330&gt;90),"Age OOR",($AH330-CB330)/VLOOKUP(CB$14&amp;"-rse-"&amp;$M330,Equations!$G:$I,3,0)))</f>
        <v/>
      </c>
      <c r="CG330" s="10" t="str">
        <f>IF($AI330="","",IF(OR($V330&lt;2.7,$V330&gt;90),"Age OOR",VLOOKUP(CG$14&amp;"-int-"&amp;$N330,Equations!$G:$I,3,0)+VLOOKUP(CG$14&amp;"-sexo-"&amp;$N330,Equations!$G:$I,3,0)*$U330+VLOOKUP(CG$14&amp;"-edad-"&amp;$N330,Equations!$G:$I,3,0)*$V330+VLOOKUP(CG$14&amp;"-est-"&amp;$N330,Equations!$G:$I,3,0)*(1/$W330)+VLOOKUP(CG$14&amp;"-imc-"&amp;$N330,Equations!$G:$I,3,0)*(1/$Q330)))</f>
        <v/>
      </c>
      <c r="CH330" s="10" t="str">
        <f>IF($AI330="","",IF(OR($V330&lt;2.7,$V330&gt;90),"Age OOR",CG330-1.6449*VLOOKUP(CG$14&amp;"-rse-"&amp;$N330,Equations!$G:$I,3,0)))</f>
        <v/>
      </c>
      <c r="CI330" s="10" t="str">
        <f>IF($AI330="","",IF(OR($V330&lt;2.7,$V330&gt;90),"Age OOR",CG330+1.6449*VLOOKUP(CG$14&amp;"-rse-"&amp;$N330,Equations!$G:$I,3,0)))</f>
        <v/>
      </c>
      <c r="CJ330" s="10" t="str">
        <f t="shared" si="122"/>
        <v/>
      </c>
      <c r="CK330" s="10" t="str">
        <f>IF($AI330="","",IF(OR($V330&lt;2.7,$V330&gt;90),"Age OOR",($AI330-CG330)/VLOOKUP(CG$14&amp;"-rse-"&amp;$N330,Equations!$G:$I,3,0)))</f>
        <v/>
      </c>
      <c r="CL330" s="10" t="str">
        <f>IF($AJ330="","",IF(OR($V330&lt;2.7,$V330&gt;90),"Age OOR",VLOOKUP(CL$14&amp;"-int-"&amp;$O330,Equations!$G:$I,3,0)+VLOOKUP(CL$14&amp;"-sexo-"&amp;$O330,Equations!$G:$I,3,0)*$U330+VLOOKUP(CL$14&amp;"-edad-"&amp;$O330,Equations!$G:$I,3,0)*$V330+VLOOKUP(CL$14&amp;"-est-"&amp;$O330,Equations!$G:$I,3,0)*(1/$W330)+VLOOKUP(CL$14&amp;"-imc-"&amp;$O330,Equations!$G:$I,3,0)*(1/$Q330)))</f>
        <v/>
      </c>
      <c r="CM330" s="10" t="str">
        <f>IF($AJ330="","",IF(OR($V330&lt;2.7,$V330&gt;90),"Age OOR",CL330-1.6449*VLOOKUP(CL$14&amp;"-rse-"&amp;$O330,Equations!$G:$I,3,0)))</f>
        <v/>
      </c>
      <c r="CN330" s="10" t="str">
        <f>IF($AJ330="","",IF(OR($V330&lt;2.7,$V330&gt;90),"Age OOR",CL330+1.6449*VLOOKUP(CL$14&amp;"-rse-"&amp;$O330,Equations!$G:$I,3,0)))</f>
        <v/>
      </c>
      <c r="CO330" s="10" t="str">
        <f t="shared" si="123"/>
        <v/>
      </c>
      <c r="CP330" s="10" t="str">
        <f>IF($AJ330="","",IF(OR($V330&lt;2.7,$V330&gt;90),"Age OOR",($AJ330-CL330)/VLOOKUP(CL$14&amp;"-rse-"&amp;$O330,Equations!$G:$I,3,0)))</f>
        <v/>
      </c>
      <c r="CQ330" s="10" t="str">
        <f>IF($AK330="","",IF(OR($V330&lt;2.7,$V330&gt;90),"Age OOR",EXP(VLOOKUP(CQ$14&amp;"-int-"&amp;$P330,Equations!$G:$I,3,0)+VLOOKUP(CQ$14&amp;"-sexo-"&amp;$P330,Equations!$G:$I,3,0)*$U330+VLOOKUP(CQ$14&amp;"-edad-"&amp;$P330,Equations!$G:$I,3,0)*$V330+VLOOKUP(CQ$14&amp;"-est-"&amp;$P330,Equations!$G:$I,3,0)*(1/$W330)+VLOOKUP(CQ$14&amp;"-imc-"&amp;$P330,Equations!$G:$I,3,0)*(1/$Q330))))</f>
        <v/>
      </c>
      <c r="CR330" s="10" t="str">
        <f>IF($AK330="","",IF(OR($V330&lt;2.7,$V330&gt;90),"Age OOR",EXP(LN(CQ330)-1.6449*VLOOKUP(CQ$14&amp;"-rse-"&amp;$P330,Equations!$G:$I,3,0))))</f>
        <v/>
      </c>
      <c r="CS330" s="10" t="str">
        <f>IF($AK330="","",IF(OR($V330&lt;2.7,$V330&gt;90),"Age OOR",EXP(LN(CQ330)+1.6449*VLOOKUP(CQ$14&amp;"-rse-"&amp;$P330,Equations!$G:$I,3,0))))</f>
        <v/>
      </c>
      <c r="CT330" s="10" t="str">
        <f t="shared" si="124"/>
        <v/>
      </c>
      <c r="CU330" s="10" t="str">
        <f>IF($AK330="","",IF(OR($V330&lt;2.7,$V330&gt;90),"Age OOR",(LN($AK330)-LN(CQ330))/VLOOKUP(CQ$14&amp;"-rse-"&amp;$P330,Equations!$G:$I,3,0)))</f>
        <v/>
      </c>
      <c r="CV330" s="47"/>
    </row>
    <row r="331" spans="5:100" x14ac:dyDescent="0.2">
      <c r="E331" s="23" t="str">
        <f t="shared" si="100"/>
        <v>Age out of range</v>
      </c>
      <c r="F331" s="23" t="str">
        <f t="shared" si="101"/>
        <v>Age out of range</v>
      </c>
      <c r="G331" s="23" t="str">
        <f t="shared" si="102"/>
        <v>Age out of range</v>
      </c>
      <c r="H331" s="23" t="str">
        <f t="shared" si="103"/>
        <v>Age out of range</v>
      </c>
      <c r="I331" s="23" t="str">
        <f t="shared" si="104"/>
        <v>Age out of range</v>
      </c>
      <c r="J331" s="23" t="str">
        <f t="shared" si="105"/>
        <v>Age out of range</v>
      </c>
      <c r="K331" s="23" t="str">
        <f t="shared" si="106"/>
        <v>Age out of range</v>
      </c>
      <c r="L331" s="23" t="str">
        <f t="shared" si="107"/>
        <v>Age out of range</v>
      </c>
      <c r="M331" s="23" t="str">
        <f t="shared" si="108"/>
        <v>Age out of range</v>
      </c>
      <c r="N331" s="23" t="str">
        <f t="shared" si="109"/>
        <v>Age out of range</v>
      </c>
      <c r="O331" s="23" t="str">
        <f t="shared" si="110"/>
        <v>Age out of range</v>
      </c>
      <c r="P331" s="23" t="str">
        <f t="shared" si="111"/>
        <v>Age out of range</v>
      </c>
      <c r="Q331" s="23" t="e">
        <f t="shared" si="112"/>
        <v>#DIV/0!</v>
      </c>
      <c r="R331" s="17"/>
      <c r="S331" s="23">
        <v>315</v>
      </c>
      <c r="T331" s="134"/>
      <c r="U331" s="134"/>
      <c r="V331" s="134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7"/>
      <c r="AM331" s="47"/>
      <c r="AN331" s="10" t="str">
        <f>IF($Z331="","",IF(OR($V331&lt;2.7,$V331&gt;90),"Age OOR",VLOOKUP(AN$14&amp;"-int-"&amp;$E331,Equations!$G:$I,3,0)+VLOOKUP(AN$14&amp;"-sexo-"&amp;$E331,Equations!$G:$I,3,0)*$U331+VLOOKUP(AN$14&amp;"-edad-"&amp;$E331,Equations!$G:$I,3,0)*$V331+VLOOKUP(AN$14&amp;"-est-"&amp;$E331,Equations!$G:$I,3,0)*(1/$W331)+VLOOKUP(AN$14&amp;"-imc-"&amp;$E331,Equations!$G:$I,3,0)*(1/$Q331)))</f>
        <v/>
      </c>
      <c r="AO331" s="10" t="str">
        <f>IF($Z331="","",IF(OR($V331&lt;2.7,$V331&gt;90),"Age OOR",AN331-1.6449*VLOOKUP(AN$14&amp;"-rse-"&amp;$E331,Equations!$G:$I,3,0)))</f>
        <v/>
      </c>
      <c r="AP331" s="10" t="str">
        <f>IF($Z331="","",IF(OR($V331&lt;2.7,$V331&gt;90),"Age OOR",AN331+1.6449*VLOOKUP(AN$14&amp;"-rse-"&amp;$E331,Equations!$G:$I,3,0)))</f>
        <v/>
      </c>
      <c r="AQ331" s="10" t="str">
        <f t="shared" si="113"/>
        <v/>
      </c>
      <c r="AR331" s="10" t="str">
        <f>IF($Z331="","",IF(OR($V331&lt;2.7,$V331&gt;90),"Age OOR",($Z331-AN331)/VLOOKUP(AN$14&amp;"-rse-"&amp;$E331,Equations!$G:$I,3,0)))</f>
        <v/>
      </c>
      <c r="AS331" s="10" t="str">
        <f>IF($AA331="","",IF(OR($V331&lt;2.7,$V331&gt;90),"Age OOR",VLOOKUP(AS$14&amp;"-int-"&amp;$F331,Equations!$G:$I,3,0)+VLOOKUP(AS$14&amp;"-sexo-"&amp;$F331,Equations!$G:$I,3,0)*$U331+VLOOKUP(AS$14&amp;"-edad-"&amp;$F331,Equations!$G:$I,3,0)*$V331+VLOOKUP(AS$14&amp;"-est-"&amp;$F331,Equations!$G:$I,3,0)*(1/$W331)+VLOOKUP(AS$14&amp;"-imc-"&amp;$F331,Equations!$G:$I,3,0)*(1/$Q331)))</f>
        <v/>
      </c>
      <c r="AT331" s="10" t="str">
        <f>IF($AA331="","",IF(OR($V331&lt;2.7,$V331&gt;90),"Age OOR",AS331-1.6449*VLOOKUP(AS$14&amp;"-rse-"&amp;$F331,Equations!$G:$I,3,0)))</f>
        <v/>
      </c>
      <c r="AU331" s="10" t="str">
        <f>IF($AA331="","",IF(OR($V331&lt;2.7,$V331&gt;90),"Age OOR",AS331+1.6449*VLOOKUP(AS$14&amp;"-rse-"&amp;$F331,Equations!$G:$I,3,0)))</f>
        <v/>
      </c>
      <c r="AV331" s="10" t="str">
        <f t="shared" si="114"/>
        <v/>
      </c>
      <c r="AW331" s="10" t="str">
        <f>IF($AA331="","",IF(OR($V331&lt;2.7,$V331&gt;90),"Age OOR",($AA331-AS331)/VLOOKUP(AS$14&amp;"-rse-"&amp;$F331,Equations!$G:$I,3,0)))</f>
        <v/>
      </c>
      <c r="AX331" s="10" t="str">
        <f>IF($AB331="","",IF(OR($V331&lt;2.7,$V331&gt;90),"Age OOR",VLOOKUP(AX$14&amp;"-int-"&amp;$G331,Equations!$G:$I,3,0)+VLOOKUP(AX$14&amp;"-sexo-"&amp;$G331,Equations!$G:$I,3,0)*$U331+VLOOKUP(AX$14&amp;"-edad-"&amp;$G331,Equations!$G:$I,3,0)*$V331+VLOOKUP(AX$14&amp;"-est-"&amp;$G331,Equations!$G:$I,3,0)*(1/$W331)+VLOOKUP(AX$14&amp;"-imc-"&amp;$G331,Equations!$G:$I,3,0)*(1/$Q331)))</f>
        <v/>
      </c>
      <c r="AY331" s="10" t="str">
        <f>IF($AB331="","",IF(OR($V331&lt;2.7,$V331&gt;90),"Age OOR",AX331-1.6449*VLOOKUP(AX$14&amp;"-rse-"&amp;$G331,Equations!$G:$I,3,0)))</f>
        <v/>
      </c>
      <c r="AZ331" s="10" t="str">
        <f>IF($AB331="","",IF(OR($V331&lt;2.7,$V331&gt;90),"Age OOR",AX331+1.6449*VLOOKUP(AX$14&amp;"-rse-"&amp;$G331,Equations!$G:$I,3,0)))</f>
        <v/>
      </c>
      <c r="BA331" s="10" t="str">
        <f t="shared" si="115"/>
        <v/>
      </c>
      <c r="BB331" s="10" t="str">
        <f>IF($AB331="","",IF(OR($V331&lt;2.7,$V331&gt;90),"Age OOR",($AB331-AX331)/VLOOKUP(AX$14&amp;"-rse-"&amp;$G331,Equations!$G:$I,3,0)))</f>
        <v/>
      </c>
      <c r="BC331" s="10" t="str">
        <f>IF($AC331="","",IF(OR($V331&lt;2.7,$V331&gt;90),"Age OOR",VLOOKUP(BC$14&amp;"-int-"&amp;$H331,Equations!$G:$I,3,0)+VLOOKUP(BC$14&amp;"-sexo-"&amp;$H331,Equations!$G:$I,3,0)*$U331+VLOOKUP(BC$14&amp;"-edad-"&amp;$H331,Equations!$G:$I,3,0)*$V331+VLOOKUP(BC$14&amp;"-est-"&amp;$H331,Equations!$G:$I,3,0)*(1/$W331)+VLOOKUP(BC$14&amp;"-imc-"&amp;$H331,Equations!$G:$I,3,0)*(1/$Q331)))</f>
        <v/>
      </c>
      <c r="BD331" s="10" t="str">
        <f>IF($AC331="","",IF(OR($V331&lt;2.7,$V331&gt;90),"Age OOR",BC331-1.6449*VLOOKUP(BC$14&amp;"-rse-"&amp;$H331,Equations!$G:$I,3,0)))</f>
        <v/>
      </c>
      <c r="BE331" s="10" t="str">
        <f>IF($AC331="","",IF(OR($V331&lt;2.7,$V331&gt;90),"Age OOR",BC331+1.6449*VLOOKUP(BC$14&amp;"-rse-"&amp;$H331,Equations!$G:$I,3,0)))</f>
        <v/>
      </c>
      <c r="BF331" s="10" t="str">
        <f t="shared" si="116"/>
        <v/>
      </c>
      <c r="BG331" s="10" t="str">
        <f>IF($AC331="","",IF(OR($V331&lt;2.7,$V331&gt;90),"Age OOR",($AC331-BC331)/VLOOKUP(BC$14&amp;"-rse-"&amp;$H331,Equations!$G:$I,3,0)))</f>
        <v/>
      </c>
      <c r="BH331" s="10" t="str">
        <f>IF($AD331="","",IF(OR($V331&lt;2.7,$V331&gt;90),"Age OOR",VLOOKUP(BH$14&amp;"-int-"&amp;$I331,Equations!$G:$I,3,0)+VLOOKUP(BH$14&amp;"-sexo-"&amp;$I331,Equations!$G:$I,3,0)*$U331+VLOOKUP(BH$14&amp;"-edad-"&amp;$I331,Equations!$G:$I,3,0)*$V331+VLOOKUP(BH$14&amp;"-est-"&amp;$I331,Equations!$G:$I,3,0)*(1/$W331)+VLOOKUP(BH$14&amp;"-imc-"&amp;$I331,Equations!$G:$I,3,0)*(1/$Q331)))</f>
        <v/>
      </c>
      <c r="BI331" s="10" t="str">
        <f>IF($AD331="","",IF(OR($V331&lt;2.7,$V331&gt;90),"Age OOR",BH331-1.6449*VLOOKUP(BH$14&amp;"-rse-"&amp;$I331,Equations!$G:$I,3,0)))</f>
        <v/>
      </c>
      <c r="BJ331" s="10" t="str">
        <f>IF($AD331="","",IF(OR($V331&lt;2.7,$V331&gt;90),"Age OOR",BH331+1.6449*VLOOKUP(BH$14&amp;"-rse-"&amp;$I331,Equations!$G:$I,3,0)))</f>
        <v/>
      </c>
      <c r="BK331" s="10" t="str">
        <f t="shared" si="117"/>
        <v/>
      </c>
      <c r="BL331" s="10" t="str">
        <f>IF($AD331="","",IF(OR($V331&lt;2.7,$V331&gt;90),"Age OOR",($AD331-BH331)/VLOOKUP(BH$14&amp;"-rse-"&amp;$I331,Equations!$G:$I,3,0)))</f>
        <v/>
      </c>
      <c r="BM331" s="10" t="str">
        <f>IF($AE331="","",IF(OR($V331&lt;2.7,$V331&gt;90),"Age OOR",VLOOKUP(BM$14&amp;"-int-"&amp;$J331,Equations!$G:$I,3,0)+VLOOKUP(BM$14&amp;"-sexo-"&amp;$J331,Equations!$G:$I,3,0)*$U331+VLOOKUP(BM$14&amp;"-edad-"&amp;$J331,Equations!$G:$I,3,0)*$V331+VLOOKUP(BM$14&amp;"-est-"&amp;$J331,Equations!$G:$I,3,0)*(1/$W331)+VLOOKUP(BM$14&amp;"-imc-"&amp;$J331,Equations!$G:$I,3,0)*(1/$Q331)))</f>
        <v/>
      </c>
      <c r="BN331" s="10" t="str">
        <f>IF($AE331="","",IF(OR($V331&lt;2.7,$V331&gt;90),"Age OOR",BM331-1.6449*VLOOKUP(BM$14&amp;"-rse-"&amp;$J331,Equations!$G:$I,3,0)))</f>
        <v/>
      </c>
      <c r="BO331" s="10" t="str">
        <f>IF($AE331="","",IF(OR($V331&lt;2.7,$V331&gt;90),"Age OOR",BM331+1.6449*VLOOKUP(BM$14&amp;"-rse-"&amp;$J331,Equations!$G:$I,3,0)))</f>
        <v/>
      </c>
      <c r="BP331" s="10" t="str">
        <f t="shared" si="118"/>
        <v/>
      </c>
      <c r="BQ331" s="10" t="str">
        <f>IF($AE331="","",IF(OR($V331&lt;2.7,$V331&gt;90),"Age OOR",($AE331-BM331)/VLOOKUP(BM$14&amp;"-rse-"&amp;$J331,Equations!$G:$I,3,0)))</f>
        <v/>
      </c>
      <c r="BR331" s="10" t="str">
        <f>IF($AF331="","",IF(OR($V331&lt;2.7,$V331&gt;90),"Age OOR",VLOOKUP(BR$14&amp;"-int-"&amp;$K331,Equations!$G:$I,3,0)+VLOOKUP(BR$14&amp;"-sexo-"&amp;$K331,Equations!$G:$I,3,0)*$U331+VLOOKUP(BR$14&amp;"-edad-"&amp;$K331,Equations!$G:$I,3,0)*$V331+VLOOKUP(BR$14&amp;"-est-"&amp;$K331,Equations!$G:$I,3,0)*(1/$W331)+VLOOKUP(BR$14&amp;"-imc-"&amp;$K331,Equations!$G:$I,3,0)*(1/$Q331)))</f>
        <v/>
      </c>
      <c r="BS331" s="10" t="str">
        <f>IF($AF331="","",IF(OR($V331&lt;2.7,$V331&gt;90),"Age OOR",BR331-1.6449*VLOOKUP(BR$14&amp;"-rse-"&amp;$K331,Equations!$G:$I,3,0)))</f>
        <v/>
      </c>
      <c r="BT331" s="10" t="str">
        <f>IF($AF331="","",IF(OR($V331&lt;2.7,$V331&gt;90),"Age OOR",BR331+1.6449*VLOOKUP(BR$14&amp;"-rse-"&amp;$K331,Equations!$G:$I,3,0)))</f>
        <v/>
      </c>
      <c r="BU331" s="10" t="str">
        <f t="shared" si="119"/>
        <v/>
      </c>
      <c r="BV331" s="10" t="str">
        <f>IF($AF331="","",IF(OR($V331&lt;2.7,$V331&gt;90),"Age OOR",($AF331-BR331)/VLOOKUP(BR$14&amp;"-rse-"&amp;$K331,Equations!$G:$I,3,0)))</f>
        <v/>
      </c>
      <c r="BW331" s="10" t="str">
        <f>IF($AG331="","",IF(OR($V331&lt;2.7,$V331&gt;90),"Age OOR",VLOOKUP(BW$14&amp;"-int-"&amp;$L331,Equations!$G:$I,3,0)+VLOOKUP(BW$14&amp;"-sexo-"&amp;$L331,Equations!$G:$I,3,0)*$U331+VLOOKUP(BW$14&amp;"-edad-"&amp;$L331,Equations!$G:$I,3,0)*$V331+VLOOKUP(BW$14&amp;"-est-"&amp;$L331,Equations!$G:$I,3,0)*(1/$W331)+VLOOKUP(BW$14&amp;"-imc-"&amp;$L331,Equations!$G:$I,3,0)*(1/$Q331)))</f>
        <v/>
      </c>
      <c r="BX331" s="10" t="str">
        <f>IF($AG331="","",IF(OR($V331&lt;2.7,$V331&gt;90),"Age OOR",BW331-1.6449*VLOOKUP(BW$14&amp;"-rse-"&amp;$L331,Equations!$G:$I,3,0)))</f>
        <v/>
      </c>
      <c r="BY331" s="10" t="str">
        <f>IF($AG331="","",IF(OR($V331&lt;2.7,$V331&gt;90),"Age OOR",BW331+1.6449*VLOOKUP(BW$14&amp;"-rse-"&amp;$L331,Equations!$G:$I,3,0)))</f>
        <v/>
      </c>
      <c r="BZ331" s="10" t="str">
        <f t="shared" si="120"/>
        <v/>
      </c>
      <c r="CA331" s="10" t="str">
        <f>IF($AG331="","",IF(OR($V331&lt;2.7,$V331&gt;90),"Age OOR",($AG331-BW331)/VLOOKUP(BW$14&amp;"-rse-"&amp;$L331,Equations!$G:$I,3,0)))</f>
        <v/>
      </c>
      <c r="CB331" s="10" t="str">
        <f>IF($AH331="","",IF(OR($V331&lt;2.7,$V331&gt;90),"Age OOR",VLOOKUP(CB$14&amp;"-int-"&amp;$M331,Equations!$G:$I,3,0)+VLOOKUP(CB$14&amp;"-sexo-"&amp;$M331,Equations!$G:$I,3,0)*$U331+VLOOKUP(CB$14&amp;"-edad-"&amp;$M331,Equations!$G:$I,3,0)*$V331+VLOOKUP(CB$14&amp;"-est-"&amp;$M331,Equations!$G:$I,3,0)*(1/$W331)+VLOOKUP(CB$14&amp;"-imc-"&amp;$M331,Equations!$G:$I,3,0)*(1/$Q331)))</f>
        <v/>
      </c>
      <c r="CC331" s="10" t="str">
        <f>IF($AH331="","",IF(OR($V331&lt;2.7,$V331&gt;90),"Age OOR",CB331-1.6449*VLOOKUP(CB$14&amp;"-rse-"&amp;$M331,Equations!$G:$I,3,0)))</f>
        <v/>
      </c>
      <c r="CD331" s="10" t="str">
        <f>IF($AH331="","",IF(OR($V331&lt;2.7,$V331&gt;90),"Age OOR",CB331+1.6449*VLOOKUP(CB$14&amp;"-rse-"&amp;$M331,Equations!$G:$I,3,0)))</f>
        <v/>
      </c>
      <c r="CE331" s="10" t="str">
        <f t="shared" si="121"/>
        <v/>
      </c>
      <c r="CF331" s="10" t="str">
        <f>IF($AH331="","",IF(OR($V331&lt;2.7,$V331&gt;90),"Age OOR",($AH331-CB331)/VLOOKUP(CB$14&amp;"-rse-"&amp;$M331,Equations!$G:$I,3,0)))</f>
        <v/>
      </c>
      <c r="CG331" s="10" t="str">
        <f>IF($AI331="","",IF(OR($V331&lt;2.7,$V331&gt;90),"Age OOR",VLOOKUP(CG$14&amp;"-int-"&amp;$N331,Equations!$G:$I,3,0)+VLOOKUP(CG$14&amp;"-sexo-"&amp;$N331,Equations!$G:$I,3,0)*$U331+VLOOKUP(CG$14&amp;"-edad-"&amp;$N331,Equations!$G:$I,3,0)*$V331+VLOOKUP(CG$14&amp;"-est-"&amp;$N331,Equations!$G:$I,3,0)*(1/$W331)+VLOOKUP(CG$14&amp;"-imc-"&amp;$N331,Equations!$G:$I,3,0)*(1/$Q331)))</f>
        <v/>
      </c>
      <c r="CH331" s="10" t="str">
        <f>IF($AI331="","",IF(OR($V331&lt;2.7,$V331&gt;90),"Age OOR",CG331-1.6449*VLOOKUP(CG$14&amp;"-rse-"&amp;$N331,Equations!$G:$I,3,0)))</f>
        <v/>
      </c>
      <c r="CI331" s="10" t="str">
        <f>IF($AI331="","",IF(OR($V331&lt;2.7,$V331&gt;90),"Age OOR",CG331+1.6449*VLOOKUP(CG$14&amp;"-rse-"&amp;$N331,Equations!$G:$I,3,0)))</f>
        <v/>
      </c>
      <c r="CJ331" s="10" t="str">
        <f t="shared" si="122"/>
        <v/>
      </c>
      <c r="CK331" s="10" t="str">
        <f>IF($AI331="","",IF(OR($V331&lt;2.7,$V331&gt;90),"Age OOR",($AI331-CG331)/VLOOKUP(CG$14&amp;"-rse-"&amp;$N331,Equations!$G:$I,3,0)))</f>
        <v/>
      </c>
      <c r="CL331" s="10" t="str">
        <f>IF($AJ331="","",IF(OR($V331&lt;2.7,$V331&gt;90),"Age OOR",VLOOKUP(CL$14&amp;"-int-"&amp;$O331,Equations!$G:$I,3,0)+VLOOKUP(CL$14&amp;"-sexo-"&amp;$O331,Equations!$G:$I,3,0)*$U331+VLOOKUP(CL$14&amp;"-edad-"&amp;$O331,Equations!$G:$I,3,0)*$V331+VLOOKUP(CL$14&amp;"-est-"&amp;$O331,Equations!$G:$I,3,0)*(1/$W331)+VLOOKUP(CL$14&amp;"-imc-"&amp;$O331,Equations!$G:$I,3,0)*(1/$Q331)))</f>
        <v/>
      </c>
      <c r="CM331" s="10" t="str">
        <f>IF($AJ331="","",IF(OR($V331&lt;2.7,$V331&gt;90),"Age OOR",CL331-1.6449*VLOOKUP(CL$14&amp;"-rse-"&amp;$O331,Equations!$G:$I,3,0)))</f>
        <v/>
      </c>
      <c r="CN331" s="10" t="str">
        <f>IF($AJ331="","",IF(OR($V331&lt;2.7,$V331&gt;90),"Age OOR",CL331+1.6449*VLOOKUP(CL$14&amp;"-rse-"&amp;$O331,Equations!$G:$I,3,0)))</f>
        <v/>
      </c>
      <c r="CO331" s="10" t="str">
        <f t="shared" si="123"/>
        <v/>
      </c>
      <c r="CP331" s="10" t="str">
        <f>IF($AJ331="","",IF(OR($V331&lt;2.7,$V331&gt;90),"Age OOR",($AJ331-CL331)/VLOOKUP(CL$14&amp;"-rse-"&amp;$O331,Equations!$G:$I,3,0)))</f>
        <v/>
      </c>
      <c r="CQ331" s="10" t="str">
        <f>IF($AK331="","",IF(OR($V331&lt;2.7,$V331&gt;90),"Age OOR",EXP(VLOOKUP(CQ$14&amp;"-int-"&amp;$P331,Equations!$G:$I,3,0)+VLOOKUP(CQ$14&amp;"-sexo-"&amp;$P331,Equations!$G:$I,3,0)*$U331+VLOOKUP(CQ$14&amp;"-edad-"&amp;$P331,Equations!$G:$I,3,0)*$V331+VLOOKUP(CQ$14&amp;"-est-"&amp;$P331,Equations!$G:$I,3,0)*(1/$W331)+VLOOKUP(CQ$14&amp;"-imc-"&amp;$P331,Equations!$G:$I,3,0)*(1/$Q331))))</f>
        <v/>
      </c>
      <c r="CR331" s="10" t="str">
        <f>IF($AK331="","",IF(OR($V331&lt;2.7,$V331&gt;90),"Age OOR",EXP(LN(CQ331)-1.6449*VLOOKUP(CQ$14&amp;"-rse-"&amp;$P331,Equations!$G:$I,3,0))))</f>
        <v/>
      </c>
      <c r="CS331" s="10" t="str">
        <f>IF($AK331="","",IF(OR($V331&lt;2.7,$V331&gt;90),"Age OOR",EXP(LN(CQ331)+1.6449*VLOOKUP(CQ$14&amp;"-rse-"&amp;$P331,Equations!$G:$I,3,0))))</f>
        <v/>
      </c>
      <c r="CT331" s="10" t="str">
        <f t="shared" si="124"/>
        <v/>
      </c>
      <c r="CU331" s="10" t="str">
        <f>IF($AK331="","",IF(OR($V331&lt;2.7,$V331&gt;90),"Age OOR",(LN($AK331)-LN(CQ331))/VLOOKUP(CQ$14&amp;"-rse-"&amp;$P331,Equations!$G:$I,3,0)))</f>
        <v/>
      </c>
      <c r="CV331" s="47"/>
    </row>
    <row r="332" spans="5:100" x14ac:dyDescent="0.2">
      <c r="E332" s="23" t="str">
        <f t="shared" si="100"/>
        <v>Age out of range</v>
      </c>
      <c r="F332" s="23" t="str">
        <f t="shared" si="101"/>
        <v>Age out of range</v>
      </c>
      <c r="G332" s="23" t="str">
        <f t="shared" si="102"/>
        <v>Age out of range</v>
      </c>
      <c r="H332" s="23" t="str">
        <f t="shared" si="103"/>
        <v>Age out of range</v>
      </c>
      <c r="I332" s="23" t="str">
        <f t="shared" si="104"/>
        <v>Age out of range</v>
      </c>
      <c r="J332" s="23" t="str">
        <f t="shared" si="105"/>
        <v>Age out of range</v>
      </c>
      <c r="K332" s="23" t="str">
        <f t="shared" si="106"/>
        <v>Age out of range</v>
      </c>
      <c r="L332" s="23" t="str">
        <f t="shared" si="107"/>
        <v>Age out of range</v>
      </c>
      <c r="M332" s="23" t="str">
        <f t="shared" si="108"/>
        <v>Age out of range</v>
      </c>
      <c r="N332" s="23" t="str">
        <f t="shared" si="109"/>
        <v>Age out of range</v>
      </c>
      <c r="O332" s="23" t="str">
        <f t="shared" si="110"/>
        <v>Age out of range</v>
      </c>
      <c r="P332" s="23" t="str">
        <f t="shared" si="111"/>
        <v>Age out of range</v>
      </c>
      <c r="Q332" s="23" t="e">
        <f t="shared" si="112"/>
        <v>#DIV/0!</v>
      </c>
      <c r="R332" s="17"/>
      <c r="S332" s="23">
        <v>316</v>
      </c>
      <c r="T332" s="134"/>
      <c r="U332" s="134"/>
      <c r="V332" s="134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7"/>
      <c r="AM332" s="47"/>
      <c r="AN332" s="10" t="str">
        <f>IF($Z332="","",IF(OR($V332&lt;2.7,$V332&gt;90),"Age OOR",VLOOKUP(AN$14&amp;"-int-"&amp;$E332,Equations!$G:$I,3,0)+VLOOKUP(AN$14&amp;"-sexo-"&amp;$E332,Equations!$G:$I,3,0)*$U332+VLOOKUP(AN$14&amp;"-edad-"&amp;$E332,Equations!$G:$I,3,0)*$V332+VLOOKUP(AN$14&amp;"-est-"&amp;$E332,Equations!$G:$I,3,0)*(1/$W332)+VLOOKUP(AN$14&amp;"-imc-"&amp;$E332,Equations!$G:$I,3,0)*(1/$Q332)))</f>
        <v/>
      </c>
      <c r="AO332" s="10" t="str">
        <f>IF($Z332="","",IF(OR($V332&lt;2.7,$V332&gt;90),"Age OOR",AN332-1.6449*VLOOKUP(AN$14&amp;"-rse-"&amp;$E332,Equations!$G:$I,3,0)))</f>
        <v/>
      </c>
      <c r="AP332" s="10" t="str">
        <f>IF($Z332="","",IF(OR($V332&lt;2.7,$V332&gt;90),"Age OOR",AN332+1.6449*VLOOKUP(AN$14&amp;"-rse-"&amp;$E332,Equations!$G:$I,3,0)))</f>
        <v/>
      </c>
      <c r="AQ332" s="10" t="str">
        <f t="shared" si="113"/>
        <v/>
      </c>
      <c r="AR332" s="10" t="str">
        <f>IF($Z332="","",IF(OR($V332&lt;2.7,$V332&gt;90),"Age OOR",($Z332-AN332)/VLOOKUP(AN$14&amp;"-rse-"&amp;$E332,Equations!$G:$I,3,0)))</f>
        <v/>
      </c>
      <c r="AS332" s="10" t="str">
        <f>IF($AA332="","",IF(OR($V332&lt;2.7,$V332&gt;90),"Age OOR",VLOOKUP(AS$14&amp;"-int-"&amp;$F332,Equations!$G:$I,3,0)+VLOOKUP(AS$14&amp;"-sexo-"&amp;$F332,Equations!$G:$I,3,0)*$U332+VLOOKUP(AS$14&amp;"-edad-"&amp;$F332,Equations!$G:$I,3,0)*$V332+VLOOKUP(AS$14&amp;"-est-"&amp;$F332,Equations!$G:$I,3,0)*(1/$W332)+VLOOKUP(AS$14&amp;"-imc-"&amp;$F332,Equations!$G:$I,3,0)*(1/$Q332)))</f>
        <v/>
      </c>
      <c r="AT332" s="10" t="str">
        <f>IF($AA332="","",IF(OR($V332&lt;2.7,$V332&gt;90),"Age OOR",AS332-1.6449*VLOOKUP(AS$14&amp;"-rse-"&amp;$F332,Equations!$G:$I,3,0)))</f>
        <v/>
      </c>
      <c r="AU332" s="10" t="str">
        <f>IF($AA332="","",IF(OR($V332&lt;2.7,$V332&gt;90),"Age OOR",AS332+1.6449*VLOOKUP(AS$14&amp;"-rse-"&amp;$F332,Equations!$G:$I,3,0)))</f>
        <v/>
      </c>
      <c r="AV332" s="10" t="str">
        <f t="shared" si="114"/>
        <v/>
      </c>
      <c r="AW332" s="10" t="str">
        <f>IF($AA332="","",IF(OR($V332&lt;2.7,$V332&gt;90),"Age OOR",($AA332-AS332)/VLOOKUP(AS$14&amp;"-rse-"&amp;$F332,Equations!$G:$I,3,0)))</f>
        <v/>
      </c>
      <c r="AX332" s="10" t="str">
        <f>IF($AB332="","",IF(OR($V332&lt;2.7,$V332&gt;90),"Age OOR",VLOOKUP(AX$14&amp;"-int-"&amp;$G332,Equations!$G:$I,3,0)+VLOOKUP(AX$14&amp;"-sexo-"&amp;$G332,Equations!$G:$I,3,0)*$U332+VLOOKUP(AX$14&amp;"-edad-"&amp;$G332,Equations!$G:$I,3,0)*$V332+VLOOKUP(AX$14&amp;"-est-"&amp;$G332,Equations!$G:$I,3,0)*(1/$W332)+VLOOKUP(AX$14&amp;"-imc-"&amp;$G332,Equations!$G:$I,3,0)*(1/$Q332)))</f>
        <v/>
      </c>
      <c r="AY332" s="10" t="str">
        <f>IF($AB332="","",IF(OR($V332&lt;2.7,$V332&gt;90),"Age OOR",AX332-1.6449*VLOOKUP(AX$14&amp;"-rse-"&amp;$G332,Equations!$G:$I,3,0)))</f>
        <v/>
      </c>
      <c r="AZ332" s="10" t="str">
        <f>IF($AB332="","",IF(OR($V332&lt;2.7,$V332&gt;90),"Age OOR",AX332+1.6449*VLOOKUP(AX$14&amp;"-rse-"&amp;$G332,Equations!$G:$I,3,0)))</f>
        <v/>
      </c>
      <c r="BA332" s="10" t="str">
        <f t="shared" si="115"/>
        <v/>
      </c>
      <c r="BB332" s="10" t="str">
        <f>IF($AB332="","",IF(OR($V332&lt;2.7,$V332&gt;90),"Age OOR",($AB332-AX332)/VLOOKUP(AX$14&amp;"-rse-"&amp;$G332,Equations!$G:$I,3,0)))</f>
        <v/>
      </c>
      <c r="BC332" s="10" t="str">
        <f>IF($AC332="","",IF(OR($V332&lt;2.7,$V332&gt;90),"Age OOR",VLOOKUP(BC$14&amp;"-int-"&amp;$H332,Equations!$G:$I,3,0)+VLOOKUP(BC$14&amp;"-sexo-"&amp;$H332,Equations!$G:$I,3,0)*$U332+VLOOKUP(BC$14&amp;"-edad-"&amp;$H332,Equations!$G:$I,3,0)*$V332+VLOOKUP(BC$14&amp;"-est-"&amp;$H332,Equations!$G:$I,3,0)*(1/$W332)+VLOOKUP(BC$14&amp;"-imc-"&amp;$H332,Equations!$G:$I,3,0)*(1/$Q332)))</f>
        <v/>
      </c>
      <c r="BD332" s="10" t="str">
        <f>IF($AC332="","",IF(OR($V332&lt;2.7,$V332&gt;90),"Age OOR",BC332-1.6449*VLOOKUP(BC$14&amp;"-rse-"&amp;$H332,Equations!$G:$I,3,0)))</f>
        <v/>
      </c>
      <c r="BE332" s="10" t="str">
        <f>IF($AC332="","",IF(OR($V332&lt;2.7,$V332&gt;90),"Age OOR",BC332+1.6449*VLOOKUP(BC$14&amp;"-rse-"&amp;$H332,Equations!$G:$I,3,0)))</f>
        <v/>
      </c>
      <c r="BF332" s="10" t="str">
        <f t="shared" si="116"/>
        <v/>
      </c>
      <c r="BG332" s="10" t="str">
        <f>IF($AC332="","",IF(OR($V332&lt;2.7,$V332&gt;90),"Age OOR",($AC332-BC332)/VLOOKUP(BC$14&amp;"-rse-"&amp;$H332,Equations!$G:$I,3,0)))</f>
        <v/>
      </c>
      <c r="BH332" s="10" t="str">
        <f>IF($AD332="","",IF(OR($V332&lt;2.7,$V332&gt;90),"Age OOR",VLOOKUP(BH$14&amp;"-int-"&amp;$I332,Equations!$G:$I,3,0)+VLOOKUP(BH$14&amp;"-sexo-"&amp;$I332,Equations!$G:$I,3,0)*$U332+VLOOKUP(BH$14&amp;"-edad-"&amp;$I332,Equations!$G:$I,3,0)*$V332+VLOOKUP(BH$14&amp;"-est-"&amp;$I332,Equations!$G:$I,3,0)*(1/$W332)+VLOOKUP(BH$14&amp;"-imc-"&amp;$I332,Equations!$G:$I,3,0)*(1/$Q332)))</f>
        <v/>
      </c>
      <c r="BI332" s="10" t="str">
        <f>IF($AD332="","",IF(OR($V332&lt;2.7,$V332&gt;90),"Age OOR",BH332-1.6449*VLOOKUP(BH$14&amp;"-rse-"&amp;$I332,Equations!$G:$I,3,0)))</f>
        <v/>
      </c>
      <c r="BJ332" s="10" t="str">
        <f>IF($AD332="","",IF(OR($V332&lt;2.7,$V332&gt;90),"Age OOR",BH332+1.6449*VLOOKUP(BH$14&amp;"-rse-"&amp;$I332,Equations!$G:$I,3,0)))</f>
        <v/>
      </c>
      <c r="BK332" s="10" t="str">
        <f t="shared" si="117"/>
        <v/>
      </c>
      <c r="BL332" s="10" t="str">
        <f>IF($AD332="","",IF(OR($V332&lt;2.7,$V332&gt;90),"Age OOR",($AD332-BH332)/VLOOKUP(BH$14&amp;"-rse-"&amp;$I332,Equations!$G:$I,3,0)))</f>
        <v/>
      </c>
      <c r="BM332" s="10" t="str">
        <f>IF($AE332="","",IF(OR($V332&lt;2.7,$V332&gt;90),"Age OOR",VLOOKUP(BM$14&amp;"-int-"&amp;$J332,Equations!$G:$I,3,0)+VLOOKUP(BM$14&amp;"-sexo-"&amp;$J332,Equations!$G:$I,3,0)*$U332+VLOOKUP(BM$14&amp;"-edad-"&amp;$J332,Equations!$G:$I,3,0)*$V332+VLOOKUP(BM$14&amp;"-est-"&amp;$J332,Equations!$G:$I,3,0)*(1/$W332)+VLOOKUP(BM$14&amp;"-imc-"&amp;$J332,Equations!$G:$I,3,0)*(1/$Q332)))</f>
        <v/>
      </c>
      <c r="BN332" s="10" t="str">
        <f>IF($AE332="","",IF(OR($V332&lt;2.7,$V332&gt;90),"Age OOR",BM332-1.6449*VLOOKUP(BM$14&amp;"-rse-"&amp;$J332,Equations!$G:$I,3,0)))</f>
        <v/>
      </c>
      <c r="BO332" s="10" t="str">
        <f>IF($AE332="","",IF(OR($V332&lt;2.7,$V332&gt;90),"Age OOR",BM332+1.6449*VLOOKUP(BM$14&amp;"-rse-"&amp;$J332,Equations!$G:$I,3,0)))</f>
        <v/>
      </c>
      <c r="BP332" s="10" t="str">
        <f t="shared" si="118"/>
        <v/>
      </c>
      <c r="BQ332" s="10" t="str">
        <f>IF($AE332="","",IF(OR($V332&lt;2.7,$V332&gt;90),"Age OOR",($AE332-BM332)/VLOOKUP(BM$14&amp;"-rse-"&amp;$J332,Equations!$G:$I,3,0)))</f>
        <v/>
      </c>
      <c r="BR332" s="10" t="str">
        <f>IF($AF332="","",IF(OR($V332&lt;2.7,$V332&gt;90),"Age OOR",VLOOKUP(BR$14&amp;"-int-"&amp;$K332,Equations!$G:$I,3,0)+VLOOKUP(BR$14&amp;"-sexo-"&amp;$K332,Equations!$G:$I,3,0)*$U332+VLOOKUP(BR$14&amp;"-edad-"&amp;$K332,Equations!$G:$I,3,0)*$V332+VLOOKUP(BR$14&amp;"-est-"&amp;$K332,Equations!$G:$I,3,0)*(1/$W332)+VLOOKUP(BR$14&amp;"-imc-"&amp;$K332,Equations!$G:$I,3,0)*(1/$Q332)))</f>
        <v/>
      </c>
      <c r="BS332" s="10" t="str">
        <f>IF($AF332="","",IF(OR($V332&lt;2.7,$V332&gt;90),"Age OOR",BR332-1.6449*VLOOKUP(BR$14&amp;"-rse-"&amp;$K332,Equations!$G:$I,3,0)))</f>
        <v/>
      </c>
      <c r="BT332" s="10" t="str">
        <f>IF($AF332="","",IF(OR($V332&lt;2.7,$V332&gt;90),"Age OOR",BR332+1.6449*VLOOKUP(BR$14&amp;"-rse-"&amp;$K332,Equations!$G:$I,3,0)))</f>
        <v/>
      </c>
      <c r="BU332" s="10" t="str">
        <f t="shared" si="119"/>
        <v/>
      </c>
      <c r="BV332" s="10" t="str">
        <f>IF($AF332="","",IF(OR($V332&lt;2.7,$V332&gt;90),"Age OOR",($AF332-BR332)/VLOOKUP(BR$14&amp;"-rse-"&amp;$K332,Equations!$G:$I,3,0)))</f>
        <v/>
      </c>
      <c r="BW332" s="10" t="str">
        <f>IF($AG332="","",IF(OR($V332&lt;2.7,$V332&gt;90),"Age OOR",VLOOKUP(BW$14&amp;"-int-"&amp;$L332,Equations!$G:$I,3,0)+VLOOKUP(BW$14&amp;"-sexo-"&amp;$L332,Equations!$G:$I,3,0)*$U332+VLOOKUP(BW$14&amp;"-edad-"&amp;$L332,Equations!$G:$I,3,0)*$V332+VLOOKUP(BW$14&amp;"-est-"&amp;$L332,Equations!$G:$I,3,0)*(1/$W332)+VLOOKUP(BW$14&amp;"-imc-"&amp;$L332,Equations!$G:$I,3,0)*(1/$Q332)))</f>
        <v/>
      </c>
      <c r="BX332" s="10" t="str">
        <f>IF($AG332="","",IF(OR($V332&lt;2.7,$V332&gt;90),"Age OOR",BW332-1.6449*VLOOKUP(BW$14&amp;"-rse-"&amp;$L332,Equations!$G:$I,3,0)))</f>
        <v/>
      </c>
      <c r="BY332" s="10" t="str">
        <f>IF($AG332="","",IF(OR($V332&lt;2.7,$V332&gt;90),"Age OOR",BW332+1.6449*VLOOKUP(BW$14&amp;"-rse-"&amp;$L332,Equations!$G:$I,3,0)))</f>
        <v/>
      </c>
      <c r="BZ332" s="10" t="str">
        <f t="shared" si="120"/>
        <v/>
      </c>
      <c r="CA332" s="10" t="str">
        <f>IF($AG332="","",IF(OR($V332&lt;2.7,$V332&gt;90),"Age OOR",($AG332-BW332)/VLOOKUP(BW$14&amp;"-rse-"&amp;$L332,Equations!$G:$I,3,0)))</f>
        <v/>
      </c>
      <c r="CB332" s="10" t="str">
        <f>IF($AH332="","",IF(OR($V332&lt;2.7,$V332&gt;90),"Age OOR",VLOOKUP(CB$14&amp;"-int-"&amp;$M332,Equations!$G:$I,3,0)+VLOOKUP(CB$14&amp;"-sexo-"&amp;$M332,Equations!$G:$I,3,0)*$U332+VLOOKUP(CB$14&amp;"-edad-"&amp;$M332,Equations!$G:$I,3,0)*$V332+VLOOKUP(CB$14&amp;"-est-"&amp;$M332,Equations!$G:$I,3,0)*(1/$W332)+VLOOKUP(CB$14&amp;"-imc-"&amp;$M332,Equations!$G:$I,3,0)*(1/$Q332)))</f>
        <v/>
      </c>
      <c r="CC332" s="10" t="str">
        <f>IF($AH332="","",IF(OR($V332&lt;2.7,$V332&gt;90),"Age OOR",CB332-1.6449*VLOOKUP(CB$14&amp;"-rse-"&amp;$M332,Equations!$G:$I,3,0)))</f>
        <v/>
      </c>
      <c r="CD332" s="10" t="str">
        <f>IF($AH332="","",IF(OR($V332&lt;2.7,$V332&gt;90),"Age OOR",CB332+1.6449*VLOOKUP(CB$14&amp;"-rse-"&amp;$M332,Equations!$G:$I,3,0)))</f>
        <v/>
      </c>
      <c r="CE332" s="10" t="str">
        <f t="shared" si="121"/>
        <v/>
      </c>
      <c r="CF332" s="10" t="str">
        <f>IF($AH332="","",IF(OR($V332&lt;2.7,$V332&gt;90),"Age OOR",($AH332-CB332)/VLOOKUP(CB$14&amp;"-rse-"&amp;$M332,Equations!$G:$I,3,0)))</f>
        <v/>
      </c>
      <c r="CG332" s="10" t="str">
        <f>IF($AI332="","",IF(OR($V332&lt;2.7,$V332&gt;90),"Age OOR",VLOOKUP(CG$14&amp;"-int-"&amp;$N332,Equations!$G:$I,3,0)+VLOOKUP(CG$14&amp;"-sexo-"&amp;$N332,Equations!$G:$I,3,0)*$U332+VLOOKUP(CG$14&amp;"-edad-"&amp;$N332,Equations!$G:$I,3,0)*$V332+VLOOKUP(CG$14&amp;"-est-"&amp;$N332,Equations!$G:$I,3,0)*(1/$W332)+VLOOKUP(CG$14&amp;"-imc-"&amp;$N332,Equations!$G:$I,3,0)*(1/$Q332)))</f>
        <v/>
      </c>
      <c r="CH332" s="10" t="str">
        <f>IF($AI332="","",IF(OR($V332&lt;2.7,$V332&gt;90),"Age OOR",CG332-1.6449*VLOOKUP(CG$14&amp;"-rse-"&amp;$N332,Equations!$G:$I,3,0)))</f>
        <v/>
      </c>
      <c r="CI332" s="10" t="str">
        <f>IF($AI332="","",IF(OR($V332&lt;2.7,$V332&gt;90),"Age OOR",CG332+1.6449*VLOOKUP(CG$14&amp;"-rse-"&amp;$N332,Equations!$G:$I,3,0)))</f>
        <v/>
      </c>
      <c r="CJ332" s="10" t="str">
        <f t="shared" si="122"/>
        <v/>
      </c>
      <c r="CK332" s="10" t="str">
        <f>IF($AI332="","",IF(OR($V332&lt;2.7,$V332&gt;90),"Age OOR",($AI332-CG332)/VLOOKUP(CG$14&amp;"-rse-"&amp;$N332,Equations!$G:$I,3,0)))</f>
        <v/>
      </c>
      <c r="CL332" s="10" t="str">
        <f>IF($AJ332="","",IF(OR($V332&lt;2.7,$V332&gt;90),"Age OOR",VLOOKUP(CL$14&amp;"-int-"&amp;$O332,Equations!$G:$I,3,0)+VLOOKUP(CL$14&amp;"-sexo-"&amp;$O332,Equations!$G:$I,3,0)*$U332+VLOOKUP(CL$14&amp;"-edad-"&amp;$O332,Equations!$G:$I,3,0)*$V332+VLOOKUP(CL$14&amp;"-est-"&amp;$O332,Equations!$G:$I,3,0)*(1/$W332)+VLOOKUP(CL$14&amp;"-imc-"&amp;$O332,Equations!$G:$I,3,0)*(1/$Q332)))</f>
        <v/>
      </c>
      <c r="CM332" s="10" t="str">
        <f>IF($AJ332="","",IF(OR($V332&lt;2.7,$V332&gt;90),"Age OOR",CL332-1.6449*VLOOKUP(CL$14&amp;"-rse-"&amp;$O332,Equations!$G:$I,3,0)))</f>
        <v/>
      </c>
      <c r="CN332" s="10" t="str">
        <f>IF($AJ332="","",IF(OR($V332&lt;2.7,$V332&gt;90),"Age OOR",CL332+1.6449*VLOOKUP(CL$14&amp;"-rse-"&amp;$O332,Equations!$G:$I,3,0)))</f>
        <v/>
      </c>
      <c r="CO332" s="10" t="str">
        <f t="shared" si="123"/>
        <v/>
      </c>
      <c r="CP332" s="10" t="str">
        <f>IF($AJ332="","",IF(OR($V332&lt;2.7,$V332&gt;90),"Age OOR",($AJ332-CL332)/VLOOKUP(CL$14&amp;"-rse-"&amp;$O332,Equations!$G:$I,3,0)))</f>
        <v/>
      </c>
      <c r="CQ332" s="10" t="str">
        <f>IF($AK332="","",IF(OR($V332&lt;2.7,$V332&gt;90),"Age OOR",EXP(VLOOKUP(CQ$14&amp;"-int-"&amp;$P332,Equations!$G:$I,3,0)+VLOOKUP(CQ$14&amp;"-sexo-"&amp;$P332,Equations!$G:$I,3,0)*$U332+VLOOKUP(CQ$14&amp;"-edad-"&amp;$P332,Equations!$G:$I,3,0)*$V332+VLOOKUP(CQ$14&amp;"-est-"&amp;$P332,Equations!$G:$I,3,0)*(1/$W332)+VLOOKUP(CQ$14&amp;"-imc-"&amp;$P332,Equations!$G:$I,3,0)*(1/$Q332))))</f>
        <v/>
      </c>
      <c r="CR332" s="10" t="str">
        <f>IF($AK332="","",IF(OR($V332&lt;2.7,$V332&gt;90),"Age OOR",EXP(LN(CQ332)-1.6449*VLOOKUP(CQ$14&amp;"-rse-"&amp;$P332,Equations!$G:$I,3,0))))</f>
        <v/>
      </c>
      <c r="CS332" s="10" t="str">
        <f>IF($AK332="","",IF(OR($V332&lt;2.7,$V332&gt;90),"Age OOR",EXP(LN(CQ332)+1.6449*VLOOKUP(CQ$14&amp;"-rse-"&amp;$P332,Equations!$G:$I,3,0))))</f>
        <v/>
      </c>
      <c r="CT332" s="10" t="str">
        <f t="shared" si="124"/>
        <v/>
      </c>
      <c r="CU332" s="10" t="str">
        <f>IF($AK332="","",IF(OR($V332&lt;2.7,$V332&gt;90),"Age OOR",(LN($AK332)-LN(CQ332))/VLOOKUP(CQ$14&amp;"-rse-"&amp;$P332,Equations!$G:$I,3,0)))</f>
        <v/>
      </c>
      <c r="CV332" s="47"/>
    </row>
    <row r="333" spans="5:100" x14ac:dyDescent="0.2">
      <c r="E333" s="23" t="str">
        <f t="shared" si="100"/>
        <v>Age out of range</v>
      </c>
      <c r="F333" s="23" t="str">
        <f t="shared" si="101"/>
        <v>Age out of range</v>
      </c>
      <c r="G333" s="23" t="str">
        <f t="shared" si="102"/>
        <v>Age out of range</v>
      </c>
      <c r="H333" s="23" t="str">
        <f t="shared" si="103"/>
        <v>Age out of range</v>
      </c>
      <c r="I333" s="23" t="str">
        <f t="shared" si="104"/>
        <v>Age out of range</v>
      </c>
      <c r="J333" s="23" t="str">
        <f t="shared" si="105"/>
        <v>Age out of range</v>
      </c>
      <c r="K333" s="23" t="str">
        <f t="shared" si="106"/>
        <v>Age out of range</v>
      </c>
      <c r="L333" s="23" t="str">
        <f t="shared" si="107"/>
        <v>Age out of range</v>
      </c>
      <c r="M333" s="23" t="str">
        <f t="shared" si="108"/>
        <v>Age out of range</v>
      </c>
      <c r="N333" s="23" t="str">
        <f t="shared" si="109"/>
        <v>Age out of range</v>
      </c>
      <c r="O333" s="23" t="str">
        <f t="shared" si="110"/>
        <v>Age out of range</v>
      </c>
      <c r="P333" s="23" t="str">
        <f t="shared" si="111"/>
        <v>Age out of range</v>
      </c>
      <c r="Q333" s="23" t="e">
        <f t="shared" si="112"/>
        <v>#DIV/0!</v>
      </c>
      <c r="R333" s="17"/>
      <c r="S333" s="23">
        <v>317</v>
      </c>
      <c r="T333" s="134"/>
      <c r="U333" s="134"/>
      <c r="V333" s="134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7"/>
      <c r="AM333" s="47"/>
      <c r="AN333" s="10" t="str">
        <f>IF($Z333="","",IF(OR($V333&lt;2.7,$V333&gt;90),"Age OOR",VLOOKUP(AN$14&amp;"-int-"&amp;$E333,Equations!$G:$I,3,0)+VLOOKUP(AN$14&amp;"-sexo-"&amp;$E333,Equations!$G:$I,3,0)*$U333+VLOOKUP(AN$14&amp;"-edad-"&amp;$E333,Equations!$G:$I,3,0)*$V333+VLOOKUP(AN$14&amp;"-est-"&amp;$E333,Equations!$G:$I,3,0)*(1/$W333)+VLOOKUP(AN$14&amp;"-imc-"&amp;$E333,Equations!$G:$I,3,0)*(1/$Q333)))</f>
        <v/>
      </c>
      <c r="AO333" s="10" t="str">
        <f>IF($Z333="","",IF(OR($V333&lt;2.7,$V333&gt;90),"Age OOR",AN333-1.6449*VLOOKUP(AN$14&amp;"-rse-"&amp;$E333,Equations!$G:$I,3,0)))</f>
        <v/>
      </c>
      <c r="AP333" s="10" t="str">
        <f>IF($Z333="","",IF(OR($V333&lt;2.7,$V333&gt;90),"Age OOR",AN333+1.6449*VLOOKUP(AN$14&amp;"-rse-"&amp;$E333,Equations!$G:$I,3,0)))</f>
        <v/>
      </c>
      <c r="AQ333" s="10" t="str">
        <f t="shared" si="113"/>
        <v/>
      </c>
      <c r="AR333" s="10" t="str">
        <f>IF($Z333="","",IF(OR($V333&lt;2.7,$V333&gt;90),"Age OOR",($Z333-AN333)/VLOOKUP(AN$14&amp;"-rse-"&amp;$E333,Equations!$G:$I,3,0)))</f>
        <v/>
      </c>
      <c r="AS333" s="10" t="str">
        <f>IF($AA333="","",IF(OR($V333&lt;2.7,$V333&gt;90),"Age OOR",VLOOKUP(AS$14&amp;"-int-"&amp;$F333,Equations!$G:$I,3,0)+VLOOKUP(AS$14&amp;"-sexo-"&amp;$F333,Equations!$G:$I,3,0)*$U333+VLOOKUP(AS$14&amp;"-edad-"&amp;$F333,Equations!$G:$I,3,0)*$V333+VLOOKUP(AS$14&amp;"-est-"&amp;$F333,Equations!$G:$I,3,0)*(1/$W333)+VLOOKUP(AS$14&amp;"-imc-"&amp;$F333,Equations!$G:$I,3,0)*(1/$Q333)))</f>
        <v/>
      </c>
      <c r="AT333" s="10" t="str">
        <f>IF($AA333="","",IF(OR($V333&lt;2.7,$V333&gt;90),"Age OOR",AS333-1.6449*VLOOKUP(AS$14&amp;"-rse-"&amp;$F333,Equations!$G:$I,3,0)))</f>
        <v/>
      </c>
      <c r="AU333" s="10" t="str">
        <f>IF($AA333="","",IF(OR($V333&lt;2.7,$V333&gt;90),"Age OOR",AS333+1.6449*VLOOKUP(AS$14&amp;"-rse-"&amp;$F333,Equations!$G:$I,3,0)))</f>
        <v/>
      </c>
      <c r="AV333" s="10" t="str">
        <f t="shared" si="114"/>
        <v/>
      </c>
      <c r="AW333" s="10" t="str">
        <f>IF($AA333="","",IF(OR($V333&lt;2.7,$V333&gt;90),"Age OOR",($AA333-AS333)/VLOOKUP(AS$14&amp;"-rse-"&amp;$F333,Equations!$G:$I,3,0)))</f>
        <v/>
      </c>
      <c r="AX333" s="10" t="str">
        <f>IF($AB333="","",IF(OR($V333&lt;2.7,$V333&gt;90),"Age OOR",VLOOKUP(AX$14&amp;"-int-"&amp;$G333,Equations!$G:$I,3,0)+VLOOKUP(AX$14&amp;"-sexo-"&amp;$G333,Equations!$G:$I,3,0)*$U333+VLOOKUP(AX$14&amp;"-edad-"&amp;$G333,Equations!$G:$I,3,0)*$V333+VLOOKUP(AX$14&amp;"-est-"&amp;$G333,Equations!$G:$I,3,0)*(1/$W333)+VLOOKUP(AX$14&amp;"-imc-"&amp;$G333,Equations!$G:$I,3,0)*(1/$Q333)))</f>
        <v/>
      </c>
      <c r="AY333" s="10" t="str">
        <f>IF($AB333="","",IF(OR($V333&lt;2.7,$V333&gt;90),"Age OOR",AX333-1.6449*VLOOKUP(AX$14&amp;"-rse-"&amp;$G333,Equations!$G:$I,3,0)))</f>
        <v/>
      </c>
      <c r="AZ333" s="10" t="str">
        <f>IF($AB333="","",IF(OR($V333&lt;2.7,$V333&gt;90),"Age OOR",AX333+1.6449*VLOOKUP(AX$14&amp;"-rse-"&amp;$G333,Equations!$G:$I,3,0)))</f>
        <v/>
      </c>
      <c r="BA333" s="10" t="str">
        <f t="shared" si="115"/>
        <v/>
      </c>
      <c r="BB333" s="10" t="str">
        <f>IF($AB333="","",IF(OR($V333&lt;2.7,$V333&gt;90),"Age OOR",($AB333-AX333)/VLOOKUP(AX$14&amp;"-rse-"&amp;$G333,Equations!$G:$I,3,0)))</f>
        <v/>
      </c>
      <c r="BC333" s="10" t="str">
        <f>IF($AC333="","",IF(OR($V333&lt;2.7,$V333&gt;90),"Age OOR",VLOOKUP(BC$14&amp;"-int-"&amp;$H333,Equations!$G:$I,3,0)+VLOOKUP(BC$14&amp;"-sexo-"&amp;$H333,Equations!$G:$I,3,0)*$U333+VLOOKUP(BC$14&amp;"-edad-"&amp;$H333,Equations!$G:$I,3,0)*$V333+VLOOKUP(BC$14&amp;"-est-"&amp;$H333,Equations!$G:$I,3,0)*(1/$W333)+VLOOKUP(BC$14&amp;"-imc-"&amp;$H333,Equations!$G:$I,3,0)*(1/$Q333)))</f>
        <v/>
      </c>
      <c r="BD333" s="10" t="str">
        <f>IF($AC333="","",IF(OR($V333&lt;2.7,$V333&gt;90),"Age OOR",BC333-1.6449*VLOOKUP(BC$14&amp;"-rse-"&amp;$H333,Equations!$G:$I,3,0)))</f>
        <v/>
      </c>
      <c r="BE333" s="10" t="str">
        <f>IF($AC333="","",IF(OR($V333&lt;2.7,$V333&gt;90),"Age OOR",BC333+1.6449*VLOOKUP(BC$14&amp;"-rse-"&amp;$H333,Equations!$G:$I,3,0)))</f>
        <v/>
      </c>
      <c r="BF333" s="10" t="str">
        <f t="shared" si="116"/>
        <v/>
      </c>
      <c r="BG333" s="10" t="str">
        <f>IF($AC333="","",IF(OR($V333&lt;2.7,$V333&gt;90),"Age OOR",($AC333-BC333)/VLOOKUP(BC$14&amp;"-rse-"&amp;$H333,Equations!$G:$I,3,0)))</f>
        <v/>
      </c>
      <c r="BH333" s="10" t="str">
        <f>IF($AD333="","",IF(OR($V333&lt;2.7,$V333&gt;90),"Age OOR",VLOOKUP(BH$14&amp;"-int-"&amp;$I333,Equations!$G:$I,3,0)+VLOOKUP(BH$14&amp;"-sexo-"&amp;$I333,Equations!$G:$I,3,0)*$U333+VLOOKUP(BH$14&amp;"-edad-"&amp;$I333,Equations!$G:$I,3,0)*$V333+VLOOKUP(BH$14&amp;"-est-"&amp;$I333,Equations!$G:$I,3,0)*(1/$W333)+VLOOKUP(BH$14&amp;"-imc-"&amp;$I333,Equations!$G:$I,3,0)*(1/$Q333)))</f>
        <v/>
      </c>
      <c r="BI333" s="10" t="str">
        <f>IF($AD333="","",IF(OR($V333&lt;2.7,$V333&gt;90),"Age OOR",BH333-1.6449*VLOOKUP(BH$14&amp;"-rse-"&amp;$I333,Equations!$G:$I,3,0)))</f>
        <v/>
      </c>
      <c r="BJ333" s="10" t="str">
        <f>IF($AD333="","",IF(OR($V333&lt;2.7,$V333&gt;90),"Age OOR",BH333+1.6449*VLOOKUP(BH$14&amp;"-rse-"&amp;$I333,Equations!$G:$I,3,0)))</f>
        <v/>
      </c>
      <c r="BK333" s="10" t="str">
        <f t="shared" si="117"/>
        <v/>
      </c>
      <c r="BL333" s="10" t="str">
        <f>IF($AD333="","",IF(OR($V333&lt;2.7,$V333&gt;90),"Age OOR",($AD333-BH333)/VLOOKUP(BH$14&amp;"-rse-"&amp;$I333,Equations!$G:$I,3,0)))</f>
        <v/>
      </c>
      <c r="BM333" s="10" t="str">
        <f>IF($AE333="","",IF(OR($V333&lt;2.7,$V333&gt;90),"Age OOR",VLOOKUP(BM$14&amp;"-int-"&amp;$J333,Equations!$G:$I,3,0)+VLOOKUP(BM$14&amp;"-sexo-"&amp;$J333,Equations!$G:$I,3,0)*$U333+VLOOKUP(BM$14&amp;"-edad-"&amp;$J333,Equations!$G:$I,3,0)*$V333+VLOOKUP(BM$14&amp;"-est-"&amp;$J333,Equations!$G:$I,3,0)*(1/$W333)+VLOOKUP(BM$14&amp;"-imc-"&amp;$J333,Equations!$G:$I,3,0)*(1/$Q333)))</f>
        <v/>
      </c>
      <c r="BN333" s="10" t="str">
        <f>IF($AE333="","",IF(OR($V333&lt;2.7,$V333&gt;90),"Age OOR",BM333-1.6449*VLOOKUP(BM$14&amp;"-rse-"&amp;$J333,Equations!$G:$I,3,0)))</f>
        <v/>
      </c>
      <c r="BO333" s="10" t="str">
        <f>IF($AE333="","",IF(OR($V333&lt;2.7,$V333&gt;90),"Age OOR",BM333+1.6449*VLOOKUP(BM$14&amp;"-rse-"&amp;$J333,Equations!$G:$I,3,0)))</f>
        <v/>
      </c>
      <c r="BP333" s="10" t="str">
        <f t="shared" si="118"/>
        <v/>
      </c>
      <c r="BQ333" s="10" t="str">
        <f>IF($AE333="","",IF(OR($V333&lt;2.7,$V333&gt;90),"Age OOR",($AE333-BM333)/VLOOKUP(BM$14&amp;"-rse-"&amp;$J333,Equations!$G:$I,3,0)))</f>
        <v/>
      </c>
      <c r="BR333" s="10" t="str">
        <f>IF($AF333="","",IF(OR($V333&lt;2.7,$V333&gt;90),"Age OOR",VLOOKUP(BR$14&amp;"-int-"&amp;$K333,Equations!$G:$I,3,0)+VLOOKUP(BR$14&amp;"-sexo-"&amp;$K333,Equations!$G:$I,3,0)*$U333+VLOOKUP(BR$14&amp;"-edad-"&amp;$K333,Equations!$G:$I,3,0)*$V333+VLOOKUP(BR$14&amp;"-est-"&amp;$K333,Equations!$G:$I,3,0)*(1/$W333)+VLOOKUP(BR$14&amp;"-imc-"&amp;$K333,Equations!$G:$I,3,0)*(1/$Q333)))</f>
        <v/>
      </c>
      <c r="BS333" s="10" t="str">
        <f>IF($AF333="","",IF(OR($V333&lt;2.7,$V333&gt;90),"Age OOR",BR333-1.6449*VLOOKUP(BR$14&amp;"-rse-"&amp;$K333,Equations!$G:$I,3,0)))</f>
        <v/>
      </c>
      <c r="BT333" s="10" t="str">
        <f>IF($AF333="","",IF(OR($V333&lt;2.7,$V333&gt;90),"Age OOR",BR333+1.6449*VLOOKUP(BR$14&amp;"-rse-"&amp;$K333,Equations!$G:$I,3,0)))</f>
        <v/>
      </c>
      <c r="BU333" s="10" t="str">
        <f t="shared" si="119"/>
        <v/>
      </c>
      <c r="BV333" s="10" t="str">
        <f>IF($AF333="","",IF(OR($V333&lt;2.7,$V333&gt;90),"Age OOR",($AF333-BR333)/VLOOKUP(BR$14&amp;"-rse-"&amp;$K333,Equations!$G:$I,3,0)))</f>
        <v/>
      </c>
      <c r="BW333" s="10" t="str">
        <f>IF($AG333="","",IF(OR($V333&lt;2.7,$V333&gt;90),"Age OOR",VLOOKUP(BW$14&amp;"-int-"&amp;$L333,Equations!$G:$I,3,0)+VLOOKUP(BW$14&amp;"-sexo-"&amp;$L333,Equations!$G:$I,3,0)*$U333+VLOOKUP(BW$14&amp;"-edad-"&amp;$L333,Equations!$G:$I,3,0)*$V333+VLOOKUP(BW$14&amp;"-est-"&amp;$L333,Equations!$G:$I,3,0)*(1/$W333)+VLOOKUP(BW$14&amp;"-imc-"&amp;$L333,Equations!$G:$I,3,0)*(1/$Q333)))</f>
        <v/>
      </c>
      <c r="BX333" s="10" t="str">
        <f>IF($AG333="","",IF(OR($V333&lt;2.7,$V333&gt;90),"Age OOR",BW333-1.6449*VLOOKUP(BW$14&amp;"-rse-"&amp;$L333,Equations!$G:$I,3,0)))</f>
        <v/>
      </c>
      <c r="BY333" s="10" t="str">
        <f>IF($AG333="","",IF(OR($V333&lt;2.7,$V333&gt;90),"Age OOR",BW333+1.6449*VLOOKUP(BW$14&amp;"-rse-"&amp;$L333,Equations!$G:$I,3,0)))</f>
        <v/>
      </c>
      <c r="BZ333" s="10" t="str">
        <f t="shared" si="120"/>
        <v/>
      </c>
      <c r="CA333" s="10" t="str">
        <f>IF($AG333="","",IF(OR($V333&lt;2.7,$V333&gt;90),"Age OOR",($AG333-BW333)/VLOOKUP(BW$14&amp;"-rse-"&amp;$L333,Equations!$G:$I,3,0)))</f>
        <v/>
      </c>
      <c r="CB333" s="10" t="str">
        <f>IF($AH333="","",IF(OR($V333&lt;2.7,$V333&gt;90),"Age OOR",VLOOKUP(CB$14&amp;"-int-"&amp;$M333,Equations!$G:$I,3,0)+VLOOKUP(CB$14&amp;"-sexo-"&amp;$M333,Equations!$G:$I,3,0)*$U333+VLOOKUP(CB$14&amp;"-edad-"&amp;$M333,Equations!$G:$I,3,0)*$V333+VLOOKUP(CB$14&amp;"-est-"&amp;$M333,Equations!$G:$I,3,0)*(1/$W333)+VLOOKUP(CB$14&amp;"-imc-"&amp;$M333,Equations!$G:$I,3,0)*(1/$Q333)))</f>
        <v/>
      </c>
      <c r="CC333" s="10" t="str">
        <f>IF($AH333="","",IF(OR($V333&lt;2.7,$V333&gt;90),"Age OOR",CB333-1.6449*VLOOKUP(CB$14&amp;"-rse-"&amp;$M333,Equations!$G:$I,3,0)))</f>
        <v/>
      </c>
      <c r="CD333" s="10" t="str">
        <f>IF($AH333="","",IF(OR($V333&lt;2.7,$V333&gt;90),"Age OOR",CB333+1.6449*VLOOKUP(CB$14&amp;"-rse-"&amp;$M333,Equations!$G:$I,3,0)))</f>
        <v/>
      </c>
      <c r="CE333" s="10" t="str">
        <f t="shared" si="121"/>
        <v/>
      </c>
      <c r="CF333" s="10" t="str">
        <f>IF($AH333="","",IF(OR($V333&lt;2.7,$V333&gt;90),"Age OOR",($AH333-CB333)/VLOOKUP(CB$14&amp;"-rse-"&amp;$M333,Equations!$G:$I,3,0)))</f>
        <v/>
      </c>
      <c r="CG333" s="10" t="str">
        <f>IF($AI333="","",IF(OR($V333&lt;2.7,$V333&gt;90),"Age OOR",VLOOKUP(CG$14&amp;"-int-"&amp;$N333,Equations!$G:$I,3,0)+VLOOKUP(CG$14&amp;"-sexo-"&amp;$N333,Equations!$G:$I,3,0)*$U333+VLOOKUP(CG$14&amp;"-edad-"&amp;$N333,Equations!$G:$I,3,0)*$V333+VLOOKUP(CG$14&amp;"-est-"&amp;$N333,Equations!$G:$I,3,0)*(1/$W333)+VLOOKUP(CG$14&amp;"-imc-"&amp;$N333,Equations!$G:$I,3,0)*(1/$Q333)))</f>
        <v/>
      </c>
      <c r="CH333" s="10" t="str">
        <f>IF($AI333="","",IF(OR($V333&lt;2.7,$V333&gt;90),"Age OOR",CG333-1.6449*VLOOKUP(CG$14&amp;"-rse-"&amp;$N333,Equations!$G:$I,3,0)))</f>
        <v/>
      </c>
      <c r="CI333" s="10" t="str">
        <f>IF($AI333="","",IF(OR($V333&lt;2.7,$V333&gt;90),"Age OOR",CG333+1.6449*VLOOKUP(CG$14&amp;"-rse-"&amp;$N333,Equations!$G:$I,3,0)))</f>
        <v/>
      </c>
      <c r="CJ333" s="10" t="str">
        <f t="shared" si="122"/>
        <v/>
      </c>
      <c r="CK333" s="10" t="str">
        <f>IF($AI333="","",IF(OR($V333&lt;2.7,$V333&gt;90),"Age OOR",($AI333-CG333)/VLOOKUP(CG$14&amp;"-rse-"&amp;$N333,Equations!$G:$I,3,0)))</f>
        <v/>
      </c>
      <c r="CL333" s="10" t="str">
        <f>IF($AJ333="","",IF(OR($V333&lt;2.7,$V333&gt;90),"Age OOR",VLOOKUP(CL$14&amp;"-int-"&amp;$O333,Equations!$G:$I,3,0)+VLOOKUP(CL$14&amp;"-sexo-"&amp;$O333,Equations!$G:$I,3,0)*$U333+VLOOKUP(CL$14&amp;"-edad-"&amp;$O333,Equations!$G:$I,3,0)*$V333+VLOOKUP(CL$14&amp;"-est-"&amp;$O333,Equations!$G:$I,3,0)*(1/$W333)+VLOOKUP(CL$14&amp;"-imc-"&amp;$O333,Equations!$G:$I,3,0)*(1/$Q333)))</f>
        <v/>
      </c>
      <c r="CM333" s="10" t="str">
        <f>IF($AJ333="","",IF(OR($V333&lt;2.7,$V333&gt;90),"Age OOR",CL333-1.6449*VLOOKUP(CL$14&amp;"-rse-"&amp;$O333,Equations!$G:$I,3,0)))</f>
        <v/>
      </c>
      <c r="CN333" s="10" t="str">
        <f>IF($AJ333="","",IF(OR($V333&lt;2.7,$V333&gt;90),"Age OOR",CL333+1.6449*VLOOKUP(CL$14&amp;"-rse-"&amp;$O333,Equations!$G:$I,3,0)))</f>
        <v/>
      </c>
      <c r="CO333" s="10" t="str">
        <f t="shared" si="123"/>
        <v/>
      </c>
      <c r="CP333" s="10" t="str">
        <f>IF($AJ333="","",IF(OR($V333&lt;2.7,$V333&gt;90),"Age OOR",($AJ333-CL333)/VLOOKUP(CL$14&amp;"-rse-"&amp;$O333,Equations!$G:$I,3,0)))</f>
        <v/>
      </c>
      <c r="CQ333" s="10" t="str">
        <f>IF($AK333="","",IF(OR($V333&lt;2.7,$V333&gt;90),"Age OOR",EXP(VLOOKUP(CQ$14&amp;"-int-"&amp;$P333,Equations!$G:$I,3,0)+VLOOKUP(CQ$14&amp;"-sexo-"&amp;$P333,Equations!$G:$I,3,0)*$U333+VLOOKUP(CQ$14&amp;"-edad-"&amp;$P333,Equations!$G:$I,3,0)*$V333+VLOOKUP(CQ$14&amp;"-est-"&amp;$P333,Equations!$G:$I,3,0)*(1/$W333)+VLOOKUP(CQ$14&amp;"-imc-"&amp;$P333,Equations!$G:$I,3,0)*(1/$Q333))))</f>
        <v/>
      </c>
      <c r="CR333" s="10" t="str">
        <f>IF($AK333="","",IF(OR($V333&lt;2.7,$V333&gt;90),"Age OOR",EXP(LN(CQ333)-1.6449*VLOOKUP(CQ$14&amp;"-rse-"&amp;$P333,Equations!$G:$I,3,0))))</f>
        <v/>
      </c>
      <c r="CS333" s="10" t="str">
        <f>IF($AK333="","",IF(OR($V333&lt;2.7,$V333&gt;90),"Age OOR",EXP(LN(CQ333)+1.6449*VLOOKUP(CQ$14&amp;"-rse-"&amp;$P333,Equations!$G:$I,3,0))))</f>
        <v/>
      </c>
      <c r="CT333" s="10" t="str">
        <f t="shared" si="124"/>
        <v/>
      </c>
      <c r="CU333" s="10" t="str">
        <f>IF($AK333="","",IF(OR($V333&lt;2.7,$V333&gt;90),"Age OOR",(LN($AK333)-LN(CQ333))/VLOOKUP(CQ$14&amp;"-rse-"&amp;$P333,Equations!$G:$I,3,0)))</f>
        <v/>
      </c>
      <c r="CV333" s="47"/>
    </row>
    <row r="334" spans="5:100" x14ac:dyDescent="0.2">
      <c r="E334" s="23" t="str">
        <f t="shared" si="100"/>
        <v>Age out of range</v>
      </c>
      <c r="F334" s="23" t="str">
        <f t="shared" si="101"/>
        <v>Age out of range</v>
      </c>
      <c r="G334" s="23" t="str">
        <f t="shared" si="102"/>
        <v>Age out of range</v>
      </c>
      <c r="H334" s="23" t="str">
        <f t="shared" si="103"/>
        <v>Age out of range</v>
      </c>
      <c r="I334" s="23" t="str">
        <f t="shared" si="104"/>
        <v>Age out of range</v>
      </c>
      <c r="J334" s="23" t="str">
        <f t="shared" si="105"/>
        <v>Age out of range</v>
      </c>
      <c r="K334" s="23" t="str">
        <f t="shared" si="106"/>
        <v>Age out of range</v>
      </c>
      <c r="L334" s="23" t="str">
        <f t="shared" si="107"/>
        <v>Age out of range</v>
      </c>
      <c r="M334" s="23" t="str">
        <f t="shared" si="108"/>
        <v>Age out of range</v>
      </c>
      <c r="N334" s="23" t="str">
        <f t="shared" si="109"/>
        <v>Age out of range</v>
      </c>
      <c r="O334" s="23" t="str">
        <f t="shared" si="110"/>
        <v>Age out of range</v>
      </c>
      <c r="P334" s="23" t="str">
        <f t="shared" si="111"/>
        <v>Age out of range</v>
      </c>
      <c r="Q334" s="23" t="e">
        <f t="shared" si="112"/>
        <v>#DIV/0!</v>
      </c>
      <c r="R334" s="17"/>
      <c r="S334" s="23">
        <v>318</v>
      </c>
      <c r="T334" s="134"/>
      <c r="U334" s="134"/>
      <c r="V334" s="134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7"/>
      <c r="AM334" s="47"/>
      <c r="AN334" s="10" t="str">
        <f>IF($Z334="","",IF(OR($V334&lt;2.7,$V334&gt;90),"Age OOR",VLOOKUP(AN$14&amp;"-int-"&amp;$E334,Equations!$G:$I,3,0)+VLOOKUP(AN$14&amp;"-sexo-"&amp;$E334,Equations!$G:$I,3,0)*$U334+VLOOKUP(AN$14&amp;"-edad-"&amp;$E334,Equations!$G:$I,3,0)*$V334+VLOOKUP(AN$14&amp;"-est-"&amp;$E334,Equations!$G:$I,3,0)*(1/$W334)+VLOOKUP(AN$14&amp;"-imc-"&amp;$E334,Equations!$G:$I,3,0)*(1/$Q334)))</f>
        <v/>
      </c>
      <c r="AO334" s="10" t="str">
        <f>IF($Z334="","",IF(OR($V334&lt;2.7,$V334&gt;90),"Age OOR",AN334-1.6449*VLOOKUP(AN$14&amp;"-rse-"&amp;$E334,Equations!$G:$I,3,0)))</f>
        <v/>
      </c>
      <c r="AP334" s="10" t="str">
        <f>IF($Z334="","",IF(OR($V334&lt;2.7,$V334&gt;90),"Age OOR",AN334+1.6449*VLOOKUP(AN$14&amp;"-rse-"&amp;$E334,Equations!$G:$I,3,0)))</f>
        <v/>
      </c>
      <c r="AQ334" s="10" t="str">
        <f t="shared" si="113"/>
        <v/>
      </c>
      <c r="AR334" s="10" t="str">
        <f>IF($Z334="","",IF(OR($V334&lt;2.7,$V334&gt;90),"Age OOR",($Z334-AN334)/VLOOKUP(AN$14&amp;"-rse-"&amp;$E334,Equations!$G:$I,3,0)))</f>
        <v/>
      </c>
      <c r="AS334" s="10" t="str">
        <f>IF($AA334="","",IF(OR($V334&lt;2.7,$V334&gt;90),"Age OOR",VLOOKUP(AS$14&amp;"-int-"&amp;$F334,Equations!$G:$I,3,0)+VLOOKUP(AS$14&amp;"-sexo-"&amp;$F334,Equations!$G:$I,3,0)*$U334+VLOOKUP(AS$14&amp;"-edad-"&amp;$F334,Equations!$G:$I,3,0)*$V334+VLOOKUP(AS$14&amp;"-est-"&amp;$F334,Equations!$G:$I,3,0)*(1/$W334)+VLOOKUP(AS$14&amp;"-imc-"&amp;$F334,Equations!$G:$I,3,0)*(1/$Q334)))</f>
        <v/>
      </c>
      <c r="AT334" s="10" t="str">
        <f>IF($AA334="","",IF(OR($V334&lt;2.7,$V334&gt;90),"Age OOR",AS334-1.6449*VLOOKUP(AS$14&amp;"-rse-"&amp;$F334,Equations!$G:$I,3,0)))</f>
        <v/>
      </c>
      <c r="AU334" s="10" t="str">
        <f>IF($AA334="","",IF(OR($V334&lt;2.7,$V334&gt;90),"Age OOR",AS334+1.6449*VLOOKUP(AS$14&amp;"-rse-"&amp;$F334,Equations!$G:$I,3,0)))</f>
        <v/>
      </c>
      <c r="AV334" s="10" t="str">
        <f t="shared" si="114"/>
        <v/>
      </c>
      <c r="AW334" s="10" t="str">
        <f>IF($AA334="","",IF(OR($V334&lt;2.7,$V334&gt;90),"Age OOR",($AA334-AS334)/VLOOKUP(AS$14&amp;"-rse-"&amp;$F334,Equations!$G:$I,3,0)))</f>
        <v/>
      </c>
      <c r="AX334" s="10" t="str">
        <f>IF($AB334="","",IF(OR($V334&lt;2.7,$V334&gt;90),"Age OOR",VLOOKUP(AX$14&amp;"-int-"&amp;$G334,Equations!$G:$I,3,0)+VLOOKUP(AX$14&amp;"-sexo-"&amp;$G334,Equations!$G:$I,3,0)*$U334+VLOOKUP(AX$14&amp;"-edad-"&amp;$G334,Equations!$G:$I,3,0)*$V334+VLOOKUP(AX$14&amp;"-est-"&amp;$G334,Equations!$G:$I,3,0)*(1/$W334)+VLOOKUP(AX$14&amp;"-imc-"&amp;$G334,Equations!$G:$I,3,0)*(1/$Q334)))</f>
        <v/>
      </c>
      <c r="AY334" s="10" t="str">
        <f>IF($AB334="","",IF(OR($V334&lt;2.7,$V334&gt;90),"Age OOR",AX334-1.6449*VLOOKUP(AX$14&amp;"-rse-"&amp;$G334,Equations!$G:$I,3,0)))</f>
        <v/>
      </c>
      <c r="AZ334" s="10" t="str">
        <f>IF($AB334="","",IF(OR($V334&lt;2.7,$V334&gt;90),"Age OOR",AX334+1.6449*VLOOKUP(AX$14&amp;"-rse-"&amp;$G334,Equations!$G:$I,3,0)))</f>
        <v/>
      </c>
      <c r="BA334" s="10" t="str">
        <f t="shared" si="115"/>
        <v/>
      </c>
      <c r="BB334" s="10" t="str">
        <f>IF($AB334="","",IF(OR($V334&lt;2.7,$V334&gt;90),"Age OOR",($AB334-AX334)/VLOOKUP(AX$14&amp;"-rse-"&amp;$G334,Equations!$G:$I,3,0)))</f>
        <v/>
      </c>
      <c r="BC334" s="10" t="str">
        <f>IF($AC334="","",IF(OR($V334&lt;2.7,$V334&gt;90),"Age OOR",VLOOKUP(BC$14&amp;"-int-"&amp;$H334,Equations!$G:$I,3,0)+VLOOKUP(BC$14&amp;"-sexo-"&amp;$H334,Equations!$G:$I,3,0)*$U334+VLOOKUP(BC$14&amp;"-edad-"&amp;$H334,Equations!$G:$I,3,0)*$V334+VLOOKUP(BC$14&amp;"-est-"&amp;$H334,Equations!$G:$I,3,0)*(1/$W334)+VLOOKUP(BC$14&amp;"-imc-"&amp;$H334,Equations!$G:$I,3,0)*(1/$Q334)))</f>
        <v/>
      </c>
      <c r="BD334" s="10" t="str">
        <f>IF($AC334="","",IF(OR($V334&lt;2.7,$V334&gt;90),"Age OOR",BC334-1.6449*VLOOKUP(BC$14&amp;"-rse-"&amp;$H334,Equations!$G:$I,3,0)))</f>
        <v/>
      </c>
      <c r="BE334" s="10" t="str">
        <f>IF($AC334="","",IF(OR($V334&lt;2.7,$V334&gt;90),"Age OOR",BC334+1.6449*VLOOKUP(BC$14&amp;"-rse-"&amp;$H334,Equations!$G:$I,3,0)))</f>
        <v/>
      </c>
      <c r="BF334" s="10" t="str">
        <f t="shared" si="116"/>
        <v/>
      </c>
      <c r="BG334" s="10" t="str">
        <f>IF($AC334="","",IF(OR($V334&lt;2.7,$V334&gt;90),"Age OOR",($AC334-BC334)/VLOOKUP(BC$14&amp;"-rse-"&amp;$H334,Equations!$G:$I,3,0)))</f>
        <v/>
      </c>
      <c r="BH334" s="10" t="str">
        <f>IF($AD334="","",IF(OR($V334&lt;2.7,$V334&gt;90),"Age OOR",VLOOKUP(BH$14&amp;"-int-"&amp;$I334,Equations!$G:$I,3,0)+VLOOKUP(BH$14&amp;"-sexo-"&amp;$I334,Equations!$G:$I,3,0)*$U334+VLOOKUP(BH$14&amp;"-edad-"&amp;$I334,Equations!$G:$I,3,0)*$V334+VLOOKUP(BH$14&amp;"-est-"&amp;$I334,Equations!$G:$I,3,0)*(1/$W334)+VLOOKUP(BH$14&amp;"-imc-"&amp;$I334,Equations!$G:$I,3,0)*(1/$Q334)))</f>
        <v/>
      </c>
      <c r="BI334" s="10" t="str">
        <f>IF($AD334="","",IF(OR($V334&lt;2.7,$V334&gt;90),"Age OOR",BH334-1.6449*VLOOKUP(BH$14&amp;"-rse-"&amp;$I334,Equations!$G:$I,3,0)))</f>
        <v/>
      </c>
      <c r="BJ334" s="10" t="str">
        <f>IF($AD334="","",IF(OR($V334&lt;2.7,$V334&gt;90),"Age OOR",BH334+1.6449*VLOOKUP(BH$14&amp;"-rse-"&amp;$I334,Equations!$G:$I,3,0)))</f>
        <v/>
      </c>
      <c r="BK334" s="10" t="str">
        <f t="shared" si="117"/>
        <v/>
      </c>
      <c r="BL334" s="10" t="str">
        <f>IF($AD334="","",IF(OR($V334&lt;2.7,$V334&gt;90),"Age OOR",($AD334-BH334)/VLOOKUP(BH$14&amp;"-rse-"&amp;$I334,Equations!$G:$I,3,0)))</f>
        <v/>
      </c>
      <c r="BM334" s="10" t="str">
        <f>IF($AE334="","",IF(OR($V334&lt;2.7,$V334&gt;90),"Age OOR",VLOOKUP(BM$14&amp;"-int-"&amp;$J334,Equations!$G:$I,3,0)+VLOOKUP(BM$14&amp;"-sexo-"&amp;$J334,Equations!$G:$I,3,0)*$U334+VLOOKUP(BM$14&amp;"-edad-"&amp;$J334,Equations!$G:$I,3,0)*$V334+VLOOKUP(BM$14&amp;"-est-"&amp;$J334,Equations!$G:$I,3,0)*(1/$W334)+VLOOKUP(BM$14&amp;"-imc-"&amp;$J334,Equations!$G:$I,3,0)*(1/$Q334)))</f>
        <v/>
      </c>
      <c r="BN334" s="10" t="str">
        <f>IF($AE334="","",IF(OR($V334&lt;2.7,$V334&gt;90),"Age OOR",BM334-1.6449*VLOOKUP(BM$14&amp;"-rse-"&amp;$J334,Equations!$G:$I,3,0)))</f>
        <v/>
      </c>
      <c r="BO334" s="10" t="str">
        <f>IF($AE334="","",IF(OR($V334&lt;2.7,$V334&gt;90),"Age OOR",BM334+1.6449*VLOOKUP(BM$14&amp;"-rse-"&amp;$J334,Equations!$G:$I,3,0)))</f>
        <v/>
      </c>
      <c r="BP334" s="10" t="str">
        <f t="shared" si="118"/>
        <v/>
      </c>
      <c r="BQ334" s="10" t="str">
        <f>IF($AE334="","",IF(OR($V334&lt;2.7,$V334&gt;90),"Age OOR",($AE334-BM334)/VLOOKUP(BM$14&amp;"-rse-"&amp;$J334,Equations!$G:$I,3,0)))</f>
        <v/>
      </c>
      <c r="BR334" s="10" t="str">
        <f>IF($AF334="","",IF(OR($V334&lt;2.7,$V334&gt;90),"Age OOR",VLOOKUP(BR$14&amp;"-int-"&amp;$K334,Equations!$G:$I,3,0)+VLOOKUP(BR$14&amp;"-sexo-"&amp;$K334,Equations!$G:$I,3,0)*$U334+VLOOKUP(BR$14&amp;"-edad-"&amp;$K334,Equations!$G:$I,3,0)*$V334+VLOOKUP(BR$14&amp;"-est-"&amp;$K334,Equations!$G:$I,3,0)*(1/$W334)+VLOOKUP(BR$14&amp;"-imc-"&amp;$K334,Equations!$G:$I,3,0)*(1/$Q334)))</f>
        <v/>
      </c>
      <c r="BS334" s="10" t="str">
        <f>IF($AF334="","",IF(OR($V334&lt;2.7,$V334&gt;90),"Age OOR",BR334-1.6449*VLOOKUP(BR$14&amp;"-rse-"&amp;$K334,Equations!$G:$I,3,0)))</f>
        <v/>
      </c>
      <c r="BT334" s="10" t="str">
        <f>IF($AF334="","",IF(OR($V334&lt;2.7,$V334&gt;90),"Age OOR",BR334+1.6449*VLOOKUP(BR$14&amp;"-rse-"&amp;$K334,Equations!$G:$I,3,0)))</f>
        <v/>
      </c>
      <c r="BU334" s="10" t="str">
        <f t="shared" si="119"/>
        <v/>
      </c>
      <c r="BV334" s="10" t="str">
        <f>IF($AF334="","",IF(OR($V334&lt;2.7,$V334&gt;90),"Age OOR",($AF334-BR334)/VLOOKUP(BR$14&amp;"-rse-"&amp;$K334,Equations!$G:$I,3,0)))</f>
        <v/>
      </c>
      <c r="BW334" s="10" t="str">
        <f>IF($AG334="","",IF(OR($V334&lt;2.7,$V334&gt;90),"Age OOR",VLOOKUP(BW$14&amp;"-int-"&amp;$L334,Equations!$G:$I,3,0)+VLOOKUP(BW$14&amp;"-sexo-"&amp;$L334,Equations!$G:$I,3,0)*$U334+VLOOKUP(BW$14&amp;"-edad-"&amp;$L334,Equations!$G:$I,3,0)*$V334+VLOOKUP(BW$14&amp;"-est-"&amp;$L334,Equations!$G:$I,3,0)*(1/$W334)+VLOOKUP(BW$14&amp;"-imc-"&amp;$L334,Equations!$G:$I,3,0)*(1/$Q334)))</f>
        <v/>
      </c>
      <c r="BX334" s="10" t="str">
        <f>IF($AG334="","",IF(OR($V334&lt;2.7,$V334&gt;90),"Age OOR",BW334-1.6449*VLOOKUP(BW$14&amp;"-rse-"&amp;$L334,Equations!$G:$I,3,0)))</f>
        <v/>
      </c>
      <c r="BY334" s="10" t="str">
        <f>IF($AG334="","",IF(OR($V334&lt;2.7,$V334&gt;90),"Age OOR",BW334+1.6449*VLOOKUP(BW$14&amp;"-rse-"&amp;$L334,Equations!$G:$I,3,0)))</f>
        <v/>
      </c>
      <c r="BZ334" s="10" t="str">
        <f t="shared" si="120"/>
        <v/>
      </c>
      <c r="CA334" s="10" t="str">
        <f>IF($AG334="","",IF(OR($V334&lt;2.7,$V334&gt;90),"Age OOR",($AG334-BW334)/VLOOKUP(BW$14&amp;"-rse-"&amp;$L334,Equations!$G:$I,3,0)))</f>
        <v/>
      </c>
      <c r="CB334" s="10" t="str">
        <f>IF($AH334="","",IF(OR($V334&lt;2.7,$V334&gt;90),"Age OOR",VLOOKUP(CB$14&amp;"-int-"&amp;$M334,Equations!$G:$I,3,0)+VLOOKUP(CB$14&amp;"-sexo-"&amp;$M334,Equations!$G:$I,3,0)*$U334+VLOOKUP(CB$14&amp;"-edad-"&amp;$M334,Equations!$G:$I,3,0)*$V334+VLOOKUP(CB$14&amp;"-est-"&amp;$M334,Equations!$G:$I,3,0)*(1/$W334)+VLOOKUP(CB$14&amp;"-imc-"&amp;$M334,Equations!$G:$I,3,0)*(1/$Q334)))</f>
        <v/>
      </c>
      <c r="CC334" s="10" t="str">
        <f>IF($AH334="","",IF(OR($V334&lt;2.7,$V334&gt;90),"Age OOR",CB334-1.6449*VLOOKUP(CB$14&amp;"-rse-"&amp;$M334,Equations!$G:$I,3,0)))</f>
        <v/>
      </c>
      <c r="CD334" s="10" t="str">
        <f>IF($AH334="","",IF(OR($V334&lt;2.7,$V334&gt;90),"Age OOR",CB334+1.6449*VLOOKUP(CB$14&amp;"-rse-"&amp;$M334,Equations!$G:$I,3,0)))</f>
        <v/>
      </c>
      <c r="CE334" s="10" t="str">
        <f t="shared" si="121"/>
        <v/>
      </c>
      <c r="CF334" s="10" t="str">
        <f>IF($AH334="","",IF(OR($V334&lt;2.7,$V334&gt;90),"Age OOR",($AH334-CB334)/VLOOKUP(CB$14&amp;"-rse-"&amp;$M334,Equations!$G:$I,3,0)))</f>
        <v/>
      </c>
      <c r="CG334" s="10" t="str">
        <f>IF($AI334="","",IF(OR($V334&lt;2.7,$V334&gt;90),"Age OOR",VLOOKUP(CG$14&amp;"-int-"&amp;$N334,Equations!$G:$I,3,0)+VLOOKUP(CG$14&amp;"-sexo-"&amp;$N334,Equations!$G:$I,3,0)*$U334+VLOOKUP(CG$14&amp;"-edad-"&amp;$N334,Equations!$G:$I,3,0)*$V334+VLOOKUP(CG$14&amp;"-est-"&amp;$N334,Equations!$G:$I,3,0)*(1/$W334)+VLOOKUP(CG$14&amp;"-imc-"&amp;$N334,Equations!$G:$I,3,0)*(1/$Q334)))</f>
        <v/>
      </c>
      <c r="CH334" s="10" t="str">
        <f>IF($AI334="","",IF(OR($V334&lt;2.7,$V334&gt;90),"Age OOR",CG334-1.6449*VLOOKUP(CG$14&amp;"-rse-"&amp;$N334,Equations!$G:$I,3,0)))</f>
        <v/>
      </c>
      <c r="CI334" s="10" t="str">
        <f>IF($AI334="","",IF(OR($V334&lt;2.7,$V334&gt;90),"Age OOR",CG334+1.6449*VLOOKUP(CG$14&amp;"-rse-"&amp;$N334,Equations!$G:$I,3,0)))</f>
        <v/>
      </c>
      <c r="CJ334" s="10" t="str">
        <f t="shared" si="122"/>
        <v/>
      </c>
      <c r="CK334" s="10" t="str">
        <f>IF($AI334="","",IF(OR($V334&lt;2.7,$V334&gt;90),"Age OOR",($AI334-CG334)/VLOOKUP(CG$14&amp;"-rse-"&amp;$N334,Equations!$G:$I,3,0)))</f>
        <v/>
      </c>
      <c r="CL334" s="10" t="str">
        <f>IF($AJ334="","",IF(OR($V334&lt;2.7,$V334&gt;90),"Age OOR",VLOOKUP(CL$14&amp;"-int-"&amp;$O334,Equations!$G:$I,3,0)+VLOOKUP(CL$14&amp;"-sexo-"&amp;$O334,Equations!$G:$I,3,0)*$U334+VLOOKUP(CL$14&amp;"-edad-"&amp;$O334,Equations!$G:$I,3,0)*$V334+VLOOKUP(CL$14&amp;"-est-"&amp;$O334,Equations!$G:$I,3,0)*(1/$W334)+VLOOKUP(CL$14&amp;"-imc-"&amp;$O334,Equations!$G:$I,3,0)*(1/$Q334)))</f>
        <v/>
      </c>
      <c r="CM334" s="10" t="str">
        <f>IF($AJ334="","",IF(OR($V334&lt;2.7,$V334&gt;90),"Age OOR",CL334-1.6449*VLOOKUP(CL$14&amp;"-rse-"&amp;$O334,Equations!$G:$I,3,0)))</f>
        <v/>
      </c>
      <c r="CN334" s="10" t="str">
        <f>IF($AJ334="","",IF(OR($V334&lt;2.7,$V334&gt;90),"Age OOR",CL334+1.6449*VLOOKUP(CL$14&amp;"-rse-"&amp;$O334,Equations!$G:$I,3,0)))</f>
        <v/>
      </c>
      <c r="CO334" s="10" t="str">
        <f t="shared" si="123"/>
        <v/>
      </c>
      <c r="CP334" s="10" t="str">
        <f>IF($AJ334="","",IF(OR($V334&lt;2.7,$V334&gt;90),"Age OOR",($AJ334-CL334)/VLOOKUP(CL$14&amp;"-rse-"&amp;$O334,Equations!$G:$I,3,0)))</f>
        <v/>
      </c>
      <c r="CQ334" s="10" t="str">
        <f>IF($AK334="","",IF(OR($V334&lt;2.7,$V334&gt;90),"Age OOR",EXP(VLOOKUP(CQ$14&amp;"-int-"&amp;$P334,Equations!$G:$I,3,0)+VLOOKUP(CQ$14&amp;"-sexo-"&amp;$P334,Equations!$G:$I,3,0)*$U334+VLOOKUP(CQ$14&amp;"-edad-"&amp;$P334,Equations!$G:$I,3,0)*$V334+VLOOKUP(CQ$14&amp;"-est-"&amp;$P334,Equations!$G:$I,3,0)*(1/$W334)+VLOOKUP(CQ$14&amp;"-imc-"&amp;$P334,Equations!$G:$I,3,0)*(1/$Q334))))</f>
        <v/>
      </c>
      <c r="CR334" s="10" t="str">
        <f>IF($AK334="","",IF(OR($V334&lt;2.7,$V334&gt;90),"Age OOR",EXP(LN(CQ334)-1.6449*VLOOKUP(CQ$14&amp;"-rse-"&amp;$P334,Equations!$G:$I,3,0))))</f>
        <v/>
      </c>
      <c r="CS334" s="10" t="str">
        <f>IF($AK334="","",IF(OR($V334&lt;2.7,$V334&gt;90),"Age OOR",EXP(LN(CQ334)+1.6449*VLOOKUP(CQ$14&amp;"-rse-"&amp;$P334,Equations!$G:$I,3,0))))</f>
        <v/>
      </c>
      <c r="CT334" s="10" t="str">
        <f t="shared" si="124"/>
        <v/>
      </c>
      <c r="CU334" s="10" t="str">
        <f>IF($AK334="","",IF(OR($V334&lt;2.7,$V334&gt;90),"Age OOR",(LN($AK334)-LN(CQ334))/VLOOKUP(CQ$14&amp;"-rse-"&amp;$P334,Equations!$G:$I,3,0)))</f>
        <v/>
      </c>
      <c r="CV334" s="47"/>
    </row>
    <row r="335" spans="5:100" x14ac:dyDescent="0.2">
      <c r="E335" s="23" t="str">
        <f t="shared" si="100"/>
        <v>Age out of range</v>
      </c>
      <c r="F335" s="23" t="str">
        <f t="shared" si="101"/>
        <v>Age out of range</v>
      </c>
      <c r="G335" s="23" t="str">
        <f t="shared" si="102"/>
        <v>Age out of range</v>
      </c>
      <c r="H335" s="23" t="str">
        <f t="shared" si="103"/>
        <v>Age out of range</v>
      </c>
      <c r="I335" s="23" t="str">
        <f t="shared" si="104"/>
        <v>Age out of range</v>
      </c>
      <c r="J335" s="23" t="str">
        <f t="shared" si="105"/>
        <v>Age out of range</v>
      </c>
      <c r="K335" s="23" t="str">
        <f t="shared" si="106"/>
        <v>Age out of range</v>
      </c>
      <c r="L335" s="23" t="str">
        <f t="shared" si="107"/>
        <v>Age out of range</v>
      </c>
      <c r="M335" s="23" t="str">
        <f t="shared" si="108"/>
        <v>Age out of range</v>
      </c>
      <c r="N335" s="23" t="str">
        <f t="shared" si="109"/>
        <v>Age out of range</v>
      </c>
      <c r="O335" s="23" t="str">
        <f t="shared" si="110"/>
        <v>Age out of range</v>
      </c>
      <c r="P335" s="23" t="str">
        <f t="shared" si="111"/>
        <v>Age out of range</v>
      </c>
      <c r="Q335" s="23" t="e">
        <f t="shared" si="112"/>
        <v>#DIV/0!</v>
      </c>
      <c r="R335" s="17"/>
      <c r="S335" s="23">
        <v>319</v>
      </c>
      <c r="T335" s="134"/>
      <c r="U335" s="134"/>
      <c r="V335" s="134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7"/>
      <c r="AM335" s="47"/>
      <c r="AN335" s="10" t="str">
        <f>IF($Z335="","",IF(OR($V335&lt;2.7,$V335&gt;90),"Age OOR",VLOOKUP(AN$14&amp;"-int-"&amp;$E335,Equations!$G:$I,3,0)+VLOOKUP(AN$14&amp;"-sexo-"&amp;$E335,Equations!$G:$I,3,0)*$U335+VLOOKUP(AN$14&amp;"-edad-"&amp;$E335,Equations!$G:$I,3,0)*$V335+VLOOKUP(AN$14&amp;"-est-"&amp;$E335,Equations!$G:$I,3,0)*(1/$W335)+VLOOKUP(AN$14&amp;"-imc-"&amp;$E335,Equations!$G:$I,3,0)*(1/$Q335)))</f>
        <v/>
      </c>
      <c r="AO335" s="10" t="str">
        <f>IF($Z335="","",IF(OR($V335&lt;2.7,$V335&gt;90),"Age OOR",AN335-1.6449*VLOOKUP(AN$14&amp;"-rse-"&amp;$E335,Equations!$G:$I,3,0)))</f>
        <v/>
      </c>
      <c r="AP335" s="10" t="str">
        <f>IF($Z335="","",IF(OR($V335&lt;2.7,$V335&gt;90),"Age OOR",AN335+1.6449*VLOOKUP(AN$14&amp;"-rse-"&amp;$E335,Equations!$G:$I,3,0)))</f>
        <v/>
      </c>
      <c r="AQ335" s="10" t="str">
        <f t="shared" si="113"/>
        <v/>
      </c>
      <c r="AR335" s="10" t="str">
        <f>IF($Z335="","",IF(OR($V335&lt;2.7,$V335&gt;90),"Age OOR",($Z335-AN335)/VLOOKUP(AN$14&amp;"-rse-"&amp;$E335,Equations!$G:$I,3,0)))</f>
        <v/>
      </c>
      <c r="AS335" s="10" t="str">
        <f>IF($AA335="","",IF(OR($V335&lt;2.7,$V335&gt;90),"Age OOR",VLOOKUP(AS$14&amp;"-int-"&amp;$F335,Equations!$G:$I,3,0)+VLOOKUP(AS$14&amp;"-sexo-"&amp;$F335,Equations!$G:$I,3,0)*$U335+VLOOKUP(AS$14&amp;"-edad-"&amp;$F335,Equations!$G:$I,3,0)*$V335+VLOOKUP(AS$14&amp;"-est-"&amp;$F335,Equations!$G:$I,3,0)*(1/$W335)+VLOOKUP(AS$14&amp;"-imc-"&amp;$F335,Equations!$G:$I,3,0)*(1/$Q335)))</f>
        <v/>
      </c>
      <c r="AT335" s="10" t="str">
        <f>IF($AA335="","",IF(OR($V335&lt;2.7,$V335&gt;90),"Age OOR",AS335-1.6449*VLOOKUP(AS$14&amp;"-rse-"&amp;$F335,Equations!$G:$I,3,0)))</f>
        <v/>
      </c>
      <c r="AU335" s="10" t="str">
        <f>IF($AA335="","",IF(OR($V335&lt;2.7,$V335&gt;90),"Age OOR",AS335+1.6449*VLOOKUP(AS$14&amp;"-rse-"&amp;$F335,Equations!$G:$I,3,0)))</f>
        <v/>
      </c>
      <c r="AV335" s="10" t="str">
        <f t="shared" si="114"/>
        <v/>
      </c>
      <c r="AW335" s="10" t="str">
        <f>IF($AA335="","",IF(OR($V335&lt;2.7,$V335&gt;90),"Age OOR",($AA335-AS335)/VLOOKUP(AS$14&amp;"-rse-"&amp;$F335,Equations!$G:$I,3,0)))</f>
        <v/>
      </c>
      <c r="AX335" s="10" t="str">
        <f>IF($AB335="","",IF(OR($V335&lt;2.7,$V335&gt;90),"Age OOR",VLOOKUP(AX$14&amp;"-int-"&amp;$G335,Equations!$G:$I,3,0)+VLOOKUP(AX$14&amp;"-sexo-"&amp;$G335,Equations!$G:$I,3,0)*$U335+VLOOKUP(AX$14&amp;"-edad-"&amp;$G335,Equations!$G:$I,3,0)*$V335+VLOOKUP(AX$14&amp;"-est-"&amp;$G335,Equations!$G:$I,3,0)*(1/$W335)+VLOOKUP(AX$14&amp;"-imc-"&amp;$G335,Equations!$G:$I,3,0)*(1/$Q335)))</f>
        <v/>
      </c>
      <c r="AY335" s="10" t="str">
        <f>IF($AB335="","",IF(OR($V335&lt;2.7,$V335&gt;90),"Age OOR",AX335-1.6449*VLOOKUP(AX$14&amp;"-rse-"&amp;$G335,Equations!$G:$I,3,0)))</f>
        <v/>
      </c>
      <c r="AZ335" s="10" t="str">
        <f>IF($AB335="","",IF(OR($V335&lt;2.7,$V335&gt;90),"Age OOR",AX335+1.6449*VLOOKUP(AX$14&amp;"-rse-"&amp;$G335,Equations!$G:$I,3,0)))</f>
        <v/>
      </c>
      <c r="BA335" s="10" t="str">
        <f t="shared" si="115"/>
        <v/>
      </c>
      <c r="BB335" s="10" t="str">
        <f>IF($AB335="","",IF(OR($V335&lt;2.7,$V335&gt;90),"Age OOR",($AB335-AX335)/VLOOKUP(AX$14&amp;"-rse-"&amp;$G335,Equations!$G:$I,3,0)))</f>
        <v/>
      </c>
      <c r="BC335" s="10" t="str">
        <f>IF($AC335="","",IF(OR($V335&lt;2.7,$V335&gt;90),"Age OOR",VLOOKUP(BC$14&amp;"-int-"&amp;$H335,Equations!$G:$I,3,0)+VLOOKUP(BC$14&amp;"-sexo-"&amp;$H335,Equations!$G:$I,3,0)*$U335+VLOOKUP(BC$14&amp;"-edad-"&amp;$H335,Equations!$G:$I,3,0)*$V335+VLOOKUP(BC$14&amp;"-est-"&amp;$H335,Equations!$G:$I,3,0)*(1/$W335)+VLOOKUP(BC$14&amp;"-imc-"&amp;$H335,Equations!$G:$I,3,0)*(1/$Q335)))</f>
        <v/>
      </c>
      <c r="BD335" s="10" t="str">
        <f>IF($AC335="","",IF(OR($V335&lt;2.7,$V335&gt;90),"Age OOR",BC335-1.6449*VLOOKUP(BC$14&amp;"-rse-"&amp;$H335,Equations!$G:$I,3,0)))</f>
        <v/>
      </c>
      <c r="BE335" s="10" t="str">
        <f>IF($AC335="","",IF(OR($V335&lt;2.7,$V335&gt;90),"Age OOR",BC335+1.6449*VLOOKUP(BC$14&amp;"-rse-"&amp;$H335,Equations!$G:$I,3,0)))</f>
        <v/>
      </c>
      <c r="BF335" s="10" t="str">
        <f t="shared" si="116"/>
        <v/>
      </c>
      <c r="BG335" s="10" t="str">
        <f>IF($AC335="","",IF(OR($V335&lt;2.7,$V335&gt;90),"Age OOR",($AC335-BC335)/VLOOKUP(BC$14&amp;"-rse-"&amp;$H335,Equations!$G:$I,3,0)))</f>
        <v/>
      </c>
      <c r="BH335" s="10" t="str">
        <f>IF($AD335="","",IF(OR($V335&lt;2.7,$V335&gt;90),"Age OOR",VLOOKUP(BH$14&amp;"-int-"&amp;$I335,Equations!$G:$I,3,0)+VLOOKUP(BH$14&amp;"-sexo-"&amp;$I335,Equations!$G:$I,3,0)*$U335+VLOOKUP(BH$14&amp;"-edad-"&amp;$I335,Equations!$G:$I,3,0)*$V335+VLOOKUP(BH$14&amp;"-est-"&amp;$I335,Equations!$G:$I,3,0)*(1/$W335)+VLOOKUP(BH$14&amp;"-imc-"&amp;$I335,Equations!$G:$I,3,0)*(1/$Q335)))</f>
        <v/>
      </c>
      <c r="BI335" s="10" t="str">
        <f>IF($AD335="","",IF(OR($V335&lt;2.7,$V335&gt;90),"Age OOR",BH335-1.6449*VLOOKUP(BH$14&amp;"-rse-"&amp;$I335,Equations!$G:$I,3,0)))</f>
        <v/>
      </c>
      <c r="BJ335" s="10" t="str">
        <f>IF($AD335="","",IF(OR($V335&lt;2.7,$V335&gt;90),"Age OOR",BH335+1.6449*VLOOKUP(BH$14&amp;"-rse-"&amp;$I335,Equations!$G:$I,3,0)))</f>
        <v/>
      </c>
      <c r="BK335" s="10" t="str">
        <f t="shared" si="117"/>
        <v/>
      </c>
      <c r="BL335" s="10" t="str">
        <f>IF($AD335="","",IF(OR($V335&lt;2.7,$V335&gt;90),"Age OOR",($AD335-BH335)/VLOOKUP(BH$14&amp;"-rse-"&amp;$I335,Equations!$G:$I,3,0)))</f>
        <v/>
      </c>
      <c r="BM335" s="10" t="str">
        <f>IF($AE335="","",IF(OR($V335&lt;2.7,$V335&gt;90),"Age OOR",VLOOKUP(BM$14&amp;"-int-"&amp;$J335,Equations!$G:$I,3,0)+VLOOKUP(BM$14&amp;"-sexo-"&amp;$J335,Equations!$G:$I,3,0)*$U335+VLOOKUP(BM$14&amp;"-edad-"&amp;$J335,Equations!$G:$I,3,0)*$V335+VLOOKUP(BM$14&amp;"-est-"&amp;$J335,Equations!$G:$I,3,0)*(1/$W335)+VLOOKUP(BM$14&amp;"-imc-"&amp;$J335,Equations!$G:$I,3,0)*(1/$Q335)))</f>
        <v/>
      </c>
      <c r="BN335" s="10" t="str">
        <f>IF($AE335="","",IF(OR($V335&lt;2.7,$V335&gt;90),"Age OOR",BM335-1.6449*VLOOKUP(BM$14&amp;"-rse-"&amp;$J335,Equations!$G:$I,3,0)))</f>
        <v/>
      </c>
      <c r="BO335" s="10" t="str">
        <f>IF($AE335="","",IF(OR($V335&lt;2.7,$V335&gt;90),"Age OOR",BM335+1.6449*VLOOKUP(BM$14&amp;"-rse-"&amp;$J335,Equations!$G:$I,3,0)))</f>
        <v/>
      </c>
      <c r="BP335" s="10" t="str">
        <f t="shared" si="118"/>
        <v/>
      </c>
      <c r="BQ335" s="10" t="str">
        <f>IF($AE335="","",IF(OR($V335&lt;2.7,$V335&gt;90),"Age OOR",($AE335-BM335)/VLOOKUP(BM$14&amp;"-rse-"&amp;$J335,Equations!$G:$I,3,0)))</f>
        <v/>
      </c>
      <c r="BR335" s="10" t="str">
        <f>IF($AF335="","",IF(OR($V335&lt;2.7,$V335&gt;90),"Age OOR",VLOOKUP(BR$14&amp;"-int-"&amp;$K335,Equations!$G:$I,3,0)+VLOOKUP(BR$14&amp;"-sexo-"&amp;$K335,Equations!$G:$I,3,0)*$U335+VLOOKUP(BR$14&amp;"-edad-"&amp;$K335,Equations!$G:$I,3,0)*$V335+VLOOKUP(BR$14&amp;"-est-"&amp;$K335,Equations!$G:$I,3,0)*(1/$W335)+VLOOKUP(BR$14&amp;"-imc-"&amp;$K335,Equations!$G:$I,3,0)*(1/$Q335)))</f>
        <v/>
      </c>
      <c r="BS335" s="10" t="str">
        <f>IF($AF335="","",IF(OR($V335&lt;2.7,$V335&gt;90),"Age OOR",BR335-1.6449*VLOOKUP(BR$14&amp;"-rse-"&amp;$K335,Equations!$G:$I,3,0)))</f>
        <v/>
      </c>
      <c r="BT335" s="10" t="str">
        <f>IF($AF335="","",IF(OR($V335&lt;2.7,$V335&gt;90),"Age OOR",BR335+1.6449*VLOOKUP(BR$14&amp;"-rse-"&amp;$K335,Equations!$G:$I,3,0)))</f>
        <v/>
      </c>
      <c r="BU335" s="10" t="str">
        <f t="shared" si="119"/>
        <v/>
      </c>
      <c r="BV335" s="10" t="str">
        <f>IF($AF335="","",IF(OR($V335&lt;2.7,$V335&gt;90),"Age OOR",($AF335-BR335)/VLOOKUP(BR$14&amp;"-rse-"&amp;$K335,Equations!$G:$I,3,0)))</f>
        <v/>
      </c>
      <c r="BW335" s="10" t="str">
        <f>IF($AG335="","",IF(OR($V335&lt;2.7,$V335&gt;90),"Age OOR",VLOOKUP(BW$14&amp;"-int-"&amp;$L335,Equations!$G:$I,3,0)+VLOOKUP(BW$14&amp;"-sexo-"&amp;$L335,Equations!$G:$I,3,0)*$U335+VLOOKUP(BW$14&amp;"-edad-"&amp;$L335,Equations!$G:$I,3,0)*$V335+VLOOKUP(BW$14&amp;"-est-"&amp;$L335,Equations!$G:$I,3,0)*(1/$W335)+VLOOKUP(BW$14&amp;"-imc-"&amp;$L335,Equations!$G:$I,3,0)*(1/$Q335)))</f>
        <v/>
      </c>
      <c r="BX335" s="10" t="str">
        <f>IF($AG335="","",IF(OR($V335&lt;2.7,$V335&gt;90),"Age OOR",BW335-1.6449*VLOOKUP(BW$14&amp;"-rse-"&amp;$L335,Equations!$G:$I,3,0)))</f>
        <v/>
      </c>
      <c r="BY335" s="10" t="str">
        <f>IF($AG335="","",IF(OR($V335&lt;2.7,$V335&gt;90),"Age OOR",BW335+1.6449*VLOOKUP(BW$14&amp;"-rse-"&amp;$L335,Equations!$G:$I,3,0)))</f>
        <v/>
      </c>
      <c r="BZ335" s="10" t="str">
        <f t="shared" si="120"/>
        <v/>
      </c>
      <c r="CA335" s="10" t="str">
        <f>IF($AG335="","",IF(OR($V335&lt;2.7,$V335&gt;90),"Age OOR",($AG335-BW335)/VLOOKUP(BW$14&amp;"-rse-"&amp;$L335,Equations!$G:$I,3,0)))</f>
        <v/>
      </c>
      <c r="CB335" s="10" t="str">
        <f>IF($AH335="","",IF(OR($V335&lt;2.7,$V335&gt;90),"Age OOR",VLOOKUP(CB$14&amp;"-int-"&amp;$M335,Equations!$G:$I,3,0)+VLOOKUP(CB$14&amp;"-sexo-"&amp;$M335,Equations!$G:$I,3,0)*$U335+VLOOKUP(CB$14&amp;"-edad-"&amp;$M335,Equations!$G:$I,3,0)*$V335+VLOOKUP(CB$14&amp;"-est-"&amp;$M335,Equations!$G:$I,3,0)*(1/$W335)+VLOOKUP(CB$14&amp;"-imc-"&amp;$M335,Equations!$G:$I,3,0)*(1/$Q335)))</f>
        <v/>
      </c>
      <c r="CC335" s="10" t="str">
        <f>IF($AH335="","",IF(OR($V335&lt;2.7,$V335&gt;90),"Age OOR",CB335-1.6449*VLOOKUP(CB$14&amp;"-rse-"&amp;$M335,Equations!$G:$I,3,0)))</f>
        <v/>
      </c>
      <c r="CD335" s="10" t="str">
        <f>IF($AH335="","",IF(OR($V335&lt;2.7,$V335&gt;90),"Age OOR",CB335+1.6449*VLOOKUP(CB$14&amp;"-rse-"&amp;$M335,Equations!$G:$I,3,0)))</f>
        <v/>
      </c>
      <c r="CE335" s="10" t="str">
        <f t="shared" si="121"/>
        <v/>
      </c>
      <c r="CF335" s="10" t="str">
        <f>IF($AH335="","",IF(OR($V335&lt;2.7,$V335&gt;90),"Age OOR",($AH335-CB335)/VLOOKUP(CB$14&amp;"-rse-"&amp;$M335,Equations!$G:$I,3,0)))</f>
        <v/>
      </c>
      <c r="CG335" s="10" t="str">
        <f>IF($AI335="","",IF(OR($V335&lt;2.7,$V335&gt;90),"Age OOR",VLOOKUP(CG$14&amp;"-int-"&amp;$N335,Equations!$G:$I,3,0)+VLOOKUP(CG$14&amp;"-sexo-"&amp;$N335,Equations!$G:$I,3,0)*$U335+VLOOKUP(CG$14&amp;"-edad-"&amp;$N335,Equations!$G:$I,3,0)*$V335+VLOOKUP(CG$14&amp;"-est-"&amp;$N335,Equations!$G:$I,3,0)*(1/$W335)+VLOOKUP(CG$14&amp;"-imc-"&amp;$N335,Equations!$G:$I,3,0)*(1/$Q335)))</f>
        <v/>
      </c>
      <c r="CH335" s="10" t="str">
        <f>IF($AI335="","",IF(OR($V335&lt;2.7,$V335&gt;90),"Age OOR",CG335-1.6449*VLOOKUP(CG$14&amp;"-rse-"&amp;$N335,Equations!$G:$I,3,0)))</f>
        <v/>
      </c>
      <c r="CI335" s="10" t="str">
        <f>IF($AI335="","",IF(OR($V335&lt;2.7,$V335&gt;90),"Age OOR",CG335+1.6449*VLOOKUP(CG$14&amp;"-rse-"&amp;$N335,Equations!$G:$I,3,0)))</f>
        <v/>
      </c>
      <c r="CJ335" s="10" t="str">
        <f t="shared" si="122"/>
        <v/>
      </c>
      <c r="CK335" s="10" t="str">
        <f>IF($AI335="","",IF(OR($V335&lt;2.7,$V335&gt;90),"Age OOR",($AI335-CG335)/VLOOKUP(CG$14&amp;"-rse-"&amp;$N335,Equations!$G:$I,3,0)))</f>
        <v/>
      </c>
      <c r="CL335" s="10" t="str">
        <f>IF($AJ335="","",IF(OR($V335&lt;2.7,$V335&gt;90),"Age OOR",VLOOKUP(CL$14&amp;"-int-"&amp;$O335,Equations!$G:$I,3,0)+VLOOKUP(CL$14&amp;"-sexo-"&amp;$O335,Equations!$G:$I,3,0)*$U335+VLOOKUP(CL$14&amp;"-edad-"&amp;$O335,Equations!$G:$I,3,0)*$V335+VLOOKUP(CL$14&amp;"-est-"&amp;$O335,Equations!$G:$I,3,0)*(1/$W335)+VLOOKUP(CL$14&amp;"-imc-"&amp;$O335,Equations!$G:$I,3,0)*(1/$Q335)))</f>
        <v/>
      </c>
      <c r="CM335" s="10" t="str">
        <f>IF($AJ335="","",IF(OR($V335&lt;2.7,$V335&gt;90),"Age OOR",CL335-1.6449*VLOOKUP(CL$14&amp;"-rse-"&amp;$O335,Equations!$G:$I,3,0)))</f>
        <v/>
      </c>
      <c r="CN335" s="10" t="str">
        <f>IF($AJ335="","",IF(OR($V335&lt;2.7,$V335&gt;90),"Age OOR",CL335+1.6449*VLOOKUP(CL$14&amp;"-rse-"&amp;$O335,Equations!$G:$I,3,0)))</f>
        <v/>
      </c>
      <c r="CO335" s="10" t="str">
        <f t="shared" si="123"/>
        <v/>
      </c>
      <c r="CP335" s="10" t="str">
        <f>IF($AJ335="","",IF(OR($V335&lt;2.7,$V335&gt;90),"Age OOR",($AJ335-CL335)/VLOOKUP(CL$14&amp;"-rse-"&amp;$O335,Equations!$G:$I,3,0)))</f>
        <v/>
      </c>
      <c r="CQ335" s="10" t="str">
        <f>IF($AK335="","",IF(OR($V335&lt;2.7,$V335&gt;90),"Age OOR",EXP(VLOOKUP(CQ$14&amp;"-int-"&amp;$P335,Equations!$G:$I,3,0)+VLOOKUP(CQ$14&amp;"-sexo-"&amp;$P335,Equations!$G:$I,3,0)*$U335+VLOOKUP(CQ$14&amp;"-edad-"&amp;$P335,Equations!$G:$I,3,0)*$V335+VLOOKUP(CQ$14&amp;"-est-"&amp;$P335,Equations!$G:$I,3,0)*(1/$W335)+VLOOKUP(CQ$14&amp;"-imc-"&amp;$P335,Equations!$G:$I,3,0)*(1/$Q335))))</f>
        <v/>
      </c>
      <c r="CR335" s="10" t="str">
        <f>IF($AK335="","",IF(OR($V335&lt;2.7,$V335&gt;90),"Age OOR",EXP(LN(CQ335)-1.6449*VLOOKUP(CQ$14&amp;"-rse-"&amp;$P335,Equations!$G:$I,3,0))))</f>
        <v/>
      </c>
      <c r="CS335" s="10" t="str">
        <f>IF($AK335="","",IF(OR($V335&lt;2.7,$V335&gt;90),"Age OOR",EXP(LN(CQ335)+1.6449*VLOOKUP(CQ$14&amp;"-rse-"&amp;$P335,Equations!$G:$I,3,0))))</f>
        <v/>
      </c>
      <c r="CT335" s="10" t="str">
        <f t="shared" si="124"/>
        <v/>
      </c>
      <c r="CU335" s="10" t="str">
        <f>IF($AK335="","",IF(OR($V335&lt;2.7,$V335&gt;90),"Age OOR",(LN($AK335)-LN(CQ335))/VLOOKUP(CQ$14&amp;"-rse-"&amp;$P335,Equations!$G:$I,3,0)))</f>
        <v/>
      </c>
      <c r="CV335" s="47"/>
    </row>
    <row r="336" spans="5:100" x14ac:dyDescent="0.2">
      <c r="E336" s="23" t="str">
        <f t="shared" si="100"/>
        <v>Age out of range</v>
      </c>
      <c r="F336" s="23" t="str">
        <f t="shared" si="101"/>
        <v>Age out of range</v>
      </c>
      <c r="G336" s="23" t="str">
        <f t="shared" si="102"/>
        <v>Age out of range</v>
      </c>
      <c r="H336" s="23" t="str">
        <f t="shared" si="103"/>
        <v>Age out of range</v>
      </c>
      <c r="I336" s="23" t="str">
        <f t="shared" si="104"/>
        <v>Age out of range</v>
      </c>
      <c r="J336" s="23" t="str">
        <f t="shared" si="105"/>
        <v>Age out of range</v>
      </c>
      <c r="K336" s="23" t="str">
        <f t="shared" si="106"/>
        <v>Age out of range</v>
      </c>
      <c r="L336" s="23" t="str">
        <f t="shared" si="107"/>
        <v>Age out of range</v>
      </c>
      <c r="M336" s="23" t="str">
        <f t="shared" si="108"/>
        <v>Age out of range</v>
      </c>
      <c r="N336" s="23" t="str">
        <f t="shared" si="109"/>
        <v>Age out of range</v>
      </c>
      <c r="O336" s="23" t="str">
        <f t="shared" si="110"/>
        <v>Age out of range</v>
      </c>
      <c r="P336" s="23" t="str">
        <f t="shared" si="111"/>
        <v>Age out of range</v>
      </c>
      <c r="Q336" s="23" t="e">
        <f t="shared" si="112"/>
        <v>#DIV/0!</v>
      </c>
      <c r="R336" s="17"/>
      <c r="S336" s="23">
        <v>320</v>
      </c>
      <c r="T336" s="134"/>
      <c r="U336" s="134"/>
      <c r="V336" s="134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7"/>
      <c r="AM336" s="47"/>
      <c r="AN336" s="10" t="str">
        <f>IF($Z336="","",IF(OR($V336&lt;2.7,$V336&gt;90),"Age OOR",VLOOKUP(AN$14&amp;"-int-"&amp;$E336,Equations!$G:$I,3,0)+VLOOKUP(AN$14&amp;"-sexo-"&amp;$E336,Equations!$G:$I,3,0)*$U336+VLOOKUP(AN$14&amp;"-edad-"&amp;$E336,Equations!$G:$I,3,0)*$V336+VLOOKUP(AN$14&amp;"-est-"&amp;$E336,Equations!$G:$I,3,0)*(1/$W336)+VLOOKUP(AN$14&amp;"-imc-"&amp;$E336,Equations!$G:$I,3,0)*(1/$Q336)))</f>
        <v/>
      </c>
      <c r="AO336" s="10" t="str">
        <f>IF($Z336="","",IF(OR($V336&lt;2.7,$V336&gt;90),"Age OOR",AN336-1.6449*VLOOKUP(AN$14&amp;"-rse-"&amp;$E336,Equations!$G:$I,3,0)))</f>
        <v/>
      </c>
      <c r="AP336" s="10" t="str">
        <f>IF($Z336="","",IF(OR($V336&lt;2.7,$V336&gt;90),"Age OOR",AN336+1.6449*VLOOKUP(AN$14&amp;"-rse-"&amp;$E336,Equations!$G:$I,3,0)))</f>
        <v/>
      </c>
      <c r="AQ336" s="10" t="str">
        <f t="shared" si="113"/>
        <v/>
      </c>
      <c r="AR336" s="10" t="str">
        <f>IF($Z336="","",IF(OR($V336&lt;2.7,$V336&gt;90),"Age OOR",($Z336-AN336)/VLOOKUP(AN$14&amp;"-rse-"&amp;$E336,Equations!$G:$I,3,0)))</f>
        <v/>
      </c>
      <c r="AS336" s="10" t="str">
        <f>IF($AA336="","",IF(OR($V336&lt;2.7,$V336&gt;90),"Age OOR",VLOOKUP(AS$14&amp;"-int-"&amp;$F336,Equations!$G:$I,3,0)+VLOOKUP(AS$14&amp;"-sexo-"&amp;$F336,Equations!$G:$I,3,0)*$U336+VLOOKUP(AS$14&amp;"-edad-"&amp;$F336,Equations!$G:$I,3,0)*$V336+VLOOKUP(AS$14&amp;"-est-"&amp;$F336,Equations!$G:$I,3,0)*(1/$W336)+VLOOKUP(AS$14&amp;"-imc-"&amp;$F336,Equations!$G:$I,3,0)*(1/$Q336)))</f>
        <v/>
      </c>
      <c r="AT336" s="10" t="str">
        <f>IF($AA336="","",IF(OR($V336&lt;2.7,$V336&gt;90),"Age OOR",AS336-1.6449*VLOOKUP(AS$14&amp;"-rse-"&amp;$F336,Equations!$G:$I,3,0)))</f>
        <v/>
      </c>
      <c r="AU336" s="10" t="str">
        <f>IF($AA336="","",IF(OR($V336&lt;2.7,$V336&gt;90),"Age OOR",AS336+1.6449*VLOOKUP(AS$14&amp;"-rse-"&amp;$F336,Equations!$G:$I,3,0)))</f>
        <v/>
      </c>
      <c r="AV336" s="10" t="str">
        <f t="shared" si="114"/>
        <v/>
      </c>
      <c r="AW336" s="10" t="str">
        <f>IF($AA336="","",IF(OR($V336&lt;2.7,$V336&gt;90),"Age OOR",($AA336-AS336)/VLOOKUP(AS$14&amp;"-rse-"&amp;$F336,Equations!$G:$I,3,0)))</f>
        <v/>
      </c>
      <c r="AX336" s="10" t="str">
        <f>IF($AB336="","",IF(OR($V336&lt;2.7,$V336&gt;90),"Age OOR",VLOOKUP(AX$14&amp;"-int-"&amp;$G336,Equations!$G:$I,3,0)+VLOOKUP(AX$14&amp;"-sexo-"&amp;$G336,Equations!$G:$I,3,0)*$U336+VLOOKUP(AX$14&amp;"-edad-"&amp;$G336,Equations!$G:$I,3,0)*$V336+VLOOKUP(AX$14&amp;"-est-"&amp;$G336,Equations!$G:$I,3,0)*(1/$W336)+VLOOKUP(AX$14&amp;"-imc-"&amp;$G336,Equations!$G:$I,3,0)*(1/$Q336)))</f>
        <v/>
      </c>
      <c r="AY336" s="10" t="str">
        <f>IF($AB336="","",IF(OR($V336&lt;2.7,$V336&gt;90),"Age OOR",AX336-1.6449*VLOOKUP(AX$14&amp;"-rse-"&amp;$G336,Equations!$G:$I,3,0)))</f>
        <v/>
      </c>
      <c r="AZ336" s="10" t="str">
        <f>IF($AB336="","",IF(OR($V336&lt;2.7,$V336&gt;90),"Age OOR",AX336+1.6449*VLOOKUP(AX$14&amp;"-rse-"&amp;$G336,Equations!$G:$I,3,0)))</f>
        <v/>
      </c>
      <c r="BA336" s="10" t="str">
        <f t="shared" si="115"/>
        <v/>
      </c>
      <c r="BB336" s="10" t="str">
        <f>IF($AB336="","",IF(OR($V336&lt;2.7,$V336&gt;90),"Age OOR",($AB336-AX336)/VLOOKUP(AX$14&amp;"-rse-"&amp;$G336,Equations!$G:$I,3,0)))</f>
        <v/>
      </c>
      <c r="BC336" s="10" t="str">
        <f>IF($AC336="","",IF(OR($V336&lt;2.7,$V336&gt;90),"Age OOR",VLOOKUP(BC$14&amp;"-int-"&amp;$H336,Equations!$G:$I,3,0)+VLOOKUP(BC$14&amp;"-sexo-"&amp;$H336,Equations!$G:$I,3,0)*$U336+VLOOKUP(BC$14&amp;"-edad-"&amp;$H336,Equations!$G:$I,3,0)*$V336+VLOOKUP(BC$14&amp;"-est-"&amp;$H336,Equations!$G:$I,3,0)*(1/$W336)+VLOOKUP(BC$14&amp;"-imc-"&amp;$H336,Equations!$G:$I,3,0)*(1/$Q336)))</f>
        <v/>
      </c>
      <c r="BD336" s="10" t="str">
        <f>IF($AC336="","",IF(OR($V336&lt;2.7,$V336&gt;90),"Age OOR",BC336-1.6449*VLOOKUP(BC$14&amp;"-rse-"&amp;$H336,Equations!$G:$I,3,0)))</f>
        <v/>
      </c>
      <c r="BE336" s="10" t="str">
        <f>IF($AC336="","",IF(OR($V336&lt;2.7,$V336&gt;90),"Age OOR",BC336+1.6449*VLOOKUP(BC$14&amp;"-rse-"&amp;$H336,Equations!$G:$I,3,0)))</f>
        <v/>
      </c>
      <c r="BF336" s="10" t="str">
        <f t="shared" si="116"/>
        <v/>
      </c>
      <c r="BG336" s="10" t="str">
        <f>IF($AC336="","",IF(OR($V336&lt;2.7,$V336&gt;90),"Age OOR",($AC336-BC336)/VLOOKUP(BC$14&amp;"-rse-"&amp;$H336,Equations!$G:$I,3,0)))</f>
        <v/>
      </c>
      <c r="BH336" s="10" t="str">
        <f>IF($AD336="","",IF(OR($V336&lt;2.7,$V336&gt;90),"Age OOR",VLOOKUP(BH$14&amp;"-int-"&amp;$I336,Equations!$G:$I,3,0)+VLOOKUP(BH$14&amp;"-sexo-"&amp;$I336,Equations!$G:$I,3,0)*$U336+VLOOKUP(BH$14&amp;"-edad-"&amp;$I336,Equations!$G:$I,3,0)*$V336+VLOOKUP(BH$14&amp;"-est-"&amp;$I336,Equations!$G:$I,3,0)*(1/$W336)+VLOOKUP(BH$14&amp;"-imc-"&amp;$I336,Equations!$G:$I,3,0)*(1/$Q336)))</f>
        <v/>
      </c>
      <c r="BI336" s="10" t="str">
        <f>IF($AD336="","",IF(OR($V336&lt;2.7,$V336&gt;90),"Age OOR",BH336-1.6449*VLOOKUP(BH$14&amp;"-rse-"&amp;$I336,Equations!$G:$I,3,0)))</f>
        <v/>
      </c>
      <c r="BJ336" s="10" t="str">
        <f>IF($AD336="","",IF(OR($V336&lt;2.7,$V336&gt;90),"Age OOR",BH336+1.6449*VLOOKUP(BH$14&amp;"-rse-"&amp;$I336,Equations!$G:$I,3,0)))</f>
        <v/>
      </c>
      <c r="BK336" s="10" t="str">
        <f t="shared" si="117"/>
        <v/>
      </c>
      <c r="BL336" s="10" t="str">
        <f>IF($AD336="","",IF(OR($V336&lt;2.7,$V336&gt;90),"Age OOR",($AD336-BH336)/VLOOKUP(BH$14&amp;"-rse-"&amp;$I336,Equations!$G:$I,3,0)))</f>
        <v/>
      </c>
      <c r="BM336" s="10" t="str">
        <f>IF($AE336="","",IF(OR($V336&lt;2.7,$V336&gt;90),"Age OOR",VLOOKUP(BM$14&amp;"-int-"&amp;$J336,Equations!$G:$I,3,0)+VLOOKUP(BM$14&amp;"-sexo-"&amp;$J336,Equations!$G:$I,3,0)*$U336+VLOOKUP(BM$14&amp;"-edad-"&amp;$J336,Equations!$G:$I,3,0)*$V336+VLOOKUP(BM$14&amp;"-est-"&amp;$J336,Equations!$G:$I,3,0)*(1/$W336)+VLOOKUP(BM$14&amp;"-imc-"&amp;$J336,Equations!$G:$I,3,0)*(1/$Q336)))</f>
        <v/>
      </c>
      <c r="BN336" s="10" t="str">
        <f>IF($AE336="","",IF(OR($V336&lt;2.7,$V336&gt;90),"Age OOR",BM336-1.6449*VLOOKUP(BM$14&amp;"-rse-"&amp;$J336,Equations!$G:$I,3,0)))</f>
        <v/>
      </c>
      <c r="BO336" s="10" t="str">
        <f>IF($AE336="","",IF(OR($V336&lt;2.7,$V336&gt;90),"Age OOR",BM336+1.6449*VLOOKUP(BM$14&amp;"-rse-"&amp;$J336,Equations!$G:$I,3,0)))</f>
        <v/>
      </c>
      <c r="BP336" s="10" t="str">
        <f t="shared" si="118"/>
        <v/>
      </c>
      <c r="BQ336" s="10" t="str">
        <f>IF($AE336="","",IF(OR($V336&lt;2.7,$V336&gt;90),"Age OOR",($AE336-BM336)/VLOOKUP(BM$14&amp;"-rse-"&amp;$J336,Equations!$G:$I,3,0)))</f>
        <v/>
      </c>
      <c r="BR336" s="10" t="str">
        <f>IF($AF336="","",IF(OR($V336&lt;2.7,$V336&gt;90),"Age OOR",VLOOKUP(BR$14&amp;"-int-"&amp;$K336,Equations!$G:$I,3,0)+VLOOKUP(BR$14&amp;"-sexo-"&amp;$K336,Equations!$G:$I,3,0)*$U336+VLOOKUP(BR$14&amp;"-edad-"&amp;$K336,Equations!$G:$I,3,0)*$V336+VLOOKUP(BR$14&amp;"-est-"&amp;$K336,Equations!$G:$I,3,0)*(1/$W336)+VLOOKUP(BR$14&amp;"-imc-"&amp;$K336,Equations!$G:$I,3,0)*(1/$Q336)))</f>
        <v/>
      </c>
      <c r="BS336" s="10" t="str">
        <f>IF($AF336="","",IF(OR($V336&lt;2.7,$V336&gt;90),"Age OOR",BR336-1.6449*VLOOKUP(BR$14&amp;"-rse-"&amp;$K336,Equations!$G:$I,3,0)))</f>
        <v/>
      </c>
      <c r="BT336" s="10" t="str">
        <f>IF($AF336="","",IF(OR($V336&lt;2.7,$V336&gt;90),"Age OOR",BR336+1.6449*VLOOKUP(BR$14&amp;"-rse-"&amp;$K336,Equations!$G:$I,3,0)))</f>
        <v/>
      </c>
      <c r="BU336" s="10" t="str">
        <f t="shared" si="119"/>
        <v/>
      </c>
      <c r="BV336" s="10" t="str">
        <f>IF($AF336="","",IF(OR($V336&lt;2.7,$V336&gt;90),"Age OOR",($AF336-BR336)/VLOOKUP(BR$14&amp;"-rse-"&amp;$K336,Equations!$G:$I,3,0)))</f>
        <v/>
      </c>
      <c r="BW336" s="10" t="str">
        <f>IF($AG336="","",IF(OR($V336&lt;2.7,$V336&gt;90),"Age OOR",VLOOKUP(BW$14&amp;"-int-"&amp;$L336,Equations!$G:$I,3,0)+VLOOKUP(BW$14&amp;"-sexo-"&amp;$L336,Equations!$G:$I,3,0)*$U336+VLOOKUP(BW$14&amp;"-edad-"&amp;$L336,Equations!$G:$I,3,0)*$V336+VLOOKUP(BW$14&amp;"-est-"&amp;$L336,Equations!$G:$I,3,0)*(1/$W336)+VLOOKUP(BW$14&amp;"-imc-"&amp;$L336,Equations!$G:$I,3,0)*(1/$Q336)))</f>
        <v/>
      </c>
      <c r="BX336" s="10" t="str">
        <f>IF($AG336="","",IF(OR($V336&lt;2.7,$V336&gt;90),"Age OOR",BW336-1.6449*VLOOKUP(BW$14&amp;"-rse-"&amp;$L336,Equations!$G:$I,3,0)))</f>
        <v/>
      </c>
      <c r="BY336" s="10" t="str">
        <f>IF($AG336="","",IF(OR($V336&lt;2.7,$V336&gt;90),"Age OOR",BW336+1.6449*VLOOKUP(BW$14&amp;"-rse-"&amp;$L336,Equations!$G:$I,3,0)))</f>
        <v/>
      </c>
      <c r="BZ336" s="10" t="str">
        <f t="shared" si="120"/>
        <v/>
      </c>
      <c r="CA336" s="10" t="str">
        <f>IF($AG336="","",IF(OR($V336&lt;2.7,$V336&gt;90),"Age OOR",($AG336-BW336)/VLOOKUP(BW$14&amp;"-rse-"&amp;$L336,Equations!$G:$I,3,0)))</f>
        <v/>
      </c>
      <c r="CB336" s="10" t="str">
        <f>IF($AH336="","",IF(OR($V336&lt;2.7,$V336&gt;90),"Age OOR",VLOOKUP(CB$14&amp;"-int-"&amp;$M336,Equations!$G:$I,3,0)+VLOOKUP(CB$14&amp;"-sexo-"&amp;$M336,Equations!$G:$I,3,0)*$U336+VLOOKUP(CB$14&amp;"-edad-"&amp;$M336,Equations!$G:$I,3,0)*$V336+VLOOKUP(CB$14&amp;"-est-"&amp;$M336,Equations!$G:$I,3,0)*(1/$W336)+VLOOKUP(CB$14&amp;"-imc-"&amp;$M336,Equations!$G:$I,3,0)*(1/$Q336)))</f>
        <v/>
      </c>
      <c r="CC336" s="10" t="str">
        <f>IF($AH336="","",IF(OR($V336&lt;2.7,$V336&gt;90),"Age OOR",CB336-1.6449*VLOOKUP(CB$14&amp;"-rse-"&amp;$M336,Equations!$G:$I,3,0)))</f>
        <v/>
      </c>
      <c r="CD336" s="10" t="str">
        <f>IF($AH336="","",IF(OR($V336&lt;2.7,$V336&gt;90),"Age OOR",CB336+1.6449*VLOOKUP(CB$14&amp;"-rse-"&amp;$M336,Equations!$G:$I,3,0)))</f>
        <v/>
      </c>
      <c r="CE336" s="10" t="str">
        <f t="shared" si="121"/>
        <v/>
      </c>
      <c r="CF336" s="10" t="str">
        <f>IF($AH336="","",IF(OR($V336&lt;2.7,$V336&gt;90),"Age OOR",($AH336-CB336)/VLOOKUP(CB$14&amp;"-rse-"&amp;$M336,Equations!$G:$I,3,0)))</f>
        <v/>
      </c>
      <c r="CG336" s="10" t="str">
        <f>IF($AI336="","",IF(OR($V336&lt;2.7,$V336&gt;90),"Age OOR",VLOOKUP(CG$14&amp;"-int-"&amp;$N336,Equations!$G:$I,3,0)+VLOOKUP(CG$14&amp;"-sexo-"&amp;$N336,Equations!$G:$I,3,0)*$U336+VLOOKUP(CG$14&amp;"-edad-"&amp;$N336,Equations!$G:$I,3,0)*$V336+VLOOKUP(CG$14&amp;"-est-"&amp;$N336,Equations!$G:$I,3,0)*(1/$W336)+VLOOKUP(CG$14&amp;"-imc-"&amp;$N336,Equations!$G:$I,3,0)*(1/$Q336)))</f>
        <v/>
      </c>
      <c r="CH336" s="10" t="str">
        <f>IF($AI336="","",IF(OR($V336&lt;2.7,$V336&gt;90),"Age OOR",CG336-1.6449*VLOOKUP(CG$14&amp;"-rse-"&amp;$N336,Equations!$G:$I,3,0)))</f>
        <v/>
      </c>
      <c r="CI336" s="10" t="str">
        <f>IF($AI336="","",IF(OR($V336&lt;2.7,$V336&gt;90),"Age OOR",CG336+1.6449*VLOOKUP(CG$14&amp;"-rse-"&amp;$N336,Equations!$G:$I,3,0)))</f>
        <v/>
      </c>
      <c r="CJ336" s="10" t="str">
        <f t="shared" si="122"/>
        <v/>
      </c>
      <c r="CK336" s="10" t="str">
        <f>IF($AI336="","",IF(OR($V336&lt;2.7,$V336&gt;90),"Age OOR",($AI336-CG336)/VLOOKUP(CG$14&amp;"-rse-"&amp;$N336,Equations!$G:$I,3,0)))</f>
        <v/>
      </c>
      <c r="CL336" s="10" t="str">
        <f>IF($AJ336="","",IF(OR($V336&lt;2.7,$V336&gt;90),"Age OOR",VLOOKUP(CL$14&amp;"-int-"&amp;$O336,Equations!$G:$I,3,0)+VLOOKUP(CL$14&amp;"-sexo-"&amp;$O336,Equations!$G:$I,3,0)*$U336+VLOOKUP(CL$14&amp;"-edad-"&amp;$O336,Equations!$G:$I,3,0)*$V336+VLOOKUP(CL$14&amp;"-est-"&amp;$O336,Equations!$G:$I,3,0)*(1/$W336)+VLOOKUP(CL$14&amp;"-imc-"&amp;$O336,Equations!$G:$I,3,0)*(1/$Q336)))</f>
        <v/>
      </c>
      <c r="CM336" s="10" t="str">
        <f>IF($AJ336="","",IF(OR($V336&lt;2.7,$V336&gt;90),"Age OOR",CL336-1.6449*VLOOKUP(CL$14&amp;"-rse-"&amp;$O336,Equations!$G:$I,3,0)))</f>
        <v/>
      </c>
      <c r="CN336" s="10" t="str">
        <f>IF($AJ336="","",IF(OR($V336&lt;2.7,$V336&gt;90),"Age OOR",CL336+1.6449*VLOOKUP(CL$14&amp;"-rse-"&amp;$O336,Equations!$G:$I,3,0)))</f>
        <v/>
      </c>
      <c r="CO336" s="10" t="str">
        <f t="shared" si="123"/>
        <v/>
      </c>
      <c r="CP336" s="10" t="str">
        <f>IF($AJ336="","",IF(OR($V336&lt;2.7,$V336&gt;90),"Age OOR",($AJ336-CL336)/VLOOKUP(CL$14&amp;"-rse-"&amp;$O336,Equations!$G:$I,3,0)))</f>
        <v/>
      </c>
      <c r="CQ336" s="10" t="str">
        <f>IF($AK336="","",IF(OR($V336&lt;2.7,$V336&gt;90),"Age OOR",EXP(VLOOKUP(CQ$14&amp;"-int-"&amp;$P336,Equations!$G:$I,3,0)+VLOOKUP(CQ$14&amp;"-sexo-"&amp;$P336,Equations!$G:$I,3,0)*$U336+VLOOKUP(CQ$14&amp;"-edad-"&amp;$P336,Equations!$G:$I,3,0)*$V336+VLOOKUP(CQ$14&amp;"-est-"&amp;$P336,Equations!$G:$I,3,0)*(1/$W336)+VLOOKUP(CQ$14&amp;"-imc-"&amp;$P336,Equations!$G:$I,3,0)*(1/$Q336))))</f>
        <v/>
      </c>
      <c r="CR336" s="10" t="str">
        <f>IF($AK336="","",IF(OR($V336&lt;2.7,$V336&gt;90),"Age OOR",EXP(LN(CQ336)-1.6449*VLOOKUP(CQ$14&amp;"-rse-"&amp;$P336,Equations!$G:$I,3,0))))</f>
        <v/>
      </c>
      <c r="CS336" s="10" t="str">
        <f>IF($AK336="","",IF(OR($V336&lt;2.7,$V336&gt;90),"Age OOR",EXP(LN(CQ336)+1.6449*VLOOKUP(CQ$14&amp;"-rse-"&amp;$P336,Equations!$G:$I,3,0))))</f>
        <v/>
      </c>
      <c r="CT336" s="10" t="str">
        <f t="shared" si="124"/>
        <v/>
      </c>
      <c r="CU336" s="10" t="str">
        <f>IF($AK336="","",IF(OR($V336&lt;2.7,$V336&gt;90),"Age OOR",(LN($AK336)-LN(CQ336))/VLOOKUP(CQ$14&amp;"-rse-"&amp;$P336,Equations!$G:$I,3,0)))</f>
        <v/>
      </c>
      <c r="CV336" s="47"/>
    </row>
    <row r="337" spans="5:100" x14ac:dyDescent="0.2">
      <c r="E337" s="23" t="str">
        <f t="shared" ref="E337:E400" si="125">IF(OR($V337&lt;2.7,$V337&gt;90),"Age out of range",IF($V337&lt;AN$3,"a",IF($V337&lt;AN$4,"b","c")))</f>
        <v>Age out of range</v>
      </c>
      <c r="F337" s="23" t="str">
        <f t="shared" ref="F337:F400" si="126">IF(OR($V337&lt;2.7,$V337&gt;90),"Age out of range",IF($V337&lt;AS$3,"a",IF($V337&lt;AS$4,"b","c")))</f>
        <v>Age out of range</v>
      </c>
      <c r="G337" s="23" t="str">
        <f t="shared" ref="G337:G400" si="127">IF(OR($V337&lt;2.7,$V337&gt;90),"Age out of range",IF($V337&lt;AX$3,"a",IF($V337&lt;AX$4,"b","c")))</f>
        <v>Age out of range</v>
      </c>
      <c r="H337" s="23" t="str">
        <f t="shared" ref="H337:H400" si="128">IF(OR($V337&lt;2.7,$V337&gt;90),"Age out of range",IF($V337&lt;BC$3,"a",IF($V337&lt;BC$4,"b","c")))</f>
        <v>Age out of range</v>
      </c>
      <c r="I337" s="23" t="str">
        <f t="shared" ref="I337:I400" si="129">IF(OR($V337&lt;2.7,$V337&gt;90),"Age out of range",IF($V337&lt;BH$3,"a",IF($V337&lt;BH$4,"b","c")))</f>
        <v>Age out of range</v>
      </c>
      <c r="J337" s="23" t="str">
        <f t="shared" ref="J337:J400" si="130">IF(OR($V337&lt;2.7,$V337&gt;90),"Age out of range",IF($V337&lt;BM$3,"a",IF($V337&lt;BM$4,"b","c")))</f>
        <v>Age out of range</v>
      </c>
      <c r="K337" s="23" t="str">
        <f t="shared" ref="K337:K400" si="131">IF(OR($V337&lt;2.7,$V337&gt;90),"Age out of range",IF($V337&lt;BR$3,"a",IF($V337&lt;BR$4,"b","c")))</f>
        <v>Age out of range</v>
      </c>
      <c r="L337" s="23" t="str">
        <f t="shared" ref="L337:L400" si="132">IF(OR($V337&lt;2.7,$V337&gt;90),"Age out of range",IF($V337&lt;BW$3,"a",IF($V337&lt;BW$4,"b","c")))</f>
        <v>Age out of range</v>
      </c>
      <c r="M337" s="23" t="str">
        <f t="shared" ref="M337:M400" si="133">IF(OR($V337&lt;2.7,$V337&gt;90),"Age out of range",IF($V337&lt;CB$3,"a",IF($V337&lt;CB$4,"b","c")))</f>
        <v>Age out of range</v>
      </c>
      <c r="N337" s="23" t="str">
        <f t="shared" ref="N337:N400" si="134">IF(OR($V337&lt;2.7,$V337&gt;90),"Age out of range",IF($V337&lt;CG$3,"a",IF($V337&lt;CG$4,"b","c")))</f>
        <v>Age out of range</v>
      </c>
      <c r="O337" s="23" t="str">
        <f t="shared" ref="O337:O400" si="135">IF(OR($V337&lt;2.7,$V337&gt;90),"Age out of range",IF($V337&lt;CL$3,"a",IF($V337&lt;CL$4,"b","c")))</f>
        <v>Age out of range</v>
      </c>
      <c r="P337" s="23" t="str">
        <f t="shared" ref="P337:P400" si="136">IF(OR($V337&lt;2.7,$V337&gt;90),"Age out of range",IF($V337&lt;CQ$3,"a",IF($V337&lt;CQ$4,"b","c")))</f>
        <v>Age out of range</v>
      </c>
      <c r="Q337" s="23" t="e">
        <f t="shared" si="112"/>
        <v>#DIV/0!</v>
      </c>
      <c r="R337" s="17"/>
      <c r="S337" s="23">
        <v>321</v>
      </c>
      <c r="T337" s="134"/>
      <c r="U337" s="134"/>
      <c r="V337" s="134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7"/>
      <c r="AM337" s="47"/>
      <c r="AN337" s="10" t="str">
        <f>IF($Z337="","",IF(OR($V337&lt;2.7,$V337&gt;90),"Age OOR",VLOOKUP(AN$14&amp;"-int-"&amp;$E337,Equations!$G:$I,3,0)+VLOOKUP(AN$14&amp;"-sexo-"&amp;$E337,Equations!$G:$I,3,0)*$U337+VLOOKUP(AN$14&amp;"-edad-"&amp;$E337,Equations!$G:$I,3,0)*$V337+VLOOKUP(AN$14&amp;"-est-"&amp;$E337,Equations!$G:$I,3,0)*(1/$W337)+VLOOKUP(AN$14&amp;"-imc-"&amp;$E337,Equations!$G:$I,3,0)*(1/$Q337)))</f>
        <v/>
      </c>
      <c r="AO337" s="10" t="str">
        <f>IF($Z337="","",IF(OR($V337&lt;2.7,$V337&gt;90),"Age OOR",AN337-1.6449*VLOOKUP(AN$14&amp;"-rse-"&amp;$E337,Equations!$G:$I,3,0)))</f>
        <v/>
      </c>
      <c r="AP337" s="10" t="str">
        <f>IF($Z337="","",IF(OR($V337&lt;2.7,$V337&gt;90),"Age OOR",AN337+1.6449*VLOOKUP(AN$14&amp;"-rse-"&amp;$E337,Equations!$G:$I,3,0)))</f>
        <v/>
      </c>
      <c r="AQ337" s="10" t="str">
        <f t="shared" si="113"/>
        <v/>
      </c>
      <c r="AR337" s="10" t="str">
        <f>IF($Z337="","",IF(OR($V337&lt;2.7,$V337&gt;90),"Age OOR",($Z337-AN337)/VLOOKUP(AN$14&amp;"-rse-"&amp;$E337,Equations!$G:$I,3,0)))</f>
        <v/>
      </c>
      <c r="AS337" s="10" t="str">
        <f>IF($AA337="","",IF(OR($V337&lt;2.7,$V337&gt;90),"Age OOR",VLOOKUP(AS$14&amp;"-int-"&amp;$F337,Equations!$G:$I,3,0)+VLOOKUP(AS$14&amp;"-sexo-"&amp;$F337,Equations!$G:$I,3,0)*$U337+VLOOKUP(AS$14&amp;"-edad-"&amp;$F337,Equations!$G:$I,3,0)*$V337+VLOOKUP(AS$14&amp;"-est-"&amp;$F337,Equations!$G:$I,3,0)*(1/$W337)+VLOOKUP(AS$14&amp;"-imc-"&amp;$F337,Equations!$G:$I,3,0)*(1/$Q337)))</f>
        <v/>
      </c>
      <c r="AT337" s="10" t="str">
        <f>IF($AA337="","",IF(OR($V337&lt;2.7,$V337&gt;90),"Age OOR",AS337-1.6449*VLOOKUP(AS$14&amp;"-rse-"&amp;$F337,Equations!$G:$I,3,0)))</f>
        <v/>
      </c>
      <c r="AU337" s="10" t="str">
        <f>IF($AA337="","",IF(OR($V337&lt;2.7,$V337&gt;90),"Age OOR",AS337+1.6449*VLOOKUP(AS$14&amp;"-rse-"&amp;$F337,Equations!$G:$I,3,0)))</f>
        <v/>
      </c>
      <c r="AV337" s="10" t="str">
        <f t="shared" si="114"/>
        <v/>
      </c>
      <c r="AW337" s="10" t="str">
        <f>IF($AA337="","",IF(OR($V337&lt;2.7,$V337&gt;90),"Age OOR",($AA337-AS337)/VLOOKUP(AS$14&amp;"-rse-"&amp;$F337,Equations!$G:$I,3,0)))</f>
        <v/>
      </c>
      <c r="AX337" s="10" t="str">
        <f>IF($AB337="","",IF(OR($V337&lt;2.7,$V337&gt;90),"Age OOR",VLOOKUP(AX$14&amp;"-int-"&amp;$G337,Equations!$G:$I,3,0)+VLOOKUP(AX$14&amp;"-sexo-"&amp;$G337,Equations!$G:$I,3,0)*$U337+VLOOKUP(AX$14&amp;"-edad-"&amp;$G337,Equations!$G:$I,3,0)*$V337+VLOOKUP(AX$14&amp;"-est-"&amp;$G337,Equations!$G:$I,3,0)*(1/$W337)+VLOOKUP(AX$14&amp;"-imc-"&amp;$G337,Equations!$G:$I,3,0)*(1/$Q337)))</f>
        <v/>
      </c>
      <c r="AY337" s="10" t="str">
        <f>IF($AB337="","",IF(OR($V337&lt;2.7,$V337&gt;90),"Age OOR",AX337-1.6449*VLOOKUP(AX$14&amp;"-rse-"&amp;$G337,Equations!$G:$I,3,0)))</f>
        <v/>
      </c>
      <c r="AZ337" s="10" t="str">
        <f>IF($AB337="","",IF(OR($V337&lt;2.7,$V337&gt;90),"Age OOR",AX337+1.6449*VLOOKUP(AX$14&amp;"-rse-"&amp;$G337,Equations!$G:$I,3,0)))</f>
        <v/>
      </c>
      <c r="BA337" s="10" t="str">
        <f t="shared" si="115"/>
        <v/>
      </c>
      <c r="BB337" s="10" t="str">
        <f>IF($AB337="","",IF(OR($V337&lt;2.7,$V337&gt;90),"Age OOR",($AB337-AX337)/VLOOKUP(AX$14&amp;"-rse-"&amp;$G337,Equations!$G:$I,3,0)))</f>
        <v/>
      </c>
      <c r="BC337" s="10" t="str">
        <f>IF($AC337="","",IF(OR($V337&lt;2.7,$V337&gt;90),"Age OOR",VLOOKUP(BC$14&amp;"-int-"&amp;$H337,Equations!$G:$I,3,0)+VLOOKUP(BC$14&amp;"-sexo-"&amp;$H337,Equations!$G:$I,3,0)*$U337+VLOOKUP(BC$14&amp;"-edad-"&amp;$H337,Equations!$G:$I,3,0)*$V337+VLOOKUP(BC$14&amp;"-est-"&amp;$H337,Equations!$G:$I,3,0)*(1/$W337)+VLOOKUP(BC$14&amp;"-imc-"&amp;$H337,Equations!$G:$I,3,0)*(1/$Q337)))</f>
        <v/>
      </c>
      <c r="BD337" s="10" t="str">
        <f>IF($AC337="","",IF(OR($V337&lt;2.7,$V337&gt;90),"Age OOR",BC337-1.6449*VLOOKUP(BC$14&amp;"-rse-"&amp;$H337,Equations!$G:$I,3,0)))</f>
        <v/>
      </c>
      <c r="BE337" s="10" t="str">
        <f>IF($AC337="","",IF(OR($V337&lt;2.7,$V337&gt;90),"Age OOR",BC337+1.6449*VLOOKUP(BC$14&amp;"-rse-"&amp;$H337,Equations!$G:$I,3,0)))</f>
        <v/>
      </c>
      <c r="BF337" s="10" t="str">
        <f t="shared" si="116"/>
        <v/>
      </c>
      <c r="BG337" s="10" t="str">
        <f>IF($AC337="","",IF(OR($V337&lt;2.7,$V337&gt;90),"Age OOR",($AC337-BC337)/VLOOKUP(BC$14&amp;"-rse-"&amp;$H337,Equations!$G:$I,3,0)))</f>
        <v/>
      </c>
      <c r="BH337" s="10" t="str">
        <f>IF($AD337="","",IF(OR($V337&lt;2.7,$V337&gt;90),"Age OOR",VLOOKUP(BH$14&amp;"-int-"&amp;$I337,Equations!$G:$I,3,0)+VLOOKUP(BH$14&amp;"-sexo-"&amp;$I337,Equations!$G:$I,3,0)*$U337+VLOOKUP(BH$14&amp;"-edad-"&amp;$I337,Equations!$G:$I,3,0)*$V337+VLOOKUP(BH$14&amp;"-est-"&amp;$I337,Equations!$G:$I,3,0)*(1/$W337)+VLOOKUP(BH$14&amp;"-imc-"&amp;$I337,Equations!$G:$I,3,0)*(1/$Q337)))</f>
        <v/>
      </c>
      <c r="BI337" s="10" t="str">
        <f>IF($AD337="","",IF(OR($V337&lt;2.7,$V337&gt;90),"Age OOR",BH337-1.6449*VLOOKUP(BH$14&amp;"-rse-"&amp;$I337,Equations!$G:$I,3,0)))</f>
        <v/>
      </c>
      <c r="BJ337" s="10" t="str">
        <f>IF($AD337="","",IF(OR($V337&lt;2.7,$V337&gt;90),"Age OOR",BH337+1.6449*VLOOKUP(BH$14&amp;"-rse-"&amp;$I337,Equations!$G:$I,3,0)))</f>
        <v/>
      </c>
      <c r="BK337" s="10" t="str">
        <f t="shared" si="117"/>
        <v/>
      </c>
      <c r="BL337" s="10" t="str">
        <f>IF($AD337="","",IF(OR($V337&lt;2.7,$V337&gt;90),"Age OOR",($AD337-BH337)/VLOOKUP(BH$14&amp;"-rse-"&amp;$I337,Equations!$G:$I,3,0)))</f>
        <v/>
      </c>
      <c r="BM337" s="10" t="str">
        <f>IF($AE337="","",IF(OR($V337&lt;2.7,$V337&gt;90),"Age OOR",VLOOKUP(BM$14&amp;"-int-"&amp;$J337,Equations!$G:$I,3,0)+VLOOKUP(BM$14&amp;"-sexo-"&amp;$J337,Equations!$G:$I,3,0)*$U337+VLOOKUP(BM$14&amp;"-edad-"&amp;$J337,Equations!$G:$I,3,0)*$V337+VLOOKUP(BM$14&amp;"-est-"&amp;$J337,Equations!$G:$I,3,0)*(1/$W337)+VLOOKUP(BM$14&amp;"-imc-"&amp;$J337,Equations!$G:$I,3,0)*(1/$Q337)))</f>
        <v/>
      </c>
      <c r="BN337" s="10" t="str">
        <f>IF($AE337="","",IF(OR($V337&lt;2.7,$V337&gt;90),"Age OOR",BM337-1.6449*VLOOKUP(BM$14&amp;"-rse-"&amp;$J337,Equations!$G:$I,3,0)))</f>
        <v/>
      </c>
      <c r="BO337" s="10" t="str">
        <f>IF($AE337="","",IF(OR($V337&lt;2.7,$V337&gt;90),"Age OOR",BM337+1.6449*VLOOKUP(BM$14&amp;"-rse-"&amp;$J337,Equations!$G:$I,3,0)))</f>
        <v/>
      </c>
      <c r="BP337" s="10" t="str">
        <f t="shared" si="118"/>
        <v/>
      </c>
      <c r="BQ337" s="10" t="str">
        <f>IF($AE337="","",IF(OR($V337&lt;2.7,$V337&gt;90),"Age OOR",($AE337-BM337)/VLOOKUP(BM$14&amp;"-rse-"&amp;$J337,Equations!$G:$I,3,0)))</f>
        <v/>
      </c>
      <c r="BR337" s="10" t="str">
        <f>IF($AF337="","",IF(OR($V337&lt;2.7,$V337&gt;90),"Age OOR",VLOOKUP(BR$14&amp;"-int-"&amp;$K337,Equations!$G:$I,3,0)+VLOOKUP(BR$14&amp;"-sexo-"&amp;$K337,Equations!$G:$I,3,0)*$U337+VLOOKUP(BR$14&amp;"-edad-"&amp;$K337,Equations!$G:$I,3,0)*$V337+VLOOKUP(BR$14&amp;"-est-"&amp;$K337,Equations!$G:$I,3,0)*(1/$W337)+VLOOKUP(BR$14&amp;"-imc-"&amp;$K337,Equations!$G:$I,3,0)*(1/$Q337)))</f>
        <v/>
      </c>
      <c r="BS337" s="10" t="str">
        <f>IF($AF337="","",IF(OR($V337&lt;2.7,$V337&gt;90),"Age OOR",BR337-1.6449*VLOOKUP(BR$14&amp;"-rse-"&amp;$K337,Equations!$G:$I,3,0)))</f>
        <v/>
      </c>
      <c r="BT337" s="10" t="str">
        <f>IF($AF337="","",IF(OR($V337&lt;2.7,$V337&gt;90),"Age OOR",BR337+1.6449*VLOOKUP(BR$14&amp;"-rse-"&amp;$K337,Equations!$G:$I,3,0)))</f>
        <v/>
      </c>
      <c r="BU337" s="10" t="str">
        <f t="shared" si="119"/>
        <v/>
      </c>
      <c r="BV337" s="10" t="str">
        <f>IF($AF337="","",IF(OR($V337&lt;2.7,$V337&gt;90),"Age OOR",($AF337-BR337)/VLOOKUP(BR$14&amp;"-rse-"&amp;$K337,Equations!$G:$I,3,0)))</f>
        <v/>
      </c>
      <c r="BW337" s="10" t="str">
        <f>IF($AG337="","",IF(OR($V337&lt;2.7,$V337&gt;90),"Age OOR",VLOOKUP(BW$14&amp;"-int-"&amp;$L337,Equations!$G:$I,3,0)+VLOOKUP(BW$14&amp;"-sexo-"&amp;$L337,Equations!$G:$I,3,0)*$U337+VLOOKUP(BW$14&amp;"-edad-"&amp;$L337,Equations!$G:$I,3,0)*$V337+VLOOKUP(BW$14&amp;"-est-"&amp;$L337,Equations!$G:$I,3,0)*(1/$W337)+VLOOKUP(BW$14&amp;"-imc-"&amp;$L337,Equations!$G:$I,3,0)*(1/$Q337)))</f>
        <v/>
      </c>
      <c r="BX337" s="10" t="str">
        <f>IF($AG337="","",IF(OR($V337&lt;2.7,$V337&gt;90),"Age OOR",BW337-1.6449*VLOOKUP(BW$14&amp;"-rse-"&amp;$L337,Equations!$G:$I,3,0)))</f>
        <v/>
      </c>
      <c r="BY337" s="10" t="str">
        <f>IF($AG337="","",IF(OR($V337&lt;2.7,$V337&gt;90),"Age OOR",BW337+1.6449*VLOOKUP(BW$14&amp;"-rse-"&amp;$L337,Equations!$G:$I,3,0)))</f>
        <v/>
      </c>
      <c r="BZ337" s="10" t="str">
        <f t="shared" si="120"/>
        <v/>
      </c>
      <c r="CA337" s="10" t="str">
        <f>IF($AG337="","",IF(OR($V337&lt;2.7,$V337&gt;90),"Age OOR",($AG337-BW337)/VLOOKUP(BW$14&amp;"-rse-"&amp;$L337,Equations!$G:$I,3,0)))</f>
        <v/>
      </c>
      <c r="CB337" s="10" t="str">
        <f>IF($AH337="","",IF(OR($V337&lt;2.7,$V337&gt;90),"Age OOR",VLOOKUP(CB$14&amp;"-int-"&amp;$M337,Equations!$G:$I,3,0)+VLOOKUP(CB$14&amp;"-sexo-"&amp;$M337,Equations!$G:$I,3,0)*$U337+VLOOKUP(CB$14&amp;"-edad-"&amp;$M337,Equations!$G:$I,3,0)*$V337+VLOOKUP(CB$14&amp;"-est-"&amp;$M337,Equations!$G:$I,3,0)*(1/$W337)+VLOOKUP(CB$14&amp;"-imc-"&amp;$M337,Equations!$G:$I,3,0)*(1/$Q337)))</f>
        <v/>
      </c>
      <c r="CC337" s="10" t="str">
        <f>IF($AH337="","",IF(OR($V337&lt;2.7,$V337&gt;90),"Age OOR",CB337-1.6449*VLOOKUP(CB$14&amp;"-rse-"&amp;$M337,Equations!$G:$I,3,0)))</f>
        <v/>
      </c>
      <c r="CD337" s="10" t="str">
        <f>IF($AH337="","",IF(OR($V337&lt;2.7,$V337&gt;90),"Age OOR",CB337+1.6449*VLOOKUP(CB$14&amp;"-rse-"&amp;$M337,Equations!$G:$I,3,0)))</f>
        <v/>
      </c>
      <c r="CE337" s="10" t="str">
        <f t="shared" si="121"/>
        <v/>
      </c>
      <c r="CF337" s="10" t="str">
        <f>IF($AH337="","",IF(OR($V337&lt;2.7,$V337&gt;90),"Age OOR",($AH337-CB337)/VLOOKUP(CB$14&amp;"-rse-"&amp;$M337,Equations!$G:$I,3,0)))</f>
        <v/>
      </c>
      <c r="CG337" s="10" t="str">
        <f>IF($AI337="","",IF(OR($V337&lt;2.7,$V337&gt;90),"Age OOR",VLOOKUP(CG$14&amp;"-int-"&amp;$N337,Equations!$G:$I,3,0)+VLOOKUP(CG$14&amp;"-sexo-"&amp;$N337,Equations!$G:$I,3,0)*$U337+VLOOKUP(CG$14&amp;"-edad-"&amp;$N337,Equations!$G:$I,3,0)*$V337+VLOOKUP(CG$14&amp;"-est-"&amp;$N337,Equations!$G:$I,3,0)*(1/$W337)+VLOOKUP(CG$14&amp;"-imc-"&amp;$N337,Equations!$G:$I,3,0)*(1/$Q337)))</f>
        <v/>
      </c>
      <c r="CH337" s="10" t="str">
        <f>IF($AI337="","",IF(OR($V337&lt;2.7,$V337&gt;90),"Age OOR",CG337-1.6449*VLOOKUP(CG$14&amp;"-rse-"&amp;$N337,Equations!$G:$I,3,0)))</f>
        <v/>
      </c>
      <c r="CI337" s="10" t="str">
        <f>IF($AI337="","",IF(OR($V337&lt;2.7,$V337&gt;90),"Age OOR",CG337+1.6449*VLOOKUP(CG$14&amp;"-rse-"&amp;$N337,Equations!$G:$I,3,0)))</f>
        <v/>
      </c>
      <c r="CJ337" s="10" t="str">
        <f t="shared" si="122"/>
        <v/>
      </c>
      <c r="CK337" s="10" t="str">
        <f>IF($AI337="","",IF(OR($V337&lt;2.7,$V337&gt;90),"Age OOR",($AI337-CG337)/VLOOKUP(CG$14&amp;"-rse-"&amp;$N337,Equations!$G:$I,3,0)))</f>
        <v/>
      </c>
      <c r="CL337" s="10" t="str">
        <f>IF($AJ337="","",IF(OR($V337&lt;2.7,$V337&gt;90),"Age OOR",VLOOKUP(CL$14&amp;"-int-"&amp;$O337,Equations!$G:$I,3,0)+VLOOKUP(CL$14&amp;"-sexo-"&amp;$O337,Equations!$G:$I,3,0)*$U337+VLOOKUP(CL$14&amp;"-edad-"&amp;$O337,Equations!$G:$I,3,0)*$V337+VLOOKUP(CL$14&amp;"-est-"&amp;$O337,Equations!$G:$I,3,0)*(1/$W337)+VLOOKUP(CL$14&amp;"-imc-"&amp;$O337,Equations!$G:$I,3,0)*(1/$Q337)))</f>
        <v/>
      </c>
      <c r="CM337" s="10" t="str">
        <f>IF($AJ337="","",IF(OR($V337&lt;2.7,$V337&gt;90),"Age OOR",CL337-1.6449*VLOOKUP(CL$14&amp;"-rse-"&amp;$O337,Equations!$G:$I,3,0)))</f>
        <v/>
      </c>
      <c r="CN337" s="10" t="str">
        <f>IF($AJ337="","",IF(OR($V337&lt;2.7,$V337&gt;90),"Age OOR",CL337+1.6449*VLOOKUP(CL$14&amp;"-rse-"&amp;$O337,Equations!$G:$I,3,0)))</f>
        <v/>
      </c>
      <c r="CO337" s="10" t="str">
        <f t="shared" si="123"/>
        <v/>
      </c>
      <c r="CP337" s="10" t="str">
        <f>IF($AJ337="","",IF(OR($V337&lt;2.7,$V337&gt;90),"Age OOR",($AJ337-CL337)/VLOOKUP(CL$14&amp;"-rse-"&amp;$O337,Equations!$G:$I,3,0)))</f>
        <v/>
      </c>
      <c r="CQ337" s="10" t="str">
        <f>IF($AK337="","",IF(OR($V337&lt;2.7,$V337&gt;90),"Age OOR",EXP(VLOOKUP(CQ$14&amp;"-int-"&amp;$P337,Equations!$G:$I,3,0)+VLOOKUP(CQ$14&amp;"-sexo-"&amp;$P337,Equations!$G:$I,3,0)*$U337+VLOOKUP(CQ$14&amp;"-edad-"&amp;$P337,Equations!$G:$I,3,0)*$V337+VLOOKUP(CQ$14&amp;"-est-"&amp;$P337,Equations!$G:$I,3,0)*(1/$W337)+VLOOKUP(CQ$14&amp;"-imc-"&amp;$P337,Equations!$G:$I,3,0)*(1/$Q337))))</f>
        <v/>
      </c>
      <c r="CR337" s="10" t="str">
        <f>IF($AK337="","",IF(OR($V337&lt;2.7,$V337&gt;90),"Age OOR",EXP(LN(CQ337)-1.6449*VLOOKUP(CQ$14&amp;"-rse-"&amp;$P337,Equations!$G:$I,3,0))))</f>
        <v/>
      </c>
      <c r="CS337" s="10" t="str">
        <f>IF($AK337="","",IF(OR($V337&lt;2.7,$V337&gt;90),"Age OOR",EXP(LN(CQ337)+1.6449*VLOOKUP(CQ$14&amp;"-rse-"&amp;$P337,Equations!$G:$I,3,0))))</f>
        <v/>
      </c>
      <c r="CT337" s="10" t="str">
        <f t="shared" si="124"/>
        <v/>
      </c>
      <c r="CU337" s="10" t="str">
        <f>IF($AK337="","",IF(OR($V337&lt;2.7,$V337&gt;90),"Age OOR",(LN($AK337)-LN(CQ337))/VLOOKUP(CQ$14&amp;"-rse-"&amp;$P337,Equations!$G:$I,3,0)))</f>
        <v/>
      </c>
      <c r="CV337" s="47"/>
    </row>
    <row r="338" spans="5:100" x14ac:dyDescent="0.2">
      <c r="E338" s="23" t="str">
        <f t="shared" si="125"/>
        <v>Age out of range</v>
      </c>
      <c r="F338" s="23" t="str">
        <f t="shared" si="126"/>
        <v>Age out of range</v>
      </c>
      <c r="G338" s="23" t="str">
        <f t="shared" si="127"/>
        <v>Age out of range</v>
      </c>
      <c r="H338" s="23" t="str">
        <f t="shared" si="128"/>
        <v>Age out of range</v>
      </c>
      <c r="I338" s="23" t="str">
        <f t="shared" si="129"/>
        <v>Age out of range</v>
      </c>
      <c r="J338" s="23" t="str">
        <f t="shared" si="130"/>
        <v>Age out of range</v>
      </c>
      <c r="K338" s="23" t="str">
        <f t="shared" si="131"/>
        <v>Age out of range</v>
      </c>
      <c r="L338" s="23" t="str">
        <f t="shared" si="132"/>
        <v>Age out of range</v>
      </c>
      <c r="M338" s="23" t="str">
        <f t="shared" si="133"/>
        <v>Age out of range</v>
      </c>
      <c r="N338" s="23" t="str">
        <f t="shared" si="134"/>
        <v>Age out of range</v>
      </c>
      <c r="O338" s="23" t="str">
        <f t="shared" si="135"/>
        <v>Age out of range</v>
      </c>
      <c r="P338" s="23" t="str">
        <f t="shared" si="136"/>
        <v>Age out of range</v>
      </c>
      <c r="Q338" s="23" t="e">
        <f t="shared" ref="Q338:Q401" si="137">IF($Y338&lt;&gt;"",$Y338,$X338/($W338/100)^2)</f>
        <v>#DIV/0!</v>
      </c>
      <c r="R338" s="17"/>
      <c r="S338" s="23">
        <v>322</v>
      </c>
      <c r="T338" s="134"/>
      <c r="U338" s="134"/>
      <c r="V338" s="134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7"/>
      <c r="AM338" s="47"/>
      <c r="AN338" s="10" t="str">
        <f>IF($Z338="","",IF(OR($V338&lt;2.7,$V338&gt;90),"Age OOR",VLOOKUP(AN$14&amp;"-int-"&amp;$E338,Equations!$G:$I,3,0)+VLOOKUP(AN$14&amp;"-sexo-"&amp;$E338,Equations!$G:$I,3,0)*$U338+VLOOKUP(AN$14&amp;"-edad-"&amp;$E338,Equations!$G:$I,3,0)*$V338+VLOOKUP(AN$14&amp;"-est-"&amp;$E338,Equations!$G:$I,3,0)*(1/$W338)+VLOOKUP(AN$14&amp;"-imc-"&amp;$E338,Equations!$G:$I,3,0)*(1/$Q338)))</f>
        <v/>
      </c>
      <c r="AO338" s="10" t="str">
        <f>IF($Z338="","",IF(OR($V338&lt;2.7,$V338&gt;90),"Age OOR",AN338-1.6449*VLOOKUP(AN$14&amp;"-rse-"&amp;$E338,Equations!$G:$I,3,0)))</f>
        <v/>
      </c>
      <c r="AP338" s="10" t="str">
        <f>IF($Z338="","",IF(OR($V338&lt;2.7,$V338&gt;90),"Age OOR",AN338+1.6449*VLOOKUP(AN$14&amp;"-rse-"&amp;$E338,Equations!$G:$I,3,0)))</f>
        <v/>
      </c>
      <c r="AQ338" s="10" t="str">
        <f t="shared" ref="AQ338:AQ401" si="138">IF($Z338="","",IF(OR($V338&lt;2.7,$V338&gt;90),"Age OOR",100*$Z338/AN338))</f>
        <v/>
      </c>
      <c r="AR338" s="10" t="str">
        <f>IF($Z338="","",IF(OR($V338&lt;2.7,$V338&gt;90),"Age OOR",($Z338-AN338)/VLOOKUP(AN$14&amp;"-rse-"&amp;$E338,Equations!$G:$I,3,0)))</f>
        <v/>
      </c>
      <c r="AS338" s="10" t="str">
        <f>IF($AA338="","",IF(OR($V338&lt;2.7,$V338&gt;90),"Age OOR",VLOOKUP(AS$14&amp;"-int-"&amp;$F338,Equations!$G:$I,3,0)+VLOOKUP(AS$14&amp;"-sexo-"&amp;$F338,Equations!$G:$I,3,0)*$U338+VLOOKUP(AS$14&amp;"-edad-"&amp;$F338,Equations!$G:$I,3,0)*$V338+VLOOKUP(AS$14&amp;"-est-"&amp;$F338,Equations!$G:$I,3,0)*(1/$W338)+VLOOKUP(AS$14&amp;"-imc-"&amp;$F338,Equations!$G:$I,3,0)*(1/$Q338)))</f>
        <v/>
      </c>
      <c r="AT338" s="10" t="str">
        <f>IF($AA338="","",IF(OR($V338&lt;2.7,$V338&gt;90),"Age OOR",AS338-1.6449*VLOOKUP(AS$14&amp;"-rse-"&amp;$F338,Equations!$G:$I,3,0)))</f>
        <v/>
      </c>
      <c r="AU338" s="10" t="str">
        <f>IF($AA338="","",IF(OR($V338&lt;2.7,$V338&gt;90),"Age OOR",AS338+1.6449*VLOOKUP(AS$14&amp;"-rse-"&amp;$F338,Equations!$G:$I,3,0)))</f>
        <v/>
      </c>
      <c r="AV338" s="10" t="str">
        <f t="shared" ref="AV338:AV401" si="139">IF($AA338="","",IF(OR($V338&lt;2.7,$V338&gt;90),"Age OOR",100*$AA338/AS338))</f>
        <v/>
      </c>
      <c r="AW338" s="10" t="str">
        <f>IF($AA338="","",IF(OR($V338&lt;2.7,$V338&gt;90),"Age OOR",($AA338-AS338)/VLOOKUP(AS$14&amp;"-rse-"&amp;$F338,Equations!$G:$I,3,0)))</f>
        <v/>
      </c>
      <c r="AX338" s="10" t="str">
        <f>IF($AB338="","",IF(OR($V338&lt;2.7,$V338&gt;90),"Age OOR",VLOOKUP(AX$14&amp;"-int-"&amp;$G338,Equations!$G:$I,3,0)+VLOOKUP(AX$14&amp;"-sexo-"&amp;$G338,Equations!$G:$I,3,0)*$U338+VLOOKUP(AX$14&amp;"-edad-"&amp;$G338,Equations!$G:$I,3,0)*$V338+VLOOKUP(AX$14&amp;"-est-"&amp;$G338,Equations!$G:$I,3,0)*(1/$W338)+VLOOKUP(AX$14&amp;"-imc-"&amp;$G338,Equations!$G:$I,3,0)*(1/$Q338)))</f>
        <v/>
      </c>
      <c r="AY338" s="10" t="str">
        <f>IF($AB338="","",IF(OR($V338&lt;2.7,$V338&gt;90),"Age OOR",AX338-1.6449*VLOOKUP(AX$14&amp;"-rse-"&amp;$G338,Equations!$G:$I,3,0)))</f>
        <v/>
      </c>
      <c r="AZ338" s="10" t="str">
        <f>IF($AB338="","",IF(OR($V338&lt;2.7,$V338&gt;90),"Age OOR",AX338+1.6449*VLOOKUP(AX$14&amp;"-rse-"&amp;$G338,Equations!$G:$I,3,0)))</f>
        <v/>
      </c>
      <c r="BA338" s="10" t="str">
        <f t="shared" ref="BA338:BA401" si="140">IF($AB338="","",IF(OR($V338&lt;2.7,$V338&gt;90),"Age OOR",100*$AB338/AX338))</f>
        <v/>
      </c>
      <c r="BB338" s="10" t="str">
        <f>IF($AB338="","",IF(OR($V338&lt;2.7,$V338&gt;90),"Age OOR",($AB338-AX338)/VLOOKUP(AX$14&amp;"-rse-"&amp;$G338,Equations!$G:$I,3,0)))</f>
        <v/>
      </c>
      <c r="BC338" s="10" t="str">
        <f>IF($AC338="","",IF(OR($V338&lt;2.7,$V338&gt;90),"Age OOR",VLOOKUP(BC$14&amp;"-int-"&amp;$H338,Equations!$G:$I,3,0)+VLOOKUP(BC$14&amp;"-sexo-"&amp;$H338,Equations!$G:$I,3,0)*$U338+VLOOKUP(BC$14&amp;"-edad-"&amp;$H338,Equations!$G:$I,3,0)*$V338+VLOOKUP(BC$14&amp;"-est-"&amp;$H338,Equations!$G:$I,3,0)*(1/$W338)+VLOOKUP(BC$14&amp;"-imc-"&amp;$H338,Equations!$G:$I,3,0)*(1/$Q338)))</f>
        <v/>
      </c>
      <c r="BD338" s="10" t="str">
        <f>IF($AC338="","",IF(OR($V338&lt;2.7,$V338&gt;90),"Age OOR",BC338-1.6449*VLOOKUP(BC$14&amp;"-rse-"&amp;$H338,Equations!$G:$I,3,0)))</f>
        <v/>
      </c>
      <c r="BE338" s="10" t="str">
        <f>IF($AC338="","",IF(OR($V338&lt;2.7,$V338&gt;90),"Age OOR",BC338+1.6449*VLOOKUP(BC$14&amp;"-rse-"&amp;$H338,Equations!$G:$I,3,0)))</f>
        <v/>
      </c>
      <c r="BF338" s="10" t="str">
        <f t="shared" ref="BF338:BF401" si="141">IF($AC338="","",IF(OR($V338&lt;2.7,$V338&gt;90),"Age OOR",100*$AC338/BC338))</f>
        <v/>
      </c>
      <c r="BG338" s="10" t="str">
        <f>IF($AC338="","",IF(OR($V338&lt;2.7,$V338&gt;90),"Age OOR",($AC338-BC338)/VLOOKUP(BC$14&amp;"-rse-"&amp;$H338,Equations!$G:$I,3,0)))</f>
        <v/>
      </c>
      <c r="BH338" s="10" t="str">
        <f>IF($AD338="","",IF(OR($V338&lt;2.7,$V338&gt;90),"Age OOR",VLOOKUP(BH$14&amp;"-int-"&amp;$I338,Equations!$G:$I,3,0)+VLOOKUP(BH$14&amp;"-sexo-"&amp;$I338,Equations!$G:$I,3,0)*$U338+VLOOKUP(BH$14&amp;"-edad-"&amp;$I338,Equations!$G:$I,3,0)*$V338+VLOOKUP(BH$14&amp;"-est-"&amp;$I338,Equations!$G:$I,3,0)*(1/$W338)+VLOOKUP(BH$14&amp;"-imc-"&amp;$I338,Equations!$G:$I,3,0)*(1/$Q338)))</f>
        <v/>
      </c>
      <c r="BI338" s="10" t="str">
        <f>IF($AD338="","",IF(OR($V338&lt;2.7,$V338&gt;90),"Age OOR",BH338-1.6449*VLOOKUP(BH$14&amp;"-rse-"&amp;$I338,Equations!$G:$I,3,0)))</f>
        <v/>
      </c>
      <c r="BJ338" s="10" t="str">
        <f>IF($AD338="","",IF(OR($V338&lt;2.7,$V338&gt;90),"Age OOR",BH338+1.6449*VLOOKUP(BH$14&amp;"-rse-"&amp;$I338,Equations!$G:$I,3,0)))</f>
        <v/>
      </c>
      <c r="BK338" s="10" t="str">
        <f t="shared" ref="BK338:BK401" si="142">IF($AD338="","",IF(OR($V338&lt;2.7,$V338&gt;90),"Age OOR",100*$AD338/BH338))</f>
        <v/>
      </c>
      <c r="BL338" s="10" t="str">
        <f>IF($AD338="","",IF(OR($V338&lt;2.7,$V338&gt;90),"Age OOR",($AD338-BH338)/VLOOKUP(BH$14&amp;"-rse-"&amp;$I338,Equations!$G:$I,3,0)))</f>
        <v/>
      </c>
      <c r="BM338" s="10" t="str">
        <f>IF($AE338="","",IF(OR($V338&lt;2.7,$V338&gt;90),"Age OOR",VLOOKUP(BM$14&amp;"-int-"&amp;$J338,Equations!$G:$I,3,0)+VLOOKUP(BM$14&amp;"-sexo-"&amp;$J338,Equations!$G:$I,3,0)*$U338+VLOOKUP(BM$14&amp;"-edad-"&amp;$J338,Equations!$G:$I,3,0)*$V338+VLOOKUP(BM$14&amp;"-est-"&amp;$J338,Equations!$G:$I,3,0)*(1/$W338)+VLOOKUP(BM$14&amp;"-imc-"&amp;$J338,Equations!$G:$I,3,0)*(1/$Q338)))</f>
        <v/>
      </c>
      <c r="BN338" s="10" t="str">
        <f>IF($AE338="","",IF(OR($V338&lt;2.7,$V338&gt;90),"Age OOR",BM338-1.6449*VLOOKUP(BM$14&amp;"-rse-"&amp;$J338,Equations!$G:$I,3,0)))</f>
        <v/>
      </c>
      <c r="BO338" s="10" t="str">
        <f>IF($AE338="","",IF(OR($V338&lt;2.7,$V338&gt;90),"Age OOR",BM338+1.6449*VLOOKUP(BM$14&amp;"-rse-"&amp;$J338,Equations!$G:$I,3,0)))</f>
        <v/>
      </c>
      <c r="BP338" s="10" t="str">
        <f t="shared" ref="BP338:BP401" si="143">IF($AE338="","",IF(OR($V338&lt;2.7,$V338&gt;90),"Age OOR",100*$AE338/BM338))</f>
        <v/>
      </c>
      <c r="BQ338" s="10" t="str">
        <f>IF($AE338="","",IF(OR($V338&lt;2.7,$V338&gt;90),"Age OOR",($AE338-BM338)/VLOOKUP(BM$14&amp;"-rse-"&amp;$J338,Equations!$G:$I,3,0)))</f>
        <v/>
      </c>
      <c r="BR338" s="10" t="str">
        <f>IF($AF338="","",IF(OR($V338&lt;2.7,$V338&gt;90),"Age OOR",VLOOKUP(BR$14&amp;"-int-"&amp;$K338,Equations!$G:$I,3,0)+VLOOKUP(BR$14&amp;"-sexo-"&amp;$K338,Equations!$G:$I,3,0)*$U338+VLOOKUP(BR$14&amp;"-edad-"&amp;$K338,Equations!$G:$I,3,0)*$V338+VLOOKUP(BR$14&amp;"-est-"&amp;$K338,Equations!$G:$I,3,0)*(1/$W338)+VLOOKUP(BR$14&amp;"-imc-"&amp;$K338,Equations!$G:$I,3,0)*(1/$Q338)))</f>
        <v/>
      </c>
      <c r="BS338" s="10" t="str">
        <f>IF($AF338="","",IF(OR($V338&lt;2.7,$V338&gt;90),"Age OOR",BR338-1.6449*VLOOKUP(BR$14&amp;"-rse-"&amp;$K338,Equations!$G:$I,3,0)))</f>
        <v/>
      </c>
      <c r="BT338" s="10" t="str">
        <f>IF($AF338="","",IF(OR($V338&lt;2.7,$V338&gt;90),"Age OOR",BR338+1.6449*VLOOKUP(BR$14&amp;"-rse-"&amp;$K338,Equations!$G:$I,3,0)))</f>
        <v/>
      </c>
      <c r="BU338" s="10" t="str">
        <f t="shared" ref="BU338:BU401" si="144">IF($AF338="","",IF(OR($V338&lt;2.7,$V338&gt;90),"Age OOR",100*$AF338/BR338))</f>
        <v/>
      </c>
      <c r="BV338" s="10" t="str">
        <f>IF($AF338="","",IF(OR($V338&lt;2.7,$V338&gt;90),"Age OOR",($AF338-BR338)/VLOOKUP(BR$14&amp;"-rse-"&amp;$K338,Equations!$G:$I,3,0)))</f>
        <v/>
      </c>
      <c r="BW338" s="10" t="str">
        <f>IF($AG338="","",IF(OR($V338&lt;2.7,$V338&gt;90),"Age OOR",VLOOKUP(BW$14&amp;"-int-"&amp;$L338,Equations!$G:$I,3,0)+VLOOKUP(BW$14&amp;"-sexo-"&amp;$L338,Equations!$G:$I,3,0)*$U338+VLOOKUP(BW$14&amp;"-edad-"&amp;$L338,Equations!$G:$I,3,0)*$V338+VLOOKUP(BW$14&amp;"-est-"&amp;$L338,Equations!$G:$I,3,0)*(1/$W338)+VLOOKUP(BW$14&amp;"-imc-"&amp;$L338,Equations!$G:$I,3,0)*(1/$Q338)))</f>
        <v/>
      </c>
      <c r="BX338" s="10" t="str">
        <f>IF($AG338="","",IF(OR($V338&lt;2.7,$V338&gt;90),"Age OOR",BW338-1.6449*VLOOKUP(BW$14&amp;"-rse-"&amp;$L338,Equations!$G:$I,3,0)))</f>
        <v/>
      </c>
      <c r="BY338" s="10" t="str">
        <f>IF($AG338="","",IF(OR($V338&lt;2.7,$V338&gt;90),"Age OOR",BW338+1.6449*VLOOKUP(BW$14&amp;"-rse-"&amp;$L338,Equations!$G:$I,3,0)))</f>
        <v/>
      </c>
      <c r="BZ338" s="10" t="str">
        <f t="shared" ref="BZ338:BZ401" si="145">IF($AG338="","",IF(OR($V338&lt;2.7,$V338&gt;90),"Age OOR",100*$AG338/BW338))</f>
        <v/>
      </c>
      <c r="CA338" s="10" t="str">
        <f>IF($AG338="","",IF(OR($V338&lt;2.7,$V338&gt;90),"Age OOR",($AG338-BW338)/VLOOKUP(BW$14&amp;"-rse-"&amp;$L338,Equations!$G:$I,3,0)))</f>
        <v/>
      </c>
      <c r="CB338" s="10" t="str">
        <f>IF($AH338="","",IF(OR($V338&lt;2.7,$V338&gt;90),"Age OOR",VLOOKUP(CB$14&amp;"-int-"&amp;$M338,Equations!$G:$I,3,0)+VLOOKUP(CB$14&amp;"-sexo-"&amp;$M338,Equations!$G:$I,3,0)*$U338+VLOOKUP(CB$14&amp;"-edad-"&amp;$M338,Equations!$G:$I,3,0)*$V338+VLOOKUP(CB$14&amp;"-est-"&amp;$M338,Equations!$G:$I,3,0)*(1/$W338)+VLOOKUP(CB$14&amp;"-imc-"&amp;$M338,Equations!$G:$I,3,0)*(1/$Q338)))</f>
        <v/>
      </c>
      <c r="CC338" s="10" t="str">
        <f>IF($AH338="","",IF(OR($V338&lt;2.7,$V338&gt;90),"Age OOR",CB338-1.6449*VLOOKUP(CB$14&amp;"-rse-"&amp;$M338,Equations!$G:$I,3,0)))</f>
        <v/>
      </c>
      <c r="CD338" s="10" t="str">
        <f>IF($AH338="","",IF(OR($V338&lt;2.7,$V338&gt;90),"Age OOR",CB338+1.6449*VLOOKUP(CB$14&amp;"-rse-"&amp;$M338,Equations!$G:$I,3,0)))</f>
        <v/>
      </c>
      <c r="CE338" s="10" t="str">
        <f t="shared" ref="CE338:CE401" si="146">IF($AH338="","",IF(OR($V338&lt;2.7,$V338&gt;90),"Age OOR",100*$AH338/CB338))</f>
        <v/>
      </c>
      <c r="CF338" s="10" t="str">
        <f>IF($AH338="","",IF(OR($V338&lt;2.7,$V338&gt;90),"Age OOR",($AH338-CB338)/VLOOKUP(CB$14&amp;"-rse-"&amp;$M338,Equations!$G:$I,3,0)))</f>
        <v/>
      </c>
      <c r="CG338" s="10" t="str">
        <f>IF($AI338="","",IF(OR($V338&lt;2.7,$V338&gt;90),"Age OOR",VLOOKUP(CG$14&amp;"-int-"&amp;$N338,Equations!$G:$I,3,0)+VLOOKUP(CG$14&amp;"-sexo-"&amp;$N338,Equations!$G:$I,3,0)*$U338+VLOOKUP(CG$14&amp;"-edad-"&amp;$N338,Equations!$G:$I,3,0)*$V338+VLOOKUP(CG$14&amp;"-est-"&amp;$N338,Equations!$G:$I,3,0)*(1/$W338)+VLOOKUP(CG$14&amp;"-imc-"&amp;$N338,Equations!$G:$I,3,0)*(1/$Q338)))</f>
        <v/>
      </c>
      <c r="CH338" s="10" t="str">
        <f>IF($AI338="","",IF(OR($V338&lt;2.7,$V338&gt;90),"Age OOR",CG338-1.6449*VLOOKUP(CG$14&amp;"-rse-"&amp;$N338,Equations!$G:$I,3,0)))</f>
        <v/>
      </c>
      <c r="CI338" s="10" t="str">
        <f>IF($AI338="","",IF(OR($V338&lt;2.7,$V338&gt;90),"Age OOR",CG338+1.6449*VLOOKUP(CG$14&amp;"-rse-"&amp;$N338,Equations!$G:$I,3,0)))</f>
        <v/>
      </c>
      <c r="CJ338" s="10" t="str">
        <f t="shared" ref="CJ338:CJ401" si="147">IF($AI338="","",IF(OR($V338&lt;2.7,$V338&gt;90),"Age OOR",100*$AI338/CG338))</f>
        <v/>
      </c>
      <c r="CK338" s="10" t="str">
        <f>IF($AI338="","",IF(OR($V338&lt;2.7,$V338&gt;90),"Age OOR",($AI338-CG338)/VLOOKUP(CG$14&amp;"-rse-"&amp;$N338,Equations!$G:$I,3,0)))</f>
        <v/>
      </c>
      <c r="CL338" s="10" t="str">
        <f>IF($AJ338="","",IF(OR($V338&lt;2.7,$V338&gt;90),"Age OOR",VLOOKUP(CL$14&amp;"-int-"&amp;$O338,Equations!$G:$I,3,0)+VLOOKUP(CL$14&amp;"-sexo-"&amp;$O338,Equations!$G:$I,3,0)*$U338+VLOOKUP(CL$14&amp;"-edad-"&amp;$O338,Equations!$G:$I,3,0)*$V338+VLOOKUP(CL$14&amp;"-est-"&amp;$O338,Equations!$G:$I,3,0)*(1/$W338)+VLOOKUP(CL$14&amp;"-imc-"&amp;$O338,Equations!$G:$I,3,0)*(1/$Q338)))</f>
        <v/>
      </c>
      <c r="CM338" s="10" t="str">
        <f>IF($AJ338="","",IF(OR($V338&lt;2.7,$V338&gt;90),"Age OOR",CL338-1.6449*VLOOKUP(CL$14&amp;"-rse-"&amp;$O338,Equations!$G:$I,3,0)))</f>
        <v/>
      </c>
      <c r="CN338" s="10" t="str">
        <f>IF($AJ338="","",IF(OR($V338&lt;2.7,$V338&gt;90),"Age OOR",CL338+1.6449*VLOOKUP(CL$14&amp;"-rse-"&amp;$O338,Equations!$G:$I,3,0)))</f>
        <v/>
      </c>
      <c r="CO338" s="10" t="str">
        <f t="shared" ref="CO338:CO401" si="148">IF($AJ338="","",IF(OR($V338&lt;2.7,$V338&gt;90),"Age OOR",100*$AJ338/CL338))</f>
        <v/>
      </c>
      <c r="CP338" s="10" t="str">
        <f>IF($AJ338="","",IF(OR($V338&lt;2.7,$V338&gt;90),"Age OOR",($AJ338-CL338)/VLOOKUP(CL$14&amp;"-rse-"&amp;$O338,Equations!$G:$I,3,0)))</f>
        <v/>
      </c>
      <c r="CQ338" s="10" t="str">
        <f>IF($AK338="","",IF(OR($V338&lt;2.7,$V338&gt;90),"Age OOR",EXP(VLOOKUP(CQ$14&amp;"-int-"&amp;$P338,Equations!$G:$I,3,0)+VLOOKUP(CQ$14&amp;"-sexo-"&amp;$P338,Equations!$G:$I,3,0)*$U338+VLOOKUP(CQ$14&amp;"-edad-"&amp;$P338,Equations!$G:$I,3,0)*$V338+VLOOKUP(CQ$14&amp;"-est-"&amp;$P338,Equations!$G:$I,3,0)*(1/$W338)+VLOOKUP(CQ$14&amp;"-imc-"&amp;$P338,Equations!$G:$I,3,0)*(1/$Q338))))</f>
        <v/>
      </c>
      <c r="CR338" s="10" t="str">
        <f>IF($AK338="","",IF(OR($V338&lt;2.7,$V338&gt;90),"Age OOR",EXP(LN(CQ338)-1.6449*VLOOKUP(CQ$14&amp;"-rse-"&amp;$P338,Equations!$G:$I,3,0))))</f>
        <v/>
      </c>
      <c r="CS338" s="10" t="str">
        <f>IF($AK338="","",IF(OR($V338&lt;2.7,$V338&gt;90),"Age OOR",EXP(LN(CQ338)+1.6449*VLOOKUP(CQ$14&amp;"-rse-"&amp;$P338,Equations!$G:$I,3,0))))</f>
        <v/>
      </c>
      <c r="CT338" s="10" t="str">
        <f t="shared" ref="CT338:CT401" si="149">IF($AK338="","",IF(OR($V338&lt;2.7,$V338&gt;90),"Age OOR",100*$AK338/CQ338))</f>
        <v/>
      </c>
      <c r="CU338" s="10" t="str">
        <f>IF($AK338="","",IF(OR($V338&lt;2.7,$V338&gt;90),"Age OOR",(LN($AK338)-LN(CQ338))/VLOOKUP(CQ$14&amp;"-rse-"&amp;$P338,Equations!$G:$I,3,0)))</f>
        <v/>
      </c>
      <c r="CV338" s="47"/>
    </row>
    <row r="339" spans="5:100" x14ac:dyDescent="0.2">
      <c r="E339" s="23" t="str">
        <f t="shared" si="125"/>
        <v>Age out of range</v>
      </c>
      <c r="F339" s="23" t="str">
        <f t="shared" si="126"/>
        <v>Age out of range</v>
      </c>
      <c r="G339" s="23" t="str">
        <f t="shared" si="127"/>
        <v>Age out of range</v>
      </c>
      <c r="H339" s="23" t="str">
        <f t="shared" si="128"/>
        <v>Age out of range</v>
      </c>
      <c r="I339" s="23" t="str">
        <f t="shared" si="129"/>
        <v>Age out of range</v>
      </c>
      <c r="J339" s="23" t="str">
        <f t="shared" si="130"/>
        <v>Age out of range</v>
      </c>
      <c r="K339" s="23" t="str">
        <f t="shared" si="131"/>
        <v>Age out of range</v>
      </c>
      <c r="L339" s="23" t="str">
        <f t="shared" si="132"/>
        <v>Age out of range</v>
      </c>
      <c r="M339" s="23" t="str">
        <f t="shared" si="133"/>
        <v>Age out of range</v>
      </c>
      <c r="N339" s="23" t="str">
        <f t="shared" si="134"/>
        <v>Age out of range</v>
      </c>
      <c r="O339" s="23" t="str">
        <f t="shared" si="135"/>
        <v>Age out of range</v>
      </c>
      <c r="P339" s="23" t="str">
        <f t="shared" si="136"/>
        <v>Age out of range</v>
      </c>
      <c r="Q339" s="23" t="e">
        <f t="shared" si="137"/>
        <v>#DIV/0!</v>
      </c>
      <c r="R339" s="17"/>
      <c r="S339" s="23">
        <v>323</v>
      </c>
      <c r="T339" s="134"/>
      <c r="U339" s="134"/>
      <c r="V339" s="134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7"/>
      <c r="AM339" s="47"/>
      <c r="AN339" s="10" t="str">
        <f>IF($Z339="","",IF(OR($V339&lt;2.7,$V339&gt;90),"Age OOR",VLOOKUP(AN$14&amp;"-int-"&amp;$E339,Equations!$G:$I,3,0)+VLOOKUP(AN$14&amp;"-sexo-"&amp;$E339,Equations!$G:$I,3,0)*$U339+VLOOKUP(AN$14&amp;"-edad-"&amp;$E339,Equations!$G:$I,3,0)*$V339+VLOOKUP(AN$14&amp;"-est-"&amp;$E339,Equations!$G:$I,3,0)*(1/$W339)+VLOOKUP(AN$14&amp;"-imc-"&amp;$E339,Equations!$G:$I,3,0)*(1/$Q339)))</f>
        <v/>
      </c>
      <c r="AO339" s="10" t="str">
        <f>IF($Z339="","",IF(OR($V339&lt;2.7,$V339&gt;90),"Age OOR",AN339-1.6449*VLOOKUP(AN$14&amp;"-rse-"&amp;$E339,Equations!$G:$I,3,0)))</f>
        <v/>
      </c>
      <c r="AP339" s="10" t="str">
        <f>IF($Z339="","",IF(OR($V339&lt;2.7,$V339&gt;90),"Age OOR",AN339+1.6449*VLOOKUP(AN$14&amp;"-rse-"&amp;$E339,Equations!$G:$I,3,0)))</f>
        <v/>
      </c>
      <c r="AQ339" s="10" t="str">
        <f t="shared" si="138"/>
        <v/>
      </c>
      <c r="AR339" s="10" t="str">
        <f>IF($Z339="","",IF(OR($V339&lt;2.7,$V339&gt;90),"Age OOR",($Z339-AN339)/VLOOKUP(AN$14&amp;"-rse-"&amp;$E339,Equations!$G:$I,3,0)))</f>
        <v/>
      </c>
      <c r="AS339" s="10" t="str">
        <f>IF($AA339="","",IF(OR($V339&lt;2.7,$V339&gt;90),"Age OOR",VLOOKUP(AS$14&amp;"-int-"&amp;$F339,Equations!$G:$I,3,0)+VLOOKUP(AS$14&amp;"-sexo-"&amp;$F339,Equations!$G:$I,3,0)*$U339+VLOOKUP(AS$14&amp;"-edad-"&amp;$F339,Equations!$G:$I,3,0)*$V339+VLOOKUP(AS$14&amp;"-est-"&amp;$F339,Equations!$G:$I,3,0)*(1/$W339)+VLOOKUP(AS$14&amp;"-imc-"&amp;$F339,Equations!$G:$I,3,0)*(1/$Q339)))</f>
        <v/>
      </c>
      <c r="AT339" s="10" t="str">
        <f>IF($AA339="","",IF(OR($V339&lt;2.7,$V339&gt;90),"Age OOR",AS339-1.6449*VLOOKUP(AS$14&amp;"-rse-"&amp;$F339,Equations!$G:$I,3,0)))</f>
        <v/>
      </c>
      <c r="AU339" s="10" t="str">
        <f>IF($AA339="","",IF(OR($V339&lt;2.7,$V339&gt;90),"Age OOR",AS339+1.6449*VLOOKUP(AS$14&amp;"-rse-"&amp;$F339,Equations!$G:$I,3,0)))</f>
        <v/>
      </c>
      <c r="AV339" s="10" t="str">
        <f t="shared" si="139"/>
        <v/>
      </c>
      <c r="AW339" s="10" t="str">
        <f>IF($AA339="","",IF(OR($V339&lt;2.7,$V339&gt;90),"Age OOR",($AA339-AS339)/VLOOKUP(AS$14&amp;"-rse-"&amp;$F339,Equations!$G:$I,3,0)))</f>
        <v/>
      </c>
      <c r="AX339" s="10" t="str">
        <f>IF($AB339="","",IF(OR($V339&lt;2.7,$V339&gt;90),"Age OOR",VLOOKUP(AX$14&amp;"-int-"&amp;$G339,Equations!$G:$I,3,0)+VLOOKUP(AX$14&amp;"-sexo-"&amp;$G339,Equations!$G:$I,3,0)*$U339+VLOOKUP(AX$14&amp;"-edad-"&amp;$G339,Equations!$G:$I,3,0)*$V339+VLOOKUP(AX$14&amp;"-est-"&amp;$G339,Equations!$G:$I,3,0)*(1/$W339)+VLOOKUP(AX$14&amp;"-imc-"&amp;$G339,Equations!$G:$I,3,0)*(1/$Q339)))</f>
        <v/>
      </c>
      <c r="AY339" s="10" t="str">
        <f>IF($AB339="","",IF(OR($V339&lt;2.7,$V339&gt;90),"Age OOR",AX339-1.6449*VLOOKUP(AX$14&amp;"-rse-"&amp;$G339,Equations!$G:$I,3,0)))</f>
        <v/>
      </c>
      <c r="AZ339" s="10" t="str">
        <f>IF($AB339="","",IF(OR($V339&lt;2.7,$V339&gt;90),"Age OOR",AX339+1.6449*VLOOKUP(AX$14&amp;"-rse-"&amp;$G339,Equations!$G:$I,3,0)))</f>
        <v/>
      </c>
      <c r="BA339" s="10" t="str">
        <f t="shared" si="140"/>
        <v/>
      </c>
      <c r="BB339" s="10" t="str">
        <f>IF($AB339="","",IF(OR($V339&lt;2.7,$V339&gt;90),"Age OOR",($AB339-AX339)/VLOOKUP(AX$14&amp;"-rse-"&amp;$G339,Equations!$G:$I,3,0)))</f>
        <v/>
      </c>
      <c r="BC339" s="10" t="str">
        <f>IF($AC339="","",IF(OR($V339&lt;2.7,$V339&gt;90),"Age OOR",VLOOKUP(BC$14&amp;"-int-"&amp;$H339,Equations!$G:$I,3,0)+VLOOKUP(BC$14&amp;"-sexo-"&amp;$H339,Equations!$G:$I,3,0)*$U339+VLOOKUP(BC$14&amp;"-edad-"&amp;$H339,Equations!$G:$I,3,0)*$V339+VLOOKUP(BC$14&amp;"-est-"&amp;$H339,Equations!$G:$I,3,0)*(1/$W339)+VLOOKUP(BC$14&amp;"-imc-"&amp;$H339,Equations!$G:$I,3,0)*(1/$Q339)))</f>
        <v/>
      </c>
      <c r="BD339" s="10" t="str">
        <f>IF($AC339="","",IF(OR($V339&lt;2.7,$V339&gt;90),"Age OOR",BC339-1.6449*VLOOKUP(BC$14&amp;"-rse-"&amp;$H339,Equations!$G:$I,3,0)))</f>
        <v/>
      </c>
      <c r="BE339" s="10" t="str">
        <f>IF($AC339="","",IF(OR($V339&lt;2.7,$V339&gt;90),"Age OOR",BC339+1.6449*VLOOKUP(BC$14&amp;"-rse-"&amp;$H339,Equations!$G:$I,3,0)))</f>
        <v/>
      </c>
      <c r="BF339" s="10" t="str">
        <f t="shared" si="141"/>
        <v/>
      </c>
      <c r="BG339" s="10" t="str">
        <f>IF($AC339="","",IF(OR($V339&lt;2.7,$V339&gt;90),"Age OOR",($AC339-BC339)/VLOOKUP(BC$14&amp;"-rse-"&amp;$H339,Equations!$G:$I,3,0)))</f>
        <v/>
      </c>
      <c r="BH339" s="10" t="str">
        <f>IF($AD339="","",IF(OR($V339&lt;2.7,$V339&gt;90),"Age OOR",VLOOKUP(BH$14&amp;"-int-"&amp;$I339,Equations!$G:$I,3,0)+VLOOKUP(BH$14&amp;"-sexo-"&amp;$I339,Equations!$G:$I,3,0)*$U339+VLOOKUP(BH$14&amp;"-edad-"&amp;$I339,Equations!$G:$I,3,0)*$V339+VLOOKUP(BH$14&amp;"-est-"&amp;$I339,Equations!$G:$I,3,0)*(1/$W339)+VLOOKUP(BH$14&amp;"-imc-"&amp;$I339,Equations!$G:$I,3,0)*(1/$Q339)))</f>
        <v/>
      </c>
      <c r="BI339" s="10" t="str">
        <f>IF($AD339="","",IF(OR($V339&lt;2.7,$V339&gt;90),"Age OOR",BH339-1.6449*VLOOKUP(BH$14&amp;"-rse-"&amp;$I339,Equations!$G:$I,3,0)))</f>
        <v/>
      </c>
      <c r="BJ339" s="10" t="str">
        <f>IF($AD339="","",IF(OR($V339&lt;2.7,$V339&gt;90),"Age OOR",BH339+1.6449*VLOOKUP(BH$14&amp;"-rse-"&amp;$I339,Equations!$G:$I,3,0)))</f>
        <v/>
      </c>
      <c r="BK339" s="10" t="str">
        <f t="shared" si="142"/>
        <v/>
      </c>
      <c r="BL339" s="10" t="str">
        <f>IF($AD339="","",IF(OR($V339&lt;2.7,$V339&gt;90),"Age OOR",($AD339-BH339)/VLOOKUP(BH$14&amp;"-rse-"&amp;$I339,Equations!$G:$I,3,0)))</f>
        <v/>
      </c>
      <c r="BM339" s="10" t="str">
        <f>IF($AE339="","",IF(OR($V339&lt;2.7,$V339&gt;90),"Age OOR",VLOOKUP(BM$14&amp;"-int-"&amp;$J339,Equations!$G:$I,3,0)+VLOOKUP(BM$14&amp;"-sexo-"&amp;$J339,Equations!$G:$I,3,0)*$U339+VLOOKUP(BM$14&amp;"-edad-"&amp;$J339,Equations!$G:$I,3,0)*$V339+VLOOKUP(BM$14&amp;"-est-"&amp;$J339,Equations!$G:$I,3,0)*(1/$W339)+VLOOKUP(BM$14&amp;"-imc-"&amp;$J339,Equations!$G:$I,3,0)*(1/$Q339)))</f>
        <v/>
      </c>
      <c r="BN339" s="10" t="str">
        <f>IF($AE339="","",IF(OR($V339&lt;2.7,$V339&gt;90),"Age OOR",BM339-1.6449*VLOOKUP(BM$14&amp;"-rse-"&amp;$J339,Equations!$G:$I,3,0)))</f>
        <v/>
      </c>
      <c r="BO339" s="10" t="str">
        <f>IF($AE339="","",IF(OR($V339&lt;2.7,$V339&gt;90),"Age OOR",BM339+1.6449*VLOOKUP(BM$14&amp;"-rse-"&amp;$J339,Equations!$G:$I,3,0)))</f>
        <v/>
      </c>
      <c r="BP339" s="10" t="str">
        <f t="shared" si="143"/>
        <v/>
      </c>
      <c r="BQ339" s="10" t="str">
        <f>IF($AE339="","",IF(OR($V339&lt;2.7,$V339&gt;90),"Age OOR",($AE339-BM339)/VLOOKUP(BM$14&amp;"-rse-"&amp;$J339,Equations!$G:$I,3,0)))</f>
        <v/>
      </c>
      <c r="BR339" s="10" t="str">
        <f>IF($AF339="","",IF(OR($V339&lt;2.7,$V339&gt;90),"Age OOR",VLOOKUP(BR$14&amp;"-int-"&amp;$K339,Equations!$G:$I,3,0)+VLOOKUP(BR$14&amp;"-sexo-"&amp;$K339,Equations!$G:$I,3,0)*$U339+VLOOKUP(BR$14&amp;"-edad-"&amp;$K339,Equations!$G:$I,3,0)*$V339+VLOOKUP(BR$14&amp;"-est-"&amp;$K339,Equations!$G:$I,3,0)*(1/$W339)+VLOOKUP(BR$14&amp;"-imc-"&amp;$K339,Equations!$G:$I,3,0)*(1/$Q339)))</f>
        <v/>
      </c>
      <c r="BS339" s="10" t="str">
        <f>IF($AF339="","",IF(OR($V339&lt;2.7,$V339&gt;90),"Age OOR",BR339-1.6449*VLOOKUP(BR$14&amp;"-rse-"&amp;$K339,Equations!$G:$I,3,0)))</f>
        <v/>
      </c>
      <c r="BT339" s="10" t="str">
        <f>IF($AF339="","",IF(OR($V339&lt;2.7,$V339&gt;90),"Age OOR",BR339+1.6449*VLOOKUP(BR$14&amp;"-rse-"&amp;$K339,Equations!$G:$I,3,0)))</f>
        <v/>
      </c>
      <c r="BU339" s="10" t="str">
        <f t="shared" si="144"/>
        <v/>
      </c>
      <c r="BV339" s="10" t="str">
        <f>IF($AF339="","",IF(OR($V339&lt;2.7,$V339&gt;90),"Age OOR",($AF339-BR339)/VLOOKUP(BR$14&amp;"-rse-"&amp;$K339,Equations!$G:$I,3,0)))</f>
        <v/>
      </c>
      <c r="BW339" s="10" t="str">
        <f>IF($AG339="","",IF(OR($V339&lt;2.7,$V339&gt;90),"Age OOR",VLOOKUP(BW$14&amp;"-int-"&amp;$L339,Equations!$G:$I,3,0)+VLOOKUP(BW$14&amp;"-sexo-"&amp;$L339,Equations!$G:$I,3,0)*$U339+VLOOKUP(BW$14&amp;"-edad-"&amp;$L339,Equations!$G:$I,3,0)*$V339+VLOOKUP(BW$14&amp;"-est-"&amp;$L339,Equations!$G:$I,3,0)*(1/$W339)+VLOOKUP(BW$14&amp;"-imc-"&amp;$L339,Equations!$G:$I,3,0)*(1/$Q339)))</f>
        <v/>
      </c>
      <c r="BX339" s="10" t="str">
        <f>IF($AG339="","",IF(OR($V339&lt;2.7,$V339&gt;90),"Age OOR",BW339-1.6449*VLOOKUP(BW$14&amp;"-rse-"&amp;$L339,Equations!$G:$I,3,0)))</f>
        <v/>
      </c>
      <c r="BY339" s="10" t="str">
        <f>IF($AG339="","",IF(OR($V339&lt;2.7,$V339&gt;90),"Age OOR",BW339+1.6449*VLOOKUP(BW$14&amp;"-rse-"&amp;$L339,Equations!$G:$I,3,0)))</f>
        <v/>
      </c>
      <c r="BZ339" s="10" t="str">
        <f t="shared" si="145"/>
        <v/>
      </c>
      <c r="CA339" s="10" t="str">
        <f>IF($AG339="","",IF(OR($V339&lt;2.7,$V339&gt;90),"Age OOR",($AG339-BW339)/VLOOKUP(BW$14&amp;"-rse-"&amp;$L339,Equations!$G:$I,3,0)))</f>
        <v/>
      </c>
      <c r="CB339" s="10" t="str">
        <f>IF($AH339="","",IF(OR($V339&lt;2.7,$V339&gt;90),"Age OOR",VLOOKUP(CB$14&amp;"-int-"&amp;$M339,Equations!$G:$I,3,0)+VLOOKUP(CB$14&amp;"-sexo-"&amp;$M339,Equations!$G:$I,3,0)*$U339+VLOOKUP(CB$14&amp;"-edad-"&amp;$M339,Equations!$G:$I,3,0)*$V339+VLOOKUP(CB$14&amp;"-est-"&amp;$M339,Equations!$G:$I,3,0)*(1/$W339)+VLOOKUP(CB$14&amp;"-imc-"&amp;$M339,Equations!$G:$I,3,0)*(1/$Q339)))</f>
        <v/>
      </c>
      <c r="CC339" s="10" t="str">
        <f>IF($AH339="","",IF(OR($V339&lt;2.7,$V339&gt;90),"Age OOR",CB339-1.6449*VLOOKUP(CB$14&amp;"-rse-"&amp;$M339,Equations!$G:$I,3,0)))</f>
        <v/>
      </c>
      <c r="CD339" s="10" t="str">
        <f>IF($AH339="","",IF(OR($V339&lt;2.7,$V339&gt;90),"Age OOR",CB339+1.6449*VLOOKUP(CB$14&amp;"-rse-"&amp;$M339,Equations!$G:$I,3,0)))</f>
        <v/>
      </c>
      <c r="CE339" s="10" t="str">
        <f t="shared" si="146"/>
        <v/>
      </c>
      <c r="CF339" s="10" t="str">
        <f>IF($AH339="","",IF(OR($V339&lt;2.7,$V339&gt;90),"Age OOR",($AH339-CB339)/VLOOKUP(CB$14&amp;"-rse-"&amp;$M339,Equations!$G:$I,3,0)))</f>
        <v/>
      </c>
      <c r="CG339" s="10" t="str">
        <f>IF($AI339="","",IF(OR($V339&lt;2.7,$V339&gt;90),"Age OOR",VLOOKUP(CG$14&amp;"-int-"&amp;$N339,Equations!$G:$I,3,0)+VLOOKUP(CG$14&amp;"-sexo-"&amp;$N339,Equations!$G:$I,3,0)*$U339+VLOOKUP(CG$14&amp;"-edad-"&amp;$N339,Equations!$G:$I,3,0)*$V339+VLOOKUP(CG$14&amp;"-est-"&amp;$N339,Equations!$G:$I,3,0)*(1/$W339)+VLOOKUP(CG$14&amp;"-imc-"&amp;$N339,Equations!$G:$I,3,0)*(1/$Q339)))</f>
        <v/>
      </c>
      <c r="CH339" s="10" t="str">
        <f>IF($AI339="","",IF(OR($V339&lt;2.7,$V339&gt;90),"Age OOR",CG339-1.6449*VLOOKUP(CG$14&amp;"-rse-"&amp;$N339,Equations!$G:$I,3,0)))</f>
        <v/>
      </c>
      <c r="CI339" s="10" t="str">
        <f>IF($AI339="","",IF(OR($V339&lt;2.7,$V339&gt;90),"Age OOR",CG339+1.6449*VLOOKUP(CG$14&amp;"-rse-"&amp;$N339,Equations!$G:$I,3,0)))</f>
        <v/>
      </c>
      <c r="CJ339" s="10" t="str">
        <f t="shared" si="147"/>
        <v/>
      </c>
      <c r="CK339" s="10" t="str">
        <f>IF($AI339="","",IF(OR($V339&lt;2.7,$V339&gt;90),"Age OOR",($AI339-CG339)/VLOOKUP(CG$14&amp;"-rse-"&amp;$N339,Equations!$G:$I,3,0)))</f>
        <v/>
      </c>
      <c r="CL339" s="10" t="str">
        <f>IF($AJ339="","",IF(OR($V339&lt;2.7,$V339&gt;90),"Age OOR",VLOOKUP(CL$14&amp;"-int-"&amp;$O339,Equations!$G:$I,3,0)+VLOOKUP(CL$14&amp;"-sexo-"&amp;$O339,Equations!$G:$I,3,0)*$U339+VLOOKUP(CL$14&amp;"-edad-"&amp;$O339,Equations!$G:$I,3,0)*$V339+VLOOKUP(CL$14&amp;"-est-"&amp;$O339,Equations!$G:$I,3,0)*(1/$W339)+VLOOKUP(CL$14&amp;"-imc-"&amp;$O339,Equations!$G:$I,3,0)*(1/$Q339)))</f>
        <v/>
      </c>
      <c r="CM339" s="10" t="str">
        <f>IF($AJ339="","",IF(OR($V339&lt;2.7,$V339&gt;90),"Age OOR",CL339-1.6449*VLOOKUP(CL$14&amp;"-rse-"&amp;$O339,Equations!$G:$I,3,0)))</f>
        <v/>
      </c>
      <c r="CN339" s="10" t="str">
        <f>IF($AJ339="","",IF(OR($V339&lt;2.7,$V339&gt;90),"Age OOR",CL339+1.6449*VLOOKUP(CL$14&amp;"-rse-"&amp;$O339,Equations!$G:$I,3,0)))</f>
        <v/>
      </c>
      <c r="CO339" s="10" t="str">
        <f t="shared" si="148"/>
        <v/>
      </c>
      <c r="CP339" s="10" t="str">
        <f>IF($AJ339="","",IF(OR($V339&lt;2.7,$V339&gt;90),"Age OOR",($AJ339-CL339)/VLOOKUP(CL$14&amp;"-rse-"&amp;$O339,Equations!$G:$I,3,0)))</f>
        <v/>
      </c>
      <c r="CQ339" s="10" t="str">
        <f>IF($AK339="","",IF(OR($V339&lt;2.7,$V339&gt;90),"Age OOR",EXP(VLOOKUP(CQ$14&amp;"-int-"&amp;$P339,Equations!$G:$I,3,0)+VLOOKUP(CQ$14&amp;"-sexo-"&amp;$P339,Equations!$G:$I,3,0)*$U339+VLOOKUP(CQ$14&amp;"-edad-"&amp;$P339,Equations!$G:$I,3,0)*$V339+VLOOKUP(CQ$14&amp;"-est-"&amp;$P339,Equations!$G:$I,3,0)*(1/$W339)+VLOOKUP(CQ$14&amp;"-imc-"&amp;$P339,Equations!$G:$I,3,0)*(1/$Q339))))</f>
        <v/>
      </c>
      <c r="CR339" s="10" t="str">
        <f>IF($AK339="","",IF(OR($V339&lt;2.7,$V339&gt;90),"Age OOR",EXP(LN(CQ339)-1.6449*VLOOKUP(CQ$14&amp;"-rse-"&amp;$P339,Equations!$G:$I,3,0))))</f>
        <v/>
      </c>
      <c r="CS339" s="10" t="str">
        <f>IF($AK339="","",IF(OR($V339&lt;2.7,$V339&gt;90),"Age OOR",EXP(LN(CQ339)+1.6449*VLOOKUP(CQ$14&amp;"-rse-"&amp;$P339,Equations!$G:$I,3,0))))</f>
        <v/>
      </c>
      <c r="CT339" s="10" t="str">
        <f t="shared" si="149"/>
        <v/>
      </c>
      <c r="CU339" s="10" t="str">
        <f>IF($AK339="","",IF(OR($V339&lt;2.7,$V339&gt;90),"Age OOR",(LN($AK339)-LN(CQ339))/VLOOKUP(CQ$14&amp;"-rse-"&amp;$P339,Equations!$G:$I,3,0)))</f>
        <v/>
      </c>
      <c r="CV339" s="47"/>
    </row>
    <row r="340" spans="5:100" x14ac:dyDescent="0.2">
      <c r="E340" s="23" t="str">
        <f t="shared" si="125"/>
        <v>Age out of range</v>
      </c>
      <c r="F340" s="23" t="str">
        <f t="shared" si="126"/>
        <v>Age out of range</v>
      </c>
      <c r="G340" s="23" t="str">
        <f t="shared" si="127"/>
        <v>Age out of range</v>
      </c>
      <c r="H340" s="23" t="str">
        <f t="shared" si="128"/>
        <v>Age out of range</v>
      </c>
      <c r="I340" s="23" t="str">
        <f t="shared" si="129"/>
        <v>Age out of range</v>
      </c>
      <c r="J340" s="23" t="str">
        <f t="shared" si="130"/>
        <v>Age out of range</v>
      </c>
      <c r="K340" s="23" t="str">
        <f t="shared" si="131"/>
        <v>Age out of range</v>
      </c>
      <c r="L340" s="23" t="str">
        <f t="shared" si="132"/>
        <v>Age out of range</v>
      </c>
      <c r="M340" s="23" t="str">
        <f t="shared" si="133"/>
        <v>Age out of range</v>
      </c>
      <c r="N340" s="23" t="str">
        <f t="shared" si="134"/>
        <v>Age out of range</v>
      </c>
      <c r="O340" s="23" t="str">
        <f t="shared" si="135"/>
        <v>Age out of range</v>
      </c>
      <c r="P340" s="23" t="str">
        <f t="shared" si="136"/>
        <v>Age out of range</v>
      </c>
      <c r="Q340" s="23" t="e">
        <f t="shared" si="137"/>
        <v>#DIV/0!</v>
      </c>
      <c r="R340" s="17"/>
      <c r="S340" s="23">
        <v>324</v>
      </c>
      <c r="T340" s="134"/>
      <c r="U340" s="134"/>
      <c r="V340" s="134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7"/>
      <c r="AM340" s="47"/>
      <c r="AN340" s="10" t="str">
        <f>IF($Z340="","",IF(OR($V340&lt;2.7,$V340&gt;90),"Age OOR",VLOOKUP(AN$14&amp;"-int-"&amp;$E340,Equations!$G:$I,3,0)+VLOOKUP(AN$14&amp;"-sexo-"&amp;$E340,Equations!$G:$I,3,0)*$U340+VLOOKUP(AN$14&amp;"-edad-"&amp;$E340,Equations!$G:$I,3,0)*$V340+VLOOKUP(AN$14&amp;"-est-"&amp;$E340,Equations!$G:$I,3,0)*(1/$W340)+VLOOKUP(AN$14&amp;"-imc-"&amp;$E340,Equations!$G:$I,3,0)*(1/$Q340)))</f>
        <v/>
      </c>
      <c r="AO340" s="10" t="str">
        <f>IF($Z340="","",IF(OR($V340&lt;2.7,$V340&gt;90),"Age OOR",AN340-1.6449*VLOOKUP(AN$14&amp;"-rse-"&amp;$E340,Equations!$G:$I,3,0)))</f>
        <v/>
      </c>
      <c r="AP340" s="10" t="str">
        <f>IF($Z340="","",IF(OR($V340&lt;2.7,$V340&gt;90),"Age OOR",AN340+1.6449*VLOOKUP(AN$14&amp;"-rse-"&amp;$E340,Equations!$G:$I,3,0)))</f>
        <v/>
      </c>
      <c r="AQ340" s="10" t="str">
        <f t="shared" si="138"/>
        <v/>
      </c>
      <c r="AR340" s="10" t="str">
        <f>IF($Z340="","",IF(OR($V340&lt;2.7,$V340&gt;90),"Age OOR",($Z340-AN340)/VLOOKUP(AN$14&amp;"-rse-"&amp;$E340,Equations!$G:$I,3,0)))</f>
        <v/>
      </c>
      <c r="AS340" s="10" t="str">
        <f>IF($AA340="","",IF(OR($V340&lt;2.7,$V340&gt;90),"Age OOR",VLOOKUP(AS$14&amp;"-int-"&amp;$F340,Equations!$G:$I,3,0)+VLOOKUP(AS$14&amp;"-sexo-"&amp;$F340,Equations!$G:$I,3,0)*$U340+VLOOKUP(AS$14&amp;"-edad-"&amp;$F340,Equations!$G:$I,3,0)*$V340+VLOOKUP(AS$14&amp;"-est-"&amp;$F340,Equations!$G:$I,3,0)*(1/$W340)+VLOOKUP(AS$14&amp;"-imc-"&amp;$F340,Equations!$G:$I,3,0)*(1/$Q340)))</f>
        <v/>
      </c>
      <c r="AT340" s="10" t="str">
        <f>IF($AA340="","",IF(OR($V340&lt;2.7,$V340&gt;90),"Age OOR",AS340-1.6449*VLOOKUP(AS$14&amp;"-rse-"&amp;$F340,Equations!$G:$I,3,0)))</f>
        <v/>
      </c>
      <c r="AU340" s="10" t="str">
        <f>IF($AA340="","",IF(OR($V340&lt;2.7,$V340&gt;90),"Age OOR",AS340+1.6449*VLOOKUP(AS$14&amp;"-rse-"&amp;$F340,Equations!$G:$I,3,0)))</f>
        <v/>
      </c>
      <c r="AV340" s="10" t="str">
        <f t="shared" si="139"/>
        <v/>
      </c>
      <c r="AW340" s="10" t="str">
        <f>IF($AA340="","",IF(OR($V340&lt;2.7,$V340&gt;90),"Age OOR",($AA340-AS340)/VLOOKUP(AS$14&amp;"-rse-"&amp;$F340,Equations!$G:$I,3,0)))</f>
        <v/>
      </c>
      <c r="AX340" s="10" t="str">
        <f>IF($AB340="","",IF(OR($V340&lt;2.7,$V340&gt;90),"Age OOR",VLOOKUP(AX$14&amp;"-int-"&amp;$G340,Equations!$G:$I,3,0)+VLOOKUP(AX$14&amp;"-sexo-"&amp;$G340,Equations!$G:$I,3,0)*$U340+VLOOKUP(AX$14&amp;"-edad-"&amp;$G340,Equations!$G:$I,3,0)*$V340+VLOOKUP(AX$14&amp;"-est-"&amp;$G340,Equations!$G:$I,3,0)*(1/$W340)+VLOOKUP(AX$14&amp;"-imc-"&amp;$G340,Equations!$G:$I,3,0)*(1/$Q340)))</f>
        <v/>
      </c>
      <c r="AY340" s="10" t="str">
        <f>IF($AB340="","",IF(OR($V340&lt;2.7,$V340&gt;90),"Age OOR",AX340-1.6449*VLOOKUP(AX$14&amp;"-rse-"&amp;$G340,Equations!$G:$I,3,0)))</f>
        <v/>
      </c>
      <c r="AZ340" s="10" t="str">
        <f>IF($AB340="","",IF(OR($V340&lt;2.7,$V340&gt;90),"Age OOR",AX340+1.6449*VLOOKUP(AX$14&amp;"-rse-"&amp;$G340,Equations!$G:$I,3,0)))</f>
        <v/>
      </c>
      <c r="BA340" s="10" t="str">
        <f t="shared" si="140"/>
        <v/>
      </c>
      <c r="BB340" s="10" t="str">
        <f>IF($AB340="","",IF(OR($V340&lt;2.7,$V340&gt;90),"Age OOR",($AB340-AX340)/VLOOKUP(AX$14&amp;"-rse-"&amp;$G340,Equations!$G:$I,3,0)))</f>
        <v/>
      </c>
      <c r="BC340" s="10" t="str">
        <f>IF($AC340="","",IF(OR($V340&lt;2.7,$V340&gt;90),"Age OOR",VLOOKUP(BC$14&amp;"-int-"&amp;$H340,Equations!$G:$I,3,0)+VLOOKUP(BC$14&amp;"-sexo-"&amp;$H340,Equations!$G:$I,3,0)*$U340+VLOOKUP(BC$14&amp;"-edad-"&amp;$H340,Equations!$G:$I,3,0)*$V340+VLOOKUP(BC$14&amp;"-est-"&amp;$H340,Equations!$G:$I,3,0)*(1/$W340)+VLOOKUP(BC$14&amp;"-imc-"&amp;$H340,Equations!$G:$I,3,0)*(1/$Q340)))</f>
        <v/>
      </c>
      <c r="BD340" s="10" t="str">
        <f>IF($AC340="","",IF(OR($V340&lt;2.7,$V340&gt;90),"Age OOR",BC340-1.6449*VLOOKUP(BC$14&amp;"-rse-"&amp;$H340,Equations!$G:$I,3,0)))</f>
        <v/>
      </c>
      <c r="BE340" s="10" t="str">
        <f>IF($AC340="","",IF(OR($V340&lt;2.7,$V340&gt;90),"Age OOR",BC340+1.6449*VLOOKUP(BC$14&amp;"-rse-"&amp;$H340,Equations!$G:$I,3,0)))</f>
        <v/>
      </c>
      <c r="BF340" s="10" t="str">
        <f t="shared" si="141"/>
        <v/>
      </c>
      <c r="BG340" s="10" t="str">
        <f>IF($AC340="","",IF(OR($V340&lt;2.7,$V340&gt;90),"Age OOR",($AC340-BC340)/VLOOKUP(BC$14&amp;"-rse-"&amp;$H340,Equations!$G:$I,3,0)))</f>
        <v/>
      </c>
      <c r="BH340" s="10" t="str">
        <f>IF($AD340="","",IF(OR($V340&lt;2.7,$V340&gt;90),"Age OOR",VLOOKUP(BH$14&amp;"-int-"&amp;$I340,Equations!$G:$I,3,0)+VLOOKUP(BH$14&amp;"-sexo-"&amp;$I340,Equations!$G:$I,3,0)*$U340+VLOOKUP(BH$14&amp;"-edad-"&amp;$I340,Equations!$G:$I,3,0)*$V340+VLOOKUP(BH$14&amp;"-est-"&amp;$I340,Equations!$G:$I,3,0)*(1/$W340)+VLOOKUP(BH$14&amp;"-imc-"&amp;$I340,Equations!$G:$I,3,0)*(1/$Q340)))</f>
        <v/>
      </c>
      <c r="BI340" s="10" t="str">
        <f>IF($AD340="","",IF(OR($V340&lt;2.7,$V340&gt;90),"Age OOR",BH340-1.6449*VLOOKUP(BH$14&amp;"-rse-"&amp;$I340,Equations!$G:$I,3,0)))</f>
        <v/>
      </c>
      <c r="BJ340" s="10" t="str">
        <f>IF($AD340="","",IF(OR($V340&lt;2.7,$V340&gt;90),"Age OOR",BH340+1.6449*VLOOKUP(BH$14&amp;"-rse-"&amp;$I340,Equations!$G:$I,3,0)))</f>
        <v/>
      </c>
      <c r="BK340" s="10" t="str">
        <f t="shared" si="142"/>
        <v/>
      </c>
      <c r="BL340" s="10" t="str">
        <f>IF($AD340="","",IF(OR($V340&lt;2.7,$V340&gt;90),"Age OOR",($AD340-BH340)/VLOOKUP(BH$14&amp;"-rse-"&amp;$I340,Equations!$G:$I,3,0)))</f>
        <v/>
      </c>
      <c r="BM340" s="10" t="str">
        <f>IF($AE340="","",IF(OR($V340&lt;2.7,$V340&gt;90),"Age OOR",VLOOKUP(BM$14&amp;"-int-"&amp;$J340,Equations!$G:$I,3,0)+VLOOKUP(BM$14&amp;"-sexo-"&amp;$J340,Equations!$G:$I,3,0)*$U340+VLOOKUP(BM$14&amp;"-edad-"&amp;$J340,Equations!$G:$I,3,0)*$V340+VLOOKUP(BM$14&amp;"-est-"&amp;$J340,Equations!$G:$I,3,0)*(1/$W340)+VLOOKUP(BM$14&amp;"-imc-"&amp;$J340,Equations!$G:$I,3,0)*(1/$Q340)))</f>
        <v/>
      </c>
      <c r="BN340" s="10" t="str">
        <f>IF($AE340="","",IF(OR($V340&lt;2.7,$V340&gt;90),"Age OOR",BM340-1.6449*VLOOKUP(BM$14&amp;"-rse-"&amp;$J340,Equations!$G:$I,3,0)))</f>
        <v/>
      </c>
      <c r="BO340" s="10" t="str">
        <f>IF($AE340="","",IF(OR($V340&lt;2.7,$V340&gt;90),"Age OOR",BM340+1.6449*VLOOKUP(BM$14&amp;"-rse-"&amp;$J340,Equations!$G:$I,3,0)))</f>
        <v/>
      </c>
      <c r="BP340" s="10" t="str">
        <f t="shared" si="143"/>
        <v/>
      </c>
      <c r="BQ340" s="10" t="str">
        <f>IF($AE340="","",IF(OR($V340&lt;2.7,$V340&gt;90),"Age OOR",($AE340-BM340)/VLOOKUP(BM$14&amp;"-rse-"&amp;$J340,Equations!$G:$I,3,0)))</f>
        <v/>
      </c>
      <c r="BR340" s="10" t="str">
        <f>IF($AF340="","",IF(OR($V340&lt;2.7,$V340&gt;90),"Age OOR",VLOOKUP(BR$14&amp;"-int-"&amp;$K340,Equations!$G:$I,3,0)+VLOOKUP(BR$14&amp;"-sexo-"&amp;$K340,Equations!$G:$I,3,0)*$U340+VLOOKUP(BR$14&amp;"-edad-"&amp;$K340,Equations!$G:$I,3,0)*$V340+VLOOKUP(BR$14&amp;"-est-"&amp;$K340,Equations!$G:$I,3,0)*(1/$W340)+VLOOKUP(BR$14&amp;"-imc-"&amp;$K340,Equations!$G:$I,3,0)*(1/$Q340)))</f>
        <v/>
      </c>
      <c r="BS340" s="10" t="str">
        <f>IF($AF340="","",IF(OR($V340&lt;2.7,$V340&gt;90),"Age OOR",BR340-1.6449*VLOOKUP(BR$14&amp;"-rse-"&amp;$K340,Equations!$G:$I,3,0)))</f>
        <v/>
      </c>
      <c r="BT340" s="10" t="str">
        <f>IF($AF340="","",IF(OR($V340&lt;2.7,$V340&gt;90),"Age OOR",BR340+1.6449*VLOOKUP(BR$14&amp;"-rse-"&amp;$K340,Equations!$G:$I,3,0)))</f>
        <v/>
      </c>
      <c r="BU340" s="10" t="str">
        <f t="shared" si="144"/>
        <v/>
      </c>
      <c r="BV340" s="10" t="str">
        <f>IF($AF340="","",IF(OR($V340&lt;2.7,$V340&gt;90),"Age OOR",($AF340-BR340)/VLOOKUP(BR$14&amp;"-rse-"&amp;$K340,Equations!$G:$I,3,0)))</f>
        <v/>
      </c>
      <c r="BW340" s="10" t="str">
        <f>IF($AG340="","",IF(OR($V340&lt;2.7,$V340&gt;90),"Age OOR",VLOOKUP(BW$14&amp;"-int-"&amp;$L340,Equations!$G:$I,3,0)+VLOOKUP(BW$14&amp;"-sexo-"&amp;$L340,Equations!$G:$I,3,0)*$U340+VLOOKUP(BW$14&amp;"-edad-"&amp;$L340,Equations!$G:$I,3,0)*$V340+VLOOKUP(BW$14&amp;"-est-"&amp;$L340,Equations!$G:$I,3,0)*(1/$W340)+VLOOKUP(BW$14&amp;"-imc-"&amp;$L340,Equations!$G:$I,3,0)*(1/$Q340)))</f>
        <v/>
      </c>
      <c r="BX340" s="10" t="str">
        <f>IF($AG340="","",IF(OR($V340&lt;2.7,$V340&gt;90),"Age OOR",BW340-1.6449*VLOOKUP(BW$14&amp;"-rse-"&amp;$L340,Equations!$G:$I,3,0)))</f>
        <v/>
      </c>
      <c r="BY340" s="10" t="str">
        <f>IF($AG340="","",IF(OR($V340&lt;2.7,$V340&gt;90),"Age OOR",BW340+1.6449*VLOOKUP(BW$14&amp;"-rse-"&amp;$L340,Equations!$G:$I,3,0)))</f>
        <v/>
      </c>
      <c r="BZ340" s="10" t="str">
        <f t="shared" si="145"/>
        <v/>
      </c>
      <c r="CA340" s="10" t="str">
        <f>IF($AG340="","",IF(OR($V340&lt;2.7,$V340&gt;90),"Age OOR",($AG340-BW340)/VLOOKUP(BW$14&amp;"-rse-"&amp;$L340,Equations!$G:$I,3,0)))</f>
        <v/>
      </c>
      <c r="CB340" s="10" t="str">
        <f>IF($AH340="","",IF(OR($V340&lt;2.7,$V340&gt;90),"Age OOR",VLOOKUP(CB$14&amp;"-int-"&amp;$M340,Equations!$G:$I,3,0)+VLOOKUP(CB$14&amp;"-sexo-"&amp;$M340,Equations!$G:$I,3,0)*$U340+VLOOKUP(CB$14&amp;"-edad-"&amp;$M340,Equations!$G:$I,3,0)*$V340+VLOOKUP(CB$14&amp;"-est-"&amp;$M340,Equations!$G:$I,3,0)*(1/$W340)+VLOOKUP(CB$14&amp;"-imc-"&amp;$M340,Equations!$G:$I,3,0)*(1/$Q340)))</f>
        <v/>
      </c>
      <c r="CC340" s="10" t="str">
        <f>IF($AH340="","",IF(OR($V340&lt;2.7,$V340&gt;90),"Age OOR",CB340-1.6449*VLOOKUP(CB$14&amp;"-rse-"&amp;$M340,Equations!$G:$I,3,0)))</f>
        <v/>
      </c>
      <c r="CD340" s="10" t="str">
        <f>IF($AH340="","",IF(OR($V340&lt;2.7,$V340&gt;90),"Age OOR",CB340+1.6449*VLOOKUP(CB$14&amp;"-rse-"&amp;$M340,Equations!$G:$I,3,0)))</f>
        <v/>
      </c>
      <c r="CE340" s="10" t="str">
        <f t="shared" si="146"/>
        <v/>
      </c>
      <c r="CF340" s="10" t="str">
        <f>IF($AH340="","",IF(OR($V340&lt;2.7,$V340&gt;90),"Age OOR",($AH340-CB340)/VLOOKUP(CB$14&amp;"-rse-"&amp;$M340,Equations!$G:$I,3,0)))</f>
        <v/>
      </c>
      <c r="CG340" s="10" t="str">
        <f>IF($AI340="","",IF(OR($V340&lt;2.7,$V340&gt;90),"Age OOR",VLOOKUP(CG$14&amp;"-int-"&amp;$N340,Equations!$G:$I,3,0)+VLOOKUP(CG$14&amp;"-sexo-"&amp;$N340,Equations!$G:$I,3,0)*$U340+VLOOKUP(CG$14&amp;"-edad-"&amp;$N340,Equations!$G:$I,3,0)*$V340+VLOOKUP(CG$14&amp;"-est-"&amp;$N340,Equations!$G:$I,3,0)*(1/$W340)+VLOOKUP(CG$14&amp;"-imc-"&amp;$N340,Equations!$G:$I,3,0)*(1/$Q340)))</f>
        <v/>
      </c>
      <c r="CH340" s="10" t="str">
        <f>IF($AI340="","",IF(OR($V340&lt;2.7,$V340&gt;90),"Age OOR",CG340-1.6449*VLOOKUP(CG$14&amp;"-rse-"&amp;$N340,Equations!$G:$I,3,0)))</f>
        <v/>
      </c>
      <c r="CI340" s="10" t="str">
        <f>IF($AI340="","",IF(OR($V340&lt;2.7,$V340&gt;90),"Age OOR",CG340+1.6449*VLOOKUP(CG$14&amp;"-rse-"&amp;$N340,Equations!$G:$I,3,0)))</f>
        <v/>
      </c>
      <c r="CJ340" s="10" t="str">
        <f t="shared" si="147"/>
        <v/>
      </c>
      <c r="CK340" s="10" t="str">
        <f>IF($AI340="","",IF(OR($V340&lt;2.7,$V340&gt;90),"Age OOR",($AI340-CG340)/VLOOKUP(CG$14&amp;"-rse-"&amp;$N340,Equations!$G:$I,3,0)))</f>
        <v/>
      </c>
      <c r="CL340" s="10" t="str">
        <f>IF($AJ340="","",IF(OR($V340&lt;2.7,$V340&gt;90),"Age OOR",VLOOKUP(CL$14&amp;"-int-"&amp;$O340,Equations!$G:$I,3,0)+VLOOKUP(CL$14&amp;"-sexo-"&amp;$O340,Equations!$G:$I,3,0)*$U340+VLOOKUP(CL$14&amp;"-edad-"&amp;$O340,Equations!$G:$I,3,0)*$V340+VLOOKUP(CL$14&amp;"-est-"&amp;$O340,Equations!$G:$I,3,0)*(1/$W340)+VLOOKUP(CL$14&amp;"-imc-"&amp;$O340,Equations!$G:$I,3,0)*(1/$Q340)))</f>
        <v/>
      </c>
      <c r="CM340" s="10" t="str">
        <f>IF($AJ340="","",IF(OR($V340&lt;2.7,$V340&gt;90),"Age OOR",CL340-1.6449*VLOOKUP(CL$14&amp;"-rse-"&amp;$O340,Equations!$G:$I,3,0)))</f>
        <v/>
      </c>
      <c r="CN340" s="10" t="str">
        <f>IF($AJ340="","",IF(OR($V340&lt;2.7,$V340&gt;90),"Age OOR",CL340+1.6449*VLOOKUP(CL$14&amp;"-rse-"&amp;$O340,Equations!$G:$I,3,0)))</f>
        <v/>
      </c>
      <c r="CO340" s="10" t="str">
        <f t="shared" si="148"/>
        <v/>
      </c>
      <c r="CP340" s="10" t="str">
        <f>IF($AJ340="","",IF(OR($V340&lt;2.7,$V340&gt;90),"Age OOR",($AJ340-CL340)/VLOOKUP(CL$14&amp;"-rse-"&amp;$O340,Equations!$G:$I,3,0)))</f>
        <v/>
      </c>
      <c r="CQ340" s="10" t="str">
        <f>IF($AK340="","",IF(OR($V340&lt;2.7,$V340&gt;90),"Age OOR",EXP(VLOOKUP(CQ$14&amp;"-int-"&amp;$P340,Equations!$G:$I,3,0)+VLOOKUP(CQ$14&amp;"-sexo-"&amp;$P340,Equations!$G:$I,3,0)*$U340+VLOOKUP(CQ$14&amp;"-edad-"&amp;$P340,Equations!$G:$I,3,0)*$V340+VLOOKUP(CQ$14&amp;"-est-"&amp;$P340,Equations!$G:$I,3,0)*(1/$W340)+VLOOKUP(CQ$14&amp;"-imc-"&amp;$P340,Equations!$G:$I,3,0)*(1/$Q340))))</f>
        <v/>
      </c>
      <c r="CR340" s="10" t="str">
        <f>IF($AK340="","",IF(OR($V340&lt;2.7,$V340&gt;90),"Age OOR",EXP(LN(CQ340)-1.6449*VLOOKUP(CQ$14&amp;"-rse-"&amp;$P340,Equations!$G:$I,3,0))))</f>
        <v/>
      </c>
      <c r="CS340" s="10" t="str">
        <f>IF($AK340="","",IF(OR($V340&lt;2.7,$V340&gt;90),"Age OOR",EXP(LN(CQ340)+1.6449*VLOOKUP(CQ$14&amp;"-rse-"&amp;$P340,Equations!$G:$I,3,0))))</f>
        <v/>
      </c>
      <c r="CT340" s="10" t="str">
        <f t="shared" si="149"/>
        <v/>
      </c>
      <c r="CU340" s="10" t="str">
        <f>IF($AK340="","",IF(OR($V340&lt;2.7,$V340&gt;90),"Age OOR",(LN($AK340)-LN(CQ340))/VLOOKUP(CQ$14&amp;"-rse-"&amp;$P340,Equations!$G:$I,3,0)))</f>
        <v/>
      </c>
      <c r="CV340" s="47"/>
    </row>
    <row r="341" spans="5:100" x14ac:dyDescent="0.2">
      <c r="E341" s="23" t="str">
        <f t="shared" si="125"/>
        <v>Age out of range</v>
      </c>
      <c r="F341" s="23" t="str">
        <f t="shared" si="126"/>
        <v>Age out of range</v>
      </c>
      <c r="G341" s="23" t="str">
        <f t="shared" si="127"/>
        <v>Age out of range</v>
      </c>
      <c r="H341" s="23" t="str">
        <f t="shared" si="128"/>
        <v>Age out of range</v>
      </c>
      <c r="I341" s="23" t="str">
        <f t="shared" si="129"/>
        <v>Age out of range</v>
      </c>
      <c r="J341" s="23" t="str">
        <f t="shared" si="130"/>
        <v>Age out of range</v>
      </c>
      <c r="K341" s="23" t="str">
        <f t="shared" si="131"/>
        <v>Age out of range</v>
      </c>
      <c r="L341" s="23" t="str">
        <f t="shared" si="132"/>
        <v>Age out of range</v>
      </c>
      <c r="M341" s="23" t="str">
        <f t="shared" si="133"/>
        <v>Age out of range</v>
      </c>
      <c r="N341" s="23" t="str">
        <f t="shared" si="134"/>
        <v>Age out of range</v>
      </c>
      <c r="O341" s="23" t="str">
        <f t="shared" si="135"/>
        <v>Age out of range</v>
      </c>
      <c r="P341" s="23" t="str">
        <f t="shared" si="136"/>
        <v>Age out of range</v>
      </c>
      <c r="Q341" s="23" t="e">
        <f t="shared" si="137"/>
        <v>#DIV/0!</v>
      </c>
      <c r="R341" s="17"/>
      <c r="S341" s="23">
        <v>325</v>
      </c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7"/>
      <c r="AM341" s="47"/>
      <c r="AN341" s="10" t="str">
        <f>IF($Z341="","",IF(OR($V341&lt;2.7,$V341&gt;90),"Age OOR",VLOOKUP(AN$14&amp;"-int-"&amp;$E341,Equations!$G:$I,3,0)+VLOOKUP(AN$14&amp;"-sexo-"&amp;$E341,Equations!$G:$I,3,0)*$U341+VLOOKUP(AN$14&amp;"-edad-"&amp;$E341,Equations!$G:$I,3,0)*$V341+VLOOKUP(AN$14&amp;"-est-"&amp;$E341,Equations!$G:$I,3,0)*(1/$W341)+VLOOKUP(AN$14&amp;"-imc-"&amp;$E341,Equations!$G:$I,3,0)*(1/$Q341)))</f>
        <v/>
      </c>
      <c r="AO341" s="10" t="str">
        <f>IF($Z341="","",IF(OR($V341&lt;2.7,$V341&gt;90),"Age OOR",AN341-1.6449*VLOOKUP(AN$14&amp;"-rse-"&amp;$E341,Equations!$G:$I,3,0)))</f>
        <v/>
      </c>
      <c r="AP341" s="10" t="str">
        <f>IF($Z341="","",IF(OR($V341&lt;2.7,$V341&gt;90),"Age OOR",AN341+1.6449*VLOOKUP(AN$14&amp;"-rse-"&amp;$E341,Equations!$G:$I,3,0)))</f>
        <v/>
      </c>
      <c r="AQ341" s="10" t="str">
        <f t="shared" si="138"/>
        <v/>
      </c>
      <c r="AR341" s="10" t="str">
        <f>IF($Z341="","",IF(OR($V341&lt;2.7,$V341&gt;90),"Age OOR",($Z341-AN341)/VLOOKUP(AN$14&amp;"-rse-"&amp;$E341,Equations!$G:$I,3,0)))</f>
        <v/>
      </c>
      <c r="AS341" s="10" t="str">
        <f>IF($AA341="","",IF(OR($V341&lt;2.7,$V341&gt;90),"Age OOR",VLOOKUP(AS$14&amp;"-int-"&amp;$F341,Equations!$G:$I,3,0)+VLOOKUP(AS$14&amp;"-sexo-"&amp;$F341,Equations!$G:$I,3,0)*$U341+VLOOKUP(AS$14&amp;"-edad-"&amp;$F341,Equations!$G:$I,3,0)*$V341+VLOOKUP(AS$14&amp;"-est-"&amp;$F341,Equations!$G:$I,3,0)*(1/$W341)+VLOOKUP(AS$14&amp;"-imc-"&amp;$F341,Equations!$G:$I,3,0)*(1/$Q341)))</f>
        <v/>
      </c>
      <c r="AT341" s="10" t="str">
        <f>IF($AA341="","",IF(OR($V341&lt;2.7,$V341&gt;90),"Age OOR",AS341-1.6449*VLOOKUP(AS$14&amp;"-rse-"&amp;$F341,Equations!$G:$I,3,0)))</f>
        <v/>
      </c>
      <c r="AU341" s="10" t="str">
        <f>IF($AA341="","",IF(OR($V341&lt;2.7,$V341&gt;90),"Age OOR",AS341+1.6449*VLOOKUP(AS$14&amp;"-rse-"&amp;$F341,Equations!$G:$I,3,0)))</f>
        <v/>
      </c>
      <c r="AV341" s="10" t="str">
        <f t="shared" si="139"/>
        <v/>
      </c>
      <c r="AW341" s="10" t="str">
        <f>IF($AA341="","",IF(OR($V341&lt;2.7,$V341&gt;90),"Age OOR",($AA341-AS341)/VLOOKUP(AS$14&amp;"-rse-"&amp;$F341,Equations!$G:$I,3,0)))</f>
        <v/>
      </c>
      <c r="AX341" s="10" t="str">
        <f>IF($AB341="","",IF(OR($V341&lt;2.7,$V341&gt;90),"Age OOR",VLOOKUP(AX$14&amp;"-int-"&amp;$G341,Equations!$G:$I,3,0)+VLOOKUP(AX$14&amp;"-sexo-"&amp;$G341,Equations!$G:$I,3,0)*$U341+VLOOKUP(AX$14&amp;"-edad-"&amp;$G341,Equations!$G:$I,3,0)*$V341+VLOOKUP(AX$14&amp;"-est-"&amp;$G341,Equations!$G:$I,3,0)*(1/$W341)+VLOOKUP(AX$14&amp;"-imc-"&amp;$G341,Equations!$G:$I,3,0)*(1/$Q341)))</f>
        <v/>
      </c>
      <c r="AY341" s="10" t="str">
        <f>IF($AB341="","",IF(OR($V341&lt;2.7,$V341&gt;90),"Age OOR",AX341-1.6449*VLOOKUP(AX$14&amp;"-rse-"&amp;$G341,Equations!$G:$I,3,0)))</f>
        <v/>
      </c>
      <c r="AZ341" s="10" t="str">
        <f>IF($AB341="","",IF(OR($V341&lt;2.7,$V341&gt;90),"Age OOR",AX341+1.6449*VLOOKUP(AX$14&amp;"-rse-"&amp;$G341,Equations!$G:$I,3,0)))</f>
        <v/>
      </c>
      <c r="BA341" s="10" t="str">
        <f t="shared" si="140"/>
        <v/>
      </c>
      <c r="BB341" s="10" t="str">
        <f>IF($AB341="","",IF(OR($V341&lt;2.7,$V341&gt;90),"Age OOR",($AB341-AX341)/VLOOKUP(AX$14&amp;"-rse-"&amp;$G341,Equations!$G:$I,3,0)))</f>
        <v/>
      </c>
      <c r="BC341" s="10" t="str">
        <f>IF($AC341="","",IF(OR($V341&lt;2.7,$V341&gt;90),"Age OOR",VLOOKUP(BC$14&amp;"-int-"&amp;$H341,Equations!$G:$I,3,0)+VLOOKUP(BC$14&amp;"-sexo-"&amp;$H341,Equations!$G:$I,3,0)*$U341+VLOOKUP(BC$14&amp;"-edad-"&amp;$H341,Equations!$G:$I,3,0)*$V341+VLOOKUP(BC$14&amp;"-est-"&amp;$H341,Equations!$G:$I,3,0)*(1/$W341)+VLOOKUP(BC$14&amp;"-imc-"&amp;$H341,Equations!$G:$I,3,0)*(1/$Q341)))</f>
        <v/>
      </c>
      <c r="BD341" s="10" t="str">
        <f>IF($AC341="","",IF(OR($V341&lt;2.7,$V341&gt;90),"Age OOR",BC341-1.6449*VLOOKUP(BC$14&amp;"-rse-"&amp;$H341,Equations!$G:$I,3,0)))</f>
        <v/>
      </c>
      <c r="BE341" s="10" t="str">
        <f>IF($AC341="","",IF(OR($V341&lt;2.7,$V341&gt;90),"Age OOR",BC341+1.6449*VLOOKUP(BC$14&amp;"-rse-"&amp;$H341,Equations!$G:$I,3,0)))</f>
        <v/>
      </c>
      <c r="BF341" s="10" t="str">
        <f t="shared" si="141"/>
        <v/>
      </c>
      <c r="BG341" s="10" t="str">
        <f>IF($AC341="","",IF(OR($V341&lt;2.7,$V341&gt;90),"Age OOR",($AC341-BC341)/VLOOKUP(BC$14&amp;"-rse-"&amp;$H341,Equations!$G:$I,3,0)))</f>
        <v/>
      </c>
      <c r="BH341" s="10" t="str">
        <f>IF($AD341="","",IF(OR($V341&lt;2.7,$V341&gt;90),"Age OOR",VLOOKUP(BH$14&amp;"-int-"&amp;$I341,Equations!$G:$I,3,0)+VLOOKUP(BH$14&amp;"-sexo-"&amp;$I341,Equations!$G:$I,3,0)*$U341+VLOOKUP(BH$14&amp;"-edad-"&amp;$I341,Equations!$G:$I,3,0)*$V341+VLOOKUP(BH$14&amp;"-est-"&amp;$I341,Equations!$G:$I,3,0)*(1/$W341)+VLOOKUP(BH$14&amp;"-imc-"&amp;$I341,Equations!$G:$I,3,0)*(1/$Q341)))</f>
        <v/>
      </c>
      <c r="BI341" s="10" t="str">
        <f>IF($AD341="","",IF(OR($V341&lt;2.7,$V341&gt;90),"Age OOR",BH341-1.6449*VLOOKUP(BH$14&amp;"-rse-"&amp;$I341,Equations!$G:$I,3,0)))</f>
        <v/>
      </c>
      <c r="BJ341" s="10" t="str">
        <f>IF($AD341="","",IF(OR($V341&lt;2.7,$V341&gt;90),"Age OOR",BH341+1.6449*VLOOKUP(BH$14&amp;"-rse-"&amp;$I341,Equations!$G:$I,3,0)))</f>
        <v/>
      </c>
      <c r="BK341" s="10" t="str">
        <f t="shared" si="142"/>
        <v/>
      </c>
      <c r="BL341" s="10" t="str">
        <f>IF($AD341="","",IF(OR($V341&lt;2.7,$V341&gt;90),"Age OOR",($AD341-BH341)/VLOOKUP(BH$14&amp;"-rse-"&amp;$I341,Equations!$G:$I,3,0)))</f>
        <v/>
      </c>
      <c r="BM341" s="10" t="str">
        <f>IF($AE341="","",IF(OR($V341&lt;2.7,$V341&gt;90),"Age OOR",VLOOKUP(BM$14&amp;"-int-"&amp;$J341,Equations!$G:$I,3,0)+VLOOKUP(BM$14&amp;"-sexo-"&amp;$J341,Equations!$G:$I,3,0)*$U341+VLOOKUP(BM$14&amp;"-edad-"&amp;$J341,Equations!$G:$I,3,0)*$V341+VLOOKUP(BM$14&amp;"-est-"&amp;$J341,Equations!$G:$I,3,0)*(1/$W341)+VLOOKUP(BM$14&amp;"-imc-"&amp;$J341,Equations!$G:$I,3,0)*(1/$Q341)))</f>
        <v/>
      </c>
      <c r="BN341" s="10" t="str">
        <f>IF($AE341="","",IF(OR($V341&lt;2.7,$V341&gt;90),"Age OOR",BM341-1.6449*VLOOKUP(BM$14&amp;"-rse-"&amp;$J341,Equations!$G:$I,3,0)))</f>
        <v/>
      </c>
      <c r="BO341" s="10" t="str">
        <f>IF($AE341="","",IF(OR($V341&lt;2.7,$V341&gt;90),"Age OOR",BM341+1.6449*VLOOKUP(BM$14&amp;"-rse-"&amp;$J341,Equations!$G:$I,3,0)))</f>
        <v/>
      </c>
      <c r="BP341" s="10" t="str">
        <f t="shared" si="143"/>
        <v/>
      </c>
      <c r="BQ341" s="10" t="str">
        <f>IF($AE341="","",IF(OR($V341&lt;2.7,$V341&gt;90),"Age OOR",($AE341-BM341)/VLOOKUP(BM$14&amp;"-rse-"&amp;$J341,Equations!$G:$I,3,0)))</f>
        <v/>
      </c>
      <c r="BR341" s="10" t="str">
        <f>IF($AF341="","",IF(OR($V341&lt;2.7,$V341&gt;90),"Age OOR",VLOOKUP(BR$14&amp;"-int-"&amp;$K341,Equations!$G:$I,3,0)+VLOOKUP(BR$14&amp;"-sexo-"&amp;$K341,Equations!$G:$I,3,0)*$U341+VLOOKUP(BR$14&amp;"-edad-"&amp;$K341,Equations!$G:$I,3,0)*$V341+VLOOKUP(BR$14&amp;"-est-"&amp;$K341,Equations!$G:$I,3,0)*(1/$W341)+VLOOKUP(BR$14&amp;"-imc-"&amp;$K341,Equations!$G:$I,3,0)*(1/$Q341)))</f>
        <v/>
      </c>
      <c r="BS341" s="10" t="str">
        <f>IF($AF341="","",IF(OR($V341&lt;2.7,$V341&gt;90),"Age OOR",BR341-1.6449*VLOOKUP(BR$14&amp;"-rse-"&amp;$K341,Equations!$G:$I,3,0)))</f>
        <v/>
      </c>
      <c r="BT341" s="10" t="str">
        <f>IF($AF341="","",IF(OR($V341&lt;2.7,$V341&gt;90),"Age OOR",BR341+1.6449*VLOOKUP(BR$14&amp;"-rse-"&amp;$K341,Equations!$G:$I,3,0)))</f>
        <v/>
      </c>
      <c r="BU341" s="10" t="str">
        <f t="shared" si="144"/>
        <v/>
      </c>
      <c r="BV341" s="10" t="str">
        <f>IF($AF341="","",IF(OR($V341&lt;2.7,$V341&gt;90),"Age OOR",($AF341-BR341)/VLOOKUP(BR$14&amp;"-rse-"&amp;$K341,Equations!$G:$I,3,0)))</f>
        <v/>
      </c>
      <c r="BW341" s="10" t="str">
        <f>IF($AG341="","",IF(OR($V341&lt;2.7,$V341&gt;90),"Age OOR",VLOOKUP(BW$14&amp;"-int-"&amp;$L341,Equations!$G:$I,3,0)+VLOOKUP(BW$14&amp;"-sexo-"&amp;$L341,Equations!$G:$I,3,0)*$U341+VLOOKUP(BW$14&amp;"-edad-"&amp;$L341,Equations!$G:$I,3,0)*$V341+VLOOKUP(BW$14&amp;"-est-"&amp;$L341,Equations!$G:$I,3,0)*(1/$W341)+VLOOKUP(BW$14&amp;"-imc-"&amp;$L341,Equations!$G:$I,3,0)*(1/$Q341)))</f>
        <v/>
      </c>
      <c r="BX341" s="10" t="str">
        <f>IF($AG341="","",IF(OR($V341&lt;2.7,$V341&gt;90),"Age OOR",BW341-1.6449*VLOOKUP(BW$14&amp;"-rse-"&amp;$L341,Equations!$G:$I,3,0)))</f>
        <v/>
      </c>
      <c r="BY341" s="10" t="str">
        <f>IF($AG341="","",IF(OR($V341&lt;2.7,$V341&gt;90),"Age OOR",BW341+1.6449*VLOOKUP(BW$14&amp;"-rse-"&amp;$L341,Equations!$G:$I,3,0)))</f>
        <v/>
      </c>
      <c r="BZ341" s="10" t="str">
        <f t="shared" si="145"/>
        <v/>
      </c>
      <c r="CA341" s="10" t="str">
        <f>IF($AG341="","",IF(OR($V341&lt;2.7,$V341&gt;90),"Age OOR",($AG341-BW341)/VLOOKUP(BW$14&amp;"-rse-"&amp;$L341,Equations!$G:$I,3,0)))</f>
        <v/>
      </c>
      <c r="CB341" s="10" t="str">
        <f>IF($AH341="","",IF(OR($V341&lt;2.7,$V341&gt;90),"Age OOR",VLOOKUP(CB$14&amp;"-int-"&amp;$M341,Equations!$G:$I,3,0)+VLOOKUP(CB$14&amp;"-sexo-"&amp;$M341,Equations!$G:$I,3,0)*$U341+VLOOKUP(CB$14&amp;"-edad-"&amp;$M341,Equations!$G:$I,3,0)*$V341+VLOOKUP(CB$14&amp;"-est-"&amp;$M341,Equations!$G:$I,3,0)*(1/$W341)+VLOOKUP(CB$14&amp;"-imc-"&amp;$M341,Equations!$G:$I,3,0)*(1/$Q341)))</f>
        <v/>
      </c>
      <c r="CC341" s="10" t="str">
        <f>IF($AH341="","",IF(OR($V341&lt;2.7,$V341&gt;90),"Age OOR",CB341-1.6449*VLOOKUP(CB$14&amp;"-rse-"&amp;$M341,Equations!$G:$I,3,0)))</f>
        <v/>
      </c>
      <c r="CD341" s="10" t="str">
        <f>IF($AH341="","",IF(OR($V341&lt;2.7,$V341&gt;90),"Age OOR",CB341+1.6449*VLOOKUP(CB$14&amp;"-rse-"&amp;$M341,Equations!$G:$I,3,0)))</f>
        <v/>
      </c>
      <c r="CE341" s="10" t="str">
        <f t="shared" si="146"/>
        <v/>
      </c>
      <c r="CF341" s="10" t="str">
        <f>IF($AH341="","",IF(OR($V341&lt;2.7,$V341&gt;90),"Age OOR",($AH341-CB341)/VLOOKUP(CB$14&amp;"-rse-"&amp;$M341,Equations!$G:$I,3,0)))</f>
        <v/>
      </c>
      <c r="CG341" s="10" t="str">
        <f>IF($AI341="","",IF(OR($V341&lt;2.7,$V341&gt;90),"Age OOR",VLOOKUP(CG$14&amp;"-int-"&amp;$N341,Equations!$G:$I,3,0)+VLOOKUP(CG$14&amp;"-sexo-"&amp;$N341,Equations!$G:$I,3,0)*$U341+VLOOKUP(CG$14&amp;"-edad-"&amp;$N341,Equations!$G:$I,3,0)*$V341+VLOOKUP(CG$14&amp;"-est-"&amp;$N341,Equations!$G:$I,3,0)*(1/$W341)+VLOOKUP(CG$14&amp;"-imc-"&amp;$N341,Equations!$G:$I,3,0)*(1/$Q341)))</f>
        <v/>
      </c>
      <c r="CH341" s="10" t="str">
        <f>IF($AI341="","",IF(OR($V341&lt;2.7,$V341&gt;90),"Age OOR",CG341-1.6449*VLOOKUP(CG$14&amp;"-rse-"&amp;$N341,Equations!$G:$I,3,0)))</f>
        <v/>
      </c>
      <c r="CI341" s="10" t="str">
        <f>IF($AI341="","",IF(OR($V341&lt;2.7,$V341&gt;90),"Age OOR",CG341+1.6449*VLOOKUP(CG$14&amp;"-rse-"&amp;$N341,Equations!$G:$I,3,0)))</f>
        <v/>
      </c>
      <c r="CJ341" s="10" t="str">
        <f t="shared" si="147"/>
        <v/>
      </c>
      <c r="CK341" s="10" t="str">
        <f>IF($AI341="","",IF(OR($V341&lt;2.7,$V341&gt;90),"Age OOR",($AI341-CG341)/VLOOKUP(CG$14&amp;"-rse-"&amp;$N341,Equations!$G:$I,3,0)))</f>
        <v/>
      </c>
      <c r="CL341" s="10" t="str">
        <f>IF($AJ341="","",IF(OR($V341&lt;2.7,$V341&gt;90),"Age OOR",VLOOKUP(CL$14&amp;"-int-"&amp;$O341,Equations!$G:$I,3,0)+VLOOKUP(CL$14&amp;"-sexo-"&amp;$O341,Equations!$G:$I,3,0)*$U341+VLOOKUP(CL$14&amp;"-edad-"&amp;$O341,Equations!$G:$I,3,0)*$V341+VLOOKUP(CL$14&amp;"-est-"&amp;$O341,Equations!$G:$I,3,0)*(1/$W341)+VLOOKUP(CL$14&amp;"-imc-"&amp;$O341,Equations!$G:$I,3,0)*(1/$Q341)))</f>
        <v/>
      </c>
      <c r="CM341" s="10" t="str">
        <f>IF($AJ341="","",IF(OR($V341&lt;2.7,$V341&gt;90),"Age OOR",CL341-1.6449*VLOOKUP(CL$14&amp;"-rse-"&amp;$O341,Equations!$G:$I,3,0)))</f>
        <v/>
      </c>
      <c r="CN341" s="10" t="str">
        <f>IF($AJ341="","",IF(OR($V341&lt;2.7,$V341&gt;90),"Age OOR",CL341+1.6449*VLOOKUP(CL$14&amp;"-rse-"&amp;$O341,Equations!$G:$I,3,0)))</f>
        <v/>
      </c>
      <c r="CO341" s="10" t="str">
        <f t="shared" si="148"/>
        <v/>
      </c>
      <c r="CP341" s="10" t="str">
        <f>IF($AJ341="","",IF(OR($V341&lt;2.7,$V341&gt;90),"Age OOR",($AJ341-CL341)/VLOOKUP(CL$14&amp;"-rse-"&amp;$O341,Equations!$G:$I,3,0)))</f>
        <v/>
      </c>
      <c r="CQ341" s="10" t="str">
        <f>IF($AK341="","",IF(OR($V341&lt;2.7,$V341&gt;90),"Age OOR",EXP(VLOOKUP(CQ$14&amp;"-int-"&amp;$P341,Equations!$G:$I,3,0)+VLOOKUP(CQ$14&amp;"-sexo-"&amp;$P341,Equations!$G:$I,3,0)*$U341+VLOOKUP(CQ$14&amp;"-edad-"&amp;$P341,Equations!$G:$I,3,0)*$V341+VLOOKUP(CQ$14&amp;"-est-"&amp;$P341,Equations!$G:$I,3,0)*(1/$W341)+VLOOKUP(CQ$14&amp;"-imc-"&amp;$P341,Equations!$G:$I,3,0)*(1/$Q341))))</f>
        <v/>
      </c>
      <c r="CR341" s="10" t="str">
        <f>IF($AK341="","",IF(OR($V341&lt;2.7,$V341&gt;90),"Age OOR",EXP(LN(CQ341)-1.6449*VLOOKUP(CQ$14&amp;"-rse-"&amp;$P341,Equations!$G:$I,3,0))))</f>
        <v/>
      </c>
      <c r="CS341" s="10" t="str">
        <f>IF($AK341="","",IF(OR($V341&lt;2.7,$V341&gt;90),"Age OOR",EXP(LN(CQ341)+1.6449*VLOOKUP(CQ$14&amp;"-rse-"&amp;$P341,Equations!$G:$I,3,0))))</f>
        <v/>
      </c>
      <c r="CT341" s="10" t="str">
        <f t="shared" si="149"/>
        <v/>
      </c>
      <c r="CU341" s="10" t="str">
        <f>IF($AK341="","",IF(OR($V341&lt;2.7,$V341&gt;90),"Age OOR",(LN($AK341)-LN(CQ341))/VLOOKUP(CQ$14&amp;"-rse-"&amp;$P341,Equations!$G:$I,3,0)))</f>
        <v/>
      </c>
      <c r="CV341" s="47"/>
    </row>
    <row r="342" spans="5:100" x14ac:dyDescent="0.2">
      <c r="E342" s="23" t="str">
        <f t="shared" si="125"/>
        <v>Age out of range</v>
      </c>
      <c r="F342" s="23" t="str">
        <f t="shared" si="126"/>
        <v>Age out of range</v>
      </c>
      <c r="G342" s="23" t="str">
        <f t="shared" si="127"/>
        <v>Age out of range</v>
      </c>
      <c r="H342" s="23" t="str">
        <f t="shared" si="128"/>
        <v>Age out of range</v>
      </c>
      <c r="I342" s="23" t="str">
        <f t="shared" si="129"/>
        <v>Age out of range</v>
      </c>
      <c r="J342" s="23" t="str">
        <f t="shared" si="130"/>
        <v>Age out of range</v>
      </c>
      <c r="K342" s="23" t="str">
        <f t="shared" si="131"/>
        <v>Age out of range</v>
      </c>
      <c r="L342" s="23" t="str">
        <f t="shared" si="132"/>
        <v>Age out of range</v>
      </c>
      <c r="M342" s="23" t="str">
        <f t="shared" si="133"/>
        <v>Age out of range</v>
      </c>
      <c r="N342" s="23" t="str">
        <f t="shared" si="134"/>
        <v>Age out of range</v>
      </c>
      <c r="O342" s="23" t="str">
        <f t="shared" si="135"/>
        <v>Age out of range</v>
      </c>
      <c r="P342" s="23" t="str">
        <f t="shared" si="136"/>
        <v>Age out of range</v>
      </c>
      <c r="Q342" s="23" t="e">
        <f t="shared" si="137"/>
        <v>#DIV/0!</v>
      </c>
      <c r="R342" s="17"/>
      <c r="S342" s="23">
        <v>326</v>
      </c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7"/>
      <c r="AM342" s="47"/>
      <c r="AN342" s="10" t="str">
        <f>IF($Z342="","",IF(OR($V342&lt;2.7,$V342&gt;90),"Age OOR",VLOOKUP(AN$14&amp;"-int-"&amp;$E342,Equations!$G:$I,3,0)+VLOOKUP(AN$14&amp;"-sexo-"&amp;$E342,Equations!$G:$I,3,0)*$U342+VLOOKUP(AN$14&amp;"-edad-"&amp;$E342,Equations!$G:$I,3,0)*$V342+VLOOKUP(AN$14&amp;"-est-"&amp;$E342,Equations!$G:$I,3,0)*(1/$W342)+VLOOKUP(AN$14&amp;"-imc-"&amp;$E342,Equations!$G:$I,3,0)*(1/$Q342)))</f>
        <v/>
      </c>
      <c r="AO342" s="10" t="str">
        <f>IF($Z342="","",IF(OR($V342&lt;2.7,$V342&gt;90),"Age OOR",AN342-1.6449*VLOOKUP(AN$14&amp;"-rse-"&amp;$E342,Equations!$G:$I,3,0)))</f>
        <v/>
      </c>
      <c r="AP342" s="10" t="str">
        <f>IF($Z342="","",IF(OR($V342&lt;2.7,$V342&gt;90),"Age OOR",AN342+1.6449*VLOOKUP(AN$14&amp;"-rse-"&amp;$E342,Equations!$G:$I,3,0)))</f>
        <v/>
      </c>
      <c r="AQ342" s="10" t="str">
        <f t="shared" si="138"/>
        <v/>
      </c>
      <c r="AR342" s="10" t="str">
        <f>IF($Z342="","",IF(OR($V342&lt;2.7,$V342&gt;90),"Age OOR",($Z342-AN342)/VLOOKUP(AN$14&amp;"-rse-"&amp;$E342,Equations!$G:$I,3,0)))</f>
        <v/>
      </c>
      <c r="AS342" s="10" t="str">
        <f>IF($AA342="","",IF(OR($V342&lt;2.7,$V342&gt;90),"Age OOR",VLOOKUP(AS$14&amp;"-int-"&amp;$F342,Equations!$G:$I,3,0)+VLOOKUP(AS$14&amp;"-sexo-"&amp;$F342,Equations!$G:$I,3,0)*$U342+VLOOKUP(AS$14&amp;"-edad-"&amp;$F342,Equations!$G:$I,3,0)*$V342+VLOOKUP(AS$14&amp;"-est-"&amp;$F342,Equations!$G:$I,3,0)*(1/$W342)+VLOOKUP(AS$14&amp;"-imc-"&amp;$F342,Equations!$G:$I,3,0)*(1/$Q342)))</f>
        <v/>
      </c>
      <c r="AT342" s="10" t="str">
        <f>IF($AA342="","",IF(OR($V342&lt;2.7,$V342&gt;90),"Age OOR",AS342-1.6449*VLOOKUP(AS$14&amp;"-rse-"&amp;$F342,Equations!$G:$I,3,0)))</f>
        <v/>
      </c>
      <c r="AU342" s="10" t="str">
        <f>IF($AA342="","",IF(OR($V342&lt;2.7,$V342&gt;90),"Age OOR",AS342+1.6449*VLOOKUP(AS$14&amp;"-rse-"&amp;$F342,Equations!$G:$I,3,0)))</f>
        <v/>
      </c>
      <c r="AV342" s="10" t="str">
        <f t="shared" si="139"/>
        <v/>
      </c>
      <c r="AW342" s="10" t="str">
        <f>IF($AA342="","",IF(OR($V342&lt;2.7,$V342&gt;90),"Age OOR",($AA342-AS342)/VLOOKUP(AS$14&amp;"-rse-"&amp;$F342,Equations!$G:$I,3,0)))</f>
        <v/>
      </c>
      <c r="AX342" s="10" t="str">
        <f>IF($AB342="","",IF(OR($V342&lt;2.7,$V342&gt;90),"Age OOR",VLOOKUP(AX$14&amp;"-int-"&amp;$G342,Equations!$G:$I,3,0)+VLOOKUP(AX$14&amp;"-sexo-"&amp;$G342,Equations!$G:$I,3,0)*$U342+VLOOKUP(AX$14&amp;"-edad-"&amp;$G342,Equations!$G:$I,3,0)*$V342+VLOOKUP(AX$14&amp;"-est-"&amp;$G342,Equations!$G:$I,3,0)*(1/$W342)+VLOOKUP(AX$14&amp;"-imc-"&amp;$G342,Equations!$G:$I,3,0)*(1/$Q342)))</f>
        <v/>
      </c>
      <c r="AY342" s="10" t="str">
        <f>IF($AB342="","",IF(OR($V342&lt;2.7,$V342&gt;90),"Age OOR",AX342-1.6449*VLOOKUP(AX$14&amp;"-rse-"&amp;$G342,Equations!$G:$I,3,0)))</f>
        <v/>
      </c>
      <c r="AZ342" s="10" t="str">
        <f>IF($AB342="","",IF(OR($V342&lt;2.7,$V342&gt;90),"Age OOR",AX342+1.6449*VLOOKUP(AX$14&amp;"-rse-"&amp;$G342,Equations!$G:$I,3,0)))</f>
        <v/>
      </c>
      <c r="BA342" s="10" t="str">
        <f t="shared" si="140"/>
        <v/>
      </c>
      <c r="BB342" s="10" t="str">
        <f>IF($AB342="","",IF(OR($V342&lt;2.7,$V342&gt;90),"Age OOR",($AB342-AX342)/VLOOKUP(AX$14&amp;"-rse-"&amp;$G342,Equations!$G:$I,3,0)))</f>
        <v/>
      </c>
      <c r="BC342" s="10" t="str">
        <f>IF($AC342="","",IF(OR($V342&lt;2.7,$V342&gt;90),"Age OOR",VLOOKUP(BC$14&amp;"-int-"&amp;$H342,Equations!$G:$I,3,0)+VLOOKUP(BC$14&amp;"-sexo-"&amp;$H342,Equations!$G:$I,3,0)*$U342+VLOOKUP(BC$14&amp;"-edad-"&amp;$H342,Equations!$G:$I,3,0)*$V342+VLOOKUP(BC$14&amp;"-est-"&amp;$H342,Equations!$G:$I,3,0)*(1/$W342)+VLOOKUP(BC$14&amp;"-imc-"&amp;$H342,Equations!$G:$I,3,0)*(1/$Q342)))</f>
        <v/>
      </c>
      <c r="BD342" s="10" t="str">
        <f>IF($AC342="","",IF(OR($V342&lt;2.7,$V342&gt;90),"Age OOR",BC342-1.6449*VLOOKUP(BC$14&amp;"-rse-"&amp;$H342,Equations!$G:$I,3,0)))</f>
        <v/>
      </c>
      <c r="BE342" s="10" t="str">
        <f>IF($AC342="","",IF(OR($V342&lt;2.7,$V342&gt;90),"Age OOR",BC342+1.6449*VLOOKUP(BC$14&amp;"-rse-"&amp;$H342,Equations!$G:$I,3,0)))</f>
        <v/>
      </c>
      <c r="BF342" s="10" t="str">
        <f t="shared" si="141"/>
        <v/>
      </c>
      <c r="BG342" s="10" t="str">
        <f>IF($AC342="","",IF(OR($V342&lt;2.7,$V342&gt;90),"Age OOR",($AC342-BC342)/VLOOKUP(BC$14&amp;"-rse-"&amp;$H342,Equations!$G:$I,3,0)))</f>
        <v/>
      </c>
      <c r="BH342" s="10" t="str">
        <f>IF($AD342="","",IF(OR($V342&lt;2.7,$V342&gt;90),"Age OOR",VLOOKUP(BH$14&amp;"-int-"&amp;$I342,Equations!$G:$I,3,0)+VLOOKUP(BH$14&amp;"-sexo-"&amp;$I342,Equations!$G:$I,3,0)*$U342+VLOOKUP(BH$14&amp;"-edad-"&amp;$I342,Equations!$G:$I,3,0)*$V342+VLOOKUP(BH$14&amp;"-est-"&amp;$I342,Equations!$G:$I,3,0)*(1/$W342)+VLOOKUP(BH$14&amp;"-imc-"&amp;$I342,Equations!$G:$I,3,0)*(1/$Q342)))</f>
        <v/>
      </c>
      <c r="BI342" s="10" t="str">
        <f>IF($AD342="","",IF(OR($V342&lt;2.7,$V342&gt;90),"Age OOR",BH342-1.6449*VLOOKUP(BH$14&amp;"-rse-"&amp;$I342,Equations!$G:$I,3,0)))</f>
        <v/>
      </c>
      <c r="BJ342" s="10" t="str">
        <f>IF($AD342="","",IF(OR($V342&lt;2.7,$V342&gt;90),"Age OOR",BH342+1.6449*VLOOKUP(BH$14&amp;"-rse-"&amp;$I342,Equations!$G:$I,3,0)))</f>
        <v/>
      </c>
      <c r="BK342" s="10" t="str">
        <f t="shared" si="142"/>
        <v/>
      </c>
      <c r="BL342" s="10" t="str">
        <f>IF($AD342="","",IF(OR($V342&lt;2.7,$V342&gt;90),"Age OOR",($AD342-BH342)/VLOOKUP(BH$14&amp;"-rse-"&amp;$I342,Equations!$G:$I,3,0)))</f>
        <v/>
      </c>
      <c r="BM342" s="10" t="str">
        <f>IF($AE342="","",IF(OR($V342&lt;2.7,$V342&gt;90),"Age OOR",VLOOKUP(BM$14&amp;"-int-"&amp;$J342,Equations!$G:$I,3,0)+VLOOKUP(BM$14&amp;"-sexo-"&amp;$J342,Equations!$G:$I,3,0)*$U342+VLOOKUP(BM$14&amp;"-edad-"&amp;$J342,Equations!$G:$I,3,0)*$V342+VLOOKUP(BM$14&amp;"-est-"&amp;$J342,Equations!$G:$I,3,0)*(1/$W342)+VLOOKUP(BM$14&amp;"-imc-"&amp;$J342,Equations!$G:$I,3,0)*(1/$Q342)))</f>
        <v/>
      </c>
      <c r="BN342" s="10" t="str">
        <f>IF($AE342="","",IF(OR($V342&lt;2.7,$V342&gt;90),"Age OOR",BM342-1.6449*VLOOKUP(BM$14&amp;"-rse-"&amp;$J342,Equations!$G:$I,3,0)))</f>
        <v/>
      </c>
      <c r="BO342" s="10" t="str">
        <f>IF($AE342="","",IF(OR($V342&lt;2.7,$V342&gt;90),"Age OOR",BM342+1.6449*VLOOKUP(BM$14&amp;"-rse-"&amp;$J342,Equations!$G:$I,3,0)))</f>
        <v/>
      </c>
      <c r="BP342" s="10" t="str">
        <f t="shared" si="143"/>
        <v/>
      </c>
      <c r="BQ342" s="10" t="str">
        <f>IF($AE342="","",IF(OR($V342&lt;2.7,$V342&gt;90),"Age OOR",($AE342-BM342)/VLOOKUP(BM$14&amp;"-rse-"&amp;$J342,Equations!$G:$I,3,0)))</f>
        <v/>
      </c>
      <c r="BR342" s="10" t="str">
        <f>IF($AF342="","",IF(OR($V342&lt;2.7,$V342&gt;90),"Age OOR",VLOOKUP(BR$14&amp;"-int-"&amp;$K342,Equations!$G:$I,3,0)+VLOOKUP(BR$14&amp;"-sexo-"&amp;$K342,Equations!$G:$I,3,0)*$U342+VLOOKUP(BR$14&amp;"-edad-"&amp;$K342,Equations!$G:$I,3,0)*$V342+VLOOKUP(BR$14&amp;"-est-"&amp;$K342,Equations!$G:$I,3,0)*(1/$W342)+VLOOKUP(BR$14&amp;"-imc-"&amp;$K342,Equations!$G:$I,3,0)*(1/$Q342)))</f>
        <v/>
      </c>
      <c r="BS342" s="10" t="str">
        <f>IF($AF342="","",IF(OR($V342&lt;2.7,$V342&gt;90),"Age OOR",BR342-1.6449*VLOOKUP(BR$14&amp;"-rse-"&amp;$K342,Equations!$G:$I,3,0)))</f>
        <v/>
      </c>
      <c r="BT342" s="10" t="str">
        <f>IF($AF342="","",IF(OR($V342&lt;2.7,$V342&gt;90),"Age OOR",BR342+1.6449*VLOOKUP(BR$14&amp;"-rse-"&amp;$K342,Equations!$G:$I,3,0)))</f>
        <v/>
      </c>
      <c r="BU342" s="10" t="str">
        <f t="shared" si="144"/>
        <v/>
      </c>
      <c r="BV342" s="10" t="str">
        <f>IF($AF342="","",IF(OR($V342&lt;2.7,$V342&gt;90),"Age OOR",($AF342-BR342)/VLOOKUP(BR$14&amp;"-rse-"&amp;$K342,Equations!$G:$I,3,0)))</f>
        <v/>
      </c>
      <c r="BW342" s="10" t="str">
        <f>IF($AG342="","",IF(OR($V342&lt;2.7,$V342&gt;90),"Age OOR",VLOOKUP(BW$14&amp;"-int-"&amp;$L342,Equations!$G:$I,3,0)+VLOOKUP(BW$14&amp;"-sexo-"&amp;$L342,Equations!$G:$I,3,0)*$U342+VLOOKUP(BW$14&amp;"-edad-"&amp;$L342,Equations!$G:$I,3,0)*$V342+VLOOKUP(BW$14&amp;"-est-"&amp;$L342,Equations!$G:$I,3,0)*(1/$W342)+VLOOKUP(BW$14&amp;"-imc-"&amp;$L342,Equations!$G:$I,3,0)*(1/$Q342)))</f>
        <v/>
      </c>
      <c r="BX342" s="10" t="str">
        <f>IF($AG342="","",IF(OR($V342&lt;2.7,$V342&gt;90),"Age OOR",BW342-1.6449*VLOOKUP(BW$14&amp;"-rse-"&amp;$L342,Equations!$G:$I,3,0)))</f>
        <v/>
      </c>
      <c r="BY342" s="10" t="str">
        <f>IF($AG342="","",IF(OR($V342&lt;2.7,$V342&gt;90),"Age OOR",BW342+1.6449*VLOOKUP(BW$14&amp;"-rse-"&amp;$L342,Equations!$G:$I,3,0)))</f>
        <v/>
      </c>
      <c r="BZ342" s="10" t="str">
        <f t="shared" si="145"/>
        <v/>
      </c>
      <c r="CA342" s="10" t="str">
        <f>IF($AG342="","",IF(OR($V342&lt;2.7,$V342&gt;90),"Age OOR",($AG342-BW342)/VLOOKUP(BW$14&amp;"-rse-"&amp;$L342,Equations!$G:$I,3,0)))</f>
        <v/>
      </c>
      <c r="CB342" s="10" t="str">
        <f>IF($AH342="","",IF(OR($V342&lt;2.7,$V342&gt;90),"Age OOR",VLOOKUP(CB$14&amp;"-int-"&amp;$M342,Equations!$G:$I,3,0)+VLOOKUP(CB$14&amp;"-sexo-"&amp;$M342,Equations!$G:$I,3,0)*$U342+VLOOKUP(CB$14&amp;"-edad-"&amp;$M342,Equations!$G:$I,3,0)*$V342+VLOOKUP(CB$14&amp;"-est-"&amp;$M342,Equations!$G:$I,3,0)*(1/$W342)+VLOOKUP(CB$14&amp;"-imc-"&amp;$M342,Equations!$G:$I,3,0)*(1/$Q342)))</f>
        <v/>
      </c>
      <c r="CC342" s="10" t="str">
        <f>IF($AH342="","",IF(OR($V342&lt;2.7,$V342&gt;90),"Age OOR",CB342-1.6449*VLOOKUP(CB$14&amp;"-rse-"&amp;$M342,Equations!$G:$I,3,0)))</f>
        <v/>
      </c>
      <c r="CD342" s="10" t="str">
        <f>IF($AH342="","",IF(OR($V342&lt;2.7,$V342&gt;90),"Age OOR",CB342+1.6449*VLOOKUP(CB$14&amp;"-rse-"&amp;$M342,Equations!$G:$I,3,0)))</f>
        <v/>
      </c>
      <c r="CE342" s="10" t="str">
        <f t="shared" si="146"/>
        <v/>
      </c>
      <c r="CF342" s="10" t="str">
        <f>IF($AH342="","",IF(OR($V342&lt;2.7,$V342&gt;90),"Age OOR",($AH342-CB342)/VLOOKUP(CB$14&amp;"-rse-"&amp;$M342,Equations!$G:$I,3,0)))</f>
        <v/>
      </c>
      <c r="CG342" s="10" t="str">
        <f>IF($AI342="","",IF(OR($V342&lt;2.7,$V342&gt;90),"Age OOR",VLOOKUP(CG$14&amp;"-int-"&amp;$N342,Equations!$G:$I,3,0)+VLOOKUP(CG$14&amp;"-sexo-"&amp;$N342,Equations!$G:$I,3,0)*$U342+VLOOKUP(CG$14&amp;"-edad-"&amp;$N342,Equations!$G:$I,3,0)*$V342+VLOOKUP(CG$14&amp;"-est-"&amp;$N342,Equations!$G:$I,3,0)*(1/$W342)+VLOOKUP(CG$14&amp;"-imc-"&amp;$N342,Equations!$G:$I,3,0)*(1/$Q342)))</f>
        <v/>
      </c>
      <c r="CH342" s="10" t="str">
        <f>IF($AI342="","",IF(OR($V342&lt;2.7,$V342&gt;90),"Age OOR",CG342-1.6449*VLOOKUP(CG$14&amp;"-rse-"&amp;$N342,Equations!$G:$I,3,0)))</f>
        <v/>
      </c>
      <c r="CI342" s="10" t="str">
        <f>IF($AI342="","",IF(OR($V342&lt;2.7,$V342&gt;90),"Age OOR",CG342+1.6449*VLOOKUP(CG$14&amp;"-rse-"&amp;$N342,Equations!$G:$I,3,0)))</f>
        <v/>
      </c>
      <c r="CJ342" s="10" t="str">
        <f t="shared" si="147"/>
        <v/>
      </c>
      <c r="CK342" s="10" t="str">
        <f>IF($AI342="","",IF(OR($V342&lt;2.7,$V342&gt;90),"Age OOR",($AI342-CG342)/VLOOKUP(CG$14&amp;"-rse-"&amp;$N342,Equations!$G:$I,3,0)))</f>
        <v/>
      </c>
      <c r="CL342" s="10" t="str">
        <f>IF($AJ342="","",IF(OR($V342&lt;2.7,$V342&gt;90),"Age OOR",VLOOKUP(CL$14&amp;"-int-"&amp;$O342,Equations!$G:$I,3,0)+VLOOKUP(CL$14&amp;"-sexo-"&amp;$O342,Equations!$G:$I,3,0)*$U342+VLOOKUP(CL$14&amp;"-edad-"&amp;$O342,Equations!$G:$I,3,0)*$V342+VLOOKUP(CL$14&amp;"-est-"&amp;$O342,Equations!$G:$I,3,0)*(1/$W342)+VLOOKUP(CL$14&amp;"-imc-"&amp;$O342,Equations!$G:$I,3,0)*(1/$Q342)))</f>
        <v/>
      </c>
      <c r="CM342" s="10" t="str">
        <f>IF($AJ342="","",IF(OR($V342&lt;2.7,$V342&gt;90),"Age OOR",CL342-1.6449*VLOOKUP(CL$14&amp;"-rse-"&amp;$O342,Equations!$G:$I,3,0)))</f>
        <v/>
      </c>
      <c r="CN342" s="10" t="str">
        <f>IF($AJ342="","",IF(OR($V342&lt;2.7,$V342&gt;90),"Age OOR",CL342+1.6449*VLOOKUP(CL$14&amp;"-rse-"&amp;$O342,Equations!$G:$I,3,0)))</f>
        <v/>
      </c>
      <c r="CO342" s="10" t="str">
        <f t="shared" si="148"/>
        <v/>
      </c>
      <c r="CP342" s="10" t="str">
        <f>IF($AJ342="","",IF(OR($V342&lt;2.7,$V342&gt;90),"Age OOR",($AJ342-CL342)/VLOOKUP(CL$14&amp;"-rse-"&amp;$O342,Equations!$G:$I,3,0)))</f>
        <v/>
      </c>
      <c r="CQ342" s="10" t="str">
        <f>IF($AK342="","",IF(OR($V342&lt;2.7,$V342&gt;90),"Age OOR",EXP(VLOOKUP(CQ$14&amp;"-int-"&amp;$P342,Equations!$G:$I,3,0)+VLOOKUP(CQ$14&amp;"-sexo-"&amp;$P342,Equations!$G:$I,3,0)*$U342+VLOOKUP(CQ$14&amp;"-edad-"&amp;$P342,Equations!$G:$I,3,0)*$V342+VLOOKUP(CQ$14&amp;"-est-"&amp;$P342,Equations!$G:$I,3,0)*(1/$W342)+VLOOKUP(CQ$14&amp;"-imc-"&amp;$P342,Equations!$G:$I,3,0)*(1/$Q342))))</f>
        <v/>
      </c>
      <c r="CR342" s="10" t="str">
        <f>IF($AK342="","",IF(OR($V342&lt;2.7,$V342&gt;90),"Age OOR",EXP(LN(CQ342)-1.6449*VLOOKUP(CQ$14&amp;"-rse-"&amp;$P342,Equations!$G:$I,3,0))))</f>
        <v/>
      </c>
      <c r="CS342" s="10" t="str">
        <f>IF($AK342="","",IF(OR($V342&lt;2.7,$V342&gt;90),"Age OOR",EXP(LN(CQ342)+1.6449*VLOOKUP(CQ$14&amp;"-rse-"&amp;$P342,Equations!$G:$I,3,0))))</f>
        <v/>
      </c>
      <c r="CT342" s="10" t="str">
        <f t="shared" si="149"/>
        <v/>
      </c>
      <c r="CU342" s="10" t="str">
        <f>IF($AK342="","",IF(OR($V342&lt;2.7,$V342&gt;90),"Age OOR",(LN($AK342)-LN(CQ342))/VLOOKUP(CQ$14&amp;"-rse-"&amp;$P342,Equations!$G:$I,3,0)))</f>
        <v/>
      </c>
      <c r="CV342" s="47"/>
    </row>
    <row r="343" spans="5:100" x14ac:dyDescent="0.2">
      <c r="E343" s="23" t="str">
        <f t="shared" si="125"/>
        <v>Age out of range</v>
      </c>
      <c r="F343" s="23" t="str">
        <f t="shared" si="126"/>
        <v>Age out of range</v>
      </c>
      <c r="G343" s="23" t="str">
        <f t="shared" si="127"/>
        <v>Age out of range</v>
      </c>
      <c r="H343" s="23" t="str">
        <f t="shared" si="128"/>
        <v>Age out of range</v>
      </c>
      <c r="I343" s="23" t="str">
        <f t="shared" si="129"/>
        <v>Age out of range</v>
      </c>
      <c r="J343" s="23" t="str">
        <f t="shared" si="130"/>
        <v>Age out of range</v>
      </c>
      <c r="K343" s="23" t="str">
        <f t="shared" si="131"/>
        <v>Age out of range</v>
      </c>
      <c r="L343" s="23" t="str">
        <f t="shared" si="132"/>
        <v>Age out of range</v>
      </c>
      <c r="M343" s="23" t="str">
        <f t="shared" si="133"/>
        <v>Age out of range</v>
      </c>
      <c r="N343" s="23" t="str">
        <f t="shared" si="134"/>
        <v>Age out of range</v>
      </c>
      <c r="O343" s="23" t="str">
        <f t="shared" si="135"/>
        <v>Age out of range</v>
      </c>
      <c r="P343" s="23" t="str">
        <f t="shared" si="136"/>
        <v>Age out of range</v>
      </c>
      <c r="Q343" s="23" t="e">
        <f t="shared" si="137"/>
        <v>#DIV/0!</v>
      </c>
      <c r="R343" s="17"/>
      <c r="S343" s="23">
        <v>327</v>
      </c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7"/>
      <c r="AM343" s="47"/>
      <c r="AN343" s="10" t="str">
        <f>IF($Z343="","",IF(OR($V343&lt;2.7,$V343&gt;90),"Age OOR",VLOOKUP(AN$14&amp;"-int-"&amp;$E343,Equations!$G:$I,3,0)+VLOOKUP(AN$14&amp;"-sexo-"&amp;$E343,Equations!$G:$I,3,0)*$U343+VLOOKUP(AN$14&amp;"-edad-"&amp;$E343,Equations!$G:$I,3,0)*$V343+VLOOKUP(AN$14&amp;"-est-"&amp;$E343,Equations!$G:$I,3,0)*(1/$W343)+VLOOKUP(AN$14&amp;"-imc-"&amp;$E343,Equations!$G:$I,3,0)*(1/$Q343)))</f>
        <v/>
      </c>
      <c r="AO343" s="10" t="str">
        <f>IF($Z343="","",IF(OR($V343&lt;2.7,$V343&gt;90),"Age OOR",AN343-1.6449*VLOOKUP(AN$14&amp;"-rse-"&amp;$E343,Equations!$G:$I,3,0)))</f>
        <v/>
      </c>
      <c r="AP343" s="10" t="str">
        <f>IF($Z343="","",IF(OR($V343&lt;2.7,$V343&gt;90),"Age OOR",AN343+1.6449*VLOOKUP(AN$14&amp;"-rse-"&amp;$E343,Equations!$G:$I,3,0)))</f>
        <v/>
      </c>
      <c r="AQ343" s="10" t="str">
        <f t="shared" si="138"/>
        <v/>
      </c>
      <c r="AR343" s="10" t="str">
        <f>IF($Z343="","",IF(OR($V343&lt;2.7,$V343&gt;90),"Age OOR",($Z343-AN343)/VLOOKUP(AN$14&amp;"-rse-"&amp;$E343,Equations!$G:$I,3,0)))</f>
        <v/>
      </c>
      <c r="AS343" s="10" t="str">
        <f>IF($AA343="","",IF(OR($V343&lt;2.7,$V343&gt;90),"Age OOR",VLOOKUP(AS$14&amp;"-int-"&amp;$F343,Equations!$G:$I,3,0)+VLOOKUP(AS$14&amp;"-sexo-"&amp;$F343,Equations!$G:$I,3,0)*$U343+VLOOKUP(AS$14&amp;"-edad-"&amp;$F343,Equations!$G:$I,3,0)*$V343+VLOOKUP(AS$14&amp;"-est-"&amp;$F343,Equations!$G:$I,3,0)*(1/$W343)+VLOOKUP(AS$14&amp;"-imc-"&amp;$F343,Equations!$G:$I,3,0)*(1/$Q343)))</f>
        <v/>
      </c>
      <c r="AT343" s="10" t="str">
        <f>IF($AA343="","",IF(OR($V343&lt;2.7,$V343&gt;90),"Age OOR",AS343-1.6449*VLOOKUP(AS$14&amp;"-rse-"&amp;$F343,Equations!$G:$I,3,0)))</f>
        <v/>
      </c>
      <c r="AU343" s="10" t="str">
        <f>IF($AA343="","",IF(OR($V343&lt;2.7,$V343&gt;90),"Age OOR",AS343+1.6449*VLOOKUP(AS$14&amp;"-rse-"&amp;$F343,Equations!$G:$I,3,0)))</f>
        <v/>
      </c>
      <c r="AV343" s="10" t="str">
        <f t="shared" si="139"/>
        <v/>
      </c>
      <c r="AW343" s="10" t="str">
        <f>IF($AA343="","",IF(OR($V343&lt;2.7,$V343&gt;90),"Age OOR",($AA343-AS343)/VLOOKUP(AS$14&amp;"-rse-"&amp;$F343,Equations!$G:$I,3,0)))</f>
        <v/>
      </c>
      <c r="AX343" s="10" t="str">
        <f>IF($AB343="","",IF(OR($V343&lt;2.7,$V343&gt;90),"Age OOR",VLOOKUP(AX$14&amp;"-int-"&amp;$G343,Equations!$G:$I,3,0)+VLOOKUP(AX$14&amp;"-sexo-"&amp;$G343,Equations!$G:$I,3,0)*$U343+VLOOKUP(AX$14&amp;"-edad-"&amp;$G343,Equations!$G:$I,3,0)*$V343+VLOOKUP(AX$14&amp;"-est-"&amp;$G343,Equations!$G:$I,3,0)*(1/$W343)+VLOOKUP(AX$14&amp;"-imc-"&amp;$G343,Equations!$G:$I,3,0)*(1/$Q343)))</f>
        <v/>
      </c>
      <c r="AY343" s="10" t="str">
        <f>IF($AB343="","",IF(OR($V343&lt;2.7,$V343&gt;90),"Age OOR",AX343-1.6449*VLOOKUP(AX$14&amp;"-rse-"&amp;$G343,Equations!$G:$I,3,0)))</f>
        <v/>
      </c>
      <c r="AZ343" s="10" t="str">
        <f>IF($AB343="","",IF(OR($V343&lt;2.7,$V343&gt;90),"Age OOR",AX343+1.6449*VLOOKUP(AX$14&amp;"-rse-"&amp;$G343,Equations!$G:$I,3,0)))</f>
        <v/>
      </c>
      <c r="BA343" s="10" t="str">
        <f t="shared" si="140"/>
        <v/>
      </c>
      <c r="BB343" s="10" t="str">
        <f>IF($AB343="","",IF(OR($V343&lt;2.7,$V343&gt;90),"Age OOR",($AB343-AX343)/VLOOKUP(AX$14&amp;"-rse-"&amp;$G343,Equations!$G:$I,3,0)))</f>
        <v/>
      </c>
      <c r="BC343" s="10" t="str">
        <f>IF($AC343="","",IF(OR($V343&lt;2.7,$V343&gt;90),"Age OOR",VLOOKUP(BC$14&amp;"-int-"&amp;$H343,Equations!$G:$I,3,0)+VLOOKUP(BC$14&amp;"-sexo-"&amp;$H343,Equations!$G:$I,3,0)*$U343+VLOOKUP(BC$14&amp;"-edad-"&amp;$H343,Equations!$G:$I,3,0)*$V343+VLOOKUP(BC$14&amp;"-est-"&amp;$H343,Equations!$G:$I,3,0)*(1/$W343)+VLOOKUP(BC$14&amp;"-imc-"&amp;$H343,Equations!$G:$I,3,0)*(1/$Q343)))</f>
        <v/>
      </c>
      <c r="BD343" s="10" t="str">
        <f>IF($AC343="","",IF(OR($V343&lt;2.7,$V343&gt;90),"Age OOR",BC343-1.6449*VLOOKUP(BC$14&amp;"-rse-"&amp;$H343,Equations!$G:$I,3,0)))</f>
        <v/>
      </c>
      <c r="BE343" s="10" t="str">
        <f>IF($AC343="","",IF(OR($V343&lt;2.7,$V343&gt;90),"Age OOR",BC343+1.6449*VLOOKUP(BC$14&amp;"-rse-"&amp;$H343,Equations!$G:$I,3,0)))</f>
        <v/>
      </c>
      <c r="BF343" s="10" t="str">
        <f t="shared" si="141"/>
        <v/>
      </c>
      <c r="BG343" s="10" t="str">
        <f>IF($AC343="","",IF(OR($V343&lt;2.7,$V343&gt;90),"Age OOR",($AC343-BC343)/VLOOKUP(BC$14&amp;"-rse-"&amp;$H343,Equations!$G:$I,3,0)))</f>
        <v/>
      </c>
      <c r="BH343" s="10" t="str">
        <f>IF($AD343="","",IF(OR($V343&lt;2.7,$V343&gt;90),"Age OOR",VLOOKUP(BH$14&amp;"-int-"&amp;$I343,Equations!$G:$I,3,0)+VLOOKUP(BH$14&amp;"-sexo-"&amp;$I343,Equations!$G:$I,3,0)*$U343+VLOOKUP(BH$14&amp;"-edad-"&amp;$I343,Equations!$G:$I,3,0)*$V343+VLOOKUP(BH$14&amp;"-est-"&amp;$I343,Equations!$G:$I,3,0)*(1/$W343)+VLOOKUP(BH$14&amp;"-imc-"&amp;$I343,Equations!$G:$I,3,0)*(1/$Q343)))</f>
        <v/>
      </c>
      <c r="BI343" s="10" t="str">
        <f>IF($AD343="","",IF(OR($V343&lt;2.7,$V343&gt;90),"Age OOR",BH343-1.6449*VLOOKUP(BH$14&amp;"-rse-"&amp;$I343,Equations!$G:$I,3,0)))</f>
        <v/>
      </c>
      <c r="BJ343" s="10" t="str">
        <f>IF($AD343="","",IF(OR($V343&lt;2.7,$V343&gt;90),"Age OOR",BH343+1.6449*VLOOKUP(BH$14&amp;"-rse-"&amp;$I343,Equations!$G:$I,3,0)))</f>
        <v/>
      </c>
      <c r="BK343" s="10" t="str">
        <f t="shared" si="142"/>
        <v/>
      </c>
      <c r="BL343" s="10" t="str">
        <f>IF($AD343="","",IF(OR($V343&lt;2.7,$V343&gt;90),"Age OOR",($AD343-BH343)/VLOOKUP(BH$14&amp;"-rse-"&amp;$I343,Equations!$G:$I,3,0)))</f>
        <v/>
      </c>
      <c r="BM343" s="10" t="str">
        <f>IF($AE343="","",IF(OR($V343&lt;2.7,$V343&gt;90),"Age OOR",VLOOKUP(BM$14&amp;"-int-"&amp;$J343,Equations!$G:$I,3,0)+VLOOKUP(BM$14&amp;"-sexo-"&amp;$J343,Equations!$G:$I,3,0)*$U343+VLOOKUP(BM$14&amp;"-edad-"&amp;$J343,Equations!$G:$I,3,0)*$V343+VLOOKUP(BM$14&amp;"-est-"&amp;$J343,Equations!$G:$I,3,0)*(1/$W343)+VLOOKUP(BM$14&amp;"-imc-"&amp;$J343,Equations!$G:$I,3,0)*(1/$Q343)))</f>
        <v/>
      </c>
      <c r="BN343" s="10" t="str">
        <f>IF($AE343="","",IF(OR($V343&lt;2.7,$V343&gt;90),"Age OOR",BM343-1.6449*VLOOKUP(BM$14&amp;"-rse-"&amp;$J343,Equations!$G:$I,3,0)))</f>
        <v/>
      </c>
      <c r="BO343" s="10" t="str">
        <f>IF($AE343="","",IF(OR($V343&lt;2.7,$V343&gt;90),"Age OOR",BM343+1.6449*VLOOKUP(BM$14&amp;"-rse-"&amp;$J343,Equations!$G:$I,3,0)))</f>
        <v/>
      </c>
      <c r="BP343" s="10" t="str">
        <f t="shared" si="143"/>
        <v/>
      </c>
      <c r="BQ343" s="10" t="str">
        <f>IF($AE343="","",IF(OR($V343&lt;2.7,$V343&gt;90),"Age OOR",($AE343-BM343)/VLOOKUP(BM$14&amp;"-rse-"&amp;$J343,Equations!$G:$I,3,0)))</f>
        <v/>
      </c>
      <c r="BR343" s="10" t="str">
        <f>IF($AF343="","",IF(OR($V343&lt;2.7,$V343&gt;90),"Age OOR",VLOOKUP(BR$14&amp;"-int-"&amp;$K343,Equations!$G:$I,3,0)+VLOOKUP(BR$14&amp;"-sexo-"&amp;$K343,Equations!$G:$I,3,0)*$U343+VLOOKUP(BR$14&amp;"-edad-"&amp;$K343,Equations!$G:$I,3,0)*$V343+VLOOKUP(BR$14&amp;"-est-"&amp;$K343,Equations!$G:$I,3,0)*(1/$W343)+VLOOKUP(BR$14&amp;"-imc-"&amp;$K343,Equations!$G:$I,3,0)*(1/$Q343)))</f>
        <v/>
      </c>
      <c r="BS343" s="10" t="str">
        <f>IF($AF343="","",IF(OR($V343&lt;2.7,$V343&gt;90),"Age OOR",BR343-1.6449*VLOOKUP(BR$14&amp;"-rse-"&amp;$K343,Equations!$G:$I,3,0)))</f>
        <v/>
      </c>
      <c r="BT343" s="10" t="str">
        <f>IF($AF343="","",IF(OR($V343&lt;2.7,$V343&gt;90),"Age OOR",BR343+1.6449*VLOOKUP(BR$14&amp;"-rse-"&amp;$K343,Equations!$G:$I,3,0)))</f>
        <v/>
      </c>
      <c r="BU343" s="10" t="str">
        <f t="shared" si="144"/>
        <v/>
      </c>
      <c r="BV343" s="10" t="str">
        <f>IF($AF343="","",IF(OR($V343&lt;2.7,$V343&gt;90),"Age OOR",($AF343-BR343)/VLOOKUP(BR$14&amp;"-rse-"&amp;$K343,Equations!$G:$I,3,0)))</f>
        <v/>
      </c>
      <c r="BW343" s="10" t="str">
        <f>IF($AG343="","",IF(OR($V343&lt;2.7,$V343&gt;90),"Age OOR",VLOOKUP(BW$14&amp;"-int-"&amp;$L343,Equations!$G:$I,3,0)+VLOOKUP(BW$14&amp;"-sexo-"&amp;$L343,Equations!$G:$I,3,0)*$U343+VLOOKUP(BW$14&amp;"-edad-"&amp;$L343,Equations!$G:$I,3,0)*$V343+VLOOKUP(BW$14&amp;"-est-"&amp;$L343,Equations!$G:$I,3,0)*(1/$W343)+VLOOKUP(BW$14&amp;"-imc-"&amp;$L343,Equations!$G:$I,3,0)*(1/$Q343)))</f>
        <v/>
      </c>
      <c r="BX343" s="10" t="str">
        <f>IF($AG343="","",IF(OR($V343&lt;2.7,$V343&gt;90),"Age OOR",BW343-1.6449*VLOOKUP(BW$14&amp;"-rse-"&amp;$L343,Equations!$G:$I,3,0)))</f>
        <v/>
      </c>
      <c r="BY343" s="10" t="str">
        <f>IF($AG343="","",IF(OR($V343&lt;2.7,$V343&gt;90),"Age OOR",BW343+1.6449*VLOOKUP(BW$14&amp;"-rse-"&amp;$L343,Equations!$G:$I,3,0)))</f>
        <v/>
      </c>
      <c r="BZ343" s="10" t="str">
        <f t="shared" si="145"/>
        <v/>
      </c>
      <c r="CA343" s="10" t="str">
        <f>IF($AG343="","",IF(OR($V343&lt;2.7,$V343&gt;90),"Age OOR",($AG343-BW343)/VLOOKUP(BW$14&amp;"-rse-"&amp;$L343,Equations!$G:$I,3,0)))</f>
        <v/>
      </c>
      <c r="CB343" s="10" t="str">
        <f>IF($AH343="","",IF(OR($V343&lt;2.7,$V343&gt;90),"Age OOR",VLOOKUP(CB$14&amp;"-int-"&amp;$M343,Equations!$G:$I,3,0)+VLOOKUP(CB$14&amp;"-sexo-"&amp;$M343,Equations!$G:$I,3,0)*$U343+VLOOKUP(CB$14&amp;"-edad-"&amp;$M343,Equations!$G:$I,3,0)*$V343+VLOOKUP(CB$14&amp;"-est-"&amp;$M343,Equations!$G:$I,3,0)*(1/$W343)+VLOOKUP(CB$14&amp;"-imc-"&amp;$M343,Equations!$G:$I,3,0)*(1/$Q343)))</f>
        <v/>
      </c>
      <c r="CC343" s="10" t="str">
        <f>IF($AH343="","",IF(OR($V343&lt;2.7,$V343&gt;90),"Age OOR",CB343-1.6449*VLOOKUP(CB$14&amp;"-rse-"&amp;$M343,Equations!$G:$I,3,0)))</f>
        <v/>
      </c>
      <c r="CD343" s="10" t="str">
        <f>IF($AH343="","",IF(OR($V343&lt;2.7,$V343&gt;90),"Age OOR",CB343+1.6449*VLOOKUP(CB$14&amp;"-rse-"&amp;$M343,Equations!$G:$I,3,0)))</f>
        <v/>
      </c>
      <c r="CE343" s="10" t="str">
        <f t="shared" si="146"/>
        <v/>
      </c>
      <c r="CF343" s="10" t="str">
        <f>IF($AH343="","",IF(OR($V343&lt;2.7,$V343&gt;90),"Age OOR",($AH343-CB343)/VLOOKUP(CB$14&amp;"-rse-"&amp;$M343,Equations!$G:$I,3,0)))</f>
        <v/>
      </c>
      <c r="CG343" s="10" t="str">
        <f>IF($AI343="","",IF(OR($V343&lt;2.7,$V343&gt;90),"Age OOR",VLOOKUP(CG$14&amp;"-int-"&amp;$N343,Equations!$G:$I,3,0)+VLOOKUP(CG$14&amp;"-sexo-"&amp;$N343,Equations!$G:$I,3,0)*$U343+VLOOKUP(CG$14&amp;"-edad-"&amp;$N343,Equations!$G:$I,3,0)*$V343+VLOOKUP(CG$14&amp;"-est-"&amp;$N343,Equations!$G:$I,3,0)*(1/$W343)+VLOOKUP(CG$14&amp;"-imc-"&amp;$N343,Equations!$G:$I,3,0)*(1/$Q343)))</f>
        <v/>
      </c>
      <c r="CH343" s="10" t="str">
        <f>IF($AI343="","",IF(OR($V343&lt;2.7,$V343&gt;90),"Age OOR",CG343-1.6449*VLOOKUP(CG$14&amp;"-rse-"&amp;$N343,Equations!$G:$I,3,0)))</f>
        <v/>
      </c>
      <c r="CI343" s="10" t="str">
        <f>IF($AI343="","",IF(OR($V343&lt;2.7,$V343&gt;90),"Age OOR",CG343+1.6449*VLOOKUP(CG$14&amp;"-rse-"&amp;$N343,Equations!$G:$I,3,0)))</f>
        <v/>
      </c>
      <c r="CJ343" s="10" t="str">
        <f t="shared" si="147"/>
        <v/>
      </c>
      <c r="CK343" s="10" t="str">
        <f>IF($AI343="","",IF(OR($V343&lt;2.7,$V343&gt;90),"Age OOR",($AI343-CG343)/VLOOKUP(CG$14&amp;"-rse-"&amp;$N343,Equations!$G:$I,3,0)))</f>
        <v/>
      </c>
      <c r="CL343" s="10" t="str">
        <f>IF($AJ343="","",IF(OR($V343&lt;2.7,$V343&gt;90),"Age OOR",VLOOKUP(CL$14&amp;"-int-"&amp;$O343,Equations!$G:$I,3,0)+VLOOKUP(CL$14&amp;"-sexo-"&amp;$O343,Equations!$G:$I,3,0)*$U343+VLOOKUP(CL$14&amp;"-edad-"&amp;$O343,Equations!$G:$I,3,0)*$V343+VLOOKUP(CL$14&amp;"-est-"&amp;$O343,Equations!$G:$I,3,0)*(1/$W343)+VLOOKUP(CL$14&amp;"-imc-"&amp;$O343,Equations!$G:$I,3,0)*(1/$Q343)))</f>
        <v/>
      </c>
      <c r="CM343" s="10" t="str">
        <f>IF($AJ343="","",IF(OR($V343&lt;2.7,$V343&gt;90),"Age OOR",CL343-1.6449*VLOOKUP(CL$14&amp;"-rse-"&amp;$O343,Equations!$G:$I,3,0)))</f>
        <v/>
      </c>
      <c r="CN343" s="10" t="str">
        <f>IF($AJ343="","",IF(OR($V343&lt;2.7,$V343&gt;90),"Age OOR",CL343+1.6449*VLOOKUP(CL$14&amp;"-rse-"&amp;$O343,Equations!$G:$I,3,0)))</f>
        <v/>
      </c>
      <c r="CO343" s="10" t="str">
        <f t="shared" si="148"/>
        <v/>
      </c>
      <c r="CP343" s="10" t="str">
        <f>IF($AJ343="","",IF(OR($V343&lt;2.7,$V343&gt;90),"Age OOR",($AJ343-CL343)/VLOOKUP(CL$14&amp;"-rse-"&amp;$O343,Equations!$G:$I,3,0)))</f>
        <v/>
      </c>
      <c r="CQ343" s="10" t="str">
        <f>IF($AK343="","",IF(OR($V343&lt;2.7,$V343&gt;90),"Age OOR",EXP(VLOOKUP(CQ$14&amp;"-int-"&amp;$P343,Equations!$G:$I,3,0)+VLOOKUP(CQ$14&amp;"-sexo-"&amp;$P343,Equations!$G:$I,3,0)*$U343+VLOOKUP(CQ$14&amp;"-edad-"&amp;$P343,Equations!$G:$I,3,0)*$V343+VLOOKUP(CQ$14&amp;"-est-"&amp;$P343,Equations!$G:$I,3,0)*(1/$W343)+VLOOKUP(CQ$14&amp;"-imc-"&amp;$P343,Equations!$G:$I,3,0)*(1/$Q343))))</f>
        <v/>
      </c>
      <c r="CR343" s="10" t="str">
        <f>IF($AK343="","",IF(OR($V343&lt;2.7,$V343&gt;90),"Age OOR",EXP(LN(CQ343)-1.6449*VLOOKUP(CQ$14&amp;"-rse-"&amp;$P343,Equations!$G:$I,3,0))))</f>
        <v/>
      </c>
      <c r="CS343" s="10" t="str">
        <f>IF($AK343="","",IF(OR($V343&lt;2.7,$V343&gt;90),"Age OOR",EXP(LN(CQ343)+1.6449*VLOOKUP(CQ$14&amp;"-rse-"&amp;$P343,Equations!$G:$I,3,0))))</f>
        <v/>
      </c>
      <c r="CT343" s="10" t="str">
        <f t="shared" si="149"/>
        <v/>
      </c>
      <c r="CU343" s="10" t="str">
        <f>IF($AK343="","",IF(OR($V343&lt;2.7,$V343&gt;90),"Age OOR",(LN($AK343)-LN(CQ343))/VLOOKUP(CQ$14&amp;"-rse-"&amp;$P343,Equations!$G:$I,3,0)))</f>
        <v/>
      </c>
      <c r="CV343" s="47"/>
    </row>
    <row r="344" spans="5:100" x14ac:dyDescent="0.2">
      <c r="E344" s="23" t="str">
        <f t="shared" si="125"/>
        <v>Age out of range</v>
      </c>
      <c r="F344" s="23" t="str">
        <f t="shared" si="126"/>
        <v>Age out of range</v>
      </c>
      <c r="G344" s="23" t="str">
        <f t="shared" si="127"/>
        <v>Age out of range</v>
      </c>
      <c r="H344" s="23" t="str">
        <f t="shared" si="128"/>
        <v>Age out of range</v>
      </c>
      <c r="I344" s="23" t="str">
        <f t="shared" si="129"/>
        <v>Age out of range</v>
      </c>
      <c r="J344" s="23" t="str">
        <f t="shared" si="130"/>
        <v>Age out of range</v>
      </c>
      <c r="K344" s="23" t="str">
        <f t="shared" si="131"/>
        <v>Age out of range</v>
      </c>
      <c r="L344" s="23" t="str">
        <f t="shared" si="132"/>
        <v>Age out of range</v>
      </c>
      <c r="M344" s="23" t="str">
        <f t="shared" si="133"/>
        <v>Age out of range</v>
      </c>
      <c r="N344" s="23" t="str">
        <f t="shared" si="134"/>
        <v>Age out of range</v>
      </c>
      <c r="O344" s="23" t="str">
        <f t="shared" si="135"/>
        <v>Age out of range</v>
      </c>
      <c r="P344" s="23" t="str">
        <f t="shared" si="136"/>
        <v>Age out of range</v>
      </c>
      <c r="Q344" s="23" t="e">
        <f t="shared" si="137"/>
        <v>#DIV/0!</v>
      </c>
      <c r="R344" s="17"/>
      <c r="S344" s="23">
        <v>328</v>
      </c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7"/>
      <c r="AM344" s="47"/>
      <c r="AN344" s="10" t="str">
        <f>IF($Z344="","",IF(OR($V344&lt;2.7,$V344&gt;90),"Age OOR",VLOOKUP(AN$14&amp;"-int-"&amp;$E344,Equations!$G:$I,3,0)+VLOOKUP(AN$14&amp;"-sexo-"&amp;$E344,Equations!$G:$I,3,0)*$U344+VLOOKUP(AN$14&amp;"-edad-"&amp;$E344,Equations!$G:$I,3,0)*$V344+VLOOKUP(AN$14&amp;"-est-"&amp;$E344,Equations!$G:$I,3,0)*(1/$W344)+VLOOKUP(AN$14&amp;"-imc-"&amp;$E344,Equations!$G:$I,3,0)*(1/$Q344)))</f>
        <v/>
      </c>
      <c r="AO344" s="10" t="str">
        <f>IF($Z344="","",IF(OR($V344&lt;2.7,$V344&gt;90),"Age OOR",AN344-1.6449*VLOOKUP(AN$14&amp;"-rse-"&amp;$E344,Equations!$G:$I,3,0)))</f>
        <v/>
      </c>
      <c r="AP344" s="10" t="str">
        <f>IF($Z344="","",IF(OR($V344&lt;2.7,$V344&gt;90),"Age OOR",AN344+1.6449*VLOOKUP(AN$14&amp;"-rse-"&amp;$E344,Equations!$G:$I,3,0)))</f>
        <v/>
      </c>
      <c r="AQ344" s="10" t="str">
        <f t="shared" si="138"/>
        <v/>
      </c>
      <c r="AR344" s="10" t="str">
        <f>IF($Z344="","",IF(OR($V344&lt;2.7,$V344&gt;90),"Age OOR",($Z344-AN344)/VLOOKUP(AN$14&amp;"-rse-"&amp;$E344,Equations!$G:$I,3,0)))</f>
        <v/>
      </c>
      <c r="AS344" s="10" t="str">
        <f>IF($AA344="","",IF(OR($V344&lt;2.7,$V344&gt;90),"Age OOR",VLOOKUP(AS$14&amp;"-int-"&amp;$F344,Equations!$G:$I,3,0)+VLOOKUP(AS$14&amp;"-sexo-"&amp;$F344,Equations!$G:$I,3,0)*$U344+VLOOKUP(AS$14&amp;"-edad-"&amp;$F344,Equations!$G:$I,3,0)*$V344+VLOOKUP(AS$14&amp;"-est-"&amp;$F344,Equations!$G:$I,3,0)*(1/$W344)+VLOOKUP(AS$14&amp;"-imc-"&amp;$F344,Equations!$G:$I,3,0)*(1/$Q344)))</f>
        <v/>
      </c>
      <c r="AT344" s="10" t="str">
        <f>IF($AA344="","",IF(OR($V344&lt;2.7,$V344&gt;90),"Age OOR",AS344-1.6449*VLOOKUP(AS$14&amp;"-rse-"&amp;$F344,Equations!$G:$I,3,0)))</f>
        <v/>
      </c>
      <c r="AU344" s="10" t="str">
        <f>IF($AA344="","",IF(OR($V344&lt;2.7,$V344&gt;90),"Age OOR",AS344+1.6449*VLOOKUP(AS$14&amp;"-rse-"&amp;$F344,Equations!$G:$I,3,0)))</f>
        <v/>
      </c>
      <c r="AV344" s="10" t="str">
        <f t="shared" si="139"/>
        <v/>
      </c>
      <c r="AW344" s="10" t="str">
        <f>IF($AA344="","",IF(OR($V344&lt;2.7,$V344&gt;90),"Age OOR",($AA344-AS344)/VLOOKUP(AS$14&amp;"-rse-"&amp;$F344,Equations!$G:$I,3,0)))</f>
        <v/>
      </c>
      <c r="AX344" s="10" t="str">
        <f>IF($AB344="","",IF(OR($V344&lt;2.7,$V344&gt;90),"Age OOR",VLOOKUP(AX$14&amp;"-int-"&amp;$G344,Equations!$G:$I,3,0)+VLOOKUP(AX$14&amp;"-sexo-"&amp;$G344,Equations!$G:$I,3,0)*$U344+VLOOKUP(AX$14&amp;"-edad-"&amp;$G344,Equations!$G:$I,3,0)*$V344+VLOOKUP(AX$14&amp;"-est-"&amp;$G344,Equations!$G:$I,3,0)*(1/$W344)+VLOOKUP(AX$14&amp;"-imc-"&amp;$G344,Equations!$G:$I,3,0)*(1/$Q344)))</f>
        <v/>
      </c>
      <c r="AY344" s="10" t="str">
        <f>IF($AB344="","",IF(OR($V344&lt;2.7,$V344&gt;90),"Age OOR",AX344-1.6449*VLOOKUP(AX$14&amp;"-rse-"&amp;$G344,Equations!$G:$I,3,0)))</f>
        <v/>
      </c>
      <c r="AZ344" s="10" t="str">
        <f>IF($AB344="","",IF(OR($V344&lt;2.7,$V344&gt;90),"Age OOR",AX344+1.6449*VLOOKUP(AX$14&amp;"-rse-"&amp;$G344,Equations!$G:$I,3,0)))</f>
        <v/>
      </c>
      <c r="BA344" s="10" t="str">
        <f t="shared" si="140"/>
        <v/>
      </c>
      <c r="BB344" s="10" t="str">
        <f>IF($AB344="","",IF(OR($V344&lt;2.7,$V344&gt;90),"Age OOR",($AB344-AX344)/VLOOKUP(AX$14&amp;"-rse-"&amp;$G344,Equations!$G:$I,3,0)))</f>
        <v/>
      </c>
      <c r="BC344" s="10" t="str">
        <f>IF($AC344="","",IF(OR($V344&lt;2.7,$V344&gt;90),"Age OOR",VLOOKUP(BC$14&amp;"-int-"&amp;$H344,Equations!$G:$I,3,0)+VLOOKUP(BC$14&amp;"-sexo-"&amp;$H344,Equations!$G:$I,3,0)*$U344+VLOOKUP(BC$14&amp;"-edad-"&amp;$H344,Equations!$G:$I,3,0)*$V344+VLOOKUP(BC$14&amp;"-est-"&amp;$H344,Equations!$G:$I,3,0)*(1/$W344)+VLOOKUP(BC$14&amp;"-imc-"&amp;$H344,Equations!$G:$I,3,0)*(1/$Q344)))</f>
        <v/>
      </c>
      <c r="BD344" s="10" t="str">
        <f>IF($AC344="","",IF(OR($V344&lt;2.7,$V344&gt;90),"Age OOR",BC344-1.6449*VLOOKUP(BC$14&amp;"-rse-"&amp;$H344,Equations!$G:$I,3,0)))</f>
        <v/>
      </c>
      <c r="BE344" s="10" t="str">
        <f>IF($AC344="","",IF(OR($V344&lt;2.7,$V344&gt;90),"Age OOR",BC344+1.6449*VLOOKUP(BC$14&amp;"-rse-"&amp;$H344,Equations!$G:$I,3,0)))</f>
        <v/>
      </c>
      <c r="BF344" s="10" t="str">
        <f t="shared" si="141"/>
        <v/>
      </c>
      <c r="BG344" s="10" t="str">
        <f>IF($AC344="","",IF(OR($V344&lt;2.7,$V344&gt;90),"Age OOR",($AC344-BC344)/VLOOKUP(BC$14&amp;"-rse-"&amp;$H344,Equations!$G:$I,3,0)))</f>
        <v/>
      </c>
      <c r="BH344" s="10" t="str">
        <f>IF($AD344="","",IF(OR($V344&lt;2.7,$V344&gt;90),"Age OOR",VLOOKUP(BH$14&amp;"-int-"&amp;$I344,Equations!$G:$I,3,0)+VLOOKUP(BH$14&amp;"-sexo-"&amp;$I344,Equations!$G:$I,3,0)*$U344+VLOOKUP(BH$14&amp;"-edad-"&amp;$I344,Equations!$G:$I,3,0)*$V344+VLOOKUP(BH$14&amp;"-est-"&amp;$I344,Equations!$G:$I,3,0)*(1/$W344)+VLOOKUP(BH$14&amp;"-imc-"&amp;$I344,Equations!$G:$I,3,0)*(1/$Q344)))</f>
        <v/>
      </c>
      <c r="BI344" s="10" t="str">
        <f>IF($AD344="","",IF(OR($V344&lt;2.7,$V344&gt;90),"Age OOR",BH344-1.6449*VLOOKUP(BH$14&amp;"-rse-"&amp;$I344,Equations!$G:$I,3,0)))</f>
        <v/>
      </c>
      <c r="BJ344" s="10" t="str">
        <f>IF($AD344="","",IF(OR($V344&lt;2.7,$V344&gt;90),"Age OOR",BH344+1.6449*VLOOKUP(BH$14&amp;"-rse-"&amp;$I344,Equations!$G:$I,3,0)))</f>
        <v/>
      </c>
      <c r="BK344" s="10" t="str">
        <f t="shared" si="142"/>
        <v/>
      </c>
      <c r="BL344" s="10" t="str">
        <f>IF($AD344="","",IF(OR($V344&lt;2.7,$V344&gt;90),"Age OOR",($AD344-BH344)/VLOOKUP(BH$14&amp;"-rse-"&amp;$I344,Equations!$G:$I,3,0)))</f>
        <v/>
      </c>
      <c r="BM344" s="10" t="str">
        <f>IF($AE344="","",IF(OR($V344&lt;2.7,$V344&gt;90),"Age OOR",VLOOKUP(BM$14&amp;"-int-"&amp;$J344,Equations!$G:$I,3,0)+VLOOKUP(BM$14&amp;"-sexo-"&amp;$J344,Equations!$G:$I,3,0)*$U344+VLOOKUP(BM$14&amp;"-edad-"&amp;$J344,Equations!$G:$I,3,0)*$V344+VLOOKUP(BM$14&amp;"-est-"&amp;$J344,Equations!$G:$I,3,0)*(1/$W344)+VLOOKUP(BM$14&amp;"-imc-"&amp;$J344,Equations!$G:$I,3,0)*(1/$Q344)))</f>
        <v/>
      </c>
      <c r="BN344" s="10" t="str">
        <f>IF($AE344="","",IF(OR($V344&lt;2.7,$V344&gt;90),"Age OOR",BM344-1.6449*VLOOKUP(BM$14&amp;"-rse-"&amp;$J344,Equations!$G:$I,3,0)))</f>
        <v/>
      </c>
      <c r="BO344" s="10" t="str">
        <f>IF($AE344="","",IF(OR($V344&lt;2.7,$V344&gt;90),"Age OOR",BM344+1.6449*VLOOKUP(BM$14&amp;"-rse-"&amp;$J344,Equations!$G:$I,3,0)))</f>
        <v/>
      </c>
      <c r="BP344" s="10" t="str">
        <f t="shared" si="143"/>
        <v/>
      </c>
      <c r="BQ344" s="10" t="str">
        <f>IF($AE344="","",IF(OR($V344&lt;2.7,$V344&gt;90),"Age OOR",($AE344-BM344)/VLOOKUP(BM$14&amp;"-rse-"&amp;$J344,Equations!$G:$I,3,0)))</f>
        <v/>
      </c>
      <c r="BR344" s="10" t="str">
        <f>IF($AF344="","",IF(OR($V344&lt;2.7,$V344&gt;90),"Age OOR",VLOOKUP(BR$14&amp;"-int-"&amp;$K344,Equations!$G:$I,3,0)+VLOOKUP(BR$14&amp;"-sexo-"&amp;$K344,Equations!$G:$I,3,0)*$U344+VLOOKUP(BR$14&amp;"-edad-"&amp;$K344,Equations!$G:$I,3,0)*$V344+VLOOKUP(BR$14&amp;"-est-"&amp;$K344,Equations!$G:$I,3,0)*(1/$W344)+VLOOKUP(BR$14&amp;"-imc-"&amp;$K344,Equations!$G:$I,3,0)*(1/$Q344)))</f>
        <v/>
      </c>
      <c r="BS344" s="10" t="str">
        <f>IF($AF344="","",IF(OR($V344&lt;2.7,$V344&gt;90),"Age OOR",BR344-1.6449*VLOOKUP(BR$14&amp;"-rse-"&amp;$K344,Equations!$G:$I,3,0)))</f>
        <v/>
      </c>
      <c r="BT344" s="10" t="str">
        <f>IF($AF344="","",IF(OR($V344&lt;2.7,$V344&gt;90),"Age OOR",BR344+1.6449*VLOOKUP(BR$14&amp;"-rse-"&amp;$K344,Equations!$G:$I,3,0)))</f>
        <v/>
      </c>
      <c r="BU344" s="10" t="str">
        <f t="shared" si="144"/>
        <v/>
      </c>
      <c r="BV344" s="10" t="str">
        <f>IF($AF344="","",IF(OR($V344&lt;2.7,$V344&gt;90),"Age OOR",($AF344-BR344)/VLOOKUP(BR$14&amp;"-rse-"&amp;$K344,Equations!$G:$I,3,0)))</f>
        <v/>
      </c>
      <c r="BW344" s="10" t="str">
        <f>IF($AG344="","",IF(OR($V344&lt;2.7,$V344&gt;90),"Age OOR",VLOOKUP(BW$14&amp;"-int-"&amp;$L344,Equations!$G:$I,3,0)+VLOOKUP(BW$14&amp;"-sexo-"&amp;$L344,Equations!$G:$I,3,0)*$U344+VLOOKUP(BW$14&amp;"-edad-"&amp;$L344,Equations!$G:$I,3,0)*$V344+VLOOKUP(BW$14&amp;"-est-"&amp;$L344,Equations!$G:$I,3,0)*(1/$W344)+VLOOKUP(BW$14&amp;"-imc-"&amp;$L344,Equations!$G:$I,3,0)*(1/$Q344)))</f>
        <v/>
      </c>
      <c r="BX344" s="10" t="str">
        <f>IF($AG344="","",IF(OR($V344&lt;2.7,$V344&gt;90),"Age OOR",BW344-1.6449*VLOOKUP(BW$14&amp;"-rse-"&amp;$L344,Equations!$G:$I,3,0)))</f>
        <v/>
      </c>
      <c r="BY344" s="10" t="str">
        <f>IF($AG344="","",IF(OR($V344&lt;2.7,$V344&gt;90),"Age OOR",BW344+1.6449*VLOOKUP(BW$14&amp;"-rse-"&amp;$L344,Equations!$G:$I,3,0)))</f>
        <v/>
      </c>
      <c r="BZ344" s="10" t="str">
        <f t="shared" si="145"/>
        <v/>
      </c>
      <c r="CA344" s="10" t="str">
        <f>IF($AG344="","",IF(OR($V344&lt;2.7,$V344&gt;90),"Age OOR",($AG344-BW344)/VLOOKUP(BW$14&amp;"-rse-"&amp;$L344,Equations!$G:$I,3,0)))</f>
        <v/>
      </c>
      <c r="CB344" s="10" t="str">
        <f>IF($AH344="","",IF(OR($V344&lt;2.7,$V344&gt;90),"Age OOR",VLOOKUP(CB$14&amp;"-int-"&amp;$M344,Equations!$G:$I,3,0)+VLOOKUP(CB$14&amp;"-sexo-"&amp;$M344,Equations!$G:$I,3,0)*$U344+VLOOKUP(CB$14&amp;"-edad-"&amp;$M344,Equations!$G:$I,3,0)*$V344+VLOOKUP(CB$14&amp;"-est-"&amp;$M344,Equations!$G:$I,3,0)*(1/$W344)+VLOOKUP(CB$14&amp;"-imc-"&amp;$M344,Equations!$G:$I,3,0)*(1/$Q344)))</f>
        <v/>
      </c>
      <c r="CC344" s="10" t="str">
        <f>IF($AH344="","",IF(OR($V344&lt;2.7,$V344&gt;90),"Age OOR",CB344-1.6449*VLOOKUP(CB$14&amp;"-rse-"&amp;$M344,Equations!$G:$I,3,0)))</f>
        <v/>
      </c>
      <c r="CD344" s="10" t="str">
        <f>IF($AH344="","",IF(OR($V344&lt;2.7,$V344&gt;90),"Age OOR",CB344+1.6449*VLOOKUP(CB$14&amp;"-rse-"&amp;$M344,Equations!$G:$I,3,0)))</f>
        <v/>
      </c>
      <c r="CE344" s="10" t="str">
        <f t="shared" si="146"/>
        <v/>
      </c>
      <c r="CF344" s="10" t="str">
        <f>IF($AH344="","",IF(OR($V344&lt;2.7,$V344&gt;90),"Age OOR",($AH344-CB344)/VLOOKUP(CB$14&amp;"-rse-"&amp;$M344,Equations!$G:$I,3,0)))</f>
        <v/>
      </c>
      <c r="CG344" s="10" t="str">
        <f>IF($AI344="","",IF(OR($V344&lt;2.7,$V344&gt;90),"Age OOR",VLOOKUP(CG$14&amp;"-int-"&amp;$N344,Equations!$G:$I,3,0)+VLOOKUP(CG$14&amp;"-sexo-"&amp;$N344,Equations!$G:$I,3,0)*$U344+VLOOKUP(CG$14&amp;"-edad-"&amp;$N344,Equations!$G:$I,3,0)*$V344+VLOOKUP(CG$14&amp;"-est-"&amp;$N344,Equations!$G:$I,3,0)*(1/$W344)+VLOOKUP(CG$14&amp;"-imc-"&amp;$N344,Equations!$G:$I,3,0)*(1/$Q344)))</f>
        <v/>
      </c>
      <c r="CH344" s="10" t="str">
        <f>IF($AI344="","",IF(OR($V344&lt;2.7,$V344&gt;90),"Age OOR",CG344-1.6449*VLOOKUP(CG$14&amp;"-rse-"&amp;$N344,Equations!$G:$I,3,0)))</f>
        <v/>
      </c>
      <c r="CI344" s="10" t="str">
        <f>IF($AI344="","",IF(OR($V344&lt;2.7,$V344&gt;90),"Age OOR",CG344+1.6449*VLOOKUP(CG$14&amp;"-rse-"&amp;$N344,Equations!$G:$I,3,0)))</f>
        <v/>
      </c>
      <c r="CJ344" s="10" t="str">
        <f t="shared" si="147"/>
        <v/>
      </c>
      <c r="CK344" s="10" t="str">
        <f>IF($AI344="","",IF(OR($V344&lt;2.7,$V344&gt;90),"Age OOR",($AI344-CG344)/VLOOKUP(CG$14&amp;"-rse-"&amp;$N344,Equations!$G:$I,3,0)))</f>
        <v/>
      </c>
      <c r="CL344" s="10" t="str">
        <f>IF($AJ344="","",IF(OR($V344&lt;2.7,$V344&gt;90),"Age OOR",VLOOKUP(CL$14&amp;"-int-"&amp;$O344,Equations!$G:$I,3,0)+VLOOKUP(CL$14&amp;"-sexo-"&amp;$O344,Equations!$G:$I,3,0)*$U344+VLOOKUP(CL$14&amp;"-edad-"&amp;$O344,Equations!$G:$I,3,0)*$V344+VLOOKUP(CL$14&amp;"-est-"&amp;$O344,Equations!$G:$I,3,0)*(1/$W344)+VLOOKUP(CL$14&amp;"-imc-"&amp;$O344,Equations!$G:$I,3,0)*(1/$Q344)))</f>
        <v/>
      </c>
      <c r="CM344" s="10" t="str">
        <f>IF($AJ344="","",IF(OR($V344&lt;2.7,$V344&gt;90),"Age OOR",CL344-1.6449*VLOOKUP(CL$14&amp;"-rse-"&amp;$O344,Equations!$G:$I,3,0)))</f>
        <v/>
      </c>
      <c r="CN344" s="10" t="str">
        <f>IF($AJ344="","",IF(OR($V344&lt;2.7,$V344&gt;90),"Age OOR",CL344+1.6449*VLOOKUP(CL$14&amp;"-rse-"&amp;$O344,Equations!$G:$I,3,0)))</f>
        <v/>
      </c>
      <c r="CO344" s="10" t="str">
        <f t="shared" si="148"/>
        <v/>
      </c>
      <c r="CP344" s="10" t="str">
        <f>IF($AJ344="","",IF(OR($V344&lt;2.7,$V344&gt;90),"Age OOR",($AJ344-CL344)/VLOOKUP(CL$14&amp;"-rse-"&amp;$O344,Equations!$G:$I,3,0)))</f>
        <v/>
      </c>
      <c r="CQ344" s="10" t="str">
        <f>IF($AK344="","",IF(OR($V344&lt;2.7,$V344&gt;90),"Age OOR",EXP(VLOOKUP(CQ$14&amp;"-int-"&amp;$P344,Equations!$G:$I,3,0)+VLOOKUP(CQ$14&amp;"-sexo-"&amp;$P344,Equations!$G:$I,3,0)*$U344+VLOOKUP(CQ$14&amp;"-edad-"&amp;$P344,Equations!$G:$I,3,0)*$V344+VLOOKUP(CQ$14&amp;"-est-"&amp;$P344,Equations!$G:$I,3,0)*(1/$W344)+VLOOKUP(CQ$14&amp;"-imc-"&amp;$P344,Equations!$G:$I,3,0)*(1/$Q344))))</f>
        <v/>
      </c>
      <c r="CR344" s="10" t="str">
        <f>IF($AK344="","",IF(OR($V344&lt;2.7,$V344&gt;90),"Age OOR",EXP(LN(CQ344)-1.6449*VLOOKUP(CQ$14&amp;"-rse-"&amp;$P344,Equations!$G:$I,3,0))))</f>
        <v/>
      </c>
      <c r="CS344" s="10" t="str">
        <f>IF($AK344="","",IF(OR($V344&lt;2.7,$V344&gt;90),"Age OOR",EXP(LN(CQ344)+1.6449*VLOOKUP(CQ$14&amp;"-rse-"&amp;$P344,Equations!$G:$I,3,0))))</f>
        <v/>
      </c>
      <c r="CT344" s="10" t="str">
        <f t="shared" si="149"/>
        <v/>
      </c>
      <c r="CU344" s="10" t="str">
        <f>IF($AK344="","",IF(OR($V344&lt;2.7,$V344&gt;90),"Age OOR",(LN($AK344)-LN(CQ344))/VLOOKUP(CQ$14&amp;"-rse-"&amp;$P344,Equations!$G:$I,3,0)))</f>
        <v/>
      </c>
      <c r="CV344" s="47"/>
    </row>
    <row r="345" spans="5:100" x14ac:dyDescent="0.2">
      <c r="E345" s="23" t="str">
        <f t="shared" si="125"/>
        <v>Age out of range</v>
      </c>
      <c r="F345" s="23" t="str">
        <f t="shared" si="126"/>
        <v>Age out of range</v>
      </c>
      <c r="G345" s="23" t="str">
        <f t="shared" si="127"/>
        <v>Age out of range</v>
      </c>
      <c r="H345" s="23" t="str">
        <f t="shared" si="128"/>
        <v>Age out of range</v>
      </c>
      <c r="I345" s="23" t="str">
        <f t="shared" si="129"/>
        <v>Age out of range</v>
      </c>
      <c r="J345" s="23" t="str">
        <f t="shared" si="130"/>
        <v>Age out of range</v>
      </c>
      <c r="K345" s="23" t="str">
        <f t="shared" si="131"/>
        <v>Age out of range</v>
      </c>
      <c r="L345" s="23" t="str">
        <f t="shared" si="132"/>
        <v>Age out of range</v>
      </c>
      <c r="M345" s="23" t="str">
        <f t="shared" si="133"/>
        <v>Age out of range</v>
      </c>
      <c r="N345" s="23" t="str">
        <f t="shared" si="134"/>
        <v>Age out of range</v>
      </c>
      <c r="O345" s="23" t="str">
        <f t="shared" si="135"/>
        <v>Age out of range</v>
      </c>
      <c r="P345" s="23" t="str">
        <f t="shared" si="136"/>
        <v>Age out of range</v>
      </c>
      <c r="Q345" s="23" t="e">
        <f t="shared" si="137"/>
        <v>#DIV/0!</v>
      </c>
      <c r="R345" s="17"/>
      <c r="S345" s="23">
        <v>329</v>
      </c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7"/>
      <c r="AM345" s="47"/>
      <c r="AN345" s="10" t="str">
        <f>IF($Z345="","",IF(OR($V345&lt;2.7,$V345&gt;90),"Age OOR",VLOOKUP(AN$14&amp;"-int-"&amp;$E345,Equations!$G:$I,3,0)+VLOOKUP(AN$14&amp;"-sexo-"&amp;$E345,Equations!$G:$I,3,0)*$U345+VLOOKUP(AN$14&amp;"-edad-"&amp;$E345,Equations!$G:$I,3,0)*$V345+VLOOKUP(AN$14&amp;"-est-"&amp;$E345,Equations!$G:$I,3,0)*(1/$W345)+VLOOKUP(AN$14&amp;"-imc-"&amp;$E345,Equations!$G:$I,3,0)*(1/$Q345)))</f>
        <v/>
      </c>
      <c r="AO345" s="10" t="str">
        <f>IF($Z345="","",IF(OR($V345&lt;2.7,$V345&gt;90),"Age OOR",AN345-1.6449*VLOOKUP(AN$14&amp;"-rse-"&amp;$E345,Equations!$G:$I,3,0)))</f>
        <v/>
      </c>
      <c r="AP345" s="10" t="str">
        <f>IF($Z345="","",IF(OR($V345&lt;2.7,$V345&gt;90),"Age OOR",AN345+1.6449*VLOOKUP(AN$14&amp;"-rse-"&amp;$E345,Equations!$G:$I,3,0)))</f>
        <v/>
      </c>
      <c r="AQ345" s="10" t="str">
        <f t="shared" si="138"/>
        <v/>
      </c>
      <c r="AR345" s="10" t="str">
        <f>IF($Z345="","",IF(OR($V345&lt;2.7,$V345&gt;90),"Age OOR",($Z345-AN345)/VLOOKUP(AN$14&amp;"-rse-"&amp;$E345,Equations!$G:$I,3,0)))</f>
        <v/>
      </c>
      <c r="AS345" s="10" t="str">
        <f>IF($AA345="","",IF(OR($V345&lt;2.7,$V345&gt;90),"Age OOR",VLOOKUP(AS$14&amp;"-int-"&amp;$F345,Equations!$G:$I,3,0)+VLOOKUP(AS$14&amp;"-sexo-"&amp;$F345,Equations!$G:$I,3,0)*$U345+VLOOKUP(AS$14&amp;"-edad-"&amp;$F345,Equations!$G:$I,3,0)*$V345+VLOOKUP(AS$14&amp;"-est-"&amp;$F345,Equations!$G:$I,3,0)*(1/$W345)+VLOOKUP(AS$14&amp;"-imc-"&amp;$F345,Equations!$G:$I,3,0)*(1/$Q345)))</f>
        <v/>
      </c>
      <c r="AT345" s="10" t="str">
        <f>IF($AA345="","",IF(OR($V345&lt;2.7,$V345&gt;90),"Age OOR",AS345-1.6449*VLOOKUP(AS$14&amp;"-rse-"&amp;$F345,Equations!$G:$I,3,0)))</f>
        <v/>
      </c>
      <c r="AU345" s="10" t="str">
        <f>IF($AA345="","",IF(OR($V345&lt;2.7,$V345&gt;90),"Age OOR",AS345+1.6449*VLOOKUP(AS$14&amp;"-rse-"&amp;$F345,Equations!$G:$I,3,0)))</f>
        <v/>
      </c>
      <c r="AV345" s="10" t="str">
        <f t="shared" si="139"/>
        <v/>
      </c>
      <c r="AW345" s="10" t="str">
        <f>IF($AA345="","",IF(OR($V345&lt;2.7,$V345&gt;90),"Age OOR",($AA345-AS345)/VLOOKUP(AS$14&amp;"-rse-"&amp;$F345,Equations!$G:$I,3,0)))</f>
        <v/>
      </c>
      <c r="AX345" s="10" t="str">
        <f>IF($AB345="","",IF(OR($V345&lt;2.7,$V345&gt;90),"Age OOR",VLOOKUP(AX$14&amp;"-int-"&amp;$G345,Equations!$G:$I,3,0)+VLOOKUP(AX$14&amp;"-sexo-"&amp;$G345,Equations!$G:$I,3,0)*$U345+VLOOKUP(AX$14&amp;"-edad-"&amp;$G345,Equations!$G:$I,3,0)*$V345+VLOOKUP(AX$14&amp;"-est-"&amp;$G345,Equations!$G:$I,3,0)*(1/$W345)+VLOOKUP(AX$14&amp;"-imc-"&amp;$G345,Equations!$G:$I,3,0)*(1/$Q345)))</f>
        <v/>
      </c>
      <c r="AY345" s="10" t="str">
        <f>IF($AB345="","",IF(OR($V345&lt;2.7,$V345&gt;90),"Age OOR",AX345-1.6449*VLOOKUP(AX$14&amp;"-rse-"&amp;$G345,Equations!$G:$I,3,0)))</f>
        <v/>
      </c>
      <c r="AZ345" s="10" t="str">
        <f>IF($AB345="","",IF(OR($V345&lt;2.7,$V345&gt;90),"Age OOR",AX345+1.6449*VLOOKUP(AX$14&amp;"-rse-"&amp;$G345,Equations!$G:$I,3,0)))</f>
        <v/>
      </c>
      <c r="BA345" s="10" t="str">
        <f t="shared" si="140"/>
        <v/>
      </c>
      <c r="BB345" s="10" t="str">
        <f>IF($AB345="","",IF(OR($V345&lt;2.7,$V345&gt;90),"Age OOR",($AB345-AX345)/VLOOKUP(AX$14&amp;"-rse-"&amp;$G345,Equations!$G:$I,3,0)))</f>
        <v/>
      </c>
      <c r="BC345" s="10" t="str">
        <f>IF($AC345="","",IF(OR($V345&lt;2.7,$V345&gt;90),"Age OOR",VLOOKUP(BC$14&amp;"-int-"&amp;$H345,Equations!$G:$I,3,0)+VLOOKUP(BC$14&amp;"-sexo-"&amp;$H345,Equations!$G:$I,3,0)*$U345+VLOOKUP(BC$14&amp;"-edad-"&amp;$H345,Equations!$G:$I,3,0)*$V345+VLOOKUP(BC$14&amp;"-est-"&amp;$H345,Equations!$G:$I,3,0)*(1/$W345)+VLOOKUP(BC$14&amp;"-imc-"&amp;$H345,Equations!$G:$I,3,0)*(1/$Q345)))</f>
        <v/>
      </c>
      <c r="BD345" s="10" t="str">
        <f>IF($AC345="","",IF(OR($V345&lt;2.7,$V345&gt;90),"Age OOR",BC345-1.6449*VLOOKUP(BC$14&amp;"-rse-"&amp;$H345,Equations!$G:$I,3,0)))</f>
        <v/>
      </c>
      <c r="BE345" s="10" t="str">
        <f>IF($AC345="","",IF(OR($V345&lt;2.7,$V345&gt;90),"Age OOR",BC345+1.6449*VLOOKUP(BC$14&amp;"-rse-"&amp;$H345,Equations!$G:$I,3,0)))</f>
        <v/>
      </c>
      <c r="BF345" s="10" t="str">
        <f t="shared" si="141"/>
        <v/>
      </c>
      <c r="BG345" s="10" t="str">
        <f>IF($AC345="","",IF(OR($V345&lt;2.7,$V345&gt;90),"Age OOR",($AC345-BC345)/VLOOKUP(BC$14&amp;"-rse-"&amp;$H345,Equations!$G:$I,3,0)))</f>
        <v/>
      </c>
      <c r="BH345" s="10" t="str">
        <f>IF($AD345="","",IF(OR($V345&lt;2.7,$V345&gt;90),"Age OOR",VLOOKUP(BH$14&amp;"-int-"&amp;$I345,Equations!$G:$I,3,0)+VLOOKUP(BH$14&amp;"-sexo-"&amp;$I345,Equations!$G:$I,3,0)*$U345+VLOOKUP(BH$14&amp;"-edad-"&amp;$I345,Equations!$G:$I,3,0)*$V345+VLOOKUP(BH$14&amp;"-est-"&amp;$I345,Equations!$G:$I,3,0)*(1/$W345)+VLOOKUP(BH$14&amp;"-imc-"&amp;$I345,Equations!$G:$I,3,0)*(1/$Q345)))</f>
        <v/>
      </c>
      <c r="BI345" s="10" t="str">
        <f>IF($AD345="","",IF(OR($V345&lt;2.7,$V345&gt;90),"Age OOR",BH345-1.6449*VLOOKUP(BH$14&amp;"-rse-"&amp;$I345,Equations!$G:$I,3,0)))</f>
        <v/>
      </c>
      <c r="BJ345" s="10" t="str">
        <f>IF($AD345="","",IF(OR($V345&lt;2.7,$V345&gt;90),"Age OOR",BH345+1.6449*VLOOKUP(BH$14&amp;"-rse-"&amp;$I345,Equations!$G:$I,3,0)))</f>
        <v/>
      </c>
      <c r="BK345" s="10" t="str">
        <f t="shared" si="142"/>
        <v/>
      </c>
      <c r="BL345" s="10" t="str">
        <f>IF($AD345="","",IF(OR($V345&lt;2.7,$V345&gt;90),"Age OOR",($AD345-BH345)/VLOOKUP(BH$14&amp;"-rse-"&amp;$I345,Equations!$G:$I,3,0)))</f>
        <v/>
      </c>
      <c r="BM345" s="10" t="str">
        <f>IF($AE345="","",IF(OR($V345&lt;2.7,$V345&gt;90),"Age OOR",VLOOKUP(BM$14&amp;"-int-"&amp;$J345,Equations!$G:$I,3,0)+VLOOKUP(BM$14&amp;"-sexo-"&amp;$J345,Equations!$G:$I,3,0)*$U345+VLOOKUP(BM$14&amp;"-edad-"&amp;$J345,Equations!$G:$I,3,0)*$V345+VLOOKUP(BM$14&amp;"-est-"&amp;$J345,Equations!$G:$I,3,0)*(1/$W345)+VLOOKUP(BM$14&amp;"-imc-"&amp;$J345,Equations!$G:$I,3,0)*(1/$Q345)))</f>
        <v/>
      </c>
      <c r="BN345" s="10" t="str">
        <f>IF($AE345="","",IF(OR($V345&lt;2.7,$V345&gt;90),"Age OOR",BM345-1.6449*VLOOKUP(BM$14&amp;"-rse-"&amp;$J345,Equations!$G:$I,3,0)))</f>
        <v/>
      </c>
      <c r="BO345" s="10" t="str">
        <f>IF($AE345="","",IF(OR($V345&lt;2.7,$V345&gt;90),"Age OOR",BM345+1.6449*VLOOKUP(BM$14&amp;"-rse-"&amp;$J345,Equations!$G:$I,3,0)))</f>
        <v/>
      </c>
      <c r="BP345" s="10" t="str">
        <f t="shared" si="143"/>
        <v/>
      </c>
      <c r="BQ345" s="10" t="str">
        <f>IF($AE345="","",IF(OR($V345&lt;2.7,$V345&gt;90),"Age OOR",($AE345-BM345)/VLOOKUP(BM$14&amp;"-rse-"&amp;$J345,Equations!$G:$I,3,0)))</f>
        <v/>
      </c>
      <c r="BR345" s="10" t="str">
        <f>IF($AF345="","",IF(OR($V345&lt;2.7,$V345&gt;90),"Age OOR",VLOOKUP(BR$14&amp;"-int-"&amp;$K345,Equations!$G:$I,3,0)+VLOOKUP(BR$14&amp;"-sexo-"&amp;$K345,Equations!$G:$I,3,0)*$U345+VLOOKUP(BR$14&amp;"-edad-"&amp;$K345,Equations!$G:$I,3,0)*$V345+VLOOKUP(BR$14&amp;"-est-"&amp;$K345,Equations!$G:$I,3,0)*(1/$W345)+VLOOKUP(BR$14&amp;"-imc-"&amp;$K345,Equations!$G:$I,3,0)*(1/$Q345)))</f>
        <v/>
      </c>
      <c r="BS345" s="10" t="str">
        <f>IF($AF345="","",IF(OR($V345&lt;2.7,$V345&gt;90),"Age OOR",BR345-1.6449*VLOOKUP(BR$14&amp;"-rse-"&amp;$K345,Equations!$G:$I,3,0)))</f>
        <v/>
      </c>
      <c r="BT345" s="10" t="str">
        <f>IF($AF345="","",IF(OR($V345&lt;2.7,$V345&gt;90),"Age OOR",BR345+1.6449*VLOOKUP(BR$14&amp;"-rse-"&amp;$K345,Equations!$G:$I,3,0)))</f>
        <v/>
      </c>
      <c r="BU345" s="10" t="str">
        <f t="shared" si="144"/>
        <v/>
      </c>
      <c r="BV345" s="10" t="str">
        <f>IF($AF345="","",IF(OR($V345&lt;2.7,$V345&gt;90),"Age OOR",($AF345-BR345)/VLOOKUP(BR$14&amp;"-rse-"&amp;$K345,Equations!$G:$I,3,0)))</f>
        <v/>
      </c>
      <c r="BW345" s="10" t="str">
        <f>IF($AG345="","",IF(OR($V345&lt;2.7,$V345&gt;90),"Age OOR",VLOOKUP(BW$14&amp;"-int-"&amp;$L345,Equations!$G:$I,3,0)+VLOOKUP(BW$14&amp;"-sexo-"&amp;$L345,Equations!$G:$I,3,0)*$U345+VLOOKUP(BW$14&amp;"-edad-"&amp;$L345,Equations!$G:$I,3,0)*$V345+VLOOKUP(BW$14&amp;"-est-"&amp;$L345,Equations!$G:$I,3,0)*(1/$W345)+VLOOKUP(BW$14&amp;"-imc-"&amp;$L345,Equations!$G:$I,3,0)*(1/$Q345)))</f>
        <v/>
      </c>
      <c r="BX345" s="10" t="str">
        <f>IF($AG345="","",IF(OR($V345&lt;2.7,$V345&gt;90),"Age OOR",BW345-1.6449*VLOOKUP(BW$14&amp;"-rse-"&amp;$L345,Equations!$G:$I,3,0)))</f>
        <v/>
      </c>
      <c r="BY345" s="10" t="str">
        <f>IF($AG345="","",IF(OR($V345&lt;2.7,$V345&gt;90),"Age OOR",BW345+1.6449*VLOOKUP(BW$14&amp;"-rse-"&amp;$L345,Equations!$G:$I,3,0)))</f>
        <v/>
      </c>
      <c r="BZ345" s="10" t="str">
        <f t="shared" si="145"/>
        <v/>
      </c>
      <c r="CA345" s="10" t="str">
        <f>IF($AG345="","",IF(OR($V345&lt;2.7,$V345&gt;90),"Age OOR",($AG345-BW345)/VLOOKUP(BW$14&amp;"-rse-"&amp;$L345,Equations!$G:$I,3,0)))</f>
        <v/>
      </c>
      <c r="CB345" s="10" t="str">
        <f>IF($AH345="","",IF(OR($V345&lt;2.7,$V345&gt;90),"Age OOR",VLOOKUP(CB$14&amp;"-int-"&amp;$M345,Equations!$G:$I,3,0)+VLOOKUP(CB$14&amp;"-sexo-"&amp;$M345,Equations!$G:$I,3,0)*$U345+VLOOKUP(CB$14&amp;"-edad-"&amp;$M345,Equations!$G:$I,3,0)*$V345+VLOOKUP(CB$14&amp;"-est-"&amp;$M345,Equations!$G:$I,3,0)*(1/$W345)+VLOOKUP(CB$14&amp;"-imc-"&amp;$M345,Equations!$G:$I,3,0)*(1/$Q345)))</f>
        <v/>
      </c>
      <c r="CC345" s="10" t="str">
        <f>IF($AH345="","",IF(OR($V345&lt;2.7,$V345&gt;90),"Age OOR",CB345-1.6449*VLOOKUP(CB$14&amp;"-rse-"&amp;$M345,Equations!$G:$I,3,0)))</f>
        <v/>
      </c>
      <c r="CD345" s="10" t="str">
        <f>IF($AH345="","",IF(OR($V345&lt;2.7,$V345&gt;90),"Age OOR",CB345+1.6449*VLOOKUP(CB$14&amp;"-rse-"&amp;$M345,Equations!$G:$I,3,0)))</f>
        <v/>
      </c>
      <c r="CE345" s="10" t="str">
        <f t="shared" si="146"/>
        <v/>
      </c>
      <c r="CF345" s="10" t="str">
        <f>IF($AH345="","",IF(OR($V345&lt;2.7,$V345&gt;90),"Age OOR",($AH345-CB345)/VLOOKUP(CB$14&amp;"-rse-"&amp;$M345,Equations!$G:$I,3,0)))</f>
        <v/>
      </c>
      <c r="CG345" s="10" t="str">
        <f>IF($AI345="","",IF(OR($V345&lt;2.7,$V345&gt;90),"Age OOR",VLOOKUP(CG$14&amp;"-int-"&amp;$N345,Equations!$G:$I,3,0)+VLOOKUP(CG$14&amp;"-sexo-"&amp;$N345,Equations!$G:$I,3,0)*$U345+VLOOKUP(CG$14&amp;"-edad-"&amp;$N345,Equations!$G:$I,3,0)*$V345+VLOOKUP(CG$14&amp;"-est-"&amp;$N345,Equations!$G:$I,3,0)*(1/$W345)+VLOOKUP(CG$14&amp;"-imc-"&amp;$N345,Equations!$G:$I,3,0)*(1/$Q345)))</f>
        <v/>
      </c>
      <c r="CH345" s="10" t="str">
        <f>IF($AI345="","",IF(OR($V345&lt;2.7,$V345&gt;90),"Age OOR",CG345-1.6449*VLOOKUP(CG$14&amp;"-rse-"&amp;$N345,Equations!$G:$I,3,0)))</f>
        <v/>
      </c>
      <c r="CI345" s="10" t="str">
        <f>IF($AI345="","",IF(OR($V345&lt;2.7,$V345&gt;90),"Age OOR",CG345+1.6449*VLOOKUP(CG$14&amp;"-rse-"&amp;$N345,Equations!$G:$I,3,0)))</f>
        <v/>
      </c>
      <c r="CJ345" s="10" t="str">
        <f t="shared" si="147"/>
        <v/>
      </c>
      <c r="CK345" s="10" t="str">
        <f>IF($AI345="","",IF(OR($V345&lt;2.7,$V345&gt;90),"Age OOR",($AI345-CG345)/VLOOKUP(CG$14&amp;"-rse-"&amp;$N345,Equations!$G:$I,3,0)))</f>
        <v/>
      </c>
      <c r="CL345" s="10" t="str">
        <f>IF($AJ345="","",IF(OR($V345&lt;2.7,$V345&gt;90),"Age OOR",VLOOKUP(CL$14&amp;"-int-"&amp;$O345,Equations!$G:$I,3,0)+VLOOKUP(CL$14&amp;"-sexo-"&amp;$O345,Equations!$G:$I,3,0)*$U345+VLOOKUP(CL$14&amp;"-edad-"&amp;$O345,Equations!$G:$I,3,0)*$V345+VLOOKUP(CL$14&amp;"-est-"&amp;$O345,Equations!$G:$I,3,0)*(1/$W345)+VLOOKUP(CL$14&amp;"-imc-"&amp;$O345,Equations!$G:$I,3,0)*(1/$Q345)))</f>
        <v/>
      </c>
      <c r="CM345" s="10" t="str">
        <f>IF($AJ345="","",IF(OR($V345&lt;2.7,$V345&gt;90),"Age OOR",CL345-1.6449*VLOOKUP(CL$14&amp;"-rse-"&amp;$O345,Equations!$G:$I,3,0)))</f>
        <v/>
      </c>
      <c r="CN345" s="10" t="str">
        <f>IF($AJ345="","",IF(OR($V345&lt;2.7,$V345&gt;90),"Age OOR",CL345+1.6449*VLOOKUP(CL$14&amp;"-rse-"&amp;$O345,Equations!$G:$I,3,0)))</f>
        <v/>
      </c>
      <c r="CO345" s="10" t="str">
        <f t="shared" si="148"/>
        <v/>
      </c>
      <c r="CP345" s="10" t="str">
        <f>IF($AJ345="","",IF(OR($V345&lt;2.7,$V345&gt;90),"Age OOR",($AJ345-CL345)/VLOOKUP(CL$14&amp;"-rse-"&amp;$O345,Equations!$G:$I,3,0)))</f>
        <v/>
      </c>
      <c r="CQ345" s="10" t="str">
        <f>IF($AK345="","",IF(OR($V345&lt;2.7,$V345&gt;90),"Age OOR",EXP(VLOOKUP(CQ$14&amp;"-int-"&amp;$P345,Equations!$G:$I,3,0)+VLOOKUP(CQ$14&amp;"-sexo-"&amp;$P345,Equations!$G:$I,3,0)*$U345+VLOOKUP(CQ$14&amp;"-edad-"&amp;$P345,Equations!$G:$I,3,0)*$V345+VLOOKUP(CQ$14&amp;"-est-"&amp;$P345,Equations!$G:$I,3,0)*(1/$W345)+VLOOKUP(CQ$14&amp;"-imc-"&amp;$P345,Equations!$G:$I,3,0)*(1/$Q345))))</f>
        <v/>
      </c>
      <c r="CR345" s="10" t="str">
        <f>IF($AK345="","",IF(OR($V345&lt;2.7,$V345&gt;90),"Age OOR",EXP(LN(CQ345)-1.6449*VLOOKUP(CQ$14&amp;"-rse-"&amp;$P345,Equations!$G:$I,3,0))))</f>
        <v/>
      </c>
      <c r="CS345" s="10" t="str">
        <f>IF($AK345="","",IF(OR($V345&lt;2.7,$V345&gt;90),"Age OOR",EXP(LN(CQ345)+1.6449*VLOOKUP(CQ$14&amp;"-rse-"&amp;$P345,Equations!$G:$I,3,0))))</f>
        <v/>
      </c>
      <c r="CT345" s="10" t="str">
        <f t="shared" si="149"/>
        <v/>
      </c>
      <c r="CU345" s="10" t="str">
        <f>IF($AK345="","",IF(OR($V345&lt;2.7,$V345&gt;90),"Age OOR",(LN($AK345)-LN(CQ345))/VLOOKUP(CQ$14&amp;"-rse-"&amp;$P345,Equations!$G:$I,3,0)))</f>
        <v/>
      </c>
      <c r="CV345" s="47"/>
    </row>
    <row r="346" spans="5:100" x14ac:dyDescent="0.2">
      <c r="E346" s="23" t="str">
        <f t="shared" si="125"/>
        <v>Age out of range</v>
      </c>
      <c r="F346" s="23" t="str">
        <f t="shared" si="126"/>
        <v>Age out of range</v>
      </c>
      <c r="G346" s="23" t="str">
        <f t="shared" si="127"/>
        <v>Age out of range</v>
      </c>
      <c r="H346" s="23" t="str">
        <f t="shared" si="128"/>
        <v>Age out of range</v>
      </c>
      <c r="I346" s="23" t="str">
        <f t="shared" si="129"/>
        <v>Age out of range</v>
      </c>
      <c r="J346" s="23" t="str">
        <f t="shared" si="130"/>
        <v>Age out of range</v>
      </c>
      <c r="K346" s="23" t="str">
        <f t="shared" si="131"/>
        <v>Age out of range</v>
      </c>
      <c r="L346" s="23" t="str">
        <f t="shared" si="132"/>
        <v>Age out of range</v>
      </c>
      <c r="M346" s="23" t="str">
        <f t="shared" si="133"/>
        <v>Age out of range</v>
      </c>
      <c r="N346" s="23" t="str">
        <f t="shared" si="134"/>
        <v>Age out of range</v>
      </c>
      <c r="O346" s="23" t="str">
        <f t="shared" si="135"/>
        <v>Age out of range</v>
      </c>
      <c r="P346" s="23" t="str">
        <f t="shared" si="136"/>
        <v>Age out of range</v>
      </c>
      <c r="Q346" s="23" t="e">
        <f t="shared" si="137"/>
        <v>#DIV/0!</v>
      </c>
      <c r="R346" s="17"/>
      <c r="S346" s="23">
        <v>330</v>
      </c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7"/>
      <c r="AM346" s="47"/>
      <c r="AN346" s="10" t="str">
        <f>IF($Z346="","",IF(OR($V346&lt;2.7,$V346&gt;90),"Age OOR",VLOOKUP(AN$14&amp;"-int-"&amp;$E346,Equations!$G:$I,3,0)+VLOOKUP(AN$14&amp;"-sexo-"&amp;$E346,Equations!$G:$I,3,0)*$U346+VLOOKUP(AN$14&amp;"-edad-"&amp;$E346,Equations!$G:$I,3,0)*$V346+VLOOKUP(AN$14&amp;"-est-"&amp;$E346,Equations!$G:$I,3,0)*(1/$W346)+VLOOKUP(AN$14&amp;"-imc-"&amp;$E346,Equations!$G:$I,3,0)*(1/$Q346)))</f>
        <v/>
      </c>
      <c r="AO346" s="10" t="str">
        <f>IF($Z346="","",IF(OR($V346&lt;2.7,$V346&gt;90),"Age OOR",AN346-1.6449*VLOOKUP(AN$14&amp;"-rse-"&amp;$E346,Equations!$G:$I,3,0)))</f>
        <v/>
      </c>
      <c r="AP346" s="10" t="str">
        <f>IF($Z346="","",IF(OR($V346&lt;2.7,$V346&gt;90),"Age OOR",AN346+1.6449*VLOOKUP(AN$14&amp;"-rse-"&amp;$E346,Equations!$G:$I,3,0)))</f>
        <v/>
      </c>
      <c r="AQ346" s="10" t="str">
        <f t="shared" si="138"/>
        <v/>
      </c>
      <c r="AR346" s="10" t="str">
        <f>IF($Z346="","",IF(OR($V346&lt;2.7,$V346&gt;90),"Age OOR",($Z346-AN346)/VLOOKUP(AN$14&amp;"-rse-"&amp;$E346,Equations!$G:$I,3,0)))</f>
        <v/>
      </c>
      <c r="AS346" s="10" t="str">
        <f>IF($AA346="","",IF(OR($V346&lt;2.7,$V346&gt;90),"Age OOR",VLOOKUP(AS$14&amp;"-int-"&amp;$F346,Equations!$G:$I,3,0)+VLOOKUP(AS$14&amp;"-sexo-"&amp;$F346,Equations!$G:$I,3,0)*$U346+VLOOKUP(AS$14&amp;"-edad-"&amp;$F346,Equations!$G:$I,3,0)*$V346+VLOOKUP(AS$14&amp;"-est-"&amp;$F346,Equations!$G:$I,3,0)*(1/$W346)+VLOOKUP(AS$14&amp;"-imc-"&amp;$F346,Equations!$G:$I,3,0)*(1/$Q346)))</f>
        <v/>
      </c>
      <c r="AT346" s="10" t="str">
        <f>IF($AA346="","",IF(OR($V346&lt;2.7,$V346&gt;90),"Age OOR",AS346-1.6449*VLOOKUP(AS$14&amp;"-rse-"&amp;$F346,Equations!$G:$I,3,0)))</f>
        <v/>
      </c>
      <c r="AU346" s="10" t="str">
        <f>IF($AA346="","",IF(OR($V346&lt;2.7,$V346&gt;90),"Age OOR",AS346+1.6449*VLOOKUP(AS$14&amp;"-rse-"&amp;$F346,Equations!$G:$I,3,0)))</f>
        <v/>
      </c>
      <c r="AV346" s="10" t="str">
        <f t="shared" si="139"/>
        <v/>
      </c>
      <c r="AW346" s="10" t="str">
        <f>IF($AA346="","",IF(OR($V346&lt;2.7,$V346&gt;90),"Age OOR",($AA346-AS346)/VLOOKUP(AS$14&amp;"-rse-"&amp;$F346,Equations!$G:$I,3,0)))</f>
        <v/>
      </c>
      <c r="AX346" s="10" t="str">
        <f>IF($AB346="","",IF(OR($V346&lt;2.7,$V346&gt;90),"Age OOR",VLOOKUP(AX$14&amp;"-int-"&amp;$G346,Equations!$G:$I,3,0)+VLOOKUP(AX$14&amp;"-sexo-"&amp;$G346,Equations!$G:$I,3,0)*$U346+VLOOKUP(AX$14&amp;"-edad-"&amp;$G346,Equations!$G:$I,3,0)*$V346+VLOOKUP(AX$14&amp;"-est-"&amp;$G346,Equations!$G:$I,3,0)*(1/$W346)+VLOOKUP(AX$14&amp;"-imc-"&amp;$G346,Equations!$G:$I,3,0)*(1/$Q346)))</f>
        <v/>
      </c>
      <c r="AY346" s="10" t="str">
        <f>IF($AB346="","",IF(OR($V346&lt;2.7,$V346&gt;90),"Age OOR",AX346-1.6449*VLOOKUP(AX$14&amp;"-rse-"&amp;$G346,Equations!$G:$I,3,0)))</f>
        <v/>
      </c>
      <c r="AZ346" s="10" t="str">
        <f>IF($AB346="","",IF(OR($V346&lt;2.7,$V346&gt;90),"Age OOR",AX346+1.6449*VLOOKUP(AX$14&amp;"-rse-"&amp;$G346,Equations!$G:$I,3,0)))</f>
        <v/>
      </c>
      <c r="BA346" s="10" t="str">
        <f t="shared" si="140"/>
        <v/>
      </c>
      <c r="BB346" s="10" t="str">
        <f>IF($AB346="","",IF(OR($V346&lt;2.7,$V346&gt;90),"Age OOR",($AB346-AX346)/VLOOKUP(AX$14&amp;"-rse-"&amp;$G346,Equations!$G:$I,3,0)))</f>
        <v/>
      </c>
      <c r="BC346" s="10" t="str">
        <f>IF($AC346="","",IF(OR($V346&lt;2.7,$V346&gt;90),"Age OOR",VLOOKUP(BC$14&amp;"-int-"&amp;$H346,Equations!$G:$I,3,0)+VLOOKUP(BC$14&amp;"-sexo-"&amp;$H346,Equations!$G:$I,3,0)*$U346+VLOOKUP(BC$14&amp;"-edad-"&amp;$H346,Equations!$G:$I,3,0)*$V346+VLOOKUP(BC$14&amp;"-est-"&amp;$H346,Equations!$G:$I,3,0)*(1/$W346)+VLOOKUP(BC$14&amp;"-imc-"&amp;$H346,Equations!$G:$I,3,0)*(1/$Q346)))</f>
        <v/>
      </c>
      <c r="BD346" s="10" t="str">
        <f>IF($AC346="","",IF(OR($V346&lt;2.7,$V346&gt;90),"Age OOR",BC346-1.6449*VLOOKUP(BC$14&amp;"-rse-"&amp;$H346,Equations!$G:$I,3,0)))</f>
        <v/>
      </c>
      <c r="BE346" s="10" t="str">
        <f>IF($AC346="","",IF(OR($V346&lt;2.7,$V346&gt;90),"Age OOR",BC346+1.6449*VLOOKUP(BC$14&amp;"-rse-"&amp;$H346,Equations!$G:$I,3,0)))</f>
        <v/>
      </c>
      <c r="BF346" s="10" t="str">
        <f t="shared" si="141"/>
        <v/>
      </c>
      <c r="BG346" s="10" t="str">
        <f>IF($AC346="","",IF(OR($V346&lt;2.7,$V346&gt;90),"Age OOR",($AC346-BC346)/VLOOKUP(BC$14&amp;"-rse-"&amp;$H346,Equations!$G:$I,3,0)))</f>
        <v/>
      </c>
      <c r="BH346" s="10" t="str">
        <f>IF($AD346="","",IF(OR($V346&lt;2.7,$V346&gt;90),"Age OOR",VLOOKUP(BH$14&amp;"-int-"&amp;$I346,Equations!$G:$I,3,0)+VLOOKUP(BH$14&amp;"-sexo-"&amp;$I346,Equations!$G:$I,3,0)*$U346+VLOOKUP(BH$14&amp;"-edad-"&amp;$I346,Equations!$G:$I,3,0)*$V346+VLOOKUP(BH$14&amp;"-est-"&amp;$I346,Equations!$G:$I,3,0)*(1/$W346)+VLOOKUP(BH$14&amp;"-imc-"&amp;$I346,Equations!$G:$I,3,0)*(1/$Q346)))</f>
        <v/>
      </c>
      <c r="BI346" s="10" t="str">
        <f>IF($AD346="","",IF(OR($V346&lt;2.7,$V346&gt;90),"Age OOR",BH346-1.6449*VLOOKUP(BH$14&amp;"-rse-"&amp;$I346,Equations!$G:$I,3,0)))</f>
        <v/>
      </c>
      <c r="BJ346" s="10" t="str">
        <f>IF($AD346="","",IF(OR($V346&lt;2.7,$V346&gt;90),"Age OOR",BH346+1.6449*VLOOKUP(BH$14&amp;"-rse-"&amp;$I346,Equations!$G:$I,3,0)))</f>
        <v/>
      </c>
      <c r="BK346" s="10" t="str">
        <f t="shared" si="142"/>
        <v/>
      </c>
      <c r="BL346" s="10" t="str">
        <f>IF($AD346="","",IF(OR($V346&lt;2.7,$V346&gt;90),"Age OOR",($AD346-BH346)/VLOOKUP(BH$14&amp;"-rse-"&amp;$I346,Equations!$G:$I,3,0)))</f>
        <v/>
      </c>
      <c r="BM346" s="10" t="str">
        <f>IF($AE346="","",IF(OR($V346&lt;2.7,$V346&gt;90),"Age OOR",VLOOKUP(BM$14&amp;"-int-"&amp;$J346,Equations!$G:$I,3,0)+VLOOKUP(BM$14&amp;"-sexo-"&amp;$J346,Equations!$G:$I,3,0)*$U346+VLOOKUP(BM$14&amp;"-edad-"&amp;$J346,Equations!$G:$I,3,0)*$V346+VLOOKUP(BM$14&amp;"-est-"&amp;$J346,Equations!$G:$I,3,0)*(1/$W346)+VLOOKUP(BM$14&amp;"-imc-"&amp;$J346,Equations!$G:$I,3,0)*(1/$Q346)))</f>
        <v/>
      </c>
      <c r="BN346" s="10" t="str">
        <f>IF($AE346="","",IF(OR($V346&lt;2.7,$V346&gt;90),"Age OOR",BM346-1.6449*VLOOKUP(BM$14&amp;"-rse-"&amp;$J346,Equations!$G:$I,3,0)))</f>
        <v/>
      </c>
      <c r="BO346" s="10" t="str">
        <f>IF($AE346="","",IF(OR($V346&lt;2.7,$V346&gt;90),"Age OOR",BM346+1.6449*VLOOKUP(BM$14&amp;"-rse-"&amp;$J346,Equations!$G:$I,3,0)))</f>
        <v/>
      </c>
      <c r="BP346" s="10" t="str">
        <f t="shared" si="143"/>
        <v/>
      </c>
      <c r="BQ346" s="10" t="str">
        <f>IF($AE346="","",IF(OR($V346&lt;2.7,$V346&gt;90),"Age OOR",($AE346-BM346)/VLOOKUP(BM$14&amp;"-rse-"&amp;$J346,Equations!$G:$I,3,0)))</f>
        <v/>
      </c>
      <c r="BR346" s="10" t="str">
        <f>IF($AF346="","",IF(OR($V346&lt;2.7,$V346&gt;90),"Age OOR",VLOOKUP(BR$14&amp;"-int-"&amp;$K346,Equations!$G:$I,3,0)+VLOOKUP(BR$14&amp;"-sexo-"&amp;$K346,Equations!$G:$I,3,0)*$U346+VLOOKUP(BR$14&amp;"-edad-"&amp;$K346,Equations!$G:$I,3,0)*$V346+VLOOKUP(BR$14&amp;"-est-"&amp;$K346,Equations!$G:$I,3,0)*(1/$W346)+VLOOKUP(BR$14&amp;"-imc-"&amp;$K346,Equations!$G:$I,3,0)*(1/$Q346)))</f>
        <v/>
      </c>
      <c r="BS346" s="10" t="str">
        <f>IF($AF346="","",IF(OR($V346&lt;2.7,$V346&gt;90),"Age OOR",BR346-1.6449*VLOOKUP(BR$14&amp;"-rse-"&amp;$K346,Equations!$G:$I,3,0)))</f>
        <v/>
      </c>
      <c r="BT346" s="10" t="str">
        <f>IF($AF346="","",IF(OR($V346&lt;2.7,$V346&gt;90),"Age OOR",BR346+1.6449*VLOOKUP(BR$14&amp;"-rse-"&amp;$K346,Equations!$G:$I,3,0)))</f>
        <v/>
      </c>
      <c r="BU346" s="10" t="str">
        <f t="shared" si="144"/>
        <v/>
      </c>
      <c r="BV346" s="10" t="str">
        <f>IF($AF346="","",IF(OR($V346&lt;2.7,$V346&gt;90),"Age OOR",($AF346-BR346)/VLOOKUP(BR$14&amp;"-rse-"&amp;$K346,Equations!$G:$I,3,0)))</f>
        <v/>
      </c>
      <c r="BW346" s="10" t="str">
        <f>IF($AG346="","",IF(OR($V346&lt;2.7,$V346&gt;90),"Age OOR",VLOOKUP(BW$14&amp;"-int-"&amp;$L346,Equations!$G:$I,3,0)+VLOOKUP(BW$14&amp;"-sexo-"&amp;$L346,Equations!$G:$I,3,0)*$U346+VLOOKUP(BW$14&amp;"-edad-"&amp;$L346,Equations!$G:$I,3,0)*$V346+VLOOKUP(BW$14&amp;"-est-"&amp;$L346,Equations!$G:$I,3,0)*(1/$W346)+VLOOKUP(BW$14&amp;"-imc-"&amp;$L346,Equations!$G:$I,3,0)*(1/$Q346)))</f>
        <v/>
      </c>
      <c r="BX346" s="10" t="str">
        <f>IF($AG346="","",IF(OR($V346&lt;2.7,$V346&gt;90),"Age OOR",BW346-1.6449*VLOOKUP(BW$14&amp;"-rse-"&amp;$L346,Equations!$G:$I,3,0)))</f>
        <v/>
      </c>
      <c r="BY346" s="10" t="str">
        <f>IF($AG346="","",IF(OR($V346&lt;2.7,$V346&gt;90),"Age OOR",BW346+1.6449*VLOOKUP(BW$14&amp;"-rse-"&amp;$L346,Equations!$G:$I,3,0)))</f>
        <v/>
      </c>
      <c r="BZ346" s="10" t="str">
        <f t="shared" si="145"/>
        <v/>
      </c>
      <c r="CA346" s="10" t="str">
        <f>IF($AG346="","",IF(OR($V346&lt;2.7,$V346&gt;90),"Age OOR",($AG346-BW346)/VLOOKUP(BW$14&amp;"-rse-"&amp;$L346,Equations!$G:$I,3,0)))</f>
        <v/>
      </c>
      <c r="CB346" s="10" t="str">
        <f>IF($AH346="","",IF(OR($V346&lt;2.7,$V346&gt;90),"Age OOR",VLOOKUP(CB$14&amp;"-int-"&amp;$M346,Equations!$G:$I,3,0)+VLOOKUP(CB$14&amp;"-sexo-"&amp;$M346,Equations!$G:$I,3,0)*$U346+VLOOKUP(CB$14&amp;"-edad-"&amp;$M346,Equations!$G:$I,3,0)*$V346+VLOOKUP(CB$14&amp;"-est-"&amp;$M346,Equations!$G:$I,3,0)*(1/$W346)+VLOOKUP(CB$14&amp;"-imc-"&amp;$M346,Equations!$G:$I,3,0)*(1/$Q346)))</f>
        <v/>
      </c>
      <c r="CC346" s="10" t="str">
        <f>IF($AH346="","",IF(OR($V346&lt;2.7,$V346&gt;90),"Age OOR",CB346-1.6449*VLOOKUP(CB$14&amp;"-rse-"&amp;$M346,Equations!$G:$I,3,0)))</f>
        <v/>
      </c>
      <c r="CD346" s="10" t="str">
        <f>IF($AH346="","",IF(OR($V346&lt;2.7,$V346&gt;90),"Age OOR",CB346+1.6449*VLOOKUP(CB$14&amp;"-rse-"&amp;$M346,Equations!$G:$I,3,0)))</f>
        <v/>
      </c>
      <c r="CE346" s="10" t="str">
        <f t="shared" si="146"/>
        <v/>
      </c>
      <c r="CF346" s="10" t="str">
        <f>IF($AH346="","",IF(OR($V346&lt;2.7,$V346&gt;90),"Age OOR",($AH346-CB346)/VLOOKUP(CB$14&amp;"-rse-"&amp;$M346,Equations!$G:$I,3,0)))</f>
        <v/>
      </c>
      <c r="CG346" s="10" t="str">
        <f>IF($AI346="","",IF(OR($V346&lt;2.7,$V346&gt;90),"Age OOR",VLOOKUP(CG$14&amp;"-int-"&amp;$N346,Equations!$G:$I,3,0)+VLOOKUP(CG$14&amp;"-sexo-"&amp;$N346,Equations!$G:$I,3,0)*$U346+VLOOKUP(CG$14&amp;"-edad-"&amp;$N346,Equations!$G:$I,3,0)*$V346+VLOOKUP(CG$14&amp;"-est-"&amp;$N346,Equations!$G:$I,3,0)*(1/$W346)+VLOOKUP(CG$14&amp;"-imc-"&amp;$N346,Equations!$G:$I,3,0)*(1/$Q346)))</f>
        <v/>
      </c>
      <c r="CH346" s="10" t="str">
        <f>IF($AI346="","",IF(OR($V346&lt;2.7,$V346&gt;90),"Age OOR",CG346-1.6449*VLOOKUP(CG$14&amp;"-rse-"&amp;$N346,Equations!$G:$I,3,0)))</f>
        <v/>
      </c>
      <c r="CI346" s="10" t="str">
        <f>IF($AI346="","",IF(OR($V346&lt;2.7,$V346&gt;90),"Age OOR",CG346+1.6449*VLOOKUP(CG$14&amp;"-rse-"&amp;$N346,Equations!$G:$I,3,0)))</f>
        <v/>
      </c>
      <c r="CJ346" s="10" t="str">
        <f t="shared" si="147"/>
        <v/>
      </c>
      <c r="CK346" s="10" t="str">
        <f>IF($AI346="","",IF(OR($V346&lt;2.7,$V346&gt;90),"Age OOR",($AI346-CG346)/VLOOKUP(CG$14&amp;"-rse-"&amp;$N346,Equations!$G:$I,3,0)))</f>
        <v/>
      </c>
      <c r="CL346" s="10" t="str">
        <f>IF($AJ346="","",IF(OR($V346&lt;2.7,$V346&gt;90),"Age OOR",VLOOKUP(CL$14&amp;"-int-"&amp;$O346,Equations!$G:$I,3,0)+VLOOKUP(CL$14&amp;"-sexo-"&amp;$O346,Equations!$G:$I,3,0)*$U346+VLOOKUP(CL$14&amp;"-edad-"&amp;$O346,Equations!$G:$I,3,0)*$V346+VLOOKUP(CL$14&amp;"-est-"&amp;$O346,Equations!$G:$I,3,0)*(1/$W346)+VLOOKUP(CL$14&amp;"-imc-"&amp;$O346,Equations!$G:$I,3,0)*(1/$Q346)))</f>
        <v/>
      </c>
      <c r="CM346" s="10" t="str">
        <f>IF($AJ346="","",IF(OR($V346&lt;2.7,$V346&gt;90),"Age OOR",CL346-1.6449*VLOOKUP(CL$14&amp;"-rse-"&amp;$O346,Equations!$G:$I,3,0)))</f>
        <v/>
      </c>
      <c r="CN346" s="10" t="str">
        <f>IF($AJ346="","",IF(OR($V346&lt;2.7,$V346&gt;90),"Age OOR",CL346+1.6449*VLOOKUP(CL$14&amp;"-rse-"&amp;$O346,Equations!$G:$I,3,0)))</f>
        <v/>
      </c>
      <c r="CO346" s="10" t="str">
        <f t="shared" si="148"/>
        <v/>
      </c>
      <c r="CP346" s="10" t="str">
        <f>IF($AJ346="","",IF(OR($V346&lt;2.7,$V346&gt;90),"Age OOR",($AJ346-CL346)/VLOOKUP(CL$14&amp;"-rse-"&amp;$O346,Equations!$G:$I,3,0)))</f>
        <v/>
      </c>
      <c r="CQ346" s="10" t="str">
        <f>IF($AK346="","",IF(OR($V346&lt;2.7,$V346&gt;90),"Age OOR",EXP(VLOOKUP(CQ$14&amp;"-int-"&amp;$P346,Equations!$G:$I,3,0)+VLOOKUP(CQ$14&amp;"-sexo-"&amp;$P346,Equations!$G:$I,3,0)*$U346+VLOOKUP(CQ$14&amp;"-edad-"&amp;$P346,Equations!$G:$I,3,0)*$V346+VLOOKUP(CQ$14&amp;"-est-"&amp;$P346,Equations!$G:$I,3,0)*(1/$W346)+VLOOKUP(CQ$14&amp;"-imc-"&amp;$P346,Equations!$G:$I,3,0)*(1/$Q346))))</f>
        <v/>
      </c>
      <c r="CR346" s="10" t="str">
        <f>IF($AK346="","",IF(OR($V346&lt;2.7,$V346&gt;90),"Age OOR",EXP(LN(CQ346)-1.6449*VLOOKUP(CQ$14&amp;"-rse-"&amp;$P346,Equations!$G:$I,3,0))))</f>
        <v/>
      </c>
      <c r="CS346" s="10" t="str">
        <f>IF($AK346="","",IF(OR($V346&lt;2.7,$V346&gt;90),"Age OOR",EXP(LN(CQ346)+1.6449*VLOOKUP(CQ$14&amp;"-rse-"&amp;$P346,Equations!$G:$I,3,0))))</f>
        <v/>
      </c>
      <c r="CT346" s="10" t="str">
        <f t="shared" si="149"/>
        <v/>
      </c>
      <c r="CU346" s="10" t="str">
        <f>IF($AK346="","",IF(OR($V346&lt;2.7,$V346&gt;90),"Age OOR",(LN($AK346)-LN(CQ346))/VLOOKUP(CQ$14&amp;"-rse-"&amp;$P346,Equations!$G:$I,3,0)))</f>
        <v/>
      </c>
      <c r="CV346" s="47"/>
    </row>
    <row r="347" spans="5:100" x14ac:dyDescent="0.2">
      <c r="E347" s="23" t="str">
        <f t="shared" si="125"/>
        <v>Age out of range</v>
      </c>
      <c r="F347" s="23" t="str">
        <f t="shared" si="126"/>
        <v>Age out of range</v>
      </c>
      <c r="G347" s="23" t="str">
        <f t="shared" si="127"/>
        <v>Age out of range</v>
      </c>
      <c r="H347" s="23" t="str">
        <f t="shared" si="128"/>
        <v>Age out of range</v>
      </c>
      <c r="I347" s="23" t="str">
        <f t="shared" si="129"/>
        <v>Age out of range</v>
      </c>
      <c r="J347" s="23" t="str">
        <f t="shared" si="130"/>
        <v>Age out of range</v>
      </c>
      <c r="K347" s="23" t="str">
        <f t="shared" si="131"/>
        <v>Age out of range</v>
      </c>
      <c r="L347" s="23" t="str">
        <f t="shared" si="132"/>
        <v>Age out of range</v>
      </c>
      <c r="M347" s="23" t="str">
        <f t="shared" si="133"/>
        <v>Age out of range</v>
      </c>
      <c r="N347" s="23" t="str">
        <f t="shared" si="134"/>
        <v>Age out of range</v>
      </c>
      <c r="O347" s="23" t="str">
        <f t="shared" si="135"/>
        <v>Age out of range</v>
      </c>
      <c r="P347" s="23" t="str">
        <f t="shared" si="136"/>
        <v>Age out of range</v>
      </c>
      <c r="Q347" s="23" t="e">
        <f t="shared" si="137"/>
        <v>#DIV/0!</v>
      </c>
      <c r="R347" s="17"/>
      <c r="S347" s="23">
        <v>331</v>
      </c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7"/>
      <c r="AM347" s="47"/>
      <c r="AN347" s="10" t="str">
        <f>IF($Z347="","",IF(OR($V347&lt;2.7,$V347&gt;90),"Age OOR",VLOOKUP(AN$14&amp;"-int-"&amp;$E347,Equations!$G:$I,3,0)+VLOOKUP(AN$14&amp;"-sexo-"&amp;$E347,Equations!$G:$I,3,0)*$U347+VLOOKUP(AN$14&amp;"-edad-"&amp;$E347,Equations!$G:$I,3,0)*$V347+VLOOKUP(AN$14&amp;"-est-"&amp;$E347,Equations!$G:$I,3,0)*(1/$W347)+VLOOKUP(AN$14&amp;"-imc-"&amp;$E347,Equations!$G:$I,3,0)*(1/$Q347)))</f>
        <v/>
      </c>
      <c r="AO347" s="10" t="str">
        <f>IF($Z347="","",IF(OR($V347&lt;2.7,$V347&gt;90),"Age OOR",AN347-1.6449*VLOOKUP(AN$14&amp;"-rse-"&amp;$E347,Equations!$G:$I,3,0)))</f>
        <v/>
      </c>
      <c r="AP347" s="10" t="str">
        <f>IF($Z347="","",IF(OR($V347&lt;2.7,$V347&gt;90),"Age OOR",AN347+1.6449*VLOOKUP(AN$14&amp;"-rse-"&amp;$E347,Equations!$G:$I,3,0)))</f>
        <v/>
      </c>
      <c r="AQ347" s="10" t="str">
        <f t="shared" si="138"/>
        <v/>
      </c>
      <c r="AR347" s="10" t="str">
        <f>IF($Z347="","",IF(OR($V347&lt;2.7,$V347&gt;90),"Age OOR",($Z347-AN347)/VLOOKUP(AN$14&amp;"-rse-"&amp;$E347,Equations!$G:$I,3,0)))</f>
        <v/>
      </c>
      <c r="AS347" s="10" t="str">
        <f>IF($AA347="","",IF(OR($V347&lt;2.7,$V347&gt;90),"Age OOR",VLOOKUP(AS$14&amp;"-int-"&amp;$F347,Equations!$G:$I,3,0)+VLOOKUP(AS$14&amp;"-sexo-"&amp;$F347,Equations!$G:$I,3,0)*$U347+VLOOKUP(AS$14&amp;"-edad-"&amp;$F347,Equations!$G:$I,3,0)*$V347+VLOOKUP(AS$14&amp;"-est-"&amp;$F347,Equations!$G:$I,3,0)*(1/$W347)+VLOOKUP(AS$14&amp;"-imc-"&amp;$F347,Equations!$G:$I,3,0)*(1/$Q347)))</f>
        <v/>
      </c>
      <c r="AT347" s="10" t="str">
        <f>IF($AA347="","",IF(OR($V347&lt;2.7,$V347&gt;90),"Age OOR",AS347-1.6449*VLOOKUP(AS$14&amp;"-rse-"&amp;$F347,Equations!$G:$I,3,0)))</f>
        <v/>
      </c>
      <c r="AU347" s="10" t="str">
        <f>IF($AA347="","",IF(OR($V347&lt;2.7,$V347&gt;90),"Age OOR",AS347+1.6449*VLOOKUP(AS$14&amp;"-rse-"&amp;$F347,Equations!$G:$I,3,0)))</f>
        <v/>
      </c>
      <c r="AV347" s="10" t="str">
        <f t="shared" si="139"/>
        <v/>
      </c>
      <c r="AW347" s="10" t="str">
        <f>IF($AA347="","",IF(OR($V347&lt;2.7,$V347&gt;90),"Age OOR",($AA347-AS347)/VLOOKUP(AS$14&amp;"-rse-"&amp;$F347,Equations!$G:$I,3,0)))</f>
        <v/>
      </c>
      <c r="AX347" s="10" t="str">
        <f>IF($AB347="","",IF(OR($V347&lt;2.7,$V347&gt;90),"Age OOR",VLOOKUP(AX$14&amp;"-int-"&amp;$G347,Equations!$G:$I,3,0)+VLOOKUP(AX$14&amp;"-sexo-"&amp;$G347,Equations!$G:$I,3,0)*$U347+VLOOKUP(AX$14&amp;"-edad-"&amp;$G347,Equations!$G:$I,3,0)*$V347+VLOOKUP(AX$14&amp;"-est-"&amp;$G347,Equations!$G:$I,3,0)*(1/$W347)+VLOOKUP(AX$14&amp;"-imc-"&amp;$G347,Equations!$G:$I,3,0)*(1/$Q347)))</f>
        <v/>
      </c>
      <c r="AY347" s="10" t="str">
        <f>IF($AB347="","",IF(OR($V347&lt;2.7,$V347&gt;90),"Age OOR",AX347-1.6449*VLOOKUP(AX$14&amp;"-rse-"&amp;$G347,Equations!$G:$I,3,0)))</f>
        <v/>
      </c>
      <c r="AZ347" s="10" t="str">
        <f>IF($AB347="","",IF(OR($V347&lt;2.7,$V347&gt;90),"Age OOR",AX347+1.6449*VLOOKUP(AX$14&amp;"-rse-"&amp;$G347,Equations!$G:$I,3,0)))</f>
        <v/>
      </c>
      <c r="BA347" s="10" t="str">
        <f t="shared" si="140"/>
        <v/>
      </c>
      <c r="BB347" s="10" t="str">
        <f>IF($AB347="","",IF(OR($V347&lt;2.7,$V347&gt;90),"Age OOR",($AB347-AX347)/VLOOKUP(AX$14&amp;"-rse-"&amp;$G347,Equations!$G:$I,3,0)))</f>
        <v/>
      </c>
      <c r="BC347" s="10" t="str">
        <f>IF($AC347="","",IF(OR($V347&lt;2.7,$V347&gt;90),"Age OOR",VLOOKUP(BC$14&amp;"-int-"&amp;$H347,Equations!$G:$I,3,0)+VLOOKUP(BC$14&amp;"-sexo-"&amp;$H347,Equations!$G:$I,3,0)*$U347+VLOOKUP(BC$14&amp;"-edad-"&amp;$H347,Equations!$G:$I,3,0)*$V347+VLOOKUP(BC$14&amp;"-est-"&amp;$H347,Equations!$G:$I,3,0)*(1/$W347)+VLOOKUP(BC$14&amp;"-imc-"&amp;$H347,Equations!$G:$I,3,0)*(1/$Q347)))</f>
        <v/>
      </c>
      <c r="BD347" s="10" t="str">
        <f>IF($AC347="","",IF(OR($V347&lt;2.7,$V347&gt;90),"Age OOR",BC347-1.6449*VLOOKUP(BC$14&amp;"-rse-"&amp;$H347,Equations!$G:$I,3,0)))</f>
        <v/>
      </c>
      <c r="BE347" s="10" t="str">
        <f>IF($AC347="","",IF(OR($V347&lt;2.7,$V347&gt;90),"Age OOR",BC347+1.6449*VLOOKUP(BC$14&amp;"-rse-"&amp;$H347,Equations!$G:$I,3,0)))</f>
        <v/>
      </c>
      <c r="BF347" s="10" t="str">
        <f t="shared" si="141"/>
        <v/>
      </c>
      <c r="BG347" s="10" t="str">
        <f>IF($AC347="","",IF(OR($V347&lt;2.7,$V347&gt;90),"Age OOR",($AC347-BC347)/VLOOKUP(BC$14&amp;"-rse-"&amp;$H347,Equations!$G:$I,3,0)))</f>
        <v/>
      </c>
      <c r="BH347" s="10" t="str">
        <f>IF($AD347="","",IF(OR($V347&lt;2.7,$V347&gt;90),"Age OOR",VLOOKUP(BH$14&amp;"-int-"&amp;$I347,Equations!$G:$I,3,0)+VLOOKUP(BH$14&amp;"-sexo-"&amp;$I347,Equations!$G:$I,3,0)*$U347+VLOOKUP(BH$14&amp;"-edad-"&amp;$I347,Equations!$G:$I,3,0)*$V347+VLOOKUP(BH$14&amp;"-est-"&amp;$I347,Equations!$G:$I,3,0)*(1/$W347)+VLOOKUP(BH$14&amp;"-imc-"&amp;$I347,Equations!$G:$I,3,0)*(1/$Q347)))</f>
        <v/>
      </c>
      <c r="BI347" s="10" t="str">
        <f>IF($AD347="","",IF(OR($V347&lt;2.7,$V347&gt;90),"Age OOR",BH347-1.6449*VLOOKUP(BH$14&amp;"-rse-"&amp;$I347,Equations!$G:$I,3,0)))</f>
        <v/>
      </c>
      <c r="BJ347" s="10" t="str">
        <f>IF($AD347="","",IF(OR($V347&lt;2.7,$V347&gt;90),"Age OOR",BH347+1.6449*VLOOKUP(BH$14&amp;"-rse-"&amp;$I347,Equations!$G:$I,3,0)))</f>
        <v/>
      </c>
      <c r="BK347" s="10" t="str">
        <f t="shared" si="142"/>
        <v/>
      </c>
      <c r="BL347" s="10" t="str">
        <f>IF($AD347="","",IF(OR($V347&lt;2.7,$V347&gt;90),"Age OOR",($AD347-BH347)/VLOOKUP(BH$14&amp;"-rse-"&amp;$I347,Equations!$G:$I,3,0)))</f>
        <v/>
      </c>
      <c r="BM347" s="10" t="str">
        <f>IF($AE347="","",IF(OR($V347&lt;2.7,$V347&gt;90),"Age OOR",VLOOKUP(BM$14&amp;"-int-"&amp;$J347,Equations!$G:$I,3,0)+VLOOKUP(BM$14&amp;"-sexo-"&amp;$J347,Equations!$G:$I,3,0)*$U347+VLOOKUP(BM$14&amp;"-edad-"&amp;$J347,Equations!$G:$I,3,0)*$V347+VLOOKUP(BM$14&amp;"-est-"&amp;$J347,Equations!$G:$I,3,0)*(1/$W347)+VLOOKUP(BM$14&amp;"-imc-"&amp;$J347,Equations!$G:$I,3,0)*(1/$Q347)))</f>
        <v/>
      </c>
      <c r="BN347" s="10" t="str">
        <f>IF($AE347="","",IF(OR($V347&lt;2.7,$V347&gt;90),"Age OOR",BM347-1.6449*VLOOKUP(BM$14&amp;"-rse-"&amp;$J347,Equations!$G:$I,3,0)))</f>
        <v/>
      </c>
      <c r="BO347" s="10" t="str">
        <f>IF($AE347="","",IF(OR($V347&lt;2.7,$V347&gt;90),"Age OOR",BM347+1.6449*VLOOKUP(BM$14&amp;"-rse-"&amp;$J347,Equations!$G:$I,3,0)))</f>
        <v/>
      </c>
      <c r="BP347" s="10" t="str">
        <f t="shared" si="143"/>
        <v/>
      </c>
      <c r="BQ347" s="10" t="str">
        <f>IF($AE347="","",IF(OR($V347&lt;2.7,$V347&gt;90),"Age OOR",($AE347-BM347)/VLOOKUP(BM$14&amp;"-rse-"&amp;$J347,Equations!$G:$I,3,0)))</f>
        <v/>
      </c>
      <c r="BR347" s="10" t="str">
        <f>IF($AF347="","",IF(OR($V347&lt;2.7,$V347&gt;90),"Age OOR",VLOOKUP(BR$14&amp;"-int-"&amp;$K347,Equations!$G:$I,3,0)+VLOOKUP(BR$14&amp;"-sexo-"&amp;$K347,Equations!$G:$I,3,0)*$U347+VLOOKUP(BR$14&amp;"-edad-"&amp;$K347,Equations!$G:$I,3,0)*$V347+VLOOKUP(BR$14&amp;"-est-"&amp;$K347,Equations!$G:$I,3,0)*(1/$W347)+VLOOKUP(BR$14&amp;"-imc-"&amp;$K347,Equations!$G:$I,3,0)*(1/$Q347)))</f>
        <v/>
      </c>
      <c r="BS347" s="10" t="str">
        <f>IF($AF347="","",IF(OR($V347&lt;2.7,$V347&gt;90),"Age OOR",BR347-1.6449*VLOOKUP(BR$14&amp;"-rse-"&amp;$K347,Equations!$G:$I,3,0)))</f>
        <v/>
      </c>
      <c r="BT347" s="10" t="str">
        <f>IF($AF347="","",IF(OR($V347&lt;2.7,$V347&gt;90),"Age OOR",BR347+1.6449*VLOOKUP(BR$14&amp;"-rse-"&amp;$K347,Equations!$G:$I,3,0)))</f>
        <v/>
      </c>
      <c r="BU347" s="10" t="str">
        <f t="shared" si="144"/>
        <v/>
      </c>
      <c r="BV347" s="10" t="str">
        <f>IF($AF347="","",IF(OR($V347&lt;2.7,$V347&gt;90),"Age OOR",($AF347-BR347)/VLOOKUP(BR$14&amp;"-rse-"&amp;$K347,Equations!$G:$I,3,0)))</f>
        <v/>
      </c>
      <c r="BW347" s="10" t="str">
        <f>IF($AG347="","",IF(OR($V347&lt;2.7,$V347&gt;90),"Age OOR",VLOOKUP(BW$14&amp;"-int-"&amp;$L347,Equations!$G:$I,3,0)+VLOOKUP(BW$14&amp;"-sexo-"&amp;$L347,Equations!$G:$I,3,0)*$U347+VLOOKUP(BW$14&amp;"-edad-"&amp;$L347,Equations!$G:$I,3,0)*$V347+VLOOKUP(BW$14&amp;"-est-"&amp;$L347,Equations!$G:$I,3,0)*(1/$W347)+VLOOKUP(BW$14&amp;"-imc-"&amp;$L347,Equations!$G:$I,3,0)*(1/$Q347)))</f>
        <v/>
      </c>
      <c r="BX347" s="10" t="str">
        <f>IF($AG347="","",IF(OR($V347&lt;2.7,$V347&gt;90),"Age OOR",BW347-1.6449*VLOOKUP(BW$14&amp;"-rse-"&amp;$L347,Equations!$G:$I,3,0)))</f>
        <v/>
      </c>
      <c r="BY347" s="10" t="str">
        <f>IF($AG347="","",IF(OR($V347&lt;2.7,$V347&gt;90),"Age OOR",BW347+1.6449*VLOOKUP(BW$14&amp;"-rse-"&amp;$L347,Equations!$G:$I,3,0)))</f>
        <v/>
      </c>
      <c r="BZ347" s="10" t="str">
        <f t="shared" si="145"/>
        <v/>
      </c>
      <c r="CA347" s="10" t="str">
        <f>IF($AG347="","",IF(OR($V347&lt;2.7,$V347&gt;90),"Age OOR",($AG347-BW347)/VLOOKUP(BW$14&amp;"-rse-"&amp;$L347,Equations!$G:$I,3,0)))</f>
        <v/>
      </c>
      <c r="CB347" s="10" t="str">
        <f>IF($AH347="","",IF(OR($V347&lt;2.7,$V347&gt;90),"Age OOR",VLOOKUP(CB$14&amp;"-int-"&amp;$M347,Equations!$G:$I,3,0)+VLOOKUP(CB$14&amp;"-sexo-"&amp;$M347,Equations!$G:$I,3,0)*$U347+VLOOKUP(CB$14&amp;"-edad-"&amp;$M347,Equations!$G:$I,3,0)*$V347+VLOOKUP(CB$14&amp;"-est-"&amp;$M347,Equations!$G:$I,3,0)*(1/$W347)+VLOOKUP(CB$14&amp;"-imc-"&amp;$M347,Equations!$G:$I,3,0)*(1/$Q347)))</f>
        <v/>
      </c>
      <c r="CC347" s="10" t="str">
        <f>IF($AH347="","",IF(OR($V347&lt;2.7,$V347&gt;90),"Age OOR",CB347-1.6449*VLOOKUP(CB$14&amp;"-rse-"&amp;$M347,Equations!$G:$I,3,0)))</f>
        <v/>
      </c>
      <c r="CD347" s="10" t="str">
        <f>IF($AH347="","",IF(OR($V347&lt;2.7,$V347&gt;90),"Age OOR",CB347+1.6449*VLOOKUP(CB$14&amp;"-rse-"&amp;$M347,Equations!$G:$I,3,0)))</f>
        <v/>
      </c>
      <c r="CE347" s="10" t="str">
        <f t="shared" si="146"/>
        <v/>
      </c>
      <c r="CF347" s="10" t="str">
        <f>IF($AH347="","",IF(OR($V347&lt;2.7,$V347&gt;90),"Age OOR",($AH347-CB347)/VLOOKUP(CB$14&amp;"-rse-"&amp;$M347,Equations!$G:$I,3,0)))</f>
        <v/>
      </c>
      <c r="CG347" s="10" t="str">
        <f>IF($AI347="","",IF(OR($V347&lt;2.7,$V347&gt;90),"Age OOR",VLOOKUP(CG$14&amp;"-int-"&amp;$N347,Equations!$G:$I,3,0)+VLOOKUP(CG$14&amp;"-sexo-"&amp;$N347,Equations!$G:$I,3,0)*$U347+VLOOKUP(CG$14&amp;"-edad-"&amp;$N347,Equations!$G:$I,3,0)*$V347+VLOOKUP(CG$14&amp;"-est-"&amp;$N347,Equations!$G:$I,3,0)*(1/$W347)+VLOOKUP(CG$14&amp;"-imc-"&amp;$N347,Equations!$G:$I,3,0)*(1/$Q347)))</f>
        <v/>
      </c>
      <c r="CH347" s="10" t="str">
        <f>IF($AI347="","",IF(OR($V347&lt;2.7,$V347&gt;90),"Age OOR",CG347-1.6449*VLOOKUP(CG$14&amp;"-rse-"&amp;$N347,Equations!$G:$I,3,0)))</f>
        <v/>
      </c>
      <c r="CI347" s="10" t="str">
        <f>IF($AI347="","",IF(OR($V347&lt;2.7,$V347&gt;90),"Age OOR",CG347+1.6449*VLOOKUP(CG$14&amp;"-rse-"&amp;$N347,Equations!$G:$I,3,0)))</f>
        <v/>
      </c>
      <c r="CJ347" s="10" t="str">
        <f t="shared" si="147"/>
        <v/>
      </c>
      <c r="CK347" s="10" t="str">
        <f>IF($AI347="","",IF(OR($V347&lt;2.7,$V347&gt;90),"Age OOR",($AI347-CG347)/VLOOKUP(CG$14&amp;"-rse-"&amp;$N347,Equations!$G:$I,3,0)))</f>
        <v/>
      </c>
      <c r="CL347" s="10" t="str">
        <f>IF($AJ347="","",IF(OR($V347&lt;2.7,$V347&gt;90),"Age OOR",VLOOKUP(CL$14&amp;"-int-"&amp;$O347,Equations!$G:$I,3,0)+VLOOKUP(CL$14&amp;"-sexo-"&amp;$O347,Equations!$G:$I,3,0)*$U347+VLOOKUP(CL$14&amp;"-edad-"&amp;$O347,Equations!$G:$I,3,0)*$V347+VLOOKUP(CL$14&amp;"-est-"&amp;$O347,Equations!$G:$I,3,0)*(1/$W347)+VLOOKUP(CL$14&amp;"-imc-"&amp;$O347,Equations!$G:$I,3,0)*(1/$Q347)))</f>
        <v/>
      </c>
      <c r="CM347" s="10" t="str">
        <f>IF($AJ347="","",IF(OR($V347&lt;2.7,$V347&gt;90),"Age OOR",CL347-1.6449*VLOOKUP(CL$14&amp;"-rse-"&amp;$O347,Equations!$G:$I,3,0)))</f>
        <v/>
      </c>
      <c r="CN347" s="10" t="str">
        <f>IF($AJ347="","",IF(OR($V347&lt;2.7,$V347&gt;90),"Age OOR",CL347+1.6449*VLOOKUP(CL$14&amp;"-rse-"&amp;$O347,Equations!$G:$I,3,0)))</f>
        <v/>
      </c>
      <c r="CO347" s="10" t="str">
        <f t="shared" si="148"/>
        <v/>
      </c>
      <c r="CP347" s="10" t="str">
        <f>IF($AJ347="","",IF(OR($V347&lt;2.7,$V347&gt;90),"Age OOR",($AJ347-CL347)/VLOOKUP(CL$14&amp;"-rse-"&amp;$O347,Equations!$G:$I,3,0)))</f>
        <v/>
      </c>
      <c r="CQ347" s="10" t="str">
        <f>IF($AK347="","",IF(OR($V347&lt;2.7,$V347&gt;90),"Age OOR",EXP(VLOOKUP(CQ$14&amp;"-int-"&amp;$P347,Equations!$G:$I,3,0)+VLOOKUP(CQ$14&amp;"-sexo-"&amp;$P347,Equations!$G:$I,3,0)*$U347+VLOOKUP(CQ$14&amp;"-edad-"&amp;$P347,Equations!$G:$I,3,0)*$V347+VLOOKUP(CQ$14&amp;"-est-"&amp;$P347,Equations!$G:$I,3,0)*(1/$W347)+VLOOKUP(CQ$14&amp;"-imc-"&amp;$P347,Equations!$G:$I,3,0)*(1/$Q347))))</f>
        <v/>
      </c>
      <c r="CR347" s="10" t="str">
        <f>IF($AK347="","",IF(OR($V347&lt;2.7,$V347&gt;90),"Age OOR",EXP(LN(CQ347)-1.6449*VLOOKUP(CQ$14&amp;"-rse-"&amp;$P347,Equations!$G:$I,3,0))))</f>
        <v/>
      </c>
      <c r="CS347" s="10" t="str">
        <f>IF($AK347="","",IF(OR($V347&lt;2.7,$V347&gt;90),"Age OOR",EXP(LN(CQ347)+1.6449*VLOOKUP(CQ$14&amp;"-rse-"&amp;$P347,Equations!$G:$I,3,0))))</f>
        <v/>
      </c>
      <c r="CT347" s="10" t="str">
        <f t="shared" si="149"/>
        <v/>
      </c>
      <c r="CU347" s="10" t="str">
        <f>IF($AK347="","",IF(OR($V347&lt;2.7,$V347&gt;90),"Age OOR",(LN($AK347)-LN(CQ347))/VLOOKUP(CQ$14&amp;"-rse-"&amp;$P347,Equations!$G:$I,3,0)))</f>
        <v/>
      </c>
      <c r="CV347" s="47"/>
    </row>
    <row r="348" spans="5:100" x14ac:dyDescent="0.2">
      <c r="E348" s="23" t="str">
        <f t="shared" si="125"/>
        <v>Age out of range</v>
      </c>
      <c r="F348" s="23" t="str">
        <f t="shared" si="126"/>
        <v>Age out of range</v>
      </c>
      <c r="G348" s="23" t="str">
        <f t="shared" si="127"/>
        <v>Age out of range</v>
      </c>
      <c r="H348" s="23" t="str">
        <f t="shared" si="128"/>
        <v>Age out of range</v>
      </c>
      <c r="I348" s="23" t="str">
        <f t="shared" si="129"/>
        <v>Age out of range</v>
      </c>
      <c r="J348" s="23" t="str">
        <f t="shared" si="130"/>
        <v>Age out of range</v>
      </c>
      <c r="K348" s="23" t="str">
        <f t="shared" si="131"/>
        <v>Age out of range</v>
      </c>
      <c r="L348" s="23" t="str">
        <f t="shared" si="132"/>
        <v>Age out of range</v>
      </c>
      <c r="M348" s="23" t="str">
        <f t="shared" si="133"/>
        <v>Age out of range</v>
      </c>
      <c r="N348" s="23" t="str">
        <f t="shared" si="134"/>
        <v>Age out of range</v>
      </c>
      <c r="O348" s="23" t="str">
        <f t="shared" si="135"/>
        <v>Age out of range</v>
      </c>
      <c r="P348" s="23" t="str">
        <f t="shared" si="136"/>
        <v>Age out of range</v>
      </c>
      <c r="Q348" s="23" t="e">
        <f t="shared" si="137"/>
        <v>#DIV/0!</v>
      </c>
      <c r="R348" s="17"/>
      <c r="S348" s="23">
        <v>332</v>
      </c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7"/>
      <c r="AM348" s="47"/>
      <c r="AN348" s="10" t="str">
        <f>IF($Z348="","",IF(OR($V348&lt;2.7,$V348&gt;90),"Age OOR",VLOOKUP(AN$14&amp;"-int-"&amp;$E348,Equations!$G:$I,3,0)+VLOOKUP(AN$14&amp;"-sexo-"&amp;$E348,Equations!$G:$I,3,0)*$U348+VLOOKUP(AN$14&amp;"-edad-"&amp;$E348,Equations!$G:$I,3,0)*$V348+VLOOKUP(AN$14&amp;"-est-"&amp;$E348,Equations!$G:$I,3,0)*(1/$W348)+VLOOKUP(AN$14&amp;"-imc-"&amp;$E348,Equations!$G:$I,3,0)*(1/$Q348)))</f>
        <v/>
      </c>
      <c r="AO348" s="10" t="str">
        <f>IF($Z348="","",IF(OR($V348&lt;2.7,$V348&gt;90),"Age OOR",AN348-1.6449*VLOOKUP(AN$14&amp;"-rse-"&amp;$E348,Equations!$G:$I,3,0)))</f>
        <v/>
      </c>
      <c r="AP348" s="10" t="str">
        <f>IF($Z348="","",IF(OR($V348&lt;2.7,$V348&gt;90),"Age OOR",AN348+1.6449*VLOOKUP(AN$14&amp;"-rse-"&amp;$E348,Equations!$G:$I,3,0)))</f>
        <v/>
      </c>
      <c r="AQ348" s="10" t="str">
        <f t="shared" si="138"/>
        <v/>
      </c>
      <c r="AR348" s="10" t="str">
        <f>IF($Z348="","",IF(OR($V348&lt;2.7,$V348&gt;90),"Age OOR",($Z348-AN348)/VLOOKUP(AN$14&amp;"-rse-"&amp;$E348,Equations!$G:$I,3,0)))</f>
        <v/>
      </c>
      <c r="AS348" s="10" t="str">
        <f>IF($AA348="","",IF(OR($V348&lt;2.7,$V348&gt;90),"Age OOR",VLOOKUP(AS$14&amp;"-int-"&amp;$F348,Equations!$G:$I,3,0)+VLOOKUP(AS$14&amp;"-sexo-"&amp;$F348,Equations!$G:$I,3,0)*$U348+VLOOKUP(AS$14&amp;"-edad-"&amp;$F348,Equations!$G:$I,3,0)*$V348+VLOOKUP(AS$14&amp;"-est-"&amp;$F348,Equations!$G:$I,3,0)*(1/$W348)+VLOOKUP(AS$14&amp;"-imc-"&amp;$F348,Equations!$G:$I,3,0)*(1/$Q348)))</f>
        <v/>
      </c>
      <c r="AT348" s="10" t="str">
        <f>IF($AA348="","",IF(OR($V348&lt;2.7,$V348&gt;90),"Age OOR",AS348-1.6449*VLOOKUP(AS$14&amp;"-rse-"&amp;$F348,Equations!$G:$I,3,0)))</f>
        <v/>
      </c>
      <c r="AU348" s="10" t="str">
        <f>IF($AA348="","",IF(OR($V348&lt;2.7,$V348&gt;90),"Age OOR",AS348+1.6449*VLOOKUP(AS$14&amp;"-rse-"&amp;$F348,Equations!$G:$I,3,0)))</f>
        <v/>
      </c>
      <c r="AV348" s="10" t="str">
        <f t="shared" si="139"/>
        <v/>
      </c>
      <c r="AW348" s="10" t="str">
        <f>IF($AA348="","",IF(OR($V348&lt;2.7,$V348&gt;90),"Age OOR",($AA348-AS348)/VLOOKUP(AS$14&amp;"-rse-"&amp;$F348,Equations!$G:$I,3,0)))</f>
        <v/>
      </c>
      <c r="AX348" s="10" t="str">
        <f>IF($AB348="","",IF(OR($V348&lt;2.7,$V348&gt;90),"Age OOR",VLOOKUP(AX$14&amp;"-int-"&amp;$G348,Equations!$G:$I,3,0)+VLOOKUP(AX$14&amp;"-sexo-"&amp;$G348,Equations!$G:$I,3,0)*$U348+VLOOKUP(AX$14&amp;"-edad-"&amp;$G348,Equations!$G:$I,3,0)*$V348+VLOOKUP(AX$14&amp;"-est-"&amp;$G348,Equations!$G:$I,3,0)*(1/$W348)+VLOOKUP(AX$14&amp;"-imc-"&amp;$G348,Equations!$G:$I,3,0)*(1/$Q348)))</f>
        <v/>
      </c>
      <c r="AY348" s="10" t="str">
        <f>IF($AB348="","",IF(OR($V348&lt;2.7,$V348&gt;90),"Age OOR",AX348-1.6449*VLOOKUP(AX$14&amp;"-rse-"&amp;$G348,Equations!$G:$I,3,0)))</f>
        <v/>
      </c>
      <c r="AZ348" s="10" t="str">
        <f>IF($AB348="","",IF(OR($V348&lt;2.7,$V348&gt;90),"Age OOR",AX348+1.6449*VLOOKUP(AX$14&amp;"-rse-"&amp;$G348,Equations!$G:$I,3,0)))</f>
        <v/>
      </c>
      <c r="BA348" s="10" t="str">
        <f t="shared" si="140"/>
        <v/>
      </c>
      <c r="BB348" s="10" t="str">
        <f>IF($AB348="","",IF(OR($V348&lt;2.7,$V348&gt;90),"Age OOR",($AB348-AX348)/VLOOKUP(AX$14&amp;"-rse-"&amp;$G348,Equations!$G:$I,3,0)))</f>
        <v/>
      </c>
      <c r="BC348" s="10" t="str">
        <f>IF($AC348="","",IF(OR($V348&lt;2.7,$V348&gt;90),"Age OOR",VLOOKUP(BC$14&amp;"-int-"&amp;$H348,Equations!$G:$I,3,0)+VLOOKUP(BC$14&amp;"-sexo-"&amp;$H348,Equations!$G:$I,3,0)*$U348+VLOOKUP(BC$14&amp;"-edad-"&amp;$H348,Equations!$G:$I,3,0)*$V348+VLOOKUP(BC$14&amp;"-est-"&amp;$H348,Equations!$G:$I,3,0)*(1/$W348)+VLOOKUP(BC$14&amp;"-imc-"&amp;$H348,Equations!$G:$I,3,0)*(1/$Q348)))</f>
        <v/>
      </c>
      <c r="BD348" s="10" t="str">
        <f>IF($AC348="","",IF(OR($V348&lt;2.7,$V348&gt;90),"Age OOR",BC348-1.6449*VLOOKUP(BC$14&amp;"-rse-"&amp;$H348,Equations!$G:$I,3,0)))</f>
        <v/>
      </c>
      <c r="BE348" s="10" t="str">
        <f>IF($AC348="","",IF(OR($V348&lt;2.7,$V348&gt;90),"Age OOR",BC348+1.6449*VLOOKUP(BC$14&amp;"-rse-"&amp;$H348,Equations!$G:$I,3,0)))</f>
        <v/>
      </c>
      <c r="BF348" s="10" t="str">
        <f t="shared" si="141"/>
        <v/>
      </c>
      <c r="BG348" s="10" t="str">
        <f>IF($AC348="","",IF(OR($V348&lt;2.7,$V348&gt;90),"Age OOR",($AC348-BC348)/VLOOKUP(BC$14&amp;"-rse-"&amp;$H348,Equations!$G:$I,3,0)))</f>
        <v/>
      </c>
      <c r="BH348" s="10" t="str">
        <f>IF($AD348="","",IF(OR($V348&lt;2.7,$V348&gt;90),"Age OOR",VLOOKUP(BH$14&amp;"-int-"&amp;$I348,Equations!$G:$I,3,0)+VLOOKUP(BH$14&amp;"-sexo-"&amp;$I348,Equations!$G:$I,3,0)*$U348+VLOOKUP(BH$14&amp;"-edad-"&amp;$I348,Equations!$G:$I,3,0)*$V348+VLOOKUP(BH$14&amp;"-est-"&amp;$I348,Equations!$G:$I,3,0)*(1/$W348)+VLOOKUP(BH$14&amp;"-imc-"&amp;$I348,Equations!$G:$I,3,0)*(1/$Q348)))</f>
        <v/>
      </c>
      <c r="BI348" s="10" t="str">
        <f>IF($AD348="","",IF(OR($V348&lt;2.7,$V348&gt;90),"Age OOR",BH348-1.6449*VLOOKUP(BH$14&amp;"-rse-"&amp;$I348,Equations!$G:$I,3,0)))</f>
        <v/>
      </c>
      <c r="BJ348" s="10" t="str">
        <f>IF($AD348="","",IF(OR($V348&lt;2.7,$V348&gt;90),"Age OOR",BH348+1.6449*VLOOKUP(BH$14&amp;"-rse-"&amp;$I348,Equations!$G:$I,3,0)))</f>
        <v/>
      </c>
      <c r="BK348" s="10" t="str">
        <f t="shared" si="142"/>
        <v/>
      </c>
      <c r="BL348" s="10" t="str">
        <f>IF($AD348="","",IF(OR($V348&lt;2.7,$V348&gt;90),"Age OOR",($AD348-BH348)/VLOOKUP(BH$14&amp;"-rse-"&amp;$I348,Equations!$G:$I,3,0)))</f>
        <v/>
      </c>
      <c r="BM348" s="10" t="str">
        <f>IF($AE348="","",IF(OR($V348&lt;2.7,$V348&gt;90),"Age OOR",VLOOKUP(BM$14&amp;"-int-"&amp;$J348,Equations!$G:$I,3,0)+VLOOKUP(BM$14&amp;"-sexo-"&amp;$J348,Equations!$G:$I,3,0)*$U348+VLOOKUP(BM$14&amp;"-edad-"&amp;$J348,Equations!$G:$I,3,0)*$V348+VLOOKUP(BM$14&amp;"-est-"&amp;$J348,Equations!$G:$I,3,0)*(1/$W348)+VLOOKUP(BM$14&amp;"-imc-"&amp;$J348,Equations!$G:$I,3,0)*(1/$Q348)))</f>
        <v/>
      </c>
      <c r="BN348" s="10" t="str">
        <f>IF($AE348="","",IF(OR($V348&lt;2.7,$V348&gt;90),"Age OOR",BM348-1.6449*VLOOKUP(BM$14&amp;"-rse-"&amp;$J348,Equations!$G:$I,3,0)))</f>
        <v/>
      </c>
      <c r="BO348" s="10" t="str">
        <f>IF($AE348="","",IF(OR($V348&lt;2.7,$V348&gt;90),"Age OOR",BM348+1.6449*VLOOKUP(BM$14&amp;"-rse-"&amp;$J348,Equations!$G:$I,3,0)))</f>
        <v/>
      </c>
      <c r="BP348" s="10" t="str">
        <f t="shared" si="143"/>
        <v/>
      </c>
      <c r="BQ348" s="10" t="str">
        <f>IF($AE348="","",IF(OR($V348&lt;2.7,$V348&gt;90),"Age OOR",($AE348-BM348)/VLOOKUP(BM$14&amp;"-rse-"&amp;$J348,Equations!$G:$I,3,0)))</f>
        <v/>
      </c>
      <c r="BR348" s="10" t="str">
        <f>IF($AF348="","",IF(OR($V348&lt;2.7,$V348&gt;90),"Age OOR",VLOOKUP(BR$14&amp;"-int-"&amp;$K348,Equations!$G:$I,3,0)+VLOOKUP(BR$14&amp;"-sexo-"&amp;$K348,Equations!$G:$I,3,0)*$U348+VLOOKUP(BR$14&amp;"-edad-"&amp;$K348,Equations!$G:$I,3,0)*$V348+VLOOKUP(BR$14&amp;"-est-"&amp;$K348,Equations!$G:$I,3,0)*(1/$W348)+VLOOKUP(BR$14&amp;"-imc-"&amp;$K348,Equations!$G:$I,3,0)*(1/$Q348)))</f>
        <v/>
      </c>
      <c r="BS348" s="10" t="str">
        <f>IF($AF348="","",IF(OR($V348&lt;2.7,$V348&gt;90),"Age OOR",BR348-1.6449*VLOOKUP(BR$14&amp;"-rse-"&amp;$K348,Equations!$G:$I,3,0)))</f>
        <v/>
      </c>
      <c r="BT348" s="10" t="str">
        <f>IF($AF348="","",IF(OR($V348&lt;2.7,$V348&gt;90),"Age OOR",BR348+1.6449*VLOOKUP(BR$14&amp;"-rse-"&amp;$K348,Equations!$G:$I,3,0)))</f>
        <v/>
      </c>
      <c r="BU348" s="10" t="str">
        <f t="shared" si="144"/>
        <v/>
      </c>
      <c r="BV348" s="10" t="str">
        <f>IF($AF348="","",IF(OR($V348&lt;2.7,$V348&gt;90),"Age OOR",($AF348-BR348)/VLOOKUP(BR$14&amp;"-rse-"&amp;$K348,Equations!$G:$I,3,0)))</f>
        <v/>
      </c>
      <c r="BW348" s="10" t="str">
        <f>IF($AG348="","",IF(OR($V348&lt;2.7,$V348&gt;90),"Age OOR",VLOOKUP(BW$14&amp;"-int-"&amp;$L348,Equations!$G:$I,3,0)+VLOOKUP(BW$14&amp;"-sexo-"&amp;$L348,Equations!$G:$I,3,0)*$U348+VLOOKUP(BW$14&amp;"-edad-"&amp;$L348,Equations!$G:$I,3,0)*$V348+VLOOKUP(BW$14&amp;"-est-"&amp;$L348,Equations!$G:$I,3,0)*(1/$W348)+VLOOKUP(BW$14&amp;"-imc-"&amp;$L348,Equations!$G:$I,3,0)*(1/$Q348)))</f>
        <v/>
      </c>
      <c r="BX348" s="10" t="str">
        <f>IF($AG348="","",IF(OR($V348&lt;2.7,$V348&gt;90),"Age OOR",BW348-1.6449*VLOOKUP(BW$14&amp;"-rse-"&amp;$L348,Equations!$G:$I,3,0)))</f>
        <v/>
      </c>
      <c r="BY348" s="10" t="str">
        <f>IF($AG348="","",IF(OR($V348&lt;2.7,$V348&gt;90),"Age OOR",BW348+1.6449*VLOOKUP(BW$14&amp;"-rse-"&amp;$L348,Equations!$G:$I,3,0)))</f>
        <v/>
      </c>
      <c r="BZ348" s="10" t="str">
        <f t="shared" si="145"/>
        <v/>
      </c>
      <c r="CA348" s="10" t="str">
        <f>IF($AG348="","",IF(OR($V348&lt;2.7,$V348&gt;90),"Age OOR",($AG348-BW348)/VLOOKUP(BW$14&amp;"-rse-"&amp;$L348,Equations!$G:$I,3,0)))</f>
        <v/>
      </c>
      <c r="CB348" s="10" t="str">
        <f>IF($AH348="","",IF(OR($V348&lt;2.7,$V348&gt;90),"Age OOR",VLOOKUP(CB$14&amp;"-int-"&amp;$M348,Equations!$G:$I,3,0)+VLOOKUP(CB$14&amp;"-sexo-"&amp;$M348,Equations!$G:$I,3,0)*$U348+VLOOKUP(CB$14&amp;"-edad-"&amp;$M348,Equations!$G:$I,3,0)*$V348+VLOOKUP(CB$14&amp;"-est-"&amp;$M348,Equations!$G:$I,3,0)*(1/$W348)+VLOOKUP(CB$14&amp;"-imc-"&amp;$M348,Equations!$G:$I,3,0)*(1/$Q348)))</f>
        <v/>
      </c>
      <c r="CC348" s="10" t="str">
        <f>IF($AH348="","",IF(OR($V348&lt;2.7,$V348&gt;90),"Age OOR",CB348-1.6449*VLOOKUP(CB$14&amp;"-rse-"&amp;$M348,Equations!$G:$I,3,0)))</f>
        <v/>
      </c>
      <c r="CD348" s="10" t="str">
        <f>IF($AH348="","",IF(OR($V348&lt;2.7,$V348&gt;90),"Age OOR",CB348+1.6449*VLOOKUP(CB$14&amp;"-rse-"&amp;$M348,Equations!$G:$I,3,0)))</f>
        <v/>
      </c>
      <c r="CE348" s="10" t="str">
        <f t="shared" si="146"/>
        <v/>
      </c>
      <c r="CF348" s="10" t="str">
        <f>IF($AH348="","",IF(OR($V348&lt;2.7,$V348&gt;90),"Age OOR",($AH348-CB348)/VLOOKUP(CB$14&amp;"-rse-"&amp;$M348,Equations!$G:$I,3,0)))</f>
        <v/>
      </c>
      <c r="CG348" s="10" t="str">
        <f>IF($AI348="","",IF(OR($V348&lt;2.7,$V348&gt;90),"Age OOR",VLOOKUP(CG$14&amp;"-int-"&amp;$N348,Equations!$G:$I,3,0)+VLOOKUP(CG$14&amp;"-sexo-"&amp;$N348,Equations!$G:$I,3,0)*$U348+VLOOKUP(CG$14&amp;"-edad-"&amp;$N348,Equations!$G:$I,3,0)*$V348+VLOOKUP(CG$14&amp;"-est-"&amp;$N348,Equations!$G:$I,3,0)*(1/$W348)+VLOOKUP(CG$14&amp;"-imc-"&amp;$N348,Equations!$G:$I,3,0)*(1/$Q348)))</f>
        <v/>
      </c>
      <c r="CH348" s="10" t="str">
        <f>IF($AI348="","",IF(OR($V348&lt;2.7,$V348&gt;90),"Age OOR",CG348-1.6449*VLOOKUP(CG$14&amp;"-rse-"&amp;$N348,Equations!$G:$I,3,0)))</f>
        <v/>
      </c>
      <c r="CI348" s="10" t="str">
        <f>IF($AI348="","",IF(OR($V348&lt;2.7,$V348&gt;90),"Age OOR",CG348+1.6449*VLOOKUP(CG$14&amp;"-rse-"&amp;$N348,Equations!$G:$I,3,0)))</f>
        <v/>
      </c>
      <c r="CJ348" s="10" t="str">
        <f t="shared" si="147"/>
        <v/>
      </c>
      <c r="CK348" s="10" t="str">
        <f>IF($AI348="","",IF(OR($V348&lt;2.7,$V348&gt;90),"Age OOR",($AI348-CG348)/VLOOKUP(CG$14&amp;"-rse-"&amp;$N348,Equations!$G:$I,3,0)))</f>
        <v/>
      </c>
      <c r="CL348" s="10" t="str">
        <f>IF($AJ348="","",IF(OR($V348&lt;2.7,$V348&gt;90),"Age OOR",VLOOKUP(CL$14&amp;"-int-"&amp;$O348,Equations!$G:$I,3,0)+VLOOKUP(CL$14&amp;"-sexo-"&amp;$O348,Equations!$G:$I,3,0)*$U348+VLOOKUP(CL$14&amp;"-edad-"&amp;$O348,Equations!$G:$I,3,0)*$V348+VLOOKUP(CL$14&amp;"-est-"&amp;$O348,Equations!$G:$I,3,0)*(1/$W348)+VLOOKUP(CL$14&amp;"-imc-"&amp;$O348,Equations!$G:$I,3,0)*(1/$Q348)))</f>
        <v/>
      </c>
      <c r="CM348" s="10" t="str">
        <f>IF($AJ348="","",IF(OR($V348&lt;2.7,$V348&gt;90),"Age OOR",CL348-1.6449*VLOOKUP(CL$14&amp;"-rse-"&amp;$O348,Equations!$G:$I,3,0)))</f>
        <v/>
      </c>
      <c r="CN348" s="10" t="str">
        <f>IF($AJ348="","",IF(OR($V348&lt;2.7,$V348&gt;90),"Age OOR",CL348+1.6449*VLOOKUP(CL$14&amp;"-rse-"&amp;$O348,Equations!$G:$I,3,0)))</f>
        <v/>
      </c>
      <c r="CO348" s="10" t="str">
        <f t="shared" si="148"/>
        <v/>
      </c>
      <c r="CP348" s="10" t="str">
        <f>IF($AJ348="","",IF(OR($V348&lt;2.7,$V348&gt;90),"Age OOR",($AJ348-CL348)/VLOOKUP(CL$14&amp;"-rse-"&amp;$O348,Equations!$G:$I,3,0)))</f>
        <v/>
      </c>
      <c r="CQ348" s="10" t="str">
        <f>IF($AK348="","",IF(OR($V348&lt;2.7,$V348&gt;90),"Age OOR",EXP(VLOOKUP(CQ$14&amp;"-int-"&amp;$P348,Equations!$G:$I,3,0)+VLOOKUP(CQ$14&amp;"-sexo-"&amp;$P348,Equations!$G:$I,3,0)*$U348+VLOOKUP(CQ$14&amp;"-edad-"&amp;$P348,Equations!$G:$I,3,0)*$V348+VLOOKUP(CQ$14&amp;"-est-"&amp;$P348,Equations!$G:$I,3,0)*(1/$W348)+VLOOKUP(CQ$14&amp;"-imc-"&amp;$P348,Equations!$G:$I,3,0)*(1/$Q348))))</f>
        <v/>
      </c>
      <c r="CR348" s="10" t="str">
        <f>IF($AK348="","",IF(OR($V348&lt;2.7,$V348&gt;90),"Age OOR",EXP(LN(CQ348)-1.6449*VLOOKUP(CQ$14&amp;"-rse-"&amp;$P348,Equations!$G:$I,3,0))))</f>
        <v/>
      </c>
      <c r="CS348" s="10" t="str">
        <f>IF($AK348="","",IF(OR($V348&lt;2.7,$V348&gt;90),"Age OOR",EXP(LN(CQ348)+1.6449*VLOOKUP(CQ$14&amp;"-rse-"&amp;$P348,Equations!$G:$I,3,0))))</f>
        <v/>
      </c>
      <c r="CT348" s="10" t="str">
        <f t="shared" si="149"/>
        <v/>
      </c>
      <c r="CU348" s="10" t="str">
        <f>IF($AK348="","",IF(OR($V348&lt;2.7,$V348&gt;90),"Age OOR",(LN($AK348)-LN(CQ348))/VLOOKUP(CQ$14&amp;"-rse-"&amp;$P348,Equations!$G:$I,3,0)))</f>
        <v/>
      </c>
      <c r="CV348" s="47"/>
    </row>
    <row r="349" spans="5:100" x14ac:dyDescent="0.2">
      <c r="E349" s="23" t="str">
        <f t="shared" si="125"/>
        <v>Age out of range</v>
      </c>
      <c r="F349" s="23" t="str">
        <f t="shared" si="126"/>
        <v>Age out of range</v>
      </c>
      <c r="G349" s="23" t="str">
        <f t="shared" si="127"/>
        <v>Age out of range</v>
      </c>
      <c r="H349" s="23" t="str">
        <f t="shared" si="128"/>
        <v>Age out of range</v>
      </c>
      <c r="I349" s="23" t="str">
        <f t="shared" si="129"/>
        <v>Age out of range</v>
      </c>
      <c r="J349" s="23" t="str">
        <f t="shared" si="130"/>
        <v>Age out of range</v>
      </c>
      <c r="K349" s="23" t="str">
        <f t="shared" si="131"/>
        <v>Age out of range</v>
      </c>
      <c r="L349" s="23" t="str">
        <f t="shared" si="132"/>
        <v>Age out of range</v>
      </c>
      <c r="M349" s="23" t="str">
        <f t="shared" si="133"/>
        <v>Age out of range</v>
      </c>
      <c r="N349" s="23" t="str">
        <f t="shared" si="134"/>
        <v>Age out of range</v>
      </c>
      <c r="O349" s="23" t="str">
        <f t="shared" si="135"/>
        <v>Age out of range</v>
      </c>
      <c r="P349" s="23" t="str">
        <f t="shared" si="136"/>
        <v>Age out of range</v>
      </c>
      <c r="Q349" s="23" t="e">
        <f t="shared" si="137"/>
        <v>#DIV/0!</v>
      </c>
      <c r="R349" s="17"/>
      <c r="S349" s="23">
        <v>333</v>
      </c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7"/>
      <c r="AM349" s="47"/>
      <c r="AN349" s="10" t="str">
        <f>IF($Z349="","",IF(OR($V349&lt;2.7,$V349&gt;90),"Age OOR",VLOOKUP(AN$14&amp;"-int-"&amp;$E349,Equations!$G:$I,3,0)+VLOOKUP(AN$14&amp;"-sexo-"&amp;$E349,Equations!$G:$I,3,0)*$U349+VLOOKUP(AN$14&amp;"-edad-"&amp;$E349,Equations!$G:$I,3,0)*$V349+VLOOKUP(AN$14&amp;"-est-"&amp;$E349,Equations!$G:$I,3,0)*(1/$W349)+VLOOKUP(AN$14&amp;"-imc-"&amp;$E349,Equations!$G:$I,3,0)*(1/$Q349)))</f>
        <v/>
      </c>
      <c r="AO349" s="10" t="str">
        <f>IF($Z349="","",IF(OR($V349&lt;2.7,$V349&gt;90),"Age OOR",AN349-1.6449*VLOOKUP(AN$14&amp;"-rse-"&amp;$E349,Equations!$G:$I,3,0)))</f>
        <v/>
      </c>
      <c r="AP349" s="10" t="str">
        <f>IF($Z349="","",IF(OR($V349&lt;2.7,$V349&gt;90),"Age OOR",AN349+1.6449*VLOOKUP(AN$14&amp;"-rse-"&amp;$E349,Equations!$G:$I,3,0)))</f>
        <v/>
      </c>
      <c r="AQ349" s="10" t="str">
        <f t="shared" si="138"/>
        <v/>
      </c>
      <c r="AR349" s="10" t="str">
        <f>IF($Z349="","",IF(OR($V349&lt;2.7,$V349&gt;90),"Age OOR",($Z349-AN349)/VLOOKUP(AN$14&amp;"-rse-"&amp;$E349,Equations!$G:$I,3,0)))</f>
        <v/>
      </c>
      <c r="AS349" s="10" t="str">
        <f>IF($AA349="","",IF(OR($V349&lt;2.7,$V349&gt;90),"Age OOR",VLOOKUP(AS$14&amp;"-int-"&amp;$F349,Equations!$G:$I,3,0)+VLOOKUP(AS$14&amp;"-sexo-"&amp;$F349,Equations!$G:$I,3,0)*$U349+VLOOKUP(AS$14&amp;"-edad-"&amp;$F349,Equations!$G:$I,3,0)*$V349+VLOOKUP(AS$14&amp;"-est-"&amp;$F349,Equations!$G:$I,3,0)*(1/$W349)+VLOOKUP(AS$14&amp;"-imc-"&amp;$F349,Equations!$G:$I,3,0)*(1/$Q349)))</f>
        <v/>
      </c>
      <c r="AT349" s="10" t="str">
        <f>IF($AA349="","",IF(OR($V349&lt;2.7,$V349&gt;90),"Age OOR",AS349-1.6449*VLOOKUP(AS$14&amp;"-rse-"&amp;$F349,Equations!$G:$I,3,0)))</f>
        <v/>
      </c>
      <c r="AU349" s="10" t="str">
        <f>IF($AA349="","",IF(OR($V349&lt;2.7,$V349&gt;90),"Age OOR",AS349+1.6449*VLOOKUP(AS$14&amp;"-rse-"&amp;$F349,Equations!$G:$I,3,0)))</f>
        <v/>
      </c>
      <c r="AV349" s="10" t="str">
        <f t="shared" si="139"/>
        <v/>
      </c>
      <c r="AW349" s="10" t="str">
        <f>IF($AA349="","",IF(OR($V349&lt;2.7,$V349&gt;90),"Age OOR",($AA349-AS349)/VLOOKUP(AS$14&amp;"-rse-"&amp;$F349,Equations!$G:$I,3,0)))</f>
        <v/>
      </c>
      <c r="AX349" s="10" t="str">
        <f>IF($AB349="","",IF(OR($V349&lt;2.7,$V349&gt;90),"Age OOR",VLOOKUP(AX$14&amp;"-int-"&amp;$G349,Equations!$G:$I,3,0)+VLOOKUP(AX$14&amp;"-sexo-"&amp;$G349,Equations!$G:$I,3,0)*$U349+VLOOKUP(AX$14&amp;"-edad-"&amp;$G349,Equations!$G:$I,3,0)*$V349+VLOOKUP(AX$14&amp;"-est-"&amp;$G349,Equations!$G:$I,3,0)*(1/$W349)+VLOOKUP(AX$14&amp;"-imc-"&amp;$G349,Equations!$G:$I,3,0)*(1/$Q349)))</f>
        <v/>
      </c>
      <c r="AY349" s="10" t="str">
        <f>IF($AB349="","",IF(OR($V349&lt;2.7,$V349&gt;90),"Age OOR",AX349-1.6449*VLOOKUP(AX$14&amp;"-rse-"&amp;$G349,Equations!$G:$I,3,0)))</f>
        <v/>
      </c>
      <c r="AZ349" s="10" t="str">
        <f>IF($AB349="","",IF(OR($V349&lt;2.7,$V349&gt;90),"Age OOR",AX349+1.6449*VLOOKUP(AX$14&amp;"-rse-"&amp;$G349,Equations!$G:$I,3,0)))</f>
        <v/>
      </c>
      <c r="BA349" s="10" t="str">
        <f t="shared" si="140"/>
        <v/>
      </c>
      <c r="BB349" s="10" t="str">
        <f>IF($AB349="","",IF(OR($V349&lt;2.7,$V349&gt;90),"Age OOR",($AB349-AX349)/VLOOKUP(AX$14&amp;"-rse-"&amp;$G349,Equations!$G:$I,3,0)))</f>
        <v/>
      </c>
      <c r="BC349" s="10" t="str">
        <f>IF($AC349="","",IF(OR($V349&lt;2.7,$V349&gt;90),"Age OOR",VLOOKUP(BC$14&amp;"-int-"&amp;$H349,Equations!$G:$I,3,0)+VLOOKUP(BC$14&amp;"-sexo-"&amp;$H349,Equations!$G:$I,3,0)*$U349+VLOOKUP(BC$14&amp;"-edad-"&amp;$H349,Equations!$G:$I,3,0)*$V349+VLOOKUP(BC$14&amp;"-est-"&amp;$H349,Equations!$G:$I,3,0)*(1/$W349)+VLOOKUP(BC$14&amp;"-imc-"&amp;$H349,Equations!$G:$I,3,0)*(1/$Q349)))</f>
        <v/>
      </c>
      <c r="BD349" s="10" t="str">
        <f>IF($AC349="","",IF(OR($V349&lt;2.7,$V349&gt;90),"Age OOR",BC349-1.6449*VLOOKUP(BC$14&amp;"-rse-"&amp;$H349,Equations!$G:$I,3,0)))</f>
        <v/>
      </c>
      <c r="BE349" s="10" t="str">
        <f>IF($AC349="","",IF(OR($V349&lt;2.7,$V349&gt;90),"Age OOR",BC349+1.6449*VLOOKUP(BC$14&amp;"-rse-"&amp;$H349,Equations!$G:$I,3,0)))</f>
        <v/>
      </c>
      <c r="BF349" s="10" t="str">
        <f t="shared" si="141"/>
        <v/>
      </c>
      <c r="BG349" s="10" t="str">
        <f>IF($AC349="","",IF(OR($V349&lt;2.7,$V349&gt;90),"Age OOR",($AC349-BC349)/VLOOKUP(BC$14&amp;"-rse-"&amp;$H349,Equations!$G:$I,3,0)))</f>
        <v/>
      </c>
      <c r="BH349" s="10" t="str">
        <f>IF($AD349="","",IF(OR($V349&lt;2.7,$V349&gt;90),"Age OOR",VLOOKUP(BH$14&amp;"-int-"&amp;$I349,Equations!$G:$I,3,0)+VLOOKUP(BH$14&amp;"-sexo-"&amp;$I349,Equations!$G:$I,3,0)*$U349+VLOOKUP(BH$14&amp;"-edad-"&amp;$I349,Equations!$G:$I,3,0)*$V349+VLOOKUP(BH$14&amp;"-est-"&amp;$I349,Equations!$G:$I,3,0)*(1/$W349)+VLOOKUP(BH$14&amp;"-imc-"&amp;$I349,Equations!$G:$I,3,0)*(1/$Q349)))</f>
        <v/>
      </c>
      <c r="BI349" s="10" t="str">
        <f>IF($AD349="","",IF(OR($V349&lt;2.7,$V349&gt;90),"Age OOR",BH349-1.6449*VLOOKUP(BH$14&amp;"-rse-"&amp;$I349,Equations!$G:$I,3,0)))</f>
        <v/>
      </c>
      <c r="BJ349" s="10" t="str">
        <f>IF($AD349="","",IF(OR($V349&lt;2.7,$V349&gt;90),"Age OOR",BH349+1.6449*VLOOKUP(BH$14&amp;"-rse-"&amp;$I349,Equations!$G:$I,3,0)))</f>
        <v/>
      </c>
      <c r="BK349" s="10" t="str">
        <f t="shared" si="142"/>
        <v/>
      </c>
      <c r="BL349" s="10" t="str">
        <f>IF($AD349="","",IF(OR($V349&lt;2.7,$V349&gt;90),"Age OOR",($AD349-BH349)/VLOOKUP(BH$14&amp;"-rse-"&amp;$I349,Equations!$G:$I,3,0)))</f>
        <v/>
      </c>
      <c r="BM349" s="10" t="str">
        <f>IF($AE349="","",IF(OR($V349&lt;2.7,$V349&gt;90),"Age OOR",VLOOKUP(BM$14&amp;"-int-"&amp;$J349,Equations!$G:$I,3,0)+VLOOKUP(BM$14&amp;"-sexo-"&amp;$J349,Equations!$G:$I,3,0)*$U349+VLOOKUP(BM$14&amp;"-edad-"&amp;$J349,Equations!$G:$I,3,0)*$V349+VLOOKUP(BM$14&amp;"-est-"&amp;$J349,Equations!$G:$I,3,0)*(1/$W349)+VLOOKUP(BM$14&amp;"-imc-"&amp;$J349,Equations!$G:$I,3,0)*(1/$Q349)))</f>
        <v/>
      </c>
      <c r="BN349" s="10" t="str">
        <f>IF($AE349="","",IF(OR($V349&lt;2.7,$V349&gt;90),"Age OOR",BM349-1.6449*VLOOKUP(BM$14&amp;"-rse-"&amp;$J349,Equations!$G:$I,3,0)))</f>
        <v/>
      </c>
      <c r="BO349" s="10" t="str">
        <f>IF($AE349="","",IF(OR($V349&lt;2.7,$V349&gt;90),"Age OOR",BM349+1.6449*VLOOKUP(BM$14&amp;"-rse-"&amp;$J349,Equations!$G:$I,3,0)))</f>
        <v/>
      </c>
      <c r="BP349" s="10" t="str">
        <f t="shared" si="143"/>
        <v/>
      </c>
      <c r="BQ349" s="10" t="str">
        <f>IF($AE349="","",IF(OR($V349&lt;2.7,$V349&gt;90),"Age OOR",($AE349-BM349)/VLOOKUP(BM$14&amp;"-rse-"&amp;$J349,Equations!$G:$I,3,0)))</f>
        <v/>
      </c>
      <c r="BR349" s="10" t="str">
        <f>IF($AF349="","",IF(OR($V349&lt;2.7,$V349&gt;90),"Age OOR",VLOOKUP(BR$14&amp;"-int-"&amp;$K349,Equations!$G:$I,3,0)+VLOOKUP(BR$14&amp;"-sexo-"&amp;$K349,Equations!$G:$I,3,0)*$U349+VLOOKUP(BR$14&amp;"-edad-"&amp;$K349,Equations!$G:$I,3,0)*$V349+VLOOKUP(BR$14&amp;"-est-"&amp;$K349,Equations!$G:$I,3,0)*(1/$W349)+VLOOKUP(BR$14&amp;"-imc-"&amp;$K349,Equations!$G:$I,3,0)*(1/$Q349)))</f>
        <v/>
      </c>
      <c r="BS349" s="10" t="str">
        <f>IF($AF349="","",IF(OR($V349&lt;2.7,$V349&gt;90),"Age OOR",BR349-1.6449*VLOOKUP(BR$14&amp;"-rse-"&amp;$K349,Equations!$G:$I,3,0)))</f>
        <v/>
      </c>
      <c r="BT349" s="10" t="str">
        <f>IF($AF349="","",IF(OR($V349&lt;2.7,$V349&gt;90),"Age OOR",BR349+1.6449*VLOOKUP(BR$14&amp;"-rse-"&amp;$K349,Equations!$G:$I,3,0)))</f>
        <v/>
      </c>
      <c r="BU349" s="10" t="str">
        <f t="shared" si="144"/>
        <v/>
      </c>
      <c r="BV349" s="10" t="str">
        <f>IF($AF349="","",IF(OR($V349&lt;2.7,$V349&gt;90),"Age OOR",($AF349-BR349)/VLOOKUP(BR$14&amp;"-rse-"&amp;$K349,Equations!$G:$I,3,0)))</f>
        <v/>
      </c>
      <c r="BW349" s="10" t="str">
        <f>IF($AG349="","",IF(OR($V349&lt;2.7,$V349&gt;90),"Age OOR",VLOOKUP(BW$14&amp;"-int-"&amp;$L349,Equations!$G:$I,3,0)+VLOOKUP(BW$14&amp;"-sexo-"&amp;$L349,Equations!$G:$I,3,0)*$U349+VLOOKUP(BW$14&amp;"-edad-"&amp;$L349,Equations!$G:$I,3,0)*$V349+VLOOKUP(BW$14&amp;"-est-"&amp;$L349,Equations!$G:$I,3,0)*(1/$W349)+VLOOKUP(BW$14&amp;"-imc-"&amp;$L349,Equations!$G:$I,3,0)*(1/$Q349)))</f>
        <v/>
      </c>
      <c r="BX349" s="10" t="str">
        <f>IF($AG349="","",IF(OR($V349&lt;2.7,$V349&gt;90),"Age OOR",BW349-1.6449*VLOOKUP(BW$14&amp;"-rse-"&amp;$L349,Equations!$G:$I,3,0)))</f>
        <v/>
      </c>
      <c r="BY349" s="10" t="str">
        <f>IF($AG349="","",IF(OR($V349&lt;2.7,$V349&gt;90),"Age OOR",BW349+1.6449*VLOOKUP(BW$14&amp;"-rse-"&amp;$L349,Equations!$G:$I,3,0)))</f>
        <v/>
      </c>
      <c r="BZ349" s="10" t="str">
        <f t="shared" si="145"/>
        <v/>
      </c>
      <c r="CA349" s="10" t="str">
        <f>IF($AG349="","",IF(OR($V349&lt;2.7,$V349&gt;90),"Age OOR",($AG349-BW349)/VLOOKUP(BW$14&amp;"-rse-"&amp;$L349,Equations!$G:$I,3,0)))</f>
        <v/>
      </c>
      <c r="CB349" s="10" t="str">
        <f>IF($AH349="","",IF(OR($V349&lt;2.7,$V349&gt;90),"Age OOR",VLOOKUP(CB$14&amp;"-int-"&amp;$M349,Equations!$G:$I,3,0)+VLOOKUP(CB$14&amp;"-sexo-"&amp;$M349,Equations!$G:$I,3,0)*$U349+VLOOKUP(CB$14&amp;"-edad-"&amp;$M349,Equations!$G:$I,3,0)*$V349+VLOOKUP(CB$14&amp;"-est-"&amp;$M349,Equations!$G:$I,3,0)*(1/$W349)+VLOOKUP(CB$14&amp;"-imc-"&amp;$M349,Equations!$G:$I,3,0)*(1/$Q349)))</f>
        <v/>
      </c>
      <c r="CC349" s="10" t="str">
        <f>IF($AH349="","",IF(OR($V349&lt;2.7,$V349&gt;90),"Age OOR",CB349-1.6449*VLOOKUP(CB$14&amp;"-rse-"&amp;$M349,Equations!$G:$I,3,0)))</f>
        <v/>
      </c>
      <c r="CD349" s="10" t="str">
        <f>IF($AH349="","",IF(OR($V349&lt;2.7,$V349&gt;90),"Age OOR",CB349+1.6449*VLOOKUP(CB$14&amp;"-rse-"&amp;$M349,Equations!$G:$I,3,0)))</f>
        <v/>
      </c>
      <c r="CE349" s="10" t="str">
        <f t="shared" si="146"/>
        <v/>
      </c>
      <c r="CF349" s="10" t="str">
        <f>IF($AH349="","",IF(OR($V349&lt;2.7,$V349&gt;90),"Age OOR",($AH349-CB349)/VLOOKUP(CB$14&amp;"-rse-"&amp;$M349,Equations!$G:$I,3,0)))</f>
        <v/>
      </c>
      <c r="CG349" s="10" t="str">
        <f>IF($AI349="","",IF(OR($V349&lt;2.7,$V349&gt;90),"Age OOR",VLOOKUP(CG$14&amp;"-int-"&amp;$N349,Equations!$G:$I,3,0)+VLOOKUP(CG$14&amp;"-sexo-"&amp;$N349,Equations!$G:$I,3,0)*$U349+VLOOKUP(CG$14&amp;"-edad-"&amp;$N349,Equations!$G:$I,3,0)*$V349+VLOOKUP(CG$14&amp;"-est-"&amp;$N349,Equations!$G:$I,3,0)*(1/$W349)+VLOOKUP(CG$14&amp;"-imc-"&amp;$N349,Equations!$G:$I,3,0)*(1/$Q349)))</f>
        <v/>
      </c>
      <c r="CH349" s="10" t="str">
        <f>IF($AI349="","",IF(OR($V349&lt;2.7,$V349&gt;90),"Age OOR",CG349-1.6449*VLOOKUP(CG$14&amp;"-rse-"&amp;$N349,Equations!$G:$I,3,0)))</f>
        <v/>
      </c>
      <c r="CI349" s="10" t="str">
        <f>IF($AI349="","",IF(OR($V349&lt;2.7,$V349&gt;90),"Age OOR",CG349+1.6449*VLOOKUP(CG$14&amp;"-rse-"&amp;$N349,Equations!$G:$I,3,0)))</f>
        <v/>
      </c>
      <c r="CJ349" s="10" t="str">
        <f t="shared" si="147"/>
        <v/>
      </c>
      <c r="CK349" s="10" t="str">
        <f>IF($AI349="","",IF(OR($V349&lt;2.7,$V349&gt;90),"Age OOR",($AI349-CG349)/VLOOKUP(CG$14&amp;"-rse-"&amp;$N349,Equations!$G:$I,3,0)))</f>
        <v/>
      </c>
      <c r="CL349" s="10" t="str">
        <f>IF($AJ349="","",IF(OR($V349&lt;2.7,$V349&gt;90),"Age OOR",VLOOKUP(CL$14&amp;"-int-"&amp;$O349,Equations!$G:$I,3,0)+VLOOKUP(CL$14&amp;"-sexo-"&amp;$O349,Equations!$G:$I,3,0)*$U349+VLOOKUP(CL$14&amp;"-edad-"&amp;$O349,Equations!$G:$I,3,0)*$V349+VLOOKUP(CL$14&amp;"-est-"&amp;$O349,Equations!$G:$I,3,0)*(1/$W349)+VLOOKUP(CL$14&amp;"-imc-"&amp;$O349,Equations!$G:$I,3,0)*(1/$Q349)))</f>
        <v/>
      </c>
      <c r="CM349" s="10" t="str">
        <f>IF($AJ349="","",IF(OR($V349&lt;2.7,$V349&gt;90),"Age OOR",CL349-1.6449*VLOOKUP(CL$14&amp;"-rse-"&amp;$O349,Equations!$G:$I,3,0)))</f>
        <v/>
      </c>
      <c r="CN349" s="10" t="str">
        <f>IF($AJ349="","",IF(OR($V349&lt;2.7,$V349&gt;90),"Age OOR",CL349+1.6449*VLOOKUP(CL$14&amp;"-rse-"&amp;$O349,Equations!$G:$I,3,0)))</f>
        <v/>
      </c>
      <c r="CO349" s="10" t="str">
        <f t="shared" si="148"/>
        <v/>
      </c>
      <c r="CP349" s="10" t="str">
        <f>IF($AJ349="","",IF(OR($V349&lt;2.7,$V349&gt;90),"Age OOR",($AJ349-CL349)/VLOOKUP(CL$14&amp;"-rse-"&amp;$O349,Equations!$G:$I,3,0)))</f>
        <v/>
      </c>
      <c r="CQ349" s="10" t="str">
        <f>IF($AK349="","",IF(OR($V349&lt;2.7,$V349&gt;90),"Age OOR",EXP(VLOOKUP(CQ$14&amp;"-int-"&amp;$P349,Equations!$G:$I,3,0)+VLOOKUP(CQ$14&amp;"-sexo-"&amp;$P349,Equations!$G:$I,3,0)*$U349+VLOOKUP(CQ$14&amp;"-edad-"&amp;$P349,Equations!$G:$I,3,0)*$V349+VLOOKUP(CQ$14&amp;"-est-"&amp;$P349,Equations!$G:$I,3,0)*(1/$W349)+VLOOKUP(CQ$14&amp;"-imc-"&amp;$P349,Equations!$G:$I,3,0)*(1/$Q349))))</f>
        <v/>
      </c>
      <c r="CR349" s="10" t="str">
        <f>IF($AK349="","",IF(OR($V349&lt;2.7,$V349&gt;90),"Age OOR",EXP(LN(CQ349)-1.6449*VLOOKUP(CQ$14&amp;"-rse-"&amp;$P349,Equations!$G:$I,3,0))))</f>
        <v/>
      </c>
      <c r="CS349" s="10" t="str">
        <f>IF($AK349="","",IF(OR($V349&lt;2.7,$V349&gt;90),"Age OOR",EXP(LN(CQ349)+1.6449*VLOOKUP(CQ$14&amp;"-rse-"&amp;$P349,Equations!$G:$I,3,0))))</f>
        <v/>
      </c>
      <c r="CT349" s="10" t="str">
        <f t="shared" si="149"/>
        <v/>
      </c>
      <c r="CU349" s="10" t="str">
        <f>IF($AK349="","",IF(OR($V349&lt;2.7,$V349&gt;90),"Age OOR",(LN($AK349)-LN(CQ349))/VLOOKUP(CQ$14&amp;"-rse-"&amp;$P349,Equations!$G:$I,3,0)))</f>
        <v/>
      </c>
      <c r="CV349" s="47"/>
    </row>
    <row r="350" spans="5:100" x14ac:dyDescent="0.2">
      <c r="E350" s="23" t="str">
        <f t="shared" si="125"/>
        <v>Age out of range</v>
      </c>
      <c r="F350" s="23" t="str">
        <f t="shared" si="126"/>
        <v>Age out of range</v>
      </c>
      <c r="G350" s="23" t="str">
        <f t="shared" si="127"/>
        <v>Age out of range</v>
      </c>
      <c r="H350" s="23" t="str">
        <f t="shared" si="128"/>
        <v>Age out of range</v>
      </c>
      <c r="I350" s="23" t="str">
        <f t="shared" si="129"/>
        <v>Age out of range</v>
      </c>
      <c r="J350" s="23" t="str">
        <f t="shared" si="130"/>
        <v>Age out of range</v>
      </c>
      <c r="K350" s="23" t="str">
        <f t="shared" si="131"/>
        <v>Age out of range</v>
      </c>
      <c r="L350" s="23" t="str">
        <f t="shared" si="132"/>
        <v>Age out of range</v>
      </c>
      <c r="M350" s="23" t="str">
        <f t="shared" si="133"/>
        <v>Age out of range</v>
      </c>
      <c r="N350" s="23" t="str">
        <f t="shared" si="134"/>
        <v>Age out of range</v>
      </c>
      <c r="O350" s="23" t="str">
        <f t="shared" si="135"/>
        <v>Age out of range</v>
      </c>
      <c r="P350" s="23" t="str">
        <f t="shared" si="136"/>
        <v>Age out of range</v>
      </c>
      <c r="Q350" s="23" t="e">
        <f t="shared" si="137"/>
        <v>#DIV/0!</v>
      </c>
      <c r="R350" s="17"/>
      <c r="S350" s="23">
        <v>334</v>
      </c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7"/>
      <c r="AM350" s="47"/>
      <c r="AN350" s="10" t="str">
        <f>IF($Z350="","",IF(OR($V350&lt;2.7,$V350&gt;90),"Age OOR",VLOOKUP(AN$14&amp;"-int-"&amp;$E350,Equations!$G:$I,3,0)+VLOOKUP(AN$14&amp;"-sexo-"&amp;$E350,Equations!$G:$I,3,0)*$U350+VLOOKUP(AN$14&amp;"-edad-"&amp;$E350,Equations!$G:$I,3,0)*$V350+VLOOKUP(AN$14&amp;"-est-"&amp;$E350,Equations!$G:$I,3,0)*(1/$W350)+VLOOKUP(AN$14&amp;"-imc-"&amp;$E350,Equations!$G:$I,3,0)*(1/$Q350)))</f>
        <v/>
      </c>
      <c r="AO350" s="10" t="str">
        <f>IF($Z350="","",IF(OR($V350&lt;2.7,$V350&gt;90),"Age OOR",AN350-1.6449*VLOOKUP(AN$14&amp;"-rse-"&amp;$E350,Equations!$G:$I,3,0)))</f>
        <v/>
      </c>
      <c r="AP350" s="10" t="str">
        <f>IF($Z350="","",IF(OR($V350&lt;2.7,$V350&gt;90),"Age OOR",AN350+1.6449*VLOOKUP(AN$14&amp;"-rse-"&amp;$E350,Equations!$G:$I,3,0)))</f>
        <v/>
      </c>
      <c r="AQ350" s="10" t="str">
        <f t="shared" si="138"/>
        <v/>
      </c>
      <c r="AR350" s="10" t="str">
        <f>IF($Z350="","",IF(OR($V350&lt;2.7,$V350&gt;90),"Age OOR",($Z350-AN350)/VLOOKUP(AN$14&amp;"-rse-"&amp;$E350,Equations!$G:$I,3,0)))</f>
        <v/>
      </c>
      <c r="AS350" s="10" t="str">
        <f>IF($AA350="","",IF(OR($V350&lt;2.7,$V350&gt;90),"Age OOR",VLOOKUP(AS$14&amp;"-int-"&amp;$F350,Equations!$G:$I,3,0)+VLOOKUP(AS$14&amp;"-sexo-"&amp;$F350,Equations!$G:$I,3,0)*$U350+VLOOKUP(AS$14&amp;"-edad-"&amp;$F350,Equations!$G:$I,3,0)*$V350+VLOOKUP(AS$14&amp;"-est-"&amp;$F350,Equations!$G:$I,3,0)*(1/$W350)+VLOOKUP(AS$14&amp;"-imc-"&amp;$F350,Equations!$G:$I,3,0)*(1/$Q350)))</f>
        <v/>
      </c>
      <c r="AT350" s="10" t="str">
        <f>IF($AA350="","",IF(OR($V350&lt;2.7,$V350&gt;90),"Age OOR",AS350-1.6449*VLOOKUP(AS$14&amp;"-rse-"&amp;$F350,Equations!$G:$I,3,0)))</f>
        <v/>
      </c>
      <c r="AU350" s="10" t="str">
        <f>IF($AA350="","",IF(OR($V350&lt;2.7,$V350&gt;90),"Age OOR",AS350+1.6449*VLOOKUP(AS$14&amp;"-rse-"&amp;$F350,Equations!$G:$I,3,0)))</f>
        <v/>
      </c>
      <c r="AV350" s="10" t="str">
        <f t="shared" si="139"/>
        <v/>
      </c>
      <c r="AW350" s="10" t="str">
        <f>IF($AA350="","",IF(OR($V350&lt;2.7,$V350&gt;90),"Age OOR",($AA350-AS350)/VLOOKUP(AS$14&amp;"-rse-"&amp;$F350,Equations!$G:$I,3,0)))</f>
        <v/>
      </c>
      <c r="AX350" s="10" t="str">
        <f>IF($AB350="","",IF(OR($V350&lt;2.7,$V350&gt;90),"Age OOR",VLOOKUP(AX$14&amp;"-int-"&amp;$G350,Equations!$G:$I,3,0)+VLOOKUP(AX$14&amp;"-sexo-"&amp;$G350,Equations!$G:$I,3,0)*$U350+VLOOKUP(AX$14&amp;"-edad-"&amp;$G350,Equations!$G:$I,3,0)*$V350+VLOOKUP(AX$14&amp;"-est-"&amp;$G350,Equations!$G:$I,3,0)*(1/$W350)+VLOOKUP(AX$14&amp;"-imc-"&amp;$G350,Equations!$G:$I,3,0)*(1/$Q350)))</f>
        <v/>
      </c>
      <c r="AY350" s="10" t="str">
        <f>IF($AB350="","",IF(OR($V350&lt;2.7,$V350&gt;90),"Age OOR",AX350-1.6449*VLOOKUP(AX$14&amp;"-rse-"&amp;$G350,Equations!$G:$I,3,0)))</f>
        <v/>
      </c>
      <c r="AZ350" s="10" t="str">
        <f>IF($AB350="","",IF(OR($V350&lt;2.7,$V350&gt;90),"Age OOR",AX350+1.6449*VLOOKUP(AX$14&amp;"-rse-"&amp;$G350,Equations!$G:$I,3,0)))</f>
        <v/>
      </c>
      <c r="BA350" s="10" t="str">
        <f t="shared" si="140"/>
        <v/>
      </c>
      <c r="BB350" s="10" t="str">
        <f>IF($AB350="","",IF(OR($V350&lt;2.7,$V350&gt;90),"Age OOR",($AB350-AX350)/VLOOKUP(AX$14&amp;"-rse-"&amp;$G350,Equations!$G:$I,3,0)))</f>
        <v/>
      </c>
      <c r="BC350" s="10" t="str">
        <f>IF($AC350="","",IF(OR($V350&lt;2.7,$V350&gt;90),"Age OOR",VLOOKUP(BC$14&amp;"-int-"&amp;$H350,Equations!$G:$I,3,0)+VLOOKUP(BC$14&amp;"-sexo-"&amp;$H350,Equations!$G:$I,3,0)*$U350+VLOOKUP(BC$14&amp;"-edad-"&amp;$H350,Equations!$G:$I,3,0)*$V350+VLOOKUP(BC$14&amp;"-est-"&amp;$H350,Equations!$G:$I,3,0)*(1/$W350)+VLOOKUP(BC$14&amp;"-imc-"&amp;$H350,Equations!$G:$I,3,0)*(1/$Q350)))</f>
        <v/>
      </c>
      <c r="BD350" s="10" t="str">
        <f>IF($AC350="","",IF(OR($V350&lt;2.7,$V350&gt;90),"Age OOR",BC350-1.6449*VLOOKUP(BC$14&amp;"-rse-"&amp;$H350,Equations!$G:$I,3,0)))</f>
        <v/>
      </c>
      <c r="BE350" s="10" t="str">
        <f>IF($AC350="","",IF(OR($V350&lt;2.7,$V350&gt;90),"Age OOR",BC350+1.6449*VLOOKUP(BC$14&amp;"-rse-"&amp;$H350,Equations!$G:$I,3,0)))</f>
        <v/>
      </c>
      <c r="BF350" s="10" t="str">
        <f t="shared" si="141"/>
        <v/>
      </c>
      <c r="BG350" s="10" t="str">
        <f>IF($AC350="","",IF(OR($V350&lt;2.7,$V350&gt;90),"Age OOR",($AC350-BC350)/VLOOKUP(BC$14&amp;"-rse-"&amp;$H350,Equations!$G:$I,3,0)))</f>
        <v/>
      </c>
      <c r="BH350" s="10" t="str">
        <f>IF($AD350="","",IF(OR($V350&lt;2.7,$V350&gt;90),"Age OOR",VLOOKUP(BH$14&amp;"-int-"&amp;$I350,Equations!$G:$I,3,0)+VLOOKUP(BH$14&amp;"-sexo-"&amp;$I350,Equations!$G:$I,3,0)*$U350+VLOOKUP(BH$14&amp;"-edad-"&amp;$I350,Equations!$G:$I,3,0)*$V350+VLOOKUP(BH$14&amp;"-est-"&amp;$I350,Equations!$G:$I,3,0)*(1/$W350)+VLOOKUP(BH$14&amp;"-imc-"&amp;$I350,Equations!$G:$I,3,0)*(1/$Q350)))</f>
        <v/>
      </c>
      <c r="BI350" s="10" t="str">
        <f>IF($AD350="","",IF(OR($V350&lt;2.7,$V350&gt;90),"Age OOR",BH350-1.6449*VLOOKUP(BH$14&amp;"-rse-"&amp;$I350,Equations!$G:$I,3,0)))</f>
        <v/>
      </c>
      <c r="BJ350" s="10" t="str">
        <f>IF($AD350="","",IF(OR($V350&lt;2.7,$V350&gt;90),"Age OOR",BH350+1.6449*VLOOKUP(BH$14&amp;"-rse-"&amp;$I350,Equations!$G:$I,3,0)))</f>
        <v/>
      </c>
      <c r="BK350" s="10" t="str">
        <f t="shared" si="142"/>
        <v/>
      </c>
      <c r="BL350" s="10" t="str">
        <f>IF($AD350="","",IF(OR($V350&lt;2.7,$V350&gt;90),"Age OOR",($AD350-BH350)/VLOOKUP(BH$14&amp;"-rse-"&amp;$I350,Equations!$G:$I,3,0)))</f>
        <v/>
      </c>
      <c r="BM350" s="10" t="str">
        <f>IF($AE350="","",IF(OR($V350&lt;2.7,$V350&gt;90),"Age OOR",VLOOKUP(BM$14&amp;"-int-"&amp;$J350,Equations!$G:$I,3,0)+VLOOKUP(BM$14&amp;"-sexo-"&amp;$J350,Equations!$G:$I,3,0)*$U350+VLOOKUP(BM$14&amp;"-edad-"&amp;$J350,Equations!$G:$I,3,0)*$V350+VLOOKUP(BM$14&amp;"-est-"&amp;$J350,Equations!$G:$I,3,0)*(1/$W350)+VLOOKUP(BM$14&amp;"-imc-"&amp;$J350,Equations!$G:$I,3,0)*(1/$Q350)))</f>
        <v/>
      </c>
      <c r="BN350" s="10" t="str">
        <f>IF($AE350="","",IF(OR($V350&lt;2.7,$V350&gt;90),"Age OOR",BM350-1.6449*VLOOKUP(BM$14&amp;"-rse-"&amp;$J350,Equations!$G:$I,3,0)))</f>
        <v/>
      </c>
      <c r="BO350" s="10" t="str">
        <f>IF($AE350="","",IF(OR($V350&lt;2.7,$V350&gt;90),"Age OOR",BM350+1.6449*VLOOKUP(BM$14&amp;"-rse-"&amp;$J350,Equations!$G:$I,3,0)))</f>
        <v/>
      </c>
      <c r="BP350" s="10" t="str">
        <f t="shared" si="143"/>
        <v/>
      </c>
      <c r="BQ350" s="10" t="str">
        <f>IF($AE350="","",IF(OR($V350&lt;2.7,$V350&gt;90),"Age OOR",($AE350-BM350)/VLOOKUP(BM$14&amp;"-rse-"&amp;$J350,Equations!$G:$I,3,0)))</f>
        <v/>
      </c>
      <c r="BR350" s="10" t="str">
        <f>IF($AF350="","",IF(OR($V350&lt;2.7,$V350&gt;90),"Age OOR",VLOOKUP(BR$14&amp;"-int-"&amp;$K350,Equations!$G:$I,3,0)+VLOOKUP(BR$14&amp;"-sexo-"&amp;$K350,Equations!$G:$I,3,0)*$U350+VLOOKUP(BR$14&amp;"-edad-"&amp;$K350,Equations!$G:$I,3,0)*$V350+VLOOKUP(BR$14&amp;"-est-"&amp;$K350,Equations!$G:$I,3,0)*(1/$W350)+VLOOKUP(BR$14&amp;"-imc-"&amp;$K350,Equations!$G:$I,3,0)*(1/$Q350)))</f>
        <v/>
      </c>
      <c r="BS350" s="10" t="str">
        <f>IF($AF350="","",IF(OR($V350&lt;2.7,$V350&gt;90),"Age OOR",BR350-1.6449*VLOOKUP(BR$14&amp;"-rse-"&amp;$K350,Equations!$G:$I,3,0)))</f>
        <v/>
      </c>
      <c r="BT350" s="10" t="str">
        <f>IF($AF350="","",IF(OR($V350&lt;2.7,$V350&gt;90),"Age OOR",BR350+1.6449*VLOOKUP(BR$14&amp;"-rse-"&amp;$K350,Equations!$G:$I,3,0)))</f>
        <v/>
      </c>
      <c r="BU350" s="10" t="str">
        <f t="shared" si="144"/>
        <v/>
      </c>
      <c r="BV350" s="10" t="str">
        <f>IF($AF350="","",IF(OR($V350&lt;2.7,$V350&gt;90),"Age OOR",($AF350-BR350)/VLOOKUP(BR$14&amp;"-rse-"&amp;$K350,Equations!$G:$I,3,0)))</f>
        <v/>
      </c>
      <c r="BW350" s="10" t="str">
        <f>IF($AG350="","",IF(OR($V350&lt;2.7,$V350&gt;90),"Age OOR",VLOOKUP(BW$14&amp;"-int-"&amp;$L350,Equations!$G:$I,3,0)+VLOOKUP(BW$14&amp;"-sexo-"&amp;$L350,Equations!$G:$I,3,0)*$U350+VLOOKUP(BW$14&amp;"-edad-"&amp;$L350,Equations!$G:$I,3,0)*$V350+VLOOKUP(BW$14&amp;"-est-"&amp;$L350,Equations!$G:$I,3,0)*(1/$W350)+VLOOKUP(BW$14&amp;"-imc-"&amp;$L350,Equations!$G:$I,3,0)*(1/$Q350)))</f>
        <v/>
      </c>
      <c r="BX350" s="10" t="str">
        <f>IF($AG350="","",IF(OR($V350&lt;2.7,$V350&gt;90),"Age OOR",BW350-1.6449*VLOOKUP(BW$14&amp;"-rse-"&amp;$L350,Equations!$G:$I,3,0)))</f>
        <v/>
      </c>
      <c r="BY350" s="10" t="str">
        <f>IF($AG350="","",IF(OR($V350&lt;2.7,$V350&gt;90),"Age OOR",BW350+1.6449*VLOOKUP(BW$14&amp;"-rse-"&amp;$L350,Equations!$G:$I,3,0)))</f>
        <v/>
      </c>
      <c r="BZ350" s="10" t="str">
        <f t="shared" si="145"/>
        <v/>
      </c>
      <c r="CA350" s="10" t="str">
        <f>IF($AG350="","",IF(OR($V350&lt;2.7,$V350&gt;90),"Age OOR",($AG350-BW350)/VLOOKUP(BW$14&amp;"-rse-"&amp;$L350,Equations!$G:$I,3,0)))</f>
        <v/>
      </c>
      <c r="CB350" s="10" t="str">
        <f>IF($AH350="","",IF(OR($V350&lt;2.7,$V350&gt;90),"Age OOR",VLOOKUP(CB$14&amp;"-int-"&amp;$M350,Equations!$G:$I,3,0)+VLOOKUP(CB$14&amp;"-sexo-"&amp;$M350,Equations!$G:$I,3,0)*$U350+VLOOKUP(CB$14&amp;"-edad-"&amp;$M350,Equations!$G:$I,3,0)*$V350+VLOOKUP(CB$14&amp;"-est-"&amp;$M350,Equations!$G:$I,3,0)*(1/$W350)+VLOOKUP(CB$14&amp;"-imc-"&amp;$M350,Equations!$G:$I,3,0)*(1/$Q350)))</f>
        <v/>
      </c>
      <c r="CC350" s="10" t="str">
        <f>IF($AH350="","",IF(OR($V350&lt;2.7,$V350&gt;90),"Age OOR",CB350-1.6449*VLOOKUP(CB$14&amp;"-rse-"&amp;$M350,Equations!$G:$I,3,0)))</f>
        <v/>
      </c>
      <c r="CD350" s="10" t="str">
        <f>IF($AH350="","",IF(OR($V350&lt;2.7,$V350&gt;90),"Age OOR",CB350+1.6449*VLOOKUP(CB$14&amp;"-rse-"&amp;$M350,Equations!$G:$I,3,0)))</f>
        <v/>
      </c>
      <c r="CE350" s="10" t="str">
        <f t="shared" si="146"/>
        <v/>
      </c>
      <c r="CF350" s="10" t="str">
        <f>IF($AH350="","",IF(OR($V350&lt;2.7,$V350&gt;90),"Age OOR",($AH350-CB350)/VLOOKUP(CB$14&amp;"-rse-"&amp;$M350,Equations!$G:$I,3,0)))</f>
        <v/>
      </c>
      <c r="CG350" s="10" t="str">
        <f>IF($AI350="","",IF(OR($V350&lt;2.7,$V350&gt;90),"Age OOR",VLOOKUP(CG$14&amp;"-int-"&amp;$N350,Equations!$G:$I,3,0)+VLOOKUP(CG$14&amp;"-sexo-"&amp;$N350,Equations!$G:$I,3,0)*$U350+VLOOKUP(CG$14&amp;"-edad-"&amp;$N350,Equations!$G:$I,3,0)*$V350+VLOOKUP(CG$14&amp;"-est-"&amp;$N350,Equations!$G:$I,3,0)*(1/$W350)+VLOOKUP(CG$14&amp;"-imc-"&amp;$N350,Equations!$G:$I,3,0)*(1/$Q350)))</f>
        <v/>
      </c>
      <c r="CH350" s="10" t="str">
        <f>IF($AI350="","",IF(OR($V350&lt;2.7,$V350&gt;90),"Age OOR",CG350-1.6449*VLOOKUP(CG$14&amp;"-rse-"&amp;$N350,Equations!$G:$I,3,0)))</f>
        <v/>
      </c>
      <c r="CI350" s="10" t="str">
        <f>IF($AI350="","",IF(OR($V350&lt;2.7,$V350&gt;90),"Age OOR",CG350+1.6449*VLOOKUP(CG$14&amp;"-rse-"&amp;$N350,Equations!$G:$I,3,0)))</f>
        <v/>
      </c>
      <c r="CJ350" s="10" t="str">
        <f t="shared" si="147"/>
        <v/>
      </c>
      <c r="CK350" s="10" t="str">
        <f>IF($AI350="","",IF(OR($V350&lt;2.7,$V350&gt;90),"Age OOR",($AI350-CG350)/VLOOKUP(CG$14&amp;"-rse-"&amp;$N350,Equations!$G:$I,3,0)))</f>
        <v/>
      </c>
      <c r="CL350" s="10" t="str">
        <f>IF($AJ350="","",IF(OR($V350&lt;2.7,$V350&gt;90),"Age OOR",VLOOKUP(CL$14&amp;"-int-"&amp;$O350,Equations!$G:$I,3,0)+VLOOKUP(CL$14&amp;"-sexo-"&amp;$O350,Equations!$G:$I,3,0)*$U350+VLOOKUP(CL$14&amp;"-edad-"&amp;$O350,Equations!$G:$I,3,0)*$V350+VLOOKUP(CL$14&amp;"-est-"&amp;$O350,Equations!$G:$I,3,0)*(1/$W350)+VLOOKUP(CL$14&amp;"-imc-"&amp;$O350,Equations!$G:$I,3,0)*(1/$Q350)))</f>
        <v/>
      </c>
      <c r="CM350" s="10" t="str">
        <f>IF($AJ350="","",IF(OR($V350&lt;2.7,$V350&gt;90),"Age OOR",CL350-1.6449*VLOOKUP(CL$14&amp;"-rse-"&amp;$O350,Equations!$G:$I,3,0)))</f>
        <v/>
      </c>
      <c r="CN350" s="10" t="str">
        <f>IF($AJ350="","",IF(OR($V350&lt;2.7,$V350&gt;90),"Age OOR",CL350+1.6449*VLOOKUP(CL$14&amp;"-rse-"&amp;$O350,Equations!$G:$I,3,0)))</f>
        <v/>
      </c>
      <c r="CO350" s="10" t="str">
        <f t="shared" si="148"/>
        <v/>
      </c>
      <c r="CP350" s="10" t="str">
        <f>IF($AJ350="","",IF(OR($V350&lt;2.7,$V350&gt;90),"Age OOR",($AJ350-CL350)/VLOOKUP(CL$14&amp;"-rse-"&amp;$O350,Equations!$G:$I,3,0)))</f>
        <v/>
      </c>
      <c r="CQ350" s="10" t="str">
        <f>IF($AK350="","",IF(OR($V350&lt;2.7,$V350&gt;90),"Age OOR",EXP(VLOOKUP(CQ$14&amp;"-int-"&amp;$P350,Equations!$G:$I,3,0)+VLOOKUP(CQ$14&amp;"-sexo-"&amp;$P350,Equations!$G:$I,3,0)*$U350+VLOOKUP(CQ$14&amp;"-edad-"&amp;$P350,Equations!$G:$I,3,0)*$V350+VLOOKUP(CQ$14&amp;"-est-"&amp;$P350,Equations!$G:$I,3,0)*(1/$W350)+VLOOKUP(CQ$14&amp;"-imc-"&amp;$P350,Equations!$G:$I,3,0)*(1/$Q350))))</f>
        <v/>
      </c>
      <c r="CR350" s="10" t="str">
        <f>IF($AK350="","",IF(OR($V350&lt;2.7,$V350&gt;90),"Age OOR",EXP(LN(CQ350)-1.6449*VLOOKUP(CQ$14&amp;"-rse-"&amp;$P350,Equations!$G:$I,3,0))))</f>
        <v/>
      </c>
      <c r="CS350" s="10" t="str">
        <f>IF($AK350="","",IF(OR($V350&lt;2.7,$V350&gt;90),"Age OOR",EXP(LN(CQ350)+1.6449*VLOOKUP(CQ$14&amp;"-rse-"&amp;$P350,Equations!$G:$I,3,0))))</f>
        <v/>
      </c>
      <c r="CT350" s="10" t="str">
        <f t="shared" si="149"/>
        <v/>
      </c>
      <c r="CU350" s="10" t="str">
        <f>IF($AK350="","",IF(OR($V350&lt;2.7,$V350&gt;90),"Age OOR",(LN($AK350)-LN(CQ350))/VLOOKUP(CQ$14&amp;"-rse-"&amp;$P350,Equations!$G:$I,3,0)))</f>
        <v/>
      </c>
      <c r="CV350" s="47"/>
    </row>
    <row r="351" spans="5:100" x14ac:dyDescent="0.2">
      <c r="E351" s="23" t="str">
        <f t="shared" si="125"/>
        <v>Age out of range</v>
      </c>
      <c r="F351" s="23" t="str">
        <f t="shared" si="126"/>
        <v>Age out of range</v>
      </c>
      <c r="G351" s="23" t="str">
        <f t="shared" si="127"/>
        <v>Age out of range</v>
      </c>
      <c r="H351" s="23" t="str">
        <f t="shared" si="128"/>
        <v>Age out of range</v>
      </c>
      <c r="I351" s="23" t="str">
        <f t="shared" si="129"/>
        <v>Age out of range</v>
      </c>
      <c r="J351" s="23" t="str">
        <f t="shared" si="130"/>
        <v>Age out of range</v>
      </c>
      <c r="K351" s="23" t="str">
        <f t="shared" si="131"/>
        <v>Age out of range</v>
      </c>
      <c r="L351" s="23" t="str">
        <f t="shared" si="132"/>
        <v>Age out of range</v>
      </c>
      <c r="M351" s="23" t="str">
        <f t="shared" si="133"/>
        <v>Age out of range</v>
      </c>
      <c r="N351" s="23" t="str">
        <f t="shared" si="134"/>
        <v>Age out of range</v>
      </c>
      <c r="O351" s="23" t="str">
        <f t="shared" si="135"/>
        <v>Age out of range</v>
      </c>
      <c r="P351" s="23" t="str">
        <f t="shared" si="136"/>
        <v>Age out of range</v>
      </c>
      <c r="Q351" s="23" t="e">
        <f t="shared" si="137"/>
        <v>#DIV/0!</v>
      </c>
      <c r="R351" s="17"/>
      <c r="S351" s="23">
        <v>335</v>
      </c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7"/>
      <c r="AM351" s="47"/>
      <c r="AN351" s="10" t="str">
        <f>IF($Z351="","",IF(OR($V351&lt;2.7,$V351&gt;90),"Age OOR",VLOOKUP(AN$14&amp;"-int-"&amp;$E351,Equations!$G:$I,3,0)+VLOOKUP(AN$14&amp;"-sexo-"&amp;$E351,Equations!$G:$I,3,0)*$U351+VLOOKUP(AN$14&amp;"-edad-"&amp;$E351,Equations!$G:$I,3,0)*$V351+VLOOKUP(AN$14&amp;"-est-"&amp;$E351,Equations!$G:$I,3,0)*(1/$W351)+VLOOKUP(AN$14&amp;"-imc-"&amp;$E351,Equations!$G:$I,3,0)*(1/$Q351)))</f>
        <v/>
      </c>
      <c r="AO351" s="10" t="str">
        <f>IF($Z351="","",IF(OR($V351&lt;2.7,$V351&gt;90),"Age OOR",AN351-1.6449*VLOOKUP(AN$14&amp;"-rse-"&amp;$E351,Equations!$G:$I,3,0)))</f>
        <v/>
      </c>
      <c r="AP351" s="10" t="str">
        <f>IF($Z351="","",IF(OR($V351&lt;2.7,$V351&gt;90),"Age OOR",AN351+1.6449*VLOOKUP(AN$14&amp;"-rse-"&amp;$E351,Equations!$G:$I,3,0)))</f>
        <v/>
      </c>
      <c r="AQ351" s="10" t="str">
        <f t="shared" si="138"/>
        <v/>
      </c>
      <c r="AR351" s="10" t="str">
        <f>IF($Z351="","",IF(OR($V351&lt;2.7,$V351&gt;90),"Age OOR",($Z351-AN351)/VLOOKUP(AN$14&amp;"-rse-"&amp;$E351,Equations!$G:$I,3,0)))</f>
        <v/>
      </c>
      <c r="AS351" s="10" t="str">
        <f>IF($AA351="","",IF(OR($V351&lt;2.7,$V351&gt;90),"Age OOR",VLOOKUP(AS$14&amp;"-int-"&amp;$F351,Equations!$G:$I,3,0)+VLOOKUP(AS$14&amp;"-sexo-"&amp;$F351,Equations!$G:$I,3,0)*$U351+VLOOKUP(AS$14&amp;"-edad-"&amp;$F351,Equations!$G:$I,3,0)*$V351+VLOOKUP(AS$14&amp;"-est-"&amp;$F351,Equations!$G:$I,3,0)*(1/$W351)+VLOOKUP(AS$14&amp;"-imc-"&amp;$F351,Equations!$G:$I,3,0)*(1/$Q351)))</f>
        <v/>
      </c>
      <c r="AT351" s="10" t="str">
        <f>IF($AA351="","",IF(OR($V351&lt;2.7,$V351&gt;90),"Age OOR",AS351-1.6449*VLOOKUP(AS$14&amp;"-rse-"&amp;$F351,Equations!$G:$I,3,0)))</f>
        <v/>
      </c>
      <c r="AU351" s="10" t="str">
        <f>IF($AA351="","",IF(OR($V351&lt;2.7,$V351&gt;90),"Age OOR",AS351+1.6449*VLOOKUP(AS$14&amp;"-rse-"&amp;$F351,Equations!$G:$I,3,0)))</f>
        <v/>
      </c>
      <c r="AV351" s="10" t="str">
        <f t="shared" si="139"/>
        <v/>
      </c>
      <c r="AW351" s="10" t="str">
        <f>IF($AA351="","",IF(OR($V351&lt;2.7,$V351&gt;90),"Age OOR",($AA351-AS351)/VLOOKUP(AS$14&amp;"-rse-"&amp;$F351,Equations!$G:$I,3,0)))</f>
        <v/>
      </c>
      <c r="AX351" s="10" t="str">
        <f>IF($AB351="","",IF(OR($V351&lt;2.7,$V351&gt;90),"Age OOR",VLOOKUP(AX$14&amp;"-int-"&amp;$G351,Equations!$G:$I,3,0)+VLOOKUP(AX$14&amp;"-sexo-"&amp;$G351,Equations!$G:$I,3,0)*$U351+VLOOKUP(AX$14&amp;"-edad-"&amp;$G351,Equations!$G:$I,3,0)*$V351+VLOOKUP(AX$14&amp;"-est-"&amp;$G351,Equations!$G:$I,3,0)*(1/$W351)+VLOOKUP(AX$14&amp;"-imc-"&amp;$G351,Equations!$G:$I,3,0)*(1/$Q351)))</f>
        <v/>
      </c>
      <c r="AY351" s="10" t="str">
        <f>IF($AB351="","",IF(OR($V351&lt;2.7,$V351&gt;90),"Age OOR",AX351-1.6449*VLOOKUP(AX$14&amp;"-rse-"&amp;$G351,Equations!$G:$I,3,0)))</f>
        <v/>
      </c>
      <c r="AZ351" s="10" t="str">
        <f>IF($AB351="","",IF(OR($V351&lt;2.7,$V351&gt;90),"Age OOR",AX351+1.6449*VLOOKUP(AX$14&amp;"-rse-"&amp;$G351,Equations!$G:$I,3,0)))</f>
        <v/>
      </c>
      <c r="BA351" s="10" t="str">
        <f t="shared" si="140"/>
        <v/>
      </c>
      <c r="BB351" s="10" t="str">
        <f>IF($AB351="","",IF(OR($V351&lt;2.7,$V351&gt;90),"Age OOR",($AB351-AX351)/VLOOKUP(AX$14&amp;"-rse-"&amp;$G351,Equations!$G:$I,3,0)))</f>
        <v/>
      </c>
      <c r="BC351" s="10" t="str">
        <f>IF($AC351="","",IF(OR($V351&lt;2.7,$V351&gt;90),"Age OOR",VLOOKUP(BC$14&amp;"-int-"&amp;$H351,Equations!$G:$I,3,0)+VLOOKUP(BC$14&amp;"-sexo-"&amp;$H351,Equations!$G:$I,3,0)*$U351+VLOOKUP(BC$14&amp;"-edad-"&amp;$H351,Equations!$G:$I,3,0)*$V351+VLOOKUP(BC$14&amp;"-est-"&amp;$H351,Equations!$G:$I,3,0)*(1/$W351)+VLOOKUP(BC$14&amp;"-imc-"&amp;$H351,Equations!$G:$I,3,0)*(1/$Q351)))</f>
        <v/>
      </c>
      <c r="BD351" s="10" t="str">
        <f>IF($AC351="","",IF(OR($V351&lt;2.7,$V351&gt;90),"Age OOR",BC351-1.6449*VLOOKUP(BC$14&amp;"-rse-"&amp;$H351,Equations!$G:$I,3,0)))</f>
        <v/>
      </c>
      <c r="BE351" s="10" t="str">
        <f>IF($AC351="","",IF(OR($V351&lt;2.7,$V351&gt;90),"Age OOR",BC351+1.6449*VLOOKUP(BC$14&amp;"-rse-"&amp;$H351,Equations!$G:$I,3,0)))</f>
        <v/>
      </c>
      <c r="BF351" s="10" t="str">
        <f t="shared" si="141"/>
        <v/>
      </c>
      <c r="BG351" s="10" t="str">
        <f>IF($AC351="","",IF(OR($V351&lt;2.7,$V351&gt;90),"Age OOR",($AC351-BC351)/VLOOKUP(BC$14&amp;"-rse-"&amp;$H351,Equations!$G:$I,3,0)))</f>
        <v/>
      </c>
      <c r="BH351" s="10" t="str">
        <f>IF($AD351="","",IF(OR($V351&lt;2.7,$V351&gt;90),"Age OOR",VLOOKUP(BH$14&amp;"-int-"&amp;$I351,Equations!$G:$I,3,0)+VLOOKUP(BH$14&amp;"-sexo-"&amp;$I351,Equations!$G:$I,3,0)*$U351+VLOOKUP(BH$14&amp;"-edad-"&amp;$I351,Equations!$G:$I,3,0)*$V351+VLOOKUP(BH$14&amp;"-est-"&amp;$I351,Equations!$G:$I,3,0)*(1/$W351)+VLOOKUP(BH$14&amp;"-imc-"&amp;$I351,Equations!$G:$I,3,0)*(1/$Q351)))</f>
        <v/>
      </c>
      <c r="BI351" s="10" t="str">
        <f>IF($AD351="","",IF(OR($V351&lt;2.7,$V351&gt;90),"Age OOR",BH351-1.6449*VLOOKUP(BH$14&amp;"-rse-"&amp;$I351,Equations!$G:$I,3,0)))</f>
        <v/>
      </c>
      <c r="BJ351" s="10" t="str">
        <f>IF($AD351="","",IF(OR($V351&lt;2.7,$V351&gt;90),"Age OOR",BH351+1.6449*VLOOKUP(BH$14&amp;"-rse-"&amp;$I351,Equations!$G:$I,3,0)))</f>
        <v/>
      </c>
      <c r="BK351" s="10" t="str">
        <f t="shared" si="142"/>
        <v/>
      </c>
      <c r="BL351" s="10" t="str">
        <f>IF($AD351="","",IF(OR($V351&lt;2.7,$V351&gt;90),"Age OOR",($AD351-BH351)/VLOOKUP(BH$14&amp;"-rse-"&amp;$I351,Equations!$G:$I,3,0)))</f>
        <v/>
      </c>
      <c r="BM351" s="10" t="str">
        <f>IF($AE351="","",IF(OR($V351&lt;2.7,$V351&gt;90),"Age OOR",VLOOKUP(BM$14&amp;"-int-"&amp;$J351,Equations!$G:$I,3,0)+VLOOKUP(BM$14&amp;"-sexo-"&amp;$J351,Equations!$G:$I,3,0)*$U351+VLOOKUP(BM$14&amp;"-edad-"&amp;$J351,Equations!$G:$I,3,0)*$V351+VLOOKUP(BM$14&amp;"-est-"&amp;$J351,Equations!$G:$I,3,0)*(1/$W351)+VLOOKUP(BM$14&amp;"-imc-"&amp;$J351,Equations!$G:$I,3,0)*(1/$Q351)))</f>
        <v/>
      </c>
      <c r="BN351" s="10" t="str">
        <f>IF($AE351="","",IF(OR($V351&lt;2.7,$V351&gt;90),"Age OOR",BM351-1.6449*VLOOKUP(BM$14&amp;"-rse-"&amp;$J351,Equations!$G:$I,3,0)))</f>
        <v/>
      </c>
      <c r="BO351" s="10" t="str">
        <f>IF($AE351="","",IF(OR($V351&lt;2.7,$V351&gt;90),"Age OOR",BM351+1.6449*VLOOKUP(BM$14&amp;"-rse-"&amp;$J351,Equations!$G:$I,3,0)))</f>
        <v/>
      </c>
      <c r="BP351" s="10" t="str">
        <f t="shared" si="143"/>
        <v/>
      </c>
      <c r="BQ351" s="10" t="str">
        <f>IF($AE351="","",IF(OR($V351&lt;2.7,$V351&gt;90),"Age OOR",($AE351-BM351)/VLOOKUP(BM$14&amp;"-rse-"&amp;$J351,Equations!$G:$I,3,0)))</f>
        <v/>
      </c>
      <c r="BR351" s="10" t="str">
        <f>IF($AF351="","",IF(OR($V351&lt;2.7,$V351&gt;90),"Age OOR",VLOOKUP(BR$14&amp;"-int-"&amp;$K351,Equations!$G:$I,3,0)+VLOOKUP(BR$14&amp;"-sexo-"&amp;$K351,Equations!$G:$I,3,0)*$U351+VLOOKUP(BR$14&amp;"-edad-"&amp;$K351,Equations!$G:$I,3,0)*$V351+VLOOKUP(BR$14&amp;"-est-"&amp;$K351,Equations!$G:$I,3,0)*(1/$W351)+VLOOKUP(BR$14&amp;"-imc-"&amp;$K351,Equations!$G:$I,3,0)*(1/$Q351)))</f>
        <v/>
      </c>
      <c r="BS351" s="10" t="str">
        <f>IF($AF351="","",IF(OR($V351&lt;2.7,$V351&gt;90),"Age OOR",BR351-1.6449*VLOOKUP(BR$14&amp;"-rse-"&amp;$K351,Equations!$G:$I,3,0)))</f>
        <v/>
      </c>
      <c r="BT351" s="10" t="str">
        <f>IF($AF351="","",IF(OR($V351&lt;2.7,$V351&gt;90),"Age OOR",BR351+1.6449*VLOOKUP(BR$14&amp;"-rse-"&amp;$K351,Equations!$G:$I,3,0)))</f>
        <v/>
      </c>
      <c r="BU351" s="10" t="str">
        <f t="shared" si="144"/>
        <v/>
      </c>
      <c r="BV351" s="10" t="str">
        <f>IF($AF351="","",IF(OR($V351&lt;2.7,$V351&gt;90),"Age OOR",($AF351-BR351)/VLOOKUP(BR$14&amp;"-rse-"&amp;$K351,Equations!$G:$I,3,0)))</f>
        <v/>
      </c>
      <c r="BW351" s="10" t="str">
        <f>IF($AG351="","",IF(OR($V351&lt;2.7,$V351&gt;90),"Age OOR",VLOOKUP(BW$14&amp;"-int-"&amp;$L351,Equations!$G:$I,3,0)+VLOOKUP(BW$14&amp;"-sexo-"&amp;$L351,Equations!$G:$I,3,0)*$U351+VLOOKUP(BW$14&amp;"-edad-"&amp;$L351,Equations!$G:$I,3,0)*$V351+VLOOKUP(BW$14&amp;"-est-"&amp;$L351,Equations!$G:$I,3,0)*(1/$W351)+VLOOKUP(BW$14&amp;"-imc-"&amp;$L351,Equations!$G:$I,3,0)*(1/$Q351)))</f>
        <v/>
      </c>
      <c r="BX351" s="10" t="str">
        <f>IF($AG351="","",IF(OR($V351&lt;2.7,$V351&gt;90),"Age OOR",BW351-1.6449*VLOOKUP(BW$14&amp;"-rse-"&amp;$L351,Equations!$G:$I,3,0)))</f>
        <v/>
      </c>
      <c r="BY351" s="10" t="str">
        <f>IF($AG351="","",IF(OR($V351&lt;2.7,$V351&gt;90),"Age OOR",BW351+1.6449*VLOOKUP(BW$14&amp;"-rse-"&amp;$L351,Equations!$G:$I,3,0)))</f>
        <v/>
      </c>
      <c r="BZ351" s="10" t="str">
        <f t="shared" si="145"/>
        <v/>
      </c>
      <c r="CA351" s="10" t="str">
        <f>IF($AG351="","",IF(OR($V351&lt;2.7,$V351&gt;90),"Age OOR",($AG351-BW351)/VLOOKUP(BW$14&amp;"-rse-"&amp;$L351,Equations!$G:$I,3,0)))</f>
        <v/>
      </c>
      <c r="CB351" s="10" t="str">
        <f>IF($AH351="","",IF(OR($V351&lt;2.7,$V351&gt;90),"Age OOR",VLOOKUP(CB$14&amp;"-int-"&amp;$M351,Equations!$G:$I,3,0)+VLOOKUP(CB$14&amp;"-sexo-"&amp;$M351,Equations!$G:$I,3,0)*$U351+VLOOKUP(CB$14&amp;"-edad-"&amp;$M351,Equations!$G:$I,3,0)*$V351+VLOOKUP(CB$14&amp;"-est-"&amp;$M351,Equations!$G:$I,3,0)*(1/$W351)+VLOOKUP(CB$14&amp;"-imc-"&amp;$M351,Equations!$G:$I,3,0)*(1/$Q351)))</f>
        <v/>
      </c>
      <c r="CC351" s="10" t="str">
        <f>IF($AH351="","",IF(OR($V351&lt;2.7,$V351&gt;90),"Age OOR",CB351-1.6449*VLOOKUP(CB$14&amp;"-rse-"&amp;$M351,Equations!$G:$I,3,0)))</f>
        <v/>
      </c>
      <c r="CD351" s="10" t="str">
        <f>IF($AH351="","",IF(OR($V351&lt;2.7,$V351&gt;90),"Age OOR",CB351+1.6449*VLOOKUP(CB$14&amp;"-rse-"&amp;$M351,Equations!$G:$I,3,0)))</f>
        <v/>
      </c>
      <c r="CE351" s="10" t="str">
        <f t="shared" si="146"/>
        <v/>
      </c>
      <c r="CF351" s="10" t="str">
        <f>IF($AH351="","",IF(OR($V351&lt;2.7,$V351&gt;90),"Age OOR",($AH351-CB351)/VLOOKUP(CB$14&amp;"-rse-"&amp;$M351,Equations!$G:$I,3,0)))</f>
        <v/>
      </c>
      <c r="CG351" s="10" t="str">
        <f>IF($AI351="","",IF(OR($V351&lt;2.7,$V351&gt;90),"Age OOR",VLOOKUP(CG$14&amp;"-int-"&amp;$N351,Equations!$G:$I,3,0)+VLOOKUP(CG$14&amp;"-sexo-"&amp;$N351,Equations!$G:$I,3,0)*$U351+VLOOKUP(CG$14&amp;"-edad-"&amp;$N351,Equations!$G:$I,3,0)*$V351+VLOOKUP(CG$14&amp;"-est-"&amp;$N351,Equations!$G:$I,3,0)*(1/$W351)+VLOOKUP(CG$14&amp;"-imc-"&amp;$N351,Equations!$G:$I,3,0)*(1/$Q351)))</f>
        <v/>
      </c>
      <c r="CH351" s="10" t="str">
        <f>IF($AI351="","",IF(OR($V351&lt;2.7,$V351&gt;90),"Age OOR",CG351-1.6449*VLOOKUP(CG$14&amp;"-rse-"&amp;$N351,Equations!$G:$I,3,0)))</f>
        <v/>
      </c>
      <c r="CI351" s="10" t="str">
        <f>IF($AI351="","",IF(OR($V351&lt;2.7,$V351&gt;90),"Age OOR",CG351+1.6449*VLOOKUP(CG$14&amp;"-rse-"&amp;$N351,Equations!$G:$I,3,0)))</f>
        <v/>
      </c>
      <c r="CJ351" s="10" t="str">
        <f t="shared" si="147"/>
        <v/>
      </c>
      <c r="CK351" s="10" t="str">
        <f>IF($AI351="","",IF(OR($V351&lt;2.7,$V351&gt;90),"Age OOR",($AI351-CG351)/VLOOKUP(CG$14&amp;"-rse-"&amp;$N351,Equations!$G:$I,3,0)))</f>
        <v/>
      </c>
      <c r="CL351" s="10" t="str">
        <f>IF($AJ351="","",IF(OR($V351&lt;2.7,$V351&gt;90),"Age OOR",VLOOKUP(CL$14&amp;"-int-"&amp;$O351,Equations!$G:$I,3,0)+VLOOKUP(CL$14&amp;"-sexo-"&amp;$O351,Equations!$G:$I,3,0)*$U351+VLOOKUP(CL$14&amp;"-edad-"&amp;$O351,Equations!$G:$I,3,0)*$V351+VLOOKUP(CL$14&amp;"-est-"&amp;$O351,Equations!$G:$I,3,0)*(1/$W351)+VLOOKUP(CL$14&amp;"-imc-"&amp;$O351,Equations!$G:$I,3,0)*(1/$Q351)))</f>
        <v/>
      </c>
      <c r="CM351" s="10" t="str">
        <f>IF($AJ351="","",IF(OR($V351&lt;2.7,$V351&gt;90),"Age OOR",CL351-1.6449*VLOOKUP(CL$14&amp;"-rse-"&amp;$O351,Equations!$G:$I,3,0)))</f>
        <v/>
      </c>
      <c r="CN351" s="10" t="str">
        <f>IF($AJ351="","",IF(OR($V351&lt;2.7,$V351&gt;90),"Age OOR",CL351+1.6449*VLOOKUP(CL$14&amp;"-rse-"&amp;$O351,Equations!$G:$I,3,0)))</f>
        <v/>
      </c>
      <c r="CO351" s="10" t="str">
        <f t="shared" si="148"/>
        <v/>
      </c>
      <c r="CP351" s="10" t="str">
        <f>IF($AJ351="","",IF(OR($V351&lt;2.7,$V351&gt;90),"Age OOR",($AJ351-CL351)/VLOOKUP(CL$14&amp;"-rse-"&amp;$O351,Equations!$G:$I,3,0)))</f>
        <v/>
      </c>
      <c r="CQ351" s="10" t="str">
        <f>IF($AK351="","",IF(OR($V351&lt;2.7,$V351&gt;90),"Age OOR",EXP(VLOOKUP(CQ$14&amp;"-int-"&amp;$P351,Equations!$G:$I,3,0)+VLOOKUP(CQ$14&amp;"-sexo-"&amp;$P351,Equations!$G:$I,3,0)*$U351+VLOOKUP(CQ$14&amp;"-edad-"&amp;$P351,Equations!$G:$I,3,0)*$V351+VLOOKUP(CQ$14&amp;"-est-"&amp;$P351,Equations!$G:$I,3,0)*(1/$W351)+VLOOKUP(CQ$14&amp;"-imc-"&amp;$P351,Equations!$G:$I,3,0)*(1/$Q351))))</f>
        <v/>
      </c>
      <c r="CR351" s="10" t="str">
        <f>IF($AK351="","",IF(OR($V351&lt;2.7,$V351&gt;90),"Age OOR",EXP(LN(CQ351)-1.6449*VLOOKUP(CQ$14&amp;"-rse-"&amp;$P351,Equations!$G:$I,3,0))))</f>
        <v/>
      </c>
      <c r="CS351" s="10" t="str">
        <f>IF($AK351="","",IF(OR($V351&lt;2.7,$V351&gt;90),"Age OOR",EXP(LN(CQ351)+1.6449*VLOOKUP(CQ$14&amp;"-rse-"&amp;$P351,Equations!$G:$I,3,0))))</f>
        <v/>
      </c>
      <c r="CT351" s="10" t="str">
        <f t="shared" si="149"/>
        <v/>
      </c>
      <c r="CU351" s="10" t="str">
        <f>IF($AK351="","",IF(OR($V351&lt;2.7,$V351&gt;90),"Age OOR",(LN($AK351)-LN(CQ351))/VLOOKUP(CQ$14&amp;"-rse-"&amp;$P351,Equations!$G:$I,3,0)))</f>
        <v/>
      </c>
      <c r="CV351" s="47"/>
    </row>
    <row r="352" spans="5:100" x14ac:dyDescent="0.2">
      <c r="E352" s="23" t="str">
        <f t="shared" si="125"/>
        <v>Age out of range</v>
      </c>
      <c r="F352" s="23" t="str">
        <f t="shared" si="126"/>
        <v>Age out of range</v>
      </c>
      <c r="G352" s="23" t="str">
        <f t="shared" si="127"/>
        <v>Age out of range</v>
      </c>
      <c r="H352" s="23" t="str">
        <f t="shared" si="128"/>
        <v>Age out of range</v>
      </c>
      <c r="I352" s="23" t="str">
        <f t="shared" si="129"/>
        <v>Age out of range</v>
      </c>
      <c r="J352" s="23" t="str">
        <f t="shared" si="130"/>
        <v>Age out of range</v>
      </c>
      <c r="K352" s="23" t="str">
        <f t="shared" si="131"/>
        <v>Age out of range</v>
      </c>
      <c r="L352" s="23" t="str">
        <f t="shared" si="132"/>
        <v>Age out of range</v>
      </c>
      <c r="M352" s="23" t="str">
        <f t="shared" si="133"/>
        <v>Age out of range</v>
      </c>
      <c r="N352" s="23" t="str">
        <f t="shared" si="134"/>
        <v>Age out of range</v>
      </c>
      <c r="O352" s="23" t="str">
        <f t="shared" si="135"/>
        <v>Age out of range</v>
      </c>
      <c r="P352" s="23" t="str">
        <f t="shared" si="136"/>
        <v>Age out of range</v>
      </c>
      <c r="Q352" s="23" t="e">
        <f t="shared" si="137"/>
        <v>#DIV/0!</v>
      </c>
      <c r="R352" s="17"/>
      <c r="S352" s="23">
        <v>336</v>
      </c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7"/>
      <c r="AM352" s="47"/>
      <c r="AN352" s="10" t="str">
        <f>IF($Z352="","",IF(OR($V352&lt;2.7,$V352&gt;90),"Age OOR",VLOOKUP(AN$14&amp;"-int-"&amp;$E352,Equations!$G:$I,3,0)+VLOOKUP(AN$14&amp;"-sexo-"&amp;$E352,Equations!$G:$I,3,0)*$U352+VLOOKUP(AN$14&amp;"-edad-"&amp;$E352,Equations!$G:$I,3,0)*$V352+VLOOKUP(AN$14&amp;"-est-"&amp;$E352,Equations!$G:$I,3,0)*(1/$W352)+VLOOKUP(AN$14&amp;"-imc-"&amp;$E352,Equations!$G:$I,3,0)*(1/$Q352)))</f>
        <v/>
      </c>
      <c r="AO352" s="10" t="str">
        <f>IF($Z352="","",IF(OR($V352&lt;2.7,$V352&gt;90),"Age OOR",AN352-1.6449*VLOOKUP(AN$14&amp;"-rse-"&amp;$E352,Equations!$G:$I,3,0)))</f>
        <v/>
      </c>
      <c r="AP352" s="10" t="str">
        <f>IF($Z352="","",IF(OR($V352&lt;2.7,$V352&gt;90),"Age OOR",AN352+1.6449*VLOOKUP(AN$14&amp;"-rse-"&amp;$E352,Equations!$G:$I,3,0)))</f>
        <v/>
      </c>
      <c r="AQ352" s="10" t="str">
        <f t="shared" si="138"/>
        <v/>
      </c>
      <c r="AR352" s="10" t="str">
        <f>IF($Z352="","",IF(OR($V352&lt;2.7,$V352&gt;90),"Age OOR",($Z352-AN352)/VLOOKUP(AN$14&amp;"-rse-"&amp;$E352,Equations!$G:$I,3,0)))</f>
        <v/>
      </c>
      <c r="AS352" s="10" t="str">
        <f>IF($AA352="","",IF(OR($V352&lt;2.7,$V352&gt;90),"Age OOR",VLOOKUP(AS$14&amp;"-int-"&amp;$F352,Equations!$G:$I,3,0)+VLOOKUP(AS$14&amp;"-sexo-"&amp;$F352,Equations!$G:$I,3,0)*$U352+VLOOKUP(AS$14&amp;"-edad-"&amp;$F352,Equations!$G:$I,3,0)*$V352+VLOOKUP(AS$14&amp;"-est-"&amp;$F352,Equations!$G:$I,3,0)*(1/$W352)+VLOOKUP(AS$14&amp;"-imc-"&amp;$F352,Equations!$G:$I,3,0)*(1/$Q352)))</f>
        <v/>
      </c>
      <c r="AT352" s="10" t="str">
        <f>IF($AA352="","",IF(OR($V352&lt;2.7,$V352&gt;90),"Age OOR",AS352-1.6449*VLOOKUP(AS$14&amp;"-rse-"&amp;$F352,Equations!$G:$I,3,0)))</f>
        <v/>
      </c>
      <c r="AU352" s="10" t="str">
        <f>IF($AA352="","",IF(OR($V352&lt;2.7,$V352&gt;90),"Age OOR",AS352+1.6449*VLOOKUP(AS$14&amp;"-rse-"&amp;$F352,Equations!$G:$I,3,0)))</f>
        <v/>
      </c>
      <c r="AV352" s="10" t="str">
        <f t="shared" si="139"/>
        <v/>
      </c>
      <c r="AW352" s="10" t="str">
        <f>IF($AA352="","",IF(OR($V352&lt;2.7,$V352&gt;90),"Age OOR",($AA352-AS352)/VLOOKUP(AS$14&amp;"-rse-"&amp;$F352,Equations!$G:$I,3,0)))</f>
        <v/>
      </c>
      <c r="AX352" s="10" t="str">
        <f>IF($AB352="","",IF(OR($V352&lt;2.7,$V352&gt;90),"Age OOR",VLOOKUP(AX$14&amp;"-int-"&amp;$G352,Equations!$G:$I,3,0)+VLOOKUP(AX$14&amp;"-sexo-"&amp;$G352,Equations!$G:$I,3,0)*$U352+VLOOKUP(AX$14&amp;"-edad-"&amp;$G352,Equations!$G:$I,3,0)*$V352+VLOOKUP(AX$14&amp;"-est-"&amp;$G352,Equations!$G:$I,3,0)*(1/$W352)+VLOOKUP(AX$14&amp;"-imc-"&amp;$G352,Equations!$G:$I,3,0)*(1/$Q352)))</f>
        <v/>
      </c>
      <c r="AY352" s="10" t="str">
        <f>IF($AB352="","",IF(OR($V352&lt;2.7,$V352&gt;90),"Age OOR",AX352-1.6449*VLOOKUP(AX$14&amp;"-rse-"&amp;$G352,Equations!$G:$I,3,0)))</f>
        <v/>
      </c>
      <c r="AZ352" s="10" t="str">
        <f>IF($AB352="","",IF(OR($V352&lt;2.7,$V352&gt;90),"Age OOR",AX352+1.6449*VLOOKUP(AX$14&amp;"-rse-"&amp;$G352,Equations!$G:$I,3,0)))</f>
        <v/>
      </c>
      <c r="BA352" s="10" t="str">
        <f t="shared" si="140"/>
        <v/>
      </c>
      <c r="BB352" s="10" t="str">
        <f>IF($AB352="","",IF(OR($V352&lt;2.7,$V352&gt;90),"Age OOR",($AB352-AX352)/VLOOKUP(AX$14&amp;"-rse-"&amp;$G352,Equations!$G:$I,3,0)))</f>
        <v/>
      </c>
      <c r="BC352" s="10" t="str">
        <f>IF($AC352="","",IF(OR($V352&lt;2.7,$V352&gt;90),"Age OOR",VLOOKUP(BC$14&amp;"-int-"&amp;$H352,Equations!$G:$I,3,0)+VLOOKUP(BC$14&amp;"-sexo-"&amp;$H352,Equations!$G:$I,3,0)*$U352+VLOOKUP(BC$14&amp;"-edad-"&amp;$H352,Equations!$G:$I,3,0)*$V352+VLOOKUP(BC$14&amp;"-est-"&amp;$H352,Equations!$G:$I,3,0)*(1/$W352)+VLOOKUP(BC$14&amp;"-imc-"&amp;$H352,Equations!$G:$I,3,0)*(1/$Q352)))</f>
        <v/>
      </c>
      <c r="BD352" s="10" t="str">
        <f>IF($AC352="","",IF(OR($V352&lt;2.7,$V352&gt;90),"Age OOR",BC352-1.6449*VLOOKUP(BC$14&amp;"-rse-"&amp;$H352,Equations!$G:$I,3,0)))</f>
        <v/>
      </c>
      <c r="BE352" s="10" t="str">
        <f>IF($AC352="","",IF(OR($V352&lt;2.7,$V352&gt;90),"Age OOR",BC352+1.6449*VLOOKUP(BC$14&amp;"-rse-"&amp;$H352,Equations!$G:$I,3,0)))</f>
        <v/>
      </c>
      <c r="BF352" s="10" t="str">
        <f t="shared" si="141"/>
        <v/>
      </c>
      <c r="BG352" s="10" t="str">
        <f>IF($AC352="","",IF(OR($V352&lt;2.7,$V352&gt;90),"Age OOR",($AC352-BC352)/VLOOKUP(BC$14&amp;"-rse-"&amp;$H352,Equations!$G:$I,3,0)))</f>
        <v/>
      </c>
      <c r="BH352" s="10" t="str">
        <f>IF($AD352="","",IF(OR($V352&lt;2.7,$V352&gt;90),"Age OOR",VLOOKUP(BH$14&amp;"-int-"&amp;$I352,Equations!$G:$I,3,0)+VLOOKUP(BH$14&amp;"-sexo-"&amp;$I352,Equations!$G:$I,3,0)*$U352+VLOOKUP(BH$14&amp;"-edad-"&amp;$I352,Equations!$G:$I,3,0)*$V352+VLOOKUP(BH$14&amp;"-est-"&amp;$I352,Equations!$G:$I,3,0)*(1/$W352)+VLOOKUP(BH$14&amp;"-imc-"&amp;$I352,Equations!$G:$I,3,0)*(1/$Q352)))</f>
        <v/>
      </c>
      <c r="BI352" s="10" t="str">
        <f>IF($AD352="","",IF(OR($V352&lt;2.7,$V352&gt;90),"Age OOR",BH352-1.6449*VLOOKUP(BH$14&amp;"-rse-"&amp;$I352,Equations!$G:$I,3,0)))</f>
        <v/>
      </c>
      <c r="BJ352" s="10" t="str">
        <f>IF($AD352="","",IF(OR($V352&lt;2.7,$V352&gt;90),"Age OOR",BH352+1.6449*VLOOKUP(BH$14&amp;"-rse-"&amp;$I352,Equations!$G:$I,3,0)))</f>
        <v/>
      </c>
      <c r="BK352" s="10" t="str">
        <f t="shared" si="142"/>
        <v/>
      </c>
      <c r="BL352" s="10" t="str">
        <f>IF($AD352="","",IF(OR($V352&lt;2.7,$V352&gt;90),"Age OOR",($AD352-BH352)/VLOOKUP(BH$14&amp;"-rse-"&amp;$I352,Equations!$G:$I,3,0)))</f>
        <v/>
      </c>
      <c r="BM352" s="10" t="str">
        <f>IF($AE352="","",IF(OR($V352&lt;2.7,$V352&gt;90),"Age OOR",VLOOKUP(BM$14&amp;"-int-"&amp;$J352,Equations!$G:$I,3,0)+VLOOKUP(BM$14&amp;"-sexo-"&amp;$J352,Equations!$G:$I,3,0)*$U352+VLOOKUP(BM$14&amp;"-edad-"&amp;$J352,Equations!$G:$I,3,0)*$V352+VLOOKUP(BM$14&amp;"-est-"&amp;$J352,Equations!$G:$I,3,0)*(1/$W352)+VLOOKUP(BM$14&amp;"-imc-"&amp;$J352,Equations!$G:$I,3,0)*(1/$Q352)))</f>
        <v/>
      </c>
      <c r="BN352" s="10" t="str">
        <f>IF($AE352="","",IF(OR($V352&lt;2.7,$V352&gt;90),"Age OOR",BM352-1.6449*VLOOKUP(BM$14&amp;"-rse-"&amp;$J352,Equations!$G:$I,3,0)))</f>
        <v/>
      </c>
      <c r="BO352" s="10" t="str">
        <f>IF($AE352="","",IF(OR($V352&lt;2.7,$V352&gt;90),"Age OOR",BM352+1.6449*VLOOKUP(BM$14&amp;"-rse-"&amp;$J352,Equations!$G:$I,3,0)))</f>
        <v/>
      </c>
      <c r="BP352" s="10" t="str">
        <f t="shared" si="143"/>
        <v/>
      </c>
      <c r="BQ352" s="10" t="str">
        <f>IF($AE352="","",IF(OR($V352&lt;2.7,$V352&gt;90),"Age OOR",($AE352-BM352)/VLOOKUP(BM$14&amp;"-rse-"&amp;$J352,Equations!$G:$I,3,0)))</f>
        <v/>
      </c>
      <c r="BR352" s="10" t="str">
        <f>IF($AF352="","",IF(OR($V352&lt;2.7,$V352&gt;90),"Age OOR",VLOOKUP(BR$14&amp;"-int-"&amp;$K352,Equations!$G:$I,3,0)+VLOOKUP(BR$14&amp;"-sexo-"&amp;$K352,Equations!$G:$I,3,0)*$U352+VLOOKUP(BR$14&amp;"-edad-"&amp;$K352,Equations!$G:$I,3,0)*$V352+VLOOKUP(BR$14&amp;"-est-"&amp;$K352,Equations!$G:$I,3,0)*(1/$W352)+VLOOKUP(BR$14&amp;"-imc-"&amp;$K352,Equations!$G:$I,3,0)*(1/$Q352)))</f>
        <v/>
      </c>
      <c r="BS352" s="10" t="str">
        <f>IF($AF352="","",IF(OR($V352&lt;2.7,$V352&gt;90),"Age OOR",BR352-1.6449*VLOOKUP(BR$14&amp;"-rse-"&amp;$K352,Equations!$G:$I,3,0)))</f>
        <v/>
      </c>
      <c r="BT352" s="10" t="str">
        <f>IF($AF352="","",IF(OR($V352&lt;2.7,$V352&gt;90),"Age OOR",BR352+1.6449*VLOOKUP(BR$14&amp;"-rse-"&amp;$K352,Equations!$G:$I,3,0)))</f>
        <v/>
      </c>
      <c r="BU352" s="10" t="str">
        <f t="shared" si="144"/>
        <v/>
      </c>
      <c r="BV352" s="10" t="str">
        <f>IF($AF352="","",IF(OR($V352&lt;2.7,$V352&gt;90),"Age OOR",($AF352-BR352)/VLOOKUP(BR$14&amp;"-rse-"&amp;$K352,Equations!$G:$I,3,0)))</f>
        <v/>
      </c>
      <c r="BW352" s="10" t="str">
        <f>IF($AG352="","",IF(OR($V352&lt;2.7,$V352&gt;90),"Age OOR",VLOOKUP(BW$14&amp;"-int-"&amp;$L352,Equations!$G:$I,3,0)+VLOOKUP(BW$14&amp;"-sexo-"&amp;$L352,Equations!$G:$I,3,0)*$U352+VLOOKUP(BW$14&amp;"-edad-"&amp;$L352,Equations!$G:$I,3,0)*$V352+VLOOKUP(BW$14&amp;"-est-"&amp;$L352,Equations!$G:$I,3,0)*(1/$W352)+VLOOKUP(BW$14&amp;"-imc-"&amp;$L352,Equations!$G:$I,3,0)*(1/$Q352)))</f>
        <v/>
      </c>
      <c r="BX352" s="10" t="str">
        <f>IF($AG352="","",IF(OR($V352&lt;2.7,$V352&gt;90),"Age OOR",BW352-1.6449*VLOOKUP(BW$14&amp;"-rse-"&amp;$L352,Equations!$G:$I,3,0)))</f>
        <v/>
      </c>
      <c r="BY352" s="10" t="str">
        <f>IF($AG352="","",IF(OR($V352&lt;2.7,$V352&gt;90),"Age OOR",BW352+1.6449*VLOOKUP(BW$14&amp;"-rse-"&amp;$L352,Equations!$G:$I,3,0)))</f>
        <v/>
      </c>
      <c r="BZ352" s="10" t="str">
        <f t="shared" si="145"/>
        <v/>
      </c>
      <c r="CA352" s="10" t="str">
        <f>IF($AG352="","",IF(OR($V352&lt;2.7,$V352&gt;90),"Age OOR",($AG352-BW352)/VLOOKUP(BW$14&amp;"-rse-"&amp;$L352,Equations!$G:$I,3,0)))</f>
        <v/>
      </c>
      <c r="CB352" s="10" t="str">
        <f>IF($AH352="","",IF(OR($V352&lt;2.7,$V352&gt;90),"Age OOR",VLOOKUP(CB$14&amp;"-int-"&amp;$M352,Equations!$G:$I,3,0)+VLOOKUP(CB$14&amp;"-sexo-"&amp;$M352,Equations!$G:$I,3,0)*$U352+VLOOKUP(CB$14&amp;"-edad-"&amp;$M352,Equations!$G:$I,3,0)*$V352+VLOOKUP(CB$14&amp;"-est-"&amp;$M352,Equations!$G:$I,3,0)*(1/$W352)+VLOOKUP(CB$14&amp;"-imc-"&amp;$M352,Equations!$G:$I,3,0)*(1/$Q352)))</f>
        <v/>
      </c>
      <c r="CC352" s="10" t="str">
        <f>IF($AH352="","",IF(OR($V352&lt;2.7,$V352&gt;90),"Age OOR",CB352-1.6449*VLOOKUP(CB$14&amp;"-rse-"&amp;$M352,Equations!$G:$I,3,0)))</f>
        <v/>
      </c>
      <c r="CD352" s="10" t="str">
        <f>IF($AH352="","",IF(OR($V352&lt;2.7,$V352&gt;90),"Age OOR",CB352+1.6449*VLOOKUP(CB$14&amp;"-rse-"&amp;$M352,Equations!$G:$I,3,0)))</f>
        <v/>
      </c>
      <c r="CE352" s="10" t="str">
        <f t="shared" si="146"/>
        <v/>
      </c>
      <c r="CF352" s="10" t="str">
        <f>IF($AH352="","",IF(OR($V352&lt;2.7,$V352&gt;90),"Age OOR",($AH352-CB352)/VLOOKUP(CB$14&amp;"-rse-"&amp;$M352,Equations!$G:$I,3,0)))</f>
        <v/>
      </c>
      <c r="CG352" s="10" t="str">
        <f>IF($AI352="","",IF(OR($V352&lt;2.7,$V352&gt;90),"Age OOR",VLOOKUP(CG$14&amp;"-int-"&amp;$N352,Equations!$G:$I,3,0)+VLOOKUP(CG$14&amp;"-sexo-"&amp;$N352,Equations!$G:$I,3,0)*$U352+VLOOKUP(CG$14&amp;"-edad-"&amp;$N352,Equations!$G:$I,3,0)*$V352+VLOOKUP(CG$14&amp;"-est-"&amp;$N352,Equations!$G:$I,3,0)*(1/$W352)+VLOOKUP(CG$14&amp;"-imc-"&amp;$N352,Equations!$G:$I,3,0)*(1/$Q352)))</f>
        <v/>
      </c>
      <c r="CH352" s="10" t="str">
        <f>IF($AI352="","",IF(OR($V352&lt;2.7,$V352&gt;90),"Age OOR",CG352-1.6449*VLOOKUP(CG$14&amp;"-rse-"&amp;$N352,Equations!$G:$I,3,0)))</f>
        <v/>
      </c>
      <c r="CI352" s="10" t="str">
        <f>IF($AI352="","",IF(OR($V352&lt;2.7,$V352&gt;90),"Age OOR",CG352+1.6449*VLOOKUP(CG$14&amp;"-rse-"&amp;$N352,Equations!$G:$I,3,0)))</f>
        <v/>
      </c>
      <c r="CJ352" s="10" t="str">
        <f t="shared" si="147"/>
        <v/>
      </c>
      <c r="CK352" s="10" t="str">
        <f>IF($AI352="","",IF(OR($V352&lt;2.7,$V352&gt;90),"Age OOR",($AI352-CG352)/VLOOKUP(CG$14&amp;"-rse-"&amp;$N352,Equations!$G:$I,3,0)))</f>
        <v/>
      </c>
      <c r="CL352" s="10" t="str">
        <f>IF($AJ352="","",IF(OR($V352&lt;2.7,$V352&gt;90),"Age OOR",VLOOKUP(CL$14&amp;"-int-"&amp;$O352,Equations!$G:$I,3,0)+VLOOKUP(CL$14&amp;"-sexo-"&amp;$O352,Equations!$G:$I,3,0)*$U352+VLOOKUP(CL$14&amp;"-edad-"&amp;$O352,Equations!$G:$I,3,0)*$V352+VLOOKUP(CL$14&amp;"-est-"&amp;$O352,Equations!$G:$I,3,0)*(1/$W352)+VLOOKUP(CL$14&amp;"-imc-"&amp;$O352,Equations!$G:$I,3,0)*(1/$Q352)))</f>
        <v/>
      </c>
      <c r="CM352" s="10" t="str">
        <f>IF($AJ352="","",IF(OR($V352&lt;2.7,$V352&gt;90),"Age OOR",CL352-1.6449*VLOOKUP(CL$14&amp;"-rse-"&amp;$O352,Equations!$G:$I,3,0)))</f>
        <v/>
      </c>
      <c r="CN352" s="10" t="str">
        <f>IF($AJ352="","",IF(OR($V352&lt;2.7,$V352&gt;90),"Age OOR",CL352+1.6449*VLOOKUP(CL$14&amp;"-rse-"&amp;$O352,Equations!$G:$I,3,0)))</f>
        <v/>
      </c>
      <c r="CO352" s="10" t="str">
        <f t="shared" si="148"/>
        <v/>
      </c>
      <c r="CP352" s="10" t="str">
        <f>IF($AJ352="","",IF(OR($V352&lt;2.7,$V352&gt;90),"Age OOR",($AJ352-CL352)/VLOOKUP(CL$14&amp;"-rse-"&amp;$O352,Equations!$G:$I,3,0)))</f>
        <v/>
      </c>
      <c r="CQ352" s="10" t="str">
        <f>IF($AK352="","",IF(OR($V352&lt;2.7,$V352&gt;90),"Age OOR",EXP(VLOOKUP(CQ$14&amp;"-int-"&amp;$P352,Equations!$G:$I,3,0)+VLOOKUP(CQ$14&amp;"-sexo-"&amp;$P352,Equations!$G:$I,3,0)*$U352+VLOOKUP(CQ$14&amp;"-edad-"&amp;$P352,Equations!$G:$I,3,0)*$V352+VLOOKUP(CQ$14&amp;"-est-"&amp;$P352,Equations!$G:$I,3,0)*(1/$W352)+VLOOKUP(CQ$14&amp;"-imc-"&amp;$P352,Equations!$G:$I,3,0)*(1/$Q352))))</f>
        <v/>
      </c>
      <c r="CR352" s="10" t="str">
        <f>IF($AK352="","",IF(OR($V352&lt;2.7,$V352&gt;90),"Age OOR",EXP(LN(CQ352)-1.6449*VLOOKUP(CQ$14&amp;"-rse-"&amp;$P352,Equations!$G:$I,3,0))))</f>
        <v/>
      </c>
      <c r="CS352" s="10" t="str">
        <f>IF($AK352="","",IF(OR($V352&lt;2.7,$V352&gt;90),"Age OOR",EXP(LN(CQ352)+1.6449*VLOOKUP(CQ$14&amp;"-rse-"&amp;$P352,Equations!$G:$I,3,0))))</f>
        <v/>
      </c>
      <c r="CT352" s="10" t="str">
        <f t="shared" si="149"/>
        <v/>
      </c>
      <c r="CU352" s="10" t="str">
        <f>IF($AK352="","",IF(OR($V352&lt;2.7,$V352&gt;90),"Age OOR",(LN($AK352)-LN(CQ352))/VLOOKUP(CQ$14&amp;"-rse-"&amp;$P352,Equations!$G:$I,3,0)))</f>
        <v/>
      </c>
      <c r="CV352" s="47"/>
    </row>
    <row r="353" spans="5:116" x14ac:dyDescent="0.2">
      <c r="E353" s="23" t="str">
        <f t="shared" si="125"/>
        <v>Age out of range</v>
      </c>
      <c r="F353" s="23" t="str">
        <f t="shared" si="126"/>
        <v>Age out of range</v>
      </c>
      <c r="G353" s="23" t="str">
        <f t="shared" si="127"/>
        <v>Age out of range</v>
      </c>
      <c r="H353" s="23" t="str">
        <f t="shared" si="128"/>
        <v>Age out of range</v>
      </c>
      <c r="I353" s="23" t="str">
        <f t="shared" si="129"/>
        <v>Age out of range</v>
      </c>
      <c r="J353" s="23" t="str">
        <f t="shared" si="130"/>
        <v>Age out of range</v>
      </c>
      <c r="K353" s="23" t="str">
        <f t="shared" si="131"/>
        <v>Age out of range</v>
      </c>
      <c r="L353" s="23" t="str">
        <f t="shared" si="132"/>
        <v>Age out of range</v>
      </c>
      <c r="M353" s="23" t="str">
        <f t="shared" si="133"/>
        <v>Age out of range</v>
      </c>
      <c r="N353" s="23" t="str">
        <f t="shared" si="134"/>
        <v>Age out of range</v>
      </c>
      <c r="O353" s="23" t="str">
        <f t="shared" si="135"/>
        <v>Age out of range</v>
      </c>
      <c r="P353" s="23" t="str">
        <f t="shared" si="136"/>
        <v>Age out of range</v>
      </c>
      <c r="Q353" s="23" t="e">
        <f t="shared" si="137"/>
        <v>#DIV/0!</v>
      </c>
      <c r="R353" s="17"/>
      <c r="S353" s="23">
        <v>337</v>
      </c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7"/>
      <c r="AM353" s="47"/>
      <c r="AN353" s="10" t="str">
        <f>IF($Z353="","",IF(OR($V353&lt;2.7,$V353&gt;90),"Age OOR",VLOOKUP(AN$14&amp;"-int-"&amp;$E353,Equations!$G:$I,3,0)+VLOOKUP(AN$14&amp;"-sexo-"&amp;$E353,Equations!$G:$I,3,0)*$U353+VLOOKUP(AN$14&amp;"-edad-"&amp;$E353,Equations!$G:$I,3,0)*$V353+VLOOKUP(AN$14&amp;"-est-"&amp;$E353,Equations!$G:$I,3,0)*(1/$W353)+VLOOKUP(AN$14&amp;"-imc-"&amp;$E353,Equations!$G:$I,3,0)*(1/$Q353)))</f>
        <v/>
      </c>
      <c r="AO353" s="10" t="str">
        <f>IF($Z353="","",IF(OR($V353&lt;2.7,$V353&gt;90),"Age OOR",AN353-1.6449*VLOOKUP(AN$14&amp;"-rse-"&amp;$E353,Equations!$G:$I,3,0)))</f>
        <v/>
      </c>
      <c r="AP353" s="10" t="str">
        <f>IF($Z353="","",IF(OR($V353&lt;2.7,$V353&gt;90),"Age OOR",AN353+1.6449*VLOOKUP(AN$14&amp;"-rse-"&amp;$E353,Equations!$G:$I,3,0)))</f>
        <v/>
      </c>
      <c r="AQ353" s="10" t="str">
        <f t="shared" si="138"/>
        <v/>
      </c>
      <c r="AR353" s="10" t="str">
        <f>IF($Z353="","",IF(OR($V353&lt;2.7,$V353&gt;90),"Age OOR",($Z353-AN353)/VLOOKUP(AN$14&amp;"-rse-"&amp;$E353,Equations!$G:$I,3,0)))</f>
        <v/>
      </c>
      <c r="AS353" s="10" t="str">
        <f>IF($AA353="","",IF(OR($V353&lt;2.7,$V353&gt;90),"Age OOR",VLOOKUP(AS$14&amp;"-int-"&amp;$F353,Equations!$G:$I,3,0)+VLOOKUP(AS$14&amp;"-sexo-"&amp;$F353,Equations!$G:$I,3,0)*$U353+VLOOKUP(AS$14&amp;"-edad-"&amp;$F353,Equations!$G:$I,3,0)*$V353+VLOOKUP(AS$14&amp;"-est-"&amp;$F353,Equations!$G:$I,3,0)*(1/$W353)+VLOOKUP(AS$14&amp;"-imc-"&amp;$F353,Equations!$G:$I,3,0)*(1/$Q353)))</f>
        <v/>
      </c>
      <c r="AT353" s="10" t="str">
        <f>IF($AA353="","",IF(OR($V353&lt;2.7,$V353&gt;90),"Age OOR",AS353-1.6449*VLOOKUP(AS$14&amp;"-rse-"&amp;$F353,Equations!$G:$I,3,0)))</f>
        <v/>
      </c>
      <c r="AU353" s="10" t="str">
        <f>IF($AA353="","",IF(OR($V353&lt;2.7,$V353&gt;90),"Age OOR",AS353+1.6449*VLOOKUP(AS$14&amp;"-rse-"&amp;$F353,Equations!$G:$I,3,0)))</f>
        <v/>
      </c>
      <c r="AV353" s="10" t="str">
        <f t="shared" si="139"/>
        <v/>
      </c>
      <c r="AW353" s="10" t="str">
        <f>IF($AA353="","",IF(OR($V353&lt;2.7,$V353&gt;90),"Age OOR",($AA353-AS353)/VLOOKUP(AS$14&amp;"-rse-"&amp;$F353,Equations!$G:$I,3,0)))</f>
        <v/>
      </c>
      <c r="AX353" s="10" t="str">
        <f>IF($AB353="","",IF(OR($V353&lt;2.7,$V353&gt;90),"Age OOR",VLOOKUP(AX$14&amp;"-int-"&amp;$G353,Equations!$G:$I,3,0)+VLOOKUP(AX$14&amp;"-sexo-"&amp;$G353,Equations!$G:$I,3,0)*$U353+VLOOKUP(AX$14&amp;"-edad-"&amp;$G353,Equations!$G:$I,3,0)*$V353+VLOOKUP(AX$14&amp;"-est-"&amp;$G353,Equations!$G:$I,3,0)*(1/$W353)+VLOOKUP(AX$14&amp;"-imc-"&amp;$G353,Equations!$G:$I,3,0)*(1/$Q353)))</f>
        <v/>
      </c>
      <c r="AY353" s="10" t="str">
        <f>IF($AB353="","",IF(OR($V353&lt;2.7,$V353&gt;90),"Age OOR",AX353-1.6449*VLOOKUP(AX$14&amp;"-rse-"&amp;$G353,Equations!$G:$I,3,0)))</f>
        <v/>
      </c>
      <c r="AZ353" s="10" t="str">
        <f>IF($AB353="","",IF(OR($V353&lt;2.7,$V353&gt;90),"Age OOR",AX353+1.6449*VLOOKUP(AX$14&amp;"-rse-"&amp;$G353,Equations!$G:$I,3,0)))</f>
        <v/>
      </c>
      <c r="BA353" s="10" t="str">
        <f t="shared" si="140"/>
        <v/>
      </c>
      <c r="BB353" s="10" t="str">
        <f>IF($AB353="","",IF(OR($V353&lt;2.7,$V353&gt;90),"Age OOR",($AB353-AX353)/VLOOKUP(AX$14&amp;"-rse-"&amp;$G353,Equations!$G:$I,3,0)))</f>
        <v/>
      </c>
      <c r="BC353" s="10" t="str">
        <f>IF($AC353="","",IF(OR($V353&lt;2.7,$V353&gt;90),"Age OOR",VLOOKUP(BC$14&amp;"-int-"&amp;$H353,Equations!$G:$I,3,0)+VLOOKUP(BC$14&amp;"-sexo-"&amp;$H353,Equations!$G:$I,3,0)*$U353+VLOOKUP(BC$14&amp;"-edad-"&amp;$H353,Equations!$G:$I,3,0)*$V353+VLOOKUP(BC$14&amp;"-est-"&amp;$H353,Equations!$G:$I,3,0)*(1/$W353)+VLOOKUP(BC$14&amp;"-imc-"&amp;$H353,Equations!$G:$I,3,0)*(1/$Q353)))</f>
        <v/>
      </c>
      <c r="BD353" s="10" t="str">
        <f>IF($AC353="","",IF(OR($V353&lt;2.7,$V353&gt;90),"Age OOR",BC353-1.6449*VLOOKUP(BC$14&amp;"-rse-"&amp;$H353,Equations!$G:$I,3,0)))</f>
        <v/>
      </c>
      <c r="BE353" s="10" t="str">
        <f>IF($AC353="","",IF(OR($V353&lt;2.7,$V353&gt;90),"Age OOR",BC353+1.6449*VLOOKUP(BC$14&amp;"-rse-"&amp;$H353,Equations!$G:$I,3,0)))</f>
        <v/>
      </c>
      <c r="BF353" s="10" t="str">
        <f t="shared" si="141"/>
        <v/>
      </c>
      <c r="BG353" s="10" t="str">
        <f>IF($AC353="","",IF(OR($V353&lt;2.7,$V353&gt;90),"Age OOR",($AC353-BC353)/VLOOKUP(BC$14&amp;"-rse-"&amp;$H353,Equations!$G:$I,3,0)))</f>
        <v/>
      </c>
      <c r="BH353" s="10" t="str">
        <f>IF($AD353="","",IF(OR($V353&lt;2.7,$V353&gt;90),"Age OOR",VLOOKUP(BH$14&amp;"-int-"&amp;$I353,Equations!$G:$I,3,0)+VLOOKUP(BH$14&amp;"-sexo-"&amp;$I353,Equations!$G:$I,3,0)*$U353+VLOOKUP(BH$14&amp;"-edad-"&amp;$I353,Equations!$G:$I,3,0)*$V353+VLOOKUP(BH$14&amp;"-est-"&amp;$I353,Equations!$G:$I,3,0)*(1/$W353)+VLOOKUP(BH$14&amp;"-imc-"&amp;$I353,Equations!$G:$I,3,0)*(1/$Q353)))</f>
        <v/>
      </c>
      <c r="BI353" s="10" t="str">
        <f>IF($AD353="","",IF(OR($V353&lt;2.7,$V353&gt;90),"Age OOR",BH353-1.6449*VLOOKUP(BH$14&amp;"-rse-"&amp;$I353,Equations!$G:$I,3,0)))</f>
        <v/>
      </c>
      <c r="BJ353" s="10" t="str">
        <f>IF($AD353="","",IF(OR($V353&lt;2.7,$V353&gt;90),"Age OOR",BH353+1.6449*VLOOKUP(BH$14&amp;"-rse-"&amp;$I353,Equations!$G:$I,3,0)))</f>
        <v/>
      </c>
      <c r="BK353" s="10" t="str">
        <f t="shared" si="142"/>
        <v/>
      </c>
      <c r="BL353" s="10" t="str">
        <f>IF($AD353="","",IF(OR($V353&lt;2.7,$V353&gt;90),"Age OOR",($AD353-BH353)/VLOOKUP(BH$14&amp;"-rse-"&amp;$I353,Equations!$G:$I,3,0)))</f>
        <v/>
      </c>
      <c r="BM353" s="10" t="str">
        <f>IF($AE353="","",IF(OR($V353&lt;2.7,$V353&gt;90),"Age OOR",VLOOKUP(BM$14&amp;"-int-"&amp;$J353,Equations!$G:$I,3,0)+VLOOKUP(BM$14&amp;"-sexo-"&amp;$J353,Equations!$G:$I,3,0)*$U353+VLOOKUP(BM$14&amp;"-edad-"&amp;$J353,Equations!$G:$I,3,0)*$V353+VLOOKUP(BM$14&amp;"-est-"&amp;$J353,Equations!$G:$I,3,0)*(1/$W353)+VLOOKUP(BM$14&amp;"-imc-"&amp;$J353,Equations!$G:$I,3,0)*(1/$Q353)))</f>
        <v/>
      </c>
      <c r="BN353" s="10" t="str">
        <f>IF($AE353="","",IF(OR($V353&lt;2.7,$V353&gt;90),"Age OOR",BM353-1.6449*VLOOKUP(BM$14&amp;"-rse-"&amp;$J353,Equations!$G:$I,3,0)))</f>
        <v/>
      </c>
      <c r="BO353" s="10" t="str">
        <f>IF($AE353="","",IF(OR($V353&lt;2.7,$V353&gt;90),"Age OOR",BM353+1.6449*VLOOKUP(BM$14&amp;"-rse-"&amp;$J353,Equations!$G:$I,3,0)))</f>
        <v/>
      </c>
      <c r="BP353" s="10" t="str">
        <f t="shared" si="143"/>
        <v/>
      </c>
      <c r="BQ353" s="10" t="str">
        <f>IF($AE353="","",IF(OR($V353&lt;2.7,$V353&gt;90),"Age OOR",($AE353-BM353)/VLOOKUP(BM$14&amp;"-rse-"&amp;$J353,Equations!$G:$I,3,0)))</f>
        <v/>
      </c>
      <c r="BR353" s="10" t="str">
        <f>IF($AF353="","",IF(OR($V353&lt;2.7,$V353&gt;90),"Age OOR",VLOOKUP(BR$14&amp;"-int-"&amp;$K353,Equations!$G:$I,3,0)+VLOOKUP(BR$14&amp;"-sexo-"&amp;$K353,Equations!$G:$I,3,0)*$U353+VLOOKUP(BR$14&amp;"-edad-"&amp;$K353,Equations!$G:$I,3,0)*$V353+VLOOKUP(BR$14&amp;"-est-"&amp;$K353,Equations!$G:$I,3,0)*(1/$W353)+VLOOKUP(BR$14&amp;"-imc-"&amp;$K353,Equations!$G:$I,3,0)*(1/$Q353)))</f>
        <v/>
      </c>
      <c r="BS353" s="10" t="str">
        <f>IF($AF353="","",IF(OR($V353&lt;2.7,$V353&gt;90),"Age OOR",BR353-1.6449*VLOOKUP(BR$14&amp;"-rse-"&amp;$K353,Equations!$G:$I,3,0)))</f>
        <v/>
      </c>
      <c r="BT353" s="10" t="str">
        <f>IF($AF353="","",IF(OR($V353&lt;2.7,$V353&gt;90),"Age OOR",BR353+1.6449*VLOOKUP(BR$14&amp;"-rse-"&amp;$K353,Equations!$G:$I,3,0)))</f>
        <v/>
      </c>
      <c r="BU353" s="10" t="str">
        <f t="shared" si="144"/>
        <v/>
      </c>
      <c r="BV353" s="10" t="str">
        <f>IF($AF353="","",IF(OR($V353&lt;2.7,$V353&gt;90),"Age OOR",($AF353-BR353)/VLOOKUP(BR$14&amp;"-rse-"&amp;$K353,Equations!$G:$I,3,0)))</f>
        <v/>
      </c>
      <c r="BW353" s="10" t="str">
        <f>IF($AG353="","",IF(OR($V353&lt;2.7,$V353&gt;90),"Age OOR",VLOOKUP(BW$14&amp;"-int-"&amp;$L353,Equations!$G:$I,3,0)+VLOOKUP(BW$14&amp;"-sexo-"&amp;$L353,Equations!$G:$I,3,0)*$U353+VLOOKUP(BW$14&amp;"-edad-"&amp;$L353,Equations!$G:$I,3,0)*$V353+VLOOKUP(BW$14&amp;"-est-"&amp;$L353,Equations!$G:$I,3,0)*(1/$W353)+VLOOKUP(BW$14&amp;"-imc-"&amp;$L353,Equations!$G:$I,3,0)*(1/$Q353)))</f>
        <v/>
      </c>
      <c r="BX353" s="10" t="str">
        <f>IF($AG353="","",IF(OR($V353&lt;2.7,$V353&gt;90),"Age OOR",BW353-1.6449*VLOOKUP(BW$14&amp;"-rse-"&amp;$L353,Equations!$G:$I,3,0)))</f>
        <v/>
      </c>
      <c r="BY353" s="10" t="str">
        <f>IF($AG353="","",IF(OR($V353&lt;2.7,$V353&gt;90),"Age OOR",BW353+1.6449*VLOOKUP(BW$14&amp;"-rse-"&amp;$L353,Equations!$G:$I,3,0)))</f>
        <v/>
      </c>
      <c r="BZ353" s="10" t="str">
        <f t="shared" si="145"/>
        <v/>
      </c>
      <c r="CA353" s="10" t="str">
        <f>IF($AG353="","",IF(OR($V353&lt;2.7,$V353&gt;90),"Age OOR",($AG353-BW353)/VLOOKUP(BW$14&amp;"-rse-"&amp;$L353,Equations!$G:$I,3,0)))</f>
        <v/>
      </c>
      <c r="CB353" s="10" t="str">
        <f>IF($AH353="","",IF(OR($V353&lt;2.7,$V353&gt;90),"Age OOR",VLOOKUP(CB$14&amp;"-int-"&amp;$M353,Equations!$G:$I,3,0)+VLOOKUP(CB$14&amp;"-sexo-"&amp;$M353,Equations!$G:$I,3,0)*$U353+VLOOKUP(CB$14&amp;"-edad-"&amp;$M353,Equations!$G:$I,3,0)*$V353+VLOOKUP(CB$14&amp;"-est-"&amp;$M353,Equations!$G:$I,3,0)*(1/$W353)+VLOOKUP(CB$14&amp;"-imc-"&amp;$M353,Equations!$G:$I,3,0)*(1/$Q353)))</f>
        <v/>
      </c>
      <c r="CC353" s="10" t="str">
        <f>IF($AH353="","",IF(OR($V353&lt;2.7,$V353&gt;90),"Age OOR",CB353-1.6449*VLOOKUP(CB$14&amp;"-rse-"&amp;$M353,Equations!$G:$I,3,0)))</f>
        <v/>
      </c>
      <c r="CD353" s="10" t="str">
        <f>IF($AH353="","",IF(OR($V353&lt;2.7,$V353&gt;90),"Age OOR",CB353+1.6449*VLOOKUP(CB$14&amp;"-rse-"&amp;$M353,Equations!$G:$I,3,0)))</f>
        <v/>
      </c>
      <c r="CE353" s="10" t="str">
        <f t="shared" si="146"/>
        <v/>
      </c>
      <c r="CF353" s="10" t="str">
        <f>IF($AH353="","",IF(OR($V353&lt;2.7,$V353&gt;90),"Age OOR",($AH353-CB353)/VLOOKUP(CB$14&amp;"-rse-"&amp;$M353,Equations!$G:$I,3,0)))</f>
        <v/>
      </c>
      <c r="CG353" s="10" t="str">
        <f>IF($AI353="","",IF(OR($V353&lt;2.7,$V353&gt;90),"Age OOR",VLOOKUP(CG$14&amp;"-int-"&amp;$N353,Equations!$G:$I,3,0)+VLOOKUP(CG$14&amp;"-sexo-"&amp;$N353,Equations!$G:$I,3,0)*$U353+VLOOKUP(CG$14&amp;"-edad-"&amp;$N353,Equations!$G:$I,3,0)*$V353+VLOOKUP(CG$14&amp;"-est-"&amp;$N353,Equations!$G:$I,3,0)*(1/$W353)+VLOOKUP(CG$14&amp;"-imc-"&amp;$N353,Equations!$G:$I,3,0)*(1/$Q353)))</f>
        <v/>
      </c>
      <c r="CH353" s="10" t="str">
        <f>IF($AI353="","",IF(OR($V353&lt;2.7,$V353&gt;90),"Age OOR",CG353-1.6449*VLOOKUP(CG$14&amp;"-rse-"&amp;$N353,Equations!$G:$I,3,0)))</f>
        <v/>
      </c>
      <c r="CI353" s="10" t="str">
        <f>IF($AI353="","",IF(OR($V353&lt;2.7,$V353&gt;90),"Age OOR",CG353+1.6449*VLOOKUP(CG$14&amp;"-rse-"&amp;$N353,Equations!$G:$I,3,0)))</f>
        <v/>
      </c>
      <c r="CJ353" s="10" t="str">
        <f t="shared" si="147"/>
        <v/>
      </c>
      <c r="CK353" s="10" t="str">
        <f>IF($AI353="","",IF(OR($V353&lt;2.7,$V353&gt;90),"Age OOR",($AI353-CG353)/VLOOKUP(CG$14&amp;"-rse-"&amp;$N353,Equations!$G:$I,3,0)))</f>
        <v/>
      </c>
      <c r="CL353" s="10" t="str">
        <f>IF($AJ353="","",IF(OR($V353&lt;2.7,$V353&gt;90),"Age OOR",VLOOKUP(CL$14&amp;"-int-"&amp;$O353,Equations!$G:$I,3,0)+VLOOKUP(CL$14&amp;"-sexo-"&amp;$O353,Equations!$G:$I,3,0)*$U353+VLOOKUP(CL$14&amp;"-edad-"&amp;$O353,Equations!$G:$I,3,0)*$V353+VLOOKUP(CL$14&amp;"-est-"&amp;$O353,Equations!$G:$I,3,0)*(1/$W353)+VLOOKUP(CL$14&amp;"-imc-"&amp;$O353,Equations!$G:$I,3,0)*(1/$Q353)))</f>
        <v/>
      </c>
      <c r="CM353" s="10" t="str">
        <f>IF($AJ353="","",IF(OR($V353&lt;2.7,$V353&gt;90),"Age OOR",CL353-1.6449*VLOOKUP(CL$14&amp;"-rse-"&amp;$O353,Equations!$G:$I,3,0)))</f>
        <v/>
      </c>
      <c r="CN353" s="10" t="str">
        <f>IF($AJ353="","",IF(OR($V353&lt;2.7,$V353&gt;90),"Age OOR",CL353+1.6449*VLOOKUP(CL$14&amp;"-rse-"&amp;$O353,Equations!$G:$I,3,0)))</f>
        <v/>
      </c>
      <c r="CO353" s="10" t="str">
        <f t="shared" si="148"/>
        <v/>
      </c>
      <c r="CP353" s="10" t="str">
        <f>IF($AJ353="","",IF(OR($V353&lt;2.7,$V353&gt;90),"Age OOR",($AJ353-CL353)/VLOOKUP(CL$14&amp;"-rse-"&amp;$O353,Equations!$G:$I,3,0)))</f>
        <v/>
      </c>
      <c r="CQ353" s="10" t="str">
        <f>IF($AK353="","",IF(OR($V353&lt;2.7,$V353&gt;90),"Age OOR",EXP(VLOOKUP(CQ$14&amp;"-int-"&amp;$P353,Equations!$G:$I,3,0)+VLOOKUP(CQ$14&amp;"-sexo-"&amp;$P353,Equations!$G:$I,3,0)*$U353+VLOOKUP(CQ$14&amp;"-edad-"&amp;$P353,Equations!$G:$I,3,0)*$V353+VLOOKUP(CQ$14&amp;"-est-"&amp;$P353,Equations!$G:$I,3,0)*(1/$W353)+VLOOKUP(CQ$14&amp;"-imc-"&amp;$P353,Equations!$G:$I,3,0)*(1/$Q353))))</f>
        <v/>
      </c>
      <c r="CR353" s="10" t="str">
        <f>IF($AK353="","",IF(OR($V353&lt;2.7,$V353&gt;90),"Age OOR",EXP(LN(CQ353)-1.6449*VLOOKUP(CQ$14&amp;"-rse-"&amp;$P353,Equations!$G:$I,3,0))))</f>
        <v/>
      </c>
      <c r="CS353" s="10" t="str">
        <f>IF($AK353="","",IF(OR($V353&lt;2.7,$V353&gt;90),"Age OOR",EXP(LN(CQ353)+1.6449*VLOOKUP(CQ$14&amp;"-rse-"&amp;$P353,Equations!$G:$I,3,0))))</f>
        <v/>
      </c>
      <c r="CT353" s="10" t="str">
        <f t="shared" si="149"/>
        <v/>
      </c>
      <c r="CU353" s="10" t="str">
        <f>IF($AK353="","",IF(OR($V353&lt;2.7,$V353&gt;90),"Age OOR",(LN($AK353)-LN(CQ353))/VLOOKUP(CQ$14&amp;"-rse-"&amp;$P353,Equations!$G:$I,3,0)))</f>
        <v/>
      </c>
      <c r="CV353" s="47"/>
    </row>
    <row r="354" spans="5:116" x14ac:dyDescent="0.2">
      <c r="E354" s="23" t="str">
        <f t="shared" si="125"/>
        <v>Age out of range</v>
      </c>
      <c r="F354" s="23" t="str">
        <f t="shared" si="126"/>
        <v>Age out of range</v>
      </c>
      <c r="G354" s="23" t="str">
        <f t="shared" si="127"/>
        <v>Age out of range</v>
      </c>
      <c r="H354" s="23" t="str">
        <f t="shared" si="128"/>
        <v>Age out of range</v>
      </c>
      <c r="I354" s="23" t="str">
        <f t="shared" si="129"/>
        <v>Age out of range</v>
      </c>
      <c r="J354" s="23" t="str">
        <f t="shared" si="130"/>
        <v>Age out of range</v>
      </c>
      <c r="K354" s="23" t="str">
        <f t="shared" si="131"/>
        <v>Age out of range</v>
      </c>
      <c r="L354" s="23" t="str">
        <f t="shared" si="132"/>
        <v>Age out of range</v>
      </c>
      <c r="M354" s="23" t="str">
        <f t="shared" si="133"/>
        <v>Age out of range</v>
      </c>
      <c r="N354" s="23" t="str">
        <f t="shared" si="134"/>
        <v>Age out of range</v>
      </c>
      <c r="O354" s="23" t="str">
        <f t="shared" si="135"/>
        <v>Age out of range</v>
      </c>
      <c r="P354" s="23" t="str">
        <f t="shared" si="136"/>
        <v>Age out of range</v>
      </c>
      <c r="Q354" s="23" t="e">
        <f t="shared" si="137"/>
        <v>#DIV/0!</v>
      </c>
      <c r="R354" s="17"/>
      <c r="S354" s="23">
        <v>338</v>
      </c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7"/>
      <c r="AM354" s="47"/>
      <c r="AN354" s="10" t="str">
        <f>IF($Z354="","",IF(OR($V354&lt;2.7,$V354&gt;90),"Age OOR",VLOOKUP(AN$14&amp;"-int-"&amp;$E354,Equations!$G:$I,3,0)+VLOOKUP(AN$14&amp;"-sexo-"&amp;$E354,Equations!$G:$I,3,0)*$U354+VLOOKUP(AN$14&amp;"-edad-"&amp;$E354,Equations!$G:$I,3,0)*$V354+VLOOKUP(AN$14&amp;"-est-"&amp;$E354,Equations!$G:$I,3,0)*(1/$W354)+VLOOKUP(AN$14&amp;"-imc-"&amp;$E354,Equations!$G:$I,3,0)*(1/$Q354)))</f>
        <v/>
      </c>
      <c r="AO354" s="10" t="str">
        <f>IF($Z354="","",IF(OR($V354&lt;2.7,$V354&gt;90),"Age OOR",AN354-1.6449*VLOOKUP(AN$14&amp;"-rse-"&amp;$E354,Equations!$G:$I,3,0)))</f>
        <v/>
      </c>
      <c r="AP354" s="10" t="str">
        <f>IF($Z354="","",IF(OR($V354&lt;2.7,$V354&gt;90),"Age OOR",AN354+1.6449*VLOOKUP(AN$14&amp;"-rse-"&amp;$E354,Equations!$G:$I,3,0)))</f>
        <v/>
      </c>
      <c r="AQ354" s="10" t="str">
        <f t="shared" si="138"/>
        <v/>
      </c>
      <c r="AR354" s="10" t="str">
        <f>IF($Z354="","",IF(OR($V354&lt;2.7,$V354&gt;90),"Age OOR",($Z354-AN354)/VLOOKUP(AN$14&amp;"-rse-"&amp;$E354,Equations!$G:$I,3,0)))</f>
        <v/>
      </c>
      <c r="AS354" s="10" t="str">
        <f>IF($AA354="","",IF(OR($V354&lt;2.7,$V354&gt;90),"Age OOR",VLOOKUP(AS$14&amp;"-int-"&amp;$F354,Equations!$G:$I,3,0)+VLOOKUP(AS$14&amp;"-sexo-"&amp;$F354,Equations!$G:$I,3,0)*$U354+VLOOKUP(AS$14&amp;"-edad-"&amp;$F354,Equations!$G:$I,3,0)*$V354+VLOOKUP(AS$14&amp;"-est-"&amp;$F354,Equations!$G:$I,3,0)*(1/$W354)+VLOOKUP(AS$14&amp;"-imc-"&amp;$F354,Equations!$G:$I,3,0)*(1/$Q354)))</f>
        <v/>
      </c>
      <c r="AT354" s="10" t="str">
        <f>IF($AA354="","",IF(OR($V354&lt;2.7,$V354&gt;90),"Age OOR",AS354-1.6449*VLOOKUP(AS$14&amp;"-rse-"&amp;$F354,Equations!$G:$I,3,0)))</f>
        <v/>
      </c>
      <c r="AU354" s="10" t="str">
        <f>IF($AA354="","",IF(OR($V354&lt;2.7,$V354&gt;90),"Age OOR",AS354+1.6449*VLOOKUP(AS$14&amp;"-rse-"&amp;$F354,Equations!$G:$I,3,0)))</f>
        <v/>
      </c>
      <c r="AV354" s="10" t="str">
        <f t="shared" si="139"/>
        <v/>
      </c>
      <c r="AW354" s="10" t="str">
        <f>IF($AA354="","",IF(OR($V354&lt;2.7,$V354&gt;90),"Age OOR",($AA354-AS354)/VLOOKUP(AS$14&amp;"-rse-"&amp;$F354,Equations!$G:$I,3,0)))</f>
        <v/>
      </c>
      <c r="AX354" s="10" t="str">
        <f>IF($AB354="","",IF(OR($V354&lt;2.7,$V354&gt;90),"Age OOR",VLOOKUP(AX$14&amp;"-int-"&amp;$G354,Equations!$G:$I,3,0)+VLOOKUP(AX$14&amp;"-sexo-"&amp;$G354,Equations!$G:$I,3,0)*$U354+VLOOKUP(AX$14&amp;"-edad-"&amp;$G354,Equations!$G:$I,3,0)*$V354+VLOOKUP(AX$14&amp;"-est-"&amp;$G354,Equations!$G:$I,3,0)*(1/$W354)+VLOOKUP(AX$14&amp;"-imc-"&amp;$G354,Equations!$G:$I,3,0)*(1/$Q354)))</f>
        <v/>
      </c>
      <c r="AY354" s="10" t="str">
        <f>IF($AB354="","",IF(OR($V354&lt;2.7,$V354&gt;90),"Age OOR",AX354-1.6449*VLOOKUP(AX$14&amp;"-rse-"&amp;$G354,Equations!$G:$I,3,0)))</f>
        <v/>
      </c>
      <c r="AZ354" s="10" t="str">
        <f>IF($AB354="","",IF(OR($V354&lt;2.7,$V354&gt;90),"Age OOR",AX354+1.6449*VLOOKUP(AX$14&amp;"-rse-"&amp;$G354,Equations!$G:$I,3,0)))</f>
        <v/>
      </c>
      <c r="BA354" s="10" t="str">
        <f t="shared" si="140"/>
        <v/>
      </c>
      <c r="BB354" s="10" t="str">
        <f>IF($AB354="","",IF(OR($V354&lt;2.7,$V354&gt;90),"Age OOR",($AB354-AX354)/VLOOKUP(AX$14&amp;"-rse-"&amp;$G354,Equations!$G:$I,3,0)))</f>
        <v/>
      </c>
      <c r="BC354" s="10" t="str">
        <f>IF($AC354="","",IF(OR($V354&lt;2.7,$V354&gt;90),"Age OOR",VLOOKUP(BC$14&amp;"-int-"&amp;$H354,Equations!$G:$I,3,0)+VLOOKUP(BC$14&amp;"-sexo-"&amp;$H354,Equations!$G:$I,3,0)*$U354+VLOOKUP(BC$14&amp;"-edad-"&amp;$H354,Equations!$G:$I,3,0)*$V354+VLOOKUP(BC$14&amp;"-est-"&amp;$H354,Equations!$G:$I,3,0)*(1/$W354)+VLOOKUP(BC$14&amp;"-imc-"&amp;$H354,Equations!$G:$I,3,0)*(1/$Q354)))</f>
        <v/>
      </c>
      <c r="BD354" s="10" t="str">
        <f>IF($AC354="","",IF(OR($V354&lt;2.7,$V354&gt;90),"Age OOR",BC354-1.6449*VLOOKUP(BC$14&amp;"-rse-"&amp;$H354,Equations!$G:$I,3,0)))</f>
        <v/>
      </c>
      <c r="BE354" s="10" t="str">
        <f>IF($AC354="","",IF(OR($V354&lt;2.7,$V354&gt;90),"Age OOR",BC354+1.6449*VLOOKUP(BC$14&amp;"-rse-"&amp;$H354,Equations!$G:$I,3,0)))</f>
        <v/>
      </c>
      <c r="BF354" s="10" t="str">
        <f t="shared" si="141"/>
        <v/>
      </c>
      <c r="BG354" s="10" t="str">
        <f>IF($AC354="","",IF(OR($V354&lt;2.7,$V354&gt;90),"Age OOR",($AC354-BC354)/VLOOKUP(BC$14&amp;"-rse-"&amp;$H354,Equations!$G:$I,3,0)))</f>
        <v/>
      </c>
      <c r="BH354" s="10" t="str">
        <f>IF($AD354="","",IF(OR($V354&lt;2.7,$V354&gt;90),"Age OOR",VLOOKUP(BH$14&amp;"-int-"&amp;$I354,Equations!$G:$I,3,0)+VLOOKUP(BH$14&amp;"-sexo-"&amp;$I354,Equations!$G:$I,3,0)*$U354+VLOOKUP(BH$14&amp;"-edad-"&amp;$I354,Equations!$G:$I,3,0)*$V354+VLOOKUP(BH$14&amp;"-est-"&amp;$I354,Equations!$G:$I,3,0)*(1/$W354)+VLOOKUP(BH$14&amp;"-imc-"&amp;$I354,Equations!$G:$I,3,0)*(1/$Q354)))</f>
        <v/>
      </c>
      <c r="BI354" s="10" t="str">
        <f>IF($AD354="","",IF(OR($V354&lt;2.7,$V354&gt;90),"Age OOR",BH354-1.6449*VLOOKUP(BH$14&amp;"-rse-"&amp;$I354,Equations!$G:$I,3,0)))</f>
        <v/>
      </c>
      <c r="BJ354" s="10" t="str">
        <f>IF($AD354="","",IF(OR($V354&lt;2.7,$V354&gt;90),"Age OOR",BH354+1.6449*VLOOKUP(BH$14&amp;"-rse-"&amp;$I354,Equations!$G:$I,3,0)))</f>
        <v/>
      </c>
      <c r="BK354" s="10" t="str">
        <f t="shared" si="142"/>
        <v/>
      </c>
      <c r="BL354" s="10" t="str">
        <f>IF($AD354="","",IF(OR($V354&lt;2.7,$V354&gt;90),"Age OOR",($AD354-BH354)/VLOOKUP(BH$14&amp;"-rse-"&amp;$I354,Equations!$G:$I,3,0)))</f>
        <v/>
      </c>
      <c r="BM354" s="10" t="str">
        <f>IF($AE354="","",IF(OR($V354&lt;2.7,$V354&gt;90),"Age OOR",VLOOKUP(BM$14&amp;"-int-"&amp;$J354,Equations!$G:$I,3,0)+VLOOKUP(BM$14&amp;"-sexo-"&amp;$J354,Equations!$G:$I,3,0)*$U354+VLOOKUP(BM$14&amp;"-edad-"&amp;$J354,Equations!$G:$I,3,0)*$V354+VLOOKUP(BM$14&amp;"-est-"&amp;$J354,Equations!$G:$I,3,0)*(1/$W354)+VLOOKUP(BM$14&amp;"-imc-"&amp;$J354,Equations!$G:$I,3,0)*(1/$Q354)))</f>
        <v/>
      </c>
      <c r="BN354" s="10" t="str">
        <f>IF($AE354="","",IF(OR($V354&lt;2.7,$V354&gt;90),"Age OOR",BM354-1.6449*VLOOKUP(BM$14&amp;"-rse-"&amp;$J354,Equations!$G:$I,3,0)))</f>
        <v/>
      </c>
      <c r="BO354" s="10" t="str">
        <f>IF($AE354="","",IF(OR($V354&lt;2.7,$V354&gt;90),"Age OOR",BM354+1.6449*VLOOKUP(BM$14&amp;"-rse-"&amp;$J354,Equations!$G:$I,3,0)))</f>
        <v/>
      </c>
      <c r="BP354" s="10" t="str">
        <f t="shared" si="143"/>
        <v/>
      </c>
      <c r="BQ354" s="10" t="str">
        <f>IF($AE354="","",IF(OR($V354&lt;2.7,$V354&gt;90),"Age OOR",($AE354-BM354)/VLOOKUP(BM$14&amp;"-rse-"&amp;$J354,Equations!$G:$I,3,0)))</f>
        <v/>
      </c>
      <c r="BR354" s="10" t="str">
        <f>IF($AF354="","",IF(OR($V354&lt;2.7,$V354&gt;90),"Age OOR",VLOOKUP(BR$14&amp;"-int-"&amp;$K354,Equations!$G:$I,3,0)+VLOOKUP(BR$14&amp;"-sexo-"&amp;$K354,Equations!$G:$I,3,0)*$U354+VLOOKUP(BR$14&amp;"-edad-"&amp;$K354,Equations!$G:$I,3,0)*$V354+VLOOKUP(BR$14&amp;"-est-"&amp;$K354,Equations!$G:$I,3,0)*(1/$W354)+VLOOKUP(BR$14&amp;"-imc-"&amp;$K354,Equations!$G:$I,3,0)*(1/$Q354)))</f>
        <v/>
      </c>
      <c r="BS354" s="10" t="str">
        <f>IF($AF354="","",IF(OR($V354&lt;2.7,$V354&gt;90),"Age OOR",BR354-1.6449*VLOOKUP(BR$14&amp;"-rse-"&amp;$K354,Equations!$G:$I,3,0)))</f>
        <v/>
      </c>
      <c r="BT354" s="10" t="str">
        <f>IF($AF354="","",IF(OR($V354&lt;2.7,$V354&gt;90),"Age OOR",BR354+1.6449*VLOOKUP(BR$14&amp;"-rse-"&amp;$K354,Equations!$G:$I,3,0)))</f>
        <v/>
      </c>
      <c r="BU354" s="10" t="str">
        <f t="shared" si="144"/>
        <v/>
      </c>
      <c r="BV354" s="10" t="str">
        <f>IF($AF354="","",IF(OR($V354&lt;2.7,$V354&gt;90),"Age OOR",($AF354-BR354)/VLOOKUP(BR$14&amp;"-rse-"&amp;$K354,Equations!$G:$I,3,0)))</f>
        <v/>
      </c>
      <c r="BW354" s="10" t="str">
        <f>IF($AG354="","",IF(OR($V354&lt;2.7,$V354&gt;90),"Age OOR",VLOOKUP(BW$14&amp;"-int-"&amp;$L354,Equations!$G:$I,3,0)+VLOOKUP(BW$14&amp;"-sexo-"&amp;$L354,Equations!$G:$I,3,0)*$U354+VLOOKUP(BW$14&amp;"-edad-"&amp;$L354,Equations!$G:$I,3,0)*$V354+VLOOKUP(BW$14&amp;"-est-"&amp;$L354,Equations!$G:$I,3,0)*(1/$W354)+VLOOKUP(BW$14&amp;"-imc-"&amp;$L354,Equations!$G:$I,3,0)*(1/$Q354)))</f>
        <v/>
      </c>
      <c r="BX354" s="10" t="str">
        <f>IF($AG354="","",IF(OR($V354&lt;2.7,$V354&gt;90),"Age OOR",BW354-1.6449*VLOOKUP(BW$14&amp;"-rse-"&amp;$L354,Equations!$G:$I,3,0)))</f>
        <v/>
      </c>
      <c r="BY354" s="10" t="str">
        <f>IF($AG354="","",IF(OR($V354&lt;2.7,$V354&gt;90),"Age OOR",BW354+1.6449*VLOOKUP(BW$14&amp;"-rse-"&amp;$L354,Equations!$G:$I,3,0)))</f>
        <v/>
      </c>
      <c r="BZ354" s="10" t="str">
        <f t="shared" si="145"/>
        <v/>
      </c>
      <c r="CA354" s="10" t="str">
        <f>IF($AG354="","",IF(OR($V354&lt;2.7,$V354&gt;90),"Age OOR",($AG354-BW354)/VLOOKUP(BW$14&amp;"-rse-"&amp;$L354,Equations!$G:$I,3,0)))</f>
        <v/>
      </c>
      <c r="CB354" s="10" t="str">
        <f>IF($AH354="","",IF(OR($V354&lt;2.7,$V354&gt;90),"Age OOR",VLOOKUP(CB$14&amp;"-int-"&amp;$M354,Equations!$G:$I,3,0)+VLOOKUP(CB$14&amp;"-sexo-"&amp;$M354,Equations!$G:$I,3,0)*$U354+VLOOKUP(CB$14&amp;"-edad-"&amp;$M354,Equations!$G:$I,3,0)*$V354+VLOOKUP(CB$14&amp;"-est-"&amp;$M354,Equations!$G:$I,3,0)*(1/$W354)+VLOOKUP(CB$14&amp;"-imc-"&amp;$M354,Equations!$G:$I,3,0)*(1/$Q354)))</f>
        <v/>
      </c>
      <c r="CC354" s="10" t="str">
        <f>IF($AH354="","",IF(OR($V354&lt;2.7,$V354&gt;90),"Age OOR",CB354-1.6449*VLOOKUP(CB$14&amp;"-rse-"&amp;$M354,Equations!$G:$I,3,0)))</f>
        <v/>
      </c>
      <c r="CD354" s="10" t="str">
        <f>IF($AH354="","",IF(OR($V354&lt;2.7,$V354&gt;90),"Age OOR",CB354+1.6449*VLOOKUP(CB$14&amp;"-rse-"&amp;$M354,Equations!$G:$I,3,0)))</f>
        <v/>
      </c>
      <c r="CE354" s="10" t="str">
        <f t="shared" si="146"/>
        <v/>
      </c>
      <c r="CF354" s="10" t="str">
        <f>IF($AH354="","",IF(OR($V354&lt;2.7,$V354&gt;90),"Age OOR",($AH354-CB354)/VLOOKUP(CB$14&amp;"-rse-"&amp;$M354,Equations!$G:$I,3,0)))</f>
        <v/>
      </c>
      <c r="CG354" s="10" t="str">
        <f>IF($AI354="","",IF(OR($V354&lt;2.7,$V354&gt;90),"Age OOR",VLOOKUP(CG$14&amp;"-int-"&amp;$N354,Equations!$G:$I,3,0)+VLOOKUP(CG$14&amp;"-sexo-"&amp;$N354,Equations!$G:$I,3,0)*$U354+VLOOKUP(CG$14&amp;"-edad-"&amp;$N354,Equations!$G:$I,3,0)*$V354+VLOOKUP(CG$14&amp;"-est-"&amp;$N354,Equations!$G:$I,3,0)*(1/$W354)+VLOOKUP(CG$14&amp;"-imc-"&amp;$N354,Equations!$G:$I,3,0)*(1/$Q354)))</f>
        <v/>
      </c>
      <c r="CH354" s="10" t="str">
        <f>IF($AI354="","",IF(OR($V354&lt;2.7,$V354&gt;90),"Age OOR",CG354-1.6449*VLOOKUP(CG$14&amp;"-rse-"&amp;$N354,Equations!$G:$I,3,0)))</f>
        <v/>
      </c>
      <c r="CI354" s="10" t="str">
        <f>IF($AI354="","",IF(OR($V354&lt;2.7,$V354&gt;90),"Age OOR",CG354+1.6449*VLOOKUP(CG$14&amp;"-rse-"&amp;$N354,Equations!$G:$I,3,0)))</f>
        <v/>
      </c>
      <c r="CJ354" s="10" t="str">
        <f t="shared" si="147"/>
        <v/>
      </c>
      <c r="CK354" s="10" t="str">
        <f>IF($AI354="","",IF(OR($V354&lt;2.7,$V354&gt;90),"Age OOR",($AI354-CG354)/VLOOKUP(CG$14&amp;"-rse-"&amp;$N354,Equations!$G:$I,3,0)))</f>
        <v/>
      </c>
      <c r="CL354" s="10" t="str">
        <f>IF($AJ354="","",IF(OR($V354&lt;2.7,$V354&gt;90),"Age OOR",VLOOKUP(CL$14&amp;"-int-"&amp;$O354,Equations!$G:$I,3,0)+VLOOKUP(CL$14&amp;"-sexo-"&amp;$O354,Equations!$G:$I,3,0)*$U354+VLOOKUP(CL$14&amp;"-edad-"&amp;$O354,Equations!$G:$I,3,0)*$V354+VLOOKUP(CL$14&amp;"-est-"&amp;$O354,Equations!$G:$I,3,0)*(1/$W354)+VLOOKUP(CL$14&amp;"-imc-"&amp;$O354,Equations!$G:$I,3,0)*(1/$Q354)))</f>
        <v/>
      </c>
      <c r="CM354" s="10" t="str">
        <f>IF($AJ354="","",IF(OR($V354&lt;2.7,$V354&gt;90),"Age OOR",CL354-1.6449*VLOOKUP(CL$14&amp;"-rse-"&amp;$O354,Equations!$G:$I,3,0)))</f>
        <v/>
      </c>
      <c r="CN354" s="10" t="str">
        <f>IF($AJ354="","",IF(OR($V354&lt;2.7,$V354&gt;90),"Age OOR",CL354+1.6449*VLOOKUP(CL$14&amp;"-rse-"&amp;$O354,Equations!$G:$I,3,0)))</f>
        <v/>
      </c>
      <c r="CO354" s="10" t="str">
        <f t="shared" si="148"/>
        <v/>
      </c>
      <c r="CP354" s="10" t="str">
        <f>IF($AJ354="","",IF(OR($V354&lt;2.7,$V354&gt;90),"Age OOR",($AJ354-CL354)/VLOOKUP(CL$14&amp;"-rse-"&amp;$O354,Equations!$G:$I,3,0)))</f>
        <v/>
      </c>
      <c r="CQ354" s="10" t="str">
        <f>IF($AK354="","",IF(OR($V354&lt;2.7,$V354&gt;90),"Age OOR",EXP(VLOOKUP(CQ$14&amp;"-int-"&amp;$P354,Equations!$G:$I,3,0)+VLOOKUP(CQ$14&amp;"-sexo-"&amp;$P354,Equations!$G:$I,3,0)*$U354+VLOOKUP(CQ$14&amp;"-edad-"&amp;$P354,Equations!$G:$I,3,0)*$V354+VLOOKUP(CQ$14&amp;"-est-"&amp;$P354,Equations!$G:$I,3,0)*(1/$W354)+VLOOKUP(CQ$14&amp;"-imc-"&amp;$P354,Equations!$G:$I,3,0)*(1/$Q354))))</f>
        <v/>
      </c>
      <c r="CR354" s="10" t="str">
        <f>IF($AK354="","",IF(OR($V354&lt;2.7,$V354&gt;90),"Age OOR",EXP(LN(CQ354)-1.6449*VLOOKUP(CQ$14&amp;"-rse-"&amp;$P354,Equations!$G:$I,3,0))))</f>
        <v/>
      </c>
      <c r="CS354" s="10" t="str">
        <f>IF($AK354="","",IF(OR($V354&lt;2.7,$V354&gt;90),"Age OOR",EXP(LN(CQ354)+1.6449*VLOOKUP(CQ$14&amp;"-rse-"&amp;$P354,Equations!$G:$I,3,0))))</f>
        <v/>
      </c>
      <c r="CT354" s="10" t="str">
        <f t="shared" si="149"/>
        <v/>
      </c>
      <c r="CU354" s="10" t="str">
        <f>IF($AK354="","",IF(OR($V354&lt;2.7,$V354&gt;90),"Age OOR",(LN($AK354)-LN(CQ354))/VLOOKUP(CQ$14&amp;"-rse-"&amp;$P354,Equations!$G:$I,3,0)))</f>
        <v/>
      </c>
      <c r="CV354" s="47"/>
    </row>
    <row r="355" spans="5:116" x14ac:dyDescent="0.2">
      <c r="E355" s="23" t="str">
        <f t="shared" si="125"/>
        <v>Age out of range</v>
      </c>
      <c r="F355" s="23" t="str">
        <f t="shared" si="126"/>
        <v>Age out of range</v>
      </c>
      <c r="G355" s="23" t="str">
        <f t="shared" si="127"/>
        <v>Age out of range</v>
      </c>
      <c r="H355" s="23" t="str">
        <f t="shared" si="128"/>
        <v>Age out of range</v>
      </c>
      <c r="I355" s="23" t="str">
        <f t="shared" si="129"/>
        <v>Age out of range</v>
      </c>
      <c r="J355" s="23" t="str">
        <f t="shared" si="130"/>
        <v>Age out of range</v>
      </c>
      <c r="K355" s="23" t="str">
        <f t="shared" si="131"/>
        <v>Age out of range</v>
      </c>
      <c r="L355" s="23" t="str">
        <f t="shared" si="132"/>
        <v>Age out of range</v>
      </c>
      <c r="M355" s="23" t="str">
        <f t="shared" si="133"/>
        <v>Age out of range</v>
      </c>
      <c r="N355" s="23" t="str">
        <f t="shared" si="134"/>
        <v>Age out of range</v>
      </c>
      <c r="O355" s="23" t="str">
        <f t="shared" si="135"/>
        <v>Age out of range</v>
      </c>
      <c r="P355" s="23" t="str">
        <f t="shared" si="136"/>
        <v>Age out of range</v>
      </c>
      <c r="Q355" s="23" t="e">
        <f t="shared" si="137"/>
        <v>#DIV/0!</v>
      </c>
      <c r="R355" s="17"/>
      <c r="S355" s="23">
        <v>339</v>
      </c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/>
      <c r="AK355" s="134"/>
      <c r="AL355" s="7"/>
      <c r="AM355" s="47"/>
      <c r="AN355" s="10" t="str">
        <f>IF($Z355="","",IF(OR($V355&lt;2.7,$V355&gt;90),"Age OOR",VLOOKUP(AN$14&amp;"-int-"&amp;$E355,Equations!$G:$I,3,0)+VLOOKUP(AN$14&amp;"-sexo-"&amp;$E355,Equations!$G:$I,3,0)*$U355+VLOOKUP(AN$14&amp;"-edad-"&amp;$E355,Equations!$G:$I,3,0)*$V355+VLOOKUP(AN$14&amp;"-est-"&amp;$E355,Equations!$G:$I,3,0)*(1/$W355)+VLOOKUP(AN$14&amp;"-imc-"&amp;$E355,Equations!$G:$I,3,0)*(1/$Q355)))</f>
        <v/>
      </c>
      <c r="AO355" s="10" t="str">
        <f>IF($Z355="","",IF(OR($V355&lt;2.7,$V355&gt;90),"Age OOR",AN355-1.6449*VLOOKUP(AN$14&amp;"-rse-"&amp;$E355,Equations!$G:$I,3,0)))</f>
        <v/>
      </c>
      <c r="AP355" s="10" t="str">
        <f>IF($Z355="","",IF(OR($V355&lt;2.7,$V355&gt;90),"Age OOR",AN355+1.6449*VLOOKUP(AN$14&amp;"-rse-"&amp;$E355,Equations!$G:$I,3,0)))</f>
        <v/>
      </c>
      <c r="AQ355" s="10" t="str">
        <f t="shared" si="138"/>
        <v/>
      </c>
      <c r="AR355" s="10" t="str">
        <f>IF($Z355="","",IF(OR($V355&lt;2.7,$V355&gt;90),"Age OOR",($Z355-AN355)/VLOOKUP(AN$14&amp;"-rse-"&amp;$E355,Equations!$G:$I,3,0)))</f>
        <v/>
      </c>
      <c r="AS355" s="10" t="str">
        <f>IF($AA355="","",IF(OR($V355&lt;2.7,$V355&gt;90),"Age OOR",VLOOKUP(AS$14&amp;"-int-"&amp;$F355,Equations!$G:$I,3,0)+VLOOKUP(AS$14&amp;"-sexo-"&amp;$F355,Equations!$G:$I,3,0)*$U355+VLOOKUP(AS$14&amp;"-edad-"&amp;$F355,Equations!$G:$I,3,0)*$V355+VLOOKUP(AS$14&amp;"-est-"&amp;$F355,Equations!$G:$I,3,0)*(1/$W355)+VLOOKUP(AS$14&amp;"-imc-"&amp;$F355,Equations!$G:$I,3,0)*(1/$Q355)))</f>
        <v/>
      </c>
      <c r="AT355" s="10" t="str">
        <f>IF($AA355="","",IF(OR($V355&lt;2.7,$V355&gt;90),"Age OOR",AS355-1.6449*VLOOKUP(AS$14&amp;"-rse-"&amp;$F355,Equations!$G:$I,3,0)))</f>
        <v/>
      </c>
      <c r="AU355" s="10" t="str">
        <f>IF($AA355="","",IF(OR($V355&lt;2.7,$V355&gt;90),"Age OOR",AS355+1.6449*VLOOKUP(AS$14&amp;"-rse-"&amp;$F355,Equations!$G:$I,3,0)))</f>
        <v/>
      </c>
      <c r="AV355" s="10" t="str">
        <f t="shared" si="139"/>
        <v/>
      </c>
      <c r="AW355" s="10" t="str">
        <f>IF($AA355="","",IF(OR($V355&lt;2.7,$V355&gt;90),"Age OOR",($AA355-AS355)/VLOOKUP(AS$14&amp;"-rse-"&amp;$F355,Equations!$G:$I,3,0)))</f>
        <v/>
      </c>
      <c r="AX355" s="10" t="str">
        <f>IF($AB355="","",IF(OR($V355&lt;2.7,$V355&gt;90),"Age OOR",VLOOKUP(AX$14&amp;"-int-"&amp;$G355,Equations!$G:$I,3,0)+VLOOKUP(AX$14&amp;"-sexo-"&amp;$G355,Equations!$G:$I,3,0)*$U355+VLOOKUP(AX$14&amp;"-edad-"&amp;$G355,Equations!$G:$I,3,0)*$V355+VLOOKUP(AX$14&amp;"-est-"&amp;$G355,Equations!$G:$I,3,0)*(1/$W355)+VLOOKUP(AX$14&amp;"-imc-"&amp;$G355,Equations!$G:$I,3,0)*(1/$Q355)))</f>
        <v/>
      </c>
      <c r="AY355" s="10" t="str">
        <f>IF($AB355="","",IF(OR($V355&lt;2.7,$V355&gt;90),"Age OOR",AX355-1.6449*VLOOKUP(AX$14&amp;"-rse-"&amp;$G355,Equations!$G:$I,3,0)))</f>
        <v/>
      </c>
      <c r="AZ355" s="10" t="str">
        <f>IF($AB355="","",IF(OR($V355&lt;2.7,$V355&gt;90),"Age OOR",AX355+1.6449*VLOOKUP(AX$14&amp;"-rse-"&amp;$G355,Equations!$G:$I,3,0)))</f>
        <v/>
      </c>
      <c r="BA355" s="10" t="str">
        <f t="shared" si="140"/>
        <v/>
      </c>
      <c r="BB355" s="10" t="str">
        <f>IF($AB355="","",IF(OR($V355&lt;2.7,$V355&gt;90),"Age OOR",($AB355-AX355)/VLOOKUP(AX$14&amp;"-rse-"&amp;$G355,Equations!$G:$I,3,0)))</f>
        <v/>
      </c>
      <c r="BC355" s="10" t="str">
        <f>IF($AC355="","",IF(OR($V355&lt;2.7,$V355&gt;90),"Age OOR",VLOOKUP(BC$14&amp;"-int-"&amp;$H355,Equations!$G:$I,3,0)+VLOOKUP(BC$14&amp;"-sexo-"&amp;$H355,Equations!$G:$I,3,0)*$U355+VLOOKUP(BC$14&amp;"-edad-"&amp;$H355,Equations!$G:$I,3,0)*$V355+VLOOKUP(BC$14&amp;"-est-"&amp;$H355,Equations!$G:$I,3,0)*(1/$W355)+VLOOKUP(BC$14&amp;"-imc-"&amp;$H355,Equations!$G:$I,3,0)*(1/$Q355)))</f>
        <v/>
      </c>
      <c r="BD355" s="10" t="str">
        <f>IF($AC355="","",IF(OR($V355&lt;2.7,$V355&gt;90),"Age OOR",BC355-1.6449*VLOOKUP(BC$14&amp;"-rse-"&amp;$H355,Equations!$G:$I,3,0)))</f>
        <v/>
      </c>
      <c r="BE355" s="10" t="str">
        <f>IF($AC355="","",IF(OR($V355&lt;2.7,$V355&gt;90),"Age OOR",BC355+1.6449*VLOOKUP(BC$14&amp;"-rse-"&amp;$H355,Equations!$G:$I,3,0)))</f>
        <v/>
      </c>
      <c r="BF355" s="10" t="str">
        <f t="shared" si="141"/>
        <v/>
      </c>
      <c r="BG355" s="10" t="str">
        <f>IF($AC355="","",IF(OR($V355&lt;2.7,$V355&gt;90),"Age OOR",($AC355-BC355)/VLOOKUP(BC$14&amp;"-rse-"&amp;$H355,Equations!$G:$I,3,0)))</f>
        <v/>
      </c>
      <c r="BH355" s="10" t="str">
        <f>IF($AD355="","",IF(OR($V355&lt;2.7,$V355&gt;90),"Age OOR",VLOOKUP(BH$14&amp;"-int-"&amp;$I355,Equations!$G:$I,3,0)+VLOOKUP(BH$14&amp;"-sexo-"&amp;$I355,Equations!$G:$I,3,0)*$U355+VLOOKUP(BH$14&amp;"-edad-"&amp;$I355,Equations!$G:$I,3,0)*$V355+VLOOKUP(BH$14&amp;"-est-"&amp;$I355,Equations!$G:$I,3,0)*(1/$W355)+VLOOKUP(BH$14&amp;"-imc-"&amp;$I355,Equations!$G:$I,3,0)*(1/$Q355)))</f>
        <v/>
      </c>
      <c r="BI355" s="10" t="str">
        <f>IF($AD355="","",IF(OR($V355&lt;2.7,$V355&gt;90),"Age OOR",BH355-1.6449*VLOOKUP(BH$14&amp;"-rse-"&amp;$I355,Equations!$G:$I,3,0)))</f>
        <v/>
      </c>
      <c r="BJ355" s="10" t="str">
        <f>IF($AD355="","",IF(OR($V355&lt;2.7,$V355&gt;90),"Age OOR",BH355+1.6449*VLOOKUP(BH$14&amp;"-rse-"&amp;$I355,Equations!$G:$I,3,0)))</f>
        <v/>
      </c>
      <c r="BK355" s="10" t="str">
        <f t="shared" si="142"/>
        <v/>
      </c>
      <c r="BL355" s="10" t="str">
        <f>IF($AD355="","",IF(OR($V355&lt;2.7,$V355&gt;90),"Age OOR",($AD355-BH355)/VLOOKUP(BH$14&amp;"-rse-"&amp;$I355,Equations!$G:$I,3,0)))</f>
        <v/>
      </c>
      <c r="BM355" s="10" t="str">
        <f>IF($AE355="","",IF(OR($V355&lt;2.7,$V355&gt;90),"Age OOR",VLOOKUP(BM$14&amp;"-int-"&amp;$J355,Equations!$G:$I,3,0)+VLOOKUP(BM$14&amp;"-sexo-"&amp;$J355,Equations!$G:$I,3,0)*$U355+VLOOKUP(BM$14&amp;"-edad-"&amp;$J355,Equations!$G:$I,3,0)*$V355+VLOOKUP(BM$14&amp;"-est-"&amp;$J355,Equations!$G:$I,3,0)*(1/$W355)+VLOOKUP(BM$14&amp;"-imc-"&amp;$J355,Equations!$G:$I,3,0)*(1/$Q355)))</f>
        <v/>
      </c>
      <c r="BN355" s="10" t="str">
        <f>IF($AE355="","",IF(OR($V355&lt;2.7,$V355&gt;90),"Age OOR",BM355-1.6449*VLOOKUP(BM$14&amp;"-rse-"&amp;$J355,Equations!$G:$I,3,0)))</f>
        <v/>
      </c>
      <c r="BO355" s="10" t="str">
        <f>IF($AE355="","",IF(OR($V355&lt;2.7,$V355&gt;90),"Age OOR",BM355+1.6449*VLOOKUP(BM$14&amp;"-rse-"&amp;$J355,Equations!$G:$I,3,0)))</f>
        <v/>
      </c>
      <c r="BP355" s="10" t="str">
        <f t="shared" si="143"/>
        <v/>
      </c>
      <c r="BQ355" s="10" t="str">
        <f>IF($AE355="","",IF(OR($V355&lt;2.7,$V355&gt;90),"Age OOR",($AE355-BM355)/VLOOKUP(BM$14&amp;"-rse-"&amp;$J355,Equations!$G:$I,3,0)))</f>
        <v/>
      </c>
      <c r="BR355" s="10" t="str">
        <f>IF($AF355="","",IF(OR($V355&lt;2.7,$V355&gt;90),"Age OOR",VLOOKUP(BR$14&amp;"-int-"&amp;$K355,Equations!$G:$I,3,0)+VLOOKUP(BR$14&amp;"-sexo-"&amp;$K355,Equations!$G:$I,3,0)*$U355+VLOOKUP(BR$14&amp;"-edad-"&amp;$K355,Equations!$G:$I,3,0)*$V355+VLOOKUP(BR$14&amp;"-est-"&amp;$K355,Equations!$G:$I,3,0)*(1/$W355)+VLOOKUP(BR$14&amp;"-imc-"&amp;$K355,Equations!$G:$I,3,0)*(1/$Q355)))</f>
        <v/>
      </c>
      <c r="BS355" s="10" t="str">
        <f>IF($AF355="","",IF(OR($V355&lt;2.7,$V355&gt;90),"Age OOR",BR355-1.6449*VLOOKUP(BR$14&amp;"-rse-"&amp;$K355,Equations!$G:$I,3,0)))</f>
        <v/>
      </c>
      <c r="BT355" s="10" t="str">
        <f>IF($AF355="","",IF(OR($V355&lt;2.7,$V355&gt;90),"Age OOR",BR355+1.6449*VLOOKUP(BR$14&amp;"-rse-"&amp;$K355,Equations!$G:$I,3,0)))</f>
        <v/>
      </c>
      <c r="BU355" s="10" t="str">
        <f t="shared" si="144"/>
        <v/>
      </c>
      <c r="BV355" s="10" t="str">
        <f>IF($AF355="","",IF(OR($V355&lt;2.7,$V355&gt;90),"Age OOR",($AF355-BR355)/VLOOKUP(BR$14&amp;"-rse-"&amp;$K355,Equations!$G:$I,3,0)))</f>
        <v/>
      </c>
      <c r="BW355" s="10" t="str">
        <f>IF($AG355="","",IF(OR($V355&lt;2.7,$V355&gt;90),"Age OOR",VLOOKUP(BW$14&amp;"-int-"&amp;$L355,Equations!$G:$I,3,0)+VLOOKUP(BW$14&amp;"-sexo-"&amp;$L355,Equations!$G:$I,3,0)*$U355+VLOOKUP(BW$14&amp;"-edad-"&amp;$L355,Equations!$G:$I,3,0)*$V355+VLOOKUP(BW$14&amp;"-est-"&amp;$L355,Equations!$G:$I,3,0)*(1/$W355)+VLOOKUP(BW$14&amp;"-imc-"&amp;$L355,Equations!$G:$I,3,0)*(1/$Q355)))</f>
        <v/>
      </c>
      <c r="BX355" s="10" t="str">
        <f>IF($AG355="","",IF(OR($V355&lt;2.7,$V355&gt;90),"Age OOR",BW355-1.6449*VLOOKUP(BW$14&amp;"-rse-"&amp;$L355,Equations!$G:$I,3,0)))</f>
        <v/>
      </c>
      <c r="BY355" s="10" t="str">
        <f>IF($AG355="","",IF(OR($V355&lt;2.7,$V355&gt;90),"Age OOR",BW355+1.6449*VLOOKUP(BW$14&amp;"-rse-"&amp;$L355,Equations!$G:$I,3,0)))</f>
        <v/>
      </c>
      <c r="BZ355" s="10" t="str">
        <f t="shared" si="145"/>
        <v/>
      </c>
      <c r="CA355" s="10" t="str">
        <f>IF($AG355="","",IF(OR($V355&lt;2.7,$V355&gt;90),"Age OOR",($AG355-BW355)/VLOOKUP(BW$14&amp;"-rse-"&amp;$L355,Equations!$G:$I,3,0)))</f>
        <v/>
      </c>
      <c r="CB355" s="10" t="str">
        <f>IF($AH355="","",IF(OR($V355&lt;2.7,$V355&gt;90),"Age OOR",VLOOKUP(CB$14&amp;"-int-"&amp;$M355,Equations!$G:$I,3,0)+VLOOKUP(CB$14&amp;"-sexo-"&amp;$M355,Equations!$G:$I,3,0)*$U355+VLOOKUP(CB$14&amp;"-edad-"&amp;$M355,Equations!$G:$I,3,0)*$V355+VLOOKUP(CB$14&amp;"-est-"&amp;$M355,Equations!$G:$I,3,0)*(1/$W355)+VLOOKUP(CB$14&amp;"-imc-"&amp;$M355,Equations!$G:$I,3,0)*(1/$Q355)))</f>
        <v/>
      </c>
      <c r="CC355" s="10" t="str">
        <f>IF($AH355="","",IF(OR($V355&lt;2.7,$V355&gt;90),"Age OOR",CB355-1.6449*VLOOKUP(CB$14&amp;"-rse-"&amp;$M355,Equations!$G:$I,3,0)))</f>
        <v/>
      </c>
      <c r="CD355" s="10" t="str">
        <f>IF($AH355="","",IF(OR($V355&lt;2.7,$V355&gt;90),"Age OOR",CB355+1.6449*VLOOKUP(CB$14&amp;"-rse-"&amp;$M355,Equations!$G:$I,3,0)))</f>
        <v/>
      </c>
      <c r="CE355" s="10" t="str">
        <f t="shared" si="146"/>
        <v/>
      </c>
      <c r="CF355" s="10" t="str">
        <f>IF($AH355="","",IF(OR($V355&lt;2.7,$V355&gt;90),"Age OOR",($AH355-CB355)/VLOOKUP(CB$14&amp;"-rse-"&amp;$M355,Equations!$G:$I,3,0)))</f>
        <v/>
      </c>
      <c r="CG355" s="10" t="str">
        <f>IF($AI355="","",IF(OR($V355&lt;2.7,$V355&gt;90),"Age OOR",VLOOKUP(CG$14&amp;"-int-"&amp;$N355,Equations!$G:$I,3,0)+VLOOKUP(CG$14&amp;"-sexo-"&amp;$N355,Equations!$G:$I,3,0)*$U355+VLOOKUP(CG$14&amp;"-edad-"&amp;$N355,Equations!$G:$I,3,0)*$V355+VLOOKUP(CG$14&amp;"-est-"&amp;$N355,Equations!$G:$I,3,0)*(1/$W355)+VLOOKUP(CG$14&amp;"-imc-"&amp;$N355,Equations!$G:$I,3,0)*(1/$Q355)))</f>
        <v/>
      </c>
      <c r="CH355" s="10" t="str">
        <f>IF($AI355="","",IF(OR($V355&lt;2.7,$V355&gt;90),"Age OOR",CG355-1.6449*VLOOKUP(CG$14&amp;"-rse-"&amp;$N355,Equations!$G:$I,3,0)))</f>
        <v/>
      </c>
      <c r="CI355" s="10" t="str">
        <f>IF($AI355="","",IF(OR($V355&lt;2.7,$V355&gt;90),"Age OOR",CG355+1.6449*VLOOKUP(CG$14&amp;"-rse-"&amp;$N355,Equations!$G:$I,3,0)))</f>
        <v/>
      </c>
      <c r="CJ355" s="10" t="str">
        <f t="shared" si="147"/>
        <v/>
      </c>
      <c r="CK355" s="10" t="str">
        <f>IF($AI355="","",IF(OR($V355&lt;2.7,$V355&gt;90),"Age OOR",($AI355-CG355)/VLOOKUP(CG$14&amp;"-rse-"&amp;$N355,Equations!$G:$I,3,0)))</f>
        <v/>
      </c>
      <c r="CL355" s="10" t="str">
        <f>IF($AJ355="","",IF(OR($V355&lt;2.7,$V355&gt;90),"Age OOR",VLOOKUP(CL$14&amp;"-int-"&amp;$O355,Equations!$G:$I,3,0)+VLOOKUP(CL$14&amp;"-sexo-"&amp;$O355,Equations!$G:$I,3,0)*$U355+VLOOKUP(CL$14&amp;"-edad-"&amp;$O355,Equations!$G:$I,3,0)*$V355+VLOOKUP(CL$14&amp;"-est-"&amp;$O355,Equations!$G:$I,3,0)*(1/$W355)+VLOOKUP(CL$14&amp;"-imc-"&amp;$O355,Equations!$G:$I,3,0)*(1/$Q355)))</f>
        <v/>
      </c>
      <c r="CM355" s="10" t="str">
        <f>IF($AJ355="","",IF(OR($V355&lt;2.7,$V355&gt;90),"Age OOR",CL355-1.6449*VLOOKUP(CL$14&amp;"-rse-"&amp;$O355,Equations!$G:$I,3,0)))</f>
        <v/>
      </c>
      <c r="CN355" s="10" t="str">
        <f>IF($AJ355="","",IF(OR($V355&lt;2.7,$V355&gt;90),"Age OOR",CL355+1.6449*VLOOKUP(CL$14&amp;"-rse-"&amp;$O355,Equations!$G:$I,3,0)))</f>
        <v/>
      </c>
      <c r="CO355" s="10" t="str">
        <f t="shared" si="148"/>
        <v/>
      </c>
      <c r="CP355" s="10" t="str">
        <f>IF($AJ355="","",IF(OR($V355&lt;2.7,$V355&gt;90),"Age OOR",($AJ355-CL355)/VLOOKUP(CL$14&amp;"-rse-"&amp;$O355,Equations!$G:$I,3,0)))</f>
        <v/>
      </c>
      <c r="CQ355" s="10" t="str">
        <f>IF($AK355="","",IF(OR($V355&lt;2.7,$V355&gt;90),"Age OOR",EXP(VLOOKUP(CQ$14&amp;"-int-"&amp;$P355,Equations!$G:$I,3,0)+VLOOKUP(CQ$14&amp;"-sexo-"&amp;$P355,Equations!$G:$I,3,0)*$U355+VLOOKUP(CQ$14&amp;"-edad-"&amp;$P355,Equations!$G:$I,3,0)*$V355+VLOOKUP(CQ$14&amp;"-est-"&amp;$P355,Equations!$G:$I,3,0)*(1/$W355)+VLOOKUP(CQ$14&amp;"-imc-"&amp;$P355,Equations!$G:$I,3,0)*(1/$Q355))))</f>
        <v/>
      </c>
      <c r="CR355" s="10" t="str">
        <f>IF($AK355="","",IF(OR($V355&lt;2.7,$V355&gt;90),"Age OOR",EXP(LN(CQ355)-1.6449*VLOOKUP(CQ$14&amp;"-rse-"&amp;$P355,Equations!$G:$I,3,0))))</f>
        <v/>
      </c>
      <c r="CS355" s="10" t="str">
        <f>IF($AK355="","",IF(OR($V355&lt;2.7,$V355&gt;90),"Age OOR",EXP(LN(CQ355)+1.6449*VLOOKUP(CQ$14&amp;"-rse-"&amp;$P355,Equations!$G:$I,3,0))))</f>
        <v/>
      </c>
      <c r="CT355" s="10" t="str">
        <f t="shared" si="149"/>
        <v/>
      </c>
      <c r="CU355" s="10" t="str">
        <f>IF($AK355="","",IF(OR($V355&lt;2.7,$V355&gt;90),"Age OOR",(LN($AK355)-LN(CQ355))/VLOOKUP(CQ$14&amp;"-rse-"&amp;$P355,Equations!$G:$I,3,0)))</f>
        <v/>
      </c>
      <c r="CV355" s="47"/>
    </row>
    <row r="356" spans="5:116" x14ac:dyDescent="0.2">
      <c r="E356" s="23" t="str">
        <f t="shared" si="125"/>
        <v>Age out of range</v>
      </c>
      <c r="F356" s="23" t="str">
        <f t="shared" si="126"/>
        <v>Age out of range</v>
      </c>
      <c r="G356" s="23" t="str">
        <f t="shared" si="127"/>
        <v>Age out of range</v>
      </c>
      <c r="H356" s="23" t="str">
        <f t="shared" si="128"/>
        <v>Age out of range</v>
      </c>
      <c r="I356" s="23" t="str">
        <f t="shared" si="129"/>
        <v>Age out of range</v>
      </c>
      <c r="J356" s="23" t="str">
        <f t="shared" si="130"/>
        <v>Age out of range</v>
      </c>
      <c r="K356" s="23" t="str">
        <f t="shared" si="131"/>
        <v>Age out of range</v>
      </c>
      <c r="L356" s="23" t="str">
        <f t="shared" si="132"/>
        <v>Age out of range</v>
      </c>
      <c r="M356" s="23" t="str">
        <f t="shared" si="133"/>
        <v>Age out of range</v>
      </c>
      <c r="N356" s="23" t="str">
        <f t="shared" si="134"/>
        <v>Age out of range</v>
      </c>
      <c r="O356" s="23" t="str">
        <f t="shared" si="135"/>
        <v>Age out of range</v>
      </c>
      <c r="P356" s="23" t="str">
        <f t="shared" si="136"/>
        <v>Age out of range</v>
      </c>
      <c r="Q356" s="23" t="e">
        <f t="shared" si="137"/>
        <v>#DIV/0!</v>
      </c>
      <c r="R356" s="17"/>
      <c r="S356" s="23">
        <v>340</v>
      </c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  <c r="AK356" s="134"/>
      <c r="AL356" s="7"/>
      <c r="AM356" s="47"/>
      <c r="AN356" s="10" t="str">
        <f>IF($Z356="","",IF(OR($V356&lt;2.7,$V356&gt;90),"Age OOR",VLOOKUP(AN$14&amp;"-int-"&amp;$E356,Equations!$G:$I,3,0)+VLOOKUP(AN$14&amp;"-sexo-"&amp;$E356,Equations!$G:$I,3,0)*$U356+VLOOKUP(AN$14&amp;"-edad-"&amp;$E356,Equations!$G:$I,3,0)*$V356+VLOOKUP(AN$14&amp;"-est-"&amp;$E356,Equations!$G:$I,3,0)*(1/$W356)+VLOOKUP(AN$14&amp;"-imc-"&amp;$E356,Equations!$G:$I,3,0)*(1/$Q356)))</f>
        <v/>
      </c>
      <c r="AO356" s="10" t="str">
        <f>IF($Z356="","",IF(OR($V356&lt;2.7,$V356&gt;90),"Age OOR",AN356-1.6449*VLOOKUP(AN$14&amp;"-rse-"&amp;$E356,Equations!$G:$I,3,0)))</f>
        <v/>
      </c>
      <c r="AP356" s="10" t="str">
        <f>IF($Z356="","",IF(OR($V356&lt;2.7,$V356&gt;90),"Age OOR",AN356+1.6449*VLOOKUP(AN$14&amp;"-rse-"&amp;$E356,Equations!$G:$I,3,0)))</f>
        <v/>
      </c>
      <c r="AQ356" s="10" t="str">
        <f t="shared" si="138"/>
        <v/>
      </c>
      <c r="AR356" s="10" t="str">
        <f>IF($Z356="","",IF(OR($V356&lt;2.7,$V356&gt;90),"Age OOR",($Z356-AN356)/VLOOKUP(AN$14&amp;"-rse-"&amp;$E356,Equations!$G:$I,3,0)))</f>
        <v/>
      </c>
      <c r="AS356" s="10" t="str">
        <f>IF($AA356="","",IF(OR($V356&lt;2.7,$V356&gt;90),"Age OOR",VLOOKUP(AS$14&amp;"-int-"&amp;$F356,Equations!$G:$I,3,0)+VLOOKUP(AS$14&amp;"-sexo-"&amp;$F356,Equations!$G:$I,3,0)*$U356+VLOOKUP(AS$14&amp;"-edad-"&amp;$F356,Equations!$G:$I,3,0)*$V356+VLOOKUP(AS$14&amp;"-est-"&amp;$F356,Equations!$G:$I,3,0)*(1/$W356)+VLOOKUP(AS$14&amp;"-imc-"&amp;$F356,Equations!$G:$I,3,0)*(1/$Q356)))</f>
        <v/>
      </c>
      <c r="AT356" s="10" t="str">
        <f>IF($AA356="","",IF(OR($V356&lt;2.7,$V356&gt;90),"Age OOR",AS356-1.6449*VLOOKUP(AS$14&amp;"-rse-"&amp;$F356,Equations!$G:$I,3,0)))</f>
        <v/>
      </c>
      <c r="AU356" s="10" t="str">
        <f>IF($AA356="","",IF(OR($V356&lt;2.7,$V356&gt;90),"Age OOR",AS356+1.6449*VLOOKUP(AS$14&amp;"-rse-"&amp;$F356,Equations!$G:$I,3,0)))</f>
        <v/>
      </c>
      <c r="AV356" s="10" t="str">
        <f t="shared" si="139"/>
        <v/>
      </c>
      <c r="AW356" s="10" t="str">
        <f>IF($AA356="","",IF(OR($V356&lt;2.7,$V356&gt;90),"Age OOR",($AA356-AS356)/VLOOKUP(AS$14&amp;"-rse-"&amp;$F356,Equations!$G:$I,3,0)))</f>
        <v/>
      </c>
      <c r="AX356" s="10" t="str">
        <f>IF($AB356="","",IF(OR($V356&lt;2.7,$V356&gt;90),"Age OOR",VLOOKUP(AX$14&amp;"-int-"&amp;$G356,Equations!$G:$I,3,0)+VLOOKUP(AX$14&amp;"-sexo-"&amp;$G356,Equations!$G:$I,3,0)*$U356+VLOOKUP(AX$14&amp;"-edad-"&amp;$G356,Equations!$G:$I,3,0)*$V356+VLOOKUP(AX$14&amp;"-est-"&amp;$G356,Equations!$G:$I,3,0)*(1/$W356)+VLOOKUP(AX$14&amp;"-imc-"&amp;$G356,Equations!$G:$I,3,0)*(1/$Q356)))</f>
        <v/>
      </c>
      <c r="AY356" s="10" t="str">
        <f>IF($AB356="","",IF(OR($V356&lt;2.7,$V356&gt;90),"Age OOR",AX356-1.6449*VLOOKUP(AX$14&amp;"-rse-"&amp;$G356,Equations!$G:$I,3,0)))</f>
        <v/>
      </c>
      <c r="AZ356" s="10" t="str">
        <f>IF($AB356="","",IF(OR($V356&lt;2.7,$V356&gt;90),"Age OOR",AX356+1.6449*VLOOKUP(AX$14&amp;"-rse-"&amp;$G356,Equations!$G:$I,3,0)))</f>
        <v/>
      </c>
      <c r="BA356" s="10" t="str">
        <f t="shared" si="140"/>
        <v/>
      </c>
      <c r="BB356" s="10" t="str">
        <f>IF($AB356="","",IF(OR($V356&lt;2.7,$V356&gt;90),"Age OOR",($AB356-AX356)/VLOOKUP(AX$14&amp;"-rse-"&amp;$G356,Equations!$G:$I,3,0)))</f>
        <v/>
      </c>
      <c r="BC356" s="10" t="str">
        <f>IF($AC356="","",IF(OR($V356&lt;2.7,$V356&gt;90),"Age OOR",VLOOKUP(BC$14&amp;"-int-"&amp;$H356,Equations!$G:$I,3,0)+VLOOKUP(BC$14&amp;"-sexo-"&amp;$H356,Equations!$G:$I,3,0)*$U356+VLOOKUP(BC$14&amp;"-edad-"&amp;$H356,Equations!$G:$I,3,0)*$V356+VLOOKUP(BC$14&amp;"-est-"&amp;$H356,Equations!$G:$I,3,0)*(1/$W356)+VLOOKUP(BC$14&amp;"-imc-"&amp;$H356,Equations!$G:$I,3,0)*(1/$Q356)))</f>
        <v/>
      </c>
      <c r="BD356" s="10" t="str">
        <f>IF($AC356="","",IF(OR($V356&lt;2.7,$V356&gt;90),"Age OOR",BC356-1.6449*VLOOKUP(BC$14&amp;"-rse-"&amp;$H356,Equations!$G:$I,3,0)))</f>
        <v/>
      </c>
      <c r="BE356" s="10" t="str">
        <f>IF($AC356="","",IF(OR($V356&lt;2.7,$V356&gt;90),"Age OOR",BC356+1.6449*VLOOKUP(BC$14&amp;"-rse-"&amp;$H356,Equations!$G:$I,3,0)))</f>
        <v/>
      </c>
      <c r="BF356" s="10" t="str">
        <f t="shared" si="141"/>
        <v/>
      </c>
      <c r="BG356" s="10" t="str">
        <f>IF($AC356="","",IF(OR($V356&lt;2.7,$V356&gt;90),"Age OOR",($AC356-BC356)/VLOOKUP(BC$14&amp;"-rse-"&amp;$H356,Equations!$G:$I,3,0)))</f>
        <v/>
      </c>
      <c r="BH356" s="10" t="str">
        <f>IF($AD356="","",IF(OR($V356&lt;2.7,$V356&gt;90),"Age OOR",VLOOKUP(BH$14&amp;"-int-"&amp;$I356,Equations!$G:$I,3,0)+VLOOKUP(BH$14&amp;"-sexo-"&amp;$I356,Equations!$G:$I,3,0)*$U356+VLOOKUP(BH$14&amp;"-edad-"&amp;$I356,Equations!$G:$I,3,0)*$V356+VLOOKUP(BH$14&amp;"-est-"&amp;$I356,Equations!$G:$I,3,0)*(1/$W356)+VLOOKUP(BH$14&amp;"-imc-"&amp;$I356,Equations!$G:$I,3,0)*(1/$Q356)))</f>
        <v/>
      </c>
      <c r="BI356" s="10" t="str">
        <f>IF($AD356="","",IF(OR($V356&lt;2.7,$V356&gt;90),"Age OOR",BH356-1.6449*VLOOKUP(BH$14&amp;"-rse-"&amp;$I356,Equations!$G:$I,3,0)))</f>
        <v/>
      </c>
      <c r="BJ356" s="10" t="str">
        <f>IF($AD356="","",IF(OR($V356&lt;2.7,$V356&gt;90),"Age OOR",BH356+1.6449*VLOOKUP(BH$14&amp;"-rse-"&amp;$I356,Equations!$G:$I,3,0)))</f>
        <v/>
      </c>
      <c r="BK356" s="10" t="str">
        <f t="shared" si="142"/>
        <v/>
      </c>
      <c r="BL356" s="10" t="str">
        <f>IF($AD356="","",IF(OR($V356&lt;2.7,$V356&gt;90),"Age OOR",($AD356-BH356)/VLOOKUP(BH$14&amp;"-rse-"&amp;$I356,Equations!$G:$I,3,0)))</f>
        <v/>
      </c>
      <c r="BM356" s="10" t="str">
        <f>IF($AE356="","",IF(OR($V356&lt;2.7,$V356&gt;90),"Age OOR",VLOOKUP(BM$14&amp;"-int-"&amp;$J356,Equations!$G:$I,3,0)+VLOOKUP(BM$14&amp;"-sexo-"&amp;$J356,Equations!$G:$I,3,0)*$U356+VLOOKUP(BM$14&amp;"-edad-"&amp;$J356,Equations!$G:$I,3,0)*$V356+VLOOKUP(BM$14&amp;"-est-"&amp;$J356,Equations!$G:$I,3,0)*(1/$W356)+VLOOKUP(BM$14&amp;"-imc-"&amp;$J356,Equations!$G:$I,3,0)*(1/$Q356)))</f>
        <v/>
      </c>
      <c r="BN356" s="10" t="str">
        <f>IF($AE356="","",IF(OR($V356&lt;2.7,$V356&gt;90),"Age OOR",BM356-1.6449*VLOOKUP(BM$14&amp;"-rse-"&amp;$J356,Equations!$G:$I,3,0)))</f>
        <v/>
      </c>
      <c r="BO356" s="10" t="str">
        <f>IF($AE356="","",IF(OR($V356&lt;2.7,$V356&gt;90),"Age OOR",BM356+1.6449*VLOOKUP(BM$14&amp;"-rse-"&amp;$J356,Equations!$G:$I,3,0)))</f>
        <v/>
      </c>
      <c r="BP356" s="10" t="str">
        <f t="shared" si="143"/>
        <v/>
      </c>
      <c r="BQ356" s="10" t="str">
        <f>IF($AE356="","",IF(OR($V356&lt;2.7,$V356&gt;90),"Age OOR",($AE356-BM356)/VLOOKUP(BM$14&amp;"-rse-"&amp;$J356,Equations!$G:$I,3,0)))</f>
        <v/>
      </c>
      <c r="BR356" s="10" t="str">
        <f>IF($AF356="","",IF(OR($V356&lt;2.7,$V356&gt;90),"Age OOR",VLOOKUP(BR$14&amp;"-int-"&amp;$K356,Equations!$G:$I,3,0)+VLOOKUP(BR$14&amp;"-sexo-"&amp;$K356,Equations!$G:$I,3,0)*$U356+VLOOKUP(BR$14&amp;"-edad-"&amp;$K356,Equations!$G:$I,3,0)*$V356+VLOOKUP(BR$14&amp;"-est-"&amp;$K356,Equations!$G:$I,3,0)*(1/$W356)+VLOOKUP(BR$14&amp;"-imc-"&amp;$K356,Equations!$G:$I,3,0)*(1/$Q356)))</f>
        <v/>
      </c>
      <c r="BS356" s="10" t="str">
        <f>IF($AF356="","",IF(OR($V356&lt;2.7,$V356&gt;90),"Age OOR",BR356-1.6449*VLOOKUP(BR$14&amp;"-rse-"&amp;$K356,Equations!$G:$I,3,0)))</f>
        <v/>
      </c>
      <c r="BT356" s="10" t="str">
        <f>IF($AF356="","",IF(OR($V356&lt;2.7,$V356&gt;90),"Age OOR",BR356+1.6449*VLOOKUP(BR$14&amp;"-rse-"&amp;$K356,Equations!$G:$I,3,0)))</f>
        <v/>
      </c>
      <c r="BU356" s="10" t="str">
        <f t="shared" si="144"/>
        <v/>
      </c>
      <c r="BV356" s="10" t="str">
        <f>IF($AF356="","",IF(OR($V356&lt;2.7,$V356&gt;90),"Age OOR",($AF356-BR356)/VLOOKUP(BR$14&amp;"-rse-"&amp;$K356,Equations!$G:$I,3,0)))</f>
        <v/>
      </c>
      <c r="BW356" s="10" t="str">
        <f>IF($AG356="","",IF(OR($V356&lt;2.7,$V356&gt;90),"Age OOR",VLOOKUP(BW$14&amp;"-int-"&amp;$L356,Equations!$G:$I,3,0)+VLOOKUP(BW$14&amp;"-sexo-"&amp;$L356,Equations!$G:$I,3,0)*$U356+VLOOKUP(BW$14&amp;"-edad-"&amp;$L356,Equations!$G:$I,3,0)*$V356+VLOOKUP(BW$14&amp;"-est-"&amp;$L356,Equations!$G:$I,3,0)*(1/$W356)+VLOOKUP(BW$14&amp;"-imc-"&amp;$L356,Equations!$G:$I,3,0)*(1/$Q356)))</f>
        <v/>
      </c>
      <c r="BX356" s="10" t="str">
        <f>IF($AG356="","",IF(OR($V356&lt;2.7,$V356&gt;90),"Age OOR",BW356-1.6449*VLOOKUP(BW$14&amp;"-rse-"&amp;$L356,Equations!$G:$I,3,0)))</f>
        <v/>
      </c>
      <c r="BY356" s="10" t="str">
        <f>IF($AG356="","",IF(OR($V356&lt;2.7,$V356&gt;90),"Age OOR",BW356+1.6449*VLOOKUP(BW$14&amp;"-rse-"&amp;$L356,Equations!$G:$I,3,0)))</f>
        <v/>
      </c>
      <c r="BZ356" s="10" t="str">
        <f t="shared" si="145"/>
        <v/>
      </c>
      <c r="CA356" s="10" t="str">
        <f>IF($AG356="","",IF(OR($V356&lt;2.7,$V356&gt;90),"Age OOR",($AG356-BW356)/VLOOKUP(BW$14&amp;"-rse-"&amp;$L356,Equations!$G:$I,3,0)))</f>
        <v/>
      </c>
      <c r="CB356" s="10" t="str">
        <f>IF($AH356="","",IF(OR($V356&lt;2.7,$V356&gt;90),"Age OOR",VLOOKUP(CB$14&amp;"-int-"&amp;$M356,Equations!$G:$I,3,0)+VLOOKUP(CB$14&amp;"-sexo-"&amp;$M356,Equations!$G:$I,3,0)*$U356+VLOOKUP(CB$14&amp;"-edad-"&amp;$M356,Equations!$G:$I,3,0)*$V356+VLOOKUP(CB$14&amp;"-est-"&amp;$M356,Equations!$G:$I,3,0)*(1/$W356)+VLOOKUP(CB$14&amp;"-imc-"&amp;$M356,Equations!$G:$I,3,0)*(1/$Q356)))</f>
        <v/>
      </c>
      <c r="CC356" s="10" t="str">
        <f>IF($AH356="","",IF(OR($V356&lt;2.7,$V356&gt;90),"Age OOR",CB356-1.6449*VLOOKUP(CB$14&amp;"-rse-"&amp;$M356,Equations!$G:$I,3,0)))</f>
        <v/>
      </c>
      <c r="CD356" s="10" t="str">
        <f>IF($AH356="","",IF(OR($V356&lt;2.7,$V356&gt;90),"Age OOR",CB356+1.6449*VLOOKUP(CB$14&amp;"-rse-"&amp;$M356,Equations!$G:$I,3,0)))</f>
        <v/>
      </c>
      <c r="CE356" s="10" t="str">
        <f t="shared" si="146"/>
        <v/>
      </c>
      <c r="CF356" s="10" t="str">
        <f>IF($AH356="","",IF(OR($V356&lt;2.7,$V356&gt;90),"Age OOR",($AH356-CB356)/VLOOKUP(CB$14&amp;"-rse-"&amp;$M356,Equations!$G:$I,3,0)))</f>
        <v/>
      </c>
      <c r="CG356" s="10" t="str">
        <f>IF($AI356="","",IF(OR($V356&lt;2.7,$V356&gt;90),"Age OOR",VLOOKUP(CG$14&amp;"-int-"&amp;$N356,Equations!$G:$I,3,0)+VLOOKUP(CG$14&amp;"-sexo-"&amp;$N356,Equations!$G:$I,3,0)*$U356+VLOOKUP(CG$14&amp;"-edad-"&amp;$N356,Equations!$G:$I,3,0)*$V356+VLOOKUP(CG$14&amp;"-est-"&amp;$N356,Equations!$G:$I,3,0)*(1/$W356)+VLOOKUP(CG$14&amp;"-imc-"&amp;$N356,Equations!$G:$I,3,0)*(1/$Q356)))</f>
        <v/>
      </c>
      <c r="CH356" s="10" t="str">
        <f>IF($AI356="","",IF(OR($V356&lt;2.7,$V356&gt;90),"Age OOR",CG356-1.6449*VLOOKUP(CG$14&amp;"-rse-"&amp;$N356,Equations!$G:$I,3,0)))</f>
        <v/>
      </c>
      <c r="CI356" s="10" t="str">
        <f>IF($AI356="","",IF(OR($V356&lt;2.7,$V356&gt;90),"Age OOR",CG356+1.6449*VLOOKUP(CG$14&amp;"-rse-"&amp;$N356,Equations!$G:$I,3,0)))</f>
        <v/>
      </c>
      <c r="CJ356" s="10" t="str">
        <f t="shared" si="147"/>
        <v/>
      </c>
      <c r="CK356" s="10" t="str">
        <f>IF($AI356="","",IF(OR($V356&lt;2.7,$V356&gt;90),"Age OOR",($AI356-CG356)/VLOOKUP(CG$14&amp;"-rse-"&amp;$N356,Equations!$G:$I,3,0)))</f>
        <v/>
      </c>
      <c r="CL356" s="10" t="str">
        <f>IF($AJ356="","",IF(OR($V356&lt;2.7,$V356&gt;90),"Age OOR",VLOOKUP(CL$14&amp;"-int-"&amp;$O356,Equations!$G:$I,3,0)+VLOOKUP(CL$14&amp;"-sexo-"&amp;$O356,Equations!$G:$I,3,0)*$U356+VLOOKUP(CL$14&amp;"-edad-"&amp;$O356,Equations!$G:$I,3,0)*$V356+VLOOKUP(CL$14&amp;"-est-"&amp;$O356,Equations!$G:$I,3,0)*(1/$W356)+VLOOKUP(CL$14&amp;"-imc-"&amp;$O356,Equations!$G:$I,3,0)*(1/$Q356)))</f>
        <v/>
      </c>
      <c r="CM356" s="10" t="str">
        <f>IF($AJ356="","",IF(OR($V356&lt;2.7,$V356&gt;90),"Age OOR",CL356-1.6449*VLOOKUP(CL$14&amp;"-rse-"&amp;$O356,Equations!$G:$I,3,0)))</f>
        <v/>
      </c>
      <c r="CN356" s="10" t="str">
        <f>IF($AJ356="","",IF(OR($V356&lt;2.7,$V356&gt;90),"Age OOR",CL356+1.6449*VLOOKUP(CL$14&amp;"-rse-"&amp;$O356,Equations!$G:$I,3,0)))</f>
        <v/>
      </c>
      <c r="CO356" s="10" t="str">
        <f t="shared" si="148"/>
        <v/>
      </c>
      <c r="CP356" s="10" t="str">
        <f>IF($AJ356="","",IF(OR($V356&lt;2.7,$V356&gt;90),"Age OOR",($AJ356-CL356)/VLOOKUP(CL$14&amp;"-rse-"&amp;$O356,Equations!$G:$I,3,0)))</f>
        <v/>
      </c>
      <c r="CQ356" s="10" t="str">
        <f>IF($AK356="","",IF(OR($V356&lt;2.7,$V356&gt;90),"Age OOR",EXP(VLOOKUP(CQ$14&amp;"-int-"&amp;$P356,Equations!$G:$I,3,0)+VLOOKUP(CQ$14&amp;"-sexo-"&amp;$P356,Equations!$G:$I,3,0)*$U356+VLOOKUP(CQ$14&amp;"-edad-"&amp;$P356,Equations!$G:$I,3,0)*$V356+VLOOKUP(CQ$14&amp;"-est-"&amp;$P356,Equations!$G:$I,3,0)*(1/$W356)+VLOOKUP(CQ$14&amp;"-imc-"&amp;$P356,Equations!$G:$I,3,0)*(1/$Q356))))</f>
        <v/>
      </c>
      <c r="CR356" s="10" t="str">
        <f>IF($AK356="","",IF(OR($V356&lt;2.7,$V356&gt;90),"Age OOR",EXP(LN(CQ356)-1.6449*VLOOKUP(CQ$14&amp;"-rse-"&amp;$P356,Equations!$G:$I,3,0))))</f>
        <v/>
      </c>
      <c r="CS356" s="10" t="str">
        <f>IF($AK356="","",IF(OR($V356&lt;2.7,$V356&gt;90),"Age OOR",EXP(LN(CQ356)+1.6449*VLOOKUP(CQ$14&amp;"-rse-"&amp;$P356,Equations!$G:$I,3,0))))</f>
        <v/>
      </c>
      <c r="CT356" s="10" t="str">
        <f t="shared" si="149"/>
        <v/>
      </c>
      <c r="CU356" s="10" t="str">
        <f>IF($AK356="","",IF(OR($V356&lt;2.7,$V356&gt;90),"Age OOR",(LN($AK356)-LN(CQ356))/VLOOKUP(CQ$14&amp;"-rse-"&amp;$P356,Equations!$G:$I,3,0)))</f>
        <v/>
      </c>
      <c r="CV356" s="47"/>
    </row>
    <row r="357" spans="5:116" x14ac:dyDescent="0.2">
      <c r="E357" s="23" t="str">
        <f t="shared" si="125"/>
        <v>Age out of range</v>
      </c>
      <c r="F357" s="23" t="str">
        <f t="shared" si="126"/>
        <v>Age out of range</v>
      </c>
      <c r="G357" s="23" t="str">
        <f t="shared" si="127"/>
        <v>Age out of range</v>
      </c>
      <c r="H357" s="23" t="str">
        <f t="shared" si="128"/>
        <v>Age out of range</v>
      </c>
      <c r="I357" s="23" t="str">
        <f t="shared" si="129"/>
        <v>Age out of range</v>
      </c>
      <c r="J357" s="23" t="str">
        <f t="shared" si="130"/>
        <v>Age out of range</v>
      </c>
      <c r="K357" s="23" t="str">
        <f t="shared" si="131"/>
        <v>Age out of range</v>
      </c>
      <c r="L357" s="23" t="str">
        <f t="shared" si="132"/>
        <v>Age out of range</v>
      </c>
      <c r="M357" s="23" t="str">
        <f t="shared" si="133"/>
        <v>Age out of range</v>
      </c>
      <c r="N357" s="23" t="str">
        <f t="shared" si="134"/>
        <v>Age out of range</v>
      </c>
      <c r="O357" s="23" t="str">
        <f t="shared" si="135"/>
        <v>Age out of range</v>
      </c>
      <c r="P357" s="23" t="str">
        <f t="shared" si="136"/>
        <v>Age out of range</v>
      </c>
      <c r="Q357" s="23" t="e">
        <f t="shared" si="137"/>
        <v>#DIV/0!</v>
      </c>
      <c r="R357" s="17"/>
      <c r="S357" s="23">
        <v>341</v>
      </c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  <c r="AK357" s="134"/>
      <c r="AL357" s="7"/>
      <c r="AM357" s="47"/>
      <c r="AN357" s="10" t="str">
        <f>IF($Z357="","",IF(OR($V357&lt;2.7,$V357&gt;90),"Age OOR",VLOOKUP(AN$14&amp;"-int-"&amp;$E357,Equations!$G:$I,3,0)+VLOOKUP(AN$14&amp;"-sexo-"&amp;$E357,Equations!$G:$I,3,0)*$U357+VLOOKUP(AN$14&amp;"-edad-"&amp;$E357,Equations!$G:$I,3,0)*$V357+VLOOKUP(AN$14&amp;"-est-"&amp;$E357,Equations!$G:$I,3,0)*(1/$W357)+VLOOKUP(AN$14&amp;"-imc-"&amp;$E357,Equations!$G:$I,3,0)*(1/$Q357)))</f>
        <v/>
      </c>
      <c r="AO357" s="10" t="str">
        <f>IF($Z357="","",IF(OR($V357&lt;2.7,$V357&gt;90),"Age OOR",AN357-1.6449*VLOOKUP(AN$14&amp;"-rse-"&amp;$E357,Equations!$G:$I,3,0)))</f>
        <v/>
      </c>
      <c r="AP357" s="10" t="str">
        <f>IF($Z357="","",IF(OR($V357&lt;2.7,$V357&gt;90),"Age OOR",AN357+1.6449*VLOOKUP(AN$14&amp;"-rse-"&amp;$E357,Equations!$G:$I,3,0)))</f>
        <v/>
      </c>
      <c r="AQ357" s="10" t="str">
        <f t="shared" si="138"/>
        <v/>
      </c>
      <c r="AR357" s="10" t="str">
        <f>IF($Z357="","",IF(OR($V357&lt;2.7,$V357&gt;90),"Age OOR",($Z357-AN357)/VLOOKUP(AN$14&amp;"-rse-"&amp;$E357,Equations!$G:$I,3,0)))</f>
        <v/>
      </c>
      <c r="AS357" s="10" t="str">
        <f>IF($AA357="","",IF(OR($V357&lt;2.7,$V357&gt;90),"Age OOR",VLOOKUP(AS$14&amp;"-int-"&amp;$F357,Equations!$G:$I,3,0)+VLOOKUP(AS$14&amp;"-sexo-"&amp;$F357,Equations!$G:$I,3,0)*$U357+VLOOKUP(AS$14&amp;"-edad-"&amp;$F357,Equations!$G:$I,3,0)*$V357+VLOOKUP(AS$14&amp;"-est-"&amp;$F357,Equations!$G:$I,3,0)*(1/$W357)+VLOOKUP(AS$14&amp;"-imc-"&amp;$F357,Equations!$G:$I,3,0)*(1/$Q357)))</f>
        <v/>
      </c>
      <c r="AT357" s="10" t="str">
        <f>IF($AA357="","",IF(OR($V357&lt;2.7,$V357&gt;90),"Age OOR",AS357-1.6449*VLOOKUP(AS$14&amp;"-rse-"&amp;$F357,Equations!$G:$I,3,0)))</f>
        <v/>
      </c>
      <c r="AU357" s="10" t="str">
        <f>IF($AA357="","",IF(OR($V357&lt;2.7,$V357&gt;90),"Age OOR",AS357+1.6449*VLOOKUP(AS$14&amp;"-rse-"&amp;$F357,Equations!$G:$I,3,0)))</f>
        <v/>
      </c>
      <c r="AV357" s="10" t="str">
        <f t="shared" si="139"/>
        <v/>
      </c>
      <c r="AW357" s="10" t="str">
        <f>IF($AA357="","",IF(OR($V357&lt;2.7,$V357&gt;90),"Age OOR",($AA357-AS357)/VLOOKUP(AS$14&amp;"-rse-"&amp;$F357,Equations!$G:$I,3,0)))</f>
        <v/>
      </c>
      <c r="AX357" s="10" t="str">
        <f>IF($AB357="","",IF(OR($V357&lt;2.7,$V357&gt;90),"Age OOR",VLOOKUP(AX$14&amp;"-int-"&amp;$G357,Equations!$G:$I,3,0)+VLOOKUP(AX$14&amp;"-sexo-"&amp;$G357,Equations!$G:$I,3,0)*$U357+VLOOKUP(AX$14&amp;"-edad-"&amp;$G357,Equations!$G:$I,3,0)*$V357+VLOOKUP(AX$14&amp;"-est-"&amp;$G357,Equations!$G:$I,3,0)*(1/$W357)+VLOOKUP(AX$14&amp;"-imc-"&amp;$G357,Equations!$G:$I,3,0)*(1/$Q357)))</f>
        <v/>
      </c>
      <c r="AY357" s="10" t="str">
        <f>IF($AB357="","",IF(OR($V357&lt;2.7,$V357&gt;90),"Age OOR",AX357-1.6449*VLOOKUP(AX$14&amp;"-rse-"&amp;$G357,Equations!$G:$I,3,0)))</f>
        <v/>
      </c>
      <c r="AZ357" s="10" t="str">
        <f>IF($AB357="","",IF(OR($V357&lt;2.7,$V357&gt;90),"Age OOR",AX357+1.6449*VLOOKUP(AX$14&amp;"-rse-"&amp;$G357,Equations!$G:$I,3,0)))</f>
        <v/>
      </c>
      <c r="BA357" s="10" t="str">
        <f t="shared" si="140"/>
        <v/>
      </c>
      <c r="BB357" s="10" t="str">
        <f>IF($AB357="","",IF(OR($V357&lt;2.7,$V357&gt;90),"Age OOR",($AB357-AX357)/VLOOKUP(AX$14&amp;"-rse-"&amp;$G357,Equations!$G:$I,3,0)))</f>
        <v/>
      </c>
      <c r="BC357" s="10" t="str">
        <f>IF($AC357="","",IF(OR($V357&lt;2.7,$V357&gt;90),"Age OOR",VLOOKUP(BC$14&amp;"-int-"&amp;$H357,Equations!$G:$I,3,0)+VLOOKUP(BC$14&amp;"-sexo-"&amp;$H357,Equations!$G:$I,3,0)*$U357+VLOOKUP(BC$14&amp;"-edad-"&amp;$H357,Equations!$G:$I,3,0)*$V357+VLOOKUP(BC$14&amp;"-est-"&amp;$H357,Equations!$G:$I,3,0)*(1/$W357)+VLOOKUP(BC$14&amp;"-imc-"&amp;$H357,Equations!$G:$I,3,0)*(1/$Q357)))</f>
        <v/>
      </c>
      <c r="BD357" s="10" t="str">
        <f>IF($AC357="","",IF(OR($V357&lt;2.7,$V357&gt;90),"Age OOR",BC357-1.6449*VLOOKUP(BC$14&amp;"-rse-"&amp;$H357,Equations!$G:$I,3,0)))</f>
        <v/>
      </c>
      <c r="BE357" s="10" t="str">
        <f>IF($AC357="","",IF(OR($V357&lt;2.7,$V357&gt;90),"Age OOR",BC357+1.6449*VLOOKUP(BC$14&amp;"-rse-"&amp;$H357,Equations!$G:$I,3,0)))</f>
        <v/>
      </c>
      <c r="BF357" s="10" t="str">
        <f t="shared" si="141"/>
        <v/>
      </c>
      <c r="BG357" s="10" t="str">
        <f>IF($AC357="","",IF(OR($V357&lt;2.7,$V357&gt;90),"Age OOR",($AC357-BC357)/VLOOKUP(BC$14&amp;"-rse-"&amp;$H357,Equations!$G:$I,3,0)))</f>
        <v/>
      </c>
      <c r="BH357" s="10" t="str">
        <f>IF($AD357="","",IF(OR($V357&lt;2.7,$V357&gt;90),"Age OOR",VLOOKUP(BH$14&amp;"-int-"&amp;$I357,Equations!$G:$I,3,0)+VLOOKUP(BH$14&amp;"-sexo-"&amp;$I357,Equations!$G:$I,3,0)*$U357+VLOOKUP(BH$14&amp;"-edad-"&amp;$I357,Equations!$G:$I,3,0)*$V357+VLOOKUP(BH$14&amp;"-est-"&amp;$I357,Equations!$G:$I,3,0)*(1/$W357)+VLOOKUP(BH$14&amp;"-imc-"&amp;$I357,Equations!$G:$I,3,0)*(1/$Q357)))</f>
        <v/>
      </c>
      <c r="BI357" s="10" t="str">
        <f>IF($AD357="","",IF(OR($V357&lt;2.7,$V357&gt;90),"Age OOR",BH357-1.6449*VLOOKUP(BH$14&amp;"-rse-"&amp;$I357,Equations!$G:$I,3,0)))</f>
        <v/>
      </c>
      <c r="BJ357" s="10" t="str">
        <f>IF($AD357="","",IF(OR($V357&lt;2.7,$V357&gt;90),"Age OOR",BH357+1.6449*VLOOKUP(BH$14&amp;"-rse-"&amp;$I357,Equations!$G:$I,3,0)))</f>
        <v/>
      </c>
      <c r="BK357" s="10" t="str">
        <f t="shared" si="142"/>
        <v/>
      </c>
      <c r="BL357" s="10" t="str">
        <f>IF($AD357="","",IF(OR($V357&lt;2.7,$V357&gt;90),"Age OOR",($AD357-BH357)/VLOOKUP(BH$14&amp;"-rse-"&amp;$I357,Equations!$G:$I,3,0)))</f>
        <v/>
      </c>
      <c r="BM357" s="10" t="str">
        <f>IF($AE357="","",IF(OR($V357&lt;2.7,$V357&gt;90),"Age OOR",VLOOKUP(BM$14&amp;"-int-"&amp;$J357,Equations!$G:$I,3,0)+VLOOKUP(BM$14&amp;"-sexo-"&amp;$J357,Equations!$G:$I,3,0)*$U357+VLOOKUP(BM$14&amp;"-edad-"&amp;$J357,Equations!$G:$I,3,0)*$V357+VLOOKUP(BM$14&amp;"-est-"&amp;$J357,Equations!$G:$I,3,0)*(1/$W357)+VLOOKUP(BM$14&amp;"-imc-"&amp;$J357,Equations!$G:$I,3,0)*(1/$Q357)))</f>
        <v/>
      </c>
      <c r="BN357" s="10" t="str">
        <f>IF($AE357="","",IF(OR($V357&lt;2.7,$V357&gt;90),"Age OOR",BM357-1.6449*VLOOKUP(BM$14&amp;"-rse-"&amp;$J357,Equations!$G:$I,3,0)))</f>
        <v/>
      </c>
      <c r="BO357" s="10" t="str">
        <f>IF($AE357="","",IF(OR($V357&lt;2.7,$V357&gt;90),"Age OOR",BM357+1.6449*VLOOKUP(BM$14&amp;"-rse-"&amp;$J357,Equations!$G:$I,3,0)))</f>
        <v/>
      </c>
      <c r="BP357" s="10" t="str">
        <f t="shared" si="143"/>
        <v/>
      </c>
      <c r="BQ357" s="10" t="str">
        <f>IF($AE357="","",IF(OR($V357&lt;2.7,$V357&gt;90),"Age OOR",($AE357-BM357)/VLOOKUP(BM$14&amp;"-rse-"&amp;$J357,Equations!$G:$I,3,0)))</f>
        <v/>
      </c>
      <c r="BR357" s="10" t="str">
        <f>IF($AF357="","",IF(OR($V357&lt;2.7,$V357&gt;90),"Age OOR",VLOOKUP(BR$14&amp;"-int-"&amp;$K357,Equations!$G:$I,3,0)+VLOOKUP(BR$14&amp;"-sexo-"&amp;$K357,Equations!$G:$I,3,0)*$U357+VLOOKUP(BR$14&amp;"-edad-"&amp;$K357,Equations!$G:$I,3,0)*$V357+VLOOKUP(BR$14&amp;"-est-"&amp;$K357,Equations!$G:$I,3,0)*(1/$W357)+VLOOKUP(BR$14&amp;"-imc-"&amp;$K357,Equations!$G:$I,3,0)*(1/$Q357)))</f>
        <v/>
      </c>
      <c r="BS357" s="10" t="str">
        <f>IF($AF357="","",IF(OR($V357&lt;2.7,$V357&gt;90),"Age OOR",BR357-1.6449*VLOOKUP(BR$14&amp;"-rse-"&amp;$K357,Equations!$G:$I,3,0)))</f>
        <v/>
      </c>
      <c r="BT357" s="10" t="str">
        <f>IF($AF357="","",IF(OR($V357&lt;2.7,$V357&gt;90),"Age OOR",BR357+1.6449*VLOOKUP(BR$14&amp;"-rse-"&amp;$K357,Equations!$G:$I,3,0)))</f>
        <v/>
      </c>
      <c r="BU357" s="10" t="str">
        <f t="shared" si="144"/>
        <v/>
      </c>
      <c r="BV357" s="10" t="str">
        <f>IF($AF357="","",IF(OR($V357&lt;2.7,$V357&gt;90),"Age OOR",($AF357-BR357)/VLOOKUP(BR$14&amp;"-rse-"&amp;$K357,Equations!$G:$I,3,0)))</f>
        <v/>
      </c>
      <c r="BW357" s="10" t="str">
        <f>IF($AG357="","",IF(OR($V357&lt;2.7,$V357&gt;90),"Age OOR",VLOOKUP(BW$14&amp;"-int-"&amp;$L357,Equations!$G:$I,3,0)+VLOOKUP(BW$14&amp;"-sexo-"&amp;$L357,Equations!$G:$I,3,0)*$U357+VLOOKUP(BW$14&amp;"-edad-"&amp;$L357,Equations!$G:$I,3,0)*$V357+VLOOKUP(BW$14&amp;"-est-"&amp;$L357,Equations!$G:$I,3,0)*(1/$W357)+VLOOKUP(BW$14&amp;"-imc-"&amp;$L357,Equations!$G:$I,3,0)*(1/$Q357)))</f>
        <v/>
      </c>
      <c r="BX357" s="10" t="str">
        <f>IF($AG357="","",IF(OR($V357&lt;2.7,$V357&gt;90),"Age OOR",BW357-1.6449*VLOOKUP(BW$14&amp;"-rse-"&amp;$L357,Equations!$G:$I,3,0)))</f>
        <v/>
      </c>
      <c r="BY357" s="10" t="str">
        <f>IF($AG357="","",IF(OR($V357&lt;2.7,$V357&gt;90),"Age OOR",BW357+1.6449*VLOOKUP(BW$14&amp;"-rse-"&amp;$L357,Equations!$G:$I,3,0)))</f>
        <v/>
      </c>
      <c r="BZ357" s="10" t="str">
        <f t="shared" si="145"/>
        <v/>
      </c>
      <c r="CA357" s="10" t="str">
        <f>IF($AG357="","",IF(OR($V357&lt;2.7,$V357&gt;90),"Age OOR",($AG357-BW357)/VLOOKUP(BW$14&amp;"-rse-"&amp;$L357,Equations!$G:$I,3,0)))</f>
        <v/>
      </c>
      <c r="CB357" s="10" t="str">
        <f>IF($AH357="","",IF(OR($V357&lt;2.7,$V357&gt;90),"Age OOR",VLOOKUP(CB$14&amp;"-int-"&amp;$M357,Equations!$G:$I,3,0)+VLOOKUP(CB$14&amp;"-sexo-"&amp;$M357,Equations!$G:$I,3,0)*$U357+VLOOKUP(CB$14&amp;"-edad-"&amp;$M357,Equations!$G:$I,3,0)*$V357+VLOOKUP(CB$14&amp;"-est-"&amp;$M357,Equations!$G:$I,3,0)*(1/$W357)+VLOOKUP(CB$14&amp;"-imc-"&amp;$M357,Equations!$G:$I,3,0)*(1/$Q357)))</f>
        <v/>
      </c>
      <c r="CC357" s="10" t="str">
        <f>IF($AH357="","",IF(OR($V357&lt;2.7,$V357&gt;90),"Age OOR",CB357-1.6449*VLOOKUP(CB$14&amp;"-rse-"&amp;$M357,Equations!$G:$I,3,0)))</f>
        <v/>
      </c>
      <c r="CD357" s="10" t="str">
        <f>IF($AH357="","",IF(OR($V357&lt;2.7,$V357&gt;90),"Age OOR",CB357+1.6449*VLOOKUP(CB$14&amp;"-rse-"&amp;$M357,Equations!$G:$I,3,0)))</f>
        <v/>
      </c>
      <c r="CE357" s="10" t="str">
        <f t="shared" si="146"/>
        <v/>
      </c>
      <c r="CF357" s="10" t="str">
        <f>IF($AH357="","",IF(OR($V357&lt;2.7,$V357&gt;90),"Age OOR",($AH357-CB357)/VLOOKUP(CB$14&amp;"-rse-"&amp;$M357,Equations!$G:$I,3,0)))</f>
        <v/>
      </c>
      <c r="CG357" s="10" t="str">
        <f>IF($AI357="","",IF(OR($V357&lt;2.7,$V357&gt;90),"Age OOR",VLOOKUP(CG$14&amp;"-int-"&amp;$N357,Equations!$G:$I,3,0)+VLOOKUP(CG$14&amp;"-sexo-"&amp;$N357,Equations!$G:$I,3,0)*$U357+VLOOKUP(CG$14&amp;"-edad-"&amp;$N357,Equations!$G:$I,3,0)*$V357+VLOOKUP(CG$14&amp;"-est-"&amp;$N357,Equations!$G:$I,3,0)*(1/$W357)+VLOOKUP(CG$14&amp;"-imc-"&amp;$N357,Equations!$G:$I,3,0)*(1/$Q357)))</f>
        <v/>
      </c>
      <c r="CH357" s="10" t="str">
        <f>IF($AI357="","",IF(OR($V357&lt;2.7,$V357&gt;90),"Age OOR",CG357-1.6449*VLOOKUP(CG$14&amp;"-rse-"&amp;$N357,Equations!$G:$I,3,0)))</f>
        <v/>
      </c>
      <c r="CI357" s="10" t="str">
        <f>IF($AI357="","",IF(OR($V357&lt;2.7,$V357&gt;90),"Age OOR",CG357+1.6449*VLOOKUP(CG$14&amp;"-rse-"&amp;$N357,Equations!$G:$I,3,0)))</f>
        <v/>
      </c>
      <c r="CJ357" s="10" t="str">
        <f t="shared" si="147"/>
        <v/>
      </c>
      <c r="CK357" s="10" t="str">
        <f>IF($AI357="","",IF(OR($V357&lt;2.7,$V357&gt;90),"Age OOR",($AI357-CG357)/VLOOKUP(CG$14&amp;"-rse-"&amp;$N357,Equations!$G:$I,3,0)))</f>
        <v/>
      </c>
      <c r="CL357" s="10" t="str">
        <f>IF($AJ357="","",IF(OR($V357&lt;2.7,$V357&gt;90),"Age OOR",VLOOKUP(CL$14&amp;"-int-"&amp;$O357,Equations!$G:$I,3,0)+VLOOKUP(CL$14&amp;"-sexo-"&amp;$O357,Equations!$G:$I,3,0)*$U357+VLOOKUP(CL$14&amp;"-edad-"&amp;$O357,Equations!$G:$I,3,0)*$V357+VLOOKUP(CL$14&amp;"-est-"&amp;$O357,Equations!$G:$I,3,0)*(1/$W357)+VLOOKUP(CL$14&amp;"-imc-"&amp;$O357,Equations!$G:$I,3,0)*(1/$Q357)))</f>
        <v/>
      </c>
      <c r="CM357" s="10" t="str">
        <f>IF($AJ357="","",IF(OR($V357&lt;2.7,$V357&gt;90),"Age OOR",CL357-1.6449*VLOOKUP(CL$14&amp;"-rse-"&amp;$O357,Equations!$G:$I,3,0)))</f>
        <v/>
      </c>
      <c r="CN357" s="10" t="str">
        <f>IF($AJ357="","",IF(OR($V357&lt;2.7,$V357&gt;90),"Age OOR",CL357+1.6449*VLOOKUP(CL$14&amp;"-rse-"&amp;$O357,Equations!$G:$I,3,0)))</f>
        <v/>
      </c>
      <c r="CO357" s="10" t="str">
        <f t="shared" si="148"/>
        <v/>
      </c>
      <c r="CP357" s="10" t="str">
        <f>IF($AJ357="","",IF(OR($V357&lt;2.7,$V357&gt;90),"Age OOR",($AJ357-CL357)/VLOOKUP(CL$14&amp;"-rse-"&amp;$O357,Equations!$G:$I,3,0)))</f>
        <v/>
      </c>
      <c r="CQ357" s="10" t="str">
        <f>IF($AK357="","",IF(OR($V357&lt;2.7,$V357&gt;90),"Age OOR",EXP(VLOOKUP(CQ$14&amp;"-int-"&amp;$P357,Equations!$G:$I,3,0)+VLOOKUP(CQ$14&amp;"-sexo-"&amp;$P357,Equations!$G:$I,3,0)*$U357+VLOOKUP(CQ$14&amp;"-edad-"&amp;$P357,Equations!$G:$I,3,0)*$V357+VLOOKUP(CQ$14&amp;"-est-"&amp;$P357,Equations!$G:$I,3,0)*(1/$W357)+VLOOKUP(CQ$14&amp;"-imc-"&amp;$P357,Equations!$G:$I,3,0)*(1/$Q357))))</f>
        <v/>
      </c>
      <c r="CR357" s="10" t="str">
        <f>IF($AK357="","",IF(OR($V357&lt;2.7,$V357&gt;90),"Age OOR",EXP(LN(CQ357)-1.6449*VLOOKUP(CQ$14&amp;"-rse-"&amp;$P357,Equations!$G:$I,3,0))))</f>
        <v/>
      </c>
      <c r="CS357" s="10" t="str">
        <f>IF($AK357="","",IF(OR($V357&lt;2.7,$V357&gt;90),"Age OOR",EXP(LN(CQ357)+1.6449*VLOOKUP(CQ$14&amp;"-rse-"&amp;$P357,Equations!$G:$I,3,0))))</f>
        <v/>
      </c>
      <c r="CT357" s="10" t="str">
        <f t="shared" si="149"/>
        <v/>
      </c>
      <c r="CU357" s="10" t="str">
        <f>IF($AK357="","",IF(OR($V357&lt;2.7,$V357&gt;90),"Age OOR",(LN($AK357)-LN(CQ357))/VLOOKUP(CQ$14&amp;"-rse-"&amp;$P357,Equations!$G:$I,3,0)))</f>
        <v/>
      </c>
      <c r="CV357" s="47"/>
    </row>
    <row r="358" spans="5:116" x14ac:dyDescent="0.2">
      <c r="E358" s="23" t="str">
        <f t="shared" si="125"/>
        <v>Age out of range</v>
      </c>
      <c r="F358" s="23" t="str">
        <f t="shared" si="126"/>
        <v>Age out of range</v>
      </c>
      <c r="G358" s="23" t="str">
        <f t="shared" si="127"/>
        <v>Age out of range</v>
      </c>
      <c r="H358" s="23" t="str">
        <f t="shared" si="128"/>
        <v>Age out of range</v>
      </c>
      <c r="I358" s="23" t="str">
        <f t="shared" si="129"/>
        <v>Age out of range</v>
      </c>
      <c r="J358" s="23" t="str">
        <f t="shared" si="130"/>
        <v>Age out of range</v>
      </c>
      <c r="K358" s="23" t="str">
        <f t="shared" si="131"/>
        <v>Age out of range</v>
      </c>
      <c r="L358" s="23" t="str">
        <f t="shared" si="132"/>
        <v>Age out of range</v>
      </c>
      <c r="M358" s="23" t="str">
        <f t="shared" si="133"/>
        <v>Age out of range</v>
      </c>
      <c r="N358" s="23" t="str">
        <f t="shared" si="134"/>
        <v>Age out of range</v>
      </c>
      <c r="O358" s="23" t="str">
        <f t="shared" si="135"/>
        <v>Age out of range</v>
      </c>
      <c r="P358" s="23" t="str">
        <f t="shared" si="136"/>
        <v>Age out of range</v>
      </c>
      <c r="Q358" s="23" t="e">
        <f t="shared" si="137"/>
        <v>#DIV/0!</v>
      </c>
      <c r="R358" s="17"/>
      <c r="S358" s="23">
        <v>342</v>
      </c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  <c r="AL358" s="7"/>
      <c r="AM358" s="47"/>
      <c r="AN358" s="10" t="str">
        <f>IF($Z358="","",IF(OR($V358&lt;2.7,$V358&gt;90),"Age OOR",VLOOKUP(AN$14&amp;"-int-"&amp;$E358,Equations!$G:$I,3,0)+VLOOKUP(AN$14&amp;"-sexo-"&amp;$E358,Equations!$G:$I,3,0)*$U358+VLOOKUP(AN$14&amp;"-edad-"&amp;$E358,Equations!$G:$I,3,0)*$V358+VLOOKUP(AN$14&amp;"-est-"&amp;$E358,Equations!$G:$I,3,0)*(1/$W358)+VLOOKUP(AN$14&amp;"-imc-"&amp;$E358,Equations!$G:$I,3,0)*(1/$Q358)))</f>
        <v/>
      </c>
      <c r="AO358" s="10" t="str">
        <f>IF($Z358="","",IF(OR($V358&lt;2.7,$V358&gt;90),"Age OOR",AN358-1.6449*VLOOKUP(AN$14&amp;"-rse-"&amp;$E358,Equations!$G:$I,3,0)))</f>
        <v/>
      </c>
      <c r="AP358" s="10" t="str">
        <f>IF($Z358="","",IF(OR($V358&lt;2.7,$V358&gt;90),"Age OOR",AN358+1.6449*VLOOKUP(AN$14&amp;"-rse-"&amp;$E358,Equations!$G:$I,3,0)))</f>
        <v/>
      </c>
      <c r="AQ358" s="10" t="str">
        <f t="shared" si="138"/>
        <v/>
      </c>
      <c r="AR358" s="10" t="str">
        <f>IF($Z358="","",IF(OR($V358&lt;2.7,$V358&gt;90),"Age OOR",($Z358-AN358)/VLOOKUP(AN$14&amp;"-rse-"&amp;$E358,Equations!$G:$I,3,0)))</f>
        <v/>
      </c>
      <c r="AS358" s="10" t="str">
        <f>IF($AA358="","",IF(OR($V358&lt;2.7,$V358&gt;90),"Age OOR",VLOOKUP(AS$14&amp;"-int-"&amp;$F358,Equations!$G:$I,3,0)+VLOOKUP(AS$14&amp;"-sexo-"&amp;$F358,Equations!$G:$I,3,0)*$U358+VLOOKUP(AS$14&amp;"-edad-"&amp;$F358,Equations!$G:$I,3,0)*$V358+VLOOKUP(AS$14&amp;"-est-"&amp;$F358,Equations!$G:$I,3,0)*(1/$W358)+VLOOKUP(AS$14&amp;"-imc-"&amp;$F358,Equations!$G:$I,3,0)*(1/$Q358)))</f>
        <v/>
      </c>
      <c r="AT358" s="10" t="str">
        <f>IF($AA358="","",IF(OR($V358&lt;2.7,$V358&gt;90),"Age OOR",AS358-1.6449*VLOOKUP(AS$14&amp;"-rse-"&amp;$F358,Equations!$G:$I,3,0)))</f>
        <v/>
      </c>
      <c r="AU358" s="10" t="str">
        <f>IF($AA358="","",IF(OR($V358&lt;2.7,$V358&gt;90),"Age OOR",AS358+1.6449*VLOOKUP(AS$14&amp;"-rse-"&amp;$F358,Equations!$G:$I,3,0)))</f>
        <v/>
      </c>
      <c r="AV358" s="10" t="str">
        <f t="shared" si="139"/>
        <v/>
      </c>
      <c r="AW358" s="10" t="str">
        <f>IF($AA358="","",IF(OR($V358&lt;2.7,$V358&gt;90),"Age OOR",($AA358-AS358)/VLOOKUP(AS$14&amp;"-rse-"&amp;$F358,Equations!$G:$I,3,0)))</f>
        <v/>
      </c>
      <c r="AX358" s="10" t="str">
        <f>IF($AB358="","",IF(OR($V358&lt;2.7,$V358&gt;90),"Age OOR",VLOOKUP(AX$14&amp;"-int-"&amp;$G358,Equations!$G:$I,3,0)+VLOOKUP(AX$14&amp;"-sexo-"&amp;$G358,Equations!$G:$I,3,0)*$U358+VLOOKUP(AX$14&amp;"-edad-"&amp;$G358,Equations!$G:$I,3,0)*$V358+VLOOKUP(AX$14&amp;"-est-"&amp;$G358,Equations!$G:$I,3,0)*(1/$W358)+VLOOKUP(AX$14&amp;"-imc-"&amp;$G358,Equations!$G:$I,3,0)*(1/$Q358)))</f>
        <v/>
      </c>
      <c r="AY358" s="10" t="str">
        <f>IF($AB358="","",IF(OR($V358&lt;2.7,$V358&gt;90),"Age OOR",AX358-1.6449*VLOOKUP(AX$14&amp;"-rse-"&amp;$G358,Equations!$G:$I,3,0)))</f>
        <v/>
      </c>
      <c r="AZ358" s="10" t="str">
        <f>IF($AB358="","",IF(OR($V358&lt;2.7,$V358&gt;90),"Age OOR",AX358+1.6449*VLOOKUP(AX$14&amp;"-rse-"&amp;$G358,Equations!$G:$I,3,0)))</f>
        <v/>
      </c>
      <c r="BA358" s="10" t="str">
        <f t="shared" si="140"/>
        <v/>
      </c>
      <c r="BB358" s="10" t="str">
        <f>IF($AB358="","",IF(OR($V358&lt;2.7,$V358&gt;90),"Age OOR",($AB358-AX358)/VLOOKUP(AX$14&amp;"-rse-"&amp;$G358,Equations!$G:$I,3,0)))</f>
        <v/>
      </c>
      <c r="BC358" s="10" t="str">
        <f>IF($AC358="","",IF(OR($V358&lt;2.7,$V358&gt;90),"Age OOR",VLOOKUP(BC$14&amp;"-int-"&amp;$H358,Equations!$G:$I,3,0)+VLOOKUP(BC$14&amp;"-sexo-"&amp;$H358,Equations!$G:$I,3,0)*$U358+VLOOKUP(BC$14&amp;"-edad-"&amp;$H358,Equations!$G:$I,3,0)*$V358+VLOOKUP(BC$14&amp;"-est-"&amp;$H358,Equations!$G:$I,3,0)*(1/$W358)+VLOOKUP(BC$14&amp;"-imc-"&amp;$H358,Equations!$G:$I,3,0)*(1/$Q358)))</f>
        <v/>
      </c>
      <c r="BD358" s="10" t="str">
        <f>IF($AC358="","",IF(OR($V358&lt;2.7,$V358&gt;90),"Age OOR",BC358-1.6449*VLOOKUP(BC$14&amp;"-rse-"&amp;$H358,Equations!$G:$I,3,0)))</f>
        <v/>
      </c>
      <c r="BE358" s="10" t="str">
        <f>IF($AC358="","",IF(OR($V358&lt;2.7,$V358&gt;90),"Age OOR",BC358+1.6449*VLOOKUP(BC$14&amp;"-rse-"&amp;$H358,Equations!$G:$I,3,0)))</f>
        <v/>
      </c>
      <c r="BF358" s="10" t="str">
        <f t="shared" si="141"/>
        <v/>
      </c>
      <c r="BG358" s="10" t="str">
        <f>IF($AC358="","",IF(OR($V358&lt;2.7,$V358&gt;90),"Age OOR",($AC358-BC358)/VLOOKUP(BC$14&amp;"-rse-"&amp;$H358,Equations!$G:$I,3,0)))</f>
        <v/>
      </c>
      <c r="BH358" s="10" t="str">
        <f>IF($AD358="","",IF(OR($V358&lt;2.7,$V358&gt;90),"Age OOR",VLOOKUP(BH$14&amp;"-int-"&amp;$I358,Equations!$G:$I,3,0)+VLOOKUP(BH$14&amp;"-sexo-"&amp;$I358,Equations!$G:$I,3,0)*$U358+VLOOKUP(BH$14&amp;"-edad-"&amp;$I358,Equations!$G:$I,3,0)*$V358+VLOOKUP(BH$14&amp;"-est-"&amp;$I358,Equations!$G:$I,3,0)*(1/$W358)+VLOOKUP(BH$14&amp;"-imc-"&amp;$I358,Equations!$G:$I,3,0)*(1/$Q358)))</f>
        <v/>
      </c>
      <c r="BI358" s="10" t="str">
        <f>IF($AD358="","",IF(OR($V358&lt;2.7,$V358&gt;90),"Age OOR",BH358-1.6449*VLOOKUP(BH$14&amp;"-rse-"&amp;$I358,Equations!$G:$I,3,0)))</f>
        <v/>
      </c>
      <c r="BJ358" s="10" t="str">
        <f>IF($AD358="","",IF(OR($V358&lt;2.7,$V358&gt;90),"Age OOR",BH358+1.6449*VLOOKUP(BH$14&amp;"-rse-"&amp;$I358,Equations!$G:$I,3,0)))</f>
        <v/>
      </c>
      <c r="BK358" s="10" t="str">
        <f t="shared" si="142"/>
        <v/>
      </c>
      <c r="BL358" s="10" t="str">
        <f>IF($AD358="","",IF(OR($V358&lt;2.7,$V358&gt;90),"Age OOR",($AD358-BH358)/VLOOKUP(BH$14&amp;"-rse-"&amp;$I358,Equations!$G:$I,3,0)))</f>
        <v/>
      </c>
      <c r="BM358" s="10" t="str">
        <f>IF($AE358="","",IF(OR($V358&lt;2.7,$V358&gt;90),"Age OOR",VLOOKUP(BM$14&amp;"-int-"&amp;$J358,Equations!$G:$I,3,0)+VLOOKUP(BM$14&amp;"-sexo-"&amp;$J358,Equations!$G:$I,3,0)*$U358+VLOOKUP(BM$14&amp;"-edad-"&amp;$J358,Equations!$G:$I,3,0)*$V358+VLOOKUP(BM$14&amp;"-est-"&amp;$J358,Equations!$G:$I,3,0)*(1/$W358)+VLOOKUP(BM$14&amp;"-imc-"&amp;$J358,Equations!$G:$I,3,0)*(1/$Q358)))</f>
        <v/>
      </c>
      <c r="BN358" s="10" t="str">
        <f>IF($AE358="","",IF(OR($V358&lt;2.7,$V358&gt;90),"Age OOR",BM358-1.6449*VLOOKUP(BM$14&amp;"-rse-"&amp;$J358,Equations!$G:$I,3,0)))</f>
        <v/>
      </c>
      <c r="BO358" s="10" t="str">
        <f>IF($AE358="","",IF(OR($V358&lt;2.7,$V358&gt;90),"Age OOR",BM358+1.6449*VLOOKUP(BM$14&amp;"-rse-"&amp;$J358,Equations!$G:$I,3,0)))</f>
        <v/>
      </c>
      <c r="BP358" s="10" t="str">
        <f t="shared" si="143"/>
        <v/>
      </c>
      <c r="BQ358" s="10" t="str">
        <f>IF($AE358="","",IF(OR($V358&lt;2.7,$V358&gt;90),"Age OOR",($AE358-BM358)/VLOOKUP(BM$14&amp;"-rse-"&amp;$J358,Equations!$G:$I,3,0)))</f>
        <v/>
      </c>
      <c r="BR358" s="10" t="str">
        <f>IF($AF358="","",IF(OR($V358&lt;2.7,$V358&gt;90),"Age OOR",VLOOKUP(BR$14&amp;"-int-"&amp;$K358,Equations!$G:$I,3,0)+VLOOKUP(BR$14&amp;"-sexo-"&amp;$K358,Equations!$G:$I,3,0)*$U358+VLOOKUP(BR$14&amp;"-edad-"&amp;$K358,Equations!$G:$I,3,0)*$V358+VLOOKUP(BR$14&amp;"-est-"&amp;$K358,Equations!$G:$I,3,0)*(1/$W358)+VLOOKUP(BR$14&amp;"-imc-"&amp;$K358,Equations!$G:$I,3,0)*(1/$Q358)))</f>
        <v/>
      </c>
      <c r="BS358" s="10" t="str">
        <f>IF($AF358="","",IF(OR($V358&lt;2.7,$V358&gt;90),"Age OOR",BR358-1.6449*VLOOKUP(BR$14&amp;"-rse-"&amp;$K358,Equations!$G:$I,3,0)))</f>
        <v/>
      </c>
      <c r="BT358" s="10" t="str">
        <f>IF($AF358="","",IF(OR($V358&lt;2.7,$V358&gt;90),"Age OOR",BR358+1.6449*VLOOKUP(BR$14&amp;"-rse-"&amp;$K358,Equations!$G:$I,3,0)))</f>
        <v/>
      </c>
      <c r="BU358" s="10" t="str">
        <f t="shared" si="144"/>
        <v/>
      </c>
      <c r="BV358" s="10" t="str">
        <f>IF($AF358="","",IF(OR($V358&lt;2.7,$V358&gt;90),"Age OOR",($AF358-BR358)/VLOOKUP(BR$14&amp;"-rse-"&amp;$K358,Equations!$G:$I,3,0)))</f>
        <v/>
      </c>
      <c r="BW358" s="10" t="str">
        <f>IF($AG358="","",IF(OR($V358&lt;2.7,$V358&gt;90),"Age OOR",VLOOKUP(BW$14&amp;"-int-"&amp;$L358,Equations!$G:$I,3,0)+VLOOKUP(BW$14&amp;"-sexo-"&amp;$L358,Equations!$G:$I,3,0)*$U358+VLOOKUP(BW$14&amp;"-edad-"&amp;$L358,Equations!$G:$I,3,0)*$V358+VLOOKUP(BW$14&amp;"-est-"&amp;$L358,Equations!$G:$I,3,0)*(1/$W358)+VLOOKUP(BW$14&amp;"-imc-"&amp;$L358,Equations!$G:$I,3,0)*(1/$Q358)))</f>
        <v/>
      </c>
      <c r="BX358" s="10" t="str">
        <f>IF($AG358="","",IF(OR($V358&lt;2.7,$V358&gt;90),"Age OOR",BW358-1.6449*VLOOKUP(BW$14&amp;"-rse-"&amp;$L358,Equations!$G:$I,3,0)))</f>
        <v/>
      </c>
      <c r="BY358" s="10" t="str">
        <f>IF($AG358="","",IF(OR($V358&lt;2.7,$V358&gt;90),"Age OOR",BW358+1.6449*VLOOKUP(BW$14&amp;"-rse-"&amp;$L358,Equations!$G:$I,3,0)))</f>
        <v/>
      </c>
      <c r="BZ358" s="10" t="str">
        <f t="shared" si="145"/>
        <v/>
      </c>
      <c r="CA358" s="10" t="str">
        <f>IF($AG358="","",IF(OR($V358&lt;2.7,$V358&gt;90),"Age OOR",($AG358-BW358)/VLOOKUP(BW$14&amp;"-rse-"&amp;$L358,Equations!$G:$I,3,0)))</f>
        <v/>
      </c>
      <c r="CB358" s="10" t="str">
        <f>IF($AH358="","",IF(OR($V358&lt;2.7,$V358&gt;90),"Age OOR",VLOOKUP(CB$14&amp;"-int-"&amp;$M358,Equations!$G:$I,3,0)+VLOOKUP(CB$14&amp;"-sexo-"&amp;$M358,Equations!$G:$I,3,0)*$U358+VLOOKUP(CB$14&amp;"-edad-"&amp;$M358,Equations!$G:$I,3,0)*$V358+VLOOKUP(CB$14&amp;"-est-"&amp;$M358,Equations!$G:$I,3,0)*(1/$W358)+VLOOKUP(CB$14&amp;"-imc-"&amp;$M358,Equations!$G:$I,3,0)*(1/$Q358)))</f>
        <v/>
      </c>
      <c r="CC358" s="10" t="str">
        <f>IF($AH358="","",IF(OR($V358&lt;2.7,$V358&gt;90),"Age OOR",CB358-1.6449*VLOOKUP(CB$14&amp;"-rse-"&amp;$M358,Equations!$G:$I,3,0)))</f>
        <v/>
      </c>
      <c r="CD358" s="10" t="str">
        <f>IF($AH358="","",IF(OR($V358&lt;2.7,$V358&gt;90),"Age OOR",CB358+1.6449*VLOOKUP(CB$14&amp;"-rse-"&amp;$M358,Equations!$G:$I,3,0)))</f>
        <v/>
      </c>
      <c r="CE358" s="10" t="str">
        <f t="shared" si="146"/>
        <v/>
      </c>
      <c r="CF358" s="10" t="str">
        <f>IF($AH358="","",IF(OR($V358&lt;2.7,$V358&gt;90),"Age OOR",($AH358-CB358)/VLOOKUP(CB$14&amp;"-rse-"&amp;$M358,Equations!$G:$I,3,0)))</f>
        <v/>
      </c>
      <c r="CG358" s="10" t="str">
        <f>IF($AI358="","",IF(OR($V358&lt;2.7,$V358&gt;90),"Age OOR",VLOOKUP(CG$14&amp;"-int-"&amp;$N358,Equations!$G:$I,3,0)+VLOOKUP(CG$14&amp;"-sexo-"&amp;$N358,Equations!$G:$I,3,0)*$U358+VLOOKUP(CG$14&amp;"-edad-"&amp;$N358,Equations!$G:$I,3,0)*$V358+VLOOKUP(CG$14&amp;"-est-"&amp;$N358,Equations!$G:$I,3,0)*(1/$W358)+VLOOKUP(CG$14&amp;"-imc-"&amp;$N358,Equations!$G:$I,3,0)*(1/$Q358)))</f>
        <v/>
      </c>
      <c r="CH358" s="10" t="str">
        <f>IF($AI358="","",IF(OR($V358&lt;2.7,$V358&gt;90),"Age OOR",CG358-1.6449*VLOOKUP(CG$14&amp;"-rse-"&amp;$N358,Equations!$G:$I,3,0)))</f>
        <v/>
      </c>
      <c r="CI358" s="10" t="str">
        <f>IF($AI358="","",IF(OR($V358&lt;2.7,$V358&gt;90),"Age OOR",CG358+1.6449*VLOOKUP(CG$14&amp;"-rse-"&amp;$N358,Equations!$G:$I,3,0)))</f>
        <v/>
      </c>
      <c r="CJ358" s="10" t="str">
        <f t="shared" si="147"/>
        <v/>
      </c>
      <c r="CK358" s="10" t="str">
        <f>IF($AI358="","",IF(OR($V358&lt;2.7,$V358&gt;90),"Age OOR",($AI358-CG358)/VLOOKUP(CG$14&amp;"-rse-"&amp;$N358,Equations!$G:$I,3,0)))</f>
        <v/>
      </c>
      <c r="CL358" s="10" t="str">
        <f>IF($AJ358="","",IF(OR($V358&lt;2.7,$V358&gt;90),"Age OOR",VLOOKUP(CL$14&amp;"-int-"&amp;$O358,Equations!$G:$I,3,0)+VLOOKUP(CL$14&amp;"-sexo-"&amp;$O358,Equations!$G:$I,3,0)*$U358+VLOOKUP(CL$14&amp;"-edad-"&amp;$O358,Equations!$G:$I,3,0)*$V358+VLOOKUP(CL$14&amp;"-est-"&amp;$O358,Equations!$G:$I,3,0)*(1/$W358)+VLOOKUP(CL$14&amp;"-imc-"&amp;$O358,Equations!$G:$I,3,0)*(1/$Q358)))</f>
        <v/>
      </c>
      <c r="CM358" s="10" t="str">
        <f>IF($AJ358="","",IF(OR($V358&lt;2.7,$V358&gt;90),"Age OOR",CL358-1.6449*VLOOKUP(CL$14&amp;"-rse-"&amp;$O358,Equations!$G:$I,3,0)))</f>
        <v/>
      </c>
      <c r="CN358" s="10" t="str">
        <f>IF($AJ358="","",IF(OR($V358&lt;2.7,$V358&gt;90),"Age OOR",CL358+1.6449*VLOOKUP(CL$14&amp;"-rse-"&amp;$O358,Equations!$G:$I,3,0)))</f>
        <v/>
      </c>
      <c r="CO358" s="10" t="str">
        <f t="shared" si="148"/>
        <v/>
      </c>
      <c r="CP358" s="10" t="str">
        <f>IF($AJ358="","",IF(OR($V358&lt;2.7,$V358&gt;90),"Age OOR",($AJ358-CL358)/VLOOKUP(CL$14&amp;"-rse-"&amp;$O358,Equations!$G:$I,3,0)))</f>
        <v/>
      </c>
      <c r="CQ358" s="10" t="str">
        <f>IF($AK358="","",IF(OR($V358&lt;2.7,$V358&gt;90),"Age OOR",EXP(VLOOKUP(CQ$14&amp;"-int-"&amp;$P358,Equations!$G:$I,3,0)+VLOOKUP(CQ$14&amp;"-sexo-"&amp;$P358,Equations!$G:$I,3,0)*$U358+VLOOKUP(CQ$14&amp;"-edad-"&amp;$P358,Equations!$G:$I,3,0)*$V358+VLOOKUP(CQ$14&amp;"-est-"&amp;$P358,Equations!$G:$I,3,0)*(1/$W358)+VLOOKUP(CQ$14&amp;"-imc-"&amp;$P358,Equations!$G:$I,3,0)*(1/$Q358))))</f>
        <v/>
      </c>
      <c r="CR358" s="10" t="str">
        <f>IF($AK358="","",IF(OR($V358&lt;2.7,$V358&gt;90),"Age OOR",EXP(LN(CQ358)-1.6449*VLOOKUP(CQ$14&amp;"-rse-"&amp;$P358,Equations!$G:$I,3,0))))</f>
        <v/>
      </c>
      <c r="CS358" s="10" t="str">
        <f>IF($AK358="","",IF(OR($V358&lt;2.7,$V358&gt;90),"Age OOR",EXP(LN(CQ358)+1.6449*VLOOKUP(CQ$14&amp;"-rse-"&amp;$P358,Equations!$G:$I,3,0))))</f>
        <v/>
      </c>
      <c r="CT358" s="10" t="str">
        <f t="shared" si="149"/>
        <v/>
      </c>
      <c r="CU358" s="10" t="str">
        <f>IF($AK358="","",IF(OR($V358&lt;2.7,$V358&gt;90),"Age OOR",(LN($AK358)-LN(CQ358))/VLOOKUP(CQ$14&amp;"-rse-"&amp;$P358,Equations!$G:$I,3,0)))</f>
        <v/>
      </c>
      <c r="CV358" s="47"/>
    </row>
    <row r="359" spans="5:116" x14ac:dyDescent="0.2">
      <c r="E359" s="23" t="str">
        <f t="shared" si="125"/>
        <v>Age out of range</v>
      </c>
      <c r="F359" s="23" t="str">
        <f t="shared" si="126"/>
        <v>Age out of range</v>
      </c>
      <c r="G359" s="23" t="str">
        <f t="shared" si="127"/>
        <v>Age out of range</v>
      </c>
      <c r="H359" s="23" t="str">
        <f t="shared" si="128"/>
        <v>Age out of range</v>
      </c>
      <c r="I359" s="23" t="str">
        <f t="shared" si="129"/>
        <v>Age out of range</v>
      </c>
      <c r="J359" s="23" t="str">
        <f t="shared" si="130"/>
        <v>Age out of range</v>
      </c>
      <c r="K359" s="23" t="str">
        <f t="shared" si="131"/>
        <v>Age out of range</v>
      </c>
      <c r="L359" s="23" t="str">
        <f t="shared" si="132"/>
        <v>Age out of range</v>
      </c>
      <c r="M359" s="23" t="str">
        <f t="shared" si="133"/>
        <v>Age out of range</v>
      </c>
      <c r="N359" s="23" t="str">
        <f t="shared" si="134"/>
        <v>Age out of range</v>
      </c>
      <c r="O359" s="23" t="str">
        <f t="shared" si="135"/>
        <v>Age out of range</v>
      </c>
      <c r="P359" s="23" t="str">
        <f t="shared" si="136"/>
        <v>Age out of range</v>
      </c>
      <c r="Q359" s="23" t="e">
        <f t="shared" si="137"/>
        <v>#DIV/0!</v>
      </c>
      <c r="R359" s="17"/>
      <c r="S359" s="23">
        <v>343</v>
      </c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  <c r="AK359" s="134"/>
      <c r="AL359" s="7"/>
      <c r="AM359" s="47"/>
      <c r="AN359" s="10" t="str">
        <f>IF($Z359="","",IF(OR($V359&lt;2.7,$V359&gt;90),"Age OOR",VLOOKUP(AN$14&amp;"-int-"&amp;$E359,Equations!$G:$I,3,0)+VLOOKUP(AN$14&amp;"-sexo-"&amp;$E359,Equations!$G:$I,3,0)*$U359+VLOOKUP(AN$14&amp;"-edad-"&amp;$E359,Equations!$G:$I,3,0)*$V359+VLOOKUP(AN$14&amp;"-est-"&amp;$E359,Equations!$G:$I,3,0)*(1/$W359)+VLOOKUP(AN$14&amp;"-imc-"&amp;$E359,Equations!$G:$I,3,0)*(1/$Q359)))</f>
        <v/>
      </c>
      <c r="AO359" s="10" t="str">
        <f>IF($Z359="","",IF(OR($V359&lt;2.7,$V359&gt;90),"Age OOR",AN359-1.6449*VLOOKUP(AN$14&amp;"-rse-"&amp;$E359,Equations!$G:$I,3,0)))</f>
        <v/>
      </c>
      <c r="AP359" s="10" t="str">
        <f>IF($Z359="","",IF(OR($V359&lt;2.7,$V359&gt;90),"Age OOR",AN359+1.6449*VLOOKUP(AN$14&amp;"-rse-"&amp;$E359,Equations!$G:$I,3,0)))</f>
        <v/>
      </c>
      <c r="AQ359" s="10" t="str">
        <f t="shared" si="138"/>
        <v/>
      </c>
      <c r="AR359" s="10" t="str">
        <f>IF($Z359="","",IF(OR($V359&lt;2.7,$V359&gt;90),"Age OOR",($Z359-AN359)/VLOOKUP(AN$14&amp;"-rse-"&amp;$E359,Equations!$G:$I,3,0)))</f>
        <v/>
      </c>
      <c r="AS359" s="10" t="str">
        <f>IF($AA359="","",IF(OR($V359&lt;2.7,$V359&gt;90),"Age OOR",VLOOKUP(AS$14&amp;"-int-"&amp;$F359,Equations!$G:$I,3,0)+VLOOKUP(AS$14&amp;"-sexo-"&amp;$F359,Equations!$G:$I,3,0)*$U359+VLOOKUP(AS$14&amp;"-edad-"&amp;$F359,Equations!$G:$I,3,0)*$V359+VLOOKUP(AS$14&amp;"-est-"&amp;$F359,Equations!$G:$I,3,0)*(1/$W359)+VLOOKUP(AS$14&amp;"-imc-"&amp;$F359,Equations!$G:$I,3,0)*(1/$Q359)))</f>
        <v/>
      </c>
      <c r="AT359" s="10" t="str">
        <f>IF($AA359="","",IF(OR($V359&lt;2.7,$V359&gt;90),"Age OOR",AS359-1.6449*VLOOKUP(AS$14&amp;"-rse-"&amp;$F359,Equations!$G:$I,3,0)))</f>
        <v/>
      </c>
      <c r="AU359" s="10" t="str">
        <f>IF($AA359="","",IF(OR($V359&lt;2.7,$V359&gt;90),"Age OOR",AS359+1.6449*VLOOKUP(AS$14&amp;"-rse-"&amp;$F359,Equations!$G:$I,3,0)))</f>
        <v/>
      </c>
      <c r="AV359" s="10" t="str">
        <f t="shared" si="139"/>
        <v/>
      </c>
      <c r="AW359" s="10" t="str">
        <f>IF($AA359="","",IF(OR($V359&lt;2.7,$V359&gt;90),"Age OOR",($AA359-AS359)/VLOOKUP(AS$14&amp;"-rse-"&amp;$F359,Equations!$G:$I,3,0)))</f>
        <v/>
      </c>
      <c r="AX359" s="10" t="str">
        <f>IF($AB359="","",IF(OR($V359&lt;2.7,$V359&gt;90),"Age OOR",VLOOKUP(AX$14&amp;"-int-"&amp;$G359,Equations!$G:$I,3,0)+VLOOKUP(AX$14&amp;"-sexo-"&amp;$G359,Equations!$G:$I,3,0)*$U359+VLOOKUP(AX$14&amp;"-edad-"&amp;$G359,Equations!$G:$I,3,0)*$V359+VLOOKUP(AX$14&amp;"-est-"&amp;$G359,Equations!$G:$I,3,0)*(1/$W359)+VLOOKUP(AX$14&amp;"-imc-"&amp;$G359,Equations!$G:$I,3,0)*(1/$Q359)))</f>
        <v/>
      </c>
      <c r="AY359" s="10" t="str">
        <f>IF($AB359="","",IF(OR($V359&lt;2.7,$V359&gt;90),"Age OOR",AX359-1.6449*VLOOKUP(AX$14&amp;"-rse-"&amp;$G359,Equations!$G:$I,3,0)))</f>
        <v/>
      </c>
      <c r="AZ359" s="10" t="str">
        <f>IF($AB359="","",IF(OR($V359&lt;2.7,$V359&gt;90),"Age OOR",AX359+1.6449*VLOOKUP(AX$14&amp;"-rse-"&amp;$G359,Equations!$G:$I,3,0)))</f>
        <v/>
      </c>
      <c r="BA359" s="10" t="str">
        <f t="shared" si="140"/>
        <v/>
      </c>
      <c r="BB359" s="10" t="str">
        <f>IF($AB359="","",IF(OR($V359&lt;2.7,$V359&gt;90),"Age OOR",($AB359-AX359)/VLOOKUP(AX$14&amp;"-rse-"&amp;$G359,Equations!$G:$I,3,0)))</f>
        <v/>
      </c>
      <c r="BC359" s="10" t="str">
        <f>IF($AC359="","",IF(OR($V359&lt;2.7,$V359&gt;90),"Age OOR",VLOOKUP(BC$14&amp;"-int-"&amp;$H359,Equations!$G:$I,3,0)+VLOOKUP(BC$14&amp;"-sexo-"&amp;$H359,Equations!$G:$I,3,0)*$U359+VLOOKUP(BC$14&amp;"-edad-"&amp;$H359,Equations!$G:$I,3,0)*$V359+VLOOKUP(BC$14&amp;"-est-"&amp;$H359,Equations!$G:$I,3,0)*(1/$W359)+VLOOKUP(BC$14&amp;"-imc-"&amp;$H359,Equations!$G:$I,3,0)*(1/$Q359)))</f>
        <v/>
      </c>
      <c r="BD359" s="10" t="str">
        <f>IF($AC359="","",IF(OR($V359&lt;2.7,$V359&gt;90),"Age OOR",BC359-1.6449*VLOOKUP(BC$14&amp;"-rse-"&amp;$H359,Equations!$G:$I,3,0)))</f>
        <v/>
      </c>
      <c r="BE359" s="10" t="str">
        <f>IF($AC359="","",IF(OR($V359&lt;2.7,$V359&gt;90),"Age OOR",BC359+1.6449*VLOOKUP(BC$14&amp;"-rse-"&amp;$H359,Equations!$G:$I,3,0)))</f>
        <v/>
      </c>
      <c r="BF359" s="10" t="str">
        <f t="shared" si="141"/>
        <v/>
      </c>
      <c r="BG359" s="10" t="str">
        <f>IF($AC359="","",IF(OR($V359&lt;2.7,$V359&gt;90),"Age OOR",($AC359-BC359)/VLOOKUP(BC$14&amp;"-rse-"&amp;$H359,Equations!$G:$I,3,0)))</f>
        <v/>
      </c>
      <c r="BH359" s="10" t="str">
        <f>IF($AD359="","",IF(OR($V359&lt;2.7,$V359&gt;90),"Age OOR",VLOOKUP(BH$14&amp;"-int-"&amp;$I359,Equations!$G:$I,3,0)+VLOOKUP(BH$14&amp;"-sexo-"&amp;$I359,Equations!$G:$I,3,0)*$U359+VLOOKUP(BH$14&amp;"-edad-"&amp;$I359,Equations!$G:$I,3,0)*$V359+VLOOKUP(BH$14&amp;"-est-"&amp;$I359,Equations!$G:$I,3,0)*(1/$W359)+VLOOKUP(BH$14&amp;"-imc-"&amp;$I359,Equations!$G:$I,3,0)*(1/$Q359)))</f>
        <v/>
      </c>
      <c r="BI359" s="10" t="str">
        <f>IF($AD359="","",IF(OR($V359&lt;2.7,$V359&gt;90),"Age OOR",BH359-1.6449*VLOOKUP(BH$14&amp;"-rse-"&amp;$I359,Equations!$G:$I,3,0)))</f>
        <v/>
      </c>
      <c r="BJ359" s="10" t="str">
        <f>IF($AD359="","",IF(OR($V359&lt;2.7,$V359&gt;90),"Age OOR",BH359+1.6449*VLOOKUP(BH$14&amp;"-rse-"&amp;$I359,Equations!$G:$I,3,0)))</f>
        <v/>
      </c>
      <c r="BK359" s="10" t="str">
        <f t="shared" si="142"/>
        <v/>
      </c>
      <c r="BL359" s="10" t="str">
        <f>IF($AD359="","",IF(OR($V359&lt;2.7,$V359&gt;90),"Age OOR",($AD359-BH359)/VLOOKUP(BH$14&amp;"-rse-"&amp;$I359,Equations!$G:$I,3,0)))</f>
        <v/>
      </c>
      <c r="BM359" s="10" t="str">
        <f>IF($AE359="","",IF(OR($V359&lt;2.7,$V359&gt;90),"Age OOR",VLOOKUP(BM$14&amp;"-int-"&amp;$J359,Equations!$G:$I,3,0)+VLOOKUP(BM$14&amp;"-sexo-"&amp;$J359,Equations!$G:$I,3,0)*$U359+VLOOKUP(BM$14&amp;"-edad-"&amp;$J359,Equations!$G:$I,3,0)*$V359+VLOOKUP(BM$14&amp;"-est-"&amp;$J359,Equations!$G:$I,3,0)*(1/$W359)+VLOOKUP(BM$14&amp;"-imc-"&amp;$J359,Equations!$G:$I,3,0)*(1/$Q359)))</f>
        <v/>
      </c>
      <c r="BN359" s="10" t="str">
        <f>IF($AE359="","",IF(OR($V359&lt;2.7,$V359&gt;90),"Age OOR",BM359-1.6449*VLOOKUP(BM$14&amp;"-rse-"&amp;$J359,Equations!$G:$I,3,0)))</f>
        <v/>
      </c>
      <c r="BO359" s="10" t="str">
        <f>IF($AE359="","",IF(OR($V359&lt;2.7,$V359&gt;90),"Age OOR",BM359+1.6449*VLOOKUP(BM$14&amp;"-rse-"&amp;$J359,Equations!$G:$I,3,0)))</f>
        <v/>
      </c>
      <c r="BP359" s="10" t="str">
        <f t="shared" si="143"/>
        <v/>
      </c>
      <c r="BQ359" s="10" t="str">
        <f>IF($AE359="","",IF(OR($V359&lt;2.7,$V359&gt;90),"Age OOR",($AE359-BM359)/VLOOKUP(BM$14&amp;"-rse-"&amp;$J359,Equations!$G:$I,3,0)))</f>
        <v/>
      </c>
      <c r="BR359" s="10" t="str">
        <f>IF($AF359="","",IF(OR($V359&lt;2.7,$V359&gt;90),"Age OOR",VLOOKUP(BR$14&amp;"-int-"&amp;$K359,Equations!$G:$I,3,0)+VLOOKUP(BR$14&amp;"-sexo-"&amp;$K359,Equations!$G:$I,3,0)*$U359+VLOOKUP(BR$14&amp;"-edad-"&amp;$K359,Equations!$G:$I,3,0)*$V359+VLOOKUP(BR$14&amp;"-est-"&amp;$K359,Equations!$G:$I,3,0)*(1/$W359)+VLOOKUP(BR$14&amp;"-imc-"&amp;$K359,Equations!$G:$I,3,0)*(1/$Q359)))</f>
        <v/>
      </c>
      <c r="BS359" s="10" t="str">
        <f>IF($AF359="","",IF(OR($V359&lt;2.7,$V359&gt;90),"Age OOR",BR359-1.6449*VLOOKUP(BR$14&amp;"-rse-"&amp;$K359,Equations!$G:$I,3,0)))</f>
        <v/>
      </c>
      <c r="BT359" s="10" t="str">
        <f>IF($AF359="","",IF(OR($V359&lt;2.7,$V359&gt;90),"Age OOR",BR359+1.6449*VLOOKUP(BR$14&amp;"-rse-"&amp;$K359,Equations!$G:$I,3,0)))</f>
        <v/>
      </c>
      <c r="BU359" s="10" t="str">
        <f t="shared" si="144"/>
        <v/>
      </c>
      <c r="BV359" s="10" t="str">
        <f>IF($AF359="","",IF(OR($V359&lt;2.7,$V359&gt;90),"Age OOR",($AF359-BR359)/VLOOKUP(BR$14&amp;"-rse-"&amp;$K359,Equations!$G:$I,3,0)))</f>
        <v/>
      </c>
      <c r="BW359" s="10" t="str">
        <f>IF($AG359="","",IF(OR($V359&lt;2.7,$V359&gt;90),"Age OOR",VLOOKUP(BW$14&amp;"-int-"&amp;$L359,Equations!$G:$I,3,0)+VLOOKUP(BW$14&amp;"-sexo-"&amp;$L359,Equations!$G:$I,3,0)*$U359+VLOOKUP(BW$14&amp;"-edad-"&amp;$L359,Equations!$G:$I,3,0)*$V359+VLOOKUP(BW$14&amp;"-est-"&amp;$L359,Equations!$G:$I,3,0)*(1/$W359)+VLOOKUP(BW$14&amp;"-imc-"&amp;$L359,Equations!$G:$I,3,0)*(1/$Q359)))</f>
        <v/>
      </c>
      <c r="BX359" s="10" t="str">
        <f>IF($AG359="","",IF(OR($V359&lt;2.7,$V359&gt;90),"Age OOR",BW359-1.6449*VLOOKUP(BW$14&amp;"-rse-"&amp;$L359,Equations!$G:$I,3,0)))</f>
        <v/>
      </c>
      <c r="BY359" s="10" t="str">
        <f>IF($AG359="","",IF(OR($V359&lt;2.7,$V359&gt;90),"Age OOR",BW359+1.6449*VLOOKUP(BW$14&amp;"-rse-"&amp;$L359,Equations!$G:$I,3,0)))</f>
        <v/>
      </c>
      <c r="BZ359" s="10" t="str">
        <f t="shared" si="145"/>
        <v/>
      </c>
      <c r="CA359" s="10" t="str">
        <f>IF($AG359="","",IF(OR($V359&lt;2.7,$V359&gt;90),"Age OOR",($AG359-BW359)/VLOOKUP(BW$14&amp;"-rse-"&amp;$L359,Equations!$G:$I,3,0)))</f>
        <v/>
      </c>
      <c r="CB359" s="10" t="str">
        <f>IF($AH359="","",IF(OR($V359&lt;2.7,$V359&gt;90),"Age OOR",VLOOKUP(CB$14&amp;"-int-"&amp;$M359,Equations!$G:$I,3,0)+VLOOKUP(CB$14&amp;"-sexo-"&amp;$M359,Equations!$G:$I,3,0)*$U359+VLOOKUP(CB$14&amp;"-edad-"&amp;$M359,Equations!$G:$I,3,0)*$V359+VLOOKUP(CB$14&amp;"-est-"&amp;$M359,Equations!$G:$I,3,0)*(1/$W359)+VLOOKUP(CB$14&amp;"-imc-"&amp;$M359,Equations!$G:$I,3,0)*(1/$Q359)))</f>
        <v/>
      </c>
      <c r="CC359" s="10" t="str">
        <f>IF($AH359="","",IF(OR($V359&lt;2.7,$V359&gt;90),"Age OOR",CB359-1.6449*VLOOKUP(CB$14&amp;"-rse-"&amp;$M359,Equations!$G:$I,3,0)))</f>
        <v/>
      </c>
      <c r="CD359" s="10" t="str">
        <f>IF($AH359="","",IF(OR($V359&lt;2.7,$V359&gt;90),"Age OOR",CB359+1.6449*VLOOKUP(CB$14&amp;"-rse-"&amp;$M359,Equations!$G:$I,3,0)))</f>
        <v/>
      </c>
      <c r="CE359" s="10" t="str">
        <f t="shared" si="146"/>
        <v/>
      </c>
      <c r="CF359" s="10" t="str">
        <f>IF($AH359="","",IF(OR($V359&lt;2.7,$V359&gt;90),"Age OOR",($AH359-CB359)/VLOOKUP(CB$14&amp;"-rse-"&amp;$M359,Equations!$G:$I,3,0)))</f>
        <v/>
      </c>
      <c r="CG359" s="10" t="str">
        <f>IF($AI359="","",IF(OR($V359&lt;2.7,$V359&gt;90),"Age OOR",VLOOKUP(CG$14&amp;"-int-"&amp;$N359,Equations!$G:$I,3,0)+VLOOKUP(CG$14&amp;"-sexo-"&amp;$N359,Equations!$G:$I,3,0)*$U359+VLOOKUP(CG$14&amp;"-edad-"&amp;$N359,Equations!$G:$I,3,0)*$V359+VLOOKUP(CG$14&amp;"-est-"&amp;$N359,Equations!$G:$I,3,0)*(1/$W359)+VLOOKUP(CG$14&amp;"-imc-"&amp;$N359,Equations!$G:$I,3,0)*(1/$Q359)))</f>
        <v/>
      </c>
      <c r="CH359" s="10" t="str">
        <f>IF($AI359="","",IF(OR($V359&lt;2.7,$V359&gt;90),"Age OOR",CG359-1.6449*VLOOKUP(CG$14&amp;"-rse-"&amp;$N359,Equations!$G:$I,3,0)))</f>
        <v/>
      </c>
      <c r="CI359" s="10" t="str">
        <f>IF($AI359="","",IF(OR($V359&lt;2.7,$V359&gt;90),"Age OOR",CG359+1.6449*VLOOKUP(CG$14&amp;"-rse-"&amp;$N359,Equations!$G:$I,3,0)))</f>
        <v/>
      </c>
      <c r="CJ359" s="10" t="str">
        <f t="shared" si="147"/>
        <v/>
      </c>
      <c r="CK359" s="10" t="str">
        <f>IF($AI359="","",IF(OR($V359&lt;2.7,$V359&gt;90),"Age OOR",($AI359-CG359)/VLOOKUP(CG$14&amp;"-rse-"&amp;$N359,Equations!$G:$I,3,0)))</f>
        <v/>
      </c>
      <c r="CL359" s="10" t="str">
        <f>IF($AJ359="","",IF(OR($V359&lt;2.7,$V359&gt;90),"Age OOR",VLOOKUP(CL$14&amp;"-int-"&amp;$O359,Equations!$G:$I,3,0)+VLOOKUP(CL$14&amp;"-sexo-"&amp;$O359,Equations!$G:$I,3,0)*$U359+VLOOKUP(CL$14&amp;"-edad-"&amp;$O359,Equations!$G:$I,3,0)*$V359+VLOOKUP(CL$14&amp;"-est-"&amp;$O359,Equations!$G:$I,3,0)*(1/$W359)+VLOOKUP(CL$14&amp;"-imc-"&amp;$O359,Equations!$G:$I,3,0)*(1/$Q359)))</f>
        <v/>
      </c>
      <c r="CM359" s="10" t="str">
        <f>IF($AJ359="","",IF(OR($V359&lt;2.7,$V359&gt;90),"Age OOR",CL359-1.6449*VLOOKUP(CL$14&amp;"-rse-"&amp;$O359,Equations!$G:$I,3,0)))</f>
        <v/>
      </c>
      <c r="CN359" s="10" t="str">
        <f>IF($AJ359="","",IF(OR($V359&lt;2.7,$V359&gt;90),"Age OOR",CL359+1.6449*VLOOKUP(CL$14&amp;"-rse-"&amp;$O359,Equations!$G:$I,3,0)))</f>
        <v/>
      </c>
      <c r="CO359" s="10" t="str">
        <f t="shared" si="148"/>
        <v/>
      </c>
      <c r="CP359" s="10" t="str">
        <f>IF($AJ359="","",IF(OR($V359&lt;2.7,$V359&gt;90),"Age OOR",($AJ359-CL359)/VLOOKUP(CL$14&amp;"-rse-"&amp;$O359,Equations!$G:$I,3,0)))</f>
        <v/>
      </c>
      <c r="CQ359" s="10" t="str">
        <f>IF($AK359="","",IF(OR($V359&lt;2.7,$V359&gt;90),"Age OOR",EXP(VLOOKUP(CQ$14&amp;"-int-"&amp;$P359,Equations!$G:$I,3,0)+VLOOKUP(CQ$14&amp;"-sexo-"&amp;$P359,Equations!$G:$I,3,0)*$U359+VLOOKUP(CQ$14&amp;"-edad-"&amp;$P359,Equations!$G:$I,3,0)*$V359+VLOOKUP(CQ$14&amp;"-est-"&amp;$P359,Equations!$G:$I,3,0)*(1/$W359)+VLOOKUP(CQ$14&amp;"-imc-"&amp;$P359,Equations!$G:$I,3,0)*(1/$Q359))))</f>
        <v/>
      </c>
      <c r="CR359" s="10" t="str">
        <f>IF($AK359="","",IF(OR($V359&lt;2.7,$V359&gt;90),"Age OOR",EXP(LN(CQ359)-1.6449*VLOOKUP(CQ$14&amp;"-rse-"&amp;$P359,Equations!$G:$I,3,0))))</f>
        <v/>
      </c>
      <c r="CS359" s="10" t="str">
        <f>IF($AK359="","",IF(OR($V359&lt;2.7,$V359&gt;90),"Age OOR",EXP(LN(CQ359)+1.6449*VLOOKUP(CQ$14&amp;"-rse-"&amp;$P359,Equations!$G:$I,3,0))))</f>
        <v/>
      </c>
      <c r="CT359" s="10" t="str">
        <f t="shared" si="149"/>
        <v/>
      </c>
      <c r="CU359" s="10" t="str">
        <f>IF($AK359="","",IF(OR($V359&lt;2.7,$V359&gt;90),"Age OOR",(LN($AK359)-LN(CQ359))/VLOOKUP(CQ$14&amp;"-rse-"&amp;$P359,Equations!$G:$I,3,0)))</f>
        <v/>
      </c>
      <c r="CV359" s="47"/>
    </row>
    <row r="360" spans="5:116" x14ac:dyDescent="0.2">
      <c r="E360" s="23" t="str">
        <f t="shared" si="125"/>
        <v>Age out of range</v>
      </c>
      <c r="F360" s="23" t="str">
        <f t="shared" si="126"/>
        <v>Age out of range</v>
      </c>
      <c r="G360" s="23" t="str">
        <f t="shared" si="127"/>
        <v>Age out of range</v>
      </c>
      <c r="H360" s="23" t="str">
        <f t="shared" si="128"/>
        <v>Age out of range</v>
      </c>
      <c r="I360" s="23" t="str">
        <f t="shared" si="129"/>
        <v>Age out of range</v>
      </c>
      <c r="J360" s="23" t="str">
        <f t="shared" si="130"/>
        <v>Age out of range</v>
      </c>
      <c r="K360" s="23" t="str">
        <f t="shared" si="131"/>
        <v>Age out of range</v>
      </c>
      <c r="L360" s="23" t="str">
        <f t="shared" si="132"/>
        <v>Age out of range</v>
      </c>
      <c r="M360" s="23" t="str">
        <f t="shared" si="133"/>
        <v>Age out of range</v>
      </c>
      <c r="N360" s="23" t="str">
        <f t="shared" si="134"/>
        <v>Age out of range</v>
      </c>
      <c r="O360" s="23" t="str">
        <f t="shared" si="135"/>
        <v>Age out of range</v>
      </c>
      <c r="P360" s="23" t="str">
        <f t="shared" si="136"/>
        <v>Age out of range</v>
      </c>
      <c r="Q360" s="23" t="e">
        <f t="shared" si="137"/>
        <v>#DIV/0!</v>
      </c>
      <c r="R360" s="17"/>
      <c r="S360" s="23">
        <v>344</v>
      </c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  <c r="AL360" s="7"/>
      <c r="AM360" s="47"/>
      <c r="AN360" s="10" t="str">
        <f>IF($Z360="","",IF(OR($V360&lt;2.7,$V360&gt;90),"Age OOR",VLOOKUP(AN$14&amp;"-int-"&amp;$E360,Equations!$G:$I,3,0)+VLOOKUP(AN$14&amp;"-sexo-"&amp;$E360,Equations!$G:$I,3,0)*$U360+VLOOKUP(AN$14&amp;"-edad-"&amp;$E360,Equations!$G:$I,3,0)*$V360+VLOOKUP(AN$14&amp;"-est-"&amp;$E360,Equations!$G:$I,3,0)*(1/$W360)+VLOOKUP(AN$14&amp;"-imc-"&amp;$E360,Equations!$G:$I,3,0)*(1/$Q360)))</f>
        <v/>
      </c>
      <c r="AO360" s="10" t="str">
        <f>IF($Z360="","",IF(OR($V360&lt;2.7,$V360&gt;90),"Age OOR",AN360-1.6449*VLOOKUP(AN$14&amp;"-rse-"&amp;$E360,Equations!$G:$I,3,0)))</f>
        <v/>
      </c>
      <c r="AP360" s="10" t="str">
        <f>IF($Z360="","",IF(OR($V360&lt;2.7,$V360&gt;90),"Age OOR",AN360+1.6449*VLOOKUP(AN$14&amp;"-rse-"&amp;$E360,Equations!$G:$I,3,0)))</f>
        <v/>
      </c>
      <c r="AQ360" s="10" t="str">
        <f t="shared" si="138"/>
        <v/>
      </c>
      <c r="AR360" s="10" t="str">
        <f>IF($Z360="","",IF(OR($V360&lt;2.7,$V360&gt;90),"Age OOR",($Z360-AN360)/VLOOKUP(AN$14&amp;"-rse-"&amp;$E360,Equations!$G:$I,3,0)))</f>
        <v/>
      </c>
      <c r="AS360" s="10" t="str">
        <f>IF($AA360="","",IF(OR($V360&lt;2.7,$V360&gt;90),"Age OOR",VLOOKUP(AS$14&amp;"-int-"&amp;$F360,Equations!$G:$I,3,0)+VLOOKUP(AS$14&amp;"-sexo-"&amp;$F360,Equations!$G:$I,3,0)*$U360+VLOOKUP(AS$14&amp;"-edad-"&amp;$F360,Equations!$G:$I,3,0)*$V360+VLOOKUP(AS$14&amp;"-est-"&amp;$F360,Equations!$G:$I,3,0)*(1/$W360)+VLOOKUP(AS$14&amp;"-imc-"&amp;$F360,Equations!$G:$I,3,0)*(1/$Q360)))</f>
        <v/>
      </c>
      <c r="AT360" s="10" t="str">
        <f>IF($AA360="","",IF(OR($V360&lt;2.7,$V360&gt;90),"Age OOR",AS360-1.6449*VLOOKUP(AS$14&amp;"-rse-"&amp;$F360,Equations!$G:$I,3,0)))</f>
        <v/>
      </c>
      <c r="AU360" s="10" t="str">
        <f>IF($AA360="","",IF(OR($V360&lt;2.7,$V360&gt;90),"Age OOR",AS360+1.6449*VLOOKUP(AS$14&amp;"-rse-"&amp;$F360,Equations!$G:$I,3,0)))</f>
        <v/>
      </c>
      <c r="AV360" s="10" t="str">
        <f t="shared" si="139"/>
        <v/>
      </c>
      <c r="AW360" s="10" t="str">
        <f>IF($AA360="","",IF(OR($V360&lt;2.7,$V360&gt;90),"Age OOR",($AA360-AS360)/VLOOKUP(AS$14&amp;"-rse-"&amp;$F360,Equations!$G:$I,3,0)))</f>
        <v/>
      </c>
      <c r="AX360" s="10" t="str">
        <f>IF($AB360="","",IF(OR($V360&lt;2.7,$V360&gt;90),"Age OOR",VLOOKUP(AX$14&amp;"-int-"&amp;$G360,Equations!$G:$I,3,0)+VLOOKUP(AX$14&amp;"-sexo-"&amp;$G360,Equations!$G:$I,3,0)*$U360+VLOOKUP(AX$14&amp;"-edad-"&amp;$G360,Equations!$G:$I,3,0)*$V360+VLOOKUP(AX$14&amp;"-est-"&amp;$G360,Equations!$G:$I,3,0)*(1/$W360)+VLOOKUP(AX$14&amp;"-imc-"&amp;$G360,Equations!$G:$I,3,0)*(1/$Q360)))</f>
        <v/>
      </c>
      <c r="AY360" s="10" t="str">
        <f>IF($AB360="","",IF(OR($V360&lt;2.7,$V360&gt;90),"Age OOR",AX360-1.6449*VLOOKUP(AX$14&amp;"-rse-"&amp;$G360,Equations!$G:$I,3,0)))</f>
        <v/>
      </c>
      <c r="AZ360" s="10" t="str">
        <f>IF($AB360="","",IF(OR($V360&lt;2.7,$V360&gt;90),"Age OOR",AX360+1.6449*VLOOKUP(AX$14&amp;"-rse-"&amp;$G360,Equations!$G:$I,3,0)))</f>
        <v/>
      </c>
      <c r="BA360" s="10" t="str">
        <f t="shared" si="140"/>
        <v/>
      </c>
      <c r="BB360" s="10" t="str">
        <f>IF($AB360="","",IF(OR($V360&lt;2.7,$V360&gt;90),"Age OOR",($AB360-AX360)/VLOOKUP(AX$14&amp;"-rse-"&amp;$G360,Equations!$G:$I,3,0)))</f>
        <v/>
      </c>
      <c r="BC360" s="10" t="str">
        <f>IF($AC360="","",IF(OR($V360&lt;2.7,$V360&gt;90),"Age OOR",VLOOKUP(BC$14&amp;"-int-"&amp;$H360,Equations!$G:$I,3,0)+VLOOKUP(BC$14&amp;"-sexo-"&amp;$H360,Equations!$G:$I,3,0)*$U360+VLOOKUP(BC$14&amp;"-edad-"&amp;$H360,Equations!$G:$I,3,0)*$V360+VLOOKUP(BC$14&amp;"-est-"&amp;$H360,Equations!$G:$I,3,0)*(1/$W360)+VLOOKUP(BC$14&amp;"-imc-"&amp;$H360,Equations!$G:$I,3,0)*(1/$Q360)))</f>
        <v/>
      </c>
      <c r="BD360" s="10" t="str">
        <f>IF($AC360="","",IF(OR($V360&lt;2.7,$V360&gt;90),"Age OOR",BC360-1.6449*VLOOKUP(BC$14&amp;"-rse-"&amp;$H360,Equations!$G:$I,3,0)))</f>
        <v/>
      </c>
      <c r="BE360" s="10" t="str">
        <f>IF($AC360="","",IF(OR($V360&lt;2.7,$V360&gt;90),"Age OOR",BC360+1.6449*VLOOKUP(BC$14&amp;"-rse-"&amp;$H360,Equations!$G:$I,3,0)))</f>
        <v/>
      </c>
      <c r="BF360" s="10" t="str">
        <f t="shared" si="141"/>
        <v/>
      </c>
      <c r="BG360" s="10" t="str">
        <f>IF($AC360="","",IF(OR($V360&lt;2.7,$V360&gt;90),"Age OOR",($AC360-BC360)/VLOOKUP(BC$14&amp;"-rse-"&amp;$H360,Equations!$G:$I,3,0)))</f>
        <v/>
      </c>
      <c r="BH360" s="10" t="str">
        <f>IF($AD360="","",IF(OR($V360&lt;2.7,$V360&gt;90),"Age OOR",VLOOKUP(BH$14&amp;"-int-"&amp;$I360,Equations!$G:$I,3,0)+VLOOKUP(BH$14&amp;"-sexo-"&amp;$I360,Equations!$G:$I,3,0)*$U360+VLOOKUP(BH$14&amp;"-edad-"&amp;$I360,Equations!$G:$I,3,0)*$V360+VLOOKUP(BH$14&amp;"-est-"&amp;$I360,Equations!$G:$I,3,0)*(1/$W360)+VLOOKUP(BH$14&amp;"-imc-"&amp;$I360,Equations!$G:$I,3,0)*(1/$Q360)))</f>
        <v/>
      </c>
      <c r="BI360" s="10" t="str">
        <f>IF($AD360="","",IF(OR($V360&lt;2.7,$V360&gt;90),"Age OOR",BH360-1.6449*VLOOKUP(BH$14&amp;"-rse-"&amp;$I360,Equations!$G:$I,3,0)))</f>
        <v/>
      </c>
      <c r="BJ360" s="10" t="str">
        <f>IF($AD360="","",IF(OR($V360&lt;2.7,$V360&gt;90),"Age OOR",BH360+1.6449*VLOOKUP(BH$14&amp;"-rse-"&amp;$I360,Equations!$G:$I,3,0)))</f>
        <v/>
      </c>
      <c r="BK360" s="10" t="str">
        <f t="shared" si="142"/>
        <v/>
      </c>
      <c r="BL360" s="10" t="str">
        <f>IF($AD360="","",IF(OR($V360&lt;2.7,$V360&gt;90),"Age OOR",($AD360-BH360)/VLOOKUP(BH$14&amp;"-rse-"&amp;$I360,Equations!$G:$I,3,0)))</f>
        <v/>
      </c>
      <c r="BM360" s="10" t="str">
        <f>IF($AE360="","",IF(OR($V360&lt;2.7,$V360&gt;90),"Age OOR",VLOOKUP(BM$14&amp;"-int-"&amp;$J360,Equations!$G:$I,3,0)+VLOOKUP(BM$14&amp;"-sexo-"&amp;$J360,Equations!$G:$I,3,0)*$U360+VLOOKUP(BM$14&amp;"-edad-"&amp;$J360,Equations!$G:$I,3,0)*$V360+VLOOKUP(BM$14&amp;"-est-"&amp;$J360,Equations!$G:$I,3,0)*(1/$W360)+VLOOKUP(BM$14&amp;"-imc-"&amp;$J360,Equations!$G:$I,3,0)*(1/$Q360)))</f>
        <v/>
      </c>
      <c r="BN360" s="10" t="str">
        <f>IF($AE360="","",IF(OR($V360&lt;2.7,$V360&gt;90),"Age OOR",BM360-1.6449*VLOOKUP(BM$14&amp;"-rse-"&amp;$J360,Equations!$G:$I,3,0)))</f>
        <v/>
      </c>
      <c r="BO360" s="10" t="str">
        <f>IF($AE360="","",IF(OR($V360&lt;2.7,$V360&gt;90),"Age OOR",BM360+1.6449*VLOOKUP(BM$14&amp;"-rse-"&amp;$J360,Equations!$G:$I,3,0)))</f>
        <v/>
      </c>
      <c r="BP360" s="10" t="str">
        <f t="shared" si="143"/>
        <v/>
      </c>
      <c r="BQ360" s="10" t="str">
        <f>IF($AE360="","",IF(OR($V360&lt;2.7,$V360&gt;90),"Age OOR",($AE360-BM360)/VLOOKUP(BM$14&amp;"-rse-"&amp;$J360,Equations!$G:$I,3,0)))</f>
        <v/>
      </c>
      <c r="BR360" s="10" t="str">
        <f>IF($AF360="","",IF(OR($V360&lt;2.7,$V360&gt;90),"Age OOR",VLOOKUP(BR$14&amp;"-int-"&amp;$K360,Equations!$G:$I,3,0)+VLOOKUP(BR$14&amp;"-sexo-"&amp;$K360,Equations!$G:$I,3,0)*$U360+VLOOKUP(BR$14&amp;"-edad-"&amp;$K360,Equations!$G:$I,3,0)*$V360+VLOOKUP(BR$14&amp;"-est-"&amp;$K360,Equations!$G:$I,3,0)*(1/$W360)+VLOOKUP(BR$14&amp;"-imc-"&amp;$K360,Equations!$G:$I,3,0)*(1/$Q360)))</f>
        <v/>
      </c>
      <c r="BS360" s="10" t="str">
        <f>IF($AF360="","",IF(OR($V360&lt;2.7,$V360&gt;90),"Age OOR",BR360-1.6449*VLOOKUP(BR$14&amp;"-rse-"&amp;$K360,Equations!$G:$I,3,0)))</f>
        <v/>
      </c>
      <c r="BT360" s="10" t="str">
        <f>IF($AF360="","",IF(OR($V360&lt;2.7,$V360&gt;90),"Age OOR",BR360+1.6449*VLOOKUP(BR$14&amp;"-rse-"&amp;$K360,Equations!$G:$I,3,0)))</f>
        <v/>
      </c>
      <c r="BU360" s="10" t="str">
        <f t="shared" si="144"/>
        <v/>
      </c>
      <c r="BV360" s="10" t="str">
        <f>IF($AF360="","",IF(OR($V360&lt;2.7,$V360&gt;90),"Age OOR",($AF360-BR360)/VLOOKUP(BR$14&amp;"-rse-"&amp;$K360,Equations!$G:$I,3,0)))</f>
        <v/>
      </c>
      <c r="BW360" s="10" t="str">
        <f>IF($AG360="","",IF(OR($V360&lt;2.7,$V360&gt;90),"Age OOR",VLOOKUP(BW$14&amp;"-int-"&amp;$L360,Equations!$G:$I,3,0)+VLOOKUP(BW$14&amp;"-sexo-"&amp;$L360,Equations!$G:$I,3,0)*$U360+VLOOKUP(BW$14&amp;"-edad-"&amp;$L360,Equations!$G:$I,3,0)*$V360+VLOOKUP(BW$14&amp;"-est-"&amp;$L360,Equations!$G:$I,3,0)*(1/$W360)+VLOOKUP(BW$14&amp;"-imc-"&amp;$L360,Equations!$G:$I,3,0)*(1/$Q360)))</f>
        <v/>
      </c>
      <c r="BX360" s="10" t="str">
        <f>IF($AG360="","",IF(OR($V360&lt;2.7,$V360&gt;90),"Age OOR",BW360-1.6449*VLOOKUP(BW$14&amp;"-rse-"&amp;$L360,Equations!$G:$I,3,0)))</f>
        <v/>
      </c>
      <c r="BY360" s="10" t="str">
        <f>IF($AG360="","",IF(OR($V360&lt;2.7,$V360&gt;90),"Age OOR",BW360+1.6449*VLOOKUP(BW$14&amp;"-rse-"&amp;$L360,Equations!$G:$I,3,0)))</f>
        <v/>
      </c>
      <c r="BZ360" s="10" t="str">
        <f t="shared" si="145"/>
        <v/>
      </c>
      <c r="CA360" s="10" t="str">
        <f>IF($AG360="","",IF(OR($V360&lt;2.7,$V360&gt;90),"Age OOR",($AG360-BW360)/VLOOKUP(BW$14&amp;"-rse-"&amp;$L360,Equations!$G:$I,3,0)))</f>
        <v/>
      </c>
      <c r="CB360" s="10" t="str">
        <f>IF($AH360="","",IF(OR($V360&lt;2.7,$V360&gt;90),"Age OOR",VLOOKUP(CB$14&amp;"-int-"&amp;$M360,Equations!$G:$I,3,0)+VLOOKUP(CB$14&amp;"-sexo-"&amp;$M360,Equations!$G:$I,3,0)*$U360+VLOOKUP(CB$14&amp;"-edad-"&amp;$M360,Equations!$G:$I,3,0)*$V360+VLOOKUP(CB$14&amp;"-est-"&amp;$M360,Equations!$G:$I,3,0)*(1/$W360)+VLOOKUP(CB$14&amp;"-imc-"&amp;$M360,Equations!$G:$I,3,0)*(1/$Q360)))</f>
        <v/>
      </c>
      <c r="CC360" s="10" t="str">
        <f>IF($AH360="","",IF(OR($V360&lt;2.7,$V360&gt;90),"Age OOR",CB360-1.6449*VLOOKUP(CB$14&amp;"-rse-"&amp;$M360,Equations!$G:$I,3,0)))</f>
        <v/>
      </c>
      <c r="CD360" s="10" t="str">
        <f>IF($AH360="","",IF(OR($V360&lt;2.7,$V360&gt;90),"Age OOR",CB360+1.6449*VLOOKUP(CB$14&amp;"-rse-"&amp;$M360,Equations!$G:$I,3,0)))</f>
        <v/>
      </c>
      <c r="CE360" s="10" t="str">
        <f t="shared" si="146"/>
        <v/>
      </c>
      <c r="CF360" s="10" t="str">
        <f>IF($AH360="","",IF(OR($V360&lt;2.7,$V360&gt;90),"Age OOR",($AH360-CB360)/VLOOKUP(CB$14&amp;"-rse-"&amp;$M360,Equations!$G:$I,3,0)))</f>
        <v/>
      </c>
      <c r="CG360" s="10" t="str">
        <f>IF($AI360="","",IF(OR($V360&lt;2.7,$V360&gt;90),"Age OOR",VLOOKUP(CG$14&amp;"-int-"&amp;$N360,Equations!$G:$I,3,0)+VLOOKUP(CG$14&amp;"-sexo-"&amp;$N360,Equations!$G:$I,3,0)*$U360+VLOOKUP(CG$14&amp;"-edad-"&amp;$N360,Equations!$G:$I,3,0)*$V360+VLOOKUP(CG$14&amp;"-est-"&amp;$N360,Equations!$G:$I,3,0)*(1/$W360)+VLOOKUP(CG$14&amp;"-imc-"&amp;$N360,Equations!$G:$I,3,0)*(1/$Q360)))</f>
        <v/>
      </c>
      <c r="CH360" s="10" t="str">
        <f>IF($AI360="","",IF(OR($V360&lt;2.7,$V360&gt;90),"Age OOR",CG360-1.6449*VLOOKUP(CG$14&amp;"-rse-"&amp;$N360,Equations!$G:$I,3,0)))</f>
        <v/>
      </c>
      <c r="CI360" s="10" t="str">
        <f>IF($AI360="","",IF(OR($V360&lt;2.7,$V360&gt;90),"Age OOR",CG360+1.6449*VLOOKUP(CG$14&amp;"-rse-"&amp;$N360,Equations!$G:$I,3,0)))</f>
        <v/>
      </c>
      <c r="CJ360" s="10" t="str">
        <f t="shared" si="147"/>
        <v/>
      </c>
      <c r="CK360" s="10" t="str">
        <f>IF($AI360="","",IF(OR($V360&lt;2.7,$V360&gt;90),"Age OOR",($AI360-CG360)/VLOOKUP(CG$14&amp;"-rse-"&amp;$N360,Equations!$G:$I,3,0)))</f>
        <v/>
      </c>
      <c r="CL360" s="10" t="str">
        <f>IF($AJ360="","",IF(OR($V360&lt;2.7,$V360&gt;90),"Age OOR",VLOOKUP(CL$14&amp;"-int-"&amp;$O360,Equations!$G:$I,3,0)+VLOOKUP(CL$14&amp;"-sexo-"&amp;$O360,Equations!$G:$I,3,0)*$U360+VLOOKUP(CL$14&amp;"-edad-"&amp;$O360,Equations!$G:$I,3,0)*$V360+VLOOKUP(CL$14&amp;"-est-"&amp;$O360,Equations!$G:$I,3,0)*(1/$W360)+VLOOKUP(CL$14&amp;"-imc-"&amp;$O360,Equations!$G:$I,3,0)*(1/$Q360)))</f>
        <v/>
      </c>
      <c r="CM360" s="10" t="str">
        <f>IF($AJ360="","",IF(OR($V360&lt;2.7,$V360&gt;90),"Age OOR",CL360-1.6449*VLOOKUP(CL$14&amp;"-rse-"&amp;$O360,Equations!$G:$I,3,0)))</f>
        <v/>
      </c>
      <c r="CN360" s="10" t="str">
        <f>IF($AJ360="","",IF(OR($V360&lt;2.7,$V360&gt;90),"Age OOR",CL360+1.6449*VLOOKUP(CL$14&amp;"-rse-"&amp;$O360,Equations!$G:$I,3,0)))</f>
        <v/>
      </c>
      <c r="CO360" s="10" t="str">
        <f t="shared" si="148"/>
        <v/>
      </c>
      <c r="CP360" s="10" t="str">
        <f>IF($AJ360="","",IF(OR($V360&lt;2.7,$V360&gt;90),"Age OOR",($AJ360-CL360)/VLOOKUP(CL$14&amp;"-rse-"&amp;$O360,Equations!$G:$I,3,0)))</f>
        <v/>
      </c>
      <c r="CQ360" s="10" t="str">
        <f>IF($AK360="","",IF(OR($V360&lt;2.7,$V360&gt;90),"Age OOR",EXP(VLOOKUP(CQ$14&amp;"-int-"&amp;$P360,Equations!$G:$I,3,0)+VLOOKUP(CQ$14&amp;"-sexo-"&amp;$P360,Equations!$G:$I,3,0)*$U360+VLOOKUP(CQ$14&amp;"-edad-"&amp;$P360,Equations!$G:$I,3,0)*$V360+VLOOKUP(CQ$14&amp;"-est-"&amp;$P360,Equations!$G:$I,3,0)*(1/$W360)+VLOOKUP(CQ$14&amp;"-imc-"&amp;$P360,Equations!$G:$I,3,0)*(1/$Q360))))</f>
        <v/>
      </c>
      <c r="CR360" s="10" t="str">
        <f>IF($AK360="","",IF(OR($V360&lt;2.7,$V360&gt;90),"Age OOR",EXP(LN(CQ360)-1.6449*VLOOKUP(CQ$14&amp;"-rse-"&amp;$P360,Equations!$G:$I,3,0))))</f>
        <v/>
      </c>
      <c r="CS360" s="10" t="str">
        <f>IF($AK360="","",IF(OR($V360&lt;2.7,$V360&gt;90),"Age OOR",EXP(LN(CQ360)+1.6449*VLOOKUP(CQ$14&amp;"-rse-"&amp;$P360,Equations!$G:$I,3,0))))</f>
        <v/>
      </c>
      <c r="CT360" s="10" t="str">
        <f t="shared" si="149"/>
        <v/>
      </c>
      <c r="CU360" s="10" t="str">
        <f>IF($AK360="","",IF(OR($V360&lt;2.7,$V360&gt;90),"Age OOR",(LN($AK360)-LN(CQ360))/VLOOKUP(CQ$14&amp;"-rse-"&amp;$P360,Equations!$G:$I,3,0)))</f>
        <v/>
      </c>
      <c r="CV360" s="47"/>
    </row>
    <row r="361" spans="5:116" x14ac:dyDescent="0.2">
      <c r="E361" s="23" t="str">
        <f t="shared" si="125"/>
        <v>Age out of range</v>
      </c>
      <c r="F361" s="23" t="str">
        <f t="shared" si="126"/>
        <v>Age out of range</v>
      </c>
      <c r="G361" s="23" t="str">
        <f t="shared" si="127"/>
        <v>Age out of range</v>
      </c>
      <c r="H361" s="23" t="str">
        <f t="shared" si="128"/>
        <v>Age out of range</v>
      </c>
      <c r="I361" s="23" t="str">
        <f t="shared" si="129"/>
        <v>Age out of range</v>
      </c>
      <c r="J361" s="23" t="str">
        <f t="shared" si="130"/>
        <v>Age out of range</v>
      </c>
      <c r="K361" s="23" t="str">
        <f t="shared" si="131"/>
        <v>Age out of range</v>
      </c>
      <c r="L361" s="23" t="str">
        <f t="shared" si="132"/>
        <v>Age out of range</v>
      </c>
      <c r="M361" s="23" t="str">
        <f t="shared" si="133"/>
        <v>Age out of range</v>
      </c>
      <c r="N361" s="23" t="str">
        <f t="shared" si="134"/>
        <v>Age out of range</v>
      </c>
      <c r="O361" s="23" t="str">
        <f t="shared" si="135"/>
        <v>Age out of range</v>
      </c>
      <c r="P361" s="23" t="str">
        <f t="shared" si="136"/>
        <v>Age out of range</v>
      </c>
      <c r="Q361" s="23" t="e">
        <f t="shared" si="137"/>
        <v>#DIV/0!</v>
      </c>
      <c r="R361" s="17"/>
      <c r="S361" s="23">
        <v>345</v>
      </c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134"/>
      <c r="AL361" s="7"/>
      <c r="AM361" s="47"/>
      <c r="AN361" s="10" t="str">
        <f>IF($Z361="","",IF(OR($V361&lt;2.7,$V361&gt;90),"Age OOR",VLOOKUP(AN$14&amp;"-int-"&amp;$E361,Equations!$G:$I,3,0)+VLOOKUP(AN$14&amp;"-sexo-"&amp;$E361,Equations!$G:$I,3,0)*$U361+VLOOKUP(AN$14&amp;"-edad-"&amp;$E361,Equations!$G:$I,3,0)*$V361+VLOOKUP(AN$14&amp;"-est-"&amp;$E361,Equations!$G:$I,3,0)*(1/$W361)+VLOOKUP(AN$14&amp;"-imc-"&amp;$E361,Equations!$G:$I,3,0)*(1/$Q361)))</f>
        <v/>
      </c>
      <c r="AO361" s="10" t="str">
        <f>IF($Z361="","",IF(OR($V361&lt;2.7,$V361&gt;90),"Age OOR",AN361-1.6449*VLOOKUP(AN$14&amp;"-rse-"&amp;$E361,Equations!$G:$I,3,0)))</f>
        <v/>
      </c>
      <c r="AP361" s="10" t="str">
        <f>IF($Z361="","",IF(OR($V361&lt;2.7,$V361&gt;90),"Age OOR",AN361+1.6449*VLOOKUP(AN$14&amp;"-rse-"&amp;$E361,Equations!$G:$I,3,0)))</f>
        <v/>
      </c>
      <c r="AQ361" s="10" t="str">
        <f t="shared" si="138"/>
        <v/>
      </c>
      <c r="AR361" s="10" t="str">
        <f>IF($Z361="","",IF(OR($V361&lt;2.7,$V361&gt;90),"Age OOR",($Z361-AN361)/VLOOKUP(AN$14&amp;"-rse-"&amp;$E361,Equations!$G:$I,3,0)))</f>
        <v/>
      </c>
      <c r="AS361" s="10" t="str">
        <f>IF($AA361="","",IF(OR($V361&lt;2.7,$V361&gt;90),"Age OOR",VLOOKUP(AS$14&amp;"-int-"&amp;$F361,Equations!$G:$I,3,0)+VLOOKUP(AS$14&amp;"-sexo-"&amp;$F361,Equations!$G:$I,3,0)*$U361+VLOOKUP(AS$14&amp;"-edad-"&amp;$F361,Equations!$G:$I,3,0)*$V361+VLOOKUP(AS$14&amp;"-est-"&amp;$F361,Equations!$G:$I,3,0)*(1/$W361)+VLOOKUP(AS$14&amp;"-imc-"&amp;$F361,Equations!$G:$I,3,0)*(1/$Q361)))</f>
        <v/>
      </c>
      <c r="AT361" s="10" t="str">
        <f>IF($AA361="","",IF(OR($V361&lt;2.7,$V361&gt;90),"Age OOR",AS361-1.6449*VLOOKUP(AS$14&amp;"-rse-"&amp;$F361,Equations!$G:$I,3,0)))</f>
        <v/>
      </c>
      <c r="AU361" s="10" t="str">
        <f>IF($AA361="","",IF(OR($V361&lt;2.7,$V361&gt;90),"Age OOR",AS361+1.6449*VLOOKUP(AS$14&amp;"-rse-"&amp;$F361,Equations!$G:$I,3,0)))</f>
        <v/>
      </c>
      <c r="AV361" s="10" t="str">
        <f t="shared" si="139"/>
        <v/>
      </c>
      <c r="AW361" s="10" t="str">
        <f>IF($AA361="","",IF(OR($V361&lt;2.7,$V361&gt;90),"Age OOR",($AA361-AS361)/VLOOKUP(AS$14&amp;"-rse-"&amp;$F361,Equations!$G:$I,3,0)))</f>
        <v/>
      </c>
      <c r="AX361" s="10" t="str">
        <f>IF($AB361="","",IF(OR($V361&lt;2.7,$V361&gt;90),"Age OOR",VLOOKUP(AX$14&amp;"-int-"&amp;$G361,Equations!$G:$I,3,0)+VLOOKUP(AX$14&amp;"-sexo-"&amp;$G361,Equations!$G:$I,3,0)*$U361+VLOOKUP(AX$14&amp;"-edad-"&amp;$G361,Equations!$G:$I,3,0)*$V361+VLOOKUP(AX$14&amp;"-est-"&amp;$G361,Equations!$G:$I,3,0)*(1/$W361)+VLOOKUP(AX$14&amp;"-imc-"&amp;$G361,Equations!$G:$I,3,0)*(1/$Q361)))</f>
        <v/>
      </c>
      <c r="AY361" s="10" t="str">
        <f>IF($AB361="","",IF(OR($V361&lt;2.7,$V361&gt;90),"Age OOR",AX361-1.6449*VLOOKUP(AX$14&amp;"-rse-"&amp;$G361,Equations!$G:$I,3,0)))</f>
        <v/>
      </c>
      <c r="AZ361" s="10" t="str">
        <f>IF($AB361="","",IF(OR($V361&lt;2.7,$V361&gt;90),"Age OOR",AX361+1.6449*VLOOKUP(AX$14&amp;"-rse-"&amp;$G361,Equations!$G:$I,3,0)))</f>
        <v/>
      </c>
      <c r="BA361" s="10" t="str">
        <f t="shared" si="140"/>
        <v/>
      </c>
      <c r="BB361" s="10" t="str">
        <f>IF($AB361="","",IF(OR($V361&lt;2.7,$V361&gt;90),"Age OOR",($AB361-AX361)/VLOOKUP(AX$14&amp;"-rse-"&amp;$G361,Equations!$G:$I,3,0)))</f>
        <v/>
      </c>
      <c r="BC361" s="10" t="str">
        <f>IF($AC361="","",IF(OR($V361&lt;2.7,$V361&gt;90),"Age OOR",VLOOKUP(BC$14&amp;"-int-"&amp;$H361,Equations!$G:$I,3,0)+VLOOKUP(BC$14&amp;"-sexo-"&amp;$H361,Equations!$G:$I,3,0)*$U361+VLOOKUP(BC$14&amp;"-edad-"&amp;$H361,Equations!$G:$I,3,0)*$V361+VLOOKUP(BC$14&amp;"-est-"&amp;$H361,Equations!$G:$I,3,0)*(1/$W361)+VLOOKUP(BC$14&amp;"-imc-"&amp;$H361,Equations!$G:$I,3,0)*(1/$Q361)))</f>
        <v/>
      </c>
      <c r="BD361" s="10" t="str">
        <f>IF($AC361="","",IF(OR($V361&lt;2.7,$V361&gt;90),"Age OOR",BC361-1.6449*VLOOKUP(BC$14&amp;"-rse-"&amp;$H361,Equations!$G:$I,3,0)))</f>
        <v/>
      </c>
      <c r="BE361" s="10" t="str">
        <f>IF($AC361="","",IF(OR($V361&lt;2.7,$V361&gt;90),"Age OOR",BC361+1.6449*VLOOKUP(BC$14&amp;"-rse-"&amp;$H361,Equations!$G:$I,3,0)))</f>
        <v/>
      </c>
      <c r="BF361" s="10" t="str">
        <f t="shared" si="141"/>
        <v/>
      </c>
      <c r="BG361" s="10" t="str">
        <f>IF($AC361="","",IF(OR($V361&lt;2.7,$V361&gt;90),"Age OOR",($AC361-BC361)/VLOOKUP(BC$14&amp;"-rse-"&amp;$H361,Equations!$G:$I,3,0)))</f>
        <v/>
      </c>
      <c r="BH361" s="10" t="str">
        <f>IF($AD361="","",IF(OR($V361&lt;2.7,$V361&gt;90),"Age OOR",VLOOKUP(BH$14&amp;"-int-"&amp;$I361,Equations!$G:$I,3,0)+VLOOKUP(BH$14&amp;"-sexo-"&amp;$I361,Equations!$G:$I,3,0)*$U361+VLOOKUP(BH$14&amp;"-edad-"&amp;$I361,Equations!$G:$I,3,0)*$V361+VLOOKUP(BH$14&amp;"-est-"&amp;$I361,Equations!$G:$I,3,0)*(1/$W361)+VLOOKUP(BH$14&amp;"-imc-"&amp;$I361,Equations!$G:$I,3,0)*(1/$Q361)))</f>
        <v/>
      </c>
      <c r="BI361" s="10" t="str">
        <f>IF($AD361="","",IF(OR($V361&lt;2.7,$V361&gt;90),"Age OOR",BH361-1.6449*VLOOKUP(BH$14&amp;"-rse-"&amp;$I361,Equations!$G:$I,3,0)))</f>
        <v/>
      </c>
      <c r="BJ361" s="10" t="str">
        <f>IF($AD361="","",IF(OR($V361&lt;2.7,$V361&gt;90),"Age OOR",BH361+1.6449*VLOOKUP(BH$14&amp;"-rse-"&amp;$I361,Equations!$G:$I,3,0)))</f>
        <v/>
      </c>
      <c r="BK361" s="10" t="str">
        <f t="shared" si="142"/>
        <v/>
      </c>
      <c r="BL361" s="10" t="str">
        <f>IF($AD361="","",IF(OR($V361&lt;2.7,$V361&gt;90),"Age OOR",($AD361-BH361)/VLOOKUP(BH$14&amp;"-rse-"&amp;$I361,Equations!$G:$I,3,0)))</f>
        <v/>
      </c>
      <c r="BM361" s="10" t="str">
        <f>IF($AE361="","",IF(OR($V361&lt;2.7,$V361&gt;90),"Age OOR",VLOOKUP(BM$14&amp;"-int-"&amp;$J361,Equations!$G:$I,3,0)+VLOOKUP(BM$14&amp;"-sexo-"&amp;$J361,Equations!$G:$I,3,0)*$U361+VLOOKUP(BM$14&amp;"-edad-"&amp;$J361,Equations!$G:$I,3,0)*$V361+VLOOKUP(BM$14&amp;"-est-"&amp;$J361,Equations!$G:$I,3,0)*(1/$W361)+VLOOKUP(BM$14&amp;"-imc-"&amp;$J361,Equations!$G:$I,3,0)*(1/$Q361)))</f>
        <v/>
      </c>
      <c r="BN361" s="10" t="str">
        <f>IF($AE361="","",IF(OR($V361&lt;2.7,$V361&gt;90),"Age OOR",BM361-1.6449*VLOOKUP(BM$14&amp;"-rse-"&amp;$J361,Equations!$G:$I,3,0)))</f>
        <v/>
      </c>
      <c r="BO361" s="10" t="str">
        <f>IF($AE361="","",IF(OR($V361&lt;2.7,$V361&gt;90),"Age OOR",BM361+1.6449*VLOOKUP(BM$14&amp;"-rse-"&amp;$J361,Equations!$G:$I,3,0)))</f>
        <v/>
      </c>
      <c r="BP361" s="10" t="str">
        <f t="shared" si="143"/>
        <v/>
      </c>
      <c r="BQ361" s="10" t="str">
        <f>IF($AE361="","",IF(OR($V361&lt;2.7,$V361&gt;90),"Age OOR",($AE361-BM361)/VLOOKUP(BM$14&amp;"-rse-"&amp;$J361,Equations!$G:$I,3,0)))</f>
        <v/>
      </c>
      <c r="BR361" s="10" t="str">
        <f>IF($AF361="","",IF(OR($V361&lt;2.7,$V361&gt;90),"Age OOR",VLOOKUP(BR$14&amp;"-int-"&amp;$K361,Equations!$G:$I,3,0)+VLOOKUP(BR$14&amp;"-sexo-"&amp;$K361,Equations!$G:$I,3,0)*$U361+VLOOKUP(BR$14&amp;"-edad-"&amp;$K361,Equations!$G:$I,3,0)*$V361+VLOOKUP(BR$14&amp;"-est-"&amp;$K361,Equations!$G:$I,3,0)*(1/$W361)+VLOOKUP(BR$14&amp;"-imc-"&amp;$K361,Equations!$G:$I,3,0)*(1/$Q361)))</f>
        <v/>
      </c>
      <c r="BS361" s="10" t="str">
        <f>IF($AF361="","",IF(OR($V361&lt;2.7,$V361&gt;90),"Age OOR",BR361-1.6449*VLOOKUP(BR$14&amp;"-rse-"&amp;$K361,Equations!$G:$I,3,0)))</f>
        <v/>
      </c>
      <c r="BT361" s="10" t="str">
        <f>IF($AF361="","",IF(OR($V361&lt;2.7,$V361&gt;90),"Age OOR",BR361+1.6449*VLOOKUP(BR$14&amp;"-rse-"&amp;$K361,Equations!$G:$I,3,0)))</f>
        <v/>
      </c>
      <c r="BU361" s="10" t="str">
        <f t="shared" si="144"/>
        <v/>
      </c>
      <c r="BV361" s="10" t="str">
        <f>IF($AF361="","",IF(OR($V361&lt;2.7,$V361&gt;90),"Age OOR",($AF361-BR361)/VLOOKUP(BR$14&amp;"-rse-"&amp;$K361,Equations!$G:$I,3,0)))</f>
        <v/>
      </c>
      <c r="BW361" s="10" t="str">
        <f>IF($AG361="","",IF(OR($V361&lt;2.7,$V361&gt;90),"Age OOR",VLOOKUP(BW$14&amp;"-int-"&amp;$L361,Equations!$G:$I,3,0)+VLOOKUP(BW$14&amp;"-sexo-"&amp;$L361,Equations!$G:$I,3,0)*$U361+VLOOKUP(BW$14&amp;"-edad-"&amp;$L361,Equations!$G:$I,3,0)*$V361+VLOOKUP(BW$14&amp;"-est-"&amp;$L361,Equations!$G:$I,3,0)*(1/$W361)+VLOOKUP(BW$14&amp;"-imc-"&amp;$L361,Equations!$G:$I,3,0)*(1/$Q361)))</f>
        <v/>
      </c>
      <c r="BX361" s="10" t="str">
        <f>IF($AG361="","",IF(OR($V361&lt;2.7,$V361&gt;90),"Age OOR",BW361-1.6449*VLOOKUP(BW$14&amp;"-rse-"&amp;$L361,Equations!$G:$I,3,0)))</f>
        <v/>
      </c>
      <c r="BY361" s="10" t="str">
        <f>IF($AG361="","",IF(OR($V361&lt;2.7,$V361&gt;90),"Age OOR",BW361+1.6449*VLOOKUP(BW$14&amp;"-rse-"&amp;$L361,Equations!$G:$I,3,0)))</f>
        <v/>
      </c>
      <c r="BZ361" s="10" t="str">
        <f t="shared" si="145"/>
        <v/>
      </c>
      <c r="CA361" s="10" t="str">
        <f>IF($AG361="","",IF(OR($V361&lt;2.7,$V361&gt;90),"Age OOR",($AG361-BW361)/VLOOKUP(BW$14&amp;"-rse-"&amp;$L361,Equations!$G:$I,3,0)))</f>
        <v/>
      </c>
      <c r="CB361" s="10" t="str">
        <f>IF($AH361="","",IF(OR($V361&lt;2.7,$V361&gt;90),"Age OOR",VLOOKUP(CB$14&amp;"-int-"&amp;$M361,Equations!$G:$I,3,0)+VLOOKUP(CB$14&amp;"-sexo-"&amp;$M361,Equations!$G:$I,3,0)*$U361+VLOOKUP(CB$14&amp;"-edad-"&amp;$M361,Equations!$G:$I,3,0)*$V361+VLOOKUP(CB$14&amp;"-est-"&amp;$M361,Equations!$G:$I,3,0)*(1/$W361)+VLOOKUP(CB$14&amp;"-imc-"&amp;$M361,Equations!$G:$I,3,0)*(1/$Q361)))</f>
        <v/>
      </c>
      <c r="CC361" s="10" t="str">
        <f>IF($AH361="","",IF(OR($V361&lt;2.7,$V361&gt;90),"Age OOR",CB361-1.6449*VLOOKUP(CB$14&amp;"-rse-"&amp;$M361,Equations!$G:$I,3,0)))</f>
        <v/>
      </c>
      <c r="CD361" s="10" t="str">
        <f>IF($AH361="","",IF(OR($V361&lt;2.7,$V361&gt;90),"Age OOR",CB361+1.6449*VLOOKUP(CB$14&amp;"-rse-"&amp;$M361,Equations!$G:$I,3,0)))</f>
        <v/>
      </c>
      <c r="CE361" s="10" t="str">
        <f t="shared" si="146"/>
        <v/>
      </c>
      <c r="CF361" s="10" t="str">
        <f>IF($AH361="","",IF(OR($V361&lt;2.7,$V361&gt;90),"Age OOR",($AH361-CB361)/VLOOKUP(CB$14&amp;"-rse-"&amp;$M361,Equations!$G:$I,3,0)))</f>
        <v/>
      </c>
      <c r="CG361" s="10" t="str">
        <f>IF($AI361="","",IF(OR($V361&lt;2.7,$V361&gt;90),"Age OOR",VLOOKUP(CG$14&amp;"-int-"&amp;$N361,Equations!$G:$I,3,0)+VLOOKUP(CG$14&amp;"-sexo-"&amp;$N361,Equations!$G:$I,3,0)*$U361+VLOOKUP(CG$14&amp;"-edad-"&amp;$N361,Equations!$G:$I,3,0)*$V361+VLOOKUP(CG$14&amp;"-est-"&amp;$N361,Equations!$G:$I,3,0)*(1/$W361)+VLOOKUP(CG$14&amp;"-imc-"&amp;$N361,Equations!$G:$I,3,0)*(1/$Q361)))</f>
        <v/>
      </c>
      <c r="CH361" s="10" t="str">
        <f>IF($AI361="","",IF(OR($V361&lt;2.7,$V361&gt;90),"Age OOR",CG361-1.6449*VLOOKUP(CG$14&amp;"-rse-"&amp;$N361,Equations!$G:$I,3,0)))</f>
        <v/>
      </c>
      <c r="CI361" s="10" t="str">
        <f>IF($AI361="","",IF(OR($V361&lt;2.7,$V361&gt;90),"Age OOR",CG361+1.6449*VLOOKUP(CG$14&amp;"-rse-"&amp;$N361,Equations!$G:$I,3,0)))</f>
        <v/>
      </c>
      <c r="CJ361" s="10" t="str">
        <f t="shared" si="147"/>
        <v/>
      </c>
      <c r="CK361" s="10" t="str">
        <f>IF($AI361="","",IF(OR($V361&lt;2.7,$V361&gt;90),"Age OOR",($AI361-CG361)/VLOOKUP(CG$14&amp;"-rse-"&amp;$N361,Equations!$G:$I,3,0)))</f>
        <v/>
      </c>
      <c r="CL361" s="10" t="str">
        <f>IF($AJ361="","",IF(OR($V361&lt;2.7,$V361&gt;90),"Age OOR",VLOOKUP(CL$14&amp;"-int-"&amp;$O361,Equations!$G:$I,3,0)+VLOOKUP(CL$14&amp;"-sexo-"&amp;$O361,Equations!$G:$I,3,0)*$U361+VLOOKUP(CL$14&amp;"-edad-"&amp;$O361,Equations!$G:$I,3,0)*$V361+VLOOKUP(CL$14&amp;"-est-"&amp;$O361,Equations!$G:$I,3,0)*(1/$W361)+VLOOKUP(CL$14&amp;"-imc-"&amp;$O361,Equations!$G:$I,3,0)*(1/$Q361)))</f>
        <v/>
      </c>
      <c r="CM361" s="10" t="str">
        <f>IF($AJ361="","",IF(OR($V361&lt;2.7,$V361&gt;90),"Age OOR",CL361-1.6449*VLOOKUP(CL$14&amp;"-rse-"&amp;$O361,Equations!$G:$I,3,0)))</f>
        <v/>
      </c>
      <c r="CN361" s="10" t="str">
        <f>IF($AJ361="","",IF(OR($V361&lt;2.7,$V361&gt;90),"Age OOR",CL361+1.6449*VLOOKUP(CL$14&amp;"-rse-"&amp;$O361,Equations!$G:$I,3,0)))</f>
        <v/>
      </c>
      <c r="CO361" s="10" t="str">
        <f t="shared" si="148"/>
        <v/>
      </c>
      <c r="CP361" s="10" t="str">
        <f>IF($AJ361="","",IF(OR($V361&lt;2.7,$V361&gt;90),"Age OOR",($AJ361-CL361)/VLOOKUP(CL$14&amp;"-rse-"&amp;$O361,Equations!$G:$I,3,0)))</f>
        <v/>
      </c>
      <c r="CQ361" s="10" t="str">
        <f>IF($AK361="","",IF(OR($V361&lt;2.7,$V361&gt;90),"Age OOR",EXP(VLOOKUP(CQ$14&amp;"-int-"&amp;$P361,Equations!$G:$I,3,0)+VLOOKUP(CQ$14&amp;"-sexo-"&amp;$P361,Equations!$G:$I,3,0)*$U361+VLOOKUP(CQ$14&amp;"-edad-"&amp;$P361,Equations!$G:$I,3,0)*$V361+VLOOKUP(CQ$14&amp;"-est-"&amp;$P361,Equations!$G:$I,3,0)*(1/$W361)+VLOOKUP(CQ$14&amp;"-imc-"&amp;$P361,Equations!$G:$I,3,0)*(1/$Q361))))</f>
        <v/>
      </c>
      <c r="CR361" s="10" t="str">
        <f>IF($AK361="","",IF(OR($V361&lt;2.7,$V361&gt;90),"Age OOR",EXP(LN(CQ361)-1.6449*VLOOKUP(CQ$14&amp;"-rse-"&amp;$P361,Equations!$G:$I,3,0))))</f>
        <v/>
      </c>
      <c r="CS361" s="10" t="str">
        <f>IF($AK361="","",IF(OR($V361&lt;2.7,$V361&gt;90),"Age OOR",EXP(LN(CQ361)+1.6449*VLOOKUP(CQ$14&amp;"-rse-"&amp;$P361,Equations!$G:$I,3,0))))</f>
        <v/>
      </c>
      <c r="CT361" s="10" t="str">
        <f t="shared" si="149"/>
        <v/>
      </c>
      <c r="CU361" s="10" t="str">
        <f>IF($AK361="","",IF(OR($V361&lt;2.7,$V361&gt;90),"Age OOR",(LN($AK361)-LN(CQ361))/VLOOKUP(CQ$14&amp;"-rse-"&amp;$P361,Equations!$G:$I,3,0)))</f>
        <v/>
      </c>
      <c r="CV361" s="47"/>
    </row>
    <row r="362" spans="5:116" x14ac:dyDescent="0.2">
      <c r="E362" s="23" t="str">
        <f t="shared" si="125"/>
        <v>Age out of range</v>
      </c>
      <c r="F362" s="23" t="str">
        <f t="shared" si="126"/>
        <v>Age out of range</v>
      </c>
      <c r="G362" s="23" t="str">
        <f t="shared" si="127"/>
        <v>Age out of range</v>
      </c>
      <c r="H362" s="23" t="str">
        <f t="shared" si="128"/>
        <v>Age out of range</v>
      </c>
      <c r="I362" s="23" t="str">
        <f t="shared" si="129"/>
        <v>Age out of range</v>
      </c>
      <c r="J362" s="23" t="str">
        <f t="shared" si="130"/>
        <v>Age out of range</v>
      </c>
      <c r="K362" s="23" t="str">
        <f t="shared" si="131"/>
        <v>Age out of range</v>
      </c>
      <c r="L362" s="23" t="str">
        <f t="shared" si="132"/>
        <v>Age out of range</v>
      </c>
      <c r="M362" s="23" t="str">
        <f t="shared" si="133"/>
        <v>Age out of range</v>
      </c>
      <c r="N362" s="23" t="str">
        <f t="shared" si="134"/>
        <v>Age out of range</v>
      </c>
      <c r="O362" s="23" t="str">
        <f t="shared" si="135"/>
        <v>Age out of range</v>
      </c>
      <c r="P362" s="23" t="str">
        <f t="shared" si="136"/>
        <v>Age out of range</v>
      </c>
      <c r="Q362" s="23" t="e">
        <f t="shared" si="137"/>
        <v>#DIV/0!</v>
      </c>
      <c r="R362" s="17"/>
      <c r="S362" s="23">
        <v>346</v>
      </c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4"/>
      <c r="AI362" s="134"/>
      <c r="AJ362" s="134"/>
      <c r="AK362" s="134"/>
      <c r="AL362" s="7"/>
      <c r="AM362" s="47"/>
      <c r="AN362" s="10" t="str">
        <f>IF($Z362="","",IF(OR($V362&lt;2.7,$V362&gt;90),"Age OOR",VLOOKUP(AN$14&amp;"-int-"&amp;$E362,Equations!$G:$I,3,0)+VLOOKUP(AN$14&amp;"-sexo-"&amp;$E362,Equations!$G:$I,3,0)*$U362+VLOOKUP(AN$14&amp;"-edad-"&amp;$E362,Equations!$G:$I,3,0)*$V362+VLOOKUP(AN$14&amp;"-est-"&amp;$E362,Equations!$G:$I,3,0)*(1/$W362)+VLOOKUP(AN$14&amp;"-imc-"&amp;$E362,Equations!$G:$I,3,0)*(1/$Q362)))</f>
        <v/>
      </c>
      <c r="AO362" s="10" t="str">
        <f>IF($Z362="","",IF(OR($V362&lt;2.7,$V362&gt;90),"Age OOR",AN362-1.6449*VLOOKUP(AN$14&amp;"-rse-"&amp;$E362,Equations!$G:$I,3,0)))</f>
        <v/>
      </c>
      <c r="AP362" s="10" t="str">
        <f>IF($Z362="","",IF(OR($V362&lt;2.7,$V362&gt;90),"Age OOR",AN362+1.6449*VLOOKUP(AN$14&amp;"-rse-"&amp;$E362,Equations!$G:$I,3,0)))</f>
        <v/>
      </c>
      <c r="AQ362" s="10" t="str">
        <f t="shared" si="138"/>
        <v/>
      </c>
      <c r="AR362" s="10" t="str">
        <f>IF($Z362="","",IF(OR($V362&lt;2.7,$V362&gt;90),"Age OOR",($Z362-AN362)/VLOOKUP(AN$14&amp;"-rse-"&amp;$E362,Equations!$G:$I,3,0)))</f>
        <v/>
      </c>
      <c r="AS362" s="10" t="str">
        <f>IF($AA362="","",IF(OR($V362&lt;2.7,$V362&gt;90),"Age OOR",VLOOKUP(AS$14&amp;"-int-"&amp;$F362,Equations!$G:$I,3,0)+VLOOKUP(AS$14&amp;"-sexo-"&amp;$F362,Equations!$G:$I,3,0)*$U362+VLOOKUP(AS$14&amp;"-edad-"&amp;$F362,Equations!$G:$I,3,0)*$V362+VLOOKUP(AS$14&amp;"-est-"&amp;$F362,Equations!$G:$I,3,0)*(1/$W362)+VLOOKUP(AS$14&amp;"-imc-"&amp;$F362,Equations!$G:$I,3,0)*(1/$Q362)))</f>
        <v/>
      </c>
      <c r="AT362" s="10" t="str">
        <f>IF($AA362="","",IF(OR($V362&lt;2.7,$V362&gt;90),"Age OOR",AS362-1.6449*VLOOKUP(AS$14&amp;"-rse-"&amp;$F362,Equations!$G:$I,3,0)))</f>
        <v/>
      </c>
      <c r="AU362" s="10" t="str">
        <f>IF($AA362="","",IF(OR($V362&lt;2.7,$V362&gt;90),"Age OOR",AS362+1.6449*VLOOKUP(AS$14&amp;"-rse-"&amp;$F362,Equations!$G:$I,3,0)))</f>
        <v/>
      </c>
      <c r="AV362" s="10" t="str">
        <f t="shared" si="139"/>
        <v/>
      </c>
      <c r="AW362" s="10" t="str">
        <f>IF($AA362="","",IF(OR($V362&lt;2.7,$V362&gt;90),"Age OOR",($AA362-AS362)/VLOOKUP(AS$14&amp;"-rse-"&amp;$F362,Equations!$G:$I,3,0)))</f>
        <v/>
      </c>
      <c r="AX362" s="10" t="str">
        <f>IF($AB362="","",IF(OR($V362&lt;2.7,$V362&gt;90),"Age OOR",VLOOKUP(AX$14&amp;"-int-"&amp;$G362,Equations!$G:$I,3,0)+VLOOKUP(AX$14&amp;"-sexo-"&amp;$G362,Equations!$G:$I,3,0)*$U362+VLOOKUP(AX$14&amp;"-edad-"&amp;$G362,Equations!$G:$I,3,0)*$V362+VLOOKUP(AX$14&amp;"-est-"&amp;$G362,Equations!$G:$I,3,0)*(1/$W362)+VLOOKUP(AX$14&amp;"-imc-"&amp;$G362,Equations!$G:$I,3,0)*(1/$Q362)))</f>
        <v/>
      </c>
      <c r="AY362" s="10" t="str">
        <f>IF($AB362="","",IF(OR($V362&lt;2.7,$V362&gt;90),"Age OOR",AX362-1.6449*VLOOKUP(AX$14&amp;"-rse-"&amp;$G362,Equations!$G:$I,3,0)))</f>
        <v/>
      </c>
      <c r="AZ362" s="10" t="str">
        <f>IF($AB362="","",IF(OR($V362&lt;2.7,$V362&gt;90),"Age OOR",AX362+1.6449*VLOOKUP(AX$14&amp;"-rse-"&amp;$G362,Equations!$G:$I,3,0)))</f>
        <v/>
      </c>
      <c r="BA362" s="10" t="str">
        <f t="shared" si="140"/>
        <v/>
      </c>
      <c r="BB362" s="10" t="str">
        <f>IF($AB362="","",IF(OR($V362&lt;2.7,$V362&gt;90),"Age OOR",($AB362-AX362)/VLOOKUP(AX$14&amp;"-rse-"&amp;$G362,Equations!$G:$I,3,0)))</f>
        <v/>
      </c>
      <c r="BC362" s="10" t="str">
        <f>IF($AC362="","",IF(OR($V362&lt;2.7,$V362&gt;90),"Age OOR",VLOOKUP(BC$14&amp;"-int-"&amp;$H362,Equations!$G:$I,3,0)+VLOOKUP(BC$14&amp;"-sexo-"&amp;$H362,Equations!$G:$I,3,0)*$U362+VLOOKUP(BC$14&amp;"-edad-"&amp;$H362,Equations!$G:$I,3,0)*$V362+VLOOKUP(BC$14&amp;"-est-"&amp;$H362,Equations!$G:$I,3,0)*(1/$W362)+VLOOKUP(BC$14&amp;"-imc-"&amp;$H362,Equations!$G:$I,3,0)*(1/$Q362)))</f>
        <v/>
      </c>
      <c r="BD362" s="10" t="str">
        <f>IF($AC362="","",IF(OR($V362&lt;2.7,$V362&gt;90),"Age OOR",BC362-1.6449*VLOOKUP(BC$14&amp;"-rse-"&amp;$H362,Equations!$G:$I,3,0)))</f>
        <v/>
      </c>
      <c r="BE362" s="10" t="str">
        <f>IF($AC362="","",IF(OR($V362&lt;2.7,$V362&gt;90),"Age OOR",BC362+1.6449*VLOOKUP(BC$14&amp;"-rse-"&amp;$H362,Equations!$G:$I,3,0)))</f>
        <v/>
      </c>
      <c r="BF362" s="10" t="str">
        <f t="shared" si="141"/>
        <v/>
      </c>
      <c r="BG362" s="10" t="str">
        <f>IF($AC362="","",IF(OR($V362&lt;2.7,$V362&gt;90),"Age OOR",($AC362-BC362)/VLOOKUP(BC$14&amp;"-rse-"&amp;$H362,Equations!$G:$I,3,0)))</f>
        <v/>
      </c>
      <c r="BH362" s="10" t="str">
        <f>IF($AD362="","",IF(OR($V362&lt;2.7,$V362&gt;90),"Age OOR",VLOOKUP(BH$14&amp;"-int-"&amp;$I362,Equations!$G:$I,3,0)+VLOOKUP(BH$14&amp;"-sexo-"&amp;$I362,Equations!$G:$I,3,0)*$U362+VLOOKUP(BH$14&amp;"-edad-"&amp;$I362,Equations!$G:$I,3,0)*$V362+VLOOKUP(BH$14&amp;"-est-"&amp;$I362,Equations!$G:$I,3,0)*(1/$W362)+VLOOKUP(BH$14&amp;"-imc-"&amp;$I362,Equations!$G:$I,3,0)*(1/$Q362)))</f>
        <v/>
      </c>
      <c r="BI362" s="10" t="str">
        <f>IF($AD362="","",IF(OR($V362&lt;2.7,$V362&gt;90),"Age OOR",BH362-1.6449*VLOOKUP(BH$14&amp;"-rse-"&amp;$I362,Equations!$G:$I,3,0)))</f>
        <v/>
      </c>
      <c r="BJ362" s="10" t="str">
        <f>IF($AD362="","",IF(OR($V362&lt;2.7,$V362&gt;90),"Age OOR",BH362+1.6449*VLOOKUP(BH$14&amp;"-rse-"&amp;$I362,Equations!$G:$I,3,0)))</f>
        <v/>
      </c>
      <c r="BK362" s="10" t="str">
        <f t="shared" si="142"/>
        <v/>
      </c>
      <c r="BL362" s="10" t="str">
        <f>IF($AD362="","",IF(OR($V362&lt;2.7,$V362&gt;90),"Age OOR",($AD362-BH362)/VLOOKUP(BH$14&amp;"-rse-"&amp;$I362,Equations!$G:$I,3,0)))</f>
        <v/>
      </c>
      <c r="BM362" s="10" t="str">
        <f>IF($AE362="","",IF(OR($V362&lt;2.7,$V362&gt;90),"Age OOR",VLOOKUP(BM$14&amp;"-int-"&amp;$J362,Equations!$G:$I,3,0)+VLOOKUP(BM$14&amp;"-sexo-"&amp;$J362,Equations!$G:$I,3,0)*$U362+VLOOKUP(BM$14&amp;"-edad-"&amp;$J362,Equations!$G:$I,3,0)*$V362+VLOOKUP(BM$14&amp;"-est-"&amp;$J362,Equations!$G:$I,3,0)*(1/$W362)+VLOOKUP(BM$14&amp;"-imc-"&amp;$J362,Equations!$G:$I,3,0)*(1/$Q362)))</f>
        <v/>
      </c>
      <c r="BN362" s="10" t="str">
        <f>IF($AE362="","",IF(OR($V362&lt;2.7,$V362&gt;90),"Age OOR",BM362-1.6449*VLOOKUP(BM$14&amp;"-rse-"&amp;$J362,Equations!$G:$I,3,0)))</f>
        <v/>
      </c>
      <c r="BO362" s="10" t="str">
        <f>IF($AE362="","",IF(OR($V362&lt;2.7,$V362&gt;90),"Age OOR",BM362+1.6449*VLOOKUP(BM$14&amp;"-rse-"&amp;$J362,Equations!$G:$I,3,0)))</f>
        <v/>
      </c>
      <c r="BP362" s="10" t="str">
        <f t="shared" si="143"/>
        <v/>
      </c>
      <c r="BQ362" s="10" t="str">
        <f>IF($AE362="","",IF(OR($V362&lt;2.7,$V362&gt;90),"Age OOR",($AE362-BM362)/VLOOKUP(BM$14&amp;"-rse-"&amp;$J362,Equations!$G:$I,3,0)))</f>
        <v/>
      </c>
      <c r="BR362" s="10" t="str">
        <f>IF($AF362="","",IF(OR($V362&lt;2.7,$V362&gt;90),"Age OOR",VLOOKUP(BR$14&amp;"-int-"&amp;$K362,Equations!$G:$I,3,0)+VLOOKUP(BR$14&amp;"-sexo-"&amp;$K362,Equations!$G:$I,3,0)*$U362+VLOOKUP(BR$14&amp;"-edad-"&amp;$K362,Equations!$G:$I,3,0)*$V362+VLOOKUP(BR$14&amp;"-est-"&amp;$K362,Equations!$G:$I,3,0)*(1/$W362)+VLOOKUP(BR$14&amp;"-imc-"&amp;$K362,Equations!$G:$I,3,0)*(1/$Q362)))</f>
        <v/>
      </c>
      <c r="BS362" s="10" t="str">
        <f>IF($AF362="","",IF(OR($V362&lt;2.7,$V362&gt;90),"Age OOR",BR362-1.6449*VLOOKUP(BR$14&amp;"-rse-"&amp;$K362,Equations!$G:$I,3,0)))</f>
        <v/>
      </c>
      <c r="BT362" s="10" t="str">
        <f>IF($AF362="","",IF(OR($V362&lt;2.7,$V362&gt;90),"Age OOR",BR362+1.6449*VLOOKUP(BR$14&amp;"-rse-"&amp;$K362,Equations!$G:$I,3,0)))</f>
        <v/>
      </c>
      <c r="BU362" s="10" t="str">
        <f t="shared" si="144"/>
        <v/>
      </c>
      <c r="BV362" s="10" t="str">
        <f>IF($AF362="","",IF(OR($V362&lt;2.7,$V362&gt;90),"Age OOR",($AF362-BR362)/VLOOKUP(BR$14&amp;"-rse-"&amp;$K362,Equations!$G:$I,3,0)))</f>
        <v/>
      </c>
      <c r="BW362" s="10" t="str">
        <f>IF($AG362="","",IF(OR($V362&lt;2.7,$V362&gt;90),"Age OOR",VLOOKUP(BW$14&amp;"-int-"&amp;$L362,Equations!$G:$I,3,0)+VLOOKUP(BW$14&amp;"-sexo-"&amp;$L362,Equations!$G:$I,3,0)*$U362+VLOOKUP(BW$14&amp;"-edad-"&amp;$L362,Equations!$G:$I,3,0)*$V362+VLOOKUP(BW$14&amp;"-est-"&amp;$L362,Equations!$G:$I,3,0)*(1/$W362)+VLOOKUP(BW$14&amp;"-imc-"&amp;$L362,Equations!$G:$I,3,0)*(1/$Q362)))</f>
        <v/>
      </c>
      <c r="BX362" s="10" t="str">
        <f>IF($AG362="","",IF(OR($V362&lt;2.7,$V362&gt;90),"Age OOR",BW362-1.6449*VLOOKUP(BW$14&amp;"-rse-"&amp;$L362,Equations!$G:$I,3,0)))</f>
        <v/>
      </c>
      <c r="BY362" s="10" t="str">
        <f>IF($AG362="","",IF(OR($V362&lt;2.7,$V362&gt;90),"Age OOR",BW362+1.6449*VLOOKUP(BW$14&amp;"-rse-"&amp;$L362,Equations!$G:$I,3,0)))</f>
        <v/>
      </c>
      <c r="BZ362" s="10" t="str">
        <f t="shared" si="145"/>
        <v/>
      </c>
      <c r="CA362" s="10" t="str">
        <f>IF($AG362="","",IF(OR($V362&lt;2.7,$V362&gt;90),"Age OOR",($AG362-BW362)/VLOOKUP(BW$14&amp;"-rse-"&amp;$L362,Equations!$G:$I,3,0)))</f>
        <v/>
      </c>
      <c r="CB362" s="10" t="str">
        <f>IF($AH362="","",IF(OR($V362&lt;2.7,$V362&gt;90),"Age OOR",VLOOKUP(CB$14&amp;"-int-"&amp;$M362,Equations!$G:$I,3,0)+VLOOKUP(CB$14&amp;"-sexo-"&amp;$M362,Equations!$G:$I,3,0)*$U362+VLOOKUP(CB$14&amp;"-edad-"&amp;$M362,Equations!$G:$I,3,0)*$V362+VLOOKUP(CB$14&amp;"-est-"&amp;$M362,Equations!$G:$I,3,0)*(1/$W362)+VLOOKUP(CB$14&amp;"-imc-"&amp;$M362,Equations!$G:$I,3,0)*(1/$Q362)))</f>
        <v/>
      </c>
      <c r="CC362" s="10" t="str">
        <f>IF($AH362="","",IF(OR($V362&lt;2.7,$V362&gt;90),"Age OOR",CB362-1.6449*VLOOKUP(CB$14&amp;"-rse-"&amp;$M362,Equations!$G:$I,3,0)))</f>
        <v/>
      </c>
      <c r="CD362" s="10" t="str">
        <f>IF($AH362="","",IF(OR($V362&lt;2.7,$V362&gt;90),"Age OOR",CB362+1.6449*VLOOKUP(CB$14&amp;"-rse-"&amp;$M362,Equations!$G:$I,3,0)))</f>
        <v/>
      </c>
      <c r="CE362" s="10" t="str">
        <f t="shared" si="146"/>
        <v/>
      </c>
      <c r="CF362" s="10" t="str">
        <f>IF($AH362="","",IF(OR($V362&lt;2.7,$V362&gt;90),"Age OOR",($AH362-CB362)/VLOOKUP(CB$14&amp;"-rse-"&amp;$M362,Equations!$G:$I,3,0)))</f>
        <v/>
      </c>
      <c r="CG362" s="10" t="str">
        <f>IF($AI362="","",IF(OR($V362&lt;2.7,$V362&gt;90),"Age OOR",VLOOKUP(CG$14&amp;"-int-"&amp;$N362,Equations!$G:$I,3,0)+VLOOKUP(CG$14&amp;"-sexo-"&amp;$N362,Equations!$G:$I,3,0)*$U362+VLOOKUP(CG$14&amp;"-edad-"&amp;$N362,Equations!$G:$I,3,0)*$V362+VLOOKUP(CG$14&amp;"-est-"&amp;$N362,Equations!$G:$I,3,0)*(1/$W362)+VLOOKUP(CG$14&amp;"-imc-"&amp;$N362,Equations!$G:$I,3,0)*(1/$Q362)))</f>
        <v/>
      </c>
      <c r="CH362" s="10" t="str">
        <f>IF($AI362="","",IF(OR($V362&lt;2.7,$V362&gt;90),"Age OOR",CG362-1.6449*VLOOKUP(CG$14&amp;"-rse-"&amp;$N362,Equations!$G:$I,3,0)))</f>
        <v/>
      </c>
      <c r="CI362" s="10" t="str">
        <f>IF($AI362="","",IF(OR($V362&lt;2.7,$V362&gt;90),"Age OOR",CG362+1.6449*VLOOKUP(CG$14&amp;"-rse-"&amp;$N362,Equations!$G:$I,3,0)))</f>
        <v/>
      </c>
      <c r="CJ362" s="10" t="str">
        <f t="shared" si="147"/>
        <v/>
      </c>
      <c r="CK362" s="10" t="str">
        <f>IF($AI362="","",IF(OR($V362&lt;2.7,$V362&gt;90),"Age OOR",($AI362-CG362)/VLOOKUP(CG$14&amp;"-rse-"&amp;$N362,Equations!$G:$I,3,0)))</f>
        <v/>
      </c>
      <c r="CL362" s="10" t="str">
        <f>IF($AJ362="","",IF(OR($V362&lt;2.7,$V362&gt;90),"Age OOR",VLOOKUP(CL$14&amp;"-int-"&amp;$O362,Equations!$G:$I,3,0)+VLOOKUP(CL$14&amp;"-sexo-"&amp;$O362,Equations!$G:$I,3,0)*$U362+VLOOKUP(CL$14&amp;"-edad-"&amp;$O362,Equations!$G:$I,3,0)*$V362+VLOOKUP(CL$14&amp;"-est-"&amp;$O362,Equations!$G:$I,3,0)*(1/$W362)+VLOOKUP(CL$14&amp;"-imc-"&amp;$O362,Equations!$G:$I,3,0)*(1/$Q362)))</f>
        <v/>
      </c>
      <c r="CM362" s="10" t="str">
        <f>IF($AJ362="","",IF(OR($V362&lt;2.7,$V362&gt;90),"Age OOR",CL362-1.6449*VLOOKUP(CL$14&amp;"-rse-"&amp;$O362,Equations!$G:$I,3,0)))</f>
        <v/>
      </c>
      <c r="CN362" s="10" t="str">
        <f>IF($AJ362="","",IF(OR($V362&lt;2.7,$V362&gt;90),"Age OOR",CL362+1.6449*VLOOKUP(CL$14&amp;"-rse-"&amp;$O362,Equations!$G:$I,3,0)))</f>
        <v/>
      </c>
      <c r="CO362" s="10" t="str">
        <f t="shared" si="148"/>
        <v/>
      </c>
      <c r="CP362" s="10" t="str">
        <f>IF($AJ362="","",IF(OR($V362&lt;2.7,$V362&gt;90),"Age OOR",($AJ362-CL362)/VLOOKUP(CL$14&amp;"-rse-"&amp;$O362,Equations!$G:$I,3,0)))</f>
        <v/>
      </c>
      <c r="CQ362" s="10" t="str">
        <f>IF($AK362="","",IF(OR($V362&lt;2.7,$V362&gt;90),"Age OOR",EXP(VLOOKUP(CQ$14&amp;"-int-"&amp;$P362,Equations!$G:$I,3,0)+VLOOKUP(CQ$14&amp;"-sexo-"&amp;$P362,Equations!$G:$I,3,0)*$U362+VLOOKUP(CQ$14&amp;"-edad-"&amp;$P362,Equations!$G:$I,3,0)*$V362+VLOOKUP(CQ$14&amp;"-est-"&amp;$P362,Equations!$G:$I,3,0)*(1/$W362)+VLOOKUP(CQ$14&amp;"-imc-"&amp;$P362,Equations!$G:$I,3,0)*(1/$Q362))))</f>
        <v/>
      </c>
      <c r="CR362" s="10" t="str">
        <f>IF($AK362="","",IF(OR($V362&lt;2.7,$V362&gt;90),"Age OOR",EXP(LN(CQ362)-1.6449*VLOOKUP(CQ$14&amp;"-rse-"&amp;$P362,Equations!$G:$I,3,0))))</f>
        <v/>
      </c>
      <c r="CS362" s="10" t="str">
        <f>IF($AK362="","",IF(OR($V362&lt;2.7,$V362&gt;90),"Age OOR",EXP(LN(CQ362)+1.6449*VLOOKUP(CQ$14&amp;"-rse-"&amp;$P362,Equations!$G:$I,3,0))))</f>
        <v/>
      </c>
      <c r="CT362" s="10" t="str">
        <f t="shared" si="149"/>
        <v/>
      </c>
      <c r="CU362" s="10" t="str">
        <f>IF($AK362="","",IF(OR($V362&lt;2.7,$V362&gt;90),"Age OOR",(LN($AK362)-LN(CQ362))/VLOOKUP(CQ$14&amp;"-rse-"&amp;$P362,Equations!$G:$I,3,0)))</f>
        <v/>
      </c>
      <c r="CV362" s="47"/>
      <c r="DL362" s="54"/>
    </row>
    <row r="363" spans="5:116" x14ac:dyDescent="0.2">
      <c r="E363" s="23" t="str">
        <f t="shared" si="125"/>
        <v>Age out of range</v>
      </c>
      <c r="F363" s="23" t="str">
        <f t="shared" si="126"/>
        <v>Age out of range</v>
      </c>
      <c r="G363" s="23" t="str">
        <f t="shared" si="127"/>
        <v>Age out of range</v>
      </c>
      <c r="H363" s="23" t="str">
        <f t="shared" si="128"/>
        <v>Age out of range</v>
      </c>
      <c r="I363" s="23" t="str">
        <f t="shared" si="129"/>
        <v>Age out of range</v>
      </c>
      <c r="J363" s="23" t="str">
        <f t="shared" si="130"/>
        <v>Age out of range</v>
      </c>
      <c r="K363" s="23" t="str">
        <f t="shared" si="131"/>
        <v>Age out of range</v>
      </c>
      <c r="L363" s="23" t="str">
        <f t="shared" si="132"/>
        <v>Age out of range</v>
      </c>
      <c r="M363" s="23" t="str">
        <f t="shared" si="133"/>
        <v>Age out of range</v>
      </c>
      <c r="N363" s="23" t="str">
        <f t="shared" si="134"/>
        <v>Age out of range</v>
      </c>
      <c r="O363" s="23" t="str">
        <f t="shared" si="135"/>
        <v>Age out of range</v>
      </c>
      <c r="P363" s="23" t="str">
        <f t="shared" si="136"/>
        <v>Age out of range</v>
      </c>
      <c r="Q363" s="23" t="e">
        <f t="shared" si="137"/>
        <v>#DIV/0!</v>
      </c>
      <c r="R363" s="17"/>
      <c r="S363" s="23">
        <v>347</v>
      </c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4"/>
      <c r="AI363" s="134"/>
      <c r="AJ363" s="134"/>
      <c r="AK363" s="134"/>
      <c r="AL363" s="7"/>
      <c r="AM363" s="47"/>
      <c r="AN363" s="10" t="str">
        <f>IF($Z363="","",IF(OR($V363&lt;2.7,$V363&gt;90),"Age OOR",VLOOKUP(AN$14&amp;"-int-"&amp;$E363,Equations!$G:$I,3,0)+VLOOKUP(AN$14&amp;"-sexo-"&amp;$E363,Equations!$G:$I,3,0)*$U363+VLOOKUP(AN$14&amp;"-edad-"&amp;$E363,Equations!$G:$I,3,0)*$V363+VLOOKUP(AN$14&amp;"-est-"&amp;$E363,Equations!$G:$I,3,0)*(1/$W363)+VLOOKUP(AN$14&amp;"-imc-"&amp;$E363,Equations!$G:$I,3,0)*(1/$Q363)))</f>
        <v/>
      </c>
      <c r="AO363" s="10" t="str">
        <f>IF($Z363="","",IF(OR($V363&lt;2.7,$V363&gt;90),"Age OOR",AN363-1.6449*VLOOKUP(AN$14&amp;"-rse-"&amp;$E363,Equations!$G:$I,3,0)))</f>
        <v/>
      </c>
      <c r="AP363" s="10" t="str">
        <f>IF($Z363="","",IF(OR($V363&lt;2.7,$V363&gt;90),"Age OOR",AN363+1.6449*VLOOKUP(AN$14&amp;"-rse-"&amp;$E363,Equations!$G:$I,3,0)))</f>
        <v/>
      </c>
      <c r="AQ363" s="10" t="str">
        <f t="shared" si="138"/>
        <v/>
      </c>
      <c r="AR363" s="10" t="str">
        <f>IF($Z363="","",IF(OR($V363&lt;2.7,$V363&gt;90),"Age OOR",($Z363-AN363)/VLOOKUP(AN$14&amp;"-rse-"&amp;$E363,Equations!$G:$I,3,0)))</f>
        <v/>
      </c>
      <c r="AS363" s="10" t="str">
        <f>IF($AA363="","",IF(OR($V363&lt;2.7,$V363&gt;90),"Age OOR",VLOOKUP(AS$14&amp;"-int-"&amp;$F363,Equations!$G:$I,3,0)+VLOOKUP(AS$14&amp;"-sexo-"&amp;$F363,Equations!$G:$I,3,0)*$U363+VLOOKUP(AS$14&amp;"-edad-"&amp;$F363,Equations!$G:$I,3,0)*$V363+VLOOKUP(AS$14&amp;"-est-"&amp;$F363,Equations!$G:$I,3,0)*(1/$W363)+VLOOKUP(AS$14&amp;"-imc-"&amp;$F363,Equations!$G:$I,3,0)*(1/$Q363)))</f>
        <v/>
      </c>
      <c r="AT363" s="10" t="str">
        <f>IF($AA363="","",IF(OR($V363&lt;2.7,$V363&gt;90),"Age OOR",AS363-1.6449*VLOOKUP(AS$14&amp;"-rse-"&amp;$F363,Equations!$G:$I,3,0)))</f>
        <v/>
      </c>
      <c r="AU363" s="10" t="str">
        <f>IF($AA363="","",IF(OR($V363&lt;2.7,$V363&gt;90),"Age OOR",AS363+1.6449*VLOOKUP(AS$14&amp;"-rse-"&amp;$F363,Equations!$G:$I,3,0)))</f>
        <v/>
      </c>
      <c r="AV363" s="10" t="str">
        <f t="shared" si="139"/>
        <v/>
      </c>
      <c r="AW363" s="10" t="str">
        <f>IF($AA363="","",IF(OR($V363&lt;2.7,$V363&gt;90),"Age OOR",($AA363-AS363)/VLOOKUP(AS$14&amp;"-rse-"&amp;$F363,Equations!$G:$I,3,0)))</f>
        <v/>
      </c>
      <c r="AX363" s="10" t="str">
        <f>IF($AB363="","",IF(OR($V363&lt;2.7,$V363&gt;90),"Age OOR",VLOOKUP(AX$14&amp;"-int-"&amp;$G363,Equations!$G:$I,3,0)+VLOOKUP(AX$14&amp;"-sexo-"&amp;$G363,Equations!$G:$I,3,0)*$U363+VLOOKUP(AX$14&amp;"-edad-"&amp;$G363,Equations!$G:$I,3,0)*$V363+VLOOKUP(AX$14&amp;"-est-"&amp;$G363,Equations!$G:$I,3,0)*(1/$W363)+VLOOKUP(AX$14&amp;"-imc-"&amp;$G363,Equations!$G:$I,3,0)*(1/$Q363)))</f>
        <v/>
      </c>
      <c r="AY363" s="10" t="str">
        <f>IF($AB363="","",IF(OR($V363&lt;2.7,$V363&gt;90),"Age OOR",AX363-1.6449*VLOOKUP(AX$14&amp;"-rse-"&amp;$G363,Equations!$G:$I,3,0)))</f>
        <v/>
      </c>
      <c r="AZ363" s="10" t="str">
        <f>IF($AB363="","",IF(OR($V363&lt;2.7,$V363&gt;90),"Age OOR",AX363+1.6449*VLOOKUP(AX$14&amp;"-rse-"&amp;$G363,Equations!$G:$I,3,0)))</f>
        <v/>
      </c>
      <c r="BA363" s="10" t="str">
        <f t="shared" si="140"/>
        <v/>
      </c>
      <c r="BB363" s="10" t="str">
        <f>IF($AB363="","",IF(OR($V363&lt;2.7,$V363&gt;90),"Age OOR",($AB363-AX363)/VLOOKUP(AX$14&amp;"-rse-"&amp;$G363,Equations!$G:$I,3,0)))</f>
        <v/>
      </c>
      <c r="BC363" s="10" t="str">
        <f>IF($AC363="","",IF(OR($V363&lt;2.7,$V363&gt;90),"Age OOR",VLOOKUP(BC$14&amp;"-int-"&amp;$H363,Equations!$G:$I,3,0)+VLOOKUP(BC$14&amp;"-sexo-"&amp;$H363,Equations!$G:$I,3,0)*$U363+VLOOKUP(BC$14&amp;"-edad-"&amp;$H363,Equations!$G:$I,3,0)*$V363+VLOOKUP(BC$14&amp;"-est-"&amp;$H363,Equations!$G:$I,3,0)*(1/$W363)+VLOOKUP(BC$14&amp;"-imc-"&amp;$H363,Equations!$G:$I,3,0)*(1/$Q363)))</f>
        <v/>
      </c>
      <c r="BD363" s="10" t="str">
        <f>IF($AC363="","",IF(OR($V363&lt;2.7,$V363&gt;90),"Age OOR",BC363-1.6449*VLOOKUP(BC$14&amp;"-rse-"&amp;$H363,Equations!$G:$I,3,0)))</f>
        <v/>
      </c>
      <c r="BE363" s="10" t="str">
        <f>IF($AC363="","",IF(OR($V363&lt;2.7,$V363&gt;90),"Age OOR",BC363+1.6449*VLOOKUP(BC$14&amp;"-rse-"&amp;$H363,Equations!$G:$I,3,0)))</f>
        <v/>
      </c>
      <c r="BF363" s="10" t="str">
        <f t="shared" si="141"/>
        <v/>
      </c>
      <c r="BG363" s="10" t="str">
        <f>IF($AC363="","",IF(OR($V363&lt;2.7,$V363&gt;90),"Age OOR",($AC363-BC363)/VLOOKUP(BC$14&amp;"-rse-"&amp;$H363,Equations!$G:$I,3,0)))</f>
        <v/>
      </c>
      <c r="BH363" s="10" t="str">
        <f>IF($AD363="","",IF(OR($V363&lt;2.7,$V363&gt;90),"Age OOR",VLOOKUP(BH$14&amp;"-int-"&amp;$I363,Equations!$G:$I,3,0)+VLOOKUP(BH$14&amp;"-sexo-"&amp;$I363,Equations!$G:$I,3,0)*$U363+VLOOKUP(BH$14&amp;"-edad-"&amp;$I363,Equations!$G:$I,3,0)*$V363+VLOOKUP(BH$14&amp;"-est-"&amp;$I363,Equations!$G:$I,3,0)*(1/$W363)+VLOOKUP(BH$14&amp;"-imc-"&amp;$I363,Equations!$G:$I,3,0)*(1/$Q363)))</f>
        <v/>
      </c>
      <c r="BI363" s="10" t="str">
        <f>IF($AD363="","",IF(OR($V363&lt;2.7,$V363&gt;90),"Age OOR",BH363-1.6449*VLOOKUP(BH$14&amp;"-rse-"&amp;$I363,Equations!$G:$I,3,0)))</f>
        <v/>
      </c>
      <c r="BJ363" s="10" t="str">
        <f>IF($AD363="","",IF(OR($V363&lt;2.7,$V363&gt;90),"Age OOR",BH363+1.6449*VLOOKUP(BH$14&amp;"-rse-"&amp;$I363,Equations!$G:$I,3,0)))</f>
        <v/>
      </c>
      <c r="BK363" s="10" t="str">
        <f t="shared" si="142"/>
        <v/>
      </c>
      <c r="BL363" s="10" t="str">
        <f>IF($AD363="","",IF(OR($V363&lt;2.7,$V363&gt;90),"Age OOR",($AD363-BH363)/VLOOKUP(BH$14&amp;"-rse-"&amp;$I363,Equations!$G:$I,3,0)))</f>
        <v/>
      </c>
      <c r="BM363" s="10" t="str">
        <f>IF($AE363="","",IF(OR($V363&lt;2.7,$V363&gt;90),"Age OOR",VLOOKUP(BM$14&amp;"-int-"&amp;$J363,Equations!$G:$I,3,0)+VLOOKUP(BM$14&amp;"-sexo-"&amp;$J363,Equations!$G:$I,3,0)*$U363+VLOOKUP(BM$14&amp;"-edad-"&amp;$J363,Equations!$G:$I,3,0)*$V363+VLOOKUP(BM$14&amp;"-est-"&amp;$J363,Equations!$G:$I,3,0)*(1/$W363)+VLOOKUP(BM$14&amp;"-imc-"&amp;$J363,Equations!$G:$I,3,0)*(1/$Q363)))</f>
        <v/>
      </c>
      <c r="BN363" s="10" t="str">
        <f>IF($AE363="","",IF(OR($V363&lt;2.7,$V363&gt;90),"Age OOR",BM363-1.6449*VLOOKUP(BM$14&amp;"-rse-"&amp;$J363,Equations!$G:$I,3,0)))</f>
        <v/>
      </c>
      <c r="BO363" s="10" t="str">
        <f>IF($AE363="","",IF(OR($V363&lt;2.7,$V363&gt;90),"Age OOR",BM363+1.6449*VLOOKUP(BM$14&amp;"-rse-"&amp;$J363,Equations!$G:$I,3,0)))</f>
        <v/>
      </c>
      <c r="BP363" s="10" t="str">
        <f t="shared" si="143"/>
        <v/>
      </c>
      <c r="BQ363" s="10" t="str">
        <f>IF($AE363="","",IF(OR($V363&lt;2.7,$V363&gt;90),"Age OOR",($AE363-BM363)/VLOOKUP(BM$14&amp;"-rse-"&amp;$J363,Equations!$G:$I,3,0)))</f>
        <v/>
      </c>
      <c r="BR363" s="10" t="str">
        <f>IF($AF363="","",IF(OR($V363&lt;2.7,$V363&gt;90),"Age OOR",VLOOKUP(BR$14&amp;"-int-"&amp;$K363,Equations!$G:$I,3,0)+VLOOKUP(BR$14&amp;"-sexo-"&amp;$K363,Equations!$G:$I,3,0)*$U363+VLOOKUP(BR$14&amp;"-edad-"&amp;$K363,Equations!$G:$I,3,0)*$V363+VLOOKUP(BR$14&amp;"-est-"&amp;$K363,Equations!$G:$I,3,0)*(1/$W363)+VLOOKUP(BR$14&amp;"-imc-"&amp;$K363,Equations!$G:$I,3,0)*(1/$Q363)))</f>
        <v/>
      </c>
      <c r="BS363" s="10" t="str">
        <f>IF($AF363="","",IF(OR($V363&lt;2.7,$V363&gt;90),"Age OOR",BR363-1.6449*VLOOKUP(BR$14&amp;"-rse-"&amp;$K363,Equations!$G:$I,3,0)))</f>
        <v/>
      </c>
      <c r="BT363" s="10" t="str">
        <f>IF($AF363="","",IF(OR($V363&lt;2.7,$V363&gt;90),"Age OOR",BR363+1.6449*VLOOKUP(BR$14&amp;"-rse-"&amp;$K363,Equations!$G:$I,3,0)))</f>
        <v/>
      </c>
      <c r="BU363" s="10" t="str">
        <f t="shared" si="144"/>
        <v/>
      </c>
      <c r="BV363" s="10" t="str">
        <f>IF($AF363="","",IF(OR($V363&lt;2.7,$V363&gt;90),"Age OOR",($AF363-BR363)/VLOOKUP(BR$14&amp;"-rse-"&amp;$K363,Equations!$G:$I,3,0)))</f>
        <v/>
      </c>
      <c r="BW363" s="10" t="str">
        <f>IF($AG363="","",IF(OR($V363&lt;2.7,$V363&gt;90),"Age OOR",VLOOKUP(BW$14&amp;"-int-"&amp;$L363,Equations!$G:$I,3,0)+VLOOKUP(BW$14&amp;"-sexo-"&amp;$L363,Equations!$G:$I,3,0)*$U363+VLOOKUP(BW$14&amp;"-edad-"&amp;$L363,Equations!$G:$I,3,0)*$V363+VLOOKUP(BW$14&amp;"-est-"&amp;$L363,Equations!$G:$I,3,0)*(1/$W363)+VLOOKUP(BW$14&amp;"-imc-"&amp;$L363,Equations!$G:$I,3,0)*(1/$Q363)))</f>
        <v/>
      </c>
      <c r="BX363" s="10" t="str">
        <f>IF($AG363="","",IF(OR($V363&lt;2.7,$V363&gt;90),"Age OOR",BW363-1.6449*VLOOKUP(BW$14&amp;"-rse-"&amp;$L363,Equations!$G:$I,3,0)))</f>
        <v/>
      </c>
      <c r="BY363" s="10" t="str">
        <f>IF($AG363="","",IF(OR($V363&lt;2.7,$V363&gt;90),"Age OOR",BW363+1.6449*VLOOKUP(BW$14&amp;"-rse-"&amp;$L363,Equations!$G:$I,3,0)))</f>
        <v/>
      </c>
      <c r="BZ363" s="10" t="str">
        <f t="shared" si="145"/>
        <v/>
      </c>
      <c r="CA363" s="10" t="str">
        <f>IF($AG363="","",IF(OR($V363&lt;2.7,$V363&gt;90),"Age OOR",($AG363-BW363)/VLOOKUP(BW$14&amp;"-rse-"&amp;$L363,Equations!$G:$I,3,0)))</f>
        <v/>
      </c>
      <c r="CB363" s="10" t="str">
        <f>IF($AH363="","",IF(OR($V363&lt;2.7,$V363&gt;90),"Age OOR",VLOOKUP(CB$14&amp;"-int-"&amp;$M363,Equations!$G:$I,3,0)+VLOOKUP(CB$14&amp;"-sexo-"&amp;$M363,Equations!$G:$I,3,0)*$U363+VLOOKUP(CB$14&amp;"-edad-"&amp;$M363,Equations!$G:$I,3,0)*$V363+VLOOKUP(CB$14&amp;"-est-"&amp;$M363,Equations!$G:$I,3,0)*(1/$W363)+VLOOKUP(CB$14&amp;"-imc-"&amp;$M363,Equations!$G:$I,3,0)*(1/$Q363)))</f>
        <v/>
      </c>
      <c r="CC363" s="10" t="str">
        <f>IF($AH363="","",IF(OR($V363&lt;2.7,$V363&gt;90),"Age OOR",CB363-1.6449*VLOOKUP(CB$14&amp;"-rse-"&amp;$M363,Equations!$G:$I,3,0)))</f>
        <v/>
      </c>
      <c r="CD363" s="10" t="str">
        <f>IF($AH363="","",IF(OR($V363&lt;2.7,$V363&gt;90),"Age OOR",CB363+1.6449*VLOOKUP(CB$14&amp;"-rse-"&amp;$M363,Equations!$G:$I,3,0)))</f>
        <v/>
      </c>
      <c r="CE363" s="10" t="str">
        <f t="shared" si="146"/>
        <v/>
      </c>
      <c r="CF363" s="10" t="str">
        <f>IF($AH363="","",IF(OR($V363&lt;2.7,$V363&gt;90),"Age OOR",($AH363-CB363)/VLOOKUP(CB$14&amp;"-rse-"&amp;$M363,Equations!$G:$I,3,0)))</f>
        <v/>
      </c>
      <c r="CG363" s="10" t="str">
        <f>IF($AI363="","",IF(OR($V363&lt;2.7,$V363&gt;90),"Age OOR",VLOOKUP(CG$14&amp;"-int-"&amp;$N363,Equations!$G:$I,3,0)+VLOOKUP(CG$14&amp;"-sexo-"&amp;$N363,Equations!$G:$I,3,0)*$U363+VLOOKUP(CG$14&amp;"-edad-"&amp;$N363,Equations!$G:$I,3,0)*$V363+VLOOKUP(CG$14&amp;"-est-"&amp;$N363,Equations!$G:$I,3,0)*(1/$W363)+VLOOKUP(CG$14&amp;"-imc-"&amp;$N363,Equations!$G:$I,3,0)*(1/$Q363)))</f>
        <v/>
      </c>
      <c r="CH363" s="10" t="str">
        <f>IF($AI363="","",IF(OR($V363&lt;2.7,$V363&gt;90),"Age OOR",CG363-1.6449*VLOOKUP(CG$14&amp;"-rse-"&amp;$N363,Equations!$G:$I,3,0)))</f>
        <v/>
      </c>
      <c r="CI363" s="10" t="str">
        <f>IF($AI363="","",IF(OR($V363&lt;2.7,$V363&gt;90),"Age OOR",CG363+1.6449*VLOOKUP(CG$14&amp;"-rse-"&amp;$N363,Equations!$G:$I,3,0)))</f>
        <v/>
      </c>
      <c r="CJ363" s="10" t="str">
        <f t="shared" si="147"/>
        <v/>
      </c>
      <c r="CK363" s="10" t="str">
        <f>IF($AI363="","",IF(OR($V363&lt;2.7,$V363&gt;90),"Age OOR",($AI363-CG363)/VLOOKUP(CG$14&amp;"-rse-"&amp;$N363,Equations!$G:$I,3,0)))</f>
        <v/>
      </c>
      <c r="CL363" s="10" t="str">
        <f>IF($AJ363="","",IF(OR($V363&lt;2.7,$V363&gt;90),"Age OOR",VLOOKUP(CL$14&amp;"-int-"&amp;$O363,Equations!$G:$I,3,0)+VLOOKUP(CL$14&amp;"-sexo-"&amp;$O363,Equations!$G:$I,3,0)*$U363+VLOOKUP(CL$14&amp;"-edad-"&amp;$O363,Equations!$G:$I,3,0)*$V363+VLOOKUP(CL$14&amp;"-est-"&amp;$O363,Equations!$G:$I,3,0)*(1/$W363)+VLOOKUP(CL$14&amp;"-imc-"&amp;$O363,Equations!$G:$I,3,0)*(1/$Q363)))</f>
        <v/>
      </c>
      <c r="CM363" s="10" t="str">
        <f>IF($AJ363="","",IF(OR($V363&lt;2.7,$V363&gt;90),"Age OOR",CL363-1.6449*VLOOKUP(CL$14&amp;"-rse-"&amp;$O363,Equations!$G:$I,3,0)))</f>
        <v/>
      </c>
      <c r="CN363" s="10" t="str">
        <f>IF($AJ363="","",IF(OR($V363&lt;2.7,$V363&gt;90),"Age OOR",CL363+1.6449*VLOOKUP(CL$14&amp;"-rse-"&amp;$O363,Equations!$G:$I,3,0)))</f>
        <v/>
      </c>
      <c r="CO363" s="10" t="str">
        <f t="shared" si="148"/>
        <v/>
      </c>
      <c r="CP363" s="10" t="str">
        <f>IF($AJ363="","",IF(OR($V363&lt;2.7,$V363&gt;90),"Age OOR",($AJ363-CL363)/VLOOKUP(CL$14&amp;"-rse-"&amp;$O363,Equations!$G:$I,3,0)))</f>
        <v/>
      </c>
      <c r="CQ363" s="10" t="str">
        <f>IF($AK363="","",IF(OR($V363&lt;2.7,$V363&gt;90),"Age OOR",EXP(VLOOKUP(CQ$14&amp;"-int-"&amp;$P363,Equations!$G:$I,3,0)+VLOOKUP(CQ$14&amp;"-sexo-"&amp;$P363,Equations!$G:$I,3,0)*$U363+VLOOKUP(CQ$14&amp;"-edad-"&amp;$P363,Equations!$G:$I,3,0)*$V363+VLOOKUP(CQ$14&amp;"-est-"&amp;$P363,Equations!$G:$I,3,0)*(1/$W363)+VLOOKUP(CQ$14&amp;"-imc-"&amp;$P363,Equations!$G:$I,3,0)*(1/$Q363))))</f>
        <v/>
      </c>
      <c r="CR363" s="10" t="str">
        <f>IF($AK363="","",IF(OR($V363&lt;2.7,$V363&gt;90),"Age OOR",EXP(LN(CQ363)-1.6449*VLOOKUP(CQ$14&amp;"-rse-"&amp;$P363,Equations!$G:$I,3,0))))</f>
        <v/>
      </c>
      <c r="CS363" s="10" t="str">
        <f>IF($AK363="","",IF(OR($V363&lt;2.7,$V363&gt;90),"Age OOR",EXP(LN(CQ363)+1.6449*VLOOKUP(CQ$14&amp;"-rse-"&amp;$P363,Equations!$G:$I,3,0))))</f>
        <v/>
      </c>
      <c r="CT363" s="10" t="str">
        <f t="shared" si="149"/>
        <v/>
      </c>
      <c r="CU363" s="10" t="str">
        <f>IF($AK363="","",IF(OR($V363&lt;2.7,$V363&gt;90),"Age OOR",(LN($AK363)-LN(CQ363))/VLOOKUP(CQ$14&amp;"-rse-"&amp;$P363,Equations!$G:$I,3,0)))</f>
        <v/>
      </c>
      <c r="CV363" s="47"/>
    </row>
    <row r="364" spans="5:116" x14ac:dyDescent="0.2">
      <c r="E364" s="23" t="str">
        <f t="shared" si="125"/>
        <v>Age out of range</v>
      </c>
      <c r="F364" s="23" t="str">
        <f t="shared" si="126"/>
        <v>Age out of range</v>
      </c>
      <c r="G364" s="23" t="str">
        <f t="shared" si="127"/>
        <v>Age out of range</v>
      </c>
      <c r="H364" s="23" t="str">
        <f t="shared" si="128"/>
        <v>Age out of range</v>
      </c>
      <c r="I364" s="23" t="str">
        <f t="shared" si="129"/>
        <v>Age out of range</v>
      </c>
      <c r="J364" s="23" t="str">
        <f t="shared" si="130"/>
        <v>Age out of range</v>
      </c>
      <c r="K364" s="23" t="str">
        <f t="shared" si="131"/>
        <v>Age out of range</v>
      </c>
      <c r="L364" s="23" t="str">
        <f t="shared" si="132"/>
        <v>Age out of range</v>
      </c>
      <c r="M364" s="23" t="str">
        <f t="shared" si="133"/>
        <v>Age out of range</v>
      </c>
      <c r="N364" s="23" t="str">
        <f t="shared" si="134"/>
        <v>Age out of range</v>
      </c>
      <c r="O364" s="23" t="str">
        <f t="shared" si="135"/>
        <v>Age out of range</v>
      </c>
      <c r="P364" s="23" t="str">
        <f t="shared" si="136"/>
        <v>Age out of range</v>
      </c>
      <c r="Q364" s="23" t="e">
        <f t="shared" si="137"/>
        <v>#DIV/0!</v>
      </c>
      <c r="R364" s="17"/>
      <c r="S364" s="23">
        <v>348</v>
      </c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/>
      <c r="AL364" s="7"/>
      <c r="AM364" s="47"/>
      <c r="AN364" s="10" t="str">
        <f>IF($Z364="","",IF(OR($V364&lt;2.7,$V364&gt;90),"Age OOR",VLOOKUP(AN$14&amp;"-int-"&amp;$E364,Equations!$G:$I,3,0)+VLOOKUP(AN$14&amp;"-sexo-"&amp;$E364,Equations!$G:$I,3,0)*$U364+VLOOKUP(AN$14&amp;"-edad-"&amp;$E364,Equations!$G:$I,3,0)*$V364+VLOOKUP(AN$14&amp;"-est-"&amp;$E364,Equations!$G:$I,3,0)*(1/$W364)+VLOOKUP(AN$14&amp;"-imc-"&amp;$E364,Equations!$G:$I,3,0)*(1/$Q364)))</f>
        <v/>
      </c>
      <c r="AO364" s="10" t="str">
        <f>IF($Z364="","",IF(OR($V364&lt;2.7,$V364&gt;90),"Age OOR",AN364-1.6449*VLOOKUP(AN$14&amp;"-rse-"&amp;$E364,Equations!$G:$I,3,0)))</f>
        <v/>
      </c>
      <c r="AP364" s="10" t="str">
        <f>IF($Z364="","",IF(OR($V364&lt;2.7,$V364&gt;90),"Age OOR",AN364+1.6449*VLOOKUP(AN$14&amp;"-rse-"&amp;$E364,Equations!$G:$I,3,0)))</f>
        <v/>
      </c>
      <c r="AQ364" s="10" t="str">
        <f t="shared" si="138"/>
        <v/>
      </c>
      <c r="AR364" s="10" t="str">
        <f>IF($Z364="","",IF(OR($V364&lt;2.7,$V364&gt;90),"Age OOR",($Z364-AN364)/VLOOKUP(AN$14&amp;"-rse-"&amp;$E364,Equations!$G:$I,3,0)))</f>
        <v/>
      </c>
      <c r="AS364" s="10" t="str">
        <f>IF($AA364="","",IF(OR($V364&lt;2.7,$V364&gt;90),"Age OOR",VLOOKUP(AS$14&amp;"-int-"&amp;$F364,Equations!$G:$I,3,0)+VLOOKUP(AS$14&amp;"-sexo-"&amp;$F364,Equations!$G:$I,3,0)*$U364+VLOOKUP(AS$14&amp;"-edad-"&amp;$F364,Equations!$G:$I,3,0)*$V364+VLOOKUP(AS$14&amp;"-est-"&amp;$F364,Equations!$G:$I,3,0)*(1/$W364)+VLOOKUP(AS$14&amp;"-imc-"&amp;$F364,Equations!$G:$I,3,0)*(1/$Q364)))</f>
        <v/>
      </c>
      <c r="AT364" s="10" t="str">
        <f>IF($AA364="","",IF(OR($V364&lt;2.7,$V364&gt;90),"Age OOR",AS364-1.6449*VLOOKUP(AS$14&amp;"-rse-"&amp;$F364,Equations!$G:$I,3,0)))</f>
        <v/>
      </c>
      <c r="AU364" s="10" t="str">
        <f>IF($AA364="","",IF(OR($V364&lt;2.7,$V364&gt;90),"Age OOR",AS364+1.6449*VLOOKUP(AS$14&amp;"-rse-"&amp;$F364,Equations!$G:$I,3,0)))</f>
        <v/>
      </c>
      <c r="AV364" s="10" t="str">
        <f t="shared" si="139"/>
        <v/>
      </c>
      <c r="AW364" s="10" t="str">
        <f>IF($AA364="","",IF(OR($V364&lt;2.7,$V364&gt;90),"Age OOR",($AA364-AS364)/VLOOKUP(AS$14&amp;"-rse-"&amp;$F364,Equations!$G:$I,3,0)))</f>
        <v/>
      </c>
      <c r="AX364" s="10" t="str">
        <f>IF($AB364="","",IF(OR($V364&lt;2.7,$V364&gt;90),"Age OOR",VLOOKUP(AX$14&amp;"-int-"&amp;$G364,Equations!$G:$I,3,0)+VLOOKUP(AX$14&amp;"-sexo-"&amp;$G364,Equations!$G:$I,3,0)*$U364+VLOOKUP(AX$14&amp;"-edad-"&amp;$G364,Equations!$G:$I,3,0)*$V364+VLOOKUP(AX$14&amp;"-est-"&amp;$G364,Equations!$G:$I,3,0)*(1/$W364)+VLOOKUP(AX$14&amp;"-imc-"&amp;$G364,Equations!$G:$I,3,0)*(1/$Q364)))</f>
        <v/>
      </c>
      <c r="AY364" s="10" t="str">
        <f>IF($AB364="","",IF(OR($V364&lt;2.7,$V364&gt;90),"Age OOR",AX364-1.6449*VLOOKUP(AX$14&amp;"-rse-"&amp;$G364,Equations!$G:$I,3,0)))</f>
        <v/>
      </c>
      <c r="AZ364" s="10" t="str">
        <f>IF($AB364="","",IF(OR($V364&lt;2.7,$V364&gt;90),"Age OOR",AX364+1.6449*VLOOKUP(AX$14&amp;"-rse-"&amp;$G364,Equations!$G:$I,3,0)))</f>
        <v/>
      </c>
      <c r="BA364" s="10" t="str">
        <f t="shared" si="140"/>
        <v/>
      </c>
      <c r="BB364" s="10" t="str">
        <f>IF($AB364="","",IF(OR($V364&lt;2.7,$V364&gt;90),"Age OOR",($AB364-AX364)/VLOOKUP(AX$14&amp;"-rse-"&amp;$G364,Equations!$G:$I,3,0)))</f>
        <v/>
      </c>
      <c r="BC364" s="10" t="str">
        <f>IF($AC364="","",IF(OR($V364&lt;2.7,$V364&gt;90),"Age OOR",VLOOKUP(BC$14&amp;"-int-"&amp;$H364,Equations!$G:$I,3,0)+VLOOKUP(BC$14&amp;"-sexo-"&amp;$H364,Equations!$G:$I,3,0)*$U364+VLOOKUP(BC$14&amp;"-edad-"&amp;$H364,Equations!$G:$I,3,0)*$V364+VLOOKUP(BC$14&amp;"-est-"&amp;$H364,Equations!$G:$I,3,0)*(1/$W364)+VLOOKUP(BC$14&amp;"-imc-"&amp;$H364,Equations!$G:$I,3,0)*(1/$Q364)))</f>
        <v/>
      </c>
      <c r="BD364" s="10" t="str">
        <f>IF($AC364="","",IF(OR($V364&lt;2.7,$V364&gt;90),"Age OOR",BC364-1.6449*VLOOKUP(BC$14&amp;"-rse-"&amp;$H364,Equations!$G:$I,3,0)))</f>
        <v/>
      </c>
      <c r="BE364" s="10" t="str">
        <f>IF($AC364="","",IF(OR($V364&lt;2.7,$V364&gt;90),"Age OOR",BC364+1.6449*VLOOKUP(BC$14&amp;"-rse-"&amp;$H364,Equations!$G:$I,3,0)))</f>
        <v/>
      </c>
      <c r="BF364" s="10" t="str">
        <f t="shared" si="141"/>
        <v/>
      </c>
      <c r="BG364" s="10" t="str">
        <f>IF($AC364="","",IF(OR($V364&lt;2.7,$V364&gt;90),"Age OOR",($AC364-BC364)/VLOOKUP(BC$14&amp;"-rse-"&amp;$H364,Equations!$G:$I,3,0)))</f>
        <v/>
      </c>
      <c r="BH364" s="10" t="str">
        <f>IF($AD364="","",IF(OR($V364&lt;2.7,$V364&gt;90),"Age OOR",VLOOKUP(BH$14&amp;"-int-"&amp;$I364,Equations!$G:$I,3,0)+VLOOKUP(BH$14&amp;"-sexo-"&amp;$I364,Equations!$G:$I,3,0)*$U364+VLOOKUP(BH$14&amp;"-edad-"&amp;$I364,Equations!$G:$I,3,0)*$V364+VLOOKUP(BH$14&amp;"-est-"&amp;$I364,Equations!$G:$I,3,0)*(1/$W364)+VLOOKUP(BH$14&amp;"-imc-"&amp;$I364,Equations!$G:$I,3,0)*(1/$Q364)))</f>
        <v/>
      </c>
      <c r="BI364" s="10" t="str">
        <f>IF($AD364="","",IF(OR($V364&lt;2.7,$V364&gt;90),"Age OOR",BH364-1.6449*VLOOKUP(BH$14&amp;"-rse-"&amp;$I364,Equations!$G:$I,3,0)))</f>
        <v/>
      </c>
      <c r="BJ364" s="10" t="str">
        <f>IF($AD364="","",IF(OR($V364&lt;2.7,$V364&gt;90),"Age OOR",BH364+1.6449*VLOOKUP(BH$14&amp;"-rse-"&amp;$I364,Equations!$G:$I,3,0)))</f>
        <v/>
      </c>
      <c r="BK364" s="10" t="str">
        <f t="shared" si="142"/>
        <v/>
      </c>
      <c r="BL364" s="10" t="str">
        <f>IF($AD364="","",IF(OR($V364&lt;2.7,$V364&gt;90),"Age OOR",($AD364-BH364)/VLOOKUP(BH$14&amp;"-rse-"&amp;$I364,Equations!$G:$I,3,0)))</f>
        <v/>
      </c>
      <c r="BM364" s="10" t="str">
        <f>IF($AE364="","",IF(OR($V364&lt;2.7,$V364&gt;90),"Age OOR",VLOOKUP(BM$14&amp;"-int-"&amp;$J364,Equations!$G:$I,3,0)+VLOOKUP(BM$14&amp;"-sexo-"&amp;$J364,Equations!$G:$I,3,0)*$U364+VLOOKUP(BM$14&amp;"-edad-"&amp;$J364,Equations!$G:$I,3,0)*$V364+VLOOKUP(BM$14&amp;"-est-"&amp;$J364,Equations!$G:$I,3,0)*(1/$W364)+VLOOKUP(BM$14&amp;"-imc-"&amp;$J364,Equations!$G:$I,3,0)*(1/$Q364)))</f>
        <v/>
      </c>
      <c r="BN364" s="10" t="str">
        <f>IF($AE364="","",IF(OR($V364&lt;2.7,$V364&gt;90),"Age OOR",BM364-1.6449*VLOOKUP(BM$14&amp;"-rse-"&amp;$J364,Equations!$G:$I,3,0)))</f>
        <v/>
      </c>
      <c r="BO364" s="10" t="str">
        <f>IF($AE364="","",IF(OR($V364&lt;2.7,$V364&gt;90),"Age OOR",BM364+1.6449*VLOOKUP(BM$14&amp;"-rse-"&amp;$J364,Equations!$G:$I,3,0)))</f>
        <v/>
      </c>
      <c r="BP364" s="10" t="str">
        <f t="shared" si="143"/>
        <v/>
      </c>
      <c r="BQ364" s="10" t="str">
        <f>IF($AE364="","",IF(OR($V364&lt;2.7,$V364&gt;90),"Age OOR",($AE364-BM364)/VLOOKUP(BM$14&amp;"-rse-"&amp;$J364,Equations!$G:$I,3,0)))</f>
        <v/>
      </c>
      <c r="BR364" s="10" t="str">
        <f>IF($AF364="","",IF(OR($V364&lt;2.7,$V364&gt;90),"Age OOR",VLOOKUP(BR$14&amp;"-int-"&amp;$K364,Equations!$G:$I,3,0)+VLOOKUP(BR$14&amp;"-sexo-"&amp;$K364,Equations!$G:$I,3,0)*$U364+VLOOKUP(BR$14&amp;"-edad-"&amp;$K364,Equations!$G:$I,3,0)*$V364+VLOOKUP(BR$14&amp;"-est-"&amp;$K364,Equations!$G:$I,3,0)*(1/$W364)+VLOOKUP(BR$14&amp;"-imc-"&amp;$K364,Equations!$G:$I,3,0)*(1/$Q364)))</f>
        <v/>
      </c>
      <c r="BS364" s="10" t="str">
        <f>IF($AF364="","",IF(OR($V364&lt;2.7,$V364&gt;90),"Age OOR",BR364-1.6449*VLOOKUP(BR$14&amp;"-rse-"&amp;$K364,Equations!$G:$I,3,0)))</f>
        <v/>
      </c>
      <c r="BT364" s="10" t="str">
        <f>IF($AF364="","",IF(OR($V364&lt;2.7,$V364&gt;90),"Age OOR",BR364+1.6449*VLOOKUP(BR$14&amp;"-rse-"&amp;$K364,Equations!$G:$I,3,0)))</f>
        <v/>
      </c>
      <c r="BU364" s="10" t="str">
        <f t="shared" si="144"/>
        <v/>
      </c>
      <c r="BV364" s="10" t="str">
        <f>IF($AF364="","",IF(OR($V364&lt;2.7,$V364&gt;90),"Age OOR",($AF364-BR364)/VLOOKUP(BR$14&amp;"-rse-"&amp;$K364,Equations!$G:$I,3,0)))</f>
        <v/>
      </c>
      <c r="BW364" s="10" t="str">
        <f>IF($AG364="","",IF(OR($V364&lt;2.7,$V364&gt;90),"Age OOR",VLOOKUP(BW$14&amp;"-int-"&amp;$L364,Equations!$G:$I,3,0)+VLOOKUP(BW$14&amp;"-sexo-"&amp;$L364,Equations!$G:$I,3,0)*$U364+VLOOKUP(BW$14&amp;"-edad-"&amp;$L364,Equations!$G:$I,3,0)*$V364+VLOOKUP(BW$14&amp;"-est-"&amp;$L364,Equations!$G:$I,3,0)*(1/$W364)+VLOOKUP(BW$14&amp;"-imc-"&amp;$L364,Equations!$G:$I,3,0)*(1/$Q364)))</f>
        <v/>
      </c>
      <c r="BX364" s="10" t="str">
        <f>IF($AG364="","",IF(OR($V364&lt;2.7,$V364&gt;90),"Age OOR",BW364-1.6449*VLOOKUP(BW$14&amp;"-rse-"&amp;$L364,Equations!$G:$I,3,0)))</f>
        <v/>
      </c>
      <c r="BY364" s="10" t="str">
        <f>IF($AG364="","",IF(OR($V364&lt;2.7,$V364&gt;90),"Age OOR",BW364+1.6449*VLOOKUP(BW$14&amp;"-rse-"&amp;$L364,Equations!$G:$I,3,0)))</f>
        <v/>
      </c>
      <c r="BZ364" s="10" t="str">
        <f t="shared" si="145"/>
        <v/>
      </c>
      <c r="CA364" s="10" t="str">
        <f>IF($AG364="","",IF(OR($V364&lt;2.7,$V364&gt;90),"Age OOR",($AG364-BW364)/VLOOKUP(BW$14&amp;"-rse-"&amp;$L364,Equations!$G:$I,3,0)))</f>
        <v/>
      </c>
      <c r="CB364" s="10" t="str">
        <f>IF($AH364="","",IF(OR($V364&lt;2.7,$V364&gt;90),"Age OOR",VLOOKUP(CB$14&amp;"-int-"&amp;$M364,Equations!$G:$I,3,0)+VLOOKUP(CB$14&amp;"-sexo-"&amp;$M364,Equations!$G:$I,3,0)*$U364+VLOOKUP(CB$14&amp;"-edad-"&amp;$M364,Equations!$G:$I,3,0)*$V364+VLOOKUP(CB$14&amp;"-est-"&amp;$M364,Equations!$G:$I,3,0)*(1/$W364)+VLOOKUP(CB$14&amp;"-imc-"&amp;$M364,Equations!$G:$I,3,0)*(1/$Q364)))</f>
        <v/>
      </c>
      <c r="CC364" s="10" t="str">
        <f>IF($AH364="","",IF(OR($V364&lt;2.7,$V364&gt;90),"Age OOR",CB364-1.6449*VLOOKUP(CB$14&amp;"-rse-"&amp;$M364,Equations!$G:$I,3,0)))</f>
        <v/>
      </c>
      <c r="CD364" s="10" t="str">
        <f>IF($AH364="","",IF(OR($V364&lt;2.7,$V364&gt;90),"Age OOR",CB364+1.6449*VLOOKUP(CB$14&amp;"-rse-"&amp;$M364,Equations!$G:$I,3,0)))</f>
        <v/>
      </c>
      <c r="CE364" s="10" t="str">
        <f t="shared" si="146"/>
        <v/>
      </c>
      <c r="CF364" s="10" t="str">
        <f>IF($AH364="","",IF(OR($V364&lt;2.7,$V364&gt;90),"Age OOR",($AH364-CB364)/VLOOKUP(CB$14&amp;"-rse-"&amp;$M364,Equations!$G:$I,3,0)))</f>
        <v/>
      </c>
      <c r="CG364" s="10" t="str">
        <f>IF($AI364="","",IF(OR($V364&lt;2.7,$V364&gt;90),"Age OOR",VLOOKUP(CG$14&amp;"-int-"&amp;$N364,Equations!$G:$I,3,0)+VLOOKUP(CG$14&amp;"-sexo-"&amp;$N364,Equations!$G:$I,3,0)*$U364+VLOOKUP(CG$14&amp;"-edad-"&amp;$N364,Equations!$G:$I,3,0)*$V364+VLOOKUP(CG$14&amp;"-est-"&amp;$N364,Equations!$G:$I,3,0)*(1/$W364)+VLOOKUP(CG$14&amp;"-imc-"&amp;$N364,Equations!$G:$I,3,0)*(1/$Q364)))</f>
        <v/>
      </c>
      <c r="CH364" s="10" t="str">
        <f>IF($AI364="","",IF(OR($V364&lt;2.7,$V364&gt;90),"Age OOR",CG364-1.6449*VLOOKUP(CG$14&amp;"-rse-"&amp;$N364,Equations!$G:$I,3,0)))</f>
        <v/>
      </c>
      <c r="CI364" s="10" t="str">
        <f>IF($AI364="","",IF(OR($V364&lt;2.7,$V364&gt;90),"Age OOR",CG364+1.6449*VLOOKUP(CG$14&amp;"-rse-"&amp;$N364,Equations!$G:$I,3,0)))</f>
        <v/>
      </c>
      <c r="CJ364" s="10" t="str">
        <f t="shared" si="147"/>
        <v/>
      </c>
      <c r="CK364" s="10" t="str">
        <f>IF($AI364="","",IF(OR($V364&lt;2.7,$V364&gt;90),"Age OOR",($AI364-CG364)/VLOOKUP(CG$14&amp;"-rse-"&amp;$N364,Equations!$G:$I,3,0)))</f>
        <v/>
      </c>
      <c r="CL364" s="10" t="str">
        <f>IF($AJ364="","",IF(OR($V364&lt;2.7,$V364&gt;90),"Age OOR",VLOOKUP(CL$14&amp;"-int-"&amp;$O364,Equations!$G:$I,3,0)+VLOOKUP(CL$14&amp;"-sexo-"&amp;$O364,Equations!$G:$I,3,0)*$U364+VLOOKUP(CL$14&amp;"-edad-"&amp;$O364,Equations!$G:$I,3,0)*$V364+VLOOKUP(CL$14&amp;"-est-"&amp;$O364,Equations!$G:$I,3,0)*(1/$W364)+VLOOKUP(CL$14&amp;"-imc-"&amp;$O364,Equations!$G:$I,3,0)*(1/$Q364)))</f>
        <v/>
      </c>
      <c r="CM364" s="10" t="str">
        <f>IF($AJ364="","",IF(OR($V364&lt;2.7,$V364&gt;90),"Age OOR",CL364-1.6449*VLOOKUP(CL$14&amp;"-rse-"&amp;$O364,Equations!$G:$I,3,0)))</f>
        <v/>
      </c>
      <c r="CN364" s="10" t="str">
        <f>IF($AJ364="","",IF(OR($V364&lt;2.7,$V364&gt;90),"Age OOR",CL364+1.6449*VLOOKUP(CL$14&amp;"-rse-"&amp;$O364,Equations!$G:$I,3,0)))</f>
        <v/>
      </c>
      <c r="CO364" s="10" t="str">
        <f t="shared" si="148"/>
        <v/>
      </c>
      <c r="CP364" s="10" t="str">
        <f>IF($AJ364="","",IF(OR($V364&lt;2.7,$V364&gt;90),"Age OOR",($AJ364-CL364)/VLOOKUP(CL$14&amp;"-rse-"&amp;$O364,Equations!$G:$I,3,0)))</f>
        <v/>
      </c>
      <c r="CQ364" s="10" t="str">
        <f>IF($AK364="","",IF(OR($V364&lt;2.7,$V364&gt;90),"Age OOR",EXP(VLOOKUP(CQ$14&amp;"-int-"&amp;$P364,Equations!$G:$I,3,0)+VLOOKUP(CQ$14&amp;"-sexo-"&amp;$P364,Equations!$G:$I,3,0)*$U364+VLOOKUP(CQ$14&amp;"-edad-"&amp;$P364,Equations!$G:$I,3,0)*$V364+VLOOKUP(CQ$14&amp;"-est-"&amp;$P364,Equations!$G:$I,3,0)*(1/$W364)+VLOOKUP(CQ$14&amp;"-imc-"&amp;$P364,Equations!$G:$I,3,0)*(1/$Q364))))</f>
        <v/>
      </c>
      <c r="CR364" s="10" t="str">
        <f>IF($AK364="","",IF(OR($V364&lt;2.7,$V364&gt;90),"Age OOR",EXP(LN(CQ364)-1.6449*VLOOKUP(CQ$14&amp;"-rse-"&amp;$P364,Equations!$G:$I,3,0))))</f>
        <v/>
      </c>
      <c r="CS364" s="10" t="str">
        <f>IF($AK364="","",IF(OR($V364&lt;2.7,$V364&gt;90),"Age OOR",EXP(LN(CQ364)+1.6449*VLOOKUP(CQ$14&amp;"-rse-"&amp;$P364,Equations!$G:$I,3,0))))</f>
        <v/>
      </c>
      <c r="CT364" s="10" t="str">
        <f t="shared" si="149"/>
        <v/>
      </c>
      <c r="CU364" s="10" t="str">
        <f>IF($AK364="","",IF(OR($V364&lt;2.7,$V364&gt;90),"Age OOR",(LN($AK364)-LN(CQ364))/VLOOKUP(CQ$14&amp;"-rse-"&amp;$P364,Equations!$G:$I,3,0)))</f>
        <v/>
      </c>
      <c r="CV364" s="47"/>
    </row>
    <row r="365" spans="5:116" x14ac:dyDescent="0.2">
      <c r="E365" s="23" t="str">
        <f t="shared" si="125"/>
        <v>Age out of range</v>
      </c>
      <c r="F365" s="23" t="str">
        <f t="shared" si="126"/>
        <v>Age out of range</v>
      </c>
      <c r="G365" s="23" t="str">
        <f t="shared" si="127"/>
        <v>Age out of range</v>
      </c>
      <c r="H365" s="23" t="str">
        <f t="shared" si="128"/>
        <v>Age out of range</v>
      </c>
      <c r="I365" s="23" t="str">
        <f t="shared" si="129"/>
        <v>Age out of range</v>
      </c>
      <c r="J365" s="23" t="str">
        <f t="shared" si="130"/>
        <v>Age out of range</v>
      </c>
      <c r="K365" s="23" t="str">
        <f t="shared" si="131"/>
        <v>Age out of range</v>
      </c>
      <c r="L365" s="23" t="str">
        <f t="shared" si="132"/>
        <v>Age out of range</v>
      </c>
      <c r="M365" s="23" t="str">
        <f t="shared" si="133"/>
        <v>Age out of range</v>
      </c>
      <c r="N365" s="23" t="str">
        <f t="shared" si="134"/>
        <v>Age out of range</v>
      </c>
      <c r="O365" s="23" t="str">
        <f t="shared" si="135"/>
        <v>Age out of range</v>
      </c>
      <c r="P365" s="23" t="str">
        <f t="shared" si="136"/>
        <v>Age out of range</v>
      </c>
      <c r="Q365" s="23" t="e">
        <f t="shared" si="137"/>
        <v>#DIV/0!</v>
      </c>
      <c r="R365" s="17"/>
      <c r="S365" s="23">
        <v>349</v>
      </c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  <c r="AE365" s="134"/>
      <c r="AF365" s="134"/>
      <c r="AG365" s="134"/>
      <c r="AH365" s="134"/>
      <c r="AI365" s="134"/>
      <c r="AJ365" s="134"/>
      <c r="AK365" s="134"/>
      <c r="AL365" s="7"/>
      <c r="AM365" s="47"/>
      <c r="AN365" s="10" t="str">
        <f>IF($Z365="","",IF(OR($V365&lt;2.7,$V365&gt;90),"Age OOR",VLOOKUP(AN$14&amp;"-int-"&amp;$E365,Equations!$G:$I,3,0)+VLOOKUP(AN$14&amp;"-sexo-"&amp;$E365,Equations!$G:$I,3,0)*$U365+VLOOKUP(AN$14&amp;"-edad-"&amp;$E365,Equations!$G:$I,3,0)*$V365+VLOOKUP(AN$14&amp;"-est-"&amp;$E365,Equations!$G:$I,3,0)*(1/$W365)+VLOOKUP(AN$14&amp;"-imc-"&amp;$E365,Equations!$G:$I,3,0)*(1/$Q365)))</f>
        <v/>
      </c>
      <c r="AO365" s="10" t="str">
        <f>IF($Z365="","",IF(OR($V365&lt;2.7,$V365&gt;90),"Age OOR",AN365-1.6449*VLOOKUP(AN$14&amp;"-rse-"&amp;$E365,Equations!$G:$I,3,0)))</f>
        <v/>
      </c>
      <c r="AP365" s="10" t="str">
        <f>IF($Z365="","",IF(OR($V365&lt;2.7,$V365&gt;90),"Age OOR",AN365+1.6449*VLOOKUP(AN$14&amp;"-rse-"&amp;$E365,Equations!$G:$I,3,0)))</f>
        <v/>
      </c>
      <c r="AQ365" s="10" t="str">
        <f t="shared" si="138"/>
        <v/>
      </c>
      <c r="AR365" s="10" t="str">
        <f>IF($Z365="","",IF(OR($V365&lt;2.7,$V365&gt;90),"Age OOR",($Z365-AN365)/VLOOKUP(AN$14&amp;"-rse-"&amp;$E365,Equations!$G:$I,3,0)))</f>
        <v/>
      </c>
      <c r="AS365" s="10" t="str">
        <f>IF($AA365="","",IF(OR($V365&lt;2.7,$V365&gt;90),"Age OOR",VLOOKUP(AS$14&amp;"-int-"&amp;$F365,Equations!$G:$I,3,0)+VLOOKUP(AS$14&amp;"-sexo-"&amp;$F365,Equations!$G:$I,3,0)*$U365+VLOOKUP(AS$14&amp;"-edad-"&amp;$F365,Equations!$G:$I,3,0)*$V365+VLOOKUP(AS$14&amp;"-est-"&amp;$F365,Equations!$G:$I,3,0)*(1/$W365)+VLOOKUP(AS$14&amp;"-imc-"&amp;$F365,Equations!$G:$I,3,0)*(1/$Q365)))</f>
        <v/>
      </c>
      <c r="AT365" s="10" t="str">
        <f>IF($AA365="","",IF(OR($V365&lt;2.7,$V365&gt;90),"Age OOR",AS365-1.6449*VLOOKUP(AS$14&amp;"-rse-"&amp;$F365,Equations!$G:$I,3,0)))</f>
        <v/>
      </c>
      <c r="AU365" s="10" t="str">
        <f>IF($AA365="","",IF(OR($V365&lt;2.7,$V365&gt;90),"Age OOR",AS365+1.6449*VLOOKUP(AS$14&amp;"-rse-"&amp;$F365,Equations!$G:$I,3,0)))</f>
        <v/>
      </c>
      <c r="AV365" s="10" t="str">
        <f t="shared" si="139"/>
        <v/>
      </c>
      <c r="AW365" s="10" t="str">
        <f>IF($AA365="","",IF(OR($V365&lt;2.7,$V365&gt;90),"Age OOR",($AA365-AS365)/VLOOKUP(AS$14&amp;"-rse-"&amp;$F365,Equations!$G:$I,3,0)))</f>
        <v/>
      </c>
      <c r="AX365" s="10" t="str">
        <f>IF($AB365="","",IF(OR($V365&lt;2.7,$V365&gt;90),"Age OOR",VLOOKUP(AX$14&amp;"-int-"&amp;$G365,Equations!$G:$I,3,0)+VLOOKUP(AX$14&amp;"-sexo-"&amp;$G365,Equations!$G:$I,3,0)*$U365+VLOOKUP(AX$14&amp;"-edad-"&amp;$G365,Equations!$G:$I,3,0)*$V365+VLOOKUP(AX$14&amp;"-est-"&amp;$G365,Equations!$G:$I,3,0)*(1/$W365)+VLOOKUP(AX$14&amp;"-imc-"&amp;$G365,Equations!$G:$I,3,0)*(1/$Q365)))</f>
        <v/>
      </c>
      <c r="AY365" s="10" t="str">
        <f>IF($AB365="","",IF(OR($V365&lt;2.7,$V365&gt;90),"Age OOR",AX365-1.6449*VLOOKUP(AX$14&amp;"-rse-"&amp;$G365,Equations!$G:$I,3,0)))</f>
        <v/>
      </c>
      <c r="AZ365" s="10" t="str">
        <f>IF($AB365="","",IF(OR($V365&lt;2.7,$V365&gt;90),"Age OOR",AX365+1.6449*VLOOKUP(AX$14&amp;"-rse-"&amp;$G365,Equations!$G:$I,3,0)))</f>
        <v/>
      </c>
      <c r="BA365" s="10" t="str">
        <f t="shared" si="140"/>
        <v/>
      </c>
      <c r="BB365" s="10" t="str">
        <f>IF($AB365="","",IF(OR($V365&lt;2.7,$V365&gt;90),"Age OOR",($AB365-AX365)/VLOOKUP(AX$14&amp;"-rse-"&amp;$G365,Equations!$G:$I,3,0)))</f>
        <v/>
      </c>
      <c r="BC365" s="10" t="str">
        <f>IF($AC365="","",IF(OR($V365&lt;2.7,$V365&gt;90),"Age OOR",VLOOKUP(BC$14&amp;"-int-"&amp;$H365,Equations!$G:$I,3,0)+VLOOKUP(BC$14&amp;"-sexo-"&amp;$H365,Equations!$G:$I,3,0)*$U365+VLOOKUP(BC$14&amp;"-edad-"&amp;$H365,Equations!$G:$I,3,0)*$V365+VLOOKUP(BC$14&amp;"-est-"&amp;$H365,Equations!$G:$I,3,0)*(1/$W365)+VLOOKUP(BC$14&amp;"-imc-"&amp;$H365,Equations!$G:$I,3,0)*(1/$Q365)))</f>
        <v/>
      </c>
      <c r="BD365" s="10" t="str">
        <f>IF($AC365="","",IF(OR($V365&lt;2.7,$V365&gt;90),"Age OOR",BC365-1.6449*VLOOKUP(BC$14&amp;"-rse-"&amp;$H365,Equations!$G:$I,3,0)))</f>
        <v/>
      </c>
      <c r="BE365" s="10" t="str">
        <f>IF($AC365="","",IF(OR($V365&lt;2.7,$V365&gt;90),"Age OOR",BC365+1.6449*VLOOKUP(BC$14&amp;"-rse-"&amp;$H365,Equations!$G:$I,3,0)))</f>
        <v/>
      </c>
      <c r="BF365" s="10" t="str">
        <f t="shared" si="141"/>
        <v/>
      </c>
      <c r="BG365" s="10" t="str">
        <f>IF($AC365="","",IF(OR($V365&lt;2.7,$V365&gt;90),"Age OOR",($AC365-BC365)/VLOOKUP(BC$14&amp;"-rse-"&amp;$H365,Equations!$G:$I,3,0)))</f>
        <v/>
      </c>
      <c r="BH365" s="10" t="str">
        <f>IF($AD365="","",IF(OR($V365&lt;2.7,$V365&gt;90),"Age OOR",VLOOKUP(BH$14&amp;"-int-"&amp;$I365,Equations!$G:$I,3,0)+VLOOKUP(BH$14&amp;"-sexo-"&amp;$I365,Equations!$G:$I,3,0)*$U365+VLOOKUP(BH$14&amp;"-edad-"&amp;$I365,Equations!$G:$I,3,0)*$V365+VLOOKUP(BH$14&amp;"-est-"&amp;$I365,Equations!$G:$I,3,0)*(1/$W365)+VLOOKUP(BH$14&amp;"-imc-"&amp;$I365,Equations!$G:$I,3,0)*(1/$Q365)))</f>
        <v/>
      </c>
      <c r="BI365" s="10" t="str">
        <f>IF($AD365="","",IF(OR($V365&lt;2.7,$V365&gt;90),"Age OOR",BH365-1.6449*VLOOKUP(BH$14&amp;"-rse-"&amp;$I365,Equations!$G:$I,3,0)))</f>
        <v/>
      </c>
      <c r="BJ365" s="10" t="str">
        <f>IF($AD365="","",IF(OR($V365&lt;2.7,$V365&gt;90),"Age OOR",BH365+1.6449*VLOOKUP(BH$14&amp;"-rse-"&amp;$I365,Equations!$G:$I,3,0)))</f>
        <v/>
      </c>
      <c r="BK365" s="10" t="str">
        <f t="shared" si="142"/>
        <v/>
      </c>
      <c r="BL365" s="10" t="str">
        <f>IF($AD365="","",IF(OR($V365&lt;2.7,$V365&gt;90),"Age OOR",($AD365-BH365)/VLOOKUP(BH$14&amp;"-rse-"&amp;$I365,Equations!$G:$I,3,0)))</f>
        <v/>
      </c>
      <c r="BM365" s="10" t="str">
        <f>IF($AE365="","",IF(OR($V365&lt;2.7,$V365&gt;90),"Age OOR",VLOOKUP(BM$14&amp;"-int-"&amp;$J365,Equations!$G:$I,3,0)+VLOOKUP(BM$14&amp;"-sexo-"&amp;$J365,Equations!$G:$I,3,0)*$U365+VLOOKUP(BM$14&amp;"-edad-"&amp;$J365,Equations!$G:$I,3,0)*$V365+VLOOKUP(BM$14&amp;"-est-"&amp;$J365,Equations!$G:$I,3,0)*(1/$W365)+VLOOKUP(BM$14&amp;"-imc-"&amp;$J365,Equations!$G:$I,3,0)*(1/$Q365)))</f>
        <v/>
      </c>
      <c r="BN365" s="10" t="str">
        <f>IF($AE365="","",IF(OR($V365&lt;2.7,$V365&gt;90),"Age OOR",BM365-1.6449*VLOOKUP(BM$14&amp;"-rse-"&amp;$J365,Equations!$G:$I,3,0)))</f>
        <v/>
      </c>
      <c r="BO365" s="10" t="str">
        <f>IF($AE365="","",IF(OR($V365&lt;2.7,$V365&gt;90),"Age OOR",BM365+1.6449*VLOOKUP(BM$14&amp;"-rse-"&amp;$J365,Equations!$G:$I,3,0)))</f>
        <v/>
      </c>
      <c r="BP365" s="10" t="str">
        <f t="shared" si="143"/>
        <v/>
      </c>
      <c r="BQ365" s="10" t="str">
        <f>IF($AE365="","",IF(OR($V365&lt;2.7,$V365&gt;90),"Age OOR",($AE365-BM365)/VLOOKUP(BM$14&amp;"-rse-"&amp;$J365,Equations!$G:$I,3,0)))</f>
        <v/>
      </c>
      <c r="BR365" s="10" t="str">
        <f>IF($AF365="","",IF(OR($V365&lt;2.7,$V365&gt;90),"Age OOR",VLOOKUP(BR$14&amp;"-int-"&amp;$K365,Equations!$G:$I,3,0)+VLOOKUP(BR$14&amp;"-sexo-"&amp;$K365,Equations!$G:$I,3,0)*$U365+VLOOKUP(BR$14&amp;"-edad-"&amp;$K365,Equations!$G:$I,3,0)*$V365+VLOOKUP(BR$14&amp;"-est-"&amp;$K365,Equations!$G:$I,3,0)*(1/$W365)+VLOOKUP(BR$14&amp;"-imc-"&amp;$K365,Equations!$G:$I,3,0)*(1/$Q365)))</f>
        <v/>
      </c>
      <c r="BS365" s="10" t="str">
        <f>IF($AF365="","",IF(OR($V365&lt;2.7,$V365&gt;90),"Age OOR",BR365-1.6449*VLOOKUP(BR$14&amp;"-rse-"&amp;$K365,Equations!$G:$I,3,0)))</f>
        <v/>
      </c>
      <c r="BT365" s="10" t="str">
        <f>IF($AF365="","",IF(OR($V365&lt;2.7,$V365&gt;90),"Age OOR",BR365+1.6449*VLOOKUP(BR$14&amp;"-rse-"&amp;$K365,Equations!$G:$I,3,0)))</f>
        <v/>
      </c>
      <c r="BU365" s="10" t="str">
        <f t="shared" si="144"/>
        <v/>
      </c>
      <c r="BV365" s="10" t="str">
        <f>IF($AF365="","",IF(OR($V365&lt;2.7,$V365&gt;90),"Age OOR",($AF365-BR365)/VLOOKUP(BR$14&amp;"-rse-"&amp;$K365,Equations!$G:$I,3,0)))</f>
        <v/>
      </c>
      <c r="BW365" s="10" t="str">
        <f>IF($AG365="","",IF(OR($V365&lt;2.7,$V365&gt;90),"Age OOR",VLOOKUP(BW$14&amp;"-int-"&amp;$L365,Equations!$G:$I,3,0)+VLOOKUP(BW$14&amp;"-sexo-"&amp;$L365,Equations!$G:$I,3,0)*$U365+VLOOKUP(BW$14&amp;"-edad-"&amp;$L365,Equations!$G:$I,3,0)*$V365+VLOOKUP(BW$14&amp;"-est-"&amp;$L365,Equations!$G:$I,3,0)*(1/$W365)+VLOOKUP(BW$14&amp;"-imc-"&amp;$L365,Equations!$G:$I,3,0)*(1/$Q365)))</f>
        <v/>
      </c>
      <c r="BX365" s="10" t="str">
        <f>IF($AG365="","",IF(OR($V365&lt;2.7,$V365&gt;90),"Age OOR",BW365-1.6449*VLOOKUP(BW$14&amp;"-rse-"&amp;$L365,Equations!$G:$I,3,0)))</f>
        <v/>
      </c>
      <c r="BY365" s="10" t="str">
        <f>IF($AG365="","",IF(OR($V365&lt;2.7,$V365&gt;90),"Age OOR",BW365+1.6449*VLOOKUP(BW$14&amp;"-rse-"&amp;$L365,Equations!$G:$I,3,0)))</f>
        <v/>
      </c>
      <c r="BZ365" s="10" t="str">
        <f t="shared" si="145"/>
        <v/>
      </c>
      <c r="CA365" s="10" t="str">
        <f>IF($AG365="","",IF(OR($V365&lt;2.7,$V365&gt;90),"Age OOR",($AG365-BW365)/VLOOKUP(BW$14&amp;"-rse-"&amp;$L365,Equations!$G:$I,3,0)))</f>
        <v/>
      </c>
      <c r="CB365" s="10" t="str">
        <f>IF($AH365="","",IF(OR($V365&lt;2.7,$V365&gt;90),"Age OOR",VLOOKUP(CB$14&amp;"-int-"&amp;$M365,Equations!$G:$I,3,0)+VLOOKUP(CB$14&amp;"-sexo-"&amp;$M365,Equations!$G:$I,3,0)*$U365+VLOOKUP(CB$14&amp;"-edad-"&amp;$M365,Equations!$G:$I,3,0)*$V365+VLOOKUP(CB$14&amp;"-est-"&amp;$M365,Equations!$G:$I,3,0)*(1/$W365)+VLOOKUP(CB$14&amp;"-imc-"&amp;$M365,Equations!$G:$I,3,0)*(1/$Q365)))</f>
        <v/>
      </c>
      <c r="CC365" s="10" t="str">
        <f>IF($AH365="","",IF(OR($V365&lt;2.7,$V365&gt;90),"Age OOR",CB365-1.6449*VLOOKUP(CB$14&amp;"-rse-"&amp;$M365,Equations!$G:$I,3,0)))</f>
        <v/>
      </c>
      <c r="CD365" s="10" t="str">
        <f>IF($AH365="","",IF(OR($V365&lt;2.7,$V365&gt;90),"Age OOR",CB365+1.6449*VLOOKUP(CB$14&amp;"-rse-"&amp;$M365,Equations!$G:$I,3,0)))</f>
        <v/>
      </c>
      <c r="CE365" s="10" t="str">
        <f t="shared" si="146"/>
        <v/>
      </c>
      <c r="CF365" s="10" t="str">
        <f>IF($AH365="","",IF(OR($V365&lt;2.7,$V365&gt;90),"Age OOR",($AH365-CB365)/VLOOKUP(CB$14&amp;"-rse-"&amp;$M365,Equations!$G:$I,3,0)))</f>
        <v/>
      </c>
      <c r="CG365" s="10" t="str">
        <f>IF($AI365="","",IF(OR($V365&lt;2.7,$V365&gt;90),"Age OOR",VLOOKUP(CG$14&amp;"-int-"&amp;$N365,Equations!$G:$I,3,0)+VLOOKUP(CG$14&amp;"-sexo-"&amp;$N365,Equations!$G:$I,3,0)*$U365+VLOOKUP(CG$14&amp;"-edad-"&amp;$N365,Equations!$G:$I,3,0)*$V365+VLOOKUP(CG$14&amp;"-est-"&amp;$N365,Equations!$G:$I,3,0)*(1/$W365)+VLOOKUP(CG$14&amp;"-imc-"&amp;$N365,Equations!$G:$I,3,0)*(1/$Q365)))</f>
        <v/>
      </c>
      <c r="CH365" s="10" t="str">
        <f>IF($AI365="","",IF(OR($V365&lt;2.7,$V365&gt;90),"Age OOR",CG365-1.6449*VLOOKUP(CG$14&amp;"-rse-"&amp;$N365,Equations!$G:$I,3,0)))</f>
        <v/>
      </c>
      <c r="CI365" s="10" t="str">
        <f>IF($AI365="","",IF(OR($V365&lt;2.7,$V365&gt;90),"Age OOR",CG365+1.6449*VLOOKUP(CG$14&amp;"-rse-"&amp;$N365,Equations!$G:$I,3,0)))</f>
        <v/>
      </c>
      <c r="CJ365" s="10" t="str">
        <f t="shared" si="147"/>
        <v/>
      </c>
      <c r="CK365" s="10" t="str">
        <f>IF($AI365="","",IF(OR($V365&lt;2.7,$V365&gt;90),"Age OOR",($AI365-CG365)/VLOOKUP(CG$14&amp;"-rse-"&amp;$N365,Equations!$G:$I,3,0)))</f>
        <v/>
      </c>
      <c r="CL365" s="10" t="str">
        <f>IF($AJ365="","",IF(OR($V365&lt;2.7,$V365&gt;90),"Age OOR",VLOOKUP(CL$14&amp;"-int-"&amp;$O365,Equations!$G:$I,3,0)+VLOOKUP(CL$14&amp;"-sexo-"&amp;$O365,Equations!$G:$I,3,0)*$U365+VLOOKUP(CL$14&amp;"-edad-"&amp;$O365,Equations!$G:$I,3,0)*$V365+VLOOKUP(CL$14&amp;"-est-"&amp;$O365,Equations!$G:$I,3,0)*(1/$W365)+VLOOKUP(CL$14&amp;"-imc-"&amp;$O365,Equations!$G:$I,3,0)*(1/$Q365)))</f>
        <v/>
      </c>
      <c r="CM365" s="10" t="str">
        <f>IF($AJ365="","",IF(OR($V365&lt;2.7,$V365&gt;90),"Age OOR",CL365-1.6449*VLOOKUP(CL$14&amp;"-rse-"&amp;$O365,Equations!$G:$I,3,0)))</f>
        <v/>
      </c>
      <c r="CN365" s="10" t="str">
        <f>IF($AJ365="","",IF(OR($V365&lt;2.7,$V365&gt;90),"Age OOR",CL365+1.6449*VLOOKUP(CL$14&amp;"-rse-"&amp;$O365,Equations!$G:$I,3,0)))</f>
        <v/>
      </c>
      <c r="CO365" s="10" t="str">
        <f t="shared" si="148"/>
        <v/>
      </c>
      <c r="CP365" s="10" t="str">
        <f>IF($AJ365="","",IF(OR($V365&lt;2.7,$V365&gt;90),"Age OOR",($AJ365-CL365)/VLOOKUP(CL$14&amp;"-rse-"&amp;$O365,Equations!$G:$I,3,0)))</f>
        <v/>
      </c>
      <c r="CQ365" s="10" t="str">
        <f>IF($AK365="","",IF(OR($V365&lt;2.7,$V365&gt;90),"Age OOR",EXP(VLOOKUP(CQ$14&amp;"-int-"&amp;$P365,Equations!$G:$I,3,0)+VLOOKUP(CQ$14&amp;"-sexo-"&amp;$P365,Equations!$G:$I,3,0)*$U365+VLOOKUP(CQ$14&amp;"-edad-"&amp;$P365,Equations!$G:$I,3,0)*$V365+VLOOKUP(CQ$14&amp;"-est-"&amp;$P365,Equations!$G:$I,3,0)*(1/$W365)+VLOOKUP(CQ$14&amp;"-imc-"&amp;$P365,Equations!$G:$I,3,0)*(1/$Q365))))</f>
        <v/>
      </c>
      <c r="CR365" s="10" t="str">
        <f>IF($AK365="","",IF(OR($V365&lt;2.7,$V365&gt;90),"Age OOR",EXP(LN(CQ365)-1.6449*VLOOKUP(CQ$14&amp;"-rse-"&amp;$P365,Equations!$G:$I,3,0))))</f>
        <v/>
      </c>
      <c r="CS365" s="10" t="str">
        <f>IF($AK365="","",IF(OR($V365&lt;2.7,$V365&gt;90),"Age OOR",EXP(LN(CQ365)+1.6449*VLOOKUP(CQ$14&amp;"-rse-"&amp;$P365,Equations!$G:$I,3,0))))</f>
        <v/>
      </c>
      <c r="CT365" s="10" t="str">
        <f t="shared" si="149"/>
        <v/>
      </c>
      <c r="CU365" s="10" t="str">
        <f>IF($AK365="","",IF(OR($V365&lt;2.7,$V365&gt;90),"Age OOR",(LN($AK365)-LN(CQ365))/VLOOKUP(CQ$14&amp;"-rse-"&amp;$P365,Equations!$G:$I,3,0)))</f>
        <v/>
      </c>
      <c r="CV365" s="47"/>
    </row>
    <row r="366" spans="5:116" x14ac:dyDescent="0.2">
      <c r="E366" s="23" t="str">
        <f t="shared" si="125"/>
        <v>Age out of range</v>
      </c>
      <c r="F366" s="23" t="str">
        <f t="shared" si="126"/>
        <v>Age out of range</v>
      </c>
      <c r="G366" s="23" t="str">
        <f t="shared" si="127"/>
        <v>Age out of range</v>
      </c>
      <c r="H366" s="23" t="str">
        <f t="shared" si="128"/>
        <v>Age out of range</v>
      </c>
      <c r="I366" s="23" t="str">
        <f t="shared" si="129"/>
        <v>Age out of range</v>
      </c>
      <c r="J366" s="23" t="str">
        <f t="shared" si="130"/>
        <v>Age out of range</v>
      </c>
      <c r="K366" s="23" t="str">
        <f t="shared" si="131"/>
        <v>Age out of range</v>
      </c>
      <c r="L366" s="23" t="str">
        <f t="shared" si="132"/>
        <v>Age out of range</v>
      </c>
      <c r="M366" s="23" t="str">
        <f t="shared" si="133"/>
        <v>Age out of range</v>
      </c>
      <c r="N366" s="23" t="str">
        <f t="shared" si="134"/>
        <v>Age out of range</v>
      </c>
      <c r="O366" s="23" t="str">
        <f t="shared" si="135"/>
        <v>Age out of range</v>
      </c>
      <c r="P366" s="23" t="str">
        <f t="shared" si="136"/>
        <v>Age out of range</v>
      </c>
      <c r="Q366" s="23" t="e">
        <f t="shared" si="137"/>
        <v>#DIV/0!</v>
      </c>
      <c r="R366" s="17"/>
      <c r="S366" s="23">
        <v>350</v>
      </c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7"/>
      <c r="AM366" s="47"/>
      <c r="AN366" s="10" t="str">
        <f>IF($Z366="","",IF(OR($V366&lt;2.7,$V366&gt;90),"Age OOR",VLOOKUP(AN$14&amp;"-int-"&amp;$E366,Equations!$G:$I,3,0)+VLOOKUP(AN$14&amp;"-sexo-"&amp;$E366,Equations!$G:$I,3,0)*$U366+VLOOKUP(AN$14&amp;"-edad-"&amp;$E366,Equations!$G:$I,3,0)*$V366+VLOOKUP(AN$14&amp;"-est-"&amp;$E366,Equations!$G:$I,3,0)*(1/$W366)+VLOOKUP(AN$14&amp;"-imc-"&amp;$E366,Equations!$G:$I,3,0)*(1/$Q366)))</f>
        <v/>
      </c>
      <c r="AO366" s="10" t="str">
        <f>IF($Z366="","",IF(OR($V366&lt;2.7,$V366&gt;90),"Age OOR",AN366-1.6449*VLOOKUP(AN$14&amp;"-rse-"&amp;$E366,Equations!$G:$I,3,0)))</f>
        <v/>
      </c>
      <c r="AP366" s="10" t="str">
        <f>IF($Z366="","",IF(OR($V366&lt;2.7,$V366&gt;90),"Age OOR",AN366+1.6449*VLOOKUP(AN$14&amp;"-rse-"&amp;$E366,Equations!$G:$I,3,0)))</f>
        <v/>
      </c>
      <c r="AQ366" s="10" t="str">
        <f t="shared" si="138"/>
        <v/>
      </c>
      <c r="AR366" s="10" t="str">
        <f>IF($Z366="","",IF(OR($V366&lt;2.7,$V366&gt;90),"Age OOR",($Z366-AN366)/VLOOKUP(AN$14&amp;"-rse-"&amp;$E366,Equations!$G:$I,3,0)))</f>
        <v/>
      </c>
      <c r="AS366" s="10" t="str">
        <f>IF($AA366="","",IF(OR($V366&lt;2.7,$V366&gt;90),"Age OOR",VLOOKUP(AS$14&amp;"-int-"&amp;$F366,Equations!$G:$I,3,0)+VLOOKUP(AS$14&amp;"-sexo-"&amp;$F366,Equations!$G:$I,3,0)*$U366+VLOOKUP(AS$14&amp;"-edad-"&amp;$F366,Equations!$G:$I,3,0)*$V366+VLOOKUP(AS$14&amp;"-est-"&amp;$F366,Equations!$G:$I,3,0)*(1/$W366)+VLOOKUP(AS$14&amp;"-imc-"&amp;$F366,Equations!$G:$I,3,0)*(1/$Q366)))</f>
        <v/>
      </c>
      <c r="AT366" s="10" t="str">
        <f>IF($AA366="","",IF(OR($V366&lt;2.7,$V366&gt;90),"Age OOR",AS366-1.6449*VLOOKUP(AS$14&amp;"-rse-"&amp;$F366,Equations!$G:$I,3,0)))</f>
        <v/>
      </c>
      <c r="AU366" s="10" t="str">
        <f>IF($AA366="","",IF(OR($V366&lt;2.7,$V366&gt;90),"Age OOR",AS366+1.6449*VLOOKUP(AS$14&amp;"-rse-"&amp;$F366,Equations!$G:$I,3,0)))</f>
        <v/>
      </c>
      <c r="AV366" s="10" t="str">
        <f t="shared" si="139"/>
        <v/>
      </c>
      <c r="AW366" s="10" t="str">
        <f>IF($AA366="","",IF(OR($V366&lt;2.7,$V366&gt;90),"Age OOR",($AA366-AS366)/VLOOKUP(AS$14&amp;"-rse-"&amp;$F366,Equations!$G:$I,3,0)))</f>
        <v/>
      </c>
      <c r="AX366" s="10" t="str">
        <f>IF($AB366="","",IF(OR($V366&lt;2.7,$V366&gt;90),"Age OOR",VLOOKUP(AX$14&amp;"-int-"&amp;$G366,Equations!$G:$I,3,0)+VLOOKUP(AX$14&amp;"-sexo-"&amp;$G366,Equations!$G:$I,3,0)*$U366+VLOOKUP(AX$14&amp;"-edad-"&amp;$G366,Equations!$G:$I,3,0)*$V366+VLOOKUP(AX$14&amp;"-est-"&amp;$G366,Equations!$G:$I,3,0)*(1/$W366)+VLOOKUP(AX$14&amp;"-imc-"&amp;$G366,Equations!$G:$I,3,0)*(1/$Q366)))</f>
        <v/>
      </c>
      <c r="AY366" s="10" t="str">
        <f>IF($AB366="","",IF(OR($V366&lt;2.7,$V366&gt;90),"Age OOR",AX366-1.6449*VLOOKUP(AX$14&amp;"-rse-"&amp;$G366,Equations!$G:$I,3,0)))</f>
        <v/>
      </c>
      <c r="AZ366" s="10" t="str">
        <f>IF($AB366="","",IF(OR($V366&lt;2.7,$V366&gt;90),"Age OOR",AX366+1.6449*VLOOKUP(AX$14&amp;"-rse-"&amp;$G366,Equations!$G:$I,3,0)))</f>
        <v/>
      </c>
      <c r="BA366" s="10" t="str">
        <f t="shared" si="140"/>
        <v/>
      </c>
      <c r="BB366" s="10" t="str">
        <f>IF($AB366="","",IF(OR($V366&lt;2.7,$V366&gt;90),"Age OOR",($AB366-AX366)/VLOOKUP(AX$14&amp;"-rse-"&amp;$G366,Equations!$G:$I,3,0)))</f>
        <v/>
      </c>
      <c r="BC366" s="10" t="str">
        <f>IF($AC366="","",IF(OR($V366&lt;2.7,$V366&gt;90),"Age OOR",VLOOKUP(BC$14&amp;"-int-"&amp;$H366,Equations!$G:$I,3,0)+VLOOKUP(BC$14&amp;"-sexo-"&amp;$H366,Equations!$G:$I,3,0)*$U366+VLOOKUP(BC$14&amp;"-edad-"&amp;$H366,Equations!$G:$I,3,0)*$V366+VLOOKUP(BC$14&amp;"-est-"&amp;$H366,Equations!$G:$I,3,0)*(1/$W366)+VLOOKUP(BC$14&amp;"-imc-"&amp;$H366,Equations!$G:$I,3,0)*(1/$Q366)))</f>
        <v/>
      </c>
      <c r="BD366" s="10" t="str">
        <f>IF($AC366="","",IF(OR($V366&lt;2.7,$V366&gt;90),"Age OOR",BC366-1.6449*VLOOKUP(BC$14&amp;"-rse-"&amp;$H366,Equations!$G:$I,3,0)))</f>
        <v/>
      </c>
      <c r="BE366" s="10" t="str">
        <f>IF($AC366="","",IF(OR($V366&lt;2.7,$V366&gt;90),"Age OOR",BC366+1.6449*VLOOKUP(BC$14&amp;"-rse-"&amp;$H366,Equations!$G:$I,3,0)))</f>
        <v/>
      </c>
      <c r="BF366" s="10" t="str">
        <f t="shared" si="141"/>
        <v/>
      </c>
      <c r="BG366" s="10" t="str">
        <f>IF($AC366="","",IF(OR($V366&lt;2.7,$V366&gt;90),"Age OOR",($AC366-BC366)/VLOOKUP(BC$14&amp;"-rse-"&amp;$H366,Equations!$G:$I,3,0)))</f>
        <v/>
      </c>
      <c r="BH366" s="10" t="str">
        <f>IF($AD366="","",IF(OR($V366&lt;2.7,$V366&gt;90),"Age OOR",VLOOKUP(BH$14&amp;"-int-"&amp;$I366,Equations!$G:$I,3,0)+VLOOKUP(BH$14&amp;"-sexo-"&amp;$I366,Equations!$G:$I,3,0)*$U366+VLOOKUP(BH$14&amp;"-edad-"&amp;$I366,Equations!$G:$I,3,0)*$V366+VLOOKUP(BH$14&amp;"-est-"&amp;$I366,Equations!$G:$I,3,0)*(1/$W366)+VLOOKUP(BH$14&amp;"-imc-"&amp;$I366,Equations!$G:$I,3,0)*(1/$Q366)))</f>
        <v/>
      </c>
      <c r="BI366" s="10" t="str">
        <f>IF($AD366="","",IF(OR($V366&lt;2.7,$V366&gt;90),"Age OOR",BH366-1.6449*VLOOKUP(BH$14&amp;"-rse-"&amp;$I366,Equations!$G:$I,3,0)))</f>
        <v/>
      </c>
      <c r="BJ366" s="10" t="str">
        <f>IF($AD366="","",IF(OR($V366&lt;2.7,$V366&gt;90),"Age OOR",BH366+1.6449*VLOOKUP(BH$14&amp;"-rse-"&amp;$I366,Equations!$G:$I,3,0)))</f>
        <v/>
      </c>
      <c r="BK366" s="10" t="str">
        <f t="shared" si="142"/>
        <v/>
      </c>
      <c r="BL366" s="10" t="str">
        <f>IF($AD366="","",IF(OR($V366&lt;2.7,$V366&gt;90),"Age OOR",($AD366-BH366)/VLOOKUP(BH$14&amp;"-rse-"&amp;$I366,Equations!$G:$I,3,0)))</f>
        <v/>
      </c>
      <c r="BM366" s="10" t="str">
        <f>IF($AE366="","",IF(OR($V366&lt;2.7,$V366&gt;90),"Age OOR",VLOOKUP(BM$14&amp;"-int-"&amp;$J366,Equations!$G:$I,3,0)+VLOOKUP(BM$14&amp;"-sexo-"&amp;$J366,Equations!$G:$I,3,0)*$U366+VLOOKUP(BM$14&amp;"-edad-"&amp;$J366,Equations!$G:$I,3,0)*$V366+VLOOKUP(BM$14&amp;"-est-"&amp;$J366,Equations!$G:$I,3,0)*(1/$W366)+VLOOKUP(BM$14&amp;"-imc-"&amp;$J366,Equations!$G:$I,3,0)*(1/$Q366)))</f>
        <v/>
      </c>
      <c r="BN366" s="10" t="str">
        <f>IF($AE366="","",IF(OR($V366&lt;2.7,$V366&gt;90),"Age OOR",BM366-1.6449*VLOOKUP(BM$14&amp;"-rse-"&amp;$J366,Equations!$G:$I,3,0)))</f>
        <v/>
      </c>
      <c r="BO366" s="10" t="str">
        <f>IF($AE366="","",IF(OR($V366&lt;2.7,$V366&gt;90),"Age OOR",BM366+1.6449*VLOOKUP(BM$14&amp;"-rse-"&amp;$J366,Equations!$G:$I,3,0)))</f>
        <v/>
      </c>
      <c r="BP366" s="10" t="str">
        <f t="shared" si="143"/>
        <v/>
      </c>
      <c r="BQ366" s="10" t="str">
        <f>IF($AE366="","",IF(OR($V366&lt;2.7,$V366&gt;90),"Age OOR",($AE366-BM366)/VLOOKUP(BM$14&amp;"-rse-"&amp;$J366,Equations!$G:$I,3,0)))</f>
        <v/>
      </c>
      <c r="BR366" s="10" t="str">
        <f>IF($AF366="","",IF(OR($V366&lt;2.7,$V366&gt;90),"Age OOR",VLOOKUP(BR$14&amp;"-int-"&amp;$K366,Equations!$G:$I,3,0)+VLOOKUP(BR$14&amp;"-sexo-"&amp;$K366,Equations!$G:$I,3,0)*$U366+VLOOKUP(BR$14&amp;"-edad-"&amp;$K366,Equations!$G:$I,3,0)*$V366+VLOOKUP(BR$14&amp;"-est-"&amp;$K366,Equations!$G:$I,3,0)*(1/$W366)+VLOOKUP(BR$14&amp;"-imc-"&amp;$K366,Equations!$G:$I,3,0)*(1/$Q366)))</f>
        <v/>
      </c>
      <c r="BS366" s="10" t="str">
        <f>IF($AF366="","",IF(OR($V366&lt;2.7,$V366&gt;90),"Age OOR",BR366-1.6449*VLOOKUP(BR$14&amp;"-rse-"&amp;$K366,Equations!$G:$I,3,0)))</f>
        <v/>
      </c>
      <c r="BT366" s="10" t="str">
        <f>IF($AF366="","",IF(OR($V366&lt;2.7,$V366&gt;90),"Age OOR",BR366+1.6449*VLOOKUP(BR$14&amp;"-rse-"&amp;$K366,Equations!$G:$I,3,0)))</f>
        <v/>
      </c>
      <c r="BU366" s="10" t="str">
        <f t="shared" si="144"/>
        <v/>
      </c>
      <c r="BV366" s="10" t="str">
        <f>IF($AF366="","",IF(OR($V366&lt;2.7,$V366&gt;90),"Age OOR",($AF366-BR366)/VLOOKUP(BR$14&amp;"-rse-"&amp;$K366,Equations!$G:$I,3,0)))</f>
        <v/>
      </c>
      <c r="BW366" s="10" t="str">
        <f>IF($AG366="","",IF(OR($V366&lt;2.7,$V366&gt;90),"Age OOR",VLOOKUP(BW$14&amp;"-int-"&amp;$L366,Equations!$G:$I,3,0)+VLOOKUP(BW$14&amp;"-sexo-"&amp;$L366,Equations!$G:$I,3,0)*$U366+VLOOKUP(BW$14&amp;"-edad-"&amp;$L366,Equations!$G:$I,3,0)*$V366+VLOOKUP(BW$14&amp;"-est-"&amp;$L366,Equations!$G:$I,3,0)*(1/$W366)+VLOOKUP(BW$14&amp;"-imc-"&amp;$L366,Equations!$G:$I,3,0)*(1/$Q366)))</f>
        <v/>
      </c>
      <c r="BX366" s="10" t="str">
        <f>IF($AG366="","",IF(OR($V366&lt;2.7,$V366&gt;90),"Age OOR",BW366-1.6449*VLOOKUP(BW$14&amp;"-rse-"&amp;$L366,Equations!$G:$I,3,0)))</f>
        <v/>
      </c>
      <c r="BY366" s="10" t="str">
        <f>IF($AG366="","",IF(OR($V366&lt;2.7,$V366&gt;90),"Age OOR",BW366+1.6449*VLOOKUP(BW$14&amp;"-rse-"&amp;$L366,Equations!$G:$I,3,0)))</f>
        <v/>
      </c>
      <c r="BZ366" s="10" t="str">
        <f t="shared" si="145"/>
        <v/>
      </c>
      <c r="CA366" s="10" t="str">
        <f>IF($AG366="","",IF(OR($V366&lt;2.7,$V366&gt;90),"Age OOR",($AG366-BW366)/VLOOKUP(BW$14&amp;"-rse-"&amp;$L366,Equations!$G:$I,3,0)))</f>
        <v/>
      </c>
      <c r="CB366" s="10" t="str">
        <f>IF($AH366="","",IF(OR($V366&lt;2.7,$V366&gt;90),"Age OOR",VLOOKUP(CB$14&amp;"-int-"&amp;$M366,Equations!$G:$I,3,0)+VLOOKUP(CB$14&amp;"-sexo-"&amp;$M366,Equations!$G:$I,3,0)*$U366+VLOOKUP(CB$14&amp;"-edad-"&amp;$M366,Equations!$G:$I,3,0)*$V366+VLOOKUP(CB$14&amp;"-est-"&amp;$M366,Equations!$G:$I,3,0)*(1/$W366)+VLOOKUP(CB$14&amp;"-imc-"&amp;$M366,Equations!$G:$I,3,0)*(1/$Q366)))</f>
        <v/>
      </c>
      <c r="CC366" s="10" t="str">
        <f>IF($AH366="","",IF(OR($V366&lt;2.7,$V366&gt;90),"Age OOR",CB366-1.6449*VLOOKUP(CB$14&amp;"-rse-"&amp;$M366,Equations!$G:$I,3,0)))</f>
        <v/>
      </c>
      <c r="CD366" s="10" t="str">
        <f>IF($AH366="","",IF(OR($V366&lt;2.7,$V366&gt;90),"Age OOR",CB366+1.6449*VLOOKUP(CB$14&amp;"-rse-"&amp;$M366,Equations!$G:$I,3,0)))</f>
        <v/>
      </c>
      <c r="CE366" s="10" t="str">
        <f t="shared" si="146"/>
        <v/>
      </c>
      <c r="CF366" s="10" t="str">
        <f>IF($AH366="","",IF(OR($V366&lt;2.7,$V366&gt;90),"Age OOR",($AH366-CB366)/VLOOKUP(CB$14&amp;"-rse-"&amp;$M366,Equations!$G:$I,3,0)))</f>
        <v/>
      </c>
      <c r="CG366" s="10" t="str">
        <f>IF($AI366="","",IF(OR($V366&lt;2.7,$V366&gt;90),"Age OOR",VLOOKUP(CG$14&amp;"-int-"&amp;$N366,Equations!$G:$I,3,0)+VLOOKUP(CG$14&amp;"-sexo-"&amp;$N366,Equations!$G:$I,3,0)*$U366+VLOOKUP(CG$14&amp;"-edad-"&amp;$N366,Equations!$G:$I,3,0)*$V366+VLOOKUP(CG$14&amp;"-est-"&amp;$N366,Equations!$G:$I,3,0)*(1/$W366)+VLOOKUP(CG$14&amp;"-imc-"&amp;$N366,Equations!$G:$I,3,0)*(1/$Q366)))</f>
        <v/>
      </c>
      <c r="CH366" s="10" t="str">
        <f>IF($AI366="","",IF(OR($V366&lt;2.7,$V366&gt;90),"Age OOR",CG366-1.6449*VLOOKUP(CG$14&amp;"-rse-"&amp;$N366,Equations!$G:$I,3,0)))</f>
        <v/>
      </c>
      <c r="CI366" s="10" t="str">
        <f>IF($AI366="","",IF(OR($V366&lt;2.7,$V366&gt;90),"Age OOR",CG366+1.6449*VLOOKUP(CG$14&amp;"-rse-"&amp;$N366,Equations!$G:$I,3,0)))</f>
        <v/>
      </c>
      <c r="CJ366" s="10" t="str">
        <f t="shared" si="147"/>
        <v/>
      </c>
      <c r="CK366" s="10" t="str">
        <f>IF($AI366="","",IF(OR($V366&lt;2.7,$V366&gt;90),"Age OOR",($AI366-CG366)/VLOOKUP(CG$14&amp;"-rse-"&amp;$N366,Equations!$G:$I,3,0)))</f>
        <v/>
      </c>
      <c r="CL366" s="10" t="str">
        <f>IF($AJ366="","",IF(OR($V366&lt;2.7,$V366&gt;90),"Age OOR",VLOOKUP(CL$14&amp;"-int-"&amp;$O366,Equations!$G:$I,3,0)+VLOOKUP(CL$14&amp;"-sexo-"&amp;$O366,Equations!$G:$I,3,0)*$U366+VLOOKUP(CL$14&amp;"-edad-"&amp;$O366,Equations!$G:$I,3,0)*$V366+VLOOKUP(CL$14&amp;"-est-"&amp;$O366,Equations!$G:$I,3,0)*(1/$W366)+VLOOKUP(CL$14&amp;"-imc-"&amp;$O366,Equations!$G:$I,3,0)*(1/$Q366)))</f>
        <v/>
      </c>
      <c r="CM366" s="10" t="str">
        <f>IF($AJ366="","",IF(OR($V366&lt;2.7,$V366&gt;90),"Age OOR",CL366-1.6449*VLOOKUP(CL$14&amp;"-rse-"&amp;$O366,Equations!$G:$I,3,0)))</f>
        <v/>
      </c>
      <c r="CN366" s="10" t="str">
        <f>IF($AJ366="","",IF(OR($V366&lt;2.7,$V366&gt;90),"Age OOR",CL366+1.6449*VLOOKUP(CL$14&amp;"-rse-"&amp;$O366,Equations!$G:$I,3,0)))</f>
        <v/>
      </c>
      <c r="CO366" s="10" t="str">
        <f t="shared" si="148"/>
        <v/>
      </c>
      <c r="CP366" s="10" t="str">
        <f>IF($AJ366="","",IF(OR($V366&lt;2.7,$V366&gt;90),"Age OOR",($AJ366-CL366)/VLOOKUP(CL$14&amp;"-rse-"&amp;$O366,Equations!$G:$I,3,0)))</f>
        <v/>
      </c>
      <c r="CQ366" s="10" t="str">
        <f>IF($AK366="","",IF(OR($V366&lt;2.7,$V366&gt;90),"Age OOR",EXP(VLOOKUP(CQ$14&amp;"-int-"&amp;$P366,Equations!$G:$I,3,0)+VLOOKUP(CQ$14&amp;"-sexo-"&amp;$P366,Equations!$G:$I,3,0)*$U366+VLOOKUP(CQ$14&amp;"-edad-"&amp;$P366,Equations!$G:$I,3,0)*$V366+VLOOKUP(CQ$14&amp;"-est-"&amp;$P366,Equations!$G:$I,3,0)*(1/$W366)+VLOOKUP(CQ$14&amp;"-imc-"&amp;$P366,Equations!$G:$I,3,0)*(1/$Q366))))</f>
        <v/>
      </c>
      <c r="CR366" s="10" t="str">
        <f>IF($AK366="","",IF(OR($V366&lt;2.7,$V366&gt;90),"Age OOR",EXP(LN(CQ366)-1.6449*VLOOKUP(CQ$14&amp;"-rse-"&amp;$P366,Equations!$G:$I,3,0))))</f>
        <v/>
      </c>
      <c r="CS366" s="10" t="str">
        <f>IF($AK366="","",IF(OR($V366&lt;2.7,$V366&gt;90),"Age OOR",EXP(LN(CQ366)+1.6449*VLOOKUP(CQ$14&amp;"-rse-"&amp;$P366,Equations!$G:$I,3,0))))</f>
        <v/>
      </c>
      <c r="CT366" s="10" t="str">
        <f t="shared" si="149"/>
        <v/>
      </c>
      <c r="CU366" s="10" t="str">
        <f>IF($AK366="","",IF(OR($V366&lt;2.7,$V366&gt;90),"Age OOR",(LN($AK366)-LN(CQ366))/VLOOKUP(CQ$14&amp;"-rse-"&amp;$P366,Equations!$G:$I,3,0)))</f>
        <v/>
      </c>
      <c r="CV366" s="47"/>
    </row>
    <row r="367" spans="5:116" x14ac:dyDescent="0.2">
      <c r="E367" s="23" t="str">
        <f t="shared" si="125"/>
        <v>Age out of range</v>
      </c>
      <c r="F367" s="23" t="str">
        <f t="shared" si="126"/>
        <v>Age out of range</v>
      </c>
      <c r="G367" s="23" t="str">
        <f t="shared" si="127"/>
        <v>Age out of range</v>
      </c>
      <c r="H367" s="23" t="str">
        <f t="shared" si="128"/>
        <v>Age out of range</v>
      </c>
      <c r="I367" s="23" t="str">
        <f t="shared" si="129"/>
        <v>Age out of range</v>
      </c>
      <c r="J367" s="23" t="str">
        <f t="shared" si="130"/>
        <v>Age out of range</v>
      </c>
      <c r="K367" s="23" t="str">
        <f t="shared" si="131"/>
        <v>Age out of range</v>
      </c>
      <c r="L367" s="23" t="str">
        <f t="shared" si="132"/>
        <v>Age out of range</v>
      </c>
      <c r="M367" s="23" t="str">
        <f t="shared" si="133"/>
        <v>Age out of range</v>
      </c>
      <c r="N367" s="23" t="str">
        <f t="shared" si="134"/>
        <v>Age out of range</v>
      </c>
      <c r="O367" s="23" t="str">
        <f t="shared" si="135"/>
        <v>Age out of range</v>
      </c>
      <c r="P367" s="23" t="str">
        <f t="shared" si="136"/>
        <v>Age out of range</v>
      </c>
      <c r="Q367" s="23" t="e">
        <f t="shared" si="137"/>
        <v>#DIV/0!</v>
      </c>
      <c r="R367" s="17"/>
      <c r="S367" s="23">
        <v>351</v>
      </c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7"/>
      <c r="AM367" s="47"/>
      <c r="AN367" s="10" t="str">
        <f>IF($Z367="","",IF(OR($V367&lt;2.7,$V367&gt;90),"Age OOR",VLOOKUP(AN$14&amp;"-int-"&amp;$E367,Equations!$G:$I,3,0)+VLOOKUP(AN$14&amp;"-sexo-"&amp;$E367,Equations!$G:$I,3,0)*$U367+VLOOKUP(AN$14&amp;"-edad-"&amp;$E367,Equations!$G:$I,3,0)*$V367+VLOOKUP(AN$14&amp;"-est-"&amp;$E367,Equations!$G:$I,3,0)*(1/$W367)+VLOOKUP(AN$14&amp;"-imc-"&amp;$E367,Equations!$G:$I,3,0)*(1/$Q367)))</f>
        <v/>
      </c>
      <c r="AO367" s="10" t="str">
        <f>IF($Z367="","",IF(OR($V367&lt;2.7,$V367&gt;90),"Age OOR",AN367-1.6449*VLOOKUP(AN$14&amp;"-rse-"&amp;$E367,Equations!$G:$I,3,0)))</f>
        <v/>
      </c>
      <c r="AP367" s="10" t="str">
        <f>IF($Z367="","",IF(OR($V367&lt;2.7,$V367&gt;90),"Age OOR",AN367+1.6449*VLOOKUP(AN$14&amp;"-rse-"&amp;$E367,Equations!$G:$I,3,0)))</f>
        <v/>
      </c>
      <c r="AQ367" s="10" t="str">
        <f t="shared" si="138"/>
        <v/>
      </c>
      <c r="AR367" s="10" t="str">
        <f>IF($Z367="","",IF(OR($V367&lt;2.7,$V367&gt;90),"Age OOR",($Z367-AN367)/VLOOKUP(AN$14&amp;"-rse-"&amp;$E367,Equations!$G:$I,3,0)))</f>
        <v/>
      </c>
      <c r="AS367" s="10" t="str">
        <f>IF($AA367="","",IF(OR($V367&lt;2.7,$V367&gt;90),"Age OOR",VLOOKUP(AS$14&amp;"-int-"&amp;$F367,Equations!$G:$I,3,0)+VLOOKUP(AS$14&amp;"-sexo-"&amp;$F367,Equations!$G:$I,3,0)*$U367+VLOOKUP(AS$14&amp;"-edad-"&amp;$F367,Equations!$G:$I,3,0)*$V367+VLOOKUP(AS$14&amp;"-est-"&amp;$F367,Equations!$G:$I,3,0)*(1/$W367)+VLOOKUP(AS$14&amp;"-imc-"&amp;$F367,Equations!$G:$I,3,0)*(1/$Q367)))</f>
        <v/>
      </c>
      <c r="AT367" s="10" t="str">
        <f>IF($AA367="","",IF(OR($V367&lt;2.7,$V367&gt;90),"Age OOR",AS367-1.6449*VLOOKUP(AS$14&amp;"-rse-"&amp;$F367,Equations!$G:$I,3,0)))</f>
        <v/>
      </c>
      <c r="AU367" s="10" t="str">
        <f>IF($AA367="","",IF(OR($V367&lt;2.7,$V367&gt;90),"Age OOR",AS367+1.6449*VLOOKUP(AS$14&amp;"-rse-"&amp;$F367,Equations!$G:$I,3,0)))</f>
        <v/>
      </c>
      <c r="AV367" s="10" t="str">
        <f t="shared" si="139"/>
        <v/>
      </c>
      <c r="AW367" s="10" t="str">
        <f>IF($AA367="","",IF(OR($V367&lt;2.7,$V367&gt;90),"Age OOR",($AA367-AS367)/VLOOKUP(AS$14&amp;"-rse-"&amp;$F367,Equations!$G:$I,3,0)))</f>
        <v/>
      </c>
      <c r="AX367" s="10" t="str">
        <f>IF($AB367="","",IF(OR($V367&lt;2.7,$V367&gt;90),"Age OOR",VLOOKUP(AX$14&amp;"-int-"&amp;$G367,Equations!$G:$I,3,0)+VLOOKUP(AX$14&amp;"-sexo-"&amp;$G367,Equations!$G:$I,3,0)*$U367+VLOOKUP(AX$14&amp;"-edad-"&amp;$G367,Equations!$G:$I,3,0)*$V367+VLOOKUP(AX$14&amp;"-est-"&amp;$G367,Equations!$G:$I,3,0)*(1/$W367)+VLOOKUP(AX$14&amp;"-imc-"&amp;$G367,Equations!$G:$I,3,0)*(1/$Q367)))</f>
        <v/>
      </c>
      <c r="AY367" s="10" t="str">
        <f>IF($AB367="","",IF(OR($V367&lt;2.7,$V367&gt;90),"Age OOR",AX367-1.6449*VLOOKUP(AX$14&amp;"-rse-"&amp;$G367,Equations!$G:$I,3,0)))</f>
        <v/>
      </c>
      <c r="AZ367" s="10" t="str">
        <f>IF($AB367="","",IF(OR($V367&lt;2.7,$V367&gt;90),"Age OOR",AX367+1.6449*VLOOKUP(AX$14&amp;"-rse-"&amp;$G367,Equations!$G:$I,3,0)))</f>
        <v/>
      </c>
      <c r="BA367" s="10" t="str">
        <f t="shared" si="140"/>
        <v/>
      </c>
      <c r="BB367" s="10" t="str">
        <f>IF($AB367="","",IF(OR($V367&lt;2.7,$V367&gt;90),"Age OOR",($AB367-AX367)/VLOOKUP(AX$14&amp;"-rse-"&amp;$G367,Equations!$G:$I,3,0)))</f>
        <v/>
      </c>
      <c r="BC367" s="10" t="str">
        <f>IF($AC367="","",IF(OR($V367&lt;2.7,$V367&gt;90),"Age OOR",VLOOKUP(BC$14&amp;"-int-"&amp;$H367,Equations!$G:$I,3,0)+VLOOKUP(BC$14&amp;"-sexo-"&amp;$H367,Equations!$G:$I,3,0)*$U367+VLOOKUP(BC$14&amp;"-edad-"&amp;$H367,Equations!$G:$I,3,0)*$V367+VLOOKUP(BC$14&amp;"-est-"&amp;$H367,Equations!$G:$I,3,0)*(1/$W367)+VLOOKUP(BC$14&amp;"-imc-"&amp;$H367,Equations!$G:$I,3,0)*(1/$Q367)))</f>
        <v/>
      </c>
      <c r="BD367" s="10" t="str">
        <f>IF($AC367="","",IF(OR($V367&lt;2.7,$V367&gt;90),"Age OOR",BC367-1.6449*VLOOKUP(BC$14&amp;"-rse-"&amp;$H367,Equations!$G:$I,3,0)))</f>
        <v/>
      </c>
      <c r="BE367" s="10" t="str">
        <f>IF($AC367="","",IF(OR($V367&lt;2.7,$V367&gt;90),"Age OOR",BC367+1.6449*VLOOKUP(BC$14&amp;"-rse-"&amp;$H367,Equations!$G:$I,3,0)))</f>
        <v/>
      </c>
      <c r="BF367" s="10" t="str">
        <f t="shared" si="141"/>
        <v/>
      </c>
      <c r="BG367" s="10" t="str">
        <f>IF($AC367="","",IF(OR($V367&lt;2.7,$V367&gt;90),"Age OOR",($AC367-BC367)/VLOOKUP(BC$14&amp;"-rse-"&amp;$H367,Equations!$G:$I,3,0)))</f>
        <v/>
      </c>
      <c r="BH367" s="10" t="str">
        <f>IF($AD367="","",IF(OR($V367&lt;2.7,$V367&gt;90),"Age OOR",VLOOKUP(BH$14&amp;"-int-"&amp;$I367,Equations!$G:$I,3,0)+VLOOKUP(BH$14&amp;"-sexo-"&amp;$I367,Equations!$G:$I,3,0)*$U367+VLOOKUP(BH$14&amp;"-edad-"&amp;$I367,Equations!$G:$I,3,0)*$V367+VLOOKUP(BH$14&amp;"-est-"&amp;$I367,Equations!$G:$I,3,0)*(1/$W367)+VLOOKUP(BH$14&amp;"-imc-"&amp;$I367,Equations!$G:$I,3,0)*(1/$Q367)))</f>
        <v/>
      </c>
      <c r="BI367" s="10" t="str">
        <f>IF($AD367="","",IF(OR($V367&lt;2.7,$V367&gt;90),"Age OOR",BH367-1.6449*VLOOKUP(BH$14&amp;"-rse-"&amp;$I367,Equations!$G:$I,3,0)))</f>
        <v/>
      </c>
      <c r="BJ367" s="10" t="str">
        <f>IF($AD367="","",IF(OR($V367&lt;2.7,$V367&gt;90),"Age OOR",BH367+1.6449*VLOOKUP(BH$14&amp;"-rse-"&amp;$I367,Equations!$G:$I,3,0)))</f>
        <v/>
      </c>
      <c r="BK367" s="10" t="str">
        <f t="shared" si="142"/>
        <v/>
      </c>
      <c r="BL367" s="10" t="str">
        <f>IF($AD367="","",IF(OR($V367&lt;2.7,$V367&gt;90),"Age OOR",($AD367-BH367)/VLOOKUP(BH$14&amp;"-rse-"&amp;$I367,Equations!$G:$I,3,0)))</f>
        <v/>
      </c>
      <c r="BM367" s="10" t="str">
        <f>IF($AE367="","",IF(OR($V367&lt;2.7,$V367&gt;90),"Age OOR",VLOOKUP(BM$14&amp;"-int-"&amp;$J367,Equations!$G:$I,3,0)+VLOOKUP(BM$14&amp;"-sexo-"&amp;$J367,Equations!$G:$I,3,0)*$U367+VLOOKUP(BM$14&amp;"-edad-"&amp;$J367,Equations!$G:$I,3,0)*$V367+VLOOKUP(BM$14&amp;"-est-"&amp;$J367,Equations!$G:$I,3,0)*(1/$W367)+VLOOKUP(BM$14&amp;"-imc-"&amp;$J367,Equations!$G:$I,3,0)*(1/$Q367)))</f>
        <v/>
      </c>
      <c r="BN367" s="10" t="str">
        <f>IF($AE367="","",IF(OR($V367&lt;2.7,$V367&gt;90),"Age OOR",BM367-1.6449*VLOOKUP(BM$14&amp;"-rse-"&amp;$J367,Equations!$G:$I,3,0)))</f>
        <v/>
      </c>
      <c r="BO367" s="10" t="str">
        <f>IF($AE367="","",IF(OR($V367&lt;2.7,$V367&gt;90),"Age OOR",BM367+1.6449*VLOOKUP(BM$14&amp;"-rse-"&amp;$J367,Equations!$G:$I,3,0)))</f>
        <v/>
      </c>
      <c r="BP367" s="10" t="str">
        <f t="shared" si="143"/>
        <v/>
      </c>
      <c r="BQ367" s="10" t="str">
        <f>IF($AE367="","",IF(OR($V367&lt;2.7,$V367&gt;90),"Age OOR",($AE367-BM367)/VLOOKUP(BM$14&amp;"-rse-"&amp;$J367,Equations!$G:$I,3,0)))</f>
        <v/>
      </c>
      <c r="BR367" s="10" t="str">
        <f>IF($AF367="","",IF(OR($V367&lt;2.7,$V367&gt;90),"Age OOR",VLOOKUP(BR$14&amp;"-int-"&amp;$K367,Equations!$G:$I,3,0)+VLOOKUP(BR$14&amp;"-sexo-"&amp;$K367,Equations!$G:$I,3,0)*$U367+VLOOKUP(BR$14&amp;"-edad-"&amp;$K367,Equations!$G:$I,3,0)*$V367+VLOOKUP(BR$14&amp;"-est-"&amp;$K367,Equations!$G:$I,3,0)*(1/$W367)+VLOOKUP(BR$14&amp;"-imc-"&amp;$K367,Equations!$G:$I,3,0)*(1/$Q367)))</f>
        <v/>
      </c>
      <c r="BS367" s="10" t="str">
        <f>IF($AF367="","",IF(OR($V367&lt;2.7,$V367&gt;90),"Age OOR",BR367-1.6449*VLOOKUP(BR$14&amp;"-rse-"&amp;$K367,Equations!$G:$I,3,0)))</f>
        <v/>
      </c>
      <c r="BT367" s="10" t="str">
        <f>IF($AF367="","",IF(OR($V367&lt;2.7,$V367&gt;90),"Age OOR",BR367+1.6449*VLOOKUP(BR$14&amp;"-rse-"&amp;$K367,Equations!$G:$I,3,0)))</f>
        <v/>
      </c>
      <c r="BU367" s="10" t="str">
        <f t="shared" si="144"/>
        <v/>
      </c>
      <c r="BV367" s="10" t="str">
        <f>IF($AF367="","",IF(OR($V367&lt;2.7,$V367&gt;90),"Age OOR",($AF367-BR367)/VLOOKUP(BR$14&amp;"-rse-"&amp;$K367,Equations!$G:$I,3,0)))</f>
        <v/>
      </c>
      <c r="BW367" s="10" t="str">
        <f>IF($AG367="","",IF(OR($V367&lt;2.7,$V367&gt;90),"Age OOR",VLOOKUP(BW$14&amp;"-int-"&amp;$L367,Equations!$G:$I,3,0)+VLOOKUP(BW$14&amp;"-sexo-"&amp;$L367,Equations!$G:$I,3,0)*$U367+VLOOKUP(BW$14&amp;"-edad-"&amp;$L367,Equations!$G:$I,3,0)*$V367+VLOOKUP(BW$14&amp;"-est-"&amp;$L367,Equations!$G:$I,3,0)*(1/$W367)+VLOOKUP(BW$14&amp;"-imc-"&amp;$L367,Equations!$G:$I,3,0)*(1/$Q367)))</f>
        <v/>
      </c>
      <c r="BX367" s="10" t="str">
        <f>IF($AG367="","",IF(OR($V367&lt;2.7,$V367&gt;90),"Age OOR",BW367-1.6449*VLOOKUP(BW$14&amp;"-rse-"&amp;$L367,Equations!$G:$I,3,0)))</f>
        <v/>
      </c>
      <c r="BY367" s="10" t="str">
        <f>IF($AG367="","",IF(OR($V367&lt;2.7,$V367&gt;90),"Age OOR",BW367+1.6449*VLOOKUP(BW$14&amp;"-rse-"&amp;$L367,Equations!$G:$I,3,0)))</f>
        <v/>
      </c>
      <c r="BZ367" s="10" t="str">
        <f t="shared" si="145"/>
        <v/>
      </c>
      <c r="CA367" s="10" t="str">
        <f>IF($AG367="","",IF(OR($V367&lt;2.7,$V367&gt;90),"Age OOR",($AG367-BW367)/VLOOKUP(BW$14&amp;"-rse-"&amp;$L367,Equations!$G:$I,3,0)))</f>
        <v/>
      </c>
      <c r="CB367" s="10" t="str">
        <f>IF($AH367="","",IF(OR($V367&lt;2.7,$V367&gt;90),"Age OOR",VLOOKUP(CB$14&amp;"-int-"&amp;$M367,Equations!$G:$I,3,0)+VLOOKUP(CB$14&amp;"-sexo-"&amp;$M367,Equations!$G:$I,3,0)*$U367+VLOOKUP(CB$14&amp;"-edad-"&amp;$M367,Equations!$G:$I,3,0)*$V367+VLOOKUP(CB$14&amp;"-est-"&amp;$M367,Equations!$G:$I,3,0)*(1/$W367)+VLOOKUP(CB$14&amp;"-imc-"&amp;$M367,Equations!$G:$I,3,0)*(1/$Q367)))</f>
        <v/>
      </c>
      <c r="CC367" s="10" t="str">
        <f>IF($AH367="","",IF(OR($V367&lt;2.7,$V367&gt;90),"Age OOR",CB367-1.6449*VLOOKUP(CB$14&amp;"-rse-"&amp;$M367,Equations!$G:$I,3,0)))</f>
        <v/>
      </c>
      <c r="CD367" s="10" t="str">
        <f>IF($AH367="","",IF(OR($V367&lt;2.7,$V367&gt;90),"Age OOR",CB367+1.6449*VLOOKUP(CB$14&amp;"-rse-"&amp;$M367,Equations!$G:$I,3,0)))</f>
        <v/>
      </c>
      <c r="CE367" s="10" t="str">
        <f t="shared" si="146"/>
        <v/>
      </c>
      <c r="CF367" s="10" t="str">
        <f>IF($AH367="","",IF(OR($V367&lt;2.7,$V367&gt;90),"Age OOR",($AH367-CB367)/VLOOKUP(CB$14&amp;"-rse-"&amp;$M367,Equations!$G:$I,3,0)))</f>
        <v/>
      </c>
      <c r="CG367" s="10" t="str">
        <f>IF($AI367="","",IF(OR($V367&lt;2.7,$V367&gt;90),"Age OOR",VLOOKUP(CG$14&amp;"-int-"&amp;$N367,Equations!$G:$I,3,0)+VLOOKUP(CG$14&amp;"-sexo-"&amp;$N367,Equations!$G:$I,3,0)*$U367+VLOOKUP(CG$14&amp;"-edad-"&amp;$N367,Equations!$G:$I,3,0)*$V367+VLOOKUP(CG$14&amp;"-est-"&amp;$N367,Equations!$G:$I,3,0)*(1/$W367)+VLOOKUP(CG$14&amp;"-imc-"&amp;$N367,Equations!$G:$I,3,0)*(1/$Q367)))</f>
        <v/>
      </c>
      <c r="CH367" s="10" t="str">
        <f>IF($AI367="","",IF(OR($V367&lt;2.7,$V367&gt;90),"Age OOR",CG367-1.6449*VLOOKUP(CG$14&amp;"-rse-"&amp;$N367,Equations!$G:$I,3,0)))</f>
        <v/>
      </c>
      <c r="CI367" s="10" t="str">
        <f>IF($AI367="","",IF(OR($V367&lt;2.7,$V367&gt;90),"Age OOR",CG367+1.6449*VLOOKUP(CG$14&amp;"-rse-"&amp;$N367,Equations!$G:$I,3,0)))</f>
        <v/>
      </c>
      <c r="CJ367" s="10" t="str">
        <f t="shared" si="147"/>
        <v/>
      </c>
      <c r="CK367" s="10" t="str">
        <f>IF($AI367="","",IF(OR($V367&lt;2.7,$V367&gt;90),"Age OOR",($AI367-CG367)/VLOOKUP(CG$14&amp;"-rse-"&amp;$N367,Equations!$G:$I,3,0)))</f>
        <v/>
      </c>
      <c r="CL367" s="10" t="str">
        <f>IF($AJ367="","",IF(OR($V367&lt;2.7,$V367&gt;90),"Age OOR",VLOOKUP(CL$14&amp;"-int-"&amp;$O367,Equations!$G:$I,3,0)+VLOOKUP(CL$14&amp;"-sexo-"&amp;$O367,Equations!$G:$I,3,0)*$U367+VLOOKUP(CL$14&amp;"-edad-"&amp;$O367,Equations!$G:$I,3,0)*$V367+VLOOKUP(CL$14&amp;"-est-"&amp;$O367,Equations!$G:$I,3,0)*(1/$W367)+VLOOKUP(CL$14&amp;"-imc-"&amp;$O367,Equations!$G:$I,3,0)*(1/$Q367)))</f>
        <v/>
      </c>
      <c r="CM367" s="10" t="str">
        <f>IF($AJ367="","",IF(OR($V367&lt;2.7,$V367&gt;90),"Age OOR",CL367-1.6449*VLOOKUP(CL$14&amp;"-rse-"&amp;$O367,Equations!$G:$I,3,0)))</f>
        <v/>
      </c>
      <c r="CN367" s="10" t="str">
        <f>IF($AJ367="","",IF(OR($V367&lt;2.7,$V367&gt;90),"Age OOR",CL367+1.6449*VLOOKUP(CL$14&amp;"-rse-"&amp;$O367,Equations!$G:$I,3,0)))</f>
        <v/>
      </c>
      <c r="CO367" s="10" t="str">
        <f t="shared" si="148"/>
        <v/>
      </c>
      <c r="CP367" s="10" t="str">
        <f>IF($AJ367="","",IF(OR($V367&lt;2.7,$V367&gt;90),"Age OOR",($AJ367-CL367)/VLOOKUP(CL$14&amp;"-rse-"&amp;$O367,Equations!$G:$I,3,0)))</f>
        <v/>
      </c>
      <c r="CQ367" s="10" t="str">
        <f>IF($AK367="","",IF(OR($V367&lt;2.7,$V367&gt;90),"Age OOR",EXP(VLOOKUP(CQ$14&amp;"-int-"&amp;$P367,Equations!$G:$I,3,0)+VLOOKUP(CQ$14&amp;"-sexo-"&amp;$P367,Equations!$G:$I,3,0)*$U367+VLOOKUP(CQ$14&amp;"-edad-"&amp;$P367,Equations!$G:$I,3,0)*$V367+VLOOKUP(CQ$14&amp;"-est-"&amp;$P367,Equations!$G:$I,3,0)*(1/$W367)+VLOOKUP(CQ$14&amp;"-imc-"&amp;$P367,Equations!$G:$I,3,0)*(1/$Q367))))</f>
        <v/>
      </c>
      <c r="CR367" s="10" t="str">
        <f>IF($AK367="","",IF(OR($V367&lt;2.7,$V367&gt;90),"Age OOR",EXP(LN(CQ367)-1.6449*VLOOKUP(CQ$14&amp;"-rse-"&amp;$P367,Equations!$G:$I,3,0))))</f>
        <v/>
      </c>
      <c r="CS367" s="10" t="str">
        <f>IF($AK367="","",IF(OR($V367&lt;2.7,$V367&gt;90),"Age OOR",EXP(LN(CQ367)+1.6449*VLOOKUP(CQ$14&amp;"-rse-"&amp;$P367,Equations!$G:$I,3,0))))</f>
        <v/>
      </c>
      <c r="CT367" s="10" t="str">
        <f t="shared" si="149"/>
        <v/>
      </c>
      <c r="CU367" s="10" t="str">
        <f>IF($AK367="","",IF(OR($V367&lt;2.7,$V367&gt;90),"Age OOR",(LN($AK367)-LN(CQ367))/VLOOKUP(CQ$14&amp;"-rse-"&amp;$P367,Equations!$G:$I,3,0)))</f>
        <v/>
      </c>
      <c r="CV367" s="47"/>
    </row>
    <row r="368" spans="5:116" x14ac:dyDescent="0.2">
      <c r="E368" s="23" t="str">
        <f t="shared" si="125"/>
        <v>Age out of range</v>
      </c>
      <c r="F368" s="23" t="str">
        <f t="shared" si="126"/>
        <v>Age out of range</v>
      </c>
      <c r="G368" s="23" t="str">
        <f t="shared" si="127"/>
        <v>Age out of range</v>
      </c>
      <c r="H368" s="23" t="str">
        <f t="shared" si="128"/>
        <v>Age out of range</v>
      </c>
      <c r="I368" s="23" t="str">
        <f t="shared" si="129"/>
        <v>Age out of range</v>
      </c>
      <c r="J368" s="23" t="str">
        <f t="shared" si="130"/>
        <v>Age out of range</v>
      </c>
      <c r="K368" s="23" t="str">
        <f t="shared" si="131"/>
        <v>Age out of range</v>
      </c>
      <c r="L368" s="23" t="str">
        <f t="shared" si="132"/>
        <v>Age out of range</v>
      </c>
      <c r="M368" s="23" t="str">
        <f t="shared" si="133"/>
        <v>Age out of range</v>
      </c>
      <c r="N368" s="23" t="str">
        <f t="shared" si="134"/>
        <v>Age out of range</v>
      </c>
      <c r="O368" s="23" t="str">
        <f t="shared" si="135"/>
        <v>Age out of range</v>
      </c>
      <c r="P368" s="23" t="str">
        <f t="shared" si="136"/>
        <v>Age out of range</v>
      </c>
      <c r="Q368" s="23" t="e">
        <f t="shared" si="137"/>
        <v>#DIV/0!</v>
      </c>
      <c r="R368" s="17"/>
      <c r="S368" s="23">
        <v>352</v>
      </c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7"/>
      <c r="AM368" s="47"/>
      <c r="AN368" s="10" t="str">
        <f>IF($Z368="","",IF(OR($V368&lt;2.7,$V368&gt;90),"Age OOR",VLOOKUP(AN$14&amp;"-int-"&amp;$E368,Equations!$G:$I,3,0)+VLOOKUP(AN$14&amp;"-sexo-"&amp;$E368,Equations!$G:$I,3,0)*$U368+VLOOKUP(AN$14&amp;"-edad-"&amp;$E368,Equations!$G:$I,3,0)*$V368+VLOOKUP(AN$14&amp;"-est-"&amp;$E368,Equations!$G:$I,3,0)*(1/$W368)+VLOOKUP(AN$14&amp;"-imc-"&amp;$E368,Equations!$G:$I,3,0)*(1/$Q368)))</f>
        <v/>
      </c>
      <c r="AO368" s="10" t="str">
        <f>IF($Z368="","",IF(OR($V368&lt;2.7,$V368&gt;90),"Age OOR",AN368-1.6449*VLOOKUP(AN$14&amp;"-rse-"&amp;$E368,Equations!$G:$I,3,0)))</f>
        <v/>
      </c>
      <c r="AP368" s="10" t="str">
        <f>IF($Z368="","",IF(OR($V368&lt;2.7,$V368&gt;90),"Age OOR",AN368+1.6449*VLOOKUP(AN$14&amp;"-rse-"&amp;$E368,Equations!$G:$I,3,0)))</f>
        <v/>
      </c>
      <c r="AQ368" s="10" t="str">
        <f t="shared" si="138"/>
        <v/>
      </c>
      <c r="AR368" s="10" t="str">
        <f>IF($Z368="","",IF(OR($V368&lt;2.7,$V368&gt;90),"Age OOR",($Z368-AN368)/VLOOKUP(AN$14&amp;"-rse-"&amp;$E368,Equations!$G:$I,3,0)))</f>
        <v/>
      </c>
      <c r="AS368" s="10" t="str">
        <f>IF($AA368="","",IF(OR($V368&lt;2.7,$V368&gt;90),"Age OOR",VLOOKUP(AS$14&amp;"-int-"&amp;$F368,Equations!$G:$I,3,0)+VLOOKUP(AS$14&amp;"-sexo-"&amp;$F368,Equations!$G:$I,3,0)*$U368+VLOOKUP(AS$14&amp;"-edad-"&amp;$F368,Equations!$G:$I,3,0)*$V368+VLOOKUP(AS$14&amp;"-est-"&amp;$F368,Equations!$G:$I,3,0)*(1/$W368)+VLOOKUP(AS$14&amp;"-imc-"&amp;$F368,Equations!$G:$I,3,0)*(1/$Q368)))</f>
        <v/>
      </c>
      <c r="AT368" s="10" t="str">
        <f>IF($AA368="","",IF(OR($V368&lt;2.7,$V368&gt;90),"Age OOR",AS368-1.6449*VLOOKUP(AS$14&amp;"-rse-"&amp;$F368,Equations!$G:$I,3,0)))</f>
        <v/>
      </c>
      <c r="AU368" s="10" t="str">
        <f>IF($AA368="","",IF(OR($V368&lt;2.7,$V368&gt;90),"Age OOR",AS368+1.6449*VLOOKUP(AS$14&amp;"-rse-"&amp;$F368,Equations!$G:$I,3,0)))</f>
        <v/>
      </c>
      <c r="AV368" s="10" t="str">
        <f t="shared" si="139"/>
        <v/>
      </c>
      <c r="AW368" s="10" t="str">
        <f>IF($AA368="","",IF(OR($V368&lt;2.7,$V368&gt;90),"Age OOR",($AA368-AS368)/VLOOKUP(AS$14&amp;"-rse-"&amp;$F368,Equations!$G:$I,3,0)))</f>
        <v/>
      </c>
      <c r="AX368" s="10" t="str">
        <f>IF($AB368="","",IF(OR($V368&lt;2.7,$V368&gt;90),"Age OOR",VLOOKUP(AX$14&amp;"-int-"&amp;$G368,Equations!$G:$I,3,0)+VLOOKUP(AX$14&amp;"-sexo-"&amp;$G368,Equations!$G:$I,3,0)*$U368+VLOOKUP(AX$14&amp;"-edad-"&amp;$G368,Equations!$G:$I,3,0)*$V368+VLOOKUP(AX$14&amp;"-est-"&amp;$G368,Equations!$G:$I,3,0)*(1/$W368)+VLOOKUP(AX$14&amp;"-imc-"&amp;$G368,Equations!$G:$I,3,0)*(1/$Q368)))</f>
        <v/>
      </c>
      <c r="AY368" s="10" t="str">
        <f>IF($AB368="","",IF(OR($V368&lt;2.7,$V368&gt;90),"Age OOR",AX368-1.6449*VLOOKUP(AX$14&amp;"-rse-"&amp;$G368,Equations!$G:$I,3,0)))</f>
        <v/>
      </c>
      <c r="AZ368" s="10" t="str">
        <f>IF($AB368="","",IF(OR($V368&lt;2.7,$V368&gt;90),"Age OOR",AX368+1.6449*VLOOKUP(AX$14&amp;"-rse-"&amp;$G368,Equations!$G:$I,3,0)))</f>
        <v/>
      </c>
      <c r="BA368" s="10" t="str">
        <f t="shared" si="140"/>
        <v/>
      </c>
      <c r="BB368" s="10" t="str">
        <f>IF($AB368="","",IF(OR($V368&lt;2.7,$V368&gt;90),"Age OOR",($AB368-AX368)/VLOOKUP(AX$14&amp;"-rse-"&amp;$G368,Equations!$G:$I,3,0)))</f>
        <v/>
      </c>
      <c r="BC368" s="10" t="str">
        <f>IF($AC368="","",IF(OR($V368&lt;2.7,$V368&gt;90),"Age OOR",VLOOKUP(BC$14&amp;"-int-"&amp;$H368,Equations!$G:$I,3,0)+VLOOKUP(BC$14&amp;"-sexo-"&amp;$H368,Equations!$G:$I,3,0)*$U368+VLOOKUP(BC$14&amp;"-edad-"&amp;$H368,Equations!$G:$I,3,0)*$V368+VLOOKUP(BC$14&amp;"-est-"&amp;$H368,Equations!$G:$I,3,0)*(1/$W368)+VLOOKUP(BC$14&amp;"-imc-"&amp;$H368,Equations!$G:$I,3,0)*(1/$Q368)))</f>
        <v/>
      </c>
      <c r="BD368" s="10" t="str">
        <f>IF($AC368="","",IF(OR($V368&lt;2.7,$V368&gt;90),"Age OOR",BC368-1.6449*VLOOKUP(BC$14&amp;"-rse-"&amp;$H368,Equations!$G:$I,3,0)))</f>
        <v/>
      </c>
      <c r="BE368" s="10" t="str">
        <f>IF($AC368="","",IF(OR($V368&lt;2.7,$V368&gt;90),"Age OOR",BC368+1.6449*VLOOKUP(BC$14&amp;"-rse-"&amp;$H368,Equations!$G:$I,3,0)))</f>
        <v/>
      </c>
      <c r="BF368" s="10" t="str">
        <f t="shared" si="141"/>
        <v/>
      </c>
      <c r="BG368" s="10" t="str">
        <f>IF($AC368="","",IF(OR($V368&lt;2.7,$V368&gt;90),"Age OOR",($AC368-BC368)/VLOOKUP(BC$14&amp;"-rse-"&amp;$H368,Equations!$G:$I,3,0)))</f>
        <v/>
      </c>
      <c r="BH368" s="10" t="str">
        <f>IF($AD368="","",IF(OR($V368&lt;2.7,$V368&gt;90),"Age OOR",VLOOKUP(BH$14&amp;"-int-"&amp;$I368,Equations!$G:$I,3,0)+VLOOKUP(BH$14&amp;"-sexo-"&amp;$I368,Equations!$G:$I,3,0)*$U368+VLOOKUP(BH$14&amp;"-edad-"&amp;$I368,Equations!$G:$I,3,0)*$V368+VLOOKUP(BH$14&amp;"-est-"&amp;$I368,Equations!$G:$I,3,0)*(1/$W368)+VLOOKUP(BH$14&amp;"-imc-"&amp;$I368,Equations!$G:$I,3,0)*(1/$Q368)))</f>
        <v/>
      </c>
      <c r="BI368" s="10" t="str">
        <f>IF($AD368="","",IF(OR($V368&lt;2.7,$V368&gt;90),"Age OOR",BH368-1.6449*VLOOKUP(BH$14&amp;"-rse-"&amp;$I368,Equations!$G:$I,3,0)))</f>
        <v/>
      </c>
      <c r="BJ368" s="10" t="str">
        <f>IF($AD368="","",IF(OR($V368&lt;2.7,$V368&gt;90),"Age OOR",BH368+1.6449*VLOOKUP(BH$14&amp;"-rse-"&amp;$I368,Equations!$G:$I,3,0)))</f>
        <v/>
      </c>
      <c r="BK368" s="10" t="str">
        <f t="shared" si="142"/>
        <v/>
      </c>
      <c r="BL368" s="10" t="str">
        <f>IF($AD368="","",IF(OR($V368&lt;2.7,$V368&gt;90),"Age OOR",($AD368-BH368)/VLOOKUP(BH$14&amp;"-rse-"&amp;$I368,Equations!$G:$I,3,0)))</f>
        <v/>
      </c>
      <c r="BM368" s="10" t="str">
        <f>IF($AE368="","",IF(OR($V368&lt;2.7,$V368&gt;90),"Age OOR",VLOOKUP(BM$14&amp;"-int-"&amp;$J368,Equations!$G:$I,3,0)+VLOOKUP(BM$14&amp;"-sexo-"&amp;$J368,Equations!$G:$I,3,0)*$U368+VLOOKUP(BM$14&amp;"-edad-"&amp;$J368,Equations!$G:$I,3,0)*$V368+VLOOKUP(BM$14&amp;"-est-"&amp;$J368,Equations!$G:$I,3,0)*(1/$W368)+VLOOKUP(BM$14&amp;"-imc-"&amp;$J368,Equations!$G:$I,3,0)*(1/$Q368)))</f>
        <v/>
      </c>
      <c r="BN368" s="10" t="str">
        <f>IF($AE368="","",IF(OR($V368&lt;2.7,$V368&gt;90),"Age OOR",BM368-1.6449*VLOOKUP(BM$14&amp;"-rse-"&amp;$J368,Equations!$G:$I,3,0)))</f>
        <v/>
      </c>
      <c r="BO368" s="10" t="str">
        <f>IF($AE368="","",IF(OR($V368&lt;2.7,$V368&gt;90),"Age OOR",BM368+1.6449*VLOOKUP(BM$14&amp;"-rse-"&amp;$J368,Equations!$G:$I,3,0)))</f>
        <v/>
      </c>
      <c r="BP368" s="10" t="str">
        <f t="shared" si="143"/>
        <v/>
      </c>
      <c r="BQ368" s="10" t="str">
        <f>IF($AE368="","",IF(OR($V368&lt;2.7,$V368&gt;90),"Age OOR",($AE368-BM368)/VLOOKUP(BM$14&amp;"-rse-"&amp;$J368,Equations!$G:$I,3,0)))</f>
        <v/>
      </c>
      <c r="BR368" s="10" t="str">
        <f>IF($AF368="","",IF(OR($V368&lt;2.7,$V368&gt;90),"Age OOR",VLOOKUP(BR$14&amp;"-int-"&amp;$K368,Equations!$G:$I,3,0)+VLOOKUP(BR$14&amp;"-sexo-"&amp;$K368,Equations!$G:$I,3,0)*$U368+VLOOKUP(BR$14&amp;"-edad-"&amp;$K368,Equations!$G:$I,3,0)*$V368+VLOOKUP(BR$14&amp;"-est-"&amp;$K368,Equations!$G:$I,3,0)*(1/$W368)+VLOOKUP(BR$14&amp;"-imc-"&amp;$K368,Equations!$G:$I,3,0)*(1/$Q368)))</f>
        <v/>
      </c>
      <c r="BS368" s="10" t="str">
        <f>IF($AF368="","",IF(OR($V368&lt;2.7,$V368&gt;90),"Age OOR",BR368-1.6449*VLOOKUP(BR$14&amp;"-rse-"&amp;$K368,Equations!$G:$I,3,0)))</f>
        <v/>
      </c>
      <c r="BT368" s="10" t="str">
        <f>IF($AF368="","",IF(OR($V368&lt;2.7,$V368&gt;90),"Age OOR",BR368+1.6449*VLOOKUP(BR$14&amp;"-rse-"&amp;$K368,Equations!$G:$I,3,0)))</f>
        <v/>
      </c>
      <c r="BU368" s="10" t="str">
        <f t="shared" si="144"/>
        <v/>
      </c>
      <c r="BV368" s="10" t="str">
        <f>IF($AF368="","",IF(OR($V368&lt;2.7,$V368&gt;90),"Age OOR",($AF368-BR368)/VLOOKUP(BR$14&amp;"-rse-"&amp;$K368,Equations!$G:$I,3,0)))</f>
        <v/>
      </c>
      <c r="BW368" s="10" t="str">
        <f>IF($AG368="","",IF(OR($V368&lt;2.7,$V368&gt;90),"Age OOR",VLOOKUP(BW$14&amp;"-int-"&amp;$L368,Equations!$G:$I,3,0)+VLOOKUP(BW$14&amp;"-sexo-"&amp;$L368,Equations!$G:$I,3,0)*$U368+VLOOKUP(BW$14&amp;"-edad-"&amp;$L368,Equations!$G:$I,3,0)*$V368+VLOOKUP(BW$14&amp;"-est-"&amp;$L368,Equations!$G:$I,3,0)*(1/$W368)+VLOOKUP(BW$14&amp;"-imc-"&amp;$L368,Equations!$G:$I,3,0)*(1/$Q368)))</f>
        <v/>
      </c>
      <c r="BX368" s="10" t="str">
        <f>IF($AG368="","",IF(OR($V368&lt;2.7,$V368&gt;90),"Age OOR",BW368-1.6449*VLOOKUP(BW$14&amp;"-rse-"&amp;$L368,Equations!$G:$I,3,0)))</f>
        <v/>
      </c>
      <c r="BY368" s="10" t="str">
        <f>IF($AG368="","",IF(OR($V368&lt;2.7,$V368&gt;90),"Age OOR",BW368+1.6449*VLOOKUP(BW$14&amp;"-rse-"&amp;$L368,Equations!$G:$I,3,0)))</f>
        <v/>
      </c>
      <c r="BZ368" s="10" t="str">
        <f t="shared" si="145"/>
        <v/>
      </c>
      <c r="CA368" s="10" t="str">
        <f>IF($AG368="","",IF(OR($V368&lt;2.7,$V368&gt;90),"Age OOR",($AG368-BW368)/VLOOKUP(BW$14&amp;"-rse-"&amp;$L368,Equations!$G:$I,3,0)))</f>
        <v/>
      </c>
      <c r="CB368" s="10" t="str">
        <f>IF($AH368="","",IF(OR($V368&lt;2.7,$V368&gt;90),"Age OOR",VLOOKUP(CB$14&amp;"-int-"&amp;$M368,Equations!$G:$I,3,0)+VLOOKUP(CB$14&amp;"-sexo-"&amp;$M368,Equations!$G:$I,3,0)*$U368+VLOOKUP(CB$14&amp;"-edad-"&amp;$M368,Equations!$G:$I,3,0)*$V368+VLOOKUP(CB$14&amp;"-est-"&amp;$M368,Equations!$G:$I,3,0)*(1/$W368)+VLOOKUP(CB$14&amp;"-imc-"&amp;$M368,Equations!$G:$I,3,0)*(1/$Q368)))</f>
        <v/>
      </c>
      <c r="CC368" s="10" t="str">
        <f>IF($AH368="","",IF(OR($V368&lt;2.7,$V368&gt;90),"Age OOR",CB368-1.6449*VLOOKUP(CB$14&amp;"-rse-"&amp;$M368,Equations!$G:$I,3,0)))</f>
        <v/>
      </c>
      <c r="CD368" s="10" t="str">
        <f>IF($AH368="","",IF(OR($V368&lt;2.7,$V368&gt;90),"Age OOR",CB368+1.6449*VLOOKUP(CB$14&amp;"-rse-"&amp;$M368,Equations!$G:$I,3,0)))</f>
        <v/>
      </c>
      <c r="CE368" s="10" t="str">
        <f t="shared" si="146"/>
        <v/>
      </c>
      <c r="CF368" s="10" t="str">
        <f>IF($AH368="","",IF(OR($V368&lt;2.7,$V368&gt;90),"Age OOR",($AH368-CB368)/VLOOKUP(CB$14&amp;"-rse-"&amp;$M368,Equations!$G:$I,3,0)))</f>
        <v/>
      </c>
      <c r="CG368" s="10" t="str">
        <f>IF($AI368="","",IF(OR($V368&lt;2.7,$V368&gt;90),"Age OOR",VLOOKUP(CG$14&amp;"-int-"&amp;$N368,Equations!$G:$I,3,0)+VLOOKUP(CG$14&amp;"-sexo-"&amp;$N368,Equations!$G:$I,3,0)*$U368+VLOOKUP(CG$14&amp;"-edad-"&amp;$N368,Equations!$G:$I,3,0)*$V368+VLOOKUP(CG$14&amp;"-est-"&amp;$N368,Equations!$G:$I,3,0)*(1/$W368)+VLOOKUP(CG$14&amp;"-imc-"&amp;$N368,Equations!$G:$I,3,0)*(1/$Q368)))</f>
        <v/>
      </c>
      <c r="CH368" s="10" t="str">
        <f>IF($AI368="","",IF(OR($V368&lt;2.7,$V368&gt;90),"Age OOR",CG368-1.6449*VLOOKUP(CG$14&amp;"-rse-"&amp;$N368,Equations!$G:$I,3,0)))</f>
        <v/>
      </c>
      <c r="CI368" s="10" t="str">
        <f>IF($AI368="","",IF(OR($V368&lt;2.7,$V368&gt;90),"Age OOR",CG368+1.6449*VLOOKUP(CG$14&amp;"-rse-"&amp;$N368,Equations!$G:$I,3,0)))</f>
        <v/>
      </c>
      <c r="CJ368" s="10" t="str">
        <f t="shared" si="147"/>
        <v/>
      </c>
      <c r="CK368" s="10" t="str">
        <f>IF($AI368="","",IF(OR($V368&lt;2.7,$V368&gt;90),"Age OOR",($AI368-CG368)/VLOOKUP(CG$14&amp;"-rse-"&amp;$N368,Equations!$G:$I,3,0)))</f>
        <v/>
      </c>
      <c r="CL368" s="10" t="str">
        <f>IF($AJ368="","",IF(OR($V368&lt;2.7,$V368&gt;90),"Age OOR",VLOOKUP(CL$14&amp;"-int-"&amp;$O368,Equations!$G:$I,3,0)+VLOOKUP(CL$14&amp;"-sexo-"&amp;$O368,Equations!$G:$I,3,0)*$U368+VLOOKUP(CL$14&amp;"-edad-"&amp;$O368,Equations!$G:$I,3,0)*$V368+VLOOKUP(CL$14&amp;"-est-"&amp;$O368,Equations!$G:$I,3,0)*(1/$W368)+VLOOKUP(CL$14&amp;"-imc-"&amp;$O368,Equations!$G:$I,3,0)*(1/$Q368)))</f>
        <v/>
      </c>
      <c r="CM368" s="10" t="str">
        <f>IF($AJ368="","",IF(OR($V368&lt;2.7,$V368&gt;90),"Age OOR",CL368-1.6449*VLOOKUP(CL$14&amp;"-rse-"&amp;$O368,Equations!$G:$I,3,0)))</f>
        <v/>
      </c>
      <c r="CN368" s="10" t="str">
        <f>IF($AJ368="","",IF(OR($V368&lt;2.7,$V368&gt;90),"Age OOR",CL368+1.6449*VLOOKUP(CL$14&amp;"-rse-"&amp;$O368,Equations!$G:$I,3,0)))</f>
        <v/>
      </c>
      <c r="CO368" s="10" t="str">
        <f t="shared" si="148"/>
        <v/>
      </c>
      <c r="CP368" s="10" t="str">
        <f>IF($AJ368="","",IF(OR($V368&lt;2.7,$V368&gt;90),"Age OOR",($AJ368-CL368)/VLOOKUP(CL$14&amp;"-rse-"&amp;$O368,Equations!$G:$I,3,0)))</f>
        <v/>
      </c>
      <c r="CQ368" s="10" t="str">
        <f>IF($AK368="","",IF(OR($V368&lt;2.7,$V368&gt;90),"Age OOR",EXP(VLOOKUP(CQ$14&amp;"-int-"&amp;$P368,Equations!$G:$I,3,0)+VLOOKUP(CQ$14&amp;"-sexo-"&amp;$P368,Equations!$G:$I,3,0)*$U368+VLOOKUP(CQ$14&amp;"-edad-"&amp;$P368,Equations!$G:$I,3,0)*$V368+VLOOKUP(CQ$14&amp;"-est-"&amp;$P368,Equations!$G:$I,3,0)*(1/$W368)+VLOOKUP(CQ$14&amp;"-imc-"&amp;$P368,Equations!$G:$I,3,0)*(1/$Q368))))</f>
        <v/>
      </c>
      <c r="CR368" s="10" t="str">
        <f>IF($AK368="","",IF(OR($V368&lt;2.7,$V368&gt;90),"Age OOR",EXP(LN(CQ368)-1.6449*VLOOKUP(CQ$14&amp;"-rse-"&amp;$P368,Equations!$G:$I,3,0))))</f>
        <v/>
      </c>
      <c r="CS368" s="10" t="str">
        <f>IF($AK368="","",IF(OR($V368&lt;2.7,$V368&gt;90),"Age OOR",EXP(LN(CQ368)+1.6449*VLOOKUP(CQ$14&amp;"-rse-"&amp;$P368,Equations!$G:$I,3,0))))</f>
        <v/>
      </c>
      <c r="CT368" s="10" t="str">
        <f t="shared" si="149"/>
        <v/>
      </c>
      <c r="CU368" s="10" t="str">
        <f>IF($AK368="","",IF(OR($V368&lt;2.7,$V368&gt;90),"Age OOR",(LN($AK368)-LN(CQ368))/VLOOKUP(CQ$14&amp;"-rse-"&amp;$P368,Equations!$G:$I,3,0)))</f>
        <v/>
      </c>
      <c r="CV368" s="47"/>
    </row>
    <row r="369" spans="5:100" x14ac:dyDescent="0.2">
      <c r="E369" s="23" t="str">
        <f t="shared" si="125"/>
        <v>Age out of range</v>
      </c>
      <c r="F369" s="23" t="str">
        <f t="shared" si="126"/>
        <v>Age out of range</v>
      </c>
      <c r="G369" s="23" t="str">
        <f t="shared" si="127"/>
        <v>Age out of range</v>
      </c>
      <c r="H369" s="23" t="str">
        <f t="shared" si="128"/>
        <v>Age out of range</v>
      </c>
      <c r="I369" s="23" t="str">
        <f t="shared" si="129"/>
        <v>Age out of range</v>
      </c>
      <c r="J369" s="23" t="str">
        <f t="shared" si="130"/>
        <v>Age out of range</v>
      </c>
      <c r="K369" s="23" t="str">
        <f t="shared" si="131"/>
        <v>Age out of range</v>
      </c>
      <c r="L369" s="23" t="str">
        <f t="shared" si="132"/>
        <v>Age out of range</v>
      </c>
      <c r="M369" s="23" t="str">
        <f t="shared" si="133"/>
        <v>Age out of range</v>
      </c>
      <c r="N369" s="23" t="str">
        <f t="shared" si="134"/>
        <v>Age out of range</v>
      </c>
      <c r="O369" s="23" t="str">
        <f t="shared" si="135"/>
        <v>Age out of range</v>
      </c>
      <c r="P369" s="23" t="str">
        <f t="shared" si="136"/>
        <v>Age out of range</v>
      </c>
      <c r="Q369" s="23" t="e">
        <f t="shared" si="137"/>
        <v>#DIV/0!</v>
      </c>
      <c r="R369" s="17"/>
      <c r="S369" s="23">
        <v>353</v>
      </c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7"/>
      <c r="AM369" s="47"/>
      <c r="AN369" s="10" t="str">
        <f>IF($Z369="","",IF(OR($V369&lt;2.7,$V369&gt;90),"Age OOR",VLOOKUP(AN$14&amp;"-int-"&amp;$E369,Equations!$G:$I,3,0)+VLOOKUP(AN$14&amp;"-sexo-"&amp;$E369,Equations!$G:$I,3,0)*$U369+VLOOKUP(AN$14&amp;"-edad-"&amp;$E369,Equations!$G:$I,3,0)*$V369+VLOOKUP(AN$14&amp;"-est-"&amp;$E369,Equations!$G:$I,3,0)*(1/$W369)+VLOOKUP(AN$14&amp;"-imc-"&amp;$E369,Equations!$G:$I,3,0)*(1/$Q369)))</f>
        <v/>
      </c>
      <c r="AO369" s="10" t="str">
        <f>IF($Z369="","",IF(OR($V369&lt;2.7,$V369&gt;90),"Age OOR",AN369-1.6449*VLOOKUP(AN$14&amp;"-rse-"&amp;$E369,Equations!$G:$I,3,0)))</f>
        <v/>
      </c>
      <c r="AP369" s="10" t="str">
        <f>IF($Z369="","",IF(OR($V369&lt;2.7,$V369&gt;90),"Age OOR",AN369+1.6449*VLOOKUP(AN$14&amp;"-rse-"&amp;$E369,Equations!$G:$I,3,0)))</f>
        <v/>
      </c>
      <c r="AQ369" s="10" t="str">
        <f t="shared" si="138"/>
        <v/>
      </c>
      <c r="AR369" s="10" t="str">
        <f>IF($Z369="","",IF(OR($V369&lt;2.7,$V369&gt;90),"Age OOR",($Z369-AN369)/VLOOKUP(AN$14&amp;"-rse-"&amp;$E369,Equations!$G:$I,3,0)))</f>
        <v/>
      </c>
      <c r="AS369" s="10" t="str">
        <f>IF($AA369="","",IF(OR($V369&lt;2.7,$V369&gt;90),"Age OOR",VLOOKUP(AS$14&amp;"-int-"&amp;$F369,Equations!$G:$I,3,0)+VLOOKUP(AS$14&amp;"-sexo-"&amp;$F369,Equations!$G:$I,3,0)*$U369+VLOOKUP(AS$14&amp;"-edad-"&amp;$F369,Equations!$G:$I,3,0)*$V369+VLOOKUP(AS$14&amp;"-est-"&amp;$F369,Equations!$G:$I,3,0)*(1/$W369)+VLOOKUP(AS$14&amp;"-imc-"&amp;$F369,Equations!$G:$I,3,0)*(1/$Q369)))</f>
        <v/>
      </c>
      <c r="AT369" s="10" t="str">
        <f>IF($AA369="","",IF(OR($V369&lt;2.7,$V369&gt;90),"Age OOR",AS369-1.6449*VLOOKUP(AS$14&amp;"-rse-"&amp;$F369,Equations!$G:$I,3,0)))</f>
        <v/>
      </c>
      <c r="AU369" s="10" t="str">
        <f>IF($AA369="","",IF(OR($V369&lt;2.7,$V369&gt;90),"Age OOR",AS369+1.6449*VLOOKUP(AS$14&amp;"-rse-"&amp;$F369,Equations!$G:$I,3,0)))</f>
        <v/>
      </c>
      <c r="AV369" s="10" t="str">
        <f t="shared" si="139"/>
        <v/>
      </c>
      <c r="AW369" s="10" t="str">
        <f>IF($AA369="","",IF(OR($V369&lt;2.7,$V369&gt;90),"Age OOR",($AA369-AS369)/VLOOKUP(AS$14&amp;"-rse-"&amp;$F369,Equations!$G:$I,3,0)))</f>
        <v/>
      </c>
      <c r="AX369" s="10" t="str">
        <f>IF($AB369="","",IF(OR($V369&lt;2.7,$V369&gt;90),"Age OOR",VLOOKUP(AX$14&amp;"-int-"&amp;$G369,Equations!$G:$I,3,0)+VLOOKUP(AX$14&amp;"-sexo-"&amp;$G369,Equations!$G:$I,3,0)*$U369+VLOOKUP(AX$14&amp;"-edad-"&amp;$G369,Equations!$G:$I,3,0)*$V369+VLOOKUP(AX$14&amp;"-est-"&amp;$G369,Equations!$G:$I,3,0)*(1/$W369)+VLOOKUP(AX$14&amp;"-imc-"&amp;$G369,Equations!$G:$I,3,0)*(1/$Q369)))</f>
        <v/>
      </c>
      <c r="AY369" s="10" t="str">
        <f>IF($AB369="","",IF(OR($V369&lt;2.7,$V369&gt;90),"Age OOR",AX369-1.6449*VLOOKUP(AX$14&amp;"-rse-"&amp;$G369,Equations!$G:$I,3,0)))</f>
        <v/>
      </c>
      <c r="AZ369" s="10" t="str">
        <f>IF($AB369="","",IF(OR($V369&lt;2.7,$V369&gt;90),"Age OOR",AX369+1.6449*VLOOKUP(AX$14&amp;"-rse-"&amp;$G369,Equations!$G:$I,3,0)))</f>
        <v/>
      </c>
      <c r="BA369" s="10" t="str">
        <f t="shared" si="140"/>
        <v/>
      </c>
      <c r="BB369" s="10" t="str">
        <f>IF($AB369="","",IF(OR($V369&lt;2.7,$V369&gt;90),"Age OOR",($AB369-AX369)/VLOOKUP(AX$14&amp;"-rse-"&amp;$G369,Equations!$G:$I,3,0)))</f>
        <v/>
      </c>
      <c r="BC369" s="10" t="str">
        <f>IF($AC369="","",IF(OR($V369&lt;2.7,$V369&gt;90),"Age OOR",VLOOKUP(BC$14&amp;"-int-"&amp;$H369,Equations!$G:$I,3,0)+VLOOKUP(BC$14&amp;"-sexo-"&amp;$H369,Equations!$G:$I,3,0)*$U369+VLOOKUP(BC$14&amp;"-edad-"&amp;$H369,Equations!$G:$I,3,0)*$V369+VLOOKUP(BC$14&amp;"-est-"&amp;$H369,Equations!$G:$I,3,0)*(1/$W369)+VLOOKUP(BC$14&amp;"-imc-"&amp;$H369,Equations!$G:$I,3,0)*(1/$Q369)))</f>
        <v/>
      </c>
      <c r="BD369" s="10" t="str">
        <f>IF($AC369="","",IF(OR($V369&lt;2.7,$V369&gt;90),"Age OOR",BC369-1.6449*VLOOKUP(BC$14&amp;"-rse-"&amp;$H369,Equations!$G:$I,3,0)))</f>
        <v/>
      </c>
      <c r="BE369" s="10" t="str">
        <f>IF($AC369="","",IF(OR($V369&lt;2.7,$V369&gt;90),"Age OOR",BC369+1.6449*VLOOKUP(BC$14&amp;"-rse-"&amp;$H369,Equations!$G:$I,3,0)))</f>
        <v/>
      </c>
      <c r="BF369" s="10" t="str">
        <f t="shared" si="141"/>
        <v/>
      </c>
      <c r="BG369" s="10" t="str">
        <f>IF($AC369="","",IF(OR($V369&lt;2.7,$V369&gt;90),"Age OOR",($AC369-BC369)/VLOOKUP(BC$14&amp;"-rse-"&amp;$H369,Equations!$G:$I,3,0)))</f>
        <v/>
      </c>
      <c r="BH369" s="10" t="str">
        <f>IF($AD369="","",IF(OR($V369&lt;2.7,$V369&gt;90),"Age OOR",VLOOKUP(BH$14&amp;"-int-"&amp;$I369,Equations!$G:$I,3,0)+VLOOKUP(BH$14&amp;"-sexo-"&amp;$I369,Equations!$G:$I,3,0)*$U369+VLOOKUP(BH$14&amp;"-edad-"&amp;$I369,Equations!$G:$I,3,0)*$V369+VLOOKUP(BH$14&amp;"-est-"&amp;$I369,Equations!$G:$I,3,0)*(1/$W369)+VLOOKUP(BH$14&amp;"-imc-"&amp;$I369,Equations!$G:$I,3,0)*(1/$Q369)))</f>
        <v/>
      </c>
      <c r="BI369" s="10" t="str">
        <f>IF($AD369="","",IF(OR($V369&lt;2.7,$V369&gt;90),"Age OOR",BH369-1.6449*VLOOKUP(BH$14&amp;"-rse-"&amp;$I369,Equations!$G:$I,3,0)))</f>
        <v/>
      </c>
      <c r="BJ369" s="10" t="str">
        <f>IF($AD369="","",IF(OR($V369&lt;2.7,$V369&gt;90),"Age OOR",BH369+1.6449*VLOOKUP(BH$14&amp;"-rse-"&amp;$I369,Equations!$G:$I,3,0)))</f>
        <v/>
      </c>
      <c r="BK369" s="10" t="str">
        <f t="shared" si="142"/>
        <v/>
      </c>
      <c r="BL369" s="10" t="str">
        <f>IF($AD369="","",IF(OR($V369&lt;2.7,$V369&gt;90),"Age OOR",($AD369-BH369)/VLOOKUP(BH$14&amp;"-rse-"&amp;$I369,Equations!$G:$I,3,0)))</f>
        <v/>
      </c>
      <c r="BM369" s="10" t="str">
        <f>IF($AE369="","",IF(OR($V369&lt;2.7,$V369&gt;90),"Age OOR",VLOOKUP(BM$14&amp;"-int-"&amp;$J369,Equations!$G:$I,3,0)+VLOOKUP(BM$14&amp;"-sexo-"&amp;$J369,Equations!$G:$I,3,0)*$U369+VLOOKUP(BM$14&amp;"-edad-"&amp;$J369,Equations!$G:$I,3,0)*$V369+VLOOKUP(BM$14&amp;"-est-"&amp;$J369,Equations!$G:$I,3,0)*(1/$W369)+VLOOKUP(BM$14&amp;"-imc-"&amp;$J369,Equations!$G:$I,3,0)*(1/$Q369)))</f>
        <v/>
      </c>
      <c r="BN369" s="10" t="str">
        <f>IF($AE369="","",IF(OR($V369&lt;2.7,$V369&gt;90),"Age OOR",BM369-1.6449*VLOOKUP(BM$14&amp;"-rse-"&amp;$J369,Equations!$G:$I,3,0)))</f>
        <v/>
      </c>
      <c r="BO369" s="10" t="str">
        <f>IF($AE369="","",IF(OR($V369&lt;2.7,$V369&gt;90),"Age OOR",BM369+1.6449*VLOOKUP(BM$14&amp;"-rse-"&amp;$J369,Equations!$G:$I,3,0)))</f>
        <v/>
      </c>
      <c r="BP369" s="10" t="str">
        <f t="shared" si="143"/>
        <v/>
      </c>
      <c r="BQ369" s="10" t="str">
        <f>IF($AE369="","",IF(OR($V369&lt;2.7,$V369&gt;90),"Age OOR",($AE369-BM369)/VLOOKUP(BM$14&amp;"-rse-"&amp;$J369,Equations!$G:$I,3,0)))</f>
        <v/>
      </c>
      <c r="BR369" s="10" t="str">
        <f>IF($AF369="","",IF(OR($V369&lt;2.7,$V369&gt;90),"Age OOR",VLOOKUP(BR$14&amp;"-int-"&amp;$K369,Equations!$G:$I,3,0)+VLOOKUP(BR$14&amp;"-sexo-"&amp;$K369,Equations!$G:$I,3,0)*$U369+VLOOKUP(BR$14&amp;"-edad-"&amp;$K369,Equations!$G:$I,3,0)*$V369+VLOOKUP(BR$14&amp;"-est-"&amp;$K369,Equations!$G:$I,3,0)*(1/$W369)+VLOOKUP(BR$14&amp;"-imc-"&amp;$K369,Equations!$G:$I,3,0)*(1/$Q369)))</f>
        <v/>
      </c>
      <c r="BS369" s="10" t="str">
        <f>IF($AF369="","",IF(OR($V369&lt;2.7,$V369&gt;90),"Age OOR",BR369-1.6449*VLOOKUP(BR$14&amp;"-rse-"&amp;$K369,Equations!$G:$I,3,0)))</f>
        <v/>
      </c>
      <c r="BT369" s="10" t="str">
        <f>IF($AF369="","",IF(OR($V369&lt;2.7,$V369&gt;90),"Age OOR",BR369+1.6449*VLOOKUP(BR$14&amp;"-rse-"&amp;$K369,Equations!$G:$I,3,0)))</f>
        <v/>
      </c>
      <c r="BU369" s="10" t="str">
        <f t="shared" si="144"/>
        <v/>
      </c>
      <c r="BV369" s="10" t="str">
        <f>IF($AF369="","",IF(OR($V369&lt;2.7,$V369&gt;90),"Age OOR",($AF369-BR369)/VLOOKUP(BR$14&amp;"-rse-"&amp;$K369,Equations!$G:$I,3,0)))</f>
        <v/>
      </c>
      <c r="BW369" s="10" t="str">
        <f>IF($AG369="","",IF(OR($V369&lt;2.7,$V369&gt;90),"Age OOR",VLOOKUP(BW$14&amp;"-int-"&amp;$L369,Equations!$G:$I,3,0)+VLOOKUP(BW$14&amp;"-sexo-"&amp;$L369,Equations!$G:$I,3,0)*$U369+VLOOKUP(BW$14&amp;"-edad-"&amp;$L369,Equations!$G:$I,3,0)*$V369+VLOOKUP(BW$14&amp;"-est-"&amp;$L369,Equations!$G:$I,3,0)*(1/$W369)+VLOOKUP(BW$14&amp;"-imc-"&amp;$L369,Equations!$G:$I,3,0)*(1/$Q369)))</f>
        <v/>
      </c>
      <c r="BX369" s="10" t="str">
        <f>IF($AG369="","",IF(OR($V369&lt;2.7,$V369&gt;90),"Age OOR",BW369-1.6449*VLOOKUP(BW$14&amp;"-rse-"&amp;$L369,Equations!$G:$I,3,0)))</f>
        <v/>
      </c>
      <c r="BY369" s="10" t="str">
        <f>IF($AG369="","",IF(OR($V369&lt;2.7,$V369&gt;90),"Age OOR",BW369+1.6449*VLOOKUP(BW$14&amp;"-rse-"&amp;$L369,Equations!$G:$I,3,0)))</f>
        <v/>
      </c>
      <c r="BZ369" s="10" t="str">
        <f t="shared" si="145"/>
        <v/>
      </c>
      <c r="CA369" s="10" t="str">
        <f>IF($AG369="","",IF(OR($V369&lt;2.7,$V369&gt;90),"Age OOR",($AG369-BW369)/VLOOKUP(BW$14&amp;"-rse-"&amp;$L369,Equations!$G:$I,3,0)))</f>
        <v/>
      </c>
      <c r="CB369" s="10" t="str">
        <f>IF($AH369="","",IF(OR($V369&lt;2.7,$V369&gt;90),"Age OOR",VLOOKUP(CB$14&amp;"-int-"&amp;$M369,Equations!$G:$I,3,0)+VLOOKUP(CB$14&amp;"-sexo-"&amp;$M369,Equations!$G:$I,3,0)*$U369+VLOOKUP(CB$14&amp;"-edad-"&amp;$M369,Equations!$G:$I,3,0)*$V369+VLOOKUP(CB$14&amp;"-est-"&amp;$M369,Equations!$G:$I,3,0)*(1/$W369)+VLOOKUP(CB$14&amp;"-imc-"&amp;$M369,Equations!$G:$I,3,0)*(1/$Q369)))</f>
        <v/>
      </c>
      <c r="CC369" s="10" t="str">
        <f>IF($AH369="","",IF(OR($V369&lt;2.7,$V369&gt;90),"Age OOR",CB369-1.6449*VLOOKUP(CB$14&amp;"-rse-"&amp;$M369,Equations!$G:$I,3,0)))</f>
        <v/>
      </c>
      <c r="CD369" s="10" t="str">
        <f>IF($AH369="","",IF(OR($V369&lt;2.7,$V369&gt;90),"Age OOR",CB369+1.6449*VLOOKUP(CB$14&amp;"-rse-"&amp;$M369,Equations!$G:$I,3,0)))</f>
        <v/>
      </c>
      <c r="CE369" s="10" t="str">
        <f t="shared" si="146"/>
        <v/>
      </c>
      <c r="CF369" s="10" t="str">
        <f>IF($AH369="","",IF(OR($V369&lt;2.7,$V369&gt;90),"Age OOR",($AH369-CB369)/VLOOKUP(CB$14&amp;"-rse-"&amp;$M369,Equations!$G:$I,3,0)))</f>
        <v/>
      </c>
      <c r="CG369" s="10" t="str">
        <f>IF($AI369="","",IF(OR($V369&lt;2.7,$V369&gt;90),"Age OOR",VLOOKUP(CG$14&amp;"-int-"&amp;$N369,Equations!$G:$I,3,0)+VLOOKUP(CG$14&amp;"-sexo-"&amp;$N369,Equations!$G:$I,3,0)*$U369+VLOOKUP(CG$14&amp;"-edad-"&amp;$N369,Equations!$G:$I,3,0)*$V369+VLOOKUP(CG$14&amp;"-est-"&amp;$N369,Equations!$G:$I,3,0)*(1/$W369)+VLOOKUP(CG$14&amp;"-imc-"&amp;$N369,Equations!$G:$I,3,0)*(1/$Q369)))</f>
        <v/>
      </c>
      <c r="CH369" s="10" t="str">
        <f>IF($AI369="","",IF(OR($V369&lt;2.7,$V369&gt;90),"Age OOR",CG369-1.6449*VLOOKUP(CG$14&amp;"-rse-"&amp;$N369,Equations!$G:$I,3,0)))</f>
        <v/>
      </c>
      <c r="CI369" s="10" t="str">
        <f>IF($AI369="","",IF(OR($V369&lt;2.7,$V369&gt;90),"Age OOR",CG369+1.6449*VLOOKUP(CG$14&amp;"-rse-"&amp;$N369,Equations!$G:$I,3,0)))</f>
        <v/>
      </c>
      <c r="CJ369" s="10" t="str">
        <f t="shared" si="147"/>
        <v/>
      </c>
      <c r="CK369" s="10" t="str">
        <f>IF($AI369="","",IF(OR($V369&lt;2.7,$V369&gt;90),"Age OOR",($AI369-CG369)/VLOOKUP(CG$14&amp;"-rse-"&amp;$N369,Equations!$G:$I,3,0)))</f>
        <v/>
      </c>
      <c r="CL369" s="10" t="str">
        <f>IF($AJ369="","",IF(OR($V369&lt;2.7,$V369&gt;90),"Age OOR",VLOOKUP(CL$14&amp;"-int-"&amp;$O369,Equations!$G:$I,3,0)+VLOOKUP(CL$14&amp;"-sexo-"&amp;$O369,Equations!$G:$I,3,0)*$U369+VLOOKUP(CL$14&amp;"-edad-"&amp;$O369,Equations!$G:$I,3,0)*$V369+VLOOKUP(CL$14&amp;"-est-"&amp;$O369,Equations!$G:$I,3,0)*(1/$W369)+VLOOKUP(CL$14&amp;"-imc-"&amp;$O369,Equations!$G:$I,3,0)*(1/$Q369)))</f>
        <v/>
      </c>
      <c r="CM369" s="10" t="str">
        <f>IF($AJ369="","",IF(OR($V369&lt;2.7,$V369&gt;90),"Age OOR",CL369-1.6449*VLOOKUP(CL$14&amp;"-rse-"&amp;$O369,Equations!$G:$I,3,0)))</f>
        <v/>
      </c>
      <c r="CN369" s="10" t="str">
        <f>IF($AJ369="","",IF(OR($V369&lt;2.7,$V369&gt;90),"Age OOR",CL369+1.6449*VLOOKUP(CL$14&amp;"-rse-"&amp;$O369,Equations!$G:$I,3,0)))</f>
        <v/>
      </c>
      <c r="CO369" s="10" t="str">
        <f t="shared" si="148"/>
        <v/>
      </c>
      <c r="CP369" s="10" t="str">
        <f>IF($AJ369="","",IF(OR($V369&lt;2.7,$V369&gt;90),"Age OOR",($AJ369-CL369)/VLOOKUP(CL$14&amp;"-rse-"&amp;$O369,Equations!$G:$I,3,0)))</f>
        <v/>
      </c>
      <c r="CQ369" s="10" t="str">
        <f>IF($AK369="","",IF(OR($V369&lt;2.7,$V369&gt;90),"Age OOR",EXP(VLOOKUP(CQ$14&amp;"-int-"&amp;$P369,Equations!$G:$I,3,0)+VLOOKUP(CQ$14&amp;"-sexo-"&amp;$P369,Equations!$G:$I,3,0)*$U369+VLOOKUP(CQ$14&amp;"-edad-"&amp;$P369,Equations!$G:$I,3,0)*$V369+VLOOKUP(CQ$14&amp;"-est-"&amp;$P369,Equations!$G:$I,3,0)*(1/$W369)+VLOOKUP(CQ$14&amp;"-imc-"&amp;$P369,Equations!$G:$I,3,0)*(1/$Q369))))</f>
        <v/>
      </c>
      <c r="CR369" s="10" t="str">
        <f>IF($AK369="","",IF(OR($V369&lt;2.7,$V369&gt;90),"Age OOR",EXP(LN(CQ369)-1.6449*VLOOKUP(CQ$14&amp;"-rse-"&amp;$P369,Equations!$G:$I,3,0))))</f>
        <v/>
      </c>
      <c r="CS369" s="10" t="str">
        <f>IF($AK369="","",IF(OR($V369&lt;2.7,$V369&gt;90),"Age OOR",EXP(LN(CQ369)+1.6449*VLOOKUP(CQ$14&amp;"-rse-"&amp;$P369,Equations!$G:$I,3,0))))</f>
        <v/>
      </c>
      <c r="CT369" s="10" t="str">
        <f t="shared" si="149"/>
        <v/>
      </c>
      <c r="CU369" s="10" t="str">
        <f>IF($AK369="","",IF(OR($V369&lt;2.7,$V369&gt;90),"Age OOR",(LN($AK369)-LN(CQ369))/VLOOKUP(CQ$14&amp;"-rse-"&amp;$P369,Equations!$G:$I,3,0)))</f>
        <v/>
      </c>
      <c r="CV369" s="47"/>
    </row>
    <row r="370" spans="5:100" x14ac:dyDescent="0.2">
      <c r="E370" s="23" t="str">
        <f t="shared" si="125"/>
        <v>Age out of range</v>
      </c>
      <c r="F370" s="23" t="str">
        <f t="shared" si="126"/>
        <v>Age out of range</v>
      </c>
      <c r="G370" s="23" t="str">
        <f t="shared" si="127"/>
        <v>Age out of range</v>
      </c>
      <c r="H370" s="23" t="str">
        <f t="shared" si="128"/>
        <v>Age out of range</v>
      </c>
      <c r="I370" s="23" t="str">
        <f t="shared" si="129"/>
        <v>Age out of range</v>
      </c>
      <c r="J370" s="23" t="str">
        <f t="shared" si="130"/>
        <v>Age out of range</v>
      </c>
      <c r="K370" s="23" t="str">
        <f t="shared" si="131"/>
        <v>Age out of range</v>
      </c>
      <c r="L370" s="23" t="str">
        <f t="shared" si="132"/>
        <v>Age out of range</v>
      </c>
      <c r="M370" s="23" t="str">
        <f t="shared" si="133"/>
        <v>Age out of range</v>
      </c>
      <c r="N370" s="23" t="str">
        <f t="shared" si="134"/>
        <v>Age out of range</v>
      </c>
      <c r="O370" s="23" t="str">
        <f t="shared" si="135"/>
        <v>Age out of range</v>
      </c>
      <c r="P370" s="23" t="str">
        <f t="shared" si="136"/>
        <v>Age out of range</v>
      </c>
      <c r="Q370" s="23" t="e">
        <f t="shared" si="137"/>
        <v>#DIV/0!</v>
      </c>
      <c r="R370" s="17"/>
      <c r="S370" s="23">
        <v>354</v>
      </c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7"/>
      <c r="AM370" s="47"/>
      <c r="AN370" s="10" t="str">
        <f>IF($Z370="","",IF(OR($V370&lt;2.7,$V370&gt;90),"Age OOR",VLOOKUP(AN$14&amp;"-int-"&amp;$E370,Equations!$G:$I,3,0)+VLOOKUP(AN$14&amp;"-sexo-"&amp;$E370,Equations!$G:$I,3,0)*$U370+VLOOKUP(AN$14&amp;"-edad-"&amp;$E370,Equations!$G:$I,3,0)*$V370+VLOOKUP(AN$14&amp;"-est-"&amp;$E370,Equations!$G:$I,3,0)*(1/$W370)+VLOOKUP(AN$14&amp;"-imc-"&amp;$E370,Equations!$G:$I,3,0)*(1/$Q370)))</f>
        <v/>
      </c>
      <c r="AO370" s="10" t="str">
        <f>IF($Z370="","",IF(OR($V370&lt;2.7,$V370&gt;90),"Age OOR",AN370-1.6449*VLOOKUP(AN$14&amp;"-rse-"&amp;$E370,Equations!$G:$I,3,0)))</f>
        <v/>
      </c>
      <c r="AP370" s="10" t="str">
        <f>IF($Z370="","",IF(OR($V370&lt;2.7,$V370&gt;90),"Age OOR",AN370+1.6449*VLOOKUP(AN$14&amp;"-rse-"&amp;$E370,Equations!$G:$I,3,0)))</f>
        <v/>
      </c>
      <c r="AQ370" s="10" t="str">
        <f t="shared" si="138"/>
        <v/>
      </c>
      <c r="AR370" s="10" t="str">
        <f>IF($Z370="","",IF(OR($V370&lt;2.7,$V370&gt;90),"Age OOR",($Z370-AN370)/VLOOKUP(AN$14&amp;"-rse-"&amp;$E370,Equations!$G:$I,3,0)))</f>
        <v/>
      </c>
      <c r="AS370" s="10" t="str">
        <f>IF($AA370="","",IF(OR($V370&lt;2.7,$V370&gt;90),"Age OOR",VLOOKUP(AS$14&amp;"-int-"&amp;$F370,Equations!$G:$I,3,0)+VLOOKUP(AS$14&amp;"-sexo-"&amp;$F370,Equations!$G:$I,3,0)*$U370+VLOOKUP(AS$14&amp;"-edad-"&amp;$F370,Equations!$G:$I,3,0)*$V370+VLOOKUP(AS$14&amp;"-est-"&amp;$F370,Equations!$G:$I,3,0)*(1/$W370)+VLOOKUP(AS$14&amp;"-imc-"&amp;$F370,Equations!$G:$I,3,0)*(1/$Q370)))</f>
        <v/>
      </c>
      <c r="AT370" s="10" t="str">
        <f>IF($AA370="","",IF(OR($V370&lt;2.7,$V370&gt;90),"Age OOR",AS370-1.6449*VLOOKUP(AS$14&amp;"-rse-"&amp;$F370,Equations!$G:$I,3,0)))</f>
        <v/>
      </c>
      <c r="AU370" s="10" t="str">
        <f>IF($AA370="","",IF(OR($V370&lt;2.7,$V370&gt;90),"Age OOR",AS370+1.6449*VLOOKUP(AS$14&amp;"-rse-"&amp;$F370,Equations!$G:$I,3,0)))</f>
        <v/>
      </c>
      <c r="AV370" s="10" t="str">
        <f t="shared" si="139"/>
        <v/>
      </c>
      <c r="AW370" s="10" t="str">
        <f>IF($AA370="","",IF(OR($V370&lt;2.7,$V370&gt;90),"Age OOR",($AA370-AS370)/VLOOKUP(AS$14&amp;"-rse-"&amp;$F370,Equations!$G:$I,3,0)))</f>
        <v/>
      </c>
      <c r="AX370" s="10" t="str">
        <f>IF($AB370="","",IF(OR($V370&lt;2.7,$V370&gt;90),"Age OOR",VLOOKUP(AX$14&amp;"-int-"&amp;$G370,Equations!$G:$I,3,0)+VLOOKUP(AX$14&amp;"-sexo-"&amp;$G370,Equations!$G:$I,3,0)*$U370+VLOOKUP(AX$14&amp;"-edad-"&amp;$G370,Equations!$G:$I,3,0)*$V370+VLOOKUP(AX$14&amp;"-est-"&amp;$G370,Equations!$G:$I,3,0)*(1/$W370)+VLOOKUP(AX$14&amp;"-imc-"&amp;$G370,Equations!$G:$I,3,0)*(1/$Q370)))</f>
        <v/>
      </c>
      <c r="AY370" s="10" t="str">
        <f>IF($AB370="","",IF(OR($V370&lt;2.7,$V370&gt;90),"Age OOR",AX370-1.6449*VLOOKUP(AX$14&amp;"-rse-"&amp;$G370,Equations!$G:$I,3,0)))</f>
        <v/>
      </c>
      <c r="AZ370" s="10" t="str">
        <f>IF($AB370="","",IF(OR($V370&lt;2.7,$V370&gt;90),"Age OOR",AX370+1.6449*VLOOKUP(AX$14&amp;"-rse-"&amp;$G370,Equations!$G:$I,3,0)))</f>
        <v/>
      </c>
      <c r="BA370" s="10" t="str">
        <f t="shared" si="140"/>
        <v/>
      </c>
      <c r="BB370" s="10" t="str">
        <f>IF($AB370="","",IF(OR($V370&lt;2.7,$V370&gt;90),"Age OOR",($AB370-AX370)/VLOOKUP(AX$14&amp;"-rse-"&amp;$G370,Equations!$G:$I,3,0)))</f>
        <v/>
      </c>
      <c r="BC370" s="10" t="str">
        <f>IF($AC370="","",IF(OR($V370&lt;2.7,$V370&gt;90),"Age OOR",VLOOKUP(BC$14&amp;"-int-"&amp;$H370,Equations!$G:$I,3,0)+VLOOKUP(BC$14&amp;"-sexo-"&amp;$H370,Equations!$G:$I,3,0)*$U370+VLOOKUP(BC$14&amp;"-edad-"&amp;$H370,Equations!$G:$I,3,0)*$V370+VLOOKUP(BC$14&amp;"-est-"&amp;$H370,Equations!$G:$I,3,0)*(1/$W370)+VLOOKUP(BC$14&amp;"-imc-"&amp;$H370,Equations!$G:$I,3,0)*(1/$Q370)))</f>
        <v/>
      </c>
      <c r="BD370" s="10" t="str">
        <f>IF($AC370="","",IF(OR($V370&lt;2.7,$V370&gt;90),"Age OOR",BC370-1.6449*VLOOKUP(BC$14&amp;"-rse-"&amp;$H370,Equations!$G:$I,3,0)))</f>
        <v/>
      </c>
      <c r="BE370" s="10" t="str">
        <f>IF($AC370="","",IF(OR($V370&lt;2.7,$V370&gt;90),"Age OOR",BC370+1.6449*VLOOKUP(BC$14&amp;"-rse-"&amp;$H370,Equations!$G:$I,3,0)))</f>
        <v/>
      </c>
      <c r="BF370" s="10" t="str">
        <f t="shared" si="141"/>
        <v/>
      </c>
      <c r="BG370" s="10" t="str">
        <f>IF($AC370="","",IF(OR($V370&lt;2.7,$V370&gt;90),"Age OOR",($AC370-BC370)/VLOOKUP(BC$14&amp;"-rse-"&amp;$H370,Equations!$G:$I,3,0)))</f>
        <v/>
      </c>
      <c r="BH370" s="10" t="str">
        <f>IF($AD370="","",IF(OR($V370&lt;2.7,$V370&gt;90),"Age OOR",VLOOKUP(BH$14&amp;"-int-"&amp;$I370,Equations!$G:$I,3,0)+VLOOKUP(BH$14&amp;"-sexo-"&amp;$I370,Equations!$G:$I,3,0)*$U370+VLOOKUP(BH$14&amp;"-edad-"&amp;$I370,Equations!$G:$I,3,0)*$V370+VLOOKUP(BH$14&amp;"-est-"&amp;$I370,Equations!$G:$I,3,0)*(1/$W370)+VLOOKUP(BH$14&amp;"-imc-"&amp;$I370,Equations!$G:$I,3,0)*(1/$Q370)))</f>
        <v/>
      </c>
      <c r="BI370" s="10" t="str">
        <f>IF($AD370="","",IF(OR($V370&lt;2.7,$V370&gt;90),"Age OOR",BH370-1.6449*VLOOKUP(BH$14&amp;"-rse-"&amp;$I370,Equations!$G:$I,3,0)))</f>
        <v/>
      </c>
      <c r="BJ370" s="10" t="str">
        <f>IF($AD370="","",IF(OR($V370&lt;2.7,$V370&gt;90),"Age OOR",BH370+1.6449*VLOOKUP(BH$14&amp;"-rse-"&amp;$I370,Equations!$G:$I,3,0)))</f>
        <v/>
      </c>
      <c r="BK370" s="10" t="str">
        <f t="shared" si="142"/>
        <v/>
      </c>
      <c r="BL370" s="10" t="str">
        <f>IF($AD370="","",IF(OR($V370&lt;2.7,$V370&gt;90),"Age OOR",($AD370-BH370)/VLOOKUP(BH$14&amp;"-rse-"&amp;$I370,Equations!$G:$I,3,0)))</f>
        <v/>
      </c>
      <c r="BM370" s="10" t="str">
        <f>IF($AE370="","",IF(OR($V370&lt;2.7,$V370&gt;90),"Age OOR",VLOOKUP(BM$14&amp;"-int-"&amp;$J370,Equations!$G:$I,3,0)+VLOOKUP(BM$14&amp;"-sexo-"&amp;$J370,Equations!$G:$I,3,0)*$U370+VLOOKUP(BM$14&amp;"-edad-"&amp;$J370,Equations!$G:$I,3,0)*$V370+VLOOKUP(BM$14&amp;"-est-"&amp;$J370,Equations!$G:$I,3,0)*(1/$W370)+VLOOKUP(BM$14&amp;"-imc-"&amp;$J370,Equations!$G:$I,3,0)*(1/$Q370)))</f>
        <v/>
      </c>
      <c r="BN370" s="10" t="str">
        <f>IF($AE370="","",IF(OR($V370&lt;2.7,$V370&gt;90),"Age OOR",BM370-1.6449*VLOOKUP(BM$14&amp;"-rse-"&amp;$J370,Equations!$G:$I,3,0)))</f>
        <v/>
      </c>
      <c r="BO370" s="10" t="str">
        <f>IF($AE370="","",IF(OR($V370&lt;2.7,$V370&gt;90),"Age OOR",BM370+1.6449*VLOOKUP(BM$14&amp;"-rse-"&amp;$J370,Equations!$G:$I,3,0)))</f>
        <v/>
      </c>
      <c r="BP370" s="10" t="str">
        <f t="shared" si="143"/>
        <v/>
      </c>
      <c r="BQ370" s="10" t="str">
        <f>IF($AE370="","",IF(OR($V370&lt;2.7,$V370&gt;90),"Age OOR",($AE370-BM370)/VLOOKUP(BM$14&amp;"-rse-"&amp;$J370,Equations!$G:$I,3,0)))</f>
        <v/>
      </c>
      <c r="BR370" s="10" t="str">
        <f>IF($AF370="","",IF(OR($V370&lt;2.7,$V370&gt;90),"Age OOR",VLOOKUP(BR$14&amp;"-int-"&amp;$K370,Equations!$G:$I,3,0)+VLOOKUP(BR$14&amp;"-sexo-"&amp;$K370,Equations!$G:$I,3,0)*$U370+VLOOKUP(BR$14&amp;"-edad-"&amp;$K370,Equations!$G:$I,3,0)*$V370+VLOOKUP(BR$14&amp;"-est-"&amp;$K370,Equations!$G:$I,3,0)*(1/$W370)+VLOOKUP(BR$14&amp;"-imc-"&amp;$K370,Equations!$G:$I,3,0)*(1/$Q370)))</f>
        <v/>
      </c>
      <c r="BS370" s="10" t="str">
        <f>IF($AF370="","",IF(OR($V370&lt;2.7,$V370&gt;90),"Age OOR",BR370-1.6449*VLOOKUP(BR$14&amp;"-rse-"&amp;$K370,Equations!$G:$I,3,0)))</f>
        <v/>
      </c>
      <c r="BT370" s="10" t="str">
        <f>IF($AF370="","",IF(OR($V370&lt;2.7,$V370&gt;90),"Age OOR",BR370+1.6449*VLOOKUP(BR$14&amp;"-rse-"&amp;$K370,Equations!$G:$I,3,0)))</f>
        <v/>
      </c>
      <c r="BU370" s="10" t="str">
        <f t="shared" si="144"/>
        <v/>
      </c>
      <c r="BV370" s="10" t="str">
        <f>IF($AF370="","",IF(OR($V370&lt;2.7,$V370&gt;90),"Age OOR",($AF370-BR370)/VLOOKUP(BR$14&amp;"-rse-"&amp;$K370,Equations!$G:$I,3,0)))</f>
        <v/>
      </c>
      <c r="BW370" s="10" t="str">
        <f>IF($AG370="","",IF(OR($V370&lt;2.7,$V370&gt;90),"Age OOR",VLOOKUP(BW$14&amp;"-int-"&amp;$L370,Equations!$G:$I,3,0)+VLOOKUP(BW$14&amp;"-sexo-"&amp;$L370,Equations!$G:$I,3,0)*$U370+VLOOKUP(BW$14&amp;"-edad-"&amp;$L370,Equations!$G:$I,3,0)*$V370+VLOOKUP(BW$14&amp;"-est-"&amp;$L370,Equations!$G:$I,3,0)*(1/$W370)+VLOOKUP(BW$14&amp;"-imc-"&amp;$L370,Equations!$G:$I,3,0)*(1/$Q370)))</f>
        <v/>
      </c>
      <c r="BX370" s="10" t="str">
        <f>IF($AG370="","",IF(OR($V370&lt;2.7,$V370&gt;90),"Age OOR",BW370-1.6449*VLOOKUP(BW$14&amp;"-rse-"&amp;$L370,Equations!$G:$I,3,0)))</f>
        <v/>
      </c>
      <c r="BY370" s="10" t="str">
        <f>IF($AG370="","",IF(OR($V370&lt;2.7,$V370&gt;90),"Age OOR",BW370+1.6449*VLOOKUP(BW$14&amp;"-rse-"&amp;$L370,Equations!$G:$I,3,0)))</f>
        <v/>
      </c>
      <c r="BZ370" s="10" t="str">
        <f t="shared" si="145"/>
        <v/>
      </c>
      <c r="CA370" s="10" t="str">
        <f>IF($AG370="","",IF(OR($V370&lt;2.7,$V370&gt;90),"Age OOR",($AG370-BW370)/VLOOKUP(BW$14&amp;"-rse-"&amp;$L370,Equations!$G:$I,3,0)))</f>
        <v/>
      </c>
      <c r="CB370" s="10" t="str">
        <f>IF($AH370="","",IF(OR($V370&lt;2.7,$V370&gt;90),"Age OOR",VLOOKUP(CB$14&amp;"-int-"&amp;$M370,Equations!$G:$I,3,0)+VLOOKUP(CB$14&amp;"-sexo-"&amp;$M370,Equations!$G:$I,3,0)*$U370+VLOOKUP(CB$14&amp;"-edad-"&amp;$M370,Equations!$G:$I,3,0)*$V370+VLOOKUP(CB$14&amp;"-est-"&amp;$M370,Equations!$G:$I,3,0)*(1/$W370)+VLOOKUP(CB$14&amp;"-imc-"&amp;$M370,Equations!$G:$I,3,0)*(1/$Q370)))</f>
        <v/>
      </c>
      <c r="CC370" s="10" t="str">
        <f>IF($AH370="","",IF(OR($V370&lt;2.7,$V370&gt;90),"Age OOR",CB370-1.6449*VLOOKUP(CB$14&amp;"-rse-"&amp;$M370,Equations!$G:$I,3,0)))</f>
        <v/>
      </c>
      <c r="CD370" s="10" t="str">
        <f>IF($AH370="","",IF(OR($V370&lt;2.7,$V370&gt;90),"Age OOR",CB370+1.6449*VLOOKUP(CB$14&amp;"-rse-"&amp;$M370,Equations!$G:$I,3,0)))</f>
        <v/>
      </c>
      <c r="CE370" s="10" t="str">
        <f t="shared" si="146"/>
        <v/>
      </c>
      <c r="CF370" s="10" t="str">
        <f>IF($AH370="","",IF(OR($V370&lt;2.7,$V370&gt;90),"Age OOR",($AH370-CB370)/VLOOKUP(CB$14&amp;"-rse-"&amp;$M370,Equations!$G:$I,3,0)))</f>
        <v/>
      </c>
      <c r="CG370" s="10" t="str">
        <f>IF($AI370="","",IF(OR($V370&lt;2.7,$V370&gt;90),"Age OOR",VLOOKUP(CG$14&amp;"-int-"&amp;$N370,Equations!$G:$I,3,0)+VLOOKUP(CG$14&amp;"-sexo-"&amp;$N370,Equations!$G:$I,3,0)*$U370+VLOOKUP(CG$14&amp;"-edad-"&amp;$N370,Equations!$G:$I,3,0)*$V370+VLOOKUP(CG$14&amp;"-est-"&amp;$N370,Equations!$G:$I,3,0)*(1/$W370)+VLOOKUP(CG$14&amp;"-imc-"&amp;$N370,Equations!$G:$I,3,0)*(1/$Q370)))</f>
        <v/>
      </c>
      <c r="CH370" s="10" t="str">
        <f>IF($AI370="","",IF(OR($V370&lt;2.7,$V370&gt;90),"Age OOR",CG370-1.6449*VLOOKUP(CG$14&amp;"-rse-"&amp;$N370,Equations!$G:$I,3,0)))</f>
        <v/>
      </c>
      <c r="CI370" s="10" t="str">
        <f>IF($AI370="","",IF(OR($V370&lt;2.7,$V370&gt;90),"Age OOR",CG370+1.6449*VLOOKUP(CG$14&amp;"-rse-"&amp;$N370,Equations!$G:$I,3,0)))</f>
        <v/>
      </c>
      <c r="CJ370" s="10" t="str">
        <f t="shared" si="147"/>
        <v/>
      </c>
      <c r="CK370" s="10" t="str">
        <f>IF($AI370="","",IF(OR($V370&lt;2.7,$V370&gt;90),"Age OOR",($AI370-CG370)/VLOOKUP(CG$14&amp;"-rse-"&amp;$N370,Equations!$G:$I,3,0)))</f>
        <v/>
      </c>
      <c r="CL370" s="10" t="str">
        <f>IF($AJ370="","",IF(OR($V370&lt;2.7,$V370&gt;90),"Age OOR",VLOOKUP(CL$14&amp;"-int-"&amp;$O370,Equations!$G:$I,3,0)+VLOOKUP(CL$14&amp;"-sexo-"&amp;$O370,Equations!$G:$I,3,0)*$U370+VLOOKUP(CL$14&amp;"-edad-"&amp;$O370,Equations!$G:$I,3,0)*$V370+VLOOKUP(CL$14&amp;"-est-"&amp;$O370,Equations!$G:$I,3,0)*(1/$W370)+VLOOKUP(CL$14&amp;"-imc-"&amp;$O370,Equations!$G:$I,3,0)*(1/$Q370)))</f>
        <v/>
      </c>
      <c r="CM370" s="10" t="str">
        <f>IF($AJ370="","",IF(OR($V370&lt;2.7,$V370&gt;90),"Age OOR",CL370-1.6449*VLOOKUP(CL$14&amp;"-rse-"&amp;$O370,Equations!$G:$I,3,0)))</f>
        <v/>
      </c>
      <c r="CN370" s="10" t="str">
        <f>IF($AJ370="","",IF(OR($V370&lt;2.7,$V370&gt;90),"Age OOR",CL370+1.6449*VLOOKUP(CL$14&amp;"-rse-"&amp;$O370,Equations!$G:$I,3,0)))</f>
        <v/>
      </c>
      <c r="CO370" s="10" t="str">
        <f t="shared" si="148"/>
        <v/>
      </c>
      <c r="CP370" s="10" t="str">
        <f>IF($AJ370="","",IF(OR($V370&lt;2.7,$V370&gt;90),"Age OOR",($AJ370-CL370)/VLOOKUP(CL$14&amp;"-rse-"&amp;$O370,Equations!$G:$I,3,0)))</f>
        <v/>
      </c>
      <c r="CQ370" s="10" t="str">
        <f>IF($AK370="","",IF(OR($V370&lt;2.7,$V370&gt;90),"Age OOR",EXP(VLOOKUP(CQ$14&amp;"-int-"&amp;$P370,Equations!$G:$I,3,0)+VLOOKUP(CQ$14&amp;"-sexo-"&amp;$P370,Equations!$G:$I,3,0)*$U370+VLOOKUP(CQ$14&amp;"-edad-"&amp;$P370,Equations!$G:$I,3,0)*$V370+VLOOKUP(CQ$14&amp;"-est-"&amp;$P370,Equations!$G:$I,3,0)*(1/$W370)+VLOOKUP(CQ$14&amp;"-imc-"&amp;$P370,Equations!$G:$I,3,0)*(1/$Q370))))</f>
        <v/>
      </c>
      <c r="CR370" s="10" t="str">
        <f>IF($AK370="","",IF(OR($V370&lt;2.7,$V370&gt;90),"Age OOR",EXP(LN(CQ370)-1.6449*VLOOKUP(CQ$14&amp;"-rse-"&amp;$P370,Equations!$G:$I,3,0))))</f>
        <v/>
      </c>
      <c r="CS370" s="10" t="str">
        <f>IF($AK370="","",IF(OR($V370&lt;2.7,$V370&gt;90),"Age OOR",EXP(LN(CQ370)+1.6449*VLOOKUP(CQ$14&amp;"-rse-"&amp;$P370,Equations!$G:$I,3,0))))</f>
        <v/>
      </c>
      <c r="CT370" s="10" t="str">
        <f t="shared" si="149"/>
        <v/>
      </c>
      <c r="CU370" s="10" t="str">
        <f>IF($AK370="","",IF(OR($V370&lt;2.7,$V370&gt;90),"Age OOR",(LN($AK370)-LN(CQ370))/VLOOKUP(CQ$14&amp;"-rse-"&amp;$P370,Equations!$G:$I,3,0)))</f>
        <v/>
      </c>
      <c r="CV370" s="47"/>
    </row>
    <row r="371" spans="5:100" x14ac:dyDescent="0.2">
      <c r="E371" s="23" t="str">
        <f t="shared" si="125"/>
        <v>Age out of range</v>
      </c>
      <c r="F371" s="23" t="str">
        <f t="shared" si="126"/>
        <v>Age out of range</v>
      </c>
      <c r="G371" s="23" t="str">
        <f t="shared" si="127"/>
        <v>Age out of range</v>
      </c>
      <c r="H371" s="23" t="str">
        <f t="shared" si="128"/>
        <v>Age out of range</v>
      </c>
      <c r="I371" s="23" t="str">
        <f t="shared" si="129"/>
        <v>Age out of range</v>
      </c>
      <c r="J371" s="23" t="str">
        <f t="shared" si="130"/>
        <v>Age out of range</v>
      </c>
      <c r="K371" s="23" t="str">
        <f t="shared" si="131"/>
        <v>Age out of range</v>
      </c>
      <c r="L371" s="23" t="str">
        <f t="shared" si="132"/>
        <v>Age out of range</v>
      </c>
      <c r="M371" s="23" t="str">
        <f t="shared" si="133"/>
        <v>Age out of range</v>
      </c>
      <c r="N371" s="23" t="str">
        <f t="shared" si="134"/>
        <v>Age out of range</v>
      </c>
      <c r="O371" s="23" t="str">
        <f t="shared" si="135"/>
        <v>Age out of range</v>
      </c>
      <c r="P371" s="23" t="str">
        <f t="shared" si="136"/>
        <v>Age out of range</v>
      </c>
      <c r="Q371" s="23" t="e">
        <f t="shared" si="137"/>
        <v>#DIV/0!</v>
      </c>
      <c r="R371" s="17"/>
      <c r="S371" s="23">
        <v>355</v>
      </c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7"/>
      <c r="AM371" s="47"/>
      <c r="AN371" s="10" t="str">
        <f>IF($Z371="","",IF(OR($V371&lt;2.7,$V371&gt;90),"Age OOR",VLOOKUP(AN$14&amp;"-int-"&amp;$E371,Equations!$G:$I,3,0)+VLOOKUP(AN$14&amp;"-sexo-"&amp;$E371,Equations!$G:$I,3,0)*$U371+VLOOKUP(AN$14&amp;"-edad-"&amp;$E371,Equations!$G:$I,3,0)*$V371+VLOOKUP(AN$14&amp;"-est-"&amp;$E371,Equations!$G:$I,3,0)*(1/$W371)+VLOOKUP(AN$14&amp;"-imc-"&amp;$E371,Equations!$G:$I,3,0)*(1/$Q371)))</f>
        <v/>
      </c>
      <c r="AO371" s="10" t="str">
        <f>IF($Z371="","",IF(OR($V371&lt;2.7,$V371&gt;90),"Age OOR",AN371-1.6449*VLOOKUP(AN$14&amp;"-rse-"&amp;$E371,Equations!$G:$I,3,0)))</f>
        <v/>
      </c>
      <c r="AP371" s="10" t="str">
        <f>IF($Z371="","",IF(OR($V371&lt;2.7,$V371&gt;90),"Age OOR",AN371+1.6449*VLOOKUP(AN$14&amp;"-rse-"&amp;$E371,Equations!$G:$I,3,0)))</f>
        <v/>
      </c>
      <c r="AQ371" s="10" t="str">
        <f t="shared" si="138"/>
        <v/>
      </c>
      <c r="AR371" s="10" t="str">
        <f>IF($Z371="","",IF(OR($V371&lt;2.7,$V371&gt;90),"Age OOR",($Z371-AN371)/VLOOKUP(AN$14&amp;"-rse-"&amp;$E371,Equations!$G:$I,3,0)))</f>
        <v/>
      </c>
      <c r="AS371" s="10" t="str">
        <f>IF($AA371="","",IF(OR($V371&lt;2.7,$V371&gt;90),"Age OOR",VLOOKUP(AS$14&amp;"-int-"&amp;$F371,Equations!$G:$I,3,0)+VLOOKUP(AS$14&amp;"-sexo-"&amp;$F371,Equations!$G:$I,3,0)*$U371+VLOOKUP(AS$14&amp;"-edad-"&amp;$F371,Equations!$G:$I,3,0)*$V371+VLOOKUP(AS$14&amp;"-est-"&amp;$F371,Equations!$G:$I,3,0)*(1/$W371)+VLOOKUP(AS$14&amp;"-imc-"&amp;$F371,Equations!$G:$I,3,0)*(1/$Q371)))</f>
        <v/>
      </c>
      <c r="AT371" s="10" t="str">
        <f>IF($AA371="","",IF(OR($V371&lt;2.7,$V371&gt;90),"Age OOR",AS371-1.6449*VLOOKUP(AS$14&amp;"-rse-"&amp;$F371,Equations!$G:$I,3,0)))</f>
        <v/>
      </c>
      <c r="AU371" s="10" t="str">
        <f>IF($AA371="","",IF(OR($V371&lt;2.7,$V371&gt;90),"Age OOR",AS371+1.6449*VLOOKUP(AS$14&amp;"-rse-"&amp;$F371,Equations!$G:$I,3,0)))</f>
        <v/>
      </c>
      <c r="AV371" s="10" t="str">
        <f t="shared" si="139"/>
        <v/>
      </c>
      <c r="AW371" s="10" t="str">
        <f>IF($AA371="","",IF(OR($V371&lt;2.7,$V371&gt;90),"Age OOR",($AA371-AS371)/VLOOKUP(AS$14&amp;"-rse-"&amp;$F371,Equations!$G:$I,3,0)))</f>
        <v/>
      </c>
      <c r="AX371" s="10" t="str">
        <f>IF($AB371="","",IF(OR($V371&lt;2.7,$V371&gt;90),"Age OOR",VLOOKUP(AX$14&amp;"-int-"&amp;$G371,Equations!$G:$I,3,0)+VLOOKUP(AX$14&amp;"-sexo-"&amp;$G371,Equations!$G:$I,3,0)*$U371+VLOOKUP(AX$14&amp;"-edad-"&amp;$G371,Equations!$G:$I,3,0)*$V371+VLOOKUP(AX$14&amp;"-est-"&amp;$G371,Equations!$G:$I,3,0)*(1/$W371)+VLOOKUP(AX$14&amp;"-imc-"&amp;$G371,Equations!$G:$I,3,0)*(1/$Q371)))</f>
        <v/>
      </c>
      <c r="AY371" s="10" t="str">
        <f>IF($AB371="","",IF(OR($V371&lt;2.7,$V371&gt;90),"Age OOR",AX371-1.6449*VLOOKUP(AX$14&amp;"-rse-"&amp;$G371,Equations!$G:$I,3,0)))</f>
        <v/>
      </c>
      <c r="AZ371" s="10" t="str">
        <f>IF($AB371="","",IF(OR($V371&lt;2.7,$V371&gt;90),"Age OOR",AX371+1.6449*VLOOKUP(AX$14&amp;"-rse-"&amp;$G371,Equations!$G:$I,3,0)))</f>
        <v/>
      </c>
      <c r="BA371" s="10" t="str">
        <f t="shared" si="140"/>
        <v/>
      </c>
      <c r="BB371" s="10" t="str">
        <f>IF($AB371="","",IF(OR($V371&lt;2.7,$V371&gt;90),"Age OOR",($AB371-AX371)/VLOOKUP(AX$14&amp;"-rse-"&amp;$G371,Equations!$G:$I,3,0)))</f>
        <v/>
      </c>
      <c r="BC371" s="10" t="str">
        <f>IF($AC371="","",IF(OR($V371&lt;2.7,$V371&gt;90),"Age OOR",VLOOKUP(BC$14&amp;"-int-"&amp;$H371,Equations!$G:$I,3,0)+VLOOKUP(BC$14&amp;"-sexo-"&amp;$H371,Equations!$G:$I,3,0)*$U371+VLOOKUP(BC$14&amp;"-edad-"&amp;$H371,Equations!$G:$I,3,0)*$V371+VLOOKUP(BC$14&amp;"-est-"&amp;$H371,Equations!$G:$I,3,0)*(1/$W371)+VLOOKUP(BC$14&amp;"-imc-"&amp;$H371,Equations!$G:$I,3,0)*(1/$Q371)))</f>
        <v/>
      </c>
      <c r="BD371" s="10" t="str">
        <f>IF($AC371="","",IF(OR($V371&lt;2.7,$V371&gt;90),"Age OOR",BC371-1.6449*VLOOKUP(BC$14&amp;"-rse-"&amp;$H371,Equations!$G:$I,3,0)))</f>
        <v/>
      </c>
      <c r="BE371" s="10" t="str">
        <f>IF($AC371="","",IF(OR($V371&lt;2.7,$V371&gt;90),"Age OOR",BC371+1.6449*VLOOKUP(BC$14&amp;"-rse-"&amp;$H371,Equations!$G:$I,3,0)))</f>
        <v/>
      </c>
      <c r="BF371" s="10" t="str">
        <f t="shared" si="141"/>
        <v/>
      </c>
      <c r="BG371" s="10" t="str">
        <f>IF($AC371="","",IF(OR($V371&lt;2.7,$V371&gt;90),"Age OOR",($AC371-BC371)/VLOOKUP(BC$14&amp;"-rse-"&amp;$H371,Equations!$G:$I,3,0)))</f>
        <v/>
      </c>
      <c r="BH371" s="10" t="str">
        <f>IF($AD371="","",IF(OR($V371&lt;2.7,$V371&gt;90),"Age OOR",VLOOKUP(BH$14&amp;"-int-"&amp;$I371,Equations!$G:$I,3,0)+VLOOKUP(BH$14&amp;"-sexo-"&amp;$I371,Equations!$G:$I,3,0)*$U371+VLOOKUP(BH$14&amp;"-edad-"&amp;$I371,Equations!$G:$I,3,0)*$V371+VLOOKUP(BH$14&amp;"-est-"&amp;$I371,Equations!$G:$I,3,0)*(1/$W371)+VLOOKUP(BH$14&amp;"-imc-"&amp;$I371,Equations!$G:$I,3,0)*(1/$Q371)))</f>
        <v/>
      </c>
      <c r="BI371" s="10" t="str">
        <f>IF($AD371="","",IF(OR($V371&lt;2.7,$V371&gt;90),"Age OOR",BH371-1.6449*VLOOKUP(BH$14&amp;"-rse-"&amp;$I371,Equations!$G:$I,3,0)))</f>
        <v/>
      </c>
      <c r="BJ371" s="10" t="str">
        <f>IF($AD371="","",IF(OR($V371&lt;2.7,$V371&gt;90),"Age OOR",BH371+1.6449*VLOOKUP(BH$14&amp;"-rse-"&amp;$I371,Equations!$G:$I,3,0)))</f>
        <v/>
      </c>
      <c r="BK371" s="10" t="str">
        <f t="shared" si="142"/>
        <v/>
      </c>
      <c r="BL371" s="10" t="str">
        <f>IF($AD371="","",IF(OR($V371&lt;2.7,$V371&gt;90),"Age OOR",($AD371-BH371)/VLOOKUP(BH$14&amp;"-rse-"&amp;$I371,Equations!$G:$I,3,0)))</f>
        <v/>
      </c>
      <c r="BM371" s="10" t="str">
        <f>IF($AE371="","",IF(OR($V371&lt;2.7,$V371&gt;90),"Age OOR",VLOOKUP(BM$14&amp;"-int-"&amp;$J371,Equations!$G:$I,3,0)+VLOOKUP(BM$14&amp;"-sexo-"&amp;$J371,Equations!$G:$I,3,0)*$U371+VLOOKUP(BM$14&amp;"-edad-"&amp;$J371,Equations!$G:$I,3,0)*$V371+VLOOKUP(BM$14&amp;"-est-"&amp;$J371,Equations!$G:$I,3,0)*(1/$W371)+VLOOKUP(BM$14&amp;"-imc-"&amp;$J371,Equations!$G:$I,3,0)*(1/$Q371)))</f>
        <v/>
      </c>
      <c r="BN371" s="10" t="str">
        <f>IF($AE371="","",IF(OR($V371&lt;2.7,$V371&gt;90),"Age OOR",BM371-1.6449*VLOOKUP(BM$14&amp;"-rse-"&amp;$J371,Equations!$G:$I,3,0)))</f>
        <v/>
      </c>
      <c r="BO371" s="10" t="str">
        <f>IF($AE371="","",IF(OR($V371&lt;2.7,$V371&gt;90),"Age OOR",BM371+1.6449*VLOOKUP(BM$14&amp;"-rse-"&amp;$J371,Equations!$G:$I,3,0)))</f>
        <v/>
      </c>
      <c r="BP371" s="10" t="str">
        <f t="shared" si="143"/>
        <v/>
      </c>
      <c r="BQ371" s="10" t="str">
        <f>IF($AE371="","",IF(OR($V371&lt;2.7,$V371&gt;90),"Age OOR",($AE371-BM371)/VLOOKUP(BM$14&amp;"-rse-"&amp;$J371,Equations!$G:$I,3,0)))</f>
        <v/>
      </c>
      <c r="BR371" s="10" t="str">
        <f>IF($AF371="","",IF(OR($V371&lt;2.7,$V371&gt;90),"Age OOR",VLOOKUP(BR$14&amp;"-int-"&amp;$K371,Equations!$G:$I,3,0)+VLOOKUP(BR$14&amp;"-sexo-"&amp;$K371,Equations!$G:$I,3,0)*$U371+VLOOKUP(BR$14&amp;"-edad-"&amp;$K371,Equations!$G:$I,3,0)*$V371+VLOOKUP(BR$14&amp;"-est-"&amp;$K371,Equations!$G:$I,3,0)*(1/$W371)+VLOOKUP(BR$14&amp;"-imc-"&amp;$K371,Equations!$G:$I,3,0)*(1/$Q371)))</f>
        <v/>
      </c>
      <c r="BS371" s="10" t="str">
        <f>IF($AF371="","",IF(OR($V371&lt;2.7,$V371&gt;90),"Age OOR",BR371-1.6449*VLOOKUP(BR$14&amp;"-rse-"&amp;$K371,Equations!$G:$I,3,0)))</f>
        <v/>
      </c>
      <c r="BT371" s="10" t="str">
        <f>IF($AF371="","",IF(OR($V371&lt;2.7,$V371&gt;90),"Age OOR",BR371+1.6449*VLOOKUP(BR$14&amp;"-rse-"&amp;$K371,Equations!$G:$I,3,0)))</f>
        <v/>
      </c>
      <c r="BU371" s="10" t="str">
        <f t="shared" si="144"/>
        <v/>
      </c>
      <c r="BV371" s="10" t="str">
        <f>IF($AF371="","",IF(OR($V371&lt;2.7,$V371&gt;90),"Age OOR",($AF371-BR371)/VLOOKUP(BR$14&amp;"-rse-"&amp;$K371,Equations!$G:$I,3,0)))</f>
        <v/>
      </c>
      <c r="BW371" s="10" t="str">
        <f>IF($AG371="","",IF(OR($V371&lt;2.7,$V371&gt;90),"Age OOR",VLOOKUP(BW$14&amp;"-int-"&amp;$L371,Equations!$G:$I,3,0)+VLOOKUP(BW$14&amp;"-sexo-"&amp;$L371,Equations!$G:$I,3,0)*$U371+VLOOKUP(BW$14&amp;"-edad-"&amp;$L371,Equations!$G:$I,3,0)*$V371+VLOOKUP(BW$14&amp;"-est-"&amp;$L371,Equations!$G:$I,3,0)*(1/$W371)+VLOOKUP(BW$14&amp;"-imc-"&amp;$L371,Equations!$G:$I,3,0)*(1/$Q371)))</f>
        <v/>
      </c>
      <c r="BX371" s="10" t="str">
        <f>IF($AG371="","",IF(OR($V371&lt;2.7,$V371&gt;90),"Age OOR",BW371-1.6449*VLOOKUP(BW$14&amp;"-rse-"&amp;$L371,Equations!$G:$I,3,0)))</f>
        <v/>
      </c>
      <c r="BY371" s="10" t="str">
        <f>IF($AG371="","",IF(OR($V371&lt;2.7,$V371&gt;90),"Age OOR",BW371+1.6449*VLOOKUP(BW$14&amp;"-rse-"&amp;$L371,Equations!$G:$I,3,0)))</f>
        <v/>
      </c>
      <c r="BZ371" s="10" t="str">
        <f t="shared" si="145"/>
        <v/>
      </c>
      <c r="CA371" s="10" t="str">
        <f>IF($AG371="","",IF(OR($V371&lt;2.7,$V371&gt;90),"Age OOR",($AG371-BW371)/VLOOKUP(BW$14&amp;"-rse-"&amp;$L371,Equations!$G:$I,3,0)))</f>
        <v/>
      </c>
      <c r="CB371" s="10" t="str">
        <f>IF($AH371="","",IF(OR($V371&lt;2.7,$V371&gt;90),"Age OOR",VLOOKUP(CB$14&amp;"-int-"&amp;$M371,Equations!$G:$I,3,0)+VLOOKUP(CB$14&amp;"-sexo-"&amp;$M371,Equations!$G:$I,3,0)*$U371+VLOOKUP(CB$14&amp;"-edad-"&amp;$M371,Equations!$G:$I,3,0)*$V371+VLOOKUP(CB$14&amp;"-est-"&amp;$M371,Equations!$G:$I,3,0)*(1/$W371)+VLOOKUP(CB$14&amp;"-imc-"&amp;$M371,Equations!$G:$I,3,0)*(1/$Q371)))</f>
        <v/>
      </c>
      <c r="CC371" s="10" t="str">
        <f>IF($AH371="","",IF(OR($V371&lt;2.7,$V371&gt;90),"Age OOR",CB371-1.6449*VLOOKUP(CB$14&amp;"-rse-"&amp;$M371,Equations!$G:$I,3,0)))</f>
        <v/>
      </c>
      <c r="CD371" s="10" t="str">
        <f>IF($AH371="","",IF(OR($V371&lt;2.7,$V371&gt;90),"Age OOR",CB371+1.6449*VLOOKUP(CB$14&amp;"-rse-"&amp;$M371,Equations!$G:$I,3,0)))</f>
        <v/>
      </c>
      <c r="CE371" s="10" t="str">
        <f t="shared" si="146"/>
        <v/>
      </c>
      <c r="CF371" s="10" t="str">
        <f>IF($AH371="","",IF(OR($V371&lt;2.7,$V371&gt;90),"Age OOR",($AH371-CB371)/VLOOKUP(CB$14&amp;"-rse-"&amp;$M371,Equations!$G:$I,3,0)))</f>
        <v/>
      </c>
      <c r="CG371" s="10" t="str">
        <f>IF($AI371="","",IF(OR($V371&lt;2.7,$V371&gt;90),"Age OOR",VLOOKUP(CG$14&amp;"-int-"&amp;$N371,Equations!$G:$I,3,0)+VLOOKUP(CG$14&amp;"-sexo-"&amp;$N371,Equations!$G:$I,3,0)*$U371+VLOOKUP(CG$14&amp;"-edad-"&amp;$N371,Equations!$G:$I,3,0)*$V371+VLOOKUP(CG$14&amp;"-est-"&amp;$N371,Equations!$G:$I,3,0)*(1/$W371)+VLOOKUP(CG$14&amp;"-imc-"&amp;$N371,Equations!$G:$I,3,0)*(1/$Q371)))</f>
        <v/>
      </c>
      <c r="CH371" s="10" t="str">
        <f>IF($AI371="","",IF(OR($V371&lt;2.7,$V371&gt;90),"Age OOR",CG371-1.6449*VLOOKUP(CG$14&amp;"-rse-"&amp;$N371,Equations!$G:$I,3,0)))</f>
        <v/>
      </c>
      <c r="CI371" s="10" t="str">
        <f>IF($AI371="","",IF(OR($V371&lt;2.7,$V371&gt;90),"Age OOR",CG371+1.6449*VLOOKUP(CG$14&amp;"-rse-"&amp;$N371,Equations!$G:$I,3,0)))</f>
        <v/>
      </c>
      <c r="CJ371" s="10" t="str">
        <f t="shared" si="147"/>
        <v/>
      </c>
      <c r="CK371" s="10" t="str">
        <f>IF($AI371="","",IF(OR($V371&lt;2.7,$V371&gt;90),"Age OOR",($AI371-CG371)/VLOOKUP(CG$14&amp;"-rse-"&amp;$N371,Equations!$G:$I,3,0)))</f>
        <v/>
      </c>
      <c r="CL371" s="10" t="str">
        <f>IF($AJ371="","",IF(OR($V371&lt;2.7,$V371&gt;90),"Age OOR",VLOOKUP(CL$14&amp;"-int-"&amp;$O371,Equations!$G:$I,3,0)+VLOOKUP(CL$14&amp;"-sexo-"&amp;$O371,Equations!$G:$I,3,0)*$U371+VLOOKUP(CL$14&amp;"-edad-"&amp;$O371,Equations!$G:$I,3,0)*$V371+VLOOKUP(CL$14&amp;"-est-"&amp;$O371,Equations!$G:$I,3,0)*(1/$W371)+VLOOKUP(CL$14&amp;"-imc-"&amp;$O371,Equations!$G:$I,3,0)*(1/$Q371)))</f>
        <v/>
      </c>
      <c r="CM371" s="10" t="str">
        <f>IF($AJ371="","",IF(OR($V371&lt;2.7,$V371&gt;90),"Age OOR",CL371-1.6449*VLOOKUP(CL$14&amp;"-rse-"&amp;$O371,Equations!$G:$I,3,0)))</f>
        <v/>
      </c>
      <c r="CN371" s="10" t="str">
        <f>IF($AJ371="","",IF(OR($V371&lt;2.7,$V371&gt;90),"Age OOR",CL371+1.6449*VLOOKUP(CL$14&amp;"-rse-"&amp;$O371,Equations!$G:$I,3,0)))</f>
        <v/>
      </c>
      <c r="CO371" s="10" t="str">
        <f t="shared" si="148"/>
        <v/>
      </c>
      <c r="CP371" s="10" t="str">
        <f>IF($AJ371="","",IF(OR($V371&lt;2.7,$V371&gt;90),"Age OOR",($AJ371-CL371)/VLOOKUP(CL$14&amp;"-rse-"&amp;$O371,Equations!$G:$I,3,0)))</f>
        <v/>
      </c>
      <c r="CQ371" s="10" t="str">
        <f>IF($AK371="","",IF(OR($V371&lt;2.7,$V371&gt;90),"Age OOR",EXP(VLOOKUP(CQ$14&amp;"-int-"&amp;$P371,Equations!$G:$I,3,0)+VLOOKUP(CQ$14&amp;"-sexo-"&amp;$P371,Equations!$G:$I,3,0)*$U371+VLOOKUP(CQ$14&amp;"-edad-"&amp;$P371,Equations!$G:$I,3,0)*$V371+VLOOKUP(CQ$14&amp;"-est-"&amp;$P371,Equations!$G:$I,3,0)*(1/$W371)+VLOOKUP(CQ$14&amp;"-imc-"&amp;$P371,Equations!$G:$I,3,0)*(1/$Q371))))</f>
        <v/>
      </c>
      <c r="CR371" s="10" t="str">
        <f>IF($AK371="","",IF(OR($V371&lt;2.7,$V371&gt;90),"Age OOR",EXP(LN(CQ371)-1.6449*VLOOKUP(CQ$14&amp;"-rse-"&amp;$P371,Equations!$G:$I,3,0))))</f>
        <v/>
      </c>
      <c r="CS371" s="10" t="str">
        <f>IF($AK371="","",IF(OR($V371&lt;2.7,$V371&gt;90),"Age OOR",EXP(LN(CQ371)+1.6449*VLOOKUP(CQ$14&amp;"-rse-"&amp;$P371,Equations!$G:$I,3,0))))</f>
        <v/>
      </c>
      <c r="CT371" s="10" t="str">
        <f t="shared" si="149"/>
        <v/>
      </c>
      <c r="CU371" s="10" t="str">
        <f>IF($AK371="","",IF(OR($V371&lt;2.7,$V371&gt;90),"Age OOR",(LN($AK371)-LN(CQ371))/VLOOKUP(CQ$14&amp;"-rse-"&amp;$P371,Equations!$G:$I,3,0)))</f>
        <v/>
      </c>
      <c r="CV371" s="47"/>
    </row>
    <row r="372" spans="5:100" x14ac:dyDescent="0.2">
      <c r="E372" s="23" t="str">
        <f t="shared" si="125"/>
        <v>Age out of range</v>
      </c>
      <c r="F372" s="23" t="str">
        <f t="shared" si="126"/>
        <v>Age out of range</v>
      </c>
      <c r="G372" s="23" t="str">
        <f t="shared" si="127"/>
        <v>Age out of range</v>
      </c>
      <c r="H372" s="23" t="str">
        <f t="shared" si="128"/>
        <v>Age out of range</v>
      </c>
      <c r="I372" s="23" t="str">
        <f t="shared" si="129"/>
        <v>Age out of range</v>
      </c>
      <c r="J372" s="23" t="str">
        <f t="shared" si="130"/>
        <v>Age out of range</v>
      </c>
      <c r="K372" s="23" t="str">
        <f t="shared" si="131"/>
        <v>Age out of range</v>
      </c>
      <c r="L372" s="23" t="str">
        <f t="shared" si="132"/>
        <v>Age out of range</v>
      </c>
      <c r="M372" s="23" t="str">
        <f t="shared" si="133"/>
        <v>Age out of range</v>
      </c>
      <c r="N372" s="23" t="str">
        <f t="shared" si="134"/>
        <v>Age out of range</v>
      </c>
      <c r="O372" s="23" t="str">
        <f t="shared" si="135"/>
        <v>Age out of range</v>
      </c>
      <c r="P372" s="23" t="str">
        <f t="shared" si="136"/>
        <v>Age out of range</v>
      </c>
      <c r="Q372" s="23" t="e">
        <f t="shared" si="137"/>
        <v>#DIV/0!</v>
      </c>
      <c r="R372" s="17"/>
      <c r="S372" s="23">
        <v>356</v>
      </c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7"/>
      <c r="AM372" s="47"/>
      <c r="AN372" s="10" t="str">
        <f>IF($Z372="","",IF(OR($V372&lt;2.7,$V372&gt;90),"Age OOR",VLOOKUP(AN$14&amp;"-int-"&amp;$E372,Equations!$G:$I,3,0)+VLOOKUP(AN$14&amp;"-sexo-"&amp;$E372,Equations!$G:$I,3,0)*$U372+VLOOKUP(AN$14&amp;"-edad-"&amp;$E372,Equations!$G:$I,3,0)*$V372+VLOOKUP(AN$14&amp;"-est-"&amp;$E372,Equations!$G:$I,3,0)*(1/$W372)+VLOOKUP(AN$14&amp;"-imc-"&amp;$E372,Equations!$G:$I,3,0)*(1/$Q372)))</f>
        <v/>
      </c>
      <c r="AO372" s="10" t="str">
        <f>IF($Z372="","",IF(OR($V372&lt;2.7,$V372&gt;90),"Age OOR",AN372-1.6449*VLOOKUP(AN$14&amp;"-rse-"&amp;$E372,Equations!$G:$I,3,0)))</f>
        <v/>
      </c>
      <c r="AP372" s="10" t="str">
        <f>IF($Z372="","",IF(OR($V372&lt;2.7,$V372&gt;90),"Age OOR",AN372+1.6449*VLOOKUP(AN$14&amp;"-rse-"&amp;$E372,Equations!$G:$I,3,0)))</f>
        <v/>
      </c>
      <c r="AQ372" s="10" t="str">
        <f t="shared" si="138"/>
        <v/>
      </c>
      <c r="AR372" s="10" t="str">
        <f>IF($Z372="","",IF(OR($V372&lt;2.7,$V372&gt;90),"Age OOR",($Z372-AN372)/VLOOKUP(AN$14&amp;"-rse-"&amp;$E372,Equations!$G:$I,3,0)))</f>
        <v/>
      </c>
      <c r="AS372" s="10" t="str">
        <f>IF($AA372="","",IF(OR($V372&lt;2.7,$V372&gt;90),"Age OOR",VLOOKUP(AS$14&amp;"-int-"&amp;$F372,Equations!$G:$I,3,0)+VLOOKUP(AS$14&amp;"-sexo-"&amp;$F372,Equations!$G:$I,3,0)*$U372+VLOOKUP(AS$14&amp;"-edad-"&amp;$F372,Equations!$G:$I,3,0)*$V372+VLOOKUP(AS$14&amp;"-est-"&amp;$F372,Equations!$G:$I,3,0)*(1/$W372)+VLOOKUP(AS$14&amp;"-imc-"&amp;$F372,Equations!$G:$I,3,0)*(1/$Q372)))</f>
        <v/>
      </c>
      <c r="AT372" s="10" t="str">
        <f>IF($AA372="","",IF(OR($V372&lt;2.7,$V372&gt;90),"Age OOR",AS372-1.6449*VLOOKUP(AS$14&amp;"-rse-"&amp;$F372,Equations!$G:$I,3,0)))</f>
        <v/>
      </c>
      <c r="AU372" s="10" t="str">
        <f>IF($AA372="","",IF(OR($V372&lt;2.7,$V372&gt;90),"Age OOR",AS372+1.6449*VLOOKUP(AS$14&amp;"-rse-"&amp;$F372,Equations!$G:$I,3,0)))</f>
        <v/>
      </c>
      <c r="AV372" s="10" t="str">
        <f t="shared" si="139"/>
        <v/>
      </c>
      <c r="AW372" s="10" t="str">
        <f>IF($AA372="","",IF(OR($V372&lt;2.7,$V372&gt;90),"Age OOR",($AA372-AS372)/VLOOKUP(AS$14&amp;"-rse-"&amp;$F372,Equations!$G:$I,3,0)))</f>
        <v/>
      </c>
      <c r="AX372" s="10" t="str">
        <f>IF($AB372="","",IF(OR($V372&lt;2.7,$V372&gt;90),"Age OOR",VLOOKUP(AX$14&amp;"-int-"&amp;$G372,Equations!$G:$I,3,0)+VLOOKUP(AX$14&amp;"-sexo-"&amp;$G372,Equations!$G:$I,3,0)*$U372+VLOOKUP(AX$14&amp;"-edad-"&amp;$G372,Equations!$G:$I,3,0)*$V372+VLOOKUP(AX$14&amp;"-est-"&amp;$G372,Equations!$G:$I,3,0)*(1/$W372)+VLOOKUP(AX$14&amp;"-imc-"&amp;$G372,Equations!$G:$I,3,0)*(1/$Q372)))</f>
        <v/>
      </c>
      <c r="AY372" s="10" t="str">
        <f>IF($AB372="","",IF(OR($V372&lt;2.7,$V372&gt;90),"Age OOR",AX372-1.6449*VLOOKUP(AX$14&amp;"-rse-"&amp;$G372,Equations!$G:$I,3,0)))</f>
        <v/>
      </c>
      <c r="AZ372" s="10" t="str">
        <f>IF($AB372="","",IF(OR($V372&lt;2.7,$V372&gt;90),"Age OOR",AX372+1.6449*VLOOKUP(AX$14&amp;"-rse-"&amp;$G372,Equations!$G:$I,3,0)))</f>
        <v/>
      </c>
      <c r="BA372" s="10" t="str">
        <f t="shared" si="140"/>
        <v/>
      </c>
      <c r="BB372" s="10" t="str">
        <f>IF($AB372="","",IF(OR($V372&lt;2.7,$V372&gt;90),"Age OOR",($AB372-AX372)/VLOOKUP(AX$14&amp;"-rse-"&amp;$G372,Equations!$G:$I,3,0)))</f>
        <v/>
      </c>
      <c r="BC372" s="10" t="str">
        <f>IF($AC372="","",IF(OR($V372&lt;2.7,$V372&gt;90),"Age OOR",VLOOKUP(BC$14&amp;"-int-"&amp;$H372,Equations!$G:$I,3,0)+VLOOKUP(BC$14&amp;"-sexo-"&amp;$H372,Equations!$G:$I,3,0)*$U372+VLOOKUP(BC$14&amp;"-edad-"&amp;$H372,Equations!$G:$I,3,0)*$V372+VLOOKUP(BC$14&amp;"-est-"&amp;$H372,Equations!$G:$I,3,0)*(1/$W372)+VLOOKUP(BC$14&amp;"-imc-"&amp;$H372,Equations!$G:$I,3,0)*(1/$Q372)))</f>
        <v/>
      </c>
      <c r="BD372" s="10" t="str">
        <f>IF($AC372="","",IF(OR($V372&lt;2.7,$V372&gt;90),"Age OOR",BC372-1.6449*VLOOKUP(BC$14&amp;"-rse-"&amp;$H372,Equations!$G:$I,3,0)))</f>
        <v/>
      </c>
      <c r="BE372" s="10" t="str">
        <f>IF($AC372="","",IF(OR($V372&lt;2.7,$V372&gt;90),"Age OOR",BC372+1.6449*VLOOKUP(BC$14&amp;"-rse-"&amp;$H372,Equations!$G:$I,3,0)))</f>
        <v/>
      </c>
      <c r="BF372" s="10" t="str">
        <f t="shared" si="141"/>
        <v/>
      </c>
      <c r="BG372" s="10" t="str">
        <f>IF($AC372="","",IF(OR($V372&lt;2.7,$V372&gt;90),"Age OOR",($AC372-BC372)/VLOOKUP(BC$14&amp;"-rse-"&amp;$H372,Equations!$G:$I,3,0)))</f>
        <v/>
      </c>
      <c r="BH372" s="10" t="str">
        <f>IF($AD372="","",IF(OR($V372&lt;2.7,$V372&gt;90),"Age OOR",VLOOKUP(BH$14&amp;"-int-"&amp;$I372,Equations!$G:$I,3,0)+VLOOKUP(BH$14&amp;"-sexo-"&amp;$I372,Equations!$G:$I,3,0)*$U372+VLOOKUP(BH$14&amp;"-edad-"&amp;$I372,Equations!$G:$I,3,0)*$V372+VLOOKUP(BH$14&amp;"-est-"&amp;$I372,Equations!$G:$I,3,0)*(1/$W372)+VLOOKUP(BH$14&amp;"-imc-"&amp;$I372,Equations!$G:$I,3,0)*(1/$Q372)))</f>
        <v/>
      </c>
      <c r="BI372" s="10" t="str">
        <f>IF($AD372="","",IF(OR($V372&lt;2.7,$V372&gt;90),"Age OOR",BH372-1.6449*VLOOKUP(BH$14&amp;"-rse-"&amp;$I372,Equations!$G:$I,3,0)))</f>
        <v/>
      </c>
      <c r="BJ372" s="10" t="str">
        <f>IF($AD372="","",IF(OR($V372&lt;2.7,$V372&gt;90),"Age OOR",BH372+1.6449*VLOOKUP(BH$14&amp;"-rse-"&amp;$I372,Equations!$G:$I,3,0)))</f>
        <v/>
      </c>
      <c r="BK372" s="10" t="str">
        <f t="shared" si="142"/>
        <v/>
      </c>
      <c r="BL372" s="10" t="str">
        <f>IF($AD372="","",IF(OR($V372&lt;2.7,$V372&gt;90),"Age OOR",($AD372-BH372)/VLOOKUP(BH$14&amp;"-rse-"&amp;$I372,Equations!$G:$I,3,0)))</f>
        <v/>
      </c>
      <c r="BM372" s="10" t="str">
        <f>IF($AE372="","",IF(OR($V372&lt;2.7,$V372&gt;90),"Age OOR",VLOOKUP(BM$14&amp;"-int-"&amp;$J372,Equations!$G:$I,3,0)+VLOOKUP(BM$14&amp;"-sexo-"&amp;$J372,Equations!$G:$I,3,0)*$U372+VLOOKUP(BM$14&amp;"-edad-"&amp;$J372,Equations!$G:$I,3,0)*$V372+VLOOKUP(BM$14&amp;"-est-"&amp;$J372,Equations!$G:$I,3,0)*(1/$W372)+VLOOKUP(BM$14&amp;"-imc-"&amp;$J372,Equations!$G:$I,3,0)*(1/$Q372)))</f>
        <v/>
      </c>
      <c r="BN372" s="10" t="str">
        <f>IF($AE372="","",IF(OR($V372&lt;2.7,$V372&gt;90),"Age OOR",BM372-1.6449*VLOOKUP(BM$14&amp;"-rse-"&amp;$J372,Equations!$G:$I,3,0)))</f>
        <v/>
      </c>
      <c r="BO372" s="10" t="str">
        <f>IF($AE372="","",IF(OR($V372&lt;2.7,$V372&gt;90),"Age OOR",BM372+1.6449*VLOOKUP(BM$14&amp;"-rse-"&amp;$J372,Equations!$G:$I,3,0)))</f>
        <v/>
      </c>
      <c r="BP372" s="10" t="str">
        <f t="shared" si="143"/>
        <v/>
      </c>
      <c r="BQ372" s="10" t="str">
        <f>IF($AE372="","",IF(OR($V372&lt;2.7,$V372&gt;90),"Age OOR",($AE372-BM372)/VLOOKUP(BM$14&amp;"-rse-"&amp;$J372,Equations!$G:$I,3,0)))</f>
        <v/>
      </c>
      <c r="BR372" s="10" t="str">
        <f>IF($AF372="","",IF(OR($V372&lt;2.7,$V372&gt;90),"Age OOR",VLOOKUP(BR$14&amp;"-int-"&amp;$K372,Equations!$G:$I,3,0)+VLOOKUP(BR$14&amp;"-sexo-"&amp;$K372,Equations!$G:$I,3,0)*$U372+VLOOKUP(BR$14&amp;"-edad-"&amp;$K372,Equations!$G:$I,3,0)*$V372+VLOOKUP(BR$14&amp;"-est-"&amp;$K372,Equations!$G:$I,3,0)*(1/$W372)+VLOOKUP(BR$14&amp;"-imc-"&amp;$K372,Equations!$G:$I,3,0)*(1/$Q372)))</f>
        <v/>
      </c>
      <c r="BS372" s="10" t="str">
        <f>IF($AF372="","",IF(OR($V372&lt;2.7,$V372&gt;90),"Age OOR",BR372-1.6449*VLOOKUP(BR$14&amp;"-rse-"&amp;$K372,Equations!$G:$I,3,0)))</f>
        <v/>
      </c>
      <c r="BT372" s="10" t="str">
        <f>IF($AF372="","",IF(OR($V372&lt;2.7,$V372&gt;90),"Age OOR",BR372+1.6449*VLOOKUP(BR$14&amp;"-rse-"&amp;$K372,Equations!$G:$I,3,0)))</f>
        <v/>
      </c>
      <c r="BU372" s="10" t="str">
        <f t="shared" si="144"/>
        <v/>
      </c>
      <c r="BV372" s="10" t="str">
        <f>IF($AF372="","",IF(OR($V372&lt;2.7,$V372&gt;90),"Age OOR",($AF372-BR372)/VLOOKUP(BR$14&amp;"-rse-"&amp;$K372,Equations!$G:$I,3,0)))</f>
        <v/>
      </c>
      <c r="BW372" s="10" t="str">
        <f>IF($AG372="","",IF(OR($V372&lt;2.7,$V372&gt;90),"Age OOR",VLOOKUP(BW$14&amp;"-int-"&amp;$L372,Equations!$G:$I,3,0)+VLOOKUP(BW$14&amp;"-sexo-"&amp;$L372,Equations!$G:$I,3,0)*$U372+VLOOKUP(BW$14&amp;"-edad-"&amp;$L372,Equations!$G:$I,3,0)*$V372+VLOOKUP(BW$14&amp;"-est-"&amp;$L372,Equations!$G:$I,3,0)*(1/$W372)+VLOOKUP(BW$14&amp;"-imc-"&amp;$L372,Equations!$G:$I,3,0)*(1/$Q372)))</f>
        <v/>
      </c>
      <c r="BX372" s="10" t="str">
        <f>IF($AG372="","",IF(OR($V372&lt;2.7,$V372&gt;90),"Age OOR",BW372-1.6449*VLOOKUP(BW$14&amp;"-rse-"&amp;$L372,Equations!$G:$I,3,0)))</f>
        <v/>
      </c>
      <c r="BY372" s="10" t="str">
        <f>IF($AG372="","",IF(OR($V372&lt;2.7,$V372&gt;90),"Age OOR",BW372+1.6449*VLOOKUP(BW$14&amp;"-rse-"&amp;$L372,Equations!$G:$I,3,0)))</f>
        <v/>
      </c>
      <c r="BZ372" s="10" t="str">
        <f t="shared" si="145"/>
        <v/>
      </c>
      <c r="CA372" s="10" t="str">
        <f>IF($AG372="","",IF(OR($V372&lt;2.7,$V372&gt;90),"Age OOR",($AG372-BW372)/VLOOKUP(BW$14&amp;"-rse-"&amp;$L372,Equations!$G:$I,3,0)))</f>
        <v/>
      </c>
      <c r="CB372" s="10" t="str">
        <f>IF($AH372="","",IF(OR($V372&lt;2.7,$V372&gt;90),"Age OOR",VLOOKUP(CB$14&amp;"-int-"&amp;$M372,Equations!$G:$I,3,0)+VLOOKUP(CB$14&amp;"-sexo-"&amp;$M372,Equations!$G:$I,3,0)*$U372+VLOOKUP(CB$14&amp;"-edad-"&amp;$M372,Equations!$G:$I,3,0)*$V372+VLOOKUP(CB$14&amp;"-est-"&amp;$M372,Equations!$G:$I,3,0)*(1/$W372)+VLOOKUP(CB$14&amp;"-imc-"&amp;$M372,Equations!$G:$I,3,0)*(1/$Q372)))</f>
        <v/>
      </c>
      <c r="CC372" s="10" t="str">
        <f>IF($AH372="","",IF(OR($V372&lt;2.7,$V372&gt;90),"Age OOR",CB372-1.6449*VLOOKUP(CB$14&amp;"-rse-"&amp;$M372,Equations!$G:$I,3,0)))</f>
        <v/>
      </c>
      <c r="CD372" s="10" t="str">
        <f>IF($AH372="","",IF(OR($V372&lt;2.7,$V372&gt;90),"Age OOR",CB372+1.6449*VLOOKUP(CB$14&amp;"-rse-"&amp;$M372,Equations!$G:$I,3,0)))</f>
        <v/>
      </c>
      <c r="CE372" s="10" t="str">
        <f t="shared" si="146"/>
        <v/>
      </c>
      <c r="CF372" s="10" t="str">
        <f>IF($AH372="","",IF(OR($V372&lt;2.7,$V372&gt;90),"Age OOR",($AH372-CB372)/VLOOKUP(CB$14&amp;"-rse-"&amp;$M372,Equations!$G:$I,3,0)))</f>
        <v/>
      </c>
      <c r="CG372" s="10" t="str">
        <f>IF($AI372="","",IF(OR($V372&lt;2.7,$V372&gt;90),"Age OOR",VLOOKUP(CG$14&amp;"-int-"&amp;$N372,Equations!$G:$I,3,0)+VLOOKUP(CG$14&amp;"-sexo-"&amp;$N372,Equations!$G:$I,3,0)*$U372+VLOOKUP(CG$14&amp;"-edad-"&amp;$N372,Equations!$G:$I,3,0)*$V372+VLOOKUP(CG$14&amp;"-est-"&amp;$N372,Equations!$G:$I,3,0)*(1/$W372)+VLOOKUP(CG$14&amp;"-imc-"&amp;$N372,Equations!$G:$I,3,0)*(1/$Q372)))</f>
        <v/>
      </c>
      <c r="CH372" s="10" t="str">
        <f>IF($AI372="","",IF(OR($V372&lt;2.7,$V372&gt;90),"Age OOR",CG372-1.6449*VLOOKUP(CG$14&amp;"-rse-"&amp;$N372,Equations!$G:$I,3,0)))</f>
        <v/>
      </c>
      <c r="CI372" s="10" t="str">
        <f>IF($AI372="","",IF(OR($V372&lt;2.7,$V372&gt;90),"Age OOR",CG372+1.6449*VLOOKUP(CG$14&amp;"-rse-"&amp;$N372,Equations!$G:$I,3,0)))</f>
        <v/>
      </c>
      <c r="CJ372" s="10" t="str">
        <f t="shared" si="147"/>
        <v/>
      </c>
      <c r="CK372" s="10" t="str">
        <f>IF($AI372="","",IF(OR($V372&lt;2.7,$V372&gt;90),"Age OOR",($AI372-CG372)/VLOOKUP(CG$14&amp;"-rse-"&amp;$N372,Equations!$G:$I,3,0)))</f>
        <v/>
      </c>
      <c r="CL372" s="10" t="str">
        <f>IF($AJ372="","",IF(OR($V372&lt;2.7,$V372&gt;90),"Age OOR",VLOOKUP(CL$14&amp;"-int-"&amp;$O372,Equations!$G:$I,3,0)+VLOOKUP(CL$14&amp;"-sexo-"&amp;$O372,Equations!$G:$I,3,0)*$U372+VLOOKUP(CL$14&amp;"-edad-"&amp;$O372,Equations!$G:$I,3,0)*$V372+VLOOKUP(CL$14&amp;"-est-"&amp;$O372,Equations!$G:$I,3,0)*(1/$W372)+VLOOKUP(CL$14&amp;"-imc-"&amp;$O372,Equations!$G:$I,3,0)*(1/$Q372)))</f>
        <v/>
      </c>
      <c r="CM372" s="10" t="str">
        <f>IF($AJ372="","",IF(OR($V372&lt;2.7,$V372&gt;90),"Age OOR",CL372-1.6449*VLOOKUP(CL$14&amp;"-rse-"&amp;$O372,Equations!$G:$I,3,0)))</f>
        <v/>
      </c>
      <c r="CN372" s="10" t="str">
        <f>IF($AJ372="","",IF(OR($V372&lt;2.7,$V372&gt;90),"Age OOR",CL372+1.6449*VLOOKUP(CL$14&amp;"-rse-"&amp;$O372,Equations!$G:$I,3,0)))</f>
        <v/>
      </c>
      <c r="CO372" s="10" t="str">
        <f t="shared" si="148"/>
        <v/>
      </c>
      <c r="CP372" s="10" t="str">
        <f>IF($AJ372="","",IF(OR($V372&lt;2.7,$V372&gt;90),"Age OOR",($AJ372-CL372)/VLOOKUP(CL$14&amp;"-rse-"&amp;$O372,Equations!$G:$I,3,0)))</f>
        <v/>
      </c>
      <c r="CQ372" s="10" t="str">
        <f>IF($AK372="","",IF(OR($V372&lt;2.7,$V372&gt;90),"Age OOR",EXP(VLOOKUP(CQ$14&amp;"-int-"&amp;$P372,Equations!$G:$I,3,0)+VLOOKUP(CQ$14&amp;"-sexo-"&amp;$P372,Equations!$G:$I,3,0)*$U372+VLOOKUP(CQ$14&amp;"-edad-"&amp;$P372,Equations!$G:$I,3,0)*$V372+VLOOKUP(CQ$14&amp;"-est-"&amp;$P372,Equations!$G:$I,3,0)*(1/$W372)+VLOOKUP(CQ$14&amp;"-imc-"&amp;$P372,Equations!$G:$I,3,0)*(1/$Q372))))</f>
        <v/>
      </c>
      <c r="CR372" s="10" t="str">
        <f>IF($AK372="","",IF(OR($V372&lt;2.7,$V372&gt;90),"Age OOR",EXP(LN(CQ372)-1.6449*VLOOKUP(CQ$14&amp;"-rse-"&amp;$P372,Equations!$G:$I,3,0))))</f>
        <v/>
      </c>
      <c r="CS372" s="10" t="str">
        <f>IF($AK372="","",IF(OR($V372&lt;2.7,$V372&gt;90),"Age OOR",EXP(LN(CQ372)+1.6449*VLOOKUP(CQ$14&amp;"-rse-"&amp;$P372,Equations!$G:$I,3,0))))</f>
        <v/>
      </c>
      <c r="CT372" s="10" t="str">
        <f t="shared" si="149"/>
        <v/>
      </c>
      <c r="CU372" s="10" t="str">
        <f>IF($AK372="","",IF(OR($V372&lt;2.7,$V372&gt;90),"Age OOR",(LN($AK372)-LN(CQ372))/VLOOKUP(CQ$14&amp;"-rse-"&amp;$P372,Equations!$G:$I,3,0)))</f>
        <v/>
      </c>
      <c r="CV372" s="47"/>
    </row>
    <row r="373" spans="5:100" x14ac:dyDescent="0.2">
      <c r="E373" s="23" t="str">
        <f t="shared" si="125"/>
        <v>Age out of range</v>
      </c>
      <c r="F373" s="23" t="str">
        <f t="shared" si="126"/>
        <v>Age out of range</v>
      </c>
      <c r="G373" s="23" t="str">
        <f t="shared" si="127"/>
        <v>Age out of range</v>
      </c>
      <c r="H373" s="23" t="str">
        <f t="shared" si="128"/>
        <v>Age out of range</v>
      </c>
      <c r="I373" s="23" t="str">
        <f t="shared" si="129"/>
        <v>Age out of range</v>
      </c>
      <c r="J373" s="23" t="str">
        <f t="shared" si="130"/>
        <v>Age out of range</v>
      </c>
      <c r="K373" s="23" t="str">
        <f t="shared" si="131"/>
        <v>Age out of range</v>
      </c>
      <c r="L373" s="23" t="str">
        <f t="shared" si="132"/>
        <v>Age out of range</v>
      </c>
      <c r="M373" s="23" t="str">
        <f t="shared" si="133"/>
        <v>Age out of range</v>
      </c>
      <c r="N373" s="23" t="str">
        <f t="shared" si="134"/>
        <v>Age out of range</v>
      </c>
      <c r="O373" s="23" t="str">
        <f t="shared" si="135"/>
        <v>Age out of range</v>
      </c>
      <c r="P373" s="23" t="str">
        <f t="shared" si="136"/>
        <v>Age out of range</v>
      </c>
      <c r="Q373" s="23" t="e">
        <f t="shared" si="137"/>
        <v>#DIV/0!</v>
      </c>
      <c r="R373" s="17"/>
      <c r="S373" s="23">
        <v>357</v>
      </c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7"/>
      <c r="AM373" s="47"/>
      <c r="AN373" s="10" t="str">
        <f>IF($Z373="","",IF(OR($V373&lt;2.7,$V373&gt;90),"Age OOR",VLOOKUP(AN$14&amp;"-int-"&amp;$E373,Equations!$G:$I,3,0)+VLOOKUP(AN$14&amp;"-sexo-"&amp;$E373,Equations!$G:$I,3,0)*$U373+VLOOKUP(AN$14&amp;"-edad-"&amp;$E373,Equations!$G:$I,3,0)*$V373+VLOOKUP(AN$14&amp;"-est-"&amp;$E373,Equations!$G:$I,3,0)*(1/$W373)+VLOOKUP(AN$14&amp;"-imc-"&amp;$E373,Equations!$G:$I,3,0)*(1/$Q373)))</f>
        <v/>
      </c>
      <c r="AO373" s="10" t="str">
        <f>IF($Z373="","",IF(OR($V373&lt;2.7,$V373&gt;90),"Age OOR",AN373-1.6449*VLOOKUP(AN$14&amp;"-rse-"&amp;$E373,Equations!$G:$I,3,0)))</f>
        <v/>
      </c>
      <c r="AP373" s="10" t="str">
        <f>IF($Z373="","",IF(OR($V373&lt;2.7,$V373&gt;90),"Age OOR",AN373+1.6449*VLOOKUP(AN$14&amp;"-rse-"&amp;$E373,Equations!$G:$I,3,0)))</f>
        <v/>
      </c>
      <c r="AQ373" s="10" t="str">
        <f t="shared" si="138"/>
        <v/>
      </c>
      <c r="AR373" s="10" t="str">
        <f>IF($Z373="","",IF(OR($V373&lt;2.7,$V373&gt;90),"Age OOR",($Z373-AN373)/VLOOKUP(AN$14&amp;"-rse-"&amp;$E373,Equations!$G:$I,3,0)))</f>
        <v/>
      </c>
      <c r="AS373" s="10" t="str">
        <f>IF($AA373="","",IF(OR($V373&lt;2.7,$V373&gt;90),"Age OOR",VLOOKUP(AS$14&amp;"-int-"&amp;$F373,Equations!$G:$I,3,0)+VLOOKUP(AS$14&amp;"-sexo-"&amp;$F373,Equations!$G:$I,3,0)*$U373+VLOOKUP(AS$14&amp;"-edad-"&amp;$F373,Equations!$G:$I,3,0)*$V373+VLOOKUP(AS$14&amp;"-est-"&amp;$F373,Equations!$G:$I,3,0)*(1/$W373)+VLOOKUP(AS$14&amp;"-imc-"&amp;$F373,Equations!$G:$I,3,0)*(1/$Q373)))</f>
        <v/>
      </c>
      <c r="AT373" s="10" t="str">
        <f>IF($AA373="","",IF(OR($V373&lt;2.7,$V373&gt;90),"Age OOR",AS373-1.6449*VLOOKUP(AS$14&amp;"-rse-"&amp;$F373,Equations!$G:$I,3,0)))</f>
        <v/>
      </c>
      <c r="AU373" s="10" t="str">
        <f>IF($AA373="","",IF(OR($V373&lt;2.7,$V373&gt;90),"Age OOR",AS373+1.6449*VLOOKUP(AS$14&amp;"-rse-"&amp;$F373,Equations!$G:$I,3,0)))</f>
        <v/>
      </c>
      <c r="AV373" s="10" t="str">
        <f t="shared" si="139"/>
        <v/>
      </c>
      <c r="AW373" s="10" t="str">
        <f>IF($AA373="","",IF(OR($V373&lt;2.7,$V373&gt;90),"Age OOR",($AA373-AS373)/VLOOKUP(AS$14&amp;"-rse-"&amp;$F373,Equations!$G:$I,3,0)))</f>
        <v/>
      </c>
      <c r="AX373" s="10" t="str">
        <f>IF($AB373="","",IF(OR($V373&lt;2.7,$V373&gt;90),"Age OOR",VLOOKUP(AX$14&amp;"-int-"&amp;$G373,Equations!$G:$I,3,0)+VLOOKUP(AX$14&amp;"-sexo-"&amp;$G373,Equations!$G:$I,3,0)*$U373+VLOOKUP(AX$14&amp;"-edad-"&amp;$G373,Equations!$G:$I,3,0)*$V373+VLOOKUP(AX$14&amp;"-est-"&amp;$G373,Equations!$G:$I,3,0)*(1/$W373)+VLOOKUP(AX$14&amp;"-imc-"&amp;$G373,Equations!$G:$I,3,0)*(1/$Q373)))</f>
        <v/>
      </c>
      <c r="AY373" s="10" t="str">
        <f>IF($AB373="","",IF(OR($V373&lt;2.7,$V373&gt;90),"Age OOR",AX373-1.6449*VLOOKUP(AX$14&amp;"-rse-"&amp;$G373,Equations!$G:$I,3,0)))</f>
        <v/>
      </c>
      <c r="AZ373" s="10" t="str">
        <f>IF($AB373="","",IF(OR($V373&lt;2.7,$V373&gt;90),"Age OOR",AX373+1.6449*VLOOKUP(AX$14&amp;"-rse-"&amp;$G373,Equations!$G:$I,3,0)))</f>
        <v/>
      </c>
      <c r="BA373" s="10" t="str">
        <f t="shared" si="140"/>
        <v/>
      </c>
      <c r="BB373" s="10" t="str">
        <f>IF($AB373="","",IF(OR($V373&lt;2.7,$V373&gt;90),"Age OOR",($AB373-AX373)/VLOOKUP(AX$14&amp;"-rse-"&amp;$G373,Equations!$G:$I,3,0)))</f>
        <v/>
      </c>
      <c r="BC373" s="10" t="str">
        <f>IF($AC373="","",IF(OR($V373&lt;2.7,$V373&gt;90),"Age OOR",VLOOKUP(BC$14&amp;"-int-"&amp;$H373,Equations!$G:$I,3,0)+VLOOKUP(BC$14&amp;"-sexo-"&amp;$H373,Equations!$G:$I,3,0)*$U373+VLOOKUP(BC$14&amp;"-edad-"&amp;$H373,Equations!$G:$I,3,0)*$V373+VLOOKUP(BC$14&amp;"-est-"&amp;$H373,Equations!$G:$I,3,0)*(1/$W373)+VLOOKUP(BC$14&amp;"-imc-"&amp;$H373,Equations!$G:$I,3,0)*(1/$Q373)))</f>
        <v/>
      </c>
      <c r="BD373" s="10" t="str">
        <f>IF($AC373="","",IF(OR($V373&lt;2.7,$V373&gt;90),"Age OOR",BC373-1.6449*VLOOKUP(BC$14&amp;"-rse-"&amp;$H373,Equations!$G:$I,3,0)))</f>
        <v/>
      </c>
      <c r="BE373" s="10" t="str">
        <f>IF($AC373="","",IF(OR($V373&lt;2.7,$V373&gt;90),"Age OOR",BC373+1.6449*VLOOKUP(BC$14&amp;"-rse-"&amp;$H373,Equations!$G:$I,3,0)))</f>
        <v/>
      </c>
      <c r="BF373" s="10" t="str">
        <f t="shared" si="141"/>
        <v/>
      </c>
      <c r="BG373" s="10" t="str">
        <f>IF($AC373="","",IF(OR($V373&lt;2.7,$V373&gt;90),"Age OOR",($AC373-BC373)/VLOOKUP(BC$14&amp;"-rse-"&amp;$H373,Equations!$G:$I,3,0)))</f>
        <v/>
      </c>
      <c r="BH373" s="10" t="str">
        <f>IF($AD373="","",IF(OR($V373&lt;2.7,$V373&gt;90),"Age OOR",VLOOKUP(BH$14&amp;"-int-"&amp;$I373,Equations!$G:$I,3,0)+VLOOKUP(BH$14&amp;"-sexo-"&amp;$I373,Equations!$G:$I,3,0)*$U373+VLOOKUP(BH$14&amp;"-edad-"&amp;$I373,Equations!$G:$I,3,0)*$V373+VLOOKUP(BH$14&amp;"-est-"&amp;$I373,Equations!$G:$I,3,0)*(1/$W373)+VLOOKUP(BH$14&amp;"-imc-"&amp;$I373,Equations!$G:$I,3,0)*(1/$Q373)))</f>
        <v/>
      </c>
      <c r="BI373" s="10" t="str">
        <f>IF($AD373="","",IF(OR($V373&lt;2.7,$V373&gt;90),"Age OOR",BH373-1.6449*VLOOKUP(BH$14&amp;"-rse-"&amp;$I373,Equations!$G:$I,3,0)))</f>
        <v/>
      </c>
      <c r="BJ373" s="10" t="str">
        <f>IF($AD373="","",IF(OR($V373&lt;2.7,$V373&gt;90),"Age OOR",BH373+1.6449*VLOOKUP(BH$14&amp;"-rse-"&amp;$I373,Equations!$G:$I,3,0)))</f>
        <v/>
      </c>
      <c r="BK373" s="10" t="str">
        <f t="shared" si="142"/>
        <v/>
      </c>
      <c r="BL373" s="10" t="str">
        <f>IF($AD373="","",IF(OR($V373&lt;2.7,$V373&gt;90),"Age OOR",($AD373-BH373)/VLOOKUP(BH$14&amp;"-rse-"&amp;$I373,Equations!$G:$I,3,0)))</f>
        <v/>
      </c>
      <c r="BM373" s="10" t="str">
        <f>IF($AE373="","",IF(OR($V373&lt;2.7,$V373&gt;90),"Age OOR",VLOOKUP(BM$14&amp;"-int-"&amp;$J373,Equations!$G:$I,3,0)+VLOOKUP(BM$14&amp;"-sexo-"&amp;$J373,Equations!$G:$I,3,0)*$U373+VLOOKUP(BM$14&amp;"-edad-"&amp;$J373,Equations!$G:$I,3,0)*$V373+VLOOKUP(BM$14&amp;"-est-"&amp;$J373,Equations!$G:$I,3,0)*(1/$W373)+VLOOKUP(BM$14&amp;"-imc-"&amp;$J373,Equations!$G:$I,3,0)*(1/$Q373)))</f>
        <v/>
      </c>
      <c r="BN373" s="10" t="str">
        <f>IF($AE373="","",IF(OR($V373&lt;2.7,$V373&gt;90),"Age OOR",BM373-1.6449*VLOOKUP(BM$14&amp;"-rse-"&amp;$J373,Equations!$G:$I,3,0)))</f>
        <v/>
      </c>
      <c r="BO373" s="10" t="str">
        <f>IF($AE373="","",IF(OR($V373&lt;2.7,$V373&gt;90),"Age OOR",BM373+1.6449*VLOOKUP(BM$14&amp;"-rse-"&amp;$J373,Equations!$G:$I,3,0)))</f>
        <v/>
      </c>
      <c r="BP373" s="10" t="str">
        <f t="shared" si="143"/>
        <v/>
      </c>
      <c r="BQ373" s="10" t="str">
        <f>IF($AE373="","",IF(OR($V373&lt;2.7,$V373&gt;90),"Age OOR",($AE373-BM373)/VLOOKUP(BM$14&amp;"-rse-"&amp;$J373,Equations!$G:$I,3,0)))</f>
        <v/>
      </c>
      <c r="BR373" s="10" t="str">
        <f>IF($AF373="","",IF(OR($V373&lt;2.7,$V373&gt;90),"Age OOR",VLOOKUP(BR$14&amp;"-int-"&amp;$K373,Equations!$G:$I,3,0)+VLOOKUP(BR$14&amp;"-sexo-"&amp;$K373,Equations!$G:$I,3,0)*$U373+VLOOKUP(BR$14&amp;"-edad-"&amp;$K373,Equations!$G:$I,3,0)*$V373+VLOOKUP(BR$14&amp;"-est-"&amp;$K373,Equations!$G:$I,3,0)*(1/$W373)+VLOOKUP(BR$14&amp;"-imc-"&amp;$K373,Equations!$G:$I,3,0)*(1/$Q373)))</f>
        <v/>
      </c>
      <c r="BS373" s="10" t="str">
        <f>IF($AF373="","",IF(OR($V373&lt;2.7,$V373&gt;90),"Age OOR",BR373-1.6449*VLOOKUP(BR$14&amp;"-rse-"&amp;$K373,Equations!$G:$I,3,0)))</f>
        <v/>
      </c>
      <c r="BT373" s="10" t="str">
        <f>IF($AF373="","",IF(OR($V373&lt;2.7,$V373&gt;90),"Age OOR",BR373+1.6449*VLOOKUP(BR$14&amp;"-rse-"&amp;$K373,Equations!$G:$I,3,0)))</f>
        <v/>
      </c>
      <c r="BU373" s="10" t="str">
        <f t="shared" si="144"/>
        <v/>
      </c>
      <c r="BV373" s="10" t="str">
        <f>IF($AF373="","",IF(OR($V373&lt;2.7,$V373&gt;90),"Age OOR",($AF373-BR373)/VLOOKUP(BR$14&amp;"-rse-"&amp;$K373,Equations!$G:$I,3,0)))</f>
        <v/>
      </c>
      <c r="BW373" s="10" t="str">
        <f>IF($AG373="","",IF(OR($V373&lt;2.7,$V373&gt;90),"Age OOR",VLOOKUP(BW$14&amp;"-int-"&amp;$L373,Equations!$G:$I,3,0)+VLOOKUP(BW$14&amp;"-sexo-"&amp;$L373,Equations!$G:$I,3,0)*$U373+VLOOKUP(BW$14&amp;"-edad-"&amp;$L373,Equations!$G:$I,3,0)*$V373+VLOOKUP(BW$14&amp;"-est-"&amp;$L373,Equations!$G:$I,3,0)*(1/$W373)+VLOOKUP(BW$14&amp;"-imc-"&amp;$L373,Equations!$G:$I,3,0)*(1/$Q373)))</f>
        <v/>
      </c>
      <c r="BX373" s="10" t="str">
        <f>IF($AG373="","",IF(OR($V373&lt;2.7,$V373&gt;90),"Age OOR",BW373-1.6449*VLOOKUP(BW$14&amp;"-rse-"&amp;$L373,Equations!$G:$I,3,0)))</f>
        <v/>
      </c>
      <c r="BY373" s="10" t="str">
        <f>IF($AG373="","",IF(OR($V373&lt;2.7,$V373&gt;90),"Age OOR",BW373+1.6449*VLOOKUP(BW$14&amp;"-rse-"&amp;$L373,Equations!$G:$I,3,0)))</f>
        <v/>
      </c>
      <c r="BZ373" s="10" t="str">
        <f t="shared" si="145"/>
        <v/>
      </c>
      <c r="CA373" s="10" t="str">
        <f>IF($AG373="","",IF(OR($V373&lt;2.7,$V373&gt;90),"Age OOR",($AG373-BW373)/VLOOKUP(BW$14&amp;"-rse-"&amp;$L373,Equations!$G:$I,3,0)))</f>
        <v/>
      </c>
      <c r="CB373" s="10" t="str">
        <f>IF($AH373="","",IF(OR($V373&lt;2.7,$V373&gt;90),"Age OOR",VLOOKUP(CB$14&amp;"-int-"&amp;$M373,Equations!$G:$I,3,0)+VLOOKUP(CB$14&amp;"-sexo-"&amp;$M373,Equations!$G:$I,3,0)*$U373+VLOOKUP(CB$14&amp;"-edad-"&amp;$M373,Equations!$G:$I,3,0)*$V373+VLOOKUP(CB$14&amp;"-est-"&amp;$M373,Equations!$G:$I,3,0)*(1/$W373)+VLOOKUP(CB$14&amp;"-imc-"&amp;$M373,Equations!$G:$I,3,0)*(1/$Q373)))</f>
        <v/>
      </c>
      <c r="CC373" s="10" t="str">
        <f>IF($AH373="","",IF(OR($V373&lt;2.7,$V373&gt;90),"Age OOR",CB373-1.6449*VLOOKUP(CB$14&amp;"-rse-"&amp;$M373,Equations!$G:$I,3,0)))</f>
        <v/>
      </c>
      <c r="CD373" s="10" t="str">
        <f>IF($AH373="","",IF(OR($V373&lt;2.7,$V373&gt;90),"Age OOR",CB373+1.6449*VLOOKUP(CB$14&amp;"-rse-"&amp;$M373,Equations!$G:$I,3,0)))</f>
        <v/>
      </c>
      <c r="CE373" s="10" t="str">
        <f t="shared" si="146"/>
        <v/>
      </c>
      <c r="CF373" s="10" t="str">
        <f>IF($AH373="","",IF(OR($V373&lt;2.7,$V373&gt;90),"Age OOR",($AH373-CB373)/VLOOKUP(CB$14&amp;"-rse-"&amp;$M373,Equations!$G:$I,3,0)))</f>
        <v/>
      </c>
      <c r="CG373" s="10" t="str">
        <f>IF($AI373="","",IF(OR($V373&lt;2.7,$V373&gt;90),"Age OOR",VLOOKUP(CG$14&amp;"-int-"&amp;$N373,Equations!$G:$I,3,0)+VLOOKUP(CG$14&amp;"-sexo-"&amp;$N373,Equations!$G:$I,3,0)*$U373+VLOOKUP(CG$14&amp;"-edad-"&amp;$N373,Equations!$G:$I,3,0)*$V373+VLOOKUP(CG$14&amp;"-est-"&amp;$N373,Equations!$G:$I,3,0)*(1/$W373)+VLOOKUP(CG$14&amp;"-imc-"&amp;$N373,Equations!$G:$I,3,0)*(1/$Q373)))</f>
        <v/>
      </c>
      <c r="CH373" s="10" t="str">
        <f>IF($AI373="","",IF(OR($V373&lt;2.7,$V373&gt;90),"Age OOR",CG373-1.6449*VLOOKUP(CG$14&amp;"-rse-"&amp;$N373,Equations!$G:$I,3,0)))</f>
        <v/>
      </c>
      <c r="CI373" s="10" t="str">
        <f>IF($AI373="","",IF(OR($V373&lt;2.7,$V373&gt;90),"Age OOR",CG373+1.6449*VLOOKUP(CG$14&amp;"-rse-"&amp;$N373,Equations!$G:$I,3,0)))</f>
        <v/>
      </c>
      <c r="CJ373" s="10" t="str">
        <f t="shared" si="147"/>
        <v/>
      </c>
      <c r="CK373" s="10" t="str">
        <f>IF($AI373="","",IF(OR($V373&lt;2.7,$V373&gt;90),"Age OOR",($AI373-CG373)/VLOOKUP(CG$14&amp;"-rse-"&amp;$N373,Equations!$G:$I,3,0)))</f>
        <v/>
      </c>
      <c r="CL373" s="10" t="str">
        <f>IF($AJ373="","",IF(OR($V373&lt;2.7,$V373&gt;90),"Age OOR",VLOOKUP(CL$14&amp;"-int-"&amp;$O373,Equations!$G:$I,3,0)+VLOOKUP(CL$14&amp;"-sexo-"&amp;$O373,Equations!$G:$I,3,0)*$U373+VLOOKUP(CL$14&amp;"-edad-"&amp;$O373,Equations!$G:$I,3,0)*$V373+VLOOKUP(CL$14&amp;"-est-"&amp;$O373,Equations!$G:$I,3,0)*(1/$W373)+VLOOKUP(CL$14&amp;"-imc-"&amp;$O373,Equations!$G:$I,3,0)*(1/$Q373)))</f>
        <v/>
      </c>
      <c r="CM373" s="10" t="str">
        <f>IF($AJ373="","",IF(OR($V373&lt;2.7,$V373&gt;90),"Age OOR",CL373-1.6449*VLOOKUP(CL$14&amp;"-rse-"&amp;$O373,Equations!$G:$I,3,0)))</f>
        <v/>
      </c>
      <c r="CN373" s="10" t="str">
        <f>IF($AJ373="","",IF(OR($V373&lt;2.7,$V373&gt;90),"Age OOR",CL373+1.6449*VLOOKUP(CL$14&amp;"-rse-"&amp;$O373,Equations!$G:$I,3,0)))</f>
        <v/>
      </c>
      <c r="CO373" s="10" t="str">
        <f t="shared" si="148"/>
        <v/>
      </c>
      <c r="CP373" s="10" t="str">
        <f>IF($AJ373="","",IF(OR($V373&lt;2.7,$V373&gt;90),"Age OOR",($AJ373-CL373)/VLOOKUP(CL$14&amp;"-rse-"&amp;$O373,Equations!$G:$I,3,0)))</f>
        <v/>
      </c>
      <c r="CQ373" s="10" t="str">
        <f>IF($AK373="","",IF(OR($V373&lt;2.7,$V373&gt;90),"Age OOR",EXP(VLOOKUP(CQ$14&amp;"-int-"&amp;$P373,Equations!$G:$I,3,0)+VLOOKUP(CQ$14&amp;"-sexo-"&amp;$P373,Equations!$G:$I,3,0)*$U373+VLOOKUP(CQ$14&amp;"-edad-"&amp;$P373,Equations!$G:$I,3,0)*$V373+VLOOKUP(CQ$14&amp;"-est-"&amp;$P373,Equations!$G:$I,3,0)*(1/$W373)+VLOOKUP(CQ$14&amp;"-imc-"&amp;$P373,Equations!$G:$I,3,0)*(1/$Q373))))</f>
        <v/>
      </c>
      <c r="CR373" s="10" t="str">
        <f>IF($AK373="","",IF(OR($V373&lt;2.7,$V373&gt;90),"Age OOR",EXP(LN(CQ373)-1.6449*VLOOKUP(CQ$14&amp;"-rse-"&amp;$P373,Equations!$G:$I,3,0))))</f>
        <v/>
      </c>
      <c r="CS373" s="10" t="str">
        <f>IF($AK373="","",IF(OR($V373&lt;2.7,$V373&gt;90),"Age OOR",EXP(LN(CQ373)+1.6449*VLOOKUP(CQ$14&amp;"-rse-"&amp;$P373,Equations!$G:$I,3,0))))</f>
        <v/>
      </c>
      <c r="CT373" s="10" t="str">
        <f t="shared" si="149"/>
        <v/>
      </c>
      <c r="CU373" s="10" t="str">
        <f>IF($AK373="","",IF(OR($V373&lt;2.7,$V373&gt;90),"Age OOR",(LN($AK373)-LN(CQ373))/VLOOKUP(CQ$14&amp;"-rse-"&amp;$P373,Equations!$G:$I,3,0)))</f>
        <v/>
      </c>
      <c r="CV373" s="47"/>
    </row>
    <row r="374" spans="5:100" x14ac:dyDescent="0.2">
      <c r="E374" s="23" t="str">
        <f t="shared" si="125"/>
        <v>Age out of range</v>
      </c>
      <c r="F374" s="23" t="str">
        <f t="shared" si="126"/>
        <v>Age out of range</v>
      </c>
      <c r="G374" s="23" t="str">
        <f t="shared" si="127"/>
        <v>Age out of range</v>
      </c>
      <c r="H374" s="23" t="str">
        <f t="shared" si="128"/>
        <v>Age out of range</v>
      </c>
      <c r="I374" s="23" t="str">
        <f t="shared" si="129"/>
        <v>Age out of range</v>
      </c>
      <c r="J374" s="23" t="str">
        <f t="shared" si="130"/>
        <v>Age out of range</v>
      </c>
      <c r="K374" s="23" t="str">
        <f t="shared" si="131"/>
        <v>Age out of range</v>
      </c>
      <c r="L374" s="23" t="str">
        <f t="shared" si="132"/>
        <v>Age out of range</v>
      </c>
      <c r="M374" s="23" t="str">
        <f t="shared" si="133"/>
        <v>Age out of range</v>
      </c>
      <c r="N374" s="23" t="str">
        <f t="shared" si="134"/>
        <v>Age out of range</v>
      </c>
      <c r="O374" s="23" t="str">
        <f t="shared" si="135"/>
        <v>Age out of range</v>
      </c>
      <c r="P374" s="23" t="str">
        <f t="shared" si="136"/>
        <v>Age out of range</v>
      </c>
      <c r="Q374" s="23" t="e">
        <f t="shared" si="137"/>
        <v>#DIV/0!</v>
      </c>
      <c r="R374" s="17"/>
      <c r="S374" s="23">
        <v>358</v>
      </c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7"/>
      <c r="AM374" s="47"/>
      <c r="AN374" s="10" t="str">
        <f>IF($Z374="","",IF(OR($V374&lt;2.7,$V374&gt;90),"Age OOR",VLOOKUP(AN$14&amp;"-int-"&amp;$E374,Equations!$G:$I,3,0)+VLOOKUP(AN$14&amp;"-sexo-"&amp;$E374,Equations!$G:$I,3,0)*$U374+VLOOKUP(AN$14&amp;"-edad-"&amp;$E374,Equations!$G:$I,3,0)*$V374+VLOOKUP(AN$14&amp;"-est-"&amp;$E374,Equations!$G:$I,3,0)*(1/$W374)+VLOOKUP(AN$14&amp;"-imc-"&amp;$E374,Equations!$G:$I,3,0)*(1/$Q374)))</f>
        <v/>
      </c>
      <c r="AO374" s="10" t="str">
        <f>IF($Z374="","",IF(OR($V374&lt;2.7,$V374&gt;90),"Age OOR",AN374-1.6449*VLOOKUP(AN$14&amp;"-rse-"&amp;$E374,Equations!$G:$I,3,0)))</f>
        <v/>
      </c>
      <c r="AP374" s="10" t="str">
        <f>IF($Z374="","",IF(OR($V374&lt;2.7,$V374&gt;90),"Age OOR",AN374+1.6449*VLOOKUP(AN$14&amp;"-rse-"&amp;$E374,Equations!$G:$I,3,0)))</f>
        <v/>
      </c>
      <c r="AQ374" s="10" t="str">
        <f t="shared" si="138"/>
        <v/>
      </c>
      <c r="AR374" s="10" t="str">
        <f>IF($Z374="","",IF(OR($V374&lt;2.7,$V374&gt;90),"Age OOR",($Z374-AN374)/VLOOKUP(AN$14&amp;"-rse-"&amp;$E374,Equations!$G:$I,3,0)))</f>
        <v/>
      </c>
      <c r="AS374" s="10" t="str">
        <f>IF($AA374="","",IF(OR($V374&lt;2.7,$V374&gt;90),"Age OOR",VLOOKUP(AS$14&amp;"-int-"&amp;$F374,Equations!$G:$I,3,0)+VLOOKUP(AS$14&amp;"-sexo-"&amp;$F374,Equations!$G:$I,3,0)*$U374+VLOOKUP(AS$14&amp;"-edad-"&amp;$F374,Equations!$G:$I,3,0)*$V374+VLOOKUP(AS$14&amp;"-est-"&amp;$F374,Equations!$G:$I,3,0)*(1/$W374)+VLOOKUP(AS$14&amp;"-imc-"&amp;$F374,Equations!$G:$I,3,0)*(1/$Q374)))</f>
        <v/>
      </c>
      <c r="AT374" s="10" t="str">
        <f>IF($AA374="","",IF(OR($V374&lt;2.7,$V374&gt;90),"Age OOR",AS374-1.6449*VLOOKUP(AS$14&amp;"-rse-"&amp;$F374,Equations!$G:$I,3,0)))</f>
        <v/>
      </c>
      <c r="AU374" s="10" t="str">
        <f>IF($AA374="","",IF(OR($V374&lt;2.7,$V374&gt;90),"Age OOR",AS374+1.6449*VLOOKUP(AS$14&amp;"-rse-"&amp;$F374,Equations!$G:$I,3,0)))</f>
        <v/>
      </c>
      <c r="AV374" s="10" t="str">
        <f t="shared" si="139"/>
        <v/>
      </c>
      <c r="AW374" s="10" t="str">
        <f>IF($AA374="","",IF(OR($V374&lt;2.7,$V374&gt;90),"Age OOR",($AA374-AS374)/VLOOKUP(AS$14&amp;"-rse-"&amp;$F374,Equations!$G:$I,3,0)))</f>
        <v/>
      </c>
      <c r="AX374" s="10" t="str">
        <f>IF($AB374="","",IF(OR($V374&lt;2.7,$V374&gt;90),"Age OOR",VLOOKUP(AX$14&amp;"-int-"&amp;$G374,Equations!$G:$I,3,0)+VLOOKUP(AX$14&amp;"-sexo-"&amp;$G374,Equations!$G:$I,3,0)*$U374+VLOOKUP(AX$14&amp;"-edad-"&amp;$G374,Equations!$G:$I,3,0)*$V374+VLOOKUP(AX$14&amp;"-est-"&amp;$G374,Equations!$G:$I,3,0)*(1/$W374)+VLOOKUP(AX$14&amp;"-imc-"&amp;$G374,Equations!$G:$I,3,0)*(1/$Q374)))</f>
        <v/>
      </c>
      <c r="AY374" s="10" t="str">
        <f>IF($AB374="","",IF(OR($V374&lt;2.7,$V374&gt;90),"Age OOR",AX374-1.6449*VLOOKUP(AX$14&amp;"-rse-"&amp;$G374,Equations!$G:$I,3,0)))</f>
        <v/>
      </c>
      <c r="AZ374" s="10" t="str">
        <f>IF($AB374="","",IF(OR($V374&lt;2.7,$V374&gt;90),"Age OOR",AX374+1.6449*VLOOKUP(AX$14&amp;"-rse-"&amp;$G374,Equations!$G:$I,3,0)))</f>
        <v/>
      </c>
      <c r="BA374" s="10" t="str">
        <f t="shared" si="140"/>
        <v/>
      </c>
      <c r="BB374" s="10" t="str">
        <f>IF($AB374="","",IF(OR($V374&lt;2.7,$V374&gt;90),"Age OOR",($AB374-AX374)/VLOOKUP(AX$14&amp;"-rse-"&amp;$G374,Equations!$G:$I,3,0)))</f>
        <v/>
      </c>
      <c r="BC374" s="10" t="str">
        <f>IF($AC374="","",IF(OR($V374&lt;2.7,$V374&gt;90),"Age OOR",VLOOKUP(BC$14&amp;"-int-"&amp;$H374,Equations!$G:$I,3,0)+VLOOKUP(BC$14&amp;"-sexo-"&amp;$H374,Equations!$G:$I,3,0)*$U374+VLOOKUP(BC$14&amp;"-edad-"&amp;$H374,Equations!$G:$I,3,0)*$V374+VLOOKUP(BC$14&amp;"-est-"&amp;$H374,Equations!$G:$I,3,0)*(1/$W374)+VLOOKUP(BC$14&amp;"-imc-"&amp;$H374,Equations!$G:$I,3,0)*(1/$Q374)))</f>
        <v/>
      </c>
      <c r="BD374" s="10" t="str">
        <f>IF($AC374="","",IF(OR($V374&lt;2.7,$V374&gt;90),"Age OOR",BC374-1.6449*VLOOKUP(BC$14&amp;"-rse-"&amp;$H374,Equations!$G:$I,3,0)))</f>
        <v/>
      </c>
      <c r="BE374" s="10" t="str">
        <f>IF($AC374="","",IF(OR($V374&lt;2.7,$V374&gt;90),"Age OOR",BC374+1.6449*VLOOKUP(BC$14&amp;"-rse-"&amp;$H374,Equations!$G:$I,3,0)))</f>
        <v/>
      </c>
      <c r="BF374" s="10" t="str">
        <f t="shared" si="141"/>
        <v/>
      </c>
      <c r="BG374" s="10" t="str">
        <f>IF($AC374="","",IF(OR($V374&lt;2.7,$V374&gt;90),"Age OOR",($AC374-BC374)/VLOOKUP(BC$14&amp;"-rse-"&amp;$H374,Equations!$G:$I,3,0)))</f>
        <v/>
      </c>
      <c r="BH374" s="10" t="str">
        <f>IF($AD374="","",IF(OR($V374&lt;2.7,$V374&gt;90),"Age OOR",VLOOKUP(BH$14&amp;"-int-"&amp;$I374,Equations!$G:$I,3,0)+VLOOKUP(BH$14&amp;"-sexo-"&amp;$I374,Equations!$G:$I,3,0)*$U374+VLOOKUP(BH$14&amp;"-edad-"&amp;$I374,Equations!$G:$I,3,0)*$V374+VLOOKUP(BH$14&amp;"-est-"&amp;$I374,Equations!$G:$I,3,0)*(1/$W374)+VLOOKUP(BH$14&amp;"-imc-"&amp;$I374,Equations!$G:$I,3,0)*(1/$Q374)))</f>
        <v/>
      </c>
      <c r="BI374" s="10" t="str">
        <f>IF($AD374="","",IF(OR($V374&lt;2.7,$V374&gt;90),"Age OOR",BH374-1.6449*VLOOKUP(BH$14&amp;"-rse-"&amp;$I374,Equations!$G:$I,3,0)))</f>
        <v/>
      </c>
      <c r="BJ374" s="10" t="str">
        <f>IF($AD374="","",IF(OR($V374&lt;2.7,$V374&gt;90),"Age OOR",BH374+1.6449*VLOOKUP(BH$14&amp;"-rse-"&amp;$I374,Equations!$G:$I,3,0)))</f>
        <v/>
      </c>
      <c r="BK374" s="10" t="str">
        <f t="shared" si="142"/>
        <v/>
      </c>
      <c r="BL374" s="10" t="str">
        <f>IF($AD374="","",IF(OR($V374&lt;2.7,$V374&gt;90),"Age OOR",($AD374-BH374)/VLOOKUP(BH$14&amp;"-rse-"&amp;$I374,Equations!$G:$I,3,0)))</f>
        <v/>
      </c>
      <c r="BM374" s="10" t="str">
        <f>IF($AE374="","",IF(OR($V374&lt;2.7,$V374&gt;90),"Age OOR",VLOOKUP(BM$14&amp;"-int-"&amp;$J374,Equations!$G:$I,3,0)+VLOOKUP(BM$14&amp;"-sexo-"&amp;$J374,Equations!$G:$I,3,0)*$U374+VLOOKUP(BM$14&amp;"-edad-"&amp;$J374,Equations!$G:$I,3,0)*$V374+VLOOKUP(BM$14&amp;"-est-"&amp;$J374,Equations!$G:$I,3,0)*(1/$W374)+VLOOKUP(BM$14&amp;"-imc-"&amp;$J374,Equations!$G:$I,3,0)*(1/$Q374)))</f>
        <v/>
      </c>
      <c r="BN374" s="10" t="str">
        <f>IF($AE374="","",IF(OR($V374&lt;2.7,$V374&gt;90),"Age OOR",BM374-1.6449*VLOOKUP(BM$14&amp;"-rse-"&amp;$J374,Equations!$G:$I,3,0)))</f>
        <v/>
      </c>
      <c r="BO374" s="10" t="str">
        <f>IF($AE374="","",IF(OR($V374&lt;2.7,$V374&gt;90),"Age OOR",BM374+1.6449*VLOOKUP(BM$14&amp;"-rse-"&amp;$J374,Equations!$G:$I,3,0)))</f>
        <v/>
      </c>
      <c r="BP374" s="10" t="str">
        <f t="shared" si="143"/>
        <v/>
      </c>
      <c r="BQ374" s="10" t="str">
        <f>IF($AE374="","",IF(OR($V374&lt;2.7,$V374&gt;90),"Age OOR",($AE374-BM374)/VLOOKUP(BM$14&amp;"-rse-"&amp;$J374,Equations!$G:$I,3,0)))</f>
        <v/>
      </c>
      <c r="BR374" s="10" t="str">
        <f>IF($AF374="","",IF(OR($V374&lt;2.7,$V374&gt;90),"Age OOR",VLOOKUP(BR$14&amp;"-int-"&amp;$K374,Equations!$G:$I,3,0)+VLOOKUP(BR$14&amp;"-sexo-"&amp;$K374,Equations!$G:$I,3,0)*$U374+VLOOKUP(BR$14&amp;"-edad-"&amp;$K374,Equations!$G:$I,3,0)*$V374+VLOOKUP(BR$14&amp;"-est-"&amp;$K374,Equations!$G:$I,3,0)*(1/$W374)+VLOOKUP(BR$14&amp;"-imc-"&amp;$K374,Equations!$G:$I,3,0)*(1/$Q374)))</f>
        <v/>
      </c>
      <c r="BS374" s="10" t="str">
        <f>IF($AF374="","",IF(OR($V374&lt;2.7,$V374&gt;90),"Age OOR",BR374-1.6449*VLOOKUP(BR$14&amp;"-rse-"&amp;$K374,Equations!$G:$I,3,0)))</f>
        <v/>
      </c>
      <c r="BT374" s="10" t="str">
        <f>IF($AF374="","",IF(OR($V374&lt;2.7,$V374&gt;90),"Age OOR",BR374+1.6449*VLOOKUP(BR$14&amp;"-rse-"&amp;$K374,Equations!$G:$I,3,0)))</f>
        <v/>
      </c>
      <c r="BU374" s="10" t="str">
        <f t="shared" si="144"/>
        <v/>
      </c>
      <c r="BV374" s="10" t="str">
        <f>IF($AF374="","",IF(OR($V374&lt;2.7,$V374&gt;90),"Age OOR",($AF374-BR374)/VLOOKUP(BR$14&amp;"-rse-"&amp;$K374,Equations!$G:$I,3,0)))</f>
        <v/>
      </c>
      <c r="BW374" s="10" t="str">
        <f>IF($AG374="","",IF(OR($V374&lt;2.7,$V374&gt;90),"Age OOR",VLOOKUP(BW$14&amp;"-int-"&amp;$L374,Equations!$G:$I,3,0)+VLOOKUP(BW$14&amp;"-sexo-"&amp;$L374,Equations!$G:$I,3,0)*$U374+VLOOKUP(BW$14&amp;"-edad-"&amp;$L374,Equations!$G:$I,3,0)*$V374+VLOOKUP(BW$14&amp;"-est-"&amp;$L374,Equations!$G:$I,3,0)*(1/$W374)+VLOOKUP(BW$14&amp;"-imc-"&amp;$L374,Equations!$G:$I,3,0)*(1/$Q374)))</f>
        <v/>
      </c>
      <c r="BX374" s="10" t="str">
        <f>IF($AG374="","",IF(OR($V374&lt;2.7,$V374&gt;90),"Age OOR",BW374-1.6449*VLOOKUP(BW$14&amp;"-rse-"&amp;$L374,Equations!$G:$I,3,0)))</f>
        <v/>
      </c>
      <c r="BY374" s="10" t="str">
        <f>IF($AG374="","",IF(OR($V374&lt;2.7,$V374&gt;90),"Age OOR",BW374+1.6449*VLOOKUP(BW$14&amp;"-rse-"&amp;$L374,Equations!$G:$I,3,0)))</f>
        <v/>
      </c>
      <c r="BZ374" s="10" t="str">
        <f t="shared" si="145"/>
        <v/>
      </c>
      <c r="CA374" s="10" t="str">
        <f>IF($AG374="","",IF(OR($V374&lt;2.7,$V374&gt;90),"Age OOR",($AG374-BW374)/VLOOKUP(BW$14&amp;"-rse-"&amp;$L374,Equations!$G:$I,3,0)))</f>
        <v/>
      </c>
      <c r="CB374" s="10" t="str">
        <f>IF($AH374="","",IF(OR($V374&lt;2.7,$V374&gt;90),"Age OOR",VLOOKUP(CB$14&amp;"-int-"&amp;$M374,Equations!$G:$I,3,0)+VLOOKUP(CB$14&amp;"-sexo-"&amp;$M374,Equations!$G:$I,3,0)*$U374+VLOOKUP(CB$14&amp;"-edad-"&amp;$M374,Equations!$G:$I,3,0)*$V374+VLOOKUP(CB$14&amp;"-est-"&amp;$M374,Equations!$G:$I,3,0)*(1/$W374)+VLOOKUP(CB$14&amp;"-imc-"&amp;$M374,Equations!$G:$I,3,0)*(1/$Q374)))</f>
        <v/>
      </c>
      <c r="CC374" s="10" t="str">
        <f>IF($AH374="","",IF(OR($V374&lt;2.7,$V374&gt;90),"Age OOR",CB374-1.6449*VLOOKUP(CB$14&amp;"-rse-"&amp;$M374,Equations!$G:$I,3,0)))</f>
        <v/>
      </c>
      <c r="CD374" s="10" t="str">
        <f>IF($AH374="","",IF(OR($V374&lt;2.7,$V374&gt;90),"Age OOR",CB374+1.6449*VLOOKUP(CB$14&amp;"-rse-"&amp;$M374,Equations!$G:$I,3,0)))</f>
        <v/>
      </c>
      <c r="CE374" s="10" t="str">
        <f t="shared" si="146"/>
        <v/>
      </c>
      <c r="CF374" s="10" t="str">
        <f>IF($AH374="","",IF(OR($V374&lt;2.7,$V374&gt;90),"Age OOR",($AH374-CB374)/VLOOKUP(CB$14&amp;"-rse-"&amp;$M374,Equations!$G:$I,3,0)))</f>
        <v/>
      </c>
      <c r="CG374" s="10" t="str">
        <f>IF($AI374="","",IF(OR($V374&lt;2.7,$V374&gt;90),"Age OOR",VLOOKUP(CG$14&amp;"-int-"&amp;$N374,Equations!$G:$I,3,0)+VLOOKUP(CG$14&amp;"-sexo-"&amp;$N374,Equations!$G:$I,3,0)*$U374+VLOOKUP(CG$14&amp;"-edad-"&amp;$N374,Equations!$G:$I,3,0)*$V374+VLOOKUP(CG$14&amp;"-est-"&amp;$N374,Equations!$G:$I,3,0)*(1/$W374)+VLOOKUP(CG$14&amp;"-imc-"&amp;$N374,Equations!$G:$I,3,0)*(1/$Q374)))</f>
        <v/>
      </c>
      <c r="CH374" s="10" t="str">
        <f>IF($AI374="","",IF(OR($V374&lt;2.7,$V374&gt;90),"Age OOR",CG374-1.6449*VLOOKUP(CG$14&amp;"-rse-"&amp;$N374,Equations!$G:$I,3,0)))</f>
        <v/>
      </c>
      <c r="CI374" s="10" t="str">
        <f>IF($AI374="","",IF(OR($V374&lt;2.7,$V374&gt;90),"Age OOR",CG374+1.6449*VLOOKUP(CG$14&amp;"-rse-"&amp;$N374,Equations!$G:$I,3,0)))</f>
        <v/>
      </c>
      <c r="CJ374" s="10" t="str">
        <f t="shared" si="147"/>
        <v/>
      </c>
      <c r="CK374" s="10" t="str">
        <f>IF($AI374="","",IF(OR($V374&lt;2.7,$V374&gt;90),"Age OOR",($AI374-CG374)/VLOOKUP(CG$14&amp;"-rse-"&amp;$N374,Equations!$G:$I,3,0)))</f>
        <v/>
      </c>
      <c r="CL374" s="10" t="str">
        <f>IF($AJ374="","",IF(OR($V374&lt;2.7,$V374&gt;90),"Age OOR",VLOOKUP(CL$14&amp;"-int-"&amp;$O374,Equations!$G:$I,3,0)+VLOOKUP(CL$14&amp;"-sexo-"&amp;$O374,Equations!$G:$I,3,0)*$U374+VLOOKUP(CL$14&amp;"-edad-"&amp;$O374,Equations!$G:$I,3,0)*$V374+VLOOKUP(CL$14&amp;"-est-"&amp;$O374,Equations!$G:$I,3,0)*(1/$W374)+VLOOKUP(CL$14&amp;"-imc-"&amp;$O374,Equations!$G:$I,3,0)*(1/$Q374)))</f>
        <v/>
      </c>
      <c r="CM374" s="10" t="str">
        <f>IF($AJ374="","",IF(OR($V374&lt;2.7,$V374&gt;90),"Age OOR",CL374-1.6449*VLOOKUP(CL$14&amp;"-rse-"&amp;$O374,Equations!$G:$I,3,0)))</f>
        <v/>
      </c>
      <c r="CN374" s="10" t="str">
        <f>IF($AJ374="","",IF(OR($V374&lt;2.7,$V374&gt;90),"Age OOR",CL374+1.6449*VLOOKUP(CL$14&amp;"-rse-"&amp;$O374,Equations!$G:$I,3,0)))</f>
        <v/>
      </c>
      <c r="CO374" s="10" t="str">
        <f t="shared" si="148"/>
        <v/>
      </c>
      <c r="CP374" s="10" t="str">
        <f>IF($AJ374="","",IF(OR($V374&lt;2.7,$V374&gt;90),"Age OOR",($AJ374-CL374)/VLOOKUP(CL$14&amp;"-rse-"&amp;$O374,Equations!$G:$I,3,0)))</f>
        <v/>
      </c>
      <c r="CQ374" s="10" t="str">
        <f>IF($AK374="","",IF(OR($V374&lt;2.7,$V374&gt;90),"Age OOR",EXP(VLOOKUP(CQ$14&amp;"-int-"&amp;$P374,Equations!$G:$I,3,0)+VLOOKUP(CQ$14&amp;"-sexo-"&amp;$P374,Equations!$G:$I,3,0)*$U374+VLOOKUP(CQ$14&amp;"-edad-"&amp;$P374,Equations!$G:$I,3,0)*$V374+VLOOKUP(CQ$14&amp;"-est-"&amp;$P374,Equations!$G:$I,3,0)*(1/$W374)+VLOOKUP(CQ$14&amp;"-imc-"&amp;$P374,Equations!$G:$I,3,0)*(1/$Q374))))</f>
        <v/>
      </c>
      <c r="CR374" s="10" t="str">
        <f>IF($AK374="","",IF(OR($V374&lt;2.7,$V374&gt;90),"Age OOR",EXP(LN(CQ374)-1.6449*VLOOKUP(CQ$14&amp;"-rse-"&amp;$P374,Equations!$G:$I,3,0))))</f>
        <v/>
      </c>
      <c r="CS374" s="10" t="str">
        <f>IF($AK374="","",IF(OR($V374&lt;2.7,$V374&gt;90),"Age OOR",EXP(LN(CQ374)+1.6449*VLOOKUP(CQ$14&amp;"-rse-"&amp;$P374,Equations!$G:$I,3,0))))</f>
        <v/>
      </c>
      <c r="CT374" s="10" t="str">
        <f t="shared" si="149"/>
        <v/>
      </c>
      <c r="CU374" s="10" t="str">
        <f>IF($AK374="","",IF(OR($V374&lt;2.7,$V374&gt;90),"Age OOR",(LN($AK374)-LN(CQ374))/VLOOKUP(CQ$14&amp;"-rse-"&amp;$P374,Equations!$G:$I,3,0)))</f>
        <v/>
      </c>
      <c r="CV374" s="47"/>
    </row>
    <row r="375" spans="5:100" x14ac:dyDescent="0.2">
      <c r="E375" s="23" t="str">
        <f t="shared" si="125"/>
        <v>Age out of range</v>
      </c>
      <c r="F375" s="23" t="str">
        <f t="shared" si="126"/>
        <v>Age out of range</v>
      </c>
      <c r="G375" s="23" t="str">
        <f t="shared" si="127"/>
        <v>Age out of range</v>
      </c>
      <c r="H375" s="23" t="str">
        <f t="shared" si="128"/>
        <v>Age out of range</v>
      </c>
      <c r="I375" s="23" t="str">
        <f t="shared" si="129"/>
        <v>Age out of range</v>
      </c>
      <c r="J375" s="23" t="str">
        <f t="shared" si="130"/>
        <v>Age out of range</v>
      </c>
      <c r="K375" s="23" t="str">
        <f t="shared" si="131"/>
        <v>Age out of range</v>
      </c>
      <c r="L375" s="23" t="str">
        <f t="shared" si="132"/>
        <v>Age out of range</v>
      </c>
      <c r="M375" s="23" t="str">
        <f t="shared" si="133"/>
        <v>Age out of range</v>
      </c>
      <c r="N375" s="23" t="str">
        <f t="shared" si="134"/>
        <v>Age out of range</v>
      </c>
      <c r="O375" s="23" t="str">
        <f t="shared" si="135"/>
        <v>Age out of range</v>
      </c>
      <c r="P375" s="23" t="str">
        <f t="shared" si="136"/>
        <v>Age out of range</v>
      </c>
      <c r="Q375" s="23" t="e">
        <f t="shared" si="137"/>
        <v>#DIV/0!</v>
      </c>
      <c r="R375" s="17"/>
      <c r="S375" s="23">
        <v>359</v>
      </c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7"/>
      <c r="AM375" s="47"/>
      <c r="AN375" s="10" t="str">
        <f>IF($Z375="","",IF(OR($V375&lt;2.7,$V375&gt;90),"Age OOR",VLOOKUP(AN$14&amp;"-int-"&amp;$E375,Equations!$G:$I,3,0)+VLOOKUP(AN$14&amp;"-sexo-"&amp;$E375,Equations!$G:$I,3,0)*$U375+VLOOKUP(AN$14&amp;"-edad-"&amp;$E375,Equations!$G:$I,3,0)*$V375+VLOOKUP(AN$14&amp;"-est-"&amp;$E375,Equations!$G:$I,3,0)*(1/$W375)+VLOOKUP(AN$14&amp;"-imc-"&amp;$E375,Equations!$G:$I,3,0)*(1/$Q375)))</f>
        <v/>
      </c>
      <c r="AO375" s="10" t="str">
        <f>IF($Z375="","",IF(OR($V375&lt;2.7,$V375&gt;90),"Age OOR",AN375-1.6449*VLOOKUP(AN$14&amp;"-rse-"&amp;$E375,Equations!$G:$I,3,0)))</f>
        <v/>
      </c>
      <c r="AP375" s="10" t="str">
        <f>IF($Z375="","",IF(OR($V375&lt;2.7,$V375&gt;90),"Age OOR",AN375+1.6449*VLOOKUP(AN$14&amp;"-rse-"&amp;$E375,Equations!$G:$I,3,0)))</f>
        <v/>
      </c>
      <c r="AQ375" s="10" t="str">
        <f t="shared" si="138"/>
        <v/>
      </c>
      <c r="AR375" s="10" t="str">
        <f>IF($Z375="","",IF(OR($V375&lt;2.7,$V375&gt;90),"Age OOR",($Z375-AN375)/VLOOKUP(AN$14&amp;"-rse-"&amp;$E375,Equations!$G:$I,3,0)))</f>
        <v/>
      </c>
      <c r="AS375" s="10" t="str">
        <f>IF($AA375="","",IF(OR($V375&lt;2.7,$V375&gt;90),"Age OOR",VLOOKUP(AS$14&amp;"-int-"&amp;$F375,Equations!$G:$I,3,0)+VLOOKUP(AS$14&amp;"-sexo-"&amp;$F375,Equations!$G:$I,3,0)*$U375+VLOOKUP(AS$14&amp;"-edad-"&amp;$F375,Equations!$G:$I,3,0)*$V375+VLOOKUP(AS$14&amp;"-est-"&amp;$F375,Equations!$G:$I,3,0)*(1/$W375)+VLOOKUP(AS$14&amp;"-imc-"&amp;$F375,Equations!$G:$I,3,0)*(1/$Q375)))</f>
        <v/>
      </c>
      <c r="AT375" s="10" t="str">
        <f>IF($AA375="","",IF(OR($V375&lt;2.7,$V375&gt;90),"Age OOR",AS375-1.6449*VLOOKUP(AS$14&amp;"-rse-"&amp;$F375,Equations!$G:$I,3,0)))</f>
        <v/>
      </c>
      <c r="AU375" s="10" t="str">
        <f>IF($AA375="","",IF(OR($V375&lt;2.7,$V375&gt;90),"Age OOR",AS375+1.6449*VLOOKUP(AS$14&amp;"-rse-"&amp;$F375,Equations!$G:$I,3,0)))</f>
        <v/>
      </c>
      <c r="AV375" s="10" t="str">
        <f t="shared" si="139"/>
        <v/>
      </c>
      <c r="AW375" s="10" t="str">
        <f>IF($AA375="","",IF(OR($V375&lt;2.7,$V375&gt;90),"Age OOR",($AA375-AS375)/VLOOKUP(AS$14&amp;"-rse-"&amp;$F375,Equations!$G:$I,3,0)))</f>
        <v/>
      </c>
      <c r="AX375" s="10" t="str">
        <f>IF($AB375="","",IF(OR($V375&lt;2.7,$V375&gt;90),"Age OOR",VLOOKUP(AX$14&amp;"-int-"&amp;$G375,Equations!$G:$I,3,0)+VLOOKUP(AX$14&amp;"-sexo-"&amp;$G375,Equations!$G:$I,3,0)*$U375+VLOOKUP(AX$14&amp;"-edad-"&amp;$G375,Equations!$G:$I,3,0)*$V375+VLOOKUP(AX$14&amp;"-est-"&amp;$G375,Equations!$G:$I,3,0)*(1/$W375)+VLOOKUP(AX$14&amp;"-imc-"&amp;$G375,Equations!$G:$I,3,0)*(1/$Q375)))</f>
        <v/>
      </c>
      <c r="AY375" s="10" t="str">
        <f>IF($AB375="","",IF(OR($V375&lt;2.7,$V375&gt;90),"Age OOR",AX375-1.6449*VLOOKUP(AX$14&amp;"-rse-"&amp;$G375,Equations!$G:$I,3,0)))</f>
        <v/>
      </c>
      <c r="AZ375" s="10" t="str">
        <f>IF($AB375="","",IF(OR($V375&lt;2.7,$V375&gt;90),"Age OOR",AX375+1.6449*VLOOKUP(AX$14&amp;"-rse-"&amp;$G375,Equations!$G:$I,3,0)))</f>
        <v/>
      </c>
      <c r="BA375" s="10" t="str">
        <f t="shared" si="140"/>
        <v/>
      </c>
      <c r="BB375" s="10" t="str">
        <f>IF($AB375="","",IF(OR($V375&lt;2.7,$V375&gt;90),"Age OOR",($AB375-AX375)/VLOOKUP(AX$14&amp;"-rse-"&amp;$G375,Equations!$G:$I,3,0)))</f>
        <v/>
      </c>
      <c r="BC375" s="10" t="str">
        <f>IF($AC375="","",IF(OR($V375&lt;2.7,$V375&gt;90),"Age OOR",VLOOKUP(BC$14&amp;"-int-"&amp;$H375,Equations!$G:$I,3,0)+VLOOKUP(BC$14&amp;"-sexo-"&amp;$H375,Equations!$G:$I,3,0)*$U375+VLOOKUP(BC$14&amp;"-edad-"&amp;$H375,Equations!$G:$I,3,0)*$V375+VLOOKUP(BC$14&amp;"-est-"&amp;$H375,Equations!$G:$I,3,0)*(1/$W375)+VLOOKUP(BC$14&amp;"-imc-"&amp;$H375,Equations!$G:$I,3,0)*(1/$Q375)))</f>
        <v/>
      </c>
      <c r="BD375" s="10" t="str">
        <f>IF($AC375="","",IF(OR($V375&lt;2.7,$V375&gt;90),"Age OOR",BC375-1.6449*VLOOKUP(BC$14&amp;"-rse-"&amp;$H375,Equations!$G:$I,3,0)))</f>
        <v/>
      </c>
      <c r="BE375" s="10" t="str">
        <f>IF($AC375="","",IF(OR($V375&lt;2.7,$V375&gt;90),"Age OOR",BC375+1.6449*VLOOKUP(BC$14&amp;"-rse-"&amp;$H375,Equations!$G:$I,3,0)))</f>
        <v/>
      </c>
      <c r="BF375" s="10" t="str">
        <f t="shared" si="141"/>
        <v/>
      </c>
      <c r="BG375" s="10" t="str">
        <f>IF($AC375="","",IF(OR($V375&lt;2.7,$V375&gt;90),"Age OOR",($AC375-BC375)/VLOOKUP(BC$14&amp;"-rse-"&amp;$H375,Equations!$G:$I,3,0)))</f>
        <v/>
      </c>
      <c r="BH375" s="10" t="str">
        <f>IF($AD375="","",IF(OR($V375&lt;2.7,$V375&gt;90),"Age OOR",VLOOKUP(BH$14&amp;"-int-"&amp;$I375,Equations!$G:$I,3,0)+VLOOKUP(BH$14&amp;"-sexo-"&amp;$I375,Equations!$G:$I,3,0)*$U375+VLOOKUP(BH$14&amp;"-edad-"&amp;$I375,Equations!$G:$I,3,0)*$V375+VLOOKUP(BH$14&amp;"-est-"&amp;$I375,Equations!$G:$I,3,0)*(1/$W375)+VLOOKUP(BH$14&amp;"-imc-"&amp;$I375,Equations!$G:$I,3,0)*(1/$Q375)))</f>
        <v/>
      </c>
      <c r="BI375" s="10" t="str">
        <f>IF($AD375="","",IF(OR($V375&lt;2.7,$V375&gt;90),"Age OOR",BH375-1.6449*VLOOKUP(BH$14&amp;"-rse-"&amp;$I375,Equations!$G:$I,3,0)))</f>
        <v/>
      </c>
      <c r="BJ375" s="10" t="str">
        <f>IF($AD375="","",IF(OR($V375&lt;2.7,$V375&gt;90),"Age OOR",BH375+1.6449*VLOOKUP(BH$14&amp;"-rse-"&amp;$I375,Equations!$G:$I,3,0)))</f>
        <v/>
      </c>
      <c r="BK375" s="10" t="str">
        <f t="shared" si="142"/>
        <v/>
      </c>
      <c r="BL375" s="10" t="str">
        <f>IF($AD375="","",IF(OR($V375&lt;2.7,$V375&gt;90),"Age OOR",($AD375-BH375)/VLOOKUP(BH$14&amp;"-rse-"&amp;$I375,Equations!$G:$I,3,0)))</f>
        <v/>
      </c>
      <c r="BM375" s="10" t="str">
        <f>IF($AE375="","",IF(OR($V375&lt;2.7,$V375&gt;90),"Age OOR",VLOOKUP(BM$14&amp;"-int-"&amp;$J375,Equations!$G:$I,3,0)+VLOOKUP(BM$14&amp;"-sexo-"&amp;$J375,Equations!$G:$I,3,0)*$U375+VLOOKUP(BM$14&amp;"-edad-"&amp;$J375,Equations!$G:$I,3,0)*$V375+VLOOKUP(BM$14&amp;"-est-"&amp;$J375,Equations!$G:$I,3,0)*(1/$W375)+VLOOKUP(BM$14&amp;"-imc-"&amp;$J375,Equations!$G:$I,3,0)*(1/$Q375)))</f>
        <v/>
      </c>
      <c r="BN375" s="10" t="str">
        <f>IF($AE375="","",IF(OR($V375&lt;2.7,$V375&gt;90),"Age OOR",BM375-1.6449*VLOOKUP(BM$14&amp;"-rse-"&amp;$J375,Equations!$G:$I,3,0)))</f>
        <v/>
      </c>
      <c r="BO375" s="10" t="str">
        <f>IF($AE375="","",IF(OR($V375&lt;2.7,$V375&gt;90),"Age OOR",BM375+1.6449*VLOOKUP(BM$14&amp;"-rse-"&amp;$J375,Equations!$G:$I,3,0)))</f>
        <v/>
      </c>
      <c r="BP375" s="10" t="str">
        <f t="shared" si="143"/>
        <v/>
      </c>
      <c r="BQ375" s="10" t="str">
        <f>IF($AE375="","",IF(OR($V375&lt;2.7,$V375&gt;90),"Age OOR",($AE375-BM375)/VLOOKUP(BM$14&amp;"-rse-"&amp;$J375,Equations!$G:$I,3,0)))</f>
        <v/>
      </c>
      <c r="BR375" s="10" t="str">
        <f>IF($AF375="","",IF(OR($V375&lt;2.7,$V375&gt;90),"Age OOR",VLOOKUP(BR$14&amp;"-int-"&amp;$K375,Equations!$G:$I,3,0)+VLOOKUP(BR$14&amp;"-sexo-"&amp;$K375,Equations!$G:$I,3,0)*$U375+VLOOKUP(BR$14&amp;"-edad-"&amp;$K375,Equations!$G:$I,3,0)*$V375+VLOOKUP(BR$14&amp;"-est-"&amp;$K375,Equations!$G:$I,3,0)*(1/$W375)+VLOOKUP(BR$14&amp;"-imc-"&amp;$K375,Equations!$G:$I,3,0)*(1/$Q375)))</f>
        <v/>
      </c>
      <c r="BS375" s="10" t="str">
        <f>IF($AF375="","",IF(OR($V375&lt;2.7,$V375&gt;90),"Age OOR",BR375-1.6449*VLOOKUP(BR$14&amp;"-rse-"&amp;$K375,Equations!$G:$I,3,0)))</f>
        <v/>
      </c>
      <c r="BT375" s="10" t="str">
        <f>IF($AF375="","",IF(OR($V375&lt;2.7,$V375&gt;90),"Age OOR",BR375+1.6449*VLOOKUP(BR$14&amp;"-rse-"&amp;$K375,Equations!$G:$I,3,0)))</f>
        <v/>
      </c>
      <c r="BU375" s="10" t="str">
        <f t="shared" si="144"/>
        <v/>
      </c>
      <c r="BV375" s="10" t="str">
        <f>IF($AF375="","",IF(OR($V375&lt;2.7,$V375&gt;90),"Age OOR",($AF375-BR375)/VLOOKUP(BR$14&amp;"-rse-"&amp;$K375,Equations!$G:$I,3,0)))</f>
        <v/>
      </c>
      <c r="BW375" s="10" t="str">
        <f>IF($AG375="","",IF(OR($V375&lt;2.7,$V375&gt;90),"Age OOR",VLOOKUP(BW$14&amp;"-int-"&amp;$L375,Equations!$G:$I,3,0)+VLOOKUP(BW$14&amp;"-sexo-"&amp;$L375,Equations!$G:$I,3,0)*$U375+VLOOKUP(BW$14&amp;"-edad-"&amp;$L375,Equations!$G:$I,3,0)*$V375+VLOOKUP(BW$14&amp;"-est-"&amp;$L375,Equations!$G:$I,3,0)*(1/$W375)+VLOOKUP(BW$14&amp;"-imc-"&amp;$L375,Equations!$G:$I,3,0)*(1/$Q375)))</f>
        <v/>
      </c>
      <c r="BX375" s="10" t="str">
        <f>IF($AG375="","",IF(OR($V375&lt;2.7,$V375&gt;90),"Age OOR",BW375-1.6449*VLOOKUP(BW$14&amp;"-rse-"&amp;$L375,Equations!$G:$I,3,0)))</f>
        <v/>
      </c>
      <c r="BY375" s="10" t="str">
        <f>IF($AG375="","",IF(OR($V375&lt;2.7,$V375&gt;90),"Age OOR",BW375+1.6449*VLOOKUP(BW$14&amp;"-rse-"&amp;$L375,Equations!$G:$I,3,0)))</f>
        <v/>
      </c>
      <c r="BZ375" s="10" t="str">
        <f t="shared" si="145"/>
        <v/>
      </c>
      <c r="CA375" s="10" t="str">
        <f>IF($AG375="","",IF(OR($V375&lt;2.7,$V375&gt;90),"Age OOR",($AG375-BW375)/VLOOKUP(BW$14&amp;"-rse-"&amp;$L375,Equations!$G:$I,3,0)))</f>
        <v/>
      </c>
      <c r="CB375" s="10" t="str">
        <f>IF($AH375="","",IF(OR($V375&lt;2.7,$V375&gt;90),"Age OOR",VLOOKUP(CB$14&amp;"-int-"&amp;$M375,Equations!$G:$I,3,0)+VLOOKUP(CB$14&amp;"-sexo-"&amp;$M375,Equations!$G:$I,3,0)*$U375+VLOOKUP(CB$14&amp;"-edad-"&amp;$M375,Equations!$G:$I,3,0)*$V375+VLOOKUP(CB$14&amp;"-est-"&amp;$M375,Equations!$G:$I,3,0)*(1/$W375)+VLOOKUP(CB$14&amp;"-imc-"&amp;$M375,Equations!$G:$I,3,0)*(1/$Q375)))</f>
        <v/>
      </c>
      <c r="CC375" s="10" t="str">
        <f>IF($AH375="","",IF(OR($V375&lt;2.7,$V375&gt;90),"Age OOR",CB375-1.6449*VLOOKUP(CB$14&amp;"-rse-"&amp;$M375,Equations!$G:$I,3,0)))</f>
        <v/>
      </c>
      <c r="CD375" s="10" t="str">
        <f>IF($AH375="","",IF(OR($V375&lt;2.7,$V375&gt;90),"Age OOR",CB375+1.6449*VLOOKUP(CB$14&amp;"-rse-"&amp;$M375,Equations!$G:$I,3,0)))</f>
        <v/>
      </c>
      <c r="CE375" s="10" t="str">
        <f t="shared" si="146"/>
        <v/>
      </c>
      <c r="CF375" s="10" t="str">
        <f>IF($AH375="","",IF(OR($V375&lt;2.7,$V375&gt;90),"Age OOR",($AH375-CB375)/VLOOKUP(CB$14&amp;"-rse-"&amp;$M375,Equations!$G:$I,3,0)))</f>
        <v/>
      </c>
      <c r="CG375" s="10" t="str">
        <f>IF($AI375="","",IF(OR($V375&lt;2.7,$V375&gt;90),"Age OOR",VLOOKUP(CG$14&amp;"-int-"&amp;$N375,Equations!$G:$I,3,0)+VLOOKUP(CG$14&amp;"-sexo-"&amp;$N375,Equations!$G:$I,3,0)*$U375+VLOOKUP(CG$14&amp;"-edad-"&amp;$N375,Equations!$G:$I,3,0)*$V375+VLOOKUP(CG$14&amp;"-est-"&amp;$N375,Equations!$G:$I,3,0)*(1/$W375)+VLOOKUP(CG$14&amp;"-imc-"&amp;$N375,Equations!$G:$I,3,0)*(1/$Q375)))</f>
        <v/>
      </c>
      <c r="CH375" s="10" t="str">
        <f>IF($AI375="","",IF(OR($V375&lt;2.7,$V375&gt;90),"Age OOR",CG375-1.6449*VLOOKUP(CG$14&amp;"-rse-"&amp;$N375,Equations!$G:$I,3,0)))</f>
        <v/>
      </c>
      <c r="CI375" s="10" t="str">
        <f>IF($AI375="","",IF(OR($V375&lt;2.7,$V375&gt;90),"Age OOR",CG375+1.6449*VLOOKUP(CG$14&amp;"-rse-"&amp;$N375,Equations!$G:$I,3,0)))</f>
        <v/>
      </c>
      <c r="CJ375" s="10" t="str">
        <f t="shared" si="147"/>
        <v/>
      </c>
      <c r="CK375" s="10" t="str">
        <f>IF($AI375="","",IF(OR($V375&lt;2.7,$V375&gt;90),"Age OOR",($AI375-CG375)/VLOOKUP(CG$14&amp;"-rse-"&amp;$N375,Equations!$G:$I,3,0)))</f>
        <v/>
      </c>
      <c r="CL375" s="10" t="str">
        <f>IF($AJ375="","",IF(OR($V375&lt;2.7,$V375&gt;90),"Age OOR",VLOOKUP(CL$14&amp;"-int-"&amp;$O375,Equations!$G:$I,3,0)+VLOOKUP(CL$14&amp;"-sexo-"&amp;$O375,Equations!$G:$I,3,0)*$U375+VLOOKUP(CL$14&amp;"-edad-"&amp;$O375,Equations!$G:$I,3,0)*$V375+VLOOKUP(CL$14&amp;"-est-"&amp;$O375,Equations!$G:$I,3,0)*(1/$W375)+VLOOKUP(CL$14&amp;"-imc-"&amp;$O375,Equations!$G:$I,3,0)*(1/$Q375)))</f>
        <v/>
      </c>
      <c r="CM375" s="10" t="str">
        <f>IF($AJ375="","",IF(OR($V375&lt;2.7,$V375&gt;90),"Age OOR",CL375-1.6449*VLOOKUP(CL$14&amp;"-rse-"&amp;$O375,Equations!$G:$I,3,0)))</f>
        <v/>
      </c>
      <c r="CN375" s="10" t="str">
        <f>IF($AJ375="","",IF(OR($V375&lt;2.7,$V375&gt;90),"Age OOR",CL375+1.6449*VLOOKUP(CL$14&amp;"-rse-"&amp;$O375,Equations!$G:$I,3,0)))</f>
        <v/>
      </c>
      <c r="CO375" s="10" t="str">
        <f t="shared" si="148"/>
        <v/>
      </c>
      <c r="CP375" s="10" t="str">
        <f>IF($AJ375="","",IF(OR($V375&lt;2.7,$V375&gt;90),"Age OOR",($AJ375-CL375)/VLOOKUP(CL$14&amp;"-rse-"&amp;$O375,Equations!$G:$I,3,0)))</f>
        <v/>
      </c>
      <c r="CQ375" s="10" t="str">
        <f>IF($AK375="","",IF(OR($V375&lt;2.7,$V375&gt;90),"Age OOR",EXP(VLOOKUP(CQ$14&amp;"-int-"&amp;$P375,Equations!$G:$I,3,0)+VLOOKUP(CQ$14&amp;"-sexo-"&amp;$P375,Equations!$G:$I,3,0)*$U375+VLOOKUP(CQ$14&amp;"-edad-"&amp;$P375,Equations!$G:$I,3,0)*$V375+VLOOKUP(CQ$14&amp;"-est-"&amp;$P375,Equations!$G:$I,3,0)*(1/$W375)+VLOOKUP(CQ$14&amp;"-imc-"&amp;$P375,Equations!$G:$I,3,0)*(1/$Q375))))</f>
        <v/>
      </c>
      <c r="CR375" s="10" t="str">
        <f>IF($AK375="","",IF(OR($V375&lt;2.7,$V375&gt;90),"Age OOR",EXP(LN(CQ375)-1.6449*VLOOKUP(CQ$14&amp;"-rse-"&amp;$P375,Equations!$G:$I,3,0))))</f>
        <v/>
      </c>
      <c r="CS375" s="10" t="str">
        <f>IF($AK375="","",IF(OR($V375&lt;2.7,$V375&gt;90),"Age OOR",EXP(LN(CQ375)+1.6449*VLOOKUP(CQ$14&amp;"-rse-"&amp;$P375,Equations!$G:$I,3,0))))</f>
        <v/>
      </c>
      <c r="CT375" s="10" t="str">
        <f t="shared" si="149"/>
        <v/>
      </c>
      <c r="CU375" s="10" t="str">
        <f>IF($AK375="","",IF(OR($V375&lt;2.7,$V375&gt;90),"Age OOR",(LN($AK375)-LN(CQ375))/VLOOKUP(CQ$14&amp;"-rse-"&amp;$P375,Equations!$G:$I,3,0)))</f>
        <v/>
      </c>
      <c r="CV375" s="47"/>
    </row>
    <row r="376" spans="5:100" x14ac:dyDescent="0.2">
      <c r="E376" s="23" t="str">
        <f t="shared" si="125"/>
        <v>Age out of range</v>
      </c>
      <c r="F376" s="23" t="str">
        <f t="shared" si="126"/>
        <v>Age out of range</v>
      </c>
      <c r="G376" s="23" t="str">
        <f t="shared" si="127"/>
        <v>Age out of range</v>
      </c>
      <c r="H376" s="23" t="str">
        <f t="shared" si="128"/>
        <v>Age out of range</v>
      </c>
      <c r="I376" s="23" t="str">
        <f t="shared" si="129"/>
        <v>Age out of range</v>
      </c>
      <c r="J376" s="23" t="str">
        <f t="shared" si="130"/>
        <v>Age out of range</v>
      </c>
      <c r="K376" s="23" t="str">
        <f t="shared" si="131"/>
        <v>Age out of range</v>
      </c>
      <c r="L376" s="23" t="str">
        <f t="shared" si="132"/>
        <v>Age out of range</v>
      </c>
      <c r="M376" s="23" t="str">
        <f t="shared" si="133"/>
        <v>Age out of range</v>
      </c>
      <c r="N376" s="23" t="str">
        <f t="shared" si="134"/>
        <v>Age out of range</v>
      </c>
      <c r="O376" s="23" t="str">
        <f t="shared" si="135"/>
        <v>Age out of range</v>
      </c>
      <c r="P376" s="23" t="str">
        <f t="shared" si="136"/>
        <v>Age out of range</v>
      </c>
      <c r="Q376" s="23" t="e">
        <f t="shared" si="137"/>
        <v>#DIV/0!</v>
      </c>
      <c r="R376" s="17"/>
      <c r="S376" s="23">
        <v>360</v>
      </c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7"/>
      <c r="AM376" s="47"/>
      <c r="AN376" s="10" t="str">
        <f>IF($Z376="","",IF(OR($V376&lt;2.7,$V376&gt;90),"Age OOR",VLOOKUP(AN$14&amp;"-int-"&amp;$E376,Equations!$G:$I,3,0)+VLOOKUP(AN$14&amp;"-sexo-"&amp;$E376,Equations!$G:$I,3,0)*$U376+VLOOKUP(AN$14&amp;"-edad-"&amp;$E376,Equations!$G:$I,3,0)*$V376+VLOOKUP(AN$14&amp;"-est-"&amp;$E376,Equations!$G:$I,3,0)*(1/$W376)+VLOOKUP(AN$14&amp;"-imc-"&amp;$E376,Equations!$G:$I,3,0)*(1/$Q376)))</f>
        <v/>
      </c>
      <c r="AO376" s="10" t="str">
        <f>IF($Z376="","",IF(OR($V376&lt;2.7,$V376&gt;90),"Age OOR",AN376-1.6449*VLOOKUP(AN$14&amp;"-rse-"&amp;$E376,Equations!$G:$I,3,0)))</f>
        <v/>
      </c>
      <c r="AP376" s="10" t="str">
        <f>IF($Z376="","",IF(OR($V376&lt;2.7,$V376&gt;90),"Age OOR",AN376+1.6449*VLOOKUP(AN$14&amp;"-rse-"&amp;$E376,Equations!$G:$I,3,0)))</f>
        <v/>
      </c>
      <c r="AQ376" s="10" t="str">
        <f t="shared" si="138"/>
        <v/>
      </c>
      <c r="AR376" s="10" t="str">
        <f>IF($Z376="","",IF(OR($V376&lt;2.7,$V376&gt;90),"Age OOR",($Z376-AN376)/VLOOKUP(AN$14&amp;"-rse-"&amp;$E376,Equations!$G:$I,3,0)))</f>
        <v/>
      </c>
      <c r="AS376" s="10" t="str">
        <f>IF($AA376="","",IF(OR($V376&lt;2.7,$V376&gt;90),"Age OOR",VLOOKUP(AS$14&amp;"-int-"&amp;$F376,Equations!$G:$I,3,0)+VLOOKUP(AS$14&amp;"-sexo-"&amp;$F376,Equations!$G:$I,3,0)*$U376+VLOOKUP(AS$14&amp;"-edad-"&amp;$F376,Equations!$G:$I,3,0)*$V376+VLOOKUP(AS$14&amp;"-est-"&amp;$F376,Equations!$G:$I,3,0)*(1/$W376)+VLOOKUP(AS$14&amp;"-imc-"&amp;$F376,Equations!$G:$I,3,0)*(1/$Q376)))</f>
        <v/>
      </c>
      <c r="AT376" s="10" t="str">
        <f>IF($AA376="","",IF(OR($V376&lt;2.7,$V376&gt;90),"Age OOR",AS376-1.6449*VLOOKUP(AS$14&amp;"-rse-"&amp;$F376,Equations!$G:$I,3,0)))</f>
        <v/>
      </c>
      <c r="AU376" s="10" t="str">
        <f>IF($AA376="","",IF(OR($V376&lt;2.7,$V376&gt;90),"Age OOR",AS376+1.6449*VLOOKUP(AS$14&amp;"-rse-"&amp;$F376,Equations!$G:$I,3,0)))</f>
        <v/>
      </c>
      <c r="AV376" s="10" t="str">
        <f t="shared" si="139"/>
        <v/>
      </c>
      <c r="AW376" s="10" t="str">
        <f>IF($AA376="","",IF(OR($V376&lt;2.7,$V376&gt;90),"Age OOR",($AA376-AS376)/VLOOKUP(AS$14&amp;"-rse-"&amp;$F376,Equations!$G:$I,3,0)))</f>
        <v/>
      </c>
      <c r="AX376" s="10" t="str">
        <f>IF($AB376="","",IF(OR($V376&lt;2.7,$V376&gt;90),"Age OOR",VLOOKUP(AX$14&amp;"-int-"&amp;$G376,Equations!$G:$I,3,0)+VLOOKUP(AX$14&amp;"-sexo-"&amp;$G376,Equations!$G:$I,3,0)*$U376+VLOOKUP(AX$14&amp;"-edad-"&amp;$G376,Equations!$G:$I,3,0)*$V376+VLOOKUP(AX$14&amp;"-est-"&amp;$G376,Equations!$G:$I,3,0)*(1/$W376)+VLOOKUP(AX$14&amp;"-imc-"&amp;$G376,Equations!$G:$I,3,0)*(1/$Q376)))</f>
        <v/>
      </c>
      <c r="AY376" s="10" t="str">
        <f>IF($AB376="","",IF(OR($V376&lt;2.7,$V376&gt;90),"Age OOR",AX376-1.6449*VLOOKUP(AX$14&amp;"-rse-"&amp;$G376,Equations!$G:$I,3,0)))</f>
        <v/>
      </c>
      <c r="AZ376" s="10" t="str">
        <f>IF($AB376="","",IF(OR($V376&lt;2.7,$V376&gt;90),"Age OOR",AX376+1.6449*VLOOKUP(AX$14&amp;"-rse-"&amp;$G376,Equations!$G:$I,3,0)))</f>
        <v/>
      </c>
      <c r="BA376" s="10" t="str">
        <f t="shared" si="140"/>
        <v/>
      </c>
      <c r="BB376" s="10" t="str">
        <f>IF($AB376="","",IF(OR($V376&lt;2.7,$V376&gt;90),"Age OOR",($AB376-AX376)/VLOOKUP(AX$14&amp;"-rse-"&amp;$G376,Equations!$G:$I,3,0)))</f>
        <v/>
      </c>
      <c r="BC376" s="10" t="str">
        <f>IF($AC376="","",IF(OR($V376&lt;2.7,$V376&gt;90),"Age OOR",VLOOKUP(BC$14&amp;"-int-"&amp;$H376,Equations!$G:$I,3,0)+VLOOKUP(BC$14&amp;"-sexo-"&amp;$H376,Equations!$G:$I,3,0)*$U376+VLOOKUP(BC$14&amp;"-edad-"&amp;$H376,Equations!$G:$I,3,0)*$V376+VLOOKUP(BC$14&amp;"-est-"&amp;$H376,Equations!$G:$I,3,0)*(1/$W376)+VLOOKUP(BC$14&amp;"-imc-"&amp;$H376,Equations!$G:$I,3,0)*(1/$Q376)))</f>
        <v/>
      </c>
      <c r="BD376" s="10" t="str">
        <f>IF($AC376="","",IF(OR($V376&lt;2.7,$V376&gt;90),"Age OOR",BC376-1.6449*VLOOKUP(BC$14&amp;"-rse-"&amp;$H376,Equations!$G:$I,3,0)))</f>
        <v/>
      </c>
      <c r="BE376" s="10" t="str">
        <f>IF($AC376="","",IF(OR($V376&lt;2.7,$V376&gt;90),"Age OOR",BC376+1.6449*VLOOKUP(BC$14&amp;"-rse-"&amp;$H376,Equations!$G:$I,3,0)))</f>
        <v/>
      </c>
      <c r="BF376" s="10" t="str">
        <f t="shared" si="141"/>
        <v/>
      </c>
      <c r="BG376" s="10" t="str">
        <f>IF($AC376="","",IF(OR($V376&lt;2.7,$V376&gt;90),"Age OOR",($AC376-BC376)/VLOOKUP(BC$14&amp;"-rse-"&amp;$H376,Equations!$G:$I,3,0)))</f>
        <v/>
      </c>
      <c r="BH376" s="10" t="str">
        <f>IF($AD376="","",IF(OR($V376&lt;2.7,$V376&gt;90),"Age OOR",VLOOKUP(BH$14&amp;"-int-"&amp;$I376,Equations!$G:$I,3,0)+VLOOKUP(BH$14&amp;"-sexo-"&amp;$I376,Equations!$G:$I,3,0)*$U376+VLOOKUP(BH$14&amp;"-edad-"&amp;$I376,Equations!$G:$I,3,0)*$V376+VLOOKUP(BH$14&amp;"-est-"&amp;$I376,Equations!$G:$I,3,0)*(1/$W376)+VLOOKUP(BH$14&amp;"-imc-"&amp;$I376,Equations!$G:$I,3,0)*(1/$Q376)))</f>
        <v/>
      </c>
      <c r="BI376" s="10" t="str">
        <f>IF($AD376="","",IF(OR($V376&lt;2.7,$V376&gt;90),"Age OOR",BH376-1.6449*VLOOKUP(BH$14&amp;"-rse-"&amp;$I376,Equations!$G:$I,3,0)))</f>
        <v/>
      </c>
      <c r="BJ376" s="10" t="str">
        <f>IF($AD376="","",IF(OR($V376&lt;2.7,$V376&gt;90),"Age OOR",BH376+1.6449*VLOOKUP(BH$14&amp;"-rse-"&amp;$I376,Equations!$G:$I,3,0)))</f>
        <v/>
      </c>
      <c r="BK376" s="10" t="str">
        <f t="shared" si="142"/>
        <v/>
      </c>
      <c r="BL376" s="10" t="str">
        <f>IF($AD376="","",IF(OR($V376&lt;2.7,$V376&gt;90),"Age OOR",($AD376-BH376)/VLOOKUP(BH$14&amp;"-rse-"&amp;$I376,Equations!$G:$I,3,0)))</f>
        <v/>
      </c>
      <c r="BM376" s="10" t="str">
        <f>IF($AE376="","",IF(OR($V376&lt;2.7,$V376&gt;90),"Age OOR",VLOOKUP(BM$14&amp;"-int-"&amp;$J376,Equations!$G:$I,3,0)+VLOOKUP(BM$14&amp;"-sexo-"&amp;$J376,Equations!$G:$I,3,0)*$U376+VLOOKUP(BM$14&amp;"-edad-"&amp;$J376,Equations!$G:$I,3,0)*$V376+VLOOKUP(BM$14&amp;"-est-"&amp;$J376,Equations!$G:$I,3,0)*(1/$W376)+VLOOKUP(BM$14&amp;"-imc-"&amp;$J376,Equations!$G:$I,3,0)*(1/$Q376)))</f>
        <v/>
      </c>
      <c r="BN376" s="10" t="str">
        <f>IF($AE376="","",IF(OR($V376&lt;2.7,$V376&gt;90),"Age OOR",BM376-1.6449*VLOOKUP(BM$14&amp;"-rse-"&amp;$J376,Equations!$G:$I,3,0)))</f>
        <v/>
      </c>
      <c r="BO376" s="10" t="str">
        <f>IF($AE376="","",IF(OR($V376&lt;2.7,$V376&gt;90),"Age OOR",BM376+1.6449*VLOOKUP(BM$14&amp;"-rse-"&amp;$J376,Equations!$G:$I,3,0)))</f>
        <v/>
      </c>
      <c r="BP376" s="10" t="str">
        <f t="shared" si="143"/>
        <v/>
      </c>
      <c r="BQ376" s="10" t="str">
        <f>IF($AE376="","",IF(OR($V376&lt;2.7,$V376&gt;90),"Age OOR",($AE376-BM376)/VLOOKUP(BM$14&amp;"-rse-"&amp;$J376,Equations!$G:$I,3,0)))</f>
        <v/>
      </c>
      <c r="BR376" s="10" t="str">
        <f>IF($AF376="","",IF(OR($V376&lt;2.7,$V376&gt;90),"Age OOR",VLOOKUP(BR$14&amp;"-int-"&amp;$K376,Equations!$G:$I,3,0)+VLOOKUP(BR$14&amp;"-sexo-"&amp;$K376,Equations!$G:$I,3,0)*$U376+VLOOKUP(BR$14&amp;"-edad-"&amp;$K376,Equations!$G:$I,3,0)*$V376+VLOOKUP(BR$14&amp;"-est-"&amp;$K376,Equations!$G:$I,3,0)*(1/$W376)+VLOOKUP(BR$14&amp;"-imc-"&amp;$K376,Equations!$G:$I,3,0)*(1/$Q376)))</f>
        <v/>
      </c>
      <c r="BS376" s="10" t="str">
        <f>IF($AF376="","",IF(OR($V376&lt;2.7,$V376&gt;90),"Age OOR",BR376-1.6449*VLOOKUP(BR$14&amp;"-rse-"&amp;$K376,Equations!$G:$I,3,0)))</f>
        <v/>
      </c>
      <c r="BT376" s="10" t="str">
        <f>IF($AF376="","",IF(OR($V376&lt;2.7,$V376&gt;90),"Age OOR",BR376+1.6449*VLOOKUP(BR$14&amp;"-rse-"&amp;$K376,Equations!$G:$I,3,0)))</f>
        <v/>
      </c>
      <c r="BU376" s="10" t="str">
        <f t="shared" si="144"/>
        <v/>
      </c>
      <c r="BV376" s="10" t="str">
        <f>IF($AF376="","",IF(OR($V376&lt;2.7,$V376&gt;90),"Age OOR",($AF376-BR376)/VLOOKUP(BR$14&amp;"-rse-"&amp;$K376,Equations!$G:$I,3,0)))</f>
        <v/>
      </c>
      <c r="BW376" s="10" t="str">
        <f>IF($AG376="","",IF(OR($V376&lt;2.7,$V376&gt;90),"Age OOR",VLOOKUP(BW$14&amp;"-int-"&amp;$L376,Equations!$G:$I,3,0)+VLOOKUP(BW$14&amp;"-sexo-"&amp;$L376,Equations!$G:$I,3,0)*$U376+VLOOKUP(BW$14&amp;"-edad-"&amp;$L376,Equations!$G:$I,3,0)*$V376+VLOOKUP(BW$14&amp;"-est-"&amp;$L376,Equations!$G:$I,3,0)*(1/$W376)+VLOOKUP(BW$14&amp;"-imc-"&amp;$L376,Equations!$G:$I,3,0)*(1/$Q376)))</f>
        <v/>
      </c>
      <c r="BX376" s="10" t="str">
        <f>IF($AG376="","",IF(OR($V376&lt;2.7,$V376&gt;90),"Age OOR",BW376-1.6449*VLOOKUP(BW$14&amp;"-rse-"&amp;$L376,Equations!$G:$I,3,0)))</f>
        <v/>
      </c>
      <c r="BY376" s="10" t="str">
        <f>IF($AG376="","",IF(OR($V376&lt;2.7,$V376&gt;90),"Age OOR",BW376+1.6449*VLOOKUP(BW$14&amp;"-rse-"&amp;$L376,Equations!$G:$I,3,0)))</f>
        <v/>
      </c>
      <c r="BZ376" s="10" t="str">
        <f t="shared" si="145"/>
        <v/>
      </c>
      <c r="CA376" s="10" t="str">
        <f>IF($AG376="","",IF(OR($V376&lt;2.7,$V376&gt;90),"Age OOR",($AG376-BW376)/VLOOKUP(BW$14&amp;"-rse-"&amp;$L376,Equations!$G:$I,3,0)))</f>
        <v/>
      </c>
      <c r="CB376" s="10" t="str">
        <f>IF($AH376="","",IF(OR($V376&lt;2.7,$V376&gt;90),"Age OOR",VLOOKUP(CB$14&amp;"-int-"&amp;$M376,Equations!$G:$I,3,0)+VLOOKUP(CB$14&amp;"-sexo-"&amp;$M376,Equations!$G:$I,3,0)*$U376+VLOOKUP(CB$14&amp;"-edad-"&amp;$M376,Equations!$G:$I,3,0)*$V376+VLOOKUP(CB$14&amp;"-est-"&amp;$M376,Equations!$G:$I,3,0)*(1/$W376)+VLOOKUP(CB$14&amp;"-imc-"&amp;$M376,Equations!$G:$I,3,0)*(1/$Q376)))</f>
        <v/>
      </c>
      <c r="CC376" s="10" t="str">
        <f>IF($AH376="","",IF(OR($V376&lt;2.7,$V376&gt;90),"Age OOR",CB376-1.6449*VLOOKUP(CB$14&amp;"-rse-"&amp;$M376,Equations!$G:$I,3,0)))</f>
        <v/>
      </c>
      <c r="CD376" s="10" t="str">
        <f>IF($AH376="","",IF(OR($V376&lt;2.7,$V376&gt;90),"Age OOR",CB376+1.6449*VLOOKUP(CB$14&amp;"-rse-"&amp;$M376,Equations!$G:$I,3,0)))</f>
        <v/>
      </c>
      <c r="CE376" s="10" t="str">
        <f t="shared" si="146"/>
        <v/>
      </c>
      <c r="CF376" s="10" t="str">
        <f>IF($AH376="","",IF(OR($V376&lt;2.7,$V376&gt;90),"Age OOR",($AH376-CB376)/VLOOKUP(CB$14&amp;"-rse-"&amp;$M376,Equations!$G:$I,3,0)))</f>
        <v/>
      </c>
      <c r="CG376" s="10" t="str">
        <f>IF($AI376="","",IF(OR($V376&lt;2.7,$V376&gt;90),"Age OOR",VLOOKUP(CG$14&amp;"-int-"&amp;$N376,Equations!$G:$I,3,0)+VLOOKUP(CG$14&amp;"-sexo-"&amp;$N376,Equations!$G:$I,3,0)*$U376+VLOOKUP(CG$14&amp;"-edad-"&amp;$N376,Equations!$G:$I,3,0)*$V376+VLOOKUP(CG$14&amp;"-est-"&amp;$N376,Equations!$G:$I,3,0)*(1/$W376)+VLOOKUP(CG$14&amp;"-imc-"&amp;$N376,Equations!$G:$I,3,0)*(1/$Q376)))</f>
        <v/>
      </c>
      <c r="CH376" s="10" t="str">
        <f>IF($AI376="","",IF(OR($V376&lt;2.7,$V376&gt;90),"Age OOR",CG376-1.6449*VLOOKUP(CG$14&amp;"-rse-"&amp;$N376,Equations!$G:$I,3,0)))</f>
        <v/>
      </c>
      <c r="CI376" s="10" t="str">
        <f>IF($AI376="","",IF(OR($V376&lt;2.7,$V376&gt;90),"Age OOR",CG376+1.6449*VLOOKUP(CG$14&amp;"-rse-"&amp;$N376,Equations!$G:$I,3,0)))</f>
        <v/>
      </c>
      <c r="CJ376" s="10" t="str">
        <f t="shared" si="147"/>
        <v/>
      </c>
      <c r="CK376" s="10" t="str">
        <f>IF($AI376="","",IF(OR($V376&lt;2.7,$V376&gt;90),"Age OOR",($AI376-CG376)/VLOOKUP(CG$14&amp;"-rse-"&amp;$N376,Equations!$G:$I,3,0)))</f>
        <v/>
      </c>
      <c r="CL376" s="10" t="str">
        <f>IF($AJ376="","",IF(OR($V376&lt;2.7,$V376&gt;90),"Age OOR",VLOOKUP(CL$14&amp;"-int-"&amp;$O376,Equations!$G:$I,3,0)+VLOOKUP(CL$14&amp;"-sexo-"&amp;$O376,Equations!$G:$I,3,0)*$U376+VLOOKUP(CL$14&amp;"-edad-"&amp;$O376,Equations!$G:$I,3,0)*$V376+VLOOKUP(CL$14&amp;"-est-"&amp;$O376,Equations!$G:$I,3,0)*(1/$W376)+VLOOKUP(CL$14&amp;"-imc-"&amp;$O376,Equations!$G:$I,3,0)*(1/$Q376)))</f>
        <v/>
      </c>
      <c r="CM376" s="10" t="str">
        <f>IF($AJ376="","",IF(OR($V376&lt;2.7,$V376&gt;90),"Age OOR",CL376-1.6449*VLOOKUP(CL$14&amp;"-rse-"&amp;$O376,Equations!$G:$I,3,0)))</f>
        <v/>
      </c>
      <c r="CN376" s="10" t="str">
        <f>IF($AJ376="","",IF(OR($V376&lt;2.7,$V376&gt;90),"Age OOR",CL376+1.6449*VLOOKUP(CL$14&amp;"-rse-"&amp;$O376,Equations!$G:$I,3,0)))</f>
        <v/>
      </c>
      <c r="CO376" s="10" t="str">
        <f t="shared" si="148"/>
        <v/>
      </c>
      <c r="CP376" s="10" t="str">
        <f>IF($AJ376="","",IF(OR($V376&lt;2.7,$V376&gt;90),"Age OOR",($AJ376-CL376)/VLOOKUP(CL$14&amp;"-rse-"&amp;$O376,Equations!$G:$I,3,0)))</f>
        <v/>
      </c>
      <c r="CQ376" s="10" t="str">
        <f>IF($AK376="","",IF(OR($V376&lt;2.7,$V376&gt;90),"Age OOR",EXP(VLOOKUP(CQ$14&amp;"-int-"&amp;$P376,Equations!$G:$I,3,0)+VLOOKUP(CQ$14&amp;"-sexo-"&amp;$P376,Equations!$G:$I,3,0)*$U376+VLOOKUP(CQ$14&amp;"-edad-"&amp;$P376,Equations!$G:$I,3,0)*$V376+VLOOKUP(CQ$14&amp;"-est-"&amp;$P376,Equations!$G:$I,3,0)*(1/$W376)+VLOOKUP(CQ$14&amp;"-imc-"&amp;$P376,Equations!$G:$I,3,0)*(1/$Q376))))</f>
        <v/>
      </c>
      <c r="CR376" s="10" t="str">
        <f>IF($AK376="","",IF(OR($V376&lt;2.7,$V376&gt;90),"Age OOR",EXP(LN(CQ376)-1.6449*VLOOKUP(CQ$14&amp;"-rse-"&amp;$P376,Equations!$G:$I,3,0))))</f>
        <v/>
      </c>
      <c r="CS376" s="10" t="str">
        <f>IF($AK376="","",IF(OR($V376&lt;2.7,$V376&gt;90),"Age OOR",EXP(LN(CQ376)+1.6449*VLOOKUP(CQ$14&amp;"-rse-"&amp;$P376,Equations!$G:$I,3,0))))</f>
        <v/>
      </c>
      <c r="CT376" s="10" t="str">
        <f t="shared" si="149"/>
        <v/>
      </c>
      <c r="CU376" s="10" t="str">
        <f>IF($AK376="","",IF(OR($V376&lt;2.7,$V376&gt;90),"Age OOR",(LN($AK376)-LN(CQ376))/VLOOKUP(CQ$14&amp;"-rse-"&amp;$P376,Equations!$G:$I,3,0)))</f>
        <v/>
      </c>
      <c r="CV376" s="47"/>
    </row>
    <row r="377" spans="5:100" x14ac:dyDescent="0.2">
      <c r="E377" s="23" t="str">
        <f t="shared" si="125"/>
        <v>Age out of range</v>
      </c>
      <c r="F377" s="23" t="str">
        <f t="shared" si="126"/>
        <v>Age out of range</v>
      </c>
      <c r="G377" s="23" t="str">
        <f t="shared" si="127"/>
        <v>Age out of range</v>
      </c>
      <c r="H377" s="23" t="str">
        <f t="shared" si="128"/>
        <v>Age out of range</v>
      </c>
      <c r="I377" s="23" t="str">
        <f t="shared" si="129"/>
        <v>Age out of range</v>
      </c>
      <c r="J377" s="23" t="str">
        <f t="shared" si="130"/>
        <v>Age out of range</v>
      </c>
      <c r="K377" s="23" t="str">
        <f t="shared" si="131"/>
        <v>Age out of range</v>
      </c>
      <c r="L377" s="23" t="str">
        <f t="shared" si="132"/>
        <v>Age out of range</v>
      </c>
      <c r="M377" s="23" t="str">
        <f t="shared" si="133"/>
        <v>Age out of range</v>
      </c>
      <c r="N377" s="23" t="str">
        <f t="shared" si="134"/>
        <v>Age out of range</v>
      </c>
      <c r="O377" s="23" t="str">
        <f t="shared" si="135"/>
        <v>Age out of range</v>
      </c>
      <c r="P377" s="23" t="str">
        <f t="shared" si="136"/>
        <v>Age out of range</v>
      </c>
      <c r="Q377" s="23" t="e">
        <f t="shared" si="137"/>
        <v>#DIV/0!</v>
      </c>
      <c r="R377" s="17"/>
      <c r="S377" s="23">
        <v>361</v>
      </c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7"/>
      <c r="AM377" s="47"/>
      <c r="AN377" s="10" t="str">
        <f>IF($Z377="","",IF(OR($V377&lt;2.7,$V377&gt;90),"Age OOR",VLOOKUP(AN$14&amp;"-int-"&amp;$E377,Equations!$G:$I,3,0)+VLOOKUP(AN$14&amp;"-sexo-"&amp;$E377,Equations!$G:$I,3,0)*$U377+VLOOKUP(AN$14&amp;"-edad-"&amp;$E377,Equations!$G:$I,3,0)*$V377+VLOOKUP(AN$14&amp;"-est-"&amp;$E377,Equations!$G:$I,3,0)*(1/$W377)+VLOOKUP(AN$14&amp;"-imc-"&amp;$E377,Equations!$G:$I,3,0)*(1/$Q377)))</f>
        <v/>
      </c>
      <c r="AO377" s="10" t="str">
        <f>IF($Z377="","",IF(OR($V377&lt;2.7,$V377&gt;90),"Age OOR",AN377-1.6449*VLOOKUP(AN$14&amp;"-rse-"&amp;$E377,Equations!$G:$I,3,0)))</f>
        <v/>
      </c>
      <c r="AP377" s="10" t="str">
        <f>IF($Z377="","",IF(OR($V377&lt;2.7,$V377&gt;90),"Age OOR",AN377+1.6449*VLOOKUP(AN$14&amp;"-rse-"&amp;$E377,Equations!$G:$I,3,0)))</f>
        <v/>
      </c>
      <c r="AQ377" s="10" t="str">
        <f t="shared" si="138"/>
        <v/>
      </c>
      <c r="AR377" s="10" t="str">
        <f>IF($Z377="","",IF(OR($V377&lt;2.7,$V377&gt;90),"Age OOR",($Z377-AN377)/VLOOKUP(AN$14&amp;"-rse-"&amp;$E377,Equations!$G:$I,3,0)))</f>
        <v/>
      </c>
      <c r="AS377" s="10" t="str">
        <f>IF($AA377="","",IF(OR($V377&lt;2.7,$V377&gt;90),"Age OOR",VLOOKUP(AS$14&amp;"-int-"&amp;$F377,Equations!$G:$I,3,0)+VLOOKUP(AS$14&amp;"-sexo-"&amp;$F377,Equations!$G:$I,3,0)*$U377+VLOOKUP(AS$14&amp;"-edad-"&amp;$F377,Equations!$G:$I,3,0)*$V377+VLOOKUP(AS$14&amp;"-est-"&amp;$F377,Equations!$G:$I,3,0)*(1/$W377)+VLOOKUP(AS$14&amp;"-imc-"&amp;$F377,Equations!$G:$I,3,0)*(1/$Q377)))</f>
        <v/>
      </c>
      <c r="AT377" s="10" t="str">
        <f>IF($AA377="","",IF(OR($V377&lt;2.7,$V377&gt;90),"Age OOR",AS377-1.6449*VLOOKUP(AS$14&amp;"-rse-"&amp;$F377,Equations!$G:$I,3,0)))</f>
        <v/>
      </c>
      <c r="AU377" s="10" t="str">
        <f>IF($AA377="","",IF(OR($V377&lt;2.7,$V377&gt;90),"Age OOR",AS377+1.6449*VLOOKUP(AS$14&amp;"-rse-"&amp;$F377,Equations!$G:$I,3,0)))</f>
        <v/>
      </c>
      <c r="AV377" s="10" t="str">
        <f t="shared" si="139"/>
        <v/>
      </c>
      <c r="AW377" s="10" t="str">
        <f>IF($AA377="","",IF(OR($V377&lt;2.7,$V377&gt;90),"Age OOR",($AA377-AS377)/VLOOKUP(AS$14&amp;"-rse-"&amp;$F377,Equations!$G:$I,3,0)))</f>
        <v/>
      </c>
      <c r="AX377" s="10" t="str">
        <f>IF($AB377="","",IF(OR($V377&lt;2.7,$V377&gt;90),"Age OOR",VLOOKUP(AX$14&amp;"-int-"&amp;$G377,Equations!$G:$I,3,0)+VLOOKUP(AX$14&amp;"-sexo-"&amp;$G377,Equations!$G:$I,3,0)*$U377+VLOOKUP(AX$14&amp;"-edad-"&amp;$G377,Equations!$G:$I,3,0)*$V377+VLOOKUP(AX$14&amp;"-est-"&amp;$G377,Equations!$G:$I,3,0)*(1/$W377)+VLOOKUP(AX$14&amp;"-imc-"&amp;$G377,Equations!$G:$I,3,0)*(1/$Q377)))</f>
        <v/>
      </c>
      <c r="AY377" s="10" t="str">
        <f>IF($AB377="","",IF(OR($V377&lt;2.7,$V377&gt;90),"Age OOR",AX377-1.6449*VLOOKUP(AX$14&amp;"-rse-"&amp;$G377,Equations!$G:$I,3,0)))</f>
        <v/>
      </c>
      <c r="AZ377" s="10" t="str">
        <f>IF($AB377="","",IF(OR($V377&lt;2.7,$V377&gt;90),"Age OOR",AX377+1.6449*VLOOKUP(AX$14&amp;"-rse-"&amp;$G377,Equations!$G:$I,3,0)))</f>
        <v/>
      </c>
      <c r="BA377" s="10" t="str">
        <f t="shared" si="140"/>
        <v/>
      </c>
      <c r="BB377" s="10" t="str">
        <f>IF($AB377="","",IF(OR($V377&lt;2.7,$V377&gt;90),"Age OOR",($AB377-AX377)/VLOOKUP(AX$14&amp;"-rse-"&amp;$G377,Equations!$G:$I,3,0)))</f>
        <v/>
      </c>
      <c r="BC377" s="10" t="str">
        <f>IF($AC377="","",IF(OR($V377&lt;2.7,$V377&gt;90),"Age OOR",VLOOKUP(BC$14&amp;"-int-"&amp;$H377,Equations!$G:$I,3,0)+VLOOKUP(BC$14&amp;"-sexo-"&amp;$H377,Equations!$G:$I,3,0)*$U377+VLOOKUP(BC$14&amp;"-edad-"&amp;$H377,Equations!$G:$I,3,0)*$V377+VLOOKUP(BC$14&amp;"-est-"&amp;$H377,Equations!$G:$I,3,0)*(1/$W377)+VLOOKUP(BC$14&amp;"-imc-"&amp;$H377,Equations!$G:$I,3,0)*(1/$Q377)))</f>
        <v/>
      </c>
      <c r="BD377" s="10" t="str">
        <f>IF($AC377="","",IF(OR($V377&lt;2.7,$V377&gt;90),"Age OOR",BC377-1.6449*VLOOKUP(BC$14&amp;"-rse-"&amp;$H377,Equations!$G:$I,3,0)))</f>
        <v/>
      </c>
      <c r="BE377" s="10" t="str">
        <f>IF($AC377="","",IF(OR($V377&lt;2.7,$V377&gt;90),"Age OOR",BC377+1.6449*VLOOKUP(BC$14&amp;"-rse-"&amp;$H377,Equations!$G:$I,3,0)))</f>
        <v/>
      </c>
      <c r="BF377" s="10" t="str">
        <f t="shared" si="141"/>
        <v/>
      </c>
      <c r="BG377" s="10" t="str">
        <f>IF($AC377="","",IF(OR($V377&lt;2.7,$V377&gt;90),"Age OOR",($AC377-BC377)/VLOOKUP(BC$14&amp;"-rse-"&amp;$H377,Equations!$G:$I,3,0)))</f>
        <v/>
      </c>
      <c r="BH377" s="10" t="str">
        <f>IF($AD377="","",IF(OR($V377&lt;2.7,$V377&gt;90),"Age OOR",VLOOKUP(BH$14&amp;"-int-"&amp;$I377,Equations!$G:$I,3,0)+VLOOKUP(BH$14&amp;"-sexo-"&amp;$I377,Equations!$G:$I,3,0)*$U377+VLOOKUP(BH$14&amp;"-edad-"&amp;$I377,Equations!$G:$I,3,0)*$V377+VLOOKUP(BH$14&amp;"-est-"&amp;$I377,Equations!$G:$I,3,0)*(1/$W377)+VLOOKUP(BH$14&amp;"-imc-"&amp;$I377,Equations!$G:$I,3,0)*(1/$Q377)))</f>
        <v/>
      </c>
      <c r="BI377" s="10" t="str">
        <f>IF($AD377="","",IF(OR($V377&lt;2.7,$V377&gt;90),"Age OOR",BH377-1.6449*VLOOKUP(BH$14&amp;"-rse-"&amp;$I377,Equations!$G:$I,3,0)))</f>
        <v/>
      </c>
      <c r="BJ377" s="10" t="str">
        <f>IF($AD377="","",IF(OR($V377&lt;2.7,$V377&gt;90),"Age OOR",BH377+1.6449*VLOOKUP(BH$14&amp;"-rse-"&amp;$I377,Equations!$G:$I,3,0)))</f>
        <v/>
      </c>
      <c r="BK377" s="10" t="str">
        <f t="shared" si="142"/>
        <v/>
      </c>
      <c r="BL377" s="10" t="str">
        <f>IF($AD377="","",IF(OR($V377&lt;2.7,$V377&gt;90),"Age OOR",($AD377-BH377)/VLOOKUP(BH$14&amp;"-rse-"&amp;$I377,Equations!$G:$I,3,0)))</f>
        <v/>
      </c>
      <c r="BM377" s="10" t="str">
        <f>IF($AE377="","",IF(OR($V377&lt;2.7,$V377&gt;90),"Age OOR",VLOOKUP(BM$14&amp;"-int-"&amp;$J377,Equations!$G:$I,3,0)+VLOOKUP(BM$14&amp;"-sexo-"&amp;$J377,Equations!$G:$I,3,0)*$U377+VLOOKUP(BM$14&amp;"-edad-"&amp;$J377,Equations!$G:$I,3,0)*$V377+VLOOKUP(BM$14&amp;"-est-"&amp;$J377,Equations!$G:$I,3,0)*(1/$W377)+VLOOKUP(BM$14&amp;"-imc-"&amp;$J377,Equations!$G:$I,3,0)*(1/$Q377)))</f>
        <v/>
      </c>
      <c r="BN377" s="10" t="str">
        <f>IF($AE377="","",IF(OR($V377&lt;2.7,$V377&gt;90),"Age OOR",BM377-1.6449*VLOOKUP(BM$14&amp;"-rse-"&amp;$J377,Equations!$G:$I,3,0)))</f>
        <v/>
      </c>
      <c r="BO377" s="10" t="str">
        <f>IF($AE377="","",IF(OR($V377&lt;2.7,$V377&gt;90),"Age OOR",BM377+1.6449*VLOOKUP(BM$14&amp;"-rse-"&amp;$J377,Equations!$G:$I,3,0)))</f>
        <v/>
      </c>
      <c r="BP377" s="10" t="str">
        <f t="shared" si="143"/>
        <v/>
      </c>
      <c r="BQ377" s="10" t="str">
        <f>IF($AE377="","",IF(OR($V377&lt;2.7,$V377&gt;90),"Age OOR",($AE377-BM377)/VLOOKUP(BM$14&amp;"-rse-"&amp;$J377,Equations!$G:$I,3,0)))</f>
        <v/>
      </c>
      <c r="BR377" s="10" t="str">
        <f>IF($AF377="","",IF(OR($V377&lt;2.7,$V377&gt;90),"Age OOR",VLOOKUP(BR$14&amp;"-int-"&amp;$K377,Equations!$G:$I,3,0)+VLOOKUP(BR$14&amp;"-sexo-"&amp;$K377,Equations!$G:$I,3,0)*$U377+VLOOKUP(BR$14&amp;"-edad-"&amp;$K377,Equations!$G:$I,3,0)*$V377+VLOOKUP(BR$14&amp;"-est-"&amp;$K377,Equations!$G:$I,3,0)*(1/$W377)+VLOOKUP(BR$14&amp;"-imc-"&amp;$K377,Equations!$G:$I,3,0)*(1/$Q377)))</f>
        <v/>
      </c>
      <c r="BS377" s="10" t="str">
        <f>IF($AF377="","",IF(OR($V377&lt;2.7,$V377&gt;90),"Age OOR",BR377-1.6449*VLOOKUP(BR$14&amp;"-rse-"&amp;$K377,Equations!$G:$I,3,0)))</f>
        <v/>
      </c>
      <c r="BT377" s="10" t="str">
        <f>IF($AF377="","",IF(OR($V377&lt;2.7,$V377&gt;90),"Age OOR",BR377+1.6449*VLOOKUP(BR$14&amp;"-rse-"&amp;$K377,Equations!$G:$I,3,0)))</f>
        <v/>
      </c>
      <c r="BU377" s="10" t="str">
        <f t="shared" si="144"/>
        <v/>
      </c>
      <c r="BV377" s="10" t="str">
        <f>IF($AF377="","",IF(OR($V377&lt;2.7,$V377&gt;90),"Age OOR",($AF377-BR377)/VLOOKUP(BR$14&amp;"-rse-"&amp;$K377,Equations!$G:$I,3,0)))</f>
        <v/>
      </c>
      <c r="BW377" s="10" t="str">
        <f>IF($AG377="","",IF(OR($V377&lt;2.7,$V377&gt;90),"Age OOR",VLOOKUP(BW$14&amp;"-int-"&amp;$L377,Equations!$G:$I,3,0)+VLOOKUP(BW$14&amp;"-sexo-"&amp;$L377,Equations!$G:$I,3,0)*$U377+VLOOKUP(BW$14&amp;"-edad-"&amp;$L377,Equations!$G:$I,3,0)*$V377+VLOOKUP(BW$14&amp;"-est-"&amp;$L377,Equations!$G:$I,3,0)*(1/$W377)+VLOOKUP(BW$14&amp;"-imc-"&amp;$L377,Equations!$G:$I,3,0)*(1/$Q377)))</f>
        <v/>
      </c>
      <c r="BX377" s="10" t="str">
        <f>IF($AG377="","",IF(OR($V377&lt;2.7,$V377&gt;90),"Age OOR",BW377-1.6449*VLOOKUP(BW$14&amp;"-rse-"&amp;$L377,Equations!$G:$I,3,0)))</f>
        <v/>
      </c>
      <c r="BY377" s="10" t="str">
        <f>IF($AG377="","",IF(OR($V377&lt;2.7,$V377&gt;90),"Age OOR",BW377+1.6449*VLOOKUP(BW$14&amp;"-rse-"&amp;$L377,Equations!$G:$I,3,0)))</f>
        <v/>
      </c>
      <c r="BZ377" s="10" t="str">
        <f t="shared" si="145"/>
        <v/>
      </c>
      <c r="CA377" s="10" t="str">
        <f>IF($AG377="","",IF(OR($V377&lt;2.7,$V377&gt;90),"Age OOR",($AG377-BW377)/VLOOKUP(BW$14&amp;"-rse-"&amp;$L377,Equations!$G:$I,3,0)))</f>
        <v/>
      </c>
      <c r="CB377" s="10" t="str">
        <f>IF($AH377="","",IF(OR($V377&lt;2.7,$V377&gt;90),"Age OOR",VLOOKUP(CB$14&amp;"-int-"&amp;$M377,Equations!$G:$I,3,0)+VLOOKUP(CB$14&amp;"-sexo-"&amp;$M377,Equations!$G:$I,3,0)*$U377+VLOOKUP(CB$14&amp;"-edad-"&amp;$M377,Equations!$G:$I,3,0)*$V377+VLOOKUP(CB$14&amp;"-est-"&amp;$M377,Equations!$G:$I,3,0)*(1/$W377)+VLOOKUP(CB$14&amp;"-imc-"&amp;$M377,Equations!$G:$I,3,0)*(1/$Q377)))</f>
        <v/>
      </c>
      <c r="CC377" s="10" t="str">
        <f>IF($AH377="","",IF(OR($V377&lt;2.7,$V377&gt;90),"Age OOR",CB377-1.6449*VLOOKUP(CB$14&amp;"-rse-"&amp;$M377,Equations!$G:$I,3,0)))</f>
        <v/>
      </c>
      <c r="CD377" s="10" t="str">
        <f>IF($AH377="","",IF(OR($V377&lt;2.7,$V377&gt;90),"Age OOR",CB377+1.6449*VLOOKUP(CB$14&amp;"-rse-"&amp;$M377,Equations!$G:$I,3,0)))</f>
        <v/>
      </c>
      <c r="CE377" s="10" t="str">
        <f t="shared" si="146"/>
        <v/>
      </c>
      <c r="CF377" s="10" t="str">
        <f>IF($AH377="","",IF(OR($V377&lt;2.7,$V377&gt;90),"Age OOR",($AH377-CB377)/VLOOKUP(CB$14&amp;"-rse-"&amp;$M377,Equations!$G:$I,3,0)))</f>
        <v/>
      </c>
      <c r="CG377" s="10" t="str">
        <f>IF($AI377="","",IF(OR($V377&lt;2.7,$V377&gt;90),"Age OOR",VLOOKUP(CG$14&amp;"-int-"&amp;$N377,Equations!$G:$I,3,0)+VLOOKUP(CG$14&amp;"-sexo-"&amp;$N377,Equations!$G:$I,3,0)*$U377+VLOOKUP(CG$14&amp;"-edad-"&amp;$N377,Equations!$G:$I,3,0)*$V377+VLOOKUP(CG$14&amp;"-est-"&amp;$N377,Equations!$G:$I,3,0)*(1/$W377)+VLOOKUP(CG$14&amp;"-imc-"&amp;$N377,Equations!$G:$I,3,0)*(1/$Q377)))</f>
        <v/>
      </c>
      <c r="CH377" s="10" t="str">
        <f>IF($AI377="","",IF(OR($V377&lt;2.7,$V377&gt;90),"Age OOR",CG377-1.6449*VLOOKUP(CG$14&amp;"-rse-"&amp;$N377,Equations!$G:$I,3,0)))</f>
        <v/>
      </c>
      <c r="CI377" s="10" t="str">
        <f>IF($AI377="","",IF(OR($V377&lt;2.7,$V377&gt;90),"Age OOR",CG377+1.6449*VLOOKUP(CG$14&amp;"-rse-"&amp;$N377,Equations!$G:$I,3,0)))</f>
        <v/>
      </c>
      <c r="CJ377" s="10" t="str">
        <f t="shared" si="147"/>
        <v/>
      </c>
      <c r="CK377" s="10" t="str">
        <f>IF($AI377="","",IF(OR($V377&lt;2.7,$V377&gt;90),"Age OOR",($AI377-CG377)/VLOOKUP(CG$14&amp;"-rse-"&amp;$N377,Equations!$G:$I,3,0)))</f>
        <v/>
      </c>
      <c r="CL377" s="10" t="str">
        <f>IF($AJ377="","",IF(OR($V377&lt;2.7,$V377&gt;90),"Age OOR",VLOOKUP(CL$14&amp;"-int-"&amp;$O377,Equations!$G:$I,3,0)+VLOOKUP(CL$14&amp;"-sexo-"&amp;$O377,Equations!$G:$I,3,0)*$U377+VLOOKUP(CL$14&amp;"-edad-"&amp;$O377,Equations!$G:$I,3,0)*$V377+VLOOKUP(CL$14&amp;"-est-"&amp;$O377,Equations!$G:$I,3,0)*(1/$W377)+VLOOKUP(CL$14&amp;"-imc-"&amp;$O377,Equations!$G:$I,3,0)*(1/$Q377)))</f>
        <v/>
      </c>
      <c r="CM377" s="10" t="str">
        <f>IF($AJ377="","",IF(OR($V377&lt;2.7,$V377&gt;90),"Age OOR",CL377-1.6449*VLOOKUP(CL$14&amp;"-rse-"&amp;$O377,Equations!$G:$I,3,0)))</f>
        <v/>
      </c>
      <c r="CN377" s="10" t="str">
        <f>IF($AJ377="","",IF(OR($V377&lt;2.7,$V377&gt;90),"Age OOR",CL377+1.6449*VLOOKUP(CL$14&amp;"-rse-"&amp;$O377,Equations!$G:$I,3,0)))</f>
        <v/>
      </c>
      <c r="CO377" s="10" t="str">
        <f t="shared" si="148"/>
        <v/>
      </c>
      <c r="CP377" s="10" t="str">
        <f>IF($AJ377="","",IF(OR($V377&lt;2.7,$V377&gt;90),"Age OOR",($AJ377-CL377)/VLOOKUP(CL$14&amp;"-rse-"&amp;$O377,Equations!$G:$I,3,0)))</f>
        <v/>
      </c>
      <c r="CQ377" s="10" t="str">
        <f>IF($AK377="","",IF(OR($V377&lt;2.7,$V377&gt;90),"Age OOR",EXP(VLOOKUP(CQ$14&amp;"-int-"&amp;$P377,Equations!$G:$I,3,0)+VLOOKUP(CQ$14&amp;"-sexo-"&amp;$P377,Equations!$G:$I,3,0)*$U377+VLOOKUP(CQ$14&amp;"-edad-"&amp;$P377,Equations!$G:$I,3,0)*$V377+VLOOKUP(CQ$14&amp;"-est-"&amp;$P377,Equations!$G:$I,3,0)*(1/$W377)+VLOOKUP(CQ$14&amp;"-imc-"&amp;$P377,Equations!$G:$I,3,0)*(1/$Q377))))</f>
        <v/>
      </c>
      <c r="CR377" s="10" t="str">
        <f>IF($AK377="","",IF(OR($V377&lt;2.7,$V377&gt;90),"Age OOR",EXP(LN(CQ377)-1.6449*VLOOKUP(CQ$14&amp;"-rse-"&amp;$P377,Equations!$G:$I,3,0))))</f>
        <v/>
      </c>
      <c r="CS377" s="10" t="str">
        <f>IF($AK377="","",IF(OR($V377&lt;2.7,$V377&gt;90),"Age OOR",EXP(LN(CQ377)+1.6449*VLOOKUP(CQ$14&amp;"-rse-"&amp;$P377,Equations!$G:$I,3,0))))</f>
        <v/>
      </c>
      <c r="CT377" s="10" t="str">
        <f t="shared" si="149"/>
        <v/>
      </c>
      <c r="CU377" s="10" t="str">
        <f>IF($AK377="","",IF(OR($V377&lt;2.7,$V377&gt;90),"Age OOR",(LN($AK377)-LN(CQ377))/VLOOKUP(CQ$14&amp;"-rse-"&amp;$P377,Equations!$G:$I,3,0)))</f>
        <v/>
      </c>
      <c r="CV377" s="47"/>
    </row>
    <row r="378" spans="5:100" x14ac:dyDescent="0.2">
      <c r="E378" s="23" t="str">
        <f t="shared" si="125"/>
        <v>Age out of range</v>
      </c>
      <c r="F378" s="23" t="str">
        <f t="shared" si="126"/>
        <v>Age out of range</v>
      </c>
      <c r="G378" s="23" t="str">
        <f t="shared" si="127"/>
        <v>Age out of range</v>
      </c>
      <c r="H378" s="23" t="str">
        <f t="shared" si="128"/>
        <v>Age out of range</v>
      </c>
      <c r="I378" s="23" t="str">
        <f t="shared" si="129"/>
        <v>Age out of range</v>
      </c>
      <c r="J378" s="23" t="str">
        <f t="shared" si="130"/>
        <v>Age out of range</v>
      </c>
      <c r="K378" s="23" t="str">
        <f t="shared" si="131"/>
        <v>Age out of range</v>
      </c>
      <c r="L378" s="23" t="str">
        <f t="shared" si="132"/>
        <v>Age out of range</v>
      </c>
      <c r="M378" s="23" t="str">
        <f t="shared" si="133"/>
        <v>Age out of range</v>
      </c>
      <c r="N378" s="23" t="str">
        <f t="shared" si="134"/>
        <v>Age out of range</v>
      </c>
      <c r="O378" s="23" t="str">
        <f t="shared" si="135"/>
        <v>Age out of range</v>
      </c>
      <c r="P378" s="23" t="str">
        <f t="shared" si="136"/>
        <v>Age out of range</v>
      </c>
      <c r="Q378" s="23" t="e">
        <f t="shared" si="137"/>
        <v>#DIV/0!</v>
      </c>
      <c r="R378" s="17"/>
      <c r="S378" s="23">
        <v>362</v>
      </c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7"/>
      <c r="AM378" s="47"/>
      <c r="AN378" s="10" t="str">
        <f>IF($Z378="","",IF(OR($V378&lt;2.7,$V378&gt;90),"Age OOR",VLOOKUP(AN$14&amp;"-int-"&amp;$E378,Equations!$G:$I,3,0)+VLOOKUP(AN$14&amp;"-sexo-"&amp;$E378,Equations!$G:$I,3,0)*$U378+VLOOKUP(AN$14&amp;"-edad-"&amp;$E378,Equations!$G:$I,3,0)*$V378+VLOOKUP(AN$14&amp;"-est-"&amp;$E378,Equations!$G:$I,3,0)*(1/$W378)+VLOOKUP(AN$14&amp;"-imc-"&amp;$E378,Equations!$G:$I,3,0)*(1/$Q378)))</f>
        <v/>
      </c>
      <c r="AO378" s="10" t="str">
        <f>IF($Z378="","",IF(OR($V378&lt;2.7,$V378&gt;90),"Age OOR",AN378-1.6449*VLOOKUP(AN$14&amp;"-rse-"&amp;$E378,Equations!$G:$I,3,0)))</f>
        <v/>
      </c>
      <c r="AP378" s="10" t="str">
        <f>IF($Z378="","",IF(OR($V378&lt;2.7,$V378&gt;90),"Age OOR",AN378+1.6449*VLOOKUP(AN$14&amp;"-rse-"&amp;$E378,Equations!$G:$I,3,0)))</f>
        <v/>
      </c>
      <c r="AQ378" s="10" t="str">
        <f t="shared" si="138"/>
        <v/>
      </c>
      <c r="AR378" s="10" t="str">
        <f>IF($Z378="","",IF(OR($V378&lt;2.7,$V378&gt;90),"Age OOR",($Z378-AN378)/VLOOKUP(AN$14&amp;"-rse-"&amp;$E378,Equations!$G:$I,3,0)))</f>
        <v/>
      </c>
      <c r="AS378" s="10" t="str">
        <f>IF($AA378="","",IF(OR($V378&lt;2.7,$V378&gt;90),"Age OOR",VLOOKUP(AS$14&amp;"-int-"&amp;$F378,Equations!$G:$I,3,0)+VLOOKUP(AS$14&amp;"-sexo-"&amp;$F378,Equations!$G:$I,3,0)*$U378+VLOOKUP(AS$14&amp;"-edad-"&amp;$F378,Equations!$G:$I,3,0)*$V378+VLOOKUP(AS$14&amp;"-est-"&amp;$F378,Equations!$G:$I,3,0)*(1/$W378)+VLOOKUP(AS$14&amp;"-imc-"&amp;$F378,Equations!$G:$I,3,0)*(1/$Q378)))</f>
        <v/>
      </c>
      <c r="AT378" s="10" t="str">
        <f>IF($AA378="","",IF(OR($V378&lt;2.7,$V378&gt;90),"Age OOR",AS378-1.6449*VLOOKUP(AS$14&amp;"-rse-"&amp;$F378,Equations!$G:$I,3,0)))</f>
        <v/>
      </c>
      <c r="AU378" s="10" t="str">
        <f>IF($AA378="","",IF(OR($V378&lt;2.7,$V378&gt;90),"Age OOR",AS378+1.6449*VLOOKUP(AS$14&amp;"-rse-"&amp;$F378,Equations!$G:$I,3,0)))</f>
        <v/>
      </c>
      <c r="AV378" s="10" t="str">
        <f t="shared" si="139"/>
        <v/>
      </c>
      <c r="AW378" s="10" t="str">
        <f>IF($AA378="","",IF(OR($V378&lt;2.7,$V378&gt;90),"Age OOR",($AA378-AS378)/VLOOKUP(AS$14&amp;"-rse-"&amp;$F378,Equations!$G:$I,3,0)))</f>
        <v/>
      </c>
      <c r="AX378" s="10" t="str">
        <f>IF($AB378="","",IF(OR($V378&lt;2.7,$V378&gt;90),"Age OOR",VLOOKUP(AX$14&amp;"-int-"&amp;$G378,Equations!$G:$I,3,0)+VLOOKUP(AX$14&amp;"-sexo-"&amp;$G378,Equations!$G:$I,3,0)*$U378+VLOOKUP(AX$14&amp;"-edad-"&amp;$G378,Equations!$G:$I,3,0)*$V378+VLOOKUP(AX$14&amp;"-est-"&amp;$G378,Equations!$G:$I,3,0)*(1/$W378)+VLOOKUP(AX$14&amp;"-imc-"&amp;$G378,Equations!$G:$I,3,0)*(1/$Q378)))</f>
        <v/>
      </c>
      <c r="AY378" s="10" t="str">
        <f>IF($AB378="","",IF(OR($V378&lt;2.7,$V378&gt;90),"Age OOR",AX378-1.6449*VLOOKUP(AX$14&amp;"-rse-"&amp;$G378,Equations!$G:$I,3,0)))</f>
        <v/>
      </c>
      <c r="AZ378" s="10" t="str">
        <f>IF($AB378="","",IF(OR($V378&lt;2.7,$V378&gt;90),"Age OOR",AX378+1.6449*VLOOKUP(AX$14&amp;"-rse-"&amp;$G378,Equations!$G:$I,3,0)))</f>
        <v/>
      </c>
      <c r="BA378" s="10" t="str">
        <f t="shared" si="140"/>
        <v/>
      </c>
      <c r="BB378" s="10" t="str">
        <f>IF($AB378="","",IF(OR($V378&lt;2.7,$V378&gt;90),"Age OOR",($AB378-AX378)/VLOOKUP(AX$14&amp;"-rse-"&amp;$G378,Equations!$G:$I,3,0)))</f>
        <v/>
      </c>
      <c r="BC378" s="10" t="str">
        <f>IF($AC378="","",IF(OR($V378&lt;2.7,$V378&gt;90),"Age OOR",VLOOKUP(BC$14&amp;"-int-"&amp;$H378,Equations!$G:$I,3,0)+VLOOKUP(BC$14&amp;"-sexo-"&amp;$H378,Equations!$G:$I,3,0)*$U378+VLOOKUP(BC$14&amp;"-edad-"&amp;$H378,Equations!$G:$I,3,0)*$V378+VLOOKUP(BC$14&amp;"-est-"&amp;$H378,Equations!$G:$I,3,0)*(1/$W378)+VLOOKUP(BC$14&amp;"-imc-"&amp;$H378,Equations!$G:$I,3,0)*(1/$Q378)))</f>
        <v/>
      </c>
      <c r="BD378" s="10" t="str">
        <f>IF($AC378="","",IF(OR($V378&lt;2.7,$V378&gt;90),"Age OOR",BC378-1.6449*VLOOKUP(BC$14&amp;"-rse-"&amp;$H378,Equations!$G:$I,3,0)))</f>
        <v/>
      </c>
      <c r="BE378" s="10" t="str">
        <f>IF($AC378="","",IF(OR($V378&lt;2.7,$V378&gt;90),"Age OOR",BC378+1.6449*VLOOKUP(BC$14&amp;"-rse-"&amp;$H378,Equations!$G:$I,3,0)))</f>
        <v/>
      </c>
      <c r="BF378" s="10" t="str">
        <f t="shared" si="141"/>
        <v/>
      </c>
      <c r="BG378" s="10" t="str">
        <f>IF($AC378="","",IF(OR($V378&lt;2.7,$V378&gt;90),"Age OOR",($AC378-BC378)/VLOOKUP(BC$14&amp;"-rse-"&amp;$H378,Equations!$G:$I,3,0)))</f>
        <v/>
      </c>
      <c r="BH378" s="10" t="str">
        <f>IF($AD378="","",IF(OR($V378&lt;2.7,$V378&gt;90),"Age OOR",VLOOKUP(BH$14&amp;"-int-"&amp;$I378,Equations!$G:$I,3,0)+VLOOKUP(BH$14&amp;"-sexo-"&amp;$I378,Equations!$G:$I,3,0)*$U378+VLOOKUP(BH$14&amp;"-edad-"&amp;$I378,Equations!$G:$I,3,0)*$V378+VLOOKUP(BH$14&amp;"-est-"&amp;$I378,Equations!$G:$I,3,0)*(1/$W378)+VLOOKUP(BH$14&amp;"-imc-"&amp;$I378,Equations!$G:$I,3,0)*(1/$Q378)))</f>
        <v/>
      </c>
      <c r="BI378" s="10" t="str">
        <f>IF($AD378="","",IF(OR($V378&lt;2.7,$V378&gt;90),"Age OOR",BH378-1.6449*VLOOKUP(BH$14&amp;"-rse-"&amp;$I378,Equations!$G:$I,3,0)))</f>
        <v/>
      </c>
      <c r="BJ378" s="10" t="str">
        <f>IF($AD378="","",IF(OR($V378&lt;2.7,$V378&gt;90),"Age OOR",BH378+1.6449*VLOOKUP(BH$14&amp;"-rse-"&amp;$I378,Equations!$G:$I,3,0)))</f>
        <v/>
      </c>
      <c r="BK378" s="10" t="str">
        <f t="shared" si="142"/>
        <v/>
      </c>
      <c r="BL378" s="10" t="str">
        <f>IF($AD378="","",IF(OR($V378&lt;2.7,$V378&gt;90),"Age OOR",($AD378-BH378)/VLOOKUP(BH$14&amp;"-rse-"&amp;$I378,Equations!$G:$I,3,0)))</f>
        <v/>
      </c>
      <c r="BM378" s="10" t="str">
        <f>IF($AE378="","",IF(OR($V378&lt;2.7,$V378&gt;90),"Age OOR",VLOOKUP(BM$14&amp;"-int-"&amp;$J378,Equations!$G:$I,3,0)+VLOOKUP(BM$14&amp;"-sexo-"&amp;$J378,Equations!$G:$I,3,0)*$U378+VLOOKUP(BM$14&amp;"-edad-"&amp;$J378,Equations!$G:$I,3,0)*$V378+VLOOKUP(BM$14&amp;"-est-"&amp;$J378,Equations!$G:$I,3,0)*(1/$W378)+VLOOKUP(BM$14&amp;"-imc-"&amp;$J378,Equations!$G:$I,3,0)*(1/$Q378)))</f>
        <v/>
      </c>
      <c r="BN378" s="10" t="str">
        <f>IF($AE378="","",IF(OR($V378&lt;2.7,$V378&gt;90),"Age OOR",BM378-1.6449*VLOOKUP(BM$14&amp;"-rse-"&amp;$J378,Equations!$G:$I,3,0)))</f>
        <v/>
      </c>
      <c r="BO378" s="10" t="str">
        <f>IF($AE378="","",IF(OR($V378&lt;2.7,$V378&gt;90),"Age OOR",BM378+1.6449*VLOOKUP(BM$14&amp;"-rse-"&amp;$J378,Equations!$G:$I,3,0)))</f>
        <v/>
      </c>
      <c r="BP378" s="10" t="str">
        <f t="shared" si="143"/>
        <v/>
      </c>
      <c r="BQ378" s="10" t="str">
        <f>IF($AE378="","",IF(OR($V378&lt;2.7,$V378&gt;90),"Age OOR",($AE378-BM378)/VLOOKUP(BM$14&amp;"-rse-"&amp;$J378,Equations!$G:$I,3,0)))</f>
        <v/>
      </c>
      <c r="BR378" s="10" t="str">
        <f>IF($AF378="","",IF(OR($V378&lt;2.7,$V378&gt;90),"Age OOR",VLOOKUP(BR$14&amp;"-int-"&amp;$K378,Equations!$G:$I,3,0)+VLOOKUP(BR$14&amp;"-sexo-"&amp;$K378,Equations!$G:$I,3,0)*$U378+VLOOKUP(BR$14&amp;"-edad-"&amp;$K378,Equations!$G:$I,3,0)*$V378+VLOOKUP(BR$14&amp;"-est-"&amp;$K378,Equations!$G:$I,3,0)*(1/$W378)+VLOOKUP(BR$14&amp;"-imc-"&amp;$K378,Equations!$G:$I,3,0)*(1/$Q378)))</f>
        <v/>
      </c>
      <c r="BS378" s="10" t="str">
        <f>IF($AF378="","",IF(OR($V378&lt;2.7,$V378&gt;90),"Age OOR",BR378-1.6449*VLOOKUP(BR$14&amp;"-rse-"&amp;$K378,Equations!$G:$I,3,0)))</f>
        <v/>
      </c>
      <c r="BT378" s="10" t="str">
        <f>IF($AF378="","",IF(OR($V378&lt;2.7,$V378&gt;90),"Age OOR",BR378+1.6449*VLOOKUP(BR$14&amp;"-rse-"&amp;$K378,Equations!$G:$I,3,0)))</f>
        <v/>
      </c>
      <c r="BU378" s="10" t="str">
        <f t="shared" si="144"/>
        <v/>
      </c>
      <c r="BV378" s="10" t="str">
        <f>IF($AF378="","",IF(OR($V378&lt;2.7,$V378&gt;90),"Age OOR",($AF378-BR378)/VLOOKUP(BR$14&amp;"-rse-"&amp;$K378,Equations!$G:$I,3,0)))</f>
        <v/>
      </c>
      <c r="BW378" s="10" t="str">
        <f>IF($AG378="","",IF(OR($V378&lt;2.7,$V378&gt;90),"Age OOR",VLOOKUP(BW$14&amp;"-int-"&amp;$L378,Equations!$G:$I,3,0)+VLOOKUP(BW$14&amp;"-sexo-"&amp;$L378,Equations!$G:$I,3,0)*$U378+VLOOKUP(BW$14&amp;"-edad-"&amp;$L378,Equations!$G:$I,3,0)*$V378+VLOOKUP(BW$14&amp;"-est-"&amp;$L378,Equations!$G:$I,3,0)*(1/$W378)+VLOOKUP(BW$14&amp;"-imc-"&amp;$L378,Equations!$G:$I,3,0)*(1/$Q378)))</f>
        <v/>
      </c>
      <c r="BX378" s="10" t="str">
        <f>IF($AG378="","",IF(OR($V378&lt;2.7,$V378&gt;90),"Age OOR",BW378-1.6449*VLOOKUP(BW$14&amp;"-rse-"&amp;$L378,Equations!$G:$I,3,0)))</f>
        <v/>
      </c>
      <c r="BY378" s="10" t="str">
        <f>IF($AG378="","",IF(OR($V378&lt;2.7,$V378&gt;90),"Age OOR",BW378+1.6449*VLOOKUP(BW$14&amp;"-rse-"&amp;$L378,Equations!$G:$I,3,0)))</f>
        <v/>
      </c>
      <c r="BZ378" s="10" t="str">
        <f t="shared" si="145"/>
        <v/>
      </c>
      <c r="CA378" s="10" t="str">
        <f>IF($AG378="","",IF(OR($V378&lt;2.7,$V378&gt;90),"Age OOR",($AG378-BW378)/VLOOKUP(BW$14&amp;"-rse-"&amp;$L378,Equations!$G:$I,3,0)))</f>
        <v/>
      </c>
      <c r="CB378" s="10" t="str">
        <f>IF($AH378="","",IF(OR($V378&lt;2.7,$V378&gt;90),"Age OOR",VLOOKUP(CB$14&amp;"-int-"&amp;$M378,Equations!$G:$I,3,0)+VLOOKUP(CB$14&amp;"-sexo-"&amp;$M378,Equations!$G:$I,3,0)*$U378+VLOOKUP(CB$14&amp;"-edad-"&amp;$M378,Equations!$G:$I,3,0)*$V378+VLOOKUP(CB$14&amp;"-est-"&amp;$M378,Equations!$G:$I,3,0)*(1/$W378)+VLOOKUP(CB$14&amp;"-imc-"&amp;$M378,Equations!$G:$I,3,0)*(1/$Q378)))</f>
        <v/>
      </c>
      <c r="CC378" s="10" t="str">
        <f>IF($AH378="","",IF(OR($V378&lt;2.7,$V378&gt;90),"Age OOR",CB378-1.6449*VLOOKUP(CB$14&amp;"-rse-"&amp;$M378,Equations!$G:$I,3,0)))</f>
        <v/>
      </c>
      <c r="CD378" s="10" t="str">
        <f>IF($AH378="","",IF(OR($V378&lt;2.7,$V378&gt;90),"Age OOR",CB378+1.6449*VLOOKUP(CB$14&amp;"-rse-"&amp;$M378,Equations!$G:$I,3,0)))</f>
        <v/>
      </c>
      <c r="CE378" s="10" t="str">
        <f t="shared" si="146"/>
        <v/>
      </c>
      <c r="CF378" s="10" t="str">
        <f>IF($AH378="","",IF(OR($V378&lt;2.7,$V378&gt;90),"Age OOR",($AH378-CB378)/VLOOKUP(CB$14&amp;"-rse-"&amp;$M378,Equations!$G:$I,3,0)))</f>
        <v/>
      </c>
      <c r="CG378" s="10" t="str">
        <f>IF($AI378="","",IF(OR($V378&lt;2.7,$V378&gt;90),"Age OOR",VLOOKUP(CG$14&amp;"-int-"&amp;$N378,Equations!$G:$I,3,0)+VLOOKUP(CG$14&amp;"-sexo-"&amp;$N378,Equations!$G:$I,3,0)*$U378+VLOOKUP(CG$14&amp;"-edad-"&amp;$N378,Equations!$G:$I,3,0)*$V378+VLOOKUP(CG$14&amp;"-est-"&amp;$N378,Equations!$G:$I,3,0)*(1/$W378)+VLOOKUP(CG$14&amp;"-imc-"&amp;$N378,Equations!$G:$I,3,0)*(1/$Q378)))</f>
        <v/>
      </c>
      <c r="CH378" s="10" t="str">
        <f>IF($AI378="","",IF(OR($V378&lt;2.7,$V378&gt;90),"Age OOR",CG378-1.6449*VLOOKUP(CG$14&amp;"-rse-"&amp;$N378,Equations!$G:$I,3,0)))</f>
        <v/>
      </c>
      <c r="CI378" s="10" t="str">
        <f>IF($AI378="","",IF(OR($V378&lt;2.7,$V378&gt;90),"Age OOR",CG378+1.6449*VLOOKUP(CG$14&amp;"-rse-"&amp;$N378,Equations!$G:$I,3,0)))</f>
        <v/>
      </c>
      <c r="CJ378" s="10" t="str">
        <f t="shared" si="147"/>
        <v/>
      </c>
      <c r="CK378" s="10" t="str">
        <f>IF($AI378="","",IF(OR($V378&lt;2.7,$V378&gt;90),"Age OOR",($AI378-CG378)/VLOOKUP(CG$14&amp;"-rse-"&amp;$N378,Equations!$G:$I,3,0)))</f>
        <v/>
      </c>
      <c r="CL378" s="10" t="str">
        <f>IF($AJ378="","",IF(OR($V378&lt;2.7,$V378&gt;90),"Age OOR",VLOOKUP(CL$14&amp;"-int-"&amp;$O378,Equations!$G:$I,3,0)+VLOOKUP(CL$14&amp;"-sexo-"&amp;$O378,Equations!$G:$I,3,0)*$U378+VLOOKUP(CL$14&amp;"-edad-"&amp;$O378,Equations!$G:$I,3,0)*$V378+VLOOKUP(CL$14&amp;"-est-"&amp;$O378,Equations!$G:$I,3,0)*(1/$W378)+VLOOKUP(CL$14&amp;"-imc-"&amp;$O378,Equations!$G:$I,3,0)*(1/$Q378)))</f>
        <v/>
      </c>
      <c r="CM378" s="10" t="str">
        <f>IF($AJ378="","",IF(OR($V378&lt;2.7,$V378&gt;90),"Age OOR",CL378-1.6449*VLOOKUP(CL$14&amp;"-rse-"&amp;$O378,Equations!$G:$I,3,0)))</f>
        <v/>
      </c>
      <c r="CN378" s="10" t="str">
        <f>IF($AJ378="","",IF(OR($V378&lt;2.7,$V378&gt;90),"Age OOR",CL378+1.6449*VLOOKUP(CL$14&amp;"-rse-"&amp;$O378,Equations!$G:$I,3,0)))</f>
        <v/>
      </c>
      <c r="CO378" s="10" t="str">
        <f t="shared" si="148"/>
        <v/>
      </c>
      <c r="CP378" s="10" t="str">
        <f>IF($AJ378="","",IF(OR($V378&lt;2.7,$V378&gt;90),"Age OOR",($AJ378-CL378)/VLOOKUP(CL$14&amp;"-rse-"&amp;$O378,Equations!$G:$I,3,0)))</f>
        <v/>
      </c>
      <c r="CQ378" s="10" t="str">
        <f>IF($AK378="","",IF(OR($V378&lt;2.7,$V378&gt;90),"Age OOR",EXP(VLOOKUP(CQ$14&amp;"-int-"&amp;$P378,Equations!$G:$I,3,0)+VLOOKUP(CQ$14&amp;"-sexo-"&amp;$P378,Equations!$G:$I,3,0)*$U378+VLOOKUP(CQ$14&amp;"-edad-"&amp;$P378,Equations!$G:$I,3,0)*$V378+VLOOKUP(CQ$14&amp;"-est-"&amp;$P378,Equations!$G:$I,3,0)*(1/$W378)+VLOOKUP(CQ$14&amp;"-imc-"&amp;$P378,Equations!$G:$I,3,0)*(1/$Q378))))</f>
        <v/>
      </c>
      <c r="CR378" s="10" t="str">
        <f>IF($AK378="","",IF(OR($V378&lt;2.7,$V378&gt;90),"Age OOR",EXP(LN(CQ378)-1.6449*VLOOKUP(CQ$14&amp;"-rse-"&amp;$P378,Equations!$G:$I,3,0))))</f>
        <v/>
      </c>
      <c r="CS378" s="10" t="str">
        <f>IF($AK378="","",IF(OR($V378&lt;2.7,$V378&gt;90),"Age OOR",EXP(LN(CQ378)+1.6449*VLOOKUP(CQ$14&amp;"-rse-"&amp;$P378,Equations!$G:$I,3,0))))</f>
        <v/>
      </c>
      <c r="CT378" s="10" t="str">
        <f t="shared" si="149"/>
        <v/>
      </c>
      <c r="CU378" s="10" t="str">
        <f>IF($AK378="","",IF(OR($V378&lt;2.7,$V378&gt;90),"Age OOR",(LN($AK378)-LN(CQ378))/VLOOKUP(CQ$14&amp;"-rse-"&amp;$P378,Equations!$G:$I,3,0)))</f>
        <v/>
      </c>
      <c r="CV378" s="47"/>
    </row>
    <row r="379" spans="5:100" x14ac:dyDescent="0.2">
      <c r="E379" s="23" t="str">
        <f t="shared" si="125"/>
        <v>Age out of range</v>
      </c>
      <c r="F379" s="23" t="str">
        <f t="shared" si="126"/>
        <v>Age out of range</v>
      </c>
      <c r="G379" s="23" t="str">
        <f t="shared" si="127"/>
        <v>Age out of range</v>
      </c>
      <c r="H379" s="23" t="str">
        <f t="shared" si="128"/>
        <v>Age out of range</v>
      </c>
      <c r="I379" s="23" t="str">
        <f t="shared" si="129"/>
        <v>Age out of range</v>
      </c>
      <c r="J379" s="23" t="str">
        <f t="shared" si="130"/>
        <v>Age out of range</v>
      </c>
      <c r="K379" s="23" t="str">
        <f t="shared" si="131"/>
        <v>Age out of range</v>
      </c>
      <c r="L379" s="23" t="str">
        <f t="shared" si="132"/>
        <v>Age out of range</v>
      </c>
      <c r="M379" s="23" t="str">
        <f t="shared" si="133"/>
        <v>Age out of range</v>
      </c>
      <c r="N379" s="23" t="str">
        <f t="shared" si="134"/>
        <v>Age out of range</v>
      </c>
      <c r="O379" s="23" t="str">
        <f t="shared" si="135"/>
        <v>Age out of range</v>
      </c>
      <c r="P379" s="23" t="str">
        <f t="shared" si="136"/>
        <v>Age out of range</v>
      </c>
      <c r="Q379" s="23" t="e">
        <f t="shared" si="137"/>
        <v>#DIV/0!</v>
      </c>
      <c r="R379" s="17"/>
      <c r="S379" s="23">
        <v>363</v>
      </c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7"/>
      <c r="AM379" s="47"/>
      <c r="AN379" s="10" t="str">
        <f>IF($Z379="","",IF(OR($V379&lt;2.7,$V379&gt;90),"Age OOR",VLOOKUP(AN$14&amp;"-int-"&amp;$E379,Equations!$G:$I,3,0)+VLOOKUP(AN$14&amp;"-sexo-"&amp;$E379,Equations!$G:$I,3,0)*$U379+VLOOKUP(AN$14&amp;"-edad-"&amp;$E379,Equations!$G:$I,3,0)*$V379+VLOOKUP(AN$14&amp;"-est-"&amp;$E379,Equations!$G:$I,3,0)*(1/$W379)+VLOOKUP(AN$14&amp;"-imc-"&amp;$E379,Equations!$G:$I,3,0)*(1/$Q379)))</f>
        <v/>
      </c>
      <c r="AO379" s="10" t="str">
        <f>IF($Z379="","",IF(OR($V379&lt;2.7,$V379&gt;90),"Age OOR",AN379-1.6449*VLOOKUP(AN$14&amp;"-rse-"&amp;$E379,Equations!$G:$I,3,0)))</f>
        <v/>
      </c>
      <c r="AP379" s="10" t="str">
        <f>IF($Z379="","",IF(OR($V379&lt;2.7,$V379&gt;90),"Age OOR",AN379+1.6449*VLOOKUP(AN$14&amp;"-rse-"&amp;$E379,Equations!$G:$I,3,0)))</f>
        <v/>
      </c>
      <c r="AQ379" s="10" t="str">
        <f t="shared" si="138"/>
        <v/>
      </c>
      <c r="AR379" s="10" t="str">
        <f>IF($Z379="","",IF(OR($V379&lt;2.7,$V379&gt;90),"Age OOR",($Z379-AN379)/VLOOKUP(AN$14&amp;"-rse-"&amp;$E379,Equations!$G:$I,3,0)))</f>
        <v/>
      </c>
      <c r="AS379" s="10" t="str">
        <f>IF($AA379="","",IF(OR($V379&lt;2.7,$V379&gt;90),"Age OOR",VLOOKUP(AS$14&amp;"-int-"&amp;$F379,Equations!$G:$I,3,0)+VLOOKUP(AS$14&amp;"-sexo-"&amp;$F379,Equations!$G:$I,3,0)*$U379+VLOOKUP(AS$14&amp;"-edad-"&amp;$F379,Equations!$G:$I,3,0)*$V379+VLOOKUP(AS$14&amp;"-est-"&amp;$F379,Equations!$G:$I,3,0)*(1/$W379)+VLOOKUP(AS$14&amp;"-imc-"&amp;$F379,Equations!$G:$I,3,0)*(1/$Q379)))</f>
        <v/>
      </c>
      <c r="AT379" s="10" t="str">
        <f>IF($AA379="","",IF(OR($V379&lt;2.7,$V379&gt;90),"Age OOR",AS379-1.6449*VLOOKUP(AS$14&amp;"-rse-"&amp;$F379,Equations!$G:$I,3,0)))</f>
        <v/>
      </c>
      <c r="AU379" s="10" t="str">
        <f>IF($AA379="","",IF(OR($V379&lt;2.7,$V379&gt;90),"Age OOR",AS379+1.6449*VLOOKUP(AS$14&amp;"-rse-"&amp;$F379,Equations!$G:$I,3,0)))</f>
        <v/>
      </c>
      <c r="AV379" s="10" t="str">
        <f t="shared" si="139"/>
        <v/>
      </c>
      <c r="AW379" s="10" t="str">
        <f>IF($AA379="","",IF(OR($V379&lt;2.7,$V379&gt;90),"Age OOR",($AA379-AS379)/VLOOKUP(AS$14&amp;"-rse-"&amp;$F379,Equations!$G:$I,3,0)))</f>
        <v/>
      </c>
      <c r="AX379" s="10" t="str">
        <f>IF($AB379="","",IF(OR($V379&lt;2.7,$V379&gt;90),"Age OOR",VLOOKUP(AX$14&amp;"-int-"&amp;$G379,Equations!$G:$I,3,0)+VLOOKUP(AX$14&amp;"-sexo-"&amp;$G379,Equations!$G:$I,3,0)*$U379+VLOOKUP(AX$14&amp;"-edad-"&amp;$G379,Equations!$G:$I,3,0)*$V379+VLOOKUP(AX$14&amp;"-est-"&amp;$G379,Equations!$G:$I,3,0)*(1/$W379)+VLOOKUP(AX$14&amp;"-imc-"&amp;$G379,Equations!$G:$I,3,0)*(1/$Q379)))</f>
        <v/>
      </c>
      <c r="AY379" s="10" t="str">
        <f>IF($AB379="","",IF(OR($V379&lt;2.7,$V379&gt;90),"Age OOR",AX379-1.6449*VLOOKUP(AX$14&amp;"-rse-"&amp;$G379,Equations!$G:$I,3,0)))</f>
        <v/>
      </c>
      <c r="AZ379" s="10" t="str">
        <f>IF($AB379="","",IF(OR($V379&lt;2.7,$V379&gt;90),"Age OOR",AX379+1.6449*VLOOKUP(AX$14&amp;"-rse-"&amp;$G379,Equations!$G:$I,3,0)))</f>
        <v/>
      </c>
      <c r="BA379" s="10" t="str">
        <f t="shared" si="140"/>
        <v/>
      </c>
      <c r="BB379" s="10" t="str">
        <f>IF($AB379="","",IF(OR($V379&lt;2.7,$V379&gt;90),"Age OOR",($AB379-AX379)/VLOOKUP(AX$14&amp;"-rse-"&amp;$G379,Equations!$G:$I,3,0)))</f>
        <v/>
      </c>
      <c r="BC379" s="10" t="str">
        <f>IF($AC379="","",IF(OR($V379&lt;2.7,$V379&gt;90),"Age OOR",VLOOKUP(BC$14&amp;"-int-"&amp;$H379,Equations!$G:$I,3,0)+VLOOKUP(BC$14&amp;"-sexo-"&amp;$H379,Equations!$G:$I,3,0)*$U379+VLOOKUP(BC$14&amp;"-edad-"&amp;$H379,Equations!$G:$I,3,0)*$V379+VLOOKUP(BC$14&amp;"-est-"&amp;$H379,Equations!$G:$I,3,0)*(1/$W379)+VLOOKUP(BC$14&amp;"-imc-"&amp;$H379,Equations!$G:$I,3,0)*(1/$Q379)))</f>
        <v/>
      </c>
      <c r="BD379" s="10" t="str">
        <f>IF($AC379="","",IF(OR($V379&lt;2.7,$V379&gt;90),"Age OOR",BC379-1.6449*VLOOKUP(BC$14&amp;"-rse-"&amp;$H379,Equations!$G:$I,3,0)))</f>
        <v/>
      </c>
      <c r="BE379" s="10" t="str">
        <f>IF($AC379="","",IF(OR($V379&lt;2.7,$V379&gt;90),"Age OOR",BC379+1.6449*VLOOKUP(BC$14&amp;"-rse-"&amp;$H379,Equations!$G:$I,3,0)))</f>
        <v/>
      </c>
      <c r="BF379" s="10" t="str">
        <f t="shared" si="141"/>
        <v/>
      </c>
      <c r="BG379" s="10" t="str">
        <f>IF($AC379="","",IF(OR($V379&lt;2.7,$V379&gt;90),"Age OOR",($AC379-BC379)/VLOOKUP(BC$14&amp;"-rse-"&amp;$H379,Equations!$G:$I,3,0)))</f>
        <v/>
      </c>
      <c r="BH379" s="10" t="str">
        <f>IF($AD379="","",IF(OR($V379&lt;2.7,$V379&gt;90),"Age OOR",VLOOKUP(BH$14&amp;"-int-"&amp;$I379,Equations!$G:$I,3,0)+VLOOKUP(BH$14&amp;"-sexo-"&amp;$I379,Equations!$G:$I,3,0)*$U379+VLOOKUP(BH$14&amp;"-edad-"&amp;$I379,Equations!$G:$I,3,0)*$V379+VLOOKUP(BH$14&amp;"-est-"&amp;$I379,Equations!$G:$I,3,0)*(1/$W379)+VLOOKUP(BH$14&amp;"-imc-"&amp;$I379,Equations!$G:$I,3,0)*(1/$Q379)))</f>
        <v/>
      </c>
      <c r="BI379" s="10" t="str">
        <f>IF($AD379="","",IF(OR($V379&lt;2.7,$V379&gt;90),"Age OOR",BH379-1.6449*VLOOKUP(BH$14&amp;"-rse-"&amp;$I379,Equations!$G:$I,3,0)))</f>
        <v/>
      </c>
      <c r="BJ379" s="10" t="str">
        <f>IF($AD379="","",IF(OR($V379&lt;2.7,$V379&gt;90),"Age OOR",BH379+1.6449*VLOOKUP(BH$14&amp;"-rse-"&amp;$I379,Equations!$G:$I,3,0)))</f>
        <v/>
      </c>
      <c r="BK379" s="10" t="str">
        <f t="shared" si="142"/>
        <v/>
      </c>
      <c r="BL379" s="10" t="str">
        <f>IF($AD379="","",IF(OR($V379&lt;2.7,$V379&gt;90),"Age OOR",($AD379-BH379)/VLOOKUP(BH$14&amp;"-rse-"&amp;$I379,Equations!$G:$I,3,0)))</f>
        <v/>
      </c>
      <c r="BM379" s="10" t="str">
        <f>IF($AE379="","",IF(OR($V379&lt;2.7,$V379&gt;90),"Age OOR",VLOOKUP(BM$14&amp;"-int-"&amp;$J379,Equations!$G:$I,3,0)+VLOOKUP(BM$14&amp;"-sexo-"&amp;$J379,Equations!$G:$I,3,0)*$U379+VLOOKUP(BM$14&amp;"-edad-"&amp;$J379,Equations!$G:$I,3,0)*$V379+VLOOKUP(BM$14&amp;"-est-"&amp;$J379,Equations!$G:$I,3,0)*(1/$W379)+VLOOKUP(BM$14&amp;"-imc-"&amp;$J379,Equations!$G:$I,3,0)*(1/$Q379)))</f>
        <v/>
      </c>
      <c r="BN379" s="10" t="str">
        <f>IF($AE379="","",IF(OR($V379&lt;2.7,$V379&gt;90),"Age OOR",BM379-1.6449*VLOOKUP(BM$14&amp;"-rse-"&amp;$J379,Equations!$G:$I,3,0)))</f>
        <v/>
      </c>
      <c r="BO379" s="10" t="str">
        <f>IF($AE379="","",IF(OR($V379&lt;2.7,$V379&gt;90),"Age OOR",BM379+1.6449*VLOOKUP(BM$14&amp;"-rse-"&amp;$J379,Equations!$G:$I,3,0)))</f>
        <v/>
      </c>
      <c r="BP379" s="10" t="str">
        <f t="shared" si="143"/>
        <v/>
      </c>
      <c r="BQ379" s="10" t="str">
        <f>IF($AE379="","",IF(OR($V379&lt;2.7,$V379&gt;90),"Age OOR",($AE379-BM379)/VLOOKUP(BM$14&amp;"-rse-"&amp;$J379,Equations!$G:$I,3,0)))</f>
        <v/>
      </c>
      <c r="BR379" s="10" t="str">
        <f>IF($AF379="","",IF(OR($V379&lt;2.7,$V379&gt;90),"Age OOR",VLOOKUP(BR$14&amp;"-int-"&amp;$K379,Equations!$G:$I,3,0)+VLOOKUP(BR$14&amp;"-sexo-"&amp;$K379,Equations!$G:$I,3,0)*$U379+VLOOKUP(BR$14&amp;"-edad-"&amp;$K379,Equations!$G:$I,3,0)*$V379+VLOOKUP(BR$14&amp;"-est-"&amp;$K379,Equations!$G:$I,3,0)*(1/$W379)+VLOOKUP(BR$14&amp;"-imc-"&amp;$K379,Equations!$G:$I,3,0)*(1/$Q379)))</f>
        <v/>
      </c>
      <c r="BS379" s="10" t="str">
        <f>IF($AF379="","",IF(OR($V379&lt;2.7,$V379&gt;90),"Age OOR",BR379-1.6449*VLOOKUP(BR$14&amp;"-rse-"&amp;$K379,Equations!$G:$I,3,0)))</f>
        <v/>
      </c>
      <c r="BT379" s="10" t="str">
        <f>IF($AF379="","",IF(OR($V379&lt;2.7,$V379&gt;90),"Age OOR",BR379+1.6449*VLOOKUP(BR$14&amp;"-rse-"&amp;$K379,Equations!$G:$I,3,0)))</f>
        <v/>
      </c>
      <c r="BU379" s="10" t="str">
        <f t="shared" si="144"/>
        <v/>
      </c>
      <c r="BV379" s="10" t="str">
        <f>IF($AF379="","",IF(OR($V379&lt;2.7,$V379&gt;90),"Age OOR",($AF379-BR379)/VLOOKUP(BR$14&amp;"-rse-"&amp;$K379,Equations!$G:$I,3,0)))</f>
        <v/>
      </c>
      <c r="BW379" s="10" t="str">
        <f>IF($AG379="","",IF(OR($V379&lt;2.7,$V379&gt;90),"Age OOR",VLOOKUP(BW$14&amp;"-int-"&amp;$L379,Equations!$G:$I,3,0)+VLOOKUP(BW$14&amp;"-sexo-"&amp;$L379,Equations!$G:$I,3,0)*$U379+VLOOKUP(BW$14&amp;"-edad-"&amp;$L379,Equations!$G:$I,3,0)*$V379+VLOOKUP(BW$14&amp;"-est-"&amp;$L379,Equations!$G:$I,3,0)*(1/$W379)+VLOOKUP(BW$14&amp;"-imc-"&amp;$L379,Equations!$G:$I,3,0)*(1/$Q379)))</f>
        <v/>
      </c>
      <c r="BX379" s="10" t="str">
        <f>IF($AG379="","",IF(OR($V379&lt;2.7,$V379&gt;90),"Age OOR",BW379-1.6449*VLOOKUP(BW$14&amp;"-rse-"&amp;$L379,Equations!$G:$I,3,0)))</f>
        <v/>
      </c>
      <c r="BY379" s="10" t="str">
        <f>IF($AG379="","",IF(OR($V379&lt;2.7,$V379&gt;90),"Age OOR",BW379+1.6449*VLOOKUP(BW$14&amp;"-rse-"&amp;$L379,Equations!$G:$I,3,0)))</f>
        <v/>
      </c>
      <c r="BZ379" s="10" t="str">
        <f t="shared" si="145"/>
        <v/>
      </c>
      <c r="CA379" s="10" t="str">
        <f>IF($AG379="","",IF(OR($V379&lt;2.7,$V379&gt;90),"Age OOR",($AG379-BW379)/VLOOKUP(BW$14&amp;"-rse-"&amp;$L379,Equations!$G:$I,3,0)))</f>
        <v/>
      </c>
      <c r="CB379" s="10" t="str">
        <f>IF($AH379="","",IF(OR($V379&lt;2.7,$V379&gt;90),"Age OOR",VLOOKUP(CB$14&amp;"-int-"&amp;$M379,Equations!$G:$I,3,0)+VLOOKUP(CB$14&amp;"-sexo-"&amp;$M379,Equations!$G:$I,3,0)*$U379+VLOOKUP(CB$14&amp;"-edad-"&amp;$M379,Equations!$G:$I,3,0)*$V379+VLOOKUP(CB$14&amp;"-est-"&amp;$M379,Equations!$G:$I,3,0)*(1/$W379)+VLOOKUP(CB$14&amp;"-imc-"&amp;$M379,Equations!$G:$I,3,0)*(1/$Q379)))</f>
        <v/>
      </c>
      <c r="CC379" s="10" t="str">
        <f>IF($AH379="","",IF(OR($V379&lt;2.7,$V379&gt;90),"Age OOR",CB379-1.6449*VLOOKUP(CB$14&amp;"-rse-"&amp;$M379,Equations!$G:$I,3,0)))</f>
        <v/>
      </c>
      <c r="CD379" s="10" t="str">
        <f>IF($AH379="","",IF(OR($V379&lt;2.7,$V379&gt;90),"Age OOR",CB379+1.6449*VLOOKUP(CB$14&amp;"-rse-"&amp;$M379,Equations!$G:$I,3,0)))</f>
        <v/>
      </c>
      <c r="CE379" s="10" t="str">
        <f t="shared" si="146"/>
        <v/>
      </c>
      <c r="CF379" s="10" t="str">
        <f>IF($AH379="","",IF(OR($V379&lt;2.7,$V379&gt;90),"Age OOR",($AH379-CB379)/VLOOKUP(CB$14&amp;"-rse-"&amp;$M379,Equations!$G:$I,3,0)))</f>
        <v/>
      </c>
      <c r="CG379" s="10" t="str">
        <f>IF($AI379="","",IF(OR($V379&lt;2.7,$V379&gt;90),"Age OOR",VLOOKUP(CG$14&amp;"-int-"&amp;$N379,Equations!$G:$I,3,0)+VLOOKUP(CG$14&amp;"-sexo-"&amp;$N379,Equations!$G:$I,3,0)*$U379+VLOOKUP(CG$14&amp;"-edad-"&amp;$N379,Equations!$G:$I,3,0)*$V379+VLOOKUP(CG$14&amp;"-est-"&amp;$N379,Equations!$G:$I,3,0)*(1/$W379)+VLOOKUP(CG$14&amp;"-imc-"&amp;$N379,Equations!$G:$I,3,0)*(1/$Q379)))</f>
        <v/>
      </c>
      <c r="CH379" s="10" t="str">
        <f>IF($AI379="","",IF(OR($V379&lt;2.7,$V379&gt;90),"Age OOR",CG379-1.6449*VLOOKUP(CG$14&amp;"-rse-"&amp;$N379,Equations!$G:$I,3,0)))</f>
        <v/>
      </c>
      <c r="CI379" s="10" t="str">
        <f>IF($AI379="","",IF(OR($V379&lt;2.7,$V379&gt;90),"Age OOR",CG379+1.6449*VLOOKUP(CG$14&amp;"-rse-"&amp;$N379,Equations!$G:$I,3,0)))</f>
        <v/>
      </c>
      <c r="CJ379" s="10" t="str">
        <f t="shared" si="147"/>
        <v/>
      </c>
      <c r="CK379" s="10" t="str">
        <f>IF($AI379="","",IF(OR($V379&lt;2.7,$V379&gt;90),"Age OOR",($AI379-CG379)/VLOOKUP(CG$14&amp;"-rse-"&amp;$N379,Equations!$G:$I,3,0)))</f>
        <v/>
      </c>
      <c r="CL379" s="10" t="str">
        <f>IF($AJ379="","",IF(OR($V379&lt;2.7,$V379&gt;90),"Age OOR",VLOOKUP(CL$14&amp;"-int-"&amp;$O379,Equations!$G:$I,3,0)+VLOOKUP(CL$14&amp;"-sexo-"&amp;$O379,Equations!$G:$I,3,0)*$U379+VLOOKUP(CL$14&amp;"-edad-"&amp;$O379,Equations!$G:$I,3,0)*$V379+VLOOKUP(CL$14&amp;"-est-"&amp;$O379,Equations!$G:$I,3,0)*(1/$W379)+VLOOKUP(CL$14&amp;"-imc-"&amp;$O379,Equations!$G:$I,3,0)*(1/$Q379)))</f>
        <v/>
      </c>
      <c r="CM379" s="10" t="str">
        <f>IF($AJ379="","",IF(OR($V379&lt;2.7,$V379&gt;90),"Age OOR",CL379-1.6449*VLOOKUP(CL$14&amp;"-rse-"&amp;$O379,Equations!$G:$I,3,0)))</f>
        <v/>
      </c>
      <c r="CN379" s="10" t="str">
        <f>IF($AJ379="","",IF(OR($V379&lt;2.7,$V379&gt;90),"Age OOR",CL379+1.6449*VLOOKUP(CL$14&amp;"-rse-"&amp;$O379,Equations!$G:$I,3,0)))</f>
        <v/>
      </c>
      <c r="CO379" s="10" t="str">
        <f t="shared" si="148"/>
        <v/>
      </c>
      <c r="CP379" s="10" t="str">
        <f>IF($AJ379="","",IF(OR($V379&lt;2.7,$V379&gt;90),"Age OOR",($AJ379-CL379)/VLOOKUP(CL$14&amp;"-rse-"&amp;$O379,Equations!$G:$I,3,0)))</f>
        <v/>
      </c>
      <c r="CQ379" s="10" t="str">
        <f>IF($AK379="","",IF(OR($V379&lt;2.7,$V379&gt;90),"Age OOR",EXP(VLOOKUP(CQ$14&amp;"-int-"&amp;$P379,Equations!$G:$I,3,0)+VLOOKUP(CQ$14&amp;"-sexo-"&amp;$P379,Equations!$G:$I,3,0)*$U379+VLOOKUP(CQ$14&amp;"-edad-"&amp;$P379,Equations!$G:$I,3,0)*$V379+VLOOKUP(CQ$14&amp;"-est-"&amp;$P379,Equations!$G:$I,3,0)*(1/$W379)+VLOOKUP(CQ$14&amp;"-imc-"&amp;$P379,Equations!$G:$I,3,0)*(1/$Q379))))</f>
        <v/>
      </c>
      <c r="CR379" s="10" t="str">
        <f>IF($AK379="","",IF(OR($V379&lt;2.7,$V379&gt;90),"Age OOR",EXP(LN(CQ379)-1.6449*VLOOKUP(CQ$14&amp;"-rse-"&amp;$P379,Equations!$G:$I,3,0))))</f>
        <v/>
      </c>
      <c r="CS379" s="10" t="str">
        <f>IF($AK379="","",IF(OR($V379&lt;2.7,$V379&gt;90),"Age OOR",EXP(LN(CQ379)+1.6449*VLOOKUP(CQ$14&amp;"-rse-"&amp;$P379,Equations!$G:$I,3,0))))</f>
        <v/>
      </c>
      <c r="CT379" s="10" t="str">
        <f t="shared" si="149"/>
        <v/>
      </c>
      <c r="CU379" s="10" t="str">
        <f>IF($AK379="","",IF(OR($V379&lt;2.7,$V379&gt;90),"Age OOR",(LN($AK379)-LN(CQ379))/VLOOKUP(CQ$14&amp;"-rse-"&amp;$P379,Equations!$G:$I,3,0)))</f>
        <v/>
      </c>
      <c r="CV379" s="47"/>
    </row>
    <row r="380" spans="5:100" x14ac:dyDescent="0.2">
      <c r="E380" s="23" t="str">
        <f t="shared" si="125"/>
        <v>Age out of range</v>
      </c>
      <c r="F380" s="23" t="str">
        <f t="shared" si="126"/>
        <v>Age out of range</v>
      </c>
      <c r="G380" s="23" t="str">
        <f t="shared" si="127"/>
        <v>Age out of range</v>
      </c>
      <c r="H380" s="23" t="str">
        <f t="shared" si="128"/>
        <v>Age out of range</v>
      </c>
      <c r="I380" s="23" t="str">
        <f t="shared" si="129"/>
        <v>Age out of range</v>
      </c>
      <c r="J380" s="23" t="str">
        <f t="shared" si="130"/>
        <v>Age out of range</v>
      </c>
      <c r="K380" s="23" t="str">
        <f t="shared" si="131"/>
        <v>Age out of range</v>
      </c>
      <c r="L380" s="23" t="str">
        <f t="shared" si="132"/>
        <v>Age out of range</v>
      </c>
      <c r="M380" s="23" t="str">
        <f t="shared" si="133"/>
        <v>Age out of range</v>
      </c>
      <c r="N380" s="23" t="str">
        <f t="shared" si="134"/>
        <v>Age out of range</v>
      </c>
      <c r="O380" s="23" t="str">
        <f t="shared" si="135"/>
        <v>Age out of range</v>
      </c>
      <c r="P380" s="23" t="str">
        <f t="shared" si="136"/>
        <v>Age out of range</v>
      </c>
      <c r="Q380" s="23" t="e">
        <f t="shared" si="137"/>
        <v>#DIV/0!</v>
      </c>
      <c r="R380" s="17"/>
      <c r="S380" s="23">
        <v>364</v>
      </c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7"/>
      <c r="AM380" s="47"/>
      <c r="AN380" s="10" t="str">
        <f>IF($Z380="","",IF(OR($V380&lt;2.7,$V380&gt;90),"Age OOR",VLOOKUP(AN$14&amp;"-int-"&amp;$E380,Equations!$G:$I,3,0)+VLOOKUP(AN$14&amp;"-sexo-"&amp;$E380,Equations!$G:$I,3,0)*$U380+VLOOKUP(AN$14&amp;"-edad-"&amp;$E380,Equations!$G:$I,3,0)*$V380+VLOOKUP(AN$14&amp;"-est-"&amp;$E380,Equations!$G:$I,3,0)*(1/$W380)+VLOOKUP(AN$14&amp;"-imc-"&amp;$E380,Equations!$G:$I,3,0)*(1/$Q380)))</f>
        <v/>
      </c>
      <c r="AO380" s="10" t="str">
        <f>IF($Z380="","",IF(OR($V380&lt;2.7,$V380&gt;90),"Age OOR",AN380-1.6449*VLOOKUP(AN$14&amp;"-rse-"&amp;$E380,Equations!$G:$I,3,0)))</f>
        <v/>
      </c>
      <c r="AP380" s="10" t="str">
        <f>IF($Z380="","",IF(OR($V380&lt;2.7,$V380&gt;90),"Age OOR",AN380+1.6449*VLOOKUP(AN$14&amp;"-rse-"&amp;$E380,Equations!$G:$I,3,0)))</f>
        <v/>
      </c>
      <c r="AQ380" s="10" t="str">
        <f t="shared" si="138"/>
        <v/>
      </c>
      <c r="AR380" s="10" t="str">
        <f>IF($Z380="","",IF(OR($V380&lt;2.7,$V380&gt;90),"Age OOR",($Z380-AN380)/VLOOKUP(AN$14&amp;"-rse-"&amp;$E380,Equations!$G:$I,3,0)))</f>
        <v/>
      </c>
      <c r="AS380" s="10" t="str">
        <f>IF($AA380="","",IF(OR($V380&lt;2.7,$V380&gt;90),"Age OOR",VLOOKUP(AS$14&amp;"-int-"&amp;$F380,Equations!$G:$I,3,0)+VLOOKUP(AS$14&amp;"-sexo-"&amp;$F380,Equations!$G:$I,3,0)*$U380+VLOOKUP(AS$14&amp;"-edad-"&amp;$F380,Equations!$G:$I,3,0)*$V380+VLOOKUP(AS$14&amp;"-est-"&amp;$F380,Equations!$G:$I,3,0)*(1/$W380)+VLOOKUP(AS$14&amp;"-imc-"&amp;$F380,Equations!$G:$I,3,0)*(1/$Q380)))</f>
        <v/>
      </c>
      <c r="AT380" s="10" t="str">
        <f>IF($AA380="","",IF(OR($V380&lt;2.7,$V380&gt;90),"Age OOR",AS380-1.6449*VLOOKUP(AS$14&amp;"-rse-"&amp;$F380,Equations!$G:$I,3,0)))</f>
        <v/>
      </c>
      <c r="AU380" s="10" t="str">
        <f>IF($AA380="","",IF(OR($V380&lt;2.7,$V380&gt;90),"Age OOR",AS380+1.6449*VLOOKUP(AS$14&amp;"-rse-"&amp;$F380,Equations!$G:$I,3,0)))</f>
        <v/>
      </c>
      <c r="AV380" s="10" t="str">
        <f t="shared" si="139"/>
        <v/>
      </c>
      <c r="AW380" s="10" t="str">
        <f>IF($AA380="","",IF(OR($V380&lt;2.7,$V380&gt;90),"Age OOR",($AA380-AS380)/VLOOKUP(AS$14&amp;"-rse-"&amp;$F380,Equations!$G:$I,3,0)))</f>
        <v/>
      </c>
      <c r="AX380" s="10" t="str">
        <f>IF($AB380="","",IF(OR($V380&lt;2.7,$V380&gt;90),"Age OOR",VLOOKUP(AX$14&amp;"-int-"&amp;$G380,Equations!$G:$I,3,0)+VLOOKUP(AX$14&amp;"-sexo-"&amp;$G380,Equations!$G:$I,3,0)*$U380+VLOOKUP(AX$14&amp;"-edad-"&amp;$G380,Equations!$G:$I,3,0)*$V380+VLOOKUP(AX$14&amp;"-est-"&amp;$G380,Equations!$G:$I,3,0)*(1/$W380)+VLOOKUP(AX$14&amp;"-imc-"&amp;$G380,Equations!$G:$I,3,0)*(1/$Q380)))</f>
        <v/>
      </c>
      <c r="AY380" s="10" t="str">
        <f>IF($AB380="","",IF(OR($V380&lt;2.7,$V380&gt;90),"Age OOR",AX380-1.6449*VLOOKUP(AX$14&amp;"-rse-"&amp;$G380,Equations!$G:$I,3,0)))</f>
        <v/>
      </c>
      <c r="AZ380" s="10" t="str">
        <f>IF($AB380="","",IF(OR($V380&lt;2.7,$V380&gt;90),"Age OOR",AX380+1.6449*VLOOKUP(AX$14&amp;"-rse-"&amp;$G380,Equations!$G:$I,3,0)))</f>
        <v/>
      </c>
      <c r="BA380" s="10" t="str">
        <f t="shared" si="140"/>
        <v/>
      </c>
      <c r="BB380" s="10" t="str">
        <f>IF($AB380="","",IF(OR($V380&lt;2.7,$V380&gt;90),"Age OOR",($AB380-AX380)/VLOOKUP(AX$14&amp;"-rse-"&amp;$G380,Equations!$G:$I,3,0)))</f>
        <v/>
      </c>
      <c r="BC380" s="10" t="str">
        <f>IF($AC380="","",IF(OR($V380&lt;2.7,$V380&gt;90),"Age OOR",VLOOKUP(BC$14&amp;"-int-"&amp;$H380,Equations!$G:$I,3,0)+VLOOKUP(BC$14&amp;"-sexo-"&amp;$H380,Equations!$G:$I,3,0)*$U380+VLOOKUP(BC$14&amp;"-edad-"&amp;$H380,Equations!$G:$I,3,0)*$V380+VLOOKUP(BC$14&amp;"-est-"&amp;$H380,Equations!$G:$I,3,0)*(1/$W380)+VLOOKUP(BC$14&amp;"-imc-"&amp;$H380,Equations!$G:$I,3,0)*(1/$Q380)))</f>
        <v/>
      </c>
      <c r="BD380" s="10" t="str">
        <f>IF($AC380="","",IF(OR($V380&lt;2.7,$V380&gt;90),"Age OOR",BC380-1.6449*VLOOKUP(BC$14&amp;"-rse-"&amp;$H380,Equations!$G:$I,3,0)))</f>
        <v/>
      </c>
      <c r="BE380" s="10" t="str">
        <f>IF($AC380="","",IF(OR($V380&lt;2.7,$V380&gt;90),"Age OOR",BC380+1.6449*VLOOKUP(BC$14&amp;"-rse-"&amp;$H380,Equations!$G:$I,3,0)))</f>
        <v/>
      </c>
      <c r="BF380" s="10" t="str">
        <f t="shared" si="141"/>
        <v/>
      </c>
      <c r="BG380" s="10" t="str">
        <f>IF($AC380="","",IF(OR($V380&lt;2.7,$V380&gt;90),"Age OOR",($AC380-BC380)/VLOOKUP(BC$14&amp;"-rse-"&amp;$H380,Equations!$G:$I,3,0)))</f>
        <v/>
      </c>
      <c r="BH380" s="10" t="str">
        <f>IF($AD380="","",IF(OR($V380&lt;2.7,$V380&gt;90),"Age OOR",VLOOKUP(BH$14&amp;"-int-"&amp;$I380,Equations!$G:$I,3,0)+VLOOKUP(BH$14&amp;"-sexo-"&amp;$I380,Equations!$G:$I,3,0)*$U380+VLOOKUP(BH$14&amp;"-edad-"&amp;$I380,Equations!$G:$I,3,0)*$V380+VLOOKUP(BH$14&amp;"-est-"&amp;$I380,Equations!$G:$I,3,0)*(1/$W380)+VLOOKUP(BH$14&amp;"-imc-"&amp;$I380,Equations!$G:$I,3,0)*(1/$Q380)))</f>
        <v/>
      </c>
      <c r="BI380" s="10" t="str">
        <f>IF($AD380="","",IF(OR($V380&lt;2.7,$V380&gt;90),"Age OOR",BH380-1.6449*VLOOKUP(BH$14&amp;"-rse-"&amp;$I380,Equations!$G:$I,3,0)))</f>
        <v/>
      </c>
      <c r="BJ380" s="10" t="str">
        <f>IF($AD380="","",IF(OR($V380&lt;2.7,$V380&gt;90),"Age OOR",BH380+1.6449*VLOOKUP(BH$14&amp;"-rse-"&amp;$I380,Equations!$G:$I,3,0)))</f>
        <v/>
      </c>
      <c r="BK380" s="10" t="str">
        <f t="shared" si="142"/>
        <v/>
      </c>
      <c r="BL380" s="10" t="str">
        <f>IF($AD380="","",IF(OR($V380&lt;2.7,$V380&gt;90),"Age OOR",($AD380-BH380)/VLOOKUP(BH$14&amp;"-rse-"&amp;$I380,Equations!$G:$I,3,0)))</f>
        <v/>
      </c>
      <c r="BM380" s="10" t="str">
        <f>IF($AE380="","",IF(OR($V380&lt;2.7,$V380&gt;90),"Age OOR",VLOOKUP(BM$14&amp;"-int-"&amp;$J380,Equations!$G:$I,3,0)+VLOOKUP(BM$14&amp;"-sexo-"&amp;$J380,Equations!$G:$I,3,0)*$U380+VLOOKUP(BM$14&amp;"-edad-"&amp;$J380,Equations!$G:$I,3,0)*$V380+VLOOKUP(BM$14&amp;"-est-"&amp;$J380,Equations!$G:$I,3,0)*(1/$W380)+VLOOKUP(BM$14&amp;"-imc-"&amp;$J380,Equations!$G:$I,3,0)*(1/$Q380)))</f>
        <v/>
      </c>
      <c r="BN380" s="10" t="str">
        <f>IF($AE380="","",IF(OR($V380&lt;2.7,$V380&gt;90),"Age OOR",BM380-1.6449*VLOOKUP(BM$14&amp;"-rse-"&amp;$J380,Equations!$G:$I,3,0)))</f>
        <v/>
      </c>
      <c r="BO380" s="10" t="str">
        <f>IF($AE380="","",IF(OR($V380&lt;2.7,$V380&gt;90),"Age OOR",BM380+1.6449*VLOOKUP(BM$14&amp;"-rse-"&amp;$J380,Equations!$G:$I,3,0)))</f>
        <v/>
      </c>
      <c r="BP380" s="10" t="str">
        <f t="shared" si="143"/>
        <v/>
      </c>
      <c r="BQ380" s="10" t="str">
        <f>IF($AE380="","",IF(OR($V380&lt;2.7,$V380&gt;90),"Age OOR",($AE380-BM380)/VLOOKUP(BM$14&amp;"-rse-"&amp;$J380,Equations!$G:$I,3,0)))</f>
        <v/>
      </c>
      <c r="BR380" s="10" t="str">
        <f>IF($AF380="","",IF(OR($V380&lt;2.7,$V380&gt;90),"Age OOR",VLOOKUP(BR$14&amp;"-int-"&amp;$K380,Equations!$G:$I,3,0)+VLOOKUP(BR$14&amp;"-sexo-"&amp;$K380,Equations!$G:$I,3,0)*$U380+VLOOKUP(BR$14&amp;"-edad-"&amp;$K380,Equations!$G:$I,3,0)*$V380+VLOOKUP(BR$14&amp;"-est-"&amp;$K380,Equations!$G:$I,3,0)*(1/$W380)+VLOOKUP(BR$14&amp;"-imc-"&amp;$K380,Equations!$G:$I,3,0)*(1/$Q380)))</f>
        <v/>
      </c>
      <c r="BS380" s="10" t="str">
        <f>IF($AF380="","",IF(OR($V380&lt;2.7,$V380&gt;90),"Age OOR",BR380-1.6449*VLOOKUP(BR$14&amp;"-rse-"&amp;$K380,Equations!$G:$I,3,0)))</f>
        <v/>
      </c>
      <c r="BT380" s="10" t="str">
        <f>IF($AF380="","",IF(OR($V380&lt;2.7,$V380&gt;90),"Age OOR",BR380+1.6449*VLOOKUP(BR$14&amp;"-rse-"&amp;$K380,Equations!$G:$I,3,0)))</f>
        <v/>
      </c>
      <c r="BU380" s="10" t="str">
        <f t="shared" si="144"/>
        <v/>
      </c>
      <c r="BV380" s="10" t="str">
        <f>IF($AF380="","",IF(OR($V380&lt;2.7,$V380&gt;90),"Age OOR",($AF380-BR380)/VLOOKUP(BR$14&amp;"-rse-"&amp;$K380,Equations!$G:$I,3,0)))</f>
        <v/>
      </c>
      <c r="BW380" s="10" t="str">
        <f>IF($AG380="","",IF(OR($V380&lt;2.7,$V380&gt;90),"Age OOR",VLOOKUP(BW$14&amp;"-int-"&amp;$L380,Equations!$G:$I,3,0)+VLOOKUP(BW$14&amp;"-sexo-"&amp;$L380,Equations!$G:$I,3,0)*$U380+VLOOKUP(BW$14&amp;"-edad-"&amp;$L380,Equations!$G:$I,3,0)*$V380+VLOOKUP(BW$14&amp;"-est-"&amp;$L380,Equations!$G:$I,3,0)*(1/$W380)+VLOOKUP(BW$14&amp;"-imc-"&amp;$L380,Equations!$G:$I,3,0)*(1/$Q380)))</f>
        <v/>
      </c>
      <c r="BX380" s="10" t="str">
        <f>IF($AG380="","",IF(OR($V380&lt;2.7,$V380&gt;90),"Age OOR",BW380-1.6449*VLOOKUP(BW$14&amp;"-rse-"&amp;$L380,Equations!$G:$I,3,0)))</f>
        <v/>
      </c>
      <c r="BY380" s="10" t="str">
        <f>IF($AG380="","",IF(OR($V380&lt;2.7,$V380&gt;90),"Age OOR",BW380+1.6449*VLOOKUP(BW$14&amp;"-rse-"&amp;$L380,Equations!$G:$I,3,0)))</f>
        <v/>
      </c>
      <c r="BZ380" s="10" t="str">
        <f t="shared" si="145"/>
        <v/>
      </c>
      <c r="CA380" s="10" t="str">
        <f>IF($AG380="","",IF(OR($V380&lt;2.7,$V380&gt;90),"Age OOR",($AG380-BW380)/VLOOKUP(BW$14&amp;"-rse-"&amp;$L380,Equations!$G:$I,3,0)))</f>
        <v/>
      </c>
      <c r="CB380" s="10" t="str">
        <f>IF($AH380="","",IF(OR($V380&lt;2.7,$V380&gt;90),"Age OOR",VLOOKUP(CB$14&amp;"-int-"&amp;$M380,Equations!$G:$I,3,0)+VLOOKUP(CB$14&amp;"-sexo-"&amp;$M380,Equations!$G:$I,3,0)*$U380+VLOOKUP(CB$14&amp;"-edad-"&amp;$M380,Equations!$G:$I,3,0)*$V380+VLOOKUP(CB$14&amp;"-est-"&amp;$M380,Equations!$G:$I,3,0)*(1/$W380)+VLOOKUP(CB$14&amp;"-imc-"&amp;$M380,Equations!$G:$I,3,0)*(1/$Q380)))</f>
        <v/>
      </c>
      <c r="CC380" s="10" t="str">
        <f>IF($AH380="","",IF(OR($V380&lt;2.7,$V380&gt;90),"Age OOR",CB380-1.6449*VLOOKUP(CB$14&amp;"-rse-"&amp;$M380,Equations!$G:$I,3,0)))</f>
        <v/>
      </c>
      <c r="CD380" s="10" t="str">
        <f>IF($AH380="","",IF(OR($V380&lt;2.7,$V380&gt;90),"Age OOR",CB380+1.6449*VLOOKUP(CB$14&amp;"-rse-"&amp;$M380,Equations!$G:$I,3,0)))</f>
        <v/>
      </c>
      <c r="CE380" s="10" t="str">
        <f t="shared" si="146"/>
        <v/>
      </c>
      <c r="CF380" s="10" t="str">
        <f>IF($AH380="","",IF(OR($V380&lt;2.7,$V380&gt;90),"Age OOR",($AH380-CB380)/VLOOKUP(CB$14&amp;"-rse-"&amp;$M380,Equations!$G:$I,3,0)))</f>
        <v/>
      </c>
      <c r="CG380" s="10" t="str">
        <f>IF($AI380="","",IF(OR($V380&lt;2.7,$V380&gt;90),"Age OOR",VLOOKUP(CG$14&amp;"-int-"&amp;$N380,Equations!$G:$I,3,0)+VLOOKUP(CG$14&amp;"-sexo-"&amp;$N380,Equations!$G:$I,3,0)*$U380+VLOOKUP(CG$14&amp;"-edad-"&amp;$N380,Equations!$G:$I,3,0)*$V380+VLOOKUP(CG$14&amp;"-est-"&amp;$N380,Equations!$G:$I,3,0)*(1/$W380)+VLOOKUP(CG$14&amp;"-imc-"&amp;$N380,Equations!$G:$I,3,0)*(1/$Q380)))</f>
        <v/>
      </c>
      <c r="CH380" s="10" t="str">
        <f>IF($AI380="","",IF(OR($V380&lt;2.7,$V380&gt;90),"Age OOR",CG380-1.6449*VLOOKUP(CG$14&amp;"-rse-"&amp;$N380,Equations!$G:$I,3,0)))</f>
        <v/>
      </c>
      <c r="CI380" s="10" t="str">
        <f>IF($AI380="","",IF(OR($V380&lt;2.7,$V380&gt;90),"Age OOR",CG380+1.6449*VLOOKUP(CG$14&amp;"-rse-"&amp;$N380,Equations!$G:$I,3,0)))</f>
        <v/>
      </c>
      <c r="CJ380" s="10" t="str">
        <f t="shared" si="147"/>
        <v/>
      </c>
      <c r="CK380" s="10" t="str">
        <f>IF($AI380="","",IF(OR($V380&lt;2.7,$V380&gt;90),"Age OOR",($AI380-CG380)/VLOOKUP(CG$14&amp;"-rse-"&amp;$N380,Equations!$G:$I,3,0)))</f>
        <v/>
      </c>
      <c r="CL380" s="10" t="str">
        <f>IF($AJ380="","",IF(OR($V380&lt;2.7,$V380&gt;90),"Age OOR",VLOOKUP(CL$14&amp;"-int-"&amp;$O380,Equations!$G:$I,3,0)+VLOOKUP(CL$14&amp;"-sexo-"&amp;$O380,Equations!$G:$I,3,0)*$U380+VLOOKUP(CL$14&amp;"-edad-"&amp;$O380,Equations!$G:$I,3,0)*$V380+VLOOKUP(CL$14&amp;"-est-"&amp;$O380,Equations!$G:$I,3,0)*(1/$W380)+VLOOKUP(CL$14&amp;"-imc-"&amp;$O380,Equations!$G:$I,3,0)*(1/$Q380)))</f>
        <v/>
      </c>
      <c r="CM380" s="10" t="str">
        <f>IF($AJ380="","",IF(OR($V380&lt;2.7,$V380&gt;90),"Age OOR",CL380-1.6449*VLOOKUP(CL$14&amp;"-rse-"&amp;$O380,Equations!$G:$I,3,0)))</f>
        <v/>
      </c>
      <c r="CN380" s="10" t="str">
        <f>IF($AJ380="","",IF(OR($V380&lt;2.7,$V380&gt;90),"Age OOR",CL380+1.6449*VLOOKUP(CL$14&amp;"-rse-"&amp;$O380,Equations!$G:$I,3,0)))</f>
        <v/>
      </c>
      <c r="CO380" s="10" t="str">
        <f t="shared" si="148"/>
        <v/>
      </c>
      <c r="CP380" s="10" t="str">
        <f>IF($AJ380="","",IF(OR($V380&lt;2.7,$V380&gt;90),"Age OOR",($AJ380-CL380)/VLOOKUP(CL$14&amp;"-rse-"&amp;$O380,Equations!$G:$I,3,0)))</f>
        <v/>
      </c>
      <c r="CQ380" s="10" t="str">
        <f>IF($AK380="","",IF(OR($V380&lt;2.7,$V380&gt;90),"Age OOR",EXP(VLOOKUP(CQ$14&amp;"-int-"&amp;$P380,Equations!$G:$I,3,0)+VLOOKUP(CQ$14&amp;"-sexo-"&amp;$P380,Equations!$G:$I,3,0)*$U380+VLOOKUP(CQ$14&amp;"-edad-"&amp;$P380,Equations!$G:$I,3,0)*$V380+VLOOKUP(CQ$14&amp;"-est-"&amp;$P380,Equations!$G:$I,3,0)*(1/$W380)+VLOOKUP(CQ$14&amp;"-imc-"&amp;$P380,Equations!$G:$I,3,0)*(1/$Q380))))</f>
        <v/>
      </c>
      <c r="CR380" s="10" t="str">
        <f>IF($AK380="","",IF(OR($V380&lt;2.7,$V380&gt;90),"Age OOR",EXP(LN(CQ380)-1.6449*VLOOKUP(CQ$14&amp;"-rse-"&amp;$P380,Equations!$G:$I,3,0))))</f>
        <v/>
      </c>
      <c r="CS380" s="10" t="str">
        <f>IF($AK380="","",IF(OR($V380&lt;2.7,$V380&gt;90),"Age OOR",EXP(LN(CQ380)+1.6449*VLOOKUP(CQ$14&amp;"-rse-"&amp;$P380,Equations!$G:$I,3,0))))</f>
        <v/>
      </c>
      <c r="CT380" s="10" t="str">
        <f t="shared" si="149"/>
        <v/>
      </c>
      <c r="CU380" s="10" t="str">
        <f>IF($AK380="","",IF(OR($V380&lt;2.7,$V380&gt;90),"Age OOR",(LN($AK380)-LN(CQ380))/VLOOKUP(CQ$14&amp;"-rse-"&amp;$P380,Equations!$G:$I,3,0)))</f>
        <v/>
      </c>
      <c r="CV380" s="47"/>
    </row>
    <row r="381" spans="5:100" x14ac:dyDescent="0.2">
      <c r="E381" s="23" t="str">
        <f t="shared" si="125"/>
        <v>Age out of range</v>
      </c>
      <c r="F381" s="23" t="str">
        <f t="shared" si="126"/>
        <v>Age out of range</v>
      </c>
      <c r="G381" s="23" t="str">
        <f t="shared" si="127"/>
        <v>Age out of range</v>
      </c>
      <c r="H381" s="23" t="str">
        <f t="shared" si="128"/>
        <v>Age out of range</v>
      </c>
      <c r="I381" s="23" t="str">
        <f t="shared" si="129"/>
        <v>Age out of range</v>
      </c>
      <c r="J381" s="23" t="str">
        <f t="shared" si="130"/>
        <v>Age out of range</v>
      </c>
      <c r="K381" s="23" t="str">
        <f t="shared" si="131"/>
        <v>Age out of range</v>
      </c>
      <c r="L381" s="23" t="str">
        <f t="shared" si="132"/>
        <v>Age out of range</v>
      </c>
      <c r="M381" s="23" t="str">
        <f t="shared" si="133"/>
        <v>Age out of range</v>
      </c>
      <c r="N381" s="23" t="str">
        <f t="shared" si="134"/>
        <v>Age out of range</v>
      </c>
      <c r="O381" s="23" t="str">
        <f t="shared" si="135"/>
        <v>Age out of range</v>
      </c>
      <c r="P381" s="23" t="str">
        <f t="shared" si="136"/>
        <v>Age out of range</v>
      </c>
      <c r="Q381" s="23" t="e">
        <f t="shared" si="137"/>
        <v>#DIV/0!</v>
      </c>
      <c r="R381" s="17"/>
      <c r="S381" s="23">
        <v>365</v>
      </c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7"/>
      <c r="AM381" s="47"/>
      <c r="AN381" s="10" t="str">
        <f>IF($Z381="","",IF(OR($V381&lt;2.7,$V381&gt;90),"Age OOR",VLOOKUP(AN$14&amp;"-int-"&amp;$E381,Equations!$G:$I,3,0)+VLOOKUP(AN$14&amp;"-sexo-"&amp;$E381,Equations!$G:$I,3,0)*$U381+VLOOKUP(AN$14&amp;"-edad-"&amp;$E381,Equations!$G:$I,3,0)*$V381+VLOOKUP(AN$14&amp;"-est-"&amp;$E381,Equations!$G:$I,3,0)*(1/$W381)+VLOOKUP(AN$14&amp;"-imc-"&amp;$E381,Equations!$G:$I,3,0)*(1/$Q381)))</f>
        <v/>
      </c>
      <c r="AO381" s="10" t="str">
        <f>IF($Z381="","",IF(OR($V381&lt;2.7,$V381&gt;90),"Age OOR",AN381-1.6449*VLOOKUP(AN$14&amp;"-rse-"&amp;$E381,Equations!$G:$I,3,0)))</f>
        <v/>
      </c>
      <c r="AP381" s="10" t="str">
        <f>IF($Z381="","",IF(OR($V381&lt;2.7,$V381&gt;90),"Age OOR",AN381+1.6449*VLOOKUP(AN$14&amp;"-rse-"&amp;$E381,Equations!$G:$I,3,0)))</f>
        <v/>
      </c>
      <c r="AQ381" s="10" t="str">
        <f t="shared" si="138"/>
        <v/>
      </c>
      <c r="AR381" s="10" t="str">
        <f>IF($Z381="","",IF(OR($V381&lt;2.7,$V381&gt;90),"Age OOR",($Z381-AN381)/VLOOKUP(AN$14&amp;"-rse-"&amp;$E381,Equations!$G:$I,3,0)))</f>
        <v/>
      </c>
      <c r="AS381" s="10" t="str">
        <f>IF($AA381="","",IF(OR($V381&lt;2.7,$V381&gt;90),"Age OOR",VLOOKUP(AS$14&amp;"-int-"&amp;$F381,Equations!$G:$I,3,0)+VLOOKUP(AS$14&amp;"-sexo-"&amp;$F381,Equations!$G:$I,3,0)*$U381+VLOOKUP(AS$14&amp;"-edad-"&amp;$F381,Equations!$G:$I,3,0)*$V381+VLOOKUP(AS$14&amp;"-est-"&amp;$F381,Equations!$G:$I,3,0)*(1/$W381)+VLOOKUP(AS$14&amp;"-imc-"&amp;$F381,Equations!$G:$I,3,0)*(1/$Q381)))</f>
        <v/>
      </c>
      <c r="AT381" s="10" t="str">
        <f>IF($AA381="","",IF(OR($V381&lt;2.7,$V381&gt;90),"Age OOR",AS381-1.6449*VLOOKUP(AS$14&amp;"-rse-"&amp;$F381,Equations!$G:$I,3,0)))</f>
        <v/>
      </c>
      <c r="AU381" s="10" t="str">
        <f>IF($AA381="","",IF(OR($V381&lt;2.7,$V381&gt;90),"Age OOR",AS381+1.6449*VLOOKUP(AS$14&amp;"-rse-"&amp;$F381,Equations!$G:$I,3,0)))</f>
        <v/>
      </c>
      <c r="AV381" s="10" t="str">
        <f t="shared" si="139"/>
        <v/>
      </c>
      <c r="AW381" s="10" t="str">
        <f>IF($AA381="","",IF(OR($V381&lt;2.7,$V381&gt;90),"Age OOR",($AA381-AS381)/VLOOKUP(AS$14&amp;"-rse-"&amp;$F381,Equations!$G:$I,3,0)))</f>
        <v/>
      </c>
      <c r="AX381" s="10" t="str">
        <f>IF($AB381="","",IF(OR($V381&lt;2.7,$V381&gt;90),"Age OOR",VLOOKUP(AX$14&amp;"-int-"&amp;$G381,Equations!$G:$I,3,0)+VLOOKUP(AX$14&amp;"-sexo-"&amp;$G381,Equations!$G:$I,3,0)*$U381+VLOOKUP(AX$14&amp;"-edad-"&amp;$G381,Equations!$G:$I,3,0)*$V381+VLOOKUP(AX$14&amp;"-est-"&amp;$G381,Equations!$G:$I,3,0)*(1/$W381)+VLOOKUP(AX$14&amp;"-imc-"&amp;$G381,Equations!$G:$I,3,0)*(1/$Q381)))</f>
        <v/>
      </c>
      <c r="AY381" s="10" t="str">
        <f>IF($AB381="","",IF(OR($V381&lt;2.7,$V381&gt;90),"Age OOR",AX381-1.6449*VLOOKUP(AX$14&amp;"-rse-"&amp;$G381,Equations!$G:$I,3,0)))</f>
        <v/>
      </c>
      <c r="AZ381" s="10" t="str">
        <f>IF($AB381="","",IF(OR($V381&lt;2.7,$V381&gt;90),"Age OOR",AX381+1.6449*VLOOKUP(AX$14&amp;"-rse-"&amp;$G381,Equations!$G:$I,3,0)))</f>
        <v/>
      </c>
      <c r="BA381" s="10" t="str">
        <f t="shared" si="140"/>
        <v/>
      </c>
      <c r="BB381" s="10" t="str">
        <f>IF($AB381="","",IF(OR($V381&lt;2.7,$V381&gt;90),"Age OOR",($AB381-AX381)/VLOOKUP(AX$14&amp;"-rse-"&amp;$G381,Equations!$G:$I,3,0)))</f>
        <v/>
      </c>
      <c r="BC381" s="10" t="str">
        <f>IF($AC381="","",IF(OR($V381&lt;2.7,$V381&gt;90),"Age OOR",VLOOKUP(BC$14&amp;"-int-"&amp;$H381,Equations!$G:$I,3,0)+VLOOKUP(BC$14&amp;"-sexo-"&amp;$H381,Equations!$G:$I,3,0)*$U381+VLOOKUP(BC$14&amp;"-edad-"&amp;$H381,Equations!$G:$I,3,0)*$V381+VLOOKUP(BC$14&amp;"-est-"&amp;$H381,Equations!$G:$I,3,0)*(1/$W381)+VLOOKUP(BC$14&amp;"-imc-"&amp;$H381,Equations!$G:$I,3,0)*(1/$Q381)))</f>
        <v/>
      </c>
      <c r="BD381" s="10" t="str">
        <f>IF($AC381="","",IF(OR($V381&lt;2.7,$V381&gt;90),"Age OOR",BC381-1.6449*VLOOKUP(BC$14&amp;"-rse-"&amp;$H381,Equations!$G:$I,3,0)))</f>
        <v/>
      </c>
      <c r="BE381" s="10" t="str">
        <f>IF($AC381="","",IF(OR($V381&lt;2.7,$V381&gt;90),"Age OOR",BC381+1.6449*VLOOKUP(BC$14&amp;"-rse-"&amp;$H381,Equations!$G:$I,3,0)))</f>
        <v/>
      </c>
      <c r="BF381" s="10" t="str">
        <f t="shared" si="141"/>
        <v/>
      </c>
      <c r="BG381" s="10" t="str">
        <f>IF($AC381="","",IF(OR($V381&lt;2.7,$V381&gt;90),"Age OOR",($AC381-BC381)/VLOOKUP(BC$14&amp;"-rse-"&amp;$H381,Equations!$G:$I,3,0)))</f>
        <v/>
      </c>
      <c r="BH381" s="10" t="str">
        <f>IF($AD381="","",IF(OR($V381&lt;2.7,$V381&gt;90),"Age OOR",VLOOKUP(BH$14&amp;"-int-"&amp;$I381,Equations!$G:$I,3,0)+VLOOKUP(BH$14&amp;"-sexo-"&amp;$I381,Equations!$G:$I,3,0)*$U381+VLOOKUP(BH$14&amp;"-edad-"&amp;$I381,Equations!$G:$I,3,0)*$V381+VLOOKUP(BH$14&amp;"-est-"&amp;$I381,Equations!$G:$I,3,0)*(1/$W381)+VLOOKUP(BH$14&amp;"-imc-"&amp;$I381,Equations!$G:$I,3,0)*(1/$Q381)))</f>
        <v/>
      </c>
      <c r="BI381" s="10" t="str">
        <f>IF($AD381="","",IF(OR($V381&lt;2.7,$V381&gt;90),"Age OOR",BH381-1.6449*VLOOKUP(BH$14&amp;"-rse-"&amp;$I381,Equations!$G:$I,3,0)))</f>
        <v/>
      </c>
      <c r="BJ381" s="10" t="str">
        <f>IF($AD381="","",IF(OR($V381&lt;2.7,$V381&gt;90),"Age OOR",BH381+1.6449*VLOOKUP(BH$14&amp;"-rse-"&amp;$I381,Equations!$G:$I,3,0)))</f>
        <v/>
      </c>
      <c r="BK381" s="10" t="str">
        <f t="shared" si="142"/>
        <v/>
      </c>
      <c r="BL381" s="10" t="str">
        <f>IF($AD381="","",IF(OR($V381&lt;2.7,$V381&gt;90),"Age OOR",($AD381-BH381)/VLOOKUP(BH$14&amp;"-rse-"&amp;$I381,Equations!$G:$I,3,0)))</f>
        <v/>
      </c>
      <c r="BM381" s="10" t="str">
        <f>IF($AE381="","",IF(OR($V381&lt;2.7,$V381&gt;90),"Age OOR",VLOOKUP(BM$14&amp;"-int-"&amp;$J381,Equations!$G:$I,3,0)+VLOOKUP(BM$14&amp;"-sexo-"&amp;$J381,Equations!$G:$I,3,0)*$U381+VLOOKUP(BM$14&amp;"-edad-"&amp;$J381,Equations!$G:$I,3,0)*$V381+VLOOKUP(BM$14&amp;"-est-"&amp;$J381,Equations!$G:$I,3,0)*(1/$W381)+VLOOKUP(BM$14&amp;"-imc-"&amp;$J381,Equations!$G:$I,3,0)*(1/$Q381)))</f>
        <v/>
      </c>
      <c r="BN381" s="10" t="str">
        <f>IF($AE381="","",IF(OR($V381&lt;2.7,$V381&gt;90),"Age OOR",BM381-1.6449*VLOOKUP(BM$14&amp;"-rse-"&amp;$J381,Equations!$G:$I,3,0)))</f>
        <v/>
      </c>
      <c r="BO381" s="10" t="str">
        <f>IF($AE381="","",IF(OR($V381&lt;2.7,$V381&gt;90),"Age OOR",BM381+1.6449*VLOOKUP(BM$14&amp;"-rse-"&amp;$J381,Equations!$G:$I,3,0)))</f>
        <v/>
      </c>
      <c r="BP381" s="10" t="str">
        <f t="shared" si="143"/>
        <v/>
      </c>
      <c r="BQ381" s="10" t="str">
        <f>IF($AE381="","",IF(OR($V381&lt;2.7,$V381&gt;90),"Age OOR",($AE381-BM381)/VLOOKUP(BM$14&amp;"-rse-"&amp;$J381,Equations!$G:$I,3,0)))</f>
        <v/>
      </c>
      <c r="BR381" s="10" t="str">
        <f>IF($AF381="","",IF(OR($V381&lt;2.7,$V381&gt;90),"Age OOR",VLOOKUP(BR$14&amp;"-int-"&amp;$K381,Equations!$G:$I,3,0)+VLOOKUP(BR$14&amp;"-sexo-"&amp;$K381,Equations!$G:$I,3,0)*$U381+VLOOKUP(BR$14&amp;"-edad-"&amp;$K381,Equations!$G:$I,3,0)*$V381+VLOOKUP(BR$14&amp;"-est-"&amp;$K381,Equations!$G:$I,3,0)*(1/$W381)+VLOOKUP(BR$14&amp;"-imc-"&amp;$K381,Equations!$G:$I,3,0)*(1/$Q381)))</f>
        <v/>
      </c>
      <c r="BS381" s="10" t="str">
        <f>IF($AF381="","",IF(OR($V381&lt;2.7,$V381&gt;90),"Age OOR",BR381-1.6449*VLOOKUP(BR$14&amp;"-rse-"&amp;$K381,Equations!$G:$I,3,0)))</f>
        <v/>
      </c>
      <c r="BT381" s="10" t="str">
        <f>IF($AF381="","",IF(OR($V381&lt;2.7,$V381&gt;90),"Age OOR",BR381+1.6449*VLOOKUP(BR$14&amp;"-rse-"&amp;$K381,Equations!$G:$I,3,0)))</f>
        <v/>
      </c>
      <c r="BU381" s="10" t="str">
        <f t="shared" si="144"/>
        <v/>
      </c>
      <c r="BV381" s="10" t="str">
        <f>IF($AF381="","",IF(OR($V381&lt;2.7,$V381&gt;90),"Age OOR",($AF381-BR381)/VLOOKUP(BR$14&amp;"-rse-"&amp;$K381,Equations!$G:$I,3,0)))</f>
        <v/>
      </c>
      <c r="BW381" s="10" t="str">
        <f>IF($AG381="","",IF(OR($V381&lt;2.7,$V381&gt;90),"Age OOR",VLOOKUP(BW$14&amp;"-int-"&amp;$L381,Equations!$G:$I,3,0)+VLOOKUP(BW$14&amp;"-sexo-"&amp;$L381,Equations!$G:$I,3,0)*$U381+VLOOKUP(BW$14&amp;"-edad-"&amp;$L381,Equations!$G:$I,3,0)*$V381+VLOOKUP(BW$14&amp;"-est-"&amp;$L381,Equations!$G:$I,3,0)*(1/$W381)+VLOOKUP(BW$14&amp;"-imc-"&amp;$L381,Equations!$G:$I,3,0)*(1/$Q381)))</f>
        <v/>
      </c>
      <c r="BX381" s="10" t="str">
        <f>IF($AG381="","",IF(OR($V381&lt;2.7,$V381&gt;90),"Age OOR",BW381-1.6449*VLOOKUP(BW$14&amp;"-rse-"&amp;$L381,Equations!$G:$I,3,0)))</f>
        <v/>
      </c>
      <c r="BY381" s="10" t="str">
        <f>IF($AG381="","",IF(OR($V381&lt;2.7,$V381&gt;90),"Age OOR",BW381+1.6449*VLOOKUP(BW$14&amp;"-rse-"&amp;$L381,Equations!$G:$I,3,0)))</f>
        <v/>
      </c>
      <c r="BZ381" s="10" t="str">
        <f t="shared" si="145"/>
        <v/>
      </c>
      <c r="CA381" s="10" t="str">
        <f>IF($AG381="","",IF(OR($V381&lt;2.7,$V381&gt;90),"Age OOR",($AG381-BW381)/VLOOKUP(BW$14&amp;"-rse-"&amp;$L381,Equations!$G:$I,3,0)))</f>
        <v/>
      </c>
      <c r="CB381" s="10" t="str">
        <f>IF($AH381="","",IF(OR($V381&lt;2.7,$V381&gt;90),"Age OOR",VLOOKUP(CB$14&amp;"-int-"&amp;$M381,Equations!$G:$I,3,0)+VLOOKUP(CB$14&amp;"-sexo-"&amp;$M381,Equations!$G:$I,3,0)*$U381+VLOOKUP(CB$14&amp;"-edad-"&amp;$M381,Equations!$G:$I,3,0)*$V381+VLOOKUP(CB$14&amp;"-est-"&amp;$M381,Equations!$G:$I,3,0)*(1/$W381)+VLOOKUP(CB$14&amp;"-imc-"&amp;$M381,Equations!$G:$I,3,0)*(1/$Q381)))</f>
        <v/>
      </c>
      <c r="CC381" s="10" t="str">
        <f>IF($AH381="","",IF(OR($V381&lt;2.7,$V381&gt;90),"Age OOR",CB381-1.6449*VLOOKUP(CB$14&amp;"-rse-"&amp;$M381,Equations!$G:$I,3,0)))</f>
        <v/>
      </c>
      <c r="CD381" s="10" t="str">
        <f>IF($AH381="","",IF(OR($V381&lt;2.7,$V381&gt;90),"Age OOR",CB381+1.6449*VLOOKUP(CB$14&amp;"-rse-"&amp;$M381,Equations!$G:$I,3,0)))</f>
        <v/>
      </c>
      <c r="CE381" s="10" t="str">
        <f t="shared" si="146"/>
        <v/>
      </c>
      <c r="CF381" s="10" t="str">
        <f>IF($AH381="","",IF(OR($V381&lt;2.7,$V381&gt;90),"Age OOR",($AH381-CB381)/VLOOKUP(CB$14&amp;"-rse-"&amp;$M381,Equations!$G:$I,3,0)))</f>
        <v/>
      </c>
      <c r="CG381" s="10" t="str">
        <f>IF($AI381="","",IF(OR($V381&lt;2.7,$V381&gt;90),"Age OOR",VLOOKUP(CG$14&amp;"-int-"&amp;$N381,Equations!$G:$I,3,0)+VLOOKUP(CG$14&amp;"-sexo-"&amp;$N381,Equations!$G:$I,3,0)*$U381+VLOOKUP(CG$14&amp;"-edad-"&amp;$N381,Equations!$G:$I,3,0)*$V381+VLOOKUP(CG$14&amp;"-est-"&amp;$N381,Equations!$G:$I,3,0)*(1/$W381)+VLOOKUP(CG$14&amp;"-imc-"&amp;$N381,Equations!$G:$I,3,0)*(1/$Q381)))</f>
        <v/>
      </c>
      <c r="CH381" s="10" t="str">
        <f>IF($AI381="","",IF(OR($V381&lt;2.7,$V381&gt;90),"Age OOR",CG381-1.6449*VLOOKUP(CG$14&amp;"-rse-"&amp;$N381,Equations!$G:$I,3,0)))</f>
        <v/>
      </c>
      <c r="CI381" s="10" t="str">
        <f>IF($AI381="","",IF(OR($V381&lt;2.7,$V381&gt;90),"Age OOR",CG381+1.6449*VLOOKUP(CG$14&amp;"-rse-"&amp;$N381,Equations!$G:$I,3,0)))</f>
        <v/>
      </c>
      <c r="CJ381" s="10" t="str">
        <f t="shared" si="147"/>
        <v/>
      </c>
      <c r="CK381" s="10" t="str">
        <f>IF($AI381="","",IF(OR($V381&lt;2.7,$V381&gt;90),"Age OOR",($AI381-CG381)/VLOOKUP(CG$14&amp;"-rse-"&amp;$N381,Equations!$G:$I,3,0)))</f>
        <v/>
      </c>
      <c r="CL381" s="10" t="str">
        <f>IF($AJ381="","",IF(OR($V381&lt;2.7,$V381&gt;90),"Age OOR",VLOOKUP(CL$14&amp;"-int-"&amp;$O381,Equations!$G:$I,3,0)+VLOOKUP(CL$14&amp;"-sexo-"&amp;$O381,Equations!$G:$I,3,0)*$U381+VLOOKUP(CL$14&amp;"-edad-"&amp;$O381,Equations!$G:$I,3,0)*$V381+VLOOKUP(CL$14&amp;"-est-"&amp;$O381,Equations!$G:$I,3,0)*(1/$W381)+VLOOKUP(CL$14&amp;"-imc-"&amp;$O381,Equations!$G:$I,3,0)*(1/$Q381)))</f>
        <v/>
      </c>
      <c r="CM381" s="10" t="str">
        <f>IF($AJ381="","",IF(OR($V381&lt;2.7,$V381&gt;90),"Age OOR",CL381-1.6449*VLOOKUP(CL$14&amp;"-rse-"&amp;$O381,Equations!$G:$I,3,0)))</f>
        <v/>
      </c>
      <c r="CN381" s="10" t="str">
        <f>IF($AJ381="","",IF(OR($V381&lt;2.7,$V381&gt;90),"Age OOR",CL381+1.6449*VLOOKUP(CL$14&amp;"-rse-"&amp;$O381,Equations!$G:$I,3,0)))</f>
        <v/>
      </c>
      <c r="CO381" s="10" t="str">
        <f t="shared" si="148"/>
        <v/>
      </c>
      <c r="CP381" s="10" t="str">
        <f>IF($AJ381="","",IF(OR($V381&lt;2.7,$V381&gt;90),"Age OOR",($AJ381-CL381)/VLOOKUP(CL$14&amp;"-rse-"&amp;$O381,Equations!$G:$I,3,0)))</f>
        <v/>
      </c>
      <c r="CQ381" s="10" t="str">
        <f>IF($AK381="","",IF(OR($V381&lt;2.7,$V381&gt;90),"Age OOR",EXP(VLOOKUP(CQ$14&amp;"-int-"&amp;$P381,Equations!$G:$I,3,0)+VLOOKUP(CQ$14&amp;"-sexo-"&amp;$P381,Equations!$G:$I,3,0)*$U381+VLOOKUP(CQ$14&amp;"-edad-"&amp;$P381,Equations!$G:$I,3,0)*$V381+VLOOKUP(CQ$14&amp;"-est-"&amp;$P381,Equations!$G:$I,3,0)*(1/$W381)+VLOOKUP(CQ$14&amp;"-imc-"&amp;$P381,Equations!$G:$I,3,0)*(1/$Q381))))</f>
        <v/>
      </c>
      <c r="CR381" s="10" t="str">
        <f>IF($AK381="","",IF(OR($V381&lt;2.7,$V381&gt;90),"Age OOR",EXP(LN(CQ381)-1.6449*VLOOKUP(CQ$14&amp;"-rse-"&amp;$P381,Equations!$G:$I,3,0))))</f>
        <v/>
      </c>
      <c r="CS381" s="10" t="str">
        <f>IF($AK381="","",IF(OR($V381&lt;2.7,$V381&gt;90),"Age OOR",EXP(LN(CQ381)+1.6449*VLOOKUP(CQ$14&amp;"-rse-"&amp;$P381,Equations!$G:$I,3,0))))</f>
        <v/>
      </c>
      <c r="CT381" s="10" t="str">
        <f t="shared" si="149"/>
        <v/>
      </c>
      <c r="CU381" s="10" t="str">
        <f>IF($AK381="","",IF(OR($V381&lt;2.7,$V381&gt;90),"Age OOR",(LN($AK381)-LN(CQ381))/VLOOKUP(CQ$14&amp;"-rse-"&amp;$P381,Equations!$G:$I,3,0)))</f>
        <v/>
      </c>
      <c r="CV381" s="47"/>
    </row>
    <row r="382" spans="5:100" x14ac:dyDescent="0.2">
      <c r="E382" s="23" t="str">
        <f t="shared" si="125"/>
        <v>Age out of range</v>
      </c>
      <c r="F382" s="23" t="str">
        <f t="shared" si="126"/>
        <v>Age out of range</v>
      </c>
      <c r="G382" s="23" t="str">
        <f t="shared" si="127"/>
        <v>Age out of range</v>
      </c>
      <c r="H382" s="23" t="str">
        <f t="shared" si="128"/>
        <v>Age out of range</v>
      </c>
      <c r="I382" s="23" t="str">
        <f t="shared" si="129"/>
        <v>Age out of range</v>
      </c>
      <c r="J382" s="23" t="str">
        <f t="shared" si="130"/>
        <v>Age out of range</v>
      </c>
      <c r="K382" s="23" t="str">
        <f t="shared" si="131"/>
        <v>Age out of range</v>
      </c>
      <c r="L382" s="23" t="str">
        <f t="shared" si="132"/>
        <v>Age out of range</v>
      </c>
      <c r="M382" s="23" t="str">
        <f t="shared" si="133"/>
        <v>Age out of range</v>
      </c>
      <c r="N382" s="23" t="str">
        <f t="shared" si="134"/>
        <v>Age out of range</v>
      </c>
      <c r="O382" s="23" t="str">
        <f t="shared" si="135"/>
        <v>Age out of range</v>
      </c>
      <c r="P382" s="23" t="str">
        <f t="shared" si="136"/>
        <v>Age out of range</v>
      </c>
      <c r="Q382" s="23" t="e">
        <f t="shared" si="137"/>
        <v>#DIV/0!</v>
      </c>
      <c r="R382" s="17"/>
      <c r="S382" s="23">
        <v>366</v>
      </c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7"/>
      <c r="AM382" s="47"/>
      <c r="AN382" s="10" t="str">
        <f>IF($Z382="","",IF(OR($V382&lt;2.7,$V382&gt;90),"Age OOR",VLOOKUP(AN$14&amp;"-int-"&amp;$E382,Equations!$G:$I,3,0)+VLOOKUP(AN$14&amp;"-sexo-"&amp;$E382,Equations!$G:$I,3,0)*$U382+VLOOKUP(AN$14&amp;"-edad-"&amp;$E382,Equations!$G:$I,3,0)*$V382+VLOOKUP(AN$14&amp;"-est-"&amp;$E382,Equations!$G:$I,3,0)*(1/$W382)+VLOOKUP(AN$14&amp;"-imc-"&amp;$E382,Equations!$G:$I,3,0)*(1/$Q382)))</f>
        <v/>
      </c>
      <c r="AO382" s="10" t="str">
        <f>IF($Z382="","",IF(OR($V382&lt;2.7,$V382&gt;90),"Age OOR",AN382-1.6449*VLOOKUP(AN$14&amp;"-rse-"&amp;$E382,Equations!$G:$I,3,0)))</f>
        <v/>
      </c>
      <c r="AP382" s="10" t="str">
        <f>IF($Z382="","",IF(OR($V382&lt;2.7,$V382&gt;90),"Age OOR",AN382+1.6449*VLOOKUP(AN$14&amp;"-rse-"&amp;$E382,Equations!$G:$I,3,0)))</f>
        <v/>
      </c>
      <c r="AQ382" s="10" t="str">
        <f t="shared" si="138"/>
        <v/>
      </c>
      <c r="AR382" s="10" t="str">
        <f>IF($Z382="","",IF(OR($V382&lt;2.7,$V382&gt;90),"Age OOR",($Z382-AN382)/VLOOKUP(AN$14&amp;"-rse-"&amp;$E382,Equations!$G:$I,3,0)))</f>
        <v/>
      </c>
      <c r="AS382" s="10" t="str">
        <f>IF($AA382="","",IF(OR($V382&lt;2.7,$V382&gt;90),"Age OOR",VLOOKUP(AS$14&amp;"-int-"&amp;$F382,Equations!$G:$I,3,0)+VLOOKUP(AS$14&amp;"-sexo-"&amp;$F382,Equations!$G:$I,3,0)*$U382+VLOOKUP(AS$14&amp;"-edad-"&amp;$F382,Equations!$G:$I,3,0)*$V382+VLOOKUP(AS$14&amp;"-est-"&amp;$F382,Equations!$G:$I,3,0)*(1/$W382)+VLOOKUP(AS$14&amp;"-imc-"&amp;$F382,Equations!$G:$I,3,0)*(1/$Q382)))</f>
        <v/>
      </c>
      <c r="AT382" s="10" t="str">
        <f>IF($AA382="","",IF(OR($V382&lt;2.7,$V382&gt;90),"Age OOR",AS382-1.6449*VLOOKUP(AS$14&amp;"-rse-"&amp;$F382,Equations!$G:$I,3,0)))</f>
        <v/>
      </c>
      <c r="AU382" s="10" t="str">
        <f>IF($AA382="","",IF(OR($V382&lt;2.7,$V382&gt;90),"Age OOR",AS382+1.6449*VLOOKUP(AS$14&amp;"-rse-"&amp;$F382,Equations!$G:$I,3,0)))</f>
        <v/>
      </c>
      <c r="AV382" s="10" t="str">
        <f t="shared" si="139"/>
        <v/>
      </c>
      <c r="AW382" s="10" t="str">
        <f>IF($AA382="","",IF(OR($V382&lt;2.7,$V382&gt;90),"Age OOR",($AA382-AS382)/VLOOKUP(AS$14&amp;"-rse-"&amp;$F382,Equations!$G:$I,3,0)))</f>
        <v/>
      </c>
      <c r="AX382" s="10" t="str">
        <f>IF($AB382="","",IF(OR($V382&lt;2.7,$V382&gt;90),"Age OOR",VLOOKUP(AX$14&amp;"-int-"&amp;$G382,Equations!$G:$I,3,0)+VLOOKUP(AX$14&amp;"-sexo-"&amp;$G382,Equations!$G:$I,3,0)*$U382+VLOOKUP(AX$14&amp;"-edad-"&amp;$G382,Equations!$G:$I,3,0)*$V382+VLOOKUP(AX$14&amp;"-est-"&amp;$G382,Equations!$G:$I,3,0)*(1/$W382)+VLOOKUP(AX$14&amp;"-imc-"&amp;$G382,Equations!$G:$I,3,0)*(1/$Q382)))</f>
        <v/>
      </c>
      <c r="AY382" s="10" t="str">
        <f>IF($AB382="","",IF(OR($V382&lt;2.7,$V382&gt;90),"Age OOR",AX382-1.6449*VLOOKUP(AX$14&amp;"-rse-"&amp;$G382,Equations!$G:$I,3,0)))</f>
        <v/>
      </c>
      <c r="AZ382" s="10" t="str">
        <f>IF($AB382="","",IF(OR($V382&lt;2.7,$V382&gt;90),"Age OOR",AX382+1.6449*VLOOKUP(AX$14&amp;"-rse-"&amp;$G382,Equations!$G:$I,3,0)))</f>
        <v/>
      </c>
      <c r="BA382" s="10" t="str">
        <f t="shared" si="140"/>
        <v/>
      </c>
      <c r="BB382" s="10" t="str">
        <f>IF($AB382="","",IF(OR($V382&lt;2.7,$V382&gt;90),"Age OOR",($AB382-AX382)/VLOOKUP(AX$14&amp;"-rse-"&amp;$G382,Equations!$G:$I,3,0)))</f>
        <v/>
      </c>
      <c r="BC382" s="10" t="str">
        <f>IF($AC382="","",IF(OR($V382&lt;2.7,$V382&gt;90),"Age OOR",VLOOKUP(BC$14&amp;"-int-"&amp;$H382,Equations!$G:$I,3,0)+VLOOKUP(BC$14&amp;"-sexo-"&amp;$H382,Equations!$G:$I,3,0)*$U382+VLOOKUP(BC$14&amp;"-edad-"&amp;$H382,Equations!$G:$I,3,0)*$V382+VLOOKUP(BC$14&amp;"-est-"&amp;$H382,Equations!$G:$I,3,0)*(1/$W382)+VLOOKUP(BC$14&amp;"-imc-"&amp;$H382,Equations!$G:$I,3,0)*(1/$Q382)))</f>
        <v/>
      </c>
      <c r="BD382" s="10" t="str">
        <f>IF($AC382="","",IF(OR($V382&lt;2.7,$V382&gt;90),"Age OOR",BC382-1.6449*VLOOKUP(BC$14&amp;"-rse-"&amp;$H382,Equations!$G:$I,3,0)))</f>
        <v/>
      </c>
      <c r="BE382" s="10" t="str">
        <f>IF($AC382="","",IF(OR($V382&lt;2.7,$V382&gt;90),"Age OOR",BC382+1.6449*VLOOKUP(BC$14&amp;"-rse-"&amp;$H382,Equations!$G:$I,3,0)))</f>
        <v/>
      </c>
      <c r="BF382" s="10" t="str">
        <f t="shared" si="141"/>
        <v/>
      </c>
      <c r="BG382" s="10" t="str">
        <f>IF($AC382="","",IF(OR($V382&lt;2.7,$V382&gt;90),"Age OOR",($AC382-BC382)/VLOOKUP(BC$14&amp;"-rse-"&amp;$H382,Equations!$G:$I,3,0)))</f>
        <v/>
      </c>
      <c r="BH382" s="10" t="str">
        <f>IF($AD382="","",IF(OR($V382&lt;2.7,$V382&gt;90),"Age OOR",VLOOKUP(BH$14&amp;"-int-"&amp;$I382,Equations!$G:$I,3,0)+VLOOKUP(BH$14&amp;"-sexo-"&amp;$I382,Equations!$G:$I,3,0)*$U382+VLOOKUP(BH$14&amp;"-edad-"&amp;$I382,Equations!$G:$I,3,0)*$V382+VLOOKUP(BH$14&amp;"-est-"&amp;$I382,Equations!$G:$I,3,0)*(1/$W382)+VLOOKUP(BH$14&amp;"-imc-"&amp;$I382,Equations!$G:$I,3,0)*(1/$Q382)))</f>
        <v/>
      </c>
      <c r="BI382" s="10" t="str">
        <f>IF($AD382="","",IF(OR($V382&lt;2.7,$V382&gt;90),"Age OOR",BH382-1.6449*VLOOKUP(BH$14&amp;"-rse-"&amp;$I382,Equations!$G:$I,3,0)))</f>
        <v/>
      </c>
      <c r="BJ382" s="10" t="str">
        <f>IF($AD382="","",IF(OR($V382&lt;2.7,$V382&gt;90),"Age OOR",BH382+1.6449*VLOOKUP(BH$14&amp;"-rse-"&amp;$I382,Equations!$G:$I,3,0)))</f>
        <v/>
      </c>
      <c r="BK382" s="10" t="str">
        <f t="shared" si="142"/>
        <v/>
      </c>
      <c r="BL382" s="10" t="str">
        <f>IF($AD382="","",IF(OR($V382&lt;2.7,$V382&gt;90),"Age OOR",($AD382-BH382)/VLOOKUP(BH$14&amp;"-rse-"&amp;$I382,Equations!$G:$I,3,0)))</f>
        <v/>
      </c>
      <c r="BM382" s="10" t="str">
        <f>IF($AE382="","",IF(OR($V382&lt;2.7,$V382&gt;90),"Age OOR",VLOOKUP(BM$14&amp;"-int-"&amp;$J382,Equations!$G:$I,3,0)+VLOOKUP(BM$14&amp;"-sexo-"&amp;$J382,Equations!$G:$I,3,0)*$U382+VLOOKUP(BM$14&amp;"-edad-"&amp;$J382,Equations!$G:$I,3,0)*$V382+VLOOKUP(BM$14&amp;"-est-"&amp;$J382,Equations!$G:$I,3,0)*(1/$W382)+VLOOKUP(BM$14&amp;"-imc-"&amp;$J382,Equations!$G:$I,3,0)*(1/$Q382)))</f>
        <v/>
      </c>
      <c r="BN382" s="10" t="str">
        <f>IF($AE382="","",IF(OR($V382&lt;2.7,$V382&gt;90),"Age OOR",BM382-1.6449*VLOOKUP(BM$14&amp;"-rse-"&amp;$J382,Equations!$G:$I,3,0)))</f>
        <v/>
      </c>
      <c r="BO382" s="10" t="str">
        <f>IF($AE382="","",IF(OR($V382&lt;2.7,$V382&gt;90),"Age OOR",BM382+1.6449*VLOOKUP(BM$14&amp;"-rse-"&amp;$J382,Equations!$G:$I,3,0)))</f>
        <v/>
      </c>
      <c r="BP382" s="10" t="str">
        <f t="shared" si="143"/>
        <v/>
      </c>
      <c r="BQ382" s="10" t="str">
        <f>IF($AE382="","",IF(OR($V382&lt;2.7,$V382&gt;90),"Age OOR",($AE382-BM382)/VLOOKUP(BM$14&amp;"-rse-"&amp;$J382,Equations!$G:$I,3,0)))</f>
        <v/>
      </c>
      <c r="BR382" s="10" t="str">
        <f>IF($AF382="","",IF(OR($V382&lt;2.7,$V382&gt;90),"Age OOR",VLOOKUP(BR$14&amp;"-int-"&amp;$K382,Equations!$G:$I,3,0)+VLOOKUP(BR$14&amp;"-sexo-"&amp;$K382,Equations!$G:$I,3,0)*$U382+VLOOKUP(BR$14&amp;"-edad-"&amp;$K382,Equations!$G:$I,3,0)*$V382+VLOOKUP(BR$14&amp;"-est-"&amp;$K382,Equations!$G:$I,3,0)*(1/$W382)+VLOOKUP(BR$14&amp;"-imc-"&amp;$K382,Equations!$G:$I,3,0)*(1/$Q382)))</f>
        <v/>
      </c>
      <c r="BS382" s="10" t="str">
        <f>IF($AF382="","",IF(OR($V382&lt;2.7,$V382&gt;90),"Age OOR",BR382-1.6449*VLOOKUP(BR$14&amp;"-rse-"&amp;$K382,Equations!$G:$I,3,0)))</f>
        <v/>
      </c>
      <c r="BT382" s="10" t="str">
        <f>IF($AF382="","",IF(OR($V382&lt;2.7,$V382&gt;90),"Age OOR",BR382+1.6449*VLOOKUP(BR$14&amp;"-rse-"&amp;$K382,Equations!$G:$I,3,0)))</f>
        <v/>
      </c>
      <c r="BU382" s="10" t="str">
        <f t="shared" si="144"/>
        <v/>
      </c>
      <c r="BV382" s="10" t="str">
        <f>IF($AF382="","",IF(OR($V382&lt;2.7,$V382&gt;90),"Age OOR",($AF382-BR382)/VLOOKUP(BR$14&amp;"-rse-"&amp;$K382,Equations!$G:$I,3,0)))</f>
        <v/>
      </c>
      <c r="BW382" s="10" t="str">
        <f>IF($AG382="","",IF(OR($V382&lt;2.7,$V382&gt;90),"Age OOR",VLOOKUP(BW$14&amp;"-int-"&amp;$L382,Equations!$G:$I,3,0)+VLOOKUP(BW$14&amp;"-sexo-"&amp;$L382,Equations!$G:$I,3,0)*$U382+VLOOKUP(BW$14&amp;"-edad-"&amp;$L382,Equations!$G:$I,3,0)*$V382+VLOOKUP(BW$14&amp;"-est-"&amp;$L382,Equations!$G:$I,3,0)*(1/$W382)+VLOOKUP(BW$14&amp;"-imc-"&amp;$L382,Equations!$G:$I,3,0)*(1/$Q382)))</f>
        <v/>
      </c>
      <c r="BX382" s="10" t="str">
        <f>IF($AG382="","",IF(OR($V382&lt;2.7,$V382&gt;90),"Age OOR",BW382-1.6449*VLOOKUP(BW$14&amp;"-rse-"&amp;$L382,Equations!$G:$I,3,0)))</f>
        <v/>
      </c>
      <c r="BY382" s="10" t="str">
        <f>IF($AG382="","",IF(OR($V382&lt;2.7,$V382&gt;90),"Age OOR",BW382+1.6449*VLOOKUP(BW$14&amp;"-rse-"&amp;$L382,Equations!$G:$I,3,0)))</f>
        <v/>
      </c>
      <c r="BZ382" s="10" t="str">
        <f t="shared" si="145"/>
        <v/>
      </c>
      <c r="CA382" s="10" t="str">
        <f>IF($AG382="","",IF(OR($V382&lt;2.7,$V382&gt;90),"Age OOR",($AG382-BW382)/VLOOKUP(BW$14&amp;"-rse-"&amp;$L382,Equations!$G:$I,3,0)))</f>
        <v/>
      </c>
      <c r="CB382" s="10" t="str">
        <f>IF($AH382="","",IF(OR($V382&lt;2.7,$V382&gt;90),"Age OOR",VLOOKUP(CB$14&amp;"-int-"&amp;$M382,Equations!$G:$I,3,0)+VLOOKUP(CB$14&amp;"-sexo-"&amp;$M382,Equations!$G:$I,3,0)*$U382+VLOOKUP(CB$14&amp;"-edad-"&amp;$M382,Equations!$G:$I,3,0)*$V382+VLOOKUP(CB$14&amp;"-est-"&amp;$M382,Equations!$G:$I,3,0)*(1/$W382)+VLOOKUP(CB$14&amp;"-imc-"&amp;$M382,Equations!$G:$I,3,0)*(1/$Q382)))</f>
        <v/>
      </c>
      <c r="CC382" s="10" t="str">
        <f>IF($AH382="","",IF(OR($V382&lt;2.7,$V382&gt;90),"Age OOR",CB382-1.6449*VLOOKUP(CB$14&amp;"-rse-"&amp;$M382,Equations!$G:$I,3,0)))</f>
        <v/>
      </c>
      <c r="CD382" s="10" t="str">
        <f>IF($AH382="","",IF(OR($V382&lt;2.7,$V382&gt;90),"Age OOR",CB382+1.6449*VLOOKUP(CB$14&amp;"-rse-"&amp;$M382,Equations!$G:$I,3,0)))</f>
        <v/>
      </c>
      <c r="CE382" s="10" t="str">
        <f t="shared" si="146"/>
        <v/>
      </c>
      <c r="CF382" s="10" t="str">
        <f>IF($AH382="","",IF(OR($V382&lt;2.7,$V382&gt;90),"Age OOR",($AH382-CB382)/VLOOKUP(CB$14&amp;"-rse-"&amp;$M382,Equations!$G:$I,3,0)))</f>
        <v/>
      </c>
      <c r="CG382" s="10" t="str">
        <f>IF($AI382="","",IF(OR($V382&lt;2.7,$V382&gt;90),"Age OOR",VLOOKUP(CG$14&amp;"-int-"&amp;$N382,Equations!$G:$I,3,0)+VLOOKUP(CG$14&amp;"-sexo-"&amp;$N382,Equations!$G:$I,3,0)*$U382+VLOOKUP(CG$14&amp;"-edad-"&amp;$N382,Equations!$G:$I,3,0)*$V382+VLOOKUP(CG$14&amp;"-est-"&amp;$N382,Equations!$G:$I,3,0)*(1/$W382)+VLOOKUP(CG$14&amp;"-imc-"&amp;$N382,Equations!$G:$I,3,0)*(1/$Q382)))</f>
        <v/>
      </c>
      <c r="CH382" s="10" t="str">
        <f>IF($AI382="","",IF(OR($V382&lt;2.7,$V382&gt;90),"Age OOR",CG382-1.6449*VLOOKUP(CG$14&amp;"-rse-"&amp;$N382,Equations!$G:$I,3,0)))</f>
        <v/>
      </c>
      <c r="CI382" s="10" t="str">
        <f>IF($AI382="","",IF(OR($V382&lt;2.7,$V382&gt;90),"Age OOR",CG382+1.6449*VLOOKUP(CG$14&amp;"-rse-"&amp;$N382,Equations!$G:$I,3,0)))</f>
        <v/>
      </c>
      <c r="CJ382" s="10" t="str">
        <f t="shared" si="147"/>
        <v/>
      </c>
      <c r="CK382" s="10" t="str">
        <f>IF($AI382="","",IF(OR($V382&lt;2.7,$V382&gt;90),"Age OOR",($AI382-CG382)/VLOOKUP(CG$14&amp;"-rse-"&amp;$N382,Equations!$G:$I,3,0)))</f>
        <v/>
      </c>
      <c r="CL382" s="10" t="str">
        <f>IF($AJ382="","",IF(OR($V382&lt;2.7,$V382&gt;90),"Age OOR",VLOOKUP(CL$14&amp;"-int-"&amp;$O382,Equations!$G:$I,3,0)+VLOOKUP(CL$14&amp;"-sexo-"&amp;$O382,Equations!$G:$I,3,0)*$U382+VLOOKUP(CL$14&amp;"-edad-"&amp;$O382,Equations!$G:$I,3,0)*$V382+VLOOKUP(CL$14&amp;"-est-"&amp;$O382,Equations!$G:$I,3,0)*(1/$W382)+VLOOKUP(CL$14&amp;"-imc-"&amp;$O382,Equations!$G:$I,3,0)*(1/$Q382)))</f>
        <v/>
      </c>
      <c r="CM382" s="10" t="str">
        <f>IF($AJ382="","",IF(OR($V382&lt;2.7,$V382&gt;90),"Age OOR",CL382-1.6449*VLOOKUP(CL$14&amp;"-rse-"&amp;$O382,Equations!$G:$I,3,0)))</f>
        <v/>
      </c>
      <c r="CN382" s="10" t="str">
        <f>IF($AJ382="","",IF(OR($V382&lt;2.7,$V382&gt;90),"Age OOR",CL382+1.6449*VLOOKUP(CL$14&amp;"-rse-"&amp;$O382,Equations!$G:$I,3,0)))</f>
        <v/>
      </c>
      <c r="CO382" s="10" t="str">
        <f t="shared" si="148"/>
        <v/>
      </c>
      <c r="CP382" s="10" t="str">
        <f>IF($AJ382="","",IF(OR($V382&lt;2.7,$V382&gt;90),"Age OOR",($AJ382-CL382)/VLOOKUP(CL$14&amp;"-rse-"&amp;$O382,Equations!$G:$I,3,0)))</f>
        <v/>
      </c>
      <c r="CQ382" s="10" t="str">
        <f>IF($AK382="","",IF(OR($V382&lt;2.7,$V382&gt;90),"Age OOR",EXP(VLOOKUP(CQ$14&amp;"-int-"&amp;$P382,Equations!$G:$I,3,0)+VLOOKUP(CQ$14&amp;"-sexo-"&amp;$P382,Equations!$G:$I,3,0)*$U382+VLOOKUP(CQ$14&amp;"-edad-"&amp;$P382,Equations!$G:$I,3,0)*$V382+VLOOKUP(CQ$14&amp;"-est-"&amp;$P382,Equations!$G:$I,3,0)*(1/$W382)+VLOOKUP(CQ$14&amp;"-imc-"&amp;$P382,Equations!$G:$I,3,0)*(1/$Q382))))</f>
        <v/>
      </c>
      <c r="CR382" s="10" t="str">
        <f>IF($AK382="","",IF(OR($V382&lt;2.7,$V382&gt;90),"Age OOR",EXP(LN(CQ382)-1.6449*VLOOKUP(CQ$14&amp;"-rse-"&amp;$P382,Equations!$G:$I,3,0))))</f>
        <v/>
      </c>
      <c r="CS382" s="10" t="str">
        <f>IF($AK382="","",IF(OR($V382&lt;2.7,$V382&gt;90),"Age OOR",EXP(LN(CQ382)+1.6449*VLOOKUP(CQ$14&amp;"-rse-"&amp;$P382,Equations!$G:$I,3,0))))</f>
        <v/>
      </c>
      <c r="CT382" s="10" t="str">
        <f t="shared" si="149"/>
        <v/>
      </c>
      <c r="CU382" s="10" t="str">
        <f>IF($AK382="","",IF(OR($V382&lt;2.7,$V382&gt;90),"Age OOR",(LN($AK382)-LN(CQ382))/VLOOKUP(CQ$14&amp;"-rse-"&amp;$P382,Equations!$G:$I,3,0)))</f>
        <v/>
      </c>
      <c r="CV382" s="47"/>
    </row>
    <row r="383" spans="5:100" x14ac:dyDescent="0.2">
      <c r="E383" s="23" t="str">
        <f t="shared" si="125"/>
        <v>Age out of range</v>
      </c>
      <c r="F383" s="23" t="str">
        <f t="shared" si="126"/>
        <v>Age out of range</v>
      </c>
      <c r="G383" s="23" t="str">
        <f t="shared" si="127"/>
        <v>Age out of range</v>
      </c>
      <c r="H383" s="23" t="str">
        <f t="shared" si="128"/>
        <v>Age out of range</v>
      </c>
      <c r="I383" s="23" t="str">
        <f t="shared" si="129"/>
        <v>Age out of range</v>
      </c>
      <c r="J383" s="23" t="str">
        <f t="shared" si="130"/>
        <v>Age out of range</v>
      </c>
      <c r="K383" s="23" t="str">
        <f t="shared" si="131"/>
        <v>Age out of range</v>
      </c>
      <c r="L383" s="23" t="str">
        <f t="shared" si="132"/>
        <v>Age out of range</v>
      </c>
      <c r="M383" s="23" t="str">
        <f t="shared" si="133"/>
        <v>Age out of range</v>
      </c>
      <c r="N383" s="23" t="str">
        <f t="shared" si="134"/>
        <v>Age out of range</v>
      </c>
      <c r="O383" s="23" t="str">
        <f t="shared" si="135"/>
        <v>Age out of range</v>
      </c>
      <c r="P383" s="23" t="str">
        <f t="shared" si="136"/>
        <v>Age out of range</v>
      </c>
      <c r="Q383" s="23" t="e">
        <f t="shared" si="137"/>
        <v>#DIV/0!</v>
      </c>
      <c r="R383" s="17"/>
      <c r="S383" s="23">
        <v>367</v>
      </c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7"/>
      <c r="AM383" s="47"/>
      <c r="AN383" s="10" t="str">
        <f>IF($Z383="","",IF(OR($V383&lt;2.7,$V383&gt;90),"Age OOR",VLOOKUP(AN$14&amp;"-int-"&amp;$E383,Equations!$G:$I,3,0)+VLOOKUP(AN$14&amp;"-sexo-"&amp;$E383,Equations!$G:$I,3,0)*$U383+VLOOKUP(AN$14&amp;"-edad-"&amp;$E383,Equations!$G:$I,3,0)*$V383+VLOOKUP(AN$14&amp;"-est-"&amp;$E383,Equations!$G:$I,3,0)*(1/$W383)+VLOOKUP(AN$14&amp;"-imc-"&amp;$E383,Equations!$G:$I,3,0)*(1/$Q383)))</f>
        <v/>
      </c>
      <c r="AO383" s="10" t="str">
        <f>IF($Z383="","",IF(OR($V383&lt;2.7,$V383&gt;90),"Age OOR",AN383-1.6449*VLOOKUP(AN$14&amp;"-rse-"&amp;$E383,Equations!$G:$I,3,0)))</f>
        <v/>
      </c>
      <c r="AP383" s="10" t="str">
        <f>IF($Z383="","",IF(OR($V383&lt;2.7,$V383&gt;90),"Age OOR",AN383+1.6449*VLOOKUP(AN$14&amp;"-rse-"&amp;$E383,Equations!$G:$I,3,0)))</f>
        <v/>
      </c>
      <c r="AQ383" s="10" t="str">
        <f t="shared" si="138"/>
        <v/>
      </c>
      <c r="AR383" s="10" t="str">
        <f>IF($Z383="","",IF(OR($V383&lt;2.7,$V383&gt;90),"Age OOR",($Z383-AN383)/VLOOKUP(AN$14&amp;"-rse-"&amp;$E383,Equations!$G:$I,3,0)))</f>
        <v/>
      </c>
      <c r="AS383" s="10" t="str">
        <f>IF($AA383="","",IF(OR($V383&lt;2.7,$V383&gt;90),"Age OOR",VLOOKUP(AS$14&amp;"-int-"&amp;$F383,Equations!$G:$I,3,0)+VLOOKUP(AS$14&amp;"-sexo-"&amp;$F383,Equations!$G:$I,3,0)*$U383+VLOOKUP(AS$14&amp;"-edad-"&amp;$F383,Equations!$G:$I,3,0)*$V383+VLOOKUP(AS$14&amp;"-est-"&amp;$F383,Equations!$G:$I,3,0)*(1/$W383)+VLOOKUP(AS$14&amp;"-imc-"&amp;$F383,Equations!$G:$I,3,0)*(1/$Q383)))</f>
        <v/>
      </c>
      <c r="AT383" s="10" t="str">
        <f>IF($AA383="","",IF(OR($V383&lt;2.7,$V383&gt;90),"Age OOR",AS383-1.6449*VLOOKUP(AS$14&amp;"-rse-"&amp;$F383,Equations!$G:$I,3,0)))</f>
        <v/>
      </c>
      <c r="AU383" s="10" t="str">
        <f>IF($AA383="","",IF(OR($V383&lt;2.7,$V383&gt;90),"Age OOR",AS383+1.6449*VLOOKUP(AS$14&amp;"-rse-"&amp;$F383,Equations!$G:$I,3,0)))</f>
        <v/>
      </c>
      <c r="AV383" s="10" t="str">
        <f t="shared" si="139"/>
        <v/>
      </c>
      <c r="AW383" s="10" t="str">
        <f>IF($AA383="","",IF(OR($V383&lt;2.7,$V383&gt;90),"Age OOR",($AA383-AS383)/VLOOKUP(AS$14&amp;"-rse-"&amp;$F383,Equations!$G:$I,3,0)))</f>
        <v/>
      </c>
      <c r="AX383" s="10" t="str">
        <f>IF($AB383="","",IF(OR($V383&lt;2.7,$V383&gt;90),"Age OOR",VLOOKUP(AX$14&amp;"-int-"&amp;$G383,Equations!$G:$I,3,0)+VLOOKUP(AX$14&amp;"-sexo-"&amp;$G383,Equations!$G:$I,3,0)*$U383+VLOOKUP(AX$14&amp;"-edad-"&amp;$G383,Equations!$G:$I,3,0)*$V383+VLOOKUP(AX$14&amp;"-est-"&amp;$G383,Equations!$G:$I,3,0)*(1/$W383)+VLOOKUP(AX$14&amp;"-imc-"&amp;$G383,Equations!$G:$I,3,0)*(1/$Q383)))</f>
        <v/>
      </c>
      <c r="AY383" s="10" t="str">
        <f>IF($AB383="","",IF(OR($V383&lt;2.7,$V383&gt;90),"Age OOR",AX383-1.6449*VLOOKUP(AX$14&amp;"-rse-"&amp;$G383,Equations!$G:$I,3,0)))</f>
        <v/>
      </c>
      <c r="AZ383" s="10" t="str">
        <f>IF($AB383="","",IF(OR($V383&lt;2.7,$V383&gt;90),"Age OOR",AX383+1.6449*VLOOKUP(AX$14&amp;"-rse-"&amp;$G383,Equations!$G:$I,3,0)))</f>
        <v/>
      </c>
      <c r="BA383" s="10" t="str">
        <f t="shared" si="140"/>
        <v/>
      </c>
      <c r="BB383" s="10" t="str">
        <f>IF($AB383="","",IF(OR($V383&lt;2.7,$V383&gt;90),"Age OOR",($AB383-AX383)/VLOOKUP(AX$14&amp;"-rse-"&amp;$G383,Equations!$G:$I,3,0)))</f>
        <v/>
      </c>
      <c r="BC383" s="10" t="str">
        <f>IF($AC383="","",IF(OR($V383&lt;2.7,$V383&gt;90),"Age OOR",VLOOKUP(BC$14&amp;"-int-"&amp;$H383,Equations!$G:$I,3,0)+VLOOKUP(BC$14&amp;"-sexo-"&amp;$H383,Equations!$G:$I,3,0)*$U383+VLOOKUP(BC$14&amp;"-edad-"&amp;$H383,Equations!$G:$I,3,0)*$V383+VLOOKUP(BC$14&amp;"-est-"&amp;$H383,Equations!$G:$I,3,0)*(1/$W383)+VLOOKUP(BC$14&amp;"-imc-"&amp;$H383,Equations!$G:$I,3,0)*(1/$Q383)))</f>
        <v/>
      </c>
      <c r="BD383" s="10" t="str">
        <f>IF($AC383="","",IF(OR($V383&lt;2.7,$V383&gt;90),"Age OOR",BC383-1.6449*VLOOKUP(BC$14&amp;"-rse-"&amp;$H383,Equations!$G:$I,3,0)))</f>
        <v/>
      </c>
      <c r="BE383" s="10" t="str">
        <f>IF($AC383="","",IF(OR($V383&lt;2.7,$V383&gt;90),"Age OOR",BC383+1.6449*VLOOKUP(BC$14&amp;"-rse-"&amp;$H383,Equations!$G:$I,3,0)))</f>
        <v/>
      </c>
      <c r="BF383" s="10" t="str">
        <f t="shared" si="141"/>
        <v/>
      </c>
      <c r="BG383" s="10" t="str">
        <f>IF($AC383="","",IF(OR($V383&lt;2.7,$V383&gt;90),"Age OOR",($AC383-BC383)/VLOOKUP(BC$14&amp;"-rse-"&amp;$H383,Equations!$G:$I,3,0)))</f>
        <v/>
      </c>
      <c r="BH383" s="10" t="str">
        <f>IF($AD383="","",IF(OR($V383&lt;2.7,$V383&gt;90),"Age OOR",VLOOKUP(BH$14&amp;"-int-"&amp;$I383,Equations!$G:$I,3,0)+VLOOKUP(BH$14&amp;"-sexo-"&amp;$I383,Equations!$G:$I,3,0)*$U383+VLOOKUP(BH$14&amp;"-edad-"&amp;$I383,Equations!$G:$I,3,0)*$V383+VLOOKUP(BH$14&amp;"-est-"&amp;$I383,Equations!$G:$I,3,0)*(1/$W383)+VLOOKUP(BH$14&amp;"-imc-"&amp;$I383,Equations!$G:$I,3,0)*(1/$Q383)))</f>
        <v/>
      </c>
      <c r="BI383" s="10" t="str">
        <f>IF($AD383="","",IF(OR($V383&lt;2.7,$V383&gt;90),"Age OOR",BH383-1.6449*VLOOKUP(BH$14&amp;"-rse-"&amp;$I383,Equations!$G:$I,3,0)))</f>
        <v/>
      </c>
      <c r="BJ383" s="10" t="str">
        <f>IF($AD383="","",IF(OR($V383&lt;2.7,$V383&gt;90),"Age OOR",BH383+1.6449*VLOOKUP(BH$14&amp;"-rse-"&amp;$I383,Equations!$G:$I,3,0)))</f>
        <v/>
      </c>
      <c r="BK383" s="10" t="str">
        <f t="shared" si="142"/>
        <v/>
      </c>
      <c r="BL383" s="10" t="str">
        <f>IF($AD383="","",IF(OR($V383&lt;2.7,$V383&gt;90),"Age OOR",($AD383-BH383)/VLOOKUP(BH$14&amp;"-rse-"&amp;$I383,Equations!$G:$I,3,0)))</f>
        <v/>
      </c>
      <c r="BM383" s="10" t="str">
        <f>IF($AE383="","",IF(OR($V383&lt;2.7,$V383&gt;90),"Age OOR",VLOOKUP(BM$14&amp;"-int-"&amp;$J383,Equations!$G:$I,3,0)+VLOOKUP(BM$14&amp;"-sexo-"&amp;$J383,Equations!$G:$I,3,0)*$U383+VLOOKUP(BM$14&amp;"-edad-"&amp;$J383,Equations!$G:$I,3,0)*$V383+VLOOKUP(BM$14&amp;"-est-"&amp;$J383,Equations!$G:$I,3,0)*(1/$W383)+VLOOKUP(BM$14&amp;"-imc-"&amp;$J383,Equations!$G:$I,3,0)*(1/$Q383)))</f>
        <v/>
      </c>
      <c r="BN383" s="10" t="str">
        <f>IF($AE383="","",IF(OR($V383&lt;2.7,$V383&gt;90),"Age OOR",BM383-1.6449*VLOOKUP(BM$14&amp;"-rse-"&amp;$J383,Equations!$G:$I,3,0)))</f>
        <v/>
      </c>
      <c r="BO383" s="10" t="str">
        <f>IF($AE383="","",IF(OR($V383&lt;2.7,$V383&gt;90),"Age OOR",BM383+1.6449*VLOOKUP(BM$14&amp;"-rse-"&amp;$J383,Equations!$G:$I,3,0)))</f>
        <v/>
      </c>
      <c r="BP383" s="10" t="str">
        <f t="shared" si="143"/>
        <v/>
      </c>
      <c r="BQ383" s="10" t="str">
        <f>IF($AE383="","",IF(OR($V383&lt;2.7,$V383&gt;90),"Age OOR",($AE383-BM383)/VLOOKUP(BM$14&amp;"-rse-"&amp;$J383,Equations!$G:$I,3,0)))</f>
        <v/>
      </c>
      <c r="BR383" s="10" t="str">
        <f>IF($AF383="","",IF(OR($V383&lt;2.7,$V383&gt;90),"Age OOR",VLOOKUP(BR$14&amp;"-int-"&amp;$K383,Equations!$G:$I,3,0)+VLOOKUP(BR$14&amp;"-sexo-"&amp;$K383,Equations!$G:$I,3,0)*$U383+VLOOKUP(BR$14&amp;"-edad-"&amp;$K383,Equations!$G:$I,3,0)*$V383+VLOOKUP(BR$14&amp;"-est-"&amp;$K383,Equations!$G:$I,3,0)*(1/$W383)+VLOOKUP(BR$14&amp;"-imc-"&amp;$K383,Equations!$G:$I,3,0)*(1/$Q383)))</f>
        <v/>
      </c>
      <c r="BS383" s="10" t="str">
        <f>IF($AF383="","",IF(OR($V383&lt;2.7,$V383&gt;90),"Age OOR",BR383-1.6449*VLOOKUP(BR$14&amp;"-rse-"&amp;$K383,Equations!$G:$I,3,0)))</f>
        <v/>
      </c>
      <c r="BT383" s="10" t="str">
        <f>IF($AF383="","",IF(OR($V383&lt;2.7,$V383&gt;90),"Age OOR",BR383+1.6449*VLOOKUP(BR$14&amp;"-rse-"&amp;$K383,Equations!$G:$I,3,0)))</f>
        <v/>
      </c>
      <c r="BU383" s="10" t="str">
        <f t="shared" si="144"/>
        <v/>
      </c>
      <c r="BV383" s="10" t="str">
        <f>IF($AF383="","",IF(OR($V383&lt;2.7,$V383&gt;90),"Age OOR",($AF383-BR383)/VLOOKUP(BR$14&amp;"-rse-"&amp;$K383,Equations!$G:$I,3,0)))</f>
        <v/>
      </c>
      <c r="BW383" s="10" t="str">
        <f>IF($AG383="","",IF(OR($V383&lt;2.7,$V383&gt;90),"Age OOR",VLOOKUP(BW$14&amp;"-int-"&amp;$L383,Equations!$G:$I,3,0)+VLOOKUP(BW$14&amp;"-sexo-"&amp;$L383,Equations!$G:$I,3,0)*$U383+VLOOKUP(BW$14&amp;"-edad-"&amp;$L383,Equations!$G:$I,3,0)*$V383+VLOOKUP(BW$14&amp;"-est-"&amp;$L383,Equations!$G:$I,3,0)*(1/$W383)+VLOOKUP(BW$14&amp;"-imc-"&amp;$L383,Equations!$G:$I,3,0)*(1/$Q383)))</f>
        <v/>
      </c>
      <c r="BX383" s="10" t="str">
        <f>IF($AG383="","",IF(OR($V383&lt;2.7,$V383&gt;90),"Age OOR",BW383-1.6449*VLOOKUP(BW$14&amp;"-rse-"&amp;$L383,Equations!$G:$I,3,0)))</f>
        <v/>
      </c>
      <c r="BY383" s="10" t="str">
        <f>IF($AG383="","",IF(OR($V383&lt;2.7,$V383&gt;90),"Age OOR",BW383+1.6449*VLOOKUP(BW$14&amp;"-rse-"&amp;$L383,Equations!$G:$I,3,0)))</f>
        <v/>
      </c>
      <c r="BZ383" s="10" t="str">
        <f t="shared" si="145"/>
        <v/>
      </c>
      <c r="CA383" s="10" t="str">
        <f>IF($AG383="","",IF(OR($V383&lt;2.7,$V383&gt;90),"Age OOR",($AG383-BW383)/VLOOKUP(BW$14&amp;"-rse-"&amp;$L383,Equations!$G:$I,3,0)))</f>
        <v/>
      </c>
      <c r="CB383" s="10" t="str">
        <f>IF($AH383="","",IF(OR($V383&lt;2.7,$V383&gt;90),"Age OOR",VLOOKUP(CB$14&amp;"-int-"&amp;$M383,Equations!$G:$I,3,0)+VLOOKUP(CB$14&amp;"-sexo-"&amp;$M383,Equations!$G:$I,3,0)*$U383+VLOOKUP(CB$14&amp;"-edad-"&amp;$M383,Equations!$G:$I,3,0)*$V383+VLOOKUP(CB$14&amp;"-est-"&amp;$M383,Equations!$G:$I,3,0)*(1/$W383)+VLOOKUP(CB$14&amp;"-imc-"&amp;$M383,Equations!$G:$I,3,0)*(1/$Q383)))</f>
        <v/>
      </c>
      <c r="CC383" s="10" t="str">
        <f>IF($AH383="","",IF(OR($V383&lt;2.7,$V383&gt;90),"Age OOR",CB383-1.6449*VLOOKUP(CB$14&amp;"-rse-"&amp;$M383,Equations!$G:$I,3,0)))</f>
        <v/>
      </c>
      <c r="CD383" s="10" t="str">
        <f>IF($AH383="","",IF(OR($V383&lt;2.7,$V383&gt;90),"Age OOR",CB383+1.6449*VLOOKUP(CB$14&amp;"-rse-"&amp;$M383,Equations!$G:$I,3,0)))</f>
        <v/>
      </c>
      <c r="CE383" s="10" t="str">
        <f t="shared" si="146"/>
        <v/>
      </c>
      <c r="CF383" s="10" t="str">
        <f>IF($AH383="","",IF(OR($V383&lt;2.7,$V383&gt;90),"Age OOR",($AH383-CB383)/VLOOKUP(CB$14&amp;"-rse-"&amp;$M383,Equations!$G:$I,3,0)))</f>
        <v/>
      </c>
      <c r="CG383" s="10" t="str">
        <f>IF($AI383="","",IF(OR($V383&lt;2.7,$V383&gt;90),"Age OOR",VLOOKUP(CG$14&amp;"-int-"&amp;$N383,Equations!$G:$I,3,0)+VLOOKUP(CG$14&amp;"-sexo-"&amp;$N383,Equations!$G:$I,3,0)*$U383+VLOOKUP(CG$14&amp;"-edad-"&amp;$N383,Equations!$G:$I,3,0)*$V383+VLOOKUP(CG$14&amp;"-est-"&amp;$N383,Equations!$G:$I,3,0)*(1/$W383)+VLOOKUP(CG$14&amp;"-imc-"&amp;$N383,Equations!$G:$I,3,0)*(1/$Q383)))</f>
        <v/>
      </c>
      <c r="CH383" s="10" t="str">
        <f>IF($AI383="","",IF(OR($V383&lt;2.7,$V383&gt;90),"Age OOR",CG383-1.6449*VLOOKUP(CG$14&amp;"-rse-"&amp;$N383,Equations!$G:$I,3,0)))</f>
        <v/>
      </c>
      <c r="CI383" s="10" t="str">
        <f>IF($AI383="","",IF(OR($V383&lt;2.7,$V383&gt;90),"Age OOR",CG383+1.6449*VLOOKUP(CG$14&amp;"-rse-"&amp;$N383,Equations!$G:$I,3,0)))</f>
        <v/>
      </c>
      <c r="CJ383" s="10" t="str">
        <f t="shared" si="147"/>
        <v/>
      </c>
      <c r="CK383" s="10" t="str">
        <f>IF($AI383="","",IF(OR($V383&lt;2.7,$V383&gt;90),"Age OOR",($AI383-CG383)/VLOOKUP(CG$14&amp;"-rse-"&amp;$N383,Equations!$G:$I,3,0)))</f>
        <v/>
      </c>
      <c r="CL383" s="10" t="str">
        <f>IF($AJ383="","",IF(OR($V383&lt;2.7,$V383&gt;90),"Age OOR",VLOOKUP(CL$14&amp;"-int-"&amp;$O383,Equations!$G:$I,3,0)+VLOOKUP(CL$14&amp;"-sexo-"&amp;$O383,Equations!$G:$I,3,0)*$U383+VLOOKUP(CL$14&amp;"-edad-"&amp;$O383,Equations!$G:$I,3,0)*$V383+VLOOKUP(CL$14&amp;"-est-"&amp;$O383,Equations!$G:$I,3,0)*(1/$W383)+VLOOKUP(CL$14&amp;"-imc-"&amp;$O383,Equations!$G:$I,3,0)*(1/$Q383)))</f>
        <v/>
      </c>
      <c r="CM383" s="10" t="str">
        <f>IF($AJ383="","",IF(OR($V383&lt;2.7,$V383&gt;90),"Age OOR",CL383-1.6449*VLOOKUP(CL$14&amp;"-rse-"&amp;$O383,Equations!$G:$I,3,0)))</f>
        <v/>
      </c>
      <c r="CN383" s="10" t="str">
        <f>IF($AJ383="","",IF(OR($V383&lt;2.7,$V383&gt;90),"Age OOR",CL383+1.6449*VLOOKUP(CL$14&amp;"-rse-"&amp;$O383,Equations!$G:$I,3,0)))</f>
        <v/>
      </c>
      <c r="CO383" s="10" t="str">
        <f t="shared" si="148"/>
        <v/>
      </c>
      <c r="CP383" s="10" t="str">
        <f>IF($AJ383="","",IF(OR($V383&lt;2.7,$V383&gt;90),"Age OOR",($AJ383-CL383)/VLOOKUP(CL$14&amp;"-rse-"&amp;$O383,Equations!$G:$I,3,0)))</f>
        <v/>
      </c>
      <c r="CQ383" s="10" t="str">
        <f>IF($AK383="","",IF(OR($V383&lt;2.7,$V383&gt;90),"Age OOR",EXP(VLOOKUP(CQ$14&amp;"-int-"&amp;$P383,Equations!$G:$I,3,0)+VLOOKUP(CQ$14&amp;"-sexo-"&amp;$P383,Equations!$G:$I,3,0)*$U383+VLOOKUP(CQ$14&amp;"-edad-"&amp;$P383,Equations!$G:$I,3,0)*$V383+VLOOKUP(CQ$14&amp;"-est-"&amp;$P383,Equations!$G:$I,3,0)*(1/$W383)+VLOOKUP(CQ$14&amp;"-imc-"&amp;$P383,Equations!$G:$I,3,0)*(1/$Q383))))</f>
        <v/>
      </c>
      <c r="CR383" s="10" t="str">
        <f>IF($AK383="","",IF(OR($V383&lt;2.7,$V383&gt;90),"Age OOR",EXP(LN(CQ383)-1.6449*VLOOKUP(CQ$14&amp;"-rse-"&amp;$P383,Equations!$G:$I,3,0))))</f>
        <v/>
      </c>
      <c r="CS383" s="10" t="str">
        <f>IF($AK383="","",IF(OR($V383&lt;2.7,$V383&gt;90),"Age OOR",EXP(LN(CQ383)+1.6449*VLOOKUP(CQ$14&amp;"-rse-"&amp;$P383,Equations!$G:$I,3,0))))</f>
        <v/>
      </c>
      <c r="CT383" s="10" t="str">
        <f t="shared" si="149"/>
        <v/>
      </c>
      <c r="CU383" s="10" t="str">
        <f>IF($AK383="","",IF(OR($V383&lt;2.7,$V383&gt;90),"Age OOR",(LN($AK383)-LN(CQ383))/VLOOKUP(CQ$14&amp;"-rse-"&amp;$P383,Equations!$G:$I,3,0)))</f>
        <v/>
      </c>
      <c r="CV383" s="47"/>
    </row>
    <row r="384" spans="5:100" x14ac:dyDescent="0.2">
      <c r="E384" s="23" t="str">
        <f t="shared" si="125"/>
        <v>Age out of range</v>
      </c>
      <c r="F384" s="23" t="str">
        <f t="shared" si="126"/>
        <v>Age out of range</v>
      </c>
      <c r="G384" s="23" t="str">
        <f t="shared" si="127"/>
        <v>Age out of range</v>
      </c>
      <c r="H384" s="23" t="str">
        <f t="shared" si="128"/>
        <v>Age out of range</v>
      </c>
      <c r="I384" s="23" t="str">
        <f t="shared" si="129"/>
        <v>Age out of range</v>
      </c>
      <c r="J384" s="23" t="str">
        <f t="shared" si="130"/>
        <v>Age out of range</v>
      </c>
      <c r="K384" s="23" t="str">
        <f t="shared" si="131"/>
        <v>Age out of range</v>
      </c>
      <c r="L384" s="23" t="str">
        <f t="shared" si="132"/>
        <v>Age out of range</v>
      </c>
      <c r="M384" s="23" t="str">
        <f t="shared" si="133"/>
        <v>Age out of range</v>
      </c>
      <c r="N384" s="23" t="str">
        <f t="shared" si="134"/>
        <v>Age out of range</v>
      </c>
      <c r="O384" s="23" t="str">
        <f t="shared" si="135"/>
        <v>Age out of range</v>
      </c>
      <c r="P384" s="23" t="str">
        <f t="shared" si="136"/>
        <v>Age out of range</v>
      </c>
      <c r="Q384" s="23" t="e">
        <f t="shared" si="137"/>
        <v>#DIV/0!</v>
      </c>
      <c r="R384" s="17"/>
      <c r="S384" s="23">
        <v>368</v>
      </c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7"/>
      <c r="AM384" s="47"/>
      <c r="AN384" s="10" t="str">
        <f>IF($Z384="","",IF(OR($V384&lt;2.7,$V384&gt;90),"Age OOR",VLOOKUP(AN$14&amp;"-int-"&amp;$E384,Equations!$G:$I,3,0)+VLOOKUP(AN$14&amp;"-sexo-"&amp;$E384,Equations!$G:$I,3,0)*$U384+VLOOKUP(AN$14&amp;"-edad-"&amp;$E384,Equations!$G:$I,3,0)*$V384+VLOOKUP(AN$14&amp;"-est-"&amp;$E384,Equations!$G:$I,3,0)*(1/$W384)+VLOOKUP(AN$14&amp;"-imc-"&amp;$E384,Equations!$G:$I,3,0)*(1/$Q384)))</f>
        <v/>
      </c>
      <c r="AO384" s="10" t="str">
        <f>IF($Z384="","",IF(OR($V384&lt;2.7,$V384&gt;90),"Age OOR",AN384-1.6449*VLOOKUP(AN$14&amp;"-rse-"&amp;$E384,Equations!$G:$I,3,0)))</f>
        <v/>
      </c>
      <c r="AP384" s="10" t="str">
        <f>IF($Z384="","",IF(OR($V384&lt;2.7,$V384&gt;90),"Age OOR",AN384+1.6449*VLOOKUP(AN$14&amp;"-rse-"&amp;$E384,Equations!$G:$I,3,0)))</f>
        <v/>
      </c>
      <c r="AQ384" s="10" t="str">
        <f t="shared" si="138"/>
        <v/>
      </c>
      <c r="AR384" s="10" t="str">
        <f>IF($Z384="","",IF(OR($V384&lt;2.7,$V384&gt;90),"Age OOR",($Z384-AN384)/VLOOKUP(AN$14&amp;"-rse-"&amp;$E384,Equations!$G:$I,3,0)))</f>
        <v/>
      </c>
      <c r="AS384" s="10" t="str">
        <f>IF($AA384="","",IF(OR($V384&lt;2.7,$V384&gt;90),"Age OOR",VLOOKUP(AS$14&amp;"-int-"&amp;$F384,Equations!$G:$I,3,0)+VLOOKUP(AS$14&amp;"-sexo-"&amp;$F384,Equations!$G:$I,3,0)*$U384+VLOOKUP(AS$14&amp;"-edad-"&amp;$F384,Equations!$G:$I,3,0)*$V384+VLOOKUP(AS$14&amp;"-est-"&amp;$F384,Equations!$G:$I,3,0)*(1/$W384)+VLOOKUP(AS$14&amp;"-imc-"&amp;$F384,Equations!$G:$I,3,0)*(1/$Q384)))</f>
        <v/>
      </c>
      <c r="AT384" s="10" t="str">
        <f>IF($AA384="","",IF(OR($V384&lt;2.7,$V384&gt;90),"Age OOR",AS384-1.6449*VLOOKUP(AS$14&amp;"-rse-"&amp;$F384,Equations!$G:$I,3,0)))</f>
        <v/>
      </c>
      <c r="AU384" s="10" t="str">
        <f>IF($AA384="","",IF(OR($V384&lt;2.7,$V384&gt;90),"Age OOR",AS384+1.6449*VLOOKUP(AS$14&amp;"-rse-"&amp;$F384,Equations!$G:$I,3,0)))</f>
        <v/>
      </c>
      <c r="AV384" s="10" t="str">
        <f t="shared" si="139"/>
        <v/>
      </c>
      <c r="AW384" s="10" t="str">
        <f>IF($AA384="","",IF(OR($V384&lt;2.7,$V384&gt;90),"Age OOR",($AA384-AS384)/VLOOKUP(AS$14&amp;"-rse-"&amp;$F384,Equations!$G:$I,3,0)))</f>
        <v/>
      </c>
      <c r="AX384" s="10" t="str">
        <f>IF($AB384="","",IF(OR($V384&lt;2.7,$V384&gt;90),"Age OOR",VLOOKUP(AX$14&amp;"-int-"&amp;$G384,Equations!$G:$I,3,0)+VLOOKUP(AX$14&amp;"-sexo-"&amp;$G384,Equations!$G:$I,3,0)*$U384+VLOOKUP(AX$14&amp;"-edad-"&amp;$G384,Equations!$G:$I,3,0)*$V384+VLOOKUP(AX$14&amp;"-est-"&amp;$G384,Equations!$G:$I,3,0)*(1/$W384)+VLOOKUP(AX$14&amp;"-imc-"&amp;$G384,Equations!$G:$I,3,0)*(1/$Q384)))</f>
        <v/>
      </c>
      <c r="AY384" s="10" t="str">
        <f>IF($AB384="","",IF(OR($V384&lt;2.7,$V384&gt;90),"Age OOR",AX384-1.6449*VLOOKUP(AX$14&amp;"-rse-"&amp;$G384,Equations!$G:$I,3,0)))</f>
        <v/>
      </c>
      <c r="AZ384" s="10" t="str">
        <f>IF($AB384="","",IF(OR($V384&lt;2.7,$V384&gt;90),"Age OOR",AX384+1.6449*VLOOKUP(AX$14&amp;"-rse-"&amp;$G384,Equations!$G:$I,3,0)))</f>
        <v/>
      </c>
      <c r="BA384" s="10" t="str">
        <f t="shared" si="140"/>
        <v/>
      </c>
      <c r="BB384" s="10" t="str">
        <f>IF($AB384="","",IF(OR($V384&lt;2.7,$V384&gt;90),"Age OOR",($AB384-AX384)/VLOOKUP(AX$14&amp;"-rse-"&amp;$G384,Equations!$G:$I,3,0)))</f>
        <v/>
      </c>
      <c r="BC384" s="10" t="str">
        <f>IF($AC384="","",IF(OR($V384&lt;2.7,$V384&gt;90),"Age OOR",VLOOKUP(BC$14&amp;"-int-"&amp;$H384,Equations!$G:$I,3,0)+VLOOKUP(BC$14&amp;"-sexo-"&amp;$H384,Equations!$G:$I,3,0)*$U384+VLOOKUP(BC$14&amp;"-edad-"&amp;$H384,Equations!$G:$I,3,0)*$V384+VLOOKUP(BC$14&amp;"-est-"&amp;$H384,Equations!$G:$I,3,0)*(1/$W384)+VLOOKUP(BC$14&amp;"-imc-"&amp;$H384,Equations!$G:$I,3,0)*(1/$Q384)))</f>
        <v/>
      </c>
      <c r="BD384" s="10" t="str">
        <f>IF($AC384="","",IF(OR($V384&lt;2.7,$V384&gt;90),"Age OOR",BC384-1.6449*VLOOKUP(BC$14&amp;"-rse-"&amp;$H384,Equations!$G:$I,3,0)))</f>
        <v/>
      </c>
      <c r="BE384" s="10" t="str">
        <f>IF($AC384="","",IF(OR($V384&lt;2.7,$V384&gt;90),"Age OOR",BC384+1.6449*VLOOKUP(BC$14&amp;"-rse-"&amp;$H384,Equations!$G:$I,3,0)))</f>
        <v/>
      </c>
      <c r="BF384" s="10" t="str">
        <f t="shared" si="141"/>
        <v/>
      </c>
      <c r="BG384" s="10" t="str">
        <f>IF($AC384="","",IF(OR($V384&lt;2.7,$V384&gt;90),"Age OOR",($AC384-BC384)/VLOOKUP(BC$14&amp;"-rse-"&amp;$H384,Equations!$G:$I,3,0)))</f>
        <v/>
      </c>
      <c r="BH384" s="10" t="str">
        <f>IF($AD384="","",IF(OR($V384&lt;2.7,$V384&gt;90),"Age OOR",VLOOKUP(BH$14&amp;"-int-"&amp;$I384,Equations!$G:$I,3,0)+VLOOKUP(BH$14&amp;"-sexo-"&amp;$I384,Equations!$G:$I,3,0)*$U384+VLOOKUP(BH$14&amp;"-edad-"&amp;$I384,Equations!$G:$I,3,0)*$V384+VLOOKUP(BH$14&amp;"-est-"&amp;$I384,Equations!$G:$I,3,0)*(1/$W384)+VLOOKUP(BH$14&amp;"-imc-"&amp;$I384,Equations!$G:$I,3,0)*(1/$Q384)))</f>
        <v/>
      </c>
      <c r="BI384" s="10" t="str">
        <f>IF($AD384="","",IF(OR($V384&lt;2.7,$V384&gt;90),"Age OOR",BH384-1.6449*VLOOKUP(BH$14&amp;"-rse-"&amp;$I384,Equations!$G:$I,3,0)))</f>
        <v/>
      </c>
      <c r="BJ384" s="10" t="str">
        <f>IF($AD384="","",IF(OR($V384&lt;2.7,$V384&gt;90),"Age OOR",BH384+1.6449*VLOOKUP(BH$14&amp;"-rse-"&amp;$I384,Equations!$G:$I,3,0)))</f>
        <v/>
      </c>
      <c r="BK384" s="10" t="str">
        <f t="shared" si="142"/>
        <v/>
      </c>
      <c r="BL384" s="10" t="str">
        <f>IF($AD384="","",IF(OR($V384&lt;2.7,$V384&gt;90),"Age OOR",($AD384-BH384)/VLOOKUP(BH$14&amp;"-rse-"&amp;$I384,Equations!$G:$I,3,0)))</f>
        <v/>
      </c>
      <c r="BM384" s="10" t="str">
        <f>IF($AE384="","",IF(OR($V384&lt;2.7,$V384&gt;90),"Age OOR",VLOOKUP(BM$14&amp;"-int-"&amp;$J384,Equations!$G:$I,3,0)+VLOOKUP(BM$14&amp;"-sexo-"&amp;$J384,Equations!$G:$I,3,0)*$U384+VLOOKUP(BM$14&amp;"-edad-"&amp;$J384,Equations!$G:$I,3,0)*$V384+VLOOKUP(BM$14&amp;"-est-"&amp;$J384,Equations!$G:$I,3,0)*(1/$W384)+VLOOKUP(BM$14&amp;"-imc-"&amp;$J384,Equations!$G:$I,3,0)*(1/$Q384)))</f>
        <v/>
      </c>
      <c r="BN384" s="10" t="str">
        <f>IF($AE384="","",IF(OR($V384&lt;2.7,$V384&gt;90),"Age OOR",BM384-1.6449*VLOOKUP(BM$14&amp;"-rse-"&amp;$J384,Equations!$G:$I,3,0)))</f>
        <v/>
      </c>
      <c r="BO384" s="10" t="str">
        <f>IF($AE384="","",IF(OR($V384&lt;2.7,$V384&gt;90),"Age OOR",BM384+1.6449*VLOOKUP(BM$14&amp;"-rse-"&amp;$J384,Equations!$G:$I,3,0)))</f>
        <v/>
      </c>
      <c r="BP384" s="10" t="str">
        <f t="shared" si="143"/>
        <v/>
      </c>
      <c r="BQ384" s="10" t="str">
        <f>IF($AE384="","",IF(OR($V384&lt;2.7,$V384&gt;90),"Age OOR",($AE384-BM384)/VLOOKUP(BM$14&amp;"-rse-"&amp;$J384,Equations!$G:$I,3,0)))</f>
        <v/>
      </c>
      <c r="BR384" s="10" t="str">
        <f>IF($AF384="","",IF(OR($V384&lt;2.7,$V384&gt;90),"Age OOR",VLOOKUP(BR$14&amp;"-int-"&amp;$K384,Equations!$G:$I,3,0)+VLOOKUP(BR$14&amp;"-sexo-"&amp;$K384,Equations!$G:$I,3,0)*$U384+VLOOKUP(BR$14&amp;"-edad-"&amp;$K384,Equations!$G:$I,3,0)*$V384+VLOOKUP(BR$14&amp;"-est-"&amp;$K384,Equations!$G:$I,3,0)*(1/$W384)+VLOOKUP(BR$14&amp;"-imc-"&amp;$K384,Equations!$G:$I,3,0)*(1/$Q384)))</f>
        <v/>
      </c>
      <c r="BS384" s="10" t="str">
        <f>IF($AF384="","",IF(OR($V384&lt;2.7,$V384&gt;90),"Age OOR",BR384-1.6449*VLOOKUP(BR$14&amp;"-rse-"&amp;$K384,Equations!$G:$I,3,0)))</f>
        <v/>
      </c>
      <c r="BT384" s="10" t="str">
        <f>IF($AF384="","",IF(OR($V384&lt;2.7,$V384&gt;90),"Age OOR",BR384+1.6449*VLOOKUP(BR$14&amp;"-rse-"&amp;$K384,Equations!$G:$I,3,0)))</f>
        <v/>
      </c>
      <c r="BU384" s="10" t="str">
        <f t="shared" si="144"/>
        <v/>
      </c>
      <c r="BV384" s="10" t="str">
        <f>IF($AF384="","",IF(OR($V384&lt;2.7,$V384&gt;90),"Age OOR",($AF384-BR384)/VLOOKUP(BR$14&amp;"-rse-"&amp;$K384,Equations!$G:$I,3,0)))</f>
        <v/>
      </c>
      <c r="BW384" s="10" t="str">
        <f>IF($AG384="","",IF(OR($V384&lt;2.7,$V384&gt;90),"Age OOR",VLOOKUP(BW$14&amp;"-int-"&amp;$L384,Equations!$G:$I,3,0)+VLOOKUP(BW$14&amp;"-sexo-"&amp;$L384,Equations!$G:$I,3,0)*$U384+VLOOKUP(BW$14&amp;"-edad-"&amp;$L384,Equations!$G:$I,3,0)*$V384+VLOOKUP(BW$14&amp;"-est-"&amp;$L384,Equations!$G:$I,3,0)*(1/$W384)+VLOOKUP(BW$14&amp;"-imc-"&amp;$L384,Equations!$G:$I,3,0)*(1/$Q384)))</f>
        <v/>
      </c>
      <c r="BX384" s="10" t="str">
        <f>IF($AG384="","",IF(OR($V384&lt;2.7,$V384&gt;90),"Age OOR",BW384-1.6449*VLOOKUP(BW$14&amp;"-rse-"&amp;$L384,Equations!$G:$I,3,0)))</f>
        <v/>
      </c>
      <c r="BY384" s="10" t="str">
        <f>IF($AG384="","",IF(OR($V384&lt;2.7,$V384&gt;90),"Age OOR",BW384+1.6449*VLOOKUP(BW$14&amp;"-rse-"&amp;$L384,Equations!$G:$I,3,0)))</f>
        <v/>
      </c>
      <c r="BZ384" s="10" t="str">
        <f t="shared" si="145"/>
        <v/>
      </c>
      <c r="CA384" s="10" t="str">
        <f>IF($AG384="","",IF(OR($V384&lt;2.7,$V384&gt;90),"Age OOR",($AG384-BW384)/VLOOKUP(BW$14&amp;"-rse-"&amp;$L384,Equations!$G:$I,3,0)))</f>
        <v/>
      </c>
      <c r="CB384" s="10" t="str">
        <f>IF($AH384="","",IF(OR($V384&lt;2.7,$V384&gt;90),"Age OOR",VLOOKUP(CB$14&amp;"-int-"&amp;$M384,Equations!$G:$I,3,0)+VLOOKUP(CB$14&amp;"-sexo-"&amp;$M384,Equations!$G:$I,3,0)*$U384+VLOOKUP(CB$14&amp;"-edad-"&amp;$M384,Equations!$G:$I,3,0)*$V384+VLOOKUP(CB$14&amp;"-est-"&amp;$M384,Equations!$G:$I,3,0)*(1/$W384)+VLOOKUP(CB$14&amp;"-imc-"&amp;$M384,Equations!$G:$I,3,0)*(1/$Q384)))</f>
        <v/>
      </c>
      <c r="CC384" s="10" t="str">
        <f>IF($AH384="","",IF(OR($V384&lt;2.7,$V384&gt;90),"Age OOR",CB384-1.6449*VLOOKUP(CB$14&amp;"-rse-"&amp;$M384,Equations!$G:$I,3,0)))</f>
        <v/>
      </c>
      <c r="CD384" s="10" t="str">
        <f>IF($AH384="","",IF(OR($V384&lt;2.7,$V384&gt;90),"Age OOR",CB384+1.6449*VLOOKUP(CB$14&amp;"-rse-"&amp;$M384,Equations!$G:$I,3,0)))</f>
        <v/>
      </c>
      <c r="CE384" s="10" t="str">
        <f t="shared" si="146"/>
        <v/>
      </c>
      <c r="CF384" s="10" t="str">
        <f>IF($AH384="","",IF(OR($V384&lt;2.7,$V384&gt;90),"Age OOR",($AH384-CB384)/VLOOKUP(CB$14&amp;"-rse-"&amp;$M384,Equations!$G:$I,3,0)))</f>
        <v/>
      </c>
      <c r="CG384" s="10" t="str">
        <f>IF($AI384="","",IF(OR($V384&lt;2.7,$V384&gt;90),"Age OOR",VLOOKUP(CG$14&amp;"-int-"&amp;$N384,Equations!$G:$I,3,0)+VLOOKUP(CG$14&amp;"-sexo-"&amp;$N384,Equations!$G:$I,3,0)*$U384+VLOOKUP(CG$14&amp;"-edad-"&amp;$N384,Equations!$G:$I,3,0)*$V384+VLOOKUP(CG$14&amp;"-est-"&amp;$N384,Equations!$G:$I,3,0)*(1/$W384)+VLOOKUP(CG$14&amp;"-imc-"&amp;$N384,Equations!$G:$I,3,0)*(1/$Q384)))</f>
        <v/>
      </c>
      <c r="CH384" s="10" t="str">
        <f>IF($AI384="","",IF(OR($V384&lt;2.7,$V384&gt;90),"Age OOR",CG384-1.6449*VLOOKUP(CG$14&amp;"-rse-"&amp;$N384,Equations!$G:$I,3,0)))</f>
        <v/>
      </c>
      <c r="CI384" s="10" t="str">
        <f>IF($AI384="","",IF(OR($V384&lt;2.7,$V384&gt;90),"Age OOR",CG384+1.6449*VLOOKUP(CG$14&amp;"-rse-"&amp;$N384,Equations!$G:$I,3,0)))</f>
        <v/>
      </c>
      <c r="CJ384" s="10" t="str">
        <f t="shared" si="147"/>
        <v/>
      </c>
      <c r="CK384" s="10" t="str">
        <f>IF($AI384="","",IF(OR($V384&lt;2.7,$V384&gt;90),"Age OOR",($AI384-CG384)/VLOOKUP(CG$14&amp;"-rse-"&amp;$N384,Equations!$G:$I,3,0)))</f>
        <v/>
      </c>
      <c r="CL384" s="10" t="str">
        <f>IF($AJ384="","",IF(OR($V384&lt;2.7,$V384&gt;90),"Age OOR",VLOOKUP(CL$14&amp;"-int-"&amp;$O384,Equations!$G:$I,3,0)+VLOOKUP(CL$14&amp;"-sexo-"&amp;$O384,Equations!$G:$I,3,0)*$U384+VLOOKUP(CL$14&amp;"-edad-"&amp;$O384,Equations!$G:$I,3,0)*$V384+VLOOKUP(CL$14&amp;"-est-"&amp;$O384,Equations!$G:$I,3,0)*(1/$W384)+VLOOKUP(CL$14&amp;"-imc-"&amp;$O384,Equations!$G:$I,3,0)*(1/$Q384)))</f>
        <v/>
      </c>
      <c r="CM384" s="10" t="str">
        <f>IF($AJ384="","",IF(OR($V384&lt;2.7,$V384&gt;90),"Age OOR",CL384-1.6449*VLOOKUP(CL$14&amp;"-rse-"&amp;$O384,Equations!$G:$I,3,0)))</f>
        <v/>
      </c>
      <c r="CN384" s="10" t="str">
        <f>IF($AJ384="","",IF(OR($V384&lt;2.7,$V384&gt;90),"Age OOR",CL384+1.6449*VLOOKUP(CL$14&amp;"-rse-"&amp;$O384,Equations!$G:$I,3,0)))</f>
        <v/>
      </c>
      <c r="CO384" s="10" t="str">
        <f t="shared" si="148"/>
        <v/>
      </c>
      <c r="CP384" s="10" t="str">
        <f>IF($AJ384="","",IF(OR($V384&lt;2.7,$V384&gt;90),"Age OOR",($AJ384-CL384)/VLOOKUP(CL$14&amp;"-rse-"&amp;$O384,Equations!$G:$I,3,0)))</f>
        <v/>
      </c>
      <c r="CQ384" s="10" t="str">
        <f>IF($AK384="","",IF(OR($V384&lt;2.7,$V384&gt;90),"Age OOR",EXP(VLOOKUP(CQ$14&amp;"-int-"&amp;$P384,Equations!$G:$I,3,0)+VLOOKUP(CQ$14&amp;"-sexo-"&amp;$P384,Equations!$G:$I,3,0)*$U384+VLOOKUP(CQ$14&amp;"-edad-"&amp;$P384,Equations!$G:$I,3,0)*$V384+VLOOKUP(CQ$14&amp;"-est-"&amp;$P384,Equations!$G:$I,3,0)*(1/$W384)+VLOOKUP(CQ$14&amp;"-imc-"&amp;$P384,Equations!$G:$I,3,0)*(1/$Q384))))</f>
        <v/>
      </c>
      <c r="CR384" s="10" t="str">
        <f>IF($AK384="","",IF(OR($V384&lt;2.7,$V384&gt;90),"Age OOR",EXP(LN(CQ384)-1.6449*VLOOKUP(CQ$14&amp;"-rse-"&amp;$P384,Equations!$G:$I,3,0))))</f>
        <v/>
      </c>
      <c r="CS384" s="10" t="str">
        <f>IF($AK384="","",IF(OR($V384&lt;2.7,$V384&gt;90),"Age OOR",EXP(LN(CQ384)+1.6449*VLOOKUP(CQ$14&amp;"-rse-"&amp;$P384,Equations!$G:$I,3,0))))</f>
        <v/>
      </c>
      <c r="CT384" s="10" t="str">
        <f t="shared" si="149"/>
        <v/>
      </c>
      <c r="CU384" s="10" t="str">
        <f>IF($AK384="","",IF(OR($V384&lt;2.7,$V384&gt;90),"Age OOR",(LN($AK384)-LN(CQ384))/VLOOKUP(CQ$14&amp;"-rse-"&amp;$P384,Equations!$G:$I,3,0)))</f>
        <v/>
      </c>
      <c r="CV384" s="47"/>
    </row>
    <row r="385" spans="5:109" x14ac:dyDescent="0.2">
      <c r="E385" s="23" t="str">
        <f t="shared" si="125"/>
        <v>Age out of range</v>
      </c>
      <c r="F385" s="23" t="str">
        <f t="shared" si="126"/>
        <v>Age out of range</v>
      </c>
      <c r="G385" s="23" t="str">
        <f t="shared" si="127"/>
        <v>Age out of range</v>
      </c>
      <c r="H385" s="23" t="str">
        <f t="shared" si="128"/>
        <v>Age out of range</v>
      </c>
      <c r="I385" s="23" t="str">
        <f t="shared" si="129"/>
        <v>Age out of range</v>
      </c>
      <c r="J385" s="23" t="str">
        <f t="shared" si="130"/>
        <v>Age out of range</v>
      </c>
      <c r="K385" s="23" t="str">
        <f t="shared" si="131"/>
        <v>Age out of range</v>
      </c>
      <c r="L385" s="23" t="str">
        <f t="shared" si="132"/>
        <v>Age out of range</v>
      </c>
      <c r="M385" s="23" t="str">
        <f t="shared" si="133"/>
        <v>Age out of range</v>
      </c>
      <c r="N385" s="23" t="str">
        <f t="shared" si="134"/>
        <v>Age out of range</v>
      </c>
      <c r="O385" s="23" t="str">
        <f t="shared" si="135"/>
        <v>Age out of range</v>
      </c>
      <c r="P385" s="23" t="str">
        <f t="shared" si="136"/>
        <v>Age out of range</v>
      </c>
      <c r="Q385" s="23" t="e">
        <f t="shared" si="137"/>
        <v>#DIV/0!</v>
      </c>
      <c r="R385" s="17"/>
      <c r="S385" s="23">
        <v>369</v>
      </c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7"/>
      <c r="AM385" s="47"/>
      <c r="AN385" s="10" t="str">
        <f>IF($Z385="","",IF(OR($V385&lt;2.7,$V385&gt;90),"Age OOR",VLOOKUP(AN$14&amp;"-int-"&amp;$E385,Equations!$G:$I,3,0)+VLOOKUP(AN$14&amp;"-sexo-"&amp;$E385,Equations!$G:$I,3,0)*$U385+VLOOKUP(AN$14&amp;"-edad-"&amp;$E385,Equations!$G:$I,3,0)*$V385+VLOOKUP(AN$14&amp;"-est-"&amp;$E385,Equations!$G:$I,3,0)*(1/$W385)+VLOOKUP(AN$14&amp;"-imc-"&amp;$E385,Equations!$G:$I,3,0)*(1/$Q385)))</f>
        <v/>
      </c>
      <c r="AO385" s="10" t="str">
        <f>IF($Z385="","",IF(OR($V385&lt;2.7,$V385&gt;90),"Age OOR",AN385-1.6449*VLOOKUP(AN$14&amp;"-rse-"&amp;$E385,Equations!$G:$I,3,0)))</f>
        <v/>
      </c>
      <c r="AP385" s="10" t="str">
        <f>IF($Z385="","",IF(OR($V385&lt;2.7,$V385&gt;90),"Age OOR",AN385+1.6449*VLOOKUP(AN$14&amp;"-rse-"&amp;$E385,Equations!$G:$I,3,0)))</f>
        <v/>
      </c>
      <c r="AQ385" s="10" t="str">
        <f t="shared" si="138"/>
        <v/>
      </c>
      <c r="AR385" s="10" t="str">
        <f>IF($Z385="","",IF(OR($V385&lt;2.7,$V385&gt;90),"Age OOR",($Z385-AN385)/VLOOKUP(AN$14&amp;"-rse-"&amp;$E385,Equations!$G:$I,3,0)))</f>
        <v/>
      </c>
      <c r="AS385" s="10" t="str">
        <f>IF($AA385="","",IF(OR($V385&lt;2.7,$V385&gt;90),"Age OOR",VLOOKUP(AS$14&amp;"-int-"&amp;$F385,Equations!$G:$I,3,0)+VLOOKUP(AS$14&amp;"-sexo-"&amp;$F385,Equations!$G:$I,3,0)*$U385+VLOOKUP(AS$14&amp;"-edad-"&amp;$F385,Equations!$G:$I,3,0)*$V385+VLOOKUP(AS$14&amp;"-est-"&amp;$F385,Equations!$G:$I,3,0)*(1/$W385)+VLOOKUP(AS$14&amp;"-imc-"&amp;$F385,Equations!$G:$I,3,0)*(1/$Q385)))</f>
        <v/>
      </c>
      <c r="AT385" s="10" t="str">
        <f>IF($AA385="","",IF(OR($V385&lt;2.7,$V385&gt;90),"Age OOR",AS385-1.6449*VLOOKUP(AS$14&amp;"-rse-"&amp;$F385,Equations!$G:$I,3,0)))</f>
        <v/>
      </c>
      <c r="AU385" s="10" t="str">
        <f>IF($AA385="","",IF(OR($V385&lt;2.7,$V385&gt;90),"Age OOR",AS385+1.6449*VLOOKUP(AS$14&amp;"-rse-"&amp;$F385,Equations!$G:$I,3,0)))</f>
        <v/>
      </c>
      <c r="AV385" s="10" t="str">
        <f t="shared" si="139"/>
        <v/>
      </c>
      <c r="AW385" s="10" t="str">
        <f>IF($AA385="","",IF(OR($V385&lt;2.7,$V385&gt;90),"Age OOR",($AA385-AS385)/VLOOKUP(AS$14&amp;"-rse-"&amp;$F385,Equations!$G:$I,3,0)))</f>
        <v/>
      </c>
      <c r="AX385" s="10" t="str">
        <f>IF($AB385="","",IF(OR($V385&lt;2.7,$V385&gt;90),"Age OOR",VLOOKUP(AX$14&amp;"-int-"&amp;$G385,Equations!$G:$I,3,0)+VLOOKUP(AX$14&amp;"-sexo-"&amp;$G385,Equations!$G:$I,3,0)*$U385+VLOOKUP(AX$14&amp;"-edad-"&amp;$G385,Equations!$G:$I,3,0)*$V385+VLOOKUP(AX$14&amp;"-est-"&amp;$G385,Equations!$G:$I,3,0)*(1/$W385)+VLOOKUP(AX$14&amp;"-imc-"&amp;$G385,Equations!$G:$I,3,0)*(1/$Q385)))</f>
        <v/>
      </c>
      <c r="AY385" s="10" t="str">
        <f>IF($AB385="","",IF(OR($V385&lt;2.7,$V385&gt;90),"Age OOR",AX385-1.6449*VLOOKUP(AX$14&amp;"-rse-"&amp;$G385,Equations!$G:$I,3,0)))</f>
        <v/>
      </c>
      <c r="AZ385" s="10" t="str">
        <f>IF($AB385="","",IF(OR($V385&lt;2.7,$V385&gt;90),"Age OOR",AX385+1.6449*VLOOKUP(AX$14&amp;"-rse-"&amp;$G385,Equations!$G:$I,3,0)))</f>
        <v/>
      </c>
      <c r="BA385" s="10" t="str">
        <f t="shared" si="140"/>
        <v/>
      </c>
      <c r="BB385" s="10" t="str">
        <f>IF($AB385="","",IF(OR($V385&lt;2.7,$V385&gt;90),"Age OOR",($AB385-AX385)/VLOOKUP(AX$14&amp;"-rse-"&amp;$G385,Equations!$G:$I,3,0)))</f>
        <v/>
      </c>
      <c r="BC385" s="10" t="str">
        <f>IF($AC385="","",IF(OR($V385&lt;2.7,$V385&gt;90),"Age OOR",VLOOKUP(BC$14&amp;"-int-"&amp;$H385,Equations!$G:$I,3,0)+VLOOKUP(BC$14&amp;"-sexo-"&amp;$H385,Equations!$G:$I,3,0)*$U385+VLOOKUP(BC$14&amp;"-edad-"&amp;$H385,Equations!$G:$I,3,0)*$V385+VLOOKUP(BC$14&amp;"-est-"&amp;$H385,Equations!$G:$I,3,0)*(1/$W385)+VLOOKUP(BC$14&amp;"-imc-"&amp;$H385,Equations!$G:$I,3,0)*(1/$Q385)))</f>
        <v/>
      </c>
      <c r="BD385" s="10" t="str">
        <f>IF($AC385="","",IF(OR($V385&lt;2.7,$V385&gt;90),"Age OOR",BC385-1.6449*VLOOKUP(BC$14&amp;"-rse-"&amp;$H385,Equations!$G:$I,3,0)))</f>
        <v/>
      </c>
      <c r="BE385" s="10" t="str">
        <f>IF($AC385="","",IF(OR($V385&lt;2.7,$V385&gt;90),"Age OOR",BC385+1.6449*VLOOKUP(BC$14&amp;"-rse-"&amp;$H385,Equations!$G:$I,3,0)))</f>
        <v/>
      </c>
      <c r="BF385" s="10" t="str">
        <f t="shared" si="141"/>
        <v/>
      </c>
      <c r="BG385" s="10" t="str">
        <f>IF($AC385="","",IF(OR($V385&lt;2.7,$V385&gt;90),"Age OOR",($AC385-BC385)/VLOOKUP(BC$14&amp;"-rse-"&amp;$H385,Equations!$G:$I,3,0)))</f>
        <v/>
      </c>
      <c r="BH385" s="10" t="str">
        <f>IF($AD385="","",IF(OR($V385&lt;2.7,$V385&gt;90),"Age OOR",VLOOKUP(BH$14&amp;"-int-"&amp;$I385,Equations!$G:$I,3,0)+VLOOKUP(BH$14&amp;"-sexo-"&amp;$I385,Equations!$G:$I,3,0)*$U385+VLOOKUP(BH$14&amp;"-edad-"&amp;$I385,Equations!$G:$I,3,0)*$V385+VLOOKUP(BH$14&amp;"-est-"&amp;$I385,Equations!$G:$I,3,0)*(1/$W385)+VLOOKUP(BH$14&amp;"-imc-"&amp;$I385,Equations!$G:$I,3,0)*(1/$Q385)))</f>
        <v/>
      </c>
      <c r="BI385" s="10" t="str">
        <f>IF($AD385="","",IF(OR($V385&lt;2.7,$V385&gt;90),"Age OOR",BH385-1.6449*VLOOKUP(BH$14&amp;"-rse-"&amp;$I385,Equations!$G:$I,3,0)))</f>
        <v/>
      </c>
      <c r="BJ385" s="10" t="str">
        <f>IF($AD385="","",IF(OR($V385&lt;2.7,$V385&gt;90),"Age OOR",BH385+1.6449*VLOOKUP(BH$14&amp;"-rse-"&amp;$I385,Equations!$G:$I,3,0)))</f>
        <v/>
      </c>
      <c r="BK385" s="10" t="str">
        <f t="shared" si="142"/>
        <v/>
      </c>
      <c r="BL385" s="10" t="str">
        <f>IF($AD385="","",IF(OR($V385&lt;2.7,$V385&gt;90),"Age OOR",($AD385-BH385)/VLOOKUP(BH$14&amp;"-rse-"&amp;$I385,Equations!$G:$I,3,0)))</f>
        <v/>
      </c>
      <c r="BM385" s="10" t="str">
        <f>IF($AE385="","",IF(OR($V385&lt;2.7,$V385&gt;90),"Age OOR",VLOOKUP(BM$14&amp;"-int-"&amp;$J385,Equations!$G:$I,3,0)+VLOOKUP(BM$14&amp;"-sexo-"&amp;$J385,Equations!$G:$I,3,0)*$U385+VLOOKUP(BM$14&amp;"-edad-"&amp;$J385,Equations!$G:$I,3,0)*$V385+VLOOKUP(BM$14&amp;"-est-"&amp;$J385,Equations!$G:$I,3,0)*(1/$W385)+VLOOKUP(BM$14&amp;"-imc-"&amp;$J385,Equations!$G:$I,3,0)*(1/$Q385)))</f>
        <v/>
      </c>
      <c r="BN385" s="10" t="str">
        <f>IF($AE385="","",IF(OR($V385&lt;2.7,$V385&gt;90),"Age OOR",BM385-1.6449*VLOOKUP(BM$14&amp;"-rse-"&amp;$J385,Equations!$G:$I,3,0)))</f>
        <v/>
      </c>
      <c r="BO385" s="10" t="str">
        <f>IF($AE385="","",IF(OR($V385&lt;2.7,$V385&gt;90),"Age OOR",BM385+1.6449*VLOOKUP(BM$14&amp;"-rse-"&amp;$J385,Equations!$G:$I,3,0)))</f>
        <v/>
      </c>
      <c r="BP385" s="10" t="str">
        <f t="shared" si="143"/>
        <v/>
      </c>
      <c r="BQ385" s="10" t="str">
        <f>IF($AE385="","",IF(OR($V385&lt;2.7,$V385&gt;90),"Age OOR",($AE385-BM385)/VLOOKUP(BM$14&amp;"-rse-"&amp;$J385,Equations!$G:$I,3,0)))</f>
        <v/>
      </c>
      <c r="BR385" s="10" t="str">
        <f>IF($AF385="","",IF(OR($V385&lt;2.7,$V385&gt;90),"Age OOR",VLOOKUP(BR$14&amp;"-int-"&amp;$K385,Equations!$G:$I,3,0)+VLOOKUP(BR$14&amp;"-sexo-"&amp;$K385,Equations!$G:$I,3,0)*$U385+VLOOKUP(BR$14&amp;"-edad-"&amp;$K385,Equations!$G:$I,3,0)*$V385+VLOOKUP(BR$14&amp;"-est-"&amp;$K385,Equations!$G:$I,3,0)*(1/$W385)+VLOOKUP(BR$14&amp;"-imc-"&amp;$K385,Equations!$G:$I,3,0)*(1/$Q385)))</f>
        <v/>
      </c>
      <c r="BS385" s="10" t="str">
        <f>IF($AF385="","",IF(OR($V385&lt;2.7,$V385&gt;90),"Age OOR",BR385-1.6449*VLOOKUP(BR$14&amp;"-rse-"&amp;$K385,Equations!$G:$I,3,0)))</f>
        <v/>
      </c>
      <c r="BT385" s="10" t="str">
        <f>IF($AF385="","",IF(OR($V385&lt;2.7,$V385&gt;90),"Age OOR",BR385+1.6449*VLOOKUP(BR$14&amp;"-rse-"&amp;$K385,Equations!$G:$I,3,0)))</f>
        <v/>
      </c>
      <c r="BU385" s="10" t="str">
        <f t="shared" si="144"/>
        <v/>
      </c>
      <c r="BV385" s="10" t="str">
        <f>IF($AF385="","",IF(OR($V385&lt;2.7,$V385&gt;90),"Age OOR",($AF385-BR385)/VLOOKUP(BR$14&amp;"-rse-"&amp;$K385,Equations!$G:$I,3,0)))</f>
        <v/>
      </c>
      <c r="BW385" s="10" t="str">
        <f>IF($AG385="","",IF(OR($V385&lt;2.7,$V385&gt;90),"Age OOR",VLOOKUP(BW$14&amp;"-int-"&amp;$L385,Equations!$G:$I,3,0)+VLOOKUP(BW$14&amp;"-sexo-"&amp;$L385,Equations!$G:$I,3,0)*$U385+VLOOKUP(BW$14&amp;"-edad-"&amp;$L385,Equations!$G:$I,3,0)*$V385+VLOOKUP(BW$14&amp;"-est-"&amp;$L385,Equations!$G:$I,3,0)*(1/$W385)+VLOOKUP(BW$14&amp;"-imc-"&amp;$L385,Equations!$G:$I,3,0)*(1/$Q385)))</f>
        <v/>
      </c>
      <c r="BX385" s="10" t="str">
        <f>IF($AG385="","",IF(OR($V385&lt;2.7,$V385&gt;90),"Age OOR",BW385-1.6449*VLOOKUP(BW$14&amp;"-rse-"&amp;$L385,Equations!$G:$I,3,0)))</f>
        <v/>
      </c>
      <c r="BY385" s="10" t="str">
        <f>IF($AG385="","",IF(OR($V385&lt;2.7,$V385&gt;90),"Age OOR",BW385+1.6449*VLOOKUP(BW$14&amp;"-rse-"&amp;$L385,Equations!$G:$I,3,0)))</f>
        <v/>
      </c>
      <c r="BZ385" s="10" t="str">
        <f t="shared" si="145"/>
        <v/>
      </c>
      <c r="CA385" s="10" t="str">
        <f>IF($AG385="","",IF(OR($V385&lt;2.7,$V385&gt;90),"Age OOR",($AG385-BW385)/VLOOKUP(BW$14&amp;"-rse-"&amp;$L385,Equations!$G:$I,3,0)))</f>
        <v/>
      </c>
      <c r="CB385" s="10" t="str">
        <f>IF($AH385="","",IF(OR($V385&lt;2.7,$V385&gt;90),"Age OOR",VLOOKUP(CB$14&amp;"-int-"&amp;$M385,Equations!$G:$I,3,0)+VLOOKUP(CB$14&amp;"-sexo-"&amp;$M385,Equations!$G:$I,3,0)*$U385+VLOOKUP(CB$14&amp;"-edad-"&amp;$M385,Equations!$G:$I,3,0)*$V385+VLOOKUP(CB$14&amp;"-est-"&amp;$M385,Equations!$G:$I,3,0)*(1/$W385)+VLOOKUP(CB$14&amp;"-imc-"&amp;$M385,Equations!$G:$I,3,0)*(1/$Q385)))</f>
        <v/>
      </c>
      <c r="CC385" s="10" t="str">
        <f>IF($AH385="","",IF(OR($V385&lt;2.7,$V385&gt;90),"Age OOR",CB385-1.6449*VLOOKUP(CB$14&amp;"-rse-"&amp;$M385,Equations!$G:$I,3,0)))</f>
        <v/>
      </c>
      <c r="CD385" s="10" t="str">
        <f>IF($AH385="","",IF(OR($V385&lt;2.7,$V385&gt;90),"Age OOR",CB385+1.6449*VLOOKUP(CB$14&amp;"-rse-"&amp;$M385,Equations!$G:$I,3,0)))</f>
        <v/>
      </c>
      <c r="CE385" s="10" t="str">
        <f t="shared" si="146"/>
        <v/>
      </c>
      <c r="CF385" s="10" t="str">
        <f>IF($AH385="","",IF(OR($V385&lt;2.7,$V385&gt;90),"Age OOR",($AH385-CB385)/VLOOKUP(CB$14&amp;"-rse-"&amp;$M385,Equations!$G:$I,3,0)))</f>
        <v/>
      </c>
      <c r="CG385" s="10" t="str">
        <f>IF($AI385="","",IF(OR($V385&lt;2.7,$V385&gt;90),"Age OOR",VLOOKUP(CG$14&amp;"-int-"&amp;$N385,Equations!$G:$I,3,0)+VLOOKUP(CG$14&amp;"-sexo-"&amp;$N385,Equations!$G:$I,3,0)*$U385+VLOOKUP(CG$14&amp;"-edad-"&amp;$N385,Equations!$G:$I,3,0)*$V385+VLOOKUP(CG$14&amp;"-est-"&amp;$N385,Equations!$G:$I,3,0)*(1/$W385)+VLOOKUP(CG$14&amp;"-imc-"&amp;$N385,Equations!$G:$I,3,0)*(1/$Q385)))</f>
        <v/>
      </c>
      <c r="CH385" s="10" t="str">
        <f>IF($AI385="","",IF(OR($V385&lt;2.7,$V385&gt;90),"Age OOR",CG385-1.6449*VLOOKUP(CG$14&amp;"-rse-"&amp;$N385,Equations!$G:$I,3,0)))</f>
        <v/>
      </c>
      <c r="CI385" s="10" t="str">
        <f>IF($AI385="","",IF(OR($V385&lt;2.7,$V385&gt;90),"Age OOR",CG385+1.6449*VLOOKUP(CG$14&amp;"-rse-"&amp;$N385,Equations!$G:$I,3,0)))</f>
        <v/>
      </c>
      <c r="CJ385" s="10" t="str">
        <f t="shared" si="147"/>
        <v/>
      </c>
      <c r="CK385" s="10" t="str">
        <f>IF($AI385="","",IF(OR($V385&lt;2.7,$V385&gt;90),"Age OOR",($AI385-CG385)/VLOOKUP(CG$14&amp;"-rse-"&amp;$N385,Equations!$G:$I,3,0)))</f>
        <v/>
      </c>
      <c r="CL385" s="10" t="str">
        <f>IF($AJ385="","",IF(OR($V385&lt;2.7,$V385&gt;90),"Age OOR",VLOOKUP(CL$14&amp;"-int-"&amp;$O385,Equations!$G:$I,3,0)+VLOOKUP(CL$14&amp;"-sexo-"&amp;$O385,Equations!$G:$I,3,0)*$U385+VLOOKUP(CL$14&amp;"-edad-"&amp;$O385,Equations!$G:$I,3,0)*$V385+VLOOKUP(CL$14&amp;"-est-"&amp;$O385,Equations!$G:$I,3,0)*(1/$W385)+VLOOKUP(CL$14&amp;"-imc-"&amp;$O385,Equations!$G:$I,3,0)*(1/$Q385)))</f>
        <v/>
      </c>
      <c r="CM385" s="10" t="str">
        <f>IF($AJ385="","",IF(OR($V385&lt;2.7,$V385&gt;90),"Age OOR",CL385-1.6449*VLOOKUP(CL$14&amp;"-rse-"&amp;$O385,Equations!$G:$I,3,0)))</f>
        <v/>
      </c>
      <c r="CN385" s="10" t="str">
        <f>IF($AJ385="","",IF(OR($V385&lt;2.7,$V385&gt;90),"Age OOR",CL385+1.6449*VLOOKUP(CL$14&amp;"-rse-"&amp;$O385,Equations!$G:$I,3,0)))</f>
        <v/>
      </c>
      <c r="CO385" s="10" t="str">
        <f t="shared" si="148"/>
        <v/>
      </c>
      <c r="CP385" s="10" t="str">
        <f>IF($AJ385="","",IF(OR($V385&lt;2.7,$V385&gt;90),"Age OOR",($AJ385-CL385)/VLOOKUP(CL$14&amp;"-rse-"&amp;$O385,Equations!$G:$I,3,0)))</f>
        <v/>
      </c>
      <c r="CQ385" s="10" t="str">
        <f>IF($AK385="","",IF(OR($V385&lt;2.7,$V385&gt;90),"Age OOR",EXP(VLOOKUP(CQ$14&amp;"-int-"&amp;$P385,Equations!$G:$I,3,0)+VLOOKUP(CQ$14&amp;"-sexo-"&amp;$P385,Equations!$G:$I,3,0)*$U385+VLOOKUP(CQ$14&amp;"-edad-"&amp;$P385,Equations!$G:$I,3,0)*$V385+VLOOKUP(CQ$14&amp;"-est-"&amp;$P385,Equations!$G:$I,3,0)*(1/$W385)+VLOOKUP(CQ$14&amp;"-imc-"&amp;$P385,Equations!$G:$I,3,0)*(1/$Q385))))</f>
        <v/>
      </c>
      <c r="CR385" s="10" t="str">
        <f>IF($AK385="","",IF(OR($V385&lt;2.7,$V385&gt;90),"Age OOR",EXP(LN(CQ385)-1.6449*VLOOKUP(CQ$14&amp;"-rse-"&amp;$P385,Equations!$G:$I,3,0))))</f>
        <v/>
      </c>
      <c r="CS385" s="10" t="str">
        <f>IF($AK385="","",IF(OR($V385&lt;2.7,$V385&gt;90),"Age OOR",EXP(LN(CQ385)+1.6449*VLOOKUP(CQ$14&amp;"-rse-"&amp;$P385,Equations!$G:$I,3,0))))</f>
        <v/>
      </c>
      <c r="CT385" s="10" t="str">
        <f t="shared" si="149"/>
        <v/>
      </c>
      <c r="CU385" s="10" t="str">
        <f>IF($AK385="","",IF(OR($V385&lt;2.7,$V385&gt;90),"Age OOR",(LN($AK385)-LN(CQ385))/VLOOKUP(CQ$14&amp;"-rse-"&amp;$P385,Equations!$G:$I,3,0)))</f>
        <v/>
      </c>
      <c r="CV385" s="47"/>
    </row>
    <row r="386" spans="5:109" x14ac:dyDescent="0.2">
      <c r="E386" s="23" t="str">
        <f t="shared" si="125"/>
        <v>Age out of range</v>
      </c>
      <c r="F386" s="23" t="str">
        <f t="shared" si="126"/>
        <v>Age out of range</v>
      </c>
      <c r="G386" s="23" t="str">
        <f t="shared" si="127"/>
        <v>Age out of range</v>
      </c>
      <c r="H386" s="23" t="str">
        <f t="shared" si="128"/>
        <v>Age out of range</v>
      </c>
      <c r="I386" s="23" t="str">
        <f t="shared" si="129"/>
        <v>Age out of range</v>
      </c>
      <c r="J386" s="23" t="str">
        <f t="shared" si="130"/>
        <v>Age out of range</v>
      </c>
      <c r="K386" s="23" t="str">
        <f t="shared" si="131"/>
        <v>Age out of range</v>
      </c>
      <c r="L386" s="23" t="str">
        <f t="shared" si="132"/>
        <v>Age out of range</v>
      </c>
      <c r="M386" s="23" t="str">
        <f t="shared" si="133"/>
        <v>Age out of range</v>
      </c>
      <c r="N386" s="23" t="str">
        <f t="shared" si="134"/>
        <v>Age out of range</v>
      </c>
      <c r="O386" s="23" t="str">
        <f t="shared" si="135"/>
        <v>Age out of range</v>
      </c>
      <c r="P386" s="23" t="str">
        <f t="shared" si="136"/>
        <v>Age out of range</v>
      </c>
      <c r="Q386" s="23" t="e">
        <f t="shared" si="137"/>
        <v>#DIV/0!</v>
      </c>
      <c r="R386" s="17"/>
      <c r="S386" s="23">
        <v>370</v>
      </c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/>
      <c r="AL386" s="7"/>
      <c r="AM386" s="47"/>
      <c r="AN386" s="10" t="str">
        <f>IF($Z386="","",IF(OR($V386&lt;2.7,$V386&gt;90),"Age OOR",VLOOKUP(AN$14&amp;"-int-"&amp;$E386,Equations!$G:$I,3,0)+VLOOKUP(AN$14&amp;"-sexo-"&amp;$E386,Equations!$G:$I,3,0)*$U386+VLOOKUP(AN$14&amp;"-edad-"&amp;$E386,Equations!$G:$I,3,0)*$V386+VLOOKUP(AN$14&amp;"-est-"&amp;$E386,Equations!$G:$I,3,0)*(1/$W386)+VLOOKUP(AN$14&amp;"-imc-"&amp;$E386,Equations!$G:$I,3,0)*(1/$Q386)))</f>
        <v/>
      </c>
      <c r="AO386" s="10" t="str">
        <f>IF($Z386="","",IF(OR($V386&lt;2.7,$V386&gt;90),"Age OOR",AN386-1.6449*VLOOKUP(AN$14&amp;"-rse-"&amp;$E386,Equations!$G:$I,3,0)))</f>
        <v/>
      </c>
      <c r="AP386" s="10" t="str">
        <f>IF($Z386="","",IF(OR($V386&lt;2.7,$V386&gt;90),"Age OOR",AN386+1.6449*VLOOKUP(AN$14&amp;"-rse-"&amp;$E386,Equations!$G:$I,3,0)))</f>
        <v/>
      </c>
      <c r="AQ386" s="10" t="str">
        <f t="shared" si="138"/>
        <v/>
      </c>
      <c r="AR386" s="10" t="str">
        <f>IF($Z386="","",IF(OR($V386&lt;2.7,$V386&gt;90),"Age OOR",($Z386-AN386)/VLOOKUP(AN$14&amp;"-rse-"&amp;$E386,Equations!$G:$I,3,0)))</f>
        <v/>
      </c>
      <c r="AS386" s="10" t="str">
        <f>IF($AA386="","",IF(OR($V386&lt;2.7,$V386&gt;90),"Age OOR",VLOOKUP(AS$14&amp;"-int-"&amp;$F386,Equations!$G:$I,3,0)+VLOOKUP(AS$14&amp;"-sexo-"&amp;$F386,Equations!$G:$I,3,0)*$U386+VLOOKUP(AS$14&amp;"-edad-"&amp;$F386,Equations!$G:$I,3,0)*$V386+VLOOKUP(AS$14&amp;"-est-"&amp;$F386,Equations!$G:$I,3,0)*(1/$W386)+VLOOKUP(AS$14&amp;"-imc-"&amp;$F386,Equations!$G:$I,3,0)*(1/$Q386)))</f>
        <v/>
      </c>
      <c r="AT386" s="10" t="str">
        <f>IF($AA386="","",IF(OR($V386&lt;2.7,$V386&gt;90),"Age OOR",AS386-1.6449*VLOOKUP(AS$14&amp;"-rse-"&amp;$F386,Equations!$G:$I,3,0)))</f>
        <v/>
      </c>
      <c r="AU386" s="10" t="str">
        <f>IF($AA386="","",IF(OR($V386&lt;2.7,$V386&gt;90),"Age OOR",AS386+1.6449*VLOOKUP(AS$14&amp;"-rse-"&amp;$F386,Equations!$G:$I,3,0)))</f>
        <v/>
      </c>
      <c r="AV386" s="10" t="str">
        <f t="shared" si="139"/>
        <v/>
      </c>
      <c r="AW386" s="10" t="str">
        <f>IF($AA386="","",IF(OR($V386&lt;2.7,$V386&gt;90),"Age OOR",($AA386-AS386)/VLOOKUP(AS$14&amp;"-rse-"&amp;$F386,Equations!$G:$I,3,0)))</f>
        <v/>
      </c>
      <c r="AX386" s="10" t="str">
        <f>IF($AB386="","",IF(OR($V386&lt;2.7,$V386&gt;90),"Age OOR",VLOOKUP(AX$14&amp;"-int-"&amp;$G386,Equations!$G:$I,3,0)+VLOOKUP(AX$14&amp;"-sexo-"&amp;$G386,Equations!$G:$I,3,0)*$U386+VLOOKUP(AX$14&amp;"-edad-"&amp;$G386,Equations!$G:$I,3,0)*$V386+VLOOKUP(AX$14&amp;"-est-"&amp;$G386,Equations!$G:$I,3,0)*(1/$W386)+VLOOKUP(AX$14&amp;"-imc-"&amp;$G386,Equations!$G:$I,3,0)*(1/$Q386)))</f>
        <v/>
      </c>
      <c r="AY386" s="10" t="str">
        <f>IF($AB386="","",IF(OR($V386&lt;2.7,$V386&gt;90),"Age OOR",AX386-1.6449*VLOOKUP(AX$14&amp;"-rse-"&amp;$G386,Equations!$G:$I,3,0)))</f>
        <v/>
      </c>
      <c r="AZ386" s="10" t="str">
        <f>IF($AB386="","",IF(OR($V386&lt;2.7,$V386&gt;90),"Age OOR",AX386+1.6449*VLOOKUP(AX$14&amp;"-rse-"&amp;$G386,Equations!$G:$I,3,0)))</f>
        <v/>
      </c>
      <c r="BA386" s="10" t="str">
        <f t="shared" si="140"/>
        <v/>
      </c>
      <c r="BB386" s="10" t="str">
        <f>IF($AB386="","",IF(OR($V386&lt;2.7,$V386&gt;90),"Age OOR",($AB386-AX386)/VLOOKUP(AX$14&amp;"-rse-"&amp;$G386,Equations!$G:$I,3,0)))</f>
        <v/>
      </c>
      <c r="BC386" s="10" t="str">
        <f>IF($AC386="","",IF(OR($V386&lt;2.7,$V386&gt;90),"Age OOR",VLOOKUP(BC$14&amp;"-int-"&amp;$H386,Equations!$G:$I,3,0)+VLOOKUP(BC$14&amp;"-sexo-"&amp;$H386,Equations!$G:$I,3,0)*$U386+VLOOKUP(BC$14&amp;"-edad-"&amp;$H386,Equations!$G:$I,3,0)*$V386+VLOOKUP(BC$14&amp;"-est-"&amp;$H386,Equations!$G:$I,3,0)*(1/$W386)+VLOOKUP(BC$14&amp;"-imc-"&amp;$H386,Equations!$G:$I,3,0)*(1/$Q386)))</f>
        <v/>
      </c>
      <c r="BD386" s="10" t="str">
        <f>IF($AC386="","",IF(OR($V386&lt;2.7,$V386&gt;90),"Age OOR",BC386-1.6449*VLOOKUP(BC$14&amp;"-rse-"&amp;$H386,Equations!$G:$I,3,0)))</f>
        <v/>
      </c>
      <c r="BE386" s="10" t="str">
        <f>IF($AC386="","",IF(OR($V386&lt;2.7,$V386&gt;90),"Age OOR",BC386+1.6449*VLOOKUP(BC$14&amp;"-rse-"&amp;$H386,Equations!$G:$I,3,0)))</f>
        <v/>
      </c>
      <c r="BF386" s="10" t="str">
        <f t="shared" si="141"/>
        <v/>
      </c>
      <c r="BG386" s="10" t="str">
        <f>IF($AC386="","",IF(OR($V386&lt;2.7,$V386&gt;90),"Age OOR",($AC386-BC386)/VLOOKUP(BC$14&amp;"-rse-"&amp;$H386,Equations!$G:$I,3,0)))</f>
        <v/>
      </c>
      <c r="BH386" s="10" t="str">
        <f>IF($AD386="","",IF(OR($V386&lt;2.7,$V386&gt;90),"Age OOR",VLOOKUP(BH$14&amp;"-int-"&amp;$I386,Equations!$G:$I,3,0)+VLOOKUP(BH$14&amp;"-sexo-"&amp;$I386,Equations!$G:$I,3,0)*$U386+VLOOKUP(BH$14&amp;"-edad-"&amp;$I386,Equations!$G:$I,3,0)*$V386+VLOOKUP(BH$14&amp;"-est-"&amp;$I386,Equations!$G:$I,3,0)*(1/$W386)+VLOOKUP(BH$14&amp;"-imc-"&amp;$I386,Equations!$G:$I,3,0)*(1/$Q386)))</f>
        <v/>
      </c>
      <c r="BI386" s="10" t="str">
        <f>IF($AD386="","",IF(OR($V386&lt;2.7,$V386&gt;90),"Age OOR",BH386-1.6449*VLOOKUP(BH$14&amp;"-rse-"&amp;$I386,Equations!$G:$I,3,0)))</f>
        <v/>
      </c>
      <c r="BJ386" s="10" t="str">
        <f>IF($AD386="","",IF(OR($V386&lt;2.7,$V386&gt;90),"Age OOR",BH386+1.6449*VLOOKUP(BH$14&amp;"-rse-"&amp;$I386,Equations!$G:$I,3,0)))</f>
        <v/>
      </c>
      <c r="BK386" s="10" t="str">
        <f t="shared" si="142"/>
        <v/>
      </c>
      <c r="BL386" s="10" t="str">
        <f>IF($AD386="","",IF(OR($V386&lt;2.7,$V386&gt;90),"Age OOR",($AD386-BH386)/VLOOKUP(BH$14&amp;"-rse-"&amp;$I386,Equations!$G:$I,3,0)))</f>
        <v/>
      </c>
      <c r="BM386" s="10" t="str">
        <f>IF($AE386="","",IF(OR($V386&lt;2.7,$V386&gt;90),"Age OOR",VLOOKUP(BM$14&amp;"-int-"&amp;$J386,Equations!$G:$I,3,0)+VLOOKUP(BM$14&amp;"-sexo-"&amp;$J386,Equations!$G:$I,3,0)*$U386+VLOOKUP(BM$14&amp;"-edad-"&amp;$J386,Equations!$G:$I,3,0)*$V386+VLOOKUP(BM$14&amp;"-est-"&amp;$J386,Equations!$G:$I,3,0)*(1/$W386)+VLOOKUP(BM$14&amp;"-imc-"&amp;$J386,Equations!$G:$I,3,0)*(1/$Q386)))</f>
        <v/>
      </c>
      <c r="BN386" s="10" t="str">
        <f>IF($AE386="","",IF(OR($V386&lt;2.7,$V386&gt;90),"Age OOR",BM386-1.6449*VLOOKUP(BM$14&amp;"-rse-"&amp;$J386,Equations!$G:$I,3,0)))</f>
        <v/>
      </c>
      <c r="BO386" s="10" t="str">
        <f>IF($AE386="","",IF(OR($V386&lt;2.7,$V386&gt;90),"Age OOR",BM386+1.6449*VLOOKUP(BM$14&amp;"-rse-"&amp;$J386,Equations!$G:$I,3,0)))</f>
        <v/>
      </c>
      <c r="BP386" s="10" t="str">
        <f t="shared" si="143"/>
        <v/>
      </c>
      <c r="BQ386" s="10" t="str">
        <f>IF($AE386="","",IF(OR($V386&lt;2.7,$V386&gt;90),"Age OOR",($AE386-BM386)/VLOOKUP(BM$14&amp;"-rse-"&amp;$J386,Equations!$G:$I,3,0)))</f>
        <v/>
      </c>
      <c r="BR386" s="10" t="str">
        <f>IF($AF386="","",IF(OR($V386&lt;2.7,$V386&gt;90),"Age OOR",VLOOKUP(BR$14&amp;"-int-"&amp;$K386,Equations!$G:$I,3,0)+VLOOKUP(BR$14&amp;"-sexo-"&amp;$K386,Equations!$G:$I,3,0)*$U386+VLOOKUP(BR$14&amp;"-edad-"&amp;$K386,Equations!$G:$I,3,0)*$V386+VLOOKUP(BR$14&amp;"-est-"&amp;$K386,Equations!$G:$I,3,0)*(1/$W386)+VLOOKUP(BR$14&amp;"-imc-"&amp;$K386,Equations!$G:$I,3,0)*(1/$Q386)))</f>
        <v/>
      </c>
      <c r="BS386" s="10" t="str">
        <f>IF($AF386="","",IF(OR($V386&lt;2.7,$V386&gt;90),"Age OOR",BR386-1.6449*VLOOKUP(BR$14&amp;"-rse-"&amp;$K386,Equations!$G:$I,3,0)))</f>
        <v/>
      </c>
      <c r="BT386" s="10" t="str">
        <f>IF($AF386="","",IF(OR($V386&lt;2.7,$V386&gt;90),"Age OOR",BR386+1.6449*VLOOKUP(BR$14&amp;"-rse-"&amp;$K386,Equations!$G:$I,3,0)))</f>
        <v/>
      </c>
      <c r="BU386" s="10" t="str">
        <f t="shared" si="144"/>
        <v/>
      </c>
      <c r="BV386" s="10" t="str">
        <f>IF($AF386="","",IF(OR($V386&lt;2.7,$V386&gt;90),"Age OOR",($AF386-BR386)/VLOOKUP(BR$14&amp;"-rse-"&amp;$K386,Equations!$G:$I,3,0)))</f>
        <v/>
      </c>
      <c r="BW386" s="10" t="str">
        <f>IF($AG386="","",IF(OR($V386&lt;2.7,$V386&gt;90),"Age OOR",VLOOKUP(BW$14&amp;"-int-"&amp;$L386,Equations!$G:$I,3,0)+VLOOKUP(BW$14&amp;"-sexo-"&amp;$L386,Equations!$G:$I,3,0)*$U386+VLOOKUP(BW$14&amp;"-edad-"&amp;$L386,Equations!$G:$I,3,0)*$V386+VLOOKUP(BW$14&amp;"-est-"&amp;$L386,Equations!$G:$I,3,0)*(1/$W386)+VLOOKUP(BW$14&amp;"-imc-"&amp;$L386,Equations!$G:$I,3,0)*(1/$Q386)))</f>
        <v/>
      </c>
      <c r="BX386" s="10" t="str">
        <f>IF($AG386="","",IF(OR($V386&lt;2.7,$V386&gt;90),"Age OOR",BW386-1.6449*VLOOKUP(BW$14&amp;"-rse-"&amp;$L386,Equations!$G:$I,3,0)))</f>
        <v/>
      </c>
      <c r="BY386" s="10" t="str">
        <f>IF($AG386="","",IF(OR($V386&lt;2.7,$V386&gt;90),"Age OOR",BW386+1.6449*VLOOKUP(BW$14&amp;"-rse-"&amp;$L386,Equations!$G:$I,3,0)))</f>
        <v/>
      </c>
      <c r="BZ386" s="10" t="str">
        <f t="shared" si="145"/>
        <v/>
      </c>
      <c r="CA386" s="10" t="str">
        <f>IF($AG386="","",IF(OR($V386&lt;2.7,$V386&gt;90),"Age OOR",($AG386-BW386)/VLOOKUP(BW$14&amp;"-rse-"&amp;$L386,Equations!$G:$I,3,0)))</f>
        <v/>
      </c>
      <c r="CB386" s="10" t="str">
        <f>IF($AH386="","",IF(OR($V386&lt;2.7,$V386&gt;90),"Age OOR",VLOOKUP(CB$14&amp;"-int-"&amp;$M386,Equations!$G:$I,3,0)+VLOOKUP(CB$14&amp;"-sexo-"&amp;$M386,Equations!$G:$I,3,0)*$U386+VLOOKUP(CB$14&amp;"-edad-"&amp;$M386,Equations!$G:$I,3,0)*$V386+VLOOKUP(CB$14&amp;"-est-"&amp;$M386,Equations!$G:$I,3,0)*(1/$W386)+VLOOKUP(CB$14&amp;"-imc-"&amp;$M386,Equations!$G:$I,3,0)*(1/$Q386)))</f>
        <v/>
      </c>
      <c r="CC386" s="10" t="str">
        <f>IF($AH386="","",IF(OR($V386&lt;2.7,$V386&gt;90),"Age OOR",CB386-1.6449*VLOOKUP(CB$14&amp;"-rse-"&amp;$M386,Equations!$G:$I,3,0)))</f>
        <v/>
      </c>
      <c r="CD386" s="10" t="str">
        <f>IF($AH386="","",IF(OR($V386&lt;2.7,$V386&gt;90),"Age OOR",CB386+1.6449*VLOOKUP(CB$14&amp;"-rse-"&amp;$M386,Equations!$G:$I,3,0)))</f>
        <v/>
      </c>
      <c r="CE386" s="10" t="str">
        <f t="shared" si="146"/>
        <v/>
      </c>
      <c r="CF386" s="10" t="str">
        <f>IF($AH386="","",IF(OR($V386&lt;2.7,$V386&gt;90),"Age OOR",($AH386-CB386)/VLOOKUP(CB$14&amp;"-rse-"&amp;$M386,Equations!$G:$I,3,0)))</f>
        <v/>
      </c>
      <c r="CG386" s="10" t="str">
        <f>IF($AI386="","",IF(OR($V386&lt;2.7,$V386&gt;90),"Age OOR",VLOOKUP(CG$14&amp;"-int-"&amp;$N386,Equations!$G:$I,3,0)+VLOOKUP(CG$14&amp;"-sexo-"&amp;$N386,Equations!$G:$I,3,0)*$U386+VLOOKUP(CG$14&amp;"-edad-"&amp;$N386,Equations!$G:$I,3,0)*$V386+VLOOKUP(CG$14&amp;"-est-"&amp;$N386,Equations!$G:$I,3,0)*(1/$W386)+VLOOKUP(CG$14&amp;"-imc-"&amp;$N386,Equations!$G:$I,3,0)*(1/$Q386)))</f>
        <v/>
      </c>
      <c r="CH386" s="10" t="str">
        <f>IF($AI386="","",IF(OR($V386&lt;2.7,$V386&gt;90),"Age OOR",CG386-1.6449*VLOOKUP(CG$14&amp;"-rse-"&amp;$N386,Equations!$G:$I,3,0)))</f>
        <v/>
      </c>
      <c r="CI386" s="10" t="str">
        <f>IF($AI386="","",IF(OR($V386&lt;2.7,$V386&gt;90),"Age OOR",CG386+1.6449*VLOOKUP(CG$14&amp;"-rse-"&amp;$N386,Equations!$G:$I,3,0)))</f>
        <v/>
      </c>
      <c r="CJ386" s="10" t="str">
        <f t="shared" si="147"/>
        <v/>
      </c>
      <c r="CK386" s="10" t="str">
        <f>IF($AI386="","",IF(OR($V386&lt;2.7,$V386&gt;90),"Age OOR",($AI386-CG386)/VLOOKUP(CG$14&amp;"-rse-"&amp;$N386,Equations!$G:$I,3,0)))</f>
        <v/>
      </c>
      <c r="CL386" s="10" t="str">
        <f>IF($AJ386="","",IF(OR($V386&lt;2.7,$V386&gt;90),"Age OOR",VLOOKUP(CL$14&amp;"-int-"&amp;$O386,Equations!$G:$I,3,0)+VLOOKUP(CL$14&amp;"-sexo-"&amp;$O386,Equations!$G:$I,3,0)*$U386+VLOOKUP(CL$14&amp;"-edad-"&amp;$O386,Equations!$G:$I,3,0)*$V386+VLOOKUP(CL$14&amp;"-est-"&amp;$O386,Equations!$G:$I,3,0)*(1/$W386)+VLOOKUP(CL$14&amp;"-imc-"&amp;$O386,Equations!$G:$I,3,0)*(1/$Q386)))</f>
        <v/>
      </c>
      <c r="CM386" s="10" t="str">
        <f>IF($AJ386="","",IF(OR($V386&lt;2.7,$V386&gt;90),"Age OOR",CL386-1.6449*VLOOKUP(CL$14&amp;"-rse-"&amp;$O386,Equations!$G:$I,3,0)))</f>
        <v/>
      </c>
      <c r="CN386" s="10" t="str">
        <f>IF($AJ386="","",IF(OR($V386&lt;2.7,$V386&gt;90),"Age OOR",CL386+1.6449*VLOOKUP(CL$14&amp;"-rse-"&amp;$O386,Equations!$G:$I,3,0)))</f>
        <v/>
      </c>
      <c r="CO386" s="10" t="str">
        <f t="shared" si="148"/>
        <v/>
      </c>
      <c r="CP386" s="10" t="str">
        <f>IF($AJ386="","",IF(OR($V386&lt;2.7,$V386&gt;90),"Age OOR",($AJ386-CL386)/VLOOKUP(CL$14&amp;"-rse-"&amp;$O386,Equations!$G:$I,3,0)))</f>
        <v/>
      </c>
      <c r="CQ386" s="10" t="str">
        <f>IF($AK386="","",IF(OR($V386&lt;2.7,$V386&gt;90),"Age OOR",EXP(VLOOKUP(CQ$14&amp;"-int-"&amp;$P386,Equations!$G:$I,3,0)+VLOOKUP(CQ$14&amp;"-sexo-"&amp;$P386,Equations!$G:$I,3,0)*$U386+VLOOKUP(CQ$14&amp;"-edad-"&amp;$P386,Equations!$G:$I,3,0)*$V386+VLOOKUP(CQ$14&amp;"-est-"&amp;$P386,Equations!$G:$I,3,0)*(1/$W386)+VLOOKUP(CQ$14&amp;"-imc-"&amp;$P386,Equations!$G:$I,3,0)*(1/$Q386))))</f>
        <v/>
      </c>
      <c r="CR386" s="10" t="str">
        <f>IF($AK386="","",IF(OR($V386&lt;2.7,$V386&gt;90),"Age OOR",EXP(LN(CQ386)-1.6449*VLOOKUP(CQ$14&amp;"-rse-"&amp;$P386,Equations!$G:$I,3,0))))</f>
        <v/>
      </c>
      <c r="CS386" s="10" t="str">
        <f>IF($AK386="","",IF(OR($V386&lt;2.7,$V386&gt;90),"Age OOR",EXP(LN(CQ386)+1.6449*VLOOKUP(CQ$14&amp;"-rse-"&amp;$P386,Equations!$G:$I,3,0))))</f>
        <v/>
      </c>
      <c r="CT386" s="10" t="str">
        <f t="shared" si="149"/>
        <v/>
      </c>
      <c r="CU386" s="10" t="str">
        <f>IF($AK386="","",IF(OR($V386&lt;2.7,$V386&gt;90),"Age OOR",(LN($AK386)-LN(CQ386))/VLOOKUP(CQ$14&amp;"-rse-"&amp;$P386,Equations!$G:$I,3,0)))</f>
        <v/>
      </c>
      <c r="CV386" s="47"/>
    </row>
    <row r="387" spans="5:109" x14ac:dyDescent="0.2">
      <c r="E387" s="23" t="str">
        <f t="shared" si="125"/>
        <v>Age out of range</v>
      </c>
      <c r="F387" s="23" t="str">
        <f t="shared" si="126"/>
        <v>Age out of range</v>
      </c>
      <c r="G387" s="23" t="str">
        <f t="shared" si="127"/>
        <v>Age out of range</v>
      </c>
      <c r="H387" s="23" t="str">
        <f t="shared" si="128"/>
        <v>Age out of range</v>
      </c>
      <c r="I387" s="23" t="str">
        <f t="shared" si="129"/>
        <v>Age out of range</v>
      </c>
      <c r="J387" s="23" t="str">
        <f t="shared" si="130"/>
        <v>Age out of range</v>
      </c>
      <c r="K387" s="23" t="str">
        <f t="shared" si="131"/>
        <v>Age out of range</v>
      </c>
      <c r="L387" s="23" t="str">
        <f t="shared" si="132"/>
        <v>Age out of range</v>
      </c>
      <c r="M387" s="23" t="str">
        <f t="shared" si="133"/>
        <v>Age out of range</v>
      </c>
      <c r="N387" s="23" t="str">
        <f t="shared" si="134"/>
        <v>Age out of range</v>
      </c>
      <c r="O387" s="23" t="str">
        <f t="shared" si="135"/>
        <v>Age out of range</v>
      </c>
      <c r="P387" s="23" t="str">
        <f t="shared" si="136"/>
        <v>Age out of range</v>
      </c>
      <c r="Q387" s="23" t="e">
        <f t="shared" si="137"/>
        <v>#DIV/0!</v>
      </c>
      <c r="R387" s="17"/>
      <c r="S387" s="23">
        <v>371</v>
      </c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7"/>
      <c r="AM387" s="47"/>
      <c r="AN387" s="10" t="str">
        <f>IF($Z387="","",IF(OR($V387&lt;2.7,$V387&gt;90),"Age OOR",VLOOKUP(AN$14&amp;"-int-"&amp;$E387,Equations!$G:$I,3,0)+VLOOKUP(AN$14&amp;"-sexo-"&amp;$E387,Equations!$G:$I,3,0)*$U387+VLOOKUP(AN$14&amp;"-edad-"&amp;$E387,Equations!$G:$I,3,0)*$V387+VLOOKUP(AN$14&amp;"-est-"&amp;$E387,Equations!$G:$I,3,0)*(1/$W387)+VLOOKUP(AN$14&amp;"-imc-"&amp;$E387,Equations!$G:$I,3,0)*(1/$Q387)))</f>
        <v/>
      </c>
      <c r="AO387" s="10" t="str">
        <f>IF($Z387="","",IF(OR($V387&lt;2.7,$V387&gt;90),"Age OOR",AN387-1.6449*VLOOKUP(AN$14&amp;"-rse-"&amp;$E387,Equations!$G:$I,3,0)))</f>
        <v/>
      </c>
      <c r="AP387" s="10" t="str">
        <f>IF($Z387="","",IF(OR($V387&lt;2.7,$V387&gt;90),"Age OOR",AN387+1.6449*VLOOKUP(AN$14&amp;"-rse-"&amp;$E387,Equations!$G:$I,3,0)))</f>
        <v/>
      </c>
      <c r="AQ387" s="10" t="str">
        <f t="shared" si="138"/>
        <v/>
      </c>
      <c r="AR387" s="10" t="str">
        <f>IF($Z387="","",IF(OR($V387&lt;2.7,$V387&gt;90),"Age OOR",($Z387-AN387)/VLOOKUP(AN$14&amp;"-rse-"&amp;$E387,Equations!$G:$I,3,0)))</f>
        <v/>
      </c>
      <c r="AS387" s="10" t="str">
        <f>IF($AA387="","",IF(OR($V387&lt;2.7,$V387&gt;90),"Age OOR",VLOOKUP(AS$14&amp;"-int-"&amp;$F387,Equations!$G:$I,3,0)+VLOOKUP(AS$14&amp;"-sexo-"&amp;$F387,Equations!$G:$I,3,0)*$U387+VLOOKUP(AS$14&amp;"-edad-"&amp;$F387,Equations!$G:$I,3,0)*$V387+VLOOKUP(AS$14&amp;"-est-"&amp;$F387,Equations!$G:$I,3,0)*(1/$W387)+VLOOKUP(AS$14&amp;"-imc-"&amp;$F387,Equations!$G:$I,3,0)*(1/$Q387)))</f>
        <v/>
      </c>
      <c r="AT387" s="10" t="str">
        <f>IF($AA387="","",IF(OR($V387&lt;2.7,$V387&gt;90),"Age OOR",AS387-1.6449*VLOOKUP(AS$14&amp;"-rse-"&amp;$F387,Equations!$G:$I,3,0)))</f>
        <v/>
      </c>
      <c r="AU387" s="10" t="str">
        <f>IF($AA387="","",IF(OR($V387&lt;2.7,$V387&gt;90),"Age OOR",AS387+1.6449*VLOOKUP(AS$14&amp;"-rse-"&amp;$F387,Equations!$G:$I,3,0)))</f>
        <v/>
      </c>
      <c r="AV387" s="10" t="str">
        <f t="shared" si="139"/>
        <v/>
      </c>
      <c r="AW387" s="10" t="str">
        <f>IF($AA387="","",IF(OR($V387&lt;2.7,$V387&gt;90),"Age OOR",($AA387-AS387)/VLOOKUP(AS$14&amp;"-rse-"&amp;$F387,Equations!$G:$I,3,0)))</f>
        <v/>
      </c>
      <c r="AX387" s="10" t="str">
        <f>IF($AB387="","",IF(OR($V387&lt;2.7,$V387&gt;90),"Age OOR",VLOOKUP(AX$14&amp;"-int-"&amp;$G387,Equations!$G:$I,3,0)+VLOOKUP(AX$14&amp;"-sexo-"&amp;$G387,Equations!$G:$I,3,0)*$U387+VLOOKUP(AX$14&amp;"-edad-"&amp;$G387,Equations!$G:$I,3,0)*$V387+VLOOKUP(AX$14&amp;"-est-"&amp;$G387,Equations!$G:$I,3,0)*(1/$W387)+VLOOKUP(AX$14&amp;"-imc-"&amp;$G387,Equations!$G:$I,3,0)*(1/$Q387)))</f>
        <v/>
      </c>
      <c r="AY387" s="10" t="str">
        <f>IF($AB387="","",IF(OR($V387&lt;2.7,$V387&gt;90),"Age OOR",AX387-1.6449*VLOOKUP(AX$14&amp;"-rse-"&amp;$G387,Equations!$G:$I,3,0)))</f>
        <v/>
      </c>
      <c r="AZ387" s="10" t="str">
        <f>IF($AB387="","",IF(OR($V387&lt;2.7,$V387&gt;90),"Age OOR",AX387+1.6449*VLOOKUP(AX$14&amp;"-rse-"&amp;$G387,Equations!$G:$I,3,0)))</f>
        <v/>
      </c>
      <c r="BA387" s="10" t="str">
        <f t="shared" si="140"/>
        <v/>
      </c>
      <c r="BB387" s="10" t="str">
        <f>IF($AB387="","",IF(OR($V387&lt;2.7,$V387&gt;90),"Age OOR",($AB387-AX387)/VLOOKUP(AX$14&amp;"-rse-"&amp;$G387,Equations!$G:$I,3,0)))</f>
        <v/>
      </c>
      <c r="BC387" s="10" t="str">
        <f>IF($AC387="","",IF(OR($V387&lt;2.7,$V387&gt;90),"Age OOR",VLOOKUP(BC$14&amp;"-int-"&amp;$H387,Equations!$G:$I,3,0)+VLOOKUP(BC$14&amp;"-sexo-"&amp;$H387,Equations!$G:$I,3,0)*$U387+VLOOKUP(BC$14&amp;"-edad-"&amp;$H387,Equations!$G:$I,3,0)*$V387+VLOOKUP(BC$14&amp;"-est-"&amp;$H387,Equations!$G:$I,3,0)*(1/$W387)+VLOOKUP(BC$14&amp;"-imc-"&amp;$H387,Equations!$G:$I,3,0)*(1/$Q387)))</f>
        <v/>
      </c>
      <c r="BD387" s="10" t="str">
        <f>IF($AC387="","",IF(OR($V387&lt;2.7,$V387&gt;90),"Age OOR",BC387-1.6449*VLOOKUP(BC$14&amp;"-rse-"&amp;$H387,Equations!$G:$I,3,0)))</f>
        <v/>
      </c>
      <c r="BE387" s="10" t="str">
        <f>IF($AC387="","",IF(OR($V387&lt;2.7,$V387&gt;90),"Age OOR",BC387+1.6449*VLOOKUP(BC$14&amp;"-rse-"&amp;$H387,Equations!$G:$I,3,0)))</f>
        <v/>
      </c>
      <c r="BF387" s="10" t="str">
        <f t="shared" si="141"/>
        <v/>
      </c>
      <c r="BG387" s="10" t="str">
        <f>IF($AC387="","",IF(OR($V387&lt;2.7,$V387&gt;90),"Age OOR",($AC387-BC387)/VLOOKUP(BC$14&amp;"-rse-"&amp;$H387,Equations!$G:$I,3,0)))</f>
        <v/>
      </c>
      <c r="BH387" s="10" t="str">
        <f>IF($AD387="","",IF(OR($V387&lt;2.7,$V387&gt;90),"Age OOR",VLOOKUP(BH$14&amp;"-int-"&amp;$I387,Equations!$G:$I,3,0)+VLOOKUP(BH$14&amp;"-sexo-"&amp;$I387,Equations!$G:$I,3,0)*$U387+VLOOKUP(BH$14&amp;"-edad-"&amp;$I387,Equations!$G:$I,3,0)*$V387+VLOOKUP(BH$14&amp;"-est-"&amp;$I387,Equations!$G:$I,3,0)*(1/$W387)+VLOOKUP(BH$14&amp;"-imc-"&amp;$I387,Equations!$G:$I,3,0)*(1/$Q387)))</f>
        <v/>
      </c>
      <c r="BI387" s="10" t="str">
        <f>IF($AD387="","",IF(OR($V387&lt;2.7,$V387&gt;90),"Age OOR",BH387-1.6449*VLOOKUP(BH$14&amp;"-rse-"&amp;$I387,Equations!$G:$I,3,0)))</f>
        <v/>
      </c>
      <c r="BJ387" s="10" t="str">
        <f>IF($AD387="","",IF(OR($V387&lt;2.7,$V387&gt;90),"Age OOR",BH387+1.6449*VLOOKUP(BH$14&amp;"-rse-"&amp;$I387,Equations!$G:$I,3,0)))</f>
        <v/>
      </c>
      <c r="BK387" s="10" t="str">
        <f t="shared" si="142"/>
        <v/>
      </c>
      <c r="BL387" s="10" t="str">
        <f>IF($AD387="","",IF(OR($V387&lt;2.7,$V387&gt;90),"Age OOR",($AD387-BH387)/VLOOKUP(BH$14&amp;"-rse-"&amp;$I387,Equations!$G:$I,3,0)))</f>
        <v/>
      </c>
      <c r="BM387" s="10" t="str">
        <f>IF($AE387="","",IF(OR($V387&lt;2.7,$V387&gt;90),"Age OOR",VLOOKUP(BM$14&amp;"-int-"&amp;$J387,Equations!$G:$I,3,0)+VLOOKUP(BM$14&amp;"-sexo-"&amp;$J387,Equations!$G:$I,3,0)*$U387+VLOOKUP(BM$14&amp;"-edad-"&amp;$J387,Equations!$G:$I,3,0)*$V387+VLOOKUP(BM$14&amp;"-est-"&amp;$J387,Equations!$G:$I,3,0)*(1/$W387)+VLOOKUP(BM$14&amp;"-imc-"&amp;$J387,Equations!$G:$I,3,0)*(1/$Q387)))</f>
        <v/>
      </c>
      <c r="BN387" s="10" t="str">
        <f>IF($AE387="","",IF(OR($V387&lt;2.7,$V387&gt;90),"Age OOR",BM387-1.6449*VLOOKUP(BM$14&amp;"-rse-"&amp;$J387,Equations!$G:$I,3,0)))</f>
        <v/>
      </c>
      <c r="BO387" s="10" t="str">
        <f>IF($AE387="","",IF(OR($V387&lt;2.7,$V387&gt;90),"Age OOR",BM387+1.6449*VLOOKUP(BM$14&amp;"-rse-"&amp;$J387,Equations!$G:$I,3,0)))</f>
        <v/>
      </c>
      <c r="BP387" s="10" t="str">
        <f t="shared" si="143"/>
        <v/>
      </c>
      <c r="BQ387" s="10" t="str">
        <f>IF($AE387="","",IF(OR($V387&lt;2.7,$V387&gt;90),"Age OOR",($AE387-BM387)/VLOOKUP(BM$14&amp;"-rse-"&amp;$J387,Equations!$G:$I,3,0)))</f>
        <v/>
      </c>
      <c r="BR387" s="10" t="str">
        <f>IF($AF387="","",IF(OR($V387&lt;2.7,$V387&gt;90),"Age OOR",VLOOKUP(BR$14&amp;"-int-"&amp;$K387,Equations!$G:$I,3,0)+VLOOKUP(BR$14&amp;"-sexo-"&amp;$K387,Equations!$G:$I,3,0)*$U387+VLOOKUP(BR$14&amp;"-edad-"&amp;$K387,Equations!$G:$I,3,0)*$V387+VLOOKUP(BR$14&amp;"-est-"&amp;$K387,Equations!$G:$I,3,0)*(1/$W387)+VLOOKUP(BR$14&amp;"-imc-"&amp;$K387,Equations!$G:$I,3,0)*(1/$Q387)))</f>
        <v/>
      </c>
      <c r="BS387" s="10" t="str">
        <f>IF($AF387="","",IF(OR($V387&lt;2.7,$V387&gt;90),"Age OOR",BR387-1.6449*VLOOKUP(BR$14&amp;"-rse-"&amp;$K387,Equations!$G:$I,3,0)))</f>
        <v/>
      </c>
      <c r="BT387" s="10" t="str">
        <f>IF($AF387="","",IF(OR($V387&lt;2.7,$V387&gt;90),"Age OOR",BR387+1.6449*VLOOKUP(BR$14&amp;"-rse-"&amp;$K387,Equations!$G:$I,3,0)))</f>
        <v/>
      </c>
      <c r="BU387" s="10" t="str">
        <f t="shared" si="144"/>
        <v/>
      </c>
      <c r="BV387" s="10" t="str">
        <f>IF($AF387="","",IF(OR($V387&lt;2.7,$V387&gt;90),"Age OOR",($AF387-BR387)/VLOOKUP(BR$14&amp;"-rse-"&amp;$K387,Equations!$G:$I,3,0)))</f>
        <v/>
      </c>
      <c r="BW387" s="10" t="str">
        <f>IF($AG387="","",IF(OR($V387&lt;2.7,$V387&gt;90),"Age OOR",VLOOKUP(BW$14&amp;"-int-"&amp;$L387,Equations!$G:$I,3,0)+VLOOKUP(BW$14&amp;"-sexo-"&amp;$L387,Equations!$G:$I,3,0)*$U387+VLOOKUP(BW$14&amp;"-edad-"&amp;$L387,Equations!$G:$I,3,0)*$V387+VLOOKUP(BW$14&amp;"-est-"&amp;$L387,Equations!$G:$I,3,0)*(1/$W387)+VLOOKUP(BW$14&amp;"-imc-"&amp;$L387,Equations!$G:$I,3,0)*(1/$Q387)))</f>
        <v/>
      </c>
      <c r="BX387" s="10" t="str">
        <f>IF($AG387="","",IF(OR($V387&lt;2.7,$V387&gt;90),"Age OOR",BW387-1.6449*VLOOKUP(BW$14&amp;"-rse-"&amp;$L387,Equations!$G:$I,3,0)))</f>
        <v/>
      </c>
      <c r="BY387" s="10" t="str">
        <f>IF($AG387="","",IF(OR($V387&lt;2.7,$V387&gt;90),"Age OOR",BW387+1.6449*VLOOKUP(BW$14&amp;"-rse-"&amp;$L387,Equations!$G:$I,3,0)))</f>
        <v/>
      </c>
      <c r="BZ387" s="10" t="str">
        <f t="shared" si="145"/>
        <v/>
      </c>
      <c r="CA387" s="10" t="str">
        <f>IF($AG387="","",IF(OR($V387&lt;2.7,$V387&gt;90),"Age OOR",($AG387-BW387)/VLOOKUP(BW$14&amp;"-rse-"&amp;$L387,Equations!$G:$I,3,0)))</f>
        <v/>
      </c>
      <c r="CB387" s="10" t="str">
        <f>IF($AH387="","",IF(OR($V387&lt;2.7,$V387&gt;90),"Age OOR",VLOOKUP(CB$14&amp;"-int-"&amp;$M387,Equations!$G:$I,3,0)+VLOOKUP(CB$14&amp;"-sexo-"&amp;$M387,Equations!$G:$I,3,0)*$U387+VLOOKUP(CB$14&amp;"-edad-"&amp;$M387,Equations!$G:$I,3,0)*$V387+VLOOKUP(CB$14&amp;"-est-"&amp;$M387,Equations!$G:$I,3,0)*(1/$W387)+VLOOKUP(CB$14&amp;"-imc-"&amp;$M387,Equations!$G:$I,3,0)*(1/$Q387)))</f>
        <v/>
      </c>
      <c r="CC387" s="10" t="str">
        <f>IF($AH387="","",IF(OR($V387&lt;2.7,$V387&gt;90),"Age OOR",CB387-1.6449*VLOOKUP(CB$14&amp;"-rse-"&amp;$M387,Equations!$G:$I,3,0)))</f>
        <v/>
      </c>
      <c r="CD387" s="10" t="str">
        <f>IF($AH387="","",IF(OR($V387&lt;2.7,$V387&gt;90),"Age OOR",CB387+1.6449*VLOOKUP(CB$14&amp;"-rse-"&amp;$M387,Equations!$G:$I,3,0)))</f>
        <v/>
      </c>
      <c r="CE387" s="10" t="str">
        <f t="shared" si="146"/>
        <v/>
      </c>
      <c r="CF387" s="10" t="str">
        <f>IF($AH387="","",IF(OR($V387&lt;2.7,$V387&gt;90),"Age OOR",($AH387-CB387)/VLOOKUP(CB$14&amp;"-rse-"&amp;$M387,Equations!$G:$I,3,0)))</f>
        <v/>
      </c>
      <c r="CG387" s="10" t="str">
        <f>IF($AI387="","",IF(OR($V387&lt;2.7,$V387&gt;90),"Age OOR",VLOOKUP(CG$14&amp;"-int-"&amp;$N387,Equations!$G:$I,3,0)+VLOOKUP(CG$14&amp;"-sexo-"&amp;$N387,Equations!$G:$I,3,0)*$U387+VLOOKUP(CG$14&amp;"-edad-"&amp;$N387,Equations!$G:$I,3,0)*$V387+VLOOKUP(CG$14&amp;"-est-"&amp;$N387,Equations!$G:$I,3,0)*(1/$W387)+VLOOKUP(CG$14&amp;"-imc-"&amp;$N387,Equations!$G:$I,3,0)*(1/$Q387)))</f>
        <v/>
      </c>
      <c r="CH387" s="10" t="str">
        <f>IF($AI387="","",IF(OR($V387&lt;2.7,$V387&gt;90),"Age OOR",CG387-1.6449*VLOOKUP(CG$14&amp;"-rse-"&amp;$N387,Equations!$G:$I,3,0)))</f>
        <v/>
      </c>
      <c r="CI387" s="10" t="str">
        <f>IF($AI387="","",IF(OR($V387&lt;2.7,$V387&gt;90),"Age OOR",CG387+1.6449*VLOOKUP(CG$14&amp;"-rse-"&amp;$N387,Equations!$G:$I,3,0)))</f>
        <v/>
      </c>
      <c r="CJ387" s="10" t="str">
        <f t="shared" si="147"/>
        <v/>
      </c>
      <c r="CK387" s="10" t="str">
        <f>IF($AI387="","",IF(OR($V387&lt;2.7,$V387&gt;90),"Age OOR",($AI387-CG387)/VLOOKUP(CG$14&amp;"-rse-"&amp;$N387,Equations!$G:$I,3,0)))</f>
        <v/>
      </c>
      <c r="CL387" s="10" t="str">
        <f>IF($AJ387="","",IF(OR($V387&lt;2.7,$V387&gt;90),"Age OOR",VLOOKUP(CL$14&amp;"-int-"&amp;$O387,Equations!$G:$I,3,0)+VLOOKUP(CL$14&amp;"-sexo-"&amp;$O387,Equations!$G:$I,3,0)*$U387+VLOOKUP(CL$14&amp;"-edad-"&amp;$O387,Equations!$G:$I,3,0)*$V387+VLOOKUP(CL$14&amp;"-est-"&amp;$O387,Equations!$G:$I,3,0)*(1/$W387)+VLOOKUP(CL$14&amp;"-imc-"&amp;$O387,Equations!$G:$I,3,0)*(1/$Q387)))</f>
        <v/>
      </c>
      <c r="CM387" s="10" t="str">
        <f>IF($AJ387="","",IF(OR($V387&lt;2.7,$V387&gt;90),"Age OOR",CL387-1.6449*VLOOKUP(CL$14&amp;"-rse-"&amp;$O387,Equations!$G:$I,3,0)))</f>
        <v/>
      </c>
      <c r="CN387" s="10" t="str">
        <f>IF($AJ387="","",IF(OR($V387&lt;2.7,$V387&gt;90),"Age OOR",CL387+1.6449*VLOOKUP(CL$14&amp;"-rse-"&amp;$O387,Equations!$G:$I,3,0)))</f>
        <v/>
      </c>
      <c r="CO387" s="10" t="str">
        <f t="shared" si="148"/>
        <v/>
      </c>
      <c r="CP387" s="10" t="str">
        <f>IF($AJ387="","",IF(OR($V387&lt;2.7,$V387&gt;90),"Age OOR",($AJ387-CL387)/VLOOKUP(CL$14&amp;"-rse-"&amp;$O387,Equations!$G:$I,3,0)))</f>
        <v/>
      </c>
      <c r="CQ387" s="10" t="str">
        <f>IF($AK387="","",IF(OR($V387&lt;2.7,$V387&gt;90),"Age OOR",EXP(VLOOKUP(CQ$14&amp;"-int-"&amp;$P387,Equations!$G:$I,3,0)+VLOOKUP(CQ$14&amp;"-sexo-"&amp;$P387,Equations!$G:$I,3,0)*$U387+VLOOKUP(CQ$14&amp;"-edad-"&amp;$P387,Equations!$G:$I,3,0)*$V387+VLOOKUP(CQ$14&amp;"-est-"&amp;$P387,Equations!$G:$I,3,0)*(1/$W387)+VLOOKUP(CQ$14&amp;"-imc-"&amp;$P387,Equations!$G:$I,3,0)*(1/$Q387))))</f>
        <v/>
      </c>
      <c r="CR387" s="10" t="str">
        <f>IF($AK387="","",IF(OR($V387&lt;2.7,$V387&gt;90),"Age OOR",EXP(LN(CQ387)-1.6449*VLOOKUP(CQ$14&amp;"-rse-"&amp;$P387,Equations!$G:$I,3,0))))</f>
        <v/>
      </c>
      <c r="CS387" s="10" t="str">
        <f>IF($AK387="","",IF(OR($V387&lt;2.7,$V387&gt;90),"Age OOR",EXP(LN(CQ387)+1.6449*VLOOKUP(CQ$14&amp;"-rse-"&amp;$P387,Equations!$G:$I,3,0))))</f>
        <v/>
      </c>
      <c r="CT387" s="10" t="str">
        <f t="shared" si="149"/>
        <v/>
      </c>
      <c r="CU387" s="10" t="str">
        <f>IF($AK387="","",IF(OR($V387&lt;2.7,$V387&gt;90),"Age OOR",(LN($AK387)-LN(CQ387))/VLOOKUP(CQ$14&amp;"-rse-"&amp;$P387,Equations!$G:$I,3,0)))</f>
        <v/>
      </c>
      <c r="CV387" s="47"/>
    </row>
    <row r="388" spans="5:109" x14ac:dyDescent="0.2">
      <c r="E388" s="23" t="str">
        <f t="shared" si="125"/>
        <v>Age out of range</v>
      </c>
      <c r="F388" s="23" t="str">
        <f t="shared" si="126"/>
        <v>Age out of range</v>
      </c>
      <c r="G388" s="23" t="str">
        <f t="shared" si="127"/>
        <v>Age out of range</v>
      </c>
      <c r="H388" s="23" t="str">
        <f t="shared" si="128"/>
        <v>Age out of range</v>
      </c>
      <c r="I388" s="23" t="str">
        <f t="shared" si="129"/>
        <v>Age out of range</v>
      </c>
      <c r="J388" s="23" t="str">
        <f t="shared" si="130"/>
        <v>Age out of range</v>
      </c>
      <c r="K388" s="23" t="str">
        <f t="shared" si="131"/>
        <v>Age out of range</v>
      </c>
      <c r="L388" s="23" t="str">
        <f t="shared" si="132"/>
        <v>Age out of range</v>
      </c>
      <c r="M388" s="23" t="str">
        <f t="shared" si="133"/>
        <v>Age out of range</v>
      </c>
      <c r="N388" s="23" t="str">
        <f t="shared" si="134"/>
        <v>Age out of range</v>
      </c>
      <c r="O388" s="23" t="str">
        <f t="shared" si="135"/>
        <v>Age out of range</v>
      </c>
      <c r="P388" s="23" t="str">
        <f t="shared" si="136"/>
        <v>Age out of range</v>
      </c>
      <c r="Q388" s="23" t="e">
        <f t="shared" si="137"/>
        <v>#DIV/0!</v>
      </c>
      <c r="R388" s="17"/>
      <c r="S388" s="23">
        <v>372</v>
      </c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4"/>
      <c r="AI388" s="134"/>
      <c r="AJ388" s="134"/>
      <c r="AK388" s="134"/>
      <c r="AL388" s="7"/>
      <c r="AM388" s="47"/>
      <c r="AN388" s="10" t="str">
        <f>IF($Z388="","",IF(OR($V388&lt;2.7,$V388&gt;90),"Age OOR",VLOOKUP(AN$14&amp;"-int-"&amp;$E388,Equations!$G:$I,3,0)+VLOOKUP(AN$14&amp;"-sexo-"&amp;$E388,Equations!$G:$I,3,0)*$U388+VLOOKUP(AN$14&amp;"-edad-"&amp;$E388,Equations!$G:$I,3,0)*$V388+VLOOKUP(AN$14&amp;"-est-"&amp;$E388,Equations!$G:$I,3,0)*(1/$W388)+VLOOKUP(AN$14&amp;"-imc-"&amp;$E388,Equations!$G:$I,3,0)*(1/$Q388)))</f>
        <v/>
      </c>
      <c r="AO388" s="10" t="str">
        <f>IF($Z388="","",IF(OR($V388&lt;2.7,$V388&gt;90),"Age OOR",AN388-1.6449*VLOOKUP(AN$14&amp;"-rse-"&amp;$E388,Equations!$G:$I,3,0)))</f>
        <v/>
      </c>
      <c r="AP388" s="10" t="str">
        <f>IF($Z388="","",IF(OR($V388&lt;2.7,$V388&gt;90),"Age OOR",AN388+1.6449*VLOOKUP(AN$14&amp;"-rse-"&amp;$E388,Equations!$G:$I,3,0)))</f>
        <v/>
      </c>
      <c r="AQ388" s="10" t="str">
        <f t="shared" si="138"/>
        <v/>
      </c>
      <c r="AR388" s="10" t="str">
        <f>IF($Z388="","",IF(OR($V388&lt;2.7,$V388&gt;90),"Age OOR",($Z388-AN388)/VLOOKUP(AN$14&amp;"-rse-"&amp;$E388,Equations!$G:$I,3,0)))</f>
        <v/>
      </c>
      <c r="AS388" s="10" t="str">
        <f>IF($AA388="","",IF(OR($V388&lt;2.7,$V388&gt;90),"Age OOR",VLOOKUP(AS$14&amp;"-int-"&amp;$F388,Equations!$G:$I,3,0)+VLOOKUP(AS$14&amp;"-sexo-"&amp;$F388,Equations!$G:$I,3,0)*$U388+VLOOKUP(AS$14&amp;"-edad-"&amp;$F388,Equations!$G:$I,3,0)*$V388+VLOOKUP(AS$14&amp;"-est-"&amp;$F388,Equations!$G:$I,3,0)*(1/$W388)+VLOOKUP(AS$14&amp;"-imc-"&amp;$F388,Equations!$G:$I,3,0)*(1/$Q388)))</f>
        <v/>
      </c>
      <c r="AT388" s="10" t="str">
        <f>IF($AA388="","",IF(OR($V388&lt;2.7,$V388&gt;90),"Age OOR",AS388-1.6449*VLOOKUP(AS$14&amp;"-rse-"&amp;$F388,Equations!$G:$I,3,0)))</f>
        <v/>
      </c>
      <c r="AU388" s="10" t="str">
        <f>IF($AA388="","",IF(OR($V388&lt;2.7,$V388&gt;90),"Age OOR",AS388+1.6449*VLOOKUP(AS$14&amp;"-rse-"&amp;$F388,Equations!$G:$I,3,0)))</f>
        <v/>
      </c>
      <c r="AV388" s="10" t="str">
        <f t="shared" si="139"/>
        <v/>
      </c>
      <c r="AW388" s="10" t="str">
        <f>IF($AA388="","",IF(OR($V388&lt;2.7,$V388&gt;90),"Age OOR",($AA388-AS388)/VLOOKUP(AS$14&amp;"-rse-"&amp;$F388,Equations!$G:$I,3,0)))</f>
        <v/>
      </c>
      <c r="AX388" s="10" t="str">
        <f>IF($AB388="","",IF(OR($V388&lt;2.7,$V388&gt;90),"Age OOR",VLOOKUP(AX$14&amp;"-int-"&amp;$G388,Equations!$G:$I,3,0)+VLOOKUP(AX$14&amp;"-sexo-"&amp;$G388,Equations!$G:$I,3,0)*$U388+VLOOKUP(AX$14&amp;"-edad-"&amp;$G388,Equations!$G:$I,3,0)*$V388+VLOOKUP(AX$14&amp;"-est-"&amp;$G388,Equations!$G:$I,3,0)*(1/$W388)+VLOOKUP(AX$14&amp;"-imc-"&amp;$G388,Equations!$G:$I,3,0)*(1/$Q388)))</f>
        <v/>
      </c>
      <c r="AY388" s="10" t="str">
        <f>IF($AB388="","",IF(OR($V388&lt;2.7,$V388&gt;90),"Age OOR",AX388-1.6449*VLOOKUP(AX$14&amp;"-rse-"&amp;$G388,Equations!$G:$I,3,0)))</f>
        <v/>
      </c>
      <c r="AZ388" s="10" t="str">
        <f>IF($AB388="","",IF(OR($V388&lt;2.7,$V388&gt;90),"Age OOR",AX388+1.6449*VLOOKUP(AX$14&amp;"-rse-"&amp;$G388,Equations!$G:$I,3,0)))</f>
        <v/>
      </c>
      <c r="BA388" s="10" t="str">
        <f t="shared" si="140"/>
        <v/>
      </c>
      <c r="BB388" s="10" t="str">
        <f>IF($AB388="","",IF(OR($V388&lt;2.7,$V388&gt;90),"Age OOR",($AB388-AX388)/VLOOKUP(AX$14&amp;"-rse-"&amp;$G388,Equations!$G:$I,3,0)))</f>
        <v/>
      </c>
      <c r="BC388" s="10" t="str">
        <f>IF($AC388="","",IF(OR($V388&lt;2.7,$V388&gt;90),"Age OOR",VLOOKUP(BC$14&amp;"-int-"&amp;$H388,Equations!$G:$I,3,0)+VLOOKUP(BC$14&amp;"-sexo-"&amp;$H388,Equations!$G:$I,3,0)*$U388+VLOOKUP(BC$14&amp;"-edad-"&amp;$H388,Equations!$G:$I,3,0)*$V388+VLOOKUP(BC$14&amp;"-est-"&amp;$H388,Equations!$G:$I,3,0)*(1/$W388)+VLOOKUP(BC$14&amp;"-imc-"&amp;$H388,Equations!$G:$I,3,0)*(1/$Q388)))</f>
        <v/>
      </c>
      <c r="BD388" s="10" t="str">
        <f>IF($AC388="","",IF(OR($V388&lt;2.7,$V388&gt;90),"Age OOR",BC388-1.6449*VLOOKUP(BC$14&amp;"-rse-"&amp;$H388,Equations!$G:$I,3,0)))</f>
        <v/>
      </c>
      <c r="BE388" s="10" t="str">
        <f>IF($AC388="","",IF(OR($V388&lt;2.7,$V388&gt;90),"Age OOR",BC388+1.6449*VLOOKUP(BC$14&amp;"-rse-"&amp;$H388,Equations!$G:$I,3,0)))</f>
        <v/>
      </c>
      <c r="BF388" s="10" t="str">
        <f t="shared" si="141"/>
        <v/>
      </c>
      <c r="BG388" s="10" t="str">
        <f>IF($AC388="","",IF(OR($V388&lt;2.7,$V388&gt;90),"Age OOR",($AC388-BC388)/VLOOKUP(BC$14&amp;"-rse-"&amp;$H388,Equations!$G:$I,3,0)))</f>
        <v/>
      </c>
      <c r="BH388" s="10" t="str">
        <f>IF($AD388="","",IF(OR($V388&lt;2.7,$V388&gt;90),"Age OOR",VLOOKUP(BH$14&amp;"-int-"&amp;$I388,Equations!$G:$I,3,0)+VLOOKUP(BH$14&amp;"-sexo-"&amp;$I388,Equations!$G:$I,3,0)*$U388+VLOOKUP(BH$14&amp;"-edad-"&amp;$I388,Equations!$G:$I,3,0)*$V388+VLOOKUP(BH$14&amp;"-est-"&amp;$I388,Equations!$G:$I,3,0)*(1/$W388)+VLOOKUP(BH$14&amp;"-imc-"&amp;$I388,Equations!$G:$I,3,0)*(1/$Q388)))</f>
        <v/>
      </c>
      <c r="BI388" s="10" t="str">
        <f>IF($AD388="","",IF(OR($V388&lt;2.7,$V388&gt;90),"Age OOR",BH388-1.6449*VLOOKUP(BH$14&amp;"-rse-"&amp;$I388,Equations!$G:$I,3,0)))</f>
        <v/>
      </c>
      <c r="BJ388" s="10" t="str">
        <f>IF($AD388="","",IF(OR($V388&lt;2.7,$V388&gt;90),"Age OOR",BH388+1.6449*VLOOKUP(BH$14&amp;"-rse-"&amp;$I388,Equations!$G:$I,3,0)))</f>
        <v/>
      </c>
      <c r="BK388" s="10" t="str">
        <f t="shared" si="142"/>
        <v/>
      </c>
      <c r="BL388" s="10" t="str">
        <f>IF($AD388="","",IF(OR($V388&lt;2.7,$V388&gt;90),"Age OOR",($AD388-BH388)/VLOOKUP(BH$14&amp;"-rse-"&amp;$I388,Equations!$G:$I,3,0)))</f>
        <v/>
      </c>
      <c r="BM388" s="10" t="str">
        <f>IF($AE388="","",IF(OR($V388&lt;2.7,$V388&gt;90),"Age OOR",VLOOKUP(BM$14&amp;"-int-"&amp;$J388,Equations!$G:$I,3,0)+VLOOKUP(BM$14&amp;"-sexo-"&amp;$J388,Equations!$G:$I,3,0)*$U388+VLOOKUP(BM$14&amp;"-edad-"&amp;$J388,Equations!$G:$I,3,0)*$V388+VLOOKUP(BM$14&amp;"-est-"&amp;$J388,Equations!$G:$I,3,0)*(1/$W388)+VLOOKUP(BM$14&amp;"-imc-"&amp;$J388,Equations!$G:$I,3,0)*(1/$Q388)))</f>
        <v/>
      </c>
      <c r="BN388" s="10" t="str">
        <f>IF($AE388="","",IF(OR($V388&lt;2.7,$V388&gt;90),"Age OOR",BM388-1.6449*VLOOKUP(BM$14&amp;"-rse-"&amp;$J388,Equations!$G:$I,3,0)))</f>
        <v/>
      </c>
      <c r="BO388" s="10" t="str">
        <f>IF($AE388="","",IF(OR($V388&lt;2.7,$V388&gt;90),"Age OOR",BM388+1.6449*VLOOKUP(BM$14&amp;"-rse-"&amp;$J388,Equations!$G:$I,3,0)))</f>
        <v/>
      </c>
      <c r="BP388" s="10" t="str">
        <f t="shared" si="143"/>
        <v/>
      </c>
      <c r="BQ388" s="10" t="str">
        <f>IF($AE388="","",IF(OR($V388&lt;2.7,$V388&gt;90),"Age OOR",($AE388-BM388)/VLOOKUP(BM$14&amp;"-rse-"&amp;$J388,Equations!$G:$I,3,0)))</f>
        <v/>
      </c>
      <c r="BR388" s="10" t="str">
        <f>IF($AF388="","",IF(OR($V388&lt;2.7,$V388&gt;90),"Age OOR",VLOOKUP(BR$14&amp;"-int-"&amp;$K388,Equations!$G:$I,3,0)+VLOOKUP(BR$14&amp;"-sexo-"&amp;$K388,Equations!$G:$I,3,0)*$U388+VLOOKUP(BR$14&amp;"-edad-"&amp;$K388,Equations!$G:$I,3,0)*$V388+VLOOKUP(BR$14&amp;"-est-"&amp;$K388,Equations!$G:$I,3,0)*(1/$W388)+VLOOKUP(BR$14&amp;"-imc-"&amp;$K388,Equations!$G:$I,3,0)*(1/$Q388)))</f>
        <v/>
      </c>
      <c r="BS388" s="10" t="str">
        <f>IF($AF388="","",IF(OR($V388&lt;2.7,$V388&gt;90),"Age OOR",BR388-1.6449*VLOOKUP(BR$14&amp;"-rse-"&amp;$K388,Equations!$G:$I,3,0)))</f>
        <v/>
      </c>
      <c r="BT388" s="10" t="str">
        <f>IF($AF388="","",IF(OR($V388&lt;2.7,$V388&gt;90),"Age OOR",BR388+1.6449*VLOOKUP(BR$14&amp;"-rse-"&amp;$K388,Equations!$G:$I,3,0)))</f>
        <v/>
      </c>
      <c r="BU388" s="10" t="str">
        <f t="shared" si="144"/>
        <v/>
      </c>
      <c r="BV388" s="10" t="str">
        <f>IF($AF388="","",IF(OR($V388&lt;2.7,$V388&gt;90),"Age OOR",($AF388-BR388)/VLOOKUP(BR$14&amp;"-rse-"&amp;$K388,Equations!$G:$I,3,0)))</f>
        <v/>
      </c>
      <c r="BW388" s="10" t="str">
        <f>IF($AG388="","",IF(OR($V388&lt;2.7,$V388&gt;90),"Age OOR",VLOOKUP(BW$14&amp;"-int-"&amp;$L388,Equations!$G:$I,3,0)+VLOOKUP(BW$14&amp;"-sexo-"&amp;$L388,Equations!$G:$I,3,0)*$U388+VLOOKUP(BW$14&amp;"-edad-"&amp;$L388,Equations!$G:$I,3,0)*$V388+VLOOKUP(BW$14&amp;"-est-"&amp;$L388,Equations!$G:$I,3,0)*(1/$W388)+VLOOKUP(BW$14&amp;"-imc-"&amp;$L388,Equations!$G:$I,3,0)*(1/$Q388)))</f>
        <v/>
      </c>
      <c r="BX388" s="10" t="str">
        <f>IF($AG388="","",IF(OR($V388&lt;2.7,$V388&gt;90),"Age OOR",BW388-1.6449*VLOOKUP(BW$14&amp;"-rse-"&amp;$L388,Equations!$G:$I,3,0)))</f>
        <v/>
      </c>
      <c r="BY388" s="10" t="str">
        <f>IF($AG388="","",IF(OR($V388&lt;2.7,$V388&gt;90),"Age OOR",BW388+1.6449*VLOOKUP(BW$14&amp;"-rse-"&amp;$L388,Equations!$G:$I,3,0)))</f>
        <v/>
      </c>
      <c r="BZ388" s="10" t="str">
        <f t="shared" si="145"/>
        <v/>
      </c>
      <c r="CA388" s="10" t="str">
        <f>IF($AG388="","",IF(OR($V388&lt;2.7,$V388&gt;90),"Age OOR",($AG388-BW388)/VLOOKUP(BW$14&amp;"-rse-"&amp;$L388,Equations!$G:$I,3,0)))</f>
        <v/>
      </c>
      <c r="CB388" s="10" t="str">
        <f>IF($AH388="","",IF(OR($V388&lt;2.7,$V388&gt;90),"Age OOR",VLOOKUP(CB$14&amp;"-int-"&amp;$M388,Equations!$G:$I,3,0)+VLOOKUP(CB$14&amp;"-sexo-"&amp;$M388,Equations!$G:$I,3,0)*$U388+VLOOKUP(CB$14&amp;"-edad-"&amp;$M388,Equations!$G:$I,3,0)*$V388+VLOOKUP(CB$14&amp;"-est-"&amp;$M388,Equations!$G:$I,3,0)*(1/$W388)+VLOOKUP(CB$14&amp;"-imc-"&amp;$M388,Equations!$G:$I,3,0)*(1/$Q388)))</f>
        <v/>
      </c>
      <c r="CC388" s="10" t="str">
        <f>IF($AH388="","",IF(OR($V388&lt;2.7,$V388&gt;90),"Age OOR",CB388-1.6449*VLOOKUP(CB$14&amp;"-rse-"&amp;$M388,Equations!$G:$I,3,0)))</f>
        <v/>
      </c>
      <c r="CD388" s="10" t="str">
        <f>IF($AH388="","",IF(OR($V388&lt;2.7,$V388&gt;90),"Age OOR",CB388+1.6449*VLOOKUP(CB$14&amp;"-rse-"&amp;$M388,Equations!$G:$I,3,0)))</f>
        <v/>
      </c>
      <c r="CE388" s="10" t="str">
        <f t="shared" si="146"/>
        <v/>
      </c>
      <c r="CF388" s="10" t="str">
        <f>IF($AH388="","",IF(OR($V388&lt;2.7,$V388&gt;90),"Age OOR",($AH388-CB388)/VLOOKUP(CB$14&amp;"-rse-"&amp;$M388,Equations!$G:$I,3,0)))</f>
        <v/>
      </c>
      <c r="CG388" s="10" t="str">
        <f>IF($AI388="","",IF(OR($V388&lt;2.7,$V388&gt;90),"Age OOR",VLOOKUP(CG$14&amp;"-int-"&amp;$N388,Equations!$G:$I,3,0)+VLOOKUP(CG$14&amp;"-sexo-"&amp;$N388,Equations!$G:$I,3,0)*$U388+VLOOKUP(CG$14&amp;"-edad-"&amp;$N388,Equations!$G:$I,3,0)*$V388+VLOOKUP(CG$14&amp;"-est-"&amp;$N388,Equations!$G:$I,3,0)*(1/$W388)+VLOOKUP(CG$14&amp;"-imc-"&amp;$N388,Equations!$G:$I,3,0)*(1/$Q388)))</f>
        <v/>
      </c>
      <c r="CH388" s="10" t="str">
        <f>IF($AI388="","",IF(OR($V388&lt;2.7,$V388&gt;90),"Age OOR",CG388-1.6449*VLOOKUP(CG$14&amp;"-rse-"&amp;$N388,Equations!$G:$I,3,0)))</f>
        <v/>
      </c>
      <c r="CI388" s="10" t="str">
        <f>IF($AI388="","",IF(OR($V388&lt;2.7,$V388&gt;90),"Age OOR",CG388+1.6449*VLOOKUP(CG$14&amp;"-rse-"&amp;$N388,Equations!$G:$I,3,0)))</f>
        <v/>
      </c>
      <c r="CJ388" s="10" t="str">
        <f t="shared" si="147"/>
        <v/>
      </c>
      <c r="CK388" s="10" t="str">
        <f>IF($AI388="","",IF(OR($V388&lt;2.7,$V388&gt;90),"Age OOR",($AI388-CG388)/VLOOKUP(CG$14&amp;"-rse-"&amp;$N388,Equations!$G:$I,3,0)))</f>
        <v/>
      </c>
      <c r="CL388" s="10" t="str">
        <f>IF($AJ388="","",IF(OR($V388&lt;2.7,$V388&gt;90),"Age OOR",VLOOKUP(CL$14&amp;"-int-"&amp;$O388,Equations!$G:$I,3,0)+VLOOKUP(CL$14&amp;"-sexo-"&amp;$O388,Equations!$G:$I,3,0)*$U388+VLOOKUP(CL$14&amp;"-edad-"&amp;$O388,Equations!$G:$I,3,0)*$V388+VLOOKUP(CL$14&amp;"-est-"&amp;$O388,Equations!$G:$I,3,0)*(1/$W388)+VLOOKUP(CL$14&amp;"-imc-"&amp;$O388,Equations!$G:$I,3,0)*(1/$Q388)))</f>
        <v/>
      </c>
      <c r="CM388" s="10" t="str">
        <f>IF($AJ388="","",IF(OR($V388&lt;2.7,$V388&gt;90),"Age OOR",CL388-1.6449*VLOOKUP(CL$14&amp;"-rse-"&amp;$O388,Equations!$G:$I,3,0)))</f>
        <v/>
      </c>
      <c r="CN388" s="10" t="str">
        <f>IF($AJ388="","",IF(OR($V388&lt;2.7,$V388&gt;90),"Age OOR",CL388+1.6449*VLOOKUP(CL$14&amp;"-rse-"&amp;$O388,Equations!$G:$I,3,0)))</f>
        <v/>
      </c>
      <c r="CO388" s="10" t="str">
        <f t="shared" si="148"/>
        <v/>
      </c>
      <c r="CP388" s="10" t="str">
        <f>IF($AJ388="","",IF(OR($V388&lt;2.7,$V388&gt;90),"Age OOR",($AJ388-CL388)/VLOOKUP(CL$14&amp;"-rse-"&amp;$O388,Equations!$G:$I,3,0)))</f>
        <v/>
      </c>
      <c r="CQ388" s="10" t="str">
        <f>IF($AK388="","",IF(OR($V388&lt;2.7,$V388&gt;90),"Age OOR",EXP(VLOOKUP(CQ$14&amp;"-int-"&amp;$P388,Equations!$G:$I,3,0)+VLOOKUP(CQ$14&amp;"-sexo-"&amp;$P388,Equations!$G:$I,3,0)*$U388+VLOOKUP(CQ$14&amp;"-edad-"&amp;$P388,Equations!$G:$I,3,0)*$V388+VLOOKUP(CQ$14&amp;"-est-"&amp;$P388,Equations!$G:$I,3,0)*(1/$W388)+VLOOKUP(CQ$14&amp;"-imc-"&amp;$P388,Equations!$G:$I,3,0)*(1/$Q388))))</f>
        <v/>
      </c>
      <c r="CR388" s="10" t="str">
        <f>IF($AK388="","",IF(OR($V388&lt;2.7,$V388&gt;90),"Age OOR",EXP(LN(CQ388)-1.6449*VLOOKUP(CQ$14&amp;"-rse-"&amp;$P388,Equations!$G:$I,3,0))))</f>
        <v/>
      </c>
      <c r="CS388" s="10" t="str">
        <f>IF($AK388="","",IF(OR($V388&lt;2.7,$V388&gt;90),"Age OOR",EXP(LN(CQ388)+1.6449*VLOOKUP(CQ$14&amp;"-rse-"&amp;$P388,Equations!$G:$I,3,0))))</f>
        <v/>
      </c>
      <c r="CT388" s="10" t="str">
        <f t="shared" si="149"/>
        <v/>
      </c>
      <c r="CU388" s="10" t="str">
        <f>IF($AK388="","",IF(OR($V388&lt;2.7,$V388&gt;90),"Age OOR",(LN($AK388)-LN(CQ388))/VLOOKUP(CQ$14&amp;"-rse-"&amp;$P388,Equations!$G:$I,3,0)))</f>
        <v/>
      </c>
      <c r="CV388" s="47"/>
    </row>
    <row r="389" spans="5:109" x14ac:dyDescent="0.2">
      <c r="E389" s="23" t="str">
        <f t="shared" si="125"/>
        <v>Age out of range</v>
      </c>
      <c r="F389" s="23" t="str">
        <f t="shared" si="126"/>
        <v>Age out of range</v>
      </c>
      <c r="G389" s="23" t="str">
        <f t="shared" si="127"/>
        <v>Age out of range</v>
      </c>
      <c r="H389" s="23" t="str">
        <f t="shared" si="128"/>
        <v>Age out of range</v>
      </c>
      <c r="I389" s="23" t="str">
        <f t="shared" si="129"/>
        <v>Age out of range</v>
      </c>
      <c r="J389" s="23" t="str">
        <f t="shared" si="130"/>
        <v>Age out of range</v>
      </c>
      <c r="K389" s="23" t="str">
        <f t="shared" si="131"/>
        <v>Age out of range</v>
      </c>
      <c r="L389" s="23" t="str">
        <f t="shared" si="132"/>
        <v>Age out of range</v>
      </c>
      <c r="M389" s="23" t="str">
        <f t="shared" si="133"/>
        <v>Age out of range</v>
      </c>
      <c r="N389" s="23" t="str">
        <f t="shared" si="134"/>
        <v>Age out of range</v>
      </c>
      <c r="O389" s="23" t="str">
        <f t="shared" si="135"/>
        <v>Age out of range</v>
      </c>
      <c r="P389" s="23" t="str">
        <f t="shared" si="136"/>
        <v>Age out of range</v>
      </c>
      <c r="Q389" s="23" t="e">
        <f t="shared" si="137"/>
        <v>#DIV/0!</v>
      </c>
      <c r="R389" s="17"/>
      <c r="S389" s="23">
        <v>373</v>
      </c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4"/>
      <c r="AI389" s="134"/>
      <c r="AJ389" s="134"/>
      <c r="AK389" s="134"/>
      <c r="AL389" s="7"/>
      <c r="AM389" s="47"/>
      <c r="AN389" s="10" t="str">
        <f>IF($Z389="","",IF(OR($V389&lt;2.7,$V389&gt;90),"Age OOR",VLOOKUP(AN$14&amp;"-int-"&amp;$E389,Equations!$G:$I,3,0)+VLOOKUP(AN$14&amp;"-sexo-"&amp;$E389,Equations!$G:$I,3,0)*$U389+VLOOKUP(AN$14&amp;"-edad-"&amp;$E389,Equations!$G:$I,3,0)*$V389+VLOOKUP(AN$14&amp;"-est-"&amp;$E389,Equations!$G:$I,3,0)*(1/$W389)+VLOOKUP(AN$14&amp;"-imc-"&amp;$E389,Equations!$G:$I,3,0)*(1/$Q389)))</f>
        <v/>
      </c>
      <c r="AO389" s="10" t="str">
        <f>IF($Z389="","",IF(OR($V389&lt;2.7,$V389&gt;90),"Age OOR",AN389-1.6449*VLOOKUP(AN$14&amp;"-rse-"&amp;$E389,Equations!$G:$I,3,0)))</f>
        <v/>
      </c>
      <c r="AP389" s="10" t="str">
        <f>IF($Z389="","",IF(OR($V389&lt;2.7,$V389&gt;90),"Age OOR",AN389+1.6449*VLOOKUP(AN$14&amp;"-rse-"&amp;$E389,Equations!$G:$I,3,0)))</f>
        <v/>
      </c>
      <c r="AQ389" s="10" t="str">
        <f t="shared" si="138"/>
        <v/>
      </c>
      <c r="AR389" s="10" t="str">
        <f>IF($Z389="","",IF(OR($V389&lt;2.7,$V389&gt;90),"Age OOR",($Z389-AN389)/VLOOKUP(AN$14&amp;"-rse-"&amp;$E389,Equations!$G:$I,3,0)))</f>
        <v/>
      </c>
      <c r="AS389" s="10" t="str">
        <f>IF($AA389="","",IF(OR($V389&lt;2.7,$V389&gt;90),"Age OOR",VLOOKUP(AS$14&amp;"-int-"&amp;$F389,Equations!$G:$I,3,0)+VLOOKUP(AS$14&amp;"-sexo-"&amp;$F389,Equations!$G:$I,3,0)*$U389+VLOOKUP(AS$14&amp;"-edad-"&amp;$F389,Equations!$G:$I,3,0)*$V389+VLOOKUP(AS$14&amp;"-est-"&amp;$F389,Equations!$G:$I,3,0)*(1/$W389)+VLOOKUP(AS$14&amp;"-imc-"&amp;$F389,Equations!$G:$I,3,0)*(1/$Q389)))</f>
        <v/>
      </c>
      <c r="AT389" s="10" t="str">
        <f>IF($AA389="","",IF(OR($V389&lt;2.7,$V389&gt;90),"Age OOR",AS389-1.6449*VLOOKUP(AS$14&amp;"-rse-"&amp;$F389,Equations!$G:$I,3,0)))</f>
        <v/>
      </c>
      <c r="AU389" s="10" t="str">
        <f>IF($AA389="","",IF(OR($V389&lt;2.7,$V389&gt;90),"Age OOR",AS389+1.6449*VLOOKUP(AS$14&amp;"-rse-"&amp;$F389,Equations!$G:$I,3,0)))</f>
        <v/>
      </c>
      <c r="AV389" s="10" t="str">
        <f t="shared" si="139"/>
        <v/>
      </c>
      <c r="AW389" s="10" t="str">
        <f>IF($AA389="","",IF(OR($V389&lt;2.7,$V389&gt;90),"Age OOR",($AA389-AS389)/VLOOKUP(AS$14&amp;"-rse-"&amp;$F389,Equations!$G:$I,3,0)))</f>
        <v/>
      </c>
      <c r="AX389" s="10" t="str">
        <f>IF($AB389="","",IF(OR($V389&lt;2.7,$V389&gt;90),"Age OOR",VLOOKUP(AX$14&amp;"-int-"&amp;$G389,Equations!$G:$I,3,0)+VLOOKUP(AX$14&amp;"-sexo-"&amp;$G389,Equations!$G:$I,3,0)*$U389+VLOOKUP(AX$14&amp;"-edad-"&amp;$G389,Equations!$G:$I,3,0)*$V389+VLOOKUP(AX$14&amp;"-est-"&amp;$G389,Equations!$G:$I,3,0)*(1/$W389)+VLOOKUP(AX$14&amp;"-imc-"&amp;$G389,Equations!$G:$I,3,0)*(1/$Q389)))</f>
        <v/>
      </c>
      <c r="AY389" s="10" t="str">
        <f>IF($AB389="","",IF(OR($V389&lt;2.7,$V389&gt;90),"Age OOR",AX389-1.6449*VLOOKUP(AX$14&amp;"-rse-"&amp;$G389,Equations!$G:$I,3,0)))</f>
        <v/>
      </c>
      <c r="AZ389" s="10" t="str">
        <f>IF($AB389="","",IF(OR($V389&lt;2.7,$V389&gt;90),"Age OOR",AX389+1.6449*VLOOKUP(AX$14&amp;"-rse-"&amp;$G389,Equations!$G:$I,3,0)))</f>
        <v/>
      </c>
      <c r="BA389" s="10" t="str">
        <f t="shared" si="140"/>
        <v/>
      </c>
      <c r="BB389" s="10" t="str">
        <f>IF($AB389="","",IF(OR($V389&lt;2.7,$V389&gt;90),"Age OOR",($AB389-AX389)/VLOOKUP(AX$14&amp;"-rse-"&amp;$G389,Equations!$G:$I,3,0)))</f>
        <v/>
      </c>
      <c r="BC389" s="10" t="str">
        <f>IF($AC389="","",IF(OR($V389&lt;2.7,$V389&gt;90),"Age OOR",VLOOKUP(BC$14&amp;"-int-"&amp;$H389,Equations!$G:$I,3,0)+VLOOKUP(BC$14&amp;"-sexo-"&amp;$H389,Equations!$G:$I,3,0)*$U389+VLOOKUP(BC$14&amp;"-edad-"&amp;$H389,Equations!$G:$I,3,0)*$V389+VLOOKUP(BC$14&amp;"-est-"&amp;$H389,Equations!$G:$I,3,0)*(1/$W389)+VLOOKUP(BC$14&amp;"-imc-"&amp;$H389,Equations!$G:$I,3,0)*(1/$Q389)))</f>
        <v/>
      </c>
      <c r="BD389" s="10" t="str">
        <f>IF($AC389="","",IF(OR($V389&lt;2.7,$V389&gt;90),"Age OOR",BC389-1.6449*VLOOKUP(BC$14&amp;"-rse-"&amp;$H389,Equations!$G:$I,3,0)))</f>
        <v/>
      </c>
      <c r="BE389" s="10" t="str">
        <f>IF($AC389="","",IF(OR($V389&lt;2.7,$V389&gt;90),"Age OOR",BC389+1.6449*VLOOKUP(BC$14&amp;"-rse-"&amp;$H389,Equations!$G:$I,3,0)))</f>
        <v/>
      </c>
      <c r="BF389" s="10" t="str">
        <f t="shared" si="141"/>
        <v/>
      </c>
      <c r="BG389" s="10" t="str">
        <f>IF($AC389="","",IF(OR($V389&lt;2.7,$V389&gt;90),"Age OOR",($AC389-BC389)/VLOOKUP(BC$14&amp;"-rse-"&amp;$H389,Equations!$G:$I,3,0)))</f>
        <v/>
      </c>
      <c r="BH389" s="10" t="str">
        <f>IF($AD389="","",IF(OR($V389&lt;2.7,$V389&gt;90),"Age OOR",VLOOKUP(BH$14&amp;"-int-"&amp;$I389,Equations!$G:$I,3,0)+VLOOKUP(BH$14&amp;"-sexo-"&amp;$I389,Equations!$G:$I,3,0)*$U389+VLOOKUP(BH$14&amp;"-edad-"&amp;$I389,Equations!$G:$I,3,0)*$V389+VLOOKUP(BH$14&amp;"-est-"&amp;$I389,Equations!$G:$I,3,0)*(1/$W389)+VLOOKUP(BH$14&amp;"-imc-"&amp;$I389,Equations!$G:$I,3,0)*(1/$Q389)))</f>
        <v/>
      </c>
      <c r="BI389" s="10" t="str">
        <f>IF($AD389="","",IF(OR($V389&lt;2.7,$V389&gt;90),"Age OOR",BH389-1.6449*VLOOKUP(BH$14&amp;"-rse-"&amp;$I389,Equations!$G:$I,3,0)))</f>
        <v/>
      </c>
      <c r="BJ389" s="10" t="str">
        <f>IF($AD389="","",IF(OR($V389&lt;2.7,$V389&gt;90),"Age OOR",BH389+1.6449*VLOOKUP(BH$14&amp;"-rse-"&amp;$I389,Equations!$G:$I,3,0)))</f>
        <v/>
      </c>
      <c r="BK389" s="10" t="str">
        <f t="shared" si="142"/>
        <v/>
      </c>
      <c r="BL389" s="10" t="str">
        <f>IF($AD389="","",IF(OR($V389&lt;2.7,$V389&gt;90),"Age OOR",($AD389-BH389)/VLOOKUP(BH$14&amp;"-rse-"&amp;$I389,Equations!$G:$I,3,0)))</f>
        <v/>
      </c>
      <c r="BM389" s="10" t="str">
        <f>IF($AE389="","",IF(OR($V389&lt;2.7,$V389&gt;90),"Age OOR",VLOOKUP(BM$14&amp;"-int-"&amp;$J389,Equations!$G:$I,3,0)+VLOOKUP(BM$14&amp;"-sexo-"&amp;$J389,Equations!$G:$I,3,0)*$U389+VLOOKUP(BM$14&amp;"-edad-"&amp;$J389,Equations!$G:$I,3,0)*$V389+VLOOKUP(BM$14&amp;"-est-"&amp;$J389,Equations!$G:$I,3,0)*(1/$W389)+VLOOKUP(BM$14&amp;"-imc-"&amp;$J389,Equations!$G:$I,3,0)*(1/$Q389)))</f>
        <v/>
      </c>
      <c r="BN389" s="10" t="str">
        <f>IF($AE389="","",IF(OR($V389&lt;2.7,$V389&gt;90),"Age OOR",BM389-1.6449*VLOOKUP(BM$14&amp;"-rse-"&amp;$J389,Equations!$G:$I,3,0)))</f>
        <v/>
      </c>
      <c r="BO389" s="10" t="str">
        <f>IF($AE389="","",IF(OR($V389&lt;2.7,$V389&gt;90),"Age OOR",BM389+1.6449*VLOOKUP(BM$14&amp;"-rse-"&amp;$J389,Equations!$G:$I,3,0)))</f>
        <v/>
      </c>
      <c r="BP389" s="10" t="str">
        <f t="shared" si="143"/>
        <v/>
      </c>
      <c r="BQ389" s="10" t="str">
        <f>IF($AE389="","",IF(OR($V389&lt;2.7,$V389&gt;90),"Age OOR",($AE389-BM389)/VLOOKUP(BM$14&amp;"-rse-"&amp;$J389,Equations!$G:$I,3,0)))</f>
        <v/>
      </c>
      <c r="BR389" s="10" t="str">
        <f>IF($AF389="","",IF(OR($V389&lt;2.7,$V389&gt;90),"Age OOR",VLOOKUP(BR$14&amp;"-int-"&amp;$K389,Equations!$G:$I,3,0)+VLOOKUP(BR$14&amp;"-sexo-"&amp;$K389,Equations!$G:$I,3,0)*$U389+VLOOKUP(BR$14&amp;"-edad-"&amp;$K389,Equations!$G:$I,3,0)*$V389+VLOOKUP(BR$14&amp;"-est-"&amp;$K389,Equations!$G:$I,3,0)*(1/$W389)+VLOOKUP(BR$14&amp;"-imc-"&amp;$K389,Equations!$G:$I,3,0)*(1/$Q389)))</f>
        <v/>
      </c>
      <c r="BS389" s="10" t="str">
        <f>IF($AF389="","",IF(OR($V389&lt;2.7,$V389&gt;90),"Age OOR",BR389-1.6449*VLOOKUP(BR$14&amp;"-rse-"&amp;$K389,Equations!$G:$I,3,0)))</f>
        <v/>
      </c>
      <c r="BT389" s="10" t="str">
        <f>IF($AF389="","",IF(OR($V389&lt;2.7,$V389&gt;90),"Age OOR",BR389+1.6449*VLOOKUP(BR$14&amp;"-rse-"&amp;$K389,Equations!$G:$I,3,0)))</f>
        <v/>
      </c>
      <c r="BU389" s="10" t="str">
        <f t="shared" si="144"/>
        <v/>
      </c>
      <c r="BV389" s="10" t="str">
        <f>IF($AF389="","",IF(OR($V389&lt;2.7,$V389&gt;90),"Age OOR",($AF389-BR389)/VLOOKUP(BR$14&amp;"-rse-"&amp;$K389,Equations!$G:$I,3,0)))</f>
        <v/>
      </c>
      <c r="BW389" s="10" t="str">
        <f>IF($AG389="","",IF(OR($V389&lt;2.7,$V389&gt;90),"Age OOR",VLOOKUP(BW$14&amp;"-int-"&amp;$L389,Equations!$G:$I,3,0)+VLOOKUP(BW$14&amp;"-sexo-"&amp;$L389,Equations!$G:$I,3,0)*$U389+VLOOKUP(BW$14&amp;"-edad-"&amp;$L389,Equations!$G:$I,3,0)*$V389+VLOOKUP(BW$14&amp;"-est-"&amp;$L389,Equations!$G:$I,3,0)*(1/$W389)+VLOOKUP(BW$14&amp;"-imc-"&amp;$L389,Equations!$G:$I,3,0)*(1/$Q389)))</f>
        <v/>
      </c>
      <c r="BX389" s="10" t="str">
        <f>IF($AG389="","",IF(OR($V389&lt;2.7,$V389&gt;90),"Age OOR",BW389-1.6449*VLOOKUP(BW$14&amp;"-rse-"&amp;$L389,Equations!$G:$I,3,0)))</f>
        <v/>
      </c>
      <c r="BY389" s="10" t="str">
        <f>IF($AG389="","",IF(OR($V389&lt;2.7,$V389&gt;90),"Age OOR",BW389+1.6449*VLOOKUP(BW$14&amp;"-rse-"&amp;$L389,Equations!$G:$I,3,0)))</f>
        <v/>
      </c>
      <c r="BZ389" s="10" t="str">
        <f t="shared" si="145"/>
        <v/>
      </c>
      <c r="CA389" s="10" t="str">
        <f>IF($AG389="","",IF(OR($V389&lt;2.7,$V389&gt;90),"Age OOR",($AG389-BW389)/VLOOKUP(BW$14&amp;"-rse-"&amp;$L389,Equations!$G:$I,3,0)))</f>
        <v/>
      </c>
      <c r="CB389" s="10" t="str">
        <f>IF($AH389="","",IF(OR($V389&lt;2.7,$V389&gt;90),"Age OOR",VLOOKUP(CB$14&amp;"-int-"&amp;$M389,Equations!$G:$I,3,0)+VLOOKUP(CB$14&amp;"-sexo-"&amp;$M389,Equations!$G:$I,3,0)*$U389+VLOOKUP(CB$14&amp;"-edad-"&amp;$M389,Equations!$G:$I,3,0)*$V389+VLOOKUP(CB$14&amp;"-est-"&amp;$M389,Equations!$G:$I,3,0)*(1/$W389)+VLOOKUP(CB$14&amp;"-imc-"&amp;$M389,Equations!$G:$I,3,0)*(1/$Q389)))</f>
        <v/>
      </c>
      <c r="CC389" s="10" t="str">
        <f>IF($AH389="","",IF(OR($V389&lt;2.7,$V389&gt;90),"Age OOR",CB389-1.6449*VLOOKUP(CB$14&amp;"-rse-"&amp;$M389,Equations!$G:$I,3,0)))</f>
        <v/>
      </c>
      <c r="CD389" s="10" t="str">
        <f>IF($AH389="","",IF(OR($V389&lt;2.7,$V389&gt;90),"Age OOR",CB389+1.6449*VLOOKUP(CB$14&amp;"-rse-"&amp;$M389,Equations!$G:$I,3,0)))</f>
        <v/>
      </c>
      <c r="CE389" s="10" t="str">
        <f t="shared" si="146"/>
        <v/>
      </c>
      <c r="CF389" s="10" t="str">
        <f>IF($AH389="","",IF(OR($V389&lt;2.7,$V389&gt;90),"Age OOR",($AH389-CB389)/VLOOKUP(CB$14&amp;"-rse-"&amp;$M389,Equations!$G:$I,3,0)))</f>
        <v/>
      </c>
      <c r="CG389" s="10" t="str">
        <f>IF($AI389="","",IF(OR($V389&lt;2.7,$V389&gt;90),"Age OOR",VLOOKUP(CG$14&amp;"-int-"&amp;$N389,Equations!$G:$I,3,0)+VLOOKUP(CG$14&amp;"-sexo-"&amp;$N389,Equations!$G:$I,3,0)*$U389+VLOOKUP(CG$14&amp;"-edad-"&amp;$N389,Equations!$G:$I,3,0)*$V389+VLOOKUP(CG$14&amp;"-est-"&amp;$N389,Equations!$G:$I,3,0)*(1/$W389)+VLOOKUP(CG$14&amp;"-imc-"&amp;$N389,Equations!$G:$I,3,0)*(1/$Q389)))</f>
        <v/>
      </c>
      <c r="CH389" s="10" t="str">
        <f>IF($AI389="","",IF(OR($V389&lt;2.7,$V389&gt;90),"Age OOR",CG389-1.6449*VLOOKUP(CG$14&amp;"-rse-"&amp;$N389,Equations!$G:$I,3,0)))</f>
        <v/>
      </c>
      <c r="CI389" s="10" t="str">
        <f>IF($AI389="","",IF(OR($V389&lt;2.7,$V389&gt;90),"Age OOR",CG389+1.6449*VLOOKUP(CG$14&amp;"-rse-"&amp;$N389,Equations!$G:$I,3,0)))</f>
        <v/>
      </c>
      <c r="CJ389" s="10" t="str">
        <f t="shared" si="147"/>
        <v/>
      </c>
      <c r="CK389" s="10" t="str">
        <f>IF($AI389="","",IF(OR($V389&lt;2.7,$V389&gt;90),"Age OOR",($AI389-CG389)/VLOOKUP(CG$14&amp;"-rse-"&amp;$N389,Equations!$G:$I,3,0)))</f>
        <v/>
      </c>
      <c r="CL389" s="10" t="str">
        <f>IF($AJ389="","",IF(OR($V389&lt;2.7,$V389&gt;90),"Age OOR",VLOOKUP(CL$14&amp;"-int-"&amp;$O389,Equations!$G:$I,3,0)+VLOOKUP(CL$14&amp;"-sexo-"&amp;$O389,Equations!$G:$I,3,0)*$U389+VLOOKUP(CL$14&amp;"-edad-"&amp;$O389,Equations!$G:$I,3,0)*$V389+VLOOKUP(CL$14&amp;"-est-"&amp;$O389,Equations!$G:$I,3,0)*(1/$W389)+VLOOKUP(CL$14&amp;"-imc-"&amp;$O389,Equations!$G:$I,3,0)*(1/$Q389)))</f>
        <v/>
      </c>
      <c r="CM389" s="10" t="str">
        <f>IF($AJ389="","",IF(OR($V389&lt;2.7,$V389&gt;90),"Age OOR",CL389-1.6449*VLOOKUP(CL$14&amp;"-rse-"&amp;$O389,Equations!$G:$I,3,0)))</f>
        <v/>
      </c>
      <c r="CN389" s="10" t="str">
        <f>IF($AJ389="","",IF(OR($V389&lt;2.7,$V389&gt;90),"Age OOR",CL389+1.6449*VLOOKUP(CL$14&amp;"-rse-"&amp;$O389,Equations!$G:$I,3,0)))</f>
        <v/>
      </c>
      <c r="CO389" s="10" t="str">
        <f t="shared" si="148"/>
        <v/>
      </c>
      <c r="CP389" s="10" t="str">
        <f>IF($AJ389="","",IF(OR($V389&lt;2.7,$V389&gt;90),"Age OOR",($AJ389-CL389)/VLOOKUP(CL$14&amp;"-rse-"&amp;$O389,Equations!$G:$I,3,0)))</f>
        <v/>
      </c>
      <c r="CQ389" s="10" t="str">
        <f>IF($AK389="","",IF(OR($V389&lt;2.7,$V389&gt;90),"Age OOR",EXP(VLOOKUP(CQ$14&amp;"-int-"&amp;$P389,Equations!$G:$I,3,0)+VLOOKUP(CQ$14&amp;"-sexo-"&amp;$P389,Equations!$G:$I,3,0)*$U389+VLOOKUP(CQ$14&amp;"-edad-"&amp;$P389,Equations!$G:$I,3,0)*$V389+VLOOKUP(CQ$14&amp;"-est-"&amp;$P389,Equations!$G:$I,3,0)*(1/$W389)+VLOOKUP(CQ$14&amp;"-imc-"&amp;$P389,Equations!$G:$I,3,0)*(1/$Q389))))</f>
        <v/>
      </c>
      <c r="CR389" s="10" t="str">
        <f>IF($AK389="","",IF(OR($V389&lt;2.7,$V389&gt;90),"Age OOR",EXP(LN(CQ389)-1.6449*VLOOKUP(CQ$14&amp;"-rse-"&amp;$P389,Equations!$G:$I,3,0))))</f>
        <v/>
      </c>
      <c r="CS389" s="10" t="str">
        <f>IF($AK389="","",IF(OR($V389&lt;2.7,$V389&gt;90),"Age OOR",EXP(LN(CQ389)+1.6449*VLOOKUP(CQ$14&amp;"-rse-"&amp;$P389,Equations!$G:$I,3,0))))</f>
        <v/>
      </c>
      <c r="CT389" s="10" t="str">
        <f t="shared" si="149"/>
        <v/>
      </c>
      <c r="CU389" s="10" t="str">
        <f>IF($AK389="","",IF(OR($V389&lt;2.7,$V389&gt;90),"Age OOR",(LN($AK389)-LN(CQ389))/VLOOKUP(CQ$14&amp;"-rse-"&amp;$P389,Equations!$G:$I,3,0)))</f>
        <v/>
      </c>
      <c r="CV389" s="47"/>
    </row>
    <row r="390" spans="5:109" x14ac:dyDescent="0.2">
      <c r="E390" s="23" t="str">
        <f t="shared" si="125"/>
        <v>Age out of range</v>
      </c>
      <c r="F390" s="23" t="str">
        <f t="shared" si="126"/>
        <v>Age out of range</v>
      </c>
      <c r="G390" s="23" t="str">
        <f t="shared" si="127"/>
        <v>Age out of range</v>
      </c>
      <c r="H390" s="23" t="str">
        <f t="shared" si="128"/>
        <v>Age out of range</v>
      </c>
      <c r="I390" s="23" t="str">
        <f t="shared" si="129"/>
        <v>Age out of range</v>
      </c>
      <c r="J390" s="23" t="str">
        <f t="shared" si="130"/>
        <v>Age out of range</v>
      </c>
      <c r="K390" s="23" t="str">
        <f t="shared" si="131"/>
        <v>Age out of range</v>
      </c>
      <c r="L390" s="23" t="str">
        <f t="shared" si="132"/>
        <v>Age out of range</v>
      </c>
      <c r="M390" s="23" t="str">
        <f t="shared" si="133"/>
        <v>Age out of range</v>
      </c>
      <c r="N390" s="23" t="str">
        <f t="shared" si="134"/>
        <v>Age out of range</v>
      </c>
      <c r="O390" s="23" t="str">
        <f t="shared" si="135"/>
        <v>Age out of range</v>
      </c>
      <c r="P390" s="23" t="str">
        <f t="shared" si="136"/>
        <v>Age out of range</v>
      </c>
      <c r="Q390" s="23" t="e">
        <f t="shared" si="137"/>
        <v>#DIV/0!</v>
      </c>
      <c r="R390" s="17"/>
      <c r="S390" s="23">
        <v>374</v>
      </c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7"/>
      <c r="AM390" s="47"/>
      <c r="AN390" s="10" t="str">
        <f>IF($Z390="","",IF(OR($V390&lt;2.7,$V390&gt;90),"Age OOR",VLOOKUP(AN$14&amp;"-int-"&amp;$E390,Equations!$G:$I,3,0)+VLOOKUP(AN$14&amp;"-sexo-"&amp;$E390,Equations!$G:$I,3,0)*$U390+VLOOKUP(AN$14&amp;"-edad-"&amp;$E390,Equations!$G:$I,3,0)*$V390+VLOOKUP(AN$14&amp;"-est-"&amp;$E390,Equations!$G:$I,3,0)*(1/$W390)+VLOOKUP(AN$14&amp;"-imc-"&amp;$E390,Equations!$G:$I,3,0)*(1/$Q390)))</f>
        <v/>
      </c>
      <c r="AO390" s="10" t="str">
        <f>IF($Z390="","",IF(OR($V390&lt;2.7,$V390&gt;90),"Age OOR",AN390-1.6449*VLOOKUP(AN$14&amp;"-rse-"&amp;$E390,Equations!$G:$I,3,0)))</f>
        <v/>
      </c>
      <c r="AP390" s="10" t="str">
        <f>IF($Z390="","",IF(OR($V390&lt;2.7,$V390&gt;90),"Age OOR",AN390+1.6449*VLOOKUP(AN$14&amp;"-rse-"&amp;$E390,Equations!$G:$I,3,0)))</f>
        <v/>
      </c>
      <c r="AQ390" s="10" t="str">
        <f t="shared" si="138"/>
        <v/>
      </c>
      <c r="AR390" s="10" t="str">
        <f>IF($Z390="","",IF(OR($V390&lt;2.7,$V390&gt;90),"Age OOR",($Z390-AN390)/VLOOKUP(AN$14&amp;"-rse-"&amp;$E390,Equations!$G:$I,3,0)))</f>
        <v/>
      </c>
      <c r="AS390" s="10" t="str">
        <f>IF($AA390="","",IF(OR($V390&lt;2.7,$V390&gt;90),"Age OOR",VLOOKUP(AS$14&amp;"-int-"&amp;$F390,Equations!$G:$I,3,0)+VLOOKUP(AS$14&amp;"-sexo-"&amp;$F390,Equations!$G:$I,3,0)*$U390+VLOOKUP(AS$14&amp;"-edad-"&amp;$F390,Equations!$G:$I,3,0)*$V390+VLOOKUP(AS$14&amp;"-est-"&amp;$F390,Equations!$G:$I,3,0)*(1/$W390)+VLOOKUP(AS$14&amp;"-imc-"&amp;$F390,Equations!$G:$I,3,0)*(1/$Q390)))</f>
        <v/>
      </c>
      <c r="AT390" s="10" t="str">
        <f>IF($AA390="","",IF(OR($V390&lt;2.7,$V390&gt;90),"Age OOR",AS390-1.6449*VLOOKUP(AS$14&amp;"-rse-"&amp;$F390,Equations!$G:$I,3,0)))</f>
        <v/>
      </c>
      <c r="AU390" s="10" t="str">
        <f>IF($AA390="","",IF(OR($V390&lt;2.7,$V390&gt;90),"Age OOR",AS390+1.6449*VLOOKUP(AS$14&amp;"-rse-"&amp;$F390,Equations!$G:$I,3,0)))</f>
        <v/>
      </c>
      <c r="AV390" s="10" t="str">
        <f t="shared" si="139"/>
        <v/>
      </c>
      <c r="AW390" s="10" t="str">
        <f>IF($AA390="","",IF(OR($V390&lt;2.7,$V390&gt;90),"Age OOR",($AA390-AS390)/VLOOKUP(AS$14&amp;"-rse-"&amp;$F390,Equations!$G:$I,3,0)))</f>
        <v/>
      </c>
      <c r="AX390" s="10" t="str">
        <f>IF($AB390="","",IF(OR($V390&lt;2.7,$V390&gt;90),"Age OOR",VLOOKUP(AX$14&amp;"-int-"&amp;$G390,Equations!$G:$I,3,0)+VLOOKUP(AX$14&amp;"-sexo-"&amp;$G390,Equations!$G:$I,3,0)*$U390+VLOOKUP(AX$14&amp;"-edad-"&amp;$G390,Equations!$G:$I,3,0)*$V390+VLOOKUP(AX$14&amp;"-est-"&amp;$G390,Equations!$G:$I,3,0)*(1/$W390)+VLOOKUP(AX$14&amp;"-imc-"&amp;$G390,Equations!$G:$I,3,0)*(1/$Q390)))</f>
        <v/>
      </c>
      <c r="AY390" s="10" t="str">
        <f>IF($AB390="","",IF(OR($V390&lt;2.7,$V390&gt;90),"Age OOR",AX390-1.6449*VLOOKUP(AX$14&amp;"-rse-"&amp;$G390,Equations!$G:$I,3,0)))</f>
        <v/>
      </c>
      <c r="AZ390" s="10" t="str">
        <f>IF($AB390="","",IF(OR($V390&lt;2.7,$V390&gt;90),"Age OOR",AX390+1.6449*VLOOKUP(AX$14&amp;"-rse-"&amp;$G390,Equations!$G:$I,3,0)))</f>
        <v/>
      </c>
      <c r="BA390" s="10" t="str">
        <f t="shared" si="140"/>
        <v/>
      </c>
      <c r="BB390" s="10" t="str">
        <f>IF($AB390="","",IF(OR($V390&lt;2.7,$V390&gt;90),"Age OOR",($AB390-AX390)/VLOOKUP(AX$14&amp;"-rse-"&amp;$G390,Equations!$G:$I,3,0)))</f>
        <v/>
      </c>
      <c r="BC390" s="10" t="str">
        <f>IF($AC390="","",IF(OR($V390&lt;2.7,$V390&gt;90),"Age OOR",VLOOKUP(BC$14&amp;"-int-"&amp;$H390,Equations!$G:$I,3,0)+VLOOKUP(BC$14&amp;"-sexo-"&amp;$H390,Equations!$G:$I,3,0)*$U390+VLOOKUP(BC$14&amp;"-edad-"&amp;$H390,Equations!$G:$I,3,0)*$V390+VLOOKUP(BC$14&amp;"-est-"&amp;$H390,Equations!$G:$I,3,0)*(1/$W390)+VLOOKUP(BC$14&amp;"-imc-"&amp;$H390,Equations!$G:$I,3,0)*(1/$Q390)))</f>
        <v/>
      </c>
      <c r="BD390" s="10" t="str">
        <f>IF($AC390="","",IF(OR($V390&lt;2.7,$V390&gt;90),"Age OOR",BC390-1.6449*VLOOKUP(BC$14&amp;"-rse-"&amp;$H390,Equations!$G:$I,3,0)))</f>
        <v/>
      </c>
      <c r="BE390" s="10" t="str">
        <f>IF($AC390="","",IF(OR($V390&lt;2.7,$V390&gt;90),"Age OOR",BC390+1.6449*VLOOKUP(BC$14&amp;"-rse-"&amp;$H390,Equations!$G:$I,3,0)))</f>
        <v/>
      </c>
      <c r="BF390" s="10" t="str">
        <f t="shared" si="141"/>
        <v/>
      </c>
      <c r="BG390" s="10" t="str">
        <f>IF($AC390="","",IF(OR($V390&lt;2.7,$V390&gt;90),"Age OOR",($AC390-BC390)/VLOOKUP(BC$14&amp;"-rse-"&amp;$H390,Equations!$G:$I,3,0)))</f>
        <v/>
      </c>
      <c r="BH390" s="10" t="str">
        <f>IF($AD390="","",IF(OR($V390&lt;2.7,$V390&gt;90),"Age OOR",VLOOKUP(BH$14&amp;"-int-"&amp;$I390,Equations!$G:$I,3,0)+VLOOKUP(BH$14&amp;"-sexo-"&amp;$I390,Equations!$G:$I,3,0)*$U390+VLOOKUP(BH$14&amp;"-edad-"&amp;$I390,Equations!$G:$I,3,0)*$V390+VLOOKUP(BH$14&amp;"-est-"&amp;$I390,Equations!$G:$I,3,0)*(1/$W390)+VLOOKUP(BH$14&amp;"-imc-"&amp;$I390,Equations!$G:$I,3,0)*(1/$Q390)))</f>
        <v/>
      </c>
      <c r="BI390" s="10" t="str">
        <f>IF($AD390="","",IF(OR($V390&lt;2.7,$V390&gt;90),"Age OOR",BH390-1.6449*VLOOKUP(BH$14&amp;"-rse-"&amp;$I390,Equations!$G:$I,3,0)))</f>
        <v/>
      </c>
      <c r="BJ390" s="10" t="str">
        <f>IF($AD390="","",IF(OR($V390&lt;2.7,$V390&gt;90),"Age OOR",BH390+1.6449*VLOOKUP(BH$14&amp;"-rse-"&amp;$I390,Equations!$G:$I,3,0)))</f>
        <v/>
      </c>
      <c r="BK390" s="10" t="str">
        <f t="shared" si="142"/>
        <v/>
      </c>
      <c r="BL390" s="10" t="str">
        <f>IF($AD390="","",IF(OR($V390&lt;2.7,$V390&gt;90),"Age OOR",($AD390-BH390)/VLOOKUP(BH$14&amp;"-rse-"&amp;$I390,Equations!$G:$I,3,0)))</f>
        <v/>
      </c>
      <c r="BM390" s="10" t="str">
        <f>IF($AE390="","",IF(OR($V390&lt;2.7,$V390&gt;90),"Age OOR",VLOOKUP(BM$14&amp;"-int-"&amp;$J390,Equations!$G:$I,3,0)+VLOOKUP(BM$14&amp;"-sexo-"&amp;$J390,Equations!$G:$I,3,0)*$U390+VLOOKUP(BM$14&amp;"-edad-"&amp;$J390,Equations!$G:$I,3,0)*$V390+VLOOKUP(BM$14&amp;"-est-"&amp;$J390,Equations!$G:$I,3,0)*(1/$W390)+VLOOKUP(BM$14&amp;"-imc-"&amp;$J390,Equations!$G:$I,3,0)*(1/$Q390)))</f>
        <v/>
      </c>
      <c r="BN390" s="10" t="str">
        <f>IF($AE390="","",IF(OR($V390&lt;2.7,$V390&gt;90),"Age OOR",BM390-1.6449*VLOOKUP(BM$14&amp;"-rse-"&amp;$J390,Equations!$G:$I,3,0)))</f>
        <v/>
      </c>
      <c r="BO390" s="10" t="str">
        <f>IF($AE390="","",IF(OR($V390&lt;2.7,$V390&gt;90),"Age OOR",BM390+1.6449*VLOOKUP(BM$14&amp;"-rse-"&amp;$J390,Equations!$G:$I,3,0)))</f>
        <v/>
      </c>
      <c r="BP390" s="10" t="str">
        <f t="shared" si="143"/>
        <v/>
      </c>
      <c r="BQ390" s="10" t="str">
        <f>IF($AE390="","",IF(OR($V390&lt;2.7,$V390&gt;90),"Age OOR",($AE390-BM390)/VLOOKUP(BM$14&amp;"-rse-"&amp;$J390,Equations!$G:$I,3,0)))</f>
        <v/>
      </c>
      <c r="BR390" s="10" t="str">
        <f>IF($AF390="","",IF(OR($V390&lt;2.7,$V390&gt;90),"Age OOR",VLOOKUP(BR$14&amp;"-int-"&amp;$K390,Equations!$G:$I,3,0)+VLOOKUP(BR$14&amp;"-sexo-"&amp;$K390,Equations!$G:$I,3,0)*$U390+VLOOKUP(BR$14&amp;"-edad-"&amp;$K390,Equations!$G:$I,3,0)*$V390+VLOOKUP(BR$14&amp;"-est-"&amp;$K390,Equations!$G:$I,3,0)*(1/$W390)+VLOOKUP(BR$14&amp;"-imc-"&amp;$K390,Equations!$G:$I,3,0)*(1/$Q390)))</f>
        <v/>
      </c>
      <c r="BS390" s="10" t="str">
        <f>IF($AF390="","",IF(OR($V390&lt;2.7,$V390&gt;90),"Age OOR",BR390-1.6449*VLOOKUP(BR$14&amp;"-rse-"&amp;$K390,Equations!$G:$I,3,0)))</f>
        <v/>
      </c>
      <c r="BT390" s="10" t="str">
        <f>IF($AF390="","",IF(OR($V390&lt;2.7,$V390&gt;90),"Age OOR",BR390+1.6449*VLOOKUP(BR$14&amp;"-rse-"&amp;$K390,Equations!$G:$I,3,0)))</f>
        <v/>
      </c>
      <c r="BU390" s="10" t="str">
        <f t="shared" si="144"/>
        <v/>
      </c>
      <c r="BV390" s="10" t="str">
        <f>IF($AF390="","",IF(OR($V390&lt;2.7,$V390&gt;90),"Age OOR",($AF390-BR390)/VLOOKUP(BR$14&amp;"-rse-"&amp;$K390,Equations!$G:$I,3,0)))</f>
        <v/>
      </c>
      <c r="BW390" s="10" t="str">
        <f>IF($AG390="","",IF(OR($V390&lt;2.7,$V390&gt;90),"Age OOR",VLOOKUP(BW$14&amp;"-int-"&amp;$L390,Equations!$G:$I,3,0)+VLOOKUP(BW$14&amp;"-sexo-"&amp;$L390,Equations!$G:$I,3,0)*$U390+VLOOKUP(BW$14&amp;"-edad-"&amp;$L390,Equations!$G:$I,3,0)*$V390+VLOOKUP(BW$14&amp;"-est-"&amp;$L390,Equations!$G:$I,3,0)*(1/$W390)+VLOOKUP(BW$14&amp;"-imc-"&amp;$L390,Equations!$G:$I,3,0)*(1/$Q390)))</f>
        <v/>
      </c>
      <c r="BX390" s="10" t="str">
        <f>IF($AG390="","",IF(OR($V390&lt;2.7,$V390&gt;90),"Age OOR",BW390-1.6449*VLOOKUP(BW$14&amp;"-rse-"&amp;$L390,Equations!$G:$I,3,0)))</f>
        <v/>
      </c>
      <c r="BY390" s="10" t="str">
        <f>IF($AG390="","",IF(OR($V390&lt;2.7,$V390&gt;90),"Age OOR",BW390+1.6449*VLOOKUP(BW$14&amp;"-rse-"&amp;$L390,Equations!$G:$I,3,0)))</f>
        <v/>
      </c>
      <c r="BZ390" s="10" t="str">
        <f t="shared" si="145"/>
        <v/>
      </c>
      <c r="CA390" s="10" t="str">
        <f>IF($AG390="","",IF(OR($V390&lt;2.7,$V390&gt;90),"Age OOR",($AG390-BW390)/VLOOKUP(BW$14&amp;"-rse-"&amp;$L390,Equations!$G:$I,3,0)))</f>
        <v/>
      </c>
      <c r="CB390" s="10" t="str">
        <f>IF($AH390="","",IF(OR($V390&lt;2.7,$V390&gt;90),"Age OOR",VLOOKUP(CB$14&amp;"-int-"&amp;$M390,Equations!$G:$I,3,0)+VLOOKUP(CB$14&amp;"-sexo-"&amp;$M390,Equations!$G:$I,3,0)*$U390+VLOOKUP(CB$14&amp;"-edad-"&amp;$M390,Equations!$G:$I,3,0)*$V390+VLOOKUP(CB$14&amp;"-est-"&amp;$M390,Equations!$G:$I,3,0)*(1/$W390)+VLOOKUP(CB$14&amp;"-imc-"&amp;$M390,Equations!$G:$I,3,0)*(1/$Q390)))</f>
        <v/>
      </c>
      <c r="CC390" s="10" t="str">
        <f>IF($AH390="","",IF(OR($V390&lt;2.7,$V390&gt;90),"Age OOR",CB390-1.6449*VLOOKUP(CB$14&amp;"-rse-"&amp;$M390,Equations!$G:$I,3,0)))</f>
        <v/>
      </c>
      <c r="CD390" s="10" t="str">
        <f>IF($AH390="","",IF(OR($V390&lt;2.7,$V390&gt;90),"Age OOR",CB390+1.6449*VLOOKUP(CB$14&amp;"-rse-"&amp;$M390,Equations!$G:$I,3,0)))</f>
        <v/>
      </c>
      <c r="CE390" s="10" t="str">
        <f t="shared" si="146"/>
        <v/>
      </c>
      <c r="CF390" s="10" t="str">
        <f>IF($AH390="","",IF(OR($V390&lt;2.7,$V390&gt;90),"Age OOR",($AH390-CB390)/VLOOKUP(CB$14&amp;"-rse-"&amp;$M390,Equations!$G:$I,3,0)))</f>
        <v/>
      </c>
      <c r="CG390" s="10" t="str">
        <f>IF($AI390="","",IF(OR($V390&lt;2.7,$V390&gt;90),"Age OOR",VLOOKUP(CG$14&amp;"-int-"&amp;$N390,Equations!$G:$I,3,0)+VLOOKUP(CG$14&amp;"-sexo-"&amp;$N390,Equations!$G:$I,3,0)*$U390+VLOOKUP(CG$14&amp;"-edad-"&amp;$N390,Equations!$G:$I,3,0)*$V390+VLOOKUP(CG$14&amp;"-est-"&amp;$N390,Equations!$G:$I,3,0)*(1/$W390)+VLOOKUP(CG$14&amp;"-imc-"&amp;$N390,Equations!$G:$I,3,0)*(1/$Q390)))</f>
        <v/>
      </c>
      <c r="CH390" s="10" t="str">
        <f>IF($AI390="","",IF(OR($V390&lt;2.7,$V390&gt;90),"Age OOR",CG390-1.6449*VLOOKUP(CG$14&amp;"-rse-"&amp;$N390,Equations!$G:$I,3,0)))</f>
        <v/>
      </c>
      <c r="CI390" s="10" t="str">
        <f>IF($AI390="","",IF(OR($V390&lt;2.7,$V390&gt;90),"Age OOR",CG390+1.6449*VLOOKUP(CG$14&amp;"-rse-"&amp;$N390,Equations!$G:$I,3,0)))</f>
        <v/>
      </c>
      <c r="CJ390" s="10" t="str">
        <f t="shared" si="147"/>
        <v/>
      </c>
      <c r="CK390" s="10" t="str">
        <f>IF($AI390="","",IF(OR($V390&lt;2.7,$V390&gt;90),"Age OOR",($AI390-CG390)/VLOOKUP(CG$14&amp;"-rse-"&amp;$N390,Equations!$G:$I,3,0)))</f>
        <v/>
      </c>
      <c r="CL390" s="10" t="str">
        <f>IF($AJ390="","",IF(OR($V390&lt;2.7,$V390&gt;90),"Age OOR",VLOOKUP(CL$14&amp;"-int-"&amp;$O390,Equations!$G:$I,3,0)+VLOOKUP(CL$14&amp;"-sexo-"&amp;$O390,Equations!$G:$I,3,0)*$U390+VLOOKUP(CL$14&amp;"-edad-"&amp;$O390,Equations!$G:$I,3,0)*$V390+VLOOKUP(CL$14&amp;"-est-"&amp;$O390,Equations!$G:$I,3,0)*(1/$W390)+VLOOKUP(CL$14&amp;"-imc-"&amp;$O390,Equations!$G:$I,3,0)*(1/$Q390)))</f>
        <v/>
      </c>
      <c r="CM390" s="10" t="str">
        <f>IF($AJ390="","",IF(OR($V390&lt;2.7,$V390&gt;90),"Age OOR",CL390-1.6449*VLOOKUP(CL$14&amp;"-rse-"&amp;$O390,Equations!$G:$I,3,0)))</f>
        <v/>
      </c>
      <c r="CN390" s="10" t="str">
        <f>IF($AJ390="","",IF(OR($V390&lt;2.7,$V390&gt;90),"Age OOR",CL390+1.6449*VLOOKUP(CL$14&amp;"-rse-"&amp;$O390,Equations!$G:$I,3,0)))</f>
        <v/>
      </c>
      <c r="CO390" s="10" t="str">
        <f t="shared" si="148"/>
        <v/>
      </c>
      <c r="CP390" s="10" t="str">
        <f>IF($AJ390="","",IF(OR($V390&lt;2.7,$V390&gt;90),"Age OOR",($AJ390-CL390)/VLOOKUP(CL$14&amp;"-rse-"&amp;$O390,Equations!$G:$I,3,0)))</f>
        <v/>
      </c>
      <c r="CQ390" s="10" t="str">
        <f>IF($AK390="","",IF(OR($V390&lt;2.7,$V390&gt;90),"Age OOR",EXP(VLOOKUP(CQ$14&amp;"-int-"&amp;$P390,Equations!$G:$I,3,0)+VLOOKUP(CQ$14&amp;"-sexo-"&amp;$P390,Equations!$G:$I,3,0)*$U390+VLOOKUP(CQ$14&amp;"-edad-"&amp;$P390,Equations!$G:$I,3,0)*$V390+VLOOKUP(CQ$14&amp;"-est-"&amp;$P390,Equations!$G:$I,3,0)*(1/$W390)+VLOOKUP(CQ$14&amp;"-imc-"&amp;$P390,Equations!$G:$I,3,0)*(1/$Q390))))</f>
        <v/>
      </c>
      <c r="CR390" s="10" t="str">
        <f>IF($AK390="","",IF(OR($V390&lt;2.7,$V390&gt;90),"Age OOR",EXP(LN(CQ390)-1.6449*VLOOKUP(CQ$14&amp;"-rse-"&amp;$P390,Equations!$G:$I,3,0))))</f>
        <v/>
      </c>
      <c r="CS390" s="10" t="str">
        <f>IF($AK390="","",IF(OR($V390&lt;2.7,$V390&gt;90),"Age OOR",EXP(LN(CQ390)+1.6449*VLOOKUP(CQ$14&amp;"-rse-"&amp;$P390,Equations!$G:$I,3,0))))</f>
        <v/>
      </c>
      <c r="CT390" s="10" t="str">
        <f t="shared" si="149"/>
        <v/>
      </c>
      <c r="CU390" s="10" t="str">
        <f>IF($AK390="","",IF(OR($V390&lt;2.7,$V390&gt;90),"Age OOR",(LN($AK390)-LN(CQ390))/VLOOKUP(CQ$14&amp;"-rse-"&amp;$P390,Equations!$G:$I,3,0)))</f>
        <v/>
      </c>
      <c r="CV390" s="47"/>
    </row>
    <row r="391" spans="5:109" x14ac:dyDescent="0.2">
      <c r="E391" s="23" t="str">
        <f t="shared" si="125"/>
        <v>Age out of range</v>
      </c>
      <c r="F391" s="23" t="str">
        <f t="shared" si="126"/>
        <v>Age out of range</v>
      </c>
      <c r="G391" s="23" t="str">
        <f t="shared" si="127"/>
        <v>Age out of range</v>
      </c>
      <c r="H391" s="23" t="str">
        <f t="shared" si="128"/>
        <v>Age out of range</v>
      </c>
      <c r="I391" s="23" t="str">
        <f t="shared" si="129"/>
        <v>Age out of range</v>
      </c>
      <c r="J391" s="23" t="str">
        <f t="shared" si="130"/>
        <v>Age out of range</v>
      </c>
      <c r="K391" s="23" t="str">
        <f t="shared" si="131"/>
        <v>Age out of range</v>
      </c>
      <c r="L391" s="23" t="str">
        <f t="shared" si="132"/>
        <v>Age out of range</v>
      </c>
      <c r="M391" s="23" t="str">
        <f t="shared" si="133"/>
        <v>Age out of range</v>
      </c>
      <c r="N391" s="23" t="str">
        <f t="shared" si="134"/>
        <v>Age out of range</v>
      </c>
      <c r="O391" s="23" t="str">
        <f t="shared" si="135"/>
        <v>Age out of range</v>
      </c>
      <c r="P391" s="23" t="str">
        <f t="shared" si="136"/>
        <v>Age out of range</v>
      </c>
      <c r="Q391" s="23" t="e">
        <f t="shared" si="137"/>
        <v>#DIV/0!</v>
      </c>
      <c r="R391" s="17"/>
      <c r="S391" s="23">
        <v>375</v>
      </c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7"/>
      <c r="AM391" s="47"/>
      <c r="AN391" s="10" t="str">
        <f>IF($Z391="","",IF(OR($V391&lt;2.7,$V391&gt;90),"Age OOR",VLOOKUP(AN$14&amp;"-int-"&amp;$E391,Equations!$G:$I,3,0)+VLOOKUP(AN$14&amp;"-sexo-"&amp;$E391,Equations!$G:$I,3,0)*$U391+VLOOKUP(AN$14&amp;"-edad-"&amp;$E391,Equations!$G:$I,3,0)*$V391+VLOOKUP(AN$14&amp;"-est-"&amp;$E391,Equations!$G:$I,3,0)*(1/$W391)+VLOOKUP(AN$14&amp;"-imc-"&amp;$E391,Equations!$G:$I,3,0)*(1/$Q391)))</f>
        <v/>
      </c>
      <c r="AO391" s="10" t="str">
        <f>IF($Z391="","",IF(OR($V391&lt;2.7,$V391&gt;90),"Age OOR",AN391-1.6449*VLOOKUP(AN$14&amp;"-rse-"&amp;$E391,Equations!$G:$I,3,0)))</f>
        <v/>
      </c>
      <c r="AP391" s="10" t="str">
        <f>IF($Z391="","",IF(OR($V391&lt;2.7,$V391&gt;90),"Age OOR",AN391+1.6449*VLOOKUP(AN$14&amp;"-rse-"&amp;$E391,Equations!$G:$I,3,0)))</f>
        <v/>
      </c>
      <c r="AQ391" s="10" t="str">
        <f t="shared" si="138"/>
        <v/>
      </c>
      <c r="AR391" s="10" t="str">
        <f>IF($Z391="","",IF(OR($V391&lt;2.7,$V391&gt;90),"Age OOR",($Z391-AN391)/VLOOKUP(AN$14&amp;"-rse-"&amp;$E391,Equations!$G:$I,3,0)))</f>
        <v/>
      </c>
      <c r="AS391" s="10" t="str">
        <f>IF($AA391="","",IF(OR($V391&lt;2.7,$V391&gt;90),"Age OOR",VLOOKUP(AS$14&amp;"-int-"&amp;$F391,Equations!$G:$I,3,0)+VLOOKUP(AS$14&amp;"-sexo-"&amp;$F391,Equations!$G:$I,3,0)*$U391+VLOOKUP(AS$14&amp;"-edad-"&amp;$F391,Equations!$G:$I,3,0)*$V391+VLOOKUP(AS$14&amp;"-est-"&amp;$F391,Equations!$G:$I,3,0)*(1/$W391)+VLOOKUP(AS$14&amp;"-imc-"&amp;$F391,Equations!$G:$I,3,0)*(1/$Q391)))</f>
        <v/>
      </c>
      <c r="AT391" s="10" t="str">
        <f>IF($AA391="","",IF(OR($V391&lt;2.7,$V391&gt;90),"Age OOR",AS391-1.6449*VLOOKUP(AS$14&amp;"-rse-"&amp;$F391,Equations!$G:$I,3,0)))</f>
        <v/>
      </c>
      <c r="AU391" s="10" t="str">
        <f>IF($AA391="","",IF(OR($V391&lt;2.7,$V391&gt;90),"Age OOR",AS391+1.6449*VLOOKUP(AS$14&amp;"-rse-"&amp;$F391,Equations!$G:$I,3,0)))</f>
        <v/>
      </c>
      <c r="AV391" s="10" t="str">
        <f t="shared" si="139"/>
        <v/>
      </c>
      <c r="AW391" s="10" t="str">
        <f>IF($AA391="","",IF(OR($V391&lt;2.7,$V391&gt;90),"Age OOR",($AA391-AS391)/VLOOKUP(AS$14&amp;"-rse-"&amp;$F391,Equations!$G:$I,3,0)))</f>
        <v/>
      </c>
      <c r="AX391" s="10" t="str">
        <f>IF($AB391="","",IF(OR($V391&lt;2.7,$V391&gt;90),"Age OOR",VLOOKUP(AX$14&amp;"-int-"&amp;$G391,Equations!$G:$I,3,0)+VLOOKUP(AX$14&amp;"-sexo-"&amp;$G391,Equations!$G:$I,3,0)*$U391+VLOOKUP(AX$14&amp;"-edad-"&amp;$G391,Equations!$G:$I,3,0)*$V391+VLOOKUP(AX$14&amp;"-est-"&amp;$G391,Equations!$G:$I,3,0)*(1/$W391)+VLOOKUP(AX$14&amp;"-imc-"&amp;$G391,Equations!$G:$I,3,0)*(1/$Q391)))</f>
        <v/>
      </c>
      <c r="AY391" s="10" t="str">
        <f>IF($AB391="","",IF(OR($V391&lt;2.7,$V391&gt;90),"Age OOR",AX391-1.6449*VLOOKUP(AX$14&amp;"-rse-"&amp;$G391,Equations!$G:$I,3,0)))</f>
        <v/>
      </c>
      <c r="AZ391" s="10" t="str">
        <f>IF($AB391="","",IF(OR($V391&lt;2.7,$V391&gt;90),"Age OOR",AX391+1.6449*VLOOKUP(AX$14&amp;"-rse-"&amp;$G391,Equations!$G:$I,3,0)))</f>
        <v/>
      </c>
      <c r="BA391" s="10" t="str">
        <f t="shared" si="140"/>
        <v/>
      </c>
      <c r="BB391" s="10" t="str">
        <f>IF($AB391="","",IF(OR($V391&lt;2.7,$V391&gt;90),"Age OOR",($AB391-AX391)/VLOOKUP(AX$14&amp;"-rse-"&amp;$G391,Equations!$G:$I,3,0)))</f>
        <v/>
      </c>
      <c r="BC391" s="10" t="str">
        <f>IF($AC391="","",IF(OR($V391&lt;2.7,$V391&gt;90),"Age OOR",VLOOKUP(BC$14&amp;"-int-"&amp;$H391,Equations!$G:$I,3,0)+VLOOKUP(BC$14&amp;"-sexo-"&amp;$H391,Equations!$G:$I,3,0)*$U391+VLOOKUP(BC$14&amp;"-edad-"&amp;$H391,Equations!$G:$I,3,0)*$V391+VLOOKUP(BC$14&amp;"-est-"&amp;$H391,Equations!$G:$I,3,0)*(1/$W391)+VLOOKUP(BC$14&amp;"-imc-"&amp;$H391,Equations!$G:$I,3,0)*(1/$Q391)))</f>
        <v/>
      </c>
      <c r="BD391" s="10" t="str">
        <f>IF($AC391="","",IF(OR($V391&lt;2.7,$V391&gt;90),"Age OOR",BC391-1.6449*VLOOKUP(BC$14&amp;"-rse-"&amp;$H391,Equations!$G:$I,3,0)))</f>
        <v/>
      </c>
      <c r="BE391" s="10" t="str">
        <f>IF($AC391="","",IF(OR($V391&lt;2.7,$V391&gt;90),"Age OOR",BC391+1.6449*VLOOKUP(BC$14&amp;"-rse-"&amp;$H391,Equations!$G:$I,3,0)))</f>
        <v/>
      </c>
      <c r="BF391" s="10" t="str">
        <f t="shared" si="141"/>
        <v/>
      </c>
      <c r="BG391" s="10" t="str">
        <f>IF($AC391="","",IF(OR($V391&lt;2.7,$V391&gt;90),"Age OOR",($AC391-BC391)/VLOOKUP(BC$14&amp;"-rse-"&amp;$H391,Equations!$G:$I,3,0)))</f>
        <v/>
      </c>
      <c r="BH391" s="10" t="str">
        <f>IF($AD391="","",IF(OR($V391&lt;2.7,$V391&gt;90),"Age OOR",VLOOKUP(BH$14&amp;"-int-"&amp;$I391,Equations!$G:$I,3,0)+VLOOKUP(BH$14&amp;"-sexo-"&amp;$I391,Equations!$G:$I,3,0)*$U391+VLOOKUP(BH$14&amp;"-edad-"&amp;$I391,Equations!$G:$I,3,0)*$V391+VLOOKUP(BH$14&amp;"-est-"&amp;$I391,Equations!$G:$I,3,0)*(1/$W391)+VLOOKUP(BH$14&amp;"-imc-"&amp;$I391,Equations!$G:$I,3,0)*(1/$Q391)))</f>
        <v/>
      </c>
      <c r="BI391" s="10" t="str">
        <f>IF($AD391="","",IF(OR($V391&lt;2.7,$V391&gt;90),"Age OOR",BH391-1.6449*VLOOKUP(BH$14&amp;"-rse-"&amp;$I391,Equations!$G:$I,3,0)))</f>
        <v/>
      </c>
      <c r="BJ391" s="10" t="str">
        <f>IF($AD391="","",IF(OR($V391&lt;2.7,$V391&gt;90),"Age OOR",BH391+1.6449*VLOOKUP(BH$14&amp;"-rse-"&amp;$I391,Equations!$G:$I,3,0)))</f>
        <v/>
      </c>
      <c r="BK391" s="10" t="str">
        <f t="shared" si="142"/>
        <v/>
      </c>
      <c r="BL391" s="10" t="str">
        <f>IF($AD391="","",IF(OR($V391&lt;2.7,$V391&gt;90),"Age OOR",($AD391-BH391)/VLOOKUP(BH$14&amp;"-rse-"&amp;$I391,Equations!$G:$I,3,0)))</f>
        <v/>
      </c>
      <c r="BM391" s="10" t="str">
        <f>IF($AE391="","",IF(OR($V391&lt;2.7,$V391&gt;90),"Age OOR",VLOOKUP(BM$14&amp;"-int-"&amp;$J391,Equations!$G:$I,3,0)+VLOOKUP(BM$14&amp;"-sexo-"&amp;$J391,Equations!$G:$I,3,0)*$U391+VLOOKUP(BM$14&amp;"-edad-"&amp;$J391,Equations!$G:$I,3,0)*$V391+VLOOKUP(BM$14&amp;"-est-"&amp;$J391,Equations!$G:$I,3,0)*(1/$W391)+VLOOKUP(BM$14&amp;"-imc-"&amp;$J391,Equations!$G:$I,3,0)*(1/$Q391)))</f>
        <v/>
      </c>
      <c r="BN391" s="10" t="str">
        <f>IF($AE391="","",IF(OR($V391&lt;2.7,$V391&gt;90),"Age OOR",BM391-1.6449*VLOOKUP(BM$14&amp;"-rse-"&amp;$J391,Equations!$G:$I,3,0)))</f>
        <v/>
      </c>
      <c r="BO391" s="10" t="str">
        <f>IF($AE391="","",IF(OR($V391&lt;2.7,$V391&gt;90),"Age OOR",BM391+1.6449*VLOOKUP(BM$14&amp;"-rse-"&amp;$J391,Equations!$G:$I,3,0)))</f>
        <v/>
      </c>
      <c r="BP391" s="10" t="str">
        <f t="shared" si="143"/>
        <v/>
      </c>
      <c r="BQ391" s="10" t="str">
        <f>IF($AE391="","",IF(OR($V391&lt;2.7,$V391&gt;90),"Age OOR",($AE391-BM391)/VLOOKUP(BM$14&amp;"-rse-"&amp;$J391,Equations!$G:$I,3,0)))</f>
        <v/>
      </c>
      <c r="BR391" s="10" t="str">
        <f>IF($AF391="","",IF(OR($V391&lt;2.7,$V391&gt;90),"Age OOR",VLOOKUP(BR$14&amp;"-int-"&amp;$K391,Equations!$G:$I,3,0)+VLOOKUP(BR$14&amp;"-sexo-"&amp;$K391,Equations!$G:$I,3,0)*$U391+VLOOKUP(BR$14&amp;"-edad-"&amp;$K391,Equations!$G:$I,3,0)*$V391+VLOOKUP(BR$14&amp;"-est-"&amp;$K391,Equations!$G:$I,3,0)*(1/$W391)+VLOOKUP(BR$14&amp;"-imc-"&amp;$K391,Equations!$G:$I,3,0)*(1/$Q391)))</f>
        <v/>
      </c>
      <c r="BS391" s="10" t="str">
        <f>IF($AF391="","",IF(OR($V391&lt;2.7,$V391&gt;90),"Age OOR",BR391-1.6449*VLOOKUP(BR$14&amp;"-rse-"&amp;$K391,Equations!$G:$I,3,0)))</f>
        <v/>
      </c>
      <c r="BT391" s="10" t="str">
        <f>IF($AF391="","",IF(OR($V391&lt;2.7,$V391&gt;90),"Age OOR",BR391+1.6449*VLOOKUP(BR$14&amp;"-rse-"&amp;$K391,Equations!$G:$I,3,0)))</f>
        <v/>
      </c>
      <c r="BU391" s="10" t="str">
        <f t="shared" si="144"/>
        <v/>
      </c>
      <c r="BV391" s="10" t="str">
        <f>IF($AF391="","",IF(OR($V391&lt;2.7,$V391&gt;90),"Age OOR",($AF391-BR391)/VLOOKUP(BR$14&amp;"-rse-"&amp;$K391,Equations!$G:$I,3,0)))</f>
        <v/>
      </c>
      <c r="BW391" s="10" t="str">
        <f>IF($AG391="","",IF(OR($V391&lt;2.7,$V391&gt;90),"Age OOR",VLOOKUP(BW$14&amp;"-int-"&amp;$L391,Equations!$G:$I,3,0)+VLOOKUP(BW$14&amp;"-sexo-"&amp;$L391,Equations!$G:$I,3,0)*$U391+VLOOKUP(BW$14&amp;"-edad-"&amp;$L391,Equations!$G:$I,3,0)*$V391+VLOOKUP(BW$14&amp;"-est-"&amp;$L391,Equations!$G:$I,3,0)*(1/$W391)+VLOOKUP(BW$14&amp;"-imc-"&amp;$L391,Equations!$G:$I,3,0)*(1/$Q391)))</f>
        <v/>
      </c>
      <c r="BX391" s="10" t="str">
        <f>IF($AG391="","",IF(OR($V391&lt;2.7,$V391&gt;90),"Age OOR",BW391-1.6449*VLOOKUP(BW$14&amp;"-rse-"&amp;$L391,Equations!$G:$I,3,0)))</f>
        <v/>
      </c>
      <c r="BY391" s="10" t="str">
        <f>IF($AG391="","",IF(OR($V391&lt;2.7,$V391&gt;90),"Age OOR",BW391+1.6449*VLOOKUP(BW$14&amp;"-rse-"&amp;$L391,Equations!$G:$I,3,0)))</f>
        <v/>
      </c>
      <c r="BZ391" s="10" t="str">
        <f t="shared" si="145"/>
        <v/>
      </c>
      <c r="CA391" s="10" t="str">
        <f>IF($AG391="","",IF(OR($V391&lt;2.7,$V391&gt;90),"Age OOR",($AG391-BW391)/VLOOKUP(BW$14&amp;"-rse-"&amp;$L391,Equations!$G:$I,3,0)))</f>
        <v/>
      </c>
      <c r="CB391" s="10" t="str">
        <f>IF($AH391="","",IF(OR($V391&lt;2.7,$V391&gt;90),"Age OOR",VLOOKUP(CB$14&amp;"-int-"&amp;$M391,Equations!$G:$I,3,0)+VLOOKUP(CB$14&amp;"-sexo-"&amp;$M391,Equations!$G:$I,3,0)*$U391+VLOOKUP(CB$14&amp;"-edad-"&amp;$M391,Equations!$G:$I,3,0)*$V391+VLOOKUP(CB$14&amp;"-est-"&amp;$M391,Equations!$G:$I,3,0)*(1/$W391)+VLOOKUP(CB$14&amp;"-imc-"&amp;$M391,Equations!$G:$I,3,0)*(1/$Q391)))</f>
        <v/>
      </c>
      <c r="CC391" s="10" t="str">
        <f>IF($AH391="","",IF(OR($V391&lt;2.7,$V391&gt;90),"Age OOR",CB391-1.6449*VLOOKUP(CB$14&amp;"-rse-"&amp;$M391,Equations!$G:$I,3,0)))</f>
        <v/>
      </c>
      <c r="CD391" s="10" t="str">
        <f>IF($AH391="","",IF(OR($V391&lt;2.7,$V391&gt;90),"Age OOR",CB391+1.6449*VLOOKUP(CB$14&amp;"-rse-"&amp;$M391,Equations!$G:$I,3,0)))</f>
        <v/>
      </c>
      <c r="CE391" s="10" t="str">
        <f t="shared" si="146"/>
        <v/>
      </c>
      <c r="CF391" s="10" t="str">
        <f>IF($AH391="","",IF(OR($V391&lt;2.7,$V391&gt;90),"Age OOR",($AH391-CB391)/VLOOKUP(CB$14&amp;"-rse-"&amp;$M391,Equations!$G:$I,3,0)))</f>
        <v/>
      </c>
      <c r="CG391" s="10" t="str">
        <f>IF($AI391="","",IF(OR($V391&lt;2.7,$V391&gt;90),"Age OOR",VLOOKUP(CG$14&amp;"-int-"&amp;$N391,Equations!$G:$I,3,0)+VLOOKUP(CG$14&amp;"-sexo-"&amp;$N391,Equations!$G:$I,3,0)*$U391+VLOOKUP(CG$14&amp;"-edad-"&amp;$N391,Equations!$G:$I,3,0)*$V391+VLOOKUP(CG$14&amp;"-est-"&amp;$N391,Equations!$G:$I,3,0)*(1/$W391)+VLOOKUP(CG$14&amp;"-imc-"&amp;$N391,Equations!$G:$I,3,0)*(1/$Q391)))</f>
        <v/>
      </c>
      <c r="CH391" s="10" t="str">
        <f>IF($AI391="","",IF(OR($V391&lt;2.7,$V391&gt;90),"Age OOR",CG391-1.6449*VLOOKUP(CG$14&amp;"-rse-"&amp;$N391,Equations!$G:$I,3,0)))</f>
        <v/>
      </c>
      <c r="CI391" s="10" t="str">
        <f>IF($AI391="","",IF(OR($V391&lt;2.7,$V391&gt;90),"Age OOR",CG391+1.6449*VLOOKUP(CG$14&amp;"-rse-"&amp;$N391,Equations!$G:$I,3,0)))</f>
        <v/>
      </c>
      <c r="CJ391" s="10" t="str">
        <f t="shared" si="147"/>
        <v/>
      </c>
      <c r="CK391" s="10" t="str">
        <f>IF($AI391="","",IF(OR($V391&lt;2.7,$V391&gt;90),"Age OOR",($AI391-CG391)/VLOOKUP(CG$14&amp;"-rse-"&amp;$N391,Equations!$G:$I,3,0)))</f>
        <v/>
      </c>
      <c r="CL391" s="10" t="str">
        <f>IF($AJ391="","",IF(OR($V391&lt;2.7,$V391&gt;90),"Age OOR",VLOOKUP(CL$14&amp;"-int-"&amp;$O391,Equations!$G:$I,3,0)+VLOOKUP(CL$14&amp;"-sexo-"&amp;$O391,Equations!$G:$I,3,0)*$U391+VLOOKUP(CL$14&amp;"-edad-"&amp;$O391,Equations!$G:$I,3,0)*$V391+VLOOKUP(CL$14&amp;"-est-"&amp;$O391,Equations!$G:$I,3,0)*(1/$W391)+VLOOKUP(CL$14&amp;"-imc-"&amp;$O391,Equations!$G:$I,3,0)*(1/$Q391)))</f>
        <v/>
      </c>
      <c r="CM391" s="10" t="str">
        <f>IF($AJ391="","",IF(OR($V391&lt;2.7,$V391&gt;90),"Age OOR",CL391-1.6449*VLOOKUP(CL$14&amp;"-rse-"&amp;$O391,Equations!$G:$I,3,0)))</f>
        <v/>
      </c>
      <c r="CN391" s="10" t="str">
        <f>IF($AJ391="","",IF(OR($V391&lt;2.7,$V391&gt;90),"Age OOR",CL391+1.6449*VLOOKUP(CL$14&amp;"-rse-"&amp;$O391,Equations!$G:$I,3,0)))</f>
        <v/>
      </c>
      <c r="CO391" s="10" t="str">
        <f t="shared" si="148"/>
        <v/>
      </c>
      <c r="CP391" s="10" t="str">
        <f>IF($AJ391="","",IF(OR($V391&lt;2.7,$V391&gt;90),"Age OOR",($AJ391-CL391)/VLOOKUP(CL$14&amp;"-rse-"&amp;$O391,Equations!$G:$I,3,0)))</f>
        <v/>
      </c>
      <c r="CQ391" s="10" t="str">
        <f>IF($AK391="","",IF(OR($V391&lt;2.7,$V391&gt;90),"Age OOR",EXP(VLOOKUP(CQ$14&amp;"-int-"&amp;$P391,Equations!$G:$I,3,0)+VLOOKUP(CQ$14&amp;"-sexo-"&amp;$P391,Equations!$G:$I,3,0)*$U391+VLOOKUP(CQ$14&amp;"-edad-"&amp;$P391,Equations!$G:$I,3,0)*$V391+VLOOKUP(CQ$14&amp;"-est-"&amp;$P391,Equations!$G:$I,3,0)*(1/$W391)+VLOOKUP(CQ$14&amp;"-imc-"&amp;$P391,Equations!$G:$I,3,0)*(1/$Q391))))</f>
        <v/>
      </c>
      <c r="CR391" s="10" t="str">
        <f>IF($AK391="","",IF(OR($V391&lt;2.7,$V391&gt;90),"Age OOR",EXP(LN(CQ391)-1.6449*VLOOKUP(CQ$14&amp;"-rse-"&amp;$P391,Equations!$G:$I,3,0))))</f>
        <v/>
      </c>
      <c r="CS391" s="10" t="str">
        <f>IF($AK391="","",IF(OR($V391&lt;2.7,$V391&gt;90),"Age OOR",EXP(LN(CQ391)+1.6449*VLOOKUP(CQ$14&amp;"-rse-"&amp;$P391,Equations!$G:$I,3,0))))</f>
        <v/>
      </c>
      <c r="CT391" s="10" t="str">
        <f t="shared" si="149"/>
        <v/>
      </c>
      <c r="CU391" s="10" t="str">
        <f>IF($AK391="","",IF(OR($V391&lt;2.7,$V391&gt;90),"Age OOR",(LN($AK391)-LN(CQ391))/VLOOKUP(CQ$14&amp;"-rse-"&amp;$P391,Equations!$G:$I,3,0)))</f>
        <v/>
      </c>
      <c r="CV391" s="47"/>
    </row>
    <row r="392" spans="5:109" x14ac:dyDescent="0.2">
      <c r="E392" s="23" t="str">
        <f t="shared" si="125"/>
        <v>Age out of range</v>
      </c>
      <c r="F392" s="23" t="str">
        <f t="shared" si="126"/>
        <v>Age out of range</v>
      </c>
      <c r="G392" s="23" t="str">
        <f t="shared" si="127"/>
        <v>Age out of range</v>
      </c>
      <c r="H392" s="23" t="str">
        <f t="shared" si="128"/>
        <v>Age out of range</v>
      </c>
      <c r="I392" s="23" t="str">
        <f t="shared" si="129"/>
        <v>Age out of range</v>
      </c>
      <c r="J392" s="23" t="str">
        <f t="shared" si="130"/>
        <v>Age out of range</v>
      </c>
      <c r="K392" s="23" t="str">
        <f t="shared" si="131"/>
        <v>Age out of range</v>
      </c>
      <c r="L392" s="23" t="str">
        <f t="shared" si="132"/>
        <v>Age out of range</v>
      </c>
      <c r="M392" s="23" t="str">
        <f t="shared" si="133"/>
        <v>Age out of range</v>
      </c>
      <c r="N392" s="23" t="str">
        <f t="shared" si="134"/>
        <v>Age out of range</v>
      </c>
      <c r="O392" s="23" t="str">
        <f t="shared" si="135"/>
        <v>Age out of range</v>
      </c>
      <c r="P392" s="23" t="str">
        <f t="shared" si="136"/>
        <v>Age out of range</v>
      </c>
      <c r="Q392" s="23" t="e">
        <f t="shared" si="137"/>
        <v>#DIV/0!</v>
      </c>
      <c r="R392" s="17"/>
      <c r="S392" s="23">
        <v>376</v>
      </c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7"/>
      <c r="AM392" s="47"/>
      <c r="AN392" s="10" t="str">
        <f>IF($Z392="","",IF(OR($V392&lt;2.7,$V392&gt;90),"Age OOR",VLOOKUP(AN$14&amp;"-int-"&amp;$E392,Equations!$G:$I,3,0)+VLOOKUP(AN$14&amp;"-sexo-"&amp;$E392,Equations!$G:$I,3,0)*$U392+VLOOKUP(AN$14&amp;"-edad-"&amp;$E392,Equations!$G:$I,3,0)*$V392+VLOOKUP(AN$14&amp;"-est-"&amp;$E392,Equations!$G:$I,3,0)*(1/$W392)+VLOOKUP(AN$14&amp;"-imc-"&amp;$E392,Equations!$G:$I,3,0)*(1/$Q392)))</f>
        <v/>
      </c>
      <c r="AO392" s="10" t="str">
        <f>IF($Z392="","",IF(OR($V392&lt;2.7,$V392&gt;90),"Age OOR",AN392-1.6449*VLOOKUP(AN$14&amp;"-rse-"&amp;$E392,Equations!$G:$I,3,0)))</f>
        <v/>
      </c>
      <c r="AP392" s="10" t="str">
        <f>IF($Z392="","",IF(OR($V392&lt;2.7,$V392&gt;90),"Age OOR",AN392+1.6449*VLOOKUP(AN$14&amp;"-rse-"&amp;$E392,Equations!$G:$I,3,0)))</f>
        <v/>
      </c>
      <c r="AQ392" s="10" t="str">
        <f t="shared" si="138"/>
        <v/>
      </c>
      <c r="AR392" s="10" t="str">
        <f>IF($Z392="","",IF(OR($V392&lt;2.7,$V392&gt;90),"Age OOR",($Z392-AN392)/VLOOKUP(AN$14&amp;"-rse-"&amp;$E392,Equations!$G:$I,3,0)))</f>
        <v/>
      </c>
      <c r="AS392" s="10" t="str">
        <f>IF($AA392="","",IF(OR($V392&lt;2.7,$V392&gt;90),"Age OOR",VLOOKUP(AS$14&amp;"-int-"&amp;$F392,Equations!$G:$I,3,0)+VLOOKUP(AS$14&amp;"-sexo-"&amp;$F392,Equations!$G:$I,3,0)*$U392+VLOOKUP(AS$14&amp;"-edad-"&amp;$F392,Equations!$G:$I,3,0)*$V392+VLOOKUP(AS$14&amp;"-est-"&amp;$F392,Equations!$G:$I,3,0)*(1/$W392)+VLOOKUP(AS$14&amp;"-imc-"&amp;$F392,Equations!$G:$I,3,0)*(1/$Q392)))</f>
        <v/>
      </c>
      <c r="AT392" s="10" t="str">
        <f>IF($AA392="","",IF(OR($V392&lt;2.7,$V392&gt;90),"Age OOR",AS392-1.6449*VLOOKUP(AS$14&amp;"-rse-"&amp;$F392,Equations!$G:$I,3,0)))</f>
        <v/>
      </c>
      <c r="AU392" s="10" t="str">
        <f>IF($AA392="","",IF(OR($V392&lt;2.7,$V392&gt;90),"Age OOR",AS392+1.6449*VLOOKUP(AS$14&amp;"-rse-"&amp;$F392,Equations!$G:$I,3,0)))</f>
        <v/>
      </c>
      <c r="AV392" s="10" t="str">
        <f t="shared" si="139"/>
        <v/>
      </c>
      <c r="AW392" s="10" t="str">
        <f>IF($AA392="","",IF(OR($V392&lt;2.7,$V392&gt;90),"Age OOR",($AA392-AS392)/VLOOKUP(AS$14&amp;"-rse-"&amp;$F392,Equations!$G:$I,3,0)))</f>
        <v/>
      </c>
      <c r="AX392" s="10" t="str">
        <f>IF($AB392="","",IF(OR($V392&lt;2.7,$V392&gt;90),"Age OOR",VLOOKUP(AX$14&amp;"-int-"&amp;$G392,Equations!$G:$I,3,0)+VLOOKUP(AX$14&amp;"-sexo-"&amp;$G392,Equations!$G:$I,3,0)*$U392+VLOOKUP(AX$14&amp;"-edad-"&amp;$G392,Equations!$G:$I,3,0)*$V392+VLOOKUP(AX$14&amp;"-est-"&amp;$G392,Equations!$G:$I,3,0)*(1/$W392)+VLOOKUP(AX$14&amp;"-imc-"&amp;$G392,Equations!$G:$I,3,0)*(1/$Q392)))</f>
        <v/>
      </c>
      <c r="AY392" s="10" t="str">
        <f>IF($AB392="","",IF(OR($V392&lt;2.7,$V392&gt;90),"Age OOR",AX392-1.6449*VLOOKUP(AX$14&amp;"-rse-"&amp;$G392,Equations!$G:$I,3,0)))</f>
        <v/>
      </c>
      <c r="AZ392" s="10" t="str">
        <f>IF($AB392="","",IF(OR($V392&lt;2.7,$V392&gt;90),"Age OOR",AX392+1.6449*VLOOKUP(AX$14&amp;"-rse-"&amp;$G392,Equations!$G:$I,3,0)))</f>
        <v/>
      </c>
      <c r="BA392" s="10" t="str">
        <f t="shared" si="140"/>
        <v/>
      </c>
      <c r="BB392" s="10" t="str">
        <f>IF($AB392="","",IF(OR($V392&lt;2.7,$V392&gt;90),"Age OOR",($AB392-AX392)/VLOOKUP(AX$14&amp;"-rse-"&amp;$G392,Equations!$G:$I,3,0)))</f>
        <v/>
      </c>
      <c r="BC392" s="10" t="str">
        <f>IF($AC392="","",IF(OR($V392&lt;2.7,$V392&gt;90),"Age OOR",VLOOKUP(BC$14&amp;"-int-"&amp;$H392,Equations!$G:$I,3,0)+VLOOKUP(BC$14&amp;"-sexo-"&amp;$H392,Equations!$G:$I,3,0)*$U392+VLOOKUP(BC$14&amp;"-edad-"&amp;$H392,Equations!$G:$I,3,0)*$V392+VLOOKUP(BC$14&amp;"-est-"&amp;$H392,Equations!$G:$I,3,0)*(1/$W392)+VLOOKUP(BC$14&amp;"-imc-"&amp;$H392,Equations!$G:$I,3,0)*(1/$Q392)))</f>
        <v/>
      </c>
      <c r="BD392" s="10" t="str">
        <f>IF($AC392="","",IF(OR($V392&lt;2.7,$V392&gt;90),"Age OOR",BC392-1.6449*VLOOKUP(BC$14&amp;"-rse-"&amp;$H392,Equations!$G:$I,3,0)))</f>
        <v/>
      </c>
      <c r="BE392" s="10" t="str">
        <f>IF($AC392="","",IF(OR($V392&lt;2.7,$V392&gt;90),"Age OOR",BC392+1.6449*VLOOKUP(BC$14&amp;"-rse-"&amp;$H392,Equations!$G:$I,3,0)))</f>
        <v/>
      </c>
      <c r="BF392" s="10" t="str">
        <f t="shared" si="141"/>
        <v/>
      </c>
      <c r="BG392" s="10" t="str">
        <f>IF($AC392="","",IF(OR($V392&lt;2.7,$V392&gt;90),"Age OOR",($AC392-BC392)/VLOOKUP(BC$14&amp;"-rse-"&amp;$H392,Equations!$G:$I,3,0)))</f>
        <v/>
      </c>
      <c r="BH392" s="10" t="str">
        <f>IF($AD392="","",IF(OR($V392&lt;2.7,$V392&gt;90),"Age OOR",VLOOKUP(BH$14&amp;"-int-"&amp;$I392,Equations!$G:$I,3,0)+VLOOKUP(BH$14&amp;"-sexo-"&amp;$I392,Equations!$G:$I,3,0)*$U392+VLOOKUP(BH$14&amp;"-edad-"&amp;$I392,Equations!$G:$I,3,0)*$V392+VLOOKUP(BH$14&amp;"-est-"&amp;$I392,Equations!$G:$I,3,0)*(1/$W392)+VLOOKUP(BH$14&amp;"-imc-"&amp;$I392,Equations!$G:$I,3,0)*(1/$Q392)))</f>
        <v/>
      </c>
      <c r="BI392" s="10" t="str">
        <f>IF($AD392="","",IF(OR($V392&lt;2.7,$V392&gt;90),"Age OOR",BH392-1.6449*VLOOKUP(BH$14&amp;"-rse-"&amp;$I392,Equations!$G:$I,3,0)))</f>
        <v/>
      </c>
      <c r="BJ392" s="10" t="str">
        <f>IF($AD392="","",IF(OR($V392&lt;2.7,$V392&gt;90),"Age OOR",BH392+1.6449*VLOOKUP(BH$14&amp;"-rse-"&amp;$I392,Equations!$G:$I,3,0)))</f>
        <v/>
      </c>
      <c r="BK392" s="10" t="str">
        <f t="shared" si="142"/>
        <v/>
      </c>
      <c r="BL392" s="10" t="str">
        <f>IF($AD392="","",IF(OR($V392&lt;2.7,$V392&gt;90),"Age OOR",($AD392-BH392)/VLOOKUP(BH$14&amp;"-rse-"&amp;$I392,Equations!$G:$I,3,0)))</f>
        <v/>
      </c>
      <c r="BM392" s="10" t="str">
        <f>IF($AE392="","",IF(OR($V392&lt;2.7,$V392&gt;90),"Age OOR",VLOOKUP(BM$14&amp;"-int-"&amp;$J392,Equations!$G:$I,3,0)+VLOOKUP(BM$14&amp;"-sexo-"&amp;$J392,Equations!$G:$I,3,0)*$U392+VLOOKUP(BM$14&amp;"-edad-"&amp;$J392,Equations!$G:$I,3,0)*$V392+VLOOKUP(BM$14&amp;"-est-"&amp;$J392,Equations!$G:$I,3,0)*(1/$W392)+VLOOKUP(BM$14&amp;"-imc-"&amp;$J392,Equations!$G:$I,3,0)*(1/$Q392)))</f>
        <v/>
      </c>
      <c r="BN392" s="10" t="str">
        <f>IF($AE392="","",IF(OR($V392&lt;2.7,$V392&gt;90),"Age OOR",BM392-1.6449*VLOOKUP(BM$14&amp;"-rse-"&amp;$J392,Equations!$G:$I,3,0)))</f>
        <v/>
      </c>
      <c r="BO392" s="10" t="str">
        <f>IF($AE392="","",IF(OR($V392&lt;2.7,$V392&gt;90),"Age OOR",BM392+1.6449*VLOOKUP(BM$14&amp;"-rse-"&amp;$J392,Equations!$G:$I,3,0)))</f>
        <v/>
      </c>
      <c r="BP392" s="10" t="str">
        <f t="shared" si="143"/>
        <v/>
      </c>
      <c r="BQ392" s="10" t="str">
        <f>IF($AE392="","",IF(OR($V392&lt;2.7,$V392&gt;90),"Age OOR",($AE392-BM392)/VLOOKUP(BM$14&amp;"-rse-"&amp;$J392,Equations!$G:$I,3,0)))</f>
        <v/>
      </c>
      <c r="BR392" s="10" t="str">
        <f>IF($AF392="","",IF(OR($V392&lt;2.7,$V392&gt;90),"Age OOR",VLOOKUP(BR$14&amp;"-int-"&amp;$K392,Equations!$G:$I,3,0)+VLOOKUP(BR$14&amp;"-sexo-"&amp;$K392,Equations!$G:$I,3,0)*$U392+VLOOKUP(BR$14&amp;"-edad-"&amp;$K392,Equations!$G:$I,3,0)*$V392+VLOOKUP(BR$14&amp;"-est-"&amp;$K392,Equations!$G:$I,3,0)*(1/$W392)+VLOOKUP(BR$14&amp;"-imc-"&amp;$K392,Equations!$G:$I,3,0)*(1/$Q392)))</f>
        <v/>
      </c>
      <c r="BS392" s="10" t="str">
        <f>IF($AF392="","",IF(OR($V392&lt;2.7,$V392&gt;90),"Age OOR",BR392-1.6449*VLOOKUP(BR$14&amp;"-rse-"&amp;$K392,Equations!$G:$I,3,0)))</f>
        <v/>
      </c>
      <c r="BT392" s="10" t="str">
        <f>IF($AF392="","",IF(OR($V392&lt;2.7,$V392&gt;90),"Age OOR",BR392+1.6449*VLOOKUP(BR$14&amp;"-rse-"&amp;$K392,Equations!$G:$I,3,0)))</f>
        <v/>
      </c>
      <c r="BU392" s="10" t="str">
        <f t="shared" si="144"/>
        <v/>
      </c>
      <c r="BV392" s="10" t="str">
        <f>IF($AF392="","",IF(OR($V392&lt;2.7,$V392&gt;90),"Age OOR",($AF392-BR392)/VLOOKUP(BR$14&amp;"-rse-"&amp;$K392,Equations!$G:$I,3,0)))</f>
        <v/>
      </c>
      <c r="BW392" s="10" t="str">
        <f>IF($AG392="","",IF(OR($V392&lt;2.7,$V392&gt;90),"Age OOR",VLOOKUP(BW$14&amp;"-int-"&amp;$L392,Equations!$G:$I,3,0)+VLOOKUP(BW$14&amp;"-sexo-"&amp;$L392,Equations!$G:$I,3,0)*$U392+VLOOKUP(BW$14&amp;"-edad-"&amp;$L392,Equations!$G:$I,3,0)*$V392+VLOOKUP(BW$14&amp;"-est-"&amp;$L392,Equations!$G:$I,3,0)*(1/$W392)+VLOOKUP(BW$14&amp;"-imc-"&amp;$L392,Equations!$G:$I,3,0)*(1/$Q392)))</f>
        <v/>
      </c>
      <c r="BX392" s="10" t="str">
        <f>IF($AG392="","",IF(OR($V392&lt;2.7,$V392&gt;90),"Age OOR",BW392-1.6449*VLOOKUP(BW$14&amp;"-rse-"&amp;$L392,Equations!$G:$I,3,0)))</f>
        <v/>
      </c>
      <c r="BY392" s="10" t="str">
        <f>IF($AG392="","",IF(OR($V392&lt;2.7,$V392&gt;90),"Age OOR",BW392+1.6449*VLOOKUP(BW$14&amp;"-rse-"&amp;$L392,Equations!$G:$I,3,0)))</f>
        <v/>
      </c>
      <c r="BZ392" s="10" t="str">
        <f t="shared" si="145"/>
        <v/>
      </c>
      <c r="CA392" s="10" t="str">
        <f>IF($AG392="","",IF(OR($V392&lt;2.7,$V392&gt;90),"Age OOR",($AG392-BW392)/VLOOKUP(BW$14&amp;"-rse-"&amp;$L392,Equations!$G:$I,3,0)))</f>
        <v/>
      </c>
      <c r="CB392" s="10" t="str">
        <f>IF($AH392="","",IF(OR($V392&lt;2.7,$V392&gt;90),"Age OOR",VLOOKUP(CB$14&amp;"-int-"&amp;$M392,Equations!$G:$I,3,0)+VLOOKUP(CB$14&amp;"-sexo-"&amp;$M392,Equations!$G:$I,3,0)*$U392+VLOOKUP(CB$14&amp;"-edad-"&amp;$M392,Equations!$G:$I,3,0)*$V392+VLOOKUP(CB$14&amp;"-est-"&amp;$M392,Equations!$G:$I,3,0)*(1/$W392)+VLOOKUP(CB$14&amp;"-imc-"&amp;$M392,Equations!$G:$I,3,0)*(1/$Q392)))</f>
        <v/>
      </c>
      <c r="CC392" s="10" t="str">
        <f>IF($AH392="","",IF(OR($V392&lt;2.7,$V392&gt;90),"Age OOR",CB392-1.6449*VLOOKUP(CB$14&amp;"-rse-"&amp;$M392,Equations!$G:$I,3,0)))</f>
        <v/>
      </c>
      <c r="CD392" s="10" t="str">
        <f>IF($AH392="","",IF(OR($V392&lt;2.7,$V392&gt;90),"Age OOR",CB392+1.6449*VLOOKUP(CB$14&amp;"-rse-"&amp;$M392,Equations!$G:$I,3,0)))</f>
        <v/>
      </c>
      <c r="CE392" s="10" t="str">
        <f t="shared" si="146"/>
        <v/>
      </c>
      <c r="CF392" s="10" t="str">
        <f>IF($AH392="","",IF(OR($V392&lt;2.7,$V392&gt;90),"Age OOR",($AH392-CB392)/VLOOKUP(CB$14&amp;"-rse-"&amp;$M392,Equations!$G:$I,3,0)))</f>
        <v/>
      </c>
      <c r="CG392" s="10" t="str">
        <f>IF($AI392="","",IF(OR($V392&lt;2.7,$V392&gt;90),"Age OOR",VLOOKUP(CG$14&amp;"-int-"&amp;$N392,Equations!$G:$I,3,0)+VLOOKUP(CG$14&amp;"-sexo-"&amp;$N392,Equations!$G:$I,3,0)*$U392+VLOOKUP(CG$14&amp;"-edad-"&amp;$N392,Equations!$G:$I,3,0)*$V392+VLOOKUP(CG$14&amp;"-est-"&amp;$N392,Equations!$G:$I,3,0)*(1/$W392)+VLOOKUP(CG$14&amp;"-imc-"&amp;$N392,Equations!$G:$I,3,0)*(1/$Q392)))</f>
        <v/>
      </c>
      <c r="CH392" s="10" t="str">
        <f>IF($AI392="","",IF(OR($V392&lt;2.7,$V392&gt;90),"Age OOR",CG392-1.6449*VLOOKUP(CG$14&amp;"-rse-"&amp;$N392,Equations!$G:$I,3,0)))</f>
        <v/>
      </c>
      <c r="CI392" s="10" t="str">
        <f>IF($AI392="","",IF(OR($V392&lt;2.7,$V392&gt;90),"Age OOR",CG392+1.6449*VLOOKUP(CG$14&amp;"-rse-"&amp;$N392,Equations!$G:$I,3,0)))</f>
        <v/>
      </c>
      <c r="CJ392" s="10" t="str">
        <f t="shared" si="147"/>
        <v/>
      </c>
      <c r="CK392" s="10" t="str">
        <f>IF($AI392="","",IF(OR($V392&lt;2.7,$V392&gt;90),"Age OOR",($AI392-CG392)/VLOOKUP(CG$14&amp;"-rse-"&amp;$N392,Equations!$G:$I,3,0)))</f>
        <v/>
      </c>
      <c r="CL392" s="10" t="str">
        <f>IF($AJ392="","",IF(OR($V392&lt;2.7,$V392&gt;90),"Age OOR",VLOOKUP(CL$14&amp;"-int-"&amp;$O392,Equations!$G:$I,3,0)+VLOOKUP(CL$14&amp;"-sexo-"&amp;$O392,Equations!$G:$I,3,0)*$U392+VLOOKUP(CL$14&amp;"-edad-"&amp;$O392,Equations!$G:$I,3,0)*$V392+VLOOKUP(CL$14&amp;"-est-"&amp;$O392,Equations!$G:$I,3,0)*(1/$W392)+VLOOKUP(CL$14&amp;"-imc-"&amp;$O392,Equations!$G:$I,3,0)*(1/$Q392)))</f>
        <v/>
      </c>
      <c r="CM392" s="10" t="str">
        <f>IF($AJ392="","",IF(OR($V392&lt;2.7,$V392&gt;90),"Age OOR",CL392-1.6449*VLOOKUP(CL$14&amp;"-rse-"&amp;$O392,Equations!$G:$I,3,0)))</f>
        <v/>
      </c>
      <c r="CN392" s="10" t="str">
        <f>IF($AJ392="","",IF(OR($V392&lt;2.7,$V392&gt;90),"Age OOR",CL392+1.6449*VLOOKUP(CL$14&amp;"-rse-"&amp;$O392,Equations!$G:$I,3,0)))</f>
        <v/>
      </c>
      <c r="CO392" s="10" t="str">
        <f t="shared" si="148"/>
        <v/>
      </c>
      <c r="CP392" s="10" t="str">
        <f>IF($AJ392="","",IF(OR($V392&lt;2.7,$V392&gt;90),"Age OOR",($AJ392-CL392)/VLOOKUP(CL$14&amp;"-rse-"&amp;$O392,Equations!$G:$I,3,0)))</f>
        <v/>
      </c>
      <c r="CQ392" s="10" t="str">
        <f>IF($AK392="","",IF(OR($V392&lt;2.7,$V392&gt;90),"Age OOR",EXP(VLOOKUP(CQ$14&amp;"-int-"&amp;$P392,Equations!$G:$I,3,0)+VLOOKUP(CQ$14&amp;"-sexo-"&amp;$P392,Equations!$G:$I,3,0)*$U392+VLOOKUP(CQ$14&amp;"-edad-"&amp;$P392,Equations!$G:$I,3,0)*$V392+VLOOKUP(CQ$14&amp;"-est-"&amp;$P392,Equations!$G:$I,3,0)*(1/$W392)+VLOOKUP(CQ$14&amp;"-imc-"&amp;$P392,Equations!$G:$I,3,0)*(1/$Q392))))</f>
        <v/>
      </c>
      <c r="CR392" s="10" t="str">
        <f>IF($AK392="","",IF(OR($V392&lt;2.7,$V392&gt;90),"Age OOR",EXP(LN(CQ392)-1.6449*VLOOKUP(CQ$14&amp;"-rse-"&amp;$P392,Equations!$G:$I,3,0))))</f>
        <v/>
      </c>
      <c r="CS392" s="10" t="str">
        <f>IF($AK392="","",IF(OR($V392&lt;2.7,$V392&gt;90),"Age OOR",EXP(LN(CQ392)+1.6449*VLOOKUP(CQ$14&amp;"-rse-"&amp;$P392,Equations!$G:$I,3,0))))</f>
        <v/>
      </c>
      <c r="CT392" s="10" t="str">
        <f t="shared" si="149"/>
        <v/>
      </c>
      <c r="CU392" s="10" t="str">
        <f>IF($AK392="","",IF(OR($V392&lt;2.7,$V392&gt;90),"Age OOR",(LN($AK392)-LN(CQ392))/VLOOKUP(CQ$14&amp;"-rse-"&amp;$P392,Equations!$G:$I,3,0)))</f>
        <v/>
      </c>
      <c r="CV392" s="47"/>
      <c r="DE392" s="54"/>
    </row>
    <row r="393" spans="5:109" x14ac:dyDescent="0.2">
      <c r="E393" s="23" t="str">
        <f t="shared" si="125"/>
        <v>Age out of range</v>
      </c>
      <c r="F393" s="23" t="str">
        <f t="shared" si="126"/>
        <v>Age out of range</v>
      </c>
      <c r="G393" s="23" t="str">
        <f t="shared" si="127"/>
        <v>Age out of range</v>
      </c>
      <c r="H393" s="23" t="str">
        <f t="shared" si="128"/>
        <v>Age out of range</v>
      </c>
      <c r="I393" s="23" t="str">
        <f t="shared" si="129"/>
        <v>Age out of range</v>
      </c>
      <c r="J393" s="23" t="str">
        <f t="shared" si="130"/>
        <v>Age out of range</v>
      </c>
      <c r="K393" s="23" t="str">
        <f t="shared" si="131"/>
        <v>Age out of range</v>
      </c>
      <c r="L393" s="23" t="str">
        <f t="shared" si="132"/>
        <v>Age out of range</v>
      </c>
      <c r="M393" s="23" t="str">
        <f t="shared" si="133"/>
        <v>Age out of range</v>
      </c>
      <c r="N393" s="23" t="str">
        <f t="shared" si="134"/>
        <v>Age out of range</v>
      </c>
      <c r="O393" s="23" t="str">
        <f t="shared" si="135"/>
        <v>Age out of range</v>
      </c>
      <c r="P393" s="23" t="str">
        <f t="shared" si="136"/>
        <v>Age out of range</v>
      </c>
      <c r="Q393" s="23" t="e">
        <f t="shared" si="137"/>
        <v>#DIV/0!</v>
      </c>
      <c r="R393" s="17"/>
      <c r="S393" s="23">
        <v>377</v>
      </c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7"/>
      <c r="AM393" s="47"/>
      <c r="AN393" s="10" t="str">
        <f>IF($Z393="","",IF(OR($V393&lt;2.7,$V393&gt;90),"Age OOR",VLOOKUP(AN$14&amp;"-int-"&amp;$E393,Equations!$G:$I,3,0)+VLOOKUP(AN$14&amp;"-sexo-"&amp;$E393,Equations!$G:$I,3,0)*$U393+VLOOKUP(AN$14&amp;"-edad-"&amp;$E393,Equations!$G:$I,3,0)*$V393+VLOOKUP(AN$14&amp;"-est-"&amp;$E393,Equations!$G:$I,3,0)*(1/$W393)+VLOOKUP(AN$14&amp;"-imc-"&amp;$E393,Equations!$G:$I,3,0)*(1/$Q393)))</f>
        <v/>
      </c>
      <c r="AO393" s="10" t="str">
        <f>IF($Z393="","",IF(OR($V393&lt;2.7,$V393&gt;90),"Age OOR",AN393-1.6449*VLOOKUP(AN$14&amp;"-rse-"&amp;$E393,Equations!$G:$I,3,0)))</f>
        <v/>
      </c>
      <c r="AP393" s="10" t="str">
        <f>IF($Z393="","",IF(OR($V393&lt;2.7,$V393&gt;90),"Age OOR",AN393+1.6449*VLOOKUP(AN$14&amp;"-rse-"&amp;$E393,Equations!$G:$I,3,0)))</f>
        <v/>
      </c>
      <c r="AQ393" s="10" t="str">
        <f t="shared" si="138"/>
        <v/>
      </c>
      <c r="AR393" s="10" t="str">
        <f>IF($Z393="","",IF(OR($V393&lt;2.7,$V393&gt;90),"Age OOR",($Z393-AN393)/VLOOKUP(AN$14&amp;"-rse-"&amp;$E393,Equations!$G:$I,3,0)))</f>
        <v/>
      </c>
      <c r="AS393" s="10" t="str">
        <f>IF($AA393="","",IF(OR($V393&lt;2.7,$V393&gt;90),"Age OOR",VLOOKUP(AS$14&amp;"-int-"&amp;$F393,Equations!$G:$I,3,0)+VLOOKUP(AS$14&amp;"-sexo-"&amp;$F393,Equations!$G:$I,3,0)*$U393+VLOOKUP(AS$14&amp;"-edad-"&amp;$F393,Equations!$G:$I,3,0)*$V393+VLOOKUP(AS$14&amp;"-est-"&amp;$F393,Equations!$G:$I,3,0)*(1/$W393)+VLOOKUP(AS$14&amp;"-imc-"&amp;$F393,Equations!$G:$I,3,0)*(1/$Q393)))</f>
        <v/>
      </c>
      <c r="AT393" s="10" t="str">
        <f>IF($AA393="","",IF(OR($V393&lt;2.7,$V393&gt;90),"Age OOR",AS393-1.6449*VLOOKUP(AS$14&amp;"-rse-"&amp;$F393,Equations!$G:$I,3,0)))</f>
        <v/>
      </c>
      <c r="AU393" s="10" t="str">
        <f>IF($AA393="","",IF(OR($V393&lt;2.7,$V393&gt;90),"Age OOR",AS393+1.6449*VLOOKUP(AS$14&amp;"-rse-"&amp;$F393,Equations!$G:$I,3,0)))</f>
        <v/>
      </c>
      <c r="AV393" s="10" t="str">
        <f t="shared" si="139"/>
        <v/>
      </c>
      <c r="AW393" s="10" t="str">
        <f>IF($AA393="","",IF(OR($V393&lt;2.7,$V393&gt;90),"Age OOR",($AA393-AS393)/VLOOKUP(AS$14&amp;"-rse-"&amp;$F393,Equations!$G:$I,3,0)))</f>
        <v/>
      </c>
      <c r="AX393" s="10" t="str">
        <f>IF($AB393="","",IF(OR($V393&lt;2.7,$V393&gt;90),"Age OOR",VLOOKUP(AX$14&amp;"-int-"&amp;$G393,Equations!$G:$I,3,0)+VLOOKUP(AX$14&amp;"-sexo-"&amp;$G393,Equations!$G:$I,3,0)*$U393+VLOOKUP(AX$14&amp;"-edad-"&amp;$G393,Equations!$G:$I,3,0)*$V393+VLOOKUP(AX$14&amp;"-est-"&amp;$G393,Equations!$G:$I,3,0)*(1/$W393)+VLOOKUP(AX$14&amp;"-imc-"&amp;$G393,Equations!$G:$I,3,0)*(1/$Q393)))</f>
        <v/>
      </c>
      <c r="AY393" s="10" t="str">
        <f>IF($AB393="","",IF(OR($V393&lt;2.7,$V393&gt;90),"Age OOR",AX393-1.6449*VLOOKUP(AX$14&amp;"-rse-"&amp;$G393,Equations!$G:$I,3,0)))</f>
        <v/>
      </c>
      <c r="AZ393" s="10" t="str">
        <f>IF($AB393="","",IF(OR($V393&lt;2.7,$V393&gt;90),"Age OOR",AX393+1.6449*VLOOKUP(AX$14&amp;"-rse-"&amp;$G393,Equations!$G:$I,3,0)))</f>
        <v/>
      </c>
      <c r="BA393" s="10" t="str">
        <f t="shared" si="140"/>
        <v/>
      </c>
      <c r="BB393" s="10" t="str">
        <f>IF($AB393="","",IF(OR($V393&lt;2.7,$V393&gt;90),"Age OOR",($AB393-AX393)/VLOOKUP(AX$14&amp;"-rse-"&amp;$G393,Equations!$G:$I,3,0)))</f>
        <v/>
      </c>
      <c r="BC393" s="10" t="str">
        <f>IF($AC393="","",IF(OR($V393&lt;2.7,$V393&gt;90),"Age OOR",VLOOKUP(BC$14&amp;"-int-"&amp;$H393,Equations!$G:$I,3,0)+VLOOKUP(BC$14&amp;"-sexo-"&amp;$H393,Equations!$G:$I,3,0)*$U393+VLOOKUP(BC$14&amp;"-edad-"&amp;$H393,Equations!$G:$I,3,0)*$V393+VLOOKUP(BC$14&amp;"-est-"&amp;$H393,Equations!$G:$I,3,0)*(1/$W393)+VLOOKUP(BC$14&amp;"-imc-"&amp;$H393,Equations!$G:$I,3,0)*(1/$Q393)))</f>
        <v/>
      </c>
      <c r="BD393" s="10" t="str">
        <f>IF($AC393="","",IF(OR($V393&lt;2.7,$V393&gt;90),"Age OOR",BC393-1.6449*VLOOKUP(BC$14&amp;"-rse-"&amp;$H393,Equations!$G:$I,3,0)))</f>
        <v/>
      </c>
      <c r="BE393" s="10" t="str">
        <f>IF($AC393="","",IF(OR($V393&lt;2.7,$V393&gt;90),"Age OOR",BC393+1.6449*VLOOKUP(BC$14&amp;"-rse-"&amp;$H393,Equations!$G:$I,3,0)))</f>
        <v/>
      </c>
      <c r="BF393" s="10" t="str">
        <f t="shared" si="141"/>
        <v/>
      </c>
      <c r="BG393" s="10" t="str">
        <f>IF($AC393="","",IF(OR($V393&lt;2.7,$V393&gt;90),"Age OOR",($AC393-BC393)/VLOOKUP(BC$14&amp;"-rse-"&amp;$H393,Equations!$G:$I,3,0)))</f>
        <v/>
      </c>
      <c r="BH393" s="10" t="str">
        <f>IF($AD393="","",IF(OR($V393&lt;2.7,$V393&gt;90),"Age OOR",VLOOKUP(BH$14&amp;"-int-"&amp;$I393,Equations!$G:$I,3,0)+VLOOKUP(BH$14&amp;"-sexo-"&amp;$I393,Equations!$G:$I,3,0)*$U393+VLOOKUP(BH$14&amp;"-edad-"&amp;$I393,Equations!$G:$I,3,0)*$V393+VLOOKUP(BH$14&amp;"-est-"&amp;$I393,Equations!$G:$I,3,0)*(1/$W393)+VLOOKUP(BH$14&amp;"-imc-"&amp;$I393,Equations!$G:$I,3,0)*(1/$Q393)))</f>
        <v/>
      </c>
      <c r="BI393" s="10" t="str">
        <f>IF($AD393="","",IF(OR($V393&lt;2.7,$V393&gt;90),"Age OOR",BH393-1.6449*VLOOKUP(BH$14&amp;"-rse-"&amp;$I393,Equations!$G:$I,3,0)))</f>
        <v/>
      </c>
      <c r="BJ393" s="10" t="str">
        <f>IF($AD393="","",IF(OR($V393&lt;2.7,$V393&gt;90),"Age OOR",BH393+1.6449*VLOOKUP(BH$14&amp;"-rse-"&amp;$I393,Equations!$G:$I,3,0)))</f>
        <v/>
      </c>
      <c r="BK393" s="10" t="str">
        <f t="shared" si="142"/>
        <v/>
      </c>
      <c r="BL393" s="10" t="str">
        <f>IF($AD393="","",IF(OR($V393&lt;2.7,$V393&gt;90),"Age OOR",($AD393-BH393)/VLOOKUP(BH$14&amp;"-rse-"&amp;$I393,Equations!$G:$I,3,0)))</f>
        <v/>
      </c>
      <c r="BM393" s="10" t="str">
        <f>IF($AE393="","",IF(OR($V393&lt;2.7,$V393&gt;90),"Age OOR",VLOOKUP(BM$14&amp;"-int-"&amp;$J393,Equations!$G:$I,3,0)+VLOOKUP(BM$14&amp;"-sexo-"&amp;$J393,Equations!$G:$I,3,0)*$U393+VLOOKUP(BM$14&amp;"-edad-"&amp;$J393,Equations!$G:$I,3,0)*$V393+VLOOKUP(BM$14&amp;"-est-"&amp;$J393,Equations!$G:$I,3,0)*(1/$W393)+VLOOKUP(BM$14&amp;"-imc-"&amp;$J393,Equations!$G:$I,3,0)*(1/$Q393)))</f>
        <v/>
      </c>
      <c r="BN393" s="10" t="str">
        <f>IF($AE393="","",IF(OR($V393&lt;2.7,$V393&gt;90),"Age OOR",BM393-1.6449*VLOOKUP(BM$14&amp;"-rse-"&amp;$J393,Equations!$G:$I,3,0)))</f>
        <v/>
      </c>
      <c r="BO393" s="10" t="str">
        <f>IF($AE393="","",IF(OR($V393&lt;2.7,$V393&gt;90),"Age OOR",BM393+1.6449*VLOOKUP(BM$14&amp;"-rse-"&amp;$J393,Equations!$G:$I,3,0)))</f>
        <v/>
      </c>
      <c r="BP393" s="10" t="str">
        <f t="shared" si="143"/>
        <v/>
      </c>
      <c r="BQ393" s="10" t="str">
        <f>IF($AE393="","",IF(OR($V393&lt;2.7,$V393&gt;90),"Age OOR",($AE393-BM393)/VLOOKUP(BM$14&amp;"-rse-"&amp;$J393,Equations!$G:$I,3,0)))</f>
        <v/>
      </c>
      <c r="BR393" s="10" t="str">
        <f>IF($AF393="","",IF(OR($V393&lt;2.7,$V393&gt;90),"Age OOR",VLOOKUP(BR$14&amp;"-int-"&amp;$K393,Equations!$G:$I,3,0)+VLOOKUP(BR$14&amp;"-sexo-"&amp;$K393,Equations!$G:$I,3,0)*$U393+VLOOKUP(BR$14&amp;"-edad-"&amp;$K393,Equations!$G:$I,3,0)*$V393+VLOOKUP(BR$14&amp;"-est-"&amp;$K393,Equations!$G:$I,3,0)*(1/$W393)+VLOOKUP(BR$14&amp;"-imc-"&amp;$K393,Equations!$G:$I,3,0)*(1/$Q393)))</f>
        <v/>
      </c>
      <c r="BS393" s="10" t="str">
        <f>IF($AF393="","",IF(OR($V393&lt;2.7,$V393&gt;90),"Age OOR",BR393-1.6449*VLOOKUP(BR$14&amp;"-rse-"&amp;$K393,Equations!$G:$I,3,0)))</f>
        <v/>
      </c>
      <c r="BT393" s="10" t="str">
        <f>IF($AF393="","",IF(OR($V393&lt;2.7,$V393&gt;90),"Age OOR",BR393+1.6449*VLOOKUP(BR$14&amp;"-rse-"&amp;$K393,Equations!$G:$I,3,0)))</f>
        <v/>
      </c>
      <c r="BU393" s="10" t="str">
        <f t="shared" si="144"/>
        <v/>
      </c>
      <c r="BV393" s="10" t="str">
        <f>IF($AF393="","",IF(OR($V393&lt;2.7,$V393&gt;90),"Age OOR",($AF393-BR393)/VLOOKUP(BR$14&amp;"-rse-"&amp;$K393,Equations!$G:$I,3,0)))</f>
        <v/>
      </c>
      <c r="BW393" s="10" t="str">
        <f>IF($AG393="","",IF(OR($V393&lt;2.7,$V393&gt;90),"Age OOR",VLOOKUP(BW$14&amp;"-int-"&amp;$L393,Equations!$G:$I,3,0)+VLOOKUP(BW$14&amp;"-sexo-"&amp;$L393,Equations!$G:$I,3,0)*$U393+VLOOKUP(BW$14&amp;"-edad-"&amp;$L393,Equations!$G:$I,3,0)*$V393+VLOOKUP(BW$14&amp;"-est-"&amp;$L393,Equations!$G:$I,3,0)*(1/$W393)+VLOOKUP(BW$14&amp;"-imc-"&amp;$L393,Equations!$G:$I,3,0)*(1/$Q393)))</f>
        <v/>
      </c>
      <c r="BX393" s="10" t="str">
        <f>IF($AG393="","",IF(OR($V393&lt;2.7,$V393&gt;90),"Age OOR",BW393-1.6449*VLOOKUP(BW$14&amp;"-rse-"&amp;$L393,Equations!$G:$I,3,0)))</f>
        <v/>
      </c>
      <c r="BY393" s="10" t="str">
        <f>IF($AG393="","",IF(OR($V393&lt;2.7,$V393&gt;90),"Age OOR",BW393+1.6449*VLOOKUP(BW$14&amp;"-rse-"&amp;$L393,Equations!$G:$I,3,0)))</f>
        <v/>
      </c>
      <c r="BZ393" s="10" t="str">
        <f t="shared" si="145"/>
        <v/>
      </c>
      <c r="CA393" s="10" t="str">
        <f>IF($AG393="","",IF(OR($V393&lt;2.7,$V393&gt;90),"Age OOR",($AG393-BW393)/VLOOKUP(BW$14&amp;"-rse-"&amp;$L393,Equations!$G:$I,3,0)))</f>
        <v/>
      </c>
      <c r="CB393" s="10" t="str">
        <f>IF($AH393="","",IF(OR($V393&lt;2.7,$V393&gt;90),"Age OOR",VLOOKUP(CB$14&amp;"-int-"&amp;$M393,Equations!$G:$I,3,0)+VLOOKUP(CB$14&amp;"-sexo-"&amp;$M393,Equations!$G:$I,3,0)*$U393+VLOOKUP(CB$14&amp;"-edad-"&amp;$M393,Equations!$G:$I,3,0)*$V393+VLOOKUP(CB$14&amp;"-est-"&amp;$M393,Equations!$G:$I,3,0)*(1/$W393)+VLOOKUP(CB$14&amp;"-imc-"&amp;$M393,Equations!$G:$I,3,0)*(1/$Q393)))</f>
        <v/>
      </c>
      <c r="CC393" s="10" t="str">
        <f>IF($AH393="","",IF(OR($V393&lt;2.7,$V393&gt;90),"Age OOR",CB393-1.6449*VLOOKUP(CB$14&amp;"-rse-"&amp;$M393,Equations!$G:$I,3,0)))</f>
        <v/>
      </c>
      <c r="CD393" s="10" t="str">
        <f>IF($AH393="","",IF(OR($V393&lt;2.7,$V393&gt;90),"Age OOR",CB393+1.6449*VLOOKUP(CB$14&amp;"-rse-"&amp;$M393,Equations!$G:$I,3,0)))</f>
        <v/>
      </c>
      <c r="CE393" s="10" t="str">
        <f t="shared" si="146"/>
        <v/>
      </c>
      <c r="CF393" s="10" t="str">
        <f>IF($AH393="","",IF(OR($V393&lt;2.7,$V393&gt;90),"Age OOR",($AH393-CB393)/VLOOKUP(CB$14&amp;"-rse-"&amp;$M393,Equations!$G:$I,3,0)))</f>
        <v/>
      </c>
      <c r="CG393" s="10" t="str">
        <f>IF($AI393="","",IF(OR($V393&lt;2.7,$V393&gt;90),"Age OOR",VLOOKUP(CG$14&amp;"-int-"&amp;$N393,Equations!$G:$I,3,0)+VLOOKUP(CG$14&amp;"-sexo-"&amp;$N393,Equations!$G:$I,3,0)*$U393+VLOOKUP(CG$14&amp;"-edad-"&amp;$N393,Equations!$G:$I,3,0)*$V393+VLOOKUP(CG$14&amp;"-est-"&amp;$N393,Equations!$G:$I,3,0)*(1/$W393)+VLOOKUP(CG$14&amp;"-imc-"&amp;$N393,Equations!$G:$I,3,0)*(1/$Q393)))</f>
        <v/>
      </c>
      <c r="CH393" s="10" t="str">
        <f>IF($AI393="","",IF(OR($V393&lt;2.7,$V393&gt;90),"Age OOR",CG393-1.6449*VLOOKUP(CG$14&amp;"-rse-"&amp;$N393,Equations!$G:$I,3,0)))</f>
        <v/>
      </c>
      <c r="CI393" s="10" t="str">
        <f>IF($AI393="","",IF(OR($V393&lt;2.7,$V393&gt;90),"Age OOR",CG393+1.6449*VLOOKUP(CG$14&amp;"-rse-"&amp;$N393,Equations!$G:$I,3,0)))</f>
        <v/>
      </c>
      <c r="CJ393" s="10" t="str">
        <f t="shared" si="147"/>
        <v/>
      </c>
      <c r="CK393" s="10" t="str">
        <f>IF($AI393="","",IF(OR($V393&lt;2.7,$V393&gt;90),"Age OOR",($AI393-CG393)/VLOOKUP(CG$14&amp;"-rse-"&amp;$N393,Equations!$G:$I,3,0)))</f>
        <v/>
      </c>
      <c r="CL393" s="10" t="str">
        <f>IF($AJ393="","",IF(OR($V393&lt;2.7,$V393&gt;90),"Age OOR",VLOOKUP(CL$14&amp;"-int-"&amp;$O393,Equations!$G:$I,3,0)+VLOOKUP(CL$14&amp;"-sexo-"&amp;$O393,Equations!$G:$I,3,0)*$U393+VLOOKUP(CL$14&amp;"-edad-"&amp;$O393,Equations!$G:$I,3,0)*$V393+VLOOKUP(CL$14&amp;"-est-"&amp;$O393,Equations!$G:$I,3,0)*(1/$W393)+VLOOKUP(CL$14&amp;"-imc-"&amp;$O393,Equations!$G:$I,3,0)*(1/$Q393)))</f>
        <v/>
      </c>
      <c r="CM393" s="10" t="str">
        <f>IF($AJ393="","",IF(OR($V393&lt;2.7,$V393&gt;90),"Age OOR",CL393-1.6449*VLOOKUP(CL$14&amp;"-rse-"&amp;$O393,Equations!$G:$I,3,0)))</f>
        <v/>
      </c>
      <c r="CN393" s="10" t="str">
        <f>IF($AJ393="","",IF(OR($V393&lt;2.7,$V393&gt;90),"Age OOR",CL393+1.6449*VLOOKUP(CL$14&amp;"-rse-"&amp;$O393,Equations!$G:$I,3,0)))</f>
        <v/>
      </c>
      <c r="CO393" s="10" t="str">
        <f t="shared" si="148"/>
        <v/>
      </c>
      <c r="CP393" s="10" t="str">
        <f>IF($AJ393="","",IF(OR($V393&lt;2.7,$V393&gt;90),"Age OOR",($AJ393-CL393)/VLOOKUP(CL$14&amp;"-rse-"&amp;$O393,Equations!$G:$I,3,0)))</f>
        <v/>
      </c>
      <c r="CQ393" s="10" t="str">
        <f>IF($AK393="","",IF(OR($V393&lt;2.7,$V393&gt;90),"Age OOR",EXP(VLOOKUP(CQ$14&amp;"-int-"&amp;$P393,Equations!$G:$I,3,0)+VLOOKUP(CQ$14&amp;"-sexo-"&amp;$P393,Equations!$G:$I,3,0)*$U393+VLOOKUP(CQ$14&amp;"-edad-"&amp;$P393,Equations!$G:$I,3,0)*$V393+VLOOKUP(CQ$14&amp;"-est-"&amp;$P393,Equations!$G:$I,3,0)*(1/$W393)+VLOOKUP(CQ$14&amp;"-imc-"&amp;$P393,Equations!$G:$I,3,0)*(1/$Q393))))</f>
        <v/>
      </c>
      <c r="CR393" s="10" t="str">
        <f>IF($AK393="","",IF(OR($V393&lt;2.7,$V393&gt;90),"Age OOR",EXP(LN(CQ393)-1.6449*VLOOKUP(CQ$14&amp;"-rse-"&amp;$P393,Equations!$G:$I,3,0))))</f>
        <v/>
      </c>
      <c r="CS393" s="10" t="str">
        <f>IF($AK393="","",IF(OR($V393&lt;2.7,$V393&gt;90),"Age OOR",EXP(LN(CQ393)+1.6449*VLOOKUP(CQ$14&amp;"-rse-"&amp;$P393,Equations!$G:$I,3,0))))</f>
        <v/>
      </c>
      <c r="CT393" s="10" t="str">
        <f t="shared" si="149"/>
        <v/>
      </c>
      <c r="CU393" s="10" t="str">
        <f>IF($AK393="","",IF(OR($V393&lt;2.7,$V393&gt;90),"Age OOR",(LN($AK393)-LN(CQ393))/VLOOKUP(CQ$14&amp;"-rse-"&amp;$P393,Equations!$G:$I,3,0)))</f>
        <v/>
      </c>
      <c r="CV393" s="47"/>
      <c r="DE393" s="54"/>
    </row>
    <row r="394" spans="5:109" x14ac:dyDescent="0.2">
      <c r="E394" s="23" t="str">
        <f t="shared" si="125"/>
        <v>Age out of range</v>
      </c>
      <c r="F394" s="23" t="str">
        <f t="shared" si="126"/>
        <v>Age out of range</v>
      </c>
      <c r="G394" s="23" t="str">
        <f t="shared" si="127"/>
        <v>Age out of range</v>
      </c>
      <c r="H394" s="23" t="str">
        <f t="shared" si="128"/>
        <v>Age out of range</v>
      </c>
      <c r="I394" s="23" t="str">
        <f t="shared" si="129"/>
        <v>Age out of range</v>
      </c>
      <c r="J394" s="23" t="str">
        <f t="shared" si="130"/>
        <v>Age out of range</v>
      </c>
      <c r="K394" s="23" t="str">
        <f t="shared" si="131"/>
        <v>Age out of range</v>
      </c>
      <c r="L394" s="23" t="str">
        <f t="shared" si="132"/>
        <v>Age out of range</v>
      </c>
      <c r="M394" s="23" t="str">
        <f t="shared" si="133"/>
        <v>Age out of range</v>
      </c>
      <c r="N394" s="23" t="str">
        <f t="shared" si="134"/>
        <v>Age out of range</v>
      </c>
      <c r="O394" s="23" t="str">
        <f t="shared" si="135"/>
        <v>Age out of range</v>
      </c>
      <c r="P394" s="23" t="str">
        <f t="shared" si="136"/>
        <v>Age out of range</v>
      </c>
      <c r="Q394" s="23" t="e">
        <f t="shared" si="137"/>
        <v>#DIV/0!</v>
      </c>
      <c r="R394" s="17"/>
      <c r="S394" s="23">
        <v>378</v>
      </c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7"/>
      <c r="AM394" s="47"/>
      <c r="AN394" s="10" t="str">
        <f>IF($Z394="","",IF(OR($V394&lt;2.7,$V394&gt;90),"Age OOR",VLOOKUP(AN$14&amp;"-int-"&amp;$E394,Equations!$G:$I,3,0)+VLOOKUP(AN$14&amp;"-sexo-"&amp;$E394,Equations!$G:$I,3,0)*$U394+VLOOKUP(AN$14&amp;"-edad-"&amp;$E394,Equations!$G:$I,3,0)*$V394+VLOOKUP(AN$14&amp;"-est-"&amp;$E394,Equations!$G:$I,3,0)*(1/$W394)+VLOOKUP(AN$14&amp;"-imc-"&amp;$E394,Equations!$G:$I,3,0)*(1/$Q394)))</f>
        <v/>
      </c>
      <c r="AO394" s="10" t="str">
        <f>IF($Z394="","",IF(OR($V394&lt;2.7,$V394&gt;90),"Age OOR",AN394-1.6449*VLOOKUP(AN$14&amp;"-rse-"&amp;$E394,Equations!$G:$I,3,0)))</f>
        <v/>
      </c>
      <c r="AP394" s="10" t="str">
        <f>IF($Z394="","",IF(OR($V394&lt;2.7,$V394&gt;90),"Age OOR",AN394+1.6449*VLOOKUP(AN$14&amp;"-rse-"&amp;$E394,Equations!$G:$I,3,0)))</f>
        <v/>
      </c>
      <c r="AQ394" s="10" t="str">
        <f t="shared" si="138"/>
        <v/>
      </c>
      <c r="AR394" s="10" t="str">
        <f>IF($Z394="","",IF(OR($V394&lt;2.7,$V394&gt;90),"Age OOR",($Z394-AN394)/VLOOKUP(AN$14&amp;"-rse-"&amp;$E394,Equations!$G:$I,3,0)))</f>
        <v/>
      </c>
      <c r="AS394" s="10" t="str">
        <f>IF($AA394="","",IF(OR($V394&lt;2.7,$V394&gt;90),"Age OOR",VLOOKUP(AS$14&amp;"-int-"&amp;$F394,Equations!$G:$I,3,0)+VLOOKUP(AS$14&amp;"-sexo-"&amp;$F394,Equations!$G:$I,3,0)*$U394+VLOOKUP(AS$14&amp;"-edad-"&amp;$F394,Equations!$G:$I,3,0)*$V394+VLOOKUP(AS$14&amp;"-est-"&amp;$F394,Equations!$G:$I,3,0)*(1/$W394)+VLOOKUP(AS$14&amp;"-imc-"&amp;$F394,Equations!$G:$I,3,0)*(1/$Q394)))</f>
        <v/>
      </c>
      <c r="AT394" s="10" t="str">
        <f>IF($AA394="","",IF(OR($V394&lt;2.7,$V394&gt;90),"Age OOR",AS394-1.6449*VLOOKUP(AS$14&amp;"-rse-"&amp;$F394,Equations!$G:$I,3,0)))</f>
        <v/>
      </c>
      <c r="AU394" s="10" t="str">
        <f>IF($AA394="","",IF(OR($V394&lt;2.7,$V394&gt;90),"Age OOR",AS394+1.6449*VLOOKUP(AS$14&amp;"-rse-"&amp;$F394,Equations!$G:$I,3,0)))</f>
        <v/>
      </c>
      <c r="AV394" s="10" t="str">
        <f t="shared" si="139"/>
        <v/>
      </c>
      <c r="AW394" s="10" t="str">
        <f>IF($AA394="","",IF(OR($V394&lt;2.7,$V394&gt;90),"Age OOR",($AA394-AS394)/VLOOKUP(AS$14&amp;"-rse-"&amp;$F394,Equations!$G:$I,3,0)))</f>
        <v/>
      </c>
      <c r="AX394" s="10" t="str">
        <f>IF($AB394="","",IF(OR($V394&lt;2.7,$V394&gt;90),"Age OOR",VLOOKUP(AX$14&amp;"-int-"&amp;$G394,Equations!$G:$I,3,0)+VLOOKUP(AX$14&amp;"-sexo-"&amp;$G394,Equations!$G:$I,3,0)*$U394+VLOOKUP(AX$14&amp;"-edad-"&amp;$G394,Equations!$G:$I,3,0)*$V394+VLOOKUP(AX$14&amp;"-est-"&amp;$G394,Equations!$G:$I,3,0)*(1/$W394)+VLOOKUP(AX$14&amp;"-imc-"&amp;$G394,Equations!$G:$I,3,0)*(1/$Q394)))</f>
        <v/>
      </c>
      <c r="AY394" s="10" t="str">
        <f>IF($AB394="","",IF(OR($V394&lt;2.7,$V394&gt;90),"Age OOR",AX394-1.6449*VLOOKUP(AX$14&amp;"-rse-"&amp;$G394,Equations!$G:$I,3,0)))</f>
        <v/>
      </c>
      <c r="AZ394" s="10" t="str">
        <f>IF($AB394="","",IF(OR($V394&lt;2.7,$V394&gt;90),"Age OOR",AX394+1.6449*VLOOKUP(AX$14&amp;"-rse-"&amp;$G394,Equations!$G:$I,3,0)))</f>
        <v/>
      </c>
      <c r="BA394" s="10" t="str">
        <f t="shared" si="140"/>
        <v/>
      </c>
      <c r="BB394" s="10" t="str">
        <f>IF($AB394="","",IF(OR($V394&lt;2.7,$V394&gt;90),"Age OOR",($AB394-AX394)/VLOOKUP(AX$14&amp;"-rse-"&amp;$G394,Equations!$G:$I,3,0)))</f>
        <v/>
      </c>
      <c r="BC394" s="10" t="str">
        <f>IF($AC394="","",IF(OR($V394&lt;2.7,$V394&gt;90),"Age OOR",VLOOKUP(BC$14&amp;"-int-"&amp;$H394,Equations!$G:$I,3,0)+VLOOKUP(BC$14&amp;"-sexo-"&amp;$H394,Equations!$G:$I,3,0)*$U394+VLOOKUP(BC$14&amp;"-edad-"&amp;$H394,Equations!$G:$I,3,0)*$V394+VLOOKUP(BC$14&amp;"-est-"&amp;$H394,Equations!$G:$I,3,0)*(1/$W394)+VLOOKUP(BC$14&amp;"-imc-"&amp;$H394,Equations!$G:$I,3,0)*(1/$Q394)))</f>
        <v/>
      </c>
      <c r="BD394" s="10" t="str">
        <f>IF($AC394="","",IF(OR($V394&lt;2.7,$V394&gt;90),"Age OOR",BC394-1.6449*VLOOKUP(BC$14&amp;"-rse-"&amp;$H394,Equations!$G:$I,3,0)))</f>
        <v/>
      </c>
      <c r="BE394" s="10" t="str">
        <f>IF($AC394="","",IF(OR($V394&lt;2.7,$V394&gt;90),"Age OOR",BC394+1.6449*VLOOKUP(BC$14&amp;"-rse-"&amp;$H394,Equations!$G:$I,3,0)))</f>
        <v/>
      </c>
      <c r="BF394" s="10" t="str">
        <f t="shared" si="141"/>
        <v/>
      </c>
      <c r="BG394" s="10" t="str">
        <f>IF($AC394="","",IF(OR($V394&lt;2.7,$V394&gt;90),"Age OOR",($AC394-BC394)/VLOOKUP(BC$14&amp;"-rse-"&amp;$H394,Equations!$G:$I,3,0)))</f>
        <v/>
      </c>
      <c r="BH394" s="10" t="str">
        <f>IF($AD394="","",IF(OR($V394&lt;2.7,$V394&gt;90),"Age OOR",VLOOKUP(BH$14&amp;"-int-"&amp;$I394,Equations!$G:$I,3,0)+VLOOKUP(BH$14&amp;"-sexo-"&amp;$I394,Equations!$G:$I,3,0)*$U394+VLOOKUP(BH$14&amp;"-edad-"&amp;$I394,Equations!$G:$I,3,0)*$V394+VLOOKUP(BH$14&amp;"-est-"&amp;$I394,Equations!$G:$I,3,0)*(1/$W394)+VLOOKUP(BH$14&amp;"-imc-"&amp;$I394,Equations!$G:$I,3,0)*(1/$Q394)))</f>
        <v/>
      </c>
      <c r="BI394" s="10" t="str">
        <f>IF($AD394="","",IF(OR($V394&lt;2.7,$V394&gt;90),"Age OOR",BH394-1.6449*VLOOKUP(BH$14&amp;"-rse-"&amp;$I394,Equations!$G:$I,3,0)))</f>
        <v/>
      </c>
      <c r="BJ394" s="10" t="str">
        <f>IF($AD394="","",IF(OR($V394&lt;2.7,$V394&gt;90),"Age OOR",BH394+1.6449*VLOOKUP(BH$14&amp;"-rse-"&amp;$I394,Equations!$G:$I,3,0)))</f>
        <v/>
      </c>
      <c r="BK394" s="10" t="str">
        <f t="shared" si="142"/>
        <v/>
      </c>
      <c r="BL394" s="10" t="str">
        <f>IF($AD394="","",IF(OR($V394&lt;2.7,$V394&gt;90),"Age OOR",($AD394-BH394)/VLOOKUP(BH$14&amp;"-rse-"&amp;$I394,Equations!$G:$I,3,0)))</f>
        <v/>
      </c>
      <c r="BM394" s="10" t="str">
        <f>IF($AE394="","",IF(OR($V394&lt;2.7,$V394&gt;90),"Age OOR",VLOOKUP(BM$14&amp;"-int-"&amp;$J394,Equations!$G:$I,3,0)+VLOOKUP(BM$14&amp;"-sexo-"&amp;$J394,Equations!$G:$I,3,0)*$U394+VLOOKUP(BM$14&amp;"-edad-"&amp;$J394,Equations!$G:$I,3,0)*$V394+VLOOKUP(BM$14&amp;"-est-"&amp;$J394,Equations!$G:$I,3,0)*(1/$W394)+VLOOKUP(BM$14&amp;"-imc-"&amp;$J394,Equations!$G:$I,3,0)*(1/$Q394)))</f>
        <v/>
      </c>
      <c r="BN394" s="10" t="str">
        <f>IF($AE394="","",IF(OR($V394&lt;2.7,$V394&gt;90),"Age OOR",BM394-1.6449*VLOOKUP(BM$14&amp;"-rse-"&amp;$J394,Equations!$G:$I,3,0)))</f>
        <v/>
      </c>
      <c r="BO394" s="10" t="str">
        <f>IF($AE394="","",IF(OR($V394&lt;2.7,$V394&gt;90),"Age OOR",BM394+1.6449*VLOOKUP(BM$14&amp;"-rse-"&amp;$J394,Equations!$G:$I,3,0)))</f>
        <v/>
      </c>
      <c r="BP394" s="10" t="str">
        <f t="shared" si="143"/>
        <v/>
      </c>
      <c r="BQ394" s="10" t="str">
        <f>IF($AE394="","",IF(OR($V394&lt;2.7,$V394&gt;90),"Age OOR",($AE394-BM394)/VLOOKUP(BM$14&amp;"-rse-"&amp;$J394,Equations!$G:$I,3,0)))</f>
        <v/>
      </c>
      <c r="BR394" s="10" t="str">
        <f>IF($AF394="","",IF(OR($V394&lt;2.7,$V394&gt;90),"Age OOR",VLOOKUP(BR$14&amp;"-int-"&amp;$K394,Equations!$G:$I,3,0)+VLOOKUP(BR$14&amp;"-sexo-"&amp;$K394,Equations!$G:$I,3,0)*$U394+VLOOKUP(BR$14&amp;"-edad-"&amp;$K394,Equations!$G:$I,3,0)*$V394+VLOOKUP(BR$14&amp;"-est-"&amp;$K394,Equations!$G:$I,3,0)*(1/$W394)+VLOOKUP(BR$14&amp;"-imc-"&amp;$K394,Equations!$G:$I,3,0)*(1/$Q394)))</f>
        <v/>
      </c>
      <c r="BS394" s="10" t="str">
        <f>IF($AF394="","",IF(OR($V394&lt;2.7,$V394&gt;90),"Age OOR",BR394-1.6449*VLOOKUP(BR$14&amp;"-rse-"&amp;$K394,Equations!$G:$I,3,0)))</f>
        <v/>
      </c>
      <c r="BT394" s="10" t="str">
        <f>IF($AF394="","",IF(OR($V394&lt;2.7,$V394&gt;90),"Age OOR",BR394+1.6449*VLOOKUP(BR$14&amp;"-rse-"&amp;$K394,Equations!$G:$I,3,0)))</f>
        <v/>
      </c>
      <c r="BU394" s="10" t="str">
        <f t="shared" si="144"/>
        <v/>
      </c>
      <c r="BV394" s="10" t="str">
        <f>IF($AF394="","",IF(OR($V394&lt;2.7,$V394&gt;90),"Age OOR",($AF394-BR394)/VLOOKUP(BR$14&amp;"-rse-"&amp;$K394,Equations!$G:$I,3,0)))</f>
        <v/>
      </c>
      <c r="BW394" s="10" t="str">
        <f>IF($AG394="","",IF(OR($V394&lt;2.7,$V394&gt;90),"Age OOR",VLOOKUP(BW$14&amp;"-int-"&amp;$L394,Equations!$G:$I,3,0)+VLOOKUP(BW$14&amp;"-sexo-"&amp;$L394,Equations!$G:$I,3,0)*$U394+VLOOKUP(BW$14&amp;"-edad-"&amp;$L394,Equations!$G:$I,3,0)*$V394+VLOOKUP(BW$14&amp;"-est-"&amp;$L394,Equations!$G:$I,3,0)*(1/$W394)+VLOOKUP(BW$14&amp;"-imc-"&amp;$L394,Equations!$G:$I,3,0)*(1/$Q394)))</f>
        <v/>
      </c>
      <c r="BX394" s="10" t="str">
        <f>IF($AG394="","",IF(OR($V394&lt;2.7,$V394&gt;90),"Age OOR",BW394-1.6449*VLOOKUP(BW$14&amp;"-rse-"&amp;$L394,Equations!$G:$I,3,0)))</f>
        <v/>
      </c>
      <c r="BY394" s="10" t="str">
        <f>IF($AG394="","",IF(OR($V394&lt;2.7,$V394&gt;90),"Age OOR",BW394+1.6449*VLOOKUP(BW$14&amp;"-rse-"&amp;$L394,Equations!$G:$I,3,0)))</f>
        <v/>
      </c>
      <c r="BZ394" s="10" t="str">
        <f t="shared" si="145"/>
        <v/>
      </c>
      <c r="CA394" s="10" t="str">
        <f>IF($AG394="","",IF(OR($V394&lt;2.7,$V394&gt;90),"Age OOR",($AG394-BW394)/VLOOKUP(BW$14&amp;"-rse-"&amp;$L394,Equations!$G:$I,3,0)))</f>
        <v/>
      </c>
      <c r="CB394" s="10" t="str">
        <f>IF($AH394="","",IF(OR($V394&lt;2.7,$V394&gt;90),"Age OOR",VLOOKUP(CB$14&amp;"-int-"&amp;$M394,Equations!$G:$I,3,0)+VLOOKUP(CB$14&amp;"-sexo-"&amp;$M394,Equations!$G:$I,3,0)*$U394+VLOOKUP(CB$14&amp;"-edad-"&amp;$M394,Equations!$G:$I,3,0)*$V394+VLOOKUP(CB$14&amp;"-est-"&amp;$M394,Equations!$G:$I,3,0)*(1/$W394)+VLOOKUP(CB$14&amp;"-imc-"&amp;$M394,Equations!$G:$I,3,0)*(1/$Q394)))</f>
        <v/>
      </c>
      <c r="CC394" s="10" t="str">
        <f>IF($AH394="","",IF(OR($V394&lt;2.7,$V394&gt;90),"Age OOR",CB394-1.6449*VLOOKUP(CB$14&amp;"-rse-"&amp;$M394,Equations!$G:$I,3,0)))</f>
        <v/>
      </c>
      <c r="CD394" s="10" t="str">
        <f>IF($AH394="","",IF(OR($V394&lt;2.7,$V394&gt;90),"Age OOR",CB394+1.6449*VLOOKUP(CB$14&amp;"-rse-"&amp;$M394,Equations!$G:$I,3,0)))</f>
        <v/>
      </c>
      <c r="CE394" s="10" t="str">
        <f t="shared" si="146"/>
        <v/>
      </c>
      <c r="CF394" s="10" t="str">
        <f>IF($AH394="","",IF(OR($V394&lt;2.7,$V394&gt;90),"Age OOR",($AH394-CB394)/VLOOKUP(CB$14&amp;"-rse-"&amp;$M394,Equations!$G:$I,3,0)))</f>
        <v/>
      </c>
      <c r="CG394" s="10" t="str">
        <f>IF($AI394="","",IF(OR($V394&lt;2.7,$V394&gt;90),"Age OOR",VLOOKUP(CG$14&amp;"-int-"&amp;$N394,Equations!$G:$I,3,0)+VLOOKUP(CG$14&amp;"-sexo-"&amp;$N394,Equations!$G:$I,3,0)*$U394+VLOOKUP(CG$14&amp;"-edad-"&amp;$N394,Equations!$G:$I,3,0)*$V394+VLOOKUP(CG$14&amp;"-est-"&amp;$N394,Equations!$G:$I,3,0)*(1/$W394)+VLOOKUP(CG$14&amp;"-imc-"&amp;$N394,Equations!$G:$I,3,0)*(1/$Q394)))</f>
        <v/>
      </c>
      <c r="CH394" s="10" t="str">
        <f>IF($AI394="","",IF(OR($V394&lt;2.7,$V394&gt;90),"Age OOR",CG394-1.6449*VLOOKUP(CG$14&amp;"-rse-"&amp;$N394,Equations!$G:$I,3,0)))</f>
        <v/>
      </c>
      <c r="CI394" s="10" t="str">
        <f>IF($AI394="","",IF(OR($V394&lt;2.7,$V394&gt;90),"Age OOR",CG394+1.6449*VLOOKUP(CG$14&amp;"-rse-"&amp;$N394,Equations!$G:$I,3,0)))</f>
        <v/>
      </c>
      <c r="CJ394" s="10" t="str">
        <f t="shared" si="147"/>
        <v/>
      </c>
      <c r="CK394" s="10" t="str">
        <f>IF($AI394="","",IF(OR($V394&lt;2.7,$V394&gt;90),"Age OOR",($AI394-CG394)/VLOOKUP(CG$14&amp;"-rse-"&amp;$N394,Equations!$G:$I,3,0)))</f>
        <v/>
      </c>
      <c r="CL394" s="10" t="str">
        <f>IF($AJ394="","",IF(OR($V394&lt;2.7,$V394&gt;90),"Age OOR",VLOOKUP(CL$14&amp;"-int-"&amp;$O394,Equations!$G:$I,3,0)+VLOOKUP(CL$14&amp;"-sexo-"&amp;$O394,Equations!$G:$I,3,0)*$U394+VLOOKUP(CL$14&amp;"-edad-"&amp;$O394,Equations!$G:$I,3,0)*$V394+VLOOKUP(CL$14&amp;"-est-"&amp;$O394,Equations!$G:$I,3,0)*(1/$W394)+VLOOKUP(CL$14&amp;"-imc-"&amp;$O394,Equations!$G:$I,3,0)*(1/$Q394)))</f>
        <v/>
      </c>
      <c r="CM394" s="10" t="str">
        <f>IF($AJ394="","",IF(OR($V394&lt;2.7,$V394&gt;90),"Age OOR",CL394-1.6449*VLOOKUP(CL$14&amp;"-rse-"&amp;$O394,Equations!$G:$I,3,0)))</f>
        <v/>
      </c>
      <c r="CN394" s="10" t="str">
        <f>IF($AJ394="","",IF(OR($V394&lt;2.7,$V394&gt;90),"Age OOR",CL394+1.6449*VLOOKUP(CL$14&amp;"-rse-"&amp;$O394,Equations!$G:$I,3,0)))</f>
        <v/>
      </c>
      <c r="CO394" s="10" t="str">
        <f t="shared" si="148"/>
        <v/>
      </c>
      <c r="CP394" s="10" t="str">
        <f>IF($AJ394="","",IF(OR($V394&lt;2.7,$V394&gt;90),"Age OOR",($AJ394-CL394)/VLOOKUP(CL$14&amp;"-rse-"&amp;$O394,Equations!$G:$I,3,0)))</f>
        <v/>
      </c>
      <c r="CQ394" s="10" t="str">
        <f>IF($AK394="","",IF(OR($V394&lt;2.7,$V394&gt;90),"Age OOR",EXP(VLOOKUP(CQ$14&amp;"-int-"&amp;$P394,Equations!$G:$I,3,0)+VLOOKUP(CQ$14&amp;"-sexo-"&amp;$P394,Equations!$G:$I,3,0)*$U394+VLOOKUP(CQ$14&amp;"-edad-"&amp;$P394,Equations!$G:$I,3,0)*$V394+VLOOKUP(CQ$14&amp;"-est-"&amp;$P394,Equations!$G:$I,3,0)*(1/$W394)+VLOOKUP(CQ$14&amp;"-imc-"&amp;$P394,Equations!$G:$I,3,0)*(1/$Q394))))</f>
        <v/>
      </c>
      <c r="CR394" s="10" t="str">
        <f>IF($AK394="","",IF(OR($V394&lt;2.7,$V394&gt;90),"Age OOR",EXP(LN(CQ394)-1.6449*VLOOKUP(CQ$14&amp;"-rse-"&amp;$P394,Equations!$G:$I,3,0))))</f>
        <v/>
      </c>
      <c r="CS394" s="10" t="str">
        <f>IF($AK394="","",IF(OR($V394&lt;2.7,$V394&gt;90),"Age OOR",EXP(LN(CQ394)+1.6449*VLOOKUP(CQ$14&amp;"-rse-"&amp;$P394,Equations!$G:$I,3,0))))</f>
        <v/>
      </c>
      <c r="CT394" s="10" t="str">
        <f t="shared" si="149"/>
        <v/>
      </c>
      <c r="CU394" s="10" t="str">
        <f>IF($AK394="","",IF(OR($V394&lt;2.7,$V394&gt;90),"Age OOR",(LN($AK394)-LN(CQ394))/VLOOKUP(CQ$14&amp;"-rse-"&amp;$P394,Equations!$G:$I,3,0)))</f>
        <v/>
      </c>
      <c r="CV394" s="47"/>
    </row>
    <row r="395" spans="5:109" x14ac:dyDescent="0.2">
      <c r="E395" s="23" t="str">
        <f t="shared" si="125"/>
        <v>Age out of range</v>
      </c>
      <c r="F395" s="23" t="str">
        <f t="shared" si="126"/>
        <v>Age out of range</v>
      </c>
      <c r="G395" s="23" t="str">
        <f t="shared" si="127"/>
        <v>Age out of range</v>
      </c>
      <c r="H395" s="23" t="str">
        <f t="shared" si="128"/>
        <v>Age out of range</v>
      </c>
      <c r="I395" s="23" t="str">
        <f t="shared" si="129"/>
        <v>Age out of range</v>
      </c>
      <c r="J395" s="23" t="str">
        <f t="shared" si="130"/>
        <v>Age out of range</v>
      </c>
      <c r="K395" s="23" t="str">
        <f t="shared" si="131"/>
        <v>Age out of range</v>
      </c>
      <c r="L395" s="23" t="str">
        <f t="shared" si="132"/>
        <v>Age out of range</v>
      </c>
      <c r="M395" s="23" t="str">
        <f t="shared" si="133"/>
        <v>Age out of range</v>
      </c>
      <c r="N395" s="23" t="str">
        <f t="shared" si="134"/>
        <v>Age out of range</v>
      </c>
      <c r="O395" s="23" t="str">
        <f t="shared" si="135"/>
        <v>Age out of range</v>
      </c>
      <c r="P395" s="23" t="str">
        <f t="shared" si="136"/>
        <v>Age out of range</v>
      </c>
      <c r="Q395" s="23" t="e">
        <f t="shared" si="137"/>
        <v>#DIV/0!</v>
      </c>
      <c r="R395" s="17"/>
      <c r="S395" s="23">
        <v>379</v>
      </c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7"/>
      <c r="AM395" s="47"/>
      <c r="AN395" s="10" t="str">
        <f>IF($Z395="","",IF(OR($V395&lt;2.7,$V395&gt;90),"Age OOR",VLOOKUP(AN$14&amp;"-int-"&amp;$E395,Equations!$G:$I,3,0)+VLOOKUP(AN$14&amp;"-sexo-"&amp;$E395,Equations!$G:$I,3,0)*$U395+VLOOKUP(AN$14&amp;"-edad-"&amp;$E395,Equations!$G:$I,3,0)*$V395+VLOOKUP(AN$14&amp;"-est-"&amp;$E395,Equations!$G:$I,3,0)*(1/$W395)+VLOOKUP(AN$14&amp;"-imc-"&amp;$E395,Equations!$G:$I,3,0)*(1/$Q395)))</f>
        <v/>
      </c>
      <c r="AO395" s="10" t="str">
        <f>IF($Z395="","",IF(OR($V395&lt;2.7,$V395&gt;90),"Age OOR",AN395-1.6449*VLOOKUP(AN$14&amp;"-rse-"&amp;$E395,Equations!$G:$I,3,0)))</f>
        <v/>
      </c>
      <c r="AP395" s="10" t="str">
        <f>IF($Z395="","",IF(OR($V395&lt;2.7,$V395&gt;90),"Age OOR",AN395+1.6449*VLOOKUP(AN$14&amp;"-rse-"&amp;$E395,Equations!$G:$I,3,0)))</f>
        <v/>
      </c>
      <c r="AQ395" s="10" t="str">
        <f t="shared" si="138"/>
        <v/>
      </c>
      <c r="AR395" s="10" t="str">
        <f>IF($Z395="","",IF(OR($V395&lt;2.7,$V395&gt;90),"Age OOR",($Z395-AN395)/VLOOKUP(AN$14&amp;"-rse-"&amp;$E395,Equations!$G:$I,3,0)))</f>
        <v/>
      </c>
      <c r="AS395" s="10" t="str">
        <f>IF($AA395="","",IF(OR($V395&lt;2.7,$V395&gt;90),"Age OOR",VLOOKUP(AS$14&amp;"-int-"&amp;$F395,Equations!$G:$I,3,0)+VLOOKUP(AS$14&amp;"-sexo-"&amp;$F395,Equations!$G:$I,3,0)*$U395+VLOOKUP(AS$14&amp;"-edad-"&amp;$F395,Equations!$G:$I,3,0)*$V395+VLOOKUP(AS$14&amp;"-est-"&amp;$F395,Equations!$G:$I,3,0)*(1/$W395)+VLOOKUP(AS$14&amp;"-imc-"&amp;$F395,Equations!$G:$I,3,0)*(1/$Q395)))</f>
        <v/>
      </c>
      <c r="AT395" s="10" t="str">
        <f>IF($AA395="","",IF(OR($V395&lt;2.7,$V395&gt;90),"Age OOR",AS395-1.6449*VLOOKUP(AS$14&amp;"-rse-"&amp;$F395,Equations!$G:$I,3,0)))</f>
        <v/>
      </c>
      <c r="AU395" s="10" t="str">
        <f>IF($AA395="","",IF(OR($V395&lt;2.7,$V395&gt;90),"Age OOR",AS395+1.6449*VLOOKUP(AS$14&amp;"-rse-"&amp;$F395,Equations!$G:$I,3,0)))</f>
        <v/>
      </c>
      <c r="AV395" s="10" t="str">
        <f t="shared" si="139"/>
        <v/>
      </c>
      <c r="AW395" s="10" t="str">
        <f>IF($AA395="","",IF(OR($V395&lt;2.7,$V395&gt;90),"Age OOR",($AA395-AS395)/VLOOKUP(AS$14&amp;"-rse-"&amp;$F395,Equations!$G:$I,3,0)))</f>
        <v/>
      </c>
      <c r="AX395" s="10" t="str">
        <f>IF($AB395="","",IF(OR($V395&lt;2.7,$V395&gt;90),"Age OOR",VLOOKUP(AX$14&amp;"-int-"&amp;$G395,Equations!$G:$I,3,0)+VLOOKUP(AX$14&amp;"-sexo-"&amp;$G395,Equations!$G:$I,3,0)*$U395+VLOOKUP(AX$14&amp;"-edad-"&amp;$G395,Equations!$G:$I,3,0)*$V395+VLOOKUP(AX$14&amp;"-est-"&amp;$G395,Equations!$G:$I,3,0)*(1/$W395)+VLOOKUP(AX$14&amp;"-imc-"&amp;$G395,Equations!$G:$I,3,0)*(1/$Q395)))</f>
        <v/>
      </c>
      <c r="AY395" s="10" t="str">
        <f>IF($AB395="","",IF(OR($V395&lt;2.7,$V395&gt;90),"Age OOR",AX395-1.6449*VLOOKUP(AX$14&amp;"-rse-"&amp;$G395,Equations!$G:$I,3,0)))</f>
        <v/>
      </c>
      <c r="AZ395" s="10" t="str">
        <f>IF($AB395="","",IF(OR($V395&lt;2.7,$V395&gt;90),"Age OOR",AX395+1.6449*VLOOKUP(AX$14&amp;"-rse-"&amp;$G395,Equations!$G:$I,3,0)))</f>
        <v/>
      </c>
      <c r="BA395" s="10" t="str">
        <f t="shared" si="140"/>
        <v/>
      </c>
      <c r="BB395" s="10" t="str">
        <f>IF($AB395="","",IF(OR($V395&lt;2.7,$V395&gt;90),"Age OOR",($AB395-AX395)/VLOOKUP(AX$14&amp;"-rse-"&amp;$G395,Equations!$G:$I,3,0)))</f>
        <v/>
      </c>
      <c r="BC395" s="10" t="str">
        <f>IF($AC395="","",IF(OR($V395&lt;2.7,$V395&gt;90),"Age OOR",VLOOKUP(BC$14&amp;"-int-"&amp;$H395,Equations!$G:$I,3,0)+VLOOKUP(BC$14&amp;"-sexo-"&amp;$H395,Equations!$G:$I,3,0)*$U395+VLOOKUP(BC$14&amp;"-edad-"&amp;$H395,Equations!$G:$I,3,0)*$V395+VLOOKUP(BC$14&amp;"-est-"&amp;$H395,Equations!$G:$I,3,0)*(1/$W395)+VLOOKUP(BC$14&amp;"-imc-"&amp;$H395,Equations!$G:$I,3,0)*(1/$Q395)))</f>
        <v/>
      </c>
      <c r="BD395" s="10" t="str">
        <f>IF($AC395="","",IF(OR($V395&lt;2.7,$V395&gt;90),"Age OOR",BC395-1.6449*VLOOKUP(BC$14&amp;"-rse-"&amp;$H395,Equations!$G:$I,3,0)))</f>
        <v/>
      </c>
      <c r="BE395" s="10" t="str">
        <f>IF($AC395="","",IF(OR($V395&lt;2.7,$V395&gt;90),"Age OOR",BC395+1.6449*VLOOKUP(BC$14&amp;"-rse-"&amp;$H395,Equations!$G:$I,3,0)))</f>
        <v/>
      </c>
      <c r="BF395" s="10" t="str">
        <f t="shared" si="141"/>
        <v/>
      </c>
      <c r="BG395" s="10" t="str">
        <f>IF($AC395="","",IF(OR($V395&lt;2.7,$V395&gt;90),"Age OOR",($AC395-BC395)/VLOOKUP(BC$14&amp;"-rse-"&amp;$H395,Equations!$G:$I,3,0)))</f>
        <v/>
      </c>
      <c r="BH395" s="10" t="str">
        <f>IF($AD395="","",IF(OR($V395&lt;2.7,$V395&gt;90),"Age OOR",VLOOKUP(BH$14&amp;"-int-"&amp;$I395,Equations!$G:$I,3,0)+VLOOKUP(BH$14&amp;"-sexo-"&amp;$I395,Equations!$G:$I,3,0)*$U395+VLOOKUP(BH$14&amp;"-edad-"&amp;$I395,Equations!$G:$I,3,0)*$V395+VLOOKUP(BH$14&amp;"-est-"&amp;$I395,Equations!$G:$I,3,0)*(1/$W395)+VLOOKUP(BH$14&amp;"-imc-"&amp;$I395,Equations!$G:$I,3,0)*(1/$Q395)))</f>
        <v/>
      </c>
      <c r="BI395" s="10" t="str">
        <f>IF($AD395="","",IF(OR($V395&lt;2.7,$V395&gt;90),"Age OOR",BH395-1.6449*VLOOKUP(BH$14&amp;"-rse-"&amp;$I395,Equations!$G:$I,3,0)))</f>
        <v/>
      </c>
      <c r="BJ395" s="10" t="str">
        <f>IF($AD395="","",IF(OR($V395&lt;2.7,$V395&gt;90),"Age OOR",BH395+1.6449*VLOOKUP(BH$14&amp;"-rse-"&amp;$I395,Equations!$G:$I,3,0)))</f>
        <v/>
      </c>
      <c r="BK395" s="10" t="str">
        <f t="shared" si="142"/>
        <v/>
      </c>
      <c r="BL395" s="10" t="str">
        <f>IF($AD395="","",IF(OR($V395&lt;2.7,$V395&gt;90),"Age OOR",($AD395-BH395)/VLOOKUP(BH$14&amp;"-rse-"&amp;$I395,Equations!$G:$I,3,0)))</f>
        <v/>
      </c>
      <c r="BM395" s="10" t="str">
        <f>IF($AE395="","",IF(OR($V395&lt;2.7,$V395&gt;90),"Age OOR",VLOOKUP(BM$14&amp;"-int-"&amp;$J395,Equations!$G:$I,3,0)+VLOOKUP(BM$14&amp;"-sexo-"&amp;$J395,Equations!$G:$I,3,0)*$U395+VLOOKUP(BM$14&amp;"-edad-"&amp;$J395,Equations!$G:$I,3,0)*$V395+VLOOKUP(BM$14&amp;"-est-"&amp;$J395,Equations!$G:$I,3,0)*(1/$W395)+VLOOKUP(BM$14&amp;"-imc-"&amp;$J395,Equations!$G:$I,3,0)*(1/$Q395)))</f>
        <v/>
      </c>
      <c r="BN395" s="10" t="str">
        <f>IF($AE395="","",IF(OR($V395&lt;2.7,$V395&gt;90),"Age OOR",BM395-1.6449*VLOOKUP(BM$14&amp;"-rse-"&amp;$J395,Equations!$G:$I,3,0)))</f>
        <v/>
      </c>
      <c r="BO395" s="10" t="str">
        <f>IF($AE395="","",IF(OR($V395&lt;2.7,$V395&gt;90),"Age OOR",BM395+1.6449*VLOOKUP(BM$14&amp;"-rse-"&amp;$J395,Equations!$G:$I,3,0)))</f>
        <v/>
      </c>
      <c r="BP395" s="10" t="str">
        <f t="shared" si="143"/>
        <v/>
      </c>
      <c r="BQ395" s="10" t="str">
        <f>IF($AE395="","",IF(OR($V395&lt;2.7,$V395&gt;90),"Age OOR",($AE395-BM395)/VLOOKUP(BM$14&amp;"-rse-"&amp;$J395,Equations!$G:$I,3,0)))</f>
        <v/>
      </c>
      <c r="BR395" s="10" t="str">
        <f>IF($AF395="","",IF(OR($V395&lt;2.7,$V395&gt;90),"Age OOR",VLOOKUP(BR$14&amp;"-int-"&amp;$K395,Equations!$G:$I,3,0)+VLOOKUP(BR$14&amp;"-sexo-"&amp;$K395,Equations!$G:$I,3,0)*$U395+VLOOKUP(BR$14&amp;"-edad-"&amp;$K395,Equations!$G:$I,3,0)*$V395+VLOOKUP(BR$14&amp;"-est-"&amp;$K395,Equations!$G:$I,3,0)*(1/$W395)+VLOOKUP(BR$14&amp;"-imc-"&amp;$K395,Equations!$G:$I,3,0)*(1/$Q395)))</f>
        <v/>
      </c>
      <c r="BS395" s="10" t="str">
        <f>IF($AF395="","",IF(OR($V395&lt;2.7,$V395&gt;90),"Age OOR",BR395-1.6449*VLOOKUP(BR$14&amp;"-rse-"&amp;$K395,Equations!$G:$I,3,0)))</f>
        <v/>
      </c>
      <c r="BT395" s="10" t="str">
        <f>IF($AF395="","",IF(OR($V395&lt;2.7,$V395&gt;90),"Age OOR",BR395+1.6449*VLOOKUP(BR$14&amp;"-rse-"&amp;$K395,Equations!$G:$I,3,0)))</f>
        <v/>
      </c>
      <c r="BU395" s="10" t="str">
        <f t="shared" si="144"/>
        <v/>
      </c>
      <c r="BV395" s="10" t="str">
        <f>IF($AF395="","",IF(OR($V395&lt;2.7,$V395&gt;90),"Age OOR",($AF395-BR395)/VLOOKUP(BR$14&amp;"-rse-"&amp;$K395,Equations!$G:$I,3,0)))</f>
        <v/>
      </c>
      <c r="BW395" s="10" t="str">
        <f>IF($AG395="","",IF(OR($V395&lt;2.7,$V395&gt;90),"Age OOR",VLOOKUP(BW$14&amp;"-int-"&amp;$L395,Equations!$G:$I,3,0)+VLOOKUP(BW$14&amp;"-sexo-"&amp;$L395,Equations!$G:$I,3,0)*$U395+VLOOKUP(BW$14&amp;"-edad-"&amp;$L395,Equations!$G:$I,3,0)*$V395+VLOOKUP(BW$14&amp;"-est-"&amp;$L395,Equations!$G:$I,3,0)*(1/$W395)+VLOOKUP(BW$14&amp;"-imc-"&amp;$L395,Equations!$G:$I,3,0)*(1/$Q395)))</f>
        <v/>
      </c>
      <c r="BX395" s="10" t="str">
        <f>IF($AG395="","",IF(OR($V395&lt;2.7,$V395&gt;90),"Age OOR",BW395-1.6449*VLOOKUP(BW$14&amp;"-rse-"&amp;$L395,Equations!$G:$I,3,0)))</f>
        <v/>
      </c>
      <c r="BY395" s="10" t="str">
        <f>IF($AG395="","",IF(OR($V395&lt;2.7,$V395&gt;90),"Age OOR",BW395+1.6449*VLOOKUP(BW$14&amp;"-rse-"&amp;$L395,Equations!$G:$I,3,0)))</f>
        <v/>
      </c>
      <c r="BZ395" s="10" t="str">
        <f t="shared" si="145"/>
        <v/>
      </c>
      <c r="CA395" s="10" t="str">
        <f>IF($AG395="","",IF(OR($V395&lt;2.7,$V395&gt;90),"Age OOR",($AG395-BW395)/VLOOKUP(BW$14&amp;"-rse-"&amp;$L395,Equations!$G:$I,3,0)))</f>
        <v/>
      </c>
      <c r="CB395" s="10" t="str">
        <f>IF($AH395="","",IF(OR($V395&lt;2.7,$V395&gt;90),"Age OOR",VLOOKUP(CB$14&amp;"-int-"&amp;$M395,Equations!$G:$I,3,0)+VLOOKUP(CB$14&amp;"-sexo-"&amp;$M395,Equations!$G:$I,3,0)*$U395+VLOOKUP(CB$14&amp;"-edad-"&amp;$M395,Equations!$G:$I,3,0)*$V395+VLOOKUP(CB$14&amp;"-est-"&amp;$M395,Equations!$G:$I,3,0)*(1/$W395)+VLOOKUP(CB$14&amp;"-imc-"&amp;$M395,Equations!$G:$I,3,0)*(1/$Q395)))</f>
        <v/>
      </c>
      <c r="CC395" s="10" t="str">
        <f>IF($AH395="","",IF(OR($V395&lt;2.7,$V395&gt;90),"Age OOR",CB395-1.6449*VLOOKUP(CB$14&amp;"-rse-"&amp;$M395,Equations!$G:$I,3,0)))</f>
        <v/>
      </c>
      <c r="CD395" s="10" t="str">
        <f>IF($AH395="","",IF(OR($V395&lt;2.7,$V395&gt;90),"Age OOR",CB395+1.6449*VLOOKUP(CB$14&amp;"-rse-"&amp;$M395,Equations!$G:$I,3,0)))</f>
        <v/>
      </c>
      <c r="CE395" s="10" t="str">
        <f t="shared" si="146"/>
        <v/>
      </c>
      <c r="CF395" s="10" t="str">
        <f>IF($AH395="","",IF(OR($V395&lt;2.7,$V395&gt;90),"Age OOR",($AH395-CB395)/VLOOKUP(CB$14&amp;"-rse-"&amp;$M395,Equations!$G:$I,3,0)))</f>
        <v/>
      </c>
      <c r="CG395" s="10" t="str">
        <f>IF($AI395="","",IF(OR($V395&lt;2.7,$V395&gt;90),"Age OOR",VLOOKUP(CG$14&amp;"-int-"&amp;$N395,Equations!$G:$I,3,0)+VLOOKUP(CG$14&amp;"-sexo-"&amp;$N395,Equations!$G:$I,3,0)*$U395+VLOOKUP(CG$14&amp;"-edad-"&amp;$N395,Equations!$G:$I,3,0)*$V395+VLOOKUP(CG$14&amp;"-est-"&amp;$N395,Equations!$G:$I,3,0)*(1/$W395)+VLOOKUP(CG$14&amp;"-imc-"&amp;$N395,Equations!$G:$I,3,0)*(1/$Q395)))</f>
        <v/>
      </c>
      <c r="CH395" s="10" t="str">
        <f>IF($AI395="","",IF(OR($V395&lt;2.7,$V395&gt;90),"Age OOR",CG395-1.6449*VLOOKUP(CG$14&amp;"-rse-"&amp;$N395,Equations!$G:$I,3,0)))</f>
        <v/>
      </c>
      <c r="CI395" s="10" t="str">
        <f>IF($AI395="","",IF(OR($V395&lt;2.7,$V395&gt;90),"Age OOR",CG395+1.6449*VLOOKUP(CG$14&amp;"-rse-"&amp;$N395,Equations!$G:$I,3,0)))</f>
        <v/>
      </c>
      <c r="CJ395" s="10" t="str">
        <f t="shared" si="147"/>
        <v/>
      </c>
      <c r="CK395" s="10" t="str">
        <f>IF($AI395="","",IF(OR($V395&lt;2.7,$V395&gt;90),"Age OOR",($AI395-CG395)/VLOOKUP(CG$14&amp;"-rse-"&amp;$N395,Equations!$G:$I,3,0)))</f>
        <v/>
      </c>
      <c r="CL395" s="10" t="str">
        <f>IF($AJ395="","",IF(OR($V395&lt;2.7,$V395&gt;90),"Age OOR",VLOOKUP(CL$14&amp;"-int-"&amp;$O395,Equations!$G:$I,3,0)+VLOOKUP(CL$14&amp;"-sexo-"&amp;$O395,Equations!$G:$I,3,0)*$U395+VLOOKUP(CL$14&amp;"-edad-"&amp;$O395,Equations!$G:$I,3,0)*$V395+VLOOKUP(CL$14&amp;"-est-"&amp;$O395,Equations!$G:$I,3,0)*(1/$W395)+VLOOKUP(CL$14&amp;"-imc-"&amp;$O395,Equations!$G:$I,3,0)*(1/$Q395)))</f>
        <v/>
      </c>
      <c r="CM395" s="10" t="str">
        <f>IF($AJ395="","",IF(OR($V395&lt;2.7,$V395&gt;90),"Age OOR",CL395-1.6449*VLOOKUP(CL$14&amp;"-rse-"&amp;$O395,Equations!$G:$I,3,0)))</f>
        <v/>
      </c>
      <c r="CN395" s="10" t="str">
        <f>IF($AJ395="","",IF(OR($V395&lt;2.7,$V395&gt;90),"Age OOR",CL395+1.6449*VLOOKUP(CL$14&amp;"-rse-"&amp;$O395,Equations!$G:$I,3,0)))</f>
        <v/>
      </c>
      <c r="CO395" s="10" t="str">
        <f t="shared" si="148"/>
        <v/>
      </c>
      <c r="CP395" s="10" t="str">
        <f>IF($AJ395="","",IF(OR($V395&lt;2.7,$V395&gt;90),"Age OOR",($AJ395-CL395)/VLOOKUP(CL$14&amp;"-rse-"&amp;$O395,Equations!$G:$I,3,0)))</f>
        <v/>
      </c>
      <c r="CQ395" s="10" t="str">
        <f>IF($AK395="","",IF(OR($V395&lt;2.7,$V395&gt;90),"Age OOR",EXP(VLOOKUP(CQ$14&amp;"-int-"&amp;$P395,Equations!$G:$I,3,0)+VLOOKUP(CQ$14&amp;"-sexo-"&amp;$P395,Equations!$G:$I,3,0)*$U395+VLOOKUP(CQ$14&amp;"-edad-"&amp;$P395,Equations!$G:$I,3,0)*$V395+VLOOKUP(CQ$14&amp;"-est-"&amp;$P395,Equations!$G:$I,3,0)*(1/$W395)+VLOOKUP(CQ$14&amp;"-imc-"&amp;$P395,Equations!$G:$I,3,0)*(1/$Q395))))</f>
        <v/>
      </c>
      <c r="CR395" s="10" t="str">
        <f>IF($AK395="","",IF(OR($V395&lt;2.7,$V395&gt;90),"Age OOR",EXP(LN(CQ395)-1.6449*VLOOKUP(CQ$14&amp;"-rse-"&amp;$P395,Equations!$G:$I,3,0))))</f>
        <v/>
      </c>
      <c r="CS395" s="10" t="str">
        <f>IF($AK395="","",IF(OR($V395&lt;2.7,$V395&gt;90),"Age OOR",EXP(LN(CQ395)+1.6449*VLOOKUP(CQ$14&amp;"-rse-"&amp;$P395,Equations!$G:$I,3,0))))</f>
        <v/>
      </c>
      <c r="CT395" s="10" t="str">
        <f t="shared" si="149"/>
        <v/>
      </c>
      <c r="CU395" s="10" t="str">
        <f>IF($AK395="","",IF(OR($V395&lt;2.7,$V395&gt;90),"Age OOR",(LN($AK395)-LN(CQ395))/VLOOKUP(CQ$14&amp;"-rse-"&amp;$P395,Equations!$G:$I,3,0)))</f>
        <v/>
      </c>
      <c r="CV395" s="47"/>
    </row>
    <row r="396" spans="5:109" x14ac:dyDescent="0.2">
      <c r="E396" s="23" t="str">
        <f t="shared" si="125"/>
        <v>Age out of range</v>
      </c>
      <c r="F396" s="23" t="str">
        <f t="shared" si="126"/>
        <v>Age out of range</v>
      </c>
      <c r="G396" s="23" t="str">
        <f t="shared" si="127"/>
        <v>Age out of range</v>
      </c>
      <c r="H396" s="23" t="str">
        <f t="shared" si="128"/>
        <v>Age out of range</v>
      </c>
      <c r="I396" s="23" t="str">
        <f t="shared" si="129"/>
        <v>Age out of range</v>
      </c>
      <c r="J396" s="23" t="str">
        <f t="shared" si="130"/>
        <v>Age out of range</v>
      </c>
      <c r="K396" s="23" t="str">
        <f t="shared" si="131"/>
        <v>Age out of range</v>
      </c>
      <c r="L396" s="23" t="str">
        <f t="shared" si="132"/>
        <v>Age out of range</v>
      </c>
      <c r="M396" s="23" t="str">
        <f t="shared" si="133"/>
        <v>Age out of range</v>
      </c>
      <c r="N396" s="23" t="str">
        <f t="shared" si="134"/>
        <v>Age out of range</v>
      </c>
      <c r="O396" s="23" t="str">
        <f t="shared" si="135"/>
        <v>Age out of range</v>
      </c>
      <c r="P396" s="23" t="str">
        <f t="shared" si="136"/>
        <v>Age out of range</v>
      </c>
      <c r="Q396" s="23" t="e">
        <f t="shared" si="137"/>
        <v>#DIV/0!</v>
      </c>
      <c r="R396" s="17"/>
      <c r="S396" s="23">
        <v>380</v>
      </c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7"/>
      <c r="AM396" s="47"/>
      <c r="AN396" s="10" t="str">
        <f>IF($Z396="","",IF(OR($V396&lt;2.7,$V396&gt;90),"Age OOR",VLOOKUP(AN$14&amp;"-int-"&amp;$E396,Equations!$G:$I,3,0)+VLOOKUP(AN$14&amp;"-sexo-"&amp;$E396,Equations!$G:$I,3,0)*$U396+VLOOKUP(AN$14&amp;"-edad-"&amp;$E396,Equations!$G:$I,3,0)*$V396+VLOOKUP(AN$14&amp;"-est-"&amp;$E396,Equations!$G:$I,3,0)*(1/$W396)+VLOOKUP(AN$14&amp;"-imc-"&amp;$E396,Equations!$G:$I,3,0)*(1/$Q396)))</f>
        <v/>
      </c>
      <c r="AO396" s="10" t="str">
        <f>IF($Z396="","",IF(OR($V396&lt;2.7,$V396&gt;90),"Age OOR",AN396-1.6449*VLOOKUP(AN$14&amp;"-rse-"&amp;$E396,Equations!$G:$I,3,0)))</f>
        <v/>
      </c>
      <c r="AP396" s="10" t="str">
        <f>IF($Z396="","",IF(OR($V396&lt;2.7,$V396&gt;90),"Age OOR",AN396+1.6449*VLOOKUP(AN$14&amp;"-rse-"&amp;$E396,Equations!$G:$I,3,0)))</f>
        <v/>
      </c>
      <c r="AQ396" s="10" t="str">
        <f t="shared" si="138"/>
        <v/>
      </c>
      <c r="AR396" s="10" t="str">
        <f>IF($Z396="","",IF(OR($V396&lt;2.7,$V396&gt;90),"Age OOR",($Z396-AN396)/VLOOKUP(AN$14&amp;"-rse-"&amp;$E396,Equations!$G:$I,3,0)))</f>
        <v/>
      </c>
      <c r="AS396" s="10" t="str">
        <f>IF($AA396="","",IF(OR($V396&lt;2.7,$V396&gt;90),"Age OOR",VLOOKUP(AS$14&amp;"-int-"&amp;$F396,Equations!$G:$I,3,0)+VLOOKUP(AS$14&amp;"-sexo-"&amp;$F396,Equations!$G:$I,3,0)*$U396+VLOOKUP(AS$14&amp;"-edad-"&amp;$F396,Equations!$G:$I,3,0)*$V396+VLOOKUP(AS$14&amp;"-est-"&amp;$F396,Equations!$G:$I,3,0)*(1/$W396)+VLOOKUP(AS$14&amp;"-imc-"&amp;$F396,Equations!$G:$I,3,0)*(1/$Q396)))</f>
        <v/>
      </c>
      <c r="AT396" s="10" t="str">
        <f>IF($AA396="","",IF(OR($V396&lt;2.7,$V396&gt;90),"Age OOR",AS396-1.6449*VLOOKUP(AS$14&amp;"-rse-"&amp;$F396,Equations!$G:$I,3,0)))</f>
        <v/>
      </c>
      <c r="AU396" s="10" t="str">
        <f>IF($AA396="","",IF(OR($V396&lt;2.7,$V396&gt;90),"Age OOR",AS396+1.6449*VLOOKUP(AS$14&amp;"-rse-"&amp;$F396,Equations!$G:$I,3,0)))</f>
        <v/>
      </c>
      <c r="AV396" s="10" t="str">
        <f t="shared" si="139"/>
        <v/>
      </c>
      <c r="AW396" s="10" t="str">
        <f>IF($AA396="","",IF(OR($V396&lt;2.7,$V396&gt;90),"Age OOR",($AA396-AS396)/VLOOKUP(AS$14&amp;"-rse-"&amp;$F396,Equations!$G:$I,3,0)))</f>
        <v/>
      </c>
      <c r="AX396" s="10" t="str">
        <f>IF($AB396="","",IF(OR($V396&lt;2.7,$V396&gt;90),"Age OOR",VLOOKUP(AX$14&amp;"-int-"&amp;$G396,Equations!$G:$I,3,0)+VLOOKUP(AX$14&amp;"-sexo-"&amp;$G396,Equations!$G:$I,3,0)*$U396+VLOOKUP(AX$14&amp;"-edad-"&amp;$G396,Equations!$G:$I,3,0)*$V396+VLOOKUP(AX$14&amp;"-est-"&amp;$G396,Equations!$G:$I,3,0)*(1/$W396)+VLOOKUP(AX$14&amp;"-imc-"&amp;$G396,Equations!$G:$I,3,0)*(1/$Q396)))</f>
        <v/>
      </c>
      <c r="AY396" s="10" t="str">
        <f>IF($AB396="","",IF(OR($V396&lt;2.7,$V396&gt;90),"Age OOR",AX396-1.6449*VLOOKUP(AX$14&amp;"-rse-"&amp;$G396,Equations!$G:$I,3,0)))</f>
        <v/>
      </c>
      <c r="AZ396" s="10" t="str">
        <f>IF($AB396="","",IF(OR($V396&lt;2.7,$V396&gt;90),"Age OOR",AX396+1.6449*VLOOKUP(AX$14&amp;"-rse-"&amp;$G396,Equations!$G:$I,3,0)))</f>
        <v/>
      </c>
      <c r="BA396" s="10" t="str">
        <f t="shared" si="140"/>
        <v/>
      </c>
      <c r="BB396" s="10" t="str">
        <f>IF($AB396="","",IF(OR($V396&lt;2.7,$V396&gt;90),"Age OOR",($AB396-AX396)/VLOOKUP(AX$14&amp;"-rse-"&amp;$G396,Equations!$G:$I,3,0)))</f>
        <v/>
      </c>
      <c r="BC396" s="10" t="str">
        <f>IF($AC396="","",IF(OR($V396&lt;2.7,$V396&gt;90),"Age OOR",VLOOKUP(BC$14&amp;"-int-"&amp;$H396,Equations!$G:$I,3,0)+VLOOKUP(BC$14&amp;"-sexo-"&amp;$H396,Equations!$G:$I,3,0)*$U396+VLOOKUP(BC$14&amp;"-edad-"&amp;$H396,Equations!$G:$I,3,0)*$V396+VLOOKUP(BC$14&amp;"-est-"&amp;$H396,Equations!$G:$I,3,0)*(1/$W396)+VLOOKUP(BC$14&amp;"-imc-"&amp;$H396,Equations!$G:$I,3,0)*(1/$Q396)))</f>
        <v/>
      </c>
      <c r="BD396" s="10" t="str">
        <f>IF($AC396="","",IF(OR($V396&lt;2.7,$V396&gt;90),"Age OOR",BC396-1.6449*VLOOKUP(BC$14&amp;"-rse-"&amp;$H396,Equations!$G:$I,3,0)))</f>
        <v/>
      </c>
      <c r="BE396" s="10" t="str">
        <f>IF($AC396="","",IF(OR($V396&lt;2.7,$V396&gt;90),"Age OOR",BC396+1.6449*VLOOKUP(BC$14&amp;"-rse-"&amp;$H396,Equations!$G:$I,3,0)))</f>
        <v/>
      </c>
      <c r="BF396" s="10" t="str">
        <f t="shared" si="141"/>
        <v/>
      </c>
      <c r="BG396" s="10" t="str">
        <f>IF($AC396="","",IF(OR($V396&lt;2.7,$V396&gt;90),"Age OOR",($AC396-BC396)/VLOOKUP(BC$14&amp;"-rse-"&amp;$H396,Equations!$G:$I,3,0)))</f>
        <v/>
      </c>
      <c r="BH396" s="10" t="str">
        <f>IF($AD396="","",IF(OR($V396&lt;2.7,$V396&gt;90),"Age OOR",VLOOKUP(BH$14&amp;"-int-"&amp;$I396,Equations!$G:$I,3,0)+VLOOKUP(BH$14&amp;"-sexo-"&amp;$I396,Equations!$G:$I,3,0)*$U396+VLOOKUP(BH$14&amp;"-edad-"&amp;$I396,Equations!$G:$I,3,0)*$V396+VLOOKUP(BH$14&amp;"-est-"&amp;$I396,Equations!$G:$I,3,0)*(1/$W396)+VLOOKUP(BH$14&amp;"-imc-"&amp;$I396,Equations!$G:$I,3,0)*(1/$Q396)))</f>
        <v/>
      </c>
      <c r="BI396" s="10" t="str">
        <f>IF($AD396="","",IF(OR($V396&lt;2.7,$V396&gt;90),"Age OOR",BH396-1.6449*VLOOKUP(BH$14&amp;"-rse-"&amp;$I396,Equations!$G:$I,3,0)))</f>
        <v/>
      </c>
      <c r="BJ396" s="10" t="str">
        <f>IF($AD396="","",IF(OR($V396&lt;2.7,$V396&gt;90),"Age OOR",BH396+1.6449*VLOOKUP(BH$14&amp;"-rse-"&amp;$I396,Equations!$G:$I,3,0)))</f>
        <v/>
      </c>
      <c r="BK396" s="10" t="str">
        <f t="shared" si="142"/>
        <v/>
      </c>
      <c r="BL396" s="10" t="str">
        <f>IF($AD396="","",IF(OR($V396&lt;2.7,$V396&gt;90),"Age OOR",($AD396-BH396)/VLOOKUP(BH$14&amp;"-rse-"&amp;$I396,Equations!$G:$I,3,0)))</f>
        <v/>
      </c>
      <c r="BM396" s="10" t="str">
        <f>IF($AE396="","",IF(OR($V396&lt;2.7,$V396&gt;90),"Age OOR",VLOOKUP(BM$14&amp;"-int-"&amp;$J396,Equations!$G:$I,3,0)+VLOOKUP(BM$14&amp;"-sexo-"&amp;$J396,Equations!$G:$I,3,0)*$U396+VLOOKUP(BM$14&amp;"-edad-"&amp;$J396,Equations!$G:$I,3,0)*$V396+VLOOKUP(BM$14&amp;"-est-"&amp;$J396,Equations!$G:$I,3,0)*(1/$W396)+VLOOKUP(BM$14&amp;"-imc-"&amp;$J396,Equations!$G:$I,3,0)*(1/$Q396)))</f>
        <v/>
      </c>
      <c r="BN396" s="10" t="str">
        <f>IF($AE396="","",IF(OR($V396&lt;2.7,$V396&gt;90),"Age OOR",BM396-1.6449*VLOOKUP(BM$14&amp;"-rse-"&amp;$J396,Equations!$G:$I,3,0)))</f>
        <v/>
      </c>
      <c r="BO396" s="10" t="str">
        <f>IF($AE396="","",IF(OR($V396&lt;2.7,$V396&gt;90),"Age OOR",BM396+1.6449*VLOOKUP(BM$14&amp;"-rse-"&amp;$J396,Equations!$G:$I,3,0)))</f>
        <v/>
      </c>
      <c r="BP396" s="10" t="str">
        <f t="shared" si="143"/>
        <v/>
      </c>
      <c r="BQ396" s="10" t="str">
        <f>IF($AE396="","",IF(OR($V396&lt;2.7,$V396&gt;90),"Age OOR",($AE396-BM396)/VLOOKUP(BM$14&amp;"-rse-"&amp;$J396,Equations!$G:$I,3,0)))</f>
        <v/>
      </c>
      <c r="BR396" s="10" t="str">
        <f>IF($AF396="","",IF(OR($V396&lt;2.7,$V396&gt;90),"Age OOR",VLOOKUP(BR$14&amp;"-int-"&amp;$K396,Equations!$G:$I,3,0)+VLOOKUP(BR$14&amp;"-sexo-"&amp;$K396,Equations!$G:$I,3,0)*$U396+VLOOKUP(BR$14&amp;"-edad-"&amp;$K396,Equations!$G:$I,3,0)*$V396+VLOOKUP(BR$14&amp;"-est-"&amp;$K396,Equations!$G:$I,3,0)*(1/$W396)+VLOOKUP(BR$14&amp;"-imc-"&amp;$K396,Equations!$G:$I,3,0)*(1/$Q396)))</f>
        <v/>
      </c>
      <c r="BS396" s="10" t="str">
        <f>IF($AF396="","",IF(OR($V396&lt;2.7,$V396&gt;90),"Age OOR",BR396-1.6449*VLOOKUP(BR$14&amp;"-rse-"&amp;$K396,Equations!$G:$I,3,0)))</f>
        <v/>
      </c>
      <c r="BT396" s="10" t="str">
        <f>IF($AF396="","",IF(OR($V396&lt;2.7,$V396&gt;90),"Age OOR",BR396+1.6449*VLOOKUP(BR$14&amp;"-rse-"&amp;$K396,Equations!$G:$I,3,0)))</f>
        <v/>
      </c>
      <c r="BU396" s="10" t="str">
        <f t="shared" si="144"/>
        <v/>
      </c>
      <c r="BV396" s="10" t="str">
        <f>IF($AF396="","",IF(OR($V396&lt;2.7,$V396&gt;90),"Age OOR",($AF396-BR396)/VLOOKUP(BR$14&amp;"-rse-"&amp;$K396,Equations!$G:$I,3,0)))</f>
        <v/>
      </c>
      <c r="BW396" s="10" t="str">
        <f>IF($AG396="","",IF(OR($V396&lt;2.7,$V396&gt;90),"Age OOR",VLOOKUP(BW$14&amp;"-int-"&amp;$L396,Equations!$G:$I,3,0)+VLOOKUP(BW$14&amp;"-sexo-"&amp;$L396,Equations!$G:$I,3,0)*$U396+VLOOKUP(BW$14&amp;"-edad-"&amp;$L396,Equations!$G:$I,3,0)*$V396+VLOOKUP(BW$14&amp;"-est-"&amp;$L396,Equations!$G:$I,3,0)*(1/$W396)+VLOOKUP(BW$14&amp;"-imc-"&amp;$L396,Equations!$G:$I,3,0)*(1/$Q396)))</f>
        <v/>
      </c>
      <c r="BX396" s="10" t="str">
        <f>IF($AG396="","",IF(OR($V396&lt;2.7,$V396&gt;90),"Age OOR",BW396-1.6449*VLOOKUP(BW$14&amp;"-rse-"&amp;$L396,Equations!$G:$I,3,0)))</f>
        <v/>
      </c>
      <c r="BY396" s="10" t="str">
        <f>IF($AG396="","",IF(OR($V396&lt;2.7,$V396&gt;90),"Age OOR",BW396+1.6449*VLOOKUP(BW$14&amp;"-rse-"&amp;$L396,Equations!$G:$I,3,0)))</f>
        <v/>
      </c>
      <c r="BZ396" s="10" t="str">
        <f t="shared" si="145"/>
        <v/>
      </c>
      <c r="CA396" s="10" t="str">
        <f>IF($AG396="","",IF(OR($V396&lt;2.7,$V396&gt;90),"Age OOR",($AG396-BW396)/VLOOKUP(BW$14&amp;"-rse-"&amp;$L396,Equations!$G:$I,3,0)))</f>
        <v/>
      </c>
      <c r="CB396" s="10" t="str">
        <f>IF($AH396="","",IF(OR($V396&lt;2.7,$V396&gt;90),"Age OOR",VLOOKUP(CB$14&amp;"-int-"&amp;$M396,Equations!$G:$I,3,0)+VLOOKUP(CB$14&amp;"-sexo-"&amp;$M396,Equations!$G:$I,3,0)*$U396+VLOOKUP(CB$14&amp;"-edad-"&amp;$M396,Equations!$G:$I,3,0)*$V396+VLOOKUP(CB$14&amp;"-est-"&amp;$M396,Equations!$G:$I,3,0)*(1/$W396)+VLOOKUP(CB$14&amp;"-imc-"&amp;$M396,Equations!$G:$I,3,0)*(1/$Q396)))</f>
        <v/>
      </c>
      <c r="CC396" s="10" t="str">
        <f>IF($AH396="","",IF(OR($V396&lt;2.7,$V396&gt;90),"Age OOR",CB396-1.6449*VLOOKUP(CB$14&amp;"-rse-"&amp;$M396,Equations!$G:$I,3,0)))</f>
        <v/>
      </c>
      <c r="CD396" s="10" t="str">
        <f>IF($AH396="","",IF(OR($V396&lt;2.7,$V396&gt;90),"Age OOR",CB396+1.6449*VLOOKUP(CB$14&amp;"-rse-"&amp;$M396,Equations!$G:$I,3,0)))</f>
        <v/>
      </c>
      <c r="CE396" s="10" t="str">
        <f t="shared" si="146"/>
        <v/>
      </c>
      <c r="CF396" s="10" t="str">
        <f>IF($AH396="","",IF(OR($V396&lt;2.7,$V396&gt;90),"Age OOR",($AH396-CB396)/VLOOKUP(CB$14&amp;"-rse-"&amp;$M396,Equations!$G:$I,3,0)))</f>
        <v/>
      </c>
      <c r="CG396" s="10" t="str">
        <f>IF($AI396="","",IF(OR($V396&lt;2.7,$V396&gt;90),"Age OOR",VLOOKUP(CG$14&amp;"-int-"&amp;$N396,Equations!$G:$I,3,0)+VLOOKUP(CG$14&amp;"-sexo-"&amp;$N396,Equations!$G:$I,3,0)*$U396+VLOOKUP(CG$14&amp;"-edad-"&amp;$N396,Equations!$G:$I,3,0)*$V396+VLOOKUP(CG$14&amp;"-est-"&amp;$N396,Equations!$G:$I,3,0)*(1/$W396)+VLOOKUP(CG$14&amp;"-imc-"&amp;$N396,Equations!$G:$I,3,0)*(1/$Q396)))</f>
        <v/>
      </c>
      <c r="CH396" s="10" t="str">
        <f>IF($AI396="","",IF(OR($V396&lt;2.7,$V396&gt;90),"Age OOR",CG396-1.6449*VLOOKUP(CG$14&amp;"-rse-"&amp;$N396,Equations!$G:$I,3,0)))</f>
        <v/>
      </c>
      <c r="CI396" s="10" t="str">
        <f>IF($AI396="","",IF(OR($V396&lt;2.7,$V396&gt;90),"Age OOR",CG396+1.6449*VLOOKUP(CG$14&amp;"-rse-"&amp;$N396,Equations!$G:$I,3,0)))</f>
        <v/>
      </c>
      <c r="CJ396" s="10" t="str">
        <f t="shared" si="147"/>
        <v/>
      </c>
      <c r="CK396" s="10" t="str">
        <f>IF($AI396="","",IF(OR($V396&lt;2.7,$V396&gt;90),"Age OOR",($AI396-CG396)/VLOOKUP(CG$14&amp;"-rse-"&amp;$N396,Equations!$G:$I,3,0)))</f>
        <v/>
      </c>
      <c r="CL396" s="10" t="str">
        <f>IF($AJ396="","",IF(OR($V396&lt;2.7,$V396&gt;90),"Age OOR",VLOOKUP(CL$14&amp;"-int-"&amp;$O396,Equations!$G:$I,3,0)+VLOOKUP(CL$14&amp;"-sexo-"&amp;$O396,Equations!$G:$I,3,0)*$U396+VLOOKUP(CL$14&amp;"-edad-"&amp;$O396,Equations!$G:$I,3,0)*$V396+VLOOKUP(CL$14&amp;"-est-"&amp;$O396,Equations!$G:$I,3,0)*(1/$W396)+VLOOKUP(CL$14&amp;"-imc-"&amp;$O396,Equations!$G:$I,3,0)*(1/$Q396)))</f>
        <v/>
      </c>
      <c r="CM396" s="10" t="str">
        <f>IF($AJ396="","",IF(OR($V396&lt;2.7,$V396&gt;90),"Age OOR",CL396-1.6449*VLOOKUP(CL$14&amp;"-rse-"&amp;$O396,Equations!$G:$I,3,0)))</f>
        <v/>
      </c>
      <c r="CN396" s="10" t="str">
        <f>IF($AJ396="","",IF(OR($V396&lt;2.7,$V396&gt;90),"Age OOR",CL396+1.6449*VLOOKUP(CL$14&amp;"-rse-"&amp;$O396,Equations!$G:$I,3,0)))</f>
        <v/>
      </c>
      <c r="CO396" s="10" t="str">
        <f t="shared" si="148"/>
        <v/>
      </c>
      <c r="CP396" s="10" t="str">
        <f>IF($AJ396="","",IF(OR($V396&lt;2.7,$V396&gt;90),"Age OOR",($AJ396-CL396)/VLOOKUP(CL$14&amp;"-rse-"&amp;$O396,Equations!$G:$I,3,0)))</f>
        <v/>
      </c>
      <c r="CQ396" s="10" t="str">
        <f>IF($AK396="","",IF(OR($V396&lt;2.7,$V396&gt;90),"Age OOR",EXP(VLOOKUP(CQ$14&amp;"-int-"&amp;$P396,Equations!$G:$I,3,0)+VLOOKUP(CQ$14&amp;"-sexo-"&amp;$P396,Equations!$G:$I,3,0)*$U396+VLOOKUP(CQ$14&amp;"-edad-"&amp;$P396,Equations!$G:$I,3,0)*$V396+VLOOKUP(CQ$14&amp;"-est-"&amp;$P396,Equations!$G:$I,3,0)*(1/$W396)+VLOOKUP(CQ$14&amp;"-imc-"&amp;$P396,Equations!$G:$I,3,0)*(1/$Q396))))</f>
        <v/>
      </c>
      <c r="CR396" s="10" t="str">
        <f>IF($AK396="","",IF(OR($V396&lt;2.7,$V396&gt;90),"Age OOR",EXP(LN(CQ396)-1.6449*VLOOKUP(CQ$14&amp;"-rse-"&amp;$P396,Equations!$G:$I,3,0))))</f>
        <v/>
      </c>
      <c r="CS396" s="10" t="str">
        <f>IF($AK396="","",IF(OR($V396&lt;2.7,$V396&gt;90),"Age OOR",EXP(LN(CQ396)+1.6449*VLOOKUP(CQ$14&amp;"-rse-"&amp;$P396,Equations!$G:$I,3,0))))</f>
        <v/>
      </c>
      <c r="CT396" s="10" t="str">
        <f t="shared" si="149"/>
        <v/>
      </c>
      <c r="CU396" s="10" t="str">
        <f>IF($AK396="","",IF(OR($V396&lt;2.7,$V396&gt;90),"Age OOR",(LN($AK396)-LN(CQ396))/VLOOKUP(CQ$14&amp;"-rse-"&amp;$P396,Equations!$G:$I,3,0)))</f>
        <v/>
      </c>
      <c r="CV396" s="47"/>
    </row>
    <row r="397" spans="5:109" x14ac:dyDescent="0.2">
      <c r="E397" s="23" t="str">
        <f t="shared" si="125"/>
        <v>Age out of range</v>
      </c>
      <c r="F397" s="23" t="str">
        <f t="shared" si="126"/>
        <v>Age out of range</v>
      </c>
      <c r="G397" s="23" t="str">
        <f t="shared" si="127"/>
        <v>Age out of range</v>
      </c>
      <c r="H397" s="23" t="str">
        <f t="shared" si="128"/>
        <v>Age out of range</v>
      </c>
      <c r="I397" s="23" t="str">
        <f t="shared" si="129"/>
        <v>Age out of range</v>
      </c>
      <c r="J397" s="23" t="str">
        <f t="shared" si="130"/>
        <v>Age out of range</v>
      </c>
      <c r="K397" s="23" t="str">
        <f t="shared" si="131"/>
        <v>Age out of range</v>
      </c>
      <c r="L397" s="23" t="str">
        <f t="shared" si="132"/>
        <v>Age out of range</v>
      </c>
      <c r="M397" s="23" t="str">
        <f t="shared" si="133"/>
        <v>Age out of range</v>
      </c>
      <c r="N397" s="23" t="str">
        <f t="shared" si="134"/>
        <v>Age out of range</v>
      </c>
      <c r="O397" s="23" t="str">
        <f t="shared" si="135"/>
        <v>Age out of range</v>
      </c>
      <c r="P397" s="23" t="str">
        <f t="shared" si="136"/>
        <v>Age out of range</v>
      </c>
      <c r="Q397" s="23" t="e">
        <f t="shared" si="137"/>
        <v>#DIV/0!</v>
      </c>
      <c r="R397" s="17"/>
      <c r="S397" s="23">
        <v>381</v>
      </c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7"/>
      <c r="AM397" s="47"/>
      <c r="AN397" s="10" t="str">
        <f>IF($Z397="","",IF(OR($V397&lt;2.7,$V397&gt;90),"Age OOR",VLOOKUP(AN$14&amp;"-int-"&amp;$E397,Equations!$G:$I,3,0)+VLOOKUP(AN$14&amp;"-sexo-"&amp;$E397,Equations!$G:$I,3,0)*$U397+VLOOKUP(AN$14&amp;"-edad-"&amp;$E397,Equations!$G:$I,3,0)*$V397+VLOOKUP(AN$14&amp;"-est-"&amp;$E397,Equations!$G:$I,3,0)*(1/$W397)+VLOOKUP(AN$14&amp;"-imc-"&amp;$E397,Equations!$G:$I,3,0)*(1/$Q397)))</f>
        <v/>
      </c>
      <c r="AO397" s="10" t="str">
        <f>IF($Z397="","",IF(OR($V397&lt;2.7,$V397&gt;90),"Age OOR",AN397-1.6449*VLOOKUP(AN$14&amp;"-rse-"&amp;$E397,Equations!$G:$I,3,0)))</f>
        <v/>
      </c>
      <c r="AP397" s="10" t="str">
        <f>IF($Z397="","",IF(OR($V397&lt;2.7,$V397&gt;90),"Age OOR",AN397+1.6449*VLOOKUP(AN$14&amp;"-rse-"&amp;$E397,Equations!$G:$I,3,0)))</f>
        <v/>
      </c>
      <c r="AQ397" s="10" t="str">
        <f t="shared" si="138"/>
        <v/>
      </c>
      <c r="AR397" s="10" t="str">
        <f>IF($Z397="","",IF(OR($V397&lt;2.7,$V397&gt;90),"Age OOR",($Z397-AN397)/VLOOKUP(AN$14&amp;"-rse-"&amp;$E397,Equations!$G:$I,3,0)))</f>
        <v/>
      </c>
      <c r="AS397" s="10" t="str">
        <f>IF($AA397="","",IF(OR($V397&lt;2.7,$V397&gt;90),"Age OOR",VLOOKUP(AS$14&amp;"-int-"&amp;$F397,Equations!$G:$I,3,0)+VLOOKUP(AS$14&amp;"-sexo-"&amp;$F397,Equations!$G:$I,3,0)*$U397+VLOOKUP(AS$14&amp;"-edad-"&amp;$F397,Equations!$G:$I,3,0)*$V397+VLOOKUP(AS$14&amp;"-est-"&amp;$F397,Equations!$G:$I,3,0)*(1/$W397)+VLOOKUP(AS$14&amp;"-imc-"&amp;$F397,Equations!$G:$I,3,0)*(1/$Q397)))</f>
        <v/>
      </c>
      <c r="AT397" s="10" t="str">
        <f>IF($AA397="","",IF(OR($V397&lt;2.7,$V397&gt;90),"Age OOR",AS397-1.6449*VLOOKUP(AS$14&amp;"-rse-"&amp;$F397,Equations!$G:$I,3,0)))</f>
        <v/>
      </c>
      <c r="AU397" s="10" t="str">
        <f>IF($AA397="","",IF(OR($V397&lt;2.7,$V397&gt;90),"Age OOR",AS397+1.6449*VLOOKUP(AS$14&amp;"-rse-"&amp;$F397,Equations!$G:$I,3,0)))</f>
        <v/>
      </c>
      <c r="AV397" s="10" t="str">
        <f t="shared" si="139"/>
        <v/>
      </c>
      <c r="AW397" s="10" t="str">
        <f>IF($AA397="","",IF(OR($V397&lt;2.7,$V397&gt;90),"Age OOR",($AA397-AS397)/VLOOKUP(AS$14&amp;"-rse-"&amp;$F397,Equations!$G:$I,3,0)))</f>
        <v/>
      </c>
      <c r="AX397" s="10" t="str">
        <f>IF($AB397="","",IF(OR($V397&lt;2.7,$V397&gt;90),"Age OOR",VLOOKUP(AX$14&amp;"-int-"&amp;$G397,Equations!$G:$I,3,0)+VLOOKUP(AX$14&amp;"-sexo-"&amp;$G397,Equations!$G:$I,3,0)*$U397+VLOOKUP(AX$14&amp;"-edad-"&amp;$G397,Equations!$G:$I,3,0)*$V397+VLOOKUP(AX$14&amp;"-est-"&amp;$G397,Equations!$G:$I,3,0)*(1/$W397)+VLOOKUP(AX$14&amp;"-imc-"&amp;$G397,Equations!$G:$I,3,0)*(1/$Q397)))</f>
        <v/>
      </c>
      <c r="AY397" s="10" t="str">
        <f>IF($AB397="","",IF(OR($V397&lt;2.7,$V397&gt;90),"Age OOR",AX397-1.6449*VLOOKUP(AX$14&amp;"-rse-"&amp;$G397,Equations!$G:$I,3,0)))</f>
        <v/>
      </c>
      <c r="AZ397" s="10" t="str">
        <f>IF($AB397="","",IF(OR($V397&lt;2.7,$V397&gt;90),"Age OOR",AX397+1.6449*VLOOKUP(AX$14&amp;"-rse-"&amp;$G397,Equations!$G:$I,3,0)))</f>
        <v/>
      </c>
      <c r="BA397" s="10" t="str">
        <f t="shared" si="140"/>
        <v/>
      </c>
      <c r="BB397" s="10" t="str">
        <f>IF($AB397="","",IF(OR($V397&lt;2.7,$V397&gt;90),"Age OOR",($AB397-AX397)/VLOOKUP(AX$14&amp;"-rse-"&amp;$G397,Equations!$G:$I,3,0)))</f>
        <v/>
      </c>
      <c r="BC397" s="10" t="str">
        <f>IF($AC397="","",IF(OR($V397&lt;2.7,$V397&gt;90),"Age OOR",VLOOKUP(BC$14&amp;"-int-"&amp;$H397,Equations!$G:$I,3,0)+VLOOKUP(BC$14&amp;"-sexo-"&amp;$H397,Equations!$G:$I,3,0)*$U397+VLOOKUP(BC$14&amp;"-edad-"&amp;$H397,Equations!$G:$I,3,0)*$V397+VLOOKUP(BC$14&amp;"-est-"&amp;$H397,Equations!$G:$I,3,0)*(1/$W397)+VLOOKUP(BC$14&amp;"-imc-"&amp;$H397,Equations!$G:$I,3,0)*(1/$Q397)))</f>
        <v/>
      </c>
      <c r="BD397" s="10" t="str">
        <f>IF($AC397="","",IF(OR($V397&lt;2.7,$V397&gt;90),"Age OOR",BC397-1.6449*VLOOKUP(BC$14&amp;"-rse-"&amp;$H397,Equations!$G:$I,3,0)))</f>
        <v/>
      </c>
      <c r="BE397" s="10" t="str">
        <f>IF($AC397="","",IF(OR($V397&lt;2.7,$V397&gt;90),"Age OOR",BC397+1.6449*VLOOKUP(BC$14&amp;"-rse-"&amp;$H397,Equations!$G:$I,3,0)))</f>
        <v/>
      </c>
      <c r="BF397" s="10" t="str">
        <f t="shared" si="141"/>
        <v/>
      </c>
      <c r="BG397" s="10" t="str">
        <f>IF($AC397="","",IF(OR($V397&lt;2.7,$V397&gt;90),"Age OOR",($AC397-BC397)/VLOOKUP(BC$14&amp;"-rse-"&amp;$H397,Equations!$G:$I,3,0)))</f>
        <v/>
      </c>
      <c r="BH397" s="10" t="str">
        <f>IF($AD397="","",IF(OR($V397&lt;2.7,$V397&gt;90),"Age OOR",VLOOKUP(BH$14&amp;"-int-"&amp;$I397,Equations!$G:$I,3,0)+VLOOKUP(BH$14&amp;"-sexo-"&amp;$I397,Equations!$G:$I,3,0)*$U397+VLOOKUP(BH$14&amp;"-edad-"&amp;$I397,Equations!$G:$I,3,0)*$V397+VLOOKUP(BH$14&amp;"-est-"&amp;$I397,Equations!$G:$I,3,0)*(1/$W397)+VLOOKUP(BH$14&amp;"-imc-"&amp;$I397,Equations!$G:$I,3,0)*(1/$Q397)))</f>
        <v/>
      </c>
      <c r="BI397" s="10" t="str">
        <f>IF($AD397="","",IF(OR($V397&lt;2.7,$V397&gt;90),"Age OOR",BH397-1.6449*VLOOKUP(BH$14&amp;"-rse-"&amp;$I397,Equations!$G:$I,3,0)))</f>
        <v/>
      </c>
      <c r="BJ397" s="10" t="str">
        <f>IF($AD397="","",IF(OR($V397&lt;2.7,$V397&gt;90),"Age OOR",BH397+1.6449*VLOOKUP(BH$14&amp;"-rse-"&amp;$I397,Equations!$G:$I,3,0)))</f>
        <v/>
      </c>
      <c r="BK397" s="10" t="str">
        <f t="shared" si="142"/>
        <v/>
      </c>
      <c r="BL397" s="10" t="str">
        <f>IF($AD397="","",IF(OR($V397&lt;2.7,$V397&gt;90),"Age OOR",($AD397-BH397)/VLOOKUP(BH$14&amp;"-rse-"&amp;$I397,Equations!$G:$I,3,0)))</f>
        <v/>
      </c>
      <c r="BM397" s="10" t="str">
        <f>IF($AE397="","",IF(OR($V397&lt;2.7,$V397&gt;90),"Age OOR",VLOOKUP(BM$14&amp;"-int-"&amp;$J397,Equations!$G:$I,3,0)+VLOOKUP(BM$14&amp;"-sexo-"&amp;$J397,Equations!$G:$I,3,0)*$U397+VLOOKUP(BM$14&amp;"-edad-"&amp;$J397,Equations!$G:$I,3,0)*$V397+VLOOKUP(BM$14&amp;"-est-"&amp;$J397,Equations!$G:$I,3,0)*(1/$W397)+VLOOKUP(BM$14&amp;"-imc-"&amp;$J397,Equations!$G:$I,3,0)*(1/$Q397)))</f>
        <v/>
      </c>
      <c r="BN397" s="10" t="str">
        <f>IF($AE397="","",IF(OR($V397&lt;2.7,$V397&gt;90),"Age OOR",BM397-1.6449*VLOOKUP(BM$14&amp;"-rse-"&amp;$J397,Equations!$G:$I,3,0)))</f>
        <v/>
      </c>
      <c r="BO397" s="10" t="str">
        <f>IF($AE397="","",IF(OR($V397&lt;2.7,$V397&gt;90),"Age OOR",BM397+1.6449*VLOOKUP(BM$14&amp;"-rse-"&amp;$J397,Equations!$G:$I,3,0)))</f>
        <v/>
      </c>
      <c r="BP397" s="10" t="str">
        <f t="shared" si="143"/>
        <v/>
      </c>
      <c r="BQ397" s="10" t="str">
        <f>IF($AE397="","",IF(OR($V397&lt;2.7,$V397&gt;90),"Age OOR",($AE397-BM397)/VLOOKUP(BM$14&amp;"-rse-"&amp;$J397,Equations!$G:$I,3,0)))</f>
        <v/>
      </c>
      <c r="BR397" s="10" t="str">
        <f>IF($AF397="","",IF(OR($V397&lt;2.7,$V397&gt;90),"Age OOR",VLOOKUP(BR$14&amp;"-int-"&amp;$K397,Equations!$G:$I,3,0)+VLOOKUP(BR$14&amp;"-sexo-"&amp;$K397,Equations!$G:$I,3,0)*$U397+VLOOKUP(BR$14&amp;"-edad-"&amp;$K397,Equations!$G:$I,3,0)*$V397+VLOOKUP(BR$14&amp;"-est-"&amp;$K397,Equations!$G:$I,3,0)*(1/$W397)+VLOOKUP(BR$14&amp;"-imc-"&amp;$K397,Equations!$G:$I,3,0)*(1/$Q397)))</f>
        <v/>
      </c>
      <c r="BS397" s="10" t="str">
        <f>IF($AF397="","",IF(OR($V397&lt;2.7,$V397&gt;90),"Age OOR",BR397-1.6449*VLOOKUP(BR$14&amp;"-rse-"&amp;$K397,Equations!$G:$I,3,0)))</f>
        <v/>
      </c>
      <c r="BT397" s="10" t="str">
        <f>IF($AF397="","",IF(OR($V397&lt;2.7,$V397&gt;90),"Age OOR",BR397+1.6449*VLOOKUP(BR$14&amp;"-rse-"&amp;$K397,Equations!$G:$I,3,0)))</f>
        <v/>
      </c>
      <c r="BU397" s="10" t="str">
        <f t="shared" si="144"/>
        <v/>
      </c>
      <c r="BV397" s="10" t="str">
        <f>IF($AF397="","",IF(OR($V397&lt;2.7,$V397&gt;90),"Age OOR",($AF397-BR397)/VLOOKUP(BR$14&amp;"-rse-"&amp;$K397,Equations!$G:$I,3,0)))</f>
        <v/>
      </c>
      <c r="BW397" s="10" t="str">
        <f>IF($AG397="","",IF(OR($V397&lt;2.7,$V397&gt;90),"Age OOR",VLOOKUP(BW$14&amp;"-int-"&amp;$L397,Equations!$G:$I,3,0)+VLOOKUP(BW$14&amp;"-sexo-"&amp;$L397,Equations!$G:$I,3,0)*$U397+VLOOKUP(BW$14&amp;"-edad-"&amp;$L397,Equations!$G:$I,3,0)*$V397+VLOOKUP(BW$14&amp;"-est-"&amp;$L397,Equations!$G:$I,3,0)*(1/$W397)+VLOOKUP(BW$14&amp;"-imc-"&amp;$L397,Equations!$G:$I,3,0)*(1/$Q397)))</f>
        <v/>
      </c>
      <c r="BX397" s="10" t="str">
        <f>IF($AG397="","",IF(OR($V397&lt;2.7,$V397&gt;90),"Age OOR",BW397-1.6449*VLOOKUP(BW$14&amp;"-rse-"&amp;$L397,Equations!$G:$I,3,0)))</f>
        <v/>
      </c>
      <c r="BY397" s="10" t="str">
        <f>IF($AG397="","",IF(OR($V397&lt;2.7,$V397&gt;90),"Age OOR",BW397+1.6449*VLOOKUP(BW$14&amp;"-rse-"&amp;$L397,Equations!$G:$I,3,0)))</f>
        <v/>
      </c>
      <c r="BZ397" s="10" t="str">
        <f t="shared" si="145"/>
        <v/>
      </c>
      <c r="CA397" s="10" t="str">
        <f>IF($AG397="","",IF(OR($V397&lt;2.7,$V397&gt;90),"Age OOR",($AG397-BW397)/VLOOKUP(BW$14&amp;"-rse-"&amp;$L397,Equations!$G:$I,3,0)))</f>
        <v/>
      </c>
      <c r="CB397" s="10" t="str">
        <f>IF($AH397="","",IF(OR($V397&lt;2.7,$V397&gt;90),"Age OOR",VLOOKUP(CB$14&amp;"-int-"&amp;$M397,Equations!$G:$I,3,0)+VLOOKUP(CB$14&amp;"-sexo-"&amp;$M397,Equations!$G:$I,3,0)*$U397+VLOOKUP(CB$14&amp;"-edad-"&amp;$M397,Equations!$G:$I,3,0)*$V397+VLOOKUP(CB$14&amp;"-est-"&amp;$M397,Equations!$G:$I,3,0)*(1/$W397)+VLOOKUP(CB$14&amp;"-imc-"&amp;$M397,Equations!$G:$I,3,0)*(1/$Q397)))</f>
        <v/>
      </c>
      <c r="CC397" s="10" t="str">
        <f>IF($AH397="","",IF(OR($V397&lt;2.7,$V397&gt;90),"Age OOR",CB397-1.6449*VLOOKUP(CB$14&amp;"-rse-"&amp;$M397,Equations!$G:$I,3,0)))</f>
        <v/>
      </c>
      <c r="CD397" s="10" t="str">
        <f>IF($AH397="","",IF(OR($V397&lt;2.7,$V397&gt;90),"Age OOR",CB397+1.6449*VLOOKUP(CB$14&amp;"-rse-"&amp;$M397,Equations!$G:$I,3,0)))</f>
        <v/>
      </c>
      <c r="CE397" s="10" t="str">
        <f t="shared" si="146"/>
        <v/>
      </c>
      <c r="CF397" s="10" t="str">
        <f>IF($AH397="","",IF(OR($V397&lt;2.7,$V397&gt;90),"Age OOR",($AH397-CB397)/VLOOKUP(CB$14&amp;"-rse-"&amp;$M397,Equations!$G:$I,3,0)))</f>
        <v/>
      </c>
      <c r="CG397" s="10" t="str">
        <f>IF($AI397="","",IF(OR($V397&lt;2.7,$V397&gt;90),"Age OOR",VLOOKUP(CG$14&amp;"-int-"&amp;$N397,Equations!$G:$I,3,0)+VLOOKUP(CG$14&amp;"-sexo-"&amp;$N397,Equations!$G:$I,3,0)*$U397+VLOOKUP(CG$14&amp;"-edad-"&amp;$N397,Equations!$G:$I,3,0)*$V397+VLOOKUP(CG$14&amp;"-est-"&amp;$N397,Equations!$G:$I,3,0)*(1/$W397)+VLOOKUP(CG$14&amp;"-imc-"&amp;$N397,Equations!$G:$I,3,0)*(1/$Q397)))</f>
        <v/>
      </c>
      <c r="CH397" s="10" t="str">
        <f>IF($AI397="","",IF(OR($V397&lt;2.7,$V397&gt;90),"Age OOR",CG397-1.6449*VLOOKUP(CG$14&amp;"-rse-"&amp;$N397,Equations!$G:$I,3,0)))</f>
        <v/>
      </c>
      <c r="CI397" s="10" t="str">
        <f>IF($AI397="","",IF(OR($V397&lt;2.7,$V397&gt;90),"Age OOR",CG397+1.6449*VLOOKUP(CG$14&amp;"-rse-"&amp;$N397,Equations!$G:$I,3,0)))</f>
        <v/>
      </c>
      <c r="CJ397" s="10" t="str">
        <f t="shared" si="147"/>
        <v/>
      </c>
      <c r="CK397" s="10" t="str">
        <f>IF($AI397="","",IF(OR($V397&lt;2.7,$V397&gt;90),"Age OOR",($AI397-CG397)/VLOOKUP(CG$14&amp;"-rse-"&amp;$N397,Equations!$G:$I,3,0)))</f>
        <v/>
      </c>
      <c r="CL397" s="10" t="str">
        <f>IF($AJ397="","",IF(OR($V397&lt;2.7,$V397&gt;90),"Age OOR",VLOOKUP(CL$14&amp;"-int-"&amp;$O397,Equations!$G:$I,3,0)+VLOOKUP(CL$14&amp;"-sexo-"&amp;$O397,Equations!$G:$I,3,0)*$U397+VLOOKUP(CL$14&amp;"-edad-"&amp;$O397,Equations!$G:$I,3,0)*$V397+VLOOKUP(CL$14&amp;"-est-"&amp;$O397,Equations!$G:$I,3,0)*(1/$W397)+VLOOKUP(CL$14&amp;"-imc-"&amp;$O397,Equations!$G:$I,3,0)*(1/$Q397)))</f>
        <v/>
      </c>
      <c r="CM397" s="10" t="str">
        <f>IF($AJ397="","",IF(OR($V397&lt;2.7,$V397&gt;90),"Age OOR",CL397-1.6449*VLOOKUP(CL$14&amp;"-rse-"&amp;$O397,Equations!$G:$I,3,0)))</f>
        <v/>
      </c>
      <c r="CN397" s="10" t="str">
        <f>IF($AJ397="","",IF(OR($V397&lt;2.7,$V397&gt;90),"Age OOR",CL397+1.6449*VLOOKUP(CL$14&amp;"-rse-"&amp;$O397,Equations!$G:$I,3,0)))</f>
        <v/>
      </c>
      <c r="CO397" s="10" t="str">
        <f t="shared" si="148"/>
        <v/>
      </c>
      <c r="CP397" s="10" t="str">
        <f>IF($AJ397="","",IF(OR($V397&lt;2.7,$V397&gt;90),"Age OOR",($AJ397-CL397)/VLOOKUP(CL$14&amp;"-rse-"&amp;$O397,Equations!$G:$I,3,0)))</f>
        <v/>
      </c>
      <c r="CQ397" s="10" t="str">
        <f>IF($AK397="","",IF(OR($V397&lt;2.7,$V397&gt;90),"Age OOR",EXP(VLOOKUP(CQ$14&amp;"-int-"&amp;$P397,Equations!$G:$I,3,0)+VLOOKUP(CQ$14&amp;"-sexo-"&amp;$P397,Equations!$G:$I,3,0)*$U397+VLOOKUP(CQ$14&amp;"-edad-"&amp;$P397,Equations!$G:$I,3,0)*$V397+VLOOKUP(CQ$14&amp;"-est-"&amp;$P397,Equations!$G:$I,3,0)*(1/$W397)+VLOOKUP(CQ$14&amp;"-imc-"&amp;$P397,Equations!$G:$I,3,0)*(1/$Q397))))</f>
        <v/>
      </c>
      <c r="CR397" s="10" t="str">
        <f>IF($AK397="","",IF(OR($V397&lt;2.7,$V397&gt;90),"Age OOR",EXP(LN(CQ397)-1.6449*VLOOKUP(CQ$14&amp;"-rse-"&amp;$P397,Equations!$G:$I,3,0))))</f>
        <v/>
      </c>
      <c r="CS397" s="10" t="str">
        <f>IF($AK397="","",IF(OR($V397&lt;2.7,$V397&gt;90),"Age OOR",EXP(LN(CQ397)+1.6449*VLOOKUP(CQ$14&amp;"-rse-"&amp;$P397,Equations!$G:$I,3,0))))</f>
        <v/>
      </c>
      <c r="CT397" s="10" t="str">
        <f t="shared" si="149"/>
        <v/>
      </c>
      <c r="CU397" s="10" t="str">
        <f>IF($AK397="","",IF(OR($V397&lt;2.7,$V397&gt;90),"Age OOR",(LN($AK397)-LN(CQ397))/VLOOKUP(CQ$14&amp;"-rse-"&amp;$P397,Equations!$G:$I,3,0)))</f>
        <v/>
      </c>
      <c r="CV397" s="47"/>
    </row>
    <row r="398" spans="5:109" x14ac:dyDescent="0.2">
      <c r="E398" s="23" t="str">
        <f t="shared" si="125"/>
        <v>Age out of range</v>
      </c>
      <c r="F398" s="23" t="str">
        <f t="shared" si="126"/>
        <v>Age out of range</v>
      </c>
      <c r="G398" s="23" t="str">
        <f t="shared" si="127"/>
        <v>Age out of range</v>
      </c>
      <c r="H398" s="23" t="str">
        <f t="shared" si="128"/>
        <v>Age out of range</v>
      </c>
      <c r="I398" s="23" t="str">
        <f t="shared" si="129"/>
        <v>Age out of range</v>
      </c>
      <c r="J398" s="23" t="str">
        <f t="shared" si="130"/>
        <v>Age out of range</v>
      </c>
      <c r="K398" s="23" t="str">
        <f t="shared" si="131"/>
        <v>Age out of range</v>
      </c>
      <c r="L398" s="23" t="str">
        <f t="shared" si="132"/>
        <v>Age out of range</v>
      </c>
      <c r="M398" s="23" t="str">
        <f t="shared" si="133"/>
        <v>Age out of range</v>
      </c>
      <c r="N398" s="23" t="str">
        <f t="shared" si="134"/>
        <v>Age out of range</v>
      </c>
      <c r="O398" s="23" t="str">
        <f t="shared" si="135"/>
        <v>Age out of range</v>
      </c>
      <c r="P398" s="23" t="str">
        <f t="shared" si="136"/>
        <v>Age out of range</v>
      </c>
      <c r="Q398" s="23" t="e">
        <f t="shared" si="137"/>
        <v>#DIV/0!</v>
      </c>
      <c r="R398" s="17"/>
      <c r="S398" s="23">
        <v>382</v>
      </c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7"/>
      <c r="AM398" s="47"/>
      <c r="AN398" s="10" t="str">
        <f>IF($Z398="","",IF(OR($V398&lt;2.7,$V398&gt;90),"Age OOR",VLOOKUP(AN$14&amp;"-int-"&amp;$E398,Equations!$G:$I,3,0)+VLOOKUP(AN$14&amp;"-sexo-"&amp;$E398,Equations!$G:$I,3,0)*$U398+VLOOKUP(AN$14&amp;"-edad-"&amp;$E398,Equations!$G:$I,3,0)*$V398+VLOOKUP(AN$14&amp;"-est-"&amp;$E398,Equations!$G:$I,3,0)*(1/$W398)+VLOOKUP(AN$14&amp;"-imc-"&amp;$E398,Equations!$G:$I,3,0)*(1/$Q398)))</f>
        <v/>
      </c>
      <c r="AO398" s="10" t="str">
        <f>IF($Z398="","",IF(OR($V398&lt;2.7,$V398&gt;90),"Age OOR",AN398-1.6449*VLOOKUP(AN$14&amp;"-rse-"&amp;$E398,Equations!$G:$I,3,0)))</f>
        <v/>
      </c>
      <c r="AP398" s="10" t="str">
        <f>IF($Z398="","",IF(OR($V398&lt;2.7,$V398&gt;90),"Age OOR",AN398+1.6449*VLOOKUP(AN$14&amp;"-rse-"&amp;$E398,Equations!$G:$I,3,0)))</f>
        <v/>
      </c>
      <c r="AQ398" s="10" t="str">
        <f t="shared" si="138"/>
        <v/>
      </c>
      <c r="AR398" s="10" t="str">
        <f>IF($Z398="","",IF(OR($V398&lt;2.7,$V398&gt;90),"Age OOR",($Z398-AN398)/VLOOKUP(AN$14&amp;"-rse-"&amp;$E398,Equations!$G:$I,3,0)))</f>
        <v/>
      </c>
      <c r="AS398" s="10" t="str">
        <f>IF($AA398="","",IF(OR($V398&lt;2.7,$V398&gt;90),"Age OOR",VLOOKUP(AS$14&amp;"-int-"&amp;$F398,Equations!$G:$I,3,0)+VLOOKUP(AS$14&amp;"-sexo-"&amp;$F398,Equations!$G:$I,3,0)*$U398+VLOOKUP(AS$14&amp;"-edad-"&amp;$F398,Equations!$G:$I,3,0)*$V398+VLOOKUP(AS$14&amp;"-est-"&amp;$F398,Equations!$G:$I,3,0)*(1/$W398)+VLOOKUP(AS$14&amp;"-imc-"&amp;$F398,Equations!$G:$I,3,0)*(1/$Q398)))</f>
        <v/>
      </c>
      <c r="AT398" s="10" t="str">
        <f>IF($AA398="","",IF(OR($V398&lt;2.7,$V398&gt;90),"Age OOR",AS398-1.6449*VLOOKUP(AS$14&amp;"-rse-"&amp;$F398,Equations!$G:$I,3,0)))</f>
        <v/>
      </c>
      <c r="AU398" s="10" t="str">
        <f>IF($AA398="","",IF(OR($V398&lt;2.7,$V398&gt;90),"Age OOR",AS398+1.6449*VLOOKUP(AS$14&amp;"-rse-"&amp;$F398,Equations!$G:$I,3,0)))</f>
        <v/>
      </c>
      <c r="AV398" s="10" t="str">
        <f t="shared" si="139"/>
        <v/>
      </c>
      <c r="AW398" s="10" t="str">
        <f>IF($AA398="","",IF(OR($V398&lt;2.7,$V398&gt;90),"Age OOR",($AA398-AS398)/VLOOKUP(AS$14&amp;"-rse-"&amp;$F398,Equations!$G:$I,3,0)))</f>
        <v/>
      </c>
      <c r="AX398" s="10" t="str">
        <f>IF($AB398="","",IF(OR($V398&lt;2.7,$V398&gt;90),"Age OOR",VLOOKUP(AX$14&amp;"-int-"&amp;$G398,Equations!$G:$I,3,0)+VLOOKUP(AX$14&amp;"-sexo-"&amp;$G398,Equations!$G:$I,3,0)*$U398+VLOOKUP(AX$14&amp;"-edad-"&amp;$G398,Equations!$G:$I,3,0)*$V398+VLOOKUP(AX$14&amp;"-est-"&amp;$G398,Equations!$G:$I,3,0)*(1/$W398)+VLOOKUP(AX$14&amp;"-imc-"&amp;$G398,Equations!$G:$I,3,0)*(1/$Q398)))</f>
        <v/>
      </c>
      <c r="AY398" s="10" t="str">
        <f>IF($AB398="","",IF(OR($V398&lt;2.7,$V398&gt;90),"Age OOR",AX398-1.6449*VLOOKUP(AX$14&amp;"-rse-"&amp;$G398,Equations!$G:$I,3,0)))</f>
        <v/>
      </c>
      <c r="AZ398" s="10" t="str">
        <f>IF($AB398="","",IF(OR($V398&lt;2.7,$V398&gt;90),"Age OOR",AX398+1.6449*VLOOKUP(AX$14&amp;"-rse-"&amp;$G398,Equations!$G:$I,3,0)))</f>
        <v/>
      </c>
      <c r="BA398" s="10" t="str">
        <f t="shared" si="140"/>
        <v/>
      </c>
      <c r="BB398" s="10" t="str">
        <f>IF($AB398="","",IF(OR($V398&lt;2.7,$V398&gt;90),"Age OOR",($AB398-AX398)/VLOOKUP(AX$14&amp;"-rse-"&amp;$G398,Equations!$G:$I,3,0)))</f>
        <v/>
      </c>
      <c r="BC398" s="10" t="str">
        <f>IF($AC398="","",IF(OR($V398&lt;2.7,$V398&gt;90),"Age OOR",VLOOKUP(BC$14&amp;"-int-"&amp;$H398,Equations!$G:$I,3,0)+VLOOKUP(BC$14&amp;"-sexo-"&amp;$H398,Equations!$G:$I,3,0)*$U398+VLOOKUP(BC$14&amp;"-edad-"&amp;$H398,Equations!$G:$I,3,0)*$V398+VLOOKUP(BC$14&amp;"-est-"&amp;$H398,Equations!$G:$I,3,0)*(1/$W398)+VLOOKUP(BC$14&amp;"-imc-"&amp;$H398,Equations!$G:$I,3,0)*(1/$Q398)))</f>
        <v/>
      </c>
      <c r="BD398" s="10" t="str">
        <f>IF($AC398="","",IF(OR($V398&lt;2.7,$V398&gt;90),"Age OOR",BC398-1.6449*VLOOKUP(BC$14&amp;"-rse-"&amp;$H398,Equations!$G:$I,3,0)))</f>
        <v/>
      </c>
      <c r="BE398" s="10" t="str">
        <f>IF($AC398="","",IF(OR($V398&lt;2.7,$V398&gt;90),"Age OOR",BC398+1.6449*VLOOKUP(BC$14&amp;"-rse-"&amp;$H398,Equations!$G:$I,3,0)))</f>
        <v/>
      </c>
      <c r="BF398" s="10" t="str">
        <f t="shared" si="141"/>
        <v/>
      </c>
      <c r="BG398" s="10" t="str">
        <f>IF($AC398="","",IF(OR($V398&lt;2.7,$V398&gt;90),"Age OOR",($AC398-BC398)/VLOOKUP(BC$14&amp;"-rse-"&amp;$H398,Equations!$G:$I,3,0)))</f>
        <v/>
      </c>
      <c r="BH398" s="10" t="str">
        <f>IF($AD398="","",IF(OR($V398&lt;2.7,$V398&gt;90),"Age OOR",VLOOKUP(BH$14&amp;"-int-"&amp;$I398,Equations!$G:$I,3,0)+VLOOKUP(BH$14&amp;"-sexo-"&amp;$I398,Equations!$G:$I,3,0)*$U398+VLOOKUP(BH$14&amp;"-edad-"&amp;$I398,Equations!$G:$I,3,0)*$V398+VLOOKUP(BH$14&amp;"-est-"&amp;$I398,Equations!$G:$I,3,0)*(1/$W398)+VLOOKUP(BH$14&amp;"-imc-"&amp;$I398,Equations!$G:$I,3,0)*(1/$Q398)))</f>
        <v/>
      </c>
      <c r="BI398" s="10" t="str">
        <f>IF($AD398="","",IF(OR($V398&lt;2.7,$V398&gt;90),"Age OOR",BH398-1.6449*VLOOKUP(BH$14&amp;"-rse-"&amp;$I398,Equations!$G:$I,3,0)))</f>
        <v/>
      </c>
      <c r="BJ398" s="10" t="str">
        <f>IF($AD398="","",IF(OR($V398&lt;2.7,$V398&gt;90),"Age OOR",BH398+1.6449*VLOOKUP(BH$14&amp;"-rse-"&amp;$I398,Equations!$G:$I,3,0)))</f>
        <v/>
      </c>
      <c r="BK398" s="10" t="str">
        <f t="shared" si="142"/>
        <v/>
      </c>
      <c r="BL398" s="10" t="str">
        <f>IF($AD398="","",IF(OR($V398&lt;2.7,$V398&gt;90),"Age OOR",($AD398-BH398)/VLOOKUP(BH$14&amp;"-rse-"&amp;$I398,Equations!$G:$I,3,0)))</f>
        <v/>
      </c>
      <c r="BM398" s="10" t="str">
        <f>IF($AE398="","",IF(OR($V398&lt;2.7,$V398&gt;90),"Age OOR",VLOOKUP(BM$14&amp;"-int-"&amp;$J398,Equations!$G:$I,3,0)+VLOOKUP(BM$14&amp;"-sexo-"&amp;$J398,Equations!$G:$I,3,0)*$U398+VLOOKUP(BM$14&amp;"-edad-"&amp;$J398,Equations!$G:$I,3,0)*$V398+VLOOKUP(BM$14&amp;"-est-"&amp;$J398,Equations!$G:$I,3,0)*(1/$W398)+VLOOKUP(BM$14&amp;"-imc-"&amp;$J398,Equations!$G:$I,3,0)*(1/$Q398)))</f>
        <v/>
      </c>
      <c r="BN398" s="10" t="str">
        <f>IF($AE398="","",IF(OR($V398&lt;2.7,$V398&gt;90),"Age OOR",BM398-1.6449*VLOOKUP(BM$14&amp;"-rse-"&amp;$J398,Equations!$G:$I,3,0)))</f>
        <v/>
      </c>
      <c r="BO398" s="10" t="str">
        <f>IF($AE398="","",IF(OR($V398&lt;2.7,$V398&gt;90),"Age OOR",BM398+1.6449*VLOOKUP(BM$14&amp;"-rse-"&amp;$J398,Equations!$G:$I,3,0)))</f>
        <v/>
      </c>
      <c r="BP398" s="10" t="str">
        <f t="shared" si="143"/>
        <v/>
      </c>
      <c r="BQ398" s="10" t="str">
        <f>IF($AE398="","",IF(OR($V398&lt;2.7,$V398&gt;90),"Age OOR",($AE398-BM398)/VLOOKUP(BM$14&amp;"-rse-"&amp;$J398,Equations!$G:$I,3,0)))</f>
        <v/>
      </c>
      <c r="BR398" s="10" t="str">
        <f>IF($AF398="","",IF(OR($V398&lt;2.7,$V398&gt;90),"Age OOR",VLOOKUP(BR$14&amp;"-int-"&amp;$K398,Equations!$G:$I,3,0)+VLOOKUP(BR$14&amp;"-sexo-"&amp;$K398,Equations!$G:$I,3,0)*$U398+VLOOKUP(BR$14&amp;"-edad-"&amp;$K398,Equations!$G:$I,3,0)*$V398+VLOOKUP(BR$14&amp;"-est-"&amp;$K398,Equations!$G:$I,3,0)*(1/$W398)+VLOOKUP(BR$14&amp;"-imc-"&amp;$K398,Equations!$G:$I,3,0)*(1/$Q398)))</f>
        <v/>
      </c>
      <c r="BS398" s="10" t="str">
        <f>IF($AF398="","",IF(OR($V398&lt;2.7,$V398&gt;90),"Age OOR",BR398-1.6449*VLOOKUP(BR$14&amp;"-rse-"&amp;$K398,Equations!$G:$I,3,0)))</f>
        <v/>
      </c>
      <c r="BT398" s="10" t="str">
        <f>IF($AF398="","",IF(OR($V398&lt;2.7,$V398&gt;90),"Age OOR",BR398+1.6449*VLOOKUP(BR$14&amp;"-rse-"&amp;$K398,Equations!$G:$I,3,0)))</f>
        <v/>
      </c>
      <c r="BU398" s="10" t="str">
        <f t="shared" si="144"/>
        <v/>
      </c>
      <c r="BV398" s="10" t="str">
        <f>IF($AF398="","",IF(OR($V398&lt;2.7,$V398&gt;90),"Age OOR",($AF398-BR398)/VLOOKUP(BR$14&amp;"-rse-"&amp;$K398,Equations!$G:$I,3,0)))</f>
        <v/>
      </c>
      <c r="BW398" s="10" t="str">
        <f>IF($AG398="","",IF(OR($V398&lt;2.7,$V398&gt;90),"Age OOR",VLOOKUP(BW$14&amp;"-int-"&amp;$L398,Equations!$G:$I,3,0)+VLOOKUP(BW$14&amp;"-sexo-"&amp;$L398,Equations!$G:$I,3,0)*$U398+VLOOKUP(BW$14&amp;"-edad-"&amp;$L398,Equations!$G:$I,3,0)*$V398+VLOOKUP(BW$14&amp;"-est-"&amp;$L398,Equations!$G:$I,3,0)*(1/$W398)+VLOOKUP(BW$14&amp;"-imc-"&amp;$L398,Equations!$G:$I,3,0)*(1/$Q398)))</f>
        <v/>
      </c>
      <c r="BX398" s="10" t="str">
        <f>IF($AG398="","",IF(OR($V398&lt;2.7,$V398&gt;90),"Age OOR",BW398-1.6449*VLOOKUP(BW$14&amp;"-rse-"&amp;$L398,Equations!$G:$I,3,0)))</f>
        <v/>
      </c>
      <c r="BY398" s="10" t="str">
        <f>IF($AG398="","",IF(OR($V398&lt;2.7,$V398&gt;90),"Age OOR",BW398+1.6449*VLOOKUP(BW$14&amp;"-rse-"&amp;$L398,Equations!$G:$I,3,0)))</f>
        <v/>
      </c>
      <c r="BZ398" s="10" t="str">
        <f t="shared" si="145"/>
        <v/>
      </c>
      <c r="CA398" s="10" t="str">
        <f>IF($AG398="","",IF(OR($V398&lt;2.7,$V398&gt;90),"Age OOR",($AG398-BW398)/VLOOKUP(BW$14&amp;"-rse-"&amp;$L398,Equations!$G:$I,3,0)))</f>
        <v/>
      </c>
      <c r="CB398" s="10" t="str">
        <f>IF($AH398="","",IF(OR($V398&lt;2.7,$V398&gt;90),"Age OOR",VLOOKUP(CB$14&amp;"-int-"&amp;$M398,Equations!$G:$I,3,0)+VLOOKUP(CB$14&amp;"-sexo-"&amp;$M398,Equations!$G:$I,3,0)*$U398+VLOOKUP(CB$14&amp;"-edad-"&amp;$M398,Equations!$G:$I,3,0)*$V398+VLOOKUP(CB$14&amp;"-est-"&amp;$M398,Equations!$G:$I,3,0)*(1/$W398)+VLOOKUP(CB$14&amp;"-imc-"&amp;$M398,Equations!$G:$I,3,0)*(1/$Q398)))</f>
        <v/>
      </c>
      <c r="CC398" s="10" t="str">
        <f>IF($AH398="","",IF(OR($V398&lt;2.7,$V398&gt;90),"Age OOR",CB398-1.6449*VLOOKUP(CB$14&amp;"-rse-"&amp;$M398,Equations!$G:$I,3,0)))</f>
        <v/>
      </c>
      <c r="CD398" s="10" t="str">
        <f>IF($AH398="","",IF(OR($V398&lt;2.7,$V398&gt;90),"Age OOR",CB398+1.6449*VLOOKUP(CB$14&amp;"-rse-"&amp;$M398,Equations!$G:$I,3,0)))</f>
        <v/>
      </c>
      <c r="CE398" s="10" t="str">
        <f t="shared" si="146"/>
        <v/>
      </c>
      <c r="CF398" s="10" t="str">
        <f>IF($AH398="","",IF(OR($V398&lt;2.7,$V398&gt;90),"Age OOR",($AH398-CB398)/VLOOKUP(CB$14&amp;"-rse-"&amp;$M398,Equations!$G:$I,3,0)))</f>
        <v/>
      </c>
      <c r="CG398" s="10" t="str">
        <f>IF($AI398="","",IF(OR($V398&lt;2.7,$V398&gt;90),"Age OOR",VLOOKUP(CG$14&amp;"-int-"&amp;$N398,Equations!$G:$I,3,0)+VLOOKUP(CG$14&amp;"-sexo-"&amp;$N398,Equations!$G:$I,3,0)*$U398+VLOOKUP(CG$14&amp;"-edad-"&amp;$N398,Equations!$G:$I,3,0)*$V398+VLOOKUP(CG$14&amp;"-est-"&amp;$N398,Equations!$G:$I,3,0)*(1/$W398)+VLOOKUP(CG$14&amp;"-imc-"&amp;$N398,Equations!$G:$I,3,0)*(1/$Q398)))</f>
        <v/>
      </c>
      <c r="CH398" s="10" t="str">
        <f>IF($AI398="","",IF(OR($V398&lt;2.7,$V398&gt;90),"Age OOR",CG398-1.6449*VLOOKUP(CG$14&amp;"-rse-"&amp;$N398,Equations!$G:$I,3,0)))</f>
        <v/>
      </c>
      <c r="CI398" s="10" t="str">
        <f>IF($AI398="","",IF(OR($V398&lt;2.7,$V398&gt;90),"Age OOR",CG398+1.6449*VLOOKUP(CG$14&amp;"-rse-"&amp;$N398,Equations!$G:$I,3,0)))</f>
        <v/>
      </c>
      <c r="CJ398" s="10" t="str">
        <f t="shared" si="147"/>
        <v/>
      </c>
      <c r="CK398" s="10" t="str">
        <f>IF($AI398="","",IF(OR($V398&lt;2.7,$V398&gt;90),"Age OOR",($AI398-CG398)/VLOOKUP(CG$14&amp;"-rse-"&amp;$N398,Equations!$G:$I,3,0)))</f>
        <v/>
      </c>
      <c r="CL398" s="10" t="str">
        <f>IF($AJ398="","",IF(OR($V398&lt;2.7,$V398&gt;90),"Age OOR",VLOOKUP(CL$14&amp;"-int-"&amp;$O398,Equations!$G:$I,3,0)+VLOOKUP(CL$14&amp;"-sexo-"&amp;$O398,Equations!$G:$I,3,0)*$U398+VLOOKUP(CL$14&amp;"-edad-"&amp;$O398,Equations!$G:$I,3,0)*$V398+VLOOKUP(CL$14&amp;"-est-"&amp;$O398,Equations!$G:$I,3,0)*(1/$W398)+VLOOKUP(CL$14&amp;"-imc-"&amp;$O398,Equations!$G:$I,3,0)*(1/$Q398)))</f>
        <v/>
      </c>
      <c r="CM398" s="10" t="str">
        <f>IF($AJ398="","",IF(OR($V398&lt;2.7,$V398&gt;90),"Age OOR",CL398-1.6449*VLOOKUP(CL$14&amp;"-rse-"&amp;$O398,Equations!$G:$I,3,0)))</f>
        <v/>
      </c>
      <c r="CN398" s="10" t="str">
        <f>IF($AJ398="","",IF(OR($V398&lt;2.7,$V398&gt;90),"Age OOR",CL398+1.6449*VLOOKUP(CL$14&amp;"-rse-"&amp;$O398,Equations!$G:$I,3,0)))</f>
        <v/>
      </c>
      <c r="CO398" s="10" t="str">
        <f t="shared" si="148"/>
        <v/>
      </c>
      <c r="CP398" s="10" t="str">
        <f>IF($AJ398="","",IF(OR($V398&lt;2.7,$V398&gt;90),"Age OOR",($AJ398-CL398)/VLOOKUP(CL$14&amp;"-rse-"&amp;$O398,Equations!$G:$I,3,0)))</f>
        <v/>
      </c>
      <c r="CQ398" s="10" t="str">
        <f>IF($AK398="","",IF(OR($V398&lt;2.7,$V398&gt;90),"Age OOR",EXP(VLOOKUP(CQ$14&amp;"-int-"&amp;$P398,Equations!$G:$I,3,0)+VLOOKUP(CQ$14&amp;"-sexo-"&amp;$P398,Equations!$G:$I,3,0)*$U398+VLOOKUP(CQ$14&amp;"-edad-"&amp;$P398,Equations!$G:$I,3,0)*$V398+VLOOKUP(CQ$14&amp;"-est-"&amp;$P398,Equations!$G:$I,3,0)*(1/$W398)+VLOOKUP(CQ$14&amp;"-imc-"&amp;$P398,Equations!$G:$I,3,0)*(1/$Q398))))</f>
        <v/>
      </c>
      <c r="CR398" s="10" t="str">
        <f>IF($AK398="","",IF(OR($V398&lt;2.7,$V398&gt;90),"Age OOR",EXP(LN(CQ398)-1.6449*VLOOKUP(CQ$14&amp;"-rse-"&amp;$P398,Equations!$G:$I,3,0))))</f>
        <v/>
      </c>
      <c r="CS398" s="10" t="str">
        <f>IF($AK398="","",IF(OR($V398&lt;2.7,$V398&gt;90),"Age OOR",EXP(LN(CQ398)+1.6449*VLOOKUP(CQ$14&amp;"-rse-"&amp;$P398,Equations!$G:$I,3,0))))</f>
        <v/>
      </c>
      <c r="CT398" s="10" t="str">
        <f t="shared" si="149"/>
        <v/>
      </c>
      <c r="CU398" s="10" t="str">
        <f>IF($AK398="","",IF(OR($V398&lt;2.7,$V398&gt;90),"Age OOR",(LN($AK398)-LN(CQ398))/VLOOKUP(CQ$14&amp;"-rse-"&amp;$P398,Equations!$G:$I,3,0)))</f>
        <v/>
      </c>
      <c r="CV398" s="47"/>
    </row>
    <row r="399" spans="5:109" x14ac:dyDescent="0.2">
      <c r="E399" s="23" t="str">
        <f t="shared" si="125"/>
        <v>Age out of range</v>
      </c>
      <c r="F399" s="23" t="str">
        <f t="shared" si="126"/>
        <v>Age out of range</v>
      </c>
      <c r="G399" s="23" t="str">
        <f t="shared" si="127"/>
        <v>Age out of range</v>
      </c>
      <c r="H399" s="23" t="str">
        <f t="shared" si="128"/>
        <v>Age out of range</v>
      </c>
      <c r="I399" s="23" t="str">
        <f t="shared" si="129"/>
        <v>Age out of range</v>
      </c>
      <c r="J399" s="23" t="str">
        <f t="shared" si="130"/>
        <v>Age out of range</v>
      </c>
      <c r="K399" s="23" t="str">
        <f t="shared" si="131"/>
        <v>Age out of range</v>
      </c>
      <c r="L399" s="23" t="str">
        <f t="shared" si="132"/>
        <v>Age out of range</v>
      </c>
      <c r="M399" s="23" t="str">
        <f t="shared" si="133"/>
        <v>Age out of range</v>
      </c>
      <c r="N399" s="23" t="str">
        <f t="shared" si="134"/>
        <v>Age out of range</v>
      </c>
      <c r="O399" s="23" t="str">
        <f t="shared" si="135"/>
        <v>Age out of range</v>
      </c>
      <c r="P399" s="23" t="str">
        <f t="shared" si="136"/>
        <v>Age out of range</v>
      </c>
      <c r="Q399" s="23" t="e">
        <f t="shared" si="137"/>
        <v>#DIV/0!</v>
      </c>
      <c r="R399" s="17"/>
      <c r="S399" s="23">
        <v>383</v>
      </c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7"/>
      <c r="AM399" s="47"/>
      <c r="AN399" s="10" t="str">
        <f>IF($Z399="","",IF(OR($V399&lt;2.7,$V399&gt;90),"Age OOR",VLOOKUP(AN$14&amp;"-int-"&amp;$E399,Equations!$G:$I,3,0)+VLOOKUP(AN$14&amp;"-sexo-"&amp;$E399,Equations!$G:$I,3,0)*$U399+VLOOKUP(AN$14&amp;"-edad-"&amp;$E399,Equations!$G:$I,3,0)*$V399+VLOOKUP(AN$14&amp;"-est-"&amp;$E399,Equations!$G:$I,3,0)*(1/$W399)+VLOOKUP(AN$14&amp;"-imc-"&amp;$E399,Equations!$G:$I,3,0)*(1/$Q399)))</f>
        <v/>
      </c>
      <c r="AO399" s="10" t="str">
        <f>IF($Z399="","",IF(OR($V399&lt;2.7,$V399&gt;90),"Age OOR",AN399-1.6449*VLOOKUP(AN$14&amp;"-rse-"&amp;$E399,Equations!$G:$I,3,0)))</f>
        <v/>
      </c>
      <c r="AP399" s="10" t="str">
        <f>IF($Z399="","",IF(OR($V399&lt;2.7,$V399&gt;90),"Age OOR",AN399+1.6449*VLOOKUP(AN$14&amp;"-rse-"&amp;$E399,Equations!$G:$I,3,0)))</f>
        <v/>
      </c>
      <c r="AQ399" s="10" t="str">
        <f t="shared" si="138"/>
        <v/>
      </c>
      <c r="AR399" s="10" t="str">
        <f>IF($Z399="","",IF(OR($V399&lt;2.7,$V399&gt;90),"Age OOR",($Z399-AN399)/VLOOKUP(AN$14&amp;"-rse-"&amp;$E399,Equations!$G:$I,3,0)))</f>
        <v/>
      </c>
      <c r="AS399" s="10" t="str">
        <f>IF($AA399="","",IF(OR($V399&lt;2.7,$V399&gt;90),"Age OOR",VLOOKUP(AS$14&amp;"-int-"&amp;$F399,Equations!$G:$I,3,0)+VLOOKUP(AS$14&amp;"-sexo-"&amp;$F399,Equations!$G:$I,3,0)*$U399+VLOOKUP(AS$14&amp;"-edad-"&amp;$F399,Equations!$G:$I,3,0)*$V399+VLOOKUP(AS$14&amp;"-est-"&amp;$F399,Equations!$G:$I,3,0)*(1/$W399)+VLOOKUP(AS$14&amp;"-imc-"&amp;$F399,Equations!$G:$I,3,0)*(1/$Q399)))</f>
        <v/>
      </c>
      <c r="AT399" s="10" t="str">
        <f>IF($AA399="","",IF(OR($V399&lt;2.7,$V399&gt;90),"Age OOR",AS399-1.6449*VLOOKUP(AS$14&amp;"-rse-"&amp;$F399,Equations!$G:$I,3,0)))</f>
        <v/>
      </c>
      <c r="AU399" s="10" t="str">
        <f>IF($AA399="","",IF(OR($V399&lt;2.7,$V399&gt;90),"Age OOR",AS399+1.6449*VLOOKUP(AS$14&amp;"-rse-"&amp;$F399,Equations!$G:$I,3,0)))</f>
        <v/>
      </c>
      <c r="AV399" s="10" t="str">
        <f t="shared" si="139"/>
        <v/>
      </c>
      <c r="AW399" s="10" t="str">
        <f>IF($AA399="","",IF(OR($V399&lt;2.7,$V399&gt;90),"Age OOR",($AA399-AS399)/VLOOKUP(AS$14&amp;"-rse-"&amp;$F399,Equations!$G:$I,3,0)))</f>
        <v/>
      </c>
      <c r="AX399" s="10" t="str">
        <f>IF($AB399="","",IF(OR($V399&lt;2.7,$V399&gt;90),"Age OOR",VLOOKUP(AX$14&amp;"-int-"&amp;$G399,Equations!$G:$I,3,0)+VLOOKUP(AX$14&amp;"-sexo-"&amp;$G399,Equations!$G:$I,3,0)*$U399+VLOOKUP(AX$14&amp;"-edad-"&amp;$G399,Equations!$G:$I,3,0)*$V399+VLOOKUP(AX$14&amp;"-est-"&amp;$G399,Equations!$G:$I,3,0)*(1/$W399)+VLOOKUP(AX$14&amp;"-imc-"&amp;$G399,Equations!$G:$I,3,0)*(1/$Q399)))</f>
        <v/>
      </c>
      <c r="AY399" s="10" t="str">
        <f>IF($AB399="","",IF(OR($V399&lt;2.7,$V399&gt;90),"Age OOR",AX399-1.6449*VLOOKUP(AX$14&amp;"-rse-"&amp;$G399,Equations!$G:$I,3,0)))</f>
        <v/>
      </c>
      <c r="AZ399" s="10" t="str">
        <f>IF($AB399="","",IF(OR($V399&lt;2.7,$V399&gt;90),"Age OOR",AX399+1.6449*VLOOKUP(AX$14&amp;"-rse-"&amp;$G399,Equations!$G:$I,3,0)))</f>
        <v/>
      </c>
      <c r="BA399" s="10" t="str">
        <f t="shared" si="140"/>
        <v/>
      </c>
      <c r="BB399" s="10" t="str">
        <f>IF($AB399="","",IF(OR($V399&lt;2.7,$V399&gt;90),"Age OOR",($AB399-AX399)/VLOOKUP(AX$14&amp;"-rse-"&amp;$G399,Equations!$G:$I,3,0)))</f>
        <v/>
      </c>
      <c r="BC399" s="10" t="str">
        <f>IF($AC399="","",IF(OR($V399&lt;2.7,$V399&gt;90),"Age OOR",VLOOKUP(BC$14&amp;"-int-"&amp;$H399,Equations!$G:$I,3,0)+VLOOKUP(BC$14&amp;"-sexo-"&amp;$H399,Equations!$G:$I,3,0)*$U399+VLOOKUP(BC$14&amp;"-edad-"&amp;$H399,Equations!$G:$I,3,0)*$V399+VLOOKUP(BC$14&amp;"-est-"&amp;$H399,Equations!$G:$I,3,0)*(1/$W399)+VLOOKUP(BC$14&amp;"-imc-"&amp;$H399,Equations!$G:$I,3,0)*(1/$Q399)))</f>
        <v/>
      </c>
      <c r="BD399" s="10" t="str">
        <f>IF($AC399="","",IF(OR($V399&lt;2.7,$V399&gt;90),"Age OOR",BC399-1.6449*VLOOKUP(BC$14&amp;"-rse-"&amp;$H399,Equations!$G:$I,3,0)))</f>
        <v/>
      </c>
      <c r="BE399" s="10" t="str">
        <f>IF($AC399="","",IF(OR($V399&lt;2.7,$V399&gt;90),"Age OOR",BC399+1.6449*VLOOKUP(BC$14&amp;"-rse-"&amp;$H399,Equations!$G:$I,3,0)))</f>
        <v/>
      </c>
      <c r="BF399" s="10" t="str">
        <f t="shared" si="141"/>
        <v/>
      </c>
      <c r="BG399" s="10" t="str">
        <f>IF($AC399="","",IF(OR($V399&lt;2.7,$V399&gt;90),"Age OOR",($AC399-BC399)/VLOOKUP(BC$14&amp;"-rse-"&amp;$H399,Equations!$G:$I,3,0)))</f>
        <v/>
      </c>
      <c r="BH399" s="10" t="str">
        <f>IF($AD399="","",IF(OR($V399&lt;2.7,$V399&gt;90),"Age OOR",VLOOKUP(BH$14&amp;"-int-"&amp;$I399,Equations!$G:$I,3,0)+VLOOKUP(BH$14&amp;"-sexo-"&amp;$I399,Equations!$G:$I,3,0)*$U399+VLOOKUP(BH$14&amp;"-edad-"&amp;$I399,Equations!$G:$I,3,0)*$V399+VLOOKUP(BH$14&amp;"-est-"&amp;$I399,Equations!$G:$I,3,0)*(1/$W399)+VLOOKUP(BH$14&amp;"-imc-"&amp;$I399,Equations!$G:$I,3,0)*(1/$Q399)))</f>
        <v/>
      </c>
      <c r="BI399" s="10" t="str">
        <f>IF($AD399="","",IF(OR($V399&lt;2.7,$V399&gt;90),"Age OOR",BH399-1.6449*VLOOKUP(BH$14&amp;"-rse-"&amp;$I399,Equations!$G:$I,3,0)))</f>
        <v/>
      </c>
      <c r="BJ399" s="10" t="str">
        <f>IF($AD399="","",IF(OR($V399&lt;2.7,$V399&gt;90),"Age OOR",BH399+1.6449*VLOOKUP(BH$14&amp;"-rse-"&amp;$I399,Equations!$G:$I,3,0)))</f>
        <v/>
      </c>
      <c r="BK399" s="10" t="str">
        <f t="shared" si="142"/>
        <v/>
      </c>
      <c r="BL399" s="10" t="str">
        <f>IF($AD399="","",IF(OR($V399&lt;2.7,$V399&gt;90),"Age OOR",($AD399-BH399)/VLOOKUP(BH$14&amp;"-rse-"&amp;$I399,Equations!$G:$I,3,0)))</f>
        <v/>
      </c>
      <c r="BM399" s="10" t="str">
        <f>IF($AE399="","",IF(OR($V399&lt;2.7,$V399&gt;90),"Age OOR",VLOOKUP(BM$14&amp;"-int-"&amp;$J399,Equations!$G:$I,3,0)+VLOOKUP(BM$14&amp;"-sexo-"&amp;$J399,Equations!$G:$I,3,0)*$U399+VLOOKUP(BM$14&amp;"-edad-"&amp;$J399,Equations!$G:$I,3,0)*$V399+VLOOKUP(BM$14&amp;"-est-"&amp;$J399,Equations!$G:$I,3,0)*(1/$W399)+VLOOKUP(BM$14&amp;"-imc-"&amp;$J399,Equations!$G:$I,3,0)*(1/$Q399)))</f>
        <v/>
      </c>
      <c r="BN399" s="10" t="str">
        <f>IF($AE399="","",IF(OR($V399&lt;2.7,$V399&gt;90),"Age OOR",BM399-1.6449*VLOOKUP(BM$14&amp;"-rse-"&amp;$J399,Equations!$G:$I,3,0)))</f>
        <v/>
      </c>
      <c r="BO399" s="10" t="str">
        <f>IF($AE399="","",IF(OR($V399&lt;2.7,$V399&gt;90),"Age OOR",BM399+1.6449*VLOOKUP(BM$14&amp;"-rse-"&amp;$J399,Equations!$G:$I,3,0)))</f>
        <v/>
      </c>
      <c r="BP399" s="10" t="str">
        <f t="shared" si="143"/>
        <v/>
      </c>
      <c r="BQ399" s="10" t="str">
        <f>IF($AE399="","",IF(OR($V399&lt;2.7,$V399&gt;90),"Age OOR",($AE399-BM399)/VLOOKUP(BM$14&amp;"-rse-"&amp;$J399,Equations!$G:$I,3,0)))</f>
        <v/>
      </c>
      <c r="BR399" s="10" t="str">
        <f>IF($AF399="","",IF(OR($V399&lt;2.7,$V399&gt;90),"Age OOR",VLOOKUP(BR$14&amp;"-int-"&amp;$K399,Equations!$G:$I,3,0)+VLOOKUP(BR$14&amp;"-sexo-"&amp;$K399,Equations!$G:$I,3,0)*$U399+VLOOKUP(BR$14&amp;"-edad-"&amp;$K399,Equations!$G:$I,3,0)*$V399+VLOOKUP(BR$14&amp;"-est-"&amp;$K399,Equations!$G:$I,3,0)*(1/$W399)+VLOOKUP(BR$14&amp;"-imc-"&amp;$K399,Equations!$G:$I,3,0)*(1/$Q399)))</f>
        <v/>
      </c>
      <c r="BS399" s="10" t="str">
        <f>IF($AF399="","",IF(OR($V399&lt;2.7,$V399&gt;90),"Age OOR",BR399-1.6449*VLOOKUP(BR$14&amp;"-rse-"&amp;$K399,Equations!$G:$I,3,0)))</f>
        <v/>
      </c>
      <c r="BT399" s="10" t="str">
        <f>IF($AF399="","",IF(OR($V399&lt;2.7,$V399&gt;90),"Age OOR",BR399+1.6449*VLOOKUP(BR$14&amp;"-rse-"&amp;$K399,Equations!$G:$I,3,0)))</f>
        <v/>
      </c>
      <c r="BU399" s="10" t="str">
        <f t="shared" si="144"/>
        <v/>
      </c>
      <c r="BV399" s="10" t="str">
        <f>IF($AF399="","",IF(OR($V399&lt;2.7,$V399&gt;90),"Age OOR",($AF399-BR399)/VLOOKUP(BR$14&amp;"-rse-"&amp;$K399,Equations!$G:$I,3,0)))</f>
        <v/>
      </c>
      <c r="BW399" s="10" t="str">
        <f>IF($AG399="","",IF(OR($V399&lt;2.7,$V399&gt;90),"Age OOR",VLOOKUP(BW$14&amp;"-int-"&amp;$L399,Equations!$G:$I,3,0)+VLOOKUP(BW$14&amp;"-sexo-"&amp;$L399,Equations!$G:$I,3,0)*$U399+VLOOKUP(BW$14&amp;"-edad-"&amp;$L399,Equations!$G:$I,3,0)*$V399+VLOOKUP(BW$14&amp;"-est-"&amp;$L399,Equations!$G:$I,3,0)*(1/$W399)+VLOOKUP(BW$14&amp;"-imc-"&amp;$L399,Equations!$G:$I,3,0)*(1/$Q399)))</f>
        <v/>
      </c>
      <c r="BX399" s="10" t="str">
        <f>IF($AG399="","",IF(OR($V399&lt;2.7,$V399&gt;90),"Age OOR",BW399-1.6449*VLOOKUP(BW$14&amp;"-rse-"&amp;$L399,Equations!$G:$I,3,0)))</f>
        <v/>
      </c>
      <c r="BY399" s="10" t="str">
        <f>IF($AG399="","",IF(OR($V399&lt;2.7,$V399&gt;90),"Age OOR",BW399+1.6449*VLOOKUP(BW$14&amp;"-rse-"&amp;$L399,Equations!$G:$I,3,0)))</f>
        <v/>
      </c>
      <c r="BZ399" s="10" t="str">
        <f t="shared" si="145"/>
        <v/>
      </c>
      <c r="CA399" s="10" t="str">
        <f>IF($AG399="","",IF(OR($V399&lt;2.7,$V399&gt;90),"Age OOR",($AG399-BW399)/VLOOKUP(BW$14&amp;"-rse-"&amp;$L399,Equations!$G:$I,3,0)))</f>
        <v/>
      </c>
      <c r="CB399" s="10" t="str">
        <f>IF($AH399="","",IF(OR($V399&lt;2.7,$V399&gt;90),"Age OOR",VLOOKUP(CB$14&amp;"-int-"&amp;$M399,Equations!$G:$I,3,0)+VLOOKUP(CB$14&amp;"-sexo-"&amp;$M399,Equations!$G:$I,3,0)*$U399+VLOOKUP(CB$14&amp;"-edad-"&amp;$M399,Equations!$G:$I,3,0)*$V399+VLOOKUP(CB$14&amp;"-est-"&amp;$M399,Equations!$G:$I,3,0)*(1/$W399)+VLOOKUP(CB$14&amp;"-imc-"&amp;$M399,Equations!$G:$I,3,0)*(1/$Q399)))</f>
        <v/>
      </c>
      <c r="CC399" s="10" t="str">
        <f>IF($AH399="","",IF(OR($V399&lt;2.7,$V399&gt;90),"Age OOR",CB399-1.6449*VLOOKUP(CB$14&amp;"-rse-"&amp;$M399,Equations!$G:$I,3,0)))</f>
        <v/>
      </c>
      <c r="CD399" s="10" t="str">
        <f>IF($AH399="","",IF(OR($V399&lt;2.7,$V399&gt;90),"Age OOR",CB399+1.6449*VLOOKUP(CB$14&amp;"-rse-"&amp;$M399,Equations!$G:$I,3,0)))</f>
        <v/>
      </c>
      <c r="CE399" s="10" t="str">
        <f t="shared" si="146"/>
        <v/>
      </c>
      <c r="CF399" s="10" t="str">
        <f>IF($AH399="","",IF(OR($V399&lt;2.7,$V399&gt;90),"Age OOR",($AH399-CB399)/VLOOKUP(CB$14&amp;"-rse-"&amp;$M399,Equations!$G:$I,3,0)))</f>
        <v/>
      </c>
      <c r="CG399" s="10" t="str">
        <f>IF($AI399="","",IF(OR($V399&lt;2.7,$V399&gt;90),"Age OOR",VLOOKUP(CG$14&amp;"-int-"&amp;$N399,Equations!$G:$I,3,0)+VLOOKUP(CG$14&amp;"-sexo-"&amp;$N399,Equations!$G:$I,3,0)*$U399+VLOOKUP(CG$14&amp;"-edad-"&amp;$N399,Equations!$G:$I,3,0)*$V399+VLOOKUP(CG$14&amp;"-est-"&amp;$N399,Equations!$G:$I,3,0)*(1/$W399)+VLOOKUP(CG$14&amp;"-imc-"&amp;$N399,Equations!$G:$I,3,0)*(1/$Q399)))</f>
        <v/>
      </c>
      <c r="CH399" s="10" t="str">
        <f>IF($AI399="","",IF(OR($V399&lt;2.7,$V399&gt;90),"Age OOR",CG399-1.6449*VLOOKUP(CG$14&amp;"-rse-"&amp;$N399,Equations!$G:$I,3,0)))</f>
        <v/>
      </c>
      <c r="CI399" s="10" t="str">
        <f>IF($AI399="","",IF(OR($V399&lt;2.7,$V399&gt;90),"Age OOR",CG399+1.6449*VLOOKUP(CG$14&amp;"-rse-"&amp;$N399,Equations!$G:$I,3,0)))</f>
        <v/>
      </c>
      <c r="CJ399" s="10" t="str">
        <f t="shared" si="147"/>
        <v/>
      </c>
      <c r="CK399" s="10" t="str">
        <f>IF($AI399="","",IF(OR($V399&lt;2.7,$V399&gt;90),"Age OOR",($AI399-CG399)/VLOOKUP(CG$14&amp;"-rse-"&amp;$N399,Equations!$G:$I,3,0)))</f>
        <v/>
      </c>
      <c r="CL399" s="10" t="str">
        <f>IF($AJ399="","",IF(OR($V399&lt;2.7,$V399&gt;90),"Age OOR",VLOOKUP(CL$14&amp;"-int-"&amp;$O399,Equations!$G:$I,3,0)+VLOOKUP(CL$14&amp;"-sexo-"&amp;$O399,Equations!$G:$I,3,0)*$U399+VLOOKUP(CL$14&amp;"-edad-"&amp;$O399,Equations!$G:$I,3,0)*$V399+VLOOKUP(CL$14&amp;"-est-"&amp;$O399,Equations!$G:$I,3,0)*(1/$W399)+VLOOKUP(CL$14&amp;"-imc-"&amp;$O399,Equations!$G:$I,3,0)*(1/$Q399)))</f>
        <v/>
      </c>
      <c r="CM399" s="10" t="str">
        <f>IF($AJ399="","",IF(OR($V399&lt;2.7,$V399&gt;90),"Age OOR",CL399-1.6449*VLOOKUP(CL$14&amp;"-rse-"&amp;$O399,Equations!$G:$I,3,0)))</f>
        <v/>
      </c>
      <c r="CN399" s="10" t="str">
        <f>IF($AJ399="","",IF(OR($V399&lt;2.7,$V399&gt;90),"Age OOR",CL399+1.6449*VLOOKUP(CL$14&amp;"-rse-"&amp;$O399,Equations!$G:$I,3,0)))</f>
        <v/>
      </c>
      <c r="CO399" s="10" t="str">
        <f t="shared" si="148"/>
        <v/>
      </c>
      <c r="CP399" s="10" t="str">
        <f>IF($AJ399="","",IF(OR($V399&lt;2.7,$V399&gt;90),"Age OOR",($AJ399-CL399)/VLOOKUP(CL$14&amp;"-rse-"&amp;$O399,Equations!$G:$I,3,0)))</f>
        <v/>
      </c>
      <c r="CQ399" s="10" t="str">
        <f>IF($AK399="","",IF(OR($V399&lt;2.7,$V399&gt;90),"Age OOR",EXP(VLOOKUP(CQ$14&amp;"-int-"&amp;$P399,Equations!$G:$I,3,0)+VLOOKUP(CQ$14&amp;"-sexo-"&amp;$P399,Equations!$G:$I,3,0)*$U399+VLOOKUP(CQ$14&amp;"-edad-"&amp;$P399,Equations!$G:$I,3,0)*$V399+VLOOKUP(CQ$14&amp;"-est-"&amp;$P399,Equations!$G:$I,3,0)*(1/$W399)+VLOOKUP(CQ$14&amp;"-imc-"&amp;$P399,Equations!$G:$I,3,0)*(1/$Q399))))</f>
        <v/>
      </c>
      <c r="CR399" s="10" t="str">
        <f>IF($AK399="","",IF(OR($V399&lt;2.7,$V399&gt;90),"Age OOR",EXP(LN(CQ399)-1.6449*VLOOKUP(CQ$14&amp;"-rse-"&amp;$P399,Equations!$G:$I,3,0))))</f>
        <v/>
      </c>
      <c r="CS399" s="10" t="str">
        <f>IF($AK399="","",IF(OR($V399&lt;2.7,$V399&gt;90),"Age OOR",EXP(LN(CQ399)+1.6449*VLOOKUP(CQ$14&amp;"-rse-"&amp;$P399,Equations!$G:$I,3,0))))</f>
        <v/>
      </c>
      <c r="CT399" s="10" t="str">
        <f t="shared" si="149"/>
        <v/>
      </c>
      <c r="CU399" s="10" t="str">
        <f>IF($AK399="","",IF(OR($V399&lt;2.7,$V399&gt;90),"Age OOR",(LN($AK399)-LN(CQ399))/VLOOKUP(CQ$14&amp;"-rse-"&amp;$P399,Equations!$G:$I,3,0)))</f>
        <v/>
      </c>
      <c r="CV399" s="47"/>
    </row>
    <row r="400" spans="5:109" x14ac:dyDescent="0.2">
      <c r="E400" s="23" t="str">
        <f t="shared" si="125"/>
        <v>Age out of range</v>
      </c>
      <c r="F400" s="23" t="str">
        <f t="shared" si="126"/>
        <v>Age out of range</v>
      </c>
      <c r="G400" s="23" t="str">
        <f t="shared" si="127"/>
        <v>Age out of range</v>
      </c>
      <c r="H400" s="23" t="str">
        <f t="shared" si="128"/>
        <v>Age out of range</v>
      </c>
      <c r="I400" s="23" t="str">
        <f t="shared" si="129"/>
        <v>Age out of range</v>
      </c>
      <c r="J400" s="23" t="str">
        <f t="shared" si="130"/>
        <v>Age out of range</v>
      </c>
      <c r="K400" s="23" t="str">
        <f t="shared" si="131"/>
        <v>Age out of range</v>
      </c>
      <c r="L400" s="23" t="str">
        <f t="shared" si="132"/>
        <v>Age out of range</v>
      </c>
      <c r="M400" s="23" t="str">
        <f t="shared" si="133"/>
        <v>Age out of range</v>
      </c>
      <c r="N400" s="23" t="str">
        <f t="shared" si="134"/>
        <v>Age out of range</v>
      </c>
      <c r="O400" s="23" t="str">
        <f t="shared" si="135"/>
        <v>Age out of range</v>
      </c>
      <c r="P400" s="23" t="str">
        <f t="shared" si="136"/>
        <v>Age out of range</v>
      </c>
      <c r="Q400" s="23" t="e">
        <f t="shared" si="137"/>
        <v>#DIV/0!</v>
      </c>
      <c r="R400" s="17"/>
      <c r="S400" s="23">
        <v>384</v>
      </c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7"/>
      <c r="AM400" s="47"/>
      <c r="AN400" s="10" t="str">
        <f>IF($Z400="","",IF(OR($V400&lt;2.7,$V400&gt;90),"Age OOR",VLOOKUP(AN$14&amp;"-int-"&amp;$E400,Equations!$G:$I,3,0)+VLOOKUP(AN$14&amp;"-sexo-"&amp;$E400,Equations!$G:$I,3,0)*$U400+VLOOKUP(AN$14&amp;"-edad-"&amp;$E400,Equations!$G:$I,3,0)*$V400+VLOOKUP(AN$14&amp;"-est-"&amp;$E400,Equations!$G:$I,3,0)*(1/$W400)+VLOOKUP(AN$14&amp;"-imc-"&amp;$E400,Equations!$G:$I,3,0)*(1/$Q400)))</f>
        <v/>
      </c>
      <c r="AO400" s="10" t="str">
        <f>IF($Z400="","",IF(OR($V400&lt;2.7,$V400&gt;90),"Age OOR",AN400-1.6449*VLOOKUP(AN$14&amp;"-rse-"&amp;$E400,Equations!$G:$I,3,0)))</f>
        <v/>
      </c>
      <c r="AP400" s="10" t="str">
        <f>IF($Z400="","",IF(OR($V400&lt;2.7,$V400&gt;90),"Age OOR",AN400+1.6449*VLOOKUP(AN$14&amp;"-rse-"&amp;$E400,Equations!$G:$I,3,0)))</f>
        <v/>
      </c>
      <c r="AQ400" s="10" t="str">
        <f t="shared" si="138"/>
        <v/>
      </c>
      <c r="AR400" s="10" t="str">
        <f>IF($Z400="","",IF(OR($V400&lt;2.7,$V400&gt;90),"Age OOR",($Z400-AN400)/VLOOKUP(AN$14&amp;"-rse-"&amp;$E400,Equations!$G:$I,3,0)))</f>
        <v/>
      </c>
      <c r="AS400" s="10" t="str">
        <f>IF($AA400="","",IF(OR($V400&lt;2.7,$V400&gt;90),"Age OOR",VLOOKUP(AS$14&amp;"-int-"&amp;$F400,Equations!$G:$I,3,0)+VLOOKUP(AS$14&amp;"-sexo-"&amp;$F400,Equations!$G:$I,3,0)*$U400+VLOOKUP(AS$14&amp;"-edad-"&amp;$F400,Equations!$G:$I,3,0)*$V400+VLOOKUP(AS$14&amp;"-est-"&amp;$F400,Equations!$G:$I,3,0)*(1/$W400)+VLOOKUP(AS$14&amp;"-imc-"&amp;$F400,Equations!$G:$I,3,0)*(1/$Q400)))</f>
        <v/>
      </c>
      <c r="AT400" s="10" t="str">
        <f>IF($AA400="","",IF(OR($V400&lt;2.7,$V400&gt;90),"Age OOR",AS400-1.6449*VLOOKUP(AS$14&amp;"-rse-"&amp;$F400,Equations!$G:$I,3,0)))</f>
        <v/>
      </c>
      <c r="AU400" s="10" t="str">
        <f>IF($AA400="","",IF(OR($V400&lt;2.7,$V400&gt;90),"Age OOR",AS400+1.6449*VLOOKUP(AS$14&amp;"-rse-"&amp;$F400,Equations!$G:$I,3,0)))</f>
        <v/>
      </c>
      <c r="AV400" s="10" t="str">
        <f t="shared" si="139"/>
        <v/>
      </c>
      <c r="AW400" s="10" t="str">
        <f>IF($AA400="","",IF(OR($V400&lt;2.7,$V400&gt;90),"Age OOR",($AA400-AS400)/VLOOKUP(AS$14&amp;"-rse-"&amp;$F400,Equations!$G:$I,3,0)))</f>
        <v/>
      </c>
      <c r="AX400" s="10" t="str">
        <f>IF($AB400="","",IF(OR($V400&lt;2.7,$V400&gt;90),"Age OOR",VLOOKUP(AX$14&amp;"-int-"&amp;$G400,Equations!$G:$I,3,0)+VLOOKUP(AX$14&amp;"-sexo-"&amp;$G400,Equations!$G:$I,3,0)*$U400+VLOOKUP(AX$14&amp;"-edad-"&amp;$G400,Equations!$G:$I,3,0)*$V400+VLOOKUP(AX$14&amp;"-est-"&amp;$G400,Equations!$G:$I,3,0)*(1/$W400)+VLOOKUP(AX$14&amp;"-imc-"&amp;$G400,Equations!$G:$I,3,0)*(1/$Q400)))</f>
        <v/>
      </c>
      <c r="AY400" s="10" t="str">
        <f>IF($AB400="","",IF(OR($V400&lt;2.7,$V400&gt;90),"Age OOR",AX400-1.6449*VLOOKUP(AX$14&amp;"-rse-"&amp;$G400,Equations!$G:$I,3,0)))</f>
        <v/>
      </c>
      <c r="AZ400" s="10" t="str">
        <f>IF($AB400="","",IF(OR($V400&lt;2.7,$V400&gt;90),"Age OOR",AX400+1.6449*VLOOKUP(AX$14&amp;"-rse-"&amp;$G400,Equations!$G:$I,3,0)))</f>
        <v/>
      </c>
      <c r="BA400" s="10" t="str">
        <f t="shared" si="140"/>
        <v/>
      </c>
      <c r="BB400" s="10" t="str">
        <f>IF($AB400="","",IF(OR($V400&lt;2.7,$V400&gt;90),"Age OOR",($AB400-AX400)/VLOOKUP(AX$14&amp;"-rse-"&amp;$G400,Equations!$G:$I,3,0)))</f>
        <v/>
      </c>
      <c r="BC400" s="10" t="str">
        <f>IF($AC400="","",IF(OR($V400&lt;2.7,$V400&gt;90),"Age OOR",VLOOKUP(BC$14&amp;"-int-"&amp;$H400,Equations!$G:$I,3,0)+VLOOKUP(BC$14&amp;"-sexo-"&amp;$H400,Equations!$G:$I,3,0)*$U400+VLOOKUP(BC$14&amp;"-edad-"&amp;$H400,Equations!$G:$I,3,0)*$V400+VLOOKUP(BC$14&amp;"-est-"&amp;$H400,Equations!$G:$I,3,0)*(1/$W400)+VLOOKUP(BC$14&amp;"-imc-"&amp;$H400,Equations!$G:$I,3,0)*(1/$Q400)))</f>
        <v/>
      </c>
      <c r="BD400" s="10" t="str">
        <f>IF($AC400="","",IF(OR($V400&lt;2.7,$V400&gt;90),"Age OOR",BC400-1.6449*VLOOKUP(BC$14&amp;"-rse-"&amp;$H400,Equations!$G:$I,3,0)))</f>
        <v/>
      </c>
      <c r="BE400" s="10" t="str">
        <f>IF($AC400="","",IF(OR($V400&lt;2.7,$V400&gt;90),"Age OOR",BC400+1.6449*VLOOKUP(BC$14&amp;"-rse-"&amp;$H400,Equations!$G:$I,3,0)))</f>
        <v/>
      </c>
      <c r="BF400" s="10" t="str">
        <f t="shared" si="141"/>
        <v/>
      </c>
      <c r="BG400" s="10" t="str">
        <f>IF($AC400="","",IF(OR($V400&lt;2.7,$V400&gt;90),"Age OOR",($AC400-BC400)/VLOOKUP(BC$14&amp;"-rse-"&amp;$H400,Equations!$G:$I,3,0)))</f>
        <v/>
      </c>
      <c r="BH400" s="10" t="str">
        <f>IF($AD400="","",IF(OR($V400&lt;2.7,$V400&gt;90),"Age OOR",VLOOKUP(BH$14&amp;"-int-"&amp;$I400,Equations!$G:$I,3,0)+VLOOKUP(BH$14&amp;"-sexo-"&amp;$I400,Equations!$G:$I,3,0)*$U400+VLOOKUP(BH$14&amp;"-edad-"&amp;$I400,Equations!$G:$I,3,0)*$V400+VLOOKUP(BH$14&amp;"-est-"&amp;$I400,Equations!$G:$I,3,0)*(1/$W400)+VLOOKUP(BH$14&amp;"-imc-"&amp;$I400,Equations!$G:$I,3,0)*(1/$Q400)))</f>
        <v/>
      </c>
      <c r="BI400" s="10" t="str">
        <f>IF($AD400="","",IF(OR($V400&lt;2.7,$V400&gt;90),"Age OOR",BH400-1.6449*VLOOKUP(BH$14&amp;"-rse-"&amp;$I400,Equations!$G:$I,3,0)))</f>
        <v/>
      </c>
      <c r="BJ400" s="10" t="str">
        <f>IF($AD400="","",IF(OR($V400&lt;2.7,$V400&gt;90),"Age OOR",BH400+1.6449*VLOOKUP(BH$14&amp;"-rse-"&amp;$I400,Equations!$G:$I,3,0)))</f>
        <v/>
      </c>
      <c r="BK400" s="10" t="str">
        <f t="shared" si="142"/>
        <v/>
      </c>
      <c r="BL400" s="10" t="str">
        <f>IF($AD400="","",IF(OR($V400&lt;2.7,$V400&gt;90),"Age OOR",($AD400-BH400)/VLOOKUP(BH$14&amp;"-rse-"&amp;$I400,Equations!$G:$I,3,0)))</f>
        <v/>
      </c>
      <c r="BM400" s="10" t="str">
        <f>IF($AE400="","",IF(OR($V400&lt;2.7,$V400&gt;90),"Age OOR",VLOOKUP(BM$14&amp;"-int-"&amp;$J400,Equations!$G:$I,3,0)+VLOOKUP(BM$14&amp;"-sexo-"&amp;$J400,Equations!$G:$I,3,0)*$U400+VLOOKUP(BM$14&amp;"-edad-"&amp;$J400,Equations!$G:$I,3,0)*$V400+VLOOKUP(BM$14&amp;"-est-"&amp;$J400,Equations!$G:$I,3,0)*(1/$W400)+VLOOKUP(BM$14&amp;"-imc-"&amp;$J400,Equations!$G:$I,3,0)*(1/$Q400)))</f>
        <v/>
      </c>
      <c r="BN400" s="10" t="str">
        <f>IF($AE400="","",IF(OR($V400&lt;2.7,$V400&gt;90),"Age OOR",BM400-1.6449*VLOOKUP(BM$14&amp;"-rse-"&amp;$J400,Equations!$G:$I,3,0)))</f>
        <v/>
      </c>
      <c r="BO400" s="10" t="str">
        <f>IF($AE400="","",IF(OR($V400&lt;2.7,$V400&gt;90),"Age OOR",BM400+1.6449*VLOOKUP(BM$14&amp;"-rse-"&amp;$J400,Equations!$G:$I,3,0)))</f>
        <v/>
      </c>
      <c r="BP400" s="10" t="str">
        <f t="shared" si="143"/>
        <v/>
      </c>
      <c r="BQ400" s="10" t="str">
        <f>IF($AE400="","",IF(OR($V400&lt;2.7,$V400&gt;90),"Age OOR",($AE400-BM400)/VLOOKUP(BM$14&amp;"-rse-"&amp;$J400,Equations!$G:$I,3,0)))</f>
        <v/>
      </c>
      <c r="BR400" s="10" t="str">
        <f>IF($AF400="","",IF(OR($V400&lt;2.7,$V400&gt;90),"Age OOR",VLOOKUP(BR$14&amp;"-int-"&amp;$K400,Equations!$G:$I,3,0)+VLOOKUP(BR$14&amp;"-sexo-"&amp;$K400,Equations!$G:$I,3,0)*$U400+VLOOKUP(BR$14&amp;"-edad-"&amp;$K400,Equations!$G:$I,3,0)*$V400+VLOOKUP(BR$14&amp;"-est-"&amp;$K400,Equations!$G:$I,3,0)*(1/$W400)+VLOOKUP(BR$14&amp;"-imc-"&amp;$K400,Equations!$G:$I,3,0)*(1/$Q400)))</f>
        <v/>
      </c>
      <c r="BS400" s="10" t="str">
        <f>IF($AF400="","",IF(OR($V400&lt;2.7,$V400&gt;90),"Age OOR",BR400-1.6449*VLOOKUP(BR$14&amp;"-rse-"&amp;$K400,Equations!$G:$I,3,0)))</f>
        <v/>
      </c>
      <c r="BT400" s="10" t="str">
        <f>IF($AF400="","",IF(OR($V400&lt;2.7,$V400&gt;90),"Age OOR",BR400+1.6449*VLOOKUP(BR$14&amp;"-rse-"&amp;$K400,Equations!$G:$I,3,0)))</f>
        <v/>
      </c>
      <c r="BU400" s="10" t="str">
        <f t="shared" si="144"/>
        <v/>
      </c>
      <c r="BV400" s="10" t="str">
        <f>IF($AF400="","",IF(OR($V400&lt;2.7,$V400&gt;90),"Age OOR",($AF400-BR400)/VLOOKUP(BR$14&amp;"-rse-"&amp;$K400,Equations!$G:$I,3,0)))</f>
        <v/>
      </c>
      <c r="BW400" s="10" t="str">
        <f>IF($AG400="","",IF(OR($V400&lt;2.7,$V400&gt;90),"Age OOR",VLOOKUP(BW$14&amp;"-int-"&amp;$L400,Equations!$G:$I,3,0)+VLOOKUP(BW$14&amp;"-sexo-"&amp;$L400,Equations!$G:$I,3,0)*$U400+VLOOKUP(BW$14&amp;"-edad-"&amp;$L400,Equations!$G:$I,3,0)*$V400+VLOOKUP(BW$14&amp;"-est-"&amp;$L400,Equations!$G:$I,3,0)*(1/$W400)+VLOOKUP(BW$14&amp;"-imc-"&amp;$L400,Equations!$G:$I,3,0)*(1/$Q400)))</f>
        <v/>
      </c>
      <c r="BX400" s="10" t="str">
        <f>IF($AG400="","",IF(OR($V400&lt;2.7,$V400&gt;90),"Age OOR",BW400-1.6449*VLOOKUP(BW$14&amp;"-rse-"&amp;$L400,Equations!$G:$I,3,0)))</f>
        <v/>
      </c>
      <c r="BY400" s="10" t="str">
        <f>IF($AG400="","",IF(OR($V400&lt;2.7,$V400&gt;90),"Age OOR",BW400+1.6449*VLOOKUP(BW$14&amp;"-rse-"&amp;$L400,Equations!$G:$I,3,0)))</f>
        <v/>
      </c>
      <c r="BZ400" s="10" t="str">
        <f t="shared" si="145"/>
        <v/>
      </c>
      <c r="CA400" s="10" t="str">
        <f>IF($AG400="","",IF(OR($V400&lt;2.7,$V400&gt;90),"Age OOR",($AG400-BW400)/VLOOKUP(BW$14&amp;"-rse-"&amp;$L400,Equations!$G:$I,3,0)))</f>
        <v/>
      </c>
      <c r="CB400" s="10" t="str">
        <f>IF($AH400="","",IF(OR($V400&lt;2.7,$V400&gt;90),"Age OOR",VLOOKUP(CB$14&amp;"-int-"&amp;$M400,Equations!$G:$I,3,0)+VLOOKUP(CB$14&amp;"-sexo-"&amp;$M400,Equations!$G:$I,3,0)*$U400+VLOOKUP(CB$14&amp;"-edad-"&amp;$M400,Equations!$G:$I,3,0)*$V400+VLOOKUP(CB$14&amp;"-est-"&amp;$M400,Equations!$G:$I,3,0)*(1/$W400)+VLOOKUP(CB$14&amp;"-imc-"&amp;$M400,Equations!$G:$I,3,0)*(1/$Q400)))</f>
        <v/>
      </c>
      <c r="CC400" s="10" t="str">
        <f>IF($AH400="","",IF(OR($V400&lt;2.7,$V400&gt;90),"Age OOR",CB400-1.6449*VLOOKUP(CB$14&amp;"-rse-"&amp;$M400,Equations!$G:$I,3,0)))</f>
        <v/>
      </c>
      <c r="CD400" s="10" t="str">
        <f>IF($AH400="","",IF(OR($V400&lt;2.7,$V400&gt;90),"Age OOR",CB400+1.6449*VLOOKUP(CB$14&amp;"-rse-"&amp;$M400,Equations!$G:$I,3,0)))</f>
        <v/>
      </c>
      <c r="CE400" s="10" t="str">
        <f t="shared" si="146"/>
        <v/>
      </c>
      <c r="CF400" s="10" t="str">
        <f>IF($AH400="","",IF(OR($V400&lt;2.7,$V400&gt;90),"Age OOR",($AH400-CB400)/VLOOKUP(CB$14&amp;"-rse-"&amp;$M400,Equations!$G:$I,3,0)))</f>
        <v/>
      </c>
      <c r="CG400" s="10" t="str">
        <f>IF($AI400="","",IF(OR($V400&lt;2.7,$V400&gt;90),"Age OOR",VLOOKUP(CG$14&amp;"-int-"&amp;$N400,Equations!$G:$I,3,0)+VLOOKUP(CG$14&amp;"-sexo-"&amp;$N400,Equations!$G:$I,3,0)*$U400+VLOOKUP(CG$14&amp;"-edad-"&amp;$N400,Equations!$G:$I,3,0)*$V400+VLOOKUP(CG$14&amp;"-est-"&amp;$N400,Equations!$G:$I,3,0)*(1/$W400)+VLOOKUP(CG$14&amp;"-imc-"&amp;$N400,Equations!$G:$I,3,0)*(1/$Q400)))</f>
        <v/>
      </c>
      <c r="CH400" s="10" t="str">
        <f>IF($AI400="","",IF(OR($V400&lt;2.7,$V400&gt;90),"Age OOR",CG400-1.6449*VLOOKUP(CG$14&amp;"-rse-"&amp;$N400,Equations!$G:$I,3,0)))</f>
        <v/>
      </c>
      <c r="CI400" s="10" t="str">
        <f>IF($AI400="","",IF(OR($V400&lt;2.7,$V400&gt;90),"Age OOR",CG400+1.6449*VLOOKUP(CG$14&amp;"-rse-"&amp;$N400,Equations!$G:$I,3,0)))</f>
        <v/>
      </c>
      <c r="CJ400" s="10" t="str">
        <f t="shared" si="147"/>
        <v/>
      </c>
      <c r="CK400" s="10" t="str">
        <f>IF($AI400="","",IF(OR($V400&lt;2.7,$V400&gt;90),"Age OOR",($AI400-CG400)/VLOOKUP(CG$14&amp;"-rse-"&amp;$N400,Equations!$G:$I,3,0)))</f>
        <v/>
      </c>
      <c r="CL400" s="10" t="str">
        <f>IF($AJ400="","",IF(OR($V400&lt;2.7,$V400&gt;90),"Age OOR",VLOOKUP(CL$14&amp;"-int-"&amp;$O400,Equations!$G:$I,3,0)+VLOOKUP(CL$14&amp;"-sexo-"&amp;$O400,Equations!$G:$I,3,0)*$U400+VLOOKUP(CL$14&amp;"-edad-"&amp;$O400,Equations!$G:$I,3,0)*$V400+VLOOKUP(CL$14&amp;"-est-"&amp;$O400,Equations!$G:$I,3,0)*(1/$W400)+VLOOKUP(CL$14&amp;"-imc-"&amp;$O400,Equations!$G:$I,3,0)*(1/$Q400)))</f>
        <v/>
      </c>
      <c r="CM400" s="10" t="str">
        <f>IF($AJ400="","",IF(OR($V400&lt;2.7,$V400&gt;90),"Age OOR",CL400-1.6449*VLOOKUP(CL$14&amp;"-rse-"&amp;$O400,Equations!$G:$I,3,0)))</f>
        <v/>
      </c>
      <c r="CN400" s="10" t="str">
        <f>IF($AJ400="","",IF(OR($V400&lt;2.7,$V400&gt;90),"Age OOR",CL400+1.6449*VLOOKUP(CL$14&amp;"-rse-"&amp;$O400,Equations!$G:$I,3,0)))</f>
        <v/>
      </c>
      <c r="CO400" s="10" t="str">
        <f t="shared" si="148"/>
        <v/>
      </c>
      <c r="CP400" s="10" t="str">
        <f>IF($AJ400="","",IF(OR($V400&lt;2.7,$V400&gt;90),"Age OOR",($AJ400-CL400)/VLOOKUP(CL$14&amp;"-rse-"&amp;$O400,Equations!$G:$I,3,0)))</f>
        <v/>
      </c>
      <c r="CQ400" s="10" t="str">
        <f>IF($AK400="","",IF(OR($V400&lt;2.7,$V400&gt;90),"Age OOR",EXP(VLOOKUP(CQ$14&amp;"-int-"&amp;$P400,Equations!$G:$I,3,0)+VLOOKUP(CQ$14&amp;"-sexo-"&amp;$P400,Equations!$G:$I,3,0)*$U400+VLOOKUP(CQ$14&amp;"-edad-"&amp;$P400,Equations!$G:$I,3,0)*$V400+VLOOKUP(CQ$14&amp;"-est-"&amp;$P400,Equations!$G:$I,3,0)*(1/$W400)+VLOOKUP(CQ$14&amp;"-imc-"&amp;$P400,Equations!$G:$I,3,0)*(1/$Q400))))</f>
        <v/>
      </c>
      <c r="CR400" s="10" t="str">
        <f>IF($AK400="","",IF(OR($V400&lt;2.7,$V400&gt;90),"Age OOR",EXP(LN(CQ400)-1.6449*VLOOKUP(CQ$14&amp;"-rse-"&amp;$P400,Equations!$G:$I,3,0))))</f>
        <v/>
      </c>
      <c r="CS400" s="10" t="str">
        <f>IF($AK400="","",IF(OR($V400&lt;2.7,$V400&gt;90),"Age OOR",EXP(LN(CQ400)+1.6449*VLOOKUP(CQ$14&amp;"-rse-"&amp;$P400,Equations!$G:$I,3,0))))</f>
        <v/>
      </c>
      <c r="CT400" s="10" t="str">
        <f t="shared" si="149"/>
        <v/>
      </c>
      <c r="CU400" s="10" t="str">
        <f>IF($AK400="","",IF(OR($V400&lt;2.7,$V400&gt;90),"Age OOR",(LN($AK400)-LN(CQ400))/VLOOKUP(CQ$14&amp;"-rse-"&amp;$P400,Equations!$G:$I,3,0)))</f>
        <v/>
      </c>
      <c r="CV400" s="47"/>
    </row>
    <row r="401" spans="5:123" x14ac:dyDescent="0.2">
      <c r="E401" s="23" t="str">
        <f t="shared" ref="E401:E464" si="150">IF(OR($V401&lt;2.7,$V401&gt;90),"Age out of range",IF($V401&lt;AN$3,"a",IF($V401&lt;AN$4,"b","c")))</f>
        <v>Age out of range</v>
      </c>
      <c r="F401" s="23" t="str">
        <f t="shared" ref="F401:F464" si="151">IF(OR($V401&lt;2.7,$V401&gt;90),"Age out of range",IF($V401&lt;AS$3,"a",IF($V401&lt;AS$4,"b","c")))</f>
        <v>Age out of range</v>
      </c>
      <c r="G401" s="23" t="str">
        <f t="shared" ref="G401:G464" si="152">IF(OR($V401&lt;2.7,$V401&gt;90),"Age out of range",IF($V401&lt;AX$3,"a",IF($V401&lt;AX$4,"b","c")))</f>
        <v>Age out of range</v>
      </c>
      <c r="H401" s="23" t="str">
        <f t="shared" ref="H401:H464" si="153">IF(OR($V401&lt;2.7,$V401&gt;90),"Age out of range",IF($V401&lt;BC$3,"a",IF($V401&lt;BC$4,"b","c")))</f>
        <v>Age out of range</v>
      </c>
      <c r="I401" s="23" t="str">
        <f t="shared" ref="I401:I464" si="154">IF(OR($V401&lt;2.7,$V401&gt;90),"Age out of range",IF($V401&lt;BH$3,"a",IF($V401&lt;BH$4,"b","c")))</f>
        <v>Age out of range</v>
      </c>
      <c r="J401" s="23" t="str">
        <f t="shared" ref="J401:J464" si="155">IF(OR($V401&lt;2.7,$V401&gt;90),"Age out of range",IF($V401&lt;BM$3,"a",IF($V401&lt;BM$4,"b","c")))</f>
        <v>Age out of range</v>
      </c>
      <c r="K401" s="23" t="str">
        <f t="shared" ref="K401:K464" si="156">IF(OR($V401&lt;2.7,$V401&gt;90),"Age out of range",IF($V401&lt;BR$3,"a",IF($V401&lt;BR$4,"b","c")))</f>
        <v>Age out of range</v>
      </c>
      <c r="L401" s="23" t="str">
        <f t="shared" ref="L401:L464" si="157">IF(OR($V401&lt;2.7,$V401&gt;90),"Age out of range",IF($V401&lt;BW$3,"a",IF($V401&lt;BW$4,"b","c")))</f>
        <v>Age out of range</v>
      </c>
      <c r="M401" s="23" t="str">
        <f t="shared" ref="M401:M464" si="158">IF(OR($V401&lt;2.7,$V401&gt;90),"Age out of range",IF($V401&lt;CB$3,"a",IF($V401&lt;CB$4,"b","c")))</f>
        <v>Age out of range</v>
      </c>
      <c r="N401" s="23" t="str">
        <f t="shared" ref="N401:N464" si="159">IF(OR($V401&lt;2.7,$V401&gt;90),"Age out of range",IF($V401&lt;CG$3,"a",IF($V401&lt;CG$4,"b","c")))</f>
        <v>Age out of range</v>
      </c>
      <c r="O401" s="23" t="str">
        <f t="shared" ref="O401:O464" si="160">IF(OR($V401&lt;2.7,$V401&gt;90),"Age out of range",IF($V401&lt;CL$3,"a",IF($V401&lt;CL$4,"b","c")))</f>
        <v>Age out of range</v>
      </c>
      <c r="P401" s="23" t="str">
        <f t="shared" ref="P401:P464" si="161">IF(OR($V401&lt;2.7,$V401&gt;90),"Age out of range",IF($V401&lt;CQ$3,"a",IF($V401&lt;CQ$4,"b","c")))</f>
        <v>Age out of range</v>
      </c>
      <c r="Q401" s="23" t="e">
        <f t="shared" si="137"/>
        <v>#DIV/0!</v>
      </c>
      <c r="R401" s="17"/>
      <c r="S401" s="23">
        <v>385</v>
      </c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7"/>
      <c r="AM401" s="47"/>
      <c r="AN401" s="10" t="str">
        <f>IF($Z401="","",IF(OR($V401&lt;2.7,$V401&gt;90),"Age OOR",VLOOKUP(AN$14&amp;"-int-"&amp;$E401,Equations!$G:$I,3,0)+VLOOKUP(AN$14&amp;"-sexo-"&amp;$E401,Equations!$G:$I,3,0)*$U401+VLOOKUP(AN$14&amp;"-edad-"&amp;$E401,Equations!$G:$I,3,0)*$V401+VLOOKUP(AN$14&amp;"-est-"&amp;$E401,Equations!$G:$I,3,0)*(1/$W401)+VLOOKUP(AN$14&amp;"-imc-"&amp;$E401,Equations!$G:$I,3,0)*(1/$Q401)))</f>
        <v/>
      </c>
      <c r="AO401" s="10" t="str">
        <f>IF($Z401="","",IF(OR($V401&lt;2.7,$V401&gt;90),"Age OOR",AN401-1.6449*VLOOKUP(AN$14&amp;"-rse-"&amp;$E401,Equations!$G:$I,3,0)))</f>
        <v/>
      </c>
      <c r="AP401" s="10" t="str">
        <f>IF($Z401="","",IF(OR($V401&lt;2.7,$V401&gt;90),"Age OOR",AN401+1.6449*VLOOKUP(AN$14&amp;"-rse-"&amp;$E401,Equations!$G:$I,3,0)))</f>
        <v/>
      </c>
      <c r="AQ401" s="10" t="str">
        <f t="shared" si="138"/>
        <v/>
      </c>
      <c r="AR401" s="10" t="str">
        <f>IF($Z401="","",IF(OR($V401&lt;2.7,$V401&gt;90),"Age OOR",($Z401-AN401)/VLOOKUP(AN$14&amp;"-rse-"&amp;$E401,Equations!$G:$I,3,0)))</f>
        <v/>
      </c>
      <c r="AS401" s="10" t="str">
        <f>IF($AA401="","",IF(OR($V401&lt;2.7,$V401&gt;90),"Age OOR",VLOOKUP(AS$14&amp;"-int-"&amp;$F401,Equations!$G:$I,3,0)+VLOOKUP(AS$14&amp;"-sexo-"&amp;$F401,Equations!$G:$I,3,0)*$U401+VLOOKUP(AS$14&amp;"-edad-"&amp;$F401,Equations!$G:$I,3,0)*$V401+VLOOKUP(AS$14&amp;"-est-"&amp;$F401,Equations!$G:$I,3,0)*(1/$W401)+VLOOKUP(AS$14&amp;"-imc-"&amp;$F401,Equations!$G:$I,3,0)*(1/$Q401)))</f>
        <v/>
      </c>
      <c r="AT401" s="10" t="str">
        <f>IF($AA401="","",IF(OR($V401&lt;2.7,$V401&gt;90),"Age OOR",AS401-1.6449*VLOOKUP(AS$14&amp;"-rse-"&amp;$F401,Equations!$G:$I,3,0)))</f>
        <v/>
      </c>
      <c r="AU401" s="10" t="str">
        <f>IF($AA401="","",IF(OR($V401&lt;2.7,$V401&gt;90),"Age OOR",AS401+1.6449*VLOOKUP(AS$14&amp;"-rse-"&amp;$F401,Equations!$G:$I,3,0)))</f>
        <v/>
      </c>
      <c r="AV401" s="10" t="str">
        <f t="shared" si="139"/>
        <v/>
      </c>
      <c r="AW401" s="10" t="str">
        <f>IF($AA401="","",IF(OR($V401&lt;2.7,$V401&gt;90),"Age OOR",($AA401-AS401)/VLOOKUP(AS$14&amp;"-rse-"&amp;$F401,Equations!$G:$I,3,0)))</f>
        <v/>
      </c>
      <c r="AX401" s="10" t="str">
        <f>IF($AB401="","",IF(OR($V401&lt;2.7,$V401&gt;90),"Age OOR",VLOOKUP(AX$14&amp;"-int-"&amp;$G401,Equations!$G:$I,3,0)+VLOOKUP(AX$14&amp;"-sexo-"&amp;$G401,Equations!$G:$I,3,0)*$U401+VLOOKUP(AX$14&amp;"-edad-"&amp;$G401,Equations!$G:$I,3,0)*$V401+VLOOKUP(AX$14&amp;"-est-"&amp;$G401,Equations!$G:$I,3,0)*(1/$W401)+VLOOKUP(AX$14&amp;"-imc-"&amp;$G401,Equations!$G:$I,3,0)*(1/$Q401)))</f>
        <v/>
      </c>
      <c r="AY401" s="10" t="str">
        <f>IF($AB401="","",IF(OR($V401&lt;2.7,$V401&gt;90),"Age OOR",AX401-1.6449*VLOOKUP(AX$14&amp;"-rse-"&amp;$G401,Equations!$G:$I,3,0)))</f>
        <v/>
      </c>
      <c r="AZ401" s="10" t="str">
        <f>IF($AB401="","",IF(OR($V401&lt;2.7,$V401&gt;90),"Age OOR",AX401+1.6449*VLOOKUP(AX$14&amp;"-rse-"&amp;$G401,Equations!$G:$I,3,0)))</f>
        <v/>
      </c>
      <c r="BA401" s="10" t="str">
        <f t="shared" si="140"/>
        <v/>
      </c>
      <c r="BB401" s="10" t="str">
        <f>IF($AB401="","",IF(OR($V401&lt;2.7,$V401&gt;90),"Age OOR",($AB401-AX401)/VLOOKUP(AX$14&amp;"-rse-"&amp;$G401,Equations!$G:$I,3,0)))</f>
        <v/>
      </c>
      <c r="BC401" s="10" t="str">
        <f>IF($AC401="","",IF(OR($V401&lt;2.7,$V401&gt;90),"Age OOR",VLOOKUP(BC$14&amp;"-int-"&amp;$H401,Equations!$G:$I,3,0)+VLOOKUP(BC$14&amp;"-sexo-"&amp;$H401,Equations!$G:$I,3,0)*$U401+VLOOKUP(BC$14&amp;"-edad-"&amp;$H401,Equations!$G:$I,3,0)*$V401+VLOOKUP(BC$14&amp;"-est-"&amp;$H401,Equations!$G:$I,3,0)*(1/$W401)+VLOOKUP(BC$14&amp;"-imc-"&amp;$H401,Equations!$G:$I,3,0)*(1/$Q401)))</f>
        <v/>
      </c>
      <c r="BD401" s="10" t="str">
        <f>IF($AC401="","",IF(OR($V401&lt;2.7,$V401&gt;90),"Age OOR",BC401-1.6449*VLOOKUP(BC$14&amp;"-rse-"&amp;$H401,Equations!$G:$I,3,0)))</f>
        <v/>
      </c>
      <c r="BE401" s="10" t="str">
        <f>IF($AC401="","",IF(OR($V401&lt;2.7,$V401&gt;90),"Age OOR",BC401+1.6449*VLOOKUP(BC$14&amp;"-rse-"&amp;$H401,Equations!$G:$I,3,0)))</f>
        <v/>
      </c>
      <c r="BF401" s="10" t="str">
        <f t="shared" si="141"/>
        <v/>
      </c>
      <c r="BG401" s="10" t="str">
        <f>IF($AC401="","",IF(OR($V401&lt;2.7,$V401&gt;90),"Age OOR",($AC401-BC401)/VLOOKUP(BC$14&amp;"-rse-"&amp;$H401,Equations!$G:$I,3,0)))</f>
        <v/>
      </c>
      <c r="BH401" s="10" t="str">
        <f>IF($AD401="","",IF(OR($V401&lt;2.7,$V401&gt;90),"Age OOR",VLOOKUP(BH$14&amp;"-int-"&amp;$I401,Equations!$G:$I,3,0)+VLOOKUP(BH$14&amp;"-sexo-"&amp;$I401,Equations!$G:$I,3,0)*$U401+VLOOKUP(BH$14&amp;"-edad-"&amp;$I401,Equations!$G:$I,3,0)*$V401+VLOOKUP(BH$14&amp;"-est-"&amp;$I401,Equations!$G:$I,3,0)*(1/$W401)+VLOOKUP(BH$14&amp;"-imc-"&amp;$I401,Equations!$G:$I,3,0)*(1/$Q401)))</f>
        <v/>
      </c>
      <c r="BI401" s="10" t="str">
        <f>IF($AD401="","",IF(OR($V401&lt;2.7,$V401&gt;90),"Age OOR",BH401-1.6449*VLOOKUP(BH$14&amp;"-rse-"&amp;$I401,Equations!$G:$I,3,0)))</f>
        <v/>
      </c>
      <c r="BJ401" s="10" t="str">
        <f>IF($AD401="","",IF(OR($V401&lt;2.7,$V401&gt;90),"Age OOR",BH401+1.6449*VLOOKUP(BH$14&amp;"-rse-"&amp;$I401,Equations!$G:$I,3,0)))</f>
        <v/>
      </c>
      <c r="BK401" s="10" t="str">
        <f t="shared" si="142"/>
        <v/>
      </c>
      <c r="BL401" s="10" t="str">
        <f>IF($AD401="","",IF(OR($V401&lt;2.7,$V401&gt;90),"Age OOR",($AD401-BH401)/VLOOKUP(BH$14&amp;"-rse-"&amp;$I401,Equations!$G:$I,3,0)))</f>
        <v/>
      </c>
      <c r="BM401" s="10" t="str">
        <f>IF($AE401="","",IF(OR($V401&lt;2.7,$V401&gt;90),"Age OOR",VLOOKUP(BM$14&amp;"-int-"&amp;$J401,Equations!$G:$I,3,0)+VLOOKUP(BM$14&amp;"-sexo-"&amp;$J401,Equations!$G:$I,3,0)*$U401+VLOOKUP(BM$14&amp;"-edad-"&amp;$J401,Equations!$G:$I,3,0)*$V401+VLOOKUP(BM$14&amp;"-est-"&amp;$J401,Equations!$G:$I,3,0)*(1/$W401)+VLOOKUP(BM$14&amp;"-imc-"&amp;$J401,Equations!$G:$I,3,0)*(1/$Q401)))</f>
        <v/>
      </c>
      <c r="BN401" s="10" t="str">
        <f>IF($AE401="","",IF(OR($V401&lt;2.7,$V401&gt;90),"Age OOR",BM401-1.6449*VLOOKUP(BM$14&amp;"-rse-"&amp;$J401,Equations!$G:$I,3,0)))</f>
        <v/>
      </c>
      <c r="BO401" s="10" t="str">
        <f>IF($AE401="","",IF(OR($V401&lt;2.7,$V401&gt;90),"Age OOR",BM401+1.6449*VLOOKUP(BM$14&amp;"-rse-"&amp;$J401,Equations!$G:$I,3,0)))</f>
        <v/>
      </c>
      <c r="BP401" s="10" t="str">
        <f t="shared" si="143"/>
        <v/>
      </c>
      <c r="BQ401" s="10" t="str">
        <f>IF($AE401="","",IF(OR($V401&lt;2.7,$V401&gt;90),"Age OOR",($AE401-BM401)/VLOOKUP(BM$14&amp;"-rse-"&amp;$J401,Equations!$G:$I,3,0)))</f>
        <v/>
      </c>
      <c r="BR401" s="10" t="str">
        <f>IF($AF401="","",IF(OR($V401&lt;2.7,$V401&gt;90),"Age OOR",VLOOKUP(BR$14&amp;"-int-"&amp;$K401,Equations!$G:$I,3,0)+VLOOKUP(BR$14&amp;"-sexo-"&amp;$K401,Equations!$G:$I,3,0)*$U401+VLOOKUP(BR$14&amp;"-edad-"&amp;$K401,Equations!$G:$I,3,0)*$V401+VLOOKUP(BR$14&amp;"-est-"&amp;$K401,Equations!$G:$I,3,0)*(1/$W401)+VLOOKUP(BR$14&amp;"-imc-"&amp;$K401,Equations!$G:$I,3,0)*(1/$Q401)))</f>
        <v/>
      </c>
      <c r="BS401" s="10" t="str">
        <f>IF($AF401="","",IF(OR($V401&lt;2.7,$V401&gt;90),"Age OOR",BR401-1.6449*VLOOKUP(BR$14&amp;"-rse-"&amp;$K401,Equations!$G:$I,3,0)))</f>
        <v/>
      </c>
      <c r="BT401" s="10" t="str">
        <f>IF($AF401="","",IF(OR($V401&lt;2.7,$V401&gt;90),"Age OOR",BR401+1.6449*VLOOKUP(BR$14&amp;"-rse-"&amp;$K401,Equations!$G:$I,3,0)))</f>
        <v/>
      </c>
      <c r="BU401" s="10" t="str">
        <f t="shared" si="144"/>
        <v/>
      </c>
      <c r="BV401" s="10" t="str">
        <f>IF($AF401="","",IF(OR($V401&lt;2.7,$V401&gt;90),"Age OOR",($AF401-BR401)/VLOOKUP(BR$14&amp;"-rse-"&amp;$K401,Equations!$G:$I,3,0)))</f>
        <v/>
      </c>
      <c r="BW401" s="10" t="str">
        <f>IF($AG401="","",IF(OR($V401&lt;2.7,$V401&gt;90),"Age OOR",VLOOKUP(BW$14&amp;"-int-"&amp;$L401,Equations!$G:$I,3,0)+VLOOKUP(BW$14&amp;"-sexo-"&amp;$L401,Equations!$G:$I,3,0)*$U401+VLOOKUP(BW$14&amp;"-edad-"&amp;$L401,Equations!$G:$I,3,0)*$V401+VLOOKUP(BW$14&amp;"-est-"&amp;$L401,Equations!$G:$I,3,0)*(1/$W401)+VLOOKUP(BW$14&amp;"-imc-"&amp;$L401,Equations!$G:$I,3,0)*(1/$Q401)))</f>
        <v/>
      </c>
      <c r="BX401" s="10" t="str">
        <f>IF($AG401="","",IF(OR($V401&lt;2.7,$V401&gt;90),"Age OOR",BW401-1.6449*VLOOKUP(BW$14&amp;"-rse-"&amp;$L401,Equations!$G:$I,3,0)))</f>
        <v/>
      </c>
      <c r="BY401" s="10" t="str">
        <f>IF($AG401="","",IF(OR($V401&lt;2.7,$V401&gt;90),"Age OOR",BW401+1.6449*VLOOKUP(BW$14&amp;"-rse-"&amp;$L401,Equations!$G:$I,3,0)))</f>
        <v/>
      </c>
      <c r="BZ401" s="10" t="str">
        <f t="shared" si="145"/>
        <v/>
      </c>
      <c r="CA401" s="10" t="str">
        <f>IF($AG401="","",IF(OR($V401&lt;2.7,$V401&gt;90),"Age OOR",($AG401-BW401)/VLOOKUP(BW$14&amp;"-rse-"&amp;$L401,Equations!$G:$I,3,0)))</f>
        <v/>
      </c>
      <c r="CB401" s="10" t="str">
        <f>IF($AH401="","",IF(OR($V401&lt;2.7,$V401&gt;90),"Age OOR",VLOOKUP(CB$14&amp;"-int-"&amp;$M401,Equations!$G:$I,3,0)+VLOOKUP(CB$14&amp;"-sexo-"&amp;$M401,Equations!$G:$I,3,0)*$U401+VLOOKUP(CB$14&amp;"-edad-"&amp;$M401,Equations!$G:$I,3,0)*$V401+VLOOKUP(CB$14&amp;"-est-"&amp;$M401,Equations!$G:$I,3,0)*(1/$W401)+VLOOKUP(CB$14&amp;"-imc-"&amp;$M401,Equations!$G:$I,3,0)*(1/$Q401)))</f>
        <v/>
      </c>
      <c r="CC401" s="10" t="str">
        <f>IF($AH401="","",IF(OR($V401&lt;2.7,$V401&gt;90),"Age OOR",CB401-1.6449*VLOOKUP(CB$14&amp;"-rse-"&amp;$M401,Equations!$G:$I,3,0)))</f>
        <v/>
      </c>
      <c r="CD401" s="10" t="str">
        <f>IF($AH401="","",IF(OR($V401&lt;2.7,$V401&gt;90),"Age OOR",CB401+1.6449*VLOOKUP(CB$14&amp;"-rse-"&amp;$M401,Equations!$G:$I,3,0)))</f>
        <v/>
      </c>
      <c r="CE401" s="10" t="str">
        <f t="shared" si="146"/>
        <v/>
      </c>
      <c r="CF401" s="10" t="str">
        <f>IF($AH401="","",IF(OR($V401&lt;2.7,$V401&gt;90),"Age OOR",($AH401-CB401)/VLOOKUP(CB$14&amp;"-rse-"&amp;$M401,Equations!$G:$I,3,0)))</f>
        <v/>
      </c>
      <c r="CG401" s="10" t="str">
        <f>IF($AI401="","",IF(OR($V401&lt;2.7,$V401&gt;90),"Age OOR",VLOOKUP(CG$14&amp;"-int-"&amp;$N401,Equations!$G:$I,3,0)+VLOOKUP(CG$14&amp;"-sexo-"&amp;$N401,Equations!$G:$I,3,0)*$U401+VLOOKUP(CG$14&amp;"-edad-"&amp;$N401,Equations!$G:$I,3,0)*$V401+VLOOKUP(CG$14&amp;"-est-"&amp;$N401,Equations!$G:$I,3,0)*(1/$W401)+VLOOKUP(CG$14&amp;"-imc-"&amp;$N401,Equations!$G:$I,3,0)*(1/$Q401)))</f>
        <v/>
      </c>
      <c r="CH401" s="10" t="str">
        <f>IF($AI401="","",IF(OR($V401&lt;2.7,$V401&gt;90),"Age OOR",CG401-1.6449*VLOOKUP(CG$14&amp;"-rse-"&amp;$N401,Equations!$G:$I,3,0)))</f>
        <v/>
      </c>
      <c r="CI401" s="10" t="str">
        <f>IF($AI401="","",IF(OR($V401&lt;2.7,$V401&gt;90),"Age OOR",CG401+1.6449*VLOOKUP(CG$14&amp;"-rse-"&amp;$N401,Equations!$G:$I,3,0)))</f>
        <v/>
      </c>
      <c r="CJ401" s="10" t="str">
        <f t="shared" si="147"/>
        <v/>
      </c>
      <c r="CK401" s="10" t="str">
        <f>IF($AI401="","",IF(OR($V401&lt;2.7,$V401&gt;90),"Age OOR",($AI401-CG401)/VLOOKUP(CG$14&amp;"-rse-"&amp;$N401,Equations!$G:$I,3,0)))</f>
        <v/>
      </c>
      <c r="CL401" s="10" t="str">
        <f>IF($AJ401="","",IF(OR($V401&lt;2.7,$V401&gt;90),"Age OOR",VLOOKUP(CL$14&amp;"-int-"&amp;$O401,Equations!$G:$I,3,0)+VLOOKUP(CL$14&amp;"-sexo-"&amp;$O401,Equations!$G:$I,3,0)*$U401+VLOOKUP(CL$14&amp;"-edad-"&amp;$O401,Equations!$G:$I,3,0)*$V401+VLOOKUP(CL$14&amp;"-est-"&amp;$O401,Equations!$G:$I,3,0)*(1/$W401)+VLOOKUP(CL$14&amp;"-imc-"&amp;$O401,Equations!$G:$I,3,0)*(1/$Q401)))</f>
        <v/>
      </c>
      <c r="CM401" s="10" t="str">
        <f>IF($AJ401="","",IF(OR($V401&lt;2.7,$V401&gt;90),"Age OOR",CL401-1.6449*VLOOKUP(CL$14&amp;"-rse-"&amp;$O401,Equations!$G:$I,3,0)))</f>
        <v/>
      </c>
      <c r="CN401" s="10" t="str">
        <f>IF($AJ401="","",IF(OR($V401&lt;2.7,$V401&gt;90),"Age OOR",CL401+1.6449*VLOOKUP(CL$14&amp;"-rse-"&amp;$O401,Equations!$G:$I,3,0)))</f>
        <v/>
      </c>
      <c r="CO401" s="10" t="str">
        <f t="shared" si="148"/>
        <v/>
      </c>
      <c r="CP401" s="10" t="str">
        <f>IF($AJ401="","",IF(OR($V401&lt;2.7,$V401&gt;90),"Age OOR",($AJ401-CL401)/VLOOKUP(CL$14&amp;"-rse-"&amp;$O401,Equations!$G:$I,3,0)))</f>
        <v/>
      </c>
      <c r="CQ401" s="10" t="str">
        <f>IF($AK401="","",IF(OR($V401&lt;2.7,$V401&gt;90),"Age OOR",EXP(VLOOKUP(CQ$14&amp;"-int-"&amp;$P401,Equations!$G:$I,3,0)+VLOOKUP(CQ$14&amp;"-sexo-"&amp;$P401,Equations!$G:$I,3,0)*$U401+VLOOKUP(CQ$14&amp;"-edad-"&amp;$P401,Equations!$G:$I,3,0)*$V401+VLOOKUP(CQ$14&amp;"-est-"&amp;$P401,Equations!$G:$I,3,0)*(1/$W401)+VLOOKUP(CQ$14&amp;"-imc-"&amp;$P401,Equations!$G:$I,3,0)*(1/$Q401))))</f>
        <v/>
      </c>
      <c r="CR401" s="10" t="str">
        <f>IF($AK401="","",IF(OR($V401&lt;2.7,$V401&gt;90),"Age OOR",EXP(LN(CQ401)-1.6449*VLOOKUP(CQ$14&amp;"-rse-"&amp;$P401,Equations!$G:$I,3,0))))</f>
        <v/>
      </c>
      <c r="CS401" s="10" t="str">
        <f>IF($AK401="","",IF(OR($V401&lt;2.7,$V401&gt;90),"Age OOR",EXP(LN(CQ401)+1.6449*VLOOKUP(CQ$14&amp;"-rse-"&amp;$P401,Equations!$G:$I,3,0))))</f>
        <v/>
      </c>
      <c r="CT401" s="10" t="str">
        <f t="shared" si="149"/>
        <v/>
      </c>
      <c r="CU401" s="10" t="str">
        <f>IF($AK401="","",IF(OR($V401&lt;2.7,$V401&gt;90),"Age OOR",(LN($AK401)-LN(CQ401))/VLOOKUP(CQ$14&amp;"-rse-"&amp;$P401,Equations!$G:$I,3,0)))</f>
        <v/>
      </c>
      <c r="CV401" s="47"/>
      <c r="DS401" s="54"/>
    </row>
    <row r="402" spans="5:123" x14ac:dyDescent="0.2">
      <c r="E402" s="23" t="str">
        <f t="shared" si="150"/>
        <v>Age out of range</v>
      </c>
      <c r="F402" s="23" t="str">
        <f t="shared" si="151"/>
        <v>Age out of range</v>
      </c>
      <c r="G402" s="23" t="str">
        <f t="shared" si="152"/>
        <v>Age out of range</v>
      </c>
      <c r="H402" s="23" t="str">
        <f t="shared" si="153"/>
        <v>Age out of range</v>
      </c>
      <c r="I402" s="23" t="str">
        <f t="shared" si="154"/>
        <v>Age out of range</v>
      </c>
      <c r="J402" s="23" t="str">
        <f t="shared" si="155"/>
        <v>Age out of range</v>
      </c>
      <c r="K402" s="23" t="str">
        <f t="shared" si="156"/>
        <v>Age out of range</v>
      </c>
      <c r="L402" s="23" t="str">
        <f t="shared" si="157"/>
        <v>Age out of range</v>
      </c>
      <c r="M402" s="23" t="str">
        <f t="shared" si="158"/>
        <v>Age out of range</v>
      </c>
      <c r="N402" s="23" t="str">
        <f t="shared" si="159"/>
        <v>Age out of range</v>
      </c>
      <c r="O402" s="23" t="str">
        <f t="shared" si="160"/>
        <v>Age out of range</v>
      </c>
      <c r="P402" s="23" t="str">
        <f t="shared" si="161"/>
        <v>Age out of range</v>
      </c>
      <c r="Q402" s="23" t="e">
        <f t="shared" ref="Q402:Q465" si="162">IF($Y402&lt;&gt;"",$Y402,$X402/($W402/100)^2)</f>
        <v>#DIV/0!</v>
      </c>
      <c r="R402" s="17"/>
      <c r="S402" s="23">
        <v>386</v>
      </c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7"/>
      <c r="AM402" s="47"/>
      <c r="AN402" s="10" t="str">
        <f>IF($Z402="","",IF(OR($V402&lt;2.7,$V402&gt;90),"Age OOR",VLOOKUP(AN$14&amp;"-int-"&amp;$E402,Equations!$G:$I,3,0)+VLOOKUP(AN$14&amp;"-sexo-"&amp;$E402,Equations!$G:$I,3,0)*$U402+VLOOKUP(AN$14&amp;"-edad-"&amp;$E402,Equations!$G:$I,3,0)*$V402+VLOOKUP(AN$14&amp;"-est-"&amp;$E402,Equations!$G:$I,3,0)*(1/$W402)+VLOOKUP(AN$14&amp;"-imc-"&amp;$E402,Equations!$G:$I,3,0)*(1/$Q402)))</f>
        <v/>
      </c>
      <c r="AO402" s="10" t="str">
        <f>IF($Z402="","",IF(OR($V402&lt;2.7,$V402&gt;90),"Age OOR",AN402-1.6449*VLOOKUP(AN$14&amp;"-rse-"&amp;$E402,Equations!$G:$I,3,0)))</f>
        <v/>
      </c>
      <c r="AP402" s="10" t="str">
        <f>IF($Z402="","",IF(OR($V402&lt;2.7,$V402&gt;90),"Age OOR",AN402+1.6449*VLOOKUP(AN$14&amp;"-rse-"&amp;$E402,Equations!$G:$I,3,0)))</f>
        <v/>
      </c>
      <c r="AQ402" s="10" t="str">
        <f t="shared" ref="AQ402:AQ465" si="163">IF($Z402="","",IF(OR($V402&lt;2.7,$V402&gt;90),"Age OOR",100*$Z402/AN402))</f>
        <v/>
      </c>
      <c r="AR402" s="10" t="str">
        <f>IF($Z402="","",IF(OR($V402&lt;2.7,$V402&gt;90),"Age OOR",($Z402-AN402)/VLOOKUP(AN$14&amp;"-rse-"&amp;$E402,Equations!$G:$I,3,0)))</f>
        <v/>
      </c>
      <c r="AS402" s="10" t="str">
        <f>IF($AA402="","",IF(OR($V402&lt;2.7,$V402&gt;90),"Age OOR",VLOOKUP(AS$14&amp;"-int-"&amp;$F402,Equations!$G:$I,3,0)+VLOOKUP(AS$14&amp;"-sexo-"&amp;$F402,Equations!$G:$I,3,0)*$U402+VLOOKUP(AS$14&amp;"-edad-"&amp;$F402,Equations!$G:$I,3,0)*$V402+VLOOKUP(AS$14&amp;"-est-"&amp;$F402,Equations!$G:$I,3,0)*(1/$W402)+VLOOKUP(AS$14&amp;"-imc-"&amp;$F402,Equations!$G:$I,3,0)*(1/$Q402)))</f>
        <v/>
      </c>
      <c r="AT402" s="10" t="str">
        <f>IF($AA402="","",IF(OR($V402&lt;2.7,$V402&gt;90),"Age OOR",AS402-1.6449*VLOOKUP(AS$14&amp;"-rse-"&amp;$F402,Equations!$G:$I,3,0)))</f>
        <v/>
      </c>
      <c r="AU402" s="10" t="str">
        <f>IF($AA402="","",IF(OR($V402&lt;2.7,$V402&gt;90),"Age OOR",AS402+1.6449*VLOOKUP(AS$14&amp;"-rse-"&amp;$F402,Equations!$G:$I,3,0)))</f>
        <v/>
      </c>
      <c r="AV402" s="10" t="str">
        <f t="shared" ref="AV402:AV465" si="164">IF($AA402="","",IF(OR($V402&lt;2.7,$V402&gt;90),"Age OOR",100*$AA402/AS402))</f>
        <v/>
      </c>
      <c r="AW402" s="10" t="str">
        <f>IF($AA402="","",IF(OR($V402&lt;2.7,$V402&gt;90),"Age OOR",($AA402-AS402)/VLOOKUP(AS$14&amp;"-rse-"&amp;$F402,Equations!$G:$I,3,0)))</f>
        <v/>
      </c>
      <c r="AX402" s="10" t="str">
        <f>IF($AB402="","",IF(OR($V402&lt;2.7,$V402&gt;90),"Age OOR",VLOOKUP(AX$14&amp;"-int-"&amp;$G402,Equations!$G:$I,3,0)+VLOOKUP(AX$14&amp;"-sexo-"&amp;$G402,Equations!$G:$I,3,0)*$U402+VLOOKUP(AX$14&amp;"-edad-"&amp;$G402,Equations!$G:$I,3,0)*$V402+VLOOKUP(AX$14&amp;"-est-"&amp;$G402,Equations!$G:$I,3,0)*(1/$W402)+VLOOKUP(AX$14&amp;"-imc-"&amp;$G402,Equations!$G:$I,3,0)*(1/$Q402)))</f>
        <v/>
      </c>
      <c r="AY402" s="10" t="str">
        <f>IF($AB402="","",IF(OR($V402&lt;2.7,$V402&gt;90),"Age OOR",AX402-1.6449*VLOOKUP(AX$14&amp;"-rse-"&amp;$G402,Equations!$G:$I,3,0)))</f>
        <v/>
      </c>
      <c r="AZ402" s="10" t="str">
        <f>IF($AB402="","",IF(OR($V402&lt;2.7,$V402&gt;90),"Age OOR",AX402+1.6449*VLOOKUP(AX$14&amp;"-rse-"&amp;$G402,Equations!$G:$I,3,0)))</f>
        <v/>
      </c>
      <c r="BA402" s="10" t="str">
        <f t="shared" ref="BA402:BA465" si="165">IF($AB402="","",IF(OR($V402&lt;2.7,$V402&gt;90),"Age OOR",100*$AB402/AX402))</f>
        <v/>
      </c>
      <c r="BB402" s="10" t="str">
        <f>IF($AB402="","",IF(OR($V402&lt;2.7,$V402&gt;90),"Age OOR",($AB402-AX402)/VLOOKUP(AX$14&amp;"-rse-"&amp;$G402,Equations!$G:$I,3,0)))</f>
        <v/>
      </c>
      <c r="BC402" s="10" t="str">
        <f>IF($AC402="","",IF(OR($V402&lt;2.7,$V402&gt;90),"Age OOR",VLOOKUP(BC$14&amp;"-int-"&amp;$H402,Equations!$G:$I,3,0)+VLOOKUP(BC$14&amp;"-sexo-"&amp;$H402,Equations!$G:$I,3,0)*$U402+VLOOKUP(BC$14&amp;"-edad-"&amp;$H402,Equations!$G:$I,3,0)*$V402+VLOOKUP(BC$14&amp;"-est-"&amp;$H402,Equations!$G:$I,3,0)*(1/$W402)+VLOOKUP(BC$14&amp;"-imc-"&amp;$H402,Equations!$G:$I,3,0)*(1/$Q402)))</f>
        <v/>
      </c>
      <c r="BD402" s="10" t="str">
        <f>IF($AC402="","",IF(OR($V402&lt;2.7,$V402&gt;90),"Age OOR",BC402-1.6449*VLOOKUP(BC$14&amp;"-rse-"&amp;$H402,Equations!$G:$I,3,0)))</f>
        <v/>
      </c>
      <c r="BE402" s="10" t="str">
        <f>IF($AC402="","",IF(OR($V402&lt;2.7,$V402&gt;90),"Age OOR",BC402+1.6449*VLOOKUP(BC$14&amp;"-rse-"&amp;$H402,Equations!$G:$I,3,0)))</f>
        <v/>
      </c>
      <c r="BF402" s="10" t="str">
        <f t="shared" ref="BF402:BF465" si="166">IF($AC402="","",IF(OR($V402&lt;2.7,$V402&gt;90),"Age OOR",100*$AC402/BC402))</f>
        <v/>
      </c>
      <c r="BG402" s="10" t="str">
        <f>IF($AC402="","",IF(OR($V402&lt;2.7,$V402&gt;90),"Age OOR",($AC402-BC402)/VLOOKUP(BC$14&amp;"-rse-"&amp;$H402,Equations!$G:$I,3,0)))</f>
        <v/>
      </c>
      <c r="BH402" s="10" t="str">
        <f>IF($AD402="","",IF(OR($V402&lt;2.7,$V402&gt;90),"Age OOR",VLOOKUP(BH$14&amp;"-int-"&amp;$I402,Equations!$G:$I,3,0)+VLOOKUP(BH$14&amp;"-sexo-"&amp;$I402,Equations!$G:$I,3,0)*$U402+VLOOKUP(BH$14&amp;"-edad-"&amp;$I402,Equations!$G:$I,3,0)*$V402+VLOOKUP(BH$14&amp;"-est-"&amp;$I402,Equations!$G:$I,3,0)*(1/$W402)+VLOOKUP(BH$14&amp;"-imc-"&amp;$I402,Equations!$G:$I,3,0)*(1/$Q402)))</f>
        <v/>
      </c>
      <c r="BI402" s="10" t="str">
        <f>IF($AD402="","",IF(OR($V402&lt;2.7,$V402&gt;90),"Age OOR",BH402-1.6449*VLOOKUP(BH$14&amp;"-rse-"&amp;$I402,Equations!$G:$I,3,0)))</f>
        <v/>
      </c>
      <c r="BJ402" s="10" t="str">
        <f>IF($AD402="","",IF(OR($V402&lt;2.7,$V402&gt;90),"Age OOR",BH402+1.6449*VLOOKUP(BH$14&amp;"-rse-"&amp;$I402,Equations!$G:$I,3,0)))</f>
        <v/>
      </c>
      <c r="BK402" s="10" t="str">
        <f t="shared" ref="BK402:BK465" si="167">IF($AD402="","",IF(OR($V402&lt;2.7,$V402&gt;90),"Age OOR",100*$AD402/BH402))</f>
        <v/>
      </c>
      <c r="BL402" s="10" t="str">
        <f>IF($AD402="","",IF(OR($V402&lt;2.7,$V402&gt;90),"Age OOR",($AD402-BH402)/VLOOKUP(BH$14&amp;"-rse-"&amp;$I402,Equations!$G:$I,3,0)))</f>
        <v/>
      </c>
      <c r="BM402" s="10" t="str">
        <f>IF($AE402="","",IF(OR($V402&lt;2.7,$V402&gt;90),"Age OOR",VLOOKUP(BM$14&amp;"-int-"&amp;$J402,Equations!$G:$I,3,0)+VLOOKUP(BM$14&amp;"-sexo-"&amp;$J402,Equations!$G:$I,3,0)*$U402+VLOOKUP(BM$14&amp;"-edad-"&amp;$J402,Equations!$G:$I,3,0)*$V402+VLOOKUP(BM$14&amp;"-est-"&amp;$J402,Equations!$G:$I,3,0)*(1/$W402)+VLOOKUP(BM$14&amp;"-imc-"&amp;$J402,Equations!$G:$I,3,0)*(1/$Q402)))</f>
        <v/>
      </c>
      <c r="BN402" s="10" t="str">
        <f>IF($AE402="","",IF(OR($V402&lt;2.7,$V402&gt;90),"Age OOR",BM402-1.6449*VLOOKUP(BM$14&amp;"-rse-"&amp;$J402,Equations!$G:$I,3,0)))</f>
        <v/>
      </c>
      <c r="BO402" s="10" t="str">
        <f>IF($AE402="","",IF(OR($V402&lt;2.7,$V402&gt;90),"Age OOR",BM402+1.6449*VLOOKUP(BM$14&amp;"-rse-"&amp;$J402,Equations!$G:$I,3,0)))</f>
        <v/>
      </c>
      <c r="BP402" s="10" t="str">
        <f t="shared" ref="BP402:BP465" si="168">IF($AE402="","",IF(OR($V402&lt;2.7,$V402&gt;90),"Age OOR",100*$AE402/BM402))</f>
        <v/>
      </c>
      <c r="BQ402" s="10" t="str">
        <f>IF($AE402="","",IF(OR($V402&lt;2.7,$V402&gt;90),"Age OOR",($AE402-BM402)/VLOOKUP(BM$14&amp;"-rse-"&amp;$J402,Equations!$G:$I,3,0)))</f>
        <v/>
      </c>
      <c r="BR402" s="10" t="str">
        <f>IF($AF402="","",IF(OR($V402&lt;2.7,$V402&gt;90),"Age OOR",VLOOKUP(BR$14&amp;"-int-"&amp;$K402,Equations!$G:$I,3,0)+VLOOKUP(BR$14&amp;"-sexo-"&amp;$K402,Equations!$G:$I,3,0)*$U402+VLOOKUP(BR$14&amp;"-edad-"&amp;$K402,Equations!$G:$I,3,0)*$V402+VLOOKUP(BR$14&amp;"-est-"&amp;$K402,Equations!$G:$I,3,0)*(1/$W402)+VLOOKUP(BR$14&amp;"-imc-"&amp;$K402,Equations!$G:$I,3,0)*(1/$Q402)))</f>
        <v/>
      </c>
      <c r="BS402" s="10" t="str">
        <f>IF($AF402="","",IF(OR($V402&lt;2.7,$V402&gt;90),"Age OOR",BR402-1.6449*VLOOKUP(BR$14&amp;"-rse-"&amp;$K402,Equations!$G:$I,3,0)))</f>
        <v/>
      </c>
      <c r="BT402" s="10" t="str">
        <f>IF($AF402="","",IF(OR($V402&lt;2.7,$V402&gt;90),"Age OOR",BR402+1.6449*VLOOKUP(BR$14&amp;"-rse-"&amp;$K402,Equations!$G:$I,3,0)))</f>
        <v/>
      </c>
      <c r="BU402" s="10" t="str">
        <f t="shared" ref="BU402:BU465" si="169">IF($AF402="","",IF(OR($V402&lt;2.7,$V402&gt;90),"Age OOR",100*$AF402/BR402))</f>
        <v/>
      </c>
      <c r="BV402" s="10" t="str">
        <f>IF($AF402="","",IF(OR($V402&lt;2.7,$V402&gt;90),"Age OOR",($AF402-BR402)/VLOOKUP(BR$14&amp;"-rse-"&amp;$K402,Equations!$G:$I,3,0)))</f>
        <v/>
      </c>
      <c r="BW402" s="10" t="str">
        <f>IF($AG402="","",IF(OR($V402&lt;2.7,$V402&gt;90),"Age OOR",VLOOKUP(BW$14&amp;"-int-"&amp;$L402,Equations!$G:$I,3,0)+VLOOKUP(BW$14&amp;"-sexo-"&amp;$L402,Equations!$G:$I,3,0)*$U402+VLOOKUP(BW$14&amp;"-edad-"&amp;$L402,Equations!$G:$I,3,0)*$V402+VLOOKUP(BW$14&amp;"-est-"&amp;$L402,Equations!$G:$I,3,0)*(1/$W402)+VLOOKUP(BW$14&amp;"-imc-"&amp;$L402,Equations!$G:$I,3,0)*(1/$Q402)))</f>
        <v/>
      </c>
      <c r="BX402" s="10" t="str">
        <f>IF($AG402="","",IF(OR($V402&lt;2.7,$V402&gt;90),"Age OOR",BW402-1.6449*VLOOKUP(BW$14&amp;"-rse-"&amp;$L402,Equations!$G:$I,3,0)))</f>
        <v/>
      </c>
      <c r="BY402" s="10" t="str">
        <f>IF($AG402="","",IF(OR($V402&lt;2.7,$V402&gt;90),"Age OOR",BW402+1.6449*VLOOKUP(BW$14&amp;"-rse-"&amp;$L402,Equations!$G:$I,3,0)))</f>
        <v/>
      </c>
      <c r="BZ402" s="10" t="str">
        <f t="shared" ref="BZ402:BZ465" si="170">IF($AG402="","",IF(OR($V402&lt;2.7,$V402&gt;90),"Age OOR",100*$AG402/BW402))</f>
        <v/>
      </c>
      <c r="CA402" s="10" t="str">
        <f>IF($AG402="","",IF(OR($V402&lt;2.7,$V402&gt;90),"Age OOR",($AG402-BW402)/VLOOKUP(BW$14&amp;"-rse-"&amp;$L402,Equations!$G:$I,3,0)))</f>
        <v/>
      </c>
      <c r="CB402" s="10" t="str">
        <f>IF($AH402="","",IF(OR($V402&lt;2.7,$V402&gt;90),"Age OOR",VLOOKUP(CB$14&amp;"-int-"&amp;$M402,Equations!$G:$I,3,0)+VLOOKUP(CB$14&amp;"-sexo-"&amp;$M402,Equations!$G:$I,3,0)*$U402+VLOOKUP(CB$14&amp;"-edad-"&amp;$M402,Equations!$G:$I,3,0)*$V402+VLOOKUP(CB$14&amp;"-est-"&amp;$M402,Equations!$G:$I,3,0)*(1/$W402)+VLOOKUP(CB$14&amp;"-imc-"&amp;$M402,Equations!$G:$I,3,0)*(1/$Q402)))</f>
        <v/>
      </c>
      <c r="CC402" s="10" t="str">
        <f>IF($AH402="","",IF(OR($V402&lt;2.7,$V402&gt;90),"Age OOR",CB402-1.6449*VLOOKUP(CB$14&amp;"-rse-"&amp;$M402,Equations!$G:$I,3,0)))</f>
        <v/>
      </c>
      <c r="CD402" s="10" t="str">
        <f>IF($AH402="","",IF(OR($V402&lt;2.7,$V402&gt;90),"Age OOR",CB402+1.6449*VLOOKUP(CB$14&amp;"-rse-"&amp;$M402,Equations!$G:$I,3,0)))</f>
        <v/>
      </c>
      <c r="CE402" s="10" t="str">
        <f t="shared" ref="CE402:CE465" si="171">IF($AH402="","",IF(OR($V402&lt;2.7,$V402&gt;90),"Age OOR",100*$AH402/CB402))</f>
        <v/>
      </c>
      <c r="CF402" s="10" t="str">
        <f>IF($AH402="","",IF(OR($V402&lt;2.7,$V402&gt;90),"Age OOR",($AH402-CB402)/VLOOKUP(CB$14&amp;"-rse-"&amp;$M402,Equations!$G:$I,3,0)))</f>
        <v/>
      </c>
      <c r="CG402" s="10" t="str">
        <f>IF($AI402="","",IF(OR($V402&lt;2.7,$V402&gt;90),"Age OOR",VLOOKUP(CG$14&amp;"-int-"&amp;$N402,Equations!$G:$I,3,0)+VLOOKUP(CG$14&amp;"-sexo-"&amp;$N402,Equations!$G:$I,3,0)*$U402+VLOOKUP(CG$14&amp;"-edad-"&amp;$N402,Equations!$G:$I,3,0)*$V402+VLOOKUP(CG$14&amp;"-est-"&amp;$N402,Equations!$G:$I,3,0)*(1/$W402)+VLOOKUP(CG$14&amp;"-imc-"&amp;$N402,Equations!$G:$I,3,0)*(1/$Q402)))</f>
        <v/>
      </c>
      <c r="CH402" s="10" t="str">
        <f>IF($AI402="","",IF(OR($V402&lt;2.7,$V402&gt;90),"Age OOR",CG402-1.6449*VLOOKUP(CG$14&amp;"-rse-"&amp;$N402,Equations!$G:$I,3,0)))</f>
        <v/>
      </c>
      <c r="CI402" s="10" t="str">
        <f>IF($AI402="","",IF(OR($V402&lt;2.7,$V402&gt;90),"Age OOR",CG402+1.6449*VLOOKUP(CG$14&amp;"-rse-"&amp;$N402,Equations!$G:$I,3,0)))</f>
        <v/>
      </c>
      <c r="CJ402" s="10" t="str">
        <f t="shared" ref="CJ402:CJ465" si="172">IF($AI402="","",IF(OR($V402&lt;2.7,$V402&gt;90),"Age OOR",100*$AI402/CG402))</f>
        <v/>
      </c>
      <c r="CK402" s="10" t="str">
        <f>IF($AI402="","",IF(OR($V402&lt;2.7,$V402&gt;90),"Age OOR",($AI402-CG402)/VLOOKUP(CG$14&amp;"-rse-"&amp;$N402,Equations!$G:$I,3,0)))</f>
        <v/>
      </c>
      <c r="CL402" s="10" t="str">
        <f>IF($AJ402="","",IF(OR($V402&lt;2.7,$V402&gt;90),"Age OOR",VLOOKUP(CL$14&amp;"-int-"&amp;$O402,Equations!$G:$I,3,0)+VLOOKUP(CL$14&amp;"-sexo-"&amp;$O402,Equations!$G:$I,3,0)*$U402+VLOOKUP(CL$14&amp;"-edad-"&amp;$O402,Equations!$G:$I,3,0)*$V402+VLOOKUP(CL$14&amp;"-est-"&amp;$O402,Equations!$G:$I,3,0)*(1/$W402)+VLOOKUP(CL$14&amp;"-imc-"&amp;$O402,Equations!$G:$I,3,0)*(1/$Q402)))</f>
        <v/>
      </c>
      <c r="CM402" s="10" t="str">
        <f>IF($AJ402="","",IF(OR($V402&lt;2.7,$V402&gt;90),"Age OOR",CL402-1.6449*VLOOKUP(CL$14&amp;"-rse-"&amp;$O402,Equations!$G:$I,3,0)))</f>
        <v/>
      </c>
      <c r="CN402" s="10" t="str">
        <f>IF($AJ402="","",IF(OR($V402&lt;2.7,$V402&gt;90),"Age OOR",CL402+1.6449*VLOOKUP(CL$14&amp;"-rse-"&amp;$O402,Equations!$G:$I,3,0)))</f>
        <v/>
      </c>
      <c r="CO402" s="10" t="str">
        <f t="shared" ref="CO402:CO465" si="173">IF($AJ402="","",IF(OR($V402&lt;2.7,$V402&gt;90),"Age OOR",100*$AJ402/CL402))</f>
        <v/>
      </c>
      <c r="CP402" s="10" t="str">
        <f>IF($AJ402="","",IF(OR($V402&lt;2.7,$V402&gt;90),"Age OOR",($AJ402-CL402)/VLOOKUP(CL$14&amp;"-rse-"&amp;$O402,Equations!$G:$I,3,0)))</f>
        <v/>
      </c>
      <c r="CQ402" s="10" t="str">
        <f>IF($AK402="","",IF(OR($V402&lt;2.7,$V402&gt;90),"Age OOR",EXP(VLOOKUP(CQ$14&amp;"-int-"&amp;$P402,Equations!$G:$I,3,0)+VLOOKUP(CQ$14&amp;"-sexo-"&amp;$P402,Equations!$G:$I,3,0)*$U402+VLOOKUP(CQ$14&amp;"-edad-"&amp;$P402,Equations!$G:$I,3,0)*$V402+VLOOKUP(CQ$14&amp;"-est-"&amp;$P402,Equations!$G:$I,3,0)*(1/$W402)+VLOOKUP(CQ$14&amp;"-imc-"&amp;$P402,Equations!$G:$I,3,0)*(1/$Q402))))</f>
        <v/>
      </c>
      <c r="CR402" s="10" t="str">
        <f>IF($AK402="","",IF(OR($V402&lt;2.7,$V402&gt;90),"Age OOR",EXP(LN(CQ402)-1.6449*VLOOKUP(CQ$14&amp;"-rse-"&amp;$P402,Equations!$G:$I,3,0))))</f>
        <v/>
      </c>
      <c r="CS402" s="10" t="str">
        <f>IF($AK402="","",IF(OR($V402&lt;2.7,$V402&gt;90),"Age OOR",EXP(LN(CQ402)+1.6449*VLOOKUP(CQ$14&amp;"-rse-"&amp;$P402,Equations!$G:$I,3,0))))</f>
        <v/>
      </c>
      <c r="CT402" s="10" t="str">
        <f t="shared" ref="CT402:CT465" si="174">IF($AK402="","",IF(OR($V402&lt;2.7,$V402&gt;90),"Age OOR",100*$AK402/CQ402))</f>
        <v/>
      </c>
      <c r="CU402" s="10" t="str">
        <f>IF($AK402="","",IF(OR($V402&lt;2.7,$V402&gt;90),"Age OOR",(LN($AK402)-LN(CQ402))/VLOOKUP(CQ$14&amp;"-rse-"&amp;$P402,Equations!$G:$I,3,0)))</f>
        <v/>
      </c>
      <c r="CV402" s="47"/>
    </row>
    <row r="403" spans="5:123" x14ac:dyDescent="0.2">
      <c r="E403" s="23" t="str">
        <f t="shared" si="150"/>
        <v>Age out of range</v>
      </c>
      <c r="F403" s="23" t="str">
        <f t="shared" si="151"/>
        <v>Age out of range</v>
      </c>
      <c r="G403" s="23" t="str">
        <f t="shared" si="152"/>
        <v>Age out of range</v>
      </c>
      <c r="H403" s="23" t="str">
        <f t="shared" si="153"/>
        <v>Age out of range</v>
      </c>
      <c r="I403" s="23" t="str">
        <f t="shared" si="154"/>
        <v>Age out of range</v>
      </c>
      <c r="J403" s="23" t="str">
        <f t="shared" si="155"/>
        <v>Age out of range</v>
      </c>
      <c r="K403" s="23" t="str">
        <f t="shared" si="156"/>
        <v>Age out of range</v>
      </c>
      <c r="L403" s="23" t="str">
        <f t="shared" si="157"/>
        <v>Age out of range</v>
      </c>
      <c r="M403" s="23" t="str">
        <f t="shared" si="158"/>
        <v>Age out of range</v>
      </c>
      <c r="N403" s="23" t="str">
        <f t="shared" si="159"/>
        <v>Age out of range</v>
      </c>
      <c r="O403" s="23" t="str">
        <f t="shared" si="160"/>
        <v>Age out of range</v>
      </c>
      <c r="P403" s="23" t="str">
        <f t="shared" si="161"/>
        <v>Age out of range</v>
      </c>
      <c r="Q403" s="23" t="e">
        <f t="shared" si="162"/>
        <v>#DIV/0!</v>
      </c>
      <c r="R403" s="17"/>
      <c r="S403" s="23">
        <v>387</v>
      </c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7"/>
      <c r="AM403" s="47"/>
      <c r="AN403" s="10" t="str">
        <f>IF($Z403="","",IF(OR($V403&lt;2.7,$V403&gt;90),"Age OOR",VLOOKUP(AN$14&amp;"-int-"&amp;$E403,Equations!$G:$I,3,0)+VLOOKUP(AN$14&amp;"-sexo-"&amp;$E403,Equations!$G:$I,3,0)*$U403+VLOOKUP(AN$14&amp;"-edad-"&amp;$E403,Equations!$G:$I,3,0)*$V403+VLOOKUP(AN$14&amp;"-est-"&amp;$E403,Equations!$G:$I,3,0)*(1/$W403)+VLOOKUP(AN$14&amp;"-imc-"&amp;$E403,Equations!$G:$I,3,0)*(1/$Q403)))</f>
        <v/>
      </c>
      <c r="AO403" s="10" t="str">
        <f>IF($Z403="","",IF(OR($V403&lt;2.7,$V403&gt;90),"Age OOR",AN403-1.6449*VLOOKUP(AN$14&amp;"-rse-"&amp;$E403,Equations!$G:$I,3,0)))</f>
        <v/>
      </c>
      <c r="AP403" s="10" t="str">
        <f>IF($Z403="","",IF(OR($V403&lt;2.7,$V403&gt;90),"Age OOR",AN403+1.6449*VLOOKUP(AN$14&amp;"-rse-"&amp;$E403,Equations!$G:$I,3,0)))</f>
        <v/>
      </c>
      <c r="AQ403" s="10" t="str">
        <f t="shared" si="163"/>
        <v/>
      </c>
      <c r="AR403" s="10" t="str">
        <f>IF($Z403="","",IF(OR($V403&lt;2.7,$V403&gt;90),"Age OOR",($Z403-AN403)/VLOOKUP(AN$14&amp;"-rse-"&amp;$E403,Equations!$G:$I,3,0)))</f>
        <v/>
      </c>
      <c r="AS403" s="10" t="str">
        <f>IF($AA403="","",IF(OR($V403&lt;2.7,$V403&gt;90),"Age OOR",VLOOKUP(AS$14&amp;"-int-"&amp;$F403,Equations!$G:$I,3,0)+VLOOKUP(AS$14&amp;"-sexo-"&amp;$F403,Equations!$G:$I,3,0)*$U403+VLOOKUP(AS$14&amp;"-edad-"&amp;$F403,Equations!$G:$I,3,0)*$V403+VLOOKUP(AS$14&amp;"-est-"&amp;$F403,Equations!$G:$I,3,0)*(1/$W403)+VLOOKUP(AS$14&amp;"-imc-"&amp;$F403,Equations!$G:$I,3,0)*(1/$Q403)))</f>
        <v/>
      </c>
      <c r="AT403" s="10" t="str">
        <f>IF($AA403="","",IF(OR($V403&lt;2.7,$V403&gt;90),"Age OOR",AS403-1.6449*VLOOKUP(AS$14&amp;"-rse-"&amp;$F403,Equations!$G:$I,3,0)))</f>
        <v/>
      </c>
      <c r="AU403" s="10" t="str">
        <f>IF($AA403="","",IF(OR($V403&lt;2.7,$V403&gt;90),"Age OOR",AS403+1.6449*VLOOKUP(AS$14&amp;"-rse-"&amp;$F403,Equations!$G:$I,3,0)))</f>
        <v/>
      </c>
      <c r="AV403" s="10" t="str">
        <f t="shared" si="164"/>
        <v/>
      </c>
      <c r="AW403" s="10" t="str">
        <f>IF($AA403="","",IF(OR($V403&lt;2.7,$V403&gt;90),"Age OOR",($AA403-AS403)/VLOOKUP(AS$14&amp;"-rse-"&amp;$F403,Equations!$G:$I,3,0)))</f>
        <v/>
      </c>
      <c r="AX403" s="10" t="str">
        <f>IF($AB403="","",IF(OR($V403&lt;2.7,$V403&gt;90),"Age OOR",VLOOKUP(AX$14&amp;"-int-"&amp;$G403,Equations!$G:$I,3,0)+VLOOKUP(AX$14&amp;"-sexo-"&amp;$G403,Equations!$G:$I,3,0)*$U403+VLOOKUP(AX$14&amp;"-edad-"&amp;$G403,Equations!$G:$I,3,0)*$V403+VLOOKUP(AX$14&amp;"-est-"&amp;$G403,Equations!$G:$I,3,0)*(1/$W403)+VLOOKUP(AX$14&amp;"-imc-"&amp;$G403,Equations!$G:$I,3,0)*(1/$Q403)))</f>
        <v/>
      </c>
      <c r="AY403" s="10" t="str">
        <f>IF($AB403="","",IF(OR($V403&lt;2.7,$V403&gt;90),"Age OOR",AX403-1.6449*VLOOKUP(AX$14&amp;"-rse-"&amp;$G403,Equations!$G:$I,3,0)))</f>
        <v/>
      </c>
      <c r="AZ403" s="10" t="str">
        <f>IF($AB403="","",IF(OR($V403&lt;2.7,$V403&gt;90),"Age OOR",AX403+1.6449*VLOOKUP(AX$14&amp;"-rse-"&amp;$G403,Equations!$G:$I,3,0)))</f>
        <v/>
      </c>
      <c r="BA403" s="10" t="str">
        <f t="shared" si="165"/>
        <v/>
      </c>
      <c r="BB403" s="10" t="str">
        <f>IF($AB403="","",IF(OR($V403&lt;2.7,$V403&gt;90),"Age OOR",($AB403-AX403)/VLOOKUP(AX$14&amp;"-rse-"&amp;$G403,Equations!$G:$I,3,0)))</f>
        <v/>
      </c>
      <c r="BC403" s="10" t="str">
        <f>IF($AC403="","",IF(OR($V403&lt;2.7,$V403&gt;90),"Age OOR",VLOOKUP(BC$14&amp;"-int-"&amp;$H403,Equations!$G:$I,3,0)+VLOOKUP(BC$14&amp;"-sexo-"&amp;$H403,Equations!$G:$I,3,0)*$U403+VLOOKUP(BC$14&amp;"-edad-"&amp;$H403,Equations!$G:$I,3,0)*$V403+VLOOKUP(BC$14&amp;"-est-"&amp;$H403,Equations!$G:$I,3,0)*(1/$W403)+VLOOKUP(BC$14&amp;"-imc-"&amp;$H403,Equations!$G:$I,3,0)*(1/$Q403)))</f>
        <v/>
      </c>
      <c r="BD403" s="10" t="str">
        <f>IF($AC403="","",IF(OR($V403&lt;2.7,$V403&gt;90),"Age OOR",BC403-1.6449*VLOOKUP(BC$14&amp;"-rse-"&amp;$H403,Equations!$G:$I,3,0)))</f>
        <v/>
      </c>
      <c r="BE403" s="10" t="str">
        <f>IF($AC403="","",IF(OR($V403&lt;2.7,$V403&gt;90),"Age OOR",BC403+1.6449*VLOOKUP(BC$14&amp;"-rse-"&amp;$H403,Equations!$G:$I,3,0)))</f>
        <v/>
      </c>
      <c r="BF403" s="10" t="str">
        <f t="shared" si="166"/>
        <v/>
      </c>
      <c r="BG403" s="10" t="str">
        <f>IF($AC403="","",IF(OR($V403&lt;2.7,$V403&gt;90),"Age OOR",($AC403-BC403)/VLOOKUP(BC$14&amp;"-rse-"&amp;$H403,Equations!$G:$I,3,0)))</f>
        <v/>
      </c>
      <c r="BH403" s="10" t="str">
        <f>IF($AD403="","",IF(OR($V403&lt;2.7,$V403&gt;90),"Age OOR",VLOOKUP(BH$14&amp;"-int-"&amp;$I403,Equations!$G:$I,3,0)+VLOOKUP(BH$14&amp;"-sexo-"&amp;$I403,Equations!$G:$I,3,0)*$U403+VLOOKUP(BH$14&amp;"-edad-"&amp;$I403,Equations!$G:$I,3,0)*$V403+VLOOKUP(BH$14&amp;"-est-"&amp;$I403,Equations!$G:$I,3,0)*(1/$W403)+VLOOKUP(BH$14&amp;"-imc-"&amp;$I403,Equations!$G:$I,3,0)*(1/$Q403)))</f>
        <v/>
      </c>
      <c r="BI403" s="10" t="str">
        <f>IF($AD403="","",IF(OR($V403&lt;2.7,$V403&gt;90),"Age OOR",BH403-1.6449*VLOOKUP(BH$14&amp;"-rse-"&amp;$I403,Equations!$G:$I,3,0)))</f>
        <v/>
      </c>
      <c r="BJ403" s="10" t="str">
        <f>IF($AD403="","",IF(OR($V403&lt;2.7,$V403&gt;90),"Age OOR",BH403+1.6449*VLOOKUP(BH$14&amp;"-rse-"&amp;$I403,Equations!$G:$I,3,0)))</f>
        <v/>
      </c>
      <c r="BK403" s="10" t="str">
        <f t="shared" si="167"/>
        <v/>
      </c>
      <c r="BL403" s="10" t="str">
        <f>IF($AD403="","",IF(OR($V403&lt;2.7,$V403&gt;90),"Age OOR",($AD403-BH403)/VLOOKUP(BH$14&amp;"-rse-"&amp;$I403,Equations!$G:$I,3,0)))</f>
        <v/>
      </c>
      <c r="BM403" s="10" t="str">
        <f>IF($AE403="","",IF(OR($V403&lt;2.7,$V403&gt;90),"Age OOR",VLOOKUP(BM$14&amp;"-int-"&amp;$J403,Equations!$G:$I,3,0)+VLOOKUP(BM$14&amp;"-sexo-"&amp;$J403,Equations!$G:$I,3,0)*$U403+VLOOKUP(BM$14&amp;"-edad-"&amp;$J403,Equations!$G:$I,3,0)*$V403+VLOOKUP(BM$14&amp;"-est-"&amp;$J403,Equations!$G:$I,3,0)*(1/$W403)+VLOOKUP(BM$14&amp;"-imc-"&amp;$J403,Equations!$G:$I,3,0)*(1/$Q403)))</f>
        <v/>
      </c>
      <c r="BN403" s="10" t="str">
        <f>IF($AE403="","",IF(OR($V403&lt;2.7,$V403&gt;90),"Age OOR",BM403-1.6449*VLOOKUP(BM$14&amp;"-rse-"&amp;$J403,Equations!$G:$I,3,0)))</f>
        <v/>
      </c>
      <c r="BO403" s="10" t="str">
        <f>IF($AE403="","",IF(OR($V403&lt;2.7,$V403&gt;90),"Age OOR",BM403+1.6449*VLOOKUP(BM$14&amp;"-rse-"&amp;$J403,Equations!$G:$I,3,0)))</f>
        <v/>
      </c>
      <c r="BP403" s="10" t="str">
        <f t="shared" si="168"/>
        <v/>
      </c>
      <c r="BQ403" s="10" t="str">
        <f>IF($AE403="","",IF(OR($V403&lt;2.7,$V403&gt;90),"Age OOR",($AE403-BM403)/VLOOKUP(BM$14&amp;"-rse-"&amp;$J403,Equations!$G:$I,3,0)))</f>
        <v/>
      </c>
      <c r="BR403" s="10" t="str">
        <f>IF($AF403="","",IF(OR($V403&lt;2.7,$V403&gt;90),"Age OOR",VLOOKUP(BR$14&amp;"-int-"&amp;$K403,Equations!$G:$I,3,0)+VLOOKUP(BR$14&amp;"-sexo-"&amp;$K403,Equations!$G:$I,3,0)*$U403+VLOOKUP(BR$14&amp;"-edad-"&amp;$K403,Equations!$G:$I,3,0)*$V403+VLOOKUP(BR$14&amp;"-est-"&amp;$K403,Equations!$G:$I,3,0)*(1/$W403)+VLOOKUP(BR$14&amp;"-imc-"&amp;$K403,Equations!$G:$I,3,0)*(1/$Q403)))</f>
        <v/>
      </c>
      <c r="BS403" s="10" t="str">
        <f>IF($AF403="","",IF(OR($V403&lt;2.7,$V403&gt;90),"Age OOR",BR403-1.6449*VLOOKUP(BR$14&amp;"-rse-"&amp;$K403,Equations!$G:$I,3,0)))</f>
        <v/>
      </c>
      <c r="BT403" s="10" t="str">
        <f>IF($AF403="","",IF(OR($V403&lt;2.7,$V403&gt;90),"Age OOR",BR403+1.6449*VLOOKUP(BR$14&amp;"-rse-"&amp;$K403,Equations!$G:$I,3,0)))</f>
        <v/>
      </c>
      <c r="BU403" s="10" t="str">
        <f t="shared" si="169"/>
        <v/>
      </c>
      <c r="BV403" s="10" t="str">
        <f>IF($AF403="","",IF(OR($V403&lt;2.7,$V403&gt;90),"Age OOR",($AF403-BR403)/VLOOKUP(BR$14&amp;"-rse-"&amp;$K403,Equations!$G:$I,3,0)))</f>
        <v/>
      </c>
      <c r="BW403" s="10" t="str">
        <f>IF($AG403="","",IF(OR($V403&lt;2.7,$V403&gt;90),"Age OOR",VLOOKUP(BW$14&amp;"-int-"&amp;$L403,Equations!$G:$I,3,0)+VLOOKUP(BW$14&amp;"-sexo-"&amp;$L403,Equations!$G:$I,3,0)*$U403+VLOOKUP(BW$14&amp;"-edad-"&amp;$L403,Equations!$G:$I,3,0)*$V403+VLOOKUP(BW$14&amp;"-est-"&amp;$L403,Equations!$G:$I,3,0)*(1/$W403)+VLOOKUP(BW$14&amp;"-imc-"&amp;$L403,Equations!$G:$I,3,0)*(1/$Q403)))</f>
        <v/>
      </c>
      <c r="BX403" s="10" t="str">
        <f>IF($AG403="","",IF(OR($V403&lt;2.7,$V403&gt;90),"Age OOR",BW403-1.6449*VLOOKUP(BW$14&amp;"-rse-"&amp;$L403,Equations!$G:$I,3,0)))</f>
        <v/>
      </c>
      <c r="BY403" s="10" t="str">
        <f>IF($AG403="","",IF(OR($V403&lt;2.7,$V403&gt;90),"Age OOR",BW403+1.6449*VLOOKUP(BW$14&amp;"-rse-"&amp;$L403,Equations!$G:$I,3,0)))</f>
        <v/>
      </c>
      <c r="BZ403" s="10" t="str">
        <f t="shared" si="170"/>
        <v/>
      </c>
      <c r="CA403" s="10" t="str">
        <f>IF($AG403="","",IF(OR($V403&lt;2.7,$V403&gt;90),"Age OOR",($AG403-BW403)/VLOOKUP(BW$14&amp;"-rse-"&amp;$L403,Equations!$G:$I,3,0)))</f>
        <v/>
      </c>
      <c r="CB403" s="10" t="str">
        <f>IF($AH403="","",IF(OR($V403&lt;2.7,$V403&gt;90),"Age OOR",VLOOKUP(CB$14&amp;"-int-"&amp;$M403,Equations!$G:$I,3,0)+VLOOKUP(CB$14&amp;"-sexo-"&amp;$M403,Equations!$G:$I,3,0)*$U403+VLOOKUP(CB$14&amp;"-edad-"&amp;$M403,Equations!$G:$I,3,0)*$V403+VLOOKUP(CB$14&amp;"-est-"&amp;$M403,Equations!$G:$I,3,0)*(1/$W403)+VLOOKUP(CB$14&amp;"-imc-"&amp;$M403,Equations!$G:$I,3,0)*(1/$Q403)))</f>
        <v/>
      </c>
      <c r="CC403" s="10" t="str">
        <f>IF($AH403="","",IF(OR($V403&lt;2.7,$V403&gt;90),"Age OOR",CB403-1.6449*VLOOKUP(CB$14&amp;"-rse-"&amp;$M403,Equations!$G:$I,3,0)))</f>
        <v/>
      </c>
      <c r="CD403" s="10" t="str">
        <f>IF($AH403="","",IF(OR($V403&lt;2.7,$V403&gt;90),"Age OOR",CB403+1.6449*VLOOKUP(CB$14&amp;"-rse-"&amp;$M403,Equations!$G:$I,3,0)))</f>
        <v/>
      </c>
      <c r="CE403" s="10" t="str">
        <f t="shared" si="171"/>
        <v/>
      </c>
      <c r="CF403" s="10" t="str">
        <f>IF($AH403="","",IF(OR($V403&lt;2.7,$V403&gt;90),"Age OOR",($AH403-CB403)/VLOOKUP(CB$14&amp;"-rse-"&amp;$M403,Equations!$G:$I,3,0)))</f>
        <v/>
      </c>
      <c r="CG403" s="10" t="str">
        <f>IF($AI403="","",IF(OR($V403&lt;2.7,$V403&gt;90),"Age OOR",VLOOKUP(CG$14&amp;"-int-"&amp;$N403,Equations!$G:$I,3,0)+VLOOKUP(CG$14&amp;"-sexo-"&amp;$N403,Equations!$G:$I,3,0)*$U403+VLOOKUP(CG$14&amp;"-edad-"&amp;$N403,Equations!$G:$I,3,0)*$V403+VLOOKUP(CG$14&amp;"-est-"&amp;$N403,Equations!$G:$I,3,0)*(1/$W403)+VLOOKUP(CG$14&amp;"-imc-"&amp;$N403,Equations!$G:$I,3,0)*(1/$Q403)))</f>
        <v/>
      </c>
      <c r="CH403" s="10" t="str">
        <f>IF($AI403="","",IF(OR($V403&lt;2.7,$V403&gt;90),"Age OOR",CG403-1.6449*VLOOKUP(CG$14&amp;"-rse-"&amp;$N403,Equations!$G:$I,3,0)))</f>
        <v/>
      </c>
      <c r="CI403" s="10" t="str">
        <f>IF($AI403="","",IF(OR($V403&lt;2.7,$V403&gt;90),"Age OOR",CG403+1.6449*VLOOKUP(CG$14&amp;"-rse-"&amp;$N403,Equations!$G:$I,3,0)))</f>
        <v/>
      </c>
      <c r="CJ403" s="10" t="str">
        <f t="shared" si="172"/>
        <v/>
      </c>
      <c r="CK403" s="10" t="str">
        <f>IF($AI403="","",IF(OR($V403&lt;2.7,$V403&gt;90),"Age OOR",($AI403-CG403)/VLOOKUP(CG$14&amp;"-rse-"&amp;$N403,Equations!$G:$I,3,0)))</f>
        <v/>
      </c>
      <c r="CL403" s="10" t="str">
        <f>IF($AJ403="","",IF(OR($V403&lt;2.7,$V403&gt;90),"Age OOR",VLOOKUP(CL$14&amp;"-int-"&amp;$O403,Equations!$G:$I,3,0)+VLOOKUP(CL$14&amp;"-sexo-"&amp;$O403,Equations!$G:$I,3,0)*$U403+VLOOKUP(CL$14&amp;"-edad-"&amp;$O403,Equations!$G:$I,3,0)*$V403+VLOOKUP(CL$14&amp;"-est-"&amp;$O403,Equations!$G:$I,3,0)*(1/$W403)+VLOOKUP(CL$14&amp;"-imc-"&amp;$O403,Equations!$G:$I,3,0)*(1/$Q403)))</f>
        <v/>
      </c>
      <c r="CM403" s="10" t="str">
        <f>IF($AJ403="","",IF(OR($V403&lt;2.7,$V403&gt;90),"Age OOR",CL403-1.6449*VLOOKUP(CL$14&amp;"-rse-"&amp;$O403,Equations!$G:$I,3,0)))</f>
        <v/>
      </c>
      <c r="CN403" s="10" t="str">
        <f>IF($AJ403="","",IF(OR($V403&lt;2.7,$V403&gt;90),"Age OOR",CL403+1.6449*VLOOKUP(CL$14&amp;"-rse-"&amp;$O403,Equations!$G:$I,3,0)))</f>
        <v/>
      </c>
      <c r="CO403" s="10" t="str">
        <f t="shared" si="173"/>
        <v/>
      </c>
      <c r="CP403" s="10" t="str">
        <f>IF($AJ403="","",IF(OR($V403&lt;2.7,$V403&gt;90),"Age OOR",($AJ403-CL403)/VLOOKUP(CL$14&amp;"-rse-"&amp;$O403,Equations!$G:$I,3,0)))</f>
        <v/>
      </c>
      <c r="CQ403" s="10" t="str">
        <f>IF($AK403="","",IF(OR($V403&lt;2.7,$V403&gt;90),"Age OOR",EXP(VLOOKUP(CQ$14&amp;"-int-"&amp;$P403,Equations!$G:$I,3,0)+VLOOKUP(CQ$14&amp;"-sexo-"&amp;$P403,Equations!$G:$I,3,0)*$U403+VLOOKUP(CQ$14&amp;"-edad-"&amp;$P403,Equations!$G:$I,3,0)*$V403+VLOOKUP(CQ$14&amp;"-est-"&amp;$P403,Equations!$G:$I,3,0)*(1/$W403)+VLOOKUP(CQ$14&amp;"-imc-"&amp;$P403,Equations!$G:$I,3,0)*(1/$Q403))))</f>
        <v/>
      </c>
      <c r="CR403" s="10" t="str">
        <f>IF($AK403="","",IF(OR($V403&lt;2.7,$V403&gt;90),"Age OOR",EXP(LN(CQ403)-1.6449*VLOOKUP(CQ$14&amp;"-rse-"&amp;$P403,Equations!$G:$I,3,0))))</f>
        <v/>
      </c>
      <c r="CS403" s="10" t="str">
        <f>IF($AK403="","",IF(OR($V403&lt;2.7,$V403&gt;90),"Age OOR",EXP(LN(CQ403)+1.6449*VLOOKUP(CQ$14&amp;"-rse-"&amp;$P403,Equations!$G:$I,3,0))))</f>
        <v/>
      </c>
      <c r="CT403" s="10" t="str">
        <f t="shared" si="174"/>
        <v/>
      </c>
      <c r="CU403" s="10" t="str">
        <f>IF($AK403="","",IF(OR($V403&lt;2.7,$V403&gt;90),"Age OOR",(LN($AK403)-LN(CQ403))/VLOOKUP(CQ$14&amp;"-rse-"&amp;$P403,Equations!$G:$I,3,0)))</f>
        <v/>
      </c>
      <c r="CV403" s="47"/>
    </row>
    <row r="404" spans="5:123" x14ac:dyDescent="0.2">
      <c r="E404" s="23" t="str">
        <f t="shared" si="150"/>
        <v>Age out of range</v>
      </c>
      <c r="F404" s="23" t="str">
        <f t="shared" si="151"/>
        <v>Age out of range</v>
      </c>
      <c r="G404" s="23" t="str">
        <f t="shared" si="152"/>
        <v>Age out of range</v>
      </c>
      <c r="H404" s="23" t="str">
        <f t="shared" si="153"/>
        <v>Age out of range</v>
      </c>
      <c r="I404" s="23" t="str">
        <f t="shared" si="154"/>
        <v>Age out of range</v>
      </c>
      <c r="J404" s="23" t="str">
        <f t="shared" si="155"/>
        <v>Age out of range</v>
      </c>
      <c r="K404" s="23" t="str">
        <f t="shared" si="156"/>
        <v>Age out of range</v>
      </c>
      <c r="L404" s="23" t="str">
        <f t="shared" si="157"/>
        <v>Age out of range</v>
      </c>
      <c r="M404" s="23" t="str">
        <f t="shared" si="158"/>
        <v>Age out of range</v>
      </c>
      <c r="N404" s="23" t="str">
        <f t="shared" si="159"/>
        <v>Age out of range</v>
      </c>
      <c r="O404" s="23" t="str">
        <f t="shared" si="160"/>
        <v>Age out of range</v>
      </c>
      <c r="P404" s="23" t="str">
        <f t="shared" si="161"/>
        <v>Age out of range</v>
      </c>
      <c r="Q404" s="23" t="e">
        <f t="shared" si="162"/>
        <v>#DIV/0!</v>
      </c>
      <c r="R404" s="17"/>
      <c r="S404" s="23">
        <v>388</v>
      </c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7"/>
      <c r="AM404" s="47"/>
      <c r="AN404" s="10" t="str">
        <f>IF($Z404="","",IF(OR($V404&lt;2.7,$V404&gt;90),"Age OOR",VLOOKUP(AN$14&amp;"-int-"&amp;$E404,Equations!$G:$I,3,0)+VLOOKUP(AN$14&amp;"-sexo-"&amp;$E404,Equations!$G:$I,3,0)*$U404+VLOOKUP(AN$14&amp;"-edad-"&amp;$E404,Equations!$G:$I,3,0)*$V404+VLOOKUP(AN$14&amp;"-est-"&amp;$E404,Equations!$G:$I,3,0)*(1/$W404)+VLOOKUP(AN$14&amp;"-imc-"&amp;$E404,Equations!$G:$I,3,0)*(1/$Q404)))</f>
        <v/>
      </c>
      <c r="AO404" s="10" t="str">
        <f>IF($Z404="","",IF(OR($V404&lt;2.7,$V404&gt;90),"Age OOR",AN404-1.6449*VLOOKUP(AN$14&amp;"-rse-"&amp;$E404,Equations!$G:$I,3,0)))</f>
        <v/>
      </c>
      <c r="AP404" s="10" t="str">
        <f>IF($Z404="","",IF(OR($V404&lt;2.7,$V404&gt;90),"Age OOR",AN404+1.6449*VLOOKUP(AN$14&amp;"-rse-"&amp;$E404,Equations!$G:$I,3,0)))</f>
        <v/>
      </c>
      <c r="AQ404" s="10" t="str">
        <f t="shared" si="163"/>
        <v/>
      </c>
      <c r="AR404" s="10" t="str">
        <f>IF($Z404="","",IF(OR($V404&lt;2.7,$V404&gt;90),"Age OOR",($Z404-AN404)/VLOOKUP(AN$14&amp;"-rse-"&amp;$E404,Equations!$G:$I,3,0)))</f>
        <v/>
      </c>
      <c r="AS404" s="10" t="str">
        <f>IF($AA404="","",IF(OR($V404&lt;2.7,$V404&gt;90),"Age OOR",VLOOKUP(AS$14&amp;"-int-"&amp;$F404,Equations!$G:$I,3,0)+VLOOKUP(AS$14&amp;"-sexo-"&amp;$F404,Equations!$G:$I,3,0)*$U404+VLOOKUP(AS$14&amp;"-edad-"&amp;$F404,Equations!$G:$I,3,0)*$V404+VLOOKUP(AS$14&amp;"-est-"&amp;$F404,Equations!$G:$I,3,0)*(1/$W404)+VLOOKUP(AS$14&amp;"-imc-"&amp;$F404,Equations!$G:$I,3,0)*(1/$Q404)))</f>
        <v/>
      </c>
      <c r="AT404" s="10" t="str">
        <f>IF($AA404="","",IF(OR($V404&lt;2.7,$V404&gt;90),"Age OOR",AS404-1.6449*VLOOKUP(AS$14&amp;"-rse-"&amp;$F404,Equations!$G:$I,3,0)))</f>
        <v/>
      </c>
      <c r="AU404" s="10" t="str">
        <f>IF($AA404="","",IF(OR($V404&lt;2.7,$V404&gt;90),"Age OOR",AS404+1.6449*VLOOKUP(AS$14&amp;"-rse-"&amp;$F404,Equations!$G:$I,3,0)))</f>
        <v/>
      </c>
      <c r="AV404" s="10" t="str">
        <f t="shared" si="164"/>
        <v/>
      </c>
      <c r="AW404" s="10" t="str">
        <f>IF($AA404="","",IF(OR($V404&lt;2.7,$V404&gt;90),"Age OOR",($AA404-AS404)/VLOOKUP(AS$14&amp;"-rse-"&amp;$F404,Equations!$G:$I,3,0)))</f>
        <v/>
      </c>
      <c r="AX404" s="10" t="str">
        <f>IF($AB404="","",IF(OR($V404&lt;2.7,$V404&gt;90),"Age OOR",VLOOKUP(AX$14&amp;"-int-"&amp;$G404,Equations!$G:$I,3,0)+VLOOKUP(AX$14&amp;"-sexo-"&amp;$G404,Equations!$G:$I,3,0)*$U404+VLOOKUP(AX$14&amp;"-edad-"&amp;$G404,Equations!$G:$I,3,0)*$V404+VLOOKUP(AX$14&amp;"-est-"&amp;$G404,Equations!$G:$I,3,0)*(1/$W404)+VLOOKUP(AX$14&amp;"-imc-"&amp;$G404,Equations!$G:$I,3,0)*(1/$Q404)))</f>
        <v/>
      </c>
      <c r="AY404" s="10" t="str">
        <f>IF($AB404="","",IF(OR($V404&lt;2.7,$V404&gt;90),"Age OOR",AX404-1.6449*VLOOKUP(AX$14&amp;"-rse-"&amp;$G404,Equations!$G:$I,3,0)))</f>
        <v/>
      </c>
      <c r="AZ404" s="10" t="str">
        <f>IF($AB404="","",IF(OR($V404&lt;2.7,$V404&gt;90),"Age OOR",AX404+1.6449*VLOOKUP(AX$14&amp;"-rse-"&amp;$G404,Equations!$G:$I,3,0)))</f>
        <v/>
      </c>
      <c r="BA404" s="10" t="str">
        <f t="shared" si="165"/>
        <v/>
      </c>
      <c r="BB404" s="10" t="str">
        <f>IF($AB404="","",IF(OR($V404&lt;2.7,$V404&gt;90),"Age OOR",($AB404-AX404)/VLOOKUP(AX$14&amp;"-rse-"&amp;$G404,Equations!$G:$I,3,0)))</f>
        <v/>
      </c>
      <c r="BC404" s="10" t="str">
        <f>IF($AC404="","",IF(OR($V404&lt;2.7,$V404&gt;90),"Age OOR",VLOOKUP(BC$14&amp;"-int-"&amp;$H404,Equations!$G:$I,3,0)+VLOOKUP(BC$14&amp;"-sexo-"&amp;$H404,Equations!$G:$I,3,0)*$U404+VLOOKUP(BC$14&amp;"-edad-"&amp;$H404,Equations!$G:$I,3,0)*$V404+VLOOKUP(BC$14&amp;"-est-"&amp;$H404,Equations!$G:$I,3,0)*(1/$W404)+VLOOKUP(BC$14&amp;"-imc-"&amp;$H404,Equations!$G:$I,3,0)*(1/$Q404)))</f>
        <v/>
      </c>
      <c r="BD404" s="10" t="str">
        <f>IF($AC404="","",IF(OR($V404&lt;2.7,$V404&gt;90),"Age OOR",BC404-1.6449*VLOOKUP(BC$14&amp;"-rse-"&amp;$H404,Equations!$G:$I,3,0)))</f>
        <v/>
      </c>
      <c r="BE404" s="10" t="str">
        <f>IF($AC404="","",IF(OR($V404&lt;2.7,$V404&gt;90),"Age OOR",BC404+1.6449*VLOOKUP(BC$14&amp;"-rse-"&amp;$H404,Equations!$G:$I,3,0)))</f>
        <v/>
      </c>
      <c r="BF404" s="10" t="str">
        <f t="shared" si="166"/>
        <v/>
      </c>
      <c r="BG404" s="10" t="str">
        <f>IF($AC404="","",IF(OR($V404&lt;2.7,$V404&gt;90),"Age OOR",($AC404-BC404)/VLOOKUP(BC$14&amp;"-rse-"&amp;$H404,Equations!$G:$I,3,0)))</f>
        <v/>
      </c>
      <c r="BH404" s="10" t="str">
        <f>IF($AD404="","",IF(OR($V404&lt;2.7,$V404&gt;90),"Age OOR",VLOOKUP(BH$14&amp;"-int-"&amp;$I404,Equations!$G:$I,3,0)+VLOOKUP(BH$14&amp;"-sexo-"&amp;$I404,Equations!$G:$I,3,0)*$U404+VLOOKUP(BH$14&amp;"-edad-"&amp;$I404,Equations!$G:$I,3,0)*$V404+VLOOKUP(BH$14&amp;"-est-"&amp;$I404,Equations!$G:$I,3,0)*(1/$W404)+VLOOKUP(BH$14&amp;"-imc-"&amp;$I404,Equations!$G:$I,3,0)*(1/$Q404)))</f>
        <v/>
      </c>
      <c r="BI404" s="10" t="str">
        <f>IF($AD404="","",IF(OR($V404&lt;2.7,$V404&gt;90),"Age OOR",BH404-1.6449*VLOOKUP(BH$14&amp;"-rse-"&amp;$I404,Equations!$G:$I,3,0)))</f>
        <v/>
      </c>
      <c r="BJ404" s="10" t="str">
        <f>IF($AD404="","",IF(OR($V404&lt;2.7,$V404&gt;90),"Age OOR",BH404+1.6449*VLOOKUP(BH$14&amp;"-rse-"&amp;$I404,Equations!$G:$I,3,0)))</f>
        <v/>
      </c>
      <c r="BK404" s="10" t="str">
        <f t="shared" si="167"/>
        <v/>
      </c>
      <c r="BL404" s="10" t="str">
        <f>IF($AD404="","",IF(OR($V404&lt;2.7,$V404&gt;90),"Age OOR",($AD404-BH404)/VLOOKUP(BH$14&amp;"-rse-"&amp;$I404,Equations!$G:$I,3,0)))</f>
        <v/>
      </c>
      <c r="BM404" s="10" t="str">
        <f>IF($AE404="","",IF(OR($V404&lt;2.7,$V404&gt;90),"Age OOR",VLOOKUP(BM$14&amp;"-int-"&amp;$J404,Equations!$G:$I,3,0)+VLOOKUP(BM$14&amp;"-sexo-"&amp;$J404,Equations!$G:$I,3,0)*$U404+VLOOKUP(BM$14&amp;"-edad-"&amp;$J404,Equations!$G:$I,3,0)*$V404+VLOOKUP(BM$14&amp;"-est-"&amp;$J404,Equations!$G:$I,3,0)*(1/$W404)+VLOOKUP(BM$14&amp;"-imc-"&amp;$J404,Equations!$G:$I,3,0)*(1/$Q404)))</f>
        <v/>
      </c>
      <c r="BN404" s="10" t="str">
        <f>IF($AE404="","",IF(OR($V404&lt;2.7,$V404&gt;90),"Age OOR",BM404-1.6449*VLOOKUP(BM$14&amp;"-rse-"&amp;$J404,Equations!$G:$I,3,0)))</f>
        <v/>
      </c>
      <c r="BO404" s="10" t="str">
        <f>IF($AE404="","",IF(OR($V404&lt;2.7,$V404&gt;90),"Age OOR",BM404+1.6449*VLOOKUP(BM$14&amp;"-rse-"&amp;$J404,Equations!$G:$I,3,0)))</f>
        <v/>
      </c>
      <c r="BP404" s="10" t="str">
        <f t="shared" si="168"/>
        <v/>
      </c>
      <c r="BQ404" s="10" t="str">
        <f>IF($AE404="","",IF(OR($V404&lt;2.7,$V404&gt;90),"Age OOR",($AE404-BM404)/VLOOKUP(BM$14&amp;"-rse-"&amp;$J404,Equations!$G:$I,3,0)))</f>
        <v/>
      </c>
      <c r="BR404" s="10" t="str">
        <f>IF($AF404="","",IF(OR($V404&lt;2.7,$V404&gt;90),"Age OOR",VLOOKUP(BR$14&amp;"-int-"&amp;$K404,Equations!$G:$I,3,0)+VLOOKUP(BR$14&amp;"-sexo-"&amp;$K404,Equations!$G:$I,3,0)*$U404+VLOOKUP(BR$14&amp;"-edad-"&amp;$K404,Equations!$G:$I,3,0)*$V404+VLOOKUP(BR$14&amp;"-est-"&amp;$K404,Equations!$G:$I,3,0)*(1/$W404)+VLOOKUP(BR$14&amp;"-imc-"&amp;$K404,Equations!$G:$I,3,0)*(1/$Q404)))</f>
        <v/>
      </c>
      <c r="BS404" s="10" t="str">
        <f>IF($AF404="","",IF(OR($V404&lt;2.7,$V404&gt;90),"Age OOR",BR404-1.6449*VLOOKUP(BR$14&amp;"-rse-"&amp;$K404,Equations!$G:$I,3,0)))</f>
        <v/>
      </c>
      <c r="BT404" s="10" t="str">
        <f>IF($AF404="","",IF(OR($V404&lt;2.7,$V404&gt;90),"Age OOR",BR404+1.6449*VLOOKUP(BR$14&amp;"-rse-"&amp;$K404,Equations!$G:$I,3,0)))</f>
        <v/>
      </c>
      <c r="BU404" s="10" t="str">
        <f t="shared" si="169"/>
        <v/>
      </c>
      <c r="BV404" s="10" t="str">
        <f>IF($AF404="","",IF(OR($V404&lt;2.7,$V404&gt;90),"Age OOR",($AF404-BR404)/VLOOKUP(BR$14&amp;"-rse-"&amp;$K404,Equations!$G:$I,3,0)))</f>
        <v/>
      </c>
      <c r="BW404" s="10" t="str">
        <f>IF($AG404="","",IF(OR($V404&lt;2.7,$V404&gt;90),"Age OOR",VLOOKUP(BW$14&amp;"-int-"&amp;$L404,Equations!$G:$I,3,0)+VLOOKUP(BW$14&amp;"-sexo-"&amp;$L404,Equations!$G:$I,3,0)*$U404+VLOOKUP(BW$14&amp;"-edad-"&amp;$L404,Equations!$G:$I,3,0)*$V404+VLOOKUP(BW$14&amp;"-est-"&amp;$L404,Equations!$G:$I,3,0)*(1/$W404)+VLOOKUP(BW$14&amp;"-imc-"&amp;$L404,Equations!$G:$I,3,0)*(1/$Q404)))</f>
        <v/>
      </c>
      <c r="BX404" s="10" t="str">
        <f>IF($AG404="","",IF(OR($V404&lt;2.7,$V404&gt;90),"Age OOR",BW404-1.6449*VLOOKUP(BW$14&amp;"-rse-"&amp;$L404,Equations!$G:$I,3,0)))</f>
        <v/>
      </c>
      <c r="BY404" s="10" t="str">
        <f>IF($AG404="","",IF(OR($V404&lt;2.7,$V404&gt;90),"Age OOR",BW404+1.6449*VLOOKUP(BW$14&amp;"-rse-"&amp;$L404,Equations!$G:$I,3,0)))</f>
        <v/>
      </c>
      <c r="BZ404" s="10" t="str">
        <f t="shared" si="170"/>
        <v/>
      </c>
      <c r="CA404" s="10" t="str">
        <f>IF($AG404="","",IF(OR($V404&lt;2.7,$V404&gt;90),"Age OOR",($AG404-BW404)/VLOOKUP(BW$14&amp;"-rse-"&amp;$L404,Equations!$G:$I,3,0)))</f>
        <v/>
      </c>
      <c r="CB404" s="10" t="str">
        <f>IF($AH404="","",IF(OR($V404&lt;2.7,$V404&gt;90),"Age OOR",VLOOKUP(CB$14&amp;"-int-"&amp;$M404,Equations!$G:$I,3,0)+VLOOKUP(CB$14&amp;"-sexo-"&amp;$M404,Equations!$G:$I,3,0)*$U404+VLOOKUP(CB$14&amp;"-edad-"&amp;$M404,Equations!$G:$I,3,0)*$V404+VLOOKUP(CB$14&amp;"-est-"&amp;$M404,Equations!$G:$I,3,0)*(1/$W404)+VLOOKUP(CB$14&amp;"-imc-"&amp;$M404,Equations!$G:$I,3,0)*(1/$Q404)))</f>
        <v/>
      </c>
      <c r="CC404" s="10" t="str">
        <f>IF($AH404="","",IF(OR($V404&lt;2.7,$V404&gt;90),"Age OOR",CB404-1.6449*VLOOKUP(CB$14&amp;"-rse-"&amp;$M404,Equations!$G:$I,3,0)))</f>
        <v/>
      </c>
      <c r="CD404" s="10" t="str">
        <f>IF($AH404="","",IF(OR($V404&lt;2.7,$V404&gt;90),"Age OOR",CB404+1.6449*VLOOKUP(CB$14&amp;"-rse-"&amp;$M404,Equations!$G:$I,3,0)))</f>
        <v/>
      </c>
      <c r="CE404" s="10" t="str">
        <f t="shared" si="171"/>
        <v/>
      </c>
      <c r="CF404" s="10" t="str">
        <f>IF($AH404="","",IF(OR($V404&lt;2.7,$V404&gt;90),"Age OOR",($AH404-CB404)/VLOOKUP(CB$14&amp;"-rse-"&amp;$M404,Equations!$G:$I,3,0)))</f>
        <v/>
      </c>
      <c r="CG404" s="10" t="str">
        <f>IF($AI404="","",IF(OR($V404&lt;2.7,$V404&gt;90),"Age OOR",VLOOKUP(CG$14&amp;"-int-"&amp;$N404,Equations!$G:$I,3,0)+VLOOKUP(CG$14&amp;"-sexo-"&amp;$N404,Equations!$G:$I,3,0)*$U404+VLOOKUP(CG$14&amp;"-edad-"&amp;$N404,Equations!$G:$I,3,0)*$V404+VLOOKUP(CG$14&amp;"-est-"&amp;$N404,Equations!$G:$I,3,0)*(1/$W404)+VLOOKUP(CG$14&amp;"-imc-"&amp;$N404,Equations!$G:$I,3,0)*(1/$Q404)))</f>
        <v/>
      </c>
      <c r="CH404" s="10" t="str">
        <f>IF($AI404="","",IF(OR($V404&lt;2.7,$V404&gt;90),"Age OOR",CG404-1.6449*VLOOKUP(CG$14&amp;"-rse-"&amp;$N404,Equations!$G:$I,3,0)))</f>
        <v/>
      </c>
      <c r="CI404" s="10" t="str">
        <f>IF($AI404="","",IF(OR($V404&lt;2.7,$V404&gt;90),"Age OOR",CG404+1.6449*VLOOKUP(CG$14&amp;"-rse-"&amp;$N404,Equations!$G:$I,3,0)))</f>
        <v/>
      </c>
      <c r="CJ404" s="10" t="str">
        <f t="shared" si="172"/>
        <v/>
      </c>
      <c r="CK404" s="10" t="str">
        <f>IF($AI404="","",IF(OR($V404&lt;2.7,$V404&gt;90),"Age OOR",($AI404-CG404)/VLOOKUP(CG$14&amp;"-rse-"&amp;$N404,Equations!$G:$I,3,0)))</f>
        <v/>
      </c>
      <c r="CL404" s="10" t="str">
        <f>IF($AJ404="","",IF(OR($V404&lt;2.7,$V404&gt;90),"Age OOR",VLOOKUP(CL$14&amp;"-int-"&amp;$O404,Equations!$G:$I,3,0)+VLOOKUP(CL$14&amp;"-sexo-"&amp;$O404,Equations!$G:$I,3,0)*$U404+VLOOKUP(CL$14&amp;"-edad-"&amp;$O404,Equations!$G:$I,3,0)*$V404+VLOOKUP(CL$14&amp;"-est-"&amp;$O404,Equations!$G:$I,3,0)*(1/$W404)+VLOOKUP(CL$14&amp;"-imc-"&amp;$O404,Equations!$G:$I,3,0)*(1/$Q404)))</f>
        <v/>
      </c>
      <c r="CM404" s="10" t="str">
        <f>IF($AJ404="","",IF(OR($V404&lt;2.7,$V404&gt;90),"Age OOR",CL404-1.6449*VLOOKUP(CL$14&amp;"-rse-"&amp;$O404,Equations!$G:$I,3,0)))</f>
        <v/>
      </c>
      <c r="CN404" s="10" t="str">
        <f>IF($AJ404="","",IF(OR($V404&lt;2.7,$V404&gt;90),"Age OOR",CL404+1.6449*VLOOKUP(CL$14&amp;"-rse-"&amp;$O404,Equations!$G:$I,3,0)))</f>
        <v/>
      </c>
      <c r="CO404" s="10" t="str">
        <f t="shared" si="173"/>
        <v/>
      </c>
      <c r="CP404" s="10" t="str">
        <f>IF($AJ404="","",IF(OR($V404&lt;2.7,$V404&gt;90),"Age OOR",($AJ404-CL404)/VLOOKUP(CL$14&amp;"-rse-"&amp;$O404,Equations!$G:$I,3,0)))</f>
        <v/>
      </c>
      <c r="CQ404" s="10" t="str">
        <f>IF($AK404="","",IF(OR($V404&lt;2.7,$V404&gt;90),"Age OOR",EXP(VLOOKUP(CQ$14&amp;"-int-"&amp;$P404,Equations!$G:$I,3,0)+VLOOKUP(CQ$14&amp;"-sexo-"&amp;$P404,Equations!$G:$I,3,0)*$U404+VLOOKUP(CQ$14&amp;"-edad-"&amp;$P404,Equations!$G:$I,3,0)*$V404+VLOOKUP(CQ$14&amp;"-est-"&amp;$P404,Equations!$G:$I,3,0)*(1/$W404)+VLOOKUP(CQ$14&amp;"-imc-"&amp;$P404,Equations!$G:$I,3,0)*(1/$Q404))))</f>
        <v/>
      </c>
      <c r="CR404" s="10" t="str">
        <f>IF($AK404="","",IF(OR($V404&lt;2.7,$V404&gt;90),"Age OOR",EXP(LN(CQ404)-1.6449*VLOOKUP(CQ$14&amp;"-rse-"&amp;$P404,Equations!$G:$I,3,0))))</f>
        <v/>
      </c>
      <c r="CS404" s="10" t="str">
        <f>IF($AK404="","",IF(OR($V404&lt;2.7,$V404&gt;90),"Age OOR",EXP(LN(CQ404)+1.6449*VLOOKUP(CQ$14&amp;"-rse-"&amp;$P404,Equations!$G:$I,3,0))))</f>
        <v/>
      </c>
      <c r="CT404" s="10" t="str">
        <f t="shared" si="174"/>
        <v/>
      </c>
      <c r="CU404" s="10" t="str">
        <f>IF($AK404="","",IF(OR($V404&lt;2.7,$V404&gt;90),"Age OOR",(LN($AK404)-LN(CQ404))/VLOOKUP(CQ$14&amp;"-rse-"&amp;$P404,Equations!$G:$I,3,0)))</f>
        <v/>
      </c>
      <c r="CV404" s="47"/>
    </row>
    <row r="405" spans="5:123" x14ac:dyDescent="0.2">
      <c r="E405" s="23" t="str">
        <f t="shared" si="150"/>
        <v>Age out of range</v>
      </c>
      <c r="F405" s="23" t="str">
        <f t="shared" si="151"/>
        <v>Age out of range</v>
      </c>
      <c r="G405" s="23" t="str">
        <f t="shared" si="152"/>
        <v>Age out of range</v>
      </c>
      <c r="H405" s="23" t="str">
        <f t="shared" si="153"/>
        <v>Age out of range</v>
      </c>
      <c r="I405" s="23" t="str">
        <f t="shared" si="154"/>
        <v>Age out of range</v>
      </c>
      <c r="J405" s="23" t="str">
        <f t="shared" si="155"/>
        <v>Age out of range</v>
      </c>
      <c r="K405" s="23" t="str">
        <f t="shared" si="156"/>
        <v>Age out of range</v>
      </c>
      <c r="L405" s="23" t="str">
        <f t="shared" si="157"/>
        <v>Age out of range</v>
      </c>
      <c r="M405" s="23" t="str">
        <f t="shared" si="158"/>
        <v>Age out of range</v>
      </c>
      <c r="N405" s="23" t="str">
        <f t="shared" si="159"/>
        <v>Age out of range</v>
      </c>
      <c r="O405" s="23" t="str">
        <f t="shared" si="160"/>
        <v>Age out of range</v>
      </c>
      <c r="P405" s="23" t="str">
        <f t="shared" si="161"/>
        <v>Age out of range</v>
      </c>
      <c r="Q405" s="23" t="e">
        <f t="shared" si="162"/>
        <v>#DIV/0!</v>
      </c>
      <c r="R405" s="17"/>
      <c r="S405" s="23">
        <v>389</v>
      </c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7"/>
      <c r="AM405" s="47"/>
      <c r="AN405" s="10" t="str">
        <f>IF($Z405="","",IF(OR($V405&lt;2.7,$V405&gt;90),"Age OOR",VLOOKUP(AN$14&amp;"-int-"&amp;$E405,Equations!$G:$I,3,0)+VLOOKUP(AN$14&amp;"-sexo-"&amp;$E405,Equations!$G:$I,3,0)*$U405+VLOOKUP(AN$14&amp;"-edad-"&amp;$E405,Equations!$G:$I,3,0)*$V405+VLOOKUP(AN$14&amp;"-est-"&amp;$E405,Equations!$G:$I,3,0)*(1/$W405)+VLOOKUP(AN$14&amp;"-imc-"&amp;$E405,Equations!$G:$I,3,0)*(1/$Q405)))</f>
        <v/>
      </c>
      <c r="AO405" s="10" t="str">
        <f>IF($Z405="","",IF(OR($V405&lt;2.7,$V405&gt;90),"Age OOR",AN405-1.6449*VLOOKUP(AN$14&amp;"-rse-"&amp;$E405,Equations!$G:$I,3,0)))</f>
        <v/>
      </c>
      <c r="AP405" s="10" t="str">
        <f>IF($Z405="","",IF(OR($V405&lt;2.7,$V405&gt;90),"Age OOR",AN405+1.6449*VLOOKUP(AN$14&amp;"-rse-"&amp;$E405,Equations!$G:$I,3,0)))</f>
        <v/>
      </c>
      <c r="AQ405" s="10" t="str">
        <f t="shared" si="163"/>
        <v/>
      </c>
      <c r="AR405" s="10" t="str">
        <f>IF($Z405="","",IF(OR($V405&lt;2.7,$V405&gt;90),"Age OOR",($Z405-AN405)/VLOOKUP(AN$14&amp;"-rse-"&amp;$E405,Equations!$G:$I,3,0)))</f>
        <v/>
      </c>
      <c r="AS405" s="10" t="str">
        <f>IF($AA405="","",IF(OR($V405&lt;2.7,$V405&gt;90),"Age OOR",VLOOKUP(AS$14&amp;"-int-"&amp;$F405,Equations!$G:$I,3,0)+VLOOKUP(AS$14&amp;"-sexo-"&amp;$F405,Equations!$G:$I,3,0)*$U405+VLOOKUP(AS$14&amp;"-edad-"&amp;$F405,Equations!$G:$I,3,0)*$V405+VLOOKUP(AS$14&amp;"-est-"&amp;$F405,Equations!$G:$I,3,0)*(1/$W405)+VLOOKUP(AS$14&amp;"-imc-"&amp;$F405,Equations!$G:$I,3,0)*(1/$Q405)))</f>
        <v/>
      </c>
      <c r="AT405" s="10" t="str">
        <f>IF($AA405="","",IF(OR($V405&lt;2.7,$V405&gt;90),"Age OOR",AS405-1.6449*VLOOKUP(AS$14&amp;"-rse-"&amp;$F405,Equations!$G:$I,3,0)))</f>
        <v/>
      </c>
      <c r="AU405" s="10" t="str">
        <f>IF($AA405="","",IF(OR($V405&lt;2.7,$V405&gt;90),"Age OOR",AS405+1.6449*VLOOKUP(AS$14&amp;"-rse-"&amp;$F405,Equations!$G:$I,3,0)))</f>
        <v/>
      </c>
      <c r="AV405" s="10" t="str">
        <f t="shared" si="164"/>
        <v/>
      </c>
      <c r="AW405" s="10" t="str">
        <f>IF($AA405="","",IF(OR($V405&lt;2.7,$V405&gt;90),"Age OOR",($AA405-AS405)/VLOOKUP(AS$14&amp;"-rse-"&amp;$F405,Equations!$G:$I,3,0)))</f>
        <v/>
      </c>
      <c r="AX405" s="10" t="str">
        <f>IF($AB405="","",IF(OR($V405&lt;2.7,$V405&gt;90),"Age OOR",VLOOKUP(AX$14&amp;"-int-"&amp;$G405,Equations!$G:$I,3,0)+VLOOKUP(AX$14&amp;"-sexo-"&amp;$G405,Equations!$G:$I,3,0)*$U405+VLOOKUP(AX$14&amp;"-edad-"&amp;$G405,Equations!$G:$I,3,0)*$V405+VLOOKUP(AX$14&amp;"-est-"&amp;$G405,Equations!$G:$I,3,0)*(1/$W405)+VLOOKUP(AX$14&amp;"-imc-"&amp;$G405,Equations!$G:$I,3,0)*(1/$Q405)))</f>
        <v/>
      </c>
      <c r="AY405" s="10" t="str">
        <f>IF($AB405="","",IF(OR($V405&lt;2.7,$V405&gt;90),"Age OOR",AX405-1.6449*VLOOKUP(AX$14&amp;"-rse-"&amp;$G405,Equations!$G:$I,3,0)))</f>
        <v/>
      </c>
      <c r="AZ405" s="10" t="str">
        <f>IF($AB405="","",IF(OR($V405&lt;2.7,$V405&gt;90),"Age OOR",AX405+1.6449*VLOOKUP(AX$14&amp;"-rse-"&amp;$G405,Equations!$G:$I,3,0)))</f>
        <v/>
      </c>
      <c r="BA405" s="10" t="str">
        <f t="shared" si="165"/>
        <v/>
      </c>
      <c r="BB405" s="10" t="str">
        <f>IF($AB405="","",IF(OR($V405&lt;2.7,$V405&gt;90),"Age OOR",($AB405-AX405)/VLOOKUP(AX$14&amp;"-rse-"&amp;$G405,Equations!$G:$I,3,0)))</f>
        <v/>
      </c>
      <c r="BC405" s="10" t="str">
        <f>IF($AC405="","",IF(OR($V405&lt;2.7,$V405&gt;90),"Age OOR",VLOOKUP(BC$14&amp;"-int-"&amp;$H405,Equations!$G:$I,3,0)+VLOOKUP(BC$14&amp;"-sexo-"&amp;$H405,Equations!$G:$I,3,0)*$U405+VLOOKUP(BC$14&amp;"-edad-"&amp;$H405,Equations!$G:$I,3,0)*$V405+VLOOKUP(BC$14&amp;"-est-"&amp;$H405,Equations!$G:$I,3,0)*(1/$W405)+VLOOKUP(BC$14&amp;"-imc-"&amp;$H405,Equations!$G:$I,3,0)*(1/$Q405)))</f>
        <v/>
      </c>
      <c r="BD405" s="10" t="str">
        <f>IF($AC405="","",IF(OR($V405&lt;2.7,$V405&gt;90),"Age OOR",BC405-1.6449*VLOOKUP(BC$14&amp;"-rse-"&amp;$H405,Equations!$G:$I,3,0)))</f>
        <v/>
      </c>
      <c r="BE405" s="10" t="str">
        <f>IF($AC405="","",IF(OR($V405&lt;2.7,$V405&gt;90),"Age OOR",BC405+1.6449*VLOOKUP(BC$14&amp;"-rse-"&amp;$H405,Equations!$G:$I,3,0)))</f>
        <v/>
      </c>
      <c r="BF405" s="10" t="str">
        <f t="shared" si="166"/>
        <v/>
      </c>
      <c r="BG405" s="10" t="str">
        <f>IF($AC405="","",IF(OR($V405&lt;2.7,$V405&gt;90),"Age OOR",($AC405-BC405)/VLOOKUP(BC$14&amp;"-rse-"&amp;$H405,Equations!$G:$I,3,0)))</f>
        <v/>
      </c>
      <c r="BH405" s="10" t="str">
        <f>IF($AD405="","",IF(OR($V405&lt;2.7,$V405&gt;90),"Age OOR",VLOOKUP(BH$14&amp;"-int-"&amp;$I405,Equations!$G:$I,3,0)+VLOOKUP(BH$14&amp;"-sexo-"&amp;$I405,Equations!$G:$I,3,0)*$U405+VLOOKUP(BH$14&amp;"-edad-"&amp;$I405,Equations!$G:$I,3,0)*$V405+VLOOKUP(BH$14&amp;"-est-"&amp;$I405,Equations!$G:$I,3,0)*(1/$W405)+VLOOKUP(BH$14&amp;"-imc-"&amp;$I405,Equations!$G:$I,3,0)*(1/$Q405)))</f>
        <v/>
      </c>
      <c r="BI405" s="10" t="str">
        <f>IF($AD405="","",IF(OR($V405&lt;2.7,$V405&gt;90),"Age OOR",BH405-1.6449*VLOOKUP(BH$14&amp;"-rse-"&amp;$I405,Equations!$G:$I,3,0)))</f>
        <v/>
      </c>
      <c r="BJ405" s="10" t="str">
        <f>IF($AD405="","",IF(OR($V405&lt;2.7,$V405&gt;90),"Age OOR",BH405+1.6449*VLOOKUP(BH$14&amp;"-rse-"&amp;$I405,Equations!$G:$I,3,0)))</f>
        <v/>
      </c>
      <c r="BK405" s="10" t="str">
        <f t="shared" si="167"/>
        <v/>
      </c>
      <c r="BL405" s="10" t="str">
        <f>IF($AD405="","",IF(OR($V405&lt;2.7,$V405&gt;90),"Age OOR",($AD405-BH405)/VLOOKUP(BH$14&amp;"-rse-"&amp;$I405,Equations!$G:$I,3,0)))</f>
        <v/>
      </c>
      <c r="BM405" s="10" t="str">
        <f>IF($AE405="","",IF(OR($V405&lt;2.7,$V405&gt;90),"Age OOR",VLOOKUP(BM$14&amp;"-int-"&amp;$J405,Equations!$G:$I,3,0)+VLOOKUP(BM$14&amp;"-sexo-"&amp;$J405,Equations!$G:$I,3,0)*$U405+VLOOKUP(BM$14&amp;"-edad-"&amp;$J405,Equations!$G:$I,3,0)*$V405+VLOOKUP(BM$14&amp;"-est-"&amp;$J405,Equations!$G:$I,3,0)*(1/$W405)+VLOOKUP(BM$14&amp;"-imc-"&amp;$J405,Equations!$G:$I,3,0)*(1/$Q405)))</f>
        <v/>
      </c>
      <c r="BN405" s="10" t="str">
        <f>IF($AE405="","",IF(OR($V405&lt;2.7,$V405&gt;90),"Age OOR",BM405-1.6449*VLOOKUP(BM$14&amp;"-rse-"&amp;$J405,Equations!$G:$I,3,0)))</f>
        <v/>
      </c>
      <c r="BO405" s="10" t="str">
        <f>IF($AE405="","",IF(OR($V405&lt;2.7,$V405&gt;90),"Age OOR",BM405+1.6449*VLOOKUP(BM$14&amp;"-rse-"&amp;$J405,Equations!$G:$I,3,0)))</f>
        <v/>
      </c>
      <c r="BP405" s="10" t="str">
        <f t="shared" si="168"/>
        <v/>
      </c>
      <c r="BQ405" s="10" t="str">
        <f>IF($AE405="","",IF(OR($V405&lt;2.7,$V405&gt;90),"Age OOR",($AE405-BM405)/VLOOKUP(BM$14&amp;"-rse-"&amp;$J405,Equations!$G:$I,3,0)))</f>
        <v/>
      </c>
      <c r="BR405" s="10" t="str">
        <f>IF($AF405="","",IF(OR($V405&lt;2.7,$V405&gt;90),"Age OOR",VLOOKUP(BR$14&amp;"-int-"&amp;$K405,Equations!$G:$I,3,0)+VLOOKUP(BR$14&amp;"-sexo-"&amp;$K405,Equations!$G:$I,3,0)*$U405+VLOOKUP(BR$14&amp;"-edad-"&amp;$K405,Equations!$G:$I,3,0)*$V405+VLOOKUP(BR$14&amp;"-est-"&amp;$K405,Equations!$G:$I,3,0)*(1/$W405)+VLOOKUP(BR$14&amp;"-imc-"&amp;$K405,Equations!$G:$I,3,0)*(1/$Q405)))</f>
        <v/>
      </c>
      <c r="BS405" s="10" t="str">
        <f>IF($AF405="","",IF(OR($V405&lt;2.7,$V405&gt;90),"Age OOR",BR405-1.6449*VLOOKUP(BR$14&amp;"-rse-"&amp;$K405,Equations!$G:$I,3,0)))</f>
        <v/>
      </c>
      <c r="BT405" s="10" t="str">
        <f>IF($AF405="","",IF(OR($V405&lt;2.7,$V405&gt;90),"Age OOR",BR405+1.6449*VLOOKUP(BR$14&amp;"-rse-"&amp;$K405,Equations!$G:$I,3,0)))</f>
        <v/>
      </c>
      <c r="BU405" s="10" t="str">
        <f t="shared" si="169"/>
        <v/>
      </c>
      <c r="BV405" s="10" t="str">
        <f>IF($AF405="","",IF(OR($V405&lt;2.7,$V405&gt;90),"Age OOR",($AF405-BR405)/VLOOKUP(BR$14&amp;"-rse-"&amp;$K405,Equations!$G:$I,3,0)))</f>
        <v/>
      </c>
      <c r="BW405" s="10" t="str">
        <f>IF($AG405="","",IF(OR($V405&lt;2.7,$V405&gt;90),"Age OOR",VLOOKUP(BW$14&amp;"-int-"&amp;$L405,Equations!$G:$I,3,0)+VLOOKUP(BW$14&amp;"-sexo-"&amp;$L405,Equations!$G:$I,3,0)*$U405+VLOOKUP(BW$14&amp;"-edad-"&amp;$L405,Equations!$G:$I,3,0)*$V405+VLOOKUP(BW$14&amp;"-est-"&amp;$L405,Equations!$G:$I,3,0)*(1/$W405)+VLOOKUP(BW$14&amp;"-imc-"&amp;$L405,Equations!$G:$I,3,0)*(1/$Q405)))</f>
        <v/>
      </c>
      <c r="BX405" s="10" t="str">
        <f>IF($AG405="","",IF(OR($V405&lt;2.7,$V405&gt;90),"Age OOR",BW405-1.6449*VLOOKUP(BW$14&amp;"-rse-"&amp;$L405,Equations!$G:$I,3,0)))</f>
        <v/>
      </c>
      <c r="BY405" s="10" t="str">
        <f>IF($AG405="","",IF(OR($V405&lt;2.7,$V405&gt;90),"Age OOR",BW405+1.6449*VLOOKUP(BW$14&amp;"-rse-"&amp;$L405,Equations!$G:$I,3,0)))</f>
        <v/>
      </c>
      <c r="BZ405" s="10" t="str">
        <f t="shared" si="170"/>
        <v/>
      </c>
      <c r="CA405" s="10" t="str">
        <f>IF($AG405="","",IF(OR($V405&lt;2.7,$V405&gt;90),"Age OOR",($AG405-BW405)/VLOOKUP(BW$14&amp;"-rse-"&amp;$L405,Equations!$G:$I,3,0)))</f>
        <v/>
      </c>
      <c r="CB405" s="10" t="str">
        <f>IF($AH405="","",IF(OR($V405&lt;2.7,$V405&gt;90),"Age OOR",VLOOKUP(CB$14&amp;"-int-"&amp;$M405,Equations!$G:$I,3,0)+VLOOKUP(CB$14&amp;"-sexo-"&amp;$M405,Equations!$G:$I,3,0)*$U405+VLOOKUP(CB$14&amp;"-edad-"&amp;$M405,Equations!$G:$I,3,0)*$V405+VLOOKUP(CB$14&amp;"-est-"&amp;$M405,Equations!$G:$I,3,0)*(1/$W405)+VLOOKUP(CB$14&amp;"-imc-"&amp;$M405,Equations!$G:$I,3,0)*(1/$Q405)))</f>
        <v/>
      </c>
      <c r="CC405" s="10" t="str">
        <f>IF($AH405="","",IF(OR($V405&lt;2.7,$V405&gt;90),"Age OOR",CB405-1.6449*VLOOKUP(CB$14&amp;"-rse-"&amp;$M405,Equations!$G:$I,3,0)))</f>
        <v/>
      </c>
      <c r="CD405" s="10" t="str">
        <f>IF($AH405="","",IF(OR($V405&lt;2.7,$V405&gt;90),"Age OOR",CB405+1.6449*VLOOKUP(CB$14&amp;"-rse-"&amp;$M405,Equations!$G:$I,3,0)))</f>
        <v/>
      </c>
      <c r="CE405" s="10" t="str">
        <f t="shared" si="171"/>
        <v/>
      </c>
      <c r="CF405" s="10" t="str">
        <f>IF($AH405="","",IF(OR($V405&lt;2.7,$V405&gt;90),"Age OOR",($AH405-CB405)/VLOOKUP(CB$14&amp;"-rse-"&amp;$M405,Equations!$G:$I,3,0)))</f>
        <v/>
      </c>
      <c r="CG405" s="10" t="str">
        <f>IF($AI405="","",IF(OR($V405&lt;2.7,$V405&gt;90),"Age OOR",VLOOKUP(CG$14&amp;"-int-"&amp;$N405,Equations!$G:$I,3,0)+VLOOKUP(CG$14&amp;"-sexo-"&amp;$N405,Equations!$G:$I,3,0)*$U405+VLOOKUP(CG$14&amp;"-edad-"&amp;$N405,Equations!$G:$I,3,0)*$V405+VLOOKUP(CG$14&amp;"-est-"&amp;$N405,Equations!$G:$I,3,0)*(1/$W405)+VLOOKUP(CG$14&amp;"-imc-"&amp;$N405,Equations!$G:$I,3,0)*(1/$Q405)))</f>
        <v/>
      </c>
      <c r="CH405" s="10" t="str">
        <f>IF($AI405="","",IF(OR($V405&lt;2.7,$V405&gt;90),"Age OOR",CG405-1.6449*VLOOKUP(CG$14&amp;"-rse-"&amp;$N405,Equations!$G:$I,3,0)))</f>
        <v/>
      </c>
      <c r="CI405" s="10" t="str">
        <f>IF($AI405="","",IF(OR($V405&lt;2.7,$V405&gt;90),"Age OOR",CG405+1.6449*VLOOKUP(CG$14&amp;"-rse-"&amp;$N405,Equations!$G:$I,3,0)))</f>
        <v/>
      </c>
      <c r="CJ405" s="10" t="str">
        <f t="shared" si="172"/>
        <v/>
      </c>
      <c r="CK405" s="10" t="str">
        <f>IF($AI405="","",IF(OR($V405&lt;2.7,$V405&gt;90),"Age OOR",($AI405-CG405)/VLOOKUP(CG$14&amp;"-rse-"&amp;$N405,Equations!$G:$I,3,0)))</f>
        <v/>
      </c>
      <c r="CL405" s="10" t="str">
        <f>IF($AJ405="","",IF(OR($V405&lt;2.7,$V405&gt;90),"Age OOR",VLOOKUP(CL$14&amp;"-int-"&amp;$O405,Equations!$G:$I,3,0)+VLOOKUP(CL$14&amp;"-sexo-"&amp;$O405,Equations!$G:$I,3,0)*$U405+VLOOKUP(CL$14&amp;"-edad-"&amp;$O405,Equations!$G:$I,3,0)*$V405+VLOOKUP(CL$14&amp;"-est-"&amp;$O405,Equations!$G:$I,3,0)*(1/$W405)+VLOOKUP(CL$14&amp;"-imc-"&amp;$O405,Equations!$G:$I,3,0)*(1/$Q405)))</f>
        <v/>
      </c>
      <c r="CM405" s="10" t="str">
        <f>IF($AJ405="","",IF(OR($V405&lt;2.7,$V405&gt;90),"Age OOR",CL405-1.6449*VLOOKUP(CL$14&amp;"-rse-"&amp;$O405,Equations!$G:$I,3,0)))</f>
        <v/>
      </c>
      <c r="CN405" s="10" t="str">
        <f>IF($AJ405="","",IF(OR($V405&lt;2.7,$V405&gt;90),"Age OOR",CL405+1.6449*VLOOKUP(CL$14&amp;"-rse-"&amp;$O405,Equations!$G:$I,3,0)))</f>
        <v/>
      </c>
      <c r="CO405" s="10" t="str">
        <f t="shared" si="173"/>
        <v/>
      </c>
      <c r="CP405" s="10" t="str">
        <f>IF($AJ405="","",IF(OR($V405&lt;2.7,$V405&gt;90),"Age OOR",($AJ405-CL405)/VLOOKUP(CL$14&amp;"-rse-"&amp;$O405,Equations!$G:$I,3,0)))</f>
        <v/>
      </c>
      <c r="CQ405" s="10" t="str">
        <f>IF($AK405="","",IF(OR($V405&lt;2.7,$V405&gt;90),"Age OOR",EXP(VLOOKUP(CQ$14&amp;"-int-"&amp;$P405,Equations!$G:$I,3,0)+VLOOKUP(CQ$14&amp;"-sexo-"&amp;$P405,Equations!$G:$I,3,0)*$U405+VLOOKUP(CQ$14&amp;"-edad-"&amp;$P405,Equations!$G:$I,3,0)*$V405+VLOOKUP(CQ$14&amp;"-est-"&amp;$P405,Equations!$G:$I,3,0)*(1/$W405)+VLOOKUP(CQ$14&amp;"-imc-"&amp;$P405,Equations!$G:$I,3,0)*(1/$Q405))))</f>
        <v/>
      </c>
      <c r="CR405" s="10" t="str">
        <f>IF($AK405="","",IF(OR($V405&lt;2.7,$V405&gt;90),"Age OOR",EXP(LN(CQ405)-1.6449*VLOOKUP(CQ$14&amp;"-rse-"&amp;$P405,Equations!$G:$I,3,0))))</f>
        <v/>
      </c>
      <c r="CS405" s="10" t="str">
        <f>IF($AK405="","",IF(OR($V405&lt;2.7,$V405&gt;90),"Age OOR",EXP(LN(CQ405)+1.6449*VLOOKUP(CQ$14&amp;"-rse-"&amp;$P405,Equations!$G:$I,3,0))))</f>
        <v/>
      </c>
      <c r="CT405" s="10" t="str">
        <f t="shared" si="174"/>
        <v/>
      </c>
      <c r="CU405" s="10" t="str">
        <f>IF($AK405="","",IF(OR($V405&lt;2.7,$V405&gt;90),"Age OOR",(LN($AK405)-LN(CQ405))/VLOOKUP(CQ$14&amp;"-rse-"&amp;$P405,Equations!$G:$I,3,0)))</f>
        <v/>
      </c>
      <c r="CV405" s="47"/>
    </row>
    <row r="406" spans="5:123" x14ac:dyDescent="0.2">
      <c r="E406" s="23" t="str">
        <f t="shared" si="150"/>
        <v>Age out of range</v>
      </c>
      <c r="F406" s="23" t="str">
        <f t="shared" si="151"/>
        <v>Age out of range</v>
      </c>
      <c r="G406" s="23" t="str">
        <f t="shared" si="152"/>
        <v>Age out of range</v>
      </c>
      <c r="H406" s="23" t="str">
        <f t="shared" si="153"/>
        <v>Age out of range</v>
      </c>
      <c r="I406" s="23" t="str">
        <f t="shared" si="154"/>
        <v>Age out of range</v>
      </c>
      <c r="J406" s="23" t="str">
        <f t="shared" si="155"/>
        <v>Age out of range</v>
      </c>
      <c r="K406" s="23" t="str">
        <f t="shared" si="156"/>
        <v>Age out of range</v>
      </c>
      <c r="L406" s="23" t="str">
        <f t="shared" si="157"/>
        <v>Age out of range</v>
      </c>
      <c r="M406" s="23" t="str">
        <f t="shared" si="158"/>
        <v>Age out of range</v>
      </c>
      <c r="N406" s="23" t="str">
        <f t="shared" si="159"/>
        <v>Age out of range</v>
      </c>
      <c r="O406" s="23" t="str">
        <f t="shared" si="160"/>
        <v>Age out of range</v>
      </c>
      <c r="P406" s="23" t="str">
        <f t="shared" si="161"/>
        <v>Age out of range</v>
      </c>
      <c r="Q406" s="23" t="e">
        <f t="shared" si="162"/>
        <v>#DIV/0!</v>
      </c>
      <c r="R406" s="17"/>
      <c r="S406" s="23">
        <v>390</v>
      </c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7"/>
      <c r="AM406" s="47"/>
      <c r="AN406" s="10" t="str">
        <f>IF($Z406="","",IF(OR($V406&lt;2.7,$V406&gt;90),"Age OOR",VLOOKUP(AN$14&amp;"-int-"&amp;$E406,Equations!$G:$I,3,0)+VLOOKUP(AN$14&amp;"-sexo-"&amp;$E406,Equations!$G:$I,3,0)*$U406+VLOOKUP(AN$14&amp;"-edad-"&amp;$E406,Equations!$G:$I,3,0)*$V406+VLOOKUP(AN$14&amp;"-est-"&amp;$E406,Equations!$G:$I,3,0)*(1/$W406)+VLOOKUP(AN$14&amp;"-imc-"&amp;$E406,Equations!$G:$I,3,0)*(1/$Q406)))</f>
        <v/>
      </c>
      <c r="AO406" s="10" t="str">
        <f>IF($Z406="","",IF(OR($V406&lt;2.7,$V406&gt;90),"Age OOR",AN406-1.6449*VLOOKUP(AN$14&amp;"-rse-"&amp;$E406,Equations!$G:$I,3,0)))</f>
        <v/>
      </c>
      <c r="AP406" s="10" t="str">
        <f>IF($Z406="","",IF(OR($V406&lt;2.7,$V406&gt;90),"Age OOR",AN406+1.6449*VLOOKUP(AN$14&amp;"-rse-"&amp;$E406,Equations!$G:$I,3,0)))</f>
        <v/>
      </c>
      <c r="AQ406" s="10" t="str">
        <f t="shared" si="163"/>
        <v/>
      </c>
      <c r="AR406" s="10" t="str">
        <f>IF($Z406="","",IF(OR($V406&lt;2.7,$V406&gt;90),"Age OOR",($Z406-AN406)/VLOOKUP(AN$14&amp;"-rse-"&amp;$E406,Equations!$G:$I,3,0)))</f>
        <v/>
      </c>
      <c r="AS406" s="10" t="str">
        <f>IF($AA406="","",IF(OR($V406&lt;2.7,$V406&gt;90),"Age OOR",VLOOKUP(AS$14&amp;"-int-"&amp;$F406,Equations!$G:$I,3,0)+VLOOKUP(AS$14&amp;"-sexo-"&amp;$F406,Equations!$G:$I,3,0)*$U406+VLOOKUP(AS$14&amp;"-edad-"&amp;$F406,Equations!$G:$I,3,0)*$V406+VLOOKUP(AS$14&amp;"-est-"&amp;$F406,Equations!$G:$I,3,0)*(1/$W406)+VLOOKUP(AS$14&amp;"-imc-"&amp;$F406,Equations!$G:$I,3,0)*(1/$Q406)))</f>
        <v/>
      </c>
      <c r="AT406" s="10" t="str">
        <f>IF($AA406="","",IF(OR($V406&lt;2.7,$V406&gt;90),"Age OOR",AS406-1.6449*VLOOKUP(AS$14&amp;"-rse-"&amp;$F406,Equations!$G:$I,3,0)))</f>
        <v/>
      </c>
      <c r="AU406" s="10" t="str">
        <f>IF($AA406="","",IF(OR($V406&lt;2.7,$V406&gt;90),"Age OOR",AS406+1.6449*VLOOKUP(AS$14&amp;"-rse-"&amp;$F406,Equations!$G:$I,3,0)))</f>
        <v/>
      </c>
      <c r="AV406" s="10" t="str">
        <f t="shared" si="164"/>
        <v/>
      </c>
      <c r="AW406" s="10" t="str">
        <f>IF($AA406="","",IF(OR($V406&lt;2.7,$V406&gt;90),"Age OOR",($AA406-AS406)/VLOOKUP(AS$14&amp;"-rse-"&amp;$F406,Equations!$G:$I,3,0)))</f>
        <v/>
      </c>
      <c r="AX406" s="10" t="str">
        <f>IF($AB406="","",IF(OR($V406&lt;2.7,$V406&gt;90),"Age OOR",VLOOKUP(AX$14&amp;"-int-"&amp;$G406,Equations!$G:$I,3,0)+VLOOKUP(AX$14&amp;"-sexo-"&amp;$G406,Equations!$G:$I,3,0)*$U406+VLOOKUP(AX$14&amp;"-edad-"&amp;$G406,Equations!$G:$I,3,0)*$V406+VLOOKUP(AX$14&amp;"-est-"&amp;$G406,Equations!$G:$I,3,0)*(1/$W406)+VLOOKUP(AX$14&amp;"-imc-"&amp;$G406,Equations!$G:$I,3,0)*(1/$Q406)))</f>
        <v/>
      </c>
      <c r="AY406" s="10" t="str">
        <f>IF($AB406="","",IF(OR($V406&lt;2.7,$V406&gt;90),"Age OOR",AX406-1.6449*VLOOKUP(AX$14&amp;"-rse-"&amp;$G406,Equations!$G:$I,3,0)))</f>
        <v/>
      </c>
      <c r="AZ406" s="10" t="str">
        <f>IF($AB406="","",IF(OR($V406&lt;2.7,$V406&gt;90),"Age OOR",AX406+1.6449*VLOOKUP(AX$14&amp;"-rse-"&amp;$G406,Equations!$G:$I,3,0)))</f>
        <v/>
      </c>
      <c r="BA406" s="10" t="str">
        <f t="shared" si="165"/>
        <v/>
      </c>
      <c r="BB406" s="10" t="str">
        <f>IF($AB406="","",IF(OR($V406&lt;2.7,$V406&gt;90),"Age OOR",($AB406-AX406)/VLOOKUP(AX$14&amp;"-rse-"&amp;$G406,Equations!$G:$I,3,0)))</f>
        <v/>
      </c>
      <c r="BC406" s="10" t="str">
        <f>IF($AC406="","",IF(OR($V406&lt;2.7,$V406&gt;90),"Age OOR",VLOOKUP(BC$14&amp;"-int-"&amp;$H406,Equations!$G:$I,3,0)+VLOOKUP(BC$14&amp;"-sexo-"&amp;$H406,Equations!$G:$I,3,0)*$U406+VLOOKUP(BC$14&amp;"-edad-"&amp;$H406,Equations!$G:$I,3,0)*$V406+VLOOKUP(BC$14&amp;"-est-"&amp;$H406,Equations!$G:$I,3,0)*(1/$W406)+VLOOKUP(BC$14&amp;"-imc-"&amp;$H406,Equations!$G:$I,3,0)*(1/$Q406)))</f>
        <v/>
      </c>
      <c r="BD406" s="10" t="str">
        <f>IF($AC406="","",IF(OR($V406&lt;2.7,$V406&gt;90),"Age OOR",BC406-1.6449*VLOOKUP(BC$14&amp;"-rse-"&amp;$H406,Equations!$G:$I,3,0)))</f>
        <v/>
      </c>
      <c r="BE406" s="10" t="str">
        <f>IF($AC406="","",IF(OR($V406&lt;2.7,$V406&gt;90),"Age OOR",BC406+1.6449*VLOOKUP(BC$14&amp;"-rse-"&amp;$H406,Equations!$G:$I,3,0)))</f>
        <v/>
      </c>
      <c r="BF406" s="10" t="str">
        <f t="shared" si="166"/>
        <v/>
      </c>
      <c r="BG406" s="10" t="str">
        <f>IF($AC406="","",IF(OR($V406&lt;2.7,$V406&gt;90),"Age OOR",($AC406-BC406)/VLOOKUP(BC$14&amp;"-rse-"&amp;$H406,Equations!$G:$I,3,0)))</f>
        <v/>
      </c>
      <c r="BH406" s="10" t="str">
        <f>IF($AD406="","",IF(OR($V406&lt;2.7,$V406&gt;90),"Age OOR",VLOOKUP(BH$14&amp;"-int-"&amp;$I406,Equations!$G:$I,3,0)+VLOOKUP(BH$14&amp;"-sexo-"&amp;$I406,Equations!$G:$I,3,0)*$U406+VLOOKUP(BH$14&amp;"-edad-"&amp;$I406,Equations!$G:$I,3,0)*$V406+VLOOKUP(BH$14&amp;"-est-"&amp;$I406,Equations!$G:$I,3,0)*(1/$W406)+VLOOKUP(BH$14&amp;"-imc-"&amp;$I406,Equations!$G:$I,3,0)*(1/$Q406)))</f>
        <v/>
      </c>
      <c r="BI406" s="10" t="str">
        <f>IF($AD406="","",IF(OR($V406&lt;2.7,$V406&gt;90),"Age OOR",BH406-1.6449*VLOOKUP(BH$14&amp;"-rse-"&amp;$I406,Equations!$G:$I,3,0)))</f>
        <v/>
      </c>
      <c r="BJ406" s="10" t="str">
        <f>IF($AD406="","",IF(OR($V406&lt;2.7,$V406&gt;90),"Age OOR",BH406+1.6449*VLOOKUP(BH$14&amp;"-rse-"&amp;$I406,Equations!$G:$I,3,0)))</f>
        <v/>
      </c>
      <c r="BK406" s="10" t="str">
        <f t="shared" si="167"/>
        <v/>
      </c>
      <c r="BL406" s="10" t="str">
        <f>IF($AD406="","",IF(OR($V406&lt;2.7,$V406&gt;90),"Age OOR",($AD406-BH406)/VLOOKUP(BH$14&amp;"-rse-"&amp;$I406,Equations!$G:$I,3,0)))</f>
        <v/>
      </c>
      <c r="BM406" s="10" t="str">
        <f>IF($AE406="","",IF(OR($V406&lt;2.7,$V406&gt;90),"Age OOR",VLOOKUP(BM$14&amp;"-int-"&amp;$J406,Equations!$G:$I,3,0)+VLOOKUP(BM$14&amp;"-sexo-"&amp;$J406,Equations!$G:$I,3,0)*$U406+VLOOKUP(BM$14&amp;"-edad-"&amp;$J406,Equations!$G:$I,3,0)*$V406+VLOOKUP(BM$14&amp;"-est-"&amp;$J406,Equations!$G:$I,3,0)*(1/$W406)+VLOOKUP(BM$14&amp;"-imc-"&amp;$J406,Equations!$G:$I,3,0)*(1/$Q406)))</f>
        <v/>
      </c>
      <c r="BN406" s="10" t="str">
        <f>IF($AE406="","",IF(OR($V406&lt;2.7,$V406&gt;90),"Age OOR",BM406-1.6449*VLOOKUP(BM$14&amp;"-rse-"&amp;$J406,Equations!$G:$I,3,0)))</f>
        <v/>
      </c>
      <c r="BO406" s="10" t="str">
        <f>IF($AE406="","",IF(OR($V406&lt;2.7,$V406&gt;90),"Age OOR",BM406+1.6449*VLOOKUP(BM$14&amp;"-rse-"&amp;$J406,Equations!$G:$I,3,0)))</f>
        <v/>
      </c>
      <c r="BP406" s="10" t="str">
        <f t="shared" si="168"/>
        <v/>
      </c>
      <c r="BQ406" s="10" t="str">
        <f>IF($AE406="","",IF(OR($V406&lt;2.7,$V406&gt;90),"Age OOR",($AE406-BM406)/VLOOKUP(BM$14&amp;"-rse-"&amp;$J406,Equations!$G:$I,3,0)))</f>
        <v/>
      </c>
      <c r="BR406" s="10" t="str">
        <f>IF($AF406="","",IF(OR($V406&lt;2.7,$V406&gt;90),"Age OOR",VLOOKUP(BR$14&amp;"-int-"&amp;$K406,Equations!$G:$I,3,0)+VLOOKUP(BR$14&amp;"-sexo-"&amp;$K406,Equations!$G:$I,3,0)*$U406+VLOOKUP(BR$14&amp;"-edad-"&amp;$K406,Equations!$G:$I,3,0)*$V406+VLOOKUP(BR$14&amp;"-est-"&amp;$K406,Equations!$G:$I,3,0)*(1/$W406)+VLOOKUP(BR$14&amp;"-imc-"&amp;$K406,Equations!$G:$I,3,0)*(1/$Q406)))</f>
        <v/>
      </c>
      <c r="BS406" s="10" t="str">
        <f>IF($AF406="","",IF(OR($V406&lt;2.7,$V406&gt;90),"Age OOR",BR406-1.6449*VLOOKUP(BR$14&amp;"-rse-"&amp;$K406,Equations!$G:$I,3,0)))</f>
        <v/>
      </c>
      <c r="BT406" s="10" t="str">
        <f>IF($AF406="","",IF(OR($V406&lt;2.7,$V406&gt;90),"Age OOR",BR406+1.6449*VLOOKUP(BR$14&amp;"-rse-"&amp;$K406,Equations!$G:$I,3,0)))</f>
        <v/>
      </c>
      <c r="BU406" s="10" t="str">
        <f t="shared" si="169"/>
        <v/>
      </c>
      <c r="BV406" s="10" t="str">
        <f>IF($AF406="","",IF(OR($V406&lt;2.7,$V406&gt;90),"Age OOR",($AF406-BR406)/VLOOKUP(BR$14&amp;"-rse-"&amp;$K406,Equations!$G:$I,3,0)))</f>
        <v/>
      </c>
      <c r="BW406" s="10" t="str">
        <f>IF($AG406="","",IF(OR($V406&lt;2.7,$V406&gt;90),"Age OOR",VLOOKUP(BW$14&amp;"-int-"&amp;$L406,Equations!$G:$I,3,0)+VLOOKUP(BW$14&amp;"-sexo-"&amp;$L406,Equations!$G:$I,3,0)*$U406+VLOOKUP(BW$14&amp;"-edad-"&amp;$L406,Equations!$G:$I,3,0)*$V406+VLOOKUP(BW$14&amp;"-est-"&amp;$L406,Equations!$G:$I,3,0)*(1/$W406)+VLOOKUP(BW$14&amp;"-imc-"&amp;$L406,Equations!$G:$I,3,0)*(1/$Q406)))</f>
        <v/>
      </c>
      <c r="BX406" s="10" t="str">
        <f>IF($AG406="","",IF(OR($V406&lt;2.7,$V406&gt;90),"Age OOR",BW406-1.6449*VLOOKUP(BW$14&amp;"-rse-"&amp;$L406,Equations!$G:$I,3,0)))</f>
        <v/>
      </c>
      <c r="BY406" s="10" t="str">
        <f>IF($AG406="","",IF(OR($V406&lt;2.7,$V406&gt;90),"Age OOR",BW406+1.6449*VLOOKUP(BW$14&amp;"-rse-"&amp;$L406,Equations!$G:$I,3,0)))</f>
        <v/>
      </c>
      <c r="BZ406" s="10" t="str">
        <f t="shared" si="170"/>
        <v/>
      </c>
      <c r="CA406" s="10" t="str">
        <f>IF($AG406="","",IF(OR($V406&lt;2.7,$V406&gt;90),"Age OOR",($AG406-BW406)/VLOOKUP(BW$14&amp;"-rse-"&amp;$L406,Equations!$G:$I,3,0)))</f>
        <v/>
      </c>
      <c r="CB406" s="10" t="str">
        <f>IF($AH406="","",IF(OR($V406&lt;2.7,$V406&gt;90),"Age OOR",VLOOKUP(CB$14&amp;"-int-"&amp;$M406,Equations!$G:$I,3,0)+VLOOKUP(CB$14&amp;"-sexo-"&amp;$M406,Equations!$G:$I,3,0)*$U406+VLOOKUP(CB$14&amp;"-edad-"&amp;$M406,Equations!$G:$I,3,0)*$V406+VLOOKUP(CB$14&amp;"-est-"&amp;$M406,Equations!$G:$I,3,0)*(1/$W406)+VLOOKUP(CB$14&amp;"-imc-"&amp;$M406,Equations!$G:$I,3,0)*(1/$Q406)))</f>
        <v/>
      </c>
      <c r="CC406" s="10" t="str">
        <f>IF($AH406="","",IF(OR($V406&lt;2.7,$V406&gt;90),"Age OOR",CB406-1.6449*VLOOKUP(CB$14&amp;"-rse-"&amp;$M406,Equations!$G:$I,3,0)))</f>
        <v/>
      </c>
      <c r="CD406" s="10" t="str">
        <f>IF($AH406="","",IF(OR($V406&lt;2.7,$V406&gt;90),"Age OOR",CB406+1.6449*VLOOKUP(CB$14&amp;"-rse-"&amp;$M406,Equations!$G:$I,3,0)))</f>
        <v/>
      </c>
      <c r="CE406" s="10" t="str">
        <f t="shared" si="171"/>
        <v/>
      </c>
      <c r="CF406" s="10" t="str">
        <f>IF($AH406="","",IF(OR($V406&lt;2.7,$V406&gt;90),"Age OOR",($AH406-CB406)/VLOOKUP(CB$14&amp;"-rse-"&amp;$M406,Equations!$G:$I,3,0)))</f>
        <v/>
      </c>
      <c r="CG406" s="10" t="str">
        <f>IF($AI406="","",IF(OR($V406&lt;2.7,$V406&gt;90),"Age OOR",VLOOKUP(CG$14&amp;"-int-"&amp;$N406,Equations!$G:$I,3,0)+VLOOKUP(CG$14&amp;"-sexo-"&amp;$N406,Equations!$G:$I,3,0)*$U406+VLOOKUP(CG$14&amp;"-edad-"&amp;$N406,Equations!$G:$I,3,0)*$V406+VLOOKUP(CG$14&amp;"-est-"&amp;$N406,Equations!$G:$I,3,0)*(1/$W406)+VLOOKUP(CG$14&amp;"-imc-"&amp;$N406,Equations!$G:$I,3,0)*(1/$Q406)))</f>
        <v/>
      </c>
      <c r="CH406" s="10" t="str">
        <f>IF($AI406="","",IF(OR($V406&lt;2.7,$V406&gt;90),"Age OOR",CG406-1.6449*VLOOKUP(CG$14&amp;"-rse-"&amp;$N406,Equations!$G:$I,3,0)))</f>
        <v/>
      </c>
      <c r="CI406" s="10" t="str">
        <f>IF($AI406="","",IF(OR($V406&lt;2.7,$V406&gt;90),"Age OOR",CG406+1.6449*VLOOKUP(CG$14&amp;"-rse-"&amp;$N406,Equations!$G:$I,3,0)))</f>
        <v/>
      </c>
      <c r="CJ406" s="10" t="str">
        <f t="shared" si="172"/>
        <v/>
      </c>
      <c r="CK406" s="10" t="str">
        <f>IF($AI406="","",IF(OR($V406&lt;2.7,$V406&gt;90),"Age OOR",($AI406-CG406)/VLOOKUP(CG$14&amp;"-rse-"&amp;$N406,Equations!$G:$I,3,0)))</f>
        <v/>
      </c>
      <c r="CL406" s="10" t="str">
        <f>IF($AJ406="","",IF(OR($V406&lt;2.7,$V406&gt;90),"Age OOR",VLOOKUP(CL$14&amp;"-int-"&amp;$O406,Equations!$G:$I,3,0)+VLOOKUP(CL$14&amp;"-sexo-"&amp;$O406,Equations!$G:$I,3,0)*$U406+VLOOKUP(CL$14&amp;"-edad-"&amp;$O406,Equations!$G:$I,3,0)*$V406+VLOOKUP(CL$14&amp;"-est-"&amp;$O406,Equations!$G:$I,3,0)*(1/$W406)+VLOOKUP(CL$14&amp;"-imc-"&amp;$O406,Equations!$G:$I,3,0)*(1/$Q406)))</f>
        <v/>
      </c>
      <c r="CM406" s="10" t="str">
        <f>IF($AJ406="","",IF(OR($V406&lt;2.7,$V406&gt;90),"Age OOR",CL406-1.6449*VLOOKUP(CL$14&amp;"-rse-"&amp;$O406,Equations!$G:$I,3,0)))</f>
        <v/>
      </c>
      <c r="CN406" s="10" t="str">
        <f>IF($AJ406="","",IF(OR($V406&lt;2.7,$V406&gt;90),"Age OOR",CL406+1.6449*VLOOKUP(CL$14&amp;"-rse-"&amp;$O406,Equations!$G:$I,3,0)))</f>
        <v/>
      </c>
      <c r="CO406" s="10" t="str">
        <f t="shared" si="173"/>
        <v/>
      </c>
      <c r="CP406" s="10" t="str">
        <f>IF($AJ406="","",IF(OR($V406&lt;2.7,$V406&gt;90),"Age OOR",($AJ406-CL406)/VLOOKUP(CL$14&amp;"-rse-"&amp;$O406,Equations!$G:$I,3,0)))</f>
        <v/>
      </c>
      <c r="CQ406" s="10" t="str">
        <f>IF($AK406="","",IF(OR($V406&lt;2.7,$V406&gt;90),"Age OOR",EXP(VLOOKUP(CQ$14&amp;"-int-"&amp;$P406,Equations!$G:$I,3,0)+VLOOKUP(CQ$14&amp;"-sexo-"&amp;$P406,Equations!$G:$I,3,0)*$U406+VLOOKUP(CQ$14&amp;"-edad-"&amp;$P406,Equations!$G:$I,3,0)*$V406+VLOOKUP(CQ$14&amp;"-est-"&amp;$P406,Equations!$G:$I,3,0)*(1/$W406)+VLOOKUP(CQ$14&amp;"-imc-"&amp;$P406,Equations!$G:$I,3,0)*(1/$Q406))))</f>
        <v/>
      </c>
      <c r="CR406" s="10" t="str">
        <f>IF($AK406="","",IF(OR($V406&lt;2.7,$V406&gt;90),"Age OOR",EXP(LN(CQ406)-1.6449*VLOOKUP(CQ$14&amp;"-rse-"&amp;$P406,Equations!$G:$I,3,0))))</f>
        <v/>
      </c>
      <c r="CS406" s="10" t="str">
        <f>IF($AK406="","",IF(OR($V406&lt;2.7,$V406&gt;90),"Age OOR",EXP(LN(CQ406)+1.6449*VLOOKUP(CQ$14&amp;"-rse-"&amp;$P406,Equations!$G:$I,3,0))))</f>
        <v/>
      </c>
      <c r="CT406" s="10" t="str">
        <f t="shared" si="174"/>
        <v/>
      </c>
      <c r="CU406" s="10" t="str">
        <f>IF($AK406="","",IF(OR($V406&lt;2.7,$V406&gt;90),"Age OOR",(LN($AK406)-LN(CQ406))/VLOOKUP(CQ$14&amp;"-rse-"&amp;$P406,Equations!$G:$I,3,0)))</f>
        <v/>
      </c>
      <c r="CV406" s="47"/>
    </row>
    <row r="407" spans="5:123" x14ac:dyDescent="0.2">
      <c r="E407" s="23" t="str">
        <f t="shared" si="150"/>
        <v>Age out of range</v>
      </c>
      <c r="F407" s="23" t="str">
        <f t="shared" si="151"/>
        <v>Age out of range</v>
      </c>
      <c r="G407" s="23" t="str">
        <f t="shared" si="152"/>
        <v>Age out of range</v>
      </c>
      <c r="H407" s="23" t="str">
        <f t="shared" si="153"/>
        <v>Age out of range</v>
      </c>
      <c r="I407" s="23" t="str">
        <f t="shared" si="154"/>
        <v>Age out of range</v>
      </c>
      <c r="J407" s="23" t="str">
        <f t="shared" si="155"/>
        <v>Age out of range</v>
      </c>
      <c r="K407" s="23" t="str">
        <f t="shared" si="156"/>
        <v>Age out of range</v>
      </c>
      <c r="L407" s="23" t="str">
        <f t="shared" si="157"/>
        <v>Age out of range</v>
      </c>
      <c r="M407" s="23" t="str">
        <f t="shared" si="158"/>
        <v>Age out of range</v>
      </c>
      <c r="N407" s="23" t="str">
        <f t="shared" si="159"/>
        <v>Age out of range</v>
      </c>
      <c r="O407" s="23" t="str">
        <f t="shared" si="160"/>
        <v>Age out of range</v>
      </c>
      <c r="P407" s="23" t="str">
        <f t="shared" si="161"/>
        <v>Age out of range</v>
      </c>
      <c r="Q407" s="23" t="e">
        <f t="shared" si="162"/>
        <v>#DIV/0!</v>
      </c>
      <c r="R407" s="17"/>
      <c r="S407" s="23">
        <v>391</v>
      </c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7"/>
      <c r="AM407" s="47"/>
      <c r="AN407" s="10" t="str">
        <f>IF($Z407="","",IF(OR($V407&lt;2.7,$V407&gt;90),"Age OOR",VLOOKUP(AN$14&amp;"-int-"&amp;$E407,Equations!$G:$I,3,0)+VLOOKUP(AN$14&amp;"-sexo-"&amp;$E407,Equations!$G:$I,3,0)*$U407+VLOOKUP(AN$14&amp;"-edad-"&amp;$E407,Equations!$G:$I,3,0)*$V407+VLOOKUP(AN$14&amp;"-est-"&amp;$E407,Equations!$G:$I,3,0)*(1/$W407)+VLOOKUP(AN$14&amp;"-imc-"&amp;$E407,Equations!$G:$I,3,0)*(1/$Q407)))</f>
        <v/>
      </c>
      <c r="AO407" s="10" t="str">
        <f>IF($Z407="","",IF(OR($V407&lt;2.7,$V407&gt;90),"Age OOR",AN407-1.6449*VLOOKUP(AN$14&amp;"-rse-"&amp;$E407,Equations!$G:$I,3,0)))</f>
        <v/>
      </c>
      <c r="AP407" s="10" t="str">
        <f>IF($Z407="","",IF(OR($V407&lt;2.7,$V407&gt;90),"Age OOR",AN407+1.6449*VLOOKUP(AN$14&amp;"-rse-"&amp;$E407,Equations!$G:$I,3,0)))</f>
        <v/>
      </c>
      <c r="AQ407" s="10" t="str">
        <f t="shared" si="163"/>
        <v/>
      </c>
      <c r="AR407" s="10" t="str">
        <f>IF($Z407="","",IF(OR($V407&lt;2.7,$V407&gt;90),"Age OOR",($Z407-AN407)/VLOOKUP(AN$14&amp;"-rse-"&amp;$E407,Equations!$G:$I,3,0)))</f>
        <v/>
      </c>
      <c r="AS407" s="10" t="str">
        <f>IF($AA407="","",IF(OR($V407&lt;2.7,$V407&gt;90),"Age OOR",VLOOKUP(AS$14&amp;"-int-"&amp;$F407,Equations!$G:$I,3,0)+VLOOKUP(AS$14&amp;"-sexo-"&amp;$F407,Equations!$G:$I,3,0)*$U407+VLOOKUP(AS$14&amp;"-edad-"&amp;$F407,Equations!$G:$I,3,0)*$V407+VLOOKUP(AS$14&amp;"-est-"&amp;$F407,Equations!$G:$I,3,0)*(1/$W407)+VLOOKUP(AS$14&amp;"-imc-"&amp;$F407,Equations!$G:$I,3,0)*(1/$Q407)))</f>
        <v/>
      </c>
      <c r="AT407" s="10" t="str">
        <f>IF($AA407="","",IF(OR($V407&lt;2.7,$V407&gt;90),"Age OOR",AS407-1.6449*VLOOKUP(AS$14&amp;"-rse-"&amp;$F407,Equations!$G:$I,3,0)))</f>
        <v/>
      </c>
      <c r="AU407" s="10" t="str">
        <f>IF($AA407="","",IF(OR($V407&lt;2.7,$V407&gt;90),"Age OOR",AS407+1.6449*VLOOKUP(AS$14&amp;"-rse-"&amp;$F407,Equations!$G:$I,3,0)))</f>
        <v/>
      </c>
      <c r="AV407" s="10" t="str">
        <f t="shared" si="164"/>
        <v/>
      </c>
      <c r="AW407" s="10" t="str">
        <f>IF($AA407="","",IF(OR($V407&lt;2.7,$V407&gt;90),"Age OOR",($AA407-AS407)/VLOOKUP(AS$14&amp;"-rse-"&amp;$F407,Equations!$G:$I,3,0)))</f>
        <v/>
      </c>
      <c r="AX407" s="10" t="str">
        <f>IF($AB407="","",IF(OR($V407&lt;2.7,$V407&gt;90),"Age OOR",VLOOKUP(AX$14&amp;"-int-"&amp;$G407,Equations!$G:$I,3,0)+VLOOKUP(AX$14&amp;"-sexo-"&amp;$G407,Equations!$G:$I,3,0)*$U407+VLOOKUP(AX$14&amp;"-edad-"&amp;$G407,Equations!$G:$I,3,0)*$V407+VLOOKUP(AX$14&amp;"-est-"&amp;$G407,Equations!$G:$I,3,0)*(1/$W407)+VLOOKUP(AX$14&amp;"-imc-"&amp;$G407,Equations!$G:$I,3,0)*(1/$Q407)))</f>
        <v/>
      </c>
      <c r="AY407" s="10" t="str">
        <f>IF($AB407="","",IF(OR($V407&lt;2.7,$V407&gt;90),"Age OOR",AX407-1.6449*VLOOKUP(AX$14&amp;"-rse-"&amp;$G407,Equations!$G:$I,3,0)))</f>
        <v/>
      </c>
      <c r="AZ407" s="10" t="str">
        <f>IF($AB407="","",IF(OR($V407&lt;2.7,$V407&gt;90),"Age OOR",AX407+1.6449*VLOOKUP(AX$14&amp;"-rse-"&amp;$G407,Equations!$G:$I,3,0)))</f>
        <v/>
      </c>
      <c r="BA407" s="10" t="str">
        <f t="shared" si="165"/>
        <v/>
      </c>
      <c r="BB407" s="10" t="str">
        <f>IF($AB407="","",IF(OR($V407&lt;2.7,$V407&gt;90),"Age OOR",($AB407-AX407)/VLOOKUP(AX$14&amp;"-rse-"&amp;$G407,Equations!$G:$I,3,0)))</f>
        <v/>
      </c>
      <c r="BC407" s="10" t="str">
        <f>IF($AC407="","",IF(OR($V407&lt;2.7,$V407&gt;90),"Age OOR",VLOOKUP(BC$14&amp;"-int-"&amp;$H407,Equations!$G:$I,3,0)+VLOOKUP(BC$14&amp;"-sexo-"&amp;$H407,Equations!$G:$I,3,0)*$U407+VLOOKUP(BC$14&amp;"-edad-"&amp;$H407,Equations!$G:$I,3,0)*$V407+VLOOKUP(BC$14&amp;"-est-"&amp;$H407,Equations!$G:$I,3,0)*(1/$W407)+VLOOKUP(BC$14&amp;"-imc-"&amp;$H407,Equations!$G:$I,3,0)*(1/$Q407)))</f>
        <v/>
      </c>
      <c r="BD407" s="10" t="str">
        <f>IF($AC407="","",IF(OR($V407&lt;2.7,$V407&gt;90),"Age OOR",BC407-1.6449*VLOOKUP(BC$14&amp;"-rse-"&amp;$H407,Equations!$G:$I,3,0)))</f>
        <v/>
      </c>
      <c r="BE407" s="10" t="str">
        <f>IF($AC407="","",IF(OR($V407&lt;2.7,$V407&gt;90),"Age OOR",BC407+1.6449*VLOOKUP(BC$14&amp;"-rse-"&amp;$H407,Equations!$G:$I,3,0)))</f>
        <v/>
      </c>
      <c r="BF407" s="10" t="str">
        <f t="shared" si="166"/>
        <v/>
      </c>
      <c r="BG407" s="10" t="str">
        <f>IF($AC407="","",IF(OR($V407&lt;2.7,$V407&gt;90),"Age OOR",($AC407-BC407)/VLOOKUP(BC$14&amp;"-rse-"&amp;$H407,Equations!$G:$I,3,0)))</f>
        <v/>
      </c>
      <c r="BH407" s="10" t="str">
        <f>IF($AD407="","",IF(OR($V407&lt;2.7,$V407&gt;90),"Age OOR",VLOOKUP(BH$14&amp;"-int-"&amp;$I407,Equations!$G:$I,3,0)+VLOOKUP(BH$14&amp;"-sexo-"&amp;$I407,Equations!$G:$I,3,0)*$U407+VLOOKUP(BH$14&amp;"-edad-"&amp;$I407,Equations!$G:$I,3,0)*$V407+VLOOKUP(BH$14&amp;"-est-"&amp;$I407,Equations!$G:$I,3,0)*(1/$W407)+VLOOKUP(BH$14&amp;"-imc-"&amp;$I407,Equations!$G:$I,3,0)*(1/$Q407)))</f>
        <v/>
      </c>
      <c r="BI407" s="10" t="str">
        <f>IF($AD407="","",IF(OR($V407&lt;2.7,$V407&gt;90),"Age OOR",BH407-1.6449*VLOOKUP(BH$14&amp;"-rse-"&amp;$I407,Equations!$G:$I,3,0)))</f>
        <v/>
      </c>
      <c r="BJ407" s="10" t="str">
        <f>IF($AD407="","",IF(OR($V407&lt;2.7,$V407&gt;90),"Age OOR",BH407+1.6449*VLOOKUP(BH$14&amp;"-rse-"&amp;$I407,Equations!$G:$I,3,0)))</f>
        <v/>
      </c>
      <c r="BK407" s="10" t="str">
        <f t="shared" si="167"/>
        <v/>
      </c>
      <c r="BL407" s="10" t="str">
        <f>IF($AD407="","",IF(OR($V407&lt;2.7,$V407&gt;90),"Age OOR",($AD407-BH407)/VLOOKUP(BH$14&amp;"-rse-"&amp;$I407,Equations!$G:$I,3,0)))</f>
        <v/>
      </c>
      <c r="BM407" s="10" t="str">
        <f>IF($AE407="","",IF(OR($V407&lt;2.7,$V407&gt;90),"Age OOR",VLOOKUP(BM$14&amp;"-int-"&amp;$J407,Equations!$G:$I,3,0)+VLOOKUP(BM$14&amp;"-sexo-"&amp;$J407,Equations!$G:$I,3,0)*$U407+VLOOKUP(BM$14&amp;"-edad-"&amp;$J407,Equations!$G:$I,3,0)*$V407+VLOOKUP(BM$14&amp;"-est-"&amp;$J407,Equations!$G:$I,3,0)*(1/$W407)+VLOOKUP(BM$14&amp;"-imc-"&amp;$J407,Equations!$G:$I,3,0)*(1/$Q407)))</f>
        <v/>
      </c>
      <c r="BN407" s="10" t="str">
        <f>IF($AE407="","",IF(OR($V407&lt;2.7,$V407&gt;90),"Age OOR",BM407-1.6449*VLOOKUP(BM$14&amp;"-rse-"&amp;$J407,Equations!$G:$I,3,0)))</f>
        <v/>
      </c>
      <c r="BO407" s="10" t="str">
        <f>IF($AE407="","",IF(OR($V407&lt;2.7,$V407&gt;90),"Age OOR",BM407+1.6449*VLOOKUP(BM$14&amp;"-rse-"&amp;$J407,Equations!$G:$I,3,0)))</f>
        <v/>
      </c>
      <c r="BP407" s="10" t="str">
        <f t="shared" si="168"/>
        <v/>
      </c>
      <c r="BQ407" s="10" t="str">
        <f>IF($AE407="","",IF(OR($V407&lt;2.7,$V407&gt;90),"Age OOR",($AE407-BM407)/VLOOKUP(BM$14&amp;"-rse-"&amp;$J407,Equations!$G:$I,3,0)))</f>
        <v/>
      </c>
      <c r="BR407" s="10" t="str">
        <f>IF($AF407="","",IF(OR($V407&lt;2.7,$V407&gt;90),"Age OOR",VLOOKUP(BR$14&amp;"-int-"&amp;$K407,Equations!$G:$I,3,0)+VLOOKUP(BR$14&amp;"-sexo-"&amp;$K407,Equations!$G:$I,3,0)*$U407+VLOOKUP(BR$14&amp;"-edad-"&amp;$K407,Equations!$G:$I,3,0)*$V407+VLOOKUP(BR$14&amp;"-est-"&amp;$K407,Equations!$G:$I,3,0)*(1/$W407)+VLOOKUP(BR$14&amp;"-imc-"&amp;$K407,Equations!$G:$I,3,0)*(1/$Q407)))</f>
        <v/>
      </c>
      <c r="BS407" s="10" t="str">
        <f>IF($AF407="","",IF(OR($V407&lt;2.7,$V407&gt;90),"Age OOR",BR407-1.6449*VLOOKUP(BR$14&amp;"-rse-"&amp;$K407,Equations!$G:$I,3,0)))</f>
        <v/>
      </c>
      <c r="BT407" s="10" t="str">
        <f>IF($AF407="","",IF(OR($V407&lt;2.7,$V407&gt;90),"Age OOR",BR407+1.6449*VLOOKUP(BR$14&amp;"-rse-"&amp;$K407,Equations!$G:$I,3,0)))</f>
        <v/>
      </c>
      <c r="BU407" s="10" t="str">
        <f t="shared" si="169"/>
        <v/>
      </c>
      <c r="BV407" s="10" t="str">
        <f>IF($AF407="","",IF(OR($V407&lt;2.7,$V407&gt;90),"Age OOR",($AF407-BR407)/VLOOKUP(BR$14&amp;"-rse-"&amp;$K407,Equations!$G:$I,3,0)))</f>
        <v/>
      </c>
      <c r="BW407" s="10" t="str">
        <f>IF($AG407="","",IF(OR($V407&lt;2.7,$V407&gt;90),"Age OOR",VLOOKUP(BW$14&amp;"-int-"&amp;$L407,Equations!$G:$I,3,0)+VLOOKUP(BW$14&amp;"-sexo-"&amp;$L407,Equations!$G:$I,3,0)*$U407+VLOOKUP(BW$14&amp;"-edad-"&amp;$L407,Equations!$G:$I,3,0)*$V407+VLOOKUP(BW$14&amp;"-est-"&amp;$L407,Equations!$G:$I,3,0)*(1/$W407)+VLOOKUP(BW$14&amp;"-imc-"&amp;$L407,Equations!$G:$I,3,0)*(1/$Q407)))</f>
        <v/>
      </c>
      <c r="BX407" s="10" t="str">
        <f>IF($AG407="","",IF(OR($V407&lt;2.7,$V407&gt;90),"Age OOR",BW407-1.6449*VLOOKUP(BW$14&amp;"-rse-"&amp;$L407,Equations!$G:$I,3,0)))</f>
        <v/>
      </c>
      <c r="BY407" s="10" t="str">
        <f>IF($AG407="","",IF(OR($V407&lt;2.7,$V407&gt;90),"Age OOR",BW407+1.6449*VLOOKUP(BW$14&amp;"-rse-"&amp;$L407,Equations!$G:$I,3,0)))</f>
        <v/>
      </c>
      <c r="BZ407" s="10" t="str">
        <f t="shared" si="170"/>
        <v/>
      </c>
      <c r="CA407" s="10" t="str">
        <f>IF($AG407="","",IF(OR($V407&lt;2.7,$V407&gt;90),"Age OOR",($AG407-BW407)/VLOOKUP(BW$14&amp;"-rse-"&amp;$L407,Equations!$G:$I,3,0)))</f>
        <v/>
      </c>
      <c r="CB407" s="10" t="str">
        <f>IF($AH407="","",IF(OR($V407&lt;2.7,$V407&gt;90),"Age OOR",VLOOKUP(CB$14&amp;"-int-"&amp;$M407,Equations!$G:$I,3,0)+VLOOKUP(CB$14&amp;"-sexo-"&amp;$M407,Equations!$G:$I,3,0)*$U407+VLOOKUP(CB$14&amp;"-edad-"&amp;$M407,Equations!$G:$I,3,0)*$V407+VLOOKUP(CB$14&amp;"-est-"&amp;$M407,Equations!$G:$I,3,0)*(1/$W407)+VLOOKUP(CB$14&amp;"-imc-"&amp;$M407,Equations!$G:$I,3,0)*(1/$Q407)))</f>
        <v/>
      </c>
      <c r="CC407" s="10" t="str">
        <f>IF($AH407="","",IF(OR($V407&lt;2.7,$V407&gt;90),"Age OOR",CB407-1.6449*VLOOKUP(CB$14&amp;"-rse-"&amp;$M407,Equations!$G:$I,3,0)))</f>
        <v/>
      </c>
      <c r="CD407" s="10" t="str">
        <f>IF($AH407="","",IF(OR($V407&lt;2.7,$V407&gt;90),"Age OOR",CB407+1.6449*VLOOKUP(CB$14&amp;"-rse-"&amp;$M407,Equations!$G:$I,3,0)))</f>
        <v/>
      </c>
      <c r="CE407" s="10" t="str">
        <f t="shared" si="171"/>
        <v/>
      </c>
      <c r="CF407" s="10" t="str">
        <f>IF($AH407="","",IF(OR($V407&lt;2.7,$V407&gt;90),"Age OOR",($AH407-CB407)/VLOOKUP(CB$14&amp;"-rse-"&amp;$M407,Equations!$G:$I,3,0)))</f>
        <v/>
      </c>
      <c r="CG407" s="10" t="str">
        <f>IF($AI407="","",IF(OR($V407&lt;2.7,$V407&gt;90),"Age OOR",VLOOKUP(CG$14&amp;"-int-"&amp;$N407,Equations!$G:$I,3,0)+VLOOKUP(CG$14&amp;"-sexo-"&amp;$N407,Equations!$G:$I,3,0)*$U407+VLOOKUP(CG$14&amp;"-edad-"&amp;$N407,Equations!$G:$I,3,0)*$V407+VLOOKUP(CG$14&amp;"-est-"&amp;$N407,Equations!$G:$I,3,0)*(1/$W407)+VLOOKUP(CG$14&amp;"-imc-"&amp;$N407,Equations!$G:$I,3,0)*(1/$Q407)))</f>
        <v/>
      </c>
      <c r="CH407" s="10" t="str">
        <f>IF($AI407="","",IF(OR($V407&lt;2.7,$V407&gt;90),"Age OOR",CG407-1.6449*VLOOKUP(CG$14&amp;"-rse-"&amp;$N407,Equations!$G:$I,3,0)))</f>
        <v/>
      </c>
      <c r="CI407" s="10" t="str">
        <f>IF($AI407="","",IF(OR($V407&lt;2.7,$V407&gt;90),"Age OOR",CG407+1.6449*VLOOKUP(CG$14&amp;"-rse-"&amp;$N407,Equations!$G:$I,3,0)))</f>
        <v/>
      </c>
      <c r="CJ407" s="10" t="str">
        <f t="shared" si="172"/>
        <v/>
      </c>
      <c r="CK407" s="10" t="str">
        <f>IF($AI407="","",IF(OR($V407&lt;2.7,$V407&gt;90),"Age OOR",($AI407-CG407)/VLOOKUP(CG$14&amp;"-rse-"&amp;$N407,Equations!$G:$I,3,0)))</f>
        <v/>
      </c>
      <c r="CL407" s="10" t="str">
        <f>IF($AJ407="","",IF(OR($V407&lt;2.7,$V407&gt;90),"Age OOR",VLOOKUP(CL$14&amp;"-int-"&amp;$O407,Equations!$G:$I,3,0)+VLOOKUP(CL$14&amp;"-sexo-"&amp;$O407,Equations!$G:$I,3,0)*$U407+VLOOKUP(CL$14&amp;"-edad-"&amp;$O407,Equations!$G:$I,3,0)*$V407+VLOOKUP(CL$14&amp;"-est-"&amp;$O407,Equations!$G:$I,3,0)*(1/$W407)+VLOOKUP(CL$14&amp;"-imc-"&amp;$O407,Equations!$G:$I,3,0)*(1/$Q407)))</f>
        <v/>
      </c>
      <c r="CM407" s="10" t="str">
        <f>IF($AJ407="","",IF(OR($V407&lt;2.7,$V407&gt;90),"Age OOR",CL407-1.6449*VLOOKUP(CL$14&amp;"-rse-"&amp;$O407,Equations!$G:$I,3,0)))</f>
        <v/>
      </c>
      <c r="CN407" s="10" t="str">
        <f>IF($AJ407="","",IF(OR($V407&lt;2.7,$V407&gt;90),"Age OOR",CL407+1.6449*VLOOKUP(CL$14&amp;"-rse-"&amp;$O407,Equations!$G:$I,3,0)))</f>
        <v/>
      </c>
      <c r="CO407" s="10" t="str">
        <f t="shared" si="173"/>
        <v/>
      </c>
      <c r="CP407" s="10" t="str">
        <f>IF($AJ407="","",IF(OR($V407&lt;2.7,$V407&gt;90),"Age OOR",($AJ407-CL407)/VLOOKUP(CL$14&amp;"-rse-"&amp;$O407,Equations!$G:$I,3,0)))</f>
        <v/>
      </c>
      <c r="CQ407" s="10" t="str">
        <f>IF($AK407="","",IF(OR($V407&lt;2.7,$V407&gt;90),"Age OOR",EXP(VLOOKUP(CQ$14&amp;"-int-"&amp;$P407,Equations!$G:$I,3,0)+VLOOKUP(CQ$14&amp;"-sexo-"&amp;$P407,Equations!$G:$I,3,0)*$U407+VLOOKUP(CQ$14&amp;"-edad-"&amp;$P407,Equations!$G:$I,3,0)*$V407+VLOOKUP(CQ$14&amp;"-est-"&amp;$P407,Equations!$G:$I,3,0)*(1/$W407)+VLOOKUP(CQ$14&amp;"-imc-"&amp;$P407,Equations!$G:$I,3,0)*(1/$Q407))))</f>
        <v/>
      </c>
      <c r="CR407" s="10" t="str">
        <f>IF($AK407="","",IF(OR($V407&lt;2.7,$V407&gt;90),"Age OOR",EXP(LN(CQ407)-1.6449*VLOOKUP(CQ$14&amp;"-rse-"&amp;$P407,Equations!$G:$I,3,0))))</f>
        <v/>
      </c>
      <c r="CS407" s="10" t="str">
        <f>IF($AK407="","",IF(OR($V407&lt;2.7,$V407&gt;90),"Age OOR",EXP(LN(CQ407)+1.6449*VLOOKUP(CQ$14&amp;"-rse-"&amp;$P407,Equations!$G:$I,3,0))))</f>
        <v/>
      </c>
      <c r="CT407" s="10" t="str">
        <f t="shared" si="174"/>
        <v/>
      </c>
      <c r="CU407" s="10" t="str">
        <f>IF($AK407="","",IF(OR($V407&lt;2.7,$V407&gt;90),"Age OOR",(LN($AK407)-LN(CQ407))/VLOOKUP(CQ$14&amp;"-rse-"&amp;$P407,Equations!$G:$I,3,0)))</f>
        <v/>
      </c>
      <c r="CV407" s="47"/>
    </row>
    <row r="408" spans="5:123" x14ac:dyDescent="0.2">
      <c r="E408" s="23" t="str">
        <f t="shared" si="150"/>
        <v>Age out of range</v>
      </c>
      <c r="F408" s="23" t="str">
        <f t="shared" si="151"/>
        <v>Age out of range</v>
      </c>
      <c r="G408" s="23" t="str">
        <f t="shared" si="152"/>
        <v>Age out of range</v>
      </c>
      <c r="H408" s="23" t="str">
        <f t="shared" si="153"/>
        <v>Age out of range</v>
      </c>
      <c r="I408" s="23" t="str">
        <f t="shared" si="154"/>
        <v>Age out of range</v>
      </c>
      <c r="J408" s="23" t="str">
        <f t="shared" si="155"/>
        <v>Age out of range</v>
      </c>
      <c r="K408" s="23" t="str">
        <f t="shared" si="156"/>
        <v>Age out of range</v>
      </c>
      <c r="L408" s="23" t="str">
        <f t="shared" si="157"/>
        <v>Age out of range</v>
      </c>
      <c r="M408" s="23" t="str">
        <f t="shared" si="158"/>
        <v>Age out of range</v>
      </c>
      <c r="N408" s="23" t="str">
        <f t="shared" si="159"/>
        <v>Age out of range</v>
      </c>
      <c r="O408" s="23" t="str">
        <f t="shared" si="160"/>
        <v>Age out of range</v>
      </c>
      <c r="P408" s="23" t="str">
        <f t="shared" si="161"/>
        <v>Age out of range</v>
      </c>
      <c r="Q408" s="23" t="e">
        <f t="shared" si="162"/>
        <v>#DIV/0!</v>
      </c>
      <c r="R408" s="17"/>
      <c r="S408" s="23">
        <v>392</v>
      </c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7"/>
      <c r="AM408" s="47"/>
      <c r="AN408" s="10" t="str">
        <f>IF($Z408="","",IF(OR($V408&lt;2.7,$V408&gt;90),"Age OOR",VLOOKUP(AN$14&amp;"-int-"&amp;$E408,Equations!$G:$I,3,0)+VLOOKUP(AN$14&amp;"-sexo-"&amp;$E408,Equations!$G:$I,3,0)*$U408+VLOOKUP(AN$14&amp;"-edad-"&amp;$E408,Equations!$G:$I,3,0)*$V408+VLOOKUP(AN$14&amp;"-est-"&amp;$E408,Equations!$G:$I,3,0)*(1/$W408)+VLOOKUP(AN$14&amp;"-imc-"&amp;$E408,Equations!$G:$I,3,0)*(1/$Q408)))</f>
        <v/>
      </c>
      <c r="AO408" s="10" t="str">
        <f>IF($Z408="","",IF(OR($V408&lt;2.7,$V408&gt;90),"Age OOR",AN408-1.6449*VLOOKUP(AN$14&amp;"-rse-"&amp;$E408,Equations!$G:$I,3,0)))</f>
        <v/>
      </c>
      <c r="AP408" s="10" t="str">
        <f>IF($Z408="","",IF(OR($V408&lt;2.7,$V408&gt;90),"Age OOR",AN408+1.6449*VLOOKUP(AN$14&amp;"-rse-"&amp;$E408,Equations!$G:$I,3,0)))</f>
        <v/>
      </c>
      <c r="AQ408" s="10" t="str">
        <f t="shared" si="163"/>
        <v/>
      </c>
      <c r="AR408" s="10" t="str">
        <f>IF($Z408="","",IF(OR($V408&lt;2.7,$V408&gt;90),"Age OOR",($Z408-AN408)/VLOOKUP(AN$14&amp;"-rse-"&amp;$E408,Equations!$G:$I,3,0)))</f>
        <v/>
      </c>
      <c r="AS408" s="10" t="str">
        <f>IF($AA408="","",IF(OR($V408&lt;2.7,$V408&gt;90),"Age OOR",VLOOKUP(AS$14&amp;"-int-"&amp;$F408,Equations!$G:$I,3,0)+VLOOKUP(AS$14&amp;"-sexo-"&amp;$F408,Equations!$G:$I,3,0)*$U408+VLOOKUP(AS$14&amp;"-edad-"&amp;$F408,Equations!$G:$I,3,0)*$V408+VLOOKUP(AS$14&amp;"-est-"&amp;$F408,Equations!$G:$I,3,0)*(1/$W408)+VLOOKUP(AS$14&amp;"-imc-"&amp;$F408,Equations!$G:$I,3,0)*(1/$Q408)))</f>
        <v/>
      </c>
      <c r="AT408" s="10" t="str">
        <f>IF($AA408="","",IF(OR($V408&lt;2.7,$V408&gt;90),"Age OOR",AS408-1.6449*VLOOKUP(AS$14&amp;"-rse-"&amp;$F408,Equations!$G:$I,3,0)))</f>
        <v/>
      </c>
      <c r="AU408" s="10" t="str">
        <f>IF($AA408="","",IF(OR($V408&lt;2.7,$V408&gt;90),"Age OOR",AS408+1.6449*VLOOKUP(AS$14&amp;"-rse-"&amp;$F408,Equations!$G:$I,3,0)))</f>
        <v/>
      </c>
      <c r="AV408" s="10" t="str">
        <f t="shared" si="164"/>
        <v/>
      </c>
      <c r="AW408" s="10" t="str">
        <f>IF($AA408="","",IF(OR($V408&lt;2.7,$V408&gt;90),"Age OOR",($AA408-AS408)/VLOOKUP(AS$14&amp;"-rse-"&amp;$F408,Equations!$G:$I,3,0)))</f>
        <v/>
      </c>
      <c r="AX408" s="10" t="str">
        <f>IF($AB408="","",IF(OR($V408&lt;2.7,$V408&gt;90),"Age OOR",VLOOKUP(AX$14&amp;"-int-"&amp;$G408,Equations!$G:$I,3,0)+VLOOKUP(AX$14&amp;"-sexo-"&amp;$G408,Equations!$G:$I,3,0)*$U408+VLOOKUP(AX$14&amp;"-edad-"&amp;$G408,Equations!$G:$I,3,0)*$V408+VLOOKUP(AX$14&amp;"-est-"&amp;$G408,Equations!$G:$I,3,0)*(1/$W408)+VLOOKUP(AX$14&amp;"-imc-"&amp;$G408,Equations!$G:$I,3,0)*(1/$Q408)))</f>
        <v/>
      </c>
      <c r="AY408" s="10" t="str">
        <f>IF($AB408="","",IF(OR($V408&lt;2.7,$V408&gt;90),"Age OOR",AX408-1.6449*VLOOKUP(AX$14&amp;"-rse-"&amp;$G408,Equations!$G:$I,3,0)))</f>
        <v/>
      </c>
      <c r="AZ408" s="10" t="str">
        <f>IF($AB408="","",IF(OR($V408&lt;2.7,$V408&gt;90),"Age OOR",AX408+1.6449*VLOOKUP(AX$14&amp;"-rse-"&amp;$G408,Equations!$G:$I,3,0)))</f>
        <v/>
      </c>
      <c r="BA408" s="10" t="str">
        <f t="shared" si="165"/>
        <v/>
      </c>
      <c r="BB408" s="10" t="str">
        <f>IF($AB408="","",IF(OR($V408&lt;2.7,$V408&gt;90),"Age OOR",($AB408-AX408)/VLOOKUP(AX$14&amp;"-rse-"&amp;$G408,Equations!$G:$I,3,0)))</f>
        <v/>
      </c>
      <c r="BC408" s="10" t="str">
        <f>IF($AC408="","",IF(OR($V408&lt;2.7,$V408&gt;90),"Age OOR",VLOOKUP(BC$14&amp;"-int-"&amp;$H408,Equations!$G:$I,3,0)+VLOOKUP(BC$14&amp;"-sexo-"&amp;$H408,Equations!$G:$I,3,0)*$U408+VLOOKUP(BC$14&amp;"-edad-"&amp;$H408,Equations!$G:$I,3,0)*$V408+VLOOKUP(BC$14&amp;"-est-"&amp;$H408,Equations!$G:$I,3,0)*(1/$W408)+VLOOKUP(BC$14&amp;"-imc-"&amp;$H408,Equations!$G:$I,3,0)*(1/$Q408)))</f>
        <v/>
      </c>
      <c r="BD408" s="10" t="str">
        <f>IF($AC408="","",IF(OR($V408&lt;2.7,$V408&gt;90),"Age OOR",BC408-1.6449*VLOOKUP(BC$14&amp;"-rse-"&amp;$H408,Equations!$G:$I,3,0)))</f>
        <v/>
      </c>
      <c r="BE408" s="10" t="str">
        <f>IF($AC408="","",IF(OR($V408&lt;2.7,$V408&gt;90),"Age OOR",BC408+1.6449*VLOOKUP(BC$14&amp;"-rse-"&amp;$H408,Equations!$G:$I,3,0)))</f>
        <v/>
      </c>
      <c r="BF408" s="10" t="str">
        <f t="shared" si="166"/>
        <v/>
      </c>
      <c r="BG408" s="10" t="str">
        <f>IF($AC408="","",IF(OR($V408&lt;2.7,$V408&gt;90),"Age OOR",($AC408-BC408)/VLOOKUP(BC$14&amp;"-rse-"&amp;$H408,Equations!$G:$I,3,0)))</f>
        <v/>
      </c>
      <c r="BH408" s="10" t="str">
        <f>IF($AD408="","",IF(OR($V408&lt;2.7,$V408&gt;90),"Age OOR",VLOOKUP(BH$14&amp;"-int-"&amp;$I408,Equations!$G:$I,3,0)+VLOOKUP(BH$14&amp;"-sexo-"&amp;$I408,Equations!$G:$I,3,0)*$U408+VLOOKUP(BH$14&amp;"-edad-"&amp;$I408,Equations!$G:$I,3,0)*$V408+VLOOKUP(BH$14&amp;"-est-"&amp;$I408,Equations!$G:$I,3,0)*(1/$W408)+VLOOKUP(BH$14&amp;"-imc-"&amp;$I408,Equations!$G:$I,3,0)*(1/$Q408)))</f>
        <v/>
      </c>
      <c r="BI408" s="10" t="str">
        <f>IF($AD408="","",IF(OR($V408&lt;2.7,$V408&gt;90),"Age OOR",BH408-1.6449*VLOOKUP(BH$14&amp;"-rse-"&amp;$I408,Equations!$G:$I,3,0)))</f>
        <v/>
      </c>
      <c r="BJ408" s="10" t="str">
        <f>IF($AD408="","",IF(OR($V408&lt;2.7,$V408&gt;90),"Age OOR",BH408+1.6449*VLOOKUP(BH$14&amp;"-rse-"&amp;$I408,Equations!$G:$I,3,0)))</f>
        <v/>
      </c>
      <c r="BK408" s="10" t="str">
        <f t="shared" si="167"/>
        <v/>
      </c>
      <c r="BL408" s="10" t="str">
        <f>IF($AD408="","",IF(OR($V408&lt;2.7,$V408&gt;90),"Age OOR",($AD408-BH408)/VLOOKUP(BH$14&amp;"-rse-"&amp;$I408,Equations!$G:$I,3,0)))</f>
        <v/>
      </c>
      <c r="BM408" s="10" t="str">
        <f>IF($AE408="","",IF(OR($V408&lt;2.7,$V408&gt;90),"Age OOR",VLOOKUP(BM$14&amp;"-int-"&amp;$J408,Equations!$G:$I,3,0)+VLOOKUP(BM$14&amp;"-sexo-"&amp;$J408,Equations!$G:$I,3,0)*$U408+VLOOKUP(BM$14&amp;"-edad-"&amp;$J408,Equations!$G:$I,3,0)*$V408+VLOOKUP(BM$14&amp;"-est-"&amp;$J408,Equations!$G:$I,3,0)*(1/$W408)+VLOOKUP(BM$14&amp;"-imc-"&amp;$J408,Equations!$G:$I,3,0)*(1/$Q408)))</f>
        <v/>
      </c>
      <c r="BN408" s="10" t="str">
        <f>IF($AE408="","",IF(OR($V408&lt;2.7,$V408&gt;90),"Age OOR",BM408-1.6449*VLOOKUP(BM$14&amp;"-rse-"&amp;$J408,Equations!$G:$I,3,0)))</f>
        <v/>
      </c>
      <c r="BO408" s="10" t="str">
        <f>IF($AE408="","",IF(OR($V408&lt;2.7,$V408&gt;90),"Age OOR",BM408+1.6449*VLOOKUP(BM$14&amp;"-rse-"&amp;$J408,Equations!$G:$I,3,0)))</f>
        <v/>
      </c>
      <c r="BP408" s="10" t="str">
        <f t="shared" si="168"/>
        <v/>
      </c>
      <c r="BQ408" s="10" t="str">
        <f>IF($AE408="","",IF(OR($V408&lt;2.7,$V408&gt;90),"Age OOR",($AE408-BM408)/VLOOKUP(BM$14&amp;"-rse-"&amp;$J408,Equations!$G:$I,3,0)))</f>
        <v/>
      </c>
      <c r="BR408" s="10" t="str">
        <f>IF($AF408="","",IF(OR($V408&lt;2.7,$V408&gt;90),"Age OOR",VLOOKUP(BR$14&amp;"-int-"&amp;$K408,Equations!$G:$I,3,0)+VLOOKUP(BR$14&amp;"-sexo-"&amp;$K408,Equations!$G:$I,3,0)*$U408+VLOOKUP(BR$14&amp;"-edad-"&amp;$K408,Equations!$G:$I,3,0)*$V408+VLOOKUP(BR$14&amp;"-est-"&amp;$K408,Equations!$G:$I,3,0)*(1/$W408)+VLOOKUP(BR$14&amp;"-imc-"&amp;$K408,Equations!$G:$I,3,0)*(1/$Q408)))</f>
        <v/>
      </c>
      <c r="BS408" s="10" t="str">
        <f>IF($AF408="","",IF(OR($V408&lt;2.7,$V408&gt;90),"Age OOR",BR408-1.6449*VLOOKUP(BR$14&amp;"-rse-"&amp;$K408,Equations!$G:$I,3,0)))</f>
        <v/>
      </c>
      <c r="BT408" s="10" t="str">
        <f>IF($AF408="","",IF(OR($V408&lt;2.7,$V408&gt;90),"Age OOR",BR408+1.6449*VLOOKUP(BR$14&amp;"-rse-"&amp;$K408,Equations!$G:$I,3,0)))</f>
        <v/>
      </c>
      <c r="BU408" s="10" t="str">
        <f t="shared" si="169"/>
        <v/>
      </c>
      <c r="BV408" s="10" t="str">
        <f>IF($AF408="","",IF(OR($V408&lt;2.7,$V408&gt;90),"Age OOR",($AF408-BR408)/VLOOKUP(BR$14&amp;"-rse-"&amp;$K408,Equations!$G:$I,3,0)))</f>
        <v/>
      </c>
      <c r="BW408" s="10" t="str">
        <f>IF($AG408="","",IF(OR($V408&lt;2.7,$V408&gt;90),"Age OOR",VLOOKUP(BW$14&amp;"-int-"&amp;$L408,Equations!$G:$I,3,0)+VLOOKUP(BW$14&amp;"-sexo-"&amp;$L408,Equations!$G:$I,3,0)*$U408+VLOOKUP(BW$14&amp;"-edad-"&amp;$L408,Equations!$G:$I,3,0)*$V408+VLOOKUP(BW$14&amp;"-est-"&amp;$L408,Equations!$G:$I,3,0)*(1/$W408)+VLOOKUP(BW$14&amp;"-imc-"&amp;$L408,Equations!$G:$I,3,0)*(1/$Q408)))</f>
        <v/>
      </c>
      <c r="BX408" s="10" t="str">
        <f>IF($AG408="","",IF(OR($V408&lt;2.7,$V408&gt;90),"Age OOR",BW408-1.6449*VLOOKUP(BW$14&amp;"-rse-"&amp;$L408,Equations!$G:$I,3,0)))</f>
        <v/>
      </c>
      <c r="BY408" s="10" t="str">
        <f>IF($AG408="","",IF(OR($V408&lt;2.7,$V408&gt;90),"Age OOR",BW408+1.6449*VLOOKUP(BW$14&amp;"-rse-"&amp;$L408,Equations!$G:$I,3,0)))</f>
        <v/>
      </c>
      <c r="BZ408" s="10" t="str">
        <f t="shared" si="170"/>
        <v/>
      </c>
      <c r="CA408" s="10" t="str">
        <f>IF($AG408="","",IF(OR($V408&lt;2.7,$V408&gt;90),"Age OOR",($AG408-BW408)/VLOOKUP(BW$14&amp;"-rse-"&amp;$L408,Equations!$G:$I,3,0)))</f>
        <v/>
      </c>
      <c r="CB408" s="10" t="str">
        <f>IF($AH408="","",IF(OR($V408&lt;2.7,$V408&gt;90),"Age OOR",VLOOKUP(CB$14&amp;"-int-"&amp;$M408,Equations!$G:$I,3,0)+VLOOKUP(CB$14&amp;"-sexo-"&amp;$M408,Equations!$G:$I,3,0)*$U408+VLOOKUP(CB$14&amp;"-edad-"&amp;$M408,Equations!$G:$I,3,0)*$V408+VLOOKUP(CB$14&amp;"-est-"&amp;$M408,Equations!$G:$I,3,0)*(1/$W408)+VLOOKUP(CB$14&amp;"-imc-"&amp;$M408,Equations!$G:$I,3,0)*(1/$Q408)))</f>
        <v/>
      </c>
      <c r="CC408" s="10" t="str">
        <f>IF($AH408="","",IF(OR($V408&lt;2.7,$V408&gt;90),"Age OOR",CB408-1.6449*VLOOKUP(CB$14&amp;"-rse-"&amp;$M408,Equations!$G:$I,3,0)))</f>
        <v/>
      </c>
      <c r="CD408" s="10" t="str">
        <f>IF($AH408="","",IF(OR($V408&lt;2.7,$V408&gt;90),"Age OOR",CB408+1.6449*VLOOKUP(CB$14&amp;"-rse-"&amp;$M408,Equations!$G:$I,3,0)))</f>
        <v/>
      </c>
      <c r="CE408" s="10" t="str">
        <f t="shared" si="171"/>
        <v/>
      </c>
      <c r="CF408" s="10" t="str">
        <f>IF($AH408="","",IF(OR($V408&lt;2.7,$V408&gt;90),"Age OOR",($AH408-CB408)/VLOOKUP(CB$14&amp;"-rse-"&amp;$M408,Equations!$G:$I,3,0)))</f>
        <v/>
      </c>
      <c r="CG408" s="10" t="str">
        <f>IF($AI408="","",IF(OR($V408&lt;2.7,$V408&gt;90),"Age OOR",VLOOKUP(CG$14&amp;"-int-"&amp;$N408,Equations!$G:$I,3,0)+VLOOKUP(CG$14&amp;"-sexo-"&amp;$N408,Equations!$G:$I,3,0)*$U408+VLOOKUP(CG$14&amp;"-edad-"&amp;$N408,Equations!$G:$I,3,0)*$V408+VLOOKUP(CG$14&amp;"-est-"&amp;$N408,Equations!$G:$I,3,0)*(1/$W408)+VLOOKUP(CG$14&amp;"-imc-"&amp;$N408,Equations!$G:$I,3,0)*(1/$Q408)))</f>
        <v/>
      </c>
      <c r="CH408" s="10" t="str">
        <f>IF($AI408="","",IF(OR($V408&lt;2.7,$V408&gt;90),"Age OOR",CG408-1.6449*VLOOKUP(CG$14&amp;"-rse-"&amp;$N408,Equations!$G:$I,3,0)))</f>
        <v/>
      </c>
      <c r="CI408" s="10" t="str">
        <f>IF($AI408="","",IF(OR($V408&lt;2.7,$V408&gt;90),"Age OOR",CG408+1.6449*VLOOKUP(CG$14&amp;"-rse-"&amp;$N408,Equations!$G:$I,3,0)))</f>
        <v/>
      </c>
      <c r="CJ408" s="10" t="str">
        <f t="shared" si="172"/>
        <v/>
      </c>
      <c r="CK408" s="10" t="str">
        <f>IF($AI408="","",IF(OR($V408&lt;2.7,$V408&gt;90),"Age OOR",($AI408-CG408)/VLOOKUP(CG$14&amp;"-rse-"&amp;$N408,Equations!$G:$I,3,0)))</f>
        <v/>
      </c>
      <c r="CL408" s="10" t="str">
        <f>IF($AJ408="","",IF(OR($V408&lt;2.7,$V408&gt;90),"Age OOR",VLOOKUP(CL$14&amp;"-int-"&amp;$O408,Equations!$G:$I,3,0)+VLOOKUP(CL$14&amp;"-sexo-"&amp;$O408,Equations!$G:$I,3,0)*$U408+VLOOKUP(CL$14&amp;"-edad-"&amp;$O408,Equations!$G:$I,3,0)*$V408+VLOOKUP(CL$14&amp;"-est-"&amp;$O408,Equations!$G:$I,3,0)*(1/$W408)+VLOOKUP(CL$14&amp;"-imc-"&amp;$O408,Equations!$G:$I,3,0)*(1/$Q408)))</f>
        <v/>
      </c>
      <c r="CM408" s="10" t="str">
        <f>IF($AJ408="","",IF(OR($V408&lt;2.7,$V408&gt;90),"Age OOR",CL408-1.6449*VLOOKUP(CL$14&amp;"-rse-"&amp;$O408,Equations!$G:$I,3,0)))</f>
        <v/>
      </c>
      <c r="CN408" s="10" t="str">
        <f>IF($AJ408="","",IF(OR($V408&lt;2.7,$V408&gt;90),"Age OOR",CL408+1.6449*VLOOKUP(CL$14&amp;"-rse-"&amp;$O408,Equations!$G:$I,3,0)))</f>
        <v/>
      </c>
      <c r="CO408" s="10" t="str">
        <f t="shared" si="173"/>
        <v/>
      </c>
      <c r="CP408" s="10" t="str">
        <f>IF($AJ408="","",IF(OR($V408&lt;2.7,$V408&gt;90),"Age OOR",($AJ408-CL408)/VLOOKUP(CL$14&amp;"-rse-"&amp;$O408,Equations!$G:$I,3,0)))</f>
        <v/>
      </c>
      <c r="CQ408" s="10" t="str">
        <f>IF($AK408="","",IF(OR($V408&lt;2.7,$V408&gt;90),"Age OOR",EXP(VLOOKUP(CQ$14&amp;"-int-"&amp;$P408,Equations!$G:$I,3,0)+VLOOKUP(CQ$14&amp;"-sexo-"&amp;$P408,Equations!$G:$I,3,0)*$U408+VLOOKUP(CQ$14&amp;"-edad-"&amp;$P408,Equations!$G:$I,3,0)*$V408+VLOOKUP(CQ$14&amp;"-est-"&amp;$P408,Equations!$G:$I,3,0)*(1/$W408)+VLOOKUP(CQ$14&amp;"-imc-"&amp;$P408,Equations!$G:$I,3,0)*(1/$Q408))))</f>
        <v/>
      </c>
      <c r="CR408" s="10" t="str">
        <f>IF($AK408="","",IF(OR($V408&lt;2.7,$V408&gt;90),"Age OOR",EXP(LN(CQ408)-1.6449*VLOOKUP(CQ$14&amp;"-rse-"&amp;$P408,Equations!$G:$I,3,0))))</f>
        <v/>
      </c>
      <c r="CS408" s="10" t="str">
        <f>IF($AK408="","",IF(OR($V408&lt;2.7,$V408&gt;90),"Age OOR",EXP(LN(CQ408)+1.6449*VLOOKUP(CQ$14&amp;"-rse-"&amp;$P408,Equations!$G:$I,3,0))))</f>
        <v/>
      </c>
      <c r="CT408" s="10" t="str">
        <f t="shared" si="174"/>
        <v/>
      </c>
      <c r="CU408" s="10" t="str">
        <f>IF($AK408="","",IF(OR($V408&lt;2.7,$V408&gt;90),"Age OOR",(LN($AK408)-LN(CQ408))/VLOOKUP(CQ$14&amp;"-rse-"&amp;$P408,Equations!$G:$I,3,0)))</f>
        <v/>
      </c>
      <c r="CV408" s="47"/>
    </row>
    <row r="409" spans="5:123" x14ac:dyDescent="0.2">
      <c r="E409" s="23" t="str">
        <f t="shared" si="150"/>
        <v>Age out of range</v>
      </c>
      <c r="F409" s="23" t="str">
        <f t="shared" si="151"/>
        <v>Age out of range</v>
      </c>
      <c r="G409" s="23" t="str">
        <f t="shared" si="152"/>
        <v>Age out of range</v>
      </c>
      <c r="H409" s="23" t="str">
        <f t="shared" si="153"/>
        <v>Age out of range</v>
      </c>
      <c r="I409" s="23" t="str">
        <f t="shared" si="154"/>
        <v>Age out of range</v>
      </c>
      <c r="J409" s="23" t="str">
        <f t="shared" si="155"/>
        <v>Age out of range</v>
      </c>
      <c r="K409" s="23" t="str">
        <f t="shared" si="156"/>
        <v>Age out of range</v>
      </c>
      <c r="L409" s="23" t="str">
        <f t="shared" si="157"/>
        <v>Age out of range</v>
      </c>
      <c r="M409" s="23" t="str">
        <f t="shared" si="158"/>
        <v>Age out of range</v>
      </c>
      <c r="N409" s="23" t="str">
        <f t="shared" si="159"/>
        <v>Age out of range</v>
      </c>
      <c r="O409" s="23" t="str">
        <f t="shared" si="160"/>
        <v>Age out of range</v>
      </c>
      <c r="P409" s="23" t="str">
        <f t="shared" si="161"/>
        <v>Age out of range</v>
      </c>
      <c r="Q409" s="23" t="e">
        <f t="shared" si="162"/>
        <v>#DIV/0!</v>
      </c>
      <c r="R409" s="17"/>
      <c r="S409" s="23">
        <v>393</v>
      </c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7"/>
      <c r="AM409" s="47"/>
      <c r="AN409" s="10" t="str">
        <f>IF($Z409="","",IF(OR($V409&lt;2.7,$V409&gt;90),"Age OOR",VLOOKUP(AN$14&amp;"-int-"&amp;$E409,Equations!$G:$I,3,0)+VLOOKUP(AN$14&amp;"-sexo-"&amp;$E409,Equations!$G:$I,3,0)*$U409+VLOOKUP(AN$14&amp;"-edad-"&amp;$E409,Equations!$G:$I,3,0)*$V409+VLOOKUP(AN$14&amp;"-est-"&amp;$E409,Equations!$G:$I,3,0)*(1/$W409)+VLOOKUP(AN$14&amp;"-imc-"&amp;$E409,Equations!$G:$I,3,0)*(1/$Q409)))</f>
        <v/>
      </c>
      <c r="AO409" s="10" t="str">
        <f>IF($Z409="","",IF(OR($V409&lt;2.7,$V409&gt;90),"Age OOR",AN409-1.6449*VLOOKUP(AN$14&amp;"-rse-"&amp;$E409,Equations!$G:$I,3,0)))</f>
        <v/>
      </c>
      <c r="AP409" s="10" t="str">
        <f>IF($Z409="","",IF(OR($V409&lt;2.7,$V409&gt;90),"Age OOR",AN409+1.6449*VLOOKUP(AN$14&amp;"-rse-"&amp;$E409,Equations!$G:$I,3,0)))</f>
        <v/>
      </c>
      <c r="AQ409" s="10" t="str">
        <f t="shared" si="163"/>
        <v/>
      </c>
      <c r="AR409" s="10" t="str">
        <f>IF($Z409="","",IF(OR($V409&lt;2.7,$V409&gt;90),"Age OOR",($Z409-AN409)/VLOOKUP(AN$14&amp;"-rse-"&amp;$E409,Equations!$G:$I,3,0)))</f>
        <v/>
      </c>
      <c r="AS409" s="10" t="str">
        <f>IF($AA409="","",IF(OR($V409&lt;2.7,$V409&gt;90),"Age OOR",VLOOKUP(AS$14&amp;"-int-"&amp;$F409,Equations!$G:$I,3,0)+VLOOKUP(AS$14&amp;"-sexo-"&amp;$F409,Equations!$G:$I,3,0)*$U409+VLOOKUP(AS$14&amp;"-edad-"&amp;$F409,Equations!$G:$I,3,0)*$V409+VLOOKUP(AS$14&amp;"-est-"&amp;$F409,Equations!$G:$I,3,0)*(1/$W409)+VLOOKUP(AS$14&amp;"-imc-"&amp;$F409,Equations!$G:$I,3,0)*(1/$Q409)))</f>
        <v/>
      </c>
      <c r="AT409" s="10" t="str">
        <f>IF($AA409="","",IF(OR($V409&lt;2.7,$V409&gt;90),"Age OOR",AS409-1.6449*VLOOKUP(AS$14&amp;"-rse-"&amp;$F409,Equations!$G:$I,3,0)))</f>
        <v/>
      </c>
      <c r="AU409" s="10" t="str">
        <f>IF($AA409="","",IF(OR($V409&lt;2.7,$V409&gt;90),"Age OOR",AS409+1.6449*VLOOKUP(AS$14&amp;"-rse-"&amp;$F409,Equations!$G:$I,3,0)))</f>
        <v/>
      </c>
      <c r="AV409" s="10" t="str">
        <f t="shared" si="164"/>
        <v/>
      </c>
      <c r="AW409" s="10" t="str">
        <f>IF($AA409="","",IF(OR($V409&lt;2.7,$V409&gt;90),"Age OOR",($AA409-AS409)/VLOOKUP(AS$14&amp;"-rse-"&amp;$F409,Equations!$G:$I,3,0)))</f>
        <v/>
      </c>
      <c r="AX409" s="10" t="str">
        <f>IF($AB409="","",IF(OR($V409&lt;2.7,$V409&gt;90),"Age OOR",VLOOKUP(AX$14&amp;"-int-"&amp;$G409,Equations!$G:$I,3,0)+VLOOKUP(AX$14&amp;"-sexo-"&amp;$G409,Equations!$G:$I,3,0)*$U409+VLOOKUP(AX$14&amp;"-edad-"&amp;$G409,Equations!$G:$I,3,0)*$V409+VLOOKUP(AX$14&amp;"-est-"&amp;$G409,Equations!$G:$I,3,0)*(1/$W409)+VLOOKUP(AX$14&amp;"-imc-"&amp;$G409,Equations!$G:$I,3,0)*(1/$Q409)))</f>
        <v/>
      </c>
      <c r="AY409" s="10" t="str">
        <f>IF($AB409="","",IF(OR($V409&lt;2.7,$V409&gt;90),"Age OOR",AX409-1.6449*VLOOKUP(AX$14&amp;"-rse-"&amp;$G409,Equations!$G:$I,3,0)))</f>
        <v/>
      </c>
      <c r="AZ409" s="10" t="str">
        <f>IF($AB409="","",IF(OR($V409&lt;2.7,$V409&gt;90),"Age OOR",AX409+1.6449*VLOOKUP(AX$14&amp;"-rse-"&amp;$G409,Equations!$G:$I,3,0)))</f>
        <v/>
      </c>
      <c r="BA409" s="10" t="str">
        <f t="shared" si="165"/>
        <v/>
      </c>
      <c r="BB409" s="10" t="str">
        <f>IF($AB409="","",IF(OR($V409&lt;2.7,$V409&gt;90),"Age OOR",($AB409-AX409)/VLOOKUP(AX$14&amp;"-rse-"&amp;$G409,Equations!$G:$I,3,0)))</f>
        <v/>
      </c>
      <c r="BC409" s="10" t="str">
        <f>IF($AC409="","",IF(OR($V409&lt;2.7,$V409&gt;90),"Age OOR",VLOOKUP(BC$14&amp;"-int-"&amp;$H409,Equations!$G:$I,3,0)+VLOOKUP(BC$14&amp;"-sexo-"&amp;$H409,Equations!$G:$I,3,0)*$U409+VLOOKUP(BC$14&amp;"-edad-"&amp;$H409,Equations!$G:$I,3,0)*$V409+VLOOKUP(BC$14&amp;"-est-"&amp;$H409,Equations!$G:$I,3,0)*(1/$W409)+VLOOKUP(BC$14&amp;"-imc-"&amp;$H409,Equations!$G:$I,3,0)*(1/$Q409)))</f>
        <v/>
      </c>
      <c r="BD409" s="10" t="str">
        <f>IF($AC409="","",IF(OR($V409&lt;2.7,$V409&gt;90),"Age OOR",BC409-1.6449*VLOOKUP(BC$14&amp;"-rse-"&amp;$H409,Equations!$G:$I,3,0)))</f>
        <v/>
      </c>
      <c r="BE409" s="10" t="str">
        <f>IF($AC409="","",IF(OR($V409&lt;2.7,$V409&gt;90),"Age OOR",BC409+1.6449*VLOOKUP(BC$14&amp;"-rse-"&amp;$H409,Equations!$G:$I,3,0)))</f>
        <v/>
      </c>
      <c r="BF409" s="10" t="str">
        <f t="shared" si="166"/>
        <v/>
      </c>
      <c r="BG409" s="10" t="str">
        <f>IF($AC409="","",IF(OR($V409&lt;2.7,$V409&gt;90),"Age OOR",($AC409-BC409)/VLOOKUP(BC$14&amp;"-rse-"&amp;$H409,Equations!$G:$I,3,0)))</f>
        <v/>
      </c>
      <c r="BH409" s="10" t="str">
        <f>IF($AD409="","",IF(OR($V409&lt;2.7,$V409&gt;90),"Age OOR",VLOOKUP(BH$14&amp;"-int-"&amp;$I409,Equations!$G:$I,3,0)+VLOOKUP(BH$14&amp;"-sexo-"&amp;$I409,Equations!$G:$I,3,0)*$U409+VLOOKUP(BH$14&amp;"-edad-"&amp;$I409,Equations!$G:$I,3,0)*$V409+VLOOKUP(BH$14&amp;"-est-"&amp;$I409,Equations!$G:$I,3,0)*(1/$W409)+VLOOKUP(BH$14&amp;"-imc-"&amp;$I409,Equations!$G:$I,3,0)*(1/$Q409)))</f>
        <v/>
      </c>
      <c r="BI409" s="10" t="str">
        <f>IF($AD409="","",IF(OR($V409&lt;2.7,$V409&gt;90),"Age OOR",BH409-1.6449*VLOOKUP(BH$14&amp;"-rse-"&amp;$I409,Equations!$G:$I,3,0)))</f>
        <v/>
      </c>
      <c r="BJ409" s="10" t="str">
        <f>IF($AD409="","",IF(OR($V409&lt;2.7,$V409&gt;90),"Age OOR",BH409+1.6449*VLOOKUP(BH$14&amp;"-rse-"&amp;$I409,Equations!$G:$I,3,0)))</f>
        <v/>
      </c>
      <c r="BK409" s="10" t="str">
        <f t="shared" si="167"/>
        <v/>
      </c>
      <c r="BL409" s="10" t="str">
        <f>IF($AD409="","",IF(OR($V409&lt;2.7,$V409&gt;90),"Age OOR",($AD409-BH409)/VLOOKUP(BH$14&amp;"-rse-"&amp;$I409,Equations!$G:$I,3,0)))</f>
        <v/>
      </c>
      <c r="BM409" s="10" t="str">
        <f>IF($AE409="","",IF(OR($V409&lt;2.7,$V409&gt;90),"Age OOR",VLOOKUP(BM$14&amp;"-int-"&amp;$J409,Equations!$G:$I,3,0)+VLOOKUP(BM$14&amp;"-sexo-"&amp;$J409,Equations!$G:$I,3,0)*$U409+VLOOKUP(BM$14&amp;"-edad-"&amp;$J409,Equations!$G:$I,3,0)*$V409+VLOOKUP(BM$14&amp;"-est-"&amp;$J409,Equations!$G:$I,3,0)*(1/$W409)+VLOOKUP(BM$14&amp;"-imc-"&amp;$J409,Equations!$G:$I,3,0)*(1/$Q409)))</f>
        <v/>
      </c>
      <c r="BN409" s="10" t="str">
        <f>IF($AE409="","",IF(OR($V409&lt;2.7,$V409&gt;90),"Age OOR",BM409-1.6449*VLOOKUP(BM$14&amp;"-rse-"&amp;$J409,Equations!$G:$I,3,0)))</f>
        <v/>
      </c>
      <c r="BO409" s="10" t="str">
        <f>IF($AE409="","",IF(OR($V409&lt;2.7,$V409&gt;90),"Age OOR",BM409+1.6449*VLOOKUP(BM$14&amp;"-rse-"&amp;$J409,Equations!$G:$I,3,0)))</f>
        <v/>
      </c>
      <c r="BP409" s="10" t="str">
        <f t="shared" si="168"/>
        <v/>
      </c>
      <c r="BQ409" s="10" t="str">
        <f>IF($AE409="","",IF(OR($V409&lt;2.7,$V409&gt;90),"Age OOR",($AE409-BM409)/VLOOKUP(BM$14&amp;"-rse-"&amp;$J409,Equations!$G:$I,3,0)))</f>
        <v/>
      </c>
      <c r="BR409" s="10" t="str">
        <f>IF($AF409="","",IF(OR($V409&lt;2.7,$V409&gt;90),"Age OOR",VLOOKUP(BR$14&amp;"-int-"&amp;$K409,Equations!$G:$I,3,0)+VLOOKUP(BR$14&amp;"-sexo-"&amp;$K409,Equations!$G:$I,3,0)*$U409+VLOOKUP(BR$14&amp;"-edad-"&amp;$K409,Equations!$G:$I,3,0)*$V409+VLOOKUP(BR$14&amp;"-est-"&amp;$K409,Equations!$G:$I,3,0)*(1/$W409)+VLOOKUP(BR$14&amp;"-imc-"&amp;$K409,Equations!$G:$I,3,0)*(1/$Q409)))</f>
        <v/>
      </c>
      <c r="BS409" s="10" t="str">
        <f>IF($AF409="","",IF(OR($V409&lt;2.7,$V409&gt;90),"Age OOR",BR409-1.6449*VLOOKUP(BR$14&amp;"-rse-"&amp;$K409,Equations!$G:$I,3,0)))</f>
        <v/>
      </c>
      <c r="BT409" s="10" t="str">
        <f>IF($AF409="","",IF(OR($V409&lt;2.7,$V409&gt;90),"Age OOR",BR409+1.6449*VLOOKUP(BR$14&amp;"-rse-"&amp;$K409,Equations!$G:$I,3,0)))</f>
        <v/>
      </c>
      <c r="BU409" s="10" t="str">
        <f t="shared" si="169"/>
        <v/>
      </c>
      <c r="BV409" s="10" t="str">
        <f>IF($AF409="","",IF(OR($V409&lt;2.7,$V409&gt;90),"Age OOR",($AF409-BR409)/VLOOKUP(BR$14&amp;"-rse-"&amp;$K409,Equations!$G:$I,3,0)))</f>
        <v/>
      </c>
      <c r="BW409" s="10" t="str">
        <f>IF($AG409="","",IF(OR($V409&lt;2.7,$V409&gt;90),"Age OOR",VLOOKUP(BW$14&amp;"-int-"&amp;$L409,Equations!$G:$I,3,0)+VLOOKUP(BW$14&amp;"-sexo-"&amp;$L409,Equations!$G:$I,3,0)*$U409+VLOOKUP(BW$14&amp;"-edad-"&amp;$L409,Equations!$G:$I,3,0)*$V409+VLOOKUP(BW$14&amp;"-est-"&amp;$L409,Equations!$G:$I,3,0)*(1/$W409)+VLOOKUP(BW$14&amp;"-imc-"&amp;$L409,Equations!$G:$I,3,0)*(1/$Q409)))</f>
        <v/>
      </c>
      <c r="BX409" s="10" t="str">
        <f>IF($AG409="","",IF(OR($V409&lt;2.7,$V409&gt;90),"Age OOR",BW409-1.6449*VLOOKUP(BW$14&amp;"-rse-"&amp;$L409,Equations!$G:$I,3,0)))</f>
        <v/>
      </c>
      <c r="BY409" s="10" t="str">
        <f>IF($AG409="","",IF(OR($V409&lt;2.7,$V409&gt;90),"Age OOR",BW409+1.6449*VLOOKUP(BW$14&amp;"-rse-"&amp;$L409,Equations!$G:$I,3,0)))</f>
        <v/>
      </c>
      <c r="BZ409" s="10" t="str">
        <f t="shared" si="170"/>
        <v/>
      </c>
      <c r="CA409" s="10" t="str">
        <f>IF($AG409="","",IF(OR($V409&lt;2.7,$V409&gt;90),"Age OOR",($AG409-BW409)/VLOOKUP(BW$14&amp;"-rse-"&amp;$L409,Equations!$G:$I,3,0)))</f>
        <v/>
      </c>
      <c r="CB409" s="10" t="str">
        <f>IF($AH409="","",IF(OR($V409&lt;2.7,$V409&gt;90),"Age OOR",VLOOKUP(CB$14&amp;"-int-"&amp;$M409,Equations!$G:$I,3,0)+VLOOKUP(CB$14&amp;"-sexo-"&amp;$M409,Equations!$G:$I,3,0)*$U409+VLOOKUP(CB$14&amp;"-edad-"&amp;$M409,Equations!$G:$I,3,0)*$V409+VLOOKUP(CB$14&amp;"-est-"&amp;$M409,Equations!$G:$I,3,0)*(1/$W409)+VLOOKUP(CB$14&amp;"-imc-"&amp;$M409,Equations!$G:$I,3,0)*(1/$Q409)))</f>
        <v/>
      </c>
      <c r="CC409" s="10" t="str">
        <f>IF($AH409="","",IF(OR($V409&lt;2.7,$V409&gt;90),"Age OOR",CB409-1.6449*VLOOKUP(CB$14&amp;"-rse-"&amp;$M409,Equations!$G:$I,3,0)))</f>
        <v/>
      </c>
      <c r="CD409" s="10" t="str">
        <f>IF($AH409="","",IF(OR($V409&lt;2.7,$V409&gt;90),"Age OOR",CB409+1.6449*VLOOKUP(CB$14&amp;"-rse-"&amp;$M409,Equations!$G:$I,3,0)))</f>
        <v/>
      </c>
      <c r="CE409" s="10" t="str">
        <f t="shared" si="171"/>
        <v/>
      </c>
      <c r="CF409" s="10" t="str">
        <f>IF($AH409="","",IF(OR($V409&lt;2.7,$V409&gt;90),"Age OOR",($AH409-CB409)/VLOOKUP(CB$14&amp;"-rse-"&amp;$M409,Equations!$G:$I,3,0)))</f>
        <v/>
      </c>
      <c r="CG409" s="10" t="str">
        <f>IF($AI409="","",IF(OR($V409&lt;2.7,$V409&gt;90),"Age OOR",VLOOKUP(CG$14&amp;"-int-"&amp;$N409,Equations!$G:$I,3,0)+VLOOKUP(CG$14&amp;"-sexo-"&amp;$N409,Equations!$G:$I,3,0)*$U409+VLOOKUP(CG$14&amp;"-edad-"&amp;$N409,Equations!$G:$I,3,0)*$V409+VLOOKUP(CG$14&amp;"-est-"&amp;$N409,Equations!$G:$I,3,0)*(1/$W409)+VLOOKUP(CG$14&amp;"-imc-"&amp;$N409,Equations!$G:$I,3,0)*(1/$Q409)))</f>
        <v/>
      </c>
      <c r="CH409" s="10" t="str">
        <f>IF($AI409="","",IF(OR($V409&lt;2.7,$V409&gt;90),"Age OOR",CG409-1.6449*VLOOKUP(CG$14&amp;"-rse-"&amp;$N409,Equations!$G:$I,3,0)))</f>
        <v/>
      </c>
      <c r="CI409" s="10" t="str">
        <f>IF($AI409="","",IF(OR($V409&lt;2.7,$V409&gt;90),"Age OOR",CG409+1.6449*VLOOKUP(CG$14&amp;"-rse-"&amp;$N409,Equations!$G:$I,3,0)))</f>
        <v/>
      </c>
      <c r="CJ409" s="10" t="str">
        <f t="shared" si="172"/>
        <v/>
      </c>
      <c r="CK409" s="10" t="str">
        <f>IF($AI409="","",IF(OR($V409&lt;2.7,$V409&gt;90),"Age OOR",($AI409-CG409)/VLOOKUP(CG$14&amp;"-rse-"&amp;$N409,Equations!$G:$I,3,0)))</f>
        <v/>
      </c>
      <c r="CL409" s="10" t="str">
        <f>IF($AJ409="","",IF(OR($V409&lt;2.7,$V409&gt;90),"Age OOR",VLOOKUP(CL$14&amp;"-int-"&amp;$O409,Equations!$G:$I,3,0)+VLOOKUP(CL$14&amp;"-sexo-"&amp;$O409,Equations!$G:$I,3,0)*$U409+VLOOKUP(CL$14&amp;"-edad-"&amp;$O409,Equations!$G:$I,3,0)*$V409+VLOOKUP(CL$14&amp;"-est-"&amp;$O409,Equations!$G:$I,3,0)*(1/$W409)+VLOOKUP(CL$14&amp;"-imc-"&amp;$O409,Equations!$G:$I,3,0)*(1/$Q409)))</f>
        <v/>
      </c>
      <c r="CM409" s="10" t="str">
        <f>IF($AJ409="","",IF(OR($V409&lt;2.7,$V409&gt;90),"Age OOR",CL409-1.6449*VLOOKUP(CL$14&amp;"-rse-"&amp;$O409,Equations!$G:$I,3,0)))</f>
        <v/>
      </c>
      <c r="CN409" s="10" t="str">
        <f>IF($AJ409="","",IF(OR($V409&lt;2.7,$V409&gt;90),"Age OOR",CL409+1.6449*VLOOKUP(CL$14&amp;"-rse-"&amp;$O409,Equations!$G:$I,3,0)))</f>
        <v/>
      </c>
      <c r="CO409" s="10" t="str">
        <f t="shared" si="173"/>
        <v/>
      </c>
      <c r="CP409" s="10" t="str">
        <f>IF($AJ409="","",IF(OR($V409&lt;2.7,$V409&gt;90),"Age OOR",($AJ409-CL409)/VLOOKUP(CL$14&amp;"-rse-"&amp;$O409,Equations!$G:$I,3,0)))</f>
        <v/>
      </c>
      <c r="CQ409" s="10" t="str">
        <f>IF($AK409="","",IF(OR($V409&lt;2.7,$V409&gt;90),"Age OOR",EXP(VLOOKUP(CQ$14&amp;"-int-"&amp;$P409,Equations!$G:$I,3,0)+VLOOKUP(CQ$14&amp;"-sexo-"&amp;$P409,Equations!$G:$I,3,0)*$U409+VLOOKUP(CQ$14&amp;"-edad-"&amp;$P409,Equations!$G:$I,3,0)*$V409+VLOOKUP(CQ$14&amp;"-est-"&amp;$P409,Equations!$G:$I,3,0)*(1/$W409)+VLOOKUP(CQ$14&amp;"-imc-"&amp;$P409,Equations!$G:$I,3,0)*(1/$Q409))))</f>
        <v/>
      </c>
      <c r="CR409" s="10" t="str">
        <f>IF($AK409="","",IF(OR($V409&lt;2.7,$V409&gt;90),"Age OOR",EXP(LN(CQ409)-1.6449*VLOOKUP(CQ$14&amp;"-rse-"&amp;$P409,Equations!$G:$I,3,0))))</f>
        <v/>
      </c>
      <c r="CS409" s="10" t="str">
        <f>IF($AK409="","",IF(OR($V409&lt;2.7,$V409&gt;90),"Age OOR",EXP(LN(CQ409)+1.6449*VLOOKUP(CQ$14&amp;"-rse-"&amp;$P409,Equations!$G:$I,3,0))))</f>
        <v/>
      </c>
      <c r="CT409" s="10" t="str">
        <f t="shared" si="174"/>
        <v/>
      </c>
      <c r="CU409" s="10" t="str">
        <f>IF($AK409="","",IF(OR($V409&lt;2.7,$V409&gt;90),"Age OOR",(LN($AK409)-LN(CQ409))/VLOOKUP(CQ$14&amp;"-rse-"&amp;$P409,Equations!$G:$I,3,0)))</f>
        <v/>
      </c>
      <c r="CV409" s="47"/>
      <c r="DS409" s="54"/>
    </row>
    <row r="410" spans="5:123" x14ac:dyDescent="0.2">
      <c r="E410" s="23" t="str">
        <f t="shared" si="150"/>
        <v>Age out of range</v>
      </c>
      <c r="F410" s="23" t="str">
        <f t="shared" si="151"/>
        <v>Age out of range</v>
      </c>
      <c r="G410" s="23" t="str">
        <f t="shared" si="152"/>
        <v>Age out of range</v>
      </c>
      <c r="H410" s="23" t="str">
        <f t="shared" si="153"/>
        <v>Age out of range</v>
      </c>
      <c r="I410" s="23" t="str">
        <f t="shared" si="154"/>
        <v>Age out of range</v>
      </c>
      <c r="J410" s="23" t="str">
        <f t="shared" si="155"/>
        <v>Age out of range</v>
      </c>
      <c r="K410" s="23" t="str">
        <f t="shared" si="156"/>
        <v>Age out of range</v>
      </c>
      <c r="L410" s="23" t="str">
        <f t="shared" si="157"/>
        <v>Age out of range</v>
      </c>
      <c r="M410" s="23" t="str">
        <f t="shared" si="158"/>
        <v>Age out of range</v>
      </c>
      <c r="N410" s="23" t="str">
        <f t="shared" si="159"/>
        <v>Age out of range</v>
      </c>
      <c r="O410" s="23" t="str">
        <f t="shared" si="160"/>
        <v>Age out of range</v>
      </c>
      <c r="P410" s="23" t="str">
        <f t="shared" si="161"/>
        <v>Age out of range</v>
      </c>
      <c r="Q410" s="23" t="e">
        <f t="shared" si="162"/>
        <v>#DIV/0!</v>
      </c>
      <c r="R410" s="17"/>
      <c r="S410" s="23">
        <v>394</v>
      </c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  <c r="AE410" s="134"/>
      <c r="AF410" s="134"/>
      <c r="AG410" s="134"/>
      <c r="AH410" s="134"/>
      <c r="AI410" s="134"/>
      <c r="AJ410" s="134"/>
      <c r="AK410" s="134"/>
      <c r="AL410" s="7"/>
      <c r="AM410" s="47"/>
      <c r="AN410" s="10" t="str">
        <f>IF($Z410="","",IF(OR($V410&lt;2.7,$V410&gt;90),"Age OOR",VLOOKUP(AN$14&amp;"-int-"&amp;$E410,Equations!$G:$I,3,0)+VLOOKUP(AN$14&amp;"-sexo-"&amp;$E410,Equations!$G:$I,3,0)*$U410+VLOOKUP(AN$14&amp;"-edad-"&amp;$E410,Equations!$G:$I,3,0)*$V410+VLOOKUP(AN$14&amp;"-est-"&amp;$E410,Equations!$G:$I,3,0)*(1/$W410)+VLOOKUP(AN$14&amp;"-imc-"&amp;$E410,Equations!$G:$I,3,0)*(1/$Q410)))</f>
        <v/>
      </c>
      <c r="AO410" s="10" t="str">
        <f>IF($Z410="","",IF(OR($V410&lt;2.7,$V410&gt;90),"Age OOR",AN410-1.6449*VLOOKUP(AN$14&amp;"-rse-"&amp;$E410,Equations!$G:$I,3,0)))</f>
        <v/>
      </c>
      <c r="AP410" s="10" t="str">
        <f>IF($Z410="","",IF(OR($V410&lt;2.7,$V410&gt;90),"Age OOR",AN410+1.6449*VLOOKUP(AN$14&amp;"-rse-"&amp;$E410,Equations!$G:$I,3,0)))</f>
        <v/>
      </c>
      <c r="AQ410" s="10" t="str">
        <f t="shared" si="163"/>
        <v/>
      </c>
      <c r="AR410" s="10" t="str">
        <f>IF($Z410="","",IF(OR($V410&lt;2.7,$V410&gt;90),"Age OOR",($Z410-AN410)/VLOOKUP(AN$14&amp;"-rse-"&amp;$E410,Equations!$G:$I,3,0)))</f>
        <v/>
      </c>
      <c r="AS410" s="10" t="str">
        <f>IF($AA410="","",IF(OR($V410&lt;2.7,$V410&gt;90),"Age OOR",VLOOKUP(AS$14&amp;"-int-"&amp;$F410,Equations!$G:$I,3,0)+VLOOKUP(AS$14&amp;"-sexo-"&amp;$F410,Equations!$G:$I,3,0)*$U410+VLOOKUP(AS$14&amp;"-edad-"&amp;$F410,Equations!$G:$I,3,0)*$V410+VLOOKUP(AS$14&amp;"-est-"&amp;$F410,Equations!$G:$I,3,0)*(1/$W410)+VLOOKUP(AS$14&amp;"-imc-"&amp;$F410,Equations!$G:$I,3,0)*(1/$Q410)))</f>
        <v/>
      </c>
      <c r="AT410" s="10" t="str">
        <f>IF($AA410="","",IF(OR($V410&lt;2.7,$V410&gt;90),"Age OOR",AS410-1.6449*VLOOKUP(AS$14&amp;"-rse-"&amp;$F410,Equations!$G:$I,3,0)))</f>
        <v/>
      </c>
      <c r="AU410" s="10" t="str">
        <f>IF($AA410="","",IF(OR($V410&lt;2.7,$V410&gt;90),"Age OOR",AS410+1.6449*VLOOKUP(AS$14&amp;"-rse-"&amp;$F410,Equations!$G:$I,3,0)))</f>
        <v/>
      </c>
      <c r="AV410" s="10" t="str">
        <f t="shared" si="164"/>
        <v/>
      </c>
      <c r="AW410" s="10" t="str">
        <f>IF($AA410="","",IF(OR($V410&lt;2.7,$V410&gt;90),"Age OOR",($AA410-AS410)/VLOOKUP(AS$14&amp;"-rse-"&amp;$F410,Equations!$G:$I,3,0)))</f>
        <v/>
      </c>
      <c r="AX410" s="10" t="str">
        <f>IF($AB410="","",IF(OR($V410&lt;2.7,$V410&gt;90),"Age OOR",VLOOKUP(AX$14&amp;"-int-"&amp;$G410,Equations!$G:$I,3,0)+VLOOKUP(AX$14&amp;"-sexo-"&amp;$G410,Equations!$G:$I,3,0)*$U410+VLOOKUP(AX$14&amp;"-edad-"&amp;$G410,Equations!$G:$I,3,0)*$V410+VLOOKUP(AX$14&amp;"-est-"&amp;$G410,Equations!$G:$I,3,0)*(1/$W410)+VLOOKUP(AX$14&amp;"-imc-"&amp;$G410,Equations!$G:$I,3,0)*(1/$Q410)))</f>
        <v/>
      </c>
      <c r="AY410" s="10" t="str">
        <f>IF($AB410="","",IF(OR($V410&lt;2.7,$V410&gt;90),"Age OOR",AX410-1.6449*VLOOKUP(AX$14&amp;"-rse-"&amp;$G410,Equations!$G:$I,3,0)))</f>
        <v/>
      </c>
      <c r="AZ410" s="10" t="str">
        <f>IF($AB410="","",IF(OR($V410&lt;2.7,$V410&gt;90),"Age OOR",AX410+1.6449*VLOOKUP(AX$14&amp;"-rse-"&amp;$G410,Equations!$G:$I,3,0)))</f>
        <v/>
      </c>
      <c r="BA410" s="10" t="str">
        <f t="shared" si="165"/>
        <v/>
      </c>
      <c r="BB410" s="10" t="str">
        <f>IF($AB410="","",IF(OR($V410&lt;2.7,$V410&gt;90),"Age OOR",($AB410-AX410)/VLOOKUP(AX$14&amp;"-rse-"&amp;$G410,Equations!$G:$I,3,0)))</f>
        <v/>
      </c>
      <c r="BC410" s="10" t="str">
        <f>IF($AC410="","",IF(OR($V410&lt;2.7,$V410&gt;90),"Age OOR",VLOOKUP(BC$14&amp;"-int-"&amp;$H410,Equations!$G:$I,3,0)+VLOOKUP(BC$14&amp;"-sexo-"&amp;$H410,Equations!$G:$I,3,0)*$U410+VLOOKUP(BC$14&amp;"-edad-"&amp;$H410,Equations!$G:$I,3,0)*$V410+VLOOKUP(BC$14&amp;"-est-"&amp;$H410,Equations!$G:$I,3,0)*(1/$W410)+VLOOKUP(BC$14&amp;"-imc-"&amp;$H410,Equations!$G:$I,3,0)*(1/$Q410)))</f>
        <v/>
      </c>
      <c r="BD410" s="10" t="str">
        <f>IF($AC410="","",IF(OR($V410&lt;2.7,$V410&gt;90),"Age OOR",BC410-1.6449*VLOOKUP(BC$14&amp;"-rse-"&amp;$H410,Equations!$G:$I,3,0)))</f>
        <v/>
      </c>
      <c r="BE410" s="10" t="str">
        <f>IF($AC410="","",IF(OR($V410&lt;2.7,$V410&gt;90),"Age OOR",BC410+1.6449*VLOOKUP(BC$14&amp;"-rse-"&amp;$H410,Equations!$G:$I,3,0)))</f>
        <v/>
      </c>
      <c r="BF410" s="10" t="str">
        <f t="shared" si="166"/>
        <v/>
      </c>
      <c r="BG410" s="10" t="str">
        <f>IF($AC410="","",IF(OR($V410&lt;2.7,$V410&gt;90),"Age OOR",($AC410-BC410)/VLOOKUP(BC$14&amp;"-rse-"&amp;$H410,Equations!$G:$I,3,0)))</f>
        <v/>
      </c>
      <c r="BH410" s="10" t="str">
        <f>IF($AD410="","",IF(OR($V410&lt;2.7,$V410&gt;90),"Age OOR",VLOOKUP(BH$14&amp;"-int-"&amp;$I410,Equations!$G:$I,3,0)+VLOOKUP(BH$14&amp;"-sexo-"&amp;$I410,Equations!$G:$I,3,0)*$U410+VLOOKUP(BH$14&amp;"-edad-"&amp;$I410,Equations!$G:$I,3,0)*$V410+VLOOKUP(BH$14&amp;"-est-"&amp;$I410,Equations!$G:$I,3,0)*(1/$W410)+VLOOKUP(BH$14&amp;"-imc-"&amp;$I410,Equations!$G:$I,3,0)*(1/$Q410)))</f>
        <v/>
      </c>
      <c r="BI410" s="10" t="str">
        <f>IF($AD410="","",IF(OR($V410&lt;2.7,$V410&gt;90),"Age OOR",BH410-1.6449*VLOOKUP(BH$14&amp;"-rse-"&amp;$I410,Equations!$G:$I,3,0)))</f>
        <v/>
      </c>
      <c r="BJ410" s="10" t="str">
        <f>IF($AD410="","",IF(OR($V410&lt;2.7,$V410&gt;90),"Age OOR",BH410+1.6449*VLOOKUP(BH$14&amp;"-rse-"&amp;$I410,Equations!$G:$I,3,0)))</f>
        <v/>
      </c>
      <c r="BK410" s="10" t="str">
        <f t="shared" si="167"/>
        <v/>
      </c>
      <c r="BL410" s="10" t="str">
        <f>IF($AD410="","",IF(OR($V410&lt;2.7,$V410&gt;90),"Age OOR",($AD410-BH410)/VLOOKUP(BH$14&amp;"-rse-"&amp;$I410,Equations!$G:$I,3,0)))</f>
        <v/>
      </c>
      <c r="BM410" s="10" t="str">
        <f>IF($AE410="","",IF(OR($V410&lt;2.7,$V410&gt;90),"Age OOR",VLOOKUP(BM$14&amp;"-int-"&amp;$J410,Equations!$G:$I,3,0)+VLOOKUP(BM$14&amp;"-sexo-"&amp;$J410,Equations!$G:$I,3,0)*$U410+VLOOKUP(BM$14&amp;"-edad-"&amp;$J410,Equations!$G:$I,3,0)*$V410+VLOOKUP(BM$14&amp;"-est-"&amp;$J410,Equations!$G:$I,3,0)*(1/$W410)+VLOOKUP(BM$14&amp;"-imc-"&amp;$J410,Equations!$G:$I,3,0)*(1/$Q410)))</f>
        <v/>
      </c>
      <c r="BN410" s="10" t="str">
        <f>IF($AE410="","",IF(OR($V410&lt;2.7,$V410&gt;90),"Age OOR",BM410-1.6449*VLOOKUP(BM$14&amp;"-rse-"&amp;$J410,Equations!$G:$I,3,0)))</f>
        <v/>
      </c>
      <c r="BO410" s="10" t="str">
        <f>IF($AE410="","",IF(OR($V410&lt;2.7,$V410&gt;90),"Age OOR",BM410+1.6449*VLOOKUP(BM$14&amp;"-rse-"&amp;$J410,Equations!$G:$I,3,0)))</f>
        <v/>
      </c>
      <c r="BP410" s="10" t="str">
        <f t="shared" si="168"/>
        <v/>
      </c>
      <c r="BQ410" s="10" t="str">
        <f>IF($AE410="","",IF(OR($V410&lt;2.7,$V410&gt;90),"Age OOR",($AE410-BM410)/VLOOKUP(BM$14&amp;"-rse-"&amp;$J410,Equations!$G:$I,3,0)))</f>
        <v/>
      </c>
      <c r="BR410" s="10" t="str">
        <f>IF($AF410="","",IF(OR($V410&lt;2.7,$V410&gt;90),"Age OOR",VLOOKUP(BR$14&amp;"-int-"&amp;$K410,Equations!$G:$I,3,0)+VLOOKUP(BR$14&amp;"-sexo-"&amp;$K410,Equations!$G:$I,3,0)*$U410+VLOOKUP(BR$14&amp;"-edad-"&amp;$K410,Equations!$G:$I,3,0)*$V410+VLOOKUP(BR$14&amp;"-est-"&amp;$K410,Equations!$G:$I,3,0)*(1/$W410)+VLOOKUP(BR$14&amp;"-imc-"&amp;$K410,Equations!$G:$I,3,0)*(1/$Q410)))</f>
        <v/>
      </c>
      <c r="BS410" s="10" t="str">
        <f>IF($AF410="","",IF(OR($V410&lt;2.7,$V410&gt;90),"Age OOR",BR410-1.6449*VLOOKUP(BR$14&amp;"-rse-"&amp;$K410,Equations!$G:$I,3,0)))</f>
        <v/>
      </c>
      <c r="BT410" s="10" t="str">
        <f>IF($AF410="","",IF(OR($V410&lt;2.7,$V410&gt;90),"Age OOR",BR410+1.6449*VLOOKUP(BR$14&amp;"-rse-"&amp;$K410,Equations!$G:$I,3,0)))</f>
        <v/>
      </c>
      <c r="BU410" s="10" t="str">
        <f t="shared" si="169"/>
        <v/>
      </c>
      <c r="BV410" s="10" t="str">
        <f>IF($AF410="","",IF(OR($V410&lt;2.7,$V410&gt;90),"Age OOR",($AF410-BR410)/VLOOKUP(BR$14&amp;"-rse-"&amp;$K410,Equations!$G:$I,3,0)))</f>
        <v/>
      </c>
      <c r="BW410" s="10" t="str">
        <f>IF($AG410="","",IF(OR($V410&lt;2.7,$V410&gt;90),"Age OOR",VLOOKUP(BW$14&amp;"-int-"&amp;$L410,Equations!$G:$I,3,0)+VLOOKUP(BW$14&amp;"-sexo-"&amp;$L410,Equations!$G:$I,3,0)*$U410+VLOOKUP(BW$14&amp;"-edad-"&amp;$L410,Equations!$G:$I,3,0)*$V410+VLOOKUP(BW$14&amp;"-est-"&amp;$L410,Equations!$G:$I,3,0)*(1/$W410)+VLOOKUP(BW$14&amp;"-imc-"&amp;$L410,Equations!$G:$I,3,0)*(1/$Q410)))</f>
        <v/>
      </c>
      <c r="BX410" s="10" t="str">
        <f>IF($AG410="","",IF(OR($V410&lt;2.7,$V410&gt;90),"Age OOR",BW410-1.6449*VLOOKUP(BW$14&amp;"-rse-"&amp;$L410,Equations!$G:$I,3,0)))</f>
        <v/>
      </c>
      <c r="BY410" s="10" t="str">
        <f>IF($AG410="","",IF(OR($V410&lt;2.7,$V410&gt;90),"Age OOR",BW410+1.6449*VLOOKUP(BW$14&amp;"-rse-"&amp;$L410,Equations!$G:$I,3,0)))</f>
        <v/>
      </c>
      <c r="BZ410" s="10" t="str">
        <f t="shared" si="170"/>
        <v/>
      </c>
      <c r="CA410" s="10" t="str">
        <f>IF($AG410="","",IF(OR($V410&lt;2.7,$V410&gt;90),"Age OOR",($AG410-BW410)/VLOOKUP(BW$14&amp;"-rse-"&amp;$L410,Equations!$G:$I,3,0)))</f>
        <v/>
      </c>
      <c r="CB410" s="10" t="str">
        <f>IF($AH410="","",IF(OR($V410&lt;2.7,$V410&gt;90),"Age OOR",VLOOKUP(CB$14&amp;"-int-"&amp;$M410,Equations!$G:$I,3,0)+VLOOKUP(CB$14&amp;"-sexo-"&amp;$M410,Equations!$G:$I,3,0)*$U410+VLOOKUP(CB$14&amp;"-edad-"&amp;$M410,Equations!$G:$I,3,0)*$V410+VLOOKUP(CB$14&amp;"-est-"&amp;$M410,Equations!$G:$I,3,0)*(1/$W410)+VLOOKUP(CB$14&amp;"-imc-"&amp;$M410,Equations!$G:$I,3,0)*(1/$Q410)))</f>
        <v/>
      </c>
      <c r="CC410" s="10" t="str">
        <f>IF($AH410="","",IF(OR($V410&lt;2.7,$V410&gt;90),"Age OOR",CB410-1.6449*VLOOKUP(CB$14&amp;"-rse-"&amp;$M410,Equations!$G:$I,3,0)))</f>
        <v/>
      </c>
      <c r="CD410" s="10" t="str">
        <f>IF($AH410="","",IF(OR($V410&lt;2.7,$V410&gt;90),"Age OOR",CB410+1.6449*VLOOKUP(CB$14&amp;"-rse-"&amp;$M410,Equations!$G:$I,3,0)))</f>
        <v/>
      </c>
      <c r="CE410" s="10" t="str">
        <f t="shared" si="171"/>
        <v/>
      </c>
      <c r="CF410" s="10" t="str">
        <f>IF($AH410="","",IF(OR($V410&lt;2.7,$V410&gt;90),"Age OOR",($AH410-CB410)/VLOOKUP(CB$14&amp;"-rse-"&amp;$M410,Equations!$G:$I,3,0)))</f>
        <v/>
      </c>
      <c r="CG410" s="10" t="str">
        <f>IF($AI410="","",IF(OR($V410&lt;2.7,$V410&gt;90),"Age OOR",VLOOKUP(CG$14&amp;"-int-"&amp;$N410,Equations!$G:$I,3,0)+VLOOKUP(CG$14&amp;"-sexo-"&amp;$N410,Equations!$G:$I,3,0)*$U410+VLOOKUP(CG$14&amp;"-edad-"&amp;$N410,Equations!$G:$I,3,0)*$V410+VLOOKUP(CG$14&amp;"-est-"&amp;$N410,Equations!$G:$I,3,0)*(1/$W410)+VLOOKUP(CG$14&amp;"-imc-"&amp;$N410,Equations!$G:$I,3,0)*(1/$Q410)))</f>
        <v/>
      </c>
      <c r="CH410" s="10" t="str">
        <f>IF($AI410="","",IF(OR($V410&lt;2.7,$V410&gt;90),"Age OOR",CG410-1.6449*VLOOKUP(CG$14&amp;"-rse-"&amp;$N410,Equations!$G:$I,3,0)))</f>
        <v/>
      </c>
      <c r="CI410" s="10" t="str">
        <f>IF($AI410="","",IF(OR($V410&lt;2.7,$V410&gt;90),"Age OOR",CG410+1.6449*VLOOKUP(CG$14&amp;"-rse-"&amp;$N410,Equations!$G:$I,3,0)))</f>
        <v/>
      </c>
      <c r="CJ410" s="10" t="str">
        <f t="shared" si="172"/>
        <v/>
      </c>
      <c r="CK410" s="10" t="str">
        <f>IF($AI410="","",IF(OR($V410&lt;2.7,$V410&gt;90),"Age OOR",($AI410-CG410)/VLOOKUP(CG$14&amp;"-rse-"&amp;$N410,Equations!$G:$I,3,0)))</f>
        <v/>
      </c>
      <c r="CL410" s="10" t="str">
        <f>IF($AJ410="","",IF(OR($V410&lt;2.7,$V410&gt;90),"Age OOR",VLOOKUP(CL$14&amp;"-int-"&amp;$O410,Equations!$G:$I,3,0)+VLOOKUP(CL$14&amp;"-sexo-"&amp;$O410,Equations!$G:$I,3,0)*$U410+VLOOKUP(CL$14&amp;"-edad-"&amp;$O410,Equations!$G:$I,3,0)*$V410+VLOOKUP(CL$14&amp;"-est-"&amp;$O410,Equations!$G:$I,3,0)*(1/$W410)+VLOOKUP(CL$14&amp;"-imc-"&amp;$O410,Equations!$G:$I,3,0)*(1/$Q410)))</f>
        <v/>
      </c>
      <c r="CM410" s="10" t="str">
        <f>IF($AJ410="","",IF(OR($V410&lt;2.7,$V410&gt;90),"Age OOR",CL410-1.6449*VLOOKUP(CL$14&amp;"-rse-"&amp;$O410,Equations!$G:$I,3,0)))</f>
        <v/>
      </c>
      <c r="CN410" s="10" t="str">
        <f>IF($AJ410="","",IF(OR($V410&lt;2.7,$V410&gt;90),"Age OOR",CL410+1.6449*VLOOKUP(CL$14&amp;"-rse-"&amp;$O410,Equations!$G:$I,3,0)))</f>
        <v/>
      </c>
      <c r="CO410" s="10" t="str">
        <f t="shared" si="173"/>
        <v/>
      </c>
      <c r="CP410" s="10" t="str">
        <f>IF($AJ410="","",IF(OR($V410&lt;2.7,$V410&gt;90),"Age OOR",($AJ410-CL410)/VLOOKUP(CL$14&amp;"-rse-"&amp;$O410,Equations!$G:$I,3,0)))</f>
        <v/>
      </c>
      <c r="CQ410" s="10" t="str">
        <f>IF($AK410="","",IF(OR($V410&lt;2.7,$V410&gt;90),"Age OOR",EXP(VLOOKUP(CQ$14&amp;"-int-"&amp;$P410,Equations!$G:$I,3,0)+VLOOKUP(CQ$14&amp;"-sexo-"&amp;$P410,Equations!$G:$I,3,0)*$U410+VLOOKUP(CQ$14&amp;"-edad-"&amp;$P410,Equations!$G:$I,3,0)*$V410+VLOOKUP(CQ$14&amp;"-est-"&amp;$P410,Equations!$G:$I,3,0)*(1/$W410)+VLOOKUP(CQ$14&amp;"-imc-"&amp;$P410,Equations!$G:$I,3,0)*(1/$Q410))))</f>
        <v/>
      </c>
      <c r="CR410" s="10" t="str">
        <f>IF($AK410="","",IF(OR($V410&lt;2.7,$V410&gt;90),"Age OOR",EXP(LN(CQ410)-1.6449*VLOOKUP(CQ$14&amp;"-rse-"&amp;$P410,Equations!$G:$I,3,0))))</f>
        <v/>
      </c>
      <c r="CS410" s="10" t="str">
        <f>IF($AK410="","",IF(OR($V410&lt;2.7,$V410&gt;90),"Age OOR",EXP(LN(CQ410)+1.6449*VLOOKUP(CQ$14&amp;"-rse-"&amp;$P410,Equations!$G:$I,3,0))))</f>
        <v/>
      </c>
      <c r="CT410" s="10" t="str">
        <f t="shared" si="174"/>
        <v/>
      </c>
      <c r="CU410" s="10" t="str">
        <f>IF($AK410="","",IF(OR($V410&lt;2.7,$V410&gt;90),"Age OOR",(LN($AK410)-LN(CQ410))/VLOOKUP(CQ$14&amp;"-rse-"&amp;$P410,Equations!$G:$I,3,0)))</f>
        <v/>
      </c>
      <c r="CV410" s="47"/>
    </row>
    <row r="411" spans="5:123" x14ac:dyDescent="0.2">
      <c r="E411" s="23" t="str">
        <f t="shared" si="150"/>
        <v>Age out of range</v>
      </c>
      <c r="F411" s="23" t="str">
        <f t="shared" si="151"/>
        <v>Age out of range</v>
      </c>
      <c r="G411" s="23" t="str">
        <f t="shared" si="152"/>
        <v>Age out of range</v>
      </c>
      <c r="H411" s="23" t="str">
        <f t="shared" si="153"/>
        <v>Age out of range</v>
      </c>
      <c r="I411" s="23" t="str">
        <f t="shared" si="154"/>
        <v>Age out of range</v>
      </c>
      <c r="J411" s="23" t="str">
        <f t="shared" si="155"/>
        <v>Age out of range</v>
      </c>
      <c r="K411" s="23" t="str">
        <f t="shared" si="156"/>
        <v>Age out of range</v>
      </c>
      <c r="L411" s="23" t="str">
        <f t="shared" si="157"/>
        <v>Age out of range</v>
      </c>
      <c r="M411" s="23" t="str">
        <f t="shared" si="158"/>
        <v>Age out of range</v>
      </c>
      <c r="N411" s="23" t="str">
        <f t="shared" si="159"/>
        <v>Age out of range</v>
      </c>
      <c r="O411" s="23" t="str">
        <f t="shared" si="160"/>
        <v>Age out of range</v>
      </c>
      <c r="P411" s="23" t="str">
        <f t="shared" si="161"/>
        <v>Age out of range</v>
      </c>
      <c r="Q411" s="23" t="e">
        <f t="shared" si="162"/>
        <v>#DIV/0!</v>
      </c>
      <c r="R411" s="17"/>
      <c r="S411" s="23">
        <v>395</v>
      </c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7"/>
      <c r="AM411" s="47"/>
      <c r="AN411" s="10" t="str">
        <f>IF($Z411="","",IF(OR($V411&lt;2.7,$V411&gt;90),"Age OOR",VLOOKUP(AN$14&amp;"-int-"&amp;$E411,Equations!$G:$I,3,0)+VLOOKUP(AN$14&amp;"-sexo-"&amp;$E411,Equations!$G:$I,3,0)*$U411+VLOOKUP(AN$14&amp;"-edad-"&amp;$E411,Equations!$G:$I,3,0)*$V411+VLOOKUP(AN$14&amp;"-est-"&amp;$E411,Equations!$G:$I,3,0)*(1/$W411)+VLOOKUP(AN$14&amp;"-imc-"&amp;$E411,Equations!$G:$I,3,0)*(1/$Q411)))</f>
        <v/>
      </c>
      <c r="AO411" s="10" t="str">
        <f>IF($Z411="","",IF(OR($V411&lt;2.7,$V411&gt;90),"Age OOR",AN411-1.6449*VLOOKUP(AN$14&amp;"-rse-"&amp;$E411,Equations!$G:$I,3,0)))</f>
        <v/>
      </c>
      <c r="AP411" s="10" t="str">
        <f>IF($Z411="","",IF(OR($V411&lt;2.7,$V411&gt;90),"Age OOR",AN411+1.6449*VLOOKUP(AN$14&amp;"-rse-"&amp;$E411,Equations!$G:$I,3,0)))</f>
        <v/>
      </c>
      <c r="AQ411" s="10" t="str">
        <f t="shared" si="163"/>
        <v/>
      </c>
      <c r="AR411" s="10" t="str">
        <f>IF($Z411="","",IF(OR($V411&lt;2.7,$V411&gt;90),"Age OOR",($Z411-AN411)/VLOOKUP(AN$14&amp;"-rse-"&amp;$E411,Equations!$G:$I,3,0)))</f>
        <v/>
      </c>
      <c r="AS411" s="10" t="str">
        <f>IF($AA411="","",IF(OR($V411&lt;2.7,$V411&gt;90),"Age OOR",VLOOKUP(AS$14&amp;"-int-"&amp;$F411,Equations!$G:$I,3,0)+VLOOKUP(AS$14&amp;"-sexo-"&amp;$F411,Equations!$G:$I,3,0)*$U411+VLOOKUP(AS$14&amp;"-edad-"&amp;$F411,Equations!$G:$I,3,0)*$V411+VLOOKUP(AS$14&amp;"-est-"&amp;$F411,Equations!$G:$I,3,0)*(1/$W411)+VLOOKUP(AS$14&amp;"-imc-"&amp;$F411,Equations!$G:$I,3,0)*(1/$Q411)))</f>
        <v/>
      </c>
      <c r="AT411" s="10" t="str">
        <f>IF($AA411="","",IF(OR($V411&lt;2.7,$V411&gt;90),"Age OOR",AS411-1.6449*VLOOKUP(AS$14&amp;"-rse-"&amp;$F411,Equations!$G:$I,3,0)))</f>
        <v/>
      </c>
      <c r="AU411" s="10" t="str">
        <f>IF($AA411="","",IF(OR($V411&lt;2.7,$V411&gt;90),"Age OOR",AS411+1.6449*VLOOKUP(AS$14&amp;"-rse-"&amp;$F411,Equations!$G:$I,3,0)))</f>
        <v/>
      </c>
      <c r="AV411" s="10" t="str">
        <f t="shared" si="164"/>
        <v/>
      </c>
      <c r="AW411" s="10" t="str">
        <f>IF($AA411="","",IF(OR($V411&lt;2.7,$V411&gt;90),"Age OOR",($AA411-AS411)/VLOOKUP(AS$14&amp;"-rse-"&amp;$F411,Equations!$G:$I,3,0)))</f>
        <v/>
      </c>
      <c r="AX411" s="10" t="str">
        <f>IF($AB411="","",IF(OR($V411&lt;2.7,$V411&gt;90),"Age OOR",VLOOKUP(AX$14&amp;"-int-"&amp;$G411,Equations!$G:$I,3,0)+VLOOKUP(AX$14&amp;"-sexo-"&amp;$G411,Equations!$G:$I,3,0)*$U411+VLOOKUP(AX$14&amp;"-edad-"&amp;$G411,Equations!$G:$I,3,0)*$V411+VLOOKUP(AX$14&amp;"-est-"&amp;$G411,Equations!$G:$I,3,0)*(1/$W411)+VLOOKUP(AX$14&amp;"-imc-"&amp;$G411,Equations!$G:$I,3,0)*(1/$Q411)))</f>
        <v/>
      </c>
      <c r="AY411" s="10" t="str">
        <f>IF($AB411="","",IF(OR($V411&lt;2.7,$V411&gt;90),"Age OOR",AX411-1.6449*VLOOKUP(AX$14&amp;"-rse-"&amp;$G411,Equations!$G:$I,3,0)))</f>
        <v/>
      </c>
      <c r="AZ411" s="10" t="str">
        <f>IF($AB411="","",IF(OR($V411&lt;2.7,$V411&gt;90),"Age OOR",AX411+1.6449*VLOOKUP(AX$14&amp;"-rse-"&amp;$G411,Equations!$G:$I,3,0)))</f>
        <v/>
      </c>
      <c r="BA411" s="10" t="str">
        <f t="shared" si="165"/>
        <v/>
      </c>
      <c r="BB411" s="10" t="str">
        <f>IF($AB411="","",IF(OR($V411&lt;2.7,$V411&gt;90),"Age OOR",($AB411-AX411)/VLOOKUP(AX$14&amp;"-rse-"&amp;$G411,Equations!$G:$I,3,0)))</f>
        <v/>
      </c>
      <c r="BC411" s="10" t="str">
        <f>IF($AC411="","",IF(OR($V411&lt;2.7,$V411&gt;90),"Age OOR",VLOOKUP(BC$14&amp;"-int-"&amp;$H411,Equations!$G:$I,3,0)+VLOOKUP(BC$14&amp;"-sexo-"&amp;$H411,Equations!$G:$I,3,0)*$U411+VLOOKUP(BC$14&amp;"-edad-"&amp;$H411,Equations!$G:$I,3,0)*$V411+VLOOKUP(BC$14&amp;"-est-"&amp;$H411,Equations!$G:$I,3,0)*(1/$W411)+VLOOKUP(BC$14&amp;"-imc-"&amp;$H411,Equations!$G:$I,3,0)*(1/$Q411)))</f>
        <v/>
      </c>
      <c r="BD411" s="10" t="str">
        <f>IF($AC411="","",IF(OR($V411&lt;2.7,$V411&gt;90),"Age OOR",BC411-1.6449*VLOOKUP(BC$14&amp;"-rse-"&amp;$H411,Equations!$G:$I,3,0)))</f>
        <v/>
      </c>
      <c r="BE411" s="10" t="str">
        <f>IF($AC411="","",IF(OR($V411&lt;2.7,$V411&gt;90),"Age OOR",BC411+1.6449*VLOOKUP(BC$14&amp;"-rse-"&amp;$H411,Equations!$G:$I,3,0)))</f>
        <v/>
      </c>
      <c r="BF411" s="10" t="str">
        <f t="shared" si="166"/>
        <v/>
      </c>
      <c r="BG411" s="10" t="str">
        <f>IF($AC411="","",IF(OR($V411&lt;2.7,$V411&gt;90),"Age OOR",($AC411-BC411)/VLOOKUP(BC$14&amp;"-rse-"&amp;$H411,Equations!$G:$I,3,0)))</f>
        <v/>
      </c>
      <c r="BH411" s="10" t="str">
        <f>IF($AD411="","",IF(OR($V411&lt;2.7,$V411&gt;90),"Age OOR",VLOOKUP(BH$14&amp;"-int-"&amp;$I411,Equations!$G:$I,3,0)+VLOOKUP(BH$14&amp;"-sexo-"&amp;$I411,Equations!$G:$I,3,0)*$U411+VLOOKUP(BH$14&amp;"-edad-"&amp;$I411,Equations!$G:$I,3,0)*$V411+VLOOKUP(BH$14&amp;"-est-"&amp;$I411,Equations!$G:$I,3,0)*(1/$W411)+VLOOKUP(BH$14&amp;"-imc-"&amp;$I411,Equations!$G:$I,3,0)*(1/$Q411)))</f>
        <v/>
      </c>
      <c r="BI411" s="10" t="str">
        <f>IF($AD411="","",IF(OR($V411&lt;2.7,$V411&gt;90),"Age OOR",BH411-1.6449*VLOOKUP(BH$14&amp;"-rse-"&amp;$I411,Equations!$G:$I,3,0)))</f>
        <v/>
      </c>
      <c r="BJ411" s="10" t="str">
        <f>IF($AD411="","",IF(OR($V411&lt;2.7,$V411&gt;90),"Age OOR",BH411+1.6449*VLOOKUP(BH$14&amp;"-rse-"&amp;$I411,Equations!$G:$I,3,0)))</f>
        <v/>
      </c>
      <c r="BK411" s="10" t="str">
        <f t="shared" si="167"/>
        <v/>
      </c>
      <c r="BL411" s="10" t="str">
        <f>IF($AD411="","",IF(OR($V411&lt;2.7,$V411&gt;90),"Age OOR",($AD411-BH411)/VLOOKUP(BH$14&amp;"-rse-"&amp;$I411,Equations!$G:$I,3,0)))</f>
        <v/>
      </c>
      <c r="BM411" s="10" t="str">
        <f>IF($AE411="","",IF(OR($V411&lt;2.7,$V411&gt;90),"Age OOR",VLOOKUP(BM$14&amp;"-int-"&amp;$J411,Equations!$G:$I,3,0)+VLOOKUP(BM$14&amp;"-sexo-"&amp;$J411,Equations!$G:$I,3,0)*$U411+VLOOKUP(BM$14&amp;"-edad-"&amp;$J411,Equations!$G:$I,3,0)*$V411+VLOOKUP(BM$14&amp;"-est-"&amp;$J411,Equations!$G:$I,3,0)*(1/$W411)+VLOOKUP(BM$14&amp;"-imc-"&amp;$J411,Equations!$G:$I,3,0)*(1/$Q411)))</f>
        <v/>
      </c>
      <c r="BN411" s="10" t="str">
        <f>IF($AE411="","",IF(OR($V411&lt;2.7,$V411&gt;90),"Age OOR",BM411-1.6449*VLOOKUP(BM$14&amp;"-rse-"&amp;$J411,Equations!$G:$I,3,0)))</f>
        <v/>
      </c>
      <c r="BO411" s="10" t="str">
        <f>IF($AE411="","",IF(OR($V411&lt;2.7,$V411&gt;90),"Age OOR",BM411+1.6449*VLOOKUP(BM$14&amp;"-rse-"&amp;$J411,Equations!$G:$I,3,0)))</f>
        <v/>
      </c>
      <c r="BP411" s="10" t="str">
        <f t="shared" si="168"/>
        <v/>
      </c>
      <c r="BQ411" s="10" t="str">
        <f>IF($AE411="","",IF(OR($V411&lt;2.7,$V411&gt;90),"Age OOR",($AE411-BM411)/VLOOKUP(BM$14&amp;"-rse-"&amp;$J411,Equations!$G:$I,3,0)))</f>
        <v/>
      </c>
      <c r="BR411" s="10" t="str">
        <f>IF($AF411="","",IF(OR($V411&lt;2.7,$V411&gt;90),"Age OOR",VLOOKUP(BR$14&amp;"-int-"&amp;$K411,Equations!$G:$I,3,0)+VLOOKUP(BR$14&amp;"-sexo-"&amp;$K411,Equations!$G:$I,3,0)*$U411+VLOOKUP(BR$14&amp;"-edad-"&amp;$K411,Equations!$G:$I,3,0)*$V411+VLOOKUP(BR$14&amp;"-est-"&amp;$K411,Equations!$G:$I,3,0)*(1/$W411)+VLOOKUP(BR$14&amp;"-imc-"&amp;$K411,Equations!$G:$I,3,0)*(1/$Q411)))</f>
        <v/>
      </c>
      <c r="BS411" s="10" t="str">
        <f>IF($AF411="","",IF(OR($V411&lt;2.7,$V411&gt;90),"Age OOR",BR411-1.6449*VLOOKUP(BR$14&amp;"-rse-"&amp;$K411,Equations!$G:$I,3,0)))</f>
        <v/>
      </c>
      <c r="BT411" s="10" t="str">
        <f>IF($AF411="","",IF(OR($V411&lt;2.7,$V411&gt;90),"Age OOR",BR411+1.6449*VLOOKUP(BR$14&amp;"-rse-"&amp;$K411,Equations!$G:$I,3,0)))</f>
        <v/>
      </c>
      <c r="BU411" s="10" t="str">
        <f t="shared" si="169"/>
        <v/>
      </c>
      <c r="BV411" s="10" t="str">
        <f>IF($AF411="","",IF(OR($V411&lt;2.7,$V411&gt;90),"Age OOR",($AF411-BR411)/VLOOKUP(BR$14&amp;"-rse-"&amp;$K411,Equations!$G:$I,3,0)))</f>
        <v/>
      </c>
      <c r="BW411" s="10" t="str">
        <f>IF($AG411="","",IF(OR($V411&lt;2.7,$V411&gt;90),"Age OOR",VLOOKUP(BW$14&amp;"-int-"&amp;$L411,Equations!$G:$I,3,0)+VLOOKUP(BW$14&amp;"-sexo-"&amp;$L411,Equations!$G:$I,3,0)*$U411+VLOOKUP(BW$14&amp;"-edad-"&amp;$L411,Equations!$G:$I,3,0)*$V411+VLOOKUP(BW$14&amp;"-est-"&amp;$L411,Equations!$G:$I,3,0)*(1/$W411)+VLOOKUP(BW$14&amp;"-imc-"&amp;$L411,Equations!$G:$I,3,0)*(1/$Q411)))</f>
        <v/>
      </c>
      <c r="BX411" s="10" t="str">
        <f>IF($AG411="","",IF(OR($V411&lt;2.7,$V411&gt;90),"Age OOR",BW411-1.6449*VLOOKUP(BW$14&amp;"-rse-"&amp;$L411,Equations!$G:$I,3,0)))</f>
        <v/>
      </c>
      <c r="BY411" s="10" t="str">
        <f>IF($AG411="","",IF(OR($V411&lt;2.7,$V411&gt;90),"Age OOR",BW411+1.6449*VLOOKUP(BW$14&amp;"-rse-"&amp;$L411,Equations!$G:$I,3,0)))</f>
        <v/>
      </c>
      <c r="BZ411" s="10" t="str">
        <f t="shared" si="170"/>
        <v/>
      </c>
      <c r="CA411" s="10" t="str">
        <f>IF($AG411="","",IF(OR($V411&lt;2.7,$V411&gt;90),"Age OOR",($AG411-BW411)/VLOOKUP(BW$14&amp;"-rse-"&amp;$L411,Equations!$G:$I,3,0)))</f>
        <v/>
      </c>
      <c r="CB411" s="10" t="str">
        <f>IF($AH411="","",IF(OR($V411&lt;2.7,$V411&gt;90),"Age OOR",VLOOKUP(CB$14&amp;"-int-"&amp;$M411,Equations!$G:$I,3,0)+VLOOKUP(CB$14&amp;"-sexo-"&amp;$M411,Equations!$G:$I,3,0)*$U411+VLOOKUP(CB$14&amp;"-edad-"&amp;$M411,Equations!$G:$I,3,0)*$V411+VLOOKUP(CB$14&amp;"-est-"&amp;$M411,Equations!$G:$I,3,0)*(1/$W411)+VLOOKUP(CB$14&amp;"-imc-"&amp;$M411,Equations!$G:$I,3,0)*(1/$Q411)))</f>
        <v/>
      </c>
      <c r="CC411" s="10" t="str">
        <f>IF($AH411="","",IF(OR($V411&lt;2.7,$V411&gt;90),"Age OOR",CB411-1.6449*VLOOKUP(CB$14&amp;"-rse-"&amp;$M411,Equations!$G:$I,3,0)))</f>
        <v/>
      </c>
      <c r="CD411" s="10" t="str">
        <f>IF($AH411="","",IF(OR($V411&lt;2.7,$V411&gt;90),"Age OOR",CB411+1.6449*VLOOKUP(CB$14&amp;"-rse-"&amp;$M411,Equations!$G:$I,3,0)))</f>
        <v/>
      </c>
      <c r="CE411" s="10" t="str">
        <f t="shared" si="171"/>
        <v/>
      </c>
      <c r="CF411" s="10" t="str">
        <f>IF($AH411="","",IF(OR($V411&lt;2.7,$V411&gt;90),"Age OOR",($AH411-CB411)/VLOOKUP(CB$14&amp;"-rse-"&amp;$M411,Equations!$G:$I,3,0)))</f>
        <v/>
      </c>
      <c r="CG411" s="10" t="str">
        <f>IF($AI411="","",IF(OR($V411&lt;2.7,$V411&gt;90),"Age OOR",VLOOKUP(CG$14&amp;"-int-"&amp;$N411,Equations!$G:$I,3,0)+VLOOKUP(CG$14&amp;"-sexo-"&amp;$N411,Equations!$G:$I,3,0)*$U411+VLOOKUP(CG$14&amp;"-edad-"&amp;$N411,Equations!$G:$I,3,0)*$V411+VLOOKUP(CG$14&amp;"-est-"&amp;$N411,Equations!$G:$I,3,0)*(1/$W411)+VLOOKUP(CG$14&amp;"-imc-"&amp;$N411,Equations!$G:$I,3,0)*(1/$Q411)))</f>
        <v/>
      </c>
      <c r="CH411" s="10" t="str">
        <f>IF($AI411="","",IF(OR($V411&lt;2.7,$V411&gt;90),"Age OOR",CG411-1.6449*VLOOKUP(CG$14&amp;"-rse-"&amp;$N411,Equations!$G:$I,3,0)))</f>
        <v/>
      </c>
      <c r="CI411" s="10" t="str">
        <f>IF($AI411="","",IF(OR($V411&lt;2.7,$V411&gt;90),"Age OOR",CG411+1.6449*VLOOKUP(CG$14&amp;"-rse-"&amp;$N411,Equations!$G:$I,3,0)))</f>
        <v/>
      </c>
      <c r="CJ411" s="10" t="str">
        <f t="shared" si="172"/>
        <v/>
      </c>
      <c r="CK411" s="10" t="str">
        <f>IF($AI411="","",IF(OR($V411&lt;2.7,$V411&gt;90),"Age OOR",($AI411-CG411)/VLOOKUP(CG$14&amp;"-rse-"&amp;$N411,Equations!$G:$I,3,0)))</f>
        <v/>
      </c>
      <c r="CL411" s="10" t="str">
        <f>IF($AJ411="","",IF(OR($V411&lt;2.7,$V411&gt;90),"Age OOR",VLOOKUP(CL$14&amp;"-int-"&amp;$O411,Equations!$G:$I,3,0)+VLOOKUP(CL$14&amp;"-sexo-"&amp;$O411,Equations!$G:$I,3,0)*$U411+VLOOKUP(CL$14&amp;"-edad-"&amp;$O411,Equations!$G:$I,3,0)*$V411+VLOOKUP(CL$14&amp;"-est-"&amp;$O411,Equations!$G:$I,3,0)*(1/$W411)+VLOOKUP(CL$14&amp;"-imc-"&amp;$O411,Equations!$G:$I,3,0)*(1/$Q411)))</f>
        <v/>
      </c>
      <c r="CM411" s="10" t="str">
        <f>IF($AJ411="","",IF(OR($V411&lt;2.7,$V411&gt;90),"Age OOR",CL411-1.6449*VLOOKUP(CL$14&amp;"-rse-"&amp;$O411,Equations!$G:$I,3,0)))</f>
        <v/>
      </c>
      <c r="CN411" s="10" t="str">
        <f>IF($AJ411="","",IF(OR($V411&lt;2.7,$V411&gt;90),"Age OOR",CL411+1.6449*VLOOKUP(CL$14&amp;"-rse-"&amp;$O411,Equations!$G:$I,3,0)))</f>
        <v/>
      </c>
      <c r="CO411" s="10" t="str">
        <f t="shared" si="173"/>
        <v/>
      </c>
      <c r="CP411" s="10" t="str">
        <f>IF($AJ411="","",IF(OR($V411&lt;2.7,$V411&gt;90),"Age OOR",($AJ411-CL411)/VLOOKUP(CL$14&amp;"-rse-"&amp;$O411,Equations!$G:$I,3,0)))</f>
        <v/>
      </c>
      <c r="CQ411" s="10" t="str">
        <f>IF($AK411="","",IF(OR($V411&lt;2.7,$V411&gt;90),"Age OOR",EXP(VLOOKUP(CQ$14&amp;"-int-"&amp;$P411,Equations!$G:$I,3,0)+VLOOKUP(CQ$14&amp;"-sexo-"&amp;$P411,Equations!$G:$I,3,0)*$U411+VLOOKUP(CQ$14&amp;"-edad-"&amp;$P411,Equations!$G:$I,3,0)*$V411+VLOOKUP(CQ$14&amp;"-est-"&amp;$P411,Equations!$G:$I,3,0)*(1/$W411)+VLOOKUP(CQ$14&amp;"-imc-"&amp;$P411,Equations!$G:$I,3,0)*(1/$Q411))))</f>
        <v/>
      </c>
      <c r="CR411" s="10" t="str">
        <f>IF($AK411="","",IF(OR($V411&lt;2.7,$V411&gt;90),"Age OOR",EXP(LN(CQ411)-1.6449*VLOOKUP(CQ$14&amp;"-rse-"&amp;$P411,Equations!$G:$I,3,0))))</f>
        <v/>
      </c>
      <c r="CS411" s="10" t="str">
        <f>IF($AK411="","",IF(OR($V411&lt;2.7,$V411&gt;90),"Age OOR",EXP(LN(CQ411)+1.6449*VLOOKUP(CQ$14&amp;"-rse-"&amp;$P411,Equations!$G:$I,3,0))))</f>
        <v/>
      </c>
      <c r="CT411" s="10" t="str">
        <f t="shared" si="174"/>
        <v/>
      </c>
      <c r="CU411" s="10" t="str">
        <f>IF($AK411="","",IF(OR($V411&lt;2.7,$V411&gt;90),"Age OOR",(LN($AK411)-LN(CQ411))/VLOOKUP(CQ$14&amp;"-rse-"&amp;$P411,Equations!$G:$I,3,0)))</f>
        <v/>
      </c>
      <c r="CV411" s="47"/>
    </row>
    <row r="412" spans="5:123" x14ac:dyDescent="0.2">
      <c r="E412" s="23" t="str">
        <f t="shared" si="150"/>
        <v>Age out of range</v>
      </c>
      <c r="F412" s="23" t="str">
        <f t="shared" si="151"/>
        <v>Age out of range</v>
      </c>
      <c r="G412" s="23" t="str">
        <f t="shared" si="152"/>
        <v>Age out of range</v>
      </c>
      <c r="H412" s="23" t="str">
        <f t="shared" si="153"/>
        <v>Age out of range</v>
      </c>
      <c r="I412" s="23" t="str">
        <f t="shared" si="154"/>
        <v>Age out of range</v>
      </c>
      <c r="J412" s="23" t="str">
        <f t="shared" si="155"/>
        <v>Age out of range</v>
      </c>
      <c r="K412" s="23" t="str">
        <f t="shared" si="156"/>
        <v>Age out of range</v>
      </c>
      <c r="L412" s="23" t="str">
        <f t="shared" si="157"/>
        <v>Age out of range</v>
      </c>
      <c r="M412" s="23" t="str">
        <f t="shared" si="158"/>
        <v>Age out of range</v>
      </c>
      <c r="N412" s="23" t="str">
        <f t="shared" si="159"/>
        <v>Age out of range</v>
      </c>
      <c r="O412" s="23" t="str">
        <f t="shared" si="160"/>
        <v>Age out of range</v>
      </c>
      <c r="P412" s="23" t="str">
        <f t="shared" si="161"/>
        <v>Age out of range</v>
      </c>
      <c r="Q412" s="23" t="e">
        <f t="shared" si="162"/>
        <v>#DIV/0!</v>
      </c>
      <c r="R412" s="17"/>
      <c r="S412" s="23">
        <v>396</v>
      </c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  <c r="AE412" s="134"/>
      <c r="AF412" s="134"/>
      <c r="AG412" s="134"/>
      <c r="AH412" s="134"/>
      <c r="AI412" s="134"/>
      <c r="AJ412" s="134"/>
      <c r="AK412" s="134"/>
      <c r="AL412" s="7"/>
      <c r="AM412" s="47"/>
      <c r="AN412" s="10" t="str">
        <f>IF($Z412="","",IF(OR($V412&lt;2.7,$V412&gt;90),"Age OOR",VLOOKUP(AN$14&amp;"-int-"&amp;$E412,Equations!$G:$I,3,0)+VLOOKUP(AN$14&amp;"-sexo-"&amp;$E412,Equations!$G:$I,3,0)*$U412+VLOOKUP(AN$14&amp;"-edad-"&amp;$E412,Equations!$G:$I,3,0)*$V412+VLOOKUP(AN$14&amp;"-est-"&amp;$E412,Equations!$G:$I,3,0)*(1/$W412)+VLOOKUP(AN$14&amp;"-imc-"&amp;$E412,Equations!$G:$I,3,0)*(1/$Q412)))</f>
        <v/>
      </c>
      <c r="AO412" s="10" t="str">
        <f>IF($Z412="","",IF(OR($V412&lt;2.7,$V412&gt;90),"Age OOR",AN412-1.6449*VLOOKUP(AN$14&amp;"-rse-"&amp;$E412,Equations!$G:$I,3,0)))</f>
        <v/>
      </c>
      <c r="AP412" s="10" t="str">
        <f>IF($Z412="","",IF(OR($V412&lt;2.7,$V412&gt;90),"Age OOR",AN412+1.6449*VLOOKUP(AN$14&amp;"-rse-"&amp;$E412,Equations!$G:$I,3,0)))</f>
        <v/>
      </c>
      <c r="AQ412" s="10" t="str">
        <f t="shared" si="163"/>
        <v/>
      </c>
      <c r="AR412" s="10" t="str">
        <f>IF($Z412="","",IF(OR($V412&lt;2.7,$V412&gt;90),"Age OOR",($Z412-AN412)/VLOOKUP(AN$14&amp;"-rse-"&amp;$E412,Equations!$G:$I,3,0)))</f>
        <v/>
      </c>
      <c r="AS412" s="10" t="str">
        <f>IF($AA412="","",IF(OR($V412&lt;2.7,$V412&gt;90),"Age OOR",VLOOKUP(AS$14&amp;"-int-"&amp;$F412,Equations!$G:$I,3,0)+VLOOKUP(AS$14&amp;"-sexo-"&amp;$F412,Equations!$G:$I,3,0)*$U412+VLOOKUP(AS$14&amp;"-edad-"&amp;$F412,Equations!$G:$I,3,0)*$V412+VLOOKUP(AS$14&amp;"-est-"&amp;$F412,Equations!$G:$I,3,0)*(1/$W412)+VLOOKUP(AS$14&amp;"-imc-"&amp;$F412,Equations!$G:$I,3,0)*(1/$Q412)))</f>
        <v/>
      </c>
      <c r="AT412" s="10" t="str">
        <f>IF($AA412="","",IF(OR($V412&lt;2.7,$V412&gt;90),"Age OOR",AS412-1.6449*VLOOKUP(AS$14&amp;"-rse-"&amp;$F412,Equations!$G:$I,3,0)))</f>
        <v/>
      </c>
      <c r="AU412" s="10" t="str">
        <f>IF($AA412="","",IF(OR($V412&lt;2.7,$V412&gt;90),"Age OOR",AS412+1.6449*VLOOKUP(AS$14&amp;"-rse-"&amp;$F412,Equations!$G:$I,3,0)))</f>
        <v/>
      </c>
      <c r="AV412" s="10" t="str">
        <f t="shared" si="164"/>
        <v/>
      </c>
      <c r="AW412" s="10" t="str">
        <f>IF($AA412="","",IF(OR($V412&lt;2.7,$V412&gt;90),"Age OOR",($AA412-AS412)/VLOOKUP(AS$14&amp;"-rse-"&amp;$F412,Equations!$G:$I,3,0)))</f>
        <v/>
      </c>
      <c r="AX412" s="10" t="str">
        <f>IF($AB412="","",IF(OR($V412&lt;2.7,$V412&gt;90),"Age OOR",VLOOKUP(AX$14&amp;"-int-"&amp;$G412,Equations!$G:$I,3,0)+VLOOKUP(AX$14&amp;"-sexo-"&amp;$G412,Equations!$G:$I,3,0)*$U412+VLOOKUP(AX$14&amp;"-edad-"&amp;$G412,Equations!$G:$I,3,0)*$V412+VLOOKUP(AX$14&amp;"-est-"&amp;$G412,Equations!$G:$I,3,0)*(1/$W412)+VLOOKUP(AX$14&amp;"-imc-"&amp;$G412,Equations!$G:$I,3,0)*(1/$Q412)))</f>
        <v/>
      </c>
      <c r="AY412" s="10" t="str">
        <f>IF($AB412="","",IF(OR($V412&lt;2.7,$V412&gt;90),"Age OOR",AX412-1.6449*VLOOKUP(AX$14&amp;"-rse-"&amp;$G412,Equations!$G:$I,3,0)))</f>
        <v/>
      </c>
      <c r="AZ412" s="10" t="str">
        <f>IF($AB412="","",IF(OR($V412&lt;2.7,$V412&gt;90),"Age OOR",AX412+1.6449*VLOOKUP(AX$14&amp;"-rse-"&amp;$G412,Equations!$G:$I,3,0)))</f>
        <v/>
      </c>
      <c r="BA412" s="10" t="str">
        <f t="shared" si="165"/>
        <v/>
      </c>
      <c r="BB412" s="10" t="str">
        <f>IF($AB412="","",IF(OR($V412&lt;2.7,$V412&gt;90),"Age OOR",($AB412-AX412)/VLOOKUP(AX$14&amp;"-rse-"&amp;$G412,Equations!$G:$I,3,0)))</f>
        <v/>
      </c>
      <c r="BC412" s="10" t="str">
        <f>IF($AC412="","",IF(OR($V412&lt;2.7,$V412&gt;90),"Age OOR",VLOOKUP(BC$14&amp;"-int-"&amp;$H412,Equations!$G:$I,3,0)+VLOOKUP(BC$14&amp;"-sexo-"&amp;$H412,Equations!$G:$I,3,0)*$U412+VLOOKUP(BC$14&amp;"-edad-"&amp;$H412,Equations!$G:$I,3,0)*$V412+VLOOKUP(BC$14&amp;"-est-"&amp;$H412,Equations!$G:$I,3,0)*(1/$W412)+VLOOKUP(BC$14&amp;"-imc-"&amp;$H412,Equations!$G:$I,3,0)*(1/$Q412)))</f>
        <v/>
      </c>
      <c r="BD412" s="10" t="str">
        <f>IF($AC412="","",IF(OR($V412&lt;2.7,$V412&gt;90),"Age OOR",BC412-1.6449*VLOOKUP(BC$14&amp;"-rse-"&amp;$H412,Equations!$G:$I,3,0)))</f>
        <v/>
      </c>
      <c r="BE412" s="10" t="str">
        <f>IF($AC412="","",IF(OR($V412&lt;2.7,$V412&gt;90),"Age OOR",BC412+1.6449*VLOOKUP(BC$14&amp;"-rse-"&amp;$H412,Equations!$G:$I,3,0)))</f>
        <v/>
      </c>
      <c r="BF412" s="10" t="str">
        <f t="shared" si="166"/>
        <v/>
      </c>
      <c r="BG412" s="10" t="str">
        <f>IF($AC412="","",IF(OR($V412&lt;2.7,$V412&gt;90),"Age OOR",($AC412-BC412)/VLOOKUP(BC$14&amp;"-rse-"&amp;$H412,Equations!$G:$I,3,0)))</f>
        <v/>
      </c>
      <c r="BH412" s="10" t="str">
        <f>IF($AD412="","",IF(OR($V412&lt;2.7,$V412&gt;90),"Age OOR",VLOOKUP(BH$14&amp;"-int-"&amp;$I412,Equations!$G:$I,3,0)+VLOOKUP(BH$14&amp;"-sexo-"&amp;$I412,Equations!$G:$I,3,0)*$U412+VLOOKUP(BH$14&amp;"-edad-"&amp;$I412,Equations!$G:$I,3,0)*$V412+VLOOKUP(BH$14&amp;"-est-"&amp;$I412,Equations!$G:$I,3,0)*(1/$W412)+VLOOKUP(BH$14&amp;"-imc-"&amp;$I412,Equations!$G:$I,3,0)*(1/$Q412)))</f>
        <v/>
      </c>
      <c r="BI412" s="10" t="str">
        <f>IF($AD412="","",IF(OR($V412&lt;2.7,$V412&gt;90),"Age OOR",BH412-1.6449*VLOOKUP(BH$14&amp;"-rse-"&amp;$I412,Equations!$G:$I,3,0)))</f>
        <v/>
      </c>
      <c r="BJ412" s="10" t="str">
        <f>IF($AD412="","",IF(OR($V412&lt;2.7,$V412&gt;90),"Age OOR",BH412+1.6449*VLOOKUP(BH$14&amp;"-rse-"&amp;$I412,Equations!$G:$I,3,0)))</f>
        <v/>
      </c>
      <c r="BK412" s="10" t="str">
        <f t="shared" si="167"/>
        <v/>
      </c>
      <c r="BL412" s="10" t="str">
        <f>IF($AD412="","",IF(OR($V412&lt;2.7,$V412&gt;90),"Age OOR",($AD412-BH412)/VLOOKUP(BH$14&amp;"-rse-"&amp;$I412,Equations!$G:$I,3,0)))</f>
        <v/>
      </c>
      <c r="BM412" s="10" t="str">
        <f>IF($AE412="","",IF(OR($V412&lt;2.7,$V412&gt;90),"Age OOR",VLOOKUP(BM$14&amp;"-int-"&amp;$J412,Equations!$G:$I,3,0)+VLOOKUP(BM$14&amp;"-sexo-"&amp;$J412,Equations!$G:$I,3,0)*$U412+VLOOKUP(BM$14&amp;"-edad-"&amp;$J412,Equations!$G:$I,3,0)*$V412+VLOOKUP(BM$14&amp;"-est-"&amp;$J412,Equations!$G:$I,3,0)*(1/$W412)+VLOOKUP(BM$14&amp;"-imc-"&amp;$J412,Equations!$G:$I,3,0)*(1/$Q412)))</f>
        <v/>
      </c>
      <c r="BN412" s="10" t="str">
        <f>IF($AE412="","",IF(OR($V412&lt;2.7,$V412&gt;90),"Age OOR",BM412-1.6449*VLOOKUP(BM$14&amp;"-rse-"&amp;$J412,Equations!$G:$I,3,0)))</f>
        <v/>
      </c>
      <c r="BO412" s="10" t="str">
        <f>IF($AE412="","",IF(OR($V412&lt;2.7,$V412&gt;90),"Age OOR",BM412+1.6449*VLOOKUP(BM$14&amp;"-rse-"&amp;$J412,Equations!$G:$I,3,0)))</f>
        <v/>
      </c>
      <c r="BP412" s="10" t="str">
        <f t="shared" si="168"/>
        <v/>
      </c>
      <c r="BQ412" s="10" t="str">
        <f>IF($AE412="","",IF(OR($V412&lt;2.7,$V412&gt;90),"Age OOR",($AE412-BM412)/VLOOKUP(BM$14&amp;"-rse-"&amp;$J412,Equations!$G:$I,3,0)))</f>
        <v/>
      </c>
      <c r="BR412" s="10" t="str">
        <f>IF($AF412="","",IF(OR($V412&lt;2.7,$V412&gt;90),"Age OOR",VLOOKUP(BR$14&amp;"-int-"&amp;$K412,Equations!$G:$I,3,0)+VLOOKUP(BR$14&amp;"-sexo-"&amp;$K412,Equations!$G:$I,3,0)*$U412+VLOOKUP(BR$14&amp;"-edad-"&amp;$K412,Equations!$G:$I,3,0)*$V412+VLOOKUP(BR$14&amp;"-est-"&amp;$K412,Equations!$G:$I,3,0)*(1/$W412)+VLOOKUP(BR$14&amp;"-imc-"&amp;$K412,Equations!$G:$I,3,0)*(1/$Q412)))</f>
        <v/>
      </c>
      <c r="BS412" s="10" t="str">
        <f>IF($AF412="","",IF(OR($V412&lt;2.7,$V412&gt;90),"Age OOR",BR412-1.6449*VLOOKUP(BR$14&amp;"-rse-"&amp;$K412,Equations!$G:$I,3,0)))</f>
        <v/>
      </c>
      <c r="BT412" s="10" t="str">
        <f>IF($AF412="","",IF(OR($V412&lt;2.7,$V412&gt;90),"Age OOR",BR412+1.6449*VLOOKUP(BR$14&amp;"-rse-"&amp;$K412,Equations!$G:$I,3,0)))</f>
        <v/>
      </c>
      <c r="BU412" s="10" t="str">
        <f t="shared" si="169"/>
        <v/>
      </c>
      <c r="BV412" s="10" t="str">
        <f>IF($AF412="","",IF(OR($V412&lt;2.7,$V412&gt;90),"Age OOR",($AF412-BR412)/VLOOKUP(BR$14&amp;"-rse-"&amp;$K412,Equations!$G:$I,3,0)))</f>
        <v/>
      </c>
      <c r="BW412" s="10" t="str">
        <f>IF($AG412="","",IF(OR($V412&lt;2.7,$V412&gt;90),"Age OOR",VLOOKUP(BW$14&amp;"-int-"&amp;$L412,Equations!$G:$I,3,0)+VLOOKUP(BW$14&amp;"-sexo-"&amp;$L412,Equations!$G:$I,3,0)*$U412+VLOOKUP(BW$14&amp;"-edad-"&amp;$L412,Equations!$G:$I,3,0)*$V412+VLOOKUP(BW$14&amp;"-est-"&amp;$L412,Equations!$G:$I,3,0)*(1/$W412)+VLOOKUP(BW$14&amp;"-imc-"&amp;$L412,Equations!$G:$I,3,0)*(1/$Q412)))</f>
        <v/>
      </c>
      <c r="BX412" s="10" t="str">
        <f>IF($AG412="","",IF(OR($V412&lt;2.7,$V412&gt;90),"Age OOR",BW412-1.6449*VLOOKUP(BW$14&amp;"-rse-"&amp;$L412,Equations!$G:$I,3,0)))</f>
        <v/>
      </c>
      <c r="BY412" s="10" t="str">
        <f>IF($AG412="","",IF(OR($V412&lt;2.7,$V412&gt;90),"Age OOR",BW412+1.6449*VLOOKUP(BW$14&amp;"-rse-"&amp;$L412,Equations!$G:$I,3,0)))</f>
        <v/>
      </c>
      <c r="BZ412" s="10" t="str">
        <f t="shared" si="170"/>
        <v/>
      </c>
      <c r="CA412" s="10" t="str">
        <f>IF($AG412="","",IF(OR($V412&lt;2.7,$V412&gt;90),"Age OOR",($AG412-BW412)/VLOOKUP(BW$14&amp;"-rse-"&amp;$L412,Equations!$G:$I,3,0)))</f>
        <v/>
      </c>
      <c r="CB412" s="10" t="str">
        <f>IF($AH412="","",IF(OR($V412&lt;2.7,$V412&gt;90),"Age OOR",VLOOKUP(CB$14&amp;"-int-"&amp;$M412,Equations!$G:$I,3,0)+VLOOKUP(CB$14&amp;"-sexo-"&amp;$M412,Equations!$G:$I,3,0)*$U412+VLOOKUP(CB$14&amp;"-edad-"&amp;$M412,Equations!$G:$I,3,0)*$V412+VLOOKUP(CB$14&amp;"-est-"&amp;$M412,Equations!$G:$I,3,0)*(1/$W412)+VLOOKUP(CB$14&amp;"-imc-"&amp;$M412,Equations!$G:$I,3,0)*(1/$Q412)))</f>
        <v/>
      </c>
      <c r="CC412" s="10" t="str">
        <f>IF($AH412="","",IF(OR($V412&lt;2.7,$V412&gt;90),"Age OOR",CB412-1.6449*VLOOKUP(CB$14&amp;"-rse-"&amp;$M412,Equations!$G:$I,3,0)))</f>
        <v/>
      </c>
      <c r="CD412" s="10" t="str">
        <f>IF($AH412="","",IF(OR($V412&lt;2.7,$V412&gt;90),"Age OOR",CB412+1.6449*VLOOKUP(CB$14&amp;"-rse-"&amp;$M412,Equations!$G:$I,3,0)))</f>
        <v/>
      </c>
      <c r="CE412" s="10" t="str">
        <f t="shared" si="171"/>
        <v/>
      </c>
      <c r="CF412" s="10" t="str">
        <f>IF($AH412="","",IF(OR($V412&lt;2.7,$V412&gt;90),"Age OOR",($AH412-CB412)/VLOOKUP(CB$14&amp;"-rse-"&amp;$M412,Equations!$G:$I,3,0)))</f>
        <v/>
      </c>
      <c r="CG412" s="10" t="str">
        <f>IF($AI412="","",IF(OR($V412&lt;2.7,$V412&gt;90),"Age OOR",VLOOKUP(CG$14&amp;"-int-"&amp;$N412,Equations!$G:$I,3,0)+VLOOKUP(CG$14&amp;"-sexo-"&amp;$N412,Equations!$G:$I,3,0)*$U412+VLOOKUP(CG$14&amp;"-edad-"&amp;$N412,Equations!$G:$I,3,0)*$V412+VLOOKUP(CG$14&amp;"-est-"&amp;$N412,Equations!$G:$I,3,0)*(1/$W412)+VLOOKUP(CG$14&amp;"-imc-"&amp;$N412,Equations!$G:$I,3,0)*(1/$Q412)))</f>
        <v/>
      </c>
      <c r="CH412" s="10" t="str">
        <f>IF($AI412="","",IF(OR($V412&lt;2.7,$V412&gt;90),"Age OOR",CG412-1.6449*VLOOKUP(CG$14&amp;"-rse-"&amp;$N412,Equations!$G:$I,3,0)))</f>
        <v/>
      </c>
      <c r="CI412" s="10" t="str">
        <f>IF($AI412="","",IF(OR($V412&lt;2.7,$V412&gt;90),"Age OOR",CG412+1.6449*VLOOKUP(CG$14&amp;"-rse-"&amp;$N412,Equations!$G:$I,3,0)))</f>
        <v/>
      </c>
      <c r="CJ412" s="10" t="str">
        <f t="shared" si="172"/>
        <v/>
      </c>
      <c r="CK412" s="10" t="str">
        <f>IF($AI412="","",IF(OR($V412&lt;2.7,$V412&gt;90),"Age OOR",($AI412-CG412)/VLOOKUP(CG$14&amp;"-rse-"&amp;$N412,Equations!$G:$I,3,0)))</f>
        <v/>
      </c>
      <c r="CL412" s="10" t="str">
        <f>IF($AJ412="","",IF(OR($V412&lt;2.7,$V412&gt;90),"Age OOR",VLOOKUP(CL$14&amp;"-int-"&amp;$O412,Equations!$G:$I,3,0)+VLOOKUP(CL$14&amp;"-sexo-"&amp;$O412,Equations!$G:$I,3,0)*$U412+VLOOKUP(CL$14&amp;"-edad-"&amp;$O412,Equations!$G:$I,3,0)*$V412+VLOOKUP(CL$14&amp;"-est-"&amp;$O412,Equations!$G:$I,3,0)*(1/$W412)+VLOOKUP(CL$14&amp;"-imc-"&amp;$O412,Equations!$G:$I,3,0)*(1/$Q412)))</f>
        <v/>
      </c>
      <c r="CM412" s="10" t="str">
        <f>IF($AJ412="","",IF(OR($V412&lt;2.7,$V412&gt;90),"Age OOR",CL412-1.6449*VLOOKUP(CL$14&amp;"-rse-"&amp;$O412,Equations!$G:$I,3,0)))</f>
        <v/>
      </c>
      <c r="CN412" s="10" t="str">
        <f>IF($AJ412="","",IF(OR($V412&lt;2.7,$V412&gt;90),"Age OOR",CL412+1.6449*VLOOKUP(CL$14&amp;"-rse-"&amp;$O412,Equations!$G:$I,3,0)))</f>
        <v/>
      </c>
      <c r="CO412" s="10" t="str">
        <f t="shared" si="173"/>
        <v/>
      </c>
      <c r="CP412" s="10" t="str">
        <f>IF($AJ412="","",IF(OR($V412&lt;2.7,$V412&gt;90),"Age OOR",($AJ412-CL412)/VLOOKUP(CL$14&amp;"-rse-"&amp;$O412,Equations!$G:$I,3,0)))</f>
        <v/>
      </c>
      <c r="CQ412" s="10" t="str">
        <f>IF($AK412="","",IF(OR($V412&lt;2.7,$V412&gt;90),"Age OOR",EXP(VLOOKUP(CQ$14&amp;"-int-"&amp;$P412,Equations!$G:$I,3,0)+VLOOKUP(CQ$14&amp;"-sexo-"&amp;$P412,Equations!$G:$I,3,0)*$U412+VLOOKUP(CQ$14&amp;"-edad-"&amp;$P412,Equations!$G:$I,3,0)*$V412+VLOOKUP(CQ$14&amp;"-est-"&amp;$P412,Equations!$G:$I,3,0)*(1/$W412)+VLOOKUP(CQ$14&amp;"-imc-"&amp;$P412,Equations!$G:$I,3,0)*(1/$Q412))))</f>
        <v/>
      </c>
      <c r="CR412" s="10" t="str">
        <f>IF($AK412="","",IF(OR($V412&lt;2.7,$V412&gt;90),"Age OOR",EXP(LN(CQ412)-1.6449*VLOOKUP(CQ$14&amp;"-rse-"&amp;$P412,Equations!$G:$I,3,0))))</f>
        <v/>
      </c>
      <c r="CS412" s="10" t="str">
        <f>IF($AK412="","",IF(OR($V412&lt;2.7,$V412&gt;90),"Age OOR",EXP(LN(CQ412)+1.6449*VLOOKUP(CQ$14&amp;"-rse-"&amp;$P412,Equations!$G:$I,3,0))))</f>
        <v/>
      </c>
      <c r="CT412" s="10" t="str">
        <f t="shared" si="174"/>
        <v/>
      </c>
      <c r="CU412" s="10" t="str">
        <f>IF($AK412="","",IF(OR($V412&lt;2.7,$V412&gt;90),"Age OOR",(LN($AK412)-LN(CQ412))/VLOOKUP(CQ$14&amp;"-rse-"&amp;$P412,Equations!$G:$I,3,0)))</f>
        <v/>
      </c>
      <c r="CV412" s="47"/>
    </row>
    <row r="413" spans="5:123" x14ac:dyDescent="0.2">
      <c r="E413" s="23" t="str">
        <f t="shared" si="150"/>
        <v>Age out of range</v>
      </c>
      <c r="F413" s="23" t="str">
        <f t="shared" si="151"/>
        <v>Age out of range</v>
      </c>
      <c r="G413" s="23" t="str">
        <f t="shared" si="152"/>
        <v>Age out of range</v>
      </c>
      <c r="H413" s="23" t="str">
        <f t="shared" si="153"/>
        <v>Age out of range</v>
      </c>
      <c r="I413" s="23" t="str">
        <f t="shared" si="154"/>
        <v>Age out of range</v>
      </c>
      <c r="J413" s="23" t="str">
        <f t="shared" si="155"/>
        <v>Age out of range</v>
      </c>
      <c r="K413" s="23" t="str">
        <f t="shared" si="156"/>
        <v>Age out of range</v>
      </c>
      <c r="L413" s="23" t="str">
        <f t="shared" si="157"/>
        <v>Age out of range</v>
      </c>
      <c r="M413" s="23" t="str">
        <f t="shared" si="158"/>
        <v>Age out of range</v>
      </c>
      <c r="N413" s="23" t="str">
        <f t="shared" si="159"/>
        <v>Age out of range</v>
      </c>
      <c r="O413" s="23" t="str">
        <f t="shared" si="160"/>
        <v>Age out of range</v>
      </c>
      <c r="P413" s="23" t="str">
        <f t="shared" si="161"/>
        <v>Age out of range</v>
      </c>
      <c r="Q413" s="23" t="e">
        <f t="shared" si="162"/>
        <v>#DIV/0!</v>
      </c>
      <c r="R413" s="17"/>
      <c r="S413" s="23">
        <v>397</v>
      </c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  <c r="AE413" s="134"/>
      <c r="AF413" s="134"/>
      <c r="AG413" s="134"/>
      <c r="AH413" s="134"/>
      <c r="AI413" s="134"/>
      <c r="AJ413" s="134"/>
      <c r="AK413" s="134"/>
      <c r="AL413" s="7"/>
      <c r="AM413" s="47"/>
      <c r="AN413" s="10" t="str">
        <f>IF($Z413="","",IF(OR($V413&lt;2.7,$V413&gt;90),"Age OOR",VLOOKUP(AN$14&amp;"-int-"&amp;$E413,Equations!$G:$I,3,0)+VLOOKUP(AN$14&amp;"-sexo-"&amp;$E413,Equations!$G:$I,3,0)*$U413+VLOOKUP(AN$14&amp;"-edad-"&amp;$E413,Equations!$G:$I,3,0)*$V413+VLOOKUP(AN$14&amp;"-est-"&amp;$E413,Equations!$G:$I,3,0)*(1/$W413)+VLOOKUP(AN$14&amp;"-imc-"&amp;$E413,Equations!$G:$I,3,0)*(1/$Q413)))</f>
        <v/>
      </c>
      <c r="AO413" s="10" t="str">
        <f>IF($Z413="","",IF(OR($V413&lt;2.7,$V413&gt;90),"Age OOR",AN413-1.6449*VLOOKUP(AN$14&amp;"-rse-"&amp;$E413,Equations!$G:$I,3,0)))</f>
        <v/>
      </c>
      <c r="AP413" s="10" t="str">
        <f>IF($Z413="","",IF(OR($V413&lt;2.7,$V413&gt;90),"Age OOR",AN413+1.6449*VLOOKUP(AN$14&amp;"-rse-"&amp;$E413,Equations!$G:$I,3,0)))</f>
        <v/>
      </c>
      <c r="AQ413" s="10" t="str">
        <f t="shared" si="163"/>
        <v/>
      </c>
      <c r="AR413" s="10" t="str">
        <f>IF($Z413="","",IF(OR($V413&lt;2.7,$V413&gt;90),"Age OOR",($Z413-AN413)/VLOOKUP(AN$14&amp;"-rse-"&amp;$E413,Equations!$G:$I,3,0)))</f>
        <v/>
      </c>
      <c r="AS413" s="10" t="str">
        <f>IF($AA413="","",IF(OR($V413&lt;2.7,$V413&gt;90),"Age OOR",VLOOKUP(AS$14&amp;"-int-"&amp;$F413,Equations!$G:$I,3,0)+VLOOKUP(AS$14&amp;"-sexo-"&amp;$F413,Equations!$G:$I,3,0)*$U413+VLOOKUP(AS$14&amp;"-edad-"&amp;$F413,Equations!$G:$I,3,0)*$V413+VLOOKUP(AS$14&amp;"-est-"&amp;$F413,Equations!$G:$I,3,0)*(1/$W413)+VLOOKUP(AS$14&amp;"-imc-"&amp;$F413,Equations!$G:$I,3,0)*(1/$Q413)))</f>
        <v/>
      </c>
      <c r="AT413" s="10" t="str">
        <f>IF($AA413="","",IF(OR($V413&lt;2.7,$V413&gt;90),"Age OOR",AS413-1.6449*VLOOKUP(AS$14&amp;"-rse-"&amp;$F413,Equations!$G:$I,3,0)))</f>
        <v/>
      </c>
      <c r="AU413" s="10" t="str">
        <f>IF($AA413="","",IF(OR($V413&lt;2.7,$V413&gt;90),"Age OOR",AS413+1.6449*VLOOKUP(AS$14&amp;"-rse-"&amp;$F413,Equations!$G:$I,3,0)))</f>
        <v/>
      </c>
      <c r="AV413" s="10" t="str">
        <f t="shared" si="164"/>
        <v/>
      </c>
      <c r="AW413" s="10" t="str">
        <f>IF($AA413="","",IF(OR($V413&lt;2.7,$V413&gt;90),"Age OOR",($AA413-AS413)/VLOOKUP(AS$14&amp;"-rse-"&amp;$F413,Equations!$G:$I,3,0)))</f>
        <v/>
      </c>
      <c r="AX413" s="10" t="str">
        <f>IF($AB413="","",IF(OR($V413&lt;2.7,$V413&gt;90),"Age OOR",VLOOKUP(AX$14&amp;"-int-"&amp;$G413,Equations!$G:$I,3,0)+VLOOKUP(AX$14&amp;"-sexo-"&amp;$G413,Equations!$G:$I,3,0)*$U413+VLOOKUP(AX$14&amp;"-edad-"&amp;$G413,Equations!$G:$I,3,0)*$V413+VLOOKUP(AX$14&amp;"-est-"&amp;$G413,Equations!$G:$I,3,0)*(1/$W413)+VLOOKUP(AX$14&amp;"-imc-"&amp;$G413,Equations!$G:$I,3,0)*(1/$Q413)))</f>
        <v/>
      </c>
      <c r="AY413" s="10" t="str">
        <f>IF($AB413="","",IF(OR($V413&lt;2.7,$V413&gt;90),"Age OOR",AX413-1.6449*VLOOKUP(AX$14&amp;"-rse-"&amp;$G413,Equations!$G:$I,3,0)))</f>
        <v/>
      </c>
      <c r="AZ413" s="10" t="str">
        <f>IF($AB413="","",IF(OR($V413&lt;2.7,$V413&gt;90),"Age OOR",AX413+1.6449*VLOOKUP(AX$14&amp;"-rse-"&amp;$G413,Equations!$G:$I,3,0)))</f>
        <v/>
      </c>
      <c r="BA413" s="10" t="str">
        <f t="shared" si="165"/>
        <v/>
      </c>
      <c r="BB413" s="10" t="str">
        <f>IF($AB413="","",IF(OR($V413&lt;2.7,$V413&gt;90),"Age OOR",($AB413-AX413)/VLOOKUP(AX$14&amp;"-rse-"&amp;$G413,Equations!$G:$I,3,0)))</f>
        <v/>
      </c>
      <c r="BC413" s="10" t="str">
        <f>IF($AC413="","",IF(OR($V413&lt;2.7,$V413&gt;90),"Age OOR",VLOOKUP(BC$14&amp;"-int-"&amp;$H413,Equations!$G:$I,3,0)+VLOOKUP(BC$14&amp;"-sexo-"&amp;$H413,Equations!$G:$I,3,0)*$U413+VLOOKUP(BC$14&amp;"-edad-"&amp;$H413,Equations!$G:$I,3,0)*$V413+VLOOKUP(BC$14&amp;"-est-"&amp;$H413,Equations!$G:$I,3,0)*(1/$W413)+VLOOKUP(BC$14&amp;"-imc-"&amp;$H413,Equations!$G:$I,3,0)*(1/$Q413)))</f>
        <v/>
      </c>
      <c r="BD413" s="10" t="str">
        <f>IF($AC413="","",IF(OR($V413&lt;2.7,$V413&gt;90),"Age OOR",BC413-1.6449*VLOOKUP(BC$14&amp;"-rse-"&amp;$H413,Equations!$G:$I,3,0)))</f>
        <v/>
      </c>
      <c r="BE413" s="10" t="str">
        <f>IF($AC413="","",IF(OR($V413&lt;2.7,$V413&gt;90),"Age OOR",BC413+1.6449*VLOOKUP(BC$14&amp;"-rse-"&amp;$H413,Equations!$G:$I,3,0)))</f>
        <v/>
      </c>
      <c r="BF413" s="10" t="str">
        <f t="shared" si="166"/>
        <v/>
      </c>
      <c r="BG413" s="10" t="str">
        <f>IF($AC413="","",IF(OR($V413&lt;2.7,$V413&gt;90),"Age OOR",($AC413-BC413)/VLOOKUP(BC$14&amp;"-rse-"&amp;$H413,Equations!$G:$I,3,0)))</f>
        <v/>
      </c>
      <c r="BH413" s="10" t="str">
        <f>IF($AD413="","",IF(OR($V413&lt;2.7,$V413&gt;90),"Age OOR",VLOOKUP(BH$14&amp;"-int-"&amp;$I413,Equations!$G:$I,3,0)+VLOOKUP(BH$14&amp;"-sexo-"&amp;$I413,Equations!$G:$I,3,0)*$U413+VLOOKUP(BH$14&amp;"-edad-"&amp;$I413,Equations!$G:$I,3,0)*$V413+VLOOKUP(BH$14&amp;"-est-"&amp;$I413,Equations!$G:$I,3,0)*(1/$W413)+VLOOKUP(BH$14&amp;"-imc-"&amp;$I413,Equations!$G:$I,3,0)*(1/$Q413)))</f>
        <v/>
      </c>
      <c r="BI413" s="10" t="str">
        <f>IF($AD413="","",IF(OR($V413&lt;2.7,$V413&gt;90),"Age OOR",BH413-1.6449*VLOOKUP(BH$14&amp;"-rse-"&amp;$I413,Equations!$G:$I,3,0)))</f>
        <v/>
      </c>
      <c r="BJ413" s="10" t="str">
        <f>IF($AD413="","",IF(OR($V413&lt;2.7,$V413&gt;90),"Age OOR",BH413+1.6449*VLOOKUP(BH$14&amp;"-rse-"&amp;$I413,Equations!$G:$I,3,0)))</f>
        <v/>
      </c>
      <c r="BK413" s="10" t="str">
        <f t="shared" si="167"/>
        <v/>
      </c>
      <c r="BL413" s="10" t="str">
        <f>IF($AD413="","",IF(OR($V413&lt;2.7,$V413&gt;90),"Age OOR",($AD413-BH413)/VLOOKUP(BH$14&amp;"-rse-"&amp;$I413,Equations!$G:$I,3,0)))</f>
        <v/>
      </c>
      <c r="BM413" s="10" t="str">
        <f>IF($AE413="","",IF(OR($V413&lt;2.7,$V413&gt;90),"Age OOR",VLOOKUP(BM$14&amp;"-int-"&amp;$J413,Equations!$G:$I,3,0)+VLOOKUP(BM$14&amp;"-sexo-"&amp;$J413,Equations!$G:$I,3,0)*$U413+VLOOKUP(BM$14&amp;"-edad-"&amp;$J413,Equations!$G:$I,3,0)*$V413+VLOOKUP(BM$14&amp;"-est-"&amp;$J413,Equations!$G:$I,3,0)*(1/$W413)+VLOOKUP(BM$14&amp;"-imc-"&amp;$J413,Equations!$G:$I,3,0)*(1/$Q413)))</f>
        <v/>
      </c>
      <c r="BN413" s="10" t="str">
        <f>IF($AE413="","",IF(OR($V413&lt;2.7,$V413&gt;90),"Age OOR",BM413-1.6449*VLOOKUP(BM$14&amp;"-rse-"&amp;$J413,Equations!$G:$I,3,0)))</f>
        <v/>
      </c>
      <c r="BO413" s="10" t="str">
        <f>IF($AE413="","",IF(OR($V413&lt;2.7,$V413&gt;90),"Age OOR",BM413+1.6449*VLOOKUP(BM$14&amp;"-rse-"&amp;$J413,Equations!$G:$I,3,0)))</f>
        <v/>
      </c>
      <c r="BP413" s="10" t="str">
        <f t="shared" si="168"/>
        <v/>
      </c>
      <c r="BQ413" s="10" t="str">
        <f>IF($AE413="","",IF(OR($V413&lt;2.7,$V413&gt;90),"Age OOR",($AE413-BM413)/VLOOKUP(BM$14&amp;"-rse-"&amp;$J413,Equations!$G:$I,3,0)))</f>
        <v/>
      </c>
      <c r="BR413" s="10" t="str">
        <f>IF($AF413="","",IF(OR($V413&lt;2.7,$V413&gt;90),"Age OOR",VLOOKUP(BR$14&amp;"-int-"&amp;$K413,Equations!$G:$I,3,0)+VLOOKUP(BR$14&amp;"-sexo-"&amp;$K413,Equations!$G:$I,3,0)*$U413+VLOOKUP(BR$14&amp;"-edad-"&amp;$K413,Equations!$G:$I,3,0)*$V413+VLOOKUP(BR$14&amp;"-est-"&amp;$K413,Equations!$G:$I,3,0)*(1/$W413)+VLOOKUP(BR$14&amp;"-imc-"&amp;$K413,Equations!$G:$I,3,0)*(1/$Q413)))</f>
        <v/>
      </c>
      <c r="BS413" s="10" t="str">
        <f>IF($AF413="","",IF(OR($V413&lt;2.7,$V413&gt;90),"Age OOR",BR413-1.6449*VLOOKUP(BR$14&amp;"-rse-"&amp;$K413,Equations!$G:$I,3,0)))</f>
        <v/>
      </c>
      <c r="BT413" s="10" t="str">
        <f>IF($AF413="","",IF(OR($V413&lt;2.7,$V413&gt;90),"Age OOR",BR413+1.6449*VLOOKUP(BR$14&amp;"-rse-"&amp;$K413,Equations!$G:$I,3,0)))</f>
        <v/>
      </c>
      <c r="BU413" s="10" t="str">
        <f t="shared" si="169"/>
        <v/>
      </c>
      <c r="BV413" s="10" t="str">
        <f>IF($AF413="","",IF(OR($V413&lt;2.7,$V413&gt;90),"Age OOR",($AF413-BR413)/VLOOKUP(BR$14&amp;"-rse-"&amp;$K413,Equations!$G:$I,3,0)))</f>
        <v/>
      </c>
      <c r="BW413" s="10" t="str">
        <f>IF($AG413="","",IF(OR($V413&lt;2.7,$V413&gt;90),"Age OOR",VLOOKUP(BW$14&amp;"-int-"&amp;$L413,Equations!$G:$I,3,0)+VLOOKUP(BW$14&amp;"-sexo-"&amp;$L413,Equations!$G:$I,3,0)*$U413+VLOOKUP(BW$14&amp;"-edad-"&amp;$L413,Equations!$G:$I,3,0)*$V413+VLOOKUP(BW$14&amp;"-est-"&amp;$L413,Equations!$G:$I,3,0)*(1/$W413)+VLOOKUP(BW$14&amp;"-imc-"&amp;$L413,Equations!$G:$I,3,0)*(1/$Q413)))</f>
        <v/>
      </c>
      <c r="BX413" s="10" t="str">
        <f>IF($AG413="","",IF(OR($V413&lt;2.7,$V413&gt;90),"Age OOR",BW413-1.6449*VLOOKUP(BW$14&amp;"-rse-"&amp;$L413,Equations!$G:$I,3,0)))</f>
        <v/>
      </c>
      <c r="BY413" s="10" t="str">
        <f>IF($AG413="","",IF(OR($V413&lt;2.7,$V413&gt;90),"Age OOR",BW413+1.6449*VLOOKUP(BW$14&amp;"-rse-"&amp;$L413,Equations!$G:$I,3,0)))</f>
        <v/>
      </c>
      <c r="BZ413" s="10" t="str">
        <f t="shared" si="170"/>
        <v/>
      </c>
      <c r="CA413" s="10" t="str">
        <f>IF($AG413="","",IF(OR($V413&lt;2.7,$V413&gt;90),"Age OOR",($AG413-BW413)/VLOOKUP(BW$14&amp;"-rse-"&amp;$L413,Equations!$G:$I,3,0)))</f>
        <v/>
      </c>
      <c r="CB413" s="10" t="str">
        <f>IF($AH413="","",IF(OR($V413&lt;2.7,$V413&gt;90),"Age OOR",VLOOKUP(CB$14&amp;"-int-"&amp;$M413,Equations!$G:$I,3,0)+VLOOKUP(CB$14&amp;"-sexo-"&amp;$M413,Equations!$G:$I,3,0)*$U413+VLOOKUP(CB$14&amp;"-edad-"&amp;$M413,Equations!$G:$I,3,0)*$V413+VLOOKUP(CB$14&amp;"-est-"&amp;$M413,Equations!$G:$I,3,0)*(1/$W413)+VLOOKUP(CB$14&amp;"-imc-"&amp;$M413,Equations!$G:$I,3,0)*(1/$Q413)))</f>
        <v/>
      </c>
      <c r="CC413" s="10" t="str">
        <f>IF($AH413="","",IF(OR($V413&lt;2.7,$V413&gt;90),"Age OOR",CB413-1.6449*VLOOKUP(CB$14&amp;"-rse-"&amp;$M413,Equations!$G:$I,3,0)))</f>
        <v/>
      </c>
      <c r="CD413" s="10" t="str">
        <f>IF($AH413="","",IF(OR($V413&lt;2.7,$V413&gt;90),"Age OOR",CB413+1.6449*VLOOKUP(CB$14&amp;"-rse-"&amp;$M413,Equations!$G:$I,3,0)))</f>
        <v/>
      </c>
      <c r="CE413" s="10" t="str">
        <f t="shared" si="171"/>
        <v/>
      </c>
      <c r="CF413" s="10" t="str">
        <f>IF($AH413="","",IF(OR($V413&lt;2.7,$V413&gt;90),"Age OOR",($AH413-CB413)/VLOOKUP(CB$14&amp;"-rse-"&amp;$M413,Equations!$G:$I,3,0)))</f>
        <v/>
      </c>
      <c r="CG413" s="10" t="str">
        <f>IF($AI413="","",IF(OR($V413&lt;2.7,$V413&gt;90),"Age OOR",VLOOKUP(CG$14&amp;"-int-"&amp;$N413,Equations!$G:$I,3,0)+VLOOKUP(CG$14&amp;"-sexo-"&amp;$N413,Equations!$G:$I,3,0)*$U413+VLOOKUP(CG$14&amp;"-edad-"&amp;$N413,Equations!$G:$I,3,0)*$V413+VLOOKUP(CG$14&amp;"-est-"&amp;$N413,Equations!$G:$I,3,0)*(1/$W413)+VLOOKUP(CG$14&amp;"-imc-"&amp;$N413,Equations!$G:$I,3,0)*(1/$Q413)))</f>
        <v/>
      </c>
      <c r="CH413" s="10" t="str">
        <f>IF($AI413="","",IF(OR($V413&lt;2.7,$V413&gt;90),"Age OOR",CG413-1.6449*VLOOKUP(CG$14&amp;"-rse-"&amp;$N413,Equations!$G:$I,3,0)))</f>
        <v/>
      </c>
      <c r="CI413" s="10" t="str">
        <f>IF($AI413="","",IF(OR($V413&lt;2.7,$V413&gt;90),"Age OOR",CG413+1.6449*VLOOKUP(CG$14&amp;"-rse-"&amp;$N413,Equations!$G:$I,3,0)))</f>
        <v/>
      </c>
      <c r="CJ413" s="10" t="str">
        <f t="shared" si="172"/>
        <v/>
      </c>
      <c r="CK413" s="10" t="str">
        <f>IF($AI413="","",IF(OR($V413&lt;2.7,$V413&gt;90),"Age OOR",($AI413-CG413)/VLOOKUP(CG$14&amp;"-rse-"&amp;$N413,Equations!$G:$I,3,0)))</f>
        <v/>
      </c>
      <c r="CL413" s="10" t="str">
        <f>IF($AJ413="","",IF(OR($V413&lt;2.7,$V413&gt;90),"Age OOR",VLOOKUP(CL$14&amp;"-int-"&amp;$O413,Equations!$G:$I,3,0)+VLOOKUP(CL$14&amp;"-sexo-"&amp;$O413,Equations!$G:$I,3,0)*$U413+VLOOKUP(CL$14&amp;"-edad-"&amp;$O413,Equations!$G:$I,3,0)*$V413+VLOOKUP(CL$14&amp;"-est-"&amp;$O413,Equations!$G:$I,3,0)*(1/$W413)+VLOOKUP(CL$14&amp;"-imc-"&amp;$O413,Equations!$G:$I,3,0)*(1/$Q413)))</f>
        <v/>
      </c>
      <c r="CM413" s="10" t="str">
        <f>IF($AJ413="","",IF(OR($V413&lt;2.7,$V413&gt;90),"Age OOR",CL413-1.6449*VLOOKUP(CL$14&amp;"-rse-"&amp;$O413,Equations!$G:$I,3,0)))</f>
        <v/>
      </c>
      <c r="CN413" s="10" t="str">
        <f>IF($AJ413="","",IF(OR($V413&lt;2.7,$V413&gt;90),"Age OOR",CL413+1.6449*VLOOKUP(CL$14&amp;"-rse-"&amp;$O413,Equations!$G:$I,3,0)))</f>
        <v/>
      </c>
      <c r="CO413" s="10" t="str">
        <f t="shared" si="173"/>
        <v/>
      </c>
      <c r="CP413" s="10" t="str">
        <f>IF($AJ413="","",IF(OR($V413&lt;2.7,$V413&gt;90),"Age OOR",($AJ413-CL413)/VLOOKUP(CL$14&amp;"-rse-"&amp;$O413,Equations!$G:$I,3,0)))</f>
        <v/>
      </c>
      <c r="CQ413" s="10" t="str">
        <f>IF($AK413="","",IF(OR($V413&lt;2.7,$V413&gt;90),"Age OOR",EXP(VLOOKUP(CQ$14&amp;"-int-"&amp;$P413,Equations!$G:$I,3,0)+VLOOKUP(CQ$14&amp;"-sexo-"&amp;$P413,Equations!$G:$I,3,0)*$U413+VLOOKUP(CQ$14&amp;"-edad-"&amp;$P413,Equations!$G:$I,3,0)*$V413+VLOOKUP(CQ$14&amp;"-est-"&amp;$P413,Equations!$G:$I,3,0)*(1/$W413)+VLOOKUP(CQ$14&amp;"-imc-"&amp;$P413,Equations!$G:$I,3,0)*(1/$Q413))))</f>
        <v/>
      </c>
      <c r="CR413" s="10" t="str">
        <f>IF($AK413="","",IF(OR($V413&lt;2.7,$V413&gt;90),"Age OOR",EXP(LN(CQ413)-1.6449*VLOOKUP(CQ$14&amp;"-rse-"&amp;$P413,Equations!$G:$I,3,0))))</f>
        <v/>
      </c>
      <c r="CS413" s="10" t="str">
        <f>IF($AK413="","",IF(OR($V413&lt;2.7,$V413&gt;90),"Age OOR",EXP(LN(CQ413)+1.6449*VLOOKUP(CQ$14&amp;"-rse-"&amp;$P413,Equations!$G:$I,3,0))))</f>
        <v/>
      </c>
      <c r="CT413" s="10" t="str">
        <f t="shared" si="174"/>
        <v/>
      </c>
      <c r="CU413" s="10" t="str">
        <f>IF($AK413="","",IF(OR($V413&lt;2.7,$V413&gt;90),"Age OOR",(LN($AK413)-LN(CQ413))/VLOOKUP(CQ$14&amp;"-rse-"&amp;$P413,Equations!$G:$I,3,0)))</f>
        <v/>
      </c>
      <c r="CV413" s="47"/>
    </row>
    <row r="414" spans="5:123" x14ac:dyDescent="0.2">
      <c r="E414" s="23" t="str">
        <f t="shared" si="150"/>
        <v>Age out of range</v>
      </c>
      <c r="F414" s="23" t="str">
        <f t="shared" si="151"/>
        <v>Age out of range</v>
      </c>
      <c r="G414" s="23" t="str">
        <f t="shared" si="152"/>
        <v>Age out of range</v>
      </c>
      <c r="H414" s="23" t="str">
        <f t="shared" si="153"/>
        <v>Age out of range</v>
      </c>
      <c r="I414" s="23" t="str">
        <f t="shared" si="154"/>
        <v>Age out of range</v>
      </c>
      <c r="J414" s="23" t="str">
        <f t="shared" si="155"/>
        <v>Age out of range</v>
      </c>
      <c r="K414" s="23" t="str">
        <f t="shared" si="156"/>
        <v>Age out of range</v>
      </c>
      <c r="L414" s="23" t="str">
        <f t="shared" si="157"/>
        <v>Age out of range</v>
      </c>
      <c r="M414" s="23" t="str">
        <f t="shared" si="158"/>
        <v>Age out of range</v>
      </c>
      <c r="N414" s="23" t="str">
        <f t="shared" si="159"/>
        <v>Age out of range</v>
      </c>
      <c r="O414" s="23" t="str">
        <f t="shared" si="160"/>
        <v>Age out of range</v>
      </c>
      <c r="P414" s="23" t="str">
        <f t="shared" si="161"/>
        <v>Age out of range</v>
      </c>
      <c r="Q414" s="23" t="e">
        <f t="shared" si="162"/>
        <v>#DIV/0!</v>
      </c>
      <c r="R414" s="17"/>
      <c r="S414" s="23">
        <v>398</v>
      </c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/>
      <c r="AL414" s="7"/>
      <c r="AM414" s="47"/>
      <c r="AN414" s="10" t="str">
        <f>IF($Z414="","",IF(OR($V414&lt;2.7,$V414&gt;90),"Age OOR",VLOOKUP(AN$14&amp;"-int-"&amp;$E414,Equations!$G:$I,3,0)+VLOOKUP(AN$14&amp;"-sexo-"&amp;$E414,Equations!$G:$I,3,0)*$U414+VLOOKUP(AN$14&amp;"-edad-"&amp;$E414,Equations!$G:$I,3,0)*$V414+VLOOKUP(AN$14&amp;"-est-"&amp;$E414,Equations!$G:$I,3,0)*(1/$W414)+VLOOKUP(AN$14&amp;"-imc-"&amp;$E414,Equations!$G:$I,3,0)*(1/$Q414)))</f>
        <v/>
      </c>
      <c r="AO414" s="10" t="str">
        <f>IF($Z414="","",IF(OR($V414&lt;2.7,$V414&gt;90),"Age OOR",AN414-1.6449*VLOOKUP(AN$14&amp;"-rse-"&amp;$E414,Equations!$G:$I,3,0)))</f>
        <v/>
      </c>
      <c r="AP414" s="10" t="str">
        <f>IF($Z414="","",IF(OR($V414&lt;2.7,$V414&gt;90),"Age OOR",AN414+1.6449*VLOOKUP(AN$14&amp;"-rse-"&amp;$E414,Equations!$G:$I,3,0)))</f>
        <v/>
      </c>
      <c r="AQ414" s="10" t="str">
        <f t="shared" si="163"/>
        <v/>
      </c>
      <c r="AR414" s="10" t="str">
        <f>IF($Z414="","",IF(OR($V414&lt;2.7,$V414&gt;90),"Age OOR",($Z414-AN414)/VLOOKUP(AN$14&amp;"-rse-"&amp;$E414,Equations!$G:$I,3,0)))</f>
        <v/>
      </c>
      <c r="AS414" s="10" t="str">
        <f>IF($AA414="","",IF(OR($V414&lt;2.7,$V414&gt;90),"Age OOR",VLOOKUP(AS$14&amp;"-int-"&amp;$F414,Equations!$G:$I,3,0)+VLOOKUP(AS$14&amp;"-sexo-"&amp;$F414,Equations!$G:$I,3,0)*$U414+VLOOKUP(AS$14&amp;"-edad-"&amp;$F414,Equations!$G:$I,3,0)*$V414+VLOOKUP(AS$14&amp;"-est-"&amp;$F414,Equations!$G:$I,3,0)*(1/$W414)+VLOOKUP(AS$14&amp;"-imc-"&amp;$F414,Equations!$G:$I,3,0)*(1/$Q414)))</f>
        <v/>
      </c>
      <c r="AT414" s="10" t="str">
        <f>IF($AA414="","",IF(OR($V414&lt;2.7,$V414&gt;90),"Age OOR",AS414-1.6449*VLOOKUP(AS$14&amp;"-rse-"&amp;$F414,Equations!$G:$I,3,0)))</f>
        <v/>
      </c>
      <c r="AU414" s="10" t="str">
        <f>IF($AA414="","",IF(OR($V414&lt;2.7,$V414&gt;90),"Age OOR",AS414+1.6449*VLOOKUP(AS$14&amp;"-rse-"&amp;$F414,Equations!$G:$I,3,0)))</f>
        <v/>
      </c>
      <c r="AV414" s="10" t="str">
        <f t="shared" si="164"/>
        <v/>
      </c>
      <c r="AW414" s="10" t="str">
        <f>IF($AA414="","",IF(OR($V414&lt;2.7,$V414&gt;90),"Age OOR",($AA414-AS414)/VLOOKUP(AS$14&amp;"-rse-"&amp;$F414,Equations!$G:$I,3,0)))</f>
        <v/>
      </c>
      <c r="AX414" s="10" t="str">
        <f>IF($AB414="","",IF(OR($V414&lt;2.7,$V414&gt;90),"Age OOR",VLOOKUP(AX$14&amp;"-int-"&amp;$G414,Equations!$G:$I,3,0)+VLOOKUP(AX$14&amp;"-sexo-"&amp;$G414,Equations!$G:$I,3,0)*$U414+VLOOKUP(AX$14&amp;"-edad-"&amp;$G414,Equations!$G:$I,3,0)*$V414+VLOOKUP(AX$14&amp;"-est-"&amp;$G414,Equations!$G:$I,3,0)*(1/$W414)+VLOOKUP(AX$14&amp;"-imc-"&amp;$G414,Equations!$G:$I,3,0)*(1/$Q414)))</f>
        <v/>
      </c>
      <c r="AY414" s="10" t="str">
        <f>IF($AB414="","",IF(OR($V414&lt;2.7,$V414&gt;90),"Age OOR",AX414-1.6449*VLOOKUP(AX$14&amp;"-rse-"&amp;$G414,Equations!$G:$I,3,0)))</f>
        <v/>
      </c>
      <c r="AZ414" s="10" t="str">
        <f>IF($AB414="","",IF(OR($V414&lt;2.7,$V414&gt;90),"Age OOR",AX414+1.6449*VLOOKUP(AX$14&amp;"-rse-"&amp;$G414,Equations!$G:$I,3,0)))</f>
        <v/>
      </c>
      <c r="BA414" s="10" t="str">
        <f t="shared" si="165"/>
        <v/>
      </c>
      <c r="BB414" s="10" t="str">
        <f>IF($AB414="","",IF(OR($V414&lt;2.7,$V414&gt;90),"Age OOR",($AB414-AX414)/VLOOKUP(AX$14&amp;"-rse-"&amp;$G414,Equations!$G:$I,3,0)))</f>
        <v/>
      </c>
      <c r="BC414" s="10" t="str">
        <f>IF($AC414="","",IF(OR($V414&lt;2.7,$V414&gt;90),"Age OOR",VLOOKUP(BC$14&amp;"-int-"&amp;$H414,Equations!$G:$I,3,0)+VLOOKUP(BC$14&amp;"-sexo-"&amp;$H414,Equations!$G:$I,3,0)*$U414+VLOOKUP(BC$14&amp;"-edad-"&amp;$H414,Equations!$G:$I,3,0)*$V414+VLOOKUP(BC$14&amp;"-est-"&amp;$H414,Equations!$G:$I,3,0)*(1/$W414)+VLOOKUP(BC$14&amp;"-imc-"&amp;$H414,Equations!$G:$I,3,0)*(1/$Q414)))</f>
        <v/>
      </c>
      <c r="BD414" s="10" t="str">
        <f>IF($AC414="","",IF(OR($V414&lt;2.7,$V414&gt;90),"Age OOR",BC414-1.6449*VLOOKUP(BC$14&amp;"-rse-"&amp;$H414,Equations!$G:$I,3,0)))</f>
        <v/>
      </c>
      <c r="BE414" s="10" t="str">
        <f>IF($AC414="","",IF(OR($V414&lt;2.7,$V414&gt;90),"Age OOR",BC414+1.6449*VLOOKUP(BC$14&amp;"-rse-"&amp;$H414,Equations!$G:$I,3,0)))</f>
        <v/>
      </c>
      <c r="BF414" s="10" t="str">
        <f t="shared" si="166"/>
        <v/>
      </c>
      <c r="BG414" s="10" t="str">
        <f>IF($AC414="","",IF(OR($V414&lt;2.7,$V414&gt;90),"Age OOR",($AC414-BC414)/VLOOKUP(BC$14&amp;"-rse-"&amp;$H414,Equations!$G:$I,3,0)))</f>
        <v/>
      </c>
      <c r="BH414" s="10" t="str">
        <f>IF($AD414="","",IF(OR($V414&lt;2.7,$V414&gt;90),"Age OOR",VLOOKUP(BH$14&amp;"-int-"&amp;$I414,Equations!$G:$I,3,0)+VLOOKUP(BH$14&amp;"-sexo-"&amp;$I414,Equations!$G:$I,3,0)*$U414+VLOOKUP(BH$14&amp;"-edad-"&amp;$I414,Equations!$G:$I,3,0)*$V414+VLOOKUP(BH$14&amp;"-est-"&amp;$I414,Equations!$G:$I,3,0)*(1/$W414)+VLOOKUP(BH$14&amp;"-imc-"&amp;$I414,Equations!$G:$I,3,0)*(1/$Q414)))</f>
        <v/>
      </c>
      <c r="BI414" s="10" t="str">
        <f>IF($AD414="","",IF(OR($V414&lt;2.7,$V414&gt;90),"Age OOR",BH414-1.6449*VLOOKUP(BH$14&amp;"-rse-"&amp;$I414,Equations!$G:$I,3,0)))</f>
        <v/>
      </c>
      <c r="BJ414" s="10" t="str">
        <f>IF($AD414="","",IF(OR($V414&lt;2.7,$V414&gt;90),"Age OOR",BH414+1.6449*VLOOKUP(BH$14&amp;"-rse-"&amp;$I414,Equations!$G:$I,3,0)))</f>
        <v/>
      </c>
      <c r="BK414" s="10" t="str">
        <f t="shared" si="167"/>
        <v/>
      </c>
      <c r="BL414" s="10" t="str">
        <f>IF($AD414="","",IF(OR($V414&lt;2.7,$V414&gt;90),"Age OOR",($AD414-BH414)/VLOOKUP(BH$14&amp;"-rse-"&amp;$I414,Equations!$G:$I,3,0)))</f>
        <v/>
      </c>
      <c r="BM414" s="10" t="str">
        <f>IF($AE414="","",IF(OR($V414&lt;2.7,$V414&gt;90),"Age OOR",VLOOKUP(BM$14&amp;"-int-"&amp;$J414,Equations!$G:$I,3,0)+VLOOKUP(BM$14&amp;"-sexo-"&amp;$J414,Equations!$G:$I,3,0)*$U414+VLOOKUP(BM$14&amp;"-edad-"&amp;$J414,Equations!$G:$I,3,0)*$V414+VLOOKUP(BM$14&amp;"-est-"&amp;$J414,Equations!$G:$I,3,0)*(1/$W414)+VLOOKUP(BM$14&amp;"-imc-"&amp;$J414,Equations!$G:$I,3,0)*(1/$Q414)))</f>
        <v/>
      </c>
      <c r="BN414" s="10" t="str">
        <f>IF($AE414="","",IF(OR($V414&lt;2.7,$V414&gt;90),"Age OOR",BM414-1.6449*VLOOKUP(BM$14&amp;"-rse-"&amp;$J414,Equations!$G:$I,3,0)))</f>
        <v/>
      </c>
      <c r="BO414" s="10" t="str">
        <f>IF($AE414="","",IF(OR($V414&lt;2.7,$V414&gt;90),"Age OOR",BM414+1.6449*VLOOKUP(BM$14&amp;"-rse-"&amp;$J414,Equations!$G:$I,3,0)))</f>
        <v/>
      </c>
      <c r="BP414" s="10" t="str">
        <f t="shared" si="168"/>
        <v/>
      </c>
      <c r="BQ414" s="10" t="str">
        <f>IF($AE414="","",IF(OR($V414&lt;2.7,$V414&gt;90),"Age OOR",($AE414-BM414)/VLOOKUP(BM$14&amp;"-rse-"&amp;$J414,Equations!$G:$I,3,0)))</f>
        <v/>
      </c>
      <c r="BR414" s="10" t="str">
        <f>IF($AF414="","",IF(OR($V414&lt;2.7,$V414&gt;90),"Age OOR",VLOOKUP(BR$14&amp;"-int-"&amp;$K414,Equations!$G:$I,3,0)+VLOOKUP(BR$14&amp;"-sexo-"&amp;$K414,Equations!$G:$I,3,0)*$U414+VLOOKUP(BR$14&amp;"-edad-"&amp;$K414,Equations!$G:$I,3,0)*$V414+VLOOKUP(BR$14&amp;"-est-"&amp;$K414,Equations!$G:$I,3,0)*(1/$W414)+VLOOKUP(BR$14&amp;"-imc-"&amp;$K414,Equations!$G:$I,3,0)*(1/$Q414)))</f>
        <v/>
      </c>
      <c r="BS414" s="10" t="str">
        <f>IF($AF414="","",IF(OR($V414&lt;2.7,$V414&gt;90),"Age OOR",BR414-1.6449*VLOOKUP(BR$14&amp;"-rse-"&amp;$K414,Equations!$G:$I,3,0)))</f>
        <v/>
      </c>
      <c r="BT414" s="10" t="str">
        <f>IF($AF414="","",IF(OR($V414&lt;2.7,$V414&gt;90),"Age OOR",BR414+1.6449*VLOOKUP(BR$14&amp;"-rse-"&amp;$K414,Equations!$G:$I,3,0)))</f>
        <v/>
      </c>
      <c r="BU414" s="10" t="str">
        <f t="shared" si="169"/>
        <v/>
      </c>
      <c r="BV414" s="10" t="str">
        <f>IF($AF414="","",IF(OR($V414&lt;2.7,$V414&gt;90),"Age OOR",($AF414-BR414)/VLOOKUP(BR$14&amp;"-rse-"&amp;$K414,Equations!$G:$I,3,0)))</f>
        <v/>
      </c>
      <c r="BW414" s="10" t="str">
        <f>IF($AG414="","",IF(OR($V414&lt;2.7,$V414&gt;90),"Age OOR",VLOOKUP(BW$14&amp;"-int-"&amp;$L414,Equations!$G:$I,3,0)+VLOOKUP(BW$14&amp;"-sexo-"&amp;$L414,Equations!$G:$I,3,0)*$U414+VLOOKUP(BW$14&amp;"-edad-"&amp;$L414,Equations!$G:$I,3,0)*$V414+VLOOKUP(BW$14&amp;"-est-"&amp;$L414,Equations!$G:$I,3,0)*(1/$W414)+VLOOKUP(BW$14&amp;"-imc-"&amp;$L414,Equations!$G:$I,3,0)*(1/$Q414)))</f>
        <v/>
      </c>
      <c r="BX414" s="10" t="str">
        <f>IF($AG414="","",IF(OR($V414&lt;2.7,$V414&gt;90),"Age OOR",BW414-1.6449*VLOOKUP(BW$14&amp;"-rse-"&amp;$L414,Equations!$G:$I,3,0)))</f>
        <v/>
      </c>
      <c r="BY414" s="10" t="str">
        <f>IF($AG414="","",IF(OR($V414&lt;2.7,$V414&gt;90),"Age OOR",BW414+1.6449*VLOOKUP(BW$14&amp;"-rse-"&amp;$L414,Equations!$G:$I,3,0)))</f>
        <v/>
      </c>
      <c r="BZ414" s="10" t="str">
        <f t="shared" si="170"/>
        <v/>
      </c>
      <c r="CA414" s="10" t="str">
        <f>IF($AG414="","",IF(OR($V414&lt;2.7,$V414&gt;90),"Age OOR",($AG414-BW414)/VLOOKUP(BW$14&amp;"-rse-"&amp;$L414,Equations!$G:$I,3,0)))</f>
        <v/>
      </c>
      <c r="CB414" s="10" t="str">
        <f>IF($AH414="","",IF(OR($V414&lt;2.7,$V414&gt;90),"Age OOR",VLOOKUP(CB$14&amp;"-int-"&amp;$M414,Equations!$G:$I,3,0)+VLOOKUP(CB$14&amp;"-sexo-"&amp;$M414,Equations!$G:$I,3,0)*$U414+VLOOKUP(CB$14&amp;"-edad-"&amp;$M414,Equations!$G:$I,3,0)*$V414+VLOOKUP(CB$14&amp;"-est-"&amp;$M414,Equations!$G:$I,3,0)*(1/$W414)+VLOOKUP(CB$14&amp;"-imc-"&amp;$M414,Equations!$G:$I,3,0)*(1/$Q414)))</f>
        <v/>
      </c>
      <c r="CC414" s="10" t="str">
        <f>IF($AH414="","",IF(OR($V414&lt;2.7,$V414&gt;90),"Age OOR",CB414-1.6449*VLOOKUP(CB$14&amp;"-rse-"&amp;$M414,Equations!$G:$I,3,0)))</f>
        <v/>
      </c>
      <c r="CD414" s="10" t="str">
        <f>IF($AH414="","",IF(OR($V414&lt;2.7,$V414&gt;90),"Age OOR",CB414+1.6449*VLOOKUP(CB$14&amp;"-rse-"&amp;$M414,Equations!$G:$I,3,0)))</f>
        <v/>
      </c>
      <c r="CE414" s="10" t="str">
        <f t="shared" si="171"/>
        <v/>
      </c>
      <c r="CF414" s="10" t="str">
        <f>IF($AH414="","",IF(OR($V414&lt;2.7,$V414&gt;90),"Age OOR",($AH414-CB414)/VLOOKUP(CB$14&amp;"-rse-"&amp;$M414,Equations!$G:$I,3,0)))</f>
        <v/>
      </c>
      <c r="CG414" s="10" t="str">
        <f>IF($AI414="","",IF(OR($V414&lt;2.7,$V414&gt;90),"Age OOR",VLOOKUP(CG$14&amp;"-int-"&amp;$N414,Equations!$G:$I,3,0)+VLOOKUP(CG$14&amp;"-sexo-"&amp;$N414,Equations!$G:$I,3,0)*$U414+VLOOKUP(CG$14&amp;"-edad-"&amp;$N414,Equations!$G:$I,3,0)*$V414+VLOOKUP(CG$14&amp;"-est-"&amp;$N414,Equations!$G:$I,3,0)*(1/$W414)+VLOOKUP(CG$14&amp;"-imc-"&amp;$N414,Equations!$G:$I,3,0)*(1/$Q414)))</f>
        <v/>
      </c>
      <c r="CH414" s="10" t="str">
        <f>IF($AI414="","",IF(OR($V414&lt;2.7,$V414&gt;90),"Age OOR",CG414-1.6449*VLOOKUP(CG$14&amp;"-rse-"&amp;$N414,Equations!$G:$I,3,0)))</f>
        <v/>
      </c>
      <c r="CI414" s="10" t="str">
        <f>IF($AI414="","",IF(OR($V414&lt;2.7,$V414&gt;90),"Age OOR",CG414+1.6449*VLOOKUP(CG$14&amp;"-rse-"&amp;$N414,Equations!$G:$I,3,0)))</f>
        <v/>
      </c>
      <c r="CJ414" s="10" t="str">
        <f t="shared" si="172"/>
        <v/>
      </c>
      <c r="CK414" s="10" t="str">
        <f>IF($AI414="","",IF(OR($V414&lt;2.7,$V414&gt;90),"Age OOR",($AI414-CG414)/VLOOKUP(CG$14&amp;"-rse-"&amp;$N414,Equations!$G:$I,3,0)))</f>
        <v/>
      </c>
      <c r="CL414" s="10" t="str">
        <f>IF($AJ414="","",IF(OR($V414&lt;2.7,$V414&gt;90),"Age OOR",VLOOKUP(CL$14&amp;"-int-"&amp;$O414,Equations!$G:$I,3,0)+VLOOKUP(CL$14&amp;"-sexo-"&amp;$O414,Equations!$G:$I,3,0)*$U414+VLOOKUP(CL$14&amp;"-edad-"&amp;$O414,Equations!$G:$I,3,0)*$V414+VLOOKUP(CL$14&amp;"-est-"&amp;$O414,Equations!$G:$I,3,0)*(1/$W414)+VLOOKUP(CL$14&amp;"-imc-"&amp;$O414,Equations!$G:$I,3,0)*(1/$Q414)))</f>
        <v/>
      </c>
      <c r="CM414" s="10" t="str">
        <f>IF($AJ414="","",IF(OR($V414&lt;2.7,$V414&gt;90),"Age OOR",CL414-1.6449*VLOOKUP(CL$14&amp;"-rse-"&amp;$O414,Equations!$G:$I,3,0)))</f>
        <v/>
      </c>
      <c r="CN414" s="10" t="str">
        <f>IF($AJ414="","",IF(OR($V414&lt;2.7,$V414&gt;90),"Age OOR",CL414+1.6449*VLOOKUP(CL$14&amp;"-rse-"&amp;$O414,Equations!$G:$I,3,0)))</f>
        <v/>
      </c>
      <c r="CO414" s="10" t="str">
        <f t="shared" si="173"/>
        <v/>
      </c>
      <c r="CP414" s="10" t="str">
        <f>IF($AJ414="","",IF(OR($V414&lt;2.7,$V414&gt;90),"Age OOR",($AJ414-CL414)/VLOOKUP(CL$14&amp;"-rse-"&amp;$O414,Equations!$G:$I,3,0)))</f>
        <v/>
      </c>
      <c r="CQ414" s="10" t="str">
        <f>IF($AK414="","",IF(OR($V414&lt;2.7,$V414&gt;90),"Age OOR",EXP(VLOOKUP(CQ$14&amp;"-int-"&amp;$P414,Equations!$G:$I,3,0)+VLOOKUP(CQ$14&amp;"-sexo-"&amp;$P414,Equations!$G:$I,3,0)*$U414+VLOOKUP(CQ$14&amp;"-edad-"&amp;$P414,Equations!$G:$I,3,0)*$V414+VLOOKUP(CQ$14&amp;"-est-"&amp;$P414,Equations!$G:$I,3,0)*(1/$W414)+VLOOKUP(CQ$14&amp;"-imc-"&amp;$P414,Equations!$G:$I,3,0)*(1/$Q414))))</f>
        <v/>
      </c>
      <c r="CR414" s="10" t="str">
        <f>IF($AK414="","",IF(OR($V414&lt;2.7,$V414&gt;90),"Age OOR",EXP(LN(CQ414)-1.6449*VLOOKUP(CQ$14&amp;"-rse-"&amp;$P414,Equations!$G:$I,3,0))))</f>
        <v/>
      </c>
      <c r="CS414" s="10" t="str">
        <f>IF($AK414="","",IF(OR($V414&lt;2.7,$V414&gt;90),"Age OOR",EXP(LN(CQ414)+1.6449*VLOOKUP(CQ$14&amp;"-rse-"&amp;$P414,Equations!$G:$I,3,0))))</f>
        <v/>
      </c>
      <c r="CT414" s="10" t="str">
        <f t="shared" si="174"/>
        <v/>
      </c>
      <c r="CU414" s="10" t="str">
        <f>IF($AK414="","",IF(OR($V414&lt;2.7,$V414&gt;90),"Age OOR",(LN($AK414)-LN(CQ414))/VLOOKUP(CQ$14&amp;"-rse-"&amp;$P414,Equations!$G:$I,3,0)))</f>
        <v/>
      </c>
      <c r="CV414" s="47"/>
    </row>
    <row r="415" spans="5:123" x14ac:dyDescent="0.2">
      <c r="E415" s="23" t="str">
        <f t="shared" si="150"/>
        <v>Age out of range</v>
      </c>
      <c r="F415" s="23" t="str">
        <f t="shared" si="151"/>
        <v>Age out of range</v>
      </c>
      <c r="G415" s="23" t="str">
        <f t="shared" si="152"/>
        <v>Age out of range</v>
      </c>
      <c r="H415" s="23" t="str">
        <f t="shared" si="153"/>
        <v>Age out of range</v>
      </c>
      <c r="I415" s="23" t="str">
        <f t="shared" si="154"/>
        <v>Age out of range</v>
      </c>
      <c r="J415" s="23" t="str">
        <f t="shared" si="155"/>
        <v>Age out of range</v>
      </c>
      <c r="K415" s="23" t="str">
        <f t="shared" si="156"/>
        <v>Age out of range</v>
      </c>
      <c r="L415" s="23" t="str">
        <f t="shared" si="157"/>
        <v>Age out of range</v>
      </c>
      <c r="M415" s="23" t="str">
        <f t="shared" si="158"/>
        <v>Age out of range</v>
      </c>
      <c r="N415" s="23" t="str">
        <f t="shared" si="159"/>
        <v>Age out of range</v>
      </c>
      <c r="O415" s="23" t="str">
        <f t="shared" si="160"/>
        <v>Age out of range</v>
      </c>
      <c r="P415" s="23" t="str">
        <f t="shared" si="161"/>
        <v>Age out of range</v>
      </c>
      <c r="Q415" s="23" t="e">
        <f t="shared" si="162"/>
        <v>#DIV/0!</v>
      </c>
      <c r="R415" s="17"/>
      <c r="S415" s="23">
        <v>399</v>
      </c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7"/>
      <c r="AM415" s="47"/>
      <c r="AN415" s="10" t="str">
        <f>IF($Z415="","",IF(OR($V415&lt;2.7,$V415&gt;90),"Age OOR",VLOOKUP(AN$14&amp;"-int-"&amp;$E415,Equations!$G:$I,3,0)+VLOOKUP(AN$14&amp;"-sexo-"&amp;$E415,Equations!$G:$I,3,0)*$U415+VLOOKUP(AN$14&amp;"-edad-"&amp;$E415,Equations!$G:$I,3,0)*$V415+VLOOKUP(AN$14&amp;"-est-"&amp;$E415,Equations!$G:$I,3,0)*(1/$W415)+VLOOKUP(AN$14&amp;"-imc-"&amp;$E415,Equations!$G:$I,3,0)*(1/$Q415)))</f>
        <v/>
      </c>
      <c r="AO415" s="10" t="str">
        <f>IF($Z415="","",IF(OR($V415&lt;2.7,$V415&gt;90),"Age OOR",AN415-1.6449*VLOOKUP(AN$14&amp;"-rse-"&amp;$E415,Equations!$G:$I,3,0)))</f>
        <v/>
      </c>
      <c r="AP415" s="10" t="str">
        <f>IF($Z415="","",IF(OR($V415&lt;2.7,$V415&gt;90),"Age OOR",AN415+1.6449*VLOOKUP(AN$14&amp;"-rse-"&amp;$E415,Equations!$G:$I,3,0)))</f>
        <v/>
      </c>
      <c r="AQ415" s="10" t="str">
        <f t="shared" si="163"/>
        <v/>
      </c>
      <c r="AR415" s="10" t="str">
        <f>IF($Z415="","",IF(OR($V415&lt;2.7,$V415&gt;90),"Age OOR",($Z415-AN415)/VLOOKUP(AN$14&amp;"-rse-"&amp;$E415,Equations!$G:$I,3,0)))</f>
        <v/>
      </c>
      <c r="AS415" s="10" t="str">
        <f>IF($AA415="","",IF(OR($V415&lt;2.7,$V415&gt;90),"Age OOR",VLOOKUP(AS$14&amp;"-int-"&amp;$F415,Equations!$G:$I,3,0)+VLOOKUP(AS$14&amp;"-sexo-"&amp;$F415,Equations!$G:$I,3,0)*$U415+VLOOKUP(AS$14&amp;"-edad-"&amp;$F415,Equations!$G:$I,3,0)*$V415+VLOOKUP(AS$14&amp;"-est-"&amp;$F415,Equations!$G:$I,3,0)*(1/$W415)+VLOOKUP(AS$14&amp;"-imc-"&amp;$F415,Equations!$G:$I,3,0)*(1/$Q415)))</f>
        <v/>
      </c>
      <c r="AT415" s="10" t="str">
        <f>IF($AA415="","",IF(OR($V415&lt;2.7,$V415&gt;90),"Age OOR",AS415-1.6449*VLOOKUP(AS$14&amp;"-rse-"&amp;$F415,Equations!$G:$I,3,0)))</f>
        <v/>
      </c>
      <c r="AU415" s="10" t="str">
        <f>IF($AA415="","",IF(OR($V415&lt;2.7,$V415&gt;90),"Age OOR",AS415+1.6449*VLOOKUP(AS$14&amp;"-rse-"&amp;$F415,Equations!$G:$I,3,0)))</f>
        <v/>
      </c>
      <c r="AV415" s="10" t="str">
        <f t="shared" si="164"/>
        <v/>
      </c>
      <c r="AW415" s="10" t="str">
        <f>IF($AA415="","",IF(OR($V415&lt;2.7,$V415&gt;90),"Age OOR",($AA415-AS415)/VLOOKUP(AS$14&amp;"-rse-"&amp;$F415,Equations!$G:$I,3,0)))</f>
        <v/>
      </c>
      <c r="AX415" s="10" t="str">
        <f>IF($AB415="","",IF(OR($V415&lt;2.7,$V415&gt;90),"Age OOR",VLOOKUP(AX$14&amp;"-int-"&amp;$G415,Equations!$G:$I,3,0)+VLOOKUP(AX$14&amp;"-sexo-"&amp;$G415,Equations!$G:$I,3,0)*$U415+VLOOKUP(AX$14&amp;"-edad-"&amp;$G415,Equations!$G:$I,3,0)*$V415+VLOOKUP(AX$14&amp;"-est-"&amp;$G415,Equations!$G:$I,3,0)*(1/$W415)+VLOOKUP(AX$14&amp;"-imc-"&amp;$G415,Equations!$G:$I,3,0)*(1/$Q415)))</f>
        <v/>
      </c>
      <c r="AY415" s="10" t="str">
        <f>IF($AB415="","",IF(OR($V415&lt;2.7,$V415&gt;90),"Age OOR",AX415-1.6449*VLOOKUP(AX$14&amp;"-rse-"&amp;$G415,Equations!$G:$I,3,0)))</f>
        <v/>
      </c>
      <c r="AZ415" s="10" t="str">
        <f>IF($AB415="","",IF(OR($V415&lt;2.7,$V415&gt;90),"Age OOR",AX415+1.6449*VLOOKUP(AX$14&amp;"-rse-"&amp;$G415,Equations!$G:$I,3,0)))</f>
        <v/>
      </c>
      <c r="BA415" s="10" t="str">
        <f t="shared" si="165"/>
        <v/>
      </c>
      <c r="BB415" s="10" t="str">
        <f>IF($AB415="","",IF(OR($V415&lt;2.7,$V415&gt;90),"Age OOR",($AB415-AX415)/VLOOKUP(AX$14&amp;"-rse-"&amp;$G415,Equations!$G:$I,3,0)))</f>
        <v/>
      </c>
      <c r="BC415" s="10" t="str">
        <f>IF($AC415="","",IF(OR($V415&lt;2.7,$V415&gt;90),"Age OOR",VLOOKUP(BC$14&amp;"-int-"&amp;$H415,Equations!$G:$I,3,0)+VLOOKUP(BC$14&amp;"-sexo-"&amp;$H415,Equations!$G:$I,3,0)*$U415+VLOOKUP(BC$14&amp;"-edad-"&amp;$H415,Equations!$G:$I,3,0)*$V415+VLOOKUP(BC$14&amp;"-est-"&amp;$H415,Equations!$G:$I,3,0)*(1/$W415)+VLOOKUP(BC$14&amp;"-imc-"&amp;$H415,Equations!$G:$I,3,0)*(1/$Q415)))</f>
        <v/>
      </c>
      <c r="BD415" s="10" t="str">
        <f>IF($AC415="","",IF(OR($V415&lt;2.7,$V415&gt;90),"Age OOR",BC415-1.6449*VLOOKUP(BC$14&amp;"-rse-"&amp;$H415,Equations!$G:$I,3,0)))</f>
        <v/>
      </c>
      <c r="BE415" s="10" t="str">
        <f>IF($AC415="","",IF(OR($V415&lt;2.7,$V415&gt;90),"Age OOR",BC415+1.6449*VLOOKUP(BC$14&amp;"-rse-"&amp;$H415,Equations!$G:$I,3,0)))</f>
        <v/>
      </c>
      <c r="BF415" s="10" t="str">
        <f t="shared" si="166"/>
        <v/>
      </c>
      <c r="BG415" s="10" t="str">
        <f>IF($AC415="","",IF(OR($V415&lt;2.7,$V415&gt;90),"Age OOR",($AC415-BC415)/VLOOKUP(BC$14&amp;"-rse-"&amp;$H415,Equations!$G:$I,3,0)))</f>
        <v/>
      </c>
      <c r="BH415" s="10" t="str">
        <f>IF($AD415="","",IF(OR($V415&lt;2.7,$V415&gt;90),"Age OOR",VLOOKUP(BH$14&amp;"-int-"&amp;$I415,Equations!$G:$I,3,0)+VLOOKUP(BH$14&amp;"-sexo-"&amp;$I415,Equations!$G:$I,3,0)*$U415+VLOOKUP(BH$14&amp;"-edad-"&amp;$I415,Equations!$G:$I,3,0)*$V415+VLOOKUP(BH$14&amp;"-est-"&amp;$I415,Equations!$G:$I,3,0)*(1/$W415)+VLOOKUP(BH$14&amp;"-imc-"&amp;$I415,Equations!$G:$I,3,0)*(1/$Q415)))</f>
        <v/>
      </c>
      <c r="BI415" s="10" t="str">
        <f>IF($AD415="","",IF(OR($V415&lt;2.7,$V415&gt;90),"Age OOR",BH415-1.6449*VLOOKUP(BH$14&amp;"-rse-"&amp;$I415,Equations!$G:$I,3,0)))</f>
        <v/>
      </c>
      <c r="BJ415" s="10" t="str">
        <f>IF($AD415="","",IF(OR($V415&lt;2.7,$V415&gt;90),"Age OOR",BH415+1.6449*VLOOKUP(BH$14&amp;"-rse-"&amp;$I415,Equations!$G:$I,3,0)))</f>
        <v/>
      </c>
      <c r="BK415" s="10" t="str">
        <f t="shared" si="167"/>
        <v/>
      </c>
      <c r="BL415" s="10" t="str">
        <f>IF($AD415="","",IF(OR($V415&lt;2.7,$V415&gt;90),"Age OOR",($AD415-BH415)/VLOOKUP(BH$14&amp;"-rse-"&amp;$I415,Equations!$G:$I,3,0)))</f>
        <v/>
      </c>
      <c r="BM415" s="10" t="str">
        <f>IF($AE415="","",IF(OR($V415&lt;2.7,$V415&gt;90),"Age OOR",VLOOKUP(BM$14&amp;"-int-"&amp;$J415,Equations!$G:$I,3,0)+VLOOKUP(BM$14&amp;"-sexo-"&amp;$J415,Equations!$G:$I,3,0)*$U415+VLOOKUP(BM$14&amp;"-edad-"&amp;$J415,Equations!$G:$I,3,0)*$V415+VLOOKUP(BM$14&amp;"-est-"&amp;$J415,Equations!$G:$I,3,0)*(1/$W415)+VLOOKUP(BM$14&amp;"-imc-"&amp;$J415,Equations!$G:$I,3,0)*(1/$Q415)))</f>
        <v/>
      </c>
      <c r="BN415" s="10" t="str">
        <f>IF($AE415="","",IF(OR($V415&lt;2.7,$V415&gt;90),"Age OOR",BM415-1.6449*VLOOKUP(BM$14&amp;"-rse-"&amp;$J415,Equations!$G:$I,3,0)))</f>
        <v/>
      </c>
      <c r="BO415" s="10" t="str">
        <f>IF($AE415="","",IF(OR($V415&lt;2.7,$V415&gt;90),"Age OOR",BM415+1.6449*VLOOKUP(BM$14&amp;"-rse-"&amp;$J415,Equations!$G:$I,3,0)))</f>
        <v/>
      </c>
      <c r="BP415" s="10" t="str">
        <f t="shared" si="168"/>
        <v/>
      </c>
      <c r="BQ415" s="10" t="str">
        <f>IF($AE415="","",IF(OR($V415&lt;2.7,$V415&gt;90),"Age OOR",($AE415-BM415)/VLOOKUP(BM$14&amp;"-rse-"&amp;$J415,Equations!$G:$I,3,0)))</f>
        <v/>
      </c>
      <c r="BR415" s="10" t="str">
        <f>IF($AF415="","",IF(OR($V415&lt;2.7,$V415&gt;90),"Age OOR",VLOOKUP(BR$14&amp;"-int-"&amp;$K415,Equations!$G:$I,3,0)+VLOOKUP(BR$14&amp;"-sexo-"&amp;$K415,Equations!$G:$I,3,0)*$U415+VLOOKUP(BR$14&amp;"-edad-"&amp;$K415,Equations!$G:$I,3,0)*$V415+VLOOKUP(BR$14&amp;"-est-"&amp;$K415,Equations!$G:$I,3,0)*(1/$W415)+VLOOKUP(BR$14&amp;"-imc-"&amp;$K415,Equations!$G:$I,3,0)*(1/$Q415)))</f>
        <v/>
      </c>
      <c r="BS415" s="10" t="str">
        <f>IF($AF415="","",IF(OR($V415&lt;2.7,$V415&gt;90),"Age OOR",BR415-1.6449*VLOOKUP(BR$14&amp;"-rse-"&amp;$K415,Equations!$G:$I,3,0)))</f>
        <v/>
      </c>
      <c r="BT415" s="10" t="str">
        <f>IF($AF415="","",IF(OR($V415&lt;2.7,$V415&gt;90),"Age OOR",BR415+1.6449*VLOOKUP(BR$14&amp;"-rse-"&amp;$K415,Equations!$G:$I,3,0)))</f>
        <v/>
      </c>
      <c r="BU415" s="10" t="str">
        <f t="shared" si="169"/>
        <v/>
      </c>
      <c r="BV415" s="10" t="str">
        <f>IF($AF415="","",IF(OR($V415&lt;2.7,$V415&gt;90),"Age OOR",($AF415-BR415)/VLOOKUP(BR$14&amp;"-rse-"&amp;$K415,Equations!$G:$I,3,0)))</f>
        <v/>
      </c>
      <c r="BW415" s="10" t="str">
        <f>IF($AG415="","",IF(OR($V415&lt;2.7,$V415&gt;90),"Age OOR",VLOOKUP(BW$14&amp;"-int-"&amp;$L415,Equations!$G:$I,3,0)+VLOOKUP(BW$14&amp;"-sexo-"&amp;$L415,Equations!$G:$I,3,0)*$U415+VLOOKUP(BW$14&amp;"-edad-"&amp;$L415,Equations!$G:$I,3,0)*$V415+VLOOKUP(BW$14&amp;"-est-"&amp;$L415,Equations!$G:$I,3,0)*(1/$W415)+VLOOKUP(BW$14&amp;"-imc-"&amp;$L415,Equations!$G:$I,3,0)*(1/$Q415)))</f>
        <v/>
      </c>
      <c r="BX415" s="10" t="str">
        <f>IF($AG415="","",IF(OR($V415&lt;2.7,$V415&gt;90),"Age OOR",BW415-1.6449*VLOOKUP(BW$14&amp;"-rse-"&amp;$L415,Equations!$G:$I,3,0)))</f>
        <v/>
      </c>
      <c r="BY415" s="10" t="str">
        <f>IF($AG415="","",IF(OR($V415&lt;2.7,$V415&gt;90),"Age OOR",BW415+1.6449*VLOOKUP(BW$14&amp;"-rse-"&amp;$L415,Equations!$G:$I,3,0)))</f>
        <v/>
      </c>
      <c r="BZ415" s="10" t="str">
        <f t="shared" si="170"/>
        <v/>
      </c>
      <c r="CA415" s="10" t="str">
        <f>IF($AG415="","",IF(OR($V415&lt;2.7,$V415&gt;90),"Age OOR",($AG415-BW415)/VLOOKUP(BW$14&amp;"-rse-"&amp;$L415,Equations!$G:$I,3,0)))</f>
        <v/>
      </c>
      <c r="CB415" s="10" t="str">
        <f>IF($AH415="","",IF(OR($V415&lt;2.7,$V415&gt;90),"Age OOR",VLOOKUP(CB$14&amp;"-int-"&amp;$M415,Equations!$G:$I,3,0)+VLOOKUP(CB$14&amp;"-sexo-"&amp;$M415,Equations!$G:$I,3,0)*$U415+VLOOKUP(CB$14&amp;"-edad-"&amp;$M415,Equations!$G:$I,3,0)*$V415+VLOOKUP(CB$14&amp;"-est-"&amp;$M415,Equations!$G:$I,3,0)*(1/$W415)+VLOOKUP(CB$14&amp;"-imc-"&amp;$M415,Equations!$G:$I,3,0)*(1/$Q415)))</f>
        <v/>
      </c>
      <c r="CC415" s="10" t="str">
        <f>IF($AH415="","",IF(OR($V415&lt;2.7,$V415&gt;90),"Age OOR",CB415-1.6449*VLOOKUP(CB$14&amp;"-rse-"&amp;$M415,Equations!$G:$I,3,0)))</f>
        <v/>
      </c>
      <c r="CD415" s="10" t="str">
        <f>IF($AH415="","",IF(OR($V415&lt;2.7,$V415&gt;90),"Age OOR",CB415+1.6449*VLOOKUP(CB$14&amp;"-rse-"&amp;$M415,Equations!$G:$I,3,0)))</f>
        <v/>
      </c>
      <c r="CE415" s="10" t="str">
        <f t="shared" si="171"/>
        <v/>
      </c>
      <c r="CF415" s="10" t="str">
        <f>IF($AH415="","",IF(OR($V415&lt;2.7,$V415&gt;90),"Age OOR",($AH415-CB415)/VLOOKUP(CB$14&amp;"-rse-"&amp;$M415,Equations!$G:$I,3,0)))</f>
        <v/>
      </c>
      <c r="CG415" s="10" t="str">
        <f>IF($AI415="","",IF(OR($V415&lt;2.7,$V415&gt;90),"Age OOR",VLOOKUP(CG$14&amp;"-int-"&amp;$N415,Equations!$G:$I,3,0)+VLOOKUP(CG$14&amp;"-sexo-"&amp;$N415,Equations!$G:$I,3,0)*$U415+VLOOKUP(CG$14&amp;"-edad-"&amp;$N415,Equations!$G:$I,3,0)*$V415+VLOOKUP(CG$14&amp;"-est-"&amp;$N415,Equations!$G:$I,3,0)*(1/$W415)+VLOOKUP(CG$14&amp;"-imc-"&amp;$N415,Equations!$G:$I,3,0)*(1/$Q415)))</f>
        <v/>
      </c>
      <c r="CH415" s="10" t="str">
        <f>IF($AI415="","",IF(OR($V415&lt;2.7,$V415&gt;90),"Age OOR",CG415-1.6449*VLOOKUP(CG$14&amp;"-rse-"&amp;$N415,Equations!$G:$I,3,0)))</f>
        <v/>
      </c>
      <c r="CI415" s="10" t="str">
        <f>IF($AI415="","",IF(OR($V415&lt;2.7,$V415&gt;90),"Age OOR",CG415+1.6449*VLOOKUP(CG$14&amp;"-rse-"&amp;$N415,Equations!$G:$I,3,0)))</f>
        <v/>
      </c>
      <c r="CJ415" s="10" t="str">
        <f t="shared" si="172"/>
        <v/>
      </c>
      <c r="CK415" s="10" t="str">
        <f>IF($AI415="","",IF(OR($V415&lt;2.7,$V415&gt;90),"Age OOR",($AI415-CG415)/VLOOKUP(CG$14&amp;"-rse-"&amp;$N415,Equations!$G:$I,3,0)))</f>
        <v/>
      </c>
      <c r="CL415" s="10" t="str">
        <f>IF($AJ415="","",IF(OR($V415&lt;2.7,$V415&gt;90),"Age OOR",VLOOKUP(CL$14&amp;"-int-"&amp;$O415,Equations!$G:$I,3,0)+VLOOKUP(CL$14&amp;"-sexo-"&amp;$O415,Equations!$G:$I,3,0)*$U415+VLOOKUP(CL$14&amp;"-edad-"&amp;$O415,Equations!$G:$I,3,0)*$V415+VLOOKUP(CL$14&amp;"-est-"&amp;$O415,Equations!$G:$I,3,0)*(1/$W415)+VLOOKUP(CL$14&amp;"-imc-"&amp;$O415,Equations!$G:$I,3,0)*(1/$Q415)))</f>
        <v/>
      </c>
      <c r="CM415" s="10" t="str">
        <f>IF($AJ415="","",IF(OR($V415&lt;2.7,$V415&gt;90),"Age OOR",CL415-1.6449*VLOOKUP(CL$14&amp;"-rse-"&amp;$O415,Equations!$G:$I,3,0)))</f>
        <v/>
      </c>
      <c r="CN415" s="10" t="str">
        <f>IF($AJ415="","",IF(OR($V415&lt;2.7,$V415&gt;90),"Age OOR",CL415+1.6449*VLOOKUP(CL$14&amp;"-rse-"&amp;$O415,Equations!$G:$I,3,0)))</f>
        <v/>
      </c>
      <c r="CO415" s="10" t="str">
        <f t="shared" si="173"/>
        <v/>
      </c>
      <c r="CP415" s="10" t="str">
        <f>IF($AJ415="","",IF(OR($V415&lt;2.7,$V415&gt;90),"Age OOR",($AJ415-CL415)/VLOOKUP(CL$14&amp;"-rse-"&amp;$O415,Equations!$G:$I,3,0)))</f>
        <v/>
      </c>
      <c r="CQ415" s="10" t="str">
        <f>IF($AK415="","",IF(OR($V415&lt;2.7,$V415&gt;90),"Age OOR",EXP(VLOOKUP(CQ$14&amp;"-int-"&amp;$P415,Equations!$G:$I,3,0)+VLOOKUP(CQ$14&amp;"-sexo-"&amp;$P415,Equations!$G:$I,3,0)*$U415+VLOOKUP(CQ$14&amp;"-edad-"&amp;$P415,Equations!$G:$I,3,0)*$V415+VLOOKUP(CQ$14&amp;"-est-"&amp;$P415,Equations!$G:$I,3,0)*(1/$W415)+VLOOKUP(CQ$14&amp;"-imc-"&amp;$P415,Equations!$G:$I,3,0)*(1/$Q415))))</f>
        <v/>
      </c>
      <c r="CR415" s="10" t="str">
        <f>IF($AK415="","",IF(OR($V415&lt;2.7,$V415&gt;90),"Age OOR",EXP(LN(CQ415)-1.6449*VLOOKUP(CQ$14&amp;"-rse-"&amp;$P415,Equations!$G:$I,3,0))))</f>
        <v/>
      </c>
      <c r="CS415" s="10" t="str">
        <f>IF($AK415="","",IF(OR($V415&lt;2.7,$V415&gt;90),"Age OOR",EXP(LN(CQ415)+1.6449*VLOOKUP(CQ$14&amp;"-rse-"&amp;$P415,Equations!$G:$I,3,0))))</f>
        <v/>
      </c>
      <c r="CT415" s="10" t="str">
        <f t="shared" si="174"/>
        <v/>
      </c>
      <c r="CU415" s="10" t="str">
        <f>IF($AK415="","",IF(OR($V415&lt;2.7,$V415&gt;90),"Age OOR",(LN($AK415)-LN(CQ415))/VLOOKUP(CQ$14&amp;"-rse-"&amp;$P415,Equations!$G:$I,3,0)))</f>
        <v/>
      </c>
      <c r="CV415" s="47"/>
    </row>
    <row r="416" spans="5:123" x14ac:dyDescent="0.2">
      <c r="E416" s="23" t="str">
        <f t="shared" si="150"/>
        <v>Age out of range</v>
      </c>
      <c r="F416" s="23" t="str">
        <f t="shared" si="151"/>
        <v>Age out of range</v>
      </c>
      <c r="G416" s="23" t="str">
        <f t="shared" si="152"/>
        <v>Age out of range</v>
      </c>
      <c r="H416" s="23" t="str">
        <f t="shared" si="153"/>
        <v>Age out of range</v>
      </c>
      <c r="I416" s="23" t="str">
        <f t="shared" si="154"/>
        <v>Age out of range</v>
      </c>
      <c r="J416" s="23" t="str">
        <f t="shared" si="155"/>
        <v>Age out of range</v>
      </c>
      <c r="K416" s="23" t="str">
        <f t="shared" si="156"/>
        <v>Age out of range</v>
      </c>
      <c r="L416" s="23" t="str">
        <f t="shared" si="157"/>
        <v>Age out of range</v>
      </c>
      <c r="M416" s="23" t="str">
        <f t="shared" si="158"/>
        <v>Age out of range</v>
      </c>
      <c r="N416" s="23" t="str">
        <f t="shared" si="159"/>
        <v>Age out of range</v>
      </c>
      <c r="O416" s="23" t="str">
        <f t="shared" si="160"/>
        <v>Age out of range</v>
      </c>
      <c r="P416" s="23" t="str">
        <f t="shared" si="161"/>
        <v>Age out of range</v>
      </c>
      <c r="Q416" s="23" t="e">
        <f t="shared" si="162"/>
        <v>#DIV/0!</v>
      </c>
      <c r="R416" s="17"/>
      <c r="S416" s="23">
        <v>400</v>
      </c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7"/>
      <c r="AM416" s="47"/>
      <c r="AN416" s="10" t="str">
        <f>IF($Z416="","",IF(OR($V416&lt;2.7,$V416&gt;90),"Age OOR",VLOOKUP(AN$14&amp;"-int-"&amp;$E416,Equations!$G:$I,3,0)+VLOOKUP(AN$14&amp;"-sexo-"&amp;$E416,Equations!$G:$I,3,0)*$U416+VLOOKUP(AN$14&amp;"-edad-"&amp;$E416,Equations!$G:$I,3,0)*$V416+VLOOKUP(AN$14&amp;"-est-"&amp;$E416,Equations!$G:$I,3,0)*(1/$W416)+VLOOKUP(AN$14&amp;"-imc-"&amp;$E416,Equations!$G:$I,3,0)*(1/$Q416)))</f>
        <v/>
      </c>
      <c r="AO416" s="10" t="str">
        <f>IF($Z416="","",IF(OR($V416&lt;2.7,$V416&gt;90),"Age OOR",AN416-1.6449*VLOOKUP(AN$14&amp;"-rse-"&amp;$E416,Equations!$G:$I,3,0)))</f>
        <v/>
      </c>
      <c r="AP416" s="10" t="str">
        <f>IF($Z416="","",IF(OR($V416&lt;2.7,$V416&gt;90),"Age OOR",AN416+1.6449*VLOOKUP(AN$14&amp;"-rse-"&amp;$E416,Equations!$G:$I,3,0)))</f>
        <v/>
      </c>
      <c r="AQ416" s="10" t="str">
        <f t="shared" si="163"/>
        <v/>
      </c>
      <c r="AR416" s="10" t="str">
        <f>IF($Z416="","",IF(OR($V416&lt;2.7,$V416&gt;90),"Age OOR",($Z416-AN416)/VLOOKUP(AN$14&amp;"-rse-"&amp;$E416,Equations!$G:$I,3,0)))</f>
        <v/>
      </c>
      <c r="AS416" s="10" t="str">
        <f>IF($AA416="","",IF(OR($V416&lt;2.7,$V416&gt;90),"Age OOR",VLOOKUP(AS$14&amp;"-int-"&amp;$F416,Equations!$G:$I,3,0)+VLOOKUP(AS$14&amp;"-sexo-"&amp;$F416,Equations!$G:$I,3,0)*$U416+VLOOKUP(AS$14&amp;"-edad-"&amp;$F416,Equations!$G:$I,3,0)*$V416+VLOOKUP(AS$14&amp;"-est-"&amp;$F416,Equations!$G:$I,3,0)*(1/$W416)+VLOOKUP(AS$14&amp;"-imc-"&amp;$F416,Equations!$G:$I,3,0)*(1/$Q416)))</f>
        <v/>
      </c>
      <c r="AT416" s="10" t="str">
        <f>IF($AA416="","",IF(OR($V416&lt;2.7,$V416&gt;90),"Age OOR",AS416-1.6449*VLOOKUP(AS$14&amp;"-rse-"&amp;$F416,Equations!$G:$I,3,0)))</f>
        <v/>
      </c>
      <c r="AU416" s="10" t="str">
        <f>IF($AA416="","",IF(OR($V416&lt;2.7,$V416&gt;90),"Age OOR",AS416+1.6449*VLOOKUP(AS$14&amp;"-rse-"&amp;$F416,Equations!$G:$I,3,0)))</f>
        <v/>
      </c>
      <c r="AV416" s="10" t="str">
        <f t="shared" si="164"/>
        <v/>
      </c>
      <c r="AW416" s="10" t="str">
        <f>IF($AA416="","",IF(OR($V416&lt;2.7,$V416&gt;90),"Age OOR",($AA416-AS416)/VLOOKUP(AS$14&amp;"-rse-"&amp;$F416,Equations!$G:$I,3,0)))</f>
        <v/>
      </c>
      <c r="AX416" s="10" t="str">
        <f>IF($AB416="","",IF(OR($V416&lt;2.7,$V416&gt;90),"Age OOR",VLOOKUP(AX$14&amp;"-int-"&amp;$G416,Equations!$G:$I,3,0)+VLOOKUP(AX$14&amp;"-sexo-"&amp;$G416,Equations!$G:$I,3,0)*$U416+VLOOKUP(AX$14&amp;"-edad-"&amp;$G416,Equations!$G:$I,3,0)*$V416+VLOOKUP(AX$14&amp;"-est-"&amp;$G416,Equations!$G:$I,3,0)*(1/$W416)+VLOOKUP(AX$14&amp;"-imc-"&amp;$G416,Equations!$G:$I,3,0)*(1/$Q416)))</f>
        <v/>
      </c>
      <c r="AY416" s="10" t="str">
        <f>IF($AB416="","",IF(OR($V416&lt;2.7,$V416&gt;90),"Age OOR",AX416-1.6449*VLOOKUP(AX$14&amp;"-rse-"&amp;$G416,Equations!$G:$I,3,0)))</f>
        <v/>
      </c>
      <c r="AZ416" s="10" t="str">
        <f>IF($AB416="","",IF(OR($V416&lt;2.7,$V416&gt;90),"Age OOR",AX416+1.6449*VLOOKUP(AX$14&amp;"-rse-"&amp;$G416,Equations!$G:$I,3,0)))</f>
        <v/>
      </c>
      <c r="BA416" s="10" t="str">
        <f t="shared" si="165"/>
        <v/>
      </c>
      <c r="BB416" s="10" t="str">
        <f>IF($AB416="","",IF(OR($V416&lt;2.7,$V416&gt;90),"Age OOR",($AB416-AX416)/VLOOKUP(AX$14&amp;"-rse-"&amp;$G416,Equations!$G:$I,3,0)))</f>
        <v/>
      </c>
      <c r="BC416" s="10" t="str">
        <f>IF($AC416="","",IF(OR($V416&lt;2.7,$V416&gt;90),"Age OOR",VLOOKUP(BC$14&amp;"-int-"&amp;$H416,Equations!$G:$I,3,0)+VLOOKUP(BC$14&amp;"-sexo-"&amp;$H416,Equations!$G:$I,3,0)*$U416+VLOOKUP(BC$14&amp;"-edad-"&amp;$H416,Equations!$G:$I,3,0)*$V416+VLOOKUP(BC$14&amp;"-est-"&amp;$H416,Equations!$G:$I,3,0)*(1/$W416)+VLOOKUP(BC$14&amp;"-imc-"&amp;$H416,Equations!$G:$I,3,0)*(1/$Q416)))</f>
        <v/>
      </c>
      <c r="BD416" s="10" t="str">
        <f>IF($AC416="","",IF(OR($V416&lt;2.7,$V416&gt;90),"Age OOR",BC416-1.6449*VLOOKUP(BC$14&amp;"-rse-"&amp;$H416,Equations!$G:$I,3,0)))</f>
        <v/>
      </c>
      <c r="BE416" s="10" t="str">
        <f>IF($AC416="","",IF(OR($V416&lt;2.7,$V416&gt;90),"Age OOR",BC416+1.6449*VLOOKUP(BC$14&amp;"-rse-"&amp;$H416,Equations!$G:$I,3,0)))</f>
        <v/>
      </c>
      <c r="BF416" s="10" t="str">
        <f t="shared" si="166"/>
        <v/>
      </c>
      <c r="BG416" s="10" t="str">
        <f>IF($AC416="","",IF(OR($V416&lt;2.7,$V416&gt;90),"Age OOR",($AC416-BC416)/VLOOKUP(BC$14&amp;"-rse-"&amp;$H416,Equations!$G:$I,3,0)))</f>
        <v/>
      </c>
      <c r="BH416" s="10" t="str">
        <f>IF($AD416="","",IF(OR($V416&lt;2.7,$V416&gt;90),"Age OOR",VLOOKUP(BH$14&amp;"-int-"&amp;$I416,Equations!$G:$I,3,0)+VLOOKUP(BH$14&amp;"-sexo-"&amp;$I416,Equations!$G:$I,3,0)*$U416+VLOOKUP(BH$14&amp;"-edad-"&amp;$I416,Equations!$G:$I,3,0)*$V416+VLOOKUP(BH$14&amp;"-est-"&amp;$I416,Equations!$G:$I,3,0)*(1/$W416)+VLOOKUP(BH$14&amp;"-imc-"&amp;$I416,Equations!$G:$I,3,0)*(1/$Q416)))</f>
        <v/>
      </c>
      <c r="BI416" s="10" t="str">
        <f>IF($AD416="","",IF(OR($V416&lt;2.7,$V416&gt;90),"Age OOR",BH416-1.6449*VLOOKUP(BH$14&amp;"-rse-"&amp;$I416,Equations!$G:$I,3,0)))</f>
        <v/>
      </c>
      <c r="BJ416" s="10" t="str">
        <f>IF($AD416="","",IF(OR($V416&lt;2.7,$V416&gt;90),"Age OOR",BH416+1.6449*VLOOKUP(BH$14&amp;"-rse-"&amp;$I416,Equations!$G:$I,3,0)))</f>
        <v/>
      </c>
      <c r="BK416" s="10" t="str">
        <f t="shared" si="167"/>
        <v/>
      </c>
      <c r="BL416" s="10" t="str">
        <f>IF($AD416="","",IF(OR($V416&lt;2.7,$V416&gt;90),"Age OOR",($AD416-BH416)/VLOOKUP(BH$14&amp;"-rse-"&amp;$I416,Equations!$G:$I,3,0)))</f>
        <v/>
      </c>
      <c r="BM416" s="10" t="str">
        <f>IF($AE416="","",IF(OR($V416&lt;2.7,$V416&gt;90),"Age OOR",VLOOKUP(BM$14&amp;"-int-"&amp;$J416,Equations!$G:$I,3,0)+VLOOKUP(BM$14&amp;"-sexo-"&amp;$J416,Equations!$G:$I,3,0)*$U416+VLOOKUP(BM$14&amp;"-edad-"&amp;$J416,Equations!$G:$I,3,0)*$V416+VLOOKUP(BM$14&amp;"-est-"&amp;$J416,Equations!$G:$I,3,0)*(1/$W416)+VLOOKUP(BM$14&amp;"-imc-"&amp;$J416,Equations!$G:$I,3,0)*(1/$Q416)))</f>
        <v/>
      </c>
      <c r="BN416" s="10" t="str">
        <f>IF($AE416="","",IF(OR($V416&lt;2.7,$V416&gt;90),"Age OOR",BM416-1.6449*VLOOKUP(BM$14&amp;"-rse-"&amp;$J416,Equations!$G:$I,3,0)))</f>
        <v/>
      </c>
      <c r="BO416" s="10" t="str">
        <f>IF($AE416="","",IF(OR($V416&lt;2.7,$V416&gt;90),"Age OOR",BM416+1.6449*VLOOKUP(BM$14&amp;"-rse-"&amp;$J416,Equations!$G:$I,3,0)))</f>
        <v/>
      </c>
      <c r="BP416" s="10" t="str">
        <f t="shared" si="168"/>
        <v/>
      </c>
      <c r="BQ416" s="10" t="str">
        <f>IF($AE416="","",IF(OR($V416&lt;2.7,$V416&gt;90),"Age OOR",($AE416-BM416)/VLOOKUP(BM$14&amp;"-rse-"&amp;$J416,Equations!$G:$I,3,0)))</f>
        <v/>
      </c>
      <c r="BR416" s="10" t="str">
        <f>IF($AF416="","",IF(OR($V416&lt;2.7,$V416&gt;90),"Age OOR",VLOOKUP(BR$14&amp;"-int-"&amp;$K416,Equations!$G:$I,3,0)+VLOOKUP(BR$14&amp;"-sexo-"&amp;$K416,Equations!$G:$I,3,0)*$U416+VLOOKUP(BR$14&amp;"-edad-"&amp;$K416,Equations!$G:$I,3,0)*$V416+VLOOKUP(BR$14&amp;"-est-"&amp;$K416,Equations!$G:$I,3,0)*(1/$W416)+VLOOKUP(BR$14&amp;"-imc-"&amp;$K416,Equations!$G:$I,3,0)*(1/$Q416)))</f>
        <v/>
      </c>
      <c r="BS416" s="10" t="str">
        <f>IF($AF416="","",IF(OR($V416&lt;2.7,$V416&gt;90),"Age OOR",BR416-1.6449*VLOOKUP(BR$14&amp;"-rse-"&amp;$K416,Equations!$G:$I,3,0)))</f>
        <v/>
      </c>
      <c r="BT416" s="10" t="str">
        <f>IF($AF416="","",IF(OR($V416&lt;2.7,$V416&gt;90),"Age OOR",BR416+1.6449*VLOOKUP(BR$14&amp;"-rse-"&amp;$K416,Equations!$G:$I,3,0)))</f>
        <v/>
      </c>
      <c r="BU416" s="10" t="str">
        <f t="shared" si="169"/>
        <v/>
      </c>
      <c r="BV416" s="10" t="str">
        <f>IF($AF416="","",IF(OR($V416&lt;2.7,$V416&gt;90),"Age OOR",($AF416-BR416)/VLOOKUP(BR$14&amp;"-rse-"&amp;$K416,Equations!$G:$I,3,0)))</f>
        <v/>
      </c>
      <c r="BW416" s="10" t="str">
        <f>IF($AG416="","",IF(OR($V416&lt;2.7,$V416&gt;90),"Age OOR",VLOOKUP(BW$14&amp;"-int-"&amp;$L416,Equations!$G:$I,3,0)+VLOOKUP(BW$14&amp;"-sexo-"&amp;$L416,Equations!$G:$I,3,0)*$U416+VLOOKUP(BW$14&amp;"-edad-"&amp;$L416,Equations!$G:$I,3,0)*$V416+VLOOKUP(BW$14&amp;"-est-"&amp;$L416,Equations!$G:$I,3,0)*(1/$W416)+VLOOKUP(BW$14&amp;"-imc-"&amp;$L416,Equations!$G:$I,3,0)*(1/$Q416)))</f>
        <v/>
      </c>
      <c r="BX416" s="10" t="str">
        <f>IF($AG416="","",IF(OR($V416&lt;2.7,$V416&gt;90),"Age OOR",BW416-1.6449*VLOOKUP(BW$14&amp;"-rse-"&amp;$L416,Equations!$G:$I,3,0)))</f>
        <v/>
      </c>
      <c r="BY416" s="10" t="str">
        <f>IF($AG416="","",IF(OR($V416&lt;2.7,$V416&gt;90),"Age OOR",BW416+1.6449*VLOOKUP(BW$14&amp;"-rse-"&amp;$L416,Equations!$G:$I,3,0)))</f>
        <v/>
      </c>
      <c r="BZ416" s="10" t="str">
        <f t="shared" si="170"/>
        <v/>
      </c>
      <c r="CA416" s="10" t="str">
        <f>IF($AG416="","",IF(OR($V416&lt;2.7,$V416&gt;90),"Age OOR",($AG416-BW416)/VLOOKUP(BW$14&amp;"-rse-"&amp;$L416,Equations!$G:$I,3,0)))</f>
        <v/>
      </c>
      <c r="CB416" s="10" t="str">
        <f>IF($AH416="","",IF(OR($V416&lt;2.7,$V416&gt;90),"Age OOR",VLOOKUP(CB$14&amp;"-int-"&amp;$M416,Equations!$G:$I,3,0)+VLOOKUP(CB$14&amp;"-sexo-"&amp;$M416,Equations!$G:$I,3,0)*$U416+VLOOKUP(CB$14&amp;"-edad-"&amp;$M416,Equations!$G:$I,3,0)*$V416+VLOOKUP(CB$14&amp;"-est-"&amp;$M416,Equations!$G:$I,3,0)*(1/$W416)+VLOOKUP(CB$14&amp;"-imc-"&amp;$M416,Equations!$G:$I,3,0)*(1/$Q416)))</f>
        <v/>
      </c>
      <c r="CC416" s="10" t="str">
        <f>IF($AH416="","",IF(OR($V416&lt;2.7,$V416&gt;90),"Age OOR",CB416-1.6449*VLOOKUP(CB$14&amp;"-rse-"&amp;$M416,Equations!$G:$I,3,0)))</f>
        <v/>
      </c>
      <c r="CD416" s="10" t="str">
        <f>IF($AH416="","",IF(OR($V416&lt;2.7,$V416&gt;90),"Age OOR",CB416+1.6449*VLOOKUP(CB$14&amp;"-rse-"&amp;$M416,Equations!$G:$I,3,0)))</f>
        <v/>
      </c>
      <c r="CE416" s="10" t="str">
        <f t="shared" si="171"/>
        <v/>
      </c>
      <c r="CF416" s="10" t="str">
        <f>IF($AH416="","",IF(OR($V416&lt;2.7,$V416&gt;90),"Age OOR",($AH416-CB416)/VLOOKUP(CB$14&amp;"-rse-"&amp;$M416,Equations!$G:$I,3,0)))</f>
        <v/>
      </c>
      <c r="CG416" s="10" t="str">
        <f>IF($AI416="","",IF(OR($V416&lt;2.7,$V416&gt;90),"Age OOR",VLOOKUP(CG$14&amp;"-int-"&amp;$N416,Equations!$G:$I,3,0)+VLOOKUP(CG$14&amp;"-sexo-"&amp;$N416,Equations!$G:$I,3,0)*$U416+VLOOKUP(CG$14&amp;"-edad-"&amp;$N416,Equations!$G:$I,3,0)*$V416+VLOOKUP(CG$14&amp;"-est-"&amp;$N416,Equations!$G:$I,3,0)*(1/$W416)+VLOOKUP(CG$14&amp;"-imc-"&amp;$N416,Equations!$G:$I,3,0)*(1/$Q416)))</f>
        <v/>
      </c>
      <c r="CH416" s="10" t="str">
        <f>IF($AI416="","",IF(OR($V416&lt;2.7,$V416&gt;90),"Age OOR",CG416-1.6449*VLOOKUP(CG$14&amp;"-rse-"&amp;$N416,Equations!$G:$I,3,0)))</f>
        <v/>
      </c>
      <c r="CI416" s="10" t="str">
        <f>IF($AI416="","",IF(OR($V416&lt;2.7,$V416&gt;90),"Age OOR",CG416+1.6449*VLOOKUP(CG$14&amp;"-rse-"&amp;$N416,Equations!$G:$I,3,0)))</f>
        <v/>
      </c>
      <c r="CJ416" s="10" t="str">
        <f t="shared" si="172"/>
        <v/>
      </c>
      <c r="CK416" s="10" t="str">
        <f>IF($AI416="","",IF(OR($V416&lt;2.7,$V416&gt;90),"Age OOR",($AI416-CG416)/VLOOKUP(CG$14&amp;"-rse-"&amp;$N416,Equations!$G:$I,3,0)))</f>
        <v/>
      </c>
      <c r="CL416" s="10" t="str">
        <f>IF($AJ416="","",IF(OR($V416&lt;2.7,$V416&gt;90),"Age OOR",VLOOKUP(CL$14&amp;"-int-"&amp;$O416,Equations!$G:$I,3,0)+VLOOKUP(CL$14&amp;"-sexo-"&amp;$O416,Equations!$G:$I,3,0)*$U416+VLOOKUP(CL$14&amp;"-edad-"&amp;$O416,Equations!$G:$I,3,0)*$V416+VLOOKUP(CL$14&amp;"-est-"&amp;$O416,Equations!$G:$I,3,0)*(1/$W416)+VLOOKUP(CL$14&amp;"-imc-"&amp;$O416,Equations!$G:$I,3,0)*(1/$Q416)))</f>
        <v/>
      </c>
      <c r="CM416" s="10" t="str">
        <f>IF($AJ416="","",IF(OR($V416&lt;2.7,$V416&gt;90),"Age OOR",CL416-1.6449*VLOOKUP(CL$14&amp;"-rse-"&amp;$O416,Equations!$G:$I,3,0)))</f>
        <v/>
      </c>
      <c r="CN416" s="10" t="str">
        <f>IF($AJ416="","",IF(OR($V416&lt;2.7,$V416&gt;90),"Age OOR",CL416+1.6449*VLOOKUP(CL$14&amp;"-rse-"&amp;$O416,Equations!$G:$I,3,0)))</f>
        <v/>
      </c>
      <c r="CO416" s="10" t="str">
        <f t="shared" si="173"/>
        <v/>
      </c>
      <c r="CP416" s="10" t="str">
        <f>IF($AJ416="","",IF(OR($V416&lt;2.7,$V416&gt;90),"Age OOR",($AJ416-CL416)/VLOOKUP(CL$14&amp;"-rse-"&amp;$O416,Equations!$G:$I,3,0)))</f>
        <v/>
      </c>
      <c r="CQ416" s="10" t="str">
        <f>IF($AK416="","",IF(OR($V416&lt;2.7,$V416&gt;90),"Age OOR",EXP(VLOOKUP(CQ$14&amp;"-int-"&amp;$P416,Equations!$G:$I,3,0)+VLOOKUP(CQ$14&amp;"-sexo-"&amp;$P416,Equations!$G:$I,3,0)*$U416+VLOOKUP(CQ$14&amp;"-edad-"&amp;$P416,Equations!$G:$I,3,0)*$V416+VLOOKUP(CQ$14&amp;"-est-"&amp;$P416,Equations!$G:$I,3,0)*(1/$W416)+VLOOKUP(CQ$14&amp;"-imc-"&amp;$P416,Equations!$G:$I,3,0)*(1/$Q416))))</f>
        <v/>
      </c>
      <c r="CR416" s="10" t="str">
        <f>IF($AK416="","",IF(OR($V416&lt;2.7,$V416&gt;90),"Age OOR",EXP(LN(CQ416)-1.6449*VLOOKUP(CQ$14&amp;"-rse-"&amp;$P416,Equations!$G:$I,3,0))))</f>
        <v/>
      </c>
      <c r="CS416" s="10" t="str">
        <f>IF($AK416="","",IF(OR($V416&lt;2.7,$V416&gt;90),"Age OOR",EXP(LN(CQ416)+1.6449*VLOOKUP(CQ$14&amp;"-rse-"&amp;$P416,Equations!$G:$I,3,0))))</f>
        <v/>
      </c>
      <c r="CT416" s="10" t="str">
        <f t="shared" si="174"/>
        <v/>
      </c>
      <c r="CU416" s="10" t="str">
        <f>IF($AK416="","",IF(OR($V416&lt;2.7,$V416&gt;90),"Age OOR",(LN($AK416)-LN(CQ416))/VLOOKUP(CQ$14&amp;"-rse-"&amp;$P416,Equations!$G:$I,3,0)))</f>
        <v/>
      </c>
      <c r="CV416" s="47"/>
    </row>
    <row r="417" spans="5:100" x14ac:dyDescent="0.2">
      <c r="E417" s="23" t="str">
        <f t="shared" si="150"/>
        <v>Age out of range</v>
      </c>
      <c r="F417" s="23" t="str">
        <f t="shared" si="151"/>
        <v>Age out of range</v>
      </c>
      <c r="G417" s="23" t="str">
        <f t="shared" si="152"/>
        <v>Age out of range</v>
      </c>
      <c r="H417" s="23" t="str">
        <f t="shared" si="153"/>
        <v>Age out of range</v>
      </c>
      <c r="I417" s="23" t="str">
        <f t="shared" si="154"/>
        <v>Age out of range</v>
      </c>
      <c r="J417" s="23" t="str">
        <f t="shared" si="155"/>
        <v>Age out of range</v>
      </c>
      <c r="K417" s="23" t="str">
        <f t="shared" si="156"/>
        <v>Age out of range</v>
      </c>
      <c r="L417" s="23" t="str">
        <f t="shared" si="157"/>
        <v>Age out of range</v>
      </c>
      <c r="M417" s="23" t="str">
        <f t="shared" si="158"/>
        <v>Age out of range</v>
      </c>
      <c r="N417" s="23" t="str">
        <f t="shared" si="159"/>
        <v>Age out of range</v>
      </c>
      <c r="O417" s="23" t="str">
        <f t="shared" si="160"/>
        <v>Age out of range</v>
      </c>
      <c r="P417" s="23" t="str">
        <f t="shared" si="161"/>
        <v>Age out of range</v>
      </c>
      <c r="Q417" s="23" t="e">
        <f t="shared" si="162"/>
        <v>#DIV/0!</v>
      </c>
      <c r="R417" s="17"/>
      <c r="S417" s="23">
        <v>401</v>
      </c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7"/>
      <c r="AM417" s="47"/>
      <c r="AN417" s="10" t="str">
        <f>IF($Z417="","",IF(OR($V417&lt;2.7,$V417&gt;90),"Age OOR",VLOOKUP(AN$14&amp;"-int-"&amp;$E417,Equations!$G:$I,3,0)+VLOOKUP(AN$14&amp;"-sexo-"&amp;$E417,Equations!$G:$I,3,0)*$U417+VLOOKUP(AN$14&amp;"-edad-"&amp;$E417,Equations!$G:$I,3,0)*$V417+VLOOKUP(AN$14&amp;"-est-"&amp;$E417,Equations!$G:$I,3,0)*(1/$W417)+VLOOKUP(AN$14&amp;"-imc-"&amp;$E417,Equations!$G:$I,3,0)*(1/$Q417)))</f>
        <v/>
      </c>
      <c r="AO417" s="10" t="str">
        <f>IF($Z417="","",IF(OR($V417&lt;2.7,$V417&gt;90),"Age OOR",AN417-1.6449*VLOOKUP(AN$14&amp;"-rse-"&amp;$E417,Equations!$G:$I,3,0)))</f>
        <v/>
      </c>
      <c r="AP417" s="10" t="str">
        <f>IF($Z417="","",IF(OR($V417&lt;2.7,$V417&gt;90),"Age OOR",AN417+1.6449*VLOOKUP(AN$14&amp;"-rse-"&amp;$E417,Equations!$G:$I,3,0)))</f>
        <v/>
      </c>
      <c r="AQ417" s="10" t="str">
        <f t="shared" si="163"/>
        <v/>
      </c>
      <c r="AR417" s="10" t="str">
        <f>IF($Z417="","",IF(OR($V417&lt;2.7,$V417&gt;90),"Age OOR",($Z417-AN417)/VLOOKUP(AN$14&amp;"-rse-"&amp;$E417,Equations!$G:$I,3,0)))</f>
        <v/>
      </c>
      <c r="AS417" s="10" t="str">
        <f>IF($AA417="","",IF(OR($V417&lt;2.7,$V417&gt;90),"Age OOR",VLOOKUP(AS$14&amp;"-int-"&amp;$F417,Equations!$G:$I,3,0)+VLOOKUP(AS$14&amp;"-sexo-"&amp;$F417,Equations!$G:$I,3,0)*$U417+VLOOKUP(AS$14&amp;"-edad-"&amp;$F417,Equations!$G:$I,3,0)*$V417+VLOOKUP(AS$14&amp;"-est-"&amp;$F417,Equations!$G:$I,3,0)*(1/$W417)+VLOOKUP(AS$14&amp;"-imc-"&amp;$F417,Equations!$G:$I,3,0)*(1/$Q417)))</f>
        <v/>
      </c>
      <c r="AT417" s="10" t="str">
        <f>IF($AA417="","",IF(OR($V417&lt;2.7,$V417&gt;90),"Age OOR",AS417-1.6449*VLOOKUP(AS$14&amp;"-rse-"&amp;$F417,Equations!$G:$I,3,0)))</f>
        <v/>
      </c>
      <c r="AU417" s="10" t="str">
        <f>IF($AA417="","",IF(OR($V417&lt;2.7,$V417&gt;90),"Age OOR",AS417+1.6449*VLOOKUP(AS$14&amp;"-rse-"&amp;$F417,Equations!$G:$I,3,0)))</f>
        <v/>
      </c>
      <c r="AV417" s="10" t="str">
        <f t="shared" si="164"/>
        <v/>
      </c>
      <c r="AW417" s="10" t="str">
        <f>IF($AA417="","",IF(OR($V417&lt;2.7,$V417&gt;90),"Age OOR",($AA417-AS417)/VLOOKUP(AS$14&amp;"-rse-"&amp;$F417,Equations!$G:$I,3,0)))</f>
        <v/>
      </c>
      <c r="AX417" s="10" t="str">
        <f>IF($AB417="","",IF(OR($V417&lt;2.7,$V417&gt;90),"Age OOR",VLOOKUP(AX$14&amp;"-int-"&amp;$G417,Equations!$G:$I,3,0)+VLOOKUP(AX$14&amp;"-sexo-"&amp;$G417,Equations!$G:$I,3,0)*$U417+VLOOKUP(AX$14&amp;"-edad-"&amp;$G417,Equations!$G:$I,3,0)*$V417+VLOOKUP(AX$14&amp;"-est-"&amp;$G417,Equations!$G:$I,3,0)*(1/$W417)+VLOOKUP(AX$14&amp;"-imc-"&amp;$G417,Equations!$G:$I,3,0)*(1/$Q417)))</f>
        <v/>
      </c>
      <c r="AY417" s="10" t="str">
        <f>IF($AB417="","",IF(OR($V417&lt;2.7,$V417&gt;90),"Age OOR",AX417-1.6449*VLOOKUP(AX$14&amp;"-rse-"&amp;$G417,Equations!$G:$I,3,0)))</f>
        <v/>
      </c>
      <c r="AZ417" s="10" t="str">
        <f>IF($AB417="","",IF(OR($V417&lt;2.7,$V417&gt;90),"Age OOR",AX417+1.6449*VLOOKUP(AX$14&amp;"-rse-"&amp;$G417,Equations!$G:$I,3,0)))</f>
        <v/>
      </c>
      <c r="BA417" s="10" t="str">
        <f t="shared" si="165"/>
        <v/>
      </c>
      <c r="BB417" s="10" t="str">
        <f>IF($AB417="","",IF(OR($V417&lt;2.7,$V417&gt;90),"Age OOR",($AB417-AX417)/VLOOKUP(AX$14&amp;"-rse-"&amp;$G417,Equations!$G:$I,3,0)))</f>
        <v/>
      </c>
      <c r="BC417" s="10" t="str">
        <f>IF($AC417="","",IF(OR($V417&lt;2.7,$V417&gt;90),"Age OOR",VLOOKUP(BC$14&amp;"-int-"&amp;$H417,Equations!$G:$I,3,0)+VLOOKUP(BC$14&amp;"-sexo-"&amp;$H417,Equations!$G:$I,3,0)*$U417+VLOOKUP(BC$14&amp;"-edad-"&amp;$H417,Equations!$G:$I,3,0)*$V417+VLOOKUP(BC$14&amp;"-est-"&amp;$H417,Equations!$G:$I,3,0)*(1/$W417)+VLOOKUP(BC$14&amp;"-imc-"&amp;$H417,Equations!$G:$I,3,0)*(1/$Q417)))</f>
        <v/>
      </c>
      <c r="BD417" s="10" t="str">
        <f>IF($AC417="","",IF(OR($V417&lt;2.7,$V417&gt;90),"Age OOR",BC417-1.6449*VLOOKUP(BC$14&amp;"-rse-"&amp;$H417,Equations!$G:$I,3,0)))</f>
        <v/>
      </c>
      <c r="BE417" s="10" t="str">
        <f>IF($AC417="","",IF(OR($V417&lt;2.7,$V417&gt;90),"Age OOR",BC417+1.6449*VLOOKUP(BC$14&amp;"-rse-"&amp;$H417,Equations!$G:$I,3,0)))</f>
        <v/>
      </c>
      <c r="BF417" s="10" t="str">
        <f t="shared" si="166"/>
        <v/>
      </c>
      <c r="BG417" s="10" t="str">
        <f>IF($AC417="","",IF(OR($V417&lt;2.7,$V417&gt;90),"Age OOR",($AC417-BC417)/VLOOKUP(BC$14&amp;"-rse-"&amp;$H417,Equations!$G:$I,3,0)))</f>
        <v/>
      </c>
      <c r="BH417" s="10" t="str">
        <f>IF($AD417="","",IF(OR($V417&lt;2.7,$V417&gt;90),"Age OOR",VLOOKUP(BH$14&amp;"-int-"&amp;$I417,Equations!$G:$I,3,0)+VLOOKUP(BH$14&amp;"-sexo-"&amp;$I417,Equations!$G:$I,3,0)*$U417+VLOOKUP(BH$14&amp;"-edad-"&amp;$I417,Equations!$G:$I,3,0)*$V417+VLOOKUP(BH$14&amp;"-est-"&amp;$I417,Equations!$G:$I,3,0)*(1/$W417)+VLOOKUP(BH$14&amp;"-imc-"&amp;$I417,Equations!$G:$I,3,0)*(1/$Q417)))</f>
        <v/>
      </c>
      <c r="BI417" s="10" t="str">
        <f>IF($AD417="","",IF(OR($V417&lt;2.7,$V417&gt;90),"Age OOR",BH417-1.6449*VLOOKUP(BH$14&amp;"-rse-"&amp;$I417,Equations!$G:$I,3,0)))</f>
        <v/>
      </c>
      <c r="BJ417" s="10" t="str">
        <f>IF($AD417="","",IF(OR($V417&lt;2.7,$V417&gt;90),"Age OOR",BH417+1.6449*VLOOKUP(BH$14&amp;"-rse-"&amp;$I417,Equations!$G:$I,3,0)))</f>
        <v/>
      </c>
      <c r="BK417" s="10" t="str">
        <f t="shared" si="167"/>
        <v/>
      </c>
      <c r="BL417" s="10" t="str">
        <f>IF($AD417="","",IF(OR($V417&lt;2.7,$V417&gt;90),"Age OOR",($AD417-BH417)/VLOOKUP(BH$14&amp;"-rse-"&amp;$I417,Equations!$G:$I,3,0)))</f>
        <v/>
      </c>
      <c r="BM417" s="10" t="str">
        <f>IF($AE417="","",IF(OR($V417&lt;2.7,$V417&gt;90),"Age OOR",VLOOKUP(BM$14&amp;"-int-"&amp;$J417,Equations!$G:$I,3,0)+VLOOKUP(BM$14&amp;"-sexo-"&amp;$J417,Equations!$G:$I,3,0)*$U417+VLOOKUP(BM$14&amp;"-edad-"&amp;$J417,Equations!$G:$I,3,0)*$V417+VLOOKUP(BM$14&amp;"-est-"&amp;$J417,Equations!$G:$I,3,0)*(1/$W417)+VLOOKUP(BM$14&amp;"-imc-"&amp;$J417,Equations!$G:$I,3,0)*(1/$Q417)))</f>
        <v/>
      </c>
      <c r="BN417" s="10" t="str">
        <f>IF($AE417="","",IF(OR($V417&lt;2.7,$V417&gt;90),"Age OOR",BM417-1.6449*VLOOKUP(BM$14&amp;"-rse-"&amp;$J417,Equations!$G:$I,3,0)))</f>
        <v/>
      </c>
      <c r="BO417" s="10" t="str">
        <f>IF($AE417="","",IF(OR($V417&lt;2.7,$V417&gt;90),"Age OOR",BM417+1.6449*VLOOKUP(BM$14&amp;"-rse-"&amp;$J417,Equations!$G:$I,3,0)))</f>
        <v/>
      </c>
      <c r="BP417" s="10" t="str">
        <f t="shared" si="168"/>
        <v/>
      </c>
      <c r="BQ417" s="10" t="str">
        <f>IF($AE417="","",IF(OR($V417&lt;2.7,$V417&gt;90),"Age OOR",($AE417-BM417)/VLOOKUP(BM$14&amp;"-rse-"&amp;$J417,Equations!$G:$I,3,0)))</f>
        <v/>
      </c>
      <c r="BR417" s="10" t="str">
        <f>IF($AF417="","",IF(OR($V417&lt;2.7,$V417&gt;90),"Age OOR",VLOOKUP(BR$14&amp;"-int-"&amp;$K417,Equations!$G:$I,3,0)+VLOOKUP(BR$14&amp;"-sexo-"&amp;$K417,Equations!$G:$I,3,0)*$U417+VLOOKUP(BR$14&amp;"-edad-"&amp;$K417,Equations!$G:$I,3,0)*$V417+VLOOKUP(BR$14&amp;"-est-"&amp;$K417,Equations!$G:$I,3,0)*(1/$W417)+VLOOKUP(BR$14&amp;"-imc-"&amp;$K417,Equations!$G:$I,3,0)*(1/$Q417)))</f>
        <v/>
      </c>
      <c r="BS417" s="10" t="str">
        <f>IF($AF417="","",IF(OR($V417&lt;2.7,$V417&gt;90),"Age OOR",BR417-1.6449*VLOOKUP(BR$14&amp;"-rse-"&amp;$K417,Equations!$G:$I,3,0)))</f>
        <v/>
      </c>
      <c r="BT417" s="10" t="str">
        <f>IF($AF417="","",IF(OR($V417&lt;2.7,$V417&gt;90),"Age OOR",BR417+1.6449*VLOOKUP(BR$14&amp;"-rse-"&amp;$K417,Equations!$G:$I,3,0)))</f>
        <v/>
      </c>
      <c r="BU417" s="10" t="str">
        <f t="shared" si="169"/>
        <v/>
      </c>
      <c r="BV417" s="10" t="str">
        <f>IF($AF417="","",IF(OR($V417&lt;2.7,$V417&gt;90),"Age OOR",($AF417-BR417)/VLOOKUP(BR$14&amp;"-rse-"&amp;$K417,Equations!$G:$I,3,0)))</f>
        <v/>
      </c>
      <c r="BW417" s="10" t="str">
        <f>IF($AG417="","",IF(OR($V417&lt;2.7,$V417&gt;90),"Age OOR",VLOOKUP(BW$14&amp;"-int-"&amp;$L417,Equations!$G:$I,3,0)+VLOOKUP(BW$14&amp;"-sexo-"&amp;$L417,Equations!$G:$I,3,0)*$U417+VLOOKUP(BW$14&amp;"-edad-"&amp;$L417,Equations!$G:$I,3,0)*$V417+VLOOKUP(BW$14&amp;"-est-"&amp;$L417,Equations!$G:$I,3,0)*(1/$W417)+VLOOKUP(BW$14&amp;"-imc-"&amp;$L417,Equations!$G:$I,3,0)*(1/$Q417)))</f>
        <v/>
      </c>
      <c r="BX417" s="10" t="str">
        <f>IF($AG417="","",IF(OR($V417&lt;2.7,$V417&gt;90),"Age OOR",BW417-1.6449*VLOOKUP(BW$14&amp;"-rse-"&amp;$L417,Equations!$G:$I,3,0)))</f>
        <v/>
      </c>
      <c r="BY417" s="10" t="str">
        <f>IF($AG417="","",IF(OR($V417&lt;2.7,$V417&gt;90),"Age OOR",BW417+1.6449*VLOOKUP(BW$14&amp;"-rse-"&amp;$L417,Equations!$G:$I,3,0)))</f>
        <v/>
      </c>
      <c r="BZ417" s="10" t="str">
        <f t="shared" si="170"/>
        <v/>
      </c>
      <c r="CA417" s="10" t="str">
        <f>IF($AG417="","",IF(OR($V417&lt;2.7,$V417&gt;90),"Age OOR",($AG417-BW417)/VLOOKUP(BW$14&amp;"-rse-"&amp;$L417,Equations!$G:$I,3,0)))</f>
        <v/>
      </c>
      <c r="CB417" s="10" t="str">
        <f>IF($AH417="","",IF(OR($V417&lt;2.7,$V417&gt;90),"Age OOR",VLOOKUP(CB$14&amp;"-int-"&amp;$M417,Equations!$G:$I,3,0)+VLOOKUP(CB$14&amp;"-sexo-"&amp;$M417,Equations!$G:$I,3,0)*$U417+VLOOKUP(CB$14&amp;"-edad-"&amp;$M417,Equations!$G:$I,3,0)*$V417+VLOOKUP(CB$14&amp;"-est-"&amp;$M417,Equations!$G:$I,3,0)*(1/$W417)+VLOOKUP(CB$14&amp;"-imc-"&amp;$M417,Equations!$G:$I,3,0)*(1/$Q417)))</f>
        <v/>
      </c>
      <c r="CC417" s="10" t="str">
        <f>IF($AH417="","",IF(OR($V417&lt;2.7,$V417&gt;90),"Age OOR",CB417-1.6449*VLOOKUP(CB$14&amp;"-rse-"&amp;$M417,Equations!$G:$I,3,0)))</f>
        <v/>
      </c>
      <c r="CD417" s="10" t="str">
        <f>IF($AH417="","",IF(OR($V417&lt;2.7,$V417&gt;90),"Age OOR",CB417+1.6449*VLOOKUP(CB$14&amp;"-rse-"&amp;$M417,Equations!$G:$I,3,0)))</f>
        <v/>
      </c>
      <c r="CE417" s="10" t="str">
        <f t="shared" si="171"/>
        <v/>
      </c>
      <c r="CF417" s="10" t="str">
        <f>IF($AH417="","",IF(OR($V417&lt;2.7,$V417&gt;90),"Age OOR",($AH417-CB417)/VLOOKUP(CB$14&amp;"-rse-"&amp;$M417,Equations!$G:$I,3,0)))</f>
        <v/>
      </c>
      <c r="CG417" s="10" t="str">
        <f>IF($AI417="","",IF(OR($V417&lt;2.7,$V417&gt;90),"Age OOR",VLOOKUP(CG$14&amp;"-int-"&amp;$N417,Equations!$G:$I,3,0)+VLOOKUP(CG$14&amp;"-sexo-"&amp;$N417,Equations!$G:$I,3,0)*$U417+VLOOKUP(CG$14&amp;"-edad-"&amp;$N417,Equations!$G:$I,3,0)*$V417+VLOOKUP(CG$14&amp;"-est-"&amp;$N417,Equations!$G:$I,3,0)*(1/$W417)+VLOOKUP(CG$14&amp;"-imc-"&amp;$N417,Equations!$G:$I,3,0)*(1/$Q417)))</f>
        <v/>
      </c>
      <c r="CH417" s="10" t="str">
        <f>IF($AI417="","",IF(OR($V417&lt;2.7,$V417&gt;90),"Age OOR",CG417-1.6449*VLOOKUP(CG$14&amp;"-rse-"&amp;$N417,Equations!$G:$I,3,0)))</f>
        <v/>
      </c>
      <c r="CI417" s="10" t="str">
        <f>IF($AI417="","",IF(OR($V417&lt;2.7,$V417&gt;90),"Age OOR",CG417+1.6449*VLOOKUP(CG$14&amp;"-rse-"&amp;$N417,Equations!$G:$I,3,0)))</f>
        <v/>
      </c>
      <c r="CJ417" s="10" t="str">
        <f t="shared" si="172"/>
        <v/>
      </c>
      <c r="CK417" s="10" t="str">
        <f>IF($AI417="","",IF(OR($V417&lt;2.7,$V417&gt;90),"Age OOR",($AI417-CG417)/VLOOKUP(CG$14&amp;"-rse-"&amp;$N417,Equations!$G:$I,3,0)))</f>
        <v/>
      </c>
      <c r="CL417" s="10" t="str">
        <f>IF($AJ417="","",IF(OR($V417&lt;2.7,$V417&gt;90),"Age OOR",VLOOKUP(CL$14&amp;"-int-"&amp;$O417,Equations!$G:$I,3,0)+VLOOKUP(CL$14&amp;"-sexo-"&amp;$O417,Equations!$G:$I,3,0)*$U417+VLOOKUP(CL$14&amp;"-edad-"&amp;$O417,Equations!$G:$I,3,0)*$V417+VLOOKUP(CL$14&amp;"-est-"&amp;$O417,Equations!$G:$I,3,0)*(1/$W417)+VLOOKUP(CL$14&amp;"-imc-"&amp;$O417,Equations!$G:$I,3,0)*(1/$Q417)))</f>
        <v/>
      </c>
      <c r="CM417" s="10" t="str">
        <f>IF($AJ417="","",IF(OR($V417&lt;2.7,$V417&gt;90),"Age OOR",CL417-1.6449*VLOOKUP(CL$14&amp;"-rse-"&amp;$O417,Equations!$G:$I,3,0)))</f>
        <v/>
      </c>
      <c r="CN417" s="10" t="str">
        <f>IF($AJ417="","",IF(OR($V417&lt;2.7,$V417&gt;90),"Age OOR",CL417+1.6449*VLOOKUP(CL$14&amp;"-rse-"&amp;$O417,Equations!$G:$I,3,0)))</f>
        <v/>
      </c>
      <c r="CO417" s="10" t="str">
        <f t="shared" si="173"/>
        <v/>
      </c>
      <c r="CP417" s="10" t="str">
        <f>IF($AJ417="","",IF(OR($V417&lt;2.7,$V417&gt;90),"Age OOR",($AJ417-CL417)/VLOOKUP(CL$14&amp;"-rse-"&amp;$O417,Equations!$G:$I,3,0)))</f>
        <v/>
      </c>
      <c r="CQ417" s="10" t="str">
        <f>IF($AK417="","",IF(OR($V417&lt;2.7,$V417&gt;90),"Age OOR",EXP(VLOOKUP(CQ$14&amp;"-int-"&amp;$P417,Equations!$G:$I,3,0)+VLOOKUP(CQ$14&amp;"-sexo-"&amp;$P417,Equations!$G:$I,3,0)*$U417+VLOOKUP(CQ$14&amp;"-edad-"&amp;$P417,Equations!$G:$I,3,0)*$V417+VLOOKUP(CQ$14&amp;"-est-"&amp;$P417,Equations!$G:$I,3,0)*(1/$W417)+VLOOKUP(CQ$14&amp;"-imc-"&amp;$P417,Equations!$G:$I,3,0)*(1/$Q417))))</f>
        <v/>
      </c>
      <c r="CR417" s="10" t="str">
        <f>IF($AK417="","",IF(OR($V417&lt;2.7,$V417&gt;90),"Age OOR",EXP(LN(CQ417)-1.6449*VLOOKUP(CQ$14&amp;"-rse-"&amp;$P417,Equations!$G:$I,3,0))))</f>
        <v/>
      </c>
      <c r="CS417" s="10" t="str">
        <f>IF($AK417="","",IF(OR($V417&lt;2.7,$V417&gt;90),"Age OOR",EXP(LN(CQ417)+1.6449*VLOOKUP(CQ$14&amp;"-rse-"&amp;$P417,Equations!$G:$I,3,0))))</f>
        <v/>
      </c>
      <c r="CT417" s="10" t="str">
        <f t="shared" si="174"/>
        <v/>
      </c>
      <c r="CU417" s="10" t="str">
        <f>IF($AK417="","",IF(OR($V417&lt;2.7,$V417&gt;90),"Age OOR",(LN($AK417)-LN(CQ417))/VLOOKUP(CQ$14&amp;"-rse-"&amp;$P417,Equations!$G:$I,3,0)))</f>
        <v/>
      </c>
      <c r="CV417" s="47"/>
    </row>
    <row r="418" spans="5:100" x14ac:dyDescent="0.2">
      <c r="E418" s="23" t="str">
        <f t="shared" si="150"/>
        <v>Age out of range</v>
      </c>
      <c r="F418" s="23" t="str">
        <f t="shared" si="151"/>
        <v>Age out of range</v>
      </c>
      <c r="G418" s="23" t="str">
        <f t="shared" si="152"/>
        <v>Age out of range</v>
      </c>
      <c r="H418" s="23" t="str">
        <f t="shared" si="153"/>
        <v>Age out of range</v>
      </c>
      <c r="I418" s="23" t="str">
        <f t="shared" si="154"/>
        <v>Age out of range</v>
      </c>
      <c r="J418" s="23" t="str">
        <f t="shared" si="155"/>
        <v>Age out of range</v>
      </c>
      <c r="K418" s="23" t="str">
        <f t="shared" si="156"/>
        <v>Age out of range</v>
      </c>
      <c r="L418" s="23" t="str">
        <f t="shared" si="157"/>
        <v>Age out of range</v>
      </c>
      <c r="M418" s="23" t="str">
        <f t="shared" si="158"/>
        <v>Age out of range</v>
      </c>
      <c r="N418" s="23" t="str">
        <f t="shared" si="159"/>
        <v>Age out of range</v>
      </c>
      <c r="O418" s="23" t="str">
        <f t="shared" si="160"/>
        <v>Age out of range</v>
      </c>
      <c r="P418" s="23" t="str">
        <f t="shared" si="161"/>
        <v>Age out of range</v>
      </c>
      <c r="Q418" s="23" t="e">
        <f t="shared" si="162"/>
        <v>#DIV/0!</v>
      </c>
      <c r="R418" s="17"/>
      <c r="S418" s="23">
        <v>402</v>
      </c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7"/>
      <c r="AM418" s="47"/>
      <c r="AN418" s="10" t="str">
        <f>IF($Z418="","",IF(OR($V418&lt;2.7,$V418&gt;90),"Age OOR",VLOOKUP(AN$14&amp;"-int-"&amp;$E418,Equations!$G:$I,3,0)+VLOOKUP(AN$14&amp;"-sexo-"&amp;$E418,Equations!$G:$I,3,0)*$U418+VLOOKUP(AN$14&amp;"-edad-"&amp;$E418,Equations!$G:$I,3,0)*$V418+VLOOKUP(AN$14&amp;"-est-"&amp;$E418,Equations!$G:$I,3,0)*(1/$W418)+VLOOKUP(AN$14&amp;"-imc-"&amp;$E418,Equations!$G:$I,3,0)*(1/$Q418)))</f>
        <v/>
      </c>
      <c r="AO418" s="10" t="str">
        <f>IF($Z418="","",IF(OR($V418&lt;2.7,$V418&gt;90),"Age OOR",AN418-1.6449*VLOOKUP(AN$14&amp;"-rse-"&amp;$E418,Equations!$G:$I,3,0)))</f>
        <v/>
      </c>
      <c r="AP418" s="10" t="str">
        <f>IF($Z418="","",IF(OR($V418&lt;2.7,$V418&gt;90),"Age OOR",AN418+1.6449*VLOOKUP(AN$14&amp;"-rse-"&amp;$E418,Equations!$G:$I,3,0)))</f>
        <v/>
      </c>
      <c r="AQ418" s="10" t="str">
        <f t="shared" si="163"/>
        <v/>
      </c>
      <c r="AR418" s="10" t="str">
        <f>IF($Z418="","",IF(OR($V418&lt;2.7,$V418&gt;90),"Age OOR",($Z418-AN418)/VLOOKUP(AN$14&amp;"-rse-"&amp;$E418,Equations!$G:$I,3,0)))</f>
        <v/>
      </c>
      <c r="AS418" s="10" t="str">
        <f>IF($AA418="","",IF(OR($V418&lt;2.7,$V418&gt;90),"Age OOR",VLOOKUP(AS$14&amp;"-int-"&amp;$F418,Equations!$G:$I,3,0)+VLOOKUP(AS$14&amp;"-sexo-"&amp;$F418,Equations!$G:$I,3,0)*$U418+VLOOKUP(AS$14&amp;"-edad-"&amp;$F418,Equations!$G:$I,3,0)*$V418+VLOOKUP(AS$14&amp;"-est-"&amp;$F418,Equations!$G:$I,3,0)*(1/$W418)+VLOOKUP(AS$14&amp;"-imc-"&amp;$F418,Equations!$G:$I,3,0)*(1/$Q418)))</f>
        <v/>
      </c>
      <c r="AT418" s="10" t="str">
        <f>IF($AA418="","",IF(OR($V418&lt;2.7,$V418&gt;90),"Age OOR",AS418-1.6449*VLOOKUP(AS$14&amp;"-rse-"&amp;$F418,Equations!$G:$I,3,0)))</f>
        <v/>
      </c>
      <c r="AU418" s="10" t="str">
        <f>IF($AA418="","",IF(OR($V418&lt;2.7,$V418&gt;90),"Age OOR",AS418+1.6449*VLOOKUP(AS$14&amp;"-rse-"&amp;$F418,Equations!$G:$I,3,0)))</f>
        <v/>
      </c>
      <c r="AV418" s="10" t="str">
        <f t="shared" si="164"/>
        <v/>
      </c>
      <c r="AW418" s="10" t="str">
        <f>IF($AA418="","",IF(OR($V418&lt;2.7,$V418&gt;90),"Age OOR",($AA418-AS418)/VLOOKUP(AS$14&amp;"-rse-"&amp;$F418,Equations!$G:$I,3,0)))</f>
        <v/>
      </c>
      <c r="AX418" s="10" t="str">
        <f>IF($AB418="","",IF(OR($V418&lt;2.7,$V418&gt;90),"Age OOR",VLOOKUP(AX$14&amp;"-int-"&amp;$G418,Equations!$G:$I,3,0)+VLOOKUP(AX$14&amp;"-sexo-"&amp;$G418,Equations!$G:$I,3,0)*$U418+VLOOKUP(AX$14&amp;"-edad-"&amp;$G418,Equations!$G:$I,3,0)*$V418+VLOOKUP(AX$14&amp;"-est-"&amp;$G418,Equations!$G:$I,3,0)*(1/$W418)+VLOOKUP(AX$14&amp;"-imc-"&amp;$G418,Equations!$G:$I,3,0)*(1/$Q418)))</f>
        <v/>
      </c>
      <c r="AY418" s="10" t="str">
        <f>IF($AB418="","",IF(OR($V418&lt;2.7,$V418&gt;90),"Age OOR",AX418-1.6449*VLOOKUP(AX$14&amp;"-rse-"&amp;$G418,Equations!$G:$I,3,0)))</f>
        <v/>
      </c>
      <c r="AZ418" s="10" t="str">
        <f>IF($AB418="","",IF(OR($V418&lt;2.7,$V418&gt;90),"Age OOR",AX418+1.6449*VLOOKUP(AX$14&amp;"-rse-"&amp;$G418,Equations!$G:$I,3,0)))</f>
        <v/>
      </c>
      <c r="BA418" s="10" t="str">
        <f t="shared" si="165"/>
        <v/>
      </c>
      <c r="BB418" s="10" t="str">
        <f>IF($AB418="","",IF(OR($V418&lt;2.7,$V418&gt;90),"Age OOR",($AB418-AX418)/VLOOKUP(AX$14&amp;"-rse-"&amp;$G418,Equations!$G:$I,3,0)))</f>
        <v/>
      </c>
      <c r="BC418" s="10" t="str">
        <f>IF($AC418="","",IF(OR($V418&lt;2.7,$V418&gt;90),"Age OOR",VLOOKUP(BC$14&amp;"-int-"&amp;$H418,Equations!$G:$I,3,0)+VLOOKUP(BC$14&amp;"-sexo-"&amp;$H418,Equations!$G:$I,3,0)*$U418+VLOOKUP(BC$14&amp;"-edad-"&amp;$H418,Equations!$G:$I,3,0)*$V418+VLOOKUP(BC$14&amp;"-est-"&amp;$H418,Equations!$G:$I,3,0)*(1/$W418)+VLOOKUP(BC$14&amp;"-imc-"&amp;$H418,Equations!$G:$I,3,0)*(1/$Q418)))</f>
        <v/>
      </c>
      <c r="BD418" s="10" t="str">
        <f>IF($AC418="","",IF(OR($V418&lt;2.7,$V418&gt;90),"Age OOR",BC418-1.6449*VLOOKUP(BC$14&amp;"-rse-"&amp;$H418,Equations!$G:$I,3,0)))</f>
        <v/>
      </c>
      <c r="BE418" s="10" t="str">
        <f>IF($AC418="","",IF(OR($V418&lt;2.7,$V418&gt;90),"Age OOR",BC418+1.6449*VLOOKUP(BC$14&amp;"-rse-"&amp;$H418,Equations!$G:$I,3,0)))</f>
        <v/>
      </c>
      <c r="BF418" s="10" t="str">
        <f t="shared" si="166"/>
        <v/>
      </c>
      <c r="BG418" s="10" t="str">
        <f>IF($AC418="","",IF(OR($V418&lt;2.7,$V418&gt;90),"Age OOR",($AC418-BC418)/VLOOKUP(BC$14&amp;"-rse-"&amp;$H418,Equations!$G:$I,3,0)))</f>
        <v/>
      </c>
      <c r="BH418" s="10" t="str">
        <f>IF($AD418="","",IF(OR($V418&lt;2.7,$V418&gt;90),"Age OOR",VLOOKUP(BH$14&amp;"-int-"&amp;$I418,Equations!$G:$I,3,0)+VLOOKUP(BH$14&amp;"-sexo-"&amp;$I418,Equations!$G:$I,3,0)*$U418+VLOOKUP(BH$14&amp;"-edad-"&amp;$I418,Equations!$G:$I,3,0)*$V418+VLOOKUP(BH$14&amp;"-est-"&amp;$I418,Equations!$G:$I,3,0)*(1/$W418)+VLOOKUP(BH$14&amp;"-imc-"&amp;$I418,Equations!$G:$I,3,0)*(1/$Q418)))</f>
        <v/>
      </c>
      <c r="BI418" s="10" t="str">
        <f>IF($AD418="","",IF(OR($V418&lt;2.7,$V418&gt;90),"Age OOR",BH418-1.6449*VLOOKUP(BH$14&amp;"-rse-"&amp;$I418,Equations!$G:$I,3,0)))</f>
        <v/>
      </c>
      <c r="BJ418" s="10" t="str">
        <f>IF($AD418="","",IF(OR($V418&lt;2.7,$V418&gt;90),"Age OOR",BH418+1.6449*VLOOKUP(BH$14&amp;"-rse-"&amp;$I418,Equations!$G:$I,3,0)))</f>
        <v/>
      </c>
      <c r="BK418" s="10" t="str">
        <f t="shared" si="167"/>
        <v/>
      </c>
      <c r="BL418" s="10" t="str">
        <f>IF($AD418="","",IF(OR($V418&lt;2.7,$V418&gt;90),"Age OOR",($AD418-BH418)/VLOOKUP(BH$14&amp;"-rse-"&amp;$I418,Equations!$G:$I,3,0)))</f>
        <v/>
      </c>
      <c r="BM418" s="10" t="str">
        <f>IF($AE418="","",IF(OR($V418&lt;2.7,$V418&gt;90),"Age OOR",VLOOKUP(BM$14&amp;"-int-"&amp;$J418,Equations!$G:$I,3,0)+VLOOKUP(BM$14&amp;"-sexo-"&amp;$J418,Equations!$G:$I,3,0)*$U418+VLOOKUP(BM$14&amp;"-edad-"&amp;$J418,Equations!$G:$I,3,0)*$V418+VLOOKUP(BM$14&amp;"-est-"&amp;$J418,Equations!$G:$I,3,0)*(1/$W418)+VLOOKUP(BM$14&amp;"-imc-"&amp;$J418,Equations!$G:$I,3,0)*(1/$Q418)))</f>
        <v/>
      </c>
      <c r="BN418" s="10" t="str">
        <f>IF($AE418="","",IF(OR($V418&lt;2.7,$V418&gt;90),"Age OOR",BM418-1.6449*VLOOKUP(BM$14&amp;"-rse-"&amp;$J418,Equations!$G:$I,3,0)))</f>
        <v/>
      </c>
      <c r="BO418" s="10" t="str">
        <f>IF($AE418="","",IF(OR($V418&lt;2.7,$V418&gt;90),"Age OOR",BM418+1.6449*VLOOKUP(BM$14&amp;"-rse-"&amp;$J418,Equations!$G:$I,3,0)))</f>
        <v/>
      </c>
      <c r="BP418" s="10" t="str">
        <f t="shared" si="168"/>
        <v/>
      </c>
      <c r="BQ418" s="10" t="str">
        <f>IF($AE418="","",IF(OR($V418&lt;2.7,$V418&gt;90),"Age OOR",($AE418-BM418)/VLOOKUP(BM$14&amp;"-rse-"&amp;$J418,Equations!$G:$I,3,0)))</f>
        <v/>
      </c>
      <c r="BR418" s="10" t="str">
        <f>IF($AF418="","",IF(OR($V418&lt;2.7,$V418&gt;90),"Age OOR",VLOOKUP(BR$14&amp;"-int-"&amp;$K418,Equations!$G:$I,3,0)+VLOOKUP(BR$14&amp;"-sexo-"&amp;$K418,Equations!$G:$I,3,0)*$U418+VLOOKUP(BR$14&amp;"-edad-"&amp;$K418,Equations!$G:$I,3,0)*$V418+VLOOKUP(BR$14&amp;"-est-"&amp;$K418,Equations!$G:$I,3,0)*(1/$W418)+VLOOKUP(BR$14&amp;"-imc-"&amp;$K418,Equations!$G:$I,3,0)*(1/$Q418)))</f>
        <v/>
      </c>
      <c r="BS418" s="10" t="str">
        <f>IF($AF418="","",IF(OR($V418&lt;2.7,$V418&gt;90),"Age OOR",BR418-1.6449*VLOOKUP(BR$14&amp;"-rse-"&amp;$K418,Equations!$G:$I,3,0)))</f>
        <v/>
      </c>
      <c r="BT418" s="10" t="str">
        <f>IF($AF418="","",IF(OR($V418&lt;2.7,$V418&gt;90),"Age OOR",BR418+1.6449*VLOOKUP(BR$14&amp;"-rse-"&amp;$K418,Equations!$G:$I,3,0)))</f>
        <v/>
      </c>
      <c r="BU418" s="10" t="str">
        <f t="shared" si="169"/>
        <v/>
      </c>
      <c r="BV418" s="10" t="str">
        <f>IF($AF418="","",IF(OR($V418&lt;2.7,$V418&gt;90),"Age OOR",($AF418-BR418)/VLOOKUP(BR$14&amp;"-rse-"&amp;$K418,Equations!$G:$I,3,0)))</f>
        <v/>
      </c>
      <c r="BW418" s="10" t="str">
        <f>IF($AG418="","",IF(OR($V418&lt;2.7,$V418&gt;90),"Age OOR",VLOOKUP(BW$14&amp;"-int-"&amp;$L418,Equations!$G:$I,3,0)+VLOOKUP(BW$14&amp;"-sexo-"&amp;$L418,Equations!$G:$I,3,0)*$U418+VLOOKUP(BW$14&amp;"-edad-"&amp;$L418,Equations!$G:$I,3,0)*$V418+VLOOKUP(BW$14&amp;"-est-"&amp;$L418,Equations!$G:$I,3,0)*(1/$W418)+VLOOKUP(BW$14&amp;"-imc-"&amp;$L418,Equations!$G:$I,3,0)*(1/$Q418)))</f>
        <v/>
      </c>
      <c r="BX418" s="10" t="str">
        <f>IF($AG418="","",IF(OR($V418&lt;2.7,$V418&gt;90),"Age OOR",BW418-1.6449*VLOOKUP(BW$14&amp;"-rse-"&amp;$L418,Equations!$G:$I,3,0)))</f>
        <v/>
      </c>
      <c r="BY418" s="10" t="str">
        <f>IF($AG418="","",IF(OR($V418&lt;2.7,$V418&gt;90),"Age OOR",BW418+1.6449*VLOOKUP(BW$14&amp;"-rse-"&amp;$L418,Equations!$G:$I,3,0)))</f>
        <v/>
      </c>
      <c r="BZ418" s="10" t="str">
        <f t="shared" si="170"/>
        <v/>
      </c>
      <c r="CA418" s="10" t="str">
        <f>IF($AG418="","",IF(OR($V418&lt;2.7,$V418&gt;90),"Age OOR",($AG418-BW418)/VLOOKUP(BW$14&amp;"-rse-"&amp;$L418,Equations!$G:$I,3,0)))</f>
        <v/>
      </c>
      <c r="CB418" s="10" t="str">
        <f>IF($AH418="","",IF(OR($V418&lt;2.7,$V418&gt;90),"Age OOR",VLOOKUP(CB$14&amp;"-int-"&amp;$M418,Equations!$G:$I,3,0)+VLOOKUP(CB$14&amp;"-sexo-"&amp;$M418,Equations!$G:$I,3,0)*$U418+VLOOKUP(CB$14&amp;"-edad-"&amp;$M418,Equations!$G:$I,3,0)*$V418+VLOOKUP(CB$14&amp;"-est-"&amp;$M418,Equations!$G:$I,3,0)*(1/$W418)+VLOOKUP(CB$14&amp;"-imc-"&amp;$M418,Equations!$G:$I,3,0)*(1/$Q418)))</f>
        <v/>
      </c>
      <c r="CC418" s="10" t="str">
        <f>IF($AH418="","",IF(OR($V418&lt;2.7,$V418&gt;90),"Age OOR",CB418-1.6449*VLOOKUP(CB$14&amp;"-rse-"&amp;$M418,Equations!$G:$I,3,0)))</f>
        <v/>
      </c>
      <c r="CD418" s="10" t="str">
        <f>IF($AH418="","",IF(OR($V418&lt;2.7,$V418&gt;90),"Age OOR",CB418+1.6449*VLOOKUP(CB$14&amp;"-rse-"&amp;$M418,Equations!$G:$I,3,0)))</f>
        <v/>
      </c>
      <c r="CE418" s="10" t="str">
        <f t="shared" si="171"/>
        <v/>
      </c>
      <c r="CF418" s="10" t="str">
        <f>IF($AH418="","",IF(OR($V418&lt;2.7,$V418&gt;90),"Age OOR",($AH418-CB418)/VLOOKUP(CB$14&amp;"-rse-"&amp;$M418,Equations!$G:$I,3,0)))</f>
        <v/>
      </c>
      <c r="CG418" s="10" t="str">
        <f>IF($AI418="","",IF(OR($V418&lt;2.7,$V418&gt;90),"Age OOR",VLOOKUP(CG$14&amp;"-int-"&amp;$N418,Equations!$G:$I,3,0)+VLOOKUP(CG$14&amp;"-sexo-"&amp;$N418,Equations!$G:$I,3,0)*$U418+VLOOKUP(CG$14&amp;"-edad-"&amp;$N418,Equations!$G:$I,3,0)*$V418+VLOOKUP(CG$14&amp;"-est-"&amp;$N418,Equations!$G:$I,3,0)*(1/$W418)+VLOOKUP(CG$14&amp;"-imc-"&amp;$N418,Equations!$G:$I,3,0)*(1/$Q418)))</f>
        <v/>
      </c>
      <c r="CH418" s="10" t="str">
        <f>IF($AI418="","",IF(OR($V418&lt;2.7,$V418&gt;90),"Age OOR",CG418-1.6449*VLOOKUP(CG$14&amp;"-rse-"&amp;$N418,Equations!$G:$I,3,0)))</f>
        <v/>
      </c>
      <c r="CI418" s="10" t="str">
        <f>IF($AI418="","",IF(OR($V418&lt;2.7,$V418&gt;90),"Age OOR",CG418+1.6449*VLOOKUP(CG$14&amp;"-rse-"&amp;$N418,Equations!$G:$I,3,0)))</f>
        <v/>
      </c>
      <c r="CJ418" s="10" t="str">
        <f t="shared" si="172"/>
        <v/>
      </c>
      <c r="CK418" s="10" t="str">
        <f>IF($AI418="","",IF(OR($V418&lt;2.7,$V418&gt;90),"Age OOR",($AI418-CG418)/VLOOKUP(CG$14&amp;"-rse-"&amp;$N418,Equations!$G:$I,3,0)))</f>
        <v/>
      </c>
      <c r="CL418" s="10" t="str">
        <f>IF($AJ418="","",IF(OR($V418&lt;2.7,$V418&gt;90),"Age OOR",VLOOKUP(CL$14&amp;"-int-"&amp;$O418,Equations!$G:$I,3,0)+VLOOKUP(CL$14&amp;"-sexo-"&amp;$O418,Equations!$G:$I,3,0)*$U418+VLOOKUP(CL$14&amp;"-edad-"&amp;$O418,Equations!$G:$I,3,0)*$V418+VLOOKUP(CL$14&amp;"-est-"&amp;$O418,Equations!$G:$I,3,0)*(1/$W418)+VLOOKUP(CL$14&amp;"-imc-"&amp;$O418,Equations!$G:$I,3,0)*(1/$Q418)))</f>
        <v/>
      </c>
      <c r="CM418" s="10" t="str">
        <f>IF($AJ418="","",IF(OR($V418&lt;2.7,$V418&gt;90),"Age OOR",CL418-1.6449*VLOOKUP(CL$14&amp;"-rse-"&amp;$O418,Equations!$G:$I,3,0)))</f>
        <v/>
      </c>
      <c r="CN418" s="10" t="str">
        <f>IF($AJ418="","",IF(OR($V418&lt;2.7,$V418&gt;90),"Age OOR",CL418+1.6449*VLOOKUP(CL$14&amp;"-rse-"&amp;$O418,Equations!$G:$I,3,0)))</f>
        <v/>
      </c>
      <c r="CO418" s="10" t="str">
        <f t="shared" si="173"/>
        <v/>
      </c>
      <c r="CP418" s="10" t="str">
        <f>IF($AJ418="","",IF(OR($V418&lt;2.7,$V418&gt;90),"Age OOR",($AJ418-CL418)/VLOOKUP(CL$14&amp;"-rse-"&amp;$O418,Equations!$G:$I,3,0)))</f>
        <v/>
      </c>
      <c r="CQ418" s="10" t="str">
        <f>IF($AK418="","",IF(OR($V418&lt;2.7,$V418&gt;90),"Age OOR",EXP(VLOOKUP(CQ$14&amp;"-int-"&amp;$P418,Equations!$G:$I,3,0)+VLOOKUP(CQ$14&amp;"-sexo-"&amp;$P418,Equations!$G:$I,3,0)*$U418+VLOOKUP(CQ$14&amp;"-edad-"&amp;$P418,Equations!$G:$I,3,0)*$V418+VLOOKUP(CQ$14&amp;"-est-"&amp;$P418,Equations!$G:$I,3,0)*(1/$W418)+VLOOKUP(CQ$14&amp;"-imc-"&amp;$P418,Equations!$G:$I,3,0)*(1/$Q418))))</f>
        <v/>
      </c>
      <c r="CR418" s="10" t="str">
        <f>IF($AK418="","",IF(OR($V418&lt;2.7,$V418&gt;90),"Age OOR",EXP(LN(CQ418)-1.6449*VLOOKUP(CQ$14&amp;"-rse-"&amp;$P418,Equations!$G:$I,3,0))))</f>
        <v/>
      </c>
      <c r="CS418" s="10" t="str">
        <f>IF($AK418="","",IF(OR($V418&lt;2.7,$V418&gt;90),"Age OOR",EXP(LN(CQ418)+1.6449*VLOOKUP(CQ$14&amp;"-rse-"&amp;$P418,Equations!$G:$I,3,0))))</f>
        <v/>
      </c>
      <c r="CT418" s="10" t="str">
        <f t="shared" si="174"/>
        <v/>
      </c>
      <c r="CU418" s="10" t="str">
        <f>IF($AK418="","",IF(OR($V418&lt;2.7,$V418&gt;90),"Age OOR",(LN($AK418)-LN(CQ418))/VLOOKUP(CQ$14&amp;"-rse-"&amp;$P418,Equations!$G:$I,3,0)))</f>
        <v/>
      </c>
      <c r="CV418" s="47"/>
    </row>
    <row r="419" spans="5:100" x14ac:dyDescent="0.2">
      <c r="E419" s="23" t="str">
        <f t="shared" si="150"/>
        <v>Age out of range</v>
      </c>
      <c r="F419" s="23" t="str">
        <f t="shared" si="151"/>
        <v>Age out of range</v>
      </c>
      <c r="G419" s="23" t="str">
        <f t="shared" si="152"/>
        <v>Age out of range</v>
      </c>
      <c r="H419" s="23" t="str">
        <f t="shared" si="153"/>
        <v>Age out of range</v>
      </c>
      <c r="I419" s="23" t="str">
        <f t="shared" si="154"/>
        <v>Age out of range</v>
      </c>
      <c r="J419" s="23" t="str">
        <f t="shared" si="155"/>
        <v>Age out of range</v>
      </c>
      <c r="K419" s="23" t="str">
        <f t="shared" si="156"/>
        <v>Age out of range</v>
      </c>
      <c r="L419" s="23" t="str">
        <f t="shared" si="157"/>
        <v>Age out of range</v>
      </c>
      <c r="M419" s="23" t="str">
        <f t="shared" si="158"/>
        <v>Age out of range</v>
      </c>
      <c r="N419" s="23" t="str">
        <f t="shared" si="159"/>
        <v>Age out of range</v>
      </c>
      <c r="O419" s="23" t="str">
        <f t="shared" si="160"/>
        <v>Age out of range</v>
      </c>
      <c r="P419" s="23" t="str">
        <f t="shared" si="161"/>
        <v>Age out of range</v>
      </c>
      <c r="Q419" s="23" t="e">
        <f t="shared" si="162"/>
        <v>#DIV/0!</v>
      </c>
      <c r="R419" s="17"/>
      <c r="S419" s="23">
        <v>403</v>
      </c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  <c r="AE419" s="134"/>
      <c r="AF419" s="134"/>
      <c r="AG419" s="134"/>
      <c r="AH419" s="134"/>
      <c r="AI419" s="134"/>
      <c r="AJ419" s="134"/>
      <c r="AK419" s="134"/>
      <c r="AL419" s="7"/>
      <c r="AM419" s="47"/>
      <c r="AN419" s="10" t="str">
        <f>IF($Z419="","",IF(OR($V419&lt;2.7,$V419&gt;90),"Age OOR",VLOOKUP(AN$14&amp;"-int-"&amp;$E419,Equations!$G:$I,3,0)+VLOOKUP(AN$14&amp;"-sexo-"&amp;$E419,Equations!$G:$I,3,0)*$U419+VLOOKUP(AN$14&amp;"-edad-"&amp;$E419,Equations!$G:$I,3,0)*$V419+VLOOKUP(AN$14&amp;"-est-"&amp;$E419,Equations!$G:$I,3,0)*(1/$W419)+VLOOKUP(AN$14&amp;"-imc-"&amp;$E419,Equations!$G:$I,3,0)*(1/$Q419)))</f>
        <v/>
      </c>
      <c r="AO419" s="10" t="str">
        <f>IF($Z419="","",IF(OR($V419&lt;2.7,$V419&gt;90),"Age OOR",AN419-1.6449*VLOOKUP(AN$14&amp;"-rse-"&amp;$E419,Equations!$G:$I,3,0)))</f>
        <v/>
      </c>
      <c r="AP419" s="10" t="str">
        <f>IF($Z419="","",IF(OR($V419&lt;2.7,$V419&gt;90),"Age OOR",AN419+1.6449*VLOOKUP(AN$14&amp;"-rse-"&amp;$E419,Equations!$G:$I,3,0)))</f>
        <v/>
      </c>
      <c r="AQ419" s="10" t="str">
        <f t="shared" si="163"/>
        <v/>
      </c>
      <c r="AR419" s="10" t="str">
        <f>IF($Z419="","",IF(OR($V419&lt;2.7,$V419&gt;90),"Age OOR",($Z419-AN419)/VLOOKUP(AN$14&amp;"-rse-"&amp;$E419,Equations!$G:$I,3,0)))</f>
        <v/>
      </c>
      <c r="AS419" s="10" t="str">
        <f>IF($AA419="","",IF(OR($V419&lt;2.7,$V419&gt;90),"Age OOR",VLOOKUP(AS$14&amp;"-int-"&amp;$F419,Equations!$G:$I,3,0)+VLOOKUP(AS$14&amp;"-sexo-"&amp;$F419,Equations!$G:$I,3,0)*$U419+VLOOKUP(AS$14&amp;"-edad-"&amp;$F419,Equations!$G:$I,3,0)*$V419+VLOOKUP(AS$14&amp;"-est-"&amp;$F419,Equations!$G:$I,3,0)*(1/$W419)+VLOOKUP(AS$14&amp;"-imc-"&amp;$F419,Equations!$G:$I,3,0)*(1/$Q419)))</f>
        <v/>
      </c>
      <c r="AT419" s="10" t="str">
        <f>IF($AA419="","",IF(OR($V419&lt;2.7,$V419&gt;90),"Age OOR",AS419-1.6449*VLOOKUP(AS$14&amp;"-rse-"&amp;$F419,Equations!$G:$I,3,0)))</f>
        <v/>
      </c>
      <c r="AU419" s="10" t="str">
        <f>IF($AA419="","",IF(OR($V419&lt;2.7,$V419&gt;90),"Age OOR",AS419+1.6449*VLOOKUP(AS$14&amp;"-rse-"&amp;$F419,Equations!$G:$I,3,0)))</f>
        <v/>
      </c>
      <c r="AV419" s="10" t="str">
        <f t="shared" si="164"/>
        <v/>
      </c>
      <c r="AW419" s="10" t="str">
        <f>IF($AA419="","",IF(OR($V419&lt;2.7,$V419&gt;90),"Age OOR",($AA419-AS419)/VLOOKUP(AS$14&amp;"-rse-"&amp;$F419,Equations!$G:$I,3,0)))</f>
        <v/>
      </c>
      <c r="AX419" s="10" t="str">
        <f>IF($AB419="","",IF(OR($V419&lt;2.7,$V419&gt;90),"Age OOR",VLOOKUP(AX$14&amp;"-int-"&amp;$G419,Equations!$G:$I,3,0)+VLOOKUP(AX$14&amp;"-sexo-"&amp;$G419,Equations!$G:$I,3,0)*$U419+VLOOKUP(AX$14&amp;"-edad-"&amp;$G419,Equations!$G:$I,3,0)*$V419+VLOOKUP(AX$14&amp;"-est-"&amp;$G419,Equations!$G:$I,3,0)*(1/$W419)+VLOOKUP(AX$14&amp;"-imc-"&amp;$G419,Equations!$G:$I,3,0)*(1/$Q419)))</f>
        <v/>
      </c>
      <c r="AY419" s="10" t="str">
        <f>IF($AB419="","",IF(OR($V419&lt;2.7,$V419&gt;90),"Age OOR",AX419-1.6449*VLOOKUP(AX$14&amp;"-rse-"&amp;$G419,Equations!$G:$I,3,0)))</f>
        <v/>
      </c>
      <c r="AZ419" s="10" t="str">
        <f>IF($AB419="","",IF(OR($V419&lt;2.7,$V419&gt;90),"Age OOR",AX419+1.6449*VLOOKUP(AX$14&amp;"-rse-"&amp;$G419,Equations!$G:$I,3,0)))</f>
        <v/>
      </c>
      <c r="BA419" s="10" t="str">
        <f t="shared" si="165"/>
        <v/>
      </c>
      <c r="BB419" s="10" t="str">
        <f>IF($AB419="","",IF(OR($V419&lt;2.7,$V419&gt;90),"Age OOR",($AB419-AX419)/VLOOKUP(AX$14&amp;"-rse-"&amp;$G419,Equations!$G:$I,3,0)))</f>
        <v/>
      </c>
      <c r="BC419" s="10" t="str">
        <f>IF($AC419="","",IF(OR($V419&lt;2.7,$V419&gt;90),"Age OOR",VLOOKUP(BC$14&amp;"-int-"&amp;$H419,Equations!$G:$I,3,0)+VLOOKUP(BC$14&amp;"-sexo-"&amp;$H419,Equations!$G:$I,3,0)*$U419+VLOOKUP(BC$14&amp;"-edad-"&amp;$H419,Equations!$G:$I,3,0)*$V419+VLOOKUP(BC$14&amp;"-est-"&amp;$H419,Equations!$G:$I,3,0)*(1/$W419)+VLOOKUP(BC$14&amp;"-imc-"&amp;$H419,Equations!$G:$I,3,0)*(1/$Q419)))</f>
        <v/>
      </c>
      <c r="BD419" s="10" t="str">
        <f>IF($AC419="","",IF(OR($V419&lt;2.7,$V419&gt;90),"Age OOR",BC419-1.6449*VLOOKUP(BC$14&amp;"-rse-"&amp;$H419,Equations!$G:$I,3,0)))</f>
        <v/>
      </c>
      <c r="BE419" s="10" t="str">
        <f>IF($AC419="","",IF(OR($V419&lt;2.7,$V419&gt;90),"Age OOR",BC419+1.6449*VLOOKUP(BC$14&amp;"-rse-"&amp;$H419,Equations!$G:$I,3,0)))</f>
        <v/>
      </c>
      <c r="BF419" s="10" t="str">
        <f t="shared" si="166"/>
        <v/>
      </c>
      <c r="BG419" s="10" t="str">
        <f>IF($AC419="","",IF(OR($V419&lt;2.7,$V419&gt;90),"Age OOR",($AC419-BC419)/VLOOKUP(BC$14&amp;"-rse-"&amp;$H419,Equations!$G:$I,3,0)))</f>
        <v/>
      </c>
      <c r="BH419" s="10" t="str">
        <f>IF($AD419="","",IF(OR($V419&lt;2.7,$V419&gt;90),"Age OOR",VLOOKUP(BH$14&amp;"-int-"&amp;$I419,Equations!$G:$I,3,0)+VLOOKUP(BH$14&amp;"-sexo-"&amp;$I419,Equations!$G:$I,3,0)*$U419+VLOOKUP(BH$14&amp;"-edad-"&amp;$I419,Equations!$G:$I,3,0)*$V419+VLOOKUP(BH$14&amp;"-est-"&amp;$I419,Equations!$G:$I,3,0)*(1/$W419)+VLOOKUP(BH$14&amp;"-imc-"&amp;$I419,Equations!$G:$I,3,0)*(1/$Q419)))</f>
        <v/>
      </c>
      <c r="BI419" s="10" t="str">
        <f>IF($AD419="","",IF(OR($V419&lt;2.7,$V419&gt;90),"Age OOR",BH419-1.6449*VLOOKUP(BH$14&amp;"-rse-"&amp;$I419,Equations!$G:$I,3,0)))</f>
        <v/>
      </c>
      <c r="BJ419" s="10" t="str">
        <f>IF($AD419="","",IF(OR($V419&lt;2.7,$V419&gt;90),"Age OOR",BH419+1.6449*VLOOKUP(BH$14&amp;"-rse-"&amp;$I419,Equations!$G:$I,3,0)))</f>
        <v/>
      </c>
      <c r="BK419" s="10" t="str">
        <f t="shared" si="167"/>
        <v/>
      </c>
      <c r="BL419" s="10" t="str">
        <f>IF($AD419="","",IF(OR($V419&lt;2.7,$V419&gt;90),"Age OOR",($AD419-BH419)/VLOOKUP(BH$14&amp;"-rse-"&amp;$I419,Equations!$G:$I,3,0)))</f>
        <v/>
      </c>
      <c r="BM419" s="10" t="str">
        <f>IF($AE419="","",IF(OR($V419&lt;2.7,$V419&gt;90),"Age OOR",VLOOKUP(BM$14&amp;"-int-"&amp;$J419,Equations!$G:$I,3,0)+VLOOKUP(BM$14&amp;"-sexo-"&amp;$J419,Equations!$G:$I,3,0)*$U419+VLOOKUP(BM$14&amp;"-edad-"&amp;$J419,Equations!$G:$I,3,0)*$V419+VLOOKUP(BM$14&amp;"-est-"&amp;$J419,Equations!$G:$I,3,0)*(1/$W419)+VLOOKUP(BM$14&amp;"-imc-"&amp;$J419,Equations!$G:$I,3,0)*(1/$Q419)))</f>
        <v/>
      </c>
      <c r="BN419" s="10" t="str">
        <f>IF($AE419="","",IF(OR($V419&lt;2.7,$V419&gt;90),"Age OOR",BM419-1.6449*VLOOKUP(BM$14&amp;"-rse-"&amp;$J419,Equations!$G:$I,3,0)))</f>
        <v/>
      </c>
      <c r="BO419" s="10" t="str">
        <f>IF($AE419="","",IF(OR($V419&lt;2.7,$V419&gt;90),"Age OOR",BM419+1.6449*VLOOKUP(BM$14&amp;"-rse-"&amp;$J419,Equations!$G:$I,3,0)))</f>
        <v/>
      </c>
      <c r="BP419" s="10" t="str">
        <f t="shared" si="168"/>
        <v/>
      </c>
      <c r="BQ419" s="10" t="str">
        <f>IF($AE419="","",IF(OR($V419&lt;2.7,$V419&gt;90),"Age OOR",($AE419-BM419)/VLOOKUP(BM$14&amp;"-rse-"&amp;$J419,Equations!$G:$I,3,0)))</f>
        <v/>
      </c>
      <c r="BR419" s="10" t="str">
        <f>IF($AF419="","",IF(OR($V419&lt;2.7,$V419&gt;90),"Age OOR",VLOOKUP(BR$14&amp;"-int-"&amp;$K419,Equations!$G:$I,3,0)+VLOOKUP(BR$14&amp;"-sexo-"&amp;$K419,Equations!$G:$I,3,0)*$U419+VLOOKUP(BR$14&amp;"-edad-"&amp;$K419,Equations!$G:$I,3,0)*$V419+VLOOKUP(BR$14&amp;"-est-"&amp;$K419,Equations!$G:$I,3,0)*(1/$W419)+VLOOKUP(BR$14&amp;"-imc-"&amp;$K419,Equations!$G:$I,3,0)*(1/$Q419)))</f>
        <v/>
      </c>
      <c r="BS419" s="10" t="str">
        <f>IF($AF419="","",IF(OR($V419&lt;2.7,$V419&gt;90),"Age OOR",BR419-1.6449*VLOOKUP(BR$14&amp;"-rse-"&amp;$K419,Equations!$G:$I,3,0)))</f>
        <v/>
      </c>
      <c r="BT419" s="10" t="str">
        <f>IF($AF419="","",IF(OR($V419&lt;2.7,$V419&gt;90),"Age OOR",BR419+1.6449*VLOOKUP(BR$14&amp;"-rse-"&amp;$K419,Equations!$G:$I,3,0)))</f>
        <v/>
      </c>
      <c r="BU419" s="10" t="str">
        <f t="shared" si="169"/>
        <v/>
      </c>
      <c r="BV419" s="10" t="str">
        <f>IF($AF419="","",IF(OR($V419&lt;2.7,$V419&gt;90),"Age OOR",($AF419-BR419)/VLOOKUP(BR$14&amp;"-rse-"&amp;$K419,Equations!$G:$I,3,0)))</f>
        <v/>
      </c>
      <c r="BW419" s="10" t="str">
        <f>IF($AG419="","",IF(OR($V419&lt;2.7,$V419&gt;90),"Age OOR",VLOOKUP(BW$14&amp;"-int-"&amp;$L419,Equations!$G:$I,3,0)+VLOOKUP(BW$14&amp;"-sexo-"&amp;$L419,Equations!$G:$I,3,0)*$U419+VLOOKUP(BW$14&amp;"-edad-"&amp;$L419,Equations!$G:$I,3,0)*$V419+VLOOKUP(BW$14&amp;"-est-"&amp;$L419,Equations!$G:$I,3,0)*(1/$W419)+VLOOKUP(BW$14&amp;"-imc-"&amp;$L419,Equations!$G:$I,3,0)*(1/$Q419)))</f>
        <v/>
      </c>
      <c r="BX419" s="10" t="str">
        <f>IF($AG419="","",IF(OR($V419&lt;2.7,$V419&gt;90),"Age OOR",BW419-1.6449*VLOOKUP(BW$14&amp;"-rse-"&amp;$L419,Equations!$G:$I,3,0)))</f>
        <v/>
      </c>
      <c r="BY419" s="10" t="str">
        <f>IF($AG419="","",IF(OR($V419&lt;2.7,$V419&gt;90),"Age OOR",BW419+1.6449*VLOOKUP(BW$14&amp;"-rse-"&amp;$L419,Equations!$G:$I,3,0)))</f>
        <v/>
      </c>
      <c r="BZ419" s="10" t="str">
        <f t="shared" si="170"/>
        <v/>
      </c>
      <c r="CA419" s="10" t="str">
        <f>IF($AG419="","",IF(OR($V419&lt;2.7,$V419&gt;90),"Age OOR",($AG419-BW419)/VLOOKUP(BW$14&amp;"-rse-"&amp;$L419,Equations!$G:$I,3,0)))</f>
        <v/>
      </c>
      <c r="CB419" s="10" t="str">
        <f>IF($AH419="","",IF(OR($V419&lt;2.7,$V419&gt;90),"Age OOR",VLOOKUP(CB$14&amp;"-int-"&amp;$M419,Equations!$G:$I,3,0)+VLOOKUP(CB$14&amp;"-sexo-"&amp;$M419,Equations!$G:$I,3,0)*$U419+VLOOKUP(CB$14&amp;"-edad-"&amp;$M419,Equations!$G:$I,3,0)*$V419+VLOOKUP(CB$14&amp;"-est-"&amp;$M419,Equations!$G:$I,3,0)*(1/$W419)+VLOOKUP(CB$14&amp;"-imc-"&amp;$M419,Equations!$G:$I,3,0)*(1/$Q419)))</f>
        <v/>
      </c>
      <c r="CC419" s="10" t="str">
        <f>IF($AH419="","",IF(OR($V419&lt;2.7,$V419&gt;90),"Age OOR",CB419-1.6449*VLOOKUP(CB$14&amp;"-rse-"&amp;$M419,Equations!$G:$I,3,0)))</f>
        <v/>
      </c>
      <c r="CD419" s="10" t="str">
        <f>IF($AH419="","",IF(OR($V419&lt;2.7,$V419&gt;90),"Age OOR",CB419+1.6449*VLOOKUP(CB$14&amp;"-rse-"&amp;$M419,Equations!$G:$I,3,0)))</f>
        <v/>
      </c>
      <c r="CE419" s="10" t="str">
        <f t="shared" si="171"/>
        <v/>
      </c>
      <c r="CF419" s="10" t="str">
        <f>IF($AH419="","",IF(OR($V419&lt;2.7,$V419&gt;90),"Age OOR",($AH419-CB419)/VLOOKUP(CB$14&amp;"-rse-"&amp;$M419,Equations!$G:$I,3,0)))</f>
        <v/>
      </c>
      <c r="CG419" s="10" t="str">
        <f>IF($AI419="","",IF(OR($V419&lt;2.7,$V419&gt;90),"Age OOR",VLOOKUP(CG$14&amp;"-int-"&amp;$N419,Equations!$G:$I,3,0)+VLOOKUP(CG$14&amp;"-sexo-"&amp;$N419,Equations!$G:$I,3,0)*$U419+VLOOKUP(CG$14&amp;"-edad-"&amp;$N419,Equations!$G:$I,3,0)*$V419+VLOOKUP(CG$14&amp;"-est-"&amp;$N419,Equations!$G:$I,3,0)*(1/$W419)+VLOOKUP(CG$14&amp;"-imc-"&amp;$N419,Equations!$G:$I,3,0)*(1/$Q419)))</f>
        <v/>
      </c>
      <c r="CH419" s="10" t="str">
        <f>IF($AI419="","",IF(OR($V419&lt;2.7,$V419&gt;90),"Age OOR",CG419-1.6449*VLOOKUP(CG$14&amp;"-rse-"&amp;$N419,Equations!$G:$I,3,0)))</f>
        <v/>
      </c>
      <c r="CI419" s="10" t="str">
        <f>IF($AI419="","",IF(OR($V419&lt;2.7,$V419&gt;90),"Age OOR",CG419+1.6449*VLOOKUP(CG$14&amp;"-rse-"&amp;$N419,Equations!$G:$I,3,0)))</f>
        <v/>
      </c>
      <c r="CJ419" s="10" t="str">
        <f t="shared" si="172"/>
        <v/>
      </c>
      <c r="CK419" s="10" t="str">
        <f>IF($AI419="","",IF(OR($V419&lt;2.7,$V419&gt;90),"Age OOR",($AI419-CG419)/VLOOKUP(CG$14&amp;"-rse-"&amp;$N419,Equations!$G:$I,3,0)))</f>
        <v/>
      </c>
      <c r="CL419" s="10" t="str">
        <f>IF($AJ419="","",IF(OR($V419&lt;2.7,$V419&gt;90),"Age OOR",VLOOKUP(CL$14&amp;"-int-"&amp;$O419,Equations!$G:$I,3,0)+VLOOKUP(CL$14&amp;"-sexo-"&amp;$O419,Equations!$G:$I,3,0)*$U419+VLOOKUP(CL$14&amp;"-edad-"&amp;$O419,Equations!$G:$I,3,0)*$V419+VLOOKUP(CL$14&amp;"-est-"&amp;$O419,Equations!$G:$I,3,0)*(1/$W419)+VLOOKUP(CL$14&amp;"-imc-"&amp;$O419,Equations!$G:$I,3,0)*(1/$Q419)))</f>
        <v/>
      </c>
      <c r="CM419" s="10" t="str">
        <f>IF($AJ419="","",IF(OR($V419&lt;2.7,$V419&gt;90),"Age OOR",CL419-1.6449*VLOOKUP(CL$14&amp;"-rse-"&amp;$O419,Equations!$G:$I,3,0)))</f>
        <v/>
      </c>
      <c r="CN419" s="10" t="str">
        <f>IF($AJ419="","",IF(OR($V419&lt;2.7,$V419&gt;90),"Age OOR",CL419+1.6449*VLOOKUP(CL$14&amp;"-rse-"&amp;$O419,Equations!$G:$I,3,0)))</f>
        <v/>
      </c>
      <c r="CO419" s="10" t="str">
        <f t="shared" si="173"/>
        <v/>
      </c>
      <c r="CP419" s="10" t="str">
        <f>IF($AJ419="","",IF(OR($V419&lt;2.7,$V419&gt;90),"Age OOR",($AJ419-CL419)/VLOOKUP(CL$14&amp;"-rse-"&amp;$O419,Equations!$G:$I,3,0)))</f>
        <v/>
      </c>
      <c r="CQ419" s="10" t="str">
        <f>IF($AK419="","",IF(OR($V419&lt;2.7,$V419&gt;90),"Age OOR",EXP(VLOOKUP(CQ$14&amp;"-int-"&amp;$P419,Equations!$G:$I,3,0)+VLOOKUP(CQ$14&amp;"-sexo-"&amp;$P419,Equations!$G:$I,3,0)*$U419+VLOOKUP(CQ$14&amp;"-edad-"&amp;$P419,Equations!$G:$I,3,0)*$V419+VLOOKUP(CQ$14&amp;"-est-"&amp;$P419,Equations!$G:$I,3,0)*(1/$W419)+VLOOKUP(CQ$14&amp;"-imc-"&amp;$P419,Equations!$G:$I,3,0)*(1/$Q419))))</f>
        <v/>
      </c>
      <c r="CR419" s="10" t="str">
        <f>IF($AK419="","",IF(OR($V419&lt;2.7,$V419&gt;90),"Age OOR",EXP(LN(CQ419)-1.6449*VLOOKUP(CQ$14&amp;"-rse-"&amp;$P419,Equations!$G:$I,3,0))))</f>
        <v/>
      </c>
      <c r="CS419" s="10" t="str">
        <f>IF($AK419="","",IF(OR($V419&lt;2.7,$V419&gt;90),"Age OOR",EXP(LN(CQ419)+1.6449*VLOOKUP(CQ$14&amp;"-rse-"&amp;$P419,Equations!$G:$I,3,0))))</f>
        <v/>
      </c>
      <c r="CT419" s="10" t="str">
        <f t="shared" si="174"/>
        <v/>
      </c>
      <c r="CU419" s="10" t="str">
        <f>IF($AK419="","",IF(OR($V419&lt;2.7,$V419&gt;90),"Age OOR",(LN($AK419)-LN(CQ419))/VLOOKUP(CQ$14&amp;"-rse-"&amp;$P419,Equations!$G:$I,3,0)))</f>
        <v/>
      </c>
      <c r="CV419" s="47"/>
    </row>
    <row r="420" spans="5:100" x14ac:dyDescent="0.2">
      <c r="E420" s="23" t="str">
        <f t="shared" si="150"/>
        <v>Age out of range</v>
      </c>
      <c r="F420" s="23" t="str">
        <f t="shared" si="151"/>
        <v>Age out of range</v>
      </c>
      <c r="G420" s="23" t="str">
        <f t="shared" si="152"/>
        <v>Age out of range</v>
      </c>
      <c r="H420" s="23" t="str">
        <f t="shared" si="153"/>
        <v>Age out of range</v>
      </c>
      <c r="I420" s="23" t="str">
        <f t="shared" si="154"/>
        <v>Age out of range</v>
      </c>
      <c r="J420" s="23" t="str">
        <f t="shared" si="155"/>
        <v>Age out of range</v>
      </c>
      <c r="K420" s="23" t="str">
        <f t="shared" si="156"/>
        <v>Age out of range</v>
      </c>
      <c r="L420" s="23" t="str">
        <f t="shared" si="157"/>
        <v>Age out of range</v>
      </c>
      <c r="M420" s="23" t="str">
        <f t="shared" si="158"/>
        <v>Age out of range</v>
      </c>
      <c r="N420" s="23" t="str">
        <f t="shared" si="159"/>
        <v>Age out of range</v>
      </c>
      <c r="O420" s="23" t="str">
        <f t="shared" si="160"/>
        <v>Age out of range</v>
      </c>
      <c r="P420" s="23" t="str">
        <f t="shared" si="161"/>
        <v>Age out of range</v>
      </c>
      <c r="Q420" s="23" t="e">
        <f t="shared" si="162"/>
        <v>#DIV/0!</v>
      </c>
      <c r="R420" s="17"/>
      <c r="S420" s="23">
        <v>404</v>
      </c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7"/>
      <c r="AM420" s="47"/>
      <c r="AN420" s="10" t="str">
        <f>IF($Z420="","",IF(OR($V420&lt;2.7,$V420&gt;90),"Age OOR",VLOOKUP(AN$14&amp;"-int-"&amp;$E420,Equations!$G:$I,3,0)+VLOOKUP(AN$14&amp;"-sexo-"&amp;$E420,Equations!$G:$I,3,0)*$U420+VLOOKUP(AN$14&amp;"-edad-"&amp;$E420,Equations!$G:$I,3,0)*$V420+VLOOKUP(AN$14&amp;"-est-"&amp;$E420,Equations!$G:$I,3,0)*(1/$W420)+VLOOKUP(AN$14&amp;"-imc-"&amp;$E420,Equations!$G:$I,3,0)*(1/$Q420)))</f>
        <v/>
      </c>
      <c r="AO420" s="10" t="str">
        <f>IF($Z420="","",IF(OR($V420&lt;2.7,$V420&gt;90),"Age OOR",AN420-1.6449*VLOOKUP(AN$14&amp;"-rse-"&amp;$E420,Equations!$G:$I,3,0)))</f>
        <v/>
      </c>
      <c r="AP420" s="10" t="str">
        <f>IF($Z420="","",IF(OR($V420&lt;2.7,$V420&gt;90),"Age OOR",AN420+1.6449*VLOOKUP(AN$14&amp;"-rse-"&amp;$E420,Equations!$G:$I,3,0)))</f>
        <v/>
      </c>
      <c r="AQ420" s="10" t="str">
        <f t="shared" si="163"/>
        <v/>
      </c>
      <c r="AR420" s="10" t="str">
        <f>IF($Z420="","",IF(OR($V420&lt;2.7,$V420&gt;90),"Age OOR",($Z420-AN420)/VLOOKUP(AN$14&amp;"-rse-"&amp;$E420,Equations!$G:$I,3,0)))</f>
        <v/>
      </c>
      <c r="AS420" s="10" t="str">
        <f>IF($AA420="","",IF(OR($V420&lt;2.7,$V420&gt;90),"Age OOR",VLOOKUP(AS$14&amp;"-int-"&amp;$F420,Equations!$G:$I,3,0)+VLOOKUP(AS$14&amp;"-sexo-"&amp;$F420,Equations!$G:$I,3,0)*$U420+VLOOKUP(AS$14&amp;"-edad-"&amp;$F420,Equations!$G:$I,3,0)*$V420+VLOOKUP(AS$14&amp;"-est-"&amp;$F420,Equations!$G:$I,3,0)*(1/$W420)+VLOOKUP(AS$14&amp;"-imc-"&amp;$F420,Equations!$G:$I,3,0)*(1/$Q420)))</f>
        <v/>
      </c>
      <c r="AT420" s="10" t="str">
        <f>IF($AA420="","",IF(OR($V420&lt;2.7,$V420&gt;90),"Age OOR",AS420-1.6449*VLOOKUP(AS$14&amp;"-rse-"&amp;$F420,Equations!$G:$I,3,0)))</f>
        <v/>
      </c>
      <c r="AU420" s="10" t="str">
        <f>IF($AA420="","",IF(OR($V420&lt;2.7,$V420&gt;90),"Age OOR",AS420+1.6449*VLOOKUP(AS$14&amp;"-rse-"&amp;$F420,Equations!$G:$I,3,0)))</f>
        <v/>
      </c>
      <c r="AV420" s="10" t="str">
        <f t="shared" si="164"/>
        <v/>
      </c>
      <c r="AW420" s="10" t="str">
        <f>IF($AA420="","",IF(OR($V420&lt;2.7,$V420&gt;90),"Age OOR",($AA420-AS420)/VLOOKUP(AS$14&amp;"-rse-"&amp;$F420,Equations!$G:$I,3,0)))</f>
        <v/>
      </c>
      <c r="AX420" s="10" t="str">
        <f>IF($AB420="","",IF(OR($V420&lt;2.7,$V420&gt;90),"Age OOR",VLOOKUP(AX$14&amp;"-int-"&amp;$G420,Equations!$G:$I,3,0)+VLOOKUP(AX$14&amp;"-sexo-"&amp;$G420,Equations!$G:$I,3,0)*$U420+VLOOKUP(AX$14&amp;"-edad-"&amp;$G420,Equations!$G:$I,3,0)*$V420+VLOOKUP(AX$14&amp;"-est-"&amp;$G420,Equations!$G:$I,3,0)*(1/$W420)+VLOOKUP(AX$14&amp;"-imc-"&amp;$G420,Equations!$G:$I,3,0)*(1/$Q420)))</f>
        <v/>
      </c>
      <c r="AY420" s="10" t="str">
        <f>IF($AB420="","",IF(OR($V420&lt;2.7,$V420&gt;90),"Age OOR",AX420-1.6449*VLOOKUP(AX$14&amp;"-rse-"&amp;$G420,Equations!$G:$I,3,0)))</f>
        <v/>
      </c>
      <c r="AZ420" s="10" t="str">
        <f>IF($AB420="","",IF(OR($V420&lt;2.7,$V420&gt;90),"Age OOR",AX420+1.6449*VLOOKUP(AX$14&amp;"-rse-"&amp;$G420,Equations!$G:$I,3,0)))</f>
        <v/>
      </c>
      <c r="BA420" s="10" t="str">
        <f t="shared" si="165"/>
        <v/>
      </c>
      <c r="BB420" s="10" t="str">
        <f>IF($AB420="","",IF(OR($V420&lt;2.7,$V420&gt;90),"Age OOR",($AB420-AX420)/VLOOKUP(AX$14&amp;"-rse-"&amp;$G420,Equations!$G:$I,3,0)))</f>
        <v/>
      </c>
      <c r="BC420" s="10" t="str">
        <f>IF($AC420="","",IF(OR($V420&lt;2.7,$V420&gt;90),"Age OOR",VLOOKUP(BC$14&amp;"-int-"&amp;$H420,Equations!$G:$I,3,0)+VLOOKUP(BC$14&amp;"-sexo-"&amp;$H420,Equations!$G:$I,3,0)*$U420+VLOOKUP(BC$14&amp;"-edad-"&amp;$H420,Equations!$G:$I,3,0)*$V420+VLOOKUP(BC$14&amp;"-est-"&amp;$H420,Equations!$G:$I,3,0)*(1/$W420)+VLOOKUP(BC$14&amp;"-imc-"&amp;$H420,Equations!$G:$I,3,0)*(1/$Q420)))</f>
        <v/>
      </c>
      <c r="BD420" s="10" t="str">
        <f>IF($AC420="","",IF(OR($V420&lt;2.7,$V420&gt;90),"Age OOR",BC420-1.6449*VLOOKUP(BC$14&amp;"-rse-"&amp;$H420,Equations!$G:$I,3,0)))</f>
        <v/>
      </c>
      <c r="BE420" s="10" t="str">
        <f>IF($AC420="","",IF(OR($V420&lt;2.7,$V420&gt;90),"Age OOR",BC420+1.6449*VLOOKUP(BC$14&amp;"-rse-"&amp;$H420,Equations!$G:$I,3,0)))</f>
        <v/>
      </c>
      <c r="BF420" s="10" t="str">
        <f t="shared" si="166"/>
        <v/>
      </c>
      <c r="BG420" s="10" t="str">
        <f>IF($AC420="","",IF(OR($V420&lt;2.7,$V420&gt;90),"Age OOR",($AC420-BC420)/VLOOKUP(BC$14&amp;"-rse-"&amp;$H420,Equations!$G:$I,3,0)))</f>
        <v/>
      </c>
      <c r="BH420" s="10" t="str">
        <f>IF($AD420="","",IF(OR($V420&lt;2.7,$V420&gt;90),"Age OOR",VLOOKUP(BH$14&amp;"-int-"&amp;$I420,Equations!$G:$I,3,0)+VLOOKUP(BH$14&amp;"-sexo-"&amp;$I420,Equations!$G:$I,3,0)*$U420+VLOOKUP(BH$14&amp;"-edad-"&amp;$I420,Equations!$G:$I,3,0)*$V420+VLOOKUP(BH$14&amp;"-est-"&amp;$I420,Equations!$G:$I,3,0)*(1/$W420)+VLOOKUP(BH$14&amp;"-imc-"&amp;$I420,Equations!$G:$I,3,0)*(1/$Q420)))</f>
        <v/>
      </c>
      <c r="BI420" s="10" t="str">
        <f>IF($AD420="","",IF(OR($V420&lt;2.7,$V420&gt;90),"Age OOR",BH420-1.6449*VLOOKUP(BH$14&amp;"-rse-"&amp;$I420,Equations!$G:$I,3,0)))</f>
        <v/>
      </c>
      <c r="BJ420" s="10" t="str">
        <f>IF($AD420="","",IF(OR($V420&lt;2.7,$V420&gt;90),"Age OOR",BH420+1.6449*VLOOKUP(BH$14&amp;"-rse-"&amp;$I420,Equations!$G:$I,3,0)))</f>
        <v/>
      </c>
      <c r="BK420" s="10" t="str">
        <f t="shared" si="167"/>
        <v/>
      </c>
      <c r="BL420" s="10" t="str">
        <f>IF($AD420="","",IF(OR($V420&lt;2.7,$V420&gt;90),"Age OOR",($AD420-BH420)/VLOOKUP(BH$14&amp;"-rse-"&amp;$I420,Equations!$G:$I,3,0)))</f>
        <v/>
      </c>
      <c r="BM420" s="10" t="str">
        <f>IF($AE420="","",IF(OR($V420&lt;2.7,$V420&gt;90),"Age OOR",VLOOKUP(BM$14&amp;"-int-"&amp;$J420,Equations!$G:$I,3,0)+VLOOKUP(BM$14&amp;"-sexo-"&amp;$J420,Equations!$G:$I,3,0)*$U420+VLOOKUP(BM$14&amp;"-edad-"&amp;$J420,Equations!$G:$I,3,0)*$V420+VLOOKUP(BM$14&amp;"-est-"&amp;$J420,Equations!$G:$I,3,0)*(1/$W420)+VLOOKUP(BM$14&amp;"-imc-"&amp;$J420,Equations!$G:$I,3,0)*(1/$Q420)))</f>
        <v/>
      </c>
      <c r="BN420" s="10" t="str">
        <f>IF($AE420="","",IF(OR($V420&lt;2.7,$V420&gt;90),"Age OOR",BM420-1.6449*VLOOKUP(BM$14&amp;"-rse-"&amp;$J420,Equations!$G:$I,3,0)))</f>
        <v/>
      </c>
      <c r="BO420" s="10" t="str">
        <f>IF($AE420="","",IF(OR($V420&lt;2.7,$V420&gt;90),"Age OOR",BM420+1.6449*VLOOKUP(BM$14&amp;"-rse-"&amp;$J420,Equations!$G:$I,3,0)))</f>
        <v/>
      </c>
      <c r="BP420" s="10" t="str">
        <f t="shared" si="168"/>
        <v/>
      </c>
      <c r="BQ420" s="10" t="str">
        <f>IF($AE420="","",IF(OR($V420&lt;2.7,$V420&gt;90),"Age OOR",($AE420-BM420)/VLOOKUP(BM$14&amp;"-rse-"&amp;$J420,Equations!$G:$I,3,0)))</f>
        <v/>
      </c>
      <c r="BR420" s="10" t="str">
        <f>IF($AF420="","",IF(OR($V420&lt;2.7,$V420&gt;90),"Age OOR",VLOOKUP(BR$14&amp;"-int-"&amp;$K420,Equations!$G:$I,3,0)+VLOOKUP(BR$14&amp;"-sexo-"&amp;$K420,Equations!$G:$I,3,0)*$U420+VLOOKUP(BR$14&amp;"-edad-"&amp;$K420,Equations!$G:$I,3,0)*$V420+VLOOKUP(BR$14&amp;"-est-"&amp;$K420,Equations!$G:$I,3,0)*(1/$W420)+VLOOKUP(BR$14&amp;"-imc-"&amp;$K420,Equations!$G:$I,3,0)*(1/$Q420)))</f>
        <v/>
      </c>
      <c r="BS420" s="10" t="str">
        <f>IF($AF420="","",IF(OR($V420&lt;2.7,$V420&gt;90),"Age OOR",BR420-1.6449*VLOOKUP(BR$14&amp;"-rse-"&amp;$K420,Equations!$G:$I,3,0)))</f>
        <v/>
      </c>
      <c r="BT420" s="10" t="str">
        <f>IF($AF420="","",IF(OR($V420&lt;2.7,$V420&gt;90),"Age OOR",BR420+1.6449*VLOOKUP(BR$14&amp;"-rse-"&amp;$K420,Equations!$G:$I,3,0)))</f>
        <v/>
      </c>
      <c r="BU420" s="10" t="str">
        <f t="shared" si="169"/>
        <v/>
      </c>
      <c r="BV420" s="10" t="str">
        <f>IF($AF420="","",IF(OR($V420&lt;2.7,$V420&gt;90),"Age OOR",($AF420-BR420)/VLOOKUP(BR$14&amp;"-rse-"&amp;$K420,Equations!$G:$I,3,0)))</f>
        <v/>
      </c>
      <c r="BW420" s="10" t="str">
        <f>IF($AG420="","",IF(OR($V420&lt;2.7,$V420&gt;90),"Age OOR",VLOOKUP(BW$14&amp;"-int-"&amp;$L420,Equations!$G:$I,3,0)+VLOOKUP(BW$14&amp;"-sexo-"&amp;$L420,Equations!$G:$I,3,0)*$U420+VLOOKUP(BW$14&amp;"-edad-"&amp;$L420,Equations!$G:$I,3,0)*$V420+VLOOKUP(BW$14&amp;"-est-"&amp;$L420,Equations!$G:$I,3,0)*(1/$W420)+VLOOKUP(BW$14&amp;"-imc-"&amp;$L420,Equations!$G:$I,3,0)*(1/$Q420)))</f>
        <v/>
      </c>
      <c r="BX420" s="10" t="str">
        <f>IF($AG420="","",IF(OR($V420&lt;2.7,$V420&gt;90),"Age OOR",BW420-1.6449*VLOOKUP(BW$14&amp;"-rse-"&amp;$L420,Equations!$G:$I,3,0)))</f>
        <v/>
      </c>
      <c r="BY420" s="10" t="str">
        <f>IF($AG420="","",IF(OR($V420&lt;2.7,$V420&gt;90),"Age OOR",BW420+1.6449*VLOOKUP(BW$14&amp;"-rse-"&amp;$L420,Equations!$G:$I,3,0)))</f>
        <v/>
      </c>
      <c r="BZ420" s="10" t="str">
        <f t="shared" si="170"/>
        <v/>
      </c>
      <c r="CA420" s="10" t="str">
        <f>IF($AG420="","",IF(OR($V420&lt;2.7,$V420&gt;90),"Age OOR",($AG420-BW420)/VLOOKUP(BW$14&amp;"-rse-"&amp;$L420,Equations!$G:$I,3,0)))</f>
        <v/>
      </c>
      <c r="CB420" s="10" t="str">
        <f>IF($AH420="","",IF(OR($V420&lt;2.7,$V420&gt;90),"Age OOR",VLOOKUP(CB$14&amp;"-int-"&amp;$M420,Equations!$G:$I,3,0)+VLOOKUP(CB$14&amp;"-sexo-"&amp;$M420,Equations!$G:$I,3,0)*$U420+VLOOKUP(CB$14&amp;"-edad-"&amp;$M420,Equations!$G:$I,3,0)*$V420+VLOOKUP(CB$14&amp;"-est-"&amp;$M420,Equations!$G:$I,3,0)*(1/$W420)+VLOOKUP(CB$14&amp;"-imc-"&amp;$M420,Equations!$G:$I,3,0)*(1/$Q420)))</f>
        <v/>
      </c>
      <c r="CC420" s="10" t="str">
        <f>IF($AH420="","",IF(OR($V420&lt;2.7,$V420&gt;90),"Age OOR",CB420-1.6449*VLOOKUP(CB$14&amp;"-rse-"&amp;$M420,Equations!$G:$I,3,0)))</f>
        <v/>
      </c>
      <c r="CD420" s="10" t="str">
        <f>IF($AH420="","",IF(OR($V420&lt;2.7,$V420&gt;90),"Age OOR",CB420+1.6449*VLOOKUP(CB$14&amp;"-rse-"&amp;$M420,Equations!$G:$I,3,0)))</f>
        <v/>
      </c>
      <c r="CE420" s="10" t="str">
        <f t="shared" si="171"/>
        <v/>
      </c>
      <c r="CF420" s="10" t="str">
        <f>IF($AH420="","",IF(OR($V420&lt;2.7,$V420&gt;90),"Age OOR",($AH420-CB420)/VLOOKUP(CB$14&amp;"-rse-"&amp;$M420,Equations!$G:$I,3,0)))</f>
        <v/>
      </c>
      <c r="CG420" s="10" t="str">
        <f>IF($AI420="","",IF(OR($V420&lt;2.7,$V420&gt;90),"Age OOR",VLOOKUP(CG$14&amp;"-int-"&amp;$N420,Equations!$G:$I,3,0)+VLOOKUP(CG$14&amp;"-sexo-"&amp;$N420,Equations!$G:$I,3,0)*$U420+VLOOKUP(CG$14&amp;"-edad-"&amp;$N420,Equations!$G:$I,3,0)*$V420+VLOOKUP(CG$14&amp;"-est-"&amp;$N420,Equations!$G:$I,3,0)*(1/$W420)+VLOOKUP(CG$14&amp;"-imc-"&amp;$N420,Equations!$G:$I,3,0)*(1/$Q420)))</f>
        <v/>
      </c>
      <c r="CH420" s="10" t="str">
        <f>IF($AI420="","",IF(OR($V420&lt;2.7,$V420&gt;90),"Age OOR",CG420-1.6449*VLOOKUP(CG$14&amp;"-rse-"&amp;$N420,Equations!$G:$I,3,0)))</f>
        <v/>
      </c>
      <c r="CI420" s="10" t="str">
        <f>IF($AI420="","",IF(OR($V420&lt;2.7,$V420&gt;90),"Age OOR",CG420+1.6449*VLOOKUP(CG$14&amp;"-rse-"&amp;$N420,Equations!$G:$I,3,0)))</f>
        <v/>
      </c>
      <c r="CJ420" s="10" t="str">
        <f t="shared" si="172"/>
        <v/>
      </c>
      <c r="CK420" s="10" t="str">
        <f>IF($AI420="","",IF(OR($V420&lt;2.7,$V420&gt;90),"Age OOR",($AI420-CG420)/VLOOKUP(CG$14&amp;"-rse-"&amp;$N420,Equations!$G:$I,3,0)))</f>
        <v/>
      </c>
      <c r="CL420" s="10" t="str">
        <f>IF($AJ420="","",IF(OR($V420&lt;2.7,$V420&gt;90),"Age OOR",VLOOKUP(CL$14&amp;"-int-"&amp;$O420,Equations!$G:$I,3,0)+VLOOKUP(CL$14&amp;"-sexo-"&amp;$O420,Equations!$G:$I,3,0)*$U420+VLOOKUP(CL$14&amp;"-edad-"&amp;$O420,Equations!$G:$I,3,0)*$V420+VLOOKUP(CL$14&amp;"-est-"&amp;$O420,Equations!$G:$I,3,0)*(1/$W420)+VLOOKUP(CL$14&amp;"-imc-"&amp;$O420,Equations!$G:$I,3,0)*(1/$Q420)))</f>
        <v/>
      </c>
      <c r="CM420" s="10" t="str">
        <f>IF($AJ420="","",IF(OR($V420&lt;2.7,$V420&gt;90),"Age OOR",CL420-1.6449*VLOOKUP(CL$14&amp;"-rse-"&amp;$O420,Equations!$G:$I,3,0)))</f>
        <v/>
      </c>
      <c r="CN420" s="10" t="str">
        <f>IF($AJ420="","",IF(OR($V420&lt;2.7,$V420&gt;90),"Age OOR",CL420+1.6449*VLOOKUP(CL$14&amp;"-rse-"&amp;$O420,Equations!$G:$I,3,0)))</f>
        <v/>
      </c>
      <c r="CO420" s="10" t="str">
        <f t="shared" si="173"/>
        <v/>
      </c>
      <c r="CP420" s="10" t="str">
        <f>IF($AJ420="","",IF(OR($V420&lt;2.7,$V420&gt;90),"Age OOR",($AJ420-CL420)/VLOOKUP(CL$14&amp;"-rse-"&amp;$O420,Equations!$G:$I,3,0)))</f>
        <v/>
      </c>
      <c r="CQ420" s="10" t="str">
        <f>IF($AK420="","",IF(OR($V420&lt;2.7,$V420&gt;90),"Age OOR",EXP(VLOOKUP(CQ$14&amp;"-int-"&amp;$P420,Equations!$G:$I,3,0)+VLOOKUP(CQ$14&amp;"-sexo-"&amp;$P420,Equations!$G:$I,3,0)*$U420+VLOOKUP(CQ$14&amp;"-edad-"&amp;$P420,Equations!$G:$I,3,0)*$V420+VLOOKUP(CQ$14&amp;"-est-"&amp;$P420,Equations!$G:$I,3,0)*(1/$W420)+VLOOKUP(CQ$14&amp;"-imc-"&amp;$P420,Equations!$G:$I,3,0)*(1/$Q420))))</f>
        <v/>
      </c>
      <c r="CR420" s="10" t="str">
        <f>IF($AK420="","",IF(OR($V420&lt;2.7,$V420&gt;90),"Age OOR",EXP(LN(CQ420)-1.6449*VLOOKUP(CQ$14&amp;"-rse-"&amp;$P420,Equations!$G:$I,3,0))))</f>
        <v/>
      </c>
      <c r="CS420" s="10" t="str">
        <f>IF($AK420="","",IF(OR($V420&lt;2.7,$V420&gt;90),"Age OOR",EXP(LN(CQ420)+1.6449*VLOOKUP(CQ$14&amp;"-rse-"&amp;$P420,Equations!$G:$I,3,0))))</f>
        <v/>
      </c>
      <c r="CT420" s="10" t="str">
        <f t="shared" si="174"/>
        <v/>
      </c>
      <c r="CU420" s="10" t="str">
        <f>IF($AK420="","",IF(OR($V420&lt;2.7,$V420&gt;90),"Age OOR",(LN($AK420)-LN(CQ420))/VLOOKUP(CQ$14&amp;"-rse-"&amp;$P420,Equations!$G:$I,3,0)))</f>
        <v/>
      </c>
      <c r="CV420" s="47"/>
    </row>
    <row r="421" spans="5:100" x14ac:dyDescent="0.2">
      <c r="E421" s="23" t="str">
        <f t="shared" si="150"/>
        <v>Age out of range</v>
      </c>
      <c r="F421" s="23" t="str">
        <f t="shared" si="151"/>
        <v>Age out of range</v>
      </c>
      <c r="G421" s="23" t="str">
        <f t="shared" si="152"/>
        <v>Age out of range</v>
      </c>
      <c r="H421" s="23" t="str">
        <f t="shared" si="153"/>
        <v>Age out of range</v>
      </c>
      <c r="I421" s="23" t="str">
        <f t="shared" si="154"/>
        <v>Age out of range</v>
      </c>
      <c r="J421" s="23" t="str">
        <f t="shared" si="155"/>
        <v>Age out of range</v>
      </c>
      <c r="K421" s="23" t="str">
        <f t="shared" si="156"/>
        <v>Age out of range</v>
      </c>
      <c r="L421" s="23" t="str">
        <f t="shared" si="157"/>
        <v>Age out of range</v>
      </c>
      <c r="M421" s="23" t="str">
        <f t="shared" si="158"/>
        <v>Age out of range</v>
      </c>
      <c r="N421" s="23" t="str">
        <f t="shared" si="159"/>
        <v>Age out of range</v>
      </c>
      <c r="O421" s="23" t="str">
        <f t="shared" si="160"/>
        <v>Age out of range</v>
      </c>
      <c r="P421" s="23" t="str">
        <f t="shared" si="161"/>
        <v>Age out of range</v>
      </c>
      <c r="Q421" s="23" t="e">
        <f t="shared" si="162"/>
        <v>#DIV/0!</v>
      </c>
      <c r="R421" s="17"/>
      <c r="S421" s="23">
        <v>405</v>
      </c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7"/>
      <c r="AM421" s="47"/>
      <c r="AN421" s="10" t="str">
        <f>IF($Z421="","",IF(OR($V421&lt;2.7,$V421&gt;90),"Age OOR",VLOOKUP(AN$14&amp;"-int-"&amp;$E421,Equations!$G:$I,3,0)+VLOOKUP(AN$14&amp;"-sexo-"&amp;$E421,Equations!$G:$I,3,0)*$U421+VLOOKUP(AN$14&amp;"-edad-"&amp;$E421,Equations!$G:$I,3,0)*$V421+VLOOKUP(AN$14&amp;"-est-"&amp;$E421,Equations!$G:$I,3,0)*(1/$W421)+VLOOKUP(AN$14&amp;"-imc-"&amp;$E421,Equations!$G:$I,3,0)*(1/$Q421)))</f>
        <v/>
      </c>
      <c r="AO421" s="10" t="str">
        <f>IF($Z421="","",IF(OR($V421&lt;2.7,$V421&gt;90),"Age OOR",AN421-1.6449*VLOOKUP(AN$14&amp;"-rse-"&amp;$E421,Equations!$G:$I,3,0)))</f>
        <v/>
      </c>
      <c r="AP421" s="10" t="str">
        <f>IF($Z421="","",IF(OR($V421&lt;2.7,$V421&gt;90),"Age OOR",AN421+1.6449*VLOOKUP(AN$14&amp;"-rse-"&amp;$E421,Equations!$G:$I,3,0)))</f>
        <v/>
      </c>
      <c r="AQ421" s="10" t="str">
        <f t="shared" si="163"/>
        <v/>
      </c>
      <c r="AR421" s="10" t="str">
        <f>IF($Z421="","",IF(OR($V421&lt;2.7,$V421&gt;90),"Age OOR",($Z421-AN421)/VLOOKUP(AN$14&amp;"-rse-"&amp;$E421,Equations!$G:$I,3,0)))</f>
        <v/>
      </c>
      <c r="AS421" s="10" t="str">
        <f>IF($AA421="","",IF(OR($V421&lt;2.7,$V421&gt;90),"Age OOR",VLOOKUP(AS$14&amp;"-int-"&amp;$F421,Equations!$G:$I,3,0)+VLOOKUP(AS$14&amp;"-sexo-"&amp;$F421,Equations!$G:$I,3,0)*$U421+VLOOKUP(AS$14&amp;"-edad-"&amp;$F421,Equations!$G:$I,3,0)*$V421+VLOOKUP(AS$14&amp;"-est-"&amp;$F421,Equations!$G:$I,3,0)*(1/$W421)+VLOOKUP(AS$14&amp;"-imc-"&amp;$F421,Equations!$G:$I,3,0)*(1/$Q421)))</f>
        <v/>
      </c>
      <c r="AT421" s="10" t="str">
        <f>IF($AA421="","",IF(OR($V421&lt;2.7,$V421&gt;90),"Age OOR",AS421-1.6449*VLOOKUP(AS$14&amp;"-rse-"&amp;$F421,Equations!$G:$I,3,0)))</f>
        <v/>
      </c>
      <c r="AU421" s="10" t="str">
        <f>IF($AA421="","",IF(OR($V421&lt;2.7,$V421&gt;90),"Age OOR",AS421+1.6449*VLOOKUP(AS$14&amp;"-rse-"&amp;$F421,Equations!$G:$I,3,0)))</f>
        <v/>
      </c>
      <c r="AV421" s="10" t="str">
        <f t="shared" si="164"/>
        <v/>
      </c>
      <c r="AW421" s="10" t="str">
        <f>IF($AA421="","",IF(OR($V421&lt;2.7,$V421&gt;90),"Age OOR",($AA421-AS421)/VLOOKUP(AS$14&amp;"-rse-"&amp;$F421,Equations!$G:$I,3,0)))</f>
        <v/>
      </c>
      <c r="AX421" s="10" t="str">
        <f>IF($AB421="","",IF(OR($V421&lt;2.7,$V421&gt;90),"Age OOR",VLOOKUP(AX$14&amp;"-int-"&amp;$G421,Equations!$G:$I,3,0)+VLOOKUP(AX$14&amp;"-sexo-"&amp;$G421,Equations!$G:$I,3,0)*$U421+VLOOKUP(AX$14&amp;"-edad-"&amp;$G421,Equations!$G:$I,3,0)*$V421+VLOOKUP(AX$14&amp;"-est-"&amp;$G421,Equations!$G:$I,3,0)*(1/$W421)+VLOOKUP(AX$14&amp;"-imc-"&amp;$G421,Equations!$G:$I,3,0)*(1/$Q421)))</f>
        <v/>
      </c>
      <c r="AY421" s="10" t="str">
        <f>IF($AB421="","",IF(OR($V421&lt;2.7,$V421&gt;90),"Age OOR",AX421-1.6449*VLOOKUP(AX$14&amp;"-rse-"&amp;$G421,Equations!$G:$I,3,0)))</f>
        <v/>
      </c>
      <c r="AZ421" s="10" t="str">
        <f>IF($AB421="","",IF(OR($V421&lt;2.7,$V421&gt;90),"Age OOR",AX421+1.6449*VLOOKUP(AX$14&amp;"-rse-"&amp;$G421,Equations!$G:$I,3,0)))</f>
        <v/>
      </c>
      <c r="BA421" s="10" t="str">
        <f t="shared" si="165"/>
        <v/>
      </c>
      <c r="BB421" s="10" t="str">
        <f>IF($AB421="","",IF(OR($V421&lt;2.7,$V421&gt;90),"Age OOR",($AB421-AX421)/VLOOKUP(AX$14&amp;"-rse-"&amp;$G421,Equations!$G:$I,3,0)))</f>
        <v/>
      </c>
      <c r="BC421" s="10" t="str">
        <f>IF($AC421="","",IF(OR($V421&lt;2.7,$V421&gt;90),"Age OOR",VLOOKUP(BC$14&amp;"-int-"&amp;$H421,Equations!$G:$I,3,0)+VLOOKUP(BC$14&amp;"-sexo-"&amp;$H421,Equations!$G:$I,3,0)*$U421+VLOOKUP(BC$14&amp;"-edad-"&amp;$H421,Equations!$G:$I,3,0)*$V421+VLOOKUP(BC$14&amp;"-est-"&amp;$H421,Equations!$G:$I,3,0)*(1/$W421)+VLOOKUP(BC$14&amp;"-imc-"&amp;$H421,Equations!$G:$I,3,0)*(1/$Q421)))</f>
        <v/>
      </c>
      <c r="BD421" s="10" t="str">
        <f>IF($AC421="","",IF(OR($V421&lt;2.7,$V421&gt;90),"Age OOR",BC421-1.6449*VLOOKUP(BC$14&amp;"-rse-"&amp;$H421,Equations!$G:$I,3,0)))</f>
        <v/>
      </c>
      <c r="BE421" s="10" t="str">
        <f>IF($AC421="","",IF(OR($V421&lt;2.7,$V421&gt;90),"Age OOR",BC421+1.6449*VLOOKUP(BC$14&amp;"-rse-"&amp;$H421,Equations!$G:$I,3,0)))</f>
        <v/>
      </c>
      <c r="BF421" s="10" t="str">
        <f t="shared" si="166"/>
        <v/>
      </c>
      <c r="BG421" s="10" t="str">
        <f>IF($AC421="","",IF(OR($V421&lt;2.7,$V421&gt;90),"Age OOR",($AC421-BC421)/VLOOKUP(BC$14&amp;"-rse-"&amp;$H421,Equations!$G:$I,3,0)))</f>
        <v/>
      </c>
      <c r="BH421" s="10" t="str">
        <f>IF($AD421="","",IF(OR($V421&lt;2.7,$V421&gt;90),"Age OOR",VLOOKUP(BH$14&amp;"-int-"&amp;$I421,Equations!$G:$I,3,0)+VLOOKUP(BH$14&amp;"-sexo-"&amp;$I421,Equations!$G:$I,3,0)*$U421+VLOOKUP(BH$14&amp;"-edad-"&amp;$I421,Equations!$G:$I,3,0)*$V421+VLOOKUP(BH$14&amp;"-est-"&amp;$I421,Equations!$G:$I,3,0)*(1/$W421)+VLOOKUP(BH$14&amp;"-imc-"&amp;$I421,Equations!$G:$I,3,0)*(1/$Q421)))</f>
        <v/>
      </c>
      <c r="BI421" s="10" t="str">
        <f>IF($AD421="","",IF(OR($V421&lt;2.7,$V421&gt;90),"Age OOR",BH421-1.6449*VLOOKUP(BH$14&amp;"-rse-"&amp;$I421,Equations!$G:$I,3,0)))</f>
        <v/>
      </c>
      <c r="BJ421" s="10" t="str">
        <f>IF($AD421="","",IF(OR($V421&lt;2.7,$V421&gt;90),"Age OOR",BH421+1.6449*VLOOKUP(BH$14&amp;"-rse-"&amp;$I421,Equations!$G:$I,3,0)))</f>
        <v/>
      </c>
      <c r="BK421" s="10" t="str">
        <f t="shared" si="167"/>
        <v/>
      </c>
      <c r="BL421" s="10" t="str">
        <f>IF($AD421="","",IF(OR($V421&lt;2.7,$V421&gt;90),"Age OOR",($AD421-BH421)/VLOOKUP(BH$14&amp;"-rse-"&amp;$I421,Equations!$G:$I,3,0)))</f>
        <v/>
      </c>
      <c r="BM421" s="10" t="str">
        <f>IF($AE421="","",IF(OR($V421&lt;2.7,$V421&gt;90),"Age OOR",VLOOKUP(BM$14&amp;"-int-"&amp;$J421,Equations!$G:$I,3,0)+VLOOKUP(BM$14&amp;"-sexo-"&amp;$J421,Equations!$G:$I,3,0)*$U421+VLOOKUP(BM$14&amp;"-edad-"&amp;$J421,Equations!$G:$I,3,0)*$V421+VLOOKUP(BM$14&amp;"-est-"&amp;$J421,Equations!$G:$I,3,0)*(1/$W421)+VLOOKUP(BM$14&amp;"-imc-"&amp;$J421,Equations!$G:$I,3,0)*(1/$Q421)))</f>
        <v/>
      </c>
      <c r="BN421" s="10" t="str">
        <f>IF($AE421="","",IF(OR($V421&lt;2.7,$V421&gt;90),"Age OOR",BM421-1.6449*VLOOKUP(BM$14&amp;"-rse-"&amp;$J421,Equations!$G:$I,3,0)))</f>
        <v/>
      </c>
      <c r="BO421" s="10" t="str">
        <f>IF($AE421="","",IF(OR($V421&lt;2.7,$V421&gt;90),"Age OOR",BM421+1.6449*VLOOKUP(BM$14&amp;"-rse-"&amp;$J421,Equations!$G:$I,3,0)))</f>
        <v/>
      </c>
      <c r="BP421" s="10" t="str">
        <f t="shared" si="168"/>
        <v/>
      </c>
      <c r="BQ421" s="10" t="str">
        <f>IF($AE421="","",IF(OR($V421&lt;2.7,$V421&gt;90),"Age OOR",($AE421-BM421)/VLOOKUP(BM$14&amp;"-rse-"&amp;$J421,Equations!$G:$I,3,0)))</f>
        <v/>
      </c>
      <c r="BR421" s="10" t="str">
        <f>IF($AF421="","",IF(OR($V421&lt;2.7,$V421&gt;90),"Age OOR",VLOOKUP(BR$14&amp;"-int-"&amp;$K421,Equations!$G:$I,3,0)+VLOOKUP(BR$14&amp;"-sexo-"&amp;$K421,Equations!$G:$I,3,0)*$U421+VLOOKUP(BR$14&amp;"-edad-"&amp;$K421,Equations!$G:$I,3,0)*$V421+VLOOKUP(BR$14&amp;"-est-"&amp;$K421,Equations!$G:$I,3,0)*(1/$W421)+VLOOKUP(BR$14&amp;"-imc-"&amp;$K421,Equations!$G:$I,3,0)*(1/$Q421)))</f>
        <v/>
      </c>
      <c r="BS421" s="10" t="str">
        <f>IF($AF421="","",IF(OR($V421&lt;2.7,$V421&gt;90),"Age OOR",BR421-1.6449*VLOOKUP(BR$14&amp;"-rse-"&amp;$K421,Equations!$G:$I,3,0)))</f>
        <v/>
      </c>
      <c r="BT421" s="10" t="str">
        <f>IF($AF421="","",IF(OR($V421&lt;2.7,$V421&gt;90),"Age OOR",BR421+1.6449*VLOOKUP(BR$14&amp;"-rse-"&amp;$K421,Equations!$G:$I,3,0)))</f>
        <v/>
      </c>
      <c r="BU421" s="10" t="str">
        <f t="shared" si="169"/>
        <v/>
      </c>
      <c r="BV421" s="10" t="str">
        <f>IF($AF421="","",IF(OR($V421&lt;2.7,$V421&gt;90),"Age OOR",($AF421-BR421)/VLOOKUP(BR$14&amp;"-rse-"&amp;$K421,Equations!$G:$I,3,0)))</f>
        <v/>
      </c>
      <c r="BW421" s="10" t="str">
        <f>IF($AG421="","",IF(OR($V421&lt;2.7,$V421&gt;90),"Age OOR",VLOOKUP(BW$14&amp;"-int-"&amp;$L421,Equations!$G:$I,3,0)+VLOOKUP(BW$14&amp;"-sexo-"&amp;$L421,Equations!$G:$I,3,0)*$U421+VLOOKUP(BW$14&amp;"-edad-"&amp;$L421,Equations!$G:$I,3,0)*$V421+VLOOKUP(BW$14&amp;"-est-"&amp;$L421,Equations!$G:$I,3,0)*(1/$W421)+VLOOKUP(BW$14&amp;"-imc-"&amp;$L421,Equations!$G:$I,3,0)*(1/$Q421)))</f>
        <v/>
      </c>
      <c r="BX421" s="10" t="str">
        <f>IF($AG421="","",IF(OR($V421&lt;2.7,$V421&gt;90),"Age OOR",BW421-1.6449*VLOOKUP(BW$14&amp;"-rse-"&amp;$L421,Equations!$G:$I,3,0)))</f>
        <v/>
      </c>
      <c r="BY421" s="10" t="str">
        <f>IF($AG421="","",IF(OR($V421&lt;2.7,$V421&gt;90),"Age OOR",BW421+1.6449*VLOOKUP(BW$14&amp;"-rse-"&amp;$L421,Equations!$G:$I,3,0)))</f>
        <v/>
      </c>
      <c r="BZ421" s="10" t="str">
        <f t="shared" si="170"/>
        <v/>
      </c>
      <c r="CA421" s="10" t="str">
        <f>IF($AG421="","",IF(OR($V421&lt;2.7,$V421&gt;90),"Age OOR",($AG421-BW421)/VLOOKUP(BW$14&amp;"-rse-"&amp;$L421,Equations!$G:$I,3,0)))</f>
        <v/>
      </c>
      <c r="CB421" s="10" t="str">
        <f>IF($AH421="","",IF(OR($V421&lt;2.7,$V421&gt;90),"Age OOR",VLOOKUP(CB$14&amp;"-int-"&amp;$M421,Equations!$G:$I,3,0)+VLOOKUP(CB$14&amp;"-sexo-"&amp;$M421,Equations!$G:$I,3,0)*$U421+VLOOKUP(CB$14&amp;"-edad-"&amp;$M421,Equations!$G:$I,3,0)*$V421+VLOOKUP(CB$14&amp;"-est-"&amp;$M421,Equations!$G:$I,3,0)*(1/$W421)+VLOOKUP(CB$14&amp;"-imc-"&amp;$M421,Equations!$G:$I,3,0)*(1/$Q421)))</f>
        <v/>
      </c>
      <c r="CC421" s="10" t="str">
        <f>IF($AH421="","",IF(OR($V421&lt;2.7,$V421&gt;90),"Age OOR",CB421-1.6449*VLOOKUP(CB$14&amp;"-rse-"&amp;$M421,Equations!$G:$I,3,0)))</f>
        <v/>
      </c>
      <c r="CD421" s="10" t="str">
        <f>IF($AH421="","",IF(OR($V421&lt;2.7,$V421&gt;90),"Age OOR",CB421+1.6449*VLOOKUP(CB$14&amp;"-rse-"&amp;$M421,Equations!$G:$I,3,0)))</f>
        <v/>
      </c>
      <c r="CE421" s="10" t="str">
        <f t="shared" si="171"/>
        <v/>
      </c>
      <c r="CF421" s="10" t="str">
        <f>IF($AH421="","",IF(OR($V421&lt;2.7,$V421&gt;90),"Age OOR",($AH421-CB421)/VLOOKUP(CB$14&amp;"-rse-"&amp;$M421,Equations!$G:$I,3,0)))</f>
        <v/>
      </c>
      <c r="CG421" s="10" t="str">
        <f>IF($AI421="","",IF(OR($V421&lt;2.7,$V421&gt;90),"Age OOR",VLOOKUP(CG$14&amp;"-int-"&amp;$N421,Equations!$G:$I,3,0)+VLOOKUP(CG$14&amp;"-sexo-"&amp;$N421,Equations!$G:$I,3,0)*$U421+VLOOKUP(CG$14&amp;"-edad-"&amp;$N421,Equations!$G:$I,3,0)*$V421+VLOOKUP(CG$14&amp;"-est-"&amp;$N421,Equations!$G:$I,3,0)*(1/$W421)+VLOOKUP(CG$14&amp;"-imc-"&amp;$N421,Equations!$G:$I,3,0)*(1/$Q421)))</f>
        <v/>
      </c>
      <c r="CH421" s="10" t="str">
        <f>IF($AI421="","",IF(OR($V421&lt;2.7,$V421&gt;90),"Age OOR",CG421-1.6449*VLOOKUP(CG$14&amp;"-rse-"&amp;$N421,Equations!$G:$I,3,0)))</f>
        <v/>
      </c>
      <c r="CI421" s="10" t="str">
        <f>IF($AI421="","",IF(OR($V421&lt;2.7,$V421&gt;90),"Age OOR",CG421+1.6449*VLOOKUP(CG$14&amp;"-rse-"&amp;$N421,Equations!$G:$I,3,0)))</f>
        <v/>
      </c>
      <c r="CJ421" s="10" t="str">
        <f t="shared" si="172"/>
        <v/>
      </c>
      <c r="CK421" s="10" t="str">
        <f>IF($AI421="","",IF(OR($V421&lt;2.7,$V421&gt;90),"Age OOR",($AI421-CG421)/VLOOKUP(CG$14&amp;"-rse-"&amp;$N421,Equations!$G:$I,3,0)))</f>
        <v/>
      </c>
      <c r="CL421" s="10" t="str">
        <f>IF($AJ421="","",IF(OR($V421&lt;2.7,$V421&gt;90),"Age OOR",VLOOKUP(CL$14&amp;"-int-"&amp;$O421,Equations!$G:$I,3,0)+VLOOKUP(CL$14&amp;"-sexo-"&amp;$O421,Equations!$G:$I,3,0)*$U421+VLOOKUP(CL$14&amp;"-edad-"&amp;$O421,Equations!$G:$I,3,0)*$V421+VLOOKUP(CL$14&amp;"-est-"&amp;$O421,Equations!$G:$I,3,0)*(1/$W421)+VLOOKUP(CL$14&amp;"-imc-"&amp;$O421,Equations!$G:$I,3,0)*(1/$Q421)))</f>
        <v/>
      </c>
      <c r="CM421" s="10" t="str">
        <f>IF($AJ421="","",IF(OR($V421&lt;2.7,$V421&gt;90),"Age OOR",CL421-1.6449*VLOOKUP(CL$14&amp;"-rse-"&amp;$O421,Equations!$G:$I,3,0)))</f>
        <v/>
      </c>
      <c r="CN421" s="10" t="str">
        <f>IF($AJ421="","",IF(OR($V421&lt;2.7,$V421&gt;90),"Age OOR",CL421+1.6449*VLOOKUP(CL$14&amp;"-rse-"&amp;$O421,Equations!$G:$I,3,0)))</f>
        <v/>
      </c>
      <c r="CO421" s="10" t="str">
        <f t="shared" si="173"/>
        <v/>
      </c>
      <c r="CP421" s="10" t="str">
        <f>IF($AJ421="","",IF(OR($V421&lt;2.7,$V421&gt;90),"Age OOR",($AJ421-CL421)/VLOOKUP(CL$14&amp;"-rse-"&amp;$O421,Equations!$G:$I,3,0)))</f>
        <v/>
      </c>
      <c r="CQ421" s="10" t="str">
        <f>IF($AK421="","",IF(OR($V421&lt;2.7,$V421&gt;90),"Age OOR",EXP(VLOOKUP(CQ$14&amp;"-int-"&amp;$P421,Equations!$G:$I,3,0)+VLOOKUP(CQ$14&amp;"-sexo-"&amp;$P421,Equations!$G:$I,3,0)*$U421+VLOOKUP(CQ$14&amp;"-edad-"&amp;$P421,Equations!$G:$I,3,0)*$V421+VLOOKUP(CQ$14&amp;"-est-"&amp;$P421,Equations!$G:$I,3,0)*(1/$W421)+VLOOKUP(CQ$14&amp;"-imc-"&amp;$P421,Equations!$G:$I,3,0)*(1/$Q421))))</f>
        <v/>
      </c>
      <c r="CR421" s="10" t="str">
        <f>IF($AK421="","",IF(OR($V421&lt;2.7,$V421&gt;90),"Age OOR",EXP(LN(CQ421)-1.6449*VLOOKUP(CQ$14&amp;"-rse-"&amp;$P421,Equations!$G:$I,3,0))))</f>
        <v/>
      </c>
      <c r="CS421" s="10" t="str">
        <f>IF($AK421="","",IF(OR($V421&lt;2.7,$V421&gt;90),"Age OOR",EXP(LN(CQ421)+1.6449*VLOOKUP(CQ$14&amp;"-rse-"&amp;$P421,Equations!$G:$I,3,0))))</f>
        <v/>
      </c>
      <c r="CT421" s="10" t="str">
        <f t="shared" si="174"/>
        <v/>
      </c>
      <c r="CU421" s="10" t="str">
        <f>IF($AK421="","",IF(OR($V421&lt;2.7,$V421&gt;90),"Age OOR",(LN($AK421)-LN(CQ421))/VLOOKUP(CQ$14&amp;"-rse-"&amp;$P421,Equations!$G:$I,3,0)))</f>
        <v/>
      </c>
      <c r="CV421" s="47"/>
    </row>
    <row r="422" spans="5:100" x14ac:dyDescent="0.2">
      <c r="E422" s="23" t="str">
        <f t="shared" si="150"/>
        <v>Age out of range</v>
      </c>
      <c r="F422" s="23" t="str">
        <f t="shared" si="151"/>
        <v>Age out of range</v>
      </c>
      <c r="G422" s="23" t="str">
        <f t="shared" si="152"/>
        <v>Age out of range</v>
      </c>
      <c r="H422" s="23" t="str">
        <f t="shared" si="153"/>
        <v>Age out of range</v>
      </c>
      <c r="I422" s="23" t="str">
        <f t="shared" si="154"/>
        <v>Age out of range</v>
      </c>
      <c r="J422" s="23" t="str">
        <f t="shared" si="155"/>
        <v>Age out of range</v>
      </c>
      <c r="K422" s="23" t="str">
        <f t="shared" si="156"/>
        <v>Age out of range</v>
      </c>
      <c r="L422" s="23" t="str">
        <f t="shared" si="157"/>
        <v>Age out of range</v>
      </c>
      <c r="M422" s="23" t="str">
        <f t="shared" si="158"/>
        <v>Age out of range</v>
      </c>
      <c r="N422" s="23" t="str">
        <f t="shared" si="159"/>
        <v>Age out of range</v>
      </c>
      <c r="O422" s="23" t="str">
        <f t="shared" si="160"/>
        <v>Age out of range</v>
      </c>
      <c r="P422" s="23" t="str">
        <f t="shared" si="161"/>
        <v>Age out of range</v>
      </c>
      <c r="Q422" s="23" t="e">
        <f t="shared" si="162"/>
        <v>#DIV/0!</v>
      </c>
      <c r="R422" s="17"/>
      <c r="S422" s="23">
        <v>406</v>
      </c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  <c r="AE422" s="134"/>
      <c r="AF422" s="134"/>
      <c r="AG422" s="134"/>
      <c r="AH422" s="134"/>
      <c r="AI422" s="134"/>
      <c r="AJ422" s="134"/>
      <c r="AK422" s="134"/>
      <c r="AL422" s="7"/>
      <c r="AM422" s="47"/>
      <c r="AN422" s="10" t="str">
        <f>IF($Z422="","",IF(OR($V422&lt;2.7,$V422&gt;90),"Age OOR",VLOOKUP(AN$14&amp;"-int-"&amp;$E422,Equations!$G:$I,3,0)+VLOOKUP(AN$14&amp;"-sexo-"&amp;$E422,Equations!$G:$I,3,0)*$U422+VLOOKUP(AN$14&amp;"-edad-"&amp;$E422,Equations!$G:$I,3,0)*$V422+VLOOKUP(AN$14&amp;"-est-"&amp;$E422,Equations!$G:$I,3,0)*(1/$W422)+VLOOKUP(AN$14&amp;"-imc-"&amp;$E422,Equations!$G:$I,3,0)*(1/$Q422)))</f>
        <v/>
      </c>
      <c r="AO422" s="10" t="str">
        <f>IF($Z422="","",IF(OR($V422&lt;2.7,$V422&gt;90),"Age OOR",AN422-1.6449*VLOOKUP(AN$14&amp;"-rse-"&amp;$E422,Equations!$G:$I,3,0)))</f>
        <v/>
      </c>
      <c r="AP422" s="10" t="str">
        <f>IF($Z422="","",IF(OR($V422&lt;2.7,$V422&gt;90),"Age OOR",AN422+1.6449*VLOOKUP(AN$14&amp;"-rse-"&amp;$E422,Equations!$G:$I,3,0)))</f>
        <v/>
      </c>
      <c r="AQ422" s="10" t="str">
        <f t="shared" si="163"/>
        <v/>
      </c>
      <c r="AR422" s="10" t="str">
        <f>IF($Z422="","",IF(OR($V422&lt;2.7,$V422&gt;90),"Age OOR",($Z422-AN422)/VLOOKUP(AN$14&amp;"-rse-"&amp;$E422,Equations!$G:$I,3,0)))</f>
        <v/>
      </c>
      <c r="AS422" s="10" t="str">
        <f>IF($AA422="","",IF(OR($V422&lt;2.7,$V422&gt;90),"Age OOR",VLOOKUP(AS$14&amp;"-int-"&amp;$F422,Equations!$G:$I,3,0)+VLOOKUP(AS$14&amp;"-sexo-"&amp;$F422,Equations!$G:$I,3,0)*$U422+VLOOKUP(AS$14&amp;"-edad-"&amp;$F422,Equations!$G:$I,3,0)*$V422+VLOOKUP(AS$14&amp;"-est-"&amp;$F422,Equations!$G:$I,3,0)*(1/$W422)+VLOOKUP(AS$14&amp;"-imc-"&amp;$F422,Equations!$G:$I,3,0)*(1/$Q422)))</f>
        <v/>
      </c>
      <c r="AT422" s="10" t="str">
        <f>IF($AA422="","",IF(OR($V422&lt;2.7,$V422&gt;90),"Age OOR",AS422-1.6449*VLOOKUP(AS$14&amp;"-rse-"&amp;$F422,Equations!$G:$I,3,0)))</f>
        <v/>
      </c>
      <c r="AU422" s="10" t="str">
        <f>IF($AA422="","",IF(OR($V422&lt;2.7,$V422&gt;90),"Age OOR",AS422+1.6449*VLOOKUP(AS$14&amp;"-rse-"&amp;$F422,Equations!$G:$I,3,0)))</f>
        <v/>
      </c>
      <c r="AV422" s="10" t="str">
        <f t="shared" si="164"/>
        <v/>
      </c>
      <c r="AW422" s="10" t="str">
        <f>IF($AA422="","",IF(OR($V422&lt;2.7,$V422&gt;90),"Age OOR",($AA422-AS422)/VLOOKUP(AS$14&amp;"-rse-"&amp;$F422,Equations!$G:$I,3,0)))</f>
        <v/>
      </c>
      <c r="AX422" s="10" t="str">
        <f>IF($AB422="","",IF(OR($V422&lt;2.7,$V422&gt;90),"Age OOR",VLOOKUP(AX$14&amp;"-int-"&amp;$G422,Equations!$G:$I,3,0)+VLOOKUP(AX$14&amp;"-sexo-"&amp;$G422,Equations!$G:$I,3,0)*$U422+VLOOKUP(AX$14&amp;"-edad-"&amp;$G422,Equations!$G:$I,3,0)*$V422+VLOOKUP(AX$14&amp;"-est-"&amp;$G422,Equations!$G:$I,3,0)*(1/$W422)+VLOOKUP(AX$14&amp;"-imc-"&amp;$G422,Equations!$G:$I,3,0)*(1/$Q422)))</f>
        <v/>
      </c>
      <c r="AY422" s="10" t="str">
        <f>IF($AB422="","",IF(OR($V422&lt;2.7,$V422&gt;90),"Age OOR",AX422-1.6449*VLOOKUP(AX$14&amp;"-rse-"&amp;$G422,Equations!$G:$I,3,0)))</f>
        <v/>
      </c>
      <c r="AZ422" s="10" t="str">
        <f>IF($AB422="","",IF(OR($V422&lt;2.7,$V422&gt;90),"Age OOR",AX422+1.6449*VLOOKUP(AX$14&amp;"-rse-"&amp;$G422,Equations!$G:$I,3,0)))</f>
        <v/>
      </c>
      <c r="BA422" s="10" t="str">
        <f t="shared" si="165"/>
        <v/>
      </c>
      <c r="BB422" s="10" t="str">
        <f>IF($AB422="","",IF(OR($V422&lt;2.7,$V422&gt;90),"Age OOR",($AB422-AX422)/VLOOKUP(AX$14&amp;"-rse-"&amp;$G422,Equations!$G:$I,3,0)))</f>
        <v/>
      </c>
      <c r="BC422" s="10" t="str">
        <f>IF($AC422="","",IF(OR($V422&lt;2.7,$V422&gt;90),"Age OOR",VLOOKUP(BC$14&amp;"-int-"&amp;$H422,Equations!$G:$I,3,0)+VLOOKUP(BC$14&amp;"-sexo-"&amp;$H422,Equations!$G:$I,3,0)*$U422+VLOOKUP(BC$14&amp;"-edad-"&amp;$H422,Equations!$G:$I,3,0)*$V422+VLOOKUP(BC$14&amp;"-est-"&amp;$H422,Equations!$G:$I,3,0)*(1/$W422)+VLOOKUP(BC$14&amp;"-imc-"&amp;$H422,Equations!$G:$I,3,0)*(1/$Q422)))</f>
        <v/>
      </c>
      <c r="BD422" s="10" t="str">
        <f>IF($AC422="","",IF(OR($V422&lt;2.7,$V422&gt;90),"Age OOR",BC422-1.6449*VLOOKUP(BC$14&amp;"-rse-"&amp;$H422,Equations!$G:$I,3,0)))</f>
        <v/>
      </c>
      <c r="BE422" s="10" t="str">
        <f>IF($AC422="","",IF(OR($V422&lt;2.7,$V422&gt;90),"Age OOR",BC422+1.6449*VLOOKUP(BC$14&amp;"-rse-"&amp;$H422,Equations!$G:$I,3,0)))</f>
        <v/>
      </c>
      <c r="BF422" s="10" t="str">
        <f t="shared" si="166"/>
        <v/>
      </c>
      <c r="BG422" s="10" t="str">
        <f>IF($AC422="","",IF(OR($V422&lt;2.7,$V422&gt;90),"Age OOR",($AC422-BC422)/VLOOKUP(BC$14&amp;"-rse-"&amp;$H422,Equations!$G:$I,3,0)))</f>
        <v/>
      </c>
      <c r="BH422" s="10" t="str">
        <f>IF($AD422="","",IF(OR($V422&lt;2.7,$V422&gt;90),"Age OOR",VLOOKUP(BH$14&amp;"-int-"&amp;$I422,Equations!$G:$I,3,0)+VLOOKUP(BH$14&amp;"-sexo-"&amp;$I422,Equations!$G:$I,3,0)*$U422+VLOOKUP(BH$14&amp;"-edad-"&amp;$I422,Equations!$G:$I,3,0)*$V422+VLOOKUP(BH$14&amp;"-est-"&amp;$I422,Equations!$G:$I,3,0)*(1/$W422)+VLOOKUP(BH$14&amp;"-imc-"&amp;$I422,Equations!$G:$I,3,0)*(1/$Q422)))</f>
        <v/>
      </c>
      <c r="BI422" s="10" t="str">
        <f>IF($AD422="","",IF(OR($V422&lt;2.7,$V422&gt;90),"Age OOR",BH422-1.6449*VLOOKUP(BH$14&amp;"-rse-"&amp;$I422,Equations!$G:$I,3,0)))</f>
        <v/>
      </c>
      <c r="BJ422" s="10" t="str">
        <f>IF($AD422="","",IF(OR($V422&lt;2.7,$V422&gt;90),"Age OOR",BH422+1.6449*VLOOKUP(BH$14&amp;"-rse-"&amp;$I422,Equations!$G:$I,3,0)))</f>
        <v/>
      </c>
      <c r="BK422" s="10" t="str">
        <f t="shared" si="167"/>
        <v/>
      </c>
      <c r="BL422" s="10" t="str">
        <f>IF($AD422="","",IF(OR($V422&lt;2.7,$V422&gt;90),"Age OOR",($AD422-BH422)/VLOOKUP(BH$14&amp;"-rse-"&amp;$I422,Equations!$G:$I,3,0)))</f>
        <v/>
      </c>
      <c r="BM422" s="10" t="str">
        <f>IF($AE422="","",IF(OR($V422&lt;2.7,$V422&gt;90),"Age OOR",VLOOKUP(BM$14&amp;"-int-"&amp;$J422,Equations!$G:$I,3,0)+VLOOKUP(BM$14&amp;"-sexo-"&amp;$J422,Equations!$G:$I,3,0)*$U422+VLOOKUP(BM$14&amp;"-edad-"&amp;$J422,Equations!$G:$I,3,0)*$V422+VLOOKUP(BM$14&amp;"-est-"&amp;$J422,Equations!$G:$I,3,0)*(1/$W422)+VLOOKUP(BM$14&amp;"-imc-"&amp;$J422,Equations!$G:$I,3,0)*(1/$Q422)))</f>
        <v/>
      </c>
      <c r="BN422" s="10" t="str">
        <f>IF($AE422="","",IF(OR($V422&lt;2.7,$V422&gt;90),"Age OOR",BM422-1.6449*VLOOKUP(BM$14&amp;"-rse-"&amp;$J422,Equations!$G:$I,3,0)))</f>
        <v/>
      </c>
      <c r="BO422" s="10" t="str">
        <f>IF($AE422="","",IF(OR($V422&lt;2.7,$V422&gt;90),"Age OOR",BM422+1.6449*VLOOKUP(BM$14&amp;"-rse-"&amp;$J422,Equations!$G:$I,3,0)))</f>
        <v/>
      </c>
      <c r="BP422" s="10" t="str">
        <f t="shared" si="168"/>
        <v/>
      </c>
      <c r="BQ422" s="10" t="str">
        <f>IF($AE422="","",IF(OR($V422&lt;2.7,$V422&gt;90),"Age OOR",($AE422-BM422)/VLOOKUP(BM$14&amp;"-rse-"&amp;$J422,Equations!$G:$I,3,0)))</f>
        <v/>
      </c>
      <c r="BR422" s="10" t="str">
        <f>IF($AF422="","",IF(OR($V422&lt;2.7,$V422&gt;90),"Age OOR",VLOOKUP(BR$14&amp;"-int-"&amp;$K422,Equations!$G:$I,3,0)+VLOOKUP(BR$14&amp;"-sexo-"&amp;$K422,Equations!$G:$I,3,0)*$U422+VLOOKUP(BR$14&amp;"-edad-"&amp;$K422,Equations!$G:$I,3,0)*$V422+VLOOKUP(BR$14&amp;"-est-"&amp;$K422,Equations!$G:$I,3,0)*(1/$W422)+VLOOKUP(BR$14&amp;"-imc-"&amp;$K422,Equations!$G:$I,3,0)*(1/$Q422)))</f>
        <v/>
      </c>
      <c r="BS422" s="10" t="str">
        <f>IF($AF422="","",IF(OR($V422&lt;2.7,$V422&gt;90),"Age OOR",BR422-1.6449*VLOOKUP(BR$14&amp;"-rse-"&amp;$K422,Equations!$G:$I,3,0)))</f>
        <v/>
      </c>
      <c r="BT422" s="10" t="str">
        <f>IF($AF422="","",IF(OR($V422&lt;2.7,$V422&gt;90),"Age OOR",BR422+1.6449*VLOOKUP(BR$14&amp;"-rse-"&amp;$K422,Equations!$G:$I,3,0)))</f>
        <v/>
      </c>
      <c r="BU422" s="10" t="str">
        <f t="shared" si="169"/>
        <v/>
      </c>
      <c r="BV422" s="10" t="str">
        <f>IF($AF422="","",IF(OR($V422&lt;2.7,$V422&gt;90),"Age OOR",($AF422-BR422)/VLOOKUP(BR$14&amp;"-rse-"&amp;$K422,Equations!$G:$I,3,0)))</f>
        <v/>
      </c>
      <c r="BW422" s="10" t="str">
        <f>IF($AG422="","",IF(OR($V422&lt;2.7,$V422&gt;90),"Age OOR",VLOOKUP(BW$14&amp;"-int-"&amp;$L422,Equations!$G:$I,3,0)+VLOOKUP(BW$14&amp;"-sexo-"&amp;$L422,Equations!$G:$I,3,0)*$U422+VLOOKUP(BW$14&amp;"-edad-"&amp;$L422,Equations!$G:$I,3,0)*$V422+VLOOKUP(BW$14&amp;"-est-"&amp;$L422,Equations!$G:$I,3,0)*(1/$W422)+VLOOKUP(BW$14&amp;"-imc-"&amp;$L422,Equations!$G:$I,3,0)*(1/$Q422)))</f>
        <v/>
      </c>
      <c r="BX422" s="10" t="str">
        <f>IF($AG422="","",IF(OR($V422&lt;2.7,$V422&gt;90),"Age OOR",BW422-1.6449*VLOOKUP(BW$14&amp;"-rse-"&amp;$L422,Equations!$G:$I,3,0)))</f>
        <v/>
      </c>
      <c r="BY422" s="10" t="str">
        <f>IF($AG422="","",IF(OR($V422&lt;2.7,$V422&gt;90),"Age OOR",BW422+1.6449*VLOOKUP(BW$14&amp;"-rse-"&amp;$L422,Equations!$G:$I,3,0)))</f>
        <v/>
      </c>
      <c r="BZ422" s="10" t="str">
        <f t="shared" si="170"/>
        <v/>
      </c>
      <c r="CA422" s="10" t="str">
        <f>IF($AG422="","",IF(OR($V422&lt;2.7,$V422&gt;90),"Age OOR",($AG422-BW422)/VLOOKUP(BW$14&amp;"-rse-"&amp;$L422,Equations!$G:$I,3,0)))</f>
        <v/>
      </c>
      <c r="CB422" s="10" t="str">
        <f>IF($AH422="","",IF(OR($V422&lt;2.7,$V422&gt;90),"Age OOR",VLOOKUP(CB$14&amp;"-int-"&amp;$M422,Equations!$G:$I,3,0)+VLOOKUP(CB$14&amp;"-sexo-"&amp;$M422,Equations!$G:$I,3,0)*$U422+VLOOKUP(CB$14&amp;"-edad-"&amp;$M422,Equations!$G:$I,3,0)*$V422+VLOOKUP(CB$14&amp;"-est-"&amp;$M422,Equations!$G:$I,3,0)*(1/$W422)+VLOOKUP(CB$14&amp;"-imc-"&amp;$M422,Equations!$G:$I,3,0)*(1/$Q422)))</f>
        <v/>
      </c>
      <c r="CC422" s="10" t="str">
        <f>IF($AH422="","",IF(OR($V422&lt;2.7,$V422&gt;90),"Age OOR",CB422-1.6449*VLOOKUP(CB$14&amp;"-rse-"&amp;$M422,Equations!$G:$I,3,0)))</f>
        <v/>
      </c>
      <c r="CD422" s="10" t="str">
        <f>IF($AH422="","",IF(OR($V422&lt;2.7,$V422&gt;90),"Age OOR",CB422+1.6449*VLOOKUP(CB$14&amp;"-rse-"&amp;$M422,Equations!$G:$I,3,0)))</f>
        <v/>
      </c>
      <c r="CE422" s="10" t="str">
        <f t="shared" si="171"/>
        <v/>
      </c>
      <c r="CF422" s="10" t="str">
        <f>IF($AH422="","",IF(OR($V422&lt;2.7,$V422&gt;90),"Age OOR",($AH422-CB422)/VLOOKUP(CB$14&amp;"-rse-"&amp;$M422,Equations!$G:$I,3,0)))</f>
        <v/>
      </c>
      <c r="CG422" s="10" t="str">
        <f>IF($AI422="","",IF(OR($V422&lt;2.7,$V422&gt;90),"Age OOR",VLOOKUP(CG$14&amp;"-int-"&amp;$N422,Equations!$G:$I,3,0)+VLOOKUP(CG$14&amp;"-sexo-"&amp;$N422,Equations!$G:$I,3,0)*$U422+VLOOKUP(CG$14&amp;"-edad-"&amp;$N422,Equations!$G:$I,3,0)*$V422+VLOOKUP(CG$14&amp;"-est-"&amp;$N422,Equations!$G:$I,3,0)*(1/$W422)+VLOOKUP(CG$14&amp;"-imc-"&amp;$N422,Equations!$G:$I,3,0)*(1/$Q422)))</f>
        <v/>
      </c>
      <c r="CH422" s="10" t="str">
        <f>IF($AI422="","",IF(OR($V422&lt;2.7,$V422&gt;90),"Age OOR",CG422-1.6449*VLOOKUP(CG$14&amp;"-rse-"&amp;$N422,Equations!$G:$I,3,0)))</f>
        <v/>
      </c>
      <c r="CI422" s="10" t="str">
        <f>IF($AI422="","",IF(OR($V422&lt;2.7,$V422&gt;90),"Age OOR",CG422+1.6449*VLOOKUP(CG$14&amp;"-rse-"&amp;$N422,Equations!$G:$I,3,0)))</f>
        <v/>
      </c>
      <c r="CJ422" s="10" t="str">
        <f t="shared" si="172"/>
        <v/>
      </c>
      <c r="CK422" s="10" t="str">
        <f>IF($AI422="","",IF(OR($V422&lt;2.7,$V422&gt;90),"Age OOR",($AI422-CG422)/VLOOKUP(CG$14&amp;"-rse-"&amp;$N422,Equations!$G:$I,3,0)))</f>
        <v/>
      </c>
      <c r="CL422" s="10" t="str">
        <f>IF($AJ422="","",IF(OR($V422&lt;2.7,$V422&gt;90),"Age OOR",VLOOKUP(CL$14&amp;"-int-"&amp;$O422,Equations!$G:$I,3,0)+VLOOKUP(CL$14&amp;"-sexo-"&amp;$O422,Equations!$G:$I,3,0)*$U422+VLOOKUP(CL$14&amp;"-edad-"&amp;$O422,Equations!$G:$I,3,0)*$V422+VLOOKUP(CL$14&amp;"-est-"&amp;$O422,Equations!$G:$I,3,0)*(1/$W422)+VLOOKUP(CL$14&amp;"-imc-"&amp;$O422,Equations!$G:$I,3,0)*(1/$Q422)))</f>
        <v/>
      </c>
      <c r="CM422" s="10" t="str">
        <f>IF($AJ422="","",IF(OR($V422&lt;2.7,$V422&gt;90),"Age OOR",CL422-1.6449*VLOOKUP(CL$14&amp;"-rse-"&amp;$O422,Equations!$G:$I,3,0)))</f>
        <v/>
      </c>
      <c r="CN422" s="10" t="str">
        <f>IF($AJ422="","",IF(OR($V422&lt;2.7,$V422&gt;90),"Age OOR",CL422+1.6449*VLOOKUP(CL$14&amp;"-rse-"&amp;$O422,Equations!$G:$I,3,0)))</f>
        <v/>
      </c>
      <c r="CO422" s="10" t="str">
        <f t="shared" si="173"/>
        <v/>
      </c>
      <c r="CP422" s="10" t="str">
        <f>IF($AJ422="","",IF(OR($V422&lt;2.7,$V422&gt;90),"Age OOR",($AJ422-CL422)/VLOOKUP(CL$14&amp;"-rse-"&amp;$O422,Equations!$G:$I,3,0)))</f>
        <v/>
      </c>
      <c r="CQ422" s="10" t="str">
        <f>IF($AK422="","",IF(OR($V422&lt;2.7,$V422&gt;90),"Age OOR",EXP(VLOOKUP(CQ$14&amp;"-int-"&amp;$P422,Equations!$G:$I,3,0)+VLOOKUP(CQ$14&amp;"-sexo-"&amp;$P422,Equations!$G:$I,3,0)*$U422+VLOOKUP(CQ$14&amp;"-edad-"&amp;$P422,Equations!$G:$I,3,0)*$V422+VLOOKUP(CQ$14&amp;"-est-"&amp;$P422,Equations!$G:$I,3,0)*(1/$W422)+VLOOKUP(CQ$14&amp;"-imc-"&amp;$P422,Equations!$G:$I,3,0)*(1/$Q422))))</f>
        <v/>
      </c>
      <c r="CR422" s="10" t="str">
        <f>IF($AK422="","",IF(OR($V422&lt;2.7,$V422&gt;90),"Age OOR",EXP(LN(CQ422)-1.6449*VLOOKUP(CQ$14&amp;"-rse-"&amp;$P422,Equations!$G:$I,3,0))))</f>
        <v/>
      </c>
      <c r="CS422" s="10" t="str">
        <f>IF($AK422="","",IF(OR($V422&lt;2.7,$V422&gt;90),"Age OOR",EXP(LN(CQ422)+1.6449*VLOOKUP(CQ$14&amp;"-rse-"&amp;$P422,Equations!$G:$I,3,0))))</f>
        <v/>
      </c>
      <c r="CT422" s="10" t="str">
        <f t="shared" si="174"/>
        <v/>
      </c>
      <c r="CU422" s="10" t="str">
        <f>IF($AK422="","",IF(OR($V422&lt;2.7,$V422&gt;90),"Age OOR",(LN($AK422)-LN(CQ422))/VLOOKUP(CQ$14&amp;"-rse-"&amp;$P422,Equations!$G:$I,3,0)))</f>
        <v/>
      </c>
      <c r="CV422" s="47"/>
    </row>
    <row r="423" spans="5:100" x14ac:dyDescent="0.2">
      <c r="E423" s="23" t="str">
        <f t="shared" si="150"/>
        <v>Age out of range</v>
      </c>
      <c r="F423" s="23" t="str">
        <f t="shared" si="151"/>
        <v>Age out of range</v>
      </c>
      <c r="G423" s="23" t="str">
        <f t="shared" si="152"/>
        <v>Age out of range</v>
      </c>
      <c r="H423" s="23" t="str">
        <f t="shared" si="153"/>
        <v>Age out of range</v>
      </c>
      <c r="I423" s="23" t="str">
        <f t="shared" si="154"/>
        <v>Age out of range</v>
      </c>
      <c r="J423" s="23" t="str">
        <f t="shared" si="155"/>
        <v>Age out of range</v>
      </c>
      <c r="K423" s="23" t="str">
        <f t="shared" si="156"/>
        <v>Age out of range</v>
      </c>
      <c r="L423" s="23" t="str">
        <f t="shared" si="157"/>
        <v>Age out of range</v>
      </c>
      <c r="M423" s="23" t="str">
        <f t="shared" si="158"/>
        <v>Age out of range</v>
      </c>
      <c r="N423" s="23" t="str">
        <f t="shared" si="159"/>
        <v>Age out of range</v>
      </c>
      <c r="O423" s="23" t="str">
        <f t="shared" si="160"/>
        <v>Age out of range</v>
      </c>
      <c r="P423" s="23" t="str">
        <f t="shared" si="161"/>
        <v>Age out of range</v>
      </c>
      <c r="Q423" s="23" t="e">
        <f t="shared" si="162"/>
        <v>#DIV/0!</v>
      </c>
      <c r="R423" s="17"/>
      <c r="S423" s="23">
        <v>407</v>
      </c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  <c r="AE423" s="134"/>
      <c r="AF423" s="134"/>
      <c r="AG423" s="134"/>
      <c r="AH423" s="134"/>
      <c r="AI423" s="134"/>
      <c r="AJ423" s="134"/>
      <c r="AK423" s="134"/>
      <c r="AL423" s="7"/>
      <c r="AM423" s="47"/>
      <c r="AN423" s="10" t="str">
        <f>IF($Z423="","",IF(OR($V423&lt;2.7,$V423&gt;90),"Age OOR",VLOOKUP(AN$14&amp;"-int-"&amp;$E423,Equations!$G:$I,3,0)+VLOOKUP(AN$14&amp;"-sexo-"&amp;$E423,Equations!$G:$I,3,0)*$U423+VLOOKUP(AN$14&amp;"-edad-"&amp;$E423,Equations!$G:$I,3,0)*$V423+VLOOKUP(AN$14&amp;"-est-"&amp;$E423,Equations!$G:$I,3,0)*(1/$W423)+VLOOKUP(AN$14&amp;"-imc-"&amp;$E423,Equations!$G:$I,3,0)*(1/$Q423)))</f>
        <v/>
      </c>
      <c r="AO423" s="10" t="str">
        <f>IF($Z423="","",IF(OR($V423&lt;2.7,$V423&gt;90),"Age OOR",AN423-1.6449*VLOOKUP(AN$14&amp;"-rse-"&amp;$E423,Equations!$G:$I,3,0)))</f>
        <v/>
      </c>
      <c r="AP423" s="10" t="str">
        <f>IF($Z423="","",IF(OR($V423&lt;2.7,$V423&gt;90),"Age OOR",AN423+1.6449*VLOOKUP(AN$14&amp;"-rse-"&amp;$E423,Equations!$G:$I,3,0)))</f>
        <v/>
      </c>
      <c r="AQ423" s="10" t="str">
        <f t="shared" si="163"/>
        <v/>
      </c>
      <c r="AR423" s="10" t="str">
        <f>IF($Z423="","",IF(OR($V423&lt;2.7,$V423&gt;90),"Age OOR",($Z423-AN423)/VLOOKUP(AN$14&amp;"-rse-"&amp;$E423,Equations!$G:$I,3,0)))</f>
        <v/>
      </c>
      <c r="AS423" s="10" t="str">
        <f>IF($AA423="","",IF(OR($V423&lt;2.7,$V423&gt;90),"Age OOR",VLOOKUP(AS$14&amp;"-int-"&amp;$F423,Equations!$G:$I,3,0)+VLOOKUP(AS$14&amp;"-sexo-"&amp;$F423,Equations!$G:$I,3,0)*$U423+VLOOKUP(AS$14&amp;"-edad-"&amp;$F423,Equations!$G:$I,3,0)*$V423+VLOOKUP(AS$14&amp;"-est-"&amp;$F423,Equations!$G:$I,3,0)*(1/$W423)+VLOOKUP(AS$14&amp;"-imc-"&amp;$F423,Equations!$G:$I,3,0)*(1/$Q423)))</f>
        <v/>
      </c>
      <c r="AT423" s="10" t="str">
        <f>IF($AA423="","",IF(OR($V423&lt;2.7,$V423&gt;90),"Age OOR",AS423-1.6449*VLOOKUP(AS$14&amp;"-rse-"&amp;$F423,Equations!$G:$I,3,0)))</f>
        <v/>
      </c>
      <c r="AU423" s="10" t="str">
        <f>IF($AA423="","",IF(OR($V423&lt;2.7,$V423&gt;90),"Age OOR",AS423+1.6449*VLOOKUP(AS$14&amp;"-rse-"&amp;$F423,Equations!$G:$I,3,0)))</f>
        <v/>
      </c>
      <c r="AV423" s="10" t="str">
        <f t="shared" si="164"/>
        <v/>
      </c>
      <c r="AW423" s="10" t="str">
        <f>IF($AA423="","",IF(OR($V423&lt;2.7,$V423&gt;90),"Age OOR",($AA423-AS423)/VLOOKUP(AS$14&amp;"-rse-"&amp;$F423,Equations!$G:$I,3,0)))</f>
        <v/>
      </c>
      <c r="AX423" s="10" t="str">
        <f>IF($AB423="","",IF(OR($V423&lt;2.7,$V423&gt;90),"Age OOR",VLOOKUP(AX$14&amp;"-int-"&amp;$G423,Equations!$G:$I,3,0)+VLOOKUP(AX$14&amp;"-sexo-"&amp;$G423,Equations!$G:$I,3,0)*$U423+VLOOKUP(AX$14&amp;"-edad-"&amp;$G423,Equations!$G:$I,3,0)*$V423+VLOOKUP(AX$14&amp;"-est-"&amp;$G423,Equations!$G:$I,3,0)*(1/$W423)+VLOOKUP(AX$14&amp;"-imc-"&amp;$G423,Equations!$G:$I,3,0)*(1/$Q423)))</f>
        <v/>
      </c>
      <c r="AY423" s="10" t="str">
        <f>IF($AB423="","",IF(OR($V423&lt;2.7,$V423&gt;90),"Age OOR",AX423-1.6449*VLOOKUP(AX$14&amp;"-rse-"&amp;$G423,Equations!$G:$I,3,0)))</f>
        <v/>
      </c>
      <c r="AZ423" s="10" t="str">
        <f>IF($AB423="","",IF(OR($V423&lt;2.7,$V423&gt;90),"Age OOR",AX423+1.6449*VLOOKUP(AX$14&amp;"-rse-"&amp;$G423,Equations!$G:$I,3,0)))</f>
        <v/>
      </c>
      <c r="BA423" s="10" t="str">
        <f t="shared" si="165"/>
        <v/>
      </c>
      <c r="BB423" s="10" t="str">
        <f>IF($AB423="","",IF(OR($V423&lt;2.7,$V423&gt;90),"Age OOR",($AB423-AX423)/VLOOKUP(AX$14&amp;"-rse-"&amp;$G423,Equations!$G:$I,3,0)))</f>
        <v/>
      </c>
      <c r="BC423" s="10" t="str">
        <f>IF($AC423="","",IF(OR($V423&lt;2.7,$V423&gt;90),"Age OOR",VLOOKUP(BC$14&amp;"-int-"&amp;$H423,Equations!$G:$I,3,0)+VLOOKUP(BC$14&amp;"-sexo-"&amp;$H423,Equations!$G:$I,3,0)*$U423+VLOOKUP(BC$14&amp;"-edad-"&amp;$H423,Equations!$G:$I,3,0)*$V423+VLOOKUP(BC$14&amp;"-est-"&amp;$H423,Equations!$G:$I,3,0)*(1/$W423)+VLOOKUP(BC$14&amp;"-imc-"&amp;$H423,Equations!$G:$I,3,0)*(1/$Q423)))</f>
        <v/>
      </c>
      <c r="BD423" s="10" t="str">
        <f>IF($AC423="","",IF(OR($V423&lt;2.7,$V423&gt;90),"Age OOR",BC423-1.6449*VLOOKUP(BC$14&amp;"-rse-"&amp;$H423,Equations!$G:$I,3,0)))</f>
        <v/>
      </c>
      <c r="BE423" s="10" t="str">
        <f>IF($AC423="","",IF(OR($V423&lt;2.7,$V423&gt;90),"Age OOR",BC423+1.6449*VLOOKUP(BC$14&amp;"-rse-"&amp;$H423,Equations!$G:$I,3,0)))</f>
        <v/>
      </c>
      <c r="BF423" s="10" t="str">
        <f t="shared" si="166"/>
        <v/>
      </c>
      <c r="BG423" s="10" t="str">
        <f>IF($AC423="","",IF(OR($V423&lt;2.7,$V423&gt;90),"Age OOR",($AC423-BC423)/VLOOKUP(BC$14&amp;"-rse-"&amp;$H423,Equations!$G:$I,3,0)))</f>
        <v/>
      </c>
      <c r="BH423" s="10" t="str">
        <f>IF($AD423="","",IF(OR($V423&lt;2.7,$V423&gt;90),"Age OOR",VLOOKUP(BH$14&amp;"-int-"&amp;$I423,Equations!$G:$I,3,0)+VLOOKUP(BH$14&amp;"-sexo-"&amp;$I423,Equations!$G:$I,3,0)*$U423+VLOOKUP(BH$14&amp;"-edad-"&amp;$I423,Equations!$G:$I,3,0)*$V423+VLOOKUP(BH$14&amp;"-est-"&amp;$I423,Equations!$G:$I,3,0)*(1/$W423)+VLOOKUP(BH$14&amp;"-imc-"&amp;$I423,Equations!$G:$I,3,0)*(1/$Q423)))</f>
        <v/>
      </c>
      <c r="BI423" s="10" t="str">
        <f>IF($AD423="","",IF(OR($V423&lt;2.7,$V423&gt;90),"Age OOR",BH423-1.6449*VLOOKUP(BH$14&amp;"-rse-"&amp;$I423,Equations!$G:$I,3,0)))</f>
        <v/>
      </c>
      <c r="BJ423" s="10" t="str">
        <f>IF($AD423="","",IF(OR($V423&lt;2.7,$V423&gt;90),"Age OOR",BH423+1.6449*VLOOKUP(BH$14&amp;"-rse-"&amp;$I423,Equations!$G:$I,3,0)))</f>
        <v/>
      </c>
      <c r="BK423" s="10" t="str">
        <f t="shared" si="167"/>
        <v/>
      </c>
      <c r="BL423" s="10" t="str">
        <f>IF($AD423="","",IF(OR($V423&lt;2.7,$V423&gt;90),"Age OOR",($AD423-BH423)/VLOOKUP(BH$14&amp;"-rse-"&amp;$I423,Equations!$G:$I,3,0)))</f>
        <v/>
      </c>
      <c r="BM423" s="10" t="str">
        <f>IF($AE423="","",IF(OR($V423&lt;2.7,$V423&gt;90),"Age OOR",VLOOKUP(BM$14&amp;"-int-"&amp;$J423,Equations!$G:$I,3,0)+VLOOKUP(BM$14&amp;"-sexo-"&amp;$J423,Equations!$G:$I,3,0)*$U423+VLOOKUP(BM$14&amp;"-edad-"&amp;$J423,Equations!$G:$I,3,0)*$V423+VLOOKUP(BM$14&amp;"-est-"&amp;$J423,Equations!$G:$I,3,0)*(1/$W423)+VLOOKUP(BM$14&amp;"-imc-"&amp;$J423,Equations!$G:$I,3,0)*(1/$Q423)))</f>
        <v/>
      </c>
      <c r="BN423" s="10" t="str">
        <f>IF($AE423="","",IF(OR($V423&lt;2.7,$V423&gt;90),"Age OOR",BM423-1.6449*VLOOKUP(BM$14&amp;"-rse-"&amp;$J423,Equations!$G:$I,3,0)))</f>
        <v/>
      </c>
      <c r="BO423" s="10" t="str">
        <f>IF($AE423="","",IF(OR($V423&lt;2.7,$V423&gt;90),"Age OOR",BM423+1.6449*VLOOKUP(BM$14&amp;"-rse-"&amp;$J423,Equations!$G:$I,3,0)))</f>
        <v/>
      </c>
      <c r="BP423" s="10" t="str">
        <f t="shared" si="168"/>
        <v/>
      </c>
      <c r="BQ423" s="10" t="str">
        <f>IF($AE423="","",IF(OR($V423&lt;2.7,$V423&gt;90),"Age OOR",($AE423-BM423)/VLOOKUP(BM$14&amp;"-rse-"&amp;$J423,Equations!$G:$I,3,0)))</f>
        <v/>
      </c>
      <c r="BR423" s="10" t="str">
        <f>IF($AF423="","",IF(OR($V423&lt;2.7,$V423&gt;90),"Age OOR",VLOOKUP(BR$14&amp;"-int-"&amp;$K423,Equations!$G:$I,3,0)+VLOOKUP(BR$14&amp;"-sexo-"&amp;$K423,Equations!$G:$I,3,0)*$U423+VLOOKUP(BR$14&amp;"-edad-"&amp;$K423,Equations!$G:$I,3,0)*$V423+VLOOKUP(BR$14&amp;"-est-"&amp;$K423,Equations!$G:$I,3,0)*(1/$W423)+VLOOKUP(BR$14&amp;"-imc-"&amp;$K423,Equations!$G:$I,3,0)*(1/$Q423)))</f>
        <v/>
      </c>
      <c r="BS423" s="10" t="str">
        <f>IF($AF423="","",IF(OR($V423&lt;2.7,$V423&gt;90),"Age OOR",BR423-1.6449*VLOOKUP(BR$14&amp;"-rse-"&amp;$K423,Equations!$G:$I,3,0)))</f>
        <v/>
      </c>
      <c r="BT423" s="10" t="str">
        <f>IF($AF423="","",IF(OR($V423&lt;2.7,$V423&gt;90),"Age OOR",BR423+1.6449*VLOOKUP(BR$14&amp;"-rse-"&amp;$K423,Equations!$G:$I,3,0)))</f>
        <v/>
      </c>
      <c r="BU423" s="10" t="str">
        <f t="shared" si="169"/>
        <v/>
      </c>
      <c r="BV423" s="10" t="str">
        <f>IF($AF423="","",IF(OR($V423&lt;2.7,$V423&gt;90),"Age OOR",($AF423-BR423)/VLOOKUP(BR$14&amp;"-rse-"&amp;$K423,Equations!$G:$I,3,0)))</f>
        <v/>
      </c>
      <c r="BW423" s="10" t="str">
        <f>IF($AG423="","",IF(OR($V423&lt;2.7,$V423&gt;90),"Age OOR",VLOOKUP(BW$14&amp;"-int-"&amp;$L423,Equations!$G:$I,3,0)+VLOOKUP(BW$14&amp;"-sexo-"&amp;$L423,Equations!$G:$I,3,0)*$U423+VLOOKUP(BW$14&amp;"-edad-"&amp;$L423,Equations!$G:$I,3,0)*$V423+VLOOKUP(BW$14&amp;"-est-"&amp;$L423,Equations!$G:$I,3,0)*(1/$W423)+VLOOKUP(BW$14&amp;"-imc-"&amp;$L423,Equations!$G:$I,3,0)*(1/$Q423)))</f>
        <v/>
      </c>
      <c r="BX423" s="10" t="str">
        <f>IF($AG423="","",IF(OR($V423&lt;2.7,$V423&gt;90),"Age OOR",BW423-1.6449*VLOOKUP(BW$14&amp;"-rse-"&amp;$L423,Equations!$G:$I,3,0)))</f>
        <v/>
      </c>
      <c r="BY423" s="10" t="str">
        <f>IF($AG423="","",IF(OR($V423&lt;2.7,$V423&gt;90),"Age OOR",BW423+1.6449*VLOOKUP(BW$14&amp;"-rse-"&amp;$L423,Equations!$G:$I,3,0)))</f>
        <v/>
      </c>
      <c r="BZ423" s="10" t="str">
        <f t="shared" si="170"/>
        <v/>
      </c>
      <c r="CA423" s="10" t="str">
        <f>IF($AG423="","",IF(OR($V423&lt;2.7,$V423&gt;90),"Age OOR",($AG423-BW423)/VLOOKUP(BW$14&amp;"-rse-"&amp;$L423,Equations!$G:$I,3,0)))</f>
        <v/>
      </c>
      <c r="CB423" s="10" t="str">
        <f>IF($AH423="","",IF(OR($V423&lt;2.7,$V423&gt;90),"Age OOR",VLOOKUP(CB$14&amp;"-int-"&amp;$M423,Equations!$G:$I,3,0)+VLOOKUP(CB$14&amp;"-sexo-"&amp;$M423,Equations!$G:$I,3,0)*$U423+VLOOKUP(CB$14&amp;"-edad-"&amp;$M423,Equations!$G:$I,3,0)*$V423+VLOOKUP(CB$14&amp;"-est-"&amp;$M423,Equations!$G:$I,3,0)*(1/$W423)+VLOOKUP(CB$14&amp;"-imc-"&amp;$M423,Equations!$G:$I,3,0)*(1/$Q423)))</f>
        <v/>
      </c>
      <c r="CC423" s="10" t="str">
        <f>IF($AH423="","",IF(OR($V423&lt;2.7,$V423&gt;90),"Age OOR",CB423-1.6449*VLOOKUP(CB$14&amp;"-rse-"&amp;$M423,Equations!$G:$I,3,0)))</f>
        <v/>
      </c>
      <c r="CD423" s="10" t="str">
        <f>IF($AH423="","",IF(OR($V423&lt;2.7,$V423&gt;90),"Age OOR",CB423+1.6449*VLOOKUP(CB$14&amp;"-rse-"&amp;$M423,Equations!$G:$I,3,0)))</f>
        <v/>
      </c>
      <c r="CE423" s="10" t="str">
        <f t="shared" si="171"/>
        <v/>
      </c>
      <c r="CF423" s="10" t="str">
        <f>IF($AH423="","",IF(OR($V423&lt;2.7,$V423&gt;90),"Age OOR",($AH423-CB423)/VLOOKUP(CB$14&amp;"-rse-"&amp;$M423,Equations!$G:$I,3,0)))</f>
        <v/>
      </c>
      <c r="CG423" s="10" t="str">
        <f>IF($AI423="","",IF(OR($V423&lt;2.7,$V423&gt;90),"Age OOR",VLOOKUP(CG$14&amp;"-int-"&amp;$N423,Equations!$G:$I,3,0)+VLOOKUP(CG$14&amp;"-sexo-"&amp;$N423,Equations!$G:$I,3,0)*$U423+VLOOKUP(CG$14&amp;"-edad-"&amp;$N423,Equations!$G:$I,3,0)*$V423+VLOOKUP(CG$14&amp;"-est-"&amp;$N423,Equations!$G:$I,3,0)*(1/$W423)+VLOOKUP(CG$14&amp;"-imc-"&amp;$N423,Equations!$G:$I,3,0)*(1/$Q423)))</f>
        <v/>
      </c>
      <c r="CH423" s="10" t="str">
        <f>IF($AI423="","",IF(OR($V423&lt;2.7,$V423&gt;90),"Age OOR",CG423-1.6449*VLOOKUP(CG$14&amp;"-rse-"&amp;$N423,Equations!$G:$I,3,0)))</f>
        <v/>
      </c>
      <c r="CI423" s="10" t="str">
        <f>IF($AI423="","",IF(OR($V423&lt;2.7,$V423&gt;90),"Age OOR",CG423+1.6449*VLOOKUP(CG$14&amp;"-rse-"&amp;$N423,Equations!$G:$I,3,0)))</f>
        <v/>
      </c>
      <c r="CJ423" s="10" t="str">
        <f t="shared" si="172"/>
        <v/>
      </c>
      <c r="CK423" s="10" t="str">
        <f>IF($AI423="","",IF(OR($V423&lt;2.7,$V423&gt;90),"Age OOR",($AI423-CG423)/VLOOKUP(CG$14&amp;"-rse-"&amp;$N423,Equations!$G:$I,3,0)))</f>
        <v/>
      </c>
      <c r="CL423" s="10" t="str">
        <f>IF($AJ423="","",IF(OR($V423&lt;2.7,$V423&gt;90),"Age OOR",VLOOKUP(CL$14&amp;"-int-"&amp;$O423,Equations!$G:$I,3,0)+VLOOKUP(CL$14&amp;"-sexo-"&amp;$O423,Equations!$G:$I,3,0)*$U423+VLOOKUP(CL$14&amp;"-edad-"&amp;$O423,Equations!$G:$I,3,0)*$V423+VLOOKUP(CL$14&amp;"-est-"&amp;$O423,Equations!$G:$I,3,0)*(1/$W423)+VLOOKUP(CL$14&amp;"-imc-"&amp;$O423,Equations!$G:$I,3,0)*(1/$Q423)))</f>
        <v/>
      </c>
      <c r="CM423" s="10" t="str">
        <f>IF($AJ423="","",IF(OR($V423&lt;2.7,$V423&gt;90),"Age OOR",CL423-1.6449*VLOOKUP(CL$14&amp;"-rse-"&amp;$O423,Equations!$G:$I,3,0)))</f>
        <v/>
      </c>
      <c r="CN423" s="10" t="str">
        <f>IF($AJ423="","",IF(OR($V423&lt;2.7,$V423&gt;90),"Age OOR",CL423+1.6449*VLOOKUP(CL$14&amp;"-rse-"&amp;$O423,Equations!$G:$I,3,0)))</f>
        <v/>
      </c>
      <c r="CO423" s="10" t="str">
        <f t="shared" si="173"/>
        <v/>
      </c>
      <c r="CP423" s="10" t="str">
        <f>IF($AJ423="","",IF(OR($V423&lt;2.7,$V423&gt;90),"Age OOR",($AJ423-CL423)/VLOOKUP(CL$14&amp;"-rse-"&amp;$O423,Equations!$G:$I,3,0)))</f>
        <v/>
      </c>
      <c r="CQ423" s="10" t="str">
        <f>IF($AK423="","",IF(OR($V423&lt;2.7,$V423&gt;90),"Age OOR",EXP(VLOOKUP(CQ$14&amp;"-int-"&amp;$P423,Equations!$G:$I,3,0)+VLOOKUP(CQ$14&amp;"-sexo-"&amp;$P423,Equations!$G:$I,3,0)*$U423+VLOOKUP(CQ$14&amp;"-edad-"&amp;$P423,Equations!$G:$I,3,0)*$V423+VLOOKUP(CQ$14&amp;"-est-"&amp;$P423,Equations!$G:$I,3,0)*(1/$W423)+VLOOKUP(CQ$14&amp;"-imc-"&amp;$P423,Equations!$G:$I,3,0)*(1/$Q423))))</f>
        <v/>
      </c>
      <c r="CR423" s="10" t="str">
        <f>IF($AK423="","",IF(OR($V423&lt;2.7,$V423&gt;90),"Age OOR",EXP(LN(CQ423)-1.6449*VLOOKUP(CQ$14&amp;"-rse-"&amp;$P423,Equations!$G:$I,3,0))))</f>
        <v/>
      </c>
      <c r="CS423" s="10" t="str">
        <f>IF($AK423="","",IF(OR($V423&lt;2.7,$V423&gt;90),"Age OOR",EXP(LN(CQ423)+1.6449*VLOOKUP(CQ$14&amp;"-rse-"&amp;$P423,Equations!$G:$I,3,0))))</f>
        <v/>
      </c>
      <c r="CT423" s="10" t="str">
        <f t="shared" si="174"/>
        <v/>
      </c>
      <c r="CU423" s="10" t="str">
        <f>IF($AK423="","",IF(OR($V423&lt;2.7,$V423&gt;90),"Age OOR",(LN($AK423)-LN(CQ423))/VLOOKUP(CQ$14&amp;"-rse-"&amp;$P423,Equations!$G:$I,3,0)))</f>
        <v/>
      </c>
      <c r="CV423" s="47"/>
    </row>
    <row r="424" spans="5:100" x14ac:dyDescent="0.2">
      <c r="E424" s="23" t="str">
        <f t="shared" si="150"/>
        <v>Age out of range</v>
      </c>
      <c r="F424" s="23" t="str">
        <f t="shared" si="151"/>
        <v>Age out of range</v>
      </c>
      <c r="G424" s="23" t="str">
        <f t="shared" si="152"/>
        <v>Age out of range</v>
      </c>
      <c r="H424" s="23" t="str">
        <f t="shared" si="153"/>
        <v>Age out of range</v>
      </c>
      <c r="I424" s="23" t="str">
        <f t="shared" si="154"/>
        <v>Age out of range</v>
      </c>
      <c r="J424" s="23" t="str">
        <f t="shared" si="155"/>
        <v>Age out of range</v>
      </c>
      <c r="K424" s="23" t="str">
        <f t="shared" si="156"/>
        <v>Age out of range</v>
      </c>
      <c r="L424" s="23" t="str">
        <f t="shared" si="157"/>
        <v>Age out of range</v>
      </c>
      <c r="M424" s="23" t="str">
        <f t="shared" si="158"/>
        <v>Age out of range</v>
      </c>
      <c r="N424" s="23" t="str">
        <f t="shared" si="159"/>
        <v>Age out of range</v>
      </c>
      <c r="O424" s="23" t="str">
        <f t="shared" si="160"/>
        <v>Age out of range</v>
      </c>
      <c r="P424" s="23" t="str">
        <f t="shared" si="161"/>
        <v>Age out of range</v>
      </c>
      <c r="Q424" s="23" t="e">
        <f t="shared" si="162"/>
        <v>#DIV/0!</v>
      </c>
      <c r="R424" s="17"/>
      <c r="S424" s="23">
        <v>408</v>
      </c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  <c r="AE424" s="134"/>
      <c r="AF424" s="134"/>
      <c r="AG424" s="134"/>
      <c r="AH424" s="134"/>
      <c r="AI424" s="134"/>
      <c r="AJ424" s="134"/>
      <c r="AK424" s="134"/>
      <c r="AL424" s="7"/>
      <c r="AM424" s="47"/>
      <c r="AN424" s="10" t="str">
        <f>IF($Z424="","",IF(OR($V424&lt;2.7,$V424&gt;90),"Age OOR",VLOOKUP(AN$14&amp;"-int-"&amp;$E424,Equations!$G:$I,3,0)+VLOOKUP(AN$14&amp;"-sexo-"&amp;$E424,Equations!$G:$I,3,0)*$U424+VLOOKUP(AN$14&amp;"-edad-"&amp;$E424,Equations!$G:$I,3,0)*$V424+VLOOKUP(AN$14&amp;"-est-"&amp;$E424,Equations!$G:$I,3,0)*(1/$W424)+VLOOKUP(AN$14&amp;"-imc-"&amp;$E424,Equations!$G:$I,3,0)*(1/$Q424)))</f>
        <v/>
      </c>
      <c r="AO424" s="10" t="str">
        <f>IF($Z424="","",IF(OR($V424&lt;2.7,$V424&gt;90),"Age OOR",AN424-1.6449*VLOOKUP(AN$14&amp;"-rse-"&amp;$E424,Equations!$G:$I,3,0)))</f>
        <v/>
      </c>
      <c r="AP424" s="10" t="str">
        <f>IF($Z424="","",IF(OR($V424&lt;2.7,$V424&gt;90),"Age OOR",AN424+1.6449*VLOOKUP(AN$14&amp;"-rse-"&amp;$E424,Equations!$G:$I,3,0)))</f>
        <v/>
      </c>
      <c r="AQ424" s="10" t="str">
        <f t="shared" si="163"/>
        <v/>
      </c>
      <c r="AR424" s="10" t="str">
        <f>IF($Z424="","",IF(OR($V424&lt;2.7,$V424&gt;90),"Age OOR",($Z424-AN424)/VLOOKUP(AN$14&amp;"-rse-"&amp;$E424,Equations!$G:$I,3,0)))</f>
        <v/>
      </c>
      <c r="AS424" s="10" t="str">
        <f>IF($AA424="","",IF(OR($V424&lt;2.7,$V424&gt;90),"Age OOR",VLOOKUP(AS$14&amp;"-int-"&amp;$F424,Equations!$G:$I,3,0)+VLOOKUP(AS$14&amp;"-sexo-"&amp;$F424,Equations!$G:$I,3,0)*$U424+VLOOKUP(AS$14&amp;"-edad-"&amp;$F424,Equations!$G:$I,3,0)*$V424+VLOOKUP(AS$14&amp;"-est-"&amp;$F424,Equations!$G:$I,3,0)*(1/$W424)+VLOOKUP(AS$14&amp;"-imc-"&amp;$F424,Equations!$G:$I,3,0)*(1/$Q424)))</f>
        <v/>
      </c>
      <c r="AT424" s="10" t="str">
        <f>IF($AA424="","",IF(OR($V424&lt;2.7,$V424&gt;90),"Age OOR",AS424-1.6449*VLOOKUP(AS$14&amp;"-rse-"&amp;$F424,Equations!$G:$I,3,0)))</f>
        <v/>
      </c>
      <c r="AU424" s="10" t="str">
        <f>IF($AA424="","",IF(OR($V424&lt;2.7,$V424&gt;90),"Age OOR",AS424+1.6449*VLOOKUP(AS$14&amp;"-rse-"&amp;$F424,Equations!$G:$I,3,0)))</f>
        <v/>
      </c>
      <c r="AV424" s="10" t="str">
        <f t="shared" si="164"/>
        <v/>
      </c>
      <c r="AW424" s="10" t="str">
        <f>IF($AA424="","",IF(OR($V424&lt;2.7,$V424&gt;90),"Age OOR",($AA424-AS424)/VLOOKUP(AS$14&amp;"-rse-"&amp;$F424,Equations!$G:$I,3,0)))</f>
        <v/>
      </c>
      <c r="AX424" s="10" t="str">
        <f>IF($AB424="","",IF(OR($V424&lt;2.7,$V424&gt;90),"Age OOR",VLOOKUP(AX$14&amp;"-int-"&amp;$G424,Equations!$G:$I,3,0)+VLOOKUP(AX$14&amp;"-sexo-"&amp;$G424,Equations!$G:$I,3,0)*$U424+VLOOKUP(AX$14&amp;"-edad-"&amp;$G424,Equations!$G:$I,3,0)*$V424+VLOOKUP(AX$14&amp;"-est-"&amp;$G424,Equations!$G:$I,3,0)*(1/$W424)+VLOOKUP(AX$14&amp;"-imc-"&amp;$G424,Equations!$G:$I,3,0)*(1/$Q424)))</f>
        <v/>
      </c>
      <c r="AY424" s="10" t="str">
        <f>IF($AB424="","",IF(OR($V424&lt;2.7,$V424&gt;90),"Age OOR",AX424-1.6449*VLOOKUP(AX$14&amp;"-rse-"&amp;$G424,Equations!$G:$I,3,0)))</f>
        <v/>
      </c>
      <c r="AZ424" s="10" t="str">
        <f>IF($AB424="","",IF(OR($V424&lt;2.7,$V424&gt;90),"Age OOR",AX424+1.6449*VLOOKUP(AX$14&amp;"-rse-"&amp;$G424,Equations!$G:$I,3,0)))</f>
        <v/>
      </c>
      <c r="BA424" s="10" t="str">
        <f t="shared" si="165"/>
        <v/>
      </c>
      <c r="BB424" s="10" t="str">
        <f>IF($AB424="","",IF(OR($V424&lt;2.7,$V424&gt;90),"Age OOR",($AB424-AX424)/VLOOKUP(AX$14&amp;"-rse-"&amp;$G424,Equations!$G:$I,3,0)))</f>
        <v/>
      </c>
      <c r="BC424" s="10" t="str">
        <f>IF($AC424="","",IF(OR($V424&lt;2.7,$V424&gt;90),"Age OOR",VLOOKUP(BC$14&amp;"-int-"&amp;$H424,Equations!$G:$I,3,0)+VLOOKUP(BC$14&amp;"-sexo-"&amp;$H424,Equations!$G:$I,3,0)*$U424+VLOOKUP(BC$14&amp;"-edad-"&amp;$H424,Equations!$G:$I,3,0)*$V424+VLOOKUP(BC$14&amp;"-est-"&amp;$H424,Equations!$G:$I,3,0)*(1/$W424)+VLOOKUP(BC$14&amp;"-imc-"&amp;$H424,Equations!$G:$I,3,0)*(1/$Q424)))</f>
        <v/>
      </c>
      <c r="BD424" s="10" t="str">
        <f>IF($AC424="","",IF(OR($V424&lt;2.7,$V424&gt;90),"Age OOR",BC424-1.6449*VLOOKUP(BC$14&amp;"-rse-"&amp;$H424,Equations!$G:$I,3,0)))</f>
        <v/>
      </c>
      <c r="BE424" s="10" t="str">
        <f>IF($AC424="","",IF(OR($V424&lt;2.7,$V424&gt;90),"Age OOR",BC424+1.6449*VLOOKUP(BC$14&amp;"-rse-"&amp;$H424,Equations!$G:$I,3,0)))</f>
        <v/>
      </c>
      <c r="BF424" s="10" t="str">
        <f t="shared" si="166"/>
        <v/>
      </c>
      <c r="BG424" s="10" t="str">
        <f>IF($AC424="","",IF(OR($V424&lt;2.7,$V424&gt;90),"Age OOR",($AC424-BC424)/VLOOKUP(BC$14&amp;"-rse-"&amp;$H424,Equations!$G:$I,3,0)))</f>
        <v/>
      </c>
      <c r="BH424" s="10" t="str">
        <f>IF($AD424="","",IF(OR($V424&lt;2.7,$V424&gt;90),"Age OOR",VLOOKUP(BH$14&amp;"-int-"&amp;$I424,Equations!$G:$I,3,0)+VLOOKUP(BH$14&amp;"-sexo-"&amp;$I424,Equations!$G:$I,3,0)*$U424+VLOOKUP(BH$14&amp;"-edad-"&amp;$I424,Equations!$G:$I,3,0)*$V424+VLOOKUP(BH$14&amp;"-est-"&amp;$I424,Equations!$G:$I,3,0)*(1/$W424)+VLOOKUP(BH$14&amp;"-imc-"&amp;$I424,Equations!$G:$I,3,0)*(1/$Q424)))</f>
        <v/>
      </c>
      <c r="BI424" s="10" t="str">
        <f>IF($AD424="","",IF(OR($V424&lt;2.7,$V424&gt;90),"Age OOR",BH424-1.6449*VLOOKUP(BH$14&amp;"-rse-"&amp;$I424,Equations!$G:$I,3,0)))</f>
        <v/>
      </c>
      <c r="BJ424" s="10" t="str">
        <f>IF($AD424="","",IF(OR($V424&lt;2.7,$V424&gt;90),"Age OOR",BH424+1.6449*VLOOKUP(BH$14&amp;"-rse-"&amp;$I424,Equations!$G:$I,3,0)))</f>
        <v/>
      </c>
      <c r="BK424" s="10" t="str">
        <f t="shared" si="167"/>
        <v/>
      </c>
      <c r="BL424" s="10" t="str">
        <f>IF($AD424="","",IF(OR($V424&lt;2.7,$V424&gt;90),"Age OOR",($AD424-BH424)/VLOOKUP(BH$14&amp;"-rse-"&amp;$I424,Equations!$G:$I,3,0)))</f>
        <v/>
      </c>
      <c r="BM424" s="10" t="str">
        <f>IF($AE424="","",IF(OR($V424&lt;2.7,$V424&gt;90),"Age OOR",VLOOKUP(BM$14&amp;"-int-"&amp;$J424,Equations!$G:$I,3,0)+VLOOKUP(BM$14&amp;"-sexo-"&amp;$J424,Equations!$G:$I,3,0)*$U424+VLOOKUP(BM$14&amp;"-edad-"&amp;$J424,Equations!$G:$I,3,0)*$V424+VLOOKUP(BM$14&amp;"-est-"&amp;$J424,Equations!$G:$I,3,0)*(1/$W424)+VLOOKUP(BM$14&amp;"-imc-"&amp;$J424,Equations!$G:$I,3,0)*(1/$Q424)))</f>
        <v/>
      </c>
      <c r="BN424" s="10" t="str">
        <f>IF($AE424="","",IF(OR($V424&lt;2.7,$V424&gt;90),"Age OOR",BM424-1.6449*VLOOKUP(BM$14&amp;"-rse-"&amp;$J424,Equations!$G:$I,3,0)))</f>
        <v/>
      </c>
      <c r="BO424" s="10" t="str">
        <f>IF($AE424="","",IF(OR($V424&lt;2.7,$V424&gt;90),"Age OOR",BM424+1.6449*VLOOKUP(BM$14&amp;"-rse-"&amp;$J424,Equations!$G:$I,3,0)))</f>
        <v/>
      </c>
      <c r="BP424" s="10" t="str">
        <f t="shared" si="168"/>
        <v/>
      </c>
      <c r="BQ424" s="10" t="str">
        <f>IF($AE424="","",IF(OR($V424&lt;2.7,$V424&gt;90),"Age OOR",($AE424-BM424)/VLOOKUP(BM$14&amp;"-rse-"&amp;$J424,Equations!$G:$I,3,0)))</f>
        <v/>
      </c>
      <c r="BR424" s="10" t="str">
        <f>IF($AF424="","",IF(OR($V424&lt;2.7,$V424&gt;90),"Age OOR",VLOOKUP(BR$14&amp;"-int-"&amp;$K424,Equations!$G:$I,3,0)+VLOOKUP(BR$14&amp;"-sexo-"&amp;$K424,Equations!$G:$I,3,0)*$U424+VLOOKUP(BR$14&amp;"-edad-"&amp;$K424,Equations!$G:$I,3,0)*$V424+VLOOKUP(BR$14&amp;"-est-"&amp;$K424,Equations!$G:$I,3,0)*(1/$W424)+VLOOKUP(BR$14&amp;"-imc-"&amp;$K424,Equations!$G:$I,3,0)*(1/$Q424)))</f>
        <v/>
      </c>
      <c r="BS424" s="10" t="str">
        <f>IF($AF424="","",IF(OR($V424&lt;2.7,$V424&gt;90),"Age OOR",BR424-1.6449*VLOOKUP(BR$14&amp;"-rse-"&amp;$K424,Equations!$G:$I,3,0)))</f>
        <v/>
      </c>
      <c r="BT424" s="10" t="str">
        <f>IF($AF424="","",IF(OR($V424&lt;2.7,$V424&gt;90),"Age OOR",BR424+1.6449*VLOOKUP(BR$14&amp;"-rse-"&amp;$K424,Equations!$G:$I,3,0)))</f>
        <v/>
      </c>
      <c r="BU424" s="10" t="str">
        <f t="shared" si="169"/>
        <v/>
      </c>
      <c r="BV424" s="10" t="str">
        <f>IF($AF424="","",IF(OR($V424&lt;2.7,$V424&gt;90),"Age OOR",($AF424-BR424)/VLOOKUP(BR$14&amp;"-rse-"&amp;$K424,Equations!$G:$I,3,0)))</f>
        <v/>
      </c>
      <c r="BW424" s="10" t="str">
        <f>IF($AG424="","",IF(OR($V424&lt;2.7,$V424&gt;90),"Age OOR",VLOOKUP(BW$14&amp;"-int-"&amp;$L424,Equations!$G:$I,3,0)+VLOOKUP(BW$14&amp;"-sexo-"&amp;$L424,Equations!$G:$I,3,0)*$U424+VLOOKUP(BW$14&amp;"-edad-"&amp;$L424,Equations!$G:$I,3,0)*$V424+VLOOKUP(BW$14&amp;"-est-"&amp;$L424,Equations!$G:$I,3,0)*(1/$W424)+VLOOKUP(BW$14&amp;"-imc-"&amp;$L424,Equations!$G:$I,3,0)*(1/$Q424)))</f>
        <v/>
      </c>
      <c r="BX424" s="10" t="str">
        <f>IF($AG424="","",IF(OR($V424&lt;2.7,$V424&gt;90),"Age OOR",BW424-1.6449*VLOOKUP(BW$14&amp;"-rse-"&amp;$L424,Equations!$G:$I,3,0)))</f>
        <v/>
      </c>
      <c r="BY424" s="10" t="str">
        <f>IF($AG424="","",IF(OR($V424&lt;2.7,$V424&gt;90),"Age OOR",BW424+1.6449*VLOOKUP(BW$14&amp;"-rse-"&amp;$L424,Equations!$G:$I,3,0)))</f>
        <v/>
      </c>
      <c r="BZ424" s="10" t="str">
        <f t="shared" si="170"/>
        <v/>
      </c>
      <c r="CA424" s="10" t="str">
        <f>IF($AG424="","",IF(OR($V424&lt;2.7,$V424&gt;90),"Age OOR",($AG424-BW424)/VLOOKUP(BW$14&amp;"-rse-"&amp;$L424,Equations!$G:$I,3,0)))</f>
        <v/>
      </c>
      <c r="CB424" s="10" t="str">
        <f>IF($AH424="","",IF(OR($V424&lt;2.7,$V424&gt;90),"Age OOR",VLOOKUP(CB$14&amp;"-int-"&amp;$M424,Equations!$G:$I,3,0)+VLOOKUP(CB$14&amp;"-sexo-"&amp;$M424,Equations!$G:$I,3,0)*$U424+VLOOKUP(CB$14&amp;"-edad-"&amp;$M424,Equations!$G:$I,3,0)*$V424+VLOOKUP(CB$14&amp;"-est-"&amp;$M424,Equations!$G:$I,3,0)*(1/$W424)+VLOOKUP(CB$14&amp;"-imc-"&amp;$M424,Equations!$G:$I,3,0)*(1/$Q424)))</f>
        <v/>
      </c>
      <c r="CC424" s="10" t="str">
        <f>IF($AH424="","",IF(OR($V424&lt;2.7,$V424&gt;90),"Age OOR",CB424-1.6449*VLOOKUP(CB$14&amp;"-rse-"&amp;$M424,Equations!$G:$I,3,0)))</f>
        <v/>
      </c>
      <c r="CD424" s="10" t="str">
        <f>IF($AH424="","",IF(OR($V424&lt;2.7,$V424&gt;90),"Age OOR",CB424+1.6449*VLOOKUP(CB$14&amp;"-rse-"&amp;$M424,Equations!$G:$I,3,0)))</f>
        <v/>
      </c>
      <c r="CE424" s="10" t="str">
        <f t="shared" si="171"/>
        <v/>
      </c>
      <c r="CF424" s="10" t="str">
        <f>IF($AH424="","",IF(OR($V424&lt;2.7,$V424&gt;90),"Age OOR",($AH424-CB424)/VLOOKUP(CB$14&amp;"-rse-"&amp;$M424,Equations!$G:$I,3,0)))</f>
        <v/>
      </c>
      <c r="CG424" s="10" t="str">
        <f>IF($AI424="","",IF(OR($V424&lt;2.7,$V424&gt;90),"Age OOR",VLOOKUP(CG$14&amp;"-int-"&amp;$N424,Equations!$G:$I,3,0)+VLOOKUP(CG$14&amp;"-sexo-"&amp;$N424,Equations!$G:$I,3,0)*$U424+VLOOKUP(CG$14&amp;"-edad-"&amp;$N424,Equations!$G:$I,3,0)*$V424+VLOOKUP(CG$14&amp;"-est-"&amp;$N424,Equations!$G:$I,3,0)*(1/$W424)+VLOOKUP(CG$14&amp;"-imc-"&amp;$N424,Equations!$G:$I,3,0)*(1/$Q424)))</f>
        <v/>
      </c>
      <c r="CH424" s="10" t="str">
        <f>IF($AI424="","",IF(OR($V424&lt;2.7,$V424&gt;90),"Age OOR",CG424-1.6449*VLOOKUP(CG$14&amp;"-rse-"&amp;$N424,Equations!$G:$I,3,0)))</f>
        <v/>
      </c>
      <c r="CI424" s="10" t="str">
        <f>IF($AI424="","",IF(OR($V424&lt;2.7,$V424&gt;90),"Age OOR",CG424+1.6449*VLOOKUP(CG$14&amp;"-rse-"&amp;$N424,Equations!$G:$I,3,0)))</f>
        <v/>
      </c>
      <c r="CJ424" s="10" t="str">
        <f t="shared" si="172"/>
        <v/>
      </c>
      <c r="CK424" s="10" t="str">
        <f>IF($AI424="","",IF(OR($V424&lt;2.7,$V424&gt;90),"Age OOR",($AI424-CG424)/VLOOKUP(CG$14&amp;"-rse-"&amp;$N424,Equations!$G:$I,3,0)))</f>
        <v/>
      </c>
      <c r="CL424" s="10" t="str">
        <f>IF($AJ424="","",IF(OR($V424&lt;2.7,$V424&gt;90),"Age OOR",VLOOKUP(CL$14&amp;"-int-"&amp;$O424,Equations!$G:$I,3,0)+VLOOKUP(CL$14&amp;"-sexo-"&amp;$O424,Equations!$G:$I,3,0)*$U424+VLOOKUP(CL$14&amp;"-edad-"&amp;$O424,Equations!$G:$I,3,0)*$V424+VLOOKUP(CL$14&amp;"-est-"&amp;$O424,Equations!$G:$I,3,0)*(1/$W424)+VLOOKUP(CL$14&amp;"-imc-"&amp;$O424,Equations!$G:$I,3,0)*(1/$Q424)))</f>
        <v/>
      </c>
      <c r="CM424" s="10" t="str">
        <f>IF($AJ424="","",IF(OR($V424&lt;2.7,$V424&gt;90),"Age OOR",CL424-1.6449*VLOOKUP(CL$14&amp;"-rse-"&amp;$O424,Equations!$G:$I,3,0)))</f>
        <v/>
      </c>
      <c r="CN424" s="10" t="str">
        <f>IF($AJ424="","",IF(OR($V424&lt;2.7,$V424&gt;90),"Age OOR",CL424+1.6449*VLOOKUP(CL$14&amp;"-rse-"&amp;$O424,Equations!$G:$I,3,0)))</f>
        <v/>
      </c>
      <c r="CO424" s="10" t="str">
        <f t="shared" si="173"/>
        <v/>
      </c>
      <c r="CP424" s="10" t="str">
        <f>IF($AJ424="","",IF(OR($V424&lt;2.7,$V424&gt;90),"Age OOR",($AJ424-CL424)/VLOOKUP(CL$14&amp;"-rse-"&amp;$O424,Equations!$G:$I,3,0)))</f>
        <v/>
      </c>
      <c r="CQ424" s="10" t="str">
        <f>IF($AK424="","",IF(OR($V424&lt;2.7,$V424&gt;90),"Age OOR",EXP(VLOOKUP(CQ$14&amp;"-int-"&amp;$P424,Equations!$G:$I,3,0)+VLOOKUP(CQ$14&amp;"-sexo-"&amp;$P424,Equations!$G:$I,3,0)*$U424+VLOOKUP(CQ$14&amp;"-edad-"&amp;$P424,Equations!$G:$I,3,0)*$V424+VLOOKUP(CQ$14&amp;"-est-"&amp;$P424,Equations!$G:$I,3,0)*(1/$W424)+VLOOKUP(CQ$14&amp;"-imc-"&amp;$P424,Equations!$G:$I,3,0)*(1/$Q424))))</f>
        <v/>
      </c>
      <c r="CR424" s="10" t="str">
        <f>IF($AK424="","",IF(OR($V424&lt;2.7,$V424&gt;90),"Age OOR",EXP(LN(CQ424)-1.6449*VLOOKUP(CQ$14&amp;"-rse-"&amp;$P424,Equations!$G:$I,3,0))))</f>
        <v/>
      </c>
      <c r="CS424" s="10" t="str">
        <f>IF($AK424="","",IF(OR($V424&lt;2.7,$V424&gt;90),"Age OOR",EXP(LN(CQ424)+1.6449*VLOOKUP(CQ$14&amp;"-rse-"&amp;$P424,Equations!$G:$I,3,0))))</f>
        <v/>
      </c>
      <c r="CT424" s="10" t="str">
        <f t="shared" si="174"/>
        <v/>
      </c>
      <c r="CU424" s="10" t="str">
        <f>IF($AK424="","",IF(OR($V424&lt;2.7,$V424&gt;90),"Age OOR",(LN($AK424)-LN(CQ424))/VLOOKUP(CQ$14&amp;"-rse-"&amp;$P424,Equations!$G:$I,3,0)))</f>
        <v/>
      </c>
      <c r="CV424" s="47"/>
    </row>
    <row r="425" spans="5:100" x14ac:dyDescent="0.2">
      <c r="E425" s="23" t="str">
        <f t="shared" si="150"/>
        <v>Age out of range</v>
      </c>
      <c r="F425" s="23" t="str">
        <f t="shared" si="151"/>
        <v>Age out of range</v>
      </c>
      <c r="G425" s="23" t="str">
        <f t="shared" si="152"/>
        <v>Age out of range</v>
      </c>
      <c r="H425" s="23" t="str">
        <f t="shared" si="153"/>
        <v>Age out of range</v>
      </c>
      <c r="I425" s="23" t="str">
        <f t="shared" si="154"/>
        <v>Age out of range</v>
      </c>
      <c r="J425" s="23" t="str">
        <f t="shared" si="155"/>
        <v>Age out of range</v>
      </c>
      <c r="K425" s="23" t="str">
        <f t="shared" si="156"/>
        <v>Age out of range</v>
      </c>
      <c r="L425" s="23" t="str">
        <f t="shared" si="157"/>
        <v>Age out of range</v>
      </c>
      <c r="M425" s="23" t="str">
        <f t="shared" si="158"/>
        <v>Age out of range</v>
      </c>
      <c r="N425" s="23" t="str">
        <f t="shared" si="159"/>
        <v>Age out of range</v>
      </c>
      <c r="O425" s="23" t="str">
        <f t="shared" si="160"/>
        <v>Age out of range</v>
      </c>
      <c r="P425" s="23" t="str">
        <f t="shared" si="161"/>
        <v>Age out of range</v>
      </c>
      <c r="Q425" s="23" t="e">
        <f t="shared" si="162"/>
        <v>#DIV/0!</v>
      </c>
      <c r="R425" s="17"/>
      <c r="S425" s="23">
        <v>409</v>
      </c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  <c r="AE425" s="134"/>
      <c r="AF425" s="134"/>
      <c r="AG425" s="134"/>
      <c r="AH425" s="134"/>
      <c r="AI425" s="134"/>
      <c r="AJ425" s="134"/>
      <c r="AK425" s="134"/>
      <c r="AL425" s="7"/>
      <c r="AM425" s="47"/>
      <c r="AN425" s="10" t="str">
        <f>IF($Z425="","",IF(OR($V425&lt;2.7,$V425&gt;90),"Age OOR",VLOOKUP(AN$14&amp;"-int-"&amp;$E425,Equations!$G:$I,3,0)+VLOOKUP(AN$14&amp;"-sexo-"&amp;$E425,Equations!$G:$I,3,0)*$U425+VLOOKUP(AN$14&amp;"-edad-"&amp;$E425,Equations!$G:$I,3,0)*$V425+VLOOKUP(AN$14&amp;"-est-"&amp;$E425,Equations!$G:$I,3,0)*(1/$W425)+VLOOKUP(AN$14&amp;"-imc-"&amp;$E425,Equations!$G:$I,3,0)*(1/$Q425)))</f>
        <v/>
      </c>
      <c r="AO425" s="10" t="str">
        <f>IF($Z425="","",IF(OR($V425&lt;2.7,$V425&gt;90),"Age OOR",AN425-1.6449*VLOOKUP(AN$14&amp;"-rse-"&amp;$E425,Equations!$G:$I,3,0)))</f>
        <v/>
      </c>
      <c r="AP425" s="10" t="str">
        <f>IF($Z425="","",IF(OR($V425&lt;2.7,$V425&gt;90),"Age OOR",AN425+1.6449*VLOOKUP(AN$14&amp;"-rse-"&amp;$E425,Equations!$G:$I,3,0)))</f>
        <v/>
      </c>
      <c r="AQ425" s="10" t="str">
        <f t="shared" si="163"/>
        <v/>
      </c>
      <c r="AR425" s="10" t="str">
        <f>IF($Z425="","",IF(OR($V425&lt;2.7,$V425&gt;90),"Age OOR",($Z425-AN425)/VLOOKUP(AN$14&amp;"-rse-"&amp;$E425,Equations!$G:$I,3,0)))</f>
        <v/>
      </c>
      <c r="AS425" s="10" t="str">
        <f>IF($AA425="","",IF(OR($V425&lt;2.7,$V425&gt;90),"Age OOR",VLOOKUP(AS$14&amp;"-int-"&amp;$F425,Equations!$G:$I,3,0)+VLOOKUP(AS$14&amp;"-sexo-"&amp;$F425,Equations!$G:$I,3,0)*$U425+VLOOKUP(AS$14&amp;"-edad-"&amp;$F425,Equations!$G:$I,3,0)*$V425+VLOOKUP(AS$14&amp;"-est-"&amp;$F425,Equations!$G:$I,3,0)*(1/$W425)+VLOOKUP(AS$14&amp;"-imc-"&amp;$F425,Equations!$G:$I,3,0)*(1/$Q425)))</f>
        <v/>
      </c>
      <c r="AT425" s="10" t="str">
        <f>IF($AA425="","",IF(OR($V425&lt;2.7,$V425&gt;90),"Age OOR",AS425-1.6449*VLOOKUP(AS$14&amp;"-rse-"&amp;$F425,Equations!$G:$I,3,0)))</f>
        <v/>
      </c>
      <c r="AU425" s="10" t="str">
        <f>IF($AA425="","",IF(OR($V425&lt;2.7,$V425&gt;90),"Age OOR",AS425+1.6449*VLOOKUP(AS$14&amp;"-rse-"&amp;$F425,Equations!$G:$I,3,0)))</f>
        <v/>
      </c>
      <c r="AV425" s="10" t="str">
        <f t="shared" si="164"/>
        <v/>
      </c>
      <c r="AW425" s="10" t="str">
        <f>IF($AA425="","",IF(OR($V425&lt;2.7,$V425&gt;90),"Age OOR",($AA425-AS425)/VLOOKUP(AS$14&amp;"-rse-"&amp;$F425,Equations!$G:$I,3,0)))</f>
        <v/>
      </c>
      <c r="AX425" s="10" t="str">
        <f>IF($AB425="","",IF(OR($V425&lt;2.7,$V425&gt;90),"Age OOR",VLOOKUP(AX$14&amp;"-int-"&amp;$G425,Equations!$G:$I,3,0)+VLOOKUP(AX$14&amp;"-sexo-"&amp;$G425,Equations!$G:$I,3,0)*$U425+VLOOKUP(AX$14&amp;"-edad-"&amp;$G425,Equations!$G:$I,3,0)*$V425+VLOOKUP(AX$14&amp;"-est-"&amp;$G425,Equations!$G:$I,3,0)*(1/$W425)+VLOOKUP(AX$14&amp;"-imc-"&amp;$G425,Equations!$G:$I,3,0)*(1/$Q425)))</f>
        <v/>
      </c>
      <c r="AY425" s="10" t="str">
        <f>IF($AB425="","",IF(OR($V425&lt;2.7,$V425&gt;90),"Age OOR",AX425-1.6449*VLOOKUP(AX$14&amp;"-rse-"&amp;$G425,Equations!$G:$I,3,0)))</f>
        <v/>
      </c>
      <c r="AZ425" s="10" t="str">
        <f>IF($AB425="","",IF(OR($V425&lt;2.7,$V425&gt;90),"Age OOR",AX425+1.6449*VLOOKUP(AX$14&amp;"-rse-"&amp;$G425,Equations!$G:$I,3,0)))</f>
        <v/>
      </c>
      <c r="BA425" s="10" t="str">
        <f t="shared" si="165"/>
        <v/>
      </c>
      <c r="BB425" s="10" t="str">
        <f>IF($AB425="","",IF(OR($V425&lt;2.7,$V425&gt;90),"Age OOR",($AB425-AX425)/VLOOKUP(AX$14&amp;"-rse-"&amp;$G425,Equations!$G:$I,3,0)))</f>
        <v/>
      </c>
      <c r="BC425" s="10" t="str">
        <f>IF($AC425="","",IF(OR($V425&lt;2.7,$V425&gt;90),"Age OOR",VLOOKUP(BC$14&amp;"-int-"&amp;$H425,Equations!$G:$I,3,0)+VLOOKUP(BC$14&amp;"-sexo-"&amp;$H425,Equations!$G:$I,3,0)*$U425+VLOOKUP(BC$14&amp;"-edad-"&amp;$H425,Equations!$G:$I,3,0)*$V425+VLOOKUP(BC$14&amp;"-est-"&amp;$H425,Equations!$G:$I,3,0)*(1/$W425)+VLOOKUP(BC$14&amp;"-imc-"&amp;$H425,Equations!$G:$I,3,0)*(1/$Q425)))</f>
        <v/>
      </c>
      <c r="BD425" s="10" t="str">
        <f>IF($AC425="","",IF(OR($V425&lt;2.7,$V425&gt;90),"Age OOR",BC425-1.6449*VLOOKUP(BC$14&amp;"-rse-"&amp;$H425,Equations!$G:$I,3,0)))</f>
        <v/>
      </c>
      <c r="BE425" s="10" t="str">
        <f>IF($AC425="","",IF(OR($V425&lt;2.7,$V425&gt;90),"Age OOR",BC425+1.6449*VLOOKUP(BC$14&amp;"-rse-"&amp;$H425,Equations!$G:$I,3,0)))</f>
        <v/>
      </c>
      <c r="BF425" s="10" t="str">
        <f t="shared" si="166"/>
        <v/>
      </c>
      <c r="BG425" s="10" t="str">
        <f>IF($AC425="","",IF(OR($V425&lt;2.7,$V425&gt;90),"Age OOR",($AC425-BC425)/VLOOKUP(BC$14&amp;"-rse-"&amp;$H425,Equations!$G:$I,3,0)))</f>
        <v/>
      </c>
      <c r="BH425" s="10" t="str">
        <f>IF($AD425="","",IF(OR($V425&lt;2.7,$V425&gt;90),"Age OOR",VLOOKUP(BH$14&amp;"-int-"&amp;$I425,Equations!$G:$I,3,0)+VLOOKUP(BH$14&amp;"-sexo-"&amp;$I425,Equations!$G:$I,3,0)*$U425+VLOOKUP(BH$14&amp;"-edad-"&amp;$I425,Equations!$G:$I,3,0)*$V425+VLOOKUP(BH$14&amp;"-est-"&amp;$I425,Equations!$G:$I,3,0)*(1/$W425)+VLOOKUP(BH$14&amp;"-imc-"&amp;$I425,Equations!$G:$I,3,0)*(1/$Q425)))</f>
        <v/>
      </c>
      <c r="BI425" s="10" t="str">
        <f>IF($AD425="","",IF(OR($V425&lt;2.7,$V425&gt;90),"Age OOR",BH425-1.6449*VLOOKUP(BH$14&amp;"-rse-"&amp;$I425,Equations!$G:$I,3,0)))</f>
        <v/>
      </c>
      <c r="BJ425" s="10" t="str">
        <f>IF($AD425="","",IF(OR($V425&lt;2.7,$V425&gt;90),"Age OOR",BH425+1.6449*VLOOKUP(BH$14&amp;"-rse-"&amp;$I425,Equations!$G:$I,3,0)))</f>
        <v/>
      </c>
      <c r="BK425" s="10" t="str">
        <f t="shared" si="167"/>
        <v/>
      </c>
      <c r="BL425" s="10" t="str">
        <f>IF($AD425="","",IF(OR($V425&lt;2.7,$V425&gt;90),"Age OOR",($AD425-BH425)/VLOOKUP(BH$14&amp;"-rse-"&amp;$I425,Equations!$G:$I,3,0)))</f>
        <v/>
      </c>
      <c r="BM425" s="10" t="str">
        <f>IF($AE425="","",IF(OR($V425&lt;2.7,$V425&gt;90),"Age OOR",VLOOKUP(BM$14&amp;"-int-"&amp;$J425,Equations!$G:$I,3,0)+VLOOKUP(BM$14&amp;"-sexo-"&amp;$J425,Equations!$G:$I,3,0)*$U425+VLOOKUP(BM$14&amp;"-edad-"&amp;$J425,Equations!$G:$I,3,0)*$V425+VLOOKUP(BM$14&amp;"-est-"&amp;$J425,Equations!$G:$I,3,0)*(1/$W425)+VLOOKUP(BM$14&amp;"-imc-"&amp;$J425,Equations!$G:$I,3,0)*(1/$Q425)))</f>
        <v/>
      </c>
      <c r="BN425" s="10" t="str">
        <f>IF($AE425="","",IF(OR($V425&lt;2.7,$V425&gt;90),"Age OOR",BM425-1.6449*VLOOKUP(BM$14&amp;"-rse-"&amp;$J425,Equations!$G:$I,3,0)))</f>
        <v/>
      </c>
      <c r="BO425" s="10" t="str">
        <f>IF($AE425="","",IF(OR($V425&lt;2.7,$V425&gt;90),"Age OOR",BM425+1.6449*VLOOKUP(BM$14&amp;"-rse-"&amp;$J425,Equations!$G:$I,3,0)))</f>
        <v/>
      </c>
      <c r="BP425" s="10" t="str">
        <f t="shared" si="168"/>
        <v/>
      </c>
      <c r="BQ425" s="10" t="str">
        <f>IF($AE425="","",IF(OR($V425&lt;2.7,$V425&gt;90),"Age OOR",($AE425-BM425)/VLOOKUP(BM$14&amp;"-rse-"&amp;$J425,Equations!$G:$I,3,0)))</f>
        <v/>
      </c>
      <c r="BR425" s="10" t="str">
        <f>IF($AF425="","",IF(OR($V425&lt;2.7,$V425&gt;90),"Age OOR",VLOOKUP(BR$14&amp;"-int-"&amp;$K425,Equations!$G:$I,3,0)+VLOOKUP(BR$14&amp;"-sexo-"&amp;$K425,Equations!$G:$I,3,0)*$U425+VLOOKUP(BR$14&amp;"-edad-"&amp;$K425,Equations!$G:$I,3,0)*$V425+VLOOKUP(BR$14&amp;"-est-"&amp;$K425,Equations!$G:$I,3,0)*(1/$W425)+VLOOKUP(BR$14&amp;"-imc-"&amp;$K425,Equations!$G:$I,3,0)*(1/$Q425)))</f>
        <v/>
      </c>
      <c r="BS425" s="10" t="str">
        <f>IF($AF425="","",IF(OR($V425&lt;2.7,$V425&gt;90),"Age OOR",BR425-1.6449*VLOOKUP(BR$14&amp;"-rse-"&amp;$K425,Equations!$G:$I,3,0)))</f>
        <v/>
      </c>
      <c r="BT425" s="10" t="str">
        <f>IF($AF425="","",IF(OR($V425&lt;2.7,$V425&gt;90),"Age OOR",BR425+1.6449*VLOOKUP(BR$14&amp;"-rse-"&amp;$K425,Equations!$G:$I,3,0)))</f>
        <v/>
      </c>
      <c r="BU425" s="10" t="str">
        <f t="shared" si="169"/>
        <v/>
      </c>
      <c r="BV425" s="10" t="str">
        <f>IF($AF425="","",IF(OR($V425&lt;2.7,$V425&gt;90),"Age OOR",($AF425-BR425)/VLOOKUP(BR$14&amp;"-rse-"&amp;$K425,Equations!$G:$I,3,0)))</f>
        <v/>
      </c>
      <c r="BW425" s="10" t="str">
        <f>IF($AG425="","",IF(OR($V425&lt;2.7,$V425&gt;90),"Age OOR",VLOOKUP(BW$14&amp;"-int-"&amp;$L425,Equations!$G:$I,3,0)+VLOOKUP(BW$14&amp;"-sexo-"&amp;$L425,Equations!$G:$I,3,0)*$U425+VLOOKUP(BW$14&amp;"-edad-"&amp;$L425,Equations!$G:$I,3,0)*$V425+VLOOKUP(BW$14&amp;"-est-"&amp;$L425,Equations!$G:$I,3,0)*(1/$W425)+VLOOKUP(BW$14&amp;"-imc-"&amp;$L425,Equations!$G:$I,3,0)*(1/$Q425)))</f>
        <v/>
      </c>
      <c r="BX425" s="10" t="str">
        <f>IF($AG425="","",IF(OR($V425&lt;2.7,$V425&gt;90),"Age OOR",BW425-1.6449*VLOOKUP(BW$14&amp;"-rse-"&amp;$L425,Equations!$G:$I,3,0)))</f>
        <v/>
      </c>
      <c r="BY425" s="10" t="str">
        <f>IF($AG425="","",IF(OR($V425&lt;2.7,$V425&gt;90),"Age OOR",BW425+1.6449*VLOOKUP(BW$14&amp;"-rse-"&amp;$L425,Equations!$G:$I,3,0)))</f>
        <v/>
      </c>
      <c r="BZ425" s="10" t="str">
        <f t="shared" si="170"/>
        <v/>
      </c>
      <c r="CA425" s="10" t="str">
        <f>IF($AG425="","",IF(OR($V425&lt;2.7,$V425&gt;90),"Age OOR",($AG425-BW425)/VLOOKUP(BW$14&amp;"-rse-"&amp;$L425,Equations!$G:$I,3,0)))</f>
        <v/>
      </c>
      <c r="CB425" s="10" t="str">
        <f>IF($AH425="","",IF(OR($V425&lt;2.7,$V425&gt;90),"Age OOR",VLOOKUP(CB$14&amp;"-int-"&amp;$M425,Equations!$G:$I,3,0)+VLOOKUP(CB$14&amp;"-sexo-"&amp;$M425,Equations!$G:$I,3,0)*$U425+VLOOKUP(CB$14&amp;"-edad-"&amp;$M425,Equations!$G:$I,3,0)*$V425+VLOOKUP(CB$14&amp;"-est-"&amp;$M425,Equations!$G:$I,3,0)*(1/$W425)+VLOOKUP(CB$14&amp;"-imc-"&amp;$M425,Equations!$G:$I,3,0)*(1/$Q425)))</f>
        <v/>
      </c>
      <c r="CC425" s="10" t="str">
        <f>IF($AH425="","",IF(OR($V425&lt;2.7,$V425&gt;90),"Age OOR",CB425-1.6449*VLOOKUP(CB$14&amp;"-rse-"&amp;$M425,Equations!$G:$I,3,0)))</f>
        <v/>
      </c>
      <c r="CD425" s="10" t="str">
        <f>IF($AH425="","",IF(OR($V425&lt;2.7,$V425&gt;90),"Age OOR",CB425+1.6449*VLOOKUP(CB$14&amp;"-rse-"&amp;$M425,Equations!$G:$I,3,0)))</f>
        <v/>
      </c>
      <c r="CE425" s="10" t="str">
        <f t="shared" si="171"/>
        <v/>
      </c>
      <c r="CF425" s="10" t="str">
        <f>IF($AH425="","",IF(OR($V425&lt;2.7,$V425&gt;90),"Age OOR",($AH425-CB425)/VLOOKUP(CB$14&amp;"-rse-"&amp;$M425,Equations!$G:$I,3,0)))</f>
        <v/>
      </c>
      <c r="CG425" s="10" t="str">
        <f>IF($AI425="","",IF(OR($V425&lt;2.7,$V425&gt;90),"Age OOR",VLOOKUP(CG$14&amp;"-int-"&amp;$N425,Equations!$G:$I,3,0)+VLOOKUP(CG$14&amp;"-sexo-"&amp;$N425,Equations!$G:$I,3,0)*$U425+VLOOKUP(CG$14&amp;"-edad-"&amp;$N425,Equations!$G:$I,3,0)*$V425+VLOOKUP(CG$14&amp;"-est-"&amp;$N425,Equations!$G:$I,3,0)*(1/$W425)+VLOOKUP(CG$14&amp;"-imc-"&amp;$N425,Equations!$G:$I,3,0)*(1/$Q425)))</f>
        <v/>
      </c>
      <c r="CH425" s="10" t="str">
        <f>IF($AI425="","",IF(OR($V425&lt;2.7,$V425&gt;90),"Age OOR",CG425-1.6449*VLOOKUP(CG$14&amp;"-rse-"&amp;$N425,Equations!$G:$I,3,0)))</f>
        <v/>
      </c>
      <c r="CI425" s="10" t="str">
        <f>IF($AI425="","",IF(OR($V425&lt;2.7,$V425&gt;90),"Age OOR",CG425+1.6449*VLOOKUP(CG$14&amp;"-rse-"&amp;$N425,Equations!$G:$I,3,0)))</f>
        <v/>
      </c>
      <c r="CJ425" s="10" t="str">
        <f t="shared" si="172"/>
        <v/>
      </c>
      <c r="CK425" s="10" t="str">
        <f>IF($AI425="","",IF(OR($V425&lt;2.7,$V425&gt;90),"Age OOR",($AI425-CG425)/VLOOKUP(CG$14&amp;"-rse-"&amp;$N425,Equations!$G:$I,3,0)))</f>
        <v/>
      </c>
      <c r="CL425" s="10" t="str">
        <f>IF($AJ425="","",IF(OR($V425&lt;2.7,$V425&gt;90),"Age OOR",VLOOKUP(CL$14&amp;"-int-"&amp;$O425,Equations!$G:$I,3,0)+VLOOKUP(CL$14&amp;"-sexo-"&amp;$O425,Equations!$G:$I,3,0)*$U425+VLOOKUP(CL$14&amp;"-edad-"&amp;$O425,Equations!$G:$I,3,0)*$V425+VLOOKUP(CL$14&amp;"-est-"&amp;$O425,Equations!$G:$I,3,0)*(1/$W425)+VLOOKUP(CL$14&amp;"-imc-"&amp;$O425,Equations!$G:$I,3,0)*(1/$Q425)))</f>
        <v/>
      </c>
      <c r="CM425" s="10" t="str">
        <f>IF($AJ425="","",IF(OR($V425&lt;2.7,$V425&gt;90),"Age OOR",CL425-1.6449*VLOOKUP(CL$14&amp;"-rse-"&amp;$O425,Equations!$G:$I,3,0)))</f>
        <v/>
      </c>
      <c r="CN425" s="10" t="str">
        <f>IF($AJ425="","",IF(OR($V425&lt;2.7,$V425&gt;90),"Age OOR",CL425+1.6449*VLOOKUP(CL$14&amp;"-rse-"&amp;$O425,Equations!$G:$I,3,0)))</f>
        <v/>
      </c>
      <c r="CO425" s="10" t="str">
        <f t="shared" si="173"/>
        <v/>
      </c>
      <c r="CP425" s="10" t="str">
        <f>IF($AJ425="","",IF(OR($V425&lt;2.7,$V425&gt;90),"Age OOR",($AJ425-CL425)/VLOOKUP(CL$14&amp;"-rse-"&amp;$O425,Equations!$G:$I,3,0)))</f>
        <v/>
      </c>
      <c r="CQ425" s="10" t="str">
        <f>IF($AK425="","",IF(OR($V425&lt;2.7,$V425&gt;90),"Age OOR",EXP(VLOOKUP(CQ$14&amp;"-int-"&amp;$P425,Equations!$G:$I,3,0)+VLOOKUP(CQ$14&amp;"-sexo-"&amp;$P425,Equations!$G:$I,3,0)*$U425+VLOOKUP(CQ$14&amp;"-edad-"&amp;$P425,Equations!$G:$I,3,0)*$V425+VLOOKUP(CQ$14&amp;"-est-"&amp;$P425,Equations!$G:$I,3,0)*(1/$W425)+VLOOKUP(CQ$14&amp;"-imc-"&amp;$P425,Equations!$G:$I,3,0)*(1/$Q425))))</f>
        <v/>
      </c>
      <c r="CR425" s="10" t="str">
        <f>IF($AK425="","",IF(OR($V425&lt;2.7,$V425&gt;90),"Age OOR",EXP(LN(CQ425)-1.6449*VLOOKUP(CQ$14&amp;"-rse-"&amp;$P425,Equations!$G:$I,3,0))))</f>
        <v/>
      </c>
      <c r="CS425" s="10" t="str">
        <f>IF($AK425="","",IF(OR($V425&lt;2.7,$V425&gt;90),"Age OOR",EXP(LN(CQ425)+1.6449*VLOOKUP(CQ$14&amp;"-rse-"&amp;$P425,Equations!$G:$I,3,0))))</f>
        <v/>
      </c>
      <c r="CT425" s="10" t="str">
        <f t="shared" si="174"/>
        <v/>
      </c>
      <c r="CU425" s="10" t="str">
        <f>IF($AK425="","",IF(OR($V425&lt;2.7,$V425&gt;90),"Age OOR",(LN($AK425)-LN(CQ425))/VLOOKUP(CQ$14&amp;"-rse-"&amp;$P425,Equations!$G:$I,3,0)))</f>
        <v/>
      </c>
      <c r="CV425" s="47"/>
    </row>
    <row r="426" spans="5:100" x14ac:dyDescent="0.2">
      <c r="E426" s="23" t="str">
        <f t="shared" si="150"/>
        <v>Age out of range</v>
      </c>
      <c r="F426" s="23" t="str">
        <f t="shared" si="151"/>
        <v>Age out of range</v>
      </c>
      <c r="G426" s="23" t="str">
        <f t="shared" si="152"/>
        <v>Age out of range</v>
      </c>
      <c r="H426" s="23" t="str">
        <f t="shared" si="153"/>
        <v>Age out of range</v>
      </c>
      <c r="I426" s="23" t="str">
        <f t="shared" si="154"/>
        <v>Age out of range</v>
      </c>
      <c r="J426" s="23" t="str">
        <f t="shared" si="155"/>
        <v>Age out of range</v>
      </c>
      <c r="K426" s="23" t="str">
        <f t="shared" si="156"/>
        <v>Age out of range</v>
      </c>
      <c r="L426" s="23" t="str">
        <f t="shared" si="157"/>
        <v>Age out of range</v>
      </c>
      <c r="M426" s="23" t="str">
        <f t="shared" si="158"/>
        <v>Age out of range</v>
      </c>
      <c r="N426" s="23" t="str">
        <f t="shared" si="159"/>
        <v>Age out of range</v>
      </c>
      <c r="O426" s="23" t="str">
        <f t="shared" si="160"/>
        <v>Age out of range</v>
      </c>
      <c r="P426" s="23" t="str">
        <f t="shared" si="161"/>
        <v>Age out of range</v>
      </c>
      <c r="Q426" s="23" t="e">
        <f t="shared" si="162"/>
        <v>#DIV/0!</v>
      </c>
      <c r="R426" s="17"/>
      <c r="S426" s="23">
        <v>410</v>
      </c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  <c r="AE426" s="134"/>
      <c r="AF426" s="134"/>
      <c r="AG426" s="134"/>
      <c r="AH426" s="134"/>
      <c r="AI426" s="134"/>
      <c r="AJ426" s="134"/>
      <c r="AK426" s="134"/>
      <c r="AL426" s="7"/>
      <c r="AM426" s="47"/>
      <c r="AN426" s="10" t="str">
        <f>IF($Z426="","",IF(OR($V426&lt;2.7,$V426&gt;90),"Age OOR",VLOOKUP(AN$14&amp;"-int-"&amp;$E426,Equations!$G:$I,3,0)+VLOOKUP(AN$14&amp;"-sexo-"&amp;$E426,Equations!$G:$I,3,0)*$U426+VLOOKUP(AN$14&amp;"-edad-"&amp;$E426,Equations!$G:$I,3,0)*$V426+VLOOKUP(AN$14&amp;"-est-"&amp;$E426,Equations!$G:$I,3,0)*(1/$W426)+VLOOKUP(AN$14&amp;"-imc-"&amp;$E426,Equations!$G:$I,3,0)*(1/$Q426)))</f>
        <v/>
      </c>
      <c r="AO426" s="10" t="str">
        <f>IF($Z426="","",IF(OR($V426&lt;2.7,$V426&gt;90),"Age OOR",AN426-1.6449*VLOOKUP(AN$14&amp;"-rse-"&amp;$E426,Equations!$G:$I,3,0)))</f>
        <v/>
      </c>
      <c r="AP426" s="10" t="str">
        <f>IF($Z426="","",IF(OR($V426&lt;2.7,$V426&gt;90),"Age OOR",AN426+1.6449*VLOOKUP(AN$14&amp;"-rse-"&amp;$E426,Equations!$G:$I,3,0)))</f>
        <v/>
      </c>
      <c r="AQ426" s="10" t="str">
        <f t="shared" si="163"/>
        <v/>
      </c>
      <c r="AR426" s="10" t="str">
        <f>IF($Z426="","",IF(OR($V426&lt;2.7,$V426&gt;90),"Age OOR",($Z426-AN426)/VLOOKUP(AN$14&amp;"-rse-"&amp;$E426,Equations!$G:$I,3,0)))</f>
        <v/>
      </c>
      <c r="AS426" s="10" t="str">
        <f>IF($AA426="","",IF(OR($V426&lt;2.7,$V426&gt;90),"Age OOR",VLOOKUP(AS$14&amp;"-int-"&amp;$F426,Equations!$G:$I,3,0)+VLOOKUP(AS$14&amp;"-sexo-"&amp;$F426,Equations!$G:$I,3,0)*$U426+VLOOKUP(AS$14&amp;"-edad-"&amp;$F426,Equations!$G:$I,3,0)*$V426+VLOOKUP(AS$14&amp;"-est-"&amp;$F426,Equations!$G:$I,3,0)*(1/$W426)+VLOOKUP(AS$14&amp;"-imc-"&amp;$F426,Equations!$G:$I,3,0)*(1/$Q426)))</f>
        <v/>
      </c>
      <c r="AT426" s="10" t="str">
        <f>IF($AA426="","",IF(OR($V426&lt;2.7,$V426&gt;90),"Age OOR",AS426-1.6449*VLOOKUP(AS$14&amp;"-rse-"&amp;$F426,Equations!$G:$I,3,0)))</f>
        <v/>
      </c>
      <c r="AU426" s="10" t="str">
        <f>IF($AA426="","",IF(OR($V426&lt;2.7,$V426&gt;90),"Age OOR",AS426+1.6449*VLOOKUP(AS$14&amp;"-rse-"&amp;$F426,Equations!$G:$I,3,0)))</f>
        <v/>
      </c>
      <c r="AV426" s="10" t="str">
        <f t="shared" si="164"/>
        <v/>
      </c>
      <c r="AW426" s="10" t="str">
        <f>IF($AA426="","",IF(OR($V426&lt;2.7,$V426&gt;90),"Age OOR",($AA426-AS426)/VLOOKUP(AS$14&amp;"-rse-"&amp;$F426,Equations!$G:$I,3,0)))</f>
        <v/>
      </c>
      <c r="AX426" s="10" t="str">
        <f>IF($AB426="","",IF(OR($V426&lt;2.7,$V426&gt;90),"Age OOR",VLOOKUP(AX$14&amp;"-int-"&amp;$G426,Equations!$G:$I,3,0)+VLOOKUP(AX$14&amp;"-sexo-"&amp;$G426,Equations!$G:$I,3,0)*$U426+VLOOKUP(AX$14&amp;"-edad-"&amp;$G426,Equations!$G:$I,3,0)*$V426+VLOOKUP(AX$14&amp;"-est-"&amp;$G426,Equations!$G:$I,3,0)*(1/$W426)+VLOOKUP(AX$14&amp;"-imc-"&amp;$G426,Equations!$G:$I,3,0)*(1/$Q426)))</f>
        <v/>
      </c>
      <c r="AY426" s="10" t="str">
        <f>IF($AB426="","",IF(OR($V426&lt;2.7,$V426&gt;90),"Age OOR",AX426-1.6449*VLOOKUP(AX$14&amp;"-rse-"&amp;$G426,Equations!$G:$I,3,0)))</f>
        <v/>
      </c>
      <c r="AZ426" s="10" t="str">
        <f>IF($AB426="","",IF(OR($V426&lt;2.7,$V426&gt;90),"Age OOR",AX426+1.6449*VLOOKUP(AX$14&amp;"-rse-"&amp;$G426,Equations!$G:$I,3,0)))</f>
        <v/>
      </c>
      <c r="BA426" s="10" t="str">
        <f t="shared" si="165"/>
        <v/>
      </c>
      <c r="BB426" s="10" t="str">
        <f>IF($AB426="","",IF(OR($V426&lt;2.7,$V426&gt;90),"Age OOR",($AB426-AX426)/VLOOKUP(AX$14&amp;"-rse-"&amp;$G426,Equations!$G:$I,3,0)))</f>
        <v/>
      </c>
      <c r="BC426" s="10" t="str">
        <f>IF($AC426="","",IF(OR($V426&lt;2.7,$V426&gt;90),"Age OOR",VLOOKUP(BC$14&amp;"-int-"&amp;$H426,Equations!$G:$I,3,0)+VLOOKUP(BC$14&amp;"-sexo-"&amp;$H426,Equations!$G:$I,3,0)*$U426+VLOOKUP(BC$14&amp;"-edad-"&amp;$H426,Equations!$G:$I,3,0)*$V426+VLOOKUP(BC$14&amp;"-est-"&amp;$H426,Equations!$G:$I,3,0)*(1/$W426)+VLOOKUP(BC$14&amp;"-imc-"&amp;$H426,Equations!$G:$I,3,0)*(1/$Q426)))</f>
        <v/>
      </c>
      <c r="BD426" s="10" t="str">
        <f>IF($AC426="","",IF(OR($V426&lt;2.7,$V426&gt;90),"Age OOR",BC426-1.6449*VLOOKUP(BC$14&amp;"-rse-"&amp;$H426,Equations!$G:$I,3,0)))</f>
        <v/>
      </c>
      <c r="BE426" s="10" t="str">
        <f>IF($AC426="","",IF(OR($V426&lt;2.7,$V426&gt;90),"Age OOR",BC426+1.6449*VLOOKUP(BC$14&amp;"-rse-"&amp;$H426,Equations!$G:$I,3,0)))</f>
        <v/>
      </c>
      <c r="BF426" s="10" t="str">
        <f t="shared" si="166"/>
        <v/>
      </c>
      <c r="BG426" s="10" t="str">
        <f>IF($AC426="","",IF(OR($V426&lt;2.7,$V426&gt;90),"Age OOR",($AC426-BC426)/VLOOKUP(BC$14&amp;"-rse-"&amp;$H426,Equations!$G:$I,3,0)))</f>
        <v/>
      </c>
      <c r="BH426" s="10" t="str">
        <f>IF($AD426="","",IF(OR($V426&lt;2.7,$V426&gt;90),"Age OOR",VLOOKUP(BH$14&amp;"-int-"&amp;$I426,Equations!$G:$I,3,0)+VLOOKUP(BH$14&amp;"-sexo-"&amp;$I426,Equations!$G:$I,3,0)*$U426+VLOOKUP(BH$14&amp;"-edad-"&amp;$I426,Equations!$G:$I,3,0)*$V426+VLOOKUP(BH$14&amp;"-est-"&amp;$I426,Equations!$G:$I,3,0)*(1/$W426)+VLOOKUP(BH$14&amp;"-imc-"&amp;$I426,Equations!$G:$I,3,0)*(1/$Q426)))</f>
        <v/>
      </c>
      <c r="BI426" s="10" t="str">
        <f>IF($AD426="","",IF(OR($V426&lt;2.7,$V426&gt;90),"Age OOR",BH426-1.6449*VLOOKUP(BH$14&amp;"-rse-"&amp;$I426,Equations!$G:$I,3,0)))</f>
        <v/>
      </c>
      <c r="BJ426" s="10" t="str">
        <f>IF($AD426="","",IF(OR($V426&lt;2.7,$V426&gt;90),"Age OOR",BH426+1.6449*VLOOKUP(BH$14&amp;"-rse-"&amp;$I426,Equations!$G:$I,3,0)))</f>
        <v/>
      </c>
      <c r="BK426" s="10" t="str">
        <f t="shared" si="167"/>
        <v/>
      </c>
      <c r="BL426" s="10" t="str">
        <f>IF($AD426="","",IF(OR($V426&lt;2.7,$V426&gt;90),"Age OOR",($AD426-BH426)/VLOOKUP(BH$14&amp;"-rse-"&amp;$I426,Equations!$G:$I,3,0)))</f>
        <v/>
      </c>
      <c r="BM426" s="10" t="str">
        <f>IF($AE426="","",IF(OR($V426&lt;2.7,$V426&gt;90),"Age OOR",VLOOKUP(BM$14&amp;"-int-"&amp;$J426,Equations!$G:$I,3,0)+VLOOKUP(BM$14&amp;"-sexo-"&amp;$J426,Equations!$G:$I,3,0)*$U426+VLOOKUP(BM$14&amp;"-edad-"&amp;$J426,Equations!$G:$I,3,0)*$V426+VLOOKUP(BM$14&amp;"-est-"&amp;$J426,Equations!$G:$I,3,0)*(1/$W426)+VLOOKUP(BM$14&amp;"-imc-"&amp;$J426,Equations!$G:$I,3,0)*(1/$Q426)))</f>
        <v/>
      </c>
      <c r="BN426" s="10" t="str">
        <f>IF($AE426="","",IF(OR($V426&lt;2.7,$V426&gt;90),"Age OOR",BM426-1.6449*VLOOKUP(BM$14&amp;"-rse-"&amp;$J426,Equations!$G:$I,3,0)))</f>
        <v/>
      </c>
      <c r="BO426" s="10" t="str">
        <f>IF($AE426="","",IF(OR($V426&lt;2.7,$V426&gt;90),"Age OOR",BM426+1.6449*VLOOKUP(BM$14&amp;"-rse-"&amp;$J426,Equations!$G:$I,3,0)))</f>
        <v/>
      </c>
      <c r="BP426" s="10" t="str">
        <f t="shared" si="168"/>
        <v/>
      </c>
      <c r="BQ426" s="10" t="str">
        <f>IF($AE426="","",IF(OR($V426&lt;2.7,$V426&gt;90),"Age OOR",($AE426-BM426)/VLOOKUP(BM$14&amp;"-rse-"&amp;$J426,Equations!$G:$I,3,0)))</f>
        <v/>
      </c>
      <c r="BR426" s="10" t="str">
        <f>IF($AF426="","",IF(OR($V426&lt;2.7,$V426&gt;90),"Age OOR",VLOOKUP(BR$14&amp;"-int-"&amp;$K426,Equations!$G:$I,3,0)+VLOOKUP(BR$14&amp;"-sexo-"&amp;$K426,Equations!$G:$I,3,0)*$U426+VLOOKUP(BR$14&amp;"-edad-"&amp;$K426,Equations!$G:$I,3,0)*$V426+VLOOKUP(BR$14&amp;"-est-"&amp;$K426,Equations!$G:$I,3,0)*(1/$W426)+VLOOKUP(BR$14&amp;"-imc-"&amp;$K426,Equations!$G:$I,3,0)*(1/$Q426)))</f>
        <v/>
      </c>
      <c r="BS426" s="10" t="str">
        <f>IF($AF426="","",IF(OR($V426&lt;2.7,$V426&gt;90),"Age OOR",BR426-1.6449*VLOOKUP(BR$14&amp;"-rse-"&amp;$K426,Equations!$G:$I,3,0)))</f>
        <v/>
      </c>
      <c r="BT426" s="10" t="str">
        <f>IF($AF426="","",IF(OR($V426&lt;2.7,$V426&gt;90),"Age OOR",BR426+1.6449*VLOOKUP(BR$14&amp;"-rse-"&amp;$K426,Equations!$G:$I,3,0)))</f>
        <v/>
      </c>
      <c r="BU426" s="10" t="str">
        <f t="shared" si="169"/>
        <v/>
      </c>
      <c r="BV426" s="10" t="str">
        <f>IF($AF426="","",IF(OR($V426&lt;2.7,$V426&gt;90),"Age OOR",($AF426-BR426)/VLOOKUP(BR$14&amp;"-rse-"&amp;$K426,Equations!$G:$I,3,0)))</f>
        <v/>
      </c>
      <c r="BW426" s="10" t="str">
        <f>IF($AG426="","",IF(OR($V426&lt;2.7,$V426&gt;90),"Age OOR",VLOOKUP(BW$14&amp;"-int-"&amp;$L426,Equations!$G:$I,3,0)+VLOOKUP(BW$14&amp;"-sexo-"&amp;$L426,Equations!$G:$I,3,0)*$U426+VLOOKUP(BW$14&amp;"-edad-"&amp;$L426,Equations!$G:$I,3,0)*$V426+VLOOKUP(BW$14&amp;"-est-"&amp;$L426,Equations!$G:$I,3,0)*(1/$W426)+VLOOKUP(BW$14&amp;"-imc-"&amp;$L426,Equations!$G:$I,3,0)*(1/$Q426)))</f>
        <v/>
      </c>
      <c r="BX426" s="10" t="str">
        <f>IF($AG426="","",IF(OR($V426&lt;2.7,$V426&gt;90),"Age OOR",BW426-1.6449*VLOOKUP(BW$14&amp;"-rse-"&amp;$L426,Equations!$G:$I,3,0)))</f>
        <v/>
      </c>
      <c r="BY426" s="10" t="str">
        <f>IF($AG426="","",IF(OR($V426&lt;2.7,$V426&gt;90),"Age OOR",BW426+1.6449*VLOOKUP(BW$14&amp;"-rse-"&amp;$L426,Equations!$G:$I,3,0)))</f>
        <v/>
      </c>
      <c r="BZ426" s="10" t="str">
        <f t="shared" si="170"/>
        <v/>
      </c>
      <c r="CA426" s="10" t="str">
        <f>IF($AG426="","",IF(OR($V426&lt;2.7,$V426&gt;90),"Age OOR",($AG426-BW426)/VLOOKUP(BW$14&amp;"-rse-"&amp;$L426,Equations!$G:$I,3,0)))</f>
        <v/>
      </c>
      <c r="CB426" s="10" t="str">
        <f>IF($AH426="","",IF(OR($V426&lt;2.7,$V426&gt;90),"Age OOR",VLOOKUP(CB$14&amp;"-int-"&amp;$M426,Equations!$G:$I,3,0)+VLOOKUP(CB$14&amp;"-sexo-"&amp;$M426,Equations!$G:$I,3,0)*$U426+VLOOKUP(CB$14&amp;"-edad-"&amp;$M426,Equations!$G:$I,3,0)*$V426+VLOOKUP(CB$14&amp;"-est-"&amp;$M426,Equations!$G:$I,3,0)*(1/$W426)+VLOOKUP(CB$14&amp;"-imc-"&amp;$M426,Equations!$G:$I,3,0)*(1/$Q426)))</f>
        <v/>
      </c>
      <c r="CC426" s="10" t="str">
        <f>IF($AH426="","",IF(OR($V426&lt;2.7,$V426&gt;90),"Age OOR",CB426-1.6449*VLOOKUP(CB$14&amp;"-rse-"&amp;$M426,Equations!$G:$I,3,0)))</f>
        <v/>
      </c>
      <c r="CD426" s="10" t="str">
        <f>IF($AH426="","",IF(OR($V426&lt;2.7,$V426&gt;90),"Age OOR",CB426+1.6449*VLOOKUP(CB$14&amp;"-rse-"&amp;$M426,Equations!$G:$I,3,0)))</f>
        <v/>
      </c>
      <c r="CE426" s="10" t="str">
        <f t="shared" si="171"/>
        <v/>
      </c>
      <c r="CF426" s="10" t="str">
        <f>IF($AH426="","",IF(OR($V426&lt;2.7,$V426&gt;90),"Age OOR",($AH426-CB426)/VLOOKUP(CB$14&amp;"-rse-"&amp;$M426,Equations!$G:$I,3,0)))</f>
        <v/>
      </c>
      <c r="CG426" s="10" t="str">
        <f>IF($AI426="","",IF(OR($V426&lt;2.7,$V426&gt;90),"Age OOR",VLOOKUP(CG$14&amp;"-int-"&amp;$N426,Equations!$G:$I,3,0)+VLOOKUP(CG$14&amp;"-sexo-"&amp;$N426,Equations!$G:$I,3,0)*$U426+VLOOKUP(CG$14&amp;"-edad-"&amp;$N426,Equations!$G:$I,3,0)*$V426+VLOOKUP(CG$14&amp;"-est-"&amp;$N426,Equations!$G:$I,3,0)*(1/$W426)+VLOOKUP(CG$14&amp;"-imc-"&amp;$N426,Equations!$G:$I,3,0)*(1/$Q426)))</f>
        <v/>
      </c>
      <c r="CH426" s="10" t="str">
        <f>IF($AI426="","",IF(OR($V426&lt;2.7,$V426&gt;90),"Age OOR",CG426-1.6449*VLOOKUP(CG$14&amp;"-rse-"&amp;$N426,Equations!$G:$I,3,0)))</f>
        <v/>
      </c>
      <c r="CI426" s="10" t="str">
        <f>IF($AI426="","",IF(OR($V426&lt;2.7,$V426&gt;90),"Age OOR",CG426+1.6449*VLOOKUP(CG$14&amp;"-rse-"&amp;$N426,Equations!$G:$I,3,0)))</f>
        <v/>
      </c>
      <c r="CJ426" s="10" t="str">
        <f t="shared" si="172"/>
        <v/>
      </c>
      <c r="CK426" s="10" t="str">
        <f>IF($AI426="","",IF(OR($V426&lt;2.7,$V426&gt;90),"Age OOR",($AI426-CG426)/VLOOKUP(CG$14&amp;"-rse-"&amp;$N426,Equations!$G:$I,3,0)))</f>
        <v/>
      </c>
      <c r="CL426" s="10" t="str">
        <f>IF($AJ426="","",IF(OR($V426&lt;2.7,$V426&gt;90),"Age OOR",VLOOKUP(CL$14&amp;"-int-"&amp;$O426,Equations!$G:$I,3,0)+VLOOKUP(CL$14&amp;"-sexo-"&amp;$O426,Equations!$G:$I,3,0)*$U426+VLOOKUP(CL$14&amp;"-edad-"&amp;$O426,Equations!$G:$I,3,0)*$V426+VLOOKUP(CL$14&amp;"-est-"&amp;$O426,Equations!$G:$I,3,0)*(1/$W426)+VLOOKUP(CL$14&amp;"-imc-"&amp;$O426,Equations!$G:$I,3,0)*(1/$Q426)))</f>
        <v/>
      </c>
      <c r="CM426" s="10" t="str">
        <f>IF($AJ426="","",IF(OR($V426&lt;2.7,$V426&gt;90),"Age OOR",CL426-1.6449*VLOOKUP(CL$14&amp;"-rse-"&amp;$O426,Equations!$G:$I,3,0)))</f>
        <v/>
      </c>
      <c r="CN426" s="10" t="str">
        <f>IF($AJ426="","",IF(OR($V426&lt;2.7,$V426&gt;90),"Age OOR",CL426+1.6449*VLOOKUP(CL$14&amp;"-rse-"&amp;$O426,Equations!$G:$I,3,0)))</f>
        <v/>
      </c>
      <c r="CO426" s="10" t="str">
        <f t="shared" si="173"/>
        <v/>
      </c>
      <c r="CP426" s="10" t="str">
        <f>IF($AJ426="","",IF(OR($V426&lt;2.7,$V426&gt;90),"Age OOR",($AJ426-CL426)/VLOOKUP(CL$14&amp;"-rse-"&amp;$O426,Equations!$G:$I,3,0)))</f>
        <v/>
      </c>
      <c r="CQ426" s="10" t="str">
        <f>IF($AK426="","",IF(OR($V426&lt;2.7,$V426&gt;90),"Age OOR",EXP(VLOOKUP(CQ$14&amp;"-int-"&amp;$P426,Equations!$G:$I,3,0)+VLOOKUP(CQ$14&amp;"-sexo-"&amp;$P426,Equations!$G:$I,3,0)*$U426+VLOOKUP(CQ$14&amp;"-edad-"&amp;$P426,Equations!$G:$I,3,0)*$V426+VLOOKUP(CQ$14&amp;"-est-"&amp;$P426,Equations!$G:$I,3,0)*(1/$W426)+VLOOKUP(CQ$14&amp;"-imc-"&amp;$P426,Equations!$G:$I,3,0)*(1/$Q426))))</f>
        <v/>
      </c>
      <c r="CR426" s="10" t="str">
        <f>IF($AK426="","",IF(OR($V426&lt;2.7,$V426&gt;90),"Age OOR",EXP(LN(CQ426)-1.6449*VLOOKUP(CQ$14&amp;"-rse-"&amp;$P426,Equations!$G:$I,3,0))))</f>
        <v/>
      </c>
      <c r="CS426" s="10" t="str">
        <f>IF($AK426="","",IF(OR($V426&lt;2.7,$V426&gt;90),"Age OOR",EXP(LN(CQ426)+1.6449*VLOOKUP(CQ$14&amp;"-rse-"&amp;$P426,Equations!$G:$I,3,0))))</f>
        <v/>
      </c>
      <c r="CT426" s="10" t="str">
        <f t="shared" si="174"/>
        <v/>
      </c>
      <c r="CU426" s="10" t="str">
        <f>IF($AK426="","",IF(OR($V426&lt;2.7,$V426&gt;90),"Age OOR",(LN($AK426)-LN(CQ426))/VLOOKUP(CQ$14&amp;"-rse-"&amp;$P426,Equations!$G:$I,3,0)))</f>
        <v/>
      </c>
      <c r="CV426" s="47"/>
    </row>
    <row r="427" spans="5:100" x14ac:dyDescent="0.2">
      <c r="E427" s="23" t="str">
        <f t="shared" si="150"/>
        <v>Age out of range</v>
      </c>
      <c r="F427" s="23" t="str">
        <f t="shared" si="151"/>
        <v>Age out of range</v>
      </c>
      <c r="G427" s="23" t="str">
        <f t="shared" si="152"/>
        <v>Age out of range</v>
      </c>
      <c r="H427" s="23" t="str">
        <f t="shared" si="153"/>
        <v>Age out of range</v>
      </c>
      <c r="I427" s="23" t="str">
        <f t="shared" si="154"/>
        <v>Age out of range</v>
      </c>
      <c r="J427" s="23" t="str">
        <f t="shared" si="155"/>
        <v>Age out of range</v>
      </c>
      <c r="K427" s="23" t="str">
        <f t="shared" si="156"/>
        <v>Age out of range</v>
      </c>
      <c r="L427" s="23" t="str">
        <f t="shared" si="157"/>
        <v>Age out of range</v>
      </c>
      <c r="M427" s="23" t="str">
        <f t="shared" si="158"/>
        <v>Age out of range</v>
      </c>
      <c r="N427" s="23" t="str">
        <f t="shared" si="159"/>
        <v>Age out of range</v>
      </c>
      <c r="O427" s="23" t="str">
        <f t="shared" si="160"/>
        <v>Age out of range</v>
      </c>
      <c r="P427" s="23" t="str">
        <f t="shared" si="161"/>
        <v>Age out of range</v>
      </c>
      <c r="Q427" s="23" t="e">
        <f t="shared" si="162"/>
        <v>#DIV/0!</v>
      </c>
      <c r="R427" s="17"/>
      <c r="S427" s="23">
        <v>411</v>
      </c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  <c r="AE427" s="134"/>
      <c r="AF427" s="134"/>
      <c r="AG427" s="134"/>
      <c r="AH427" s="134"/>
      <c r="AI427" s="134"/>
      <c r="AJ427" s="134"/>
      <c r="AK427" s="134"/>
      <c r="AL427" s="7"/>
      <c r="AM427" s="47"/>
      <c r="AN427" s="10" t="str">
        <f>IF($Z427="","",IF(OR($V427&lt;2.7,$V427&gt;90),"Age OOR",VLOOKUP(AN$14&amp;"-int-"&amp;$E427,Equations!$G:$I,3,0)+VLOOKUP(AN$14&amp;"-sexo-"&amp;$E427,Equations!$G:$I,3,0)*$U427+VLOOKUP(AN$14&amp;"-edad-"&amp;$E427,Equations!$G:$I,3,0)*$V427+VLOOKUP(AN$14&amp;"-est-"&amp;$E427,Equations!$G:$I,3,0)*(1/$W427)+VLOOKUP(AN$14&amp;"-imc-"&amp;$E427,Equations!$G:$I,3,0)*(1/$Q427)))</f>
        <v/>
      </c>
      <c r="AO427" s="10" t="str">
        <f>IF($Z427="","",IF(OR($V427&lt;2.7,$V427&gt;90),"Age OOR",AN427-1.6449*VLOOKUP(AN$14&amp;"-rse-"&amp;$E427,Equations!$G:$I,3,0)))</f>
        <v/>
      </c>
      <c r="AP427" s="10" t="str">
        <f>IF($Z427="","",IF(OR($V427&lt;2.7,$V427&gt;90),"Age OOR",AN427+1.6449*VLOOKUP(AN$14&amp;"-rse-"&amp;$E427,Equations!$G:$I,3,0)))</f>
        <v/>
      </c>
      <c r="AQ427" s="10" t="str">
        <f t="shared" si="163"/>
        <v/>
      </c>
      <c r="AR427" s="10" t="str">
        <f>IF($Z427="","",IF(OR($V427&lt;2.7,$V427&gt;90),"Age OOR",($Z427-AN427)/VLOOKUP(AN$14&amp;"-rse-"&amp;$E427,Equations!$G:$I,3,0)))</f>
        <v/>
      </c>
      <c r="AS427" s="10" t="str">
        <f>IF($AA427="","",IF(OR($V427&lt;2.7,$V427&gt;90),"Age OOR",VLOOKUP(AS$14&amp;"-int-"&amp;$F427,Equations!$G:$I,3,0)+VLOOKUP(AS$14&amp;"-sexo-"&amp;$F427,Equations!$G:$I,3,0)*$U427+VLOOKUP(AS$14&amp;"-edad-"&amp;$F427,Equations!$G:$I,3,0)*$V427+VLOOKUP(AS$14&amp;"-est-"&amp;$F427,Equations!$G:$I,3,0)*(1/$W427)+VLOOKUP(AS$14&amp;"-imc-"&amp;$F427,Equations!$G:$I,3,0)*(1/$Q427)))</f>
        <v/>
      </c>
      <c r="AT427" s="10" t="str">
        <f>IF($AA427="","",IF(OR($V427&lt;2.7,$V427&gt;90),"Age OOR",AS427-1.6449*VLOOKUP(AS$14&amp;"-rse-"&amp;$F427,Equations!$G:$I,3,0)))</f>
        <v/>
      </c>
      <c r="AU427" s="10" t="str">
        <f>IF($AA427="","",IF(OR($V427&lt;2.7,$V427&gt;90),"Age OOR",AS427+1.6449*VLOOKUP(AS$14&amp;"-rse-"&amp;$F427,Equations!$G:$I,3,0)))</f>
        <v/>
      </c>
      <c r="AV427" s="10" t="str">
        <f t="shared" si="164"/>
        <v/>
      </c>
      <c r="AW427" s="10" t="str">
        <f>IF($AA427="","",IF(OR($V427&lt;2.7,$V427&gt;90),"Age OOR",($AA427-AS427)/VLOOKUP(AS$14&amp;"-rse-"&amp;$F427,Equations!$G:$I,3,0)))</f>
        <v/>
      </c>
      <c r="AX427" s="10" t="str">
        <f>IF($AB427="","",IF(OR($V427&lt;2.7,$V427&gt;90),"Age OOR",VLOOKUP(AX$14&amp;"-int-"&amp;$G427,Equations!$G:$I,3,0)+VLOOKUP(AX$14&amp;"-sexo-"&amp;$G427,Equations!$G:$I,3,0)*$U427+VLOOKUP(AX$14&amp;"-edad-"&amp;$G427,Equations!$G:$I,3,0)*$V427+VLOOKUP(AX$14&amp;"-est-"&amp;$G427,Equations!$G:$I,3,0)*(1/$W427)+VLOOKUP(AX$14&amp;"-imc-"&amp;$G427,Equations!$G:$I,3,0)*(1/$Q427)))</f>
        <v/>
      </c>
      <c r="AY427" s="10" t="str">
        <f>IF($AB427="","",IF(OR($V427&lt;2.7,$V427&gt;90),"Age OOR",AX427-1.6449*VLOOKUP(AX$14&amp;"-rse-"&amp;$G427,Equations!$G:$I,3,0)))</f>
        <v/>
      </c>
      <c r="AZ427" s="10" t="str">
        <f>IF($AB427="","",IF(OR($V427&lt;2.7,$V427&gt;90),"Age OOR",AX427+1.6449*VLOOKUP(AX$14&amp;"-rse-"&amp;$G427,Equations!$G:$I,3,0)))</f>
        <v/>
      </c>
      <c r="BA427" s="10" t="str">
        <f t="shared" si="165"/>
        <v/>
      </c>
      <c r="BB427" s="10" t="str">
        <f>IF($AB427="","",IF(OR($V427&lt;2.7,$V427&gt;90),"Age OOR",($AB427-AX427)/VLOOKUP(AX$14&amp;"-rse-"&amp;$G427,Equations!$G:$I,3,0)))</f>
        <v/>
      </c>
      <c r="BC427" s="10" t="str">
        <f>IF($AC427="","",IF(OR($V427&lt;2.7,$V427&gt;90),"Age OOR",VLOOKUP(BC$14&amp;"-int-"&amp;$H427,Equations!$G:$I,3,0)+VLOOKUP(BC$14&amp;"-sexo-"&amp;$H427,Equations!$G:$I,3,0)*$U427+VLOOKUP(BC$14&amp;"-edad-"&amp;$H427,Equations!$G:$I,3,0)*$V427+VLOOKUP(BC$14&amp;"-est-"&amp;$H427,Equations!$G:$I,3,0)*(1/$W427)+VLOOKUP(BC$14&amp;"-imc-"&amp;$H427,Equations!$G:$I,3,0)*(1/$Q427)))</f>
        <v/>
      </c>
      <c r="BD427" s="10" t="str">
        <f>IF($AC427="","",IF(OR($V427&lt;2.7,$V427&gt;90),"Age OOR",BC427-1.6449*VLOOKUP(BC$14&amp;"-rse-"&amp;$H427,Equations!$G:$I,3,0)))</f>
        <v/>
      </c>
      <c r="BE427" s="10" t="str">
        <f>IF($AC427="","",IF(OR($V427&lt;2.7,$V427&gt;90),"Age OOR",BC427+1.6449*VLOOKUP(BC$14&amp;"-rse-"&amp;$H427,Equations!$G:$I,3,0)))</f>
        <v/>
      </c>
      <c r="BF427" s="10" t="str">
        <f t="shared" si="166"/>
        <v/>
      </c>
      <c r="BG427" s="10" t="str">
        <f>IF($AC427="","",IF(OR($V427&lt;2.7,$V427&gt;90),"Age OOR",($AC427-BC427)/VLOOKUP(BC$14&amp;"-rse-"&amp;$H427,Equations!$G:$I,3,0)))</f>
        <v/>
      </c>
      <c r="BH427" s="10" t="str">
        <f>IF($AD427="","",IF(OR($V427&lt;2.7,$V427&gt;90),"Age OOR",VLOOKUP(BH$14&amp;"-int-"&amp;$I427,Equations!$G:$I,3,0)+VLOOKUP(BH$14&amp;"-sexo-"&amp;$I427,Equations!$G:$I,3,0)*$U427+VLOOKUP(BH$14&amp;"-edad-"&amp;$I427,Equations!$G:$I,3,0)*$V427+VLOOKUP(BH$14&amp;"-est-"&amp;$I427,Equations!$G:$I,3,0)*(1/$W427)+VLOOKUP(BH$14&amp;"-imc-"&amp;$I427,Equations!$G:$I,3,0)*(1/$Q427)))</f>
        <v/>
      </c>
      <c r="BI427" s="10" t="str">
        <f>IF($AD427="","",IF(OR($V427&lt;2.7,$V427&gt;90),"Age OOR",BH427-1.6449*VLOOKUP(BH$14&amp;"-rse-"&amp;$I427,Equations!$G:$I,3,0)))</f>
        <v/>
      </c>
      <c r="BJ427" s="10" t="str">
        <f>IF($AD427="","",IF(OR($V427&lt;2.7,$V427&gt;90),"Age OOR",BH427+1.6449*VLOOKUP(BH$14&amp;"-rse-"&amp;$I427,Equations!$G:$I,3,0)))</f>
        <v/>
      </c>
      <c r="BK427" s="10" t="str">
        <f t="shared" si="167"/>
        <v/>
      </c>
      <c r="BL427" s="10" t="str">
        <f>IF($AD427="","",IF(OR($V427&lt;2.7,$V427&gt;90),"Age OOR",($AD427-BH427)/VLOOKUP(BH$14&amp;"-rse-"&amp;$I427,Equations!$G:$I,3,0)))</f>
        <v/>
      </c>
      <c r="BM427" s="10" t="str">
        <f>IF($AE427="","",IF(OR($V427&lt;2.7,$V427&gt;90),"Age OOR",VLOOKUP(BM$14&amp;"-int-"&amp;$J427,Equations!$G:$I,3,0)+VLOOKUP(BM$14&amp;"-sexo-"&amp;$J427,Equations!$G:$I,3,0)*$U427+VLOOKUP(BM$14&amp;"-edad-"&amp;$J427,Equations!$G:$I,3,0)*$V427+VLOOKUP(BM$14&amp;"-est-"&amp;$J427,Equations!$G:$I,3,0)*(1/$W427)+VLOOKUP(BM$14&amp;"-imc-"&amp;$J427,Equations!$G:$I,3,0)*(1/$Q427)))</f>
        <v/>
      </c>
      <c r="BN427" s="10" t="str">
        <f>IF($AE427="","",IF(OR($V427&lt;2.7,$V427&gt;90),"Age OOR",BM427-1.6449*VLOOKUP(BM$14&amp;"-rse-"&amp;$J427,Equations!$G:$I,3,0)))</f>
        <v/>
      </c>
      <c r="BO427" s="10" t="str">
        <f>IF($AE427="","",IF(OR($V427&lt;2.7,$V427&gt;90),"Age OOR",BM427+1.6449*VLOOKUP(BM$14&amp;"-rse-"&amp;$J427,Equations!$G:$I,3,0)))</f>
        <v/>
      </c>
      <c r="BP427" s="10" t="str">
        <f t="shared" si="168"/>
        <v/>
      </c>
      <c r="BQ427" s="10" t="str">
        <f>IF($AE427="","",IF(OR($V427&lt;2.7,$V427&gt;90),"Age OOR",($AE427-BM427)/VLOOKUP(BM$14&amp;"-rse-"&amp;$J427,Equations!$G:$I,3,0)))</f>
        <v/>
      </c>
      <c r="BR427" s="10" t="str">
        <f>IF($AF427="","",IF(OR($V427&lt;2.7,$V427&gt;90),"Age OOR",VLOOKUP(BR$14&amp;"-int-"&amp;$K427,Equations!$G:$I,3,0)+VLOOKUP(BR$14&amp;"-sexo-"&amp;$K427,Equations!$G:$I,3,0)*$U427+VLOOKUP(BR$14&amp;"-edad-"&amp;$K427,Equations!$G:$I,3,0)*$V427+VLOOKUP(BR$14&amp;"-est-"&amp;$K427,Equations!$G:$I,3,0)*(1/$W427)+VLOOKUP(BR$14&amp;"-imc-"&amp;$K427,Equations!$G:$I,3,0)*(1/$Q427)))</f>
        <v/>
      </c>
      <c r="BS427" s="10" t="str">
        <f>IF($AF427="","",IF(OR($V427&lt;2.7,$V427&gt;90),"Age OOR",BR427-1.6449*VLOOKUP(BR$14&amp;"-rse-"&amp;$K427,Equations!$G:$I,3,0)))</f>
        <v/>
      </c>
      <c r="BT427" s="10" t="str">
        <f>IF($AF427="","",IF(OR($V427&lt;2.7,$V427&gt;90),"Age OOR",BR427+1.6449*VLOOKUP(BR$14&amp;"-rse-"&amp;$K427,Equations!$G:$I,3,0)))</f>
        <v/>
      </c>
      <c r="BU427" s="10" t="str">
        <f t="shared" si="169"/>
        <v/>
      </c>
      <c r="BV427" s="10" t="str">
        <f>IF($AF427="","",IF(OR($V427&lt;2.7,$V427&gt;90),"Age OOR",($AF427-BR427)/VLOOKUP(BR$14&amp;"-rse-"&amp;$K427,Equations!$G:$I,3,0)))</f>
        <v/>
      </c>
      <c r="BW427" s="10" t="str">
        <f>IF($AG427="","",IF(OR($V427&lt;2.7,$V427&gt;90),"Age OOR",VLOOKUP(BW$14&amp;"-int-"&amp;$L427,Equations!$G:$I,3,0)+VLOOKUP(BW$14&amp;"-sexo-"&amp;$L427,Equations!$G:$I,3,0)*$U427+VLOOKUP(BW$14&amp;"-edad-"&amp;$L427,Equations!$G:$I,3,0)*$V427+VLOOKUP(BW$14&amp;"-est-"&amp;$L427,Equations!$G:$I,3,0)*(1/$W427)+VLOOKUP(BW$14&amp;"-imc-"&amp;$L427,Equations!$G:$I,3,0)*(1/$Q427)))</f>
        <v/>
      </c>
      <c r="BX427" s="10" t="str">
        <f>IF($AG427="","",IF(OR($V427&lt;2.7,$V427&gt;90),"Age OOR",BW427-1.6449*VLOOKUP(BW$14&amp;"-rse-"&amp;$L427,Equations!$G:$I,3,0)))</f>
        <v/>
      </c>
      <c r="BY427" s="10" t="str">
        <f>IF($AG427="","",IF(OR($V427&lt;2.7,$V427&gt;90),"Age OOR",BW427+1.6449*VLOOKUP(BW$14&amp;"-rse-"&amp;$L427,Equations!$G:$I,3,0)))</f>
        <v/>
      </c>
      <c r="BZ427" s="10" t="str">
        <f t="shared" si="170"/>
        <v/>
      </c>
      <c r="CA427" s="10" t="str">
        <f>IF($AG427="","",IF(OR($V427&lt;2.7,$V427&gt;90),"Age OOR",($AG427-BW427)/VLOOKUP(BW$14&amp;"-rse-"&amp;$L427,Equations!$G:$I,3,0)))</f>
        <v/>
      </c>
      <c r="CB427" s="10" t="str">
        <f>IF($AH427="","",IF(OR($V427&lt;2.7,$V427&gt;90),"Age OOR",VLOOKUP(CB$14&amp;"-int-"&amp;$M427,Equations!$G:$I,3,0)+VLOOKUP(CB$14&amp;"-sexo-"&amp;$M427,Equations!$G:$I,3,0)*$U427+VLOOKUP(CB$14&amp;"-edad-"&amp;$M427,Equations!$G:$I,3,0)*$V427+VLOOKUP(CB$14&amp;"-est-"&amp;$M427,Equations!$G:$I,3,0)*(1/$W427)+VLOOKUP(CB$14&amp;"-imc-"&amp;$M427,Equations!$G:$I,3,0)*(1/$Q427)))</f>
        <v/>
      </c>
      <c r="CC427" s="10" t="str">
        <f>IF($AH427="","",IF(OR($V427&lt;2.7,$V427&gt;90),"Age OOR",CB427-1.6449*VLOOKUP(CB$14&amp;"-rse-"&amp;$M427,Equations!$G:$I,3,0)))</f>
        <v/>
      </c>
      <c r="CD427" s="10" t="str">
        <f>IF($AH427="","",IF(OR($V427&lt;2.7,$V427&gt;90),"Age OOR",CB427+1.6449*VLOOKUP(CB$14&amp;"-rse-"&amp;$M427,Equations!$G:$I,3,0)))</f>
        <v/>
      </c>
      <c r="CE427" s="10" t="str">
        <f t="shared" si="171"/>
        <v/>
      </c>
      <c r="CF427" s="10" t="str">
        <f>IF($AH427="","",IF(OR($V427&lt;2.7,$V427&gt;90),"Age OOR",($AH427-CB427)/VLOOKUP(CB$14&amp;"-rse-"&amp;$M427,Equations!$G:$I,3,0)))</f>
        <v/>
      </c>
      <c r="CG427" s="10" t="str">
        <f>IF($AI427="","",IF(OR($V427&lt;2.7,$V427&gt;90),"Age OOR",VLOOKUP(CG$14&amp;"-int-"&amp;$N427,Equations!$G:$I,3,0)+VLOOKUP(CG$14&amp;"-sexo-"&amp;$N427,Equations!$G:$I,3,0)*$U427+VLOOKUP(CG$14&amp;"-edad-"&amp;$N427,Equations!$G:$I,3,0)*$V427+VLOOKUP(CG$14&amp;"-est-"&amp;$N427,Equations!$G:$I,3,0)*(1/$W427)+VLOOKUP(CG$14&amp;"-imc-"&amp;$N427,Equations!$G:$I,3,0)*(1/$Q427)))</f>
        <v/>
      </c>
      <c r="CH427" s="10" t="str">
        <f>IF($AI427="","",IF(OR($V427&lt;2.7,$V427&gt;90),"Age OOR",CG427-1.6449*VLOOKUP(CG$14&amp;"-rse-"&amp;$N427,Equations!$G:$I,3,0)))</f>
        <v/>
      </c>
      <c r="CI427" s="10" t="str">
        <f>IF($AI427="","",IF(OR($V427&lt;2.7,$V427&gt;90),"Age OOR",CG427+1.6449*VLOOKUP(CG$14&amp;"-rse-"&amp;$N427,Equations!$G:$I,3,0)))</f>
        <v/>
      </c>
      <c r="CJ427" s="10" t="str">
        <f t="shared" si="172"/>
        <v/>
      </c>
      <c r="CK427" s="10" t="str">
        <f>IF($AI427="","",IF(OR($V427&lt;2.7,$V427&gt;90),"Age OOR",($AI427-CG427)/VLOOKUP(CG$14&amp;"-rse-"&amp;$N427,Equations!$G:$I,3,0)))</f>
        <v/>
      </c>
      <c r="CL427" s="10" t="str">
        <f>IF($AJ427="","",IF(OR($V427&lt;2.7,$V427&gt;90),"Age OOR",VLOOKUP(CL$14&amp;"-int-"&amp;$O427,Equations!$G:$I,3,0)+VLOOKUP(CL$14&amp;"-sexo-"&amp;$O427,Equations!$G:$I,3,0)*$U427+VLOOKUP(CL$14&amp;"-edad-"&amp;$O427,Equations!$G:$I,3,0)*$V427+VLOOKUP(CL$14&amp;"-est-"&amp;$O427,Equations!$G:$I,3,0)*(1/$W427)+VLOOKUP(CL$14&amp;"-imc-"&amp;$O427,Equations!$G:$I,3,0)*(1/$Q427)))</f>
        <v/>
      </c>
      <c r="CM427" s="10" t="str">
        <f>IF($AJ427="","",IF(OR($V427&lt;2.7,$V427&gt;90),"Age OOR",CL427-1.6449*VLOOKUP(CL$14&amp;"-rse-"&amp;$O427,Equations!$G:$I,3,0)))</f>
        <v/>
      </c>
      <c r="CN427" s="10" t="str">
        <f>IF($AJ427="","",IF(OR($V427&lt;2.7,$V427&gt;90),"Age OOR",CL427+1.6449*VLOOKUP(CL$14&amp;"-rse-"&amp;$O427,Equations!$G:$I,3,0)))</f>
        <v/>
      </c>
      <c r="CO427" s="10" t="str">
        <f t="shared" si="173"/>
        <v/>
      </c>
      <c r="CP427" s="10" t="str">
        <f>IF($AJ427="","",IF(OR($V427&lt;2.7,$V427&gt;90),"Age OOR",($AJ427-CL427)/VLOOKUP(CL$14&amp;"-rse-"&amp;$O427,Equations!$G:$I,3,0)))</f>
        <v/>
      </c>
      <c r="CQ427" s="10" t="str">
        <f>IF($AK427="","",IF(OR($V427&lt;2.7,$V427&gt;90),"Age OOR",EXP(VLOOKUP(CQ$14&amp;"-int-"&amp;$P427,Equations!$G:$I,3,0)+VLOOKUP(CQ$14&amp;"-sexo-"&amp;$P427,Equations!$G:$I,3,0)*$U427+VLOOKUP(CQ$14&amp;"-edad-"&amp;$P427,Equations!$G:$I,3,0)*$V427+VLOOKUP(CQ$14&amp;"-est-"&amp;$P427,Equations!$G:$I,3,0)*(1/$W427)+VLOOKUP(CQ$14&amp;"-imc-"&amp;$P427,Equations!$G:$I,3,0)*(1/$Q427))))</f>
        <v/>
      </c>
      <c r="CR427" s="10" t="str">
        <f>IF($AK427="","",IF(OR($V427&lt;2.7,$V427&gt;90),"Age OOR",EXP(LN(CQ427)-1.6449*VLOOKUP(CQ$14&amp;"-rse-"&amp;$P427,Equations!$G:$I,3,0))))</f>
        <v/>
      </c>
      <c r="CS427" s="10" t="str">
        <f>IF($AK427="","",IF(OR($V427&lt;2.7,$V427&gt;90),"Age OOR",EXP(LN(CQ427)+1.6449*VLOOKUP(CQ$14&amp;"-rse-"&amp;$P427,Equations!$G:$I,3,0))))</f>
        <v/>
      </c>
      <c r="CT427" s="10" t="str">
        <f t="shared" si="174"/>
        <v/>
      </c>
      <c r="CU427" s="10" t="str">
        <f>IF($AK427="","",IF(OR($V427&lt;2.7,$V427&gt;90),"Age OOR",(LN($AK427)-LN(CQ427))/VLOOKUP(CQ$14&amp;"-rse-"&amp;$P427,Equations!$G:$I,3,0)))</f>
        <v/>
      </c>
      <c r="CV427" s="47"/>
    </row>
    <row r="428" spans="5:100" x14ac:dyDescent="0.2">
      <c r="E428" s="23" t="str">
        <f t="shared" si="150"/>
        <v>Age out of range</v>
      </c>
      <c r="F428" s="23" t="str">
        <f t="shared" si="151"/>
        <v>Age out of range</v>
      </c>
      <c r="G428" s="23" t="str">
        <f t="shared" si="152"/>
        <v>Age out of range</v>
      </c>
      <c r="H428" s="23" t="str">
        <f t="shared" si="153"/>
        <v>Age out of range</v>
      </c>
      <c r="I428" s="23" t="str">
        <f t="shared" si="154"/>
        <v>Age out of range</v>
      </c>
      <c r="J428" s="23" t="str">
        <f t="shared" si="155"/>
        <v>Age out of range</v>
      </c>
      <c r="K428" s="23" t="str">
        <f t="shared" si="156"/>
        <v>Age out of range</v>
      </c>
      <c r="L428" s="23" t="str">
        <f t="shared" si="157"/>
        <v>Age out of range</v>
      </c>
      <c r="M428" s="23" t="str">
        <f t="shared" si="158"/>
        <v>Age out of range</v>
      </c>
      <c r="N428" s="23" t="str">
        <f t="shared" si="159"/>
        <v>Age out of range</v>
      </c>
      <c r="O428" s="23" t="str">
        <f t="shared" si="160"/>
        <v>Age out of range</v>
      </c>
      <c r="P428" s="23" t="str">
        <f t="shared" si="161"/>
        <v>Age out of range</v>
      </c>
      <c r="Q428" s="23" t="e">
        <f t="shared" si="162"/>
        <v>#DIV/0!</v>
      </c>
      <c r="R428" s="17"/>
      <c r="S428" s="23">
        <v>412</v>
      </c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  <c r="AE428" s="134"/>
      <c r="AF428" s="134"/>
      <c r="AG428" s="134"/>
      <c r="AH428" s="134"/>
      <c r="AI428" s="134"/>
      <c r="AJ428" s="134"/>
      <c r="AK428" s="134"/>
      <c r="AL428" s="7"/>
      <c r="AM428" s="47"/>
      <c r="AN428" s="10" t="str">
        <f>IF($Z428="","",IF(OR($V428&lt;2.7,$V428&gt;90),"Age OOR",VLOOKUP(AN$14&amp;"-int-"&amp;$E428,Equations!$G:$I,3,0)+VLOOKUP(AN$14&amp;"-sexo-"&amp;$E428,Equations!$G:$I,3,0)*$U428+VLOOKUP(AN$14&amp;"-edad-"&amp;$E428,Equations!$G:$I,3,0)*$V428+VLOOKUP(AN$14&amp;"-est-"&amp;$E428,Equations!$G:$I,3,0)*(1/$W428)+VLOOKUP(AN$14&amp;"-imc-"&amp;$E428,Equations!$G:$I,3,0)*(1/$Q428)))</f>
        <v/>
      </c>
      <c r="AO428" s="10" t="str">
        <f>IF($Z428="","",IF(OR($V428&lt;2.7,$V428&gt;90),"Age OOR",AN428-1.6449*VLOOKUP(AN$14&amp;"-rse-"&amp;$E428,Equations!$G:$I,3,0)))</f>
        <v/>
      </c>
      <c r="AP428" s="10" t="str">
        <f>IF($Z428="","",IF(OR($V428&lt;2.7,$V428&gt;90),"Age OOR",AN428+1.6449*VLOOKUP(AN$14&amp;"-rse-"&amp;$E428,Equations!$G:$I,3,0)))</f>
        <v/>
      </c>
      <c r="AQ428" s="10" t="str">
        <f t="shared" si="163"/>
        <v/>
      </c>
      <c r="AR428" s="10" t="str">
        <f>IF($Z428="","",IF(OR($V428&lt;2.7,$V428&gt;90),"Age OOR",($Z428-AN428)/VLOOKUP(AN$14&amp;"-rse-"&amp;$E428,Equations!$G:$I,3,0)))</f>
        <v/>
      </c>
      <c r="AS428" s="10" t="str">
        <f>IF($AA428="","",IF(OR($V428&lt;2.7,$V428&gt;90),"Age OOR",VLOOKUP(AS$14&amp;"-int-"&amp;$F428,Equations!$G:$I,3,0)+VLOOKUP(AS$14&amp;"-sexo-"&amp;$F428,Equations!$G:$I,3,0)*$U428+VLOOKUP(AS$14&amp;"-edad-"&amp;$F428,Equations!$G:$I,3,0)*$V428+VLOOKUP(AS$14&amp;"-est-"&amp;$F428,Equations!$G:$I,3,0)*(1/$W428)+VLOOKUP(AS$14&amp;"-imc-"&amp;$F428,Equations!$G:$I,3,0)*(1/$Q428)))</f>
        <v/>
      </c>
      <c r="AT428" s="10" t="str">
        <f>IF($AA428="","",IF(OR($V428&lt;2.7,$V428&gt;90),"Age OOR",AS428-1.6449*VLOOKUP(AS$14&amp;"-rse-"&amp;$F428,Equations!$G:$I,3,0)))</f>
        <v/>
      </c>
      <c r="AU428" s="10" t="str">
        <f>IF($AA428="","",IF(OR($V428&lt;2.7,$V428&gt;90),"Age OOR",AS428+1.6449*VLOOKUP(AS$14&amp;"-rse-"&amp;$F428,Equations!$G:$I,3,0)))</f>
        <v/>
      </c>
      <c r="AV428" s="10" t="str">
        <f t="shared" si="164"/>
        <v/>
      </c>
      <c r="AW428" s="10" t="str">
        <f>IF($AA428="","",IF(OR($V428&lt;2.7,$V428&gt;90),"Age OOR",($AA428-AS428)/VLOOKUP(AS$14&amp;"-rse-"&amp;$F428,Equations!$G:$I,3,0)))</f>
        <v/>
      </c>
      <c r="AX428" s="10" t="str">
        <f>IF($AB428="","",IF(OR($V428&lt;2.7,$V428&gt;90),"Age OOR",VLOOKUP(AX$14&amp;"-int-"&amp;$G428,Equations!$G:$I,3,0)+VLOOKUP(AX$14&amp;"-sexo-"&amp;$G428,Equations!$G:$I,3,0)*$U428+VLOOKUP(AX$14&amp;"-edad-"&amp;$G428,Equations!$G:$I,3,0)*$V428+VLOOKUP(AX$14&amp;"-est-"&amp;$G428,Equations!$G:$I,3,0)*(1/$W428)+VLOOKUP(AX$14&amp;"-imc-"&amp;$G428,Equations!$G:$I,3,0)*(1/$Q428)))</f>
        <v/>
      </c>
      <c r="AY428" s="10" t="str">
        <f>IF($AB428="","",IF(OR($V428&lt;2.7,$V428&gt;90),"Age OOR",AX428-1.6449*VLOOKUP(AX$14&amp;"-rse-"&amp;$G428,Equations!$G:$I,3,0)))</f>
        <v/>
      </c>
      <c r="AZ428" s="10" t="str">
        <f>IF($AB428="","",IF(OR($V428&lt;2.7,$V428&gt;90),"Age OOR",AX428+1.6449*VLOOKUP(AX$14&amp;"-rse-"&amp;$G428,Equations!$G:$I,3,0)))</f>
        <v/>
      </c>
      <c r="BA428" s="10" t="str">
        <f t="shared" si="165"/>
        <v/>
      </c>
      <c r="BB428" s="10" t="str">
        <f>IF($AB428="","",IF(OR($V428&lt;2.7,$V428&gt;90),"Age OOR",($AB428-AX428)/VLOOKUP(AX$14&amp;"-rse-"&amp;$G428,Equations!$G:$I,3,0)))</f>
        <v/>
      </c>
      <c r="BC428" s="10" t="str">
        <f>IF($AC428="","",IF(OR($V428&lt;2.7,$V428&gt;90),"Age OOR",VLOOKUP(BC$14&amp;"-int-"&amp;$H428,Equations!$G:$I,3,0)+VLOOKUP(BC$14&amp;"-sexo-"&amp;$H428,Equations!$G:$I,3,0)*$U428+VLOOKUP(BC$14&amp;"-edad-"&amp;$H428,Equations!$G:$I,3,0)*$V428+VLOOKUP(BC$14&amp;"-est-"&amp;$H428,Equations!$G:$I,3,0)*(1/$W428)+VLOOKUP(BC$14&amp;"-imc-"&amp;$H428,Equations!$G:$I,3,0)*(1/$Q428)))</f>
        <v/>
      </c>
      <c r="BD428" s="10" t="str">
        <f>IF($AC428="","",IF(OR($V428&lt;2.7,$V428&gt;90),"Age OOR",BC428-1.6449*VLOOKUP(BC$14&amp;"-rse-"&amp;$H428,Equations!$G:$I,3,0)))</f>
        <v/>
      </c>
      <c r="BE428" s="10" t="str">
        <f>IF($AC428="","",IF(OR($V428&lt;2.7,$V428&gt;90),"Age OOR",BC428+1.6449*VLOOKUP(BC$14&amp;"-rse-"&amp;$H428,Equations!$G:$I,3,0)))</f>
        <v/>
      </c>
      <c r="BF428" s="10" t="str">
        <f t="shared" si="166"/>
        <v/>
      </c>
      <c r="BG428" s="10" t="str">
        <f>IF($AC428="","",IF(OR($V428&lt;2.7,$V428&gt;90),"Age OOR",($AC428-BC428)/VLOOKUP(BC$14&amp;"-rse-"&amp;$H428,Equations!$G:$I,3,0)))</f>
        <v/>
      </c>
      <c r="BH428" s="10" t="str">
        <f>IF($AD428="","",IF(OR($V428&lt;2.7,$V428&gt;90),"Age OOR",VLOOKUP(BH$14&amp;"-int-"&amp;$I428,Equations!$G:$I,3,0)+VLOOKUP(BH$14&amp;"-sexo-"&amp;$I428,Equations!$G:$I,3,0)*$U428+VLOOKUP(BH$14&amp;"-edad-"&amp;$I428,Equations!$G:$I,3,0)*$V428+VLOOKUP(BH$14&amp;"-est-"&amp;$I428,Equations!$G:$I,3,0)*(1/$W428)+VLOOKUP(BH$14&amp;"-imc-"&amp;$I428,Equations!$G:$I,3,0)*(1/$Q428)))</f>
        <v/>
      </c>
      <c r="BI428" s="10" t="str">
        <f>IF($AD428="","",IF(OR($V428&lt;2.7,$V428&gt;90),"Age OOR",BH428-1.6449*VLOOKUP(BH$14&amp;"-rse-"&amp;$I428,Equations!$G:$I,3,0)))</f>
        <v/>
      </c>
      <c r="BJ428" s="10" t="str">
        <f>IF($AD428="","",IF(OR($V428&lt;2.7,$V428&gt;90),"Age OOR",BH428+1.6449*VLOOKUP(BH$14&amp;"-rse-"&amp;$I428,Equations!$G:$I,3,0)))</f>
        <v/>
      </c>
      <c r="BK428" s="10" t="str">
        <f t="shared" si="167"/>
        <v/>
      </c>
      <c r="BL428" s="10" t="str">
        <f>IF($AD428="","",IF(OR($V428&lt;2.7,$V428&gt;90),"Age OOR",($AD428-BH428)/VLOOKUP(BH$14&amp;"-rse-"&amp;$I428,Equations!$G:$I,3,0)))</f>
        <v/>
      </c>
      <c r="BM428" s="10" t="str">
        <f>IF($AE428="","",IF(OR($V428&lt;2.7,$V428&gt;90),"Age OOR",VLOOKUP(BM$14&amp;"-int-"&amp;$J428,Equations!$G:$I,3,0)+VLOOKUP(BM$14&amp;"-sexo-"&amp;$J428,Equations!$G:$I,3,0)*$U428+VLOOKUP(BM$14&amp;"-edad-"&amp;$J428,Equations!$G:$I,3,0)*$V428+VLOOKUP(BM$14&amp;"-est-"&amp;$J428,Equations!$G:$I,3,0)*(1/$W428)+VLOOKUP(BM$14&amp;"-imc-"&amp;$J428,Equations!$G:$I,3,0)*(1/$Q428)))</f>
        <v/>
      </c>
      <c r="BN428" s="10" t="str">
        <f>IF($AE428="","",IF(OR($V428&lt;2.7,$V428&gt;90),"Age OOR",BM428-1.6449*VLOOKUP(BM$14&amp;"-rse-"&amp;$J428,Equations!$G:$I,3,0)))</f>
        <v/>
      </c>
      <c r="BO428" s="10" t="str">
        <f>IF($AE428="","",IF(OR($V428&lt;2.7,$V428&gt;90),"Age OOR",BM428+1.6449*VLOOKUP(BM$14&amp;"-rse-"&amp;$J428,Equations!$G:$I,3,0)))</f>
        <v/>
      </c>
      <c r="BP428" s="10" t="str">
        <f t="shared" si="168"/>
        <v/>
      </c>
      <c r="BQ428" s="10" t="str">
        <f>IF($AE428="","",IF(OR($V428&lt;2.7,$V428&gt;90),"Age OOR",($AE428-BM428)/VLOOKUP(BM$14&amp;"-rse-"&amp;$J428,Equations!$G:$I,3,0)))</f>
        <v/>
      </c>
      <c r="BR428" s="10" t="str">
        <f>IF($AF428="","",IF(OR($V428&lt;2.7,$V428&gt;90),"Age OOR",VLOOKUP(BR$14&amp;"-int-"&amp;$K428,Equations!$G:$I,3,0)+VLOOKUP(BR$14&amp;"-sexo-"&amp;$K428,Equations!$G:$I,3,0)*$U428+VLOOKUP(BR$14&amp;"-edad-"&amp;$K428,Equations!$G:$I,3,0)*$V428+VLOOKUP(BR$14&amp;"-est-"&amp;$K428,Equations!$G:$I,3,0)*(1/$W428)+VLOOKUP(BR$14&amp;"-imc-"&amp;$K428,Equations!$G:$I,3,0)*(1/$Q428)))</f>
        <v/>
      </c>
      <c r="BS428" s="10" t="str">
        <f>IF($AF428="","",IF(OR($V428&lt;2.7,$V428&gt;90),"Age OOR",BR428-1.6449*VLOOKUP(BR$14&amp;"-rse-"&amp;$K428,Equations!$G:$I,3,0)))</f>
        <v/>
      </c>
      <c r="BT428" s="10" t="str">
        <f>IF($AF428="","",IF(OR($V428&lt;2.7,$V428&gt;90),"Age OOR",BR428+1.6449*VLOOKUP(BR$14&amp;"-rse-"&amp;$K428,Equations!$G:$I,3,0)))</f>
        <v/>
      </c>
      <c r="BU428" s="10" t="str">
        <f t="shared" si="169"/>
        <v/>
      </c>
      <c r="BV428" s="10" t="str">
        <f>IF($AF428="","",IF(OR($V428&lt;2.7,$V428&gt;90),"Age OOR",($AF428-BR428)/VLOOKUP(BR$14&amp;"-rse-"&amp;$K428,Equations!$G:$I,3,0)))</f>
        <v/>
      </c>
      <c r="BW428" s="10" t="str">
        <f>IF($AG428="","",IF(OR($V428&lt;2.7,$V428&gt;90),"Age OOR",VLOOKUP(BW$14&amp;"-int-"&amp;$L428,Equations!$G:$I,3,0)+VLOOKUP(BW$14&amp;"-sexo-"&amp;$L428,Equations!$G:$I,3,0)*$U428+VLOOKUP(BW$14&amp;"-edad-"&amp;$L428,Equations!$G:$I,3,0)*$V428+VLOOKUP(BW$14&amp;"-est-"&amp;$L428,Equations!$G:$I,3,0)*(1/$W428)+VLOOKUP(BW$14&amp;"-imc-"&amp;$L428,Equations!$G:$I,3,0)*(1/$Q428)))</f>
        <v/>
      </c>
      <c r="BX428" s="10" t="str">
        <f>IF($AG428="","",IF(OR($V428&lt;2.7,$V428&gt;90),"Age OOR",BW428-1.6449*VLOOKUP(BW$14&amp;"-rse-"&amp;$L428,Equations!$G:$I,3,0)))</f>
        <v/>
      </c>
      <c r="BY428" s="10" t="str">
        <f>IF($AG428="","",IF(OR($V428&lt;2.7,$V428&gt;90),"Age OOR",BW428+1.6449*VLOOKUP(BW$14&amp;"-rse-"&amp;$L428,Equations!$G:$I,3,0)))</f>
        <v/>
      </c>
      <c r="BZ428" s="10" t="str">
        <f t="shared" si="170"/>
        <v/>
      </c>
      <c r="CA428" s="10" t="str">
        <f>IF($AG428="","",IF(OR($V428&lt;2.7,$V428&gt;90),"Age OOR",($AG428-BW428)/VLOOKUP(BW$14&amp;"-rse-"&amp;$L428,Equations!$G:$I,3,0)))</f>
        <v/>
      </c>
      <c r="CB428" s="10" t="str">
        <f>IF($AH428="","",IF(OR($V428&lt;2.7,$V428&gt;90),"Age OOR",VLOOKUP(CB$14&amp;"-int-"&amp;$M428,Equations!$G:$I,3,0)+VLOOKUP(CB$14&amp;"-sexo-"&amp;$M428,Equations!$G:$I,3,0)*$U428+VLOOKUP(CB$14&amp;"-edad-"&amp;$M428,Equations!$G:$I,3,0)*$V428+VLOOKUP(CB$14&amp;"-est-"&amp;$M428,Equations!$G:$I,3,0)*(1/$W428)+VLOOKUP(CB$14&amp;"-imc-"&amp;$M428,Equations!$G:$I,3,0)*(1/$Q428)))</f>
        <v/>
      </c>
      <c r="CC428" s="10" t="str">
        <f>IF($AH428="","",IF(OR($V428&lt;2.7,$V428&gt;90),"Age OOR",CB428-1.6449*VLOOKUP(CB$14&amp;"-rse-"&amp;$M428,Equations!$G:$I,3,0)))</f>
        <v/>
      </c>
      <c r="CD428" s="10" t="str">
        <f>IF($AH428="","",IF(OR($V428&lt;2.7,$V428&gt;90),"Age OOR",CB428+1.6449*VLOOKUP(CB$14&amp;"-rse-"&amp;$M428,Equations!$G:$I,3,0)))</f>
        <v/>
      </c>
      <c r="CE428" s="10" t="str">
        <f t="shared" si="171"/>
        <v/>
      </c>
      <c r="CF428" s="10" t="str">
        <f>IF($AH428="","",IF(OR($V428&lt;2.7,$V428&gt;90),"Age OOR",($AH428-CB428)/VLOOKUP(CB$14&amp;"-rse-"&amp;$M428,Equations!$G:$I,3,0)))</f>
        <v/>
      </c>
      <c r="CG428" s="10" t="str">
        <f>IF($AI428="","",IF(OR($V428&lt;2.7,$V428&gt;90),"Age OOR",VLOOKUP(CG$14&amp;"-int-"&amp;$N428,Equations!$G:$I,3,0)+VLOOKUP(CG$14&amp;"-sexo-"&amp;$N428,Equations!$G:$I,3,0)*$U428+VLOOKUP(CG$14&amp;"-edad-"&amp;$N428,Equations!$G:$I,3,0)*$V428+VLOOKUP(CG$14&amp;"-est-"&amp;$N428,Equations!$G:$I,3,0)*(1/$W428)+VLOOKUP(CG$14&amp;"-imc-"&amp;$N428,Equations!$G:$I,3,0)*(1/$Q428)))</f>
        <v/>
      </c>
      <c r="CH428" s="10" t="str">
        <f>IF($AI428="","",IF(OR($V428&lt;2.7,$V428&gt;90),"Age OOR",CG428-1.6449*VLOOKUP(CG$14&amp;"-rse-"&amp;$N428,Equations!$G:$I,3,0)))</f>
        <v/>
      </c>
      <c r="CI428" s="10" t="str">
        <f>IF($AI428="","",IF(OR($V428&lt;2.7,$V428&gt;90),"Age OOR",CG428+1.6449*VLOOKUP(CG$14&amp;"-rse-"&amp;$N428,Equations!$G:$I,3,0)))</f>
        <v/>
      </c>
      <c r="CJ428" s="10" t="str">
        <f t="shared" si="172"/>
        <v/>
      </c>
      <c r="CK428" s="10" t="str">
        <f>IF($AI428="","",IF(OR($V428&lt;2.7,$V428&gt;90),"Age OOR",($AI428-CG428)/VLOOKUP(CG$14&amp;"-rse-"&amp;$N428,Equations!$G:$I,3,0)))</f>
        <v/>
      </c>
      <c r="CL428" s="10" t="str">
        <f>IF($AJ428="","",IF(OR($V428&lt;2.7,$V428&gt;90),"Age OOR",VLOOKUP(CL$14&amp;"-int-"&amp;$O428,Equations!$G:$I,3,0)+VLOOKUP(CL$14&amp;"-sexo-"&amp;$O428,Equations!$G:$I,3,0)*$U428+VLOOKUP(CL$14&amp;"-edad-"&amp;$O428,Equations!$G:$I,3,0)*$V428+VLOOKUP(CL$14&amp;"-est-"&amp;$O428,Equations!$G:$I,3,0)*(1/$W428)+VLOOKUP(CL$14&amp;"-imc-"&amp;$O428,Equations!$G:$I,3,0)*(1/$Q428)))</f>
        <v/>
      </c>
      <c r="CM428" s="10" t="str">
        <f>IF($AJ428="","",IF(OR($V428&lt;2.7,$V428&gt;90),"Age OOR",CL428-1.6449*VLOOKUP(CL$14&amp;"-rse-"&amp;$O428,Equations!$G:$I,3,0)))</f>
        <v/>
      </c>
      <c r="CN428" s="10" t="str">
        <f>IF($AJ428="","",IF(OR($V428&lt;2.7,$V428&gt;90),"Age OOR",CL428+1.6449*VLOOKUP(CL$14&amp;"-rse-"&amp;$O428,Equations!$G:$I,3,0)))</f>
        <v/>
      </c>
      <c r="CO428" s="10" t="str">
        <f t="shared" si="173"/>
        <v/>
      </c>
      <c r="CP428" s="10" t="str">
        <f>IF($AJ428="","",IF(OR($V428&lt;2.7,$V428&gt;90),"Age OOR",($AJ428-CL428)/VLOOKUP(CL$14&amp;"-rse-"&amp;$O428,Equations!$G:$I,3,0)))</f>
        <v/>
      </c>
      <c r="CQ428" s="10" t="str">
        <f>IF($AK428="","",IF(OR($V428&lt;2.7,$V428&gt;90),"Age OOR",EXP(VLOOKUP(CQ$14&amp;"-int-"&amp;$P428,Equations!$G:$I,3,0)+VLOOKUP(CQ$14&amp;"-sexo-"&amp;$P428,Equations!$G:$I,3,0)*$U428+VLOOKUP(CQ$14&amp;"-edad-"&amp;$P428,Equations!$G:$I,3,0)*$V428+VLOOKUP(CQ$14&amp;"-est-"&amp;$P428,Equations!$G:$I,3,0)*(1/$W428)+VLOOKUP(CQ$14&amp;"-imc-"&amp;$P428,Equations!$G:$I,3,0)*(1/$Q428))))</f>
        <v/>
      </c>
      <c r="CR428" s="10" t="str">
        <f>IF($AK428="","",IF(OR($V428&lt;2.7,$V428&gt;90),"Age OOR",EXP(LN(CQ428)-1.6449*VLOOKUP(CQ$14&amp;"-rse-"&amp;$P428,Equations!$G:$I,3,0))))</f>
        <v/>
      </c>
      <c r="CS428" s="10" t="str">
        <f>IF($AK428="","",IF(OR($V428&lt;2.7,$V428&gt;90),"Age OOR",EXP(LN(CQ428)+1.6449*VLOOKUP(CQ$14&amp;"-rse-"&amp;$P428,Equations!$G:$I,3,0))))</f>
        <v/>
      </c>
      <c r="CT428" s="10" t="str">
        <f t="shared" si="174"/>
        <v/>
      </c>
      <c r="CU428" s="10" t="str">
        <f>IF($AK428="","",IF(OR($V428&lt;2.7,$V428&gt;90),"Age OOR",(LN($AK428)-LN(CQ428))/VLOOKUP(CQ$14&amp;"-rse-"&amp;$P428,Equations!$G:$I,3,0)))</f>
        <v/>
      </c>
      <c r="CV428" s="47"/>
    </row>
    <row r="429" spans="5:100" x14ac:dyDescent="0.2">
      <c r="E429" s="23" t="str">
        <f t="shared" si="150"/>
        <v>Age out of range</v>
      </c>
      <c r="F429" s="23" t="str">
        <f t="shared" si="151"/>
        <v>Age out of range</v>
      </c>
      <c r="G429" s="23" t="str">
        <f t="shared" si="152"/>
        <v>Age out of range</v>
      </c>
      <c r="H429" s="23" t="str">
        <f t="shared" si="153"/>
        <v>Age out of range</v>
      </c>
      <c r="I429" s="23" t="str">
        <f t="shared" si="154"/>
        <v>Age out of range</v>
      </c>
      <c r="J429" s="23" t="str">
        <f t="shared" si="155"/>
        <v>Age out of range</v>
      </c>
      <c r="K429" s="23" t="str">
        <f t="shared" si="156"/>
        <v>Age out of range</v>
      </c>
      <c r="L429" s="23" t="str">
        <f t="shared" si="157"/>
        <v>Age out of range</v>
      </c>
      <c r="M429" s="23" t="str">
        <f t="shared" si="158"/>
        <v>Age out of range</v>
      </c>
      <c r="N429" s="23" t="str">
        <f t="shared" si="159"/>
        <v>Age out of range</v>
      </c>
      <c r="O429" s="23" t="str">
        <f t="shared" si="160"/>
        <v>Age out of range</v>
      </c>
      <c r="P429" s="23" t="str">
        <f t="shared" si="161"/>
        <v>Age out of range</v>
      </c>
      <c r="Q429" s="23" t="e">
        <f t="shared" si="162"/>
        <v>#DIV/0!</v>
      </c>
      <c r="R429" s="17"/>
      <c r="S429" s="23">
        <v>413</v>
      </c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  <c r="AE429" s="134"/>
      <c r="AF429" s="134"/>
      <c r="AG429" s="134"/>
      <c r="AH429" s="134"/>
      <c r="AI429" s="134"/>
      <c r="AJ429" s="134"/>
      <c r="AK429" s="134"/>
      <c r="AL429" s="7"/>
      <c r="AM429" s="47"/>
      <c r="AN429" s="10" t="str">
        <f>IF($Z429="","",IF(OR($V429&lt;2.7,$V429&gt;90),"Age OOR",VLOOKUP(AN$14&amp;"-int-"&amp;$E429,Equations!$G:$I,3,0)+VLOOKUP(AN$14&amp;"-sexo-"&amp;$E429,Equations!$G:$I,3,0)*$U429+VLOOKUP(AN$14&amp;"-edad-"&amp;$E429,Equations!$G:$I,3,0)*$V429+VLOOKUP(AN$14&amp;"-est-"&amp;$E429,Equations!$G:$I,3,0)*(1/$W429)+VLOOKUP(AN$14&amp;"-imc-"&amp;$E429,Equations!$G:$I,3,0)*(1/$Q429)))</f>
        <v/>
      </c>
      <c r="AO429" s="10" t="str">
        <f>IF($Z429="","",IF(OR($V429&lt;2.7,$V429&gt;90),"Age OOR",AN429-1.6449*VLOOKUP(AN$14&amp;"-rse-"&amp;$E429,Equations!$G:$I,3,0)))</f>
        <v/>
      </c>
      <c r="AP429" s="10" t="str">
        <f>IF($Z429="","",IF(OR($V429&lt;2.7,$V429&gt;90),"Age OOR",AN429+1.6449*VLOOKUP(AN$14&amp;"-rse-"&amp;$E429,Equations!$G:$I,3,0)))</f>
        <v/>
      </c>
      <c r="AQ429" s="10" t="str">
        <f t="shared" si="163"/>
        <v/>
      </c>
      <c r="AR429" s="10" t="str">
        <f>IF($Z429="","",IF(OR($V429&lt;2.7,$V429&gt;90),"Age OOR",($Z429-AN429)/VLOOKUP(AN$14&amp;"-rse-"&amp;$E429,Equations!$G:$I,3,0)))</f>
        <v/>
      </c>
      <c r="AS429" s="10" t="str">
        <f>IF($AA429="","",IF(OR($V429&lt;2.7,$V429&gt;90),"Age OOR",VLOOKUP(AS$14&amp;"-int-"&amp;$F429,Equations!$G:$I,3,0)+VLOOKUP(AS$14&amp;"-sexo-"&amp;$F429,Equations!$G:$I,3,0)*$U429+VLOOKUP(AS$14&amp;"-edad-"&amp;$F429,Equations!$G:$I,3,0)*$V429+VLOOKUP(AS$14&amp;"-est-"&amp;$F429,Equations!$G:$I,3,0)*(1/$W429)+VLOOKUP(AS$14&amp;"-imc-"&amp;$F429,Equations!$G:$I,3,0)*(1/$Q429)))</f>
        <v/>
      </c>
      <c r="AT429" s="10" t="str">
        <f>IF($AA429="","",IF(OR($V429&lt;2.7,$V429&gt;90),"Age OOR",AS429-1.6449*VLOOKUP(AS$14&amp;"-rse-"&amp;$F429,Equations!$G:$I,3,0)))</f>
        <v/>
      </c>
      <c r="AU429" s="10" t="str">
        <f>IF($AA429="","",IF(OR($V429&lt;2.7,$V429&gt;90),"Age OOR",AS429+1.6449*VLOOKUP(AS$14&amp;"-rse-"&amp;$F429,Equations!$G:$I,3,0)))</f>
        <v/>
      </c>
      <c r="AV429" s="10" t="str">
        <f t="shared" si="164"/>
        <v/>
      </c>
      <c r="AW429" s="10" t="str">
        <f>IF($AA429="","",IF(OR($V429&lt;2.7,$V429&gt;90),"Age OOR",($AA429-AS429)/VLOOKUP(AS$14&amp;"-rse-"&amp;$F429,Equations!$G:$I,3,0)))</f>
        <v/>
      </c>
      <c r="AX429" s="10" t="str">
        <f>IF($AB429="","",IF(OR($V429&lt;2.7,$V429&gt;90),"Age OOR",VLOOKUP(AX$14&amp;"-int-"&amp;$G429,Equations!$G:$I,3,0)+VLOOKUP(AX$14&amp;"-sexo-"&amp;$G429,Equations!$G:$I,3,0)*$U429+VLOOKUP(AX$14&amp;"-edad-"&amp;$G429,Equations!$G:$I,3,0)*$V429+VLOOKUP(AX$14&amp;"-est-"&amp;$G429,Equations!$G:$I,3,0)*(1/$W429)+VLOOKUP(AX$14&amp;"-imc-"&amp;$G429,Equations!$G:$I,3,0)*(1/$Q429)))</f>
        <v/>
      </c>
      <c r="AY429" s="10" t="str">
        <f>IF($AB429="","",IF(OR($V429&lt;2.7,$V429&gt;90),"Age OOR",AX429-1.6449*VLOOKUP(AX$14&amp;"-rse-"&amp;$G429,Equations!$G:$I,3,0)))</f>
        <v/>
      </c>
      <c r="AZ429" s="10" t="str">
        <f>IF($AB429="","",IF(OR($V429&lt;2.7,$V429&gt;90),"Age OOR",AX429+1.6449*VLOOKUP(AX$14&amp;"-rse-"&amp;$G429,Equations!$G:$I,3,0)))</f>
        <v/>
      </c>
      <c r="BA429" s="10" t="str">
        <f t="shared" si="165"/>
        <v/>
      </c>
      <c r="BB429" s="10" t="str">
        <f>IF($AB429="","",IF(OR($V429&lt;2.7,$V429&gt;90),"Age OOR",($AB429-AX429)/VLOOKUP(AX$14&amp;"-rse-"&amp;$G429,Equations!$G:$I,3,0)))</f>
        <v/>
      </c>
      <c r="BC429" s="10" t="str">
        <f>IF($AC429="","",IF(OR($V429&lt;2.7,$V429&gt;90),"Age OOR",VLOOKUP(BC$14&amp;"-int-"&amp;$H429,Equations!$G:$I,3,0)+VLOOKUP(BC$14&amp;"-sexo-"&amp;$H429,Equations!$G:$I,3,0)*$U429+VLOOKUP(BC$14&amp;"-edad-"&amp;$H429,Equations!$G:$I,3,0)*$V429+VLOOKUP(BC$14&amp;"-est-"&amp;$H429,Equations!$G:$I,3,0)*(1/$W429)+VLOOKUP(BC$14&amp;"-imc-"&amp;$H429,Equations!$G:$I,3,0)*(1/$Q429)))</f>
        <v/>
      </c>
      <c r="BD429" s="10" t="str">
        <f>IF($AC429="","",IF(OR($V429&lt;2.7,$V429&gt;90),"Age OOR",BC429-1.6449*VLOOKUP(BC$14&amp;"-rse-"&amp;$H429,Equations!$G:$I,3,0)))</f>
        <v/>
      </c>
      <c r="BE429" s="10" t="str">
        <f>IF($AC429="","",IF(OR($V429&lt;2.7,$V429&gt;90),"Age OOR",BC429+1.6449*VLOOKUP(BC$14&amp;"-rse-"&amp;$H429,Equations!$G:$I,3,0)))</f>
        <v/>
      </c>
      <c r="BF429" s="10" t="str">
        <f t="shared" si="166"/>
        <v/>
      </c>
      <c r="BG429" s="10" t="str">
        <f>IF($AC429="","",IF(OR($V429&lt;2.7,$V429&gt;90),"Age OOR",($AC429-BC429)/VLOOKUP(BC$14&amp;"-rse-"&amp;$H429,Equations!$G:$I,3,0)))</f>
        <v/>
      </c>
      <c r="BH429" s="10" t="str">
        <f>IF($AD429="","",IF(OR($V429&lt;2.7,$V429&gt;90),"Age OOR",VLOOKUP(BH$14&amp;"-int-"&amp;$I429,Equations!$G:$I,3,0)+VLOOKUP(BH$14&amp;"-sexo-"&amp;$I429,Equations!$G:$I,3,0)*$U429+VLOOKUP(BH$14&amp;"-edad-"&amp;$I429,Equations!$G:$I,3,0)*$V429+VLOOKUP(BH$14&amp;"-est-"&amp;$I429,Equations!$G:$I,3,0)*(1/$W429)+VLOOKUP(BH$14&amp;"-imc-"&amp;$I429,Equations!$G:$I,3,0)*(1/$Q429)))</f>
        <v/>
      </c>
      <c r="BI429" s="10" t="str">
        <f>IF($AD429="","",IF(OR($V429&lt;2.7,$V429&gt;90),"Age OOR",BH429-1.6449*VLOOKUP(BH$14&amp;"-rse-"&amp;$I429,Equations!$G:$I,3,0)))</f>
        <v/>
      </c>
      <c r="BJ429" s="10" t="str">
        <f>IF($AD429="","",IF(OR($V429&lt;2.7,$V429&gt;90),"Age OOR",BH429+1.6449*VLOOKUP(BH$14&amp;"-rse-"&amp;$I429,Equations!$G:$I,3,0)))</f>
        <v/>
      </c>
      <c r="BK429" s="10" t="str">
        <f t="shared" si="167"/>
        <v/>
      </c>
      <c r="BL429" s="10" t="str">
        <f>IF($AD429="","",IF(OR($V429&lt;2.7,$V429&gt;90),"Age OOR",($AD429-BH429)/VLOOKUP(BH$14&amp;"-rse-"&amp;$I429,Equations!$G:$I,3,0)))</f>
        <v/>
      </c>
      <c r="BM429" s="10" t="str">
        <f>IF($AE429="","",IF(OR($V429&lt;2.7,$V429&gt;90),"Age OOR",VLOOKUP(BM$14&amp;"-int-"&amp;$J429,Equations!$G:$I,3,0)+VLOOKUP(BM$14&amp;"-sexo-"&amp;$J429,Equations!$G:$I,3,0)*$U429+VLOOKUP(BM$14&amp;"-edad-"&amp;$J429,Equations!$G:$I,3,0)*$V429+VLOOKUP(BM$14&amp;"-est-"&amp;$J429,Equations!$G:$I,3,0)*(1/$W429)+VLOOKUP(BM$14&amp;"-imc-"&amp;$J429,Equations!$G:$I,3,0)*(1/$Q429)))</f>
        <v/>
      </c>
      <c r="BN429" s="10" t="str">
        <f>IF($AE429="","",IF(OR($V429&lt;2.7,$V429&gt;90),"Age OOR",BM429-1.6449*VLOOKUP(BM$14&amp;"-rse-"&amp;$J429,Equations!$G:$I,3,0)))</f>
        <v/>
      </c>
      <c r="BO429" s="10" t="str">
        <f>IF($AE429="","",IF(OR($V429&lt;2.7,$V429&gt;90),"Age OOR",BM429+1.6449*VLOOKUP(BM$14&amp;"-rse-"&amp;$J429,Equations!$G:$I,3,0)))</f>
        <v/>
      </c>
      <c r="BP429" s="10" t="str">
        <f t="shared" si="168"/>
        <v/>
      </c>
      <c r="BQ429" s="10" t="str">
        <f>IF($AE429="","",IF(OR($V429&lt;2.7,$V429&gt;90),"Age OOR",($AE429-BM429)/VLOOKUP(BM$14&amp;"-rse-"&amp;$J429,Equations!$G:$I,3,0)))</f>
        <v/>
      </c>
      <c r="BR429" s="10" t="str">
        <f>IF($AF429="","",IF(OR($V429&lt;2.7,$V429&gt;90),"Age OOR",VLOOKUP(BR$14&amp;"-int-"&amp;$K429,Equations!$G:$I,3,0)+VLOOKUP(BR$14&amp;"-sexo-"&amp;$K429,Equations!$G:$I,3,0)*$U429+VLOOKUP(BR$14&amp;"-edad-"&amp;$K429,Equations!$G:$I,3,0)*$V429+VLOOKUP(BR$14&amp;"-est-"&amp;$K429,Equations!$G:$I,3,0)*(1/$W429)+VLOOKUP(BR$14&amp;"-imc-"&amp;$K429,Equations!$G:$I,3,0)*(1/$Q429)))</f>
        <v/>
      </c>
      <c r="BS429" s="10" t="str">
        <f>IF($AF429="","",IF(OR($V429&lt;2.7,$V429&gt;90),"Age OOR",BR429-1.6449*VLOOKUP(BR$14&amp;"-rse-"&amp;$K429,Equations!$G:$I,3,0)))</f>
        <v/>
      </c>
      <c r="BT429" s="10" t="str">
        <f>IF($AF429="","",IF(OR($V429&lt;2.7,$V429&gt;90),"Age OOR",BR429+1.6449*VLOOKUP(BR$14&amp;"-rse-"&amp;$K429,Equations!$G:$I,3,0)))</f>
        <v/>
      </c>
      <c r="BU429" s="10" t="str">
        <f t="shared" si="169"/>
        <v/>
      </c>
      <c r="BV429" s="10" t="str">
        <f>IF($AF429="","",IF(OR($V429&lt;2.7,$V429&gt;90),"Age OOR",($AF429-BR429)/VLOOKUP(BR$14&amp;"-rse-"&amp;$K429,Equations!$G:$I,3,0)))</f>
        <v/>
      </c>
      <c r="BW429" s="10" t="str">
        <f>IF($AG429="","",IF(OR($V429&lt;2.7,$V429&gt;90),"Age OOR",VLOOKUP(BW$14&amp;"-int-"&amp;$L429,Equations!$G:$I,3,0)+VLOOKUP(BW$14&amp;"-sexo-"&amp;$L429,Equations!$G:$I,3,0)*$U429+VLOOKUP(BW$14&amp;"-edad-"&amp;$L429,Equations!$G:$I,3,0)*$V429+VLOOKUP(BW$14&amp;"-est-"&amp;$L429,Equations!$G:$I,3,0)*(1/$W429)+VLOOKUP(BW$14&amp;"-imc-"&amp;$L429,Equations!$G:$I,3,0)*(1/$Q429)))</f>
        <v/>
      </c>
      <c r="BX429" s="10" t="str">
        <f>IF($AG429="","",IF(OR($V429&lt;2.7,$V429&gt;90),"Age OOR",BW429-1.6449*VLOOKUP(BW$14&amp;"-rse-"&amp;$L429,Equations!$G:$I,3,0)))</f>
        <v/>
      </c>
      <c r="BY429" s="10" t="str">
        <f>IF($AG429="","",IF(OR($V429&lt;2.7,$V429&gt;90),"Age OOR",BW429+1.6449*VLOOKUP(BW$14&amp;"-rse-"&amp;$L429,Equations!$G:$I,3,0)))</f>
        <v/>
      </c>
      <c r="BZ429" s="10" t="str">
        <f t="shared" si="170"/>
        <v/>
      </c>
      <c r="CA429" s="10" t="str">
        <f>IF($AG429="","",IF(OR($V429&lt;2.7,$V429&gt;90),"Age OOR",($AG429-BW429)/VLOOKUP(BW$14&amp;"-rse-"&amp;$L429,Equations!$G:$I,3,0)))</f>
        <v/>
      </c>
      <c r="CB429" s="10" t="str">
        <f>IF($AH429="","",IF(OR($V429&lt;2.7,$V429&gt;90),"Age OOR",VLOOKUP(CB$14&amp;"-int-"&amp;$M429,Equations!$G:$I,3,0)+VLOOKUP(CB$14&amp;"-sexo-"&amp;$M429,Equations!$G:$I,3,0)*$U429+VLOOKUP(CB$14&amp;"-edad-"&amp;$M429,Equations!$G:$I,3,0)*$V429+VLOOKUP(CB$14&amp;"-est-"&amp;$M429,Equations!$G:$I,3,0)*(1/$W429)+VLOOKUP(CB$14&amp;"-imc-"&amp;$M429,Equations!$G:$I,3,0)*(1/$Q429)))</f>
        <v/>
      </c>
      <c r="CC429" s="10" t="str">
        <f>IF($AH429="","",IF(OR($V429&lt;2.7,$V429&gt;90),"Age OOR",CB429-1.6449*VLOOKUP(CB$14&amp;"-rse-"&amp;$M429,Equations!$G:$I,3,0)))</f>
        <v/>
      </c>
      <c r="CD429" s="10" t="str">
        <f>IF($AH429="","",IF(OR($V429&lt;2.7,$V429&gt;90),"Age OOR",CB429+1.6449*VLOOKUP(CB$14&amp;"-rse-"&amp;$M429,Equations!$G:$I,3,0)))</f>
        <v/>
      </c>
      <c r="CE429" s="10" t="str">
        <f t="shared" si="171"/>
        <v/>
      </c>
      <c r="CF429" s="10" t="str">
        <f>IF($AH429="","",IF(OR($V429&lt;2.7,$V429&gt;90),"Age OOR",($AH429-CB429)/VLOOKUP(CB$14&amp;"-rse-"&amp;$M429,Equations!$G:$I,3,0)))</f>
        <v/>
      </c>
      <c r="CG429" s="10" t="str">
        <f>IF($AI429="","",IF(OR($V429&lt;2.7,$V429&gt;90),"Age OOR",VLOOKUP(CG$14&amp;"-int-"&amp;$N429,Equations!$G:$I,3,0)+VLOOKUP(CG$14&amp;"-sexo-"&amp;$N429,Equations!$G:$I,3,0)*$U429+VLOOKUP(CG$14&amp;"-edad-"&amp;$N429,Equations!$G:$I,3,0)*$V429+VLOOKUP(CG$14&amp;"-est-"&amp;$N429,Equations!$G:$I,3,0)*(1/$W429)+VLOOKUP(CG$14&amp;"-imc-"&amp;$N429,Equations!$G:$I,3,0)*(1/$Q429)))</f>
        <v/>
      </c>
      <c r="CH429" s="10" t="str">
        <f>IF($AI429="","",IF(OR($V429&lt;2.7,$V429&gt;90),"Age OOR",CG429-1.6449*VLOOKUP(CG$14&amp;"-rse-"&amp;$N429,Equations!$G:$I,3,0)))</f>
        <v/>
      </c>
      <c r="CI429" s="10" t="str">
        <f>IF($AI429="","",IF(OR($V429&lt;2.7,$V429&gt;90),"Age OOR",CG429+1.6449*VLOOKUP(CG$14&amp;"-rse-"&amp;$N429,Equations!$G:$I,3,0)))</f>
        <v/>
      </c>
      <c r="CJ429" s="10" t="str">
        <f t="shared" si="172"/>
        <v/>
      </c>
      <c r="CK429" s="10" t="str">
        <f>IF($AI429="","",IF(OR($V429&lt;2.7,$V429&gt;90),"Age OOR",($AI429-CG429)/VLOOKUP(CG$14&amp;"-rse-"&amp;$N429,Equations!$G:$I,3,0)))</f>
        <v/>
      </c>
      <c r="CL429" s="10" t="str">
        <f>IF($AJ429="","",IF(OR($V429&lt;2.7,$V429&gt;90),"Age OOR",VLOOKUP(CL$14&amp;"-int-"&amp;$O429,Equations!$G:$I,3,0)+VLOOKUP(CL$14&amp;"-sexo-"&amp;$O429,Equations!$G:$I,3,0)*$U429+VLOOKUP(CL$14&amp;"-edad-"&amp;$O429,Equations!$G:$I,3,0)*$V429+VLOOKUP(CL$14&amp;"-est-"&amp;$O429,Equations!$G:$I,3,0)*(1/$W429)+VLOOKUP(CL$14&amp;"-imc-"&amp;$O429,Equations!$G:$I,3,0)*(1/$Q429)))</f>
        <v/>
      </c>
      <c r="CM429" s="10" t="str">
        <f>IF($AJ429="","",IF(OR($V429&lt;2.7,$V429&gt;90),"Age OOR",CL429-1.6449*VLOOKUP(CL$14&amp;"-rse-"&amp;$O429,Equations!$G:$I,3,0)))</f>
        <v/>
      </c>
      <c r="CN429" s="10" t="str">
        <f>IF($AJ429="","",IF(OR($V429&lt;2.7,$V429&gt;90),"Age OOR",CL429+1.6449*VLOOKUP(CL$14&amp;"-rse-"&amp;$O429,Equations!$G:$I,3,0)))</f>
        <v/>
      </c>
      <c r="CO429" s="10" t="str">
        <f t="shared" si="173"/>
        <v/>
      </c>
      <c r="CP429" s="10" t="str">
        <f>IF($AJ429="","",IF(OR($V429&lt;2.7,$V429&gt;90),"Age OOR",($AJ429-CL429)/VLOOKUP(CL$14&amp;"-rse-"&amp;$O429,Equations!$G:$I,3,0)))</f>
        <v/>
      </c>
      <c r="CQ429" s="10" t="str">
        <f>IF($AK429="","",IF(OR($V429&lt;2.7,$V429&gt;90),"Age OOR",EXP(VLOOKUP(CQ$14&amp;"-int-"&amp;$P429,Equations!$G:$I,3,0)+VLOOKUP(CQ$14&amp;"-sexo-"&amp;$P429,Equations!$G:$I,3,0)*$U429+VLOOKUP(CQ$14&amp;"-edad-"&amp;$P429,Equations!$G:$I,3,0)*$V429+VLOOKUP(CQ$14&amp;"-est-"&amp;$P429,Equations!$G:$I,3,0)*(1/$W429)+VLOOKUP(CQ$14&amp;"-imc-"&amp;$P429,Equations!$G:$I,3,0)*(1/$Q429))))</f>
        <v/>
      </c>
      <c r="CR429" s="10" t="str">
        <f>IF($AK429="","",IF(OR($V429&lt;2.7,$V429&gt;90),"Age OOR",EXP(LN(CQ429)-1.6449*VLOOKUP(CQ$14&amp;"-rse-"&amp;$P429,Equations!$G:$I,3,0))))</f>
        <v/>
      </c>
      <c r="CS429" s="10" t="str">
        <f>IF($AK429="","",IF(OR($V429&lt;2.7,$V429&gt;90),"Age OOR",EXP(LN(CQ429)+1.6449*VLOOKUP(CQ$14&amp;"-rse-"&amp;$P429,Equations!$G:$I,3,0))))</f>
        <v/>
      </c>
      <c r="CT429" s="10" t="str">
        <f t="shared" si="174"/>
        <v/>
      </c>
      <c r="CU429" s="10" t="str">
        <f>IF($AK429="","",IF(OR($V429&lt;2.7,$V429&gt;90),"Age OOR",(LN($AK429)-LN(CQ429))/VLOOKUP(CQ$14&amp;"-rse-"&amp;$P429,Equations!$G:$I,3,0)))</f>
        <v/>
      </c>
      <c r="CV429" s="47"/>
    </row>
    <row r="430" spans="5:100" x14ac:dyDescent="0.2">
      <c r="E430" s="23" t="str">
        <f t="shared" si="150"/>
        <v>Age out of range</v>
      </c>
      <c r="F430" s="23" t="str">
        <f t="shared" si="151"/>
        <v>Age out of range</v>
      </c>
      <c r="G430" s="23" t="str">
        <f t="shared" si="152"/>
        <v>Age out of range</v>
      </c>
      <c r="H430" s="23" t="str">
        <f t="shared" si="153"/>
        <v>Age out of range</v>
      </c>
      <c r="I430" s="23" t="str">
        <f t="shared" si="154"/>
        <v>Age out of range</v>
      </c>
      <c r="J430" s="23" t="str">
        <f t="shared" si="155"/>
        <v>Age out of range</v>
      </c>
      <c r="K430" s="23" t="str">
        <f t="shared" si="156"/>
        <v>Age out of range</v>
      </c>
      <c r="L430" s="23" t="str">
        <f t="shared" si="157"/>
        <v>Age out of range</v>
      </c>
      <c r="M430" s="23" t="str">
        <f t="shared" si="158"/>
        <v>Age out of range</v>
      </c>
      <c r="N430" s="23" t="str">
        <f t="shared" si="159"/>
        <v>Age out of range</v>
      </c>
      <c r="O430" s="23" t="str">
        <f t="shared" si="160"/>
        <v>Age out of range</v>
      </c>
      <c r="P430" s="23" t="str">
        <f t="shared" si="161"/>
        <v>Age out of range</v>
      </c>
      <c r="Q430" s="23" t="e">
        <f t="shared" si="162"/>
        <v>#DIV/0!</v>
      </c>
      <c r="R430" s="17"/>
      <c r="S430" s="23">
        <v>414</v>
      </c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7"/>
      <c r="AM430" s="47"/>
      <c r="AN430" s="10" t="str">
        <f>IF($Z430="","",IF(OR($V430&lt;2.7,$V430&gt;90),"Age OOR",VLOOKUP(AN$14&amp;"-int-"&amp;$E430,Equations!$G:$I,3,0)+VLOOKUP(AN$14&amp;"-sexo-"&amp;$E430,Equations!$G:$I,3,0)*$U430+VLOOKUP(AN$14&amp;"-edad-"&amp;$E430,Equations!$G:$I,3,0)*$V430+VLOOKUP(AN$14&amp;"-est-"&amp;$E430,Equations!$G:$I,3,0)*(1/$W430)+VLOOKUP(AN$14&amp;"-imc-"&amp;$E430,Equations!$G:$I,3,0)*(1/$Q430)))</f>
        <v/>
      </c>
      <c r="AO430" s="10" t="str">
        <f>IF($Z430="","",IF(OR($V430&lt;2.7,$V430&gt;90),"Age OOR",AN430-1.6449*VLOOKUP(AN$14&amp;"-rse-"&amp;$E430,Equations!$G:$I,3,0)))</f>
        <v/>
      </c>
      <c r="AP430" s="10" t="str">
        <f>IF($Z430="","",IF(OR($V430&lt;2.7,$V430&gt;90),"Age OOR",AN430+1.6449*VLOOKUP(AN$14&amp;"-rse-"&amp;$E430,Equations!$G:$I,3,0)))</f>
        <v/>
      </c>
      <c r="AQ430" s="10" t="str">
        <f t="shared" si="163"/>
        <v/>
      </c>
      <c r="AR430" s="10" t="str">
        <f>IF($Z430="","",IF(OR($V430&lt;2.7,$V430&gt;90),"Age OOR",($Z430-AN430)/VLOOKUP(AN$14&amp;"-rse-"&amp;$E430,Equations!$G:$I,3,0)))</f>
        <v/>
      </c>
      <c r="AS430" s="10" t="str">
        <f>IF($AA430="","",IF(OR($V430&lt;2.7,$V430&gt;90),"Age OOR",VLOOKUP(AS$14&amp;"-int-"&amp;$F430,Equations!$G:$I,3,0)+VLOOKUP(AS$14&amp;"-sexo-"&amp;$F430,Equations!$G:$I,3,0)*$U430+VLOOKUP(AS$14&amp;"-edad-"&amp;$F430,Equations!$G:$I,3,0)*$V430+VLOOKUP(AS$14&amp;"-est-"&amp;$F430,Equations!$G:$I,3,0)*(1/$W430)+VLOOKUP(AS$14&amp;"-imc-"&amp;$F430,Equations!$G:$I,3,0)*(1/$Q430)))</f>
        <v/>
      </c>
      <c r="AT430" s="10" t="str">
        <f>IF($AA430="","",IF(OR($V430&lt;2.7,$V430&gt;90),"Age OOR",AS430-1.6449*VLOOKUP(AS$14&amp;"-rse-"&amp;$F430,Equations!$G:$I,3,0)))</f>
        <v/>
      </c>
      <c r="AU430" s="10" t="str">
        <f>IF($AA430="","",IF(OR($V430&lt;2.7,$V430&gt;90),"Age OOR",AS430+1.6449*VLOOKUP(AS$14&amp;"-rse-"&amp;$F430,Equations!$G:$I,3,0)))</f>
        <v/>
      </c>
      <c r="AV430" s="10" t="str">
        <f t="shared" si="164"/>
        <v/>
      </c>
      <c r="AW430" s="10" t="str">
        <f>IF($AA430="","",IF(OR($V430&lt;2.7,$V430&gt;90),"Age OOR",($AA430-AS430)/VLOOKUP(AS$14&amp;"-rse-"&amp;$F430,Equations!$G:$I,3,0)))</f>
        <v/>
      </c>
      <c r="AX430" s="10" t="str">
        <f>IF($AB430="","",IF(OR($V430&lt;2.7,$V430&gt;90),"Age OOR",VLOOKUP(AX$14&amp;"-int-"&amp;$G430,Equations!$G:$I,3,0)+VLOOKUP(AX$14&amp;"-sexo-"&amp;$G430,Equations!$G:$I,3,0)*$U430+VLOOKUP(AX$14&amp;"-edad-"&amp;$G430,Equations!$G:$I,3,0)*$V430+VLOOKUP(AX$14&amp;"-est-"&amp;$G430,Equations!$G:$I,3,0)*(1/$W430)+VLOOKUP(AX$14&amp;"-imc-"&amp;$G430,Equations!$G:$I,3,0)*(1/$Q430)))</f>
        <v/>
      </c>
      <c r="AY430" s="10" t="str">
        <f>IF($AB430="","",IF(OR($V430&lt;2.7,$V430&gt;90),"Age OOR",AX430-1.6449*VLOOKUP(AX$14&amp;"-rse-"&amp;$G430,Equations!$G:$I,3,0)))</f>
        <v/>
      </c>
      <c r="AZ430" s="10" t="str">
        <f>IF($AB430="","",IF(OR($V430&lt;2.7,$V430&gt;90),"Age OOR",AX430+1.6449*VLOOKUP(AX$14&amp;"-rse-"&amp;$G430,Equations!$G:$I,3,0)))</f>
        <v/>
      </c>
      <c r="BA430" s="10" t="str">
        <f t="shared" si="165"/>
        <v/>
      </c>
      <c r="BB430" s="10" t="str">
        <f>IF($AB430="","",IF(OR($V430&lt;2.7,$V430&gt;90),"Age OOR",($AB430-AX430)/VLOOKUP(AX$14&amp;"-rse-"&amp;$G430,Equations!$G:$I,3,0)))</f>
        <v/>
      </c>
      <c r="BC430" s="10" t="str">
        <f>IF($AC430="","",IF(OR($V430&lt;2.7,$V430&gt;90),"Age OOR",VLOOKUP(BC$14&amp;"-int-"&amp;$H430,Equations!$G:$I,3,0)+VLOOKUP(BC$14&amp;"-sexo-"&amp;$H430,Equations!$G:$I,3,0)*$U430+VLOOKUP(BC$14&amp;"-edad-"&amp;$H430,Equations!$G:$I,3,0)*$V430+VLOOKUP(BC$14&amp;"-est-"&amp;$H430,Equations!$G:$I,3,0)*(1/$W430)+VLOOKUP(BC$14&amp;"-imc-"&amp;$H430,Equations!$G:$I,3,0)*(1/$Q430)))</f>
        <v/>
      </c>
      <c r="BD430" s="10" t="str">
        <f>IF($AC430="","",IF(OR($V430&lt;2.7,$V430&gt;90),"Age OOR",BC430-1.6449*VLOOKUP(BC$14&amp;"-rse-"&amp;$H430,Equations!$G:$I,3,0)))</f>
        <v/>
      </c>
      <c r="BE430" s="10" t="str">
        <f>IF($AC430="","",IF(OR($V430&lt;2.7,$V430&gt;90),"Age OOR",BC430+1.6449*VLOOKUP(BC$14&amp;"-rse-"&amp;$H430,Equations!$G:$I,3,0)))</f>
        <v/>
      </c>
      <c r="BF430" s="10" t="str">
        <f t="shared" si="166"/>
        <v/>
      </c>
      <c r="BG430" s="10" t="str">
        <f>IF($AC430="","",IF(OR($V430&lt;2.7,$V430&gt;90),"Age OOR",($AC430-BC430)/VLOOKUP(BC$14&amp;"-rse-"&amp;$H430,Equations!$G:$I,3,0)))</f>
        <v/>
      </c>
      <c r="BH430" s="10" t="str">
        <f>IF($AD430="","",IF(OR($V430&lt;2.7,$V430&gt;90),"Age OOR",VLOOKUP(BH$14&amp;"-int-"&amp;$I430,Equations!$G:$I,3,0)+VLOOKUP(BH$14&amp;"-sexo-"&amp;$I430,Equations!$G:$I,3,0)*$U430+VLOOKUP(BH$14&amp;"-edad-"&amp;$I430,Equations!$G:$I,3,0)*$V430+VLOOKUP(BH$14&amp;"-est-"&amp;$I430,Equations!$G:$I,3,0)*(1/$W430)+VLOOKUP(BH$14&amp;"-imc-"&amp;$I430,Equations!$G:$I,3,0)*(1/$Q430)))</f>
        <v/>
      </c>
      <c r="BI430" s="10" t="str">
        <f>IF($AD430="","",IF(OR($V430&lt;2.7,$V430&gt;90),"Age OOR",BH430-1.6449*VLOOKUP(BH$14&amp;"-rse-"&amp;$I430,Equations!$G:$I,3,0)))</f>
        <v/>
      </c>
      <c r="BJ430" s="10" t="str">
        <f>IF($AD430="","",IF(OR($V430&lt;2.7,$V430&gt;90),"Age OOR",BH430+1.6449*VLOOKUP(BH$14&amp;"-rse-"&amp;$I430,Equations!$G:$I,3,0)))</f>
        <v/>
      </c>
      <c r="BK430" s="10" t="str">
        <f t="shared" si="167"/>
        <v/>
      </c>
      <c r="BL430" s="10" t="str">
        <f>IF($AD430="","",IF(OR($V430&lt;2.7,$V430&gt;90),"Age OOR",($AD430-BH430)/VLOOKUP(BH$14&amp;"-rse-"&amp;$I430,Equations!$G:$I,3,0)))</f>
        <v/>
      </c>
      <c r="BM430" s="10" t="str">
        <f>IF($AE430="","",IF(OR($V430&lt;2.7,$V430&gt;90),"Age OOR",VLOOKUP(BM$14&amp;"-int-"&amp;$J430,Equations!$G:$I,3,0)+VLOOKUP(BM$14&amp;"-sexo-"&amp;$J430,Equations!$G:$I,3,0)*$U430+VLOOKUP(BM$14&amp;"-edad-"&amp;$J430,Equations!$G:$I,3,0)*$V430+VLOOKUP(BM$14&amp;"-est-"&amp;$J430,Equations!$G:$I,3,0)*(1/$W430)+VLOOKUP(BM$14&amp;"-imc-"&amp;$J430,Equations!$G:$I,3,0)*(1/$Q430)))</f>
        <v/>
      </c>
      <c r="BN430" s="10" t="str">
        <f>IF($AE430="","",IF(OR($V430&lt;2.7,$V430&gt;90),"Age OOR",BM430-1.6449*VLOOKUP(BM$14&amp;"-rse-"&amp;$J430,Equations!$G:$I,3,0)))</f>
        <v/>
      </c>
      <c r="BO430" s="10" t="str">
        <f>IF($AE430="","",IF(OR($V430&lt;2.7,$V430&gt;90),"Age OOR",BM430+1.6449*VLOOKUP(BM$14&amp;"-rse-"&amp;$J430,Equations!$G:$I,3,0)))</f>
        <v/>
      </c>
      <c r="BP430" s="10" t="str">
        <f t="shared" si="168"/>
        <v/>
      </c>
      <c r="BQ430" s="10" t="str">
        <f>IF($AE430="","",IF(OR($V430&lt;2.7,$V430&gt;90),"Age OOR",($AE430-BM430)/VLOOKUP(BM$14&amp;"-rse-"&amp;$J430,Equations!$G:$I,3,0)))</f>
        <v/>
      </c>
      <c r="BR430" s="10" t="str">
        <f>IF($AF430="","",IF(OR($V430&lt;2.7,$V430&gt;90),"Age OOR",VLOOKUP(BR$14&amp;"-int-"&amp;$K430,Equations!$G:$I,3,0)+VLOOKUP(BR$14&amp;"-sexo-"&amp;$K430,Equations!$G:$I,3,0)*$U430+VLOOKUP(BR$14&amp;"-edad-"&amp;$K430,Equations!$G:$I,3,0)*$V430+VLOOKUP(BR$14&amp;"-est-"&amp;$K430,Equations!$G:$I,3,0)*(1/$W430)+VLOOKUP(BR$14&amp;"-imc-"&amp;$K430,Equations!$G:$I,3,0)*(1/$Q430)))</f>
        <v/>
      </c>
      <c r="BS430" s="10" t="str">
        <f>IF($AF430="","",IF(OR($V430&lt;2.7,$V430&gt;90),"Age OOR",BR430-1.6449*VLOOKUP(BR$14&amp;"-rse-"&amp;$K430,Equations!$G:$I,3,0)))</f>
        <v/>
      </c>
      <c r="BT430" s="10" t="str">
        <f>IF($AF430="","",IF(OR($V430&lt;2.7,$V430&gt;90),"Age OOR",BR430+1.6449*VLOOKUP(BR$14&amp;"-rse-"&amp;$K430,Equations!$G:$I,3,0)))</f>
        <v/>
      </c>
      <c r="BU430" s="10" t="str">
        <f t="shared" si="169"/>
        <v/>
      </c>
      <c r="BV430" s="10" t="str">
        <f>IF($AF430="","",IF(OR($V430&lt;2.7,$V430&gt;90),"Age OOR",($AF430-BR430)/VLOOKUP(BR$14&amp;"-rse-"&amp;$K430,Equations!$G:$I,3,0)))</f>
        <v/>
      </c>
      <c r="BW430" s="10" t="str">
        <f>IF($AG430="","",IF(OR($V430&lt;2.7,$V430&gt;90),"Age OOR",VLOOKUP(BW$14&amp;"-int-"&amp;$L430,Equations!$G:$I,3,0)+VLOOKUP(BW$14&amp;"-sexo-"&amp;$L430,Equations!$G:$I,3,0)*$U430+VLOOKUP(BW$14&amp;"-edad-"&amp;$L430,Equations!$G:$I,3,0)*$V430+VLOOKUP(BW$14&amp;"-est-"&amp;$L430,Equations!$G:$I,3,0)*(1/$W430)+VLOOKUP(BW$14&amp;"-imc-"&amp;$L430,Equations!$G:$I,3,0)*(1/$Q430)))</f>
        <v/>
      </c>
      <c r="BX430" s="10" t="str">
        <f>IF($AG430="","",IF(OR($V430&lt;2.7,$V430&gt;90),"Age OOR",BW430-1.6449*VLOOKUP(BW$14&amp;"-rse-"&amp;$L430,Equations!$G:$I,3,0)))</f>
        <v/>
      </c>
      <c r="BY430" s="10" t="str">
        <f>IF($AG430="","",IF(OR($V430&lt;2.7,$V430&gt;90),"Age OOR",BW430+1.6449*VLOOKUP(BW$14&amp;"-rse-"&amp;$L430,Equations!$G:$I,3,0)))</f>
        <v/>
      </c>
      <c r="BZ430" s="10" t="str">
        <f t="shared" si="170"/>
        <v/>
      </c>
      <c r="CA430" s="10" t="str">
        <f>IF($AG430="","",IF(OR($V430&lt;2.7,$V430&gt;90),"Age OOR",($AG430-BW430)/VLOOKUP(BW$14&amp;"-rse-"&amp;$L430,Equations!$G:$I,3,0)))</f>
        <v/>
      </c>
      <c r="CB430" s="10" t="str">
        <f>IF($AH430="","",IF(OR($V430&lt;2.7,$V430&gt;90),"Age OOR",VLOOKUP(CB$14&amp;"-int-"&amp;$M430,Equations!$G:$I,3,0)+VLOOKUP(CB$14&amp;"-sexo-"&amp;$M430,Equations!$G:$I,3,0)*$U430+VLOOKUP(CB$14&amp;"-edad-"&amp;$M430,Equations!$G:$I,3,0)*$V430+VLOOKUP(CB$14&amp;"-est-"&amp;$M430,Equations!$G:$I,3,0)*(1/$W430)+VLOOKUP(CB$14&amp;"-imc-"&amp;$M430,Equations!$G:$I,3,0)*(1/$Q430)))</f>
        <v/>
      </c>
      <c r="CC430" s="10" t="str">
        <f>IF($AH430="","",IF(OR($V430&lt;2.7,$V430&gt;90),"Age OOR",CB430-1.6449*VLOOKUP(CB$14&amp;"-rse-"&amp;$M430,Equations!$G:$I,3,0)))</f>
        <v/>
      </c>
      <c r="CD430" s="10" t="str">
        <f>IF($AH430="","",IF(OR($V430&lt;2.7,$V430&gt;90),"Age OOR",CB430+1.6449*VLOOKUP(CB$14&amp;"-rse-"&amp;$M430,Equations!$G:$I,3,0)))</f>
        <v/>
      </c>
      <c r="CE430" s="10" t="str">
        <f t="shared" si="171"/>
        <v/>
      </c>
      <c r="CF430" s="10" t="str">
        <f>IF($AH430="","",IF(OR($V430&lt;2.7,$V430&gt;90),"Age OOR",($AH430-CB430)/VLOOKUP(CB$14&amp;"-rse-"&amp;$M430,Equations!$G:$I,3,0)))</f>
        <v/>
      </c>
      <c r="CG430" s="10" t="str">
        <f>IF($AI430="","",IF(OR($V430&lt;2.7,$V430&gt;90),"Age OOR",VLOOKUP(CG$14&amp;"-int-"&amp;$N430,Equations!$G:$I,3,0)+VLOOKUP(CG$14&amp;"-sexo-"&amp;$N430,Equations!$G:$I,3,0)*$U430+VLOOKUP(CG$14&amp;"-edad-"&amp;$N430,Equations!$G:$I,3,0)*$V430+VLOOKUP(CG$14&amp;"-est-"&amp;$N430,Equations!$G:$I,3,0)*(1/$W430)+VLOOKUP(CG$14&amp;"-imc-"&amp;$N430,Equations!$G:$I,3,0)*(1/$Q430)))</f>
        <v/>
      </c>
      <c r="CH430" s="10" t="str">
        <f>IF($AI430="","",IF(OR($V430&lt;2.7,$V430&gt;90),"Age OOR",CG430-1.6449*VLOOKUP(CG$14&amp;"-rse-"&amp;$N430,Equations!$G:$I,3,0)))</f>
        <v/>
      </c>
      <c r="CI430" s="10" t="str">
        <f>IF($AI430="","",IF(OR($V430&lt;2.7,$V430&gt;90),"Age OOR",CG430+1.6449*VLOOKUP(CG$14&amp;"-rse-"&amp;$N430,Equations!$G:$I,3,0)))</f>
        <v/>
      </c>
      <c r="CJ430" s="10" t="str">
        <f t="shared" si="172"/>
        <v/>
      </c>
      <c r="CK430" s="10" t="str">
        <f>IF($AI430="","",IF(OR($V430&lt;2.7,$V430&gt;90),"Age OOR",($AI430-CG430)/VLOOKUP(CG$14&amp;"-rse-"&amp;$N430,Equations!$G:$I,3,0)))</f>
        <v/>
      </c>
      <c r="CL430" s="10" t="str">
        <f>IF($AJ430="","",IF(OR($V430&lt;2.7,$V430&gt;90),"Age OOR",VLOOKUP(CL$14&amp;"-int-"&amp;$O430,Equations!$G:$I,3,0)+VLOOKUP(CL$14&amp;"-sexo-"&amp;$O430,Equations!$G:$I,3,0)*$U430+VLOOKUP(CL$14&amp;"-edad-"&amp;$O430,Equations!$G:$I,3,0)*$V430+VLOOKUP(CL$14&amp;"-est-"&amp;$O430,Equations!$G:$I,3,0)*(1/$W430)+VLOOKUP(CL$14&amp;"-imc-"&amp;$O430,Equations!$G:$I,3,0)*(1/$Q430)))</f>
        <v/>
      </c>
      <c r="CM430" s="10" t="str">
        <f>IF($AJ430="","",IF(OR($V430&lt;2.7,$V430&gt;90),"Age OOR",CL430-1.6449*VLOOKUP(CL$14&amp;"-rse-"&amp;$O430,Equations!$G:$I,3,0)))</f>
        <v/>
      </c>
      <c r="CN430" s="10" t="str">
        <f>IF($AJ430="","",IF(OR($V430&lt;2.7,$V430&gt;90),"Age OOR",CL430+1.6449*VLOOKUP(CL$14&amp;"-rse-"&amp;$O430,Equations!$G:$I,3,0)))</f>
        <v/>
      </c>
      <c r="CO430" s="10" t="str">
        <f t="shared" si="173"/>
        <v/>
      </c>
      <c r="CP430" s="10" t="str">
        <f>IF($AJ430="","",IF(OR($V430&lt;2.7,$V430&gt;90),"Age OOR",($AJ430-CL430)/VLOOKUP(CL$14&amp;"-rse-"&amp;$O430,Equations!$G:$I,3,0)))</f>
        <v/>
      </c>
      <c r="CQ430" s="10" t="str">
        <f>IF($AK430="","",IF(OR($V430&lt;2.7,$V430&gt;90),"Age OOR",EXP(VLOOKUP(CQ$14&amp;"-int-"&amp;$P430,Equations!$G:$I,3,0)+VLOOKUP(CQ$14&amp;"-sexo-"&amp;$P430,Equations!$G:$I,3,0)*$U430+VLOOKUP(CQ$14&amp;"-edad-"&amp;$P430,Equations!$G:$I,3,0)*$V430+VLOOKUP(CQ$14&amp;"-est-"&amp;$P430,Equations!$G:$I,3,0)*(1/$W430)+VLOOKUP(CQ$14&amp;"-imc-"&amp;$P430,Equations!$G:$I,3,0)*(1/$Q430))))</f>
        <v/>
      </c>
      <c r="CR430" s="10" t="str">
        <f>IF($AK430="","",IF(OR($V430&lt;2.7,$V430&gt;90),"Age OOR",EXP(LN(CQ430)-1.6449*VLOOKUP(CQ$14&amp;"-rse-"&amp;$P430,Equations!$G:$I,3,0))))</f>
        <v/>
      </c>
      <c r="CS430" s="10" t="str">
        <f>IF($AK430="","",IF(OR($V430&lt;2.7,$V430&gt;90),"Age OOR",EXP(LN(CQ430)+1.6449*VLOOKUP(CQ$14&amp;"-rse-"&amp;$P430,Equations!$G:$I,3,0))))</f>
        <v/>
      </c>
      <c r="CT430" s="10" t="str">
        <f t="shared" si="174"/>
        <v/>
      </c>
      <c r="CU430" s="10" t="str">
        <f>IF($AK430="","",IF(OR($V430&lt;2.7,$V430&gt;90),"Age OOR",(LN($AK430)-LN(CQ430))/VLOOKUP(CQ$14&amp;"-rse-"&amp;$P430,Equations!$G:$I,3,0)))</f>
        <v/>
      </c>
      <c r="CV430" s="47"/>
    </row>
    <row r="431" spans="5:100" x14ac:dyDescent="0.2">
      <c r="E431" s="23" t="str">
        <f t="shared" si="150"/>
        <v>Age out of range</v>
      </c>
      <c r="F431" s="23" t="str">
        <f t="shared" si="151"/>
        <v>Age out of range</v>
      </c>
      <c r="G431" s="23" t="str">
        <f t="shared" si="152"/>
        <v>Age out of range</v>
      </c>
      <c r="H431" s="23" t="str">
        <f t="shared" si="153"/>
        <v>Age out of range</v>
      </c>
      <c r="I431" s="23" t="str">
        <f t="shared" si="154"/>
        <v>Age out of range</v>
      </c>
      <c r="J431" s="23" t="str">
        <f t="shared" si="155"/>
        <v>Age out of range</v>
      </c>
      <c r="K431" s="23" t="str">
        <f t="shared" si="156"/>
        <v>Age out of range</v>
      </c>
      <c r="L431" s="23" t="str">
        <f t="shared" si="157"/>
        <v>Age out of range</v>
      </c>
      <c r="M431" s="23" t="str">
        <f t="shared" si="158"/>
        <v>Age out of range</v>
      </c>
      <c r="N431" s="23" t="str">
        <f t="shared" si="159"/>
        <v>Age out of range</v>
      </c>
      <c r="O431" s="23" t="str">
        <f t="shared" si="160"/>
        <v>Age out of range</v>
      </c>
      <c r="P431" s="23" t="str">
        <f t="shared" si="161"/>
        <v>Age out of range</v>
      </c>
      <c r="Q431" s="23" t="e">
        <f t="shared" si="162"/>
        <v>#DIV/0!</v>
      </c>
      <c r="R431" s="17"/>
      <c r="S431" s="23">
        <v>415</v>
      </c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/>
      <c r="AL431" s="7"/>
      <c r="AM431" s="47"/>
      <c r="AN431" s="10" t="str">
        <f>IF($Z431="","",IF(OR($V431&lt;2.7,$V431&gt;90),"Age OOR",VLOOKUP(AN$14&amp;"-int-"&amp;$E431,Equations!$G:$I,3,0)+VLOOKUP(AN$14&amp;"-sexo-"&amp;$E431,Equations!$G:$I,3,0)*$U431+VLOOKUP(AN$14&amp;"-edad-"&amp;$E431,Equations!$G:$I,3,0)*$V431+VLOOKUP(AN$14&amp;"-est-"&amp;$E431,Equations!$G:$I,3,0)*(1/$W431)+VLOOKUP(AN$14&amp;"-imc-"&amp;$E431,Equations!$G:$I,3,0)*(1/$Q431)))</f>
        <v/>
      </c>
      <c r="AO431" s="10" t="str">
        <f>IF($Z431="","",IF(OR($V431&lt;2.7,$V431&gt;90),"Age OOR",AN431-1.6449*VLOOKUP(AN$14&amp;"-rse-"&amp;$E431,Equations!$G:$I,3,0)))</f>
        <v/>
      </c>
      <c r="AP431" s="10" t="str">
        <f>IF($Z431="","",IF(OR($V431&lt;2.7,$V431&gt;90),"Age OOR",AN431+1.6449*VLOOKUP(AN$14&amp;"-rse-"&amp;$E431,Equations!$G:$I,3,0)))</f>
        <v/>
      </c>
      <c r="AQ431" s="10" t="str">
        <f t="shared" si="163"/>
        <v/>
      </c>
      <c r="AR431" s="10" t="str">
        <f>IF($Z431="","",IF(OR($V431&lt;2.7,$V431&gt;90),"Age OOR",($Z431-AN431)/VLOOKUP(AN$14&amp;"-rse-"&amp;$E431,Equations!$G:$I,3,0)))</f>
        <v/>
      </c>
      <c r="AS431" s="10" t="str">
        <f>IF($AA431="","",IF(OR($V431&lt;2.7,$V431&gt;90),"Age OOR",VLOOKUP(AS$14&amp;"-int-"&amp;$F431,Equations!$G:$I,3,0)+VLOOKUP(AS$14&amp;"-sexo-"&amp;$F431,Equations!$G:$I,3,0)*$U431+VLOOKUP(AS$14&amp;"-edad-"&amp;$F431,Equations!$G:$I,3,0)*$V431+VLOOKUP(AS$14&amp;"-est-"&amp;$F431,Equations!$G:$I,3,0)*(1/$W431)+VLOOKUP(AS$14&amp;"-imc-"&amp;$F431,Equations!$G:$I,3,0)*(1/$Q431)))</f>
        <v/>
      </c>
      <c r="AT431" s="10" t="str">
        <f>IF($AA431="","",IF(OR($V431&lt;2.7,$V431&gt;90),"Age OOR",AS431-1.6449*VLOOKUP(AS$14&amp;"-rse-"&amp;$F431,Equations!$G:$I,3,0)))</f>
        <v/>
      </c>
      <c r="AU431" s="10" t="str">
        <f>IF($AA431="","",IF(OR($V431&lt;2.7,$V431&gt;90),"Age OOR",AS431+1.6449*VLOOKUP(AS$14&amp;"-rse-"&amp;$F431,Equations!$G:$I,3,0)))</f>
        <v/>
      </c>
      <c r="AV431" s="10" t="str">
        <f t="shared" si="164"/>
        <v/>
      </c>
      <c r="AW431" s="10" t="str">
        <f>IF($AA431="","",IF(OR($V431&lt;2.7,$V431&gt;90),"Age OOR",($AA431-AS431)/VLOOKUP(AS$14&amp;"-rse-"&amp;$F431,Equations!$G:$I,3,0)))</f>
        <v/>
      </c>
      <c r="AX431" s="10" t="str">
        <f>IF($AB431="","",IF(OR($V431&lt;2.7,$V431&gt;90),"Age OOR",VLOOKUP(AX$14&amp;"-int-"&amp;$G431,Equations!$G:$I,3,0)+VLOOKUP(AX$14&amp;"-sexo-"&amp;$G431,Equations!$G:$I,3,0)*$U431+VLOOKUP(AX$14&amp;"-edad-"&amp;$G431,Equations!$G:$I,3,0)*$V431+VLOOKUP(AX$14&amp;"-est-"&amp;$G431,Equations!$G:$I,3,0)*(1/$W431)+VLOOKUP(AX$14&amp;"-imc-"&amp;$G431,Equations!$G:$I,3,0)*(1/$Q431)))</f>
        <v/>
      </c>
      <c r="AY431" s="10" t="str">
        <f>IF($AB431="","",IF(OR($V431&lt;2.7,$V431&gt;90),"Age OOR",AX431-1.6449*VLOOKUP(AX$14&amp;"-rse-"&amp;$G431,Equations!$G:$I,3,0)))</f>
        <v/>
      </c>
      <c r="AZ431" s="10" t="str">
        <f>IF($AB431="","",IF(OR($V431&lt;2.7,$V431&gt;90),"Age OOR",AX431+1.6449*VLOOKUP(AX$14&amp;"-rse-"&amp;$G431,Equations!$G:$I,3,0)))</f>
        <v/>
      </c>
      <c r="BA431" s="10" t="str">
        <f t="shared" si="165"/>
        <v/>
      </c>
      <c r="BB431" s="10" t="str">
        <f>IF($AB431="","",IF(OR($V431&lt;2.7,$V431&gt;90),"Age OOR",($AB431-AX431)/VLOOKUP(AX$14&amp;"-rse-"&amp;$G431,Equations!$G:$I,3,0)))</f>
        <v/>
      </c>
      <c r="BC431" s="10" t="str">
        <f>IF($AC431="","",IF(OR($V431&lt;2.7,$V431&gt;90),"Age OOR",VLOOKUP(BC$14&amp;"-int-"&amp;$H431,Equations!$G:$I,3,0)+VLOOKUP(BC$14&amp;"-sexo-"&amp;$H431,Equations!$G:$I,3,0)*$U431+VLOOKUP(BC$14&amp;"-edad-"&amp;$H431,Equations!$G:$I,3,0)*$V431+VLOOKUP(BC$14&amp;"-est-"&amp;$H431,Equations!$G:$I,3,0)*(1/$W431)+VLOOKUP(BC$14&amp;"-imc-"&amp;$H431,Equations!$G:$I,3,0)*(1/$Q431)))</f>
        <v/>
      </c>
      <c r="BD431" s="10" t="str">
        <f>IF($AC431="","",IF(OR($V431&lt;2.7,$V431&gt;90),"Age OOR",BC431-1.6449*VLOOKUP(BC$14&amp;"-rse-"&amp;$H431,Equations!$G:$I,3,0)))</f>
        <v/>
      </c>
      <c r="BE431" s="10" t="str">
        <f>IF($AC431="","",IF(OR($V431&lt;2.7,$V431&gt;90),"Age OOR",BC431+1.6449*VLOOKUP(BC$14&amp;"-rse-"&amp;$H431,Equations!$G:$I,3,0)))</f>
        <v/>
      </c>
      <c r="BF431" s="10" t="str">
        <f t="shared" si="166"/>
        <v/>
      </c>
      <c r="BG431" s="10" t="str">
        <f>IF($AC431="","",IF(OR($V431&lt;2.7,$V431&gt;90),"Age OOR",($AC431-BC431)/VLOOKUP(BC$14&amp;"-rse-"&amp;$H431,Equations!$G:$I,3,0)))</f>
        <v/>
      </c>
      <c r="BH431" s="10" t="str">
        <f>IF($AD431="","",IF(OR($V431&lt;2.7,$V431&gt;90),"Age OOR",VLOOKUP(BH$14&amp;"-int-"&amp;$I431,Equations!$G:$I,3,0)+VLOOKUP(BH$14&amp;"-sexo-"&amp;$I431,Equations!$G:$I,3,0)*$U431+VLOOKUP(BH$14&amp;"-edad-"&amp;$I431,Equations!$G:$I,3,0)*$V431+VLOOKUP(BH$14&amp;"-est-"&amp;$I431,Equations!$G:$I,3,0)*(1/$W431)+VLOOKUP(BH$14&amp;"-imc-"&amp;$I431,Equations!$G:$I,3,0)*(1/$Q431)))</f>
        <v/>
      </c>
      <c r="BI431" s="10" t="str">
        <f>IF($AD431="","",IF(OR($V431&lt;2.7,$V431&gt;90),"Age OOR",BH431-1.6449*VLOOKUP(BH$14&amp;"-rse-"&amp;$I431,Equations!$G:$I,3,0)))</f>
        <v/>
      </c>
      <c r="BJ431" s="10" t="str">
        <f>IF($AD431="","",IF(OR($V431&lt;2.7,$V431&gt;90),"Age OOR",BH431+1.6449*VLOOKUP(BH$14&amp;"-rse-"&amp;$I431,Equations!$G:$I,3,0)))</f>
        <v/>
      </c>
      <c r="BK431" s="10" t="str">
        <f t="shared" si="167"/>
        <v/>
      </c>
      <c r="BL431" s="10" t="str">
        <f>IF($AD431="","",IF(OR($V431&lt;2.7,$V431&gt;90),"Age OOR",($AD431-BH431)/VLOOKUP(BH$14&amp;"-rse-"&amp;$I431,Equations!$G:$I,3,0)))</f>
        <v/>
      </c>
      <c r="BM431" s="10" t="str">
        <f>IF($AE431="","",IF(OR($V431&lt;2.7,$V431&gt;90),"Age OOR",VLOOKUP(BM$14&amp;"-int-"&amp;$J431,Equations!$G:$I,3,0)+VLOOKUP(BM$14&amp;"-sexo-"&amp;$J431,Equations!$G:$I,3,0)*$U431+VLOOKUP(BM$14&amp;"-edad-"&amp;$J431,Equations!$G:$I,3,0)*$V431+VLOOKUP(BM$14&amp;"-est-"&amp;$J431,Equations!$G:$I,3,0)*(1/$W431)+VLOOKUP(BM$14&amp;"-imc-"&amp;$J431,Equations!$G:$I,3,0)*(1/$Q431)))</f>
        <v/>
      </c>
      <c r="BN431" s="10" t="str">
        <f>IF($AE431="","",IF(OR($V431&lt;2.7,$V431&gt;90),"Age OOR",BM431-1.6449*VLOOKUP(BM$14&amp;"-rse-"&amp;$J431,Equations!$G:$I,3,0)))</f>
        <v/>
      </c>
      <c r="BO431" s="10" t="str">
        <f>IF($AE431="","",IF(OR($V431&lt;2.7,$V431&gt;90),"Age OOR",BM431+1.6449*VLOOKUP(BM$14&amp;"-rse-"&amp;$J431,Equations!$G:$I,3,0)))</f>
        <v/>
      </c>
      <c r="BP431" s="10" t="str">
        <f t="shared" si="168"/>
        <v/>
      </c>
      <c r="BQ431" s="10" t="str">
        <f>IF($AE431="","",IF(OR($V431&lt;2.7,$V431&gt;90),"Age OOR",($AE431-BM431)/VLOOKUP(BM$14&amp;"-rse-"&amp;$J431,Equations!$G:$I,3,0)))</f>
        <v/>
      </c>
      <c r="BR431" s="10" t="str">
        <f>IF($AF431="","",IF(OR($V431&lt;2.7,$V431&gt;90),"Age OOR",VLOOKUP(BR$14&amp;"-int-"&amp;$K431,Equations!$G:$I,3,0)+VLOOKUP(BR$14&amp;"-sexo-"&amp;$K431,Equations!$G:$I,3,0)*$U431+VLOOKUP(BR$14&amp;"-edad-"&amp;$K431,Equations!$G:$I,3,0)*$V431+VLOOKUP(BR$14&amp;"-est-"&amp;$K431,Equations!$G:$I,3,0)*(1/$W431)+VLOOKUP(BR$14&amp;"-imc-"&amp;$K431,Equations!$G:$I,3,0)*(1/$Q431)))</f>
        <v/>
      </c>
      <c r="BS431" s="10" t="str">
        <f>IF($AF431="","",IF(OR($V431&lt;2.7,$V431&gt;90),"Age OOR",BR431-1.6449*VLOOKUP(BR$14&amp;"-rse-"&amp;$K431,Equations!$G:$I,3,0)))</f>
        <v/>
      </c>
      <c r="BT431" s="10" t="str">
        <f>IF($AF431="","",IF(OR($V431&lt;2.7,$V431&gt;90),"Age OOR",BR431+1.6449*VLOOKUP(BR$14&amp;"-rse-"&amp;$K431,Equations!$G:$I,3,0)))</f>
        <v/>
      </c>
      <c r="BU431" s="10" t="str">
        <f t="shared" si="169"/>
        <v/>
      </c>
      <c r="BV431" s="10" t="str">
        <f>IF($AF431="","",IF(OR($V431&lt;2.7,$V431&gt;90),"Age OOR",($AF431-BR431)/VLOOKUP(BR$14&amp;"-rse-"&amp;$K431,Equations!$G:$I,3,0)))</f>
        <v/>
      </c>
      <c r="BW431" s="10" t="str">
        <f>IF($AG431="","",IF(OR($V431&lt;2.7,$V431&gt;90),"Age OOR",VLOOKUP(BW$14&amp;"-int-"&amp;$L431,Equations!$G:$I,3,0)+VLOOKUP(BW$14&amp;"-sexo-"&amp;$L431,Equations!$G:$I,3,0)*$U431+VLOOKUP(BW$14&amp;"-edad-"&amp;$L431,Equations!$G:$I,3,0)*$V431+VLOOKUP(BW$14&amp;"-est-"&amp;$L431,Equations!$G:$I,3,0)*(1/$W431)+VLOOKUP(BW$14&amp;"-imc-"&amp;$L431,Equations!$G:$I,3,0)*(1/$Q431)))</f>
        <v/>
      </c>
      <c r="BX431" s="10" t="str">
        <f>IF($AG431="","",IF(OR($V431&lt;2.7,$V431&gt;90),"Age OOR",BW431-1.6449*VLOOKUP(BW$14&amp;"-rse-"&amp;$L431,Equations!$G:$I,3,0)))</f>
        <v/>
      </c>
      <c r="BY431" s="10" t="str">
        <f>IF($AG431="","",IF(OR($V431&lt;2.7,$V431&gt;90),"Age OOR",BW431+1.6449*VLOOKUP(BW$14&amp;"-rse-"&amp;$L431,Equations!$G:$I,3,0)))</f>
        <v/>
      </c>
      <c r="BZ431" s="10" t="str">
        <f t="shared" si="170"/>
        <v/>
      </c>
      <c r="CA431" s="10" t="str">
        <f>IF($AG431="","",IF(OR($V431&lt;2.7,$V431&gt;90),"Age OOR",($AG431-BW431)/VLOOKUP(BW$14&amp;"-rse-"&amp;$L431,Equations!$G:$I,3,0)))</f>
        <v/>
      </c>
      <c r="CB431" s="10" t="str">
        <f>IF($AH431="","",IF(OR($V431&lt;2.7,$V431&gt;90),"Age OOR",VLOOKUP(CB$14&amp;"-int-"&amp;$M431,Equations!$G:$I,3,0)+VLOOKUP(CB$14&amp;"-sexo-"&amp;$M431,Equations!$G:$I,3,0)*$U431+VLOOKUP(CB$14&amp;"-edad-"&amp;$M431,Equations!$G:$I,3,0)*$V431+VLOOKUP(CB$14&amp;"-est-"&amp;$M431,Equations!$G:$I,3,0)*(1/$W431)+VLOOKUP(CB$14&amp;"-imc-"&amp;$M431,Equations!$G:$I,3,0)*(1/$Q431)))</f>
        <v/>
      </c>
      <c r="CC431" s="10" t="str">
        <f>IF($AH431="","",IF(OR($V431&lt;2.7,$V431&gt;90),"Age OOR",CB431-1.6449*VLOOKUP(CB$14&amp;"-rse-"&amp;$M431,Equations!$G:$I,3,0)))</f>
        <v/>
      </c>
      <c r="CD431" s="10" t="str">
        <f>IF($AH431="","",IF(OR($V431&lt;2.7,$V431&gt;90),"Age OOR",CB431+1.6449*VLOOKUP(CB$14&amp;"-rse-"&amp;$M431,Equations!$G:$I,3,0)))</f>
        <v/>
      </c>
      <c r="CE431" s="10" t="str">
        <f t="shared" si="171"/>
        <v/>
      </c>
      <c r="CF431" s="10" t="str">
        <f>IF($AH431="","",IF(OR($V431&lt;2.7,$V431&gt;90),"Age OOR",($AH431-CB431)/VLOOKUP(CB$14&amp;"-rse-"&amp;$M431,Equations!$G:$I,3,0)))</f>
        <v/>
      </c>
      <c r="CG431" s="10" t="str">
        <f>IF($AI431="","",IF(OR($V431&lt;2.7,$V431&gt;90),"Age OOR",VLOOKUP(CG$14&amp;"-int-"&amp;$N431,Equations!$G:$I,3,0)+VLOOKUP(CG$14&amp;"-sexo-"&amp;$N431,Equations!$G:$I,3,0)*$U431+VLOOKUP(CG$14&amp;"-edad-"&amp;$N431,Equations!$G:$I,3,0)*$V431+VLOOKUP(CG$14&amp;"-est-"&amp;$N431,Equations!$G:$I,3,0)*(1/$W431)+VLOOKUP(CG$14&amp;"-imc-"&amp;$N431,Equations!$G:$I,3,0)*(1/$Q431)))</f>
        <v/>
      </c>
      <c r="CH431" s="10" t="str">
        <f>IF($AI431="","",IF(OR($V431&lt;2.7,$V431&gt;90),"Age OOR",CG431-1.6449*VLOOKUP(CG$14&amp;"-rse-"&amp;$N431,Equations!$G:$I,3,0)))</f>
        <v/>
      </c>
      <c r="CI431" s="10" t="str">
        <f>IF($AI431="","",IF(OR($V431&lt;2.7,$V431&gt;90),"Age OOR",CG431+1.6449*VLOOKUP(CG$14&amp;"-rse-"&amp;$N431,Equations!$G:$I,3,0)))</f>
        <v/>
      </c>
      <c r="CJ431" s="10" t="str">
        <f t="shared" si="172"/>
        <v/>
      </c>
      <c r="CK431" s="10" t="str">
        <f>IF($AI431="","",IF(OR($V431&lt;2.7,$V431&gt;90),"Age OOR",($AI431-CG431)/VLOOKUP(CG$14&amp;"-rse-"&amp;$N431,Equations!$G:$I,3,0)))</f>
        <v/>
      </c>
      <c r="CL431" s="10" t="str">
        <f>IF($AJ431="","",IF(OR($V431&lt;2.7,$V431&gt;90),"Age OOR",VLOOKUP(CL$14&amp;"-int-"&amp;$O431,Equations!$G:$I,3,0)+VLOOKUP(CL$14&amp;"-sexo-"&amp;$O431,Equations!$G:$I,3,0)*$U431+VLOOKUP(CL$14&amp;"-edad-"&amp;$O431,Equations!$G:$I,3,0)*$V431+VLOOKUP(CL$14&amp;"-est-"&amp;$O431,Equations!$G:$I,3,0)*(1/$W431)+VLOOKUP(CL$14&amp;"-imc-"&amp;$O431,Equations!$G:$I,3,0)*(1/$Q431)))</f>
        <v/>
      </c>
      <c r="CM431" s="10" t="str">
        <f>IF($AJ431="","",IF(OR($V431&lt;2.7,$V431&gt;90),"Age OOR",CL431-1.6449*VLOOKUP(CL$14&amp;"-rse-"&amp;$O431,Equations!$G:$I,3,0)))</f>
        <v/>
      </c>
      <c r="CN431" s="10" t="str">
        <f>IF($AJ431="","",IF(OR($V431&lt;2.7,$V431&gt;90),"Age OOR",CL431+1.6449*VLOOKUP(CL$14&amp;"-rse-"&amp;$O431,Equations!$G:$I,3,0)))</f>
        <v/>
      </c>
      <c r="CO431" s="10" t="str">
        <f t="shared" si="173"/>
        <v/>
      </c>
      <c r="CP431" s="10" t="str">
        <f>IF($AJ431="","",IF(OR($V431&lt;2.7,$V431&gt;90),"Age OOR",($AJ431-CL431)/VLOOKUP(CL$14&amp;"-rse-"&amp;$O431,Equations!$G:$I,3,0)))</f>
        <v/>
      </c>
      <c r="CQ431" s="10" t="str">
        <f>IF($AK431="","",IF(OR($V431&lt;2.7,$V431&gt;90),"Age OOR",EXP(VLOOKUP(CQ$14&amp;"-int-"&amp;$P431,Equations!$G:$I,3,0)+VLOOKUP(CQ$14&amp;"-sexo-"&amp;$P431,Equations!$G:$I,3,0)*$U431+VLOOKUP(CQ$14&amp;"-edad-"&amp;$P431,Equations!$G:$I,3,0)*$V431+VLOOKUP(CQ$14&amp;"-est-"&amp;$P431,Equations!$G:$I,3,0)*(1/$W431)+VLOOKUP(CQ$14&amp;"-imc-"&amp;$P431,Equations!$G:$I,3,0)*(1/$Q431))))</f>
        <v/>
      </c>
      <c r="CR431" s="10" t="str">
        <f>IF($AK431="","",IF(OR($V431&lt;2.7,$V431&gt;90),"Age OOR",EXP(LN(CQ431)-1.6449*VLOOKUP(CQ$14&amp;"-rse-"&amp;$P431,Equations!$G:$I,3,0))))</f>
        <v/>
      </c>
      <c r="CS431" s="10" t="str">
        <f>IF($AK431="","",IF(OR($V431&lt;2.7,$V431&gt;90),"Age OOR",EXP(LN(CQ431)+1.6449*VLOOKUP(CQ$14&amp;"-rse-"&amp;$P431,Equations!$G:$I,3,0))))</f>
        <v/>
      </c>
      <c r="CT431" s="10" t="str">
        <f t="shared" si="174"/>
        <v/>
      </c>
      <c r="CU431" s="10" t="str">
        <f>IF($AK431="","",IF(OR($V431&lt;2.7,$V431&gt;90),"Age OOR",(LN($AK431)-LN(CQ431))/VLOOKUP(CQ$14&amp;"-rse-"&amp;$P431,Equations!$G:$I,3,0)))</f>
        <v/>
      </c>
      <c r="CV431" s="47"/>
    </row>
    <row r="432" spans="5:100" x14ac:dyDescent="0.2">
      <c r="E432" s="23" t="str">
        <f t="shared" si="150"/>
        <v>Age out of range</v>
      </c>
      <c r="F432" s="23" t="str">
        <f t="shared" si="151"/>
        <v>Age out of range</v>
      </c>
      <c r="G432" s="23" t="str">
        <f t="shared" si="152"/>
        <v>Age out of range</v>
      </c>
      <c r="H432" s="23" t="str">
        <f t="shared" si="153"/>
        <v>Age out of range</v>
      </c>
      <c r="I432" s="23" t="str">
        <f t="shared" si="154"/>
        <v>Age out of range</v>
      </c>
      <c r="J432" s="23" t="str">
        <f t="shared" si="155"/>
        <v>Age out of range</v>
      </c>
      <c r="K432" s="23" t="str">
        <f t="shared" si="156"/>
        <v>Age out of range</v>
      </c>
      <c r="L432" s="23" t="str">
        <f t="shared" si="157"/>
        <v>Age out of range</v>
      </c>
      <c r="M432" s="23" t="str">
        <f t="shared" si="158"/>
        <v>Age out of range</v>
      </c>
      <c r="N432" s="23" t="str">
        <f t="shared" si="159"/>
        <v>Age out of range</v>
      </c>
      <c r="O432" s="23" t="str">
        <f t="shared" si="160"/>
        <v>Age out of range</v>
      </c>
      <c r="P432" s="23" t="str">
        <f t="shared" si="161"/>
        <v>Age out of range</v>
      </c>
      <c r="Q432" s="23" t="e">
        <f t="shared" si="162"/>
        <v>#DIV/0!</v>
      </c>
      <c r="R432" s="17"/>
      <c r="S432" s="23">
        <v>416</v>
      </c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  <c r="AE432" s="134"/>
      <c r="AF432" s="134"/>
      <c r="AG432" s="134"/>
      <c r="AH432" s="134"/>
      <c r="AI432" s="134"/>
      <c r="AJ432" s="134"/>
      <c r="AK432" s="134"/>
      <c r="AL432" s="7"/>
      <c r="AM432" s="47"/>
      <c r="AN432" s="10" t="str">
        <f>IF($Z432="","",IF(OR($V432&lt;2.7,$V432&gt;90),"Age OOR",VLOOKUP(AN$14&amp;"-int-"&amp;$E432,Equations!$G:$I,3,0)+VLOOKUP(AN$14&amp;"-sexo-"&amp;$E432,Equations!$G:$I,3,0)*$U432+VLOOKUP(AN$14&amp;"-edad-"&amp;$E432,Equations!$G:$I,3,0)*$V432+VLOOKUP(AN$14&amp;"-est-"&amp;$E432,Equations!$G:$I,3,0)*(1/$W432)+VLOOKUP(AN$14&amp;"-imc-"&amp;$E432,Equations!$G:$I,3,0)*(1/$Q432)))</f>
        <v/>
      </c>
      <c r="AO432" s="10" t="str">
        <f>IF($Z432="","",IF(OR($V432&lt;2.7,$V432&gt;90),"Age OOR",AN432-1.6449*VLOOKUP(AN$14&amp;"-rse-"&amp;$E432,Equations!$G:$I,3,0)))</f>
        <v/>
      </c>
      <c r="AP432" s="10" t="str">
        <f>IF($Z432="","",IF(OR($V432&lt;2.7,$V432&gt;90),"Age OOR",AN432+1.6449*VLOOKUP(AN$14&amp;"-rse-"&amp;$E432,Equations!$G:$I,3,0)))</f>
        <v/>
      </c>
      <c r="AQ432" s="10" t="str">
        <f t="shared" si="163"/>
        <v/>
      </c>
      <c r="AR432" s="10" t="str">
        <f>IF($Z432="","",IF(OR($V432&lt;2.7,$V432&gt;90),"Age OOR",($Z432-AN432)/VLOOKUP(AN$14&amp;"-rse-"&amp;$E432,Equations!$G:$I,3,0)))</f>
        <v/>
      </c>
      <c r="AS432" s="10" t="str">
        <f>IF($AA432="","",IF(OR($V432&lt;2.7,$V432&gt;90),"Age OOR",VLOOKUP(AS$14&amp;"-int-"&amp;$F432,Equations!$G:$I,3,0)+VLOOKUP(AS$14&amp;"-sexo-"&amp;$F432,Equations!$G:$I,3,0)*$U432+VLOOKUP(AS$14&amp;"-edad-"&amp;$F432,Equations!$G:$I,3,0)*$V432+VLOOKUP(AS$14&amp;"-est-"&amp;$F432,Equations!$G:$I,3,0)*(1/$W432)+VLOOKUP(AS$14&amp;"-imc-"&amp;$F432,Equations!$G:$I,3,0)*(1/$Q432)))</f>
        <v/>
      </c>
      <c r="AT432" s="10" t="str">
        <f>IF($AA432="","",IF(OR($V432&lt;2.7,$V432&gt;90),"Age OOR",AS432-1.6449*VLOOKUP(AS$14&amp;"-rse-"&amp;$F432,Equations!$G:$I,3,0)))</f>
        <v/>
      </c>
      <c r="AU432" s="10" t="str">
        <f>IF($AA432="","",IF(OR($V432&lt;2.7,$V432&gt;90),"Age OOR",AS432+1.6449*VLOOKUP(AS$14&amp;"-rse-"&amp;$F432,Equations!$G:$I,3,0)))</f>
        <v/>
      </c>
      <c r="AV432" s="10" t="str">
        <f t="shared" si="164"/>
        <v/>
      </c>
      <c r="AW432" s="10" t="str">
        <f>IF($AA432="","",IF(OR($V432&lt;2.7,$V432&gt;90),"Age OOR",($AA432-AS432)/VLOOKUP(AS$14&amp;"-rse-"&amp;$F432,Equations!$G:$I,3,0)))</f>
        <v/>
      </c>
      <c r="AX432" s="10" t="str">
        <f>IF($AB432="","",IF(OR($V432&lt;2.7,$V432&gt;90),"Age OOR",VLOOKUP(AX$14&amp;"-int-"&amp;$G432,Equations!$G:$I,3,0)+VLOOKUP(AX$14&amp;"-sexo-"&amp;$G432,Equations!$G:$I,3,0)*$U432+VLOOKUP(AX$14&amp;"-edad-"&amp;$G432,Equations!$G:$I,3,0)*$V432+VLOOKUP(AX$14&amp;"-est-"&amp;$G432,Equations!$G:$I,3,0)*(1/$W432)+VLOOKUP(AX$14&amp;"-imc-"&amp;$G432,Equations!$G:$I,3,0)*(1/$Q432)))</f>
        <v/>
      </c>
      <c r="AY432" s="10" t="str">
        <f>IF($AB432="","",IF(OR($V432&lt;2.7,$V432&gt;90),"Age OOR",AX432-1.6449*VLOOKUP(AX$14&amp;"-rse-"&amp;$G432,Equations!$G:$I,3,0)))</f>
        <v/>
      </c>
      <c r="AZ432" s="10" t="str">
        <f>IF($AB432="","",IF(OR($V432&lt;2.7,$V432&gt;90),"Age OOR",AX432+1.6449*VLOOKUP(AX$14&amp;"-rse-"&amp;$G432,Equations!$G:$I,3,0)))</f>
        <v/>
      </c>
      <c r="BA432" s="10" t="str">
        <f t="shared" si="165"/>
        <v/>
      </c>
      <c r="BB432" s="10" t="str">
        <f>IF($AB432="","",IF(OR($V432&lt;2.7,$V432&gt;90),"Age OOR",($AB432-AX432)/VLOOKUP(AX$14&amp;"-rse-"&amp;$G432,Equations!$G:$I,3,0)))</f>
        <v/>
      </c>
      <c r="BC432" s="10" t="str">
        <f>IF($AC432="","",IF(OR($V432&lt;2.7,$V432&gt;90),"Age OOR",VLOOKUP(BC$14&amp;"-int-"&amp;$H432,Equations!$G:$I,3,0)+VLOOKUP(BC$14&amp;"-sexo-"&amp;$H432,Equations!$G:$I,3,0)*$U432+VLOOKUP(BC$14&amp;"-edad-"&amp;$H432,Equations!$G:$I,3,0)*$V432+VLOOKUP(BC$14&amp;"-est-"&amp;$H432,Equations!$G:$I,3,0)*(1/$W432)+VLOOKUP(BC$14&amp;"-imc-"&amp;$H432,Equations!$G:$I,3,0)*(1/$Q432)))</f>
        <v/>
      </c>
      <c r="BD432" s="10" t="str">
        <f>IF($AC432="","",IF(OR($V432&lt;2.7,$V432&gt;90),"Age OOR",BC432-1.6449*VLOOKUP(BC$14&amp;"-rse-"&amp;$H432,Equations!$G:$I,3,0)))</f>
        <v/>
      </c>
      <c r="BE432" s="10" t="str">
        <f>IF($AC432="","",IF(OR($V432&lt;2.7,$V432&gt;90),"Age OOR",BC432+1.6449*VLOOKUP(BC$14&amp;"-rse-"&amp;$H432,Equations!$G:$I,3,0)))</f>
        <v/>
      </c>
      <c r="BF432" s="10" t="str">
        <f t="shared" si="166"/>
        <v/>
      </c>
      <c r="BG432" s="10" t="str">
        <f>IF($AC432="","",IF(OR($V432&lt;2.7,$V432&gt;90),"Age OOR",($AC432-BC432)/VLOOKUP(BC$14&amp;"-rse-"&amp;$H432,Equations!$G:$I,3,0)))</f>
        <v/>
      </c>
      <c r="BH432" s="10" t="str">
        <f>IF($AD432="","",IF(OR($V432&lt;2.7,$V432&gt;90),"Age OOR",VLOOKUP(BH$14&amp;"-int-"&amp;$I432,Equations!$G:$I,3,0)+VLOOKUP(BH$14&amp;"-sexo-"&amp;$I432,Equations!$G:$I,3,0)*$U432+VLOOKUP(BH$14&amp;"-edad-"&amp;$I432,Equations!$G:$I,3,0)*$V432+VLOOKUP(BH$14&amp;"-est-"&amp;$I432,Equations!$G:$I,3,0)*(1/$W432)+VLOOKUP(BH$14&amp;"-imc-"&amp;$I432,Equations!$G:$I,3,0)*(1/$Q432)))</f>
        <v/>
      </c>
      <c r="BI432" s="10" t="str">
        <f>IF($AD432="","",IF(OR($V432&lt;2.7,$V432&gt;90),"Age OOR",BH432-1.6449*VLOOKUP(BH$14&amp;"-rse-"&amp;$I432,Equations!$G:$I,3,0)))</f>
        <v/>
      </c>
      <c r="BJ432" s="10" t="str">
        <f>IF($AD432="","",IF(OR($V432&lt;2.7,$V432&gt;90),"Age OOR",BH432+1.6449*VLOOKUP(BH$14&amp;"-rse-"&amp;$I432,Equations!$G:$I,3,0)))</f>
        <v/>
      </c>
      <c r="BK432" s="10" t="str">
        <f t="shared" si="167"/>
        <v/>
      </c>
      <c r="BL432" s="10" t="str">
        <f>IF($AD432="","",IF(OR($V432&lt;2.7,$V432&gt;90),"Age OOR",($AD432-BH432)/VLOOKUP(BH$14&amp;"-rse-"&amp;$I432,Equations!$G:$I,3,0)))</f>
        <v/>
      </c>
      <c r="BM432" s="10" t="str">
        <f>IF($AE432="","",IF(OR($V432&lt;2.7,$V432&gt;90),"Age OOR",VLOOKUP(BM$14&amp;"-int-"&amp;$J432,Equations!$G:$I,3,0)+VLOOKUP(BM$14&amp;"-sexo-"&amp;$J432,Equations!$G:$I,3,0)*$U432+VLOOKUP(BM$14&amp;"-edad-"&amp;$J432,Equations!$G:$I,3,0)*$V432+VLOOKUP(BM$14&amp;"-est-"&amp;$J432,Equations!$G:$I,3,0)*(1/$W432)+VLOOKUP(BM$14&amp;"-imc-"&amp;$J432,Equations!$G:$I,3,0)*(1/$Q432)))</f>
        <v/>
      </c>
      <c r="BN432" s="10" t="str">
        <f>IF($AE432="","",IF(OR($V432&lt;2.7,$V432&gt;90),"Age OOR",BM432-1.6449*VLOOKUP(BM$14&amp;"-rse-"&amp;$J432,Equations!$G:$I,3,0)))</f>
        <v/>
      </c>
      <c r="BO432" s="10" t="str">
        <f>IF($AE432="","",IF(OR($V432&lt;2.7,$V432&gt;90),"Age OOR",BM432+1.6449*VLOOKUP(BM$14&amp;"-rse-"&amp;$J432,Equations!$G:$I,3,0)))</f>
        <v/>
      </c>
      <c r="BP432" s="10" t="str">
        <f t="shared" si="168"/>
        <v/>
      </c>
      <c r="BQ432" s="10" t="str">
        <f>IF($AE432="","",IF(OR($V432&lt;2.7,$V432&gt;90),"Age OOR",($AE432-BM432)/VLOOKUP(BM$14&amp;"-rse-"&amp;$J432,Equations!$G:$I,3,0)))</f>
        <v/>
      </c>
      <c r="BR432" s="10" t="str">
        <f>IF($AF432="","",IF(OR($V432&lt;2.7,$V432&gt;90),"Age OOR",VLOOKUP(BR$14&amp;"-int-"&amp;$K432,Equations!$G:$I,3,0)+VLOOKUP(BR$14&amp;"-sexo-"&amp;$K432,Equations!$G:$I,3,0)*$U432+VLOOKUP(BR$14&amp;"-edad-"&amp;$K432,Equations!$G:$I,3,0)*$V432+VLOOKUP(BR$14&amp;"-est-"&amp;$K432,Equations!$G:$I,3,0)*(1/$W432)+VLOOKUP(BR$14&amp;"-imc-"&amp;$K432,Equations!$G:$I,3,0)*(1/$Q432)))</f>
        <v/>
      </c>
      <c r="BS432" s="10" t="str">
        <f>IF($AF432="","",IF(OR($V432&lt;2.7,$V432&gt;90),"Age OOR",BR432-1.6449*VLOOKUP(BR$14&amp;"-rse-"&amp;$K432,Equations!$G:$I,3,0)))</f>
        <v/>
      </c>
      <c r="BT432" s="10" t="str">
        <f>IF($AF432="","",IF(OR($V432&lt;2.7,$V432&gt;90),"Age OOR",BR432+1.6449*VLOOKUP(BR$14&amp;"-rse-"&amp;$K432,Equations!$G:$I,3,0)))</f>
        <v/>
      </c>
      <c r="BU432" s="10" t="str">
        <f t="shared" si="169"/>
        <v/>
      </c>
      <c r="BV432" s="10" t="str">
        <f>IF($AF432="","",IF(OR($V432&lt;2.7,$V432&gt;90),"Age OOR",($AF432-BR432)/VLOOKUP(BR$14&amp;"-rse-"&amp;$K432,Equations!$G:$I,3,0)))</f>
        <v/>
      </c>
      <c r="BW432" s="10" t="str">
        <f>IF($AG432="","",IF(OR($V432&lt;2.7,$V432&gt;90),"Age OOR",VLOOKUP(BW$14&amp;"-int-"&amp;$L432,Equations!$G:$I,3,0)+VLOOKUP(BW$14&amp;"-sexo-"&amp;$L432,Equations!$G:$I,3,0)*$U432+VLOOKUP(BW$14&amp;"-edad-"&amp;$L432,Equations!$G:$I,3,0)*$V432+VLOOKUP(BW$14&amp;"-est-"&amp;$L432,Equations!$G:$I,3,0)*(1/$W432)+VLOOKUP(BW$14&amp;"-imc-"&amp;$L432,Equations!$G:$I,3,0)*(1/$Q432)))</f>
        <v/>
      </c>
      <c r="BX432" s="10" t="str">
        <f>IF($AG432="","",IF(OR($V432&lt;2.7,$V432&gt;90),"Age OOR",BW432-1.6449*VLOOKUP(BW$14&amp;"-rse-"&amp;$L432,Equations!$G:$I,3,0)))</f>
        <v/>
      </c>
      <c r="BY432" s="10" t="str">
        <f>IF($AG432="","",IF(OR($V432&lt;2.7,$V432&gt;90),"Age OOR",BW432+1.6449*VLOOKUP(BW$14&amp;"-rse-"&amp;$L432,Equations!$G:$I,3,0)))</f>
        <v/>
      </c>
      <c r="BZ432" s="10" t="str">
        <f t="shared" si="170"/>
        <v/>
      </c>
      <c r="CA432" s="10" t="str">
        <f>IF($AG432="","",IF(OR($V432&lt;2.7,$V432&gt;90),"Age OOR",($AG432-BW432)/VLOOKUP(BW$14&amp;"-rse-"&amp;$L432,Equations!$G:$I,3,0)))</f>
        <v/>
      </c>
      <c r="CB432" s="10" t="str">
        <f>IF($AH432="","",IF(OR($V432&lt;2.7,$V432&gt;90),"Age OOR",VLOOKUP(CB$14&amp;"-int-"&amp;$M432,Equations!$G:$I,3,0)+VLOOKUP(CB$14&amp;"-sexo-"&amp;$M432,Equations!$G:$I,3,0)*$U432+VLOOKUP(CB$14&amp;"-edad-"&amp;$M432,Equations!$G:$I,3,0)*$V432+VLOOKUP(CB$14&amp;"-est-"&amp;$M432,Equations!$G:$I,3,0)*(1/$W432)+VLOOKUP(CB$14&amp;"-imc-"&amp;$M432,Equations!$G:$I,3,0)*(1/$Q432)))</f>
        <v/>
      </c>
      <c r="CC432" s="10" t="str">
        <f>IF($AH432="","",IF(OR($V432&lt;2.7,$V432&gt;90),"Age OOR",CB432-1.6449*VLOOKUP(CB$14&amp;"-rse-"&amp;$M432,Equations!$G:$I,3,0)))</f>
        <v/>
      </c>
      <c r="CD432" s="10" t="str">
        <f>IF($AH432="","",IF(OR($V432&lt;2.7,$V432&gt;90),"Age OOR",CB432+1.6449*VLOOKUP(CB$14&amp;"-rse-"&amp;$M432,Equations!$G:$I,3,0)))</f>
        <v/>
      </c>
      <c r="CE432" s="10" t="str">
        <f t="shared" si="171"/>
        <v/>
      </c>
      <c r="CF432" s="10" t="str">
        <f>IF($AH432="","",IF(OR($V432&lt;2.7,$V432&gt;90),"Age OOR",($AH432-CB432)/VLOOKUP(CB$14&amp;"-rse-"&amp;$M432,Equations!$G:$I,3,0)))</f>
        <v/>
      </c>
      <c r="CG432" s="10" t="str">
        <f>IF($AI432="","",IF(OR($V432&lt;2.7,$V432&gt;90),"Age OOR",VLOOKUP(CG$14&amp;"-int-"&amp;$N432,Equations!$G:$I,3,0)+VLOOKUP(CG$14&amp;"-sexo-"&amp;$N432,Equations!$G:$I,3,0)*$U432+VLOOKUP(CG$14&amp;"-edad-"&amp;$N432,Equations!$G:$I,3,0)*$V432+VLOOKUP(CG$14&amp;"-est-"&amp;$N432,Equations!$G:$I,3,0)*(1/$W432)+VLOOKUP(CG$14&amp;"-imc-"&amp;$N432,Equations!$G:$I,3,0)*(1/$Q432)))</f>
        <v/>
      </c>
      <c r="CH432" s="10" t="str">
        <f>IF($AI432="","",IF(OR($V432&lt;2.7,$V432&gt;90),"Age OOR",CG432-1.6449*VLOOKUP(CG$14&amp;"-rse-"&amp;$N432,Equations!$G:$I,3,0)))</f>
        <v/>
      </c>
      <c r="CI432" s="10" t="str">
        <f>IF($AI432="","",IF(OR($V432&lt;2.7,$V432&gt;90),"Age OOR",CG432+1.6449*VLOOKUP(CG$14&amp;"-rse-"&amp;$N432,Equations!$G:$I,3,0)))</f>
        <v/>
      </c>
      <c r="CJ432" s="10" t="str">
        <f t="shared" si="172"/>
        <v/>
      </c>
      <c r="CK432" s="10" t="str">
        <f>IF($AI432="","",IF(OR($V432&lt;2.7,$V432&gt;90),"Age OOR",($AI432-CG432)/VLOOKUP(CG$14&amp;"-rse-"&amp;$N432,Equations!$G:$I,3,0)))</f>
        <v/>
      </c>
      <c r="CL432" s="10" t="str">
        <f>IF($AJ432="","",IF(OR($V432&lt;2.7,$V432&gt;90),"Age OOR",VLOOKUP(CL$14&amp;"-int-"&amp;$O432,Equations!$G:$I,3,0)+VLOOKUP(CL$14&amp;"-sexo-"&amp;$O432,Equations!$G:$I,3,0)*$U432+VLOOKUP(CL$14&amp;"-edad-"&amp;$O432,Equations!$G:$I,3,0)*$V432+VLOOKUP(CL$14&amp;"-est-"&amp;$O432,Equations!$G:$I,3,0)*(1/$W432)+VLOOKUP(CL$14&amp;"-imc-"&amp;$O432,Equations!$G:$I,3,0)*(1/$Q432)))</f>
        <v/>
      </c>
      <c r="CM432" s="10" t="str">
        <f>IF($AJ432="","",IF(OR($V432&lt;2.7,$V432&gt;90),"Age OOR",CL432-1.6449*VLOOKUP(CL$14&amp;"-rse-"&amp;$O432,Equations!$G:$I,3,0)))</f>
        <v/>
      </c>
      <c r="CN432" s="10" t="str">
        <f>IF($AJ432="","",IF(OR($V432&lt;2.7,$V432&gt;90),"Age OOR",CL432+1.6449*VLOOKUP(CL$14&amp;"-rse-"&amp;$O432,Equations!$G:$I,3,0)))</f>
        <v/>
      </c>
      <c r="CO432" s="10" t="str">
        <f t="shared" si="173"/>
        <v/>
      </c>
      <c r="CP432" s="10" t="str">
        <f>IF($AJ432="","",IF(OR($V432&lt;2.7,$V432&gt;90),"Age OOR",($AJ432-CL432)/VLOOKUP(CL$14&amp;"-rse-"&amp;$O432,Equations!$G:$I,3,0)))</f>
        <v/>
      </c>
      <c r="CQ432" s="10" t="str">
        <f>IF($AK432="","",IF(OR($V432&lt;2.7,$V432&gt;90),"Age OOR",EXP(VLOOKUP(CQ$14&amp;"-int-"&amp;$P432,Equations!$G:$I,3,0)+VLOOKUP(CQ$14&amp;"-sexo-"&amp;$P432,Equations!$G:$I,3,0)*$U432+VLOOKUP(CQ$14&amp;"-edad-"&amp;$P432,Equations!$G:$I,3,0)*$V432+VLOOKUP(CQ$14&amp;"-est-"&amp;$P432,Equations!$G:$I,3,0)*(1/$W432)+VLOOKUP(CQ$14&amp;"-imc-"&amp;$P432,Equations!$G:$I,3,0)*(1/$Q432))))</f>
        <v/>
      </c>
      <c r="CR432" s="10" t="str">
        <f>IF($AK432="","",IF(OR($V432&lt;2.7,$V432&gt;90),"Age OOR",EXP(LN(CQ432)-1.6449*VLOOKUP(CQ$14&amp;"-rse-"&amp;$P432,Equations!$G:$I,3,0))))</f>
        <v/>
      </c>
      <c r="CS432" s="10" t="str">
        <f>IF($AK432="","",IF(OR($V432&lt;2.7,$V432&gt;90),"Age OOR",EXP(LN(CQ432)+1.6449*VLOOKUP(CQ$14&amp;"-rse-"&amp;$P432,Equations!$G:$I,3,0))))</f>
        <v/>
      </c>
      <c r="CT432" s="10" t="str">
        <f t="shared" si="174"/>
        <v/>
      </c>
      <c r="CU432" s="10" t="str">
        <f>IF($AK432="","",IF(OR($V432&lt;2.7,$V432&gt;90),"Age OOR",(LN($AK432)-LN(CQ432))/VLOOKUP(CQ$14&amp;"-rse-"&amp;$P432,Equations!$G:$I,3,0)))</f>
        <v/>
      </c>
      <c r="CV432" s="47"/>
    </row>
    <row r="433" spans="5:100" x14ac:dyDescent="0.2">
      <c r="E433" s="23" t="str">
        <f t="shared" si="150"/>
        <v>Age out of range</v>
      </c>
      <c r="F433" s="23" t="str">
        <f t="shared" si="151"/>
        <v>Age out of range</v>
      </c>
      <c r="G433" s="23" t="str">
        <f t="shared" si="152"/>
        <v>Age out of range</v>
      </c>
      <c r="H433" s="23" t="str">
        <f t="shared" si="153"/>
        <v>Age out of range</v>
      </c>
      <c r="I433" s="23" t="str">
        <f t="shared" si="154"/>
        <v>Age out of range</v>
      </c>
      <c r="J433" s="23" t="str">
        <f t="shared" si="155"/>
        <v>Age out of range</v>
      </c>
      <c r="K433" s="23" t="str">
        <f t="shared" si="156"/>
        <v>Age out of range</v>
      </c>
      <c r="L433" s="23" t="str">
        <f t="shared" si="157"/>
        <v>Age out of range</v>
      </c>
      <c r="M433" s="23" t="str">
        <f t="shared" si="158"/>
        <v>Age out of range</v>
      </c>
      <c r="N433" s="23" t="str">
        <f t="shared" si="159"/>
        <v>Age out of range</v>
      </c>
      <c r="O433" s="23" t="str">
        <f t="shared" si="160"/>
        <v>Age out of range</v>
      </c>
      <c r="P433" s="23" t="str">
        <f t="shared" si="161"/>
        <v>Age out of range</v>
      </c>
      <c r="Q433" s="23" t="e">
        <f t="shared" si="162"/>
        <v>#DIV/0!</v>
      </c>
      <c r="R433" s="17"/>
      <c r="S433" s="23">
        <v>417</v>
      </c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  <c r="AE433" s="134"/>
      <c r="AF433" s="134"/>
      <c r="AG433" s="134"/>
      <c r="AH433" s="134"/>
      <c r="AI433" s="134"/>
      <c r="AJ433" s="134"/>
      <c r="AK433" s="134"/>
      <c r="AL433" s="7"/>
      <c r="AM433" s="47"/>
      <c r="AN433" s="10" t="str">
        <f>IF($Z433="","",IF(OR($V433&lt;2.7,$V433&gt;90),"Age OOR",VLOOKUP(AN$14&amp;"-int-"&amp;$E433,Equations!$G:$I,3,0)+VLOOKUP(AN$14&amp;"-sexo-"&amp;$E433,Equations!$G:$I,3,0)*$U433+VLOOKUP(AN$14&amp;"-edad-"&amp;$E433,Equations!$G:$I,3,0)*$V433+VLOOKUP(AN$14&amp;"-est-"&amp;$E433,Equations!$G:$I,3,0)*(1/$W433)+VLOOKUP(AN$14&amp;"-imc-"&amp;$E433,Equations!$G:$I,3,0)*(1/$Q433)))</f>
        <v/>
      </c>
      <c r="AO433" s="10" t="str">
        <f>IF($Z433="","",IF(OR($V433&lt;2.7,$V433&gt;90),"Age OOR",AN433-1.6449*VLOOKUP(AN$14&amp;"-rse-"&amp;$E433,Equations!$G:$I,3,0)))</f>
        <v/>
      </c>
      <c r="AP433" s="10" t="str">
        <f>IF($Z433="","",IF(OR($V433&lt;2.7,$V433&gt;90),"Age OOR",AN433+1.6449*VLOOKUP(AN$14&amp;"-rse-"&amp;$E433,Equations!$G:$I,3,0)))</f>
        <v/>
      </c>
      <c r="AQ433" s="10" t="str">
        <f t="shared" si="163"/>
        <v/>
      </c>
      <c r="AR433" s="10" t="str">
        <f>IF($Z433="","",IF(OR($V433&lt;2.7,$V433&gt;90),"Age OOR",($Z433-AN433)/VLOOKUP(AN$14&amp;"-rse-"&amp;$E433,Equations!$G:$I,3,0)))</f>
        <v/>
      </c>
      <c r="AS433" s="10" t="str">
        <f>IF($AA433="","",IF(OR($V433&lt;2.7,$V433&gt;90),"Age OOR",VLOOKUP(AS$14&amp;"-int-"&amp;$F433,Equations!$G:$I,3,0)+VLOOKUP(AS$14&amp;"-sexo-"&amp;$F433,Equations!$G:$I,3,0)*$U433+VLOOKUP(AS$14&amp;"-edad-"&amp;$F433,Equations!$G:$I,3,0)*$V433+VLOOKUP(AS$14&amp;"-est-"&amp;$F433,Equations!$G:$I,3,0)*(1/$W433)+VLOOKUP(AS$14&amp;"-imc-"&amp;$F433,Equations!$G:$I,3,0)*(1/$Q433)))</f>
        <v/>
      </c>
      <c r="AT433" s="10" t="str">
        <f>IF($AA433="","",IF(OR($V433&lt;2.7,$V433&gt;90),"Age OOR",AS433-1.6449*VLOOKUP(AS$14&amp;"-rse-"&amp;$F433,Equations!$G:$I,3,0)))</f>
        <v/>
      </c>
      <c r="AU433" s="10" t="str">
        <f>IF($AA433="","",IF(OR($V433&lt;2.7,$V433&gt;90),"Age OOR",AS433+1.6449*VLOOKUP(AS$14&amp;"-rse-"&amp;$F433,Equations!$G:$I,3,0)))</f>
        <v/>
      </c>
      <c r="AV433" s="10" t="str">
        <f t="shared" si="164"/>
        <v/>
      </c>
      <c r="AW433" s="10" t="str">
        <f>IF($AA433="","",IF(OR($V433&lt;2.7,$V433&gt;90),"Age OOR",($AA433-AS433)/VLOOKUP(AS$14&amp;"-rse-"&amp;$F433,Equations!$G:$I,3,0)))</f>
        <v/>
      </c>
      <c r="AX433" s="10" t="str">
        <f>IF($AB433="","",IF(OR($V433&lt;2.7,$V433&gt;90),"Age OOR",VLOOKUP(AX$14&amp;"-int-"&amp;$G433,Equations!$G:$I,3,0)+VLOOKUP(AX$14&amp;"-sexo-"&amp;$G433,Equations!$G:$I,3,0)*$U433+VLOOKUP(AX$14&amp;"-edad-"&amp;$G433,Equations!$G:$I,3,0)*$V433+VLOOKUP(AX$14&amp;"-est-"&amp;$G433,Equations!$G:$I,3,0)*(1/$W433)+VLOOKUP(AX$14&amp;"-imc-"&amp;$G433,Equations!$G:$I,3,0)*(1/$Q433)))</f>
        <v/>
      </c>
      <c r="AY433" s="10" t="str">
        <f>IF($AB433="","",IF(OR($V433&lt;2.7,$V433&gt;90),"Age OOR",AX433-1.6449*VLOOKUP(AX$14&amp;"-rse-"&amp;$G433,Equations!$G:$I,3,0)))</f>
        <v/>
      </c>
      <c r="AZ433" s="10" t="str">
        <f>IF($AB433="","",IF(OR($V433&lt;2.7,$V433&gt;90),"Age OOR",AX433+1.6449*VLOOKUP(AX$14&amp;"-rse-"&amp;$G433,Equations!$G:$I,3,0)))</f>
        <v/>
      </c>
      <c r="BA433" s="10" t="str">
        <f t="shared" si="165"/>
        <v/>
      </c>
      <c r="BB433" s="10" t="str">
        <f>IF($AB433="","",IF(OR($V433&lt;2.7,$V433&gt;90),"Age OOR",($AB433-AX433)/VLOOKUP(AX$14&amp;"-rse-"&amp;$G433,Equations!$G:$I,3,0)))</f>
        <v/>
      </c>
      <c r="BC433" s="10" t="str">
        <f>IF($AC433="","",IF(OR($V433&lt;2.7,$V433&gt;90),"Age OOR",VLOOKUP(BC$14&amp;"-int-"&amp;$H433,Equations!$G:$I,3,0)+VLOOKUP(BC$14&amp;"-sexo-"&amp;$H433,Equations!$G:$I,3,0)*$U433+VLOOKUP(BC$14&amp;"-edad-"&amp;$H433,Equations!$G:$I,3,0)*$V433+VLOOKUP(BC$14&amp;"-est-"&amp;$H433,Equations!$G:$I,3,0)*(1/$W433)+VLOOKUP(BC$14&amp;"-imc-"&amp;$H433,Equations!$G:$I,3,0)*(1/$Q433)))</f>
        <v/>
      </c>
      <c r="BD433" s="10" t="str">
        <f>IF($AC433="","",IF(OR($V433&lt;2.7,$V433&gt;90),"Age OOR",BC433-1.6449*VLOOKUP(BC$14&amp;"-rse-"&amp;$H433,Equations!$G:$I,3,0)))</f>
        <v/>
      </c>
      <c r="BE433" s="10" t="str">
        <f>IF($AC433="","",IF(OR($V433&lt;2.7,$V433&gt;90),"Age OOR",BC433+1.6449*VLOOKUP(BC$14&amp;"-rse-"&amp;$H433,Equations!$G:$I,3,0)))</f>
        <v/>
      </c>
      <c r="BF433" s="10" t="str">
        <f t="shared" si="166"/>
        <v/>
      </c>
      <c r="BG433" s="10" t="str">
        <f>IF($AC433="","",IF(OR($V433&lt;2.7,$V433&gt;90),"Age OOR",($AC433-BC433)/VLOOKUP(BC$14&amp;"-rse-"&amp;$H433,Equations!$G:$I,3,0)))</f>
        <v/>
      </c>
      <c r="BH433" s="10" t="str">
        <f>IF($AD433="","",IF(OR($V433&lt;2.7,$V433&gt;90),"Age OOR",VLOOKUP(BH$14&amp;"-int-"&amp;$I433,Equations!$G:$I,3,0)+VLOOKUP(BH$14&amp;"-sexo-"&amp;$I433,Equations!$G:$I,3,0)*$U433+VLOOKUP(BH$14&amp;"-edad-"&amp;$I433,Equations!$G:$I,3,0)*$V433+VLOOKUP(BH$14&amp;"-est-"&amp;$I433,Equations!$G:$I,3,0)*(1/$W433)+VLOOKUP(BH$14&amp;"-imc-"&amp;$I433,Equations!$G:$I,3,0)*(1/$Q433)))</f>
        <v/>
      </c>
      <c r="BI433" s="10" t="str">
        <f>IF($AD433="","",IF(OR($V433&lt;2.7,$V433&gt;90),"Age OOR",BH433-1.6449*VLOOKUP(BH$14&amp;"-rse-"&amp;$I433,Equations!$G:$I,3,0)))</f>
        <v/>
      </c>
      <c r="BJ433" s="10" t="str">
        <f>IF($AD433="","",IF(OR($V433&lt;2.7,$V433&gt;90),"Age OOR",BH433+1.6449*VLOOKUP(BH$14&amp;"-rse-"&amp;$I433,Equations!$G:$I,3,0)))</f>
        <v/>
      </c>
      <c r="BK433" s="10" t="str">
        <f t="shared" si="167"/>
        <v/>
      </c>
      <c r="BL433" s="10" t="str">
        <f>IF($AD433="","",IF(OR($V433&lt;2.7,$V433&gt;90),"Age OOR",($AD433-BH433)/VLOOKUP(BH$14&amp;"-rse-"&amp;$I433,Equations!$G:$I,3,0)))</f>
        <v/>
      </c>
      <c r="BM433" s="10" t="str">
        <f>IF($AE433="","",IF(OR($V433&lt;2.7,$V433&gt;90),"Age OOR",VLOOKUP(BM$14&amp;"-int-"&amp;$J433,Equations!$G:$I,3,0)+VLOOKUP(BM$14&amp;"-sexo-"&amp;$J433,Equations!$G:$I,3,0)*$U433+VLOOKUP(BM$14&amp;"-edad-"&amp;$J433,Equations!$G:$I,3,0)*$V433+VLOOKUP(BM$14&amp;"-est-"&amp;$J433,Equations!$G:$I,3,0)*(1/$W433)+VLOOKUP(BM$14&amp;"-imc-"&amp;$J433,Equations!$G:$I,3,0)*(1/$Q433)))</f>
        <v/>
      </c>
      <c r="BN433" s="10" t="str">
        <f>IF($AE433="","",IF(OR($V433&lt;2.7,$V433&gt;90),"Age OOR",BM433-1.6449*VLOOKUP(BM$14&amp;"-rse-"&amp;$J433,Equations!$G:$I,3,0)))</f>
        <v/>
      </c>
      <c r="BO433" s="10" t="str">
        <f>IF($AE433="","",IF(OR($V433&lt;2.7,$V433&gt;90),"Age OOR",BM433+1.6449*VLOOKUP(BM$14&amp;"-rse-"&amp;$J433,Equations!$G:$I,3,0)))</f>
        <v/>
      </c>
      <c r="BP433" s="10" t="str">
        <f t="shared" si="168"/>
        <v/>
      </c>
      <c r="BQ433" s="10" t="str">
        <f>IF($AE433="","",IF(OR($V433&lt;2.7,$V433&gt;90),"Age OOR",($AE433-BM433)/VLOOKUP(BM$14&amp;"-rse-"&amp;$J433,Equations!$G:$I,3,0)))</f>
        <v/>
      </c>
      <c r="BR433" s="10" t="str">
        <f>IF($AF433="","",IF(OR($V433&lt;2.7,$V433&gt;90),"Age OOR",VLOOKUP(BR$14&amp;"-int-"&amp;$K433,Equations!$G:$I,3,0)+VLOOKUP(BR$14&amp;"-sexo-"&amp;$K433,Equations!$G:$I,3,0)*$U433+VLOOKUP(BR$14&amp;"-edad-"&amp;$K433,Equations!$G:$I,3,0)*$V433+VLOOKUP(BR$14&amp;"-est-"&amp;$K433,Equations!$G:$I,3,0)*(1/$W433)+VLOOKUP(BR$14&amp;"-imc-"&amp;$K433,Equations!$G:$I,3,0)*(1/$Q433)))</f>
        <v/>
      </c>
      <c r="BS433" s="10" t="str">
        <f>IF($AF433="","",IF(OR($V433&lt;2.7,$V433&gt;90),"Age OOR",BR433-1.6449*VLOOKUP(BR$14&amp;"-rse-"&amp;$K433,Equations!$G:$I,3,0)))</f>
        <v/>
      </c>
      <c r="BT433" s="10" t="str">
        <f>IF($AF433="","",IF(OR($V433&lt;2.7,$V433&gt;90),"Age OOR",BR433+1.6449*VLOOKUP(BR$14&amp;"-rse-"&amp;$K433,Equations!$G:$I,3,0)))</f>
        <v/>
      </c>
      <c r="BU433" s="10" t="str">
        <f t="shared" si="169"/>
        <v/>
      </c>
      <c r="BV433" s="10" t="str">
        <f>IF($AF433="","",IF(OR($V433&lt;2.7,$V433&gt;90),"Age OOR",($AF433-BR433)/VLOOKUP(BR$14&amp;"-rse-"&amp;$K433,Equations!$G:$I,3,0)))</f>
        <v/>
      </c>
      <c r="BW433" s="10" t="str">
        <f>IF($AG433="","",IF(OR($V433&lt;2.7,$V433&gt;90),"Age OOR",VLOOKUP(BW$14&amp;"-int-"&amp;$L433,Equations!$G:$I,3,0)+VLOOKUP(BW$14&amp;"-sexo-"&amp;$L433,Equations!$G:$I,3,0)*$U433+VLOOKUP(BW$14&amp;"-edad-"&amp;$L433,Equations!$G:$I,3,0)*$V433+VLOOKUP(BW$14&amp;"-est-"&amp;$L433,Equations!$G:$I,3,0)*(1/$W433)+VLOOKUP(BW$14&amp;"-imc-"&amp;$L433,Equations!$G:$I,3,0)*(1/$Q433)))</f>
        <v/>
      </c>
      <c r="BX433" s="10" t="str">
        <f>IF($AG433="","",IF(OR($V433&lt;2.7,$V433&gt;90),"Age OOR",BW433-1.6449*VLOOKUP(BW$14&amp;"-rse-"&amp;$L433,Equations!$G:$I,3,0)))</f>
        <v/>
      </c>
      <c r="BY433" s="10" t="str">
        <f>IF($AG433="","",IF(OR($V433&lt;2.7,$V433&gt;90),"Age OOR",BW433+1.6449*VLOOKUP(BW$14&amp;"-rse-"&amp;$L433,Equations!$G:$I,3,0)))</f>
        <v/>
      </c>
      <c r="BZ433" s="10" t="str">
        <f t="shared" si="170"/>
        <v/>
      </c>
      <c r="CA433" s="10" t="str">
        <f>IF($AG433="","",IF(OR($V433&lt;2.7,$V433&gt;90),"Age OOR",($AG433-BW433)/VLOOKUP(BW$14&amp;"-rse-"&amp;$L433,Equations!$G:$I,3,0)))</f>
        <v/>
      </c>
      <c r="CB433" s="10" t="str">
        <f>IF($AH433="","",IF(OR($V433&lt;2.7,$V433&gt;90),"Age OOR",VLOOKUP(CB$14&amp;"-int-"&amp;$M433,Equations!$G:$I,3,0)+VLOOKUP(CB$14&amp;"-sexo-"&amp;$M433,Equations!$G:$I,3,0)*$U433+VLOOKUP(CB$14&amp;"-edad-"&amp;$M433,Equations!$G:$I,3,0)*$V433+VLOOKUP(CB$14&amp;"-est-"&amp;$M433,Equations!$G:$I,3,0)*(1/$W433)+VLOOKUP(CB$14&amp;"-imc-"&amp;$M433,Equations!$G:$I,3,0)*(1/$Q433)))</f>
        <v/>
      </c>
      <c r="CC433" s="10" t="str">
        <f>IF($AH433="","",IF(OR($V433&lt;2.7,$V433&gt;90),"Age OOR",CB433-1.6449*VLOOKUP(CB$14&amp;"-rse-"&amp;$M433,Equations!$G:$I,3,0)))</f>
        <v/>
      </c>
      <c r="CD433" s="10" t="str">
        <f>IF($AH433="","",IF(OR($V433&lt;2.7,$V433&gt;90),"Age OOR",CB433+1.6449*VLOOKUP(CB$14&amp;"-rse-"&amp;$M433,Equations!$G:$I,3,0)))</f>
        <v/>
      </c>
      <c r="CE433" s="10" t="str">
        <f t="shared" si="171"/>
        <v/>
      </c>
      <c r="CF433" s="10" t="str">
        <f>IF($AH433="","",IF(OR($V433&lt;2.7,$V433&gt;90),"Age OOR",($AH433-CB433)/VLOOKUP(CB$14&amp;"-rse-"&amp;$M433,Equations!$G:$I,3,0)))</f>
        <v/>
      </c>
      <c r="CG433" s="10" t="str">
        <f>IF($AI433="","",IF(OR($V433&lt;2.7,$V433&gt;90),"Age OOR",VLOOKUP(CG$14&amp;"-int-"&amp;$N433,Equations!$G:$I,3,0)+VLOOKUP(CG$14&amp;"-sexo-"&amp;$N433,Equations!$G:$I,3,0)*$U433+VLOOKUP(CG$14&amp;"-edad-"&amp;$N433,Equations!$G:$I,3,0)*$V433+VLOOKUP(CG$14&amp;"-est-"&amp;$N433,Equations!$G:$I,3,0)*(1/$W433)+VLOOKUP(CG$14&amp;"-imc-"&amp;$N433,Equations!$G:$I,3,0)*(1/$Q433)))</f>
        <v/>
      </c>
      <c r="CH433" s="10" t="str">
        <f>IF($AI433="","",IF(OR($V433&lt;2.7,$V433&gt;90),"Age OOR",CG433-1.6449*VLOOKUP(CG$14&amp;"-rse-"&amp;$N433,Equations!$G:$I,3,0)))</f>
        <v/>
      </c>
      <c r="CI433" s="10" t="str">
        <f>IF($AI433="","",IF(OR($V433&lt;2.7,$V433&gt;90),"Age OOR",CG433+1.6449*VLOOKUP(CG$14&amp;"-rse-"&amp;$N433,Equations!$G:$I,3,0)))</f>
        <v/>
      </c>
      <c r="CJ433" s="10" t="str">
        <f t="shared" si="172"/>
        <v/>
      </c>
      <c r="CK433" s="10" t="str">
        <f>IF($AI433="","",IF(OR($V433&lt;2.7,$V433&gt;90),"Age OOR",($AI433-CG433)/VLOOKUP(CG$14&amp;"-rse-"&amp;$N433,Equations!$G:$I,3,0)))</f>
        <v/>
      </c>
      <c r="CL433" s="10" t="str">
        <f>IF($AJ433="","",IF(OR($V433&lt;2.7,$V433&gt;90),"Age OOR",VLOOKUP(CL$14&amp;"-int-"&amp;$O433,Equations!$G:$I,3,0)+VLOOKUP(CL$14&amp;"-sexo-"&amp;$O433,Equations!$G:$I,3,0)*$U433+VLOOKUP(CL$14&amp;"-edad-"&amp;$O433,Equations!$G:$I,3,0)*$V433+VLOOKUP(CL$14&amp;"-est-"&amp;$O433,Equations!$G:$I,3,0)*(1/$W433)+VLOOKUP(CL$14&amp;"-imc-"&amp;$O433,Equations!$G:$I,3,0)*(1/$Q433)))</f>
        <v/>
      </c>
      <c r="CM433" s="10" t="str">
        <f>IF($AJ433="","",IF(OR($V433&lt;2.7,$V433&gt;90),"Age OOR",CL433-1.6449*VLOOKUP(CL$14&amp;"-rse-"&amp;$O433,Equations!$G:$I,3,0)))</f>
        <v/>
      </c>
      <c r="CN433" s="10" t="str">
        <f>IF($AJ433="","",IF(OR($V433&lt;2.7,$V433&gt;90),"Age OOR",CL433+1.6449*VLOOKUP(CL$14&amp;"-rse-"&amp;$O433,Equations!$G:$I,3,0)))</f>
        <v/>
      </c>
      <c r="CO433" s="10" t="str">
        <f t="shared" si="173"/>
        <v/>
      </c>
      <c r="CP433" s="10" t="str">
        <f>IF($AJ433="","",IF(OR($V433&lt;2.7,$V433&gt;90),"Age OOR",($AJ433-CL433)/VLOOKUP(CL$14&amp;"-rse-"&amp;$O433,Equations!$G:$I,3,0)))</f>
        <v/>
      </c>
      <c r="CQ433" s="10" t="str">
        <f>IF($AK433="","",IF(OR($V433&lt;2.7,$V433&gt;90),"Age OOR",EXP(VLOOKUP(CQ$14&amp;"-int-"&amp;$P433,Equations!$G:$I,3,0)+VLOOKUP(CQ$14&amp;"-sexo-"&amp;$P433,Equations!$G:$I,3,0)*$U433+VLOOKUP(CQ$14&amp;"-edad-"&amp;$P433,Equations!$G:$I,3,0)*$V433+VLOOKUP(CQ$14&amp;"-est-"&amp;$P433,Equations!$G:$I,3,0)*(1/$W433)+VLOOKUP(CQ$14&amp;"-imc-"&amp;$P433,Equations!$G:$I,3,0)*(1/$Q433))))</f>
        <v/>
      </c>
      <c r="CR433" s="10" t="str">
        <f>IF($AK433="","",IF(OR($V433&lt;2.7,$V433&gt;90),"Age OOR",EXP(LN(CQ433)-1.6449*VLOOKUP(CQ$14&amp;"-rse-"&amp;$P433,Equations!$G:$I,3,0))))</f>
        <v/>
      </c>
      <c r="CS433" s="10" t="str">
        <f>IF($AK433="","",IF(OR($V433&lt;2.7,$V433&gt;90),"Age OOR",EXP(LN(CQ433)+1.6449*VLOOKUP(CQ$14&amp;"-rse-"&amp;$P433,Equations!$G:$I,3,0))))</f>
        <v/>
      </c>
      <c r="CT433" s="10" t="str">
        <f t="shared" si="174"/>
        <v/>
      </c>
      <c r="CU433" s="10" t="str">
        <f>IF($AK433="","",IF(OR($V433&lt;2.7,$V433&gt;90),"Age OOR",(LN($AK433)-LN(CQ433))/VLOOKUP(CQ$14&amp;"-rse-"&amp;$P433,Equations!$G:$I,3,0)))</f>
        <v/>
      </c>
      <c r="CV433" s="47"/>
    </row>
    <row r="434" spans="5:100" x14ac:dyDescent="0.2">
      <c r="E434" s="23" t="str">
        <f t="shared" si="150"/>
        <v>Age out of range</v>
      </c>
      <c r="F434" s="23" t="str">
        <f t="shared" si="151"/>
        <v>Age out of range</v>
      </c>
      <c r="G434" s="23" t="str">
        <f t="shared" si="152"/>
        <v>Age out of range</v>
      </c>
      <c r="H434" s="23" t="str">
        <f t="shared" si="153"/>
        <v>Age out of range</v>
      </c>
      <c r="I434" s="23" t="str">
        <f t="shared" si="154"/>
        <v>Age out of range</v>
      </c>
      <c r="J434" s="23" t="str">
        <f t="shared" si="155"/>
        <v>Age out of range</v>
      </c>
      <c r="K434" s="23" t="str">
        <f t="shared" si="156"/>
        <v>Age out of range</v>
      </c>
      <c r="L434" s="23" t="str">
        <f t="shared" si="157"/>
        <v>Age out of range</v>
      </c>
      <c r="M434" s="23" t="str">
        <f t="shared" si="158"/>
        <v>Age out of range</v>
      </c>
      <c r="N434" s="23" t="str">
        <f t="shared" si="159"/>
        <v>Age out of range</v>
      </c>
      <c r="O434" s="23" t="str">
        <f t="shared" si="160"/>
        <v>Age out of range</v>
      </c>
      <c r="P434" s="23" t="str">
        <f t="shared" si="161"/>
        <v>Age out of range</v>
      </c>
      <c r="Q434" s="23" t="e">
        <f t="shared" si="162"/>
        <v>#DIV/0!</v>
      </c>
      <c r="R434" s="17"/>
      <c r="S434" s="23">
        <v>418</v>
      </c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  <c r="AE434" s="134"/>
      <c r="AF434" s="134"/>
      <c r="AG434" s="134"/>
      <c r="AH434" s="134"/>
      <c r="AI434" s="134"/>
      <c r="AJ434" s="134"/>
      <c r="AK434" s="134"/>
      <c r="AL434" s="7"/>
      <c r="AM434" s="47"/>
      <c r="AN434" s="10" t="str">
        <f>IF($Z434="","",IF(OR($V434&lt;2.7,$V434&gt;90),"Age OOR",VLOOKUP(AN$14&amp;"-int-"&amp;$E434,Equations!$G:$I,3,0)+VLOOKUP(AN$14&amp;"-sexo-"&amp;$E434,Equations!$G:$I,3,0)*$U434+VLOOKUP(AN$14&amp;"-edad-"&amp;$E434,Equations!$G:$I,3,0)*$V434+VLOOKUP(AN$14&amp;"-est-"&amp;$E434,Equations!$G:$I,3,0)*(1/$W434)+VLOOKUP(AN$14&amp;"-imc-"&amp;$E434,Equations!$G:$I,3,0)*(1/$Q434)))</f>
        <v/>
      </c>
      <c r="AO434" s="10" t="str">
        <f>IF($Z434="","",IF(OR($V434&lt;2.7,$V434&gt;90),"Age OOR",AN434-1.6449*VLOOKUP(AN$14&amp;"-rse-"&amp;$E434,Equations!$G:$I,3,0)))</f>
        <v/>
      </c>
      <c r="AP434" s="10" t="str">
        <f>IF($Z434="","",IF(OR($V434&lt;2.7,$V434&gt;90),"Age OOR",AN434+1.6449*VLOOKUP(AN$14&amp;"-rse-"&amp;$E434,Equations!$G:$I,3,0)))</f>
        <v/>
      </c>
      <c r="AQ434" s="10" t="str">
        <f t="shared" si="163"/>
        <v/>
      </c>
      <c r="AR434" s="10" t="str">
        <f>IF($Z434="","",IF(OR($V434&lt;2.7,$V434&gt;90),"Age OOR",($Z434-AN434)/VLOOKUP(AN$14&amp;"-rse-"&amp;$E434,Equations!$G:$I,3,0)))</f>
        <v/>
      </c>
      <c r="AS434" s="10" t="str">
        <f>IF($AA434="","",IF(OR($V434&lt;2.7,$V434&gt;90),"Age OOR",VLOOKUP(AS$14&amp;"-int-"&amp;$F434,Equations!$G:$I,3,0)+VLOOKUP(AS$14&amp;"-sexo-"&amp;$F434,Equations!$G:$I,3,0)*$U434+VLOOKUP(AS$14&amp;"-edad-"&amp;$F434,Equations!$G:$I,3,0)*$V434+VLOOKUP(AS$14&amp;"-est-"&amp;$F434,Equations!$G:$I,3,0)*(1/$W434)+VLOOKUP(AS$14&amp;"-imc-"&amp;$F434,Equations!$G:$I,3,0)*(1/$Q434)))</f>
        <v/>
      </c>
      <c r="AT434" s="10" t="str">
        <f>IF($AA434="","",IF(OR($V434&lt;2.7,$V434&gt;90),"Age OOR",AS434-1.6449*VLOOKUP(AS$14&amp;"-rse-"&amp;$F434,Equations!$G:$I,3,0)))</f>
        <v/>
      </c>
      <c r="AU434" s="10" t="str">
        <f>IF($AA434="","",IF(OR($V434&lt;2.7,$V434&gt;90),"Age OOR",AS434+1.6449*VLOOKUP(AS$14&amp;"-rse-"&amp;$F434,Equations!$G:$I,3,0)))</f>
        <v/>
      </c>
      <c r="AV434" s="10" t="str">
        <f t="shared" si="164"/>
        <v/>
      </c>
      <c r="AW434" s="10" t="str">
        <f>IF($AA434="","",IF(OR($V434&lt;2.7,$V434&gt;90),"Age OOR",($AA434-AS434)/VLOOKUP(AS$14&amp;"-rse-"&amp;$F434,Equations!$G:$I,3,0)))</f>
        <v/>
      </c>
      <c r="AX434" s="10" t="str">
        <f>IF($AB434="","",IF(OR($V434&lt;2.7,$V434&gt;90),"Age OOR",VLOOKUP(AX$14&amp;"-int-"&amp;$G434,Equations!$G:$I,3,0)+VLOOKUP(AX$14&amp;"-sexo-"&amp;$G434,Equations!$G:$I,3,0)*$U434+VLOOKUP(AX$14&amp;"-edad-"&amp;$G434,Equations!$G:$I,3,0)*$V434+VLOOKUP(AX$14&amp;"-est-"&amp;$G434,Equations!$G:$I,3,0)*(1/$W434)+VLOOKUP(AX$14&amp;"-imc-"&amp;$G434,Equations!$G:$I,3,0)*(1/$Q434)))</f>
        <v/>
      </c>
      <c r="AY434" s="10" t="str">
        <f>IF($AB434="","",IF(OR($V434&lt;2.7,$V434&gt;90),"Age OOR",AX434-1.6449*VLOOKUP(AX$14&amp;"-rse-"&amp;$G434,Equations!$G:$I,3,0)))</f>
        <v/>
      </c>
      <c r="AZ434" s="10" t="str">
        <f>IF($AB434="","",IF(OR($V434&lt;2.7,$V434&gt;90),"Age OOR",AX434+1.6449*VLOOKUP(AX$14&amp;"-rse-"&amp;$G434,Equations!$G:$I,3,0)))</f>
        <v/>
      </c>
      <c r="BA434" s="10" t="str">
        <f t="shared" si="165"/>
        <v/>
      </c>
      <c r="BB434" s="10" t="str">
        <f>IF($AB434="","",IF(OR($V434&lt;2.7,$V434&gt;90),"Age OOR",($AB434-AX434)/VLOOKUP(AX$14&amp;"-rse-"&amp;$G434,Equations!$G:$I,3,0)))</f>
        <v/>
      </c>
      <c r="BC434" s="10" t="str">
        <f>IF($AC434="","",IF(OR($V434&lt;2.7,$V434&gt;90),"Age OOR",VLOOKUP(BC$14&amp;"-int-"&amp;$H434,Equations!$G:$I,3,0)+VLOOKUP(BC$14&amp;"-sexo-"&amp;$H434,Equations!$G:$I,3,0)*$U434+VLOOKUP(BC$14&amp;"-edad-"&amp;$H434,Equations!$G:$I,3,0)*$V434+VLOOKUP(BC$14&amp;"-est-"&amp;$H434,Equations!$G:$I,3,0)*(1/$W434)+VLOOKUP(BC$14&amp;"-imc-"&amp;$H434,Equations!$G:$I,3,0)*(1/$Q434)))</f>
        <v/>
      </c>
      <c r="BD434" s="10" t="str">
        <f>IF($AC434="","",IF(OR($V434&lt;2.7,$V434&gt;90),"Age OOR",BC434-1.6449*VLOOKUP(BC$14&amp;"-rse-"&amp;$H434,Equations!$G:$I,3,0)))</f>
        <v/>
      </c>
      <c r="BE434" s="10" t="str">
        <f>IF($AC434="","",IF(OR($V434&lt;2.7,$V434&gt;90),"Age OOR",BC434+1.6449*VLOOKUP(BC$14&amp;"-rse-"&amp;$H434,Equations!$G:$I,3,0)))</f>
        <v/>
      </c>
      <c r="BF434" s="10" t="str">
        <f t="shared" si="166"/>
        <v/>
      </c>
      <c r="BG434" s="10" t="str">
        <f>IF($AC434="","",IF(OR($V434&lt;2.7,$V434&gt;90),"Age OOR",($AC434-BC434)/VLOOKUP(BC$14&amp;"-rse-"&amp;$H434,Equations!$G:$I,3,0)))</f>
        <v/>
      </c>
      <c r="BH434" s="10" t="str">
        <f>IF($AD434="","",IF(OR($V434&lt;2.7,$V434&gt;90),"Age OOR",VLOOKUP(BH$14&amp;"-int-"&amp;$I434,Equations!$G:$I,3,0)+VLOOKUP(BH$14&amp;"-sexo-"&amp;$I434,Equations!$G:$I,3,0)*$U434+VLOOKUP(BH$14&amp;"-edad-"&amp;$I434,Equations!$G:$I,3,0)*$V434+VLOOKUP(BH$14&amp;"-est-"&amp;$I434,Equations!$G:$I,3,0)*(1/$W434)+VLOOKUP(BH$14&amp;"-imc-"&amp;$I434,Equations!$G:$I,3,0)*(1/$Q434)))</f>
        <v/>
      </c>
      <c r="BI434" s="10" t="str">
        <f>IF($AD434="","",IF(OR($V434&lt;2.7,$V434&gt;90),"Age OOR",BH434-1.6449*VLOOKUP(BH$14&amp;"-rse-"&amp;$I434,Equations!$G:$I,3,0)))</f>
        <v/>
      </c>
      <c r="BJ434" s="10" t="str">
        <f>IF($AD434="","",IF(OR($V434&lt;2.7,$V434&gt;90),"Age OOR",BH434+1.6449*VLOOKUP(BH$14&amp;"-rse-"&amp;$I434,Equations!$G:$I,3,0)))</f>
        <v/>
      </c>
      <c r="BK434" s="10" t="str">
        <f t="shared" si="167"/>
        <v/>
      </c>
      <c r="BL434" s="10" t="str">
        <f>IF($AD434="","",IF(OR($V434&lt;2.7,$V434&gt;90),"Age OOR",($AD434-BH434)/VLOOKUP(BH$14&amp;"-rse-"&amp;$I434,Equations!$G:$I,3,0)))</f>
        <v/>
      </c>
      <c r="BM434" s="10" t="str">
        <f>IF($AE434="","",IF(OR($V434&lt;2.7,$V434&gt;90),"Age OOR",VLOOKUP(BM$14&amp;"-int-"&amp;$J434,Equations!$G:$I,3,0)+VLOOKUP(BM$14&amp;"-sexo-"&amp;$J434,Equations!$G:$I,3,0)*$U434+VLOOKUP(BM$14&amp;"-edad-"&amp;$J434,Equations!$G:$I,3,0)*$V434+VLOOKUP(BM$14&amp;"-est-"&amp;$J434,Equations!$G:$I,3,0)*(1/$W434)+VLOOKUP(BM$14&amp;"-imc-"&amp;$J434,Equations!$G:$I,3,0)*(1/$Q434)))</f>
        <v/>
      </c>
      <c r="BN434" s="10" t="str">
        <f>IF($AE434="","",IF(OR($V434&lt;2.7,$V434&gt;90),"Age OOR",BM434-1.6449*VLOOKUP(BM$14&amp;"-rse-"&amp;$J434,Equations!$G:$I,3,0)))</f>
        <v/>
      </c>
      <c r="BO434" s="10" t="str">
        <f>IF($AE434="","",IF(OR($V434&lt;2.7,$V434&gt;90),"Age OOR",BM434+1.6449*VLOOKUP(BM$14&amp;"-rse-"&amp;$J434,Equations!$G:$I,3,0)))</f>
        <v/>
      </c>
      <c r="BP434" s="10" t="str">
        <f t="shared" si="168"/>
        <v/>
      </c>
      <c r="BQ434" s="10" t="str">
        <f>IF($AE434="","",IF(OR($V434&lt;2.7,$V434&gt;90),"Age OOR",($AE434-BM434)/VLOOKUP(BM$14&amp;"-rse-"&amp;$J434,Equations!$G:$I,3,0)))</f>
        <v/>
      </c>
      <c r="BR434" s="10" t="str">
        <f>IF($AF434="","",IF(OR($V434&lt;2.7,$V434&gt;90),"Age OOR",VLOOKUP(BR$14&amp;"-int-"&amp;$K434,Equations!$G:$I,3,0)+VLOOKUP(BR$14&amp;"-sexo-"&amp;$K434,Equations!$G:$I,3,0)*$U434+VLOOKUP(BR$14&amp;"-edad-"&amp;$K434,Equations!$G:$I,3,0)*$V434+VLOOKUP(BR$14&amp;"-est-"&amp;$K434,Equations!$G:$I,3,0)*(1/$W434)+VLOOKUP(BR$14&amp;"-imc-"&amp;$K434,Equations!$G:$I,3,0)*(1/$Q434)))</f>
        <v/>
      </c>
      <c r="BS434" s="10" t="str">
        <f>IF($AF434="","",IF(OR($V434&lt;2.7,$V434&gt;90),"Age OOR",BR434-1.6449*VLOOKUP(BR$14&amp;"-rse-"&amp;$K434,Equations!$G:$I,3,0)))</f>
        <v/>
      </c>
      <c r="BT434" s="10" t="str">
        <f>IF($AF434="","",IF(OR($V434&lt;2.7,$V434&gt;90),"Age OOR",BR434+1.6449*VLOOKUP(BR$14&amp;"-rse-"&amp;$K434,Equations!$G:$I,3,0)))</f>
        <v/>
      </c>
      <c r="BU434" s="10" t="str">
        <f t="shared" si="169"/>
        <v/>
      </c>
      <c r="BV434" s="10" t="str">
        <f>IF($AF434="","",IF(OR($V434&lt;2.7,$V434&gt;90),"Age OOR",($AF434-BR434)/VLOOKUP(BR$14&amp;"-rse-"&amp;$K434,Equations!$G:$I,3,0)))</f>
        <v/>
      </c>
      <c r="BW434" s="10" t="str">
        <f>IF($AG434="","",IF(OR($V434&lt;2.7,$V434&gt;90),"Age OOR",VLOOKUP(BW$14&amp;"-int-"&amp;$L434,Equations!$G:$I,3,0)+VLOOKUP(BW$14&amp;"-sexo-"&amp;$L434,Equations!$G:$I,3,0)*$U434+VLOOKUP(BW$14&amp;"-edad-"&amp;$L434,Equations!$G:$I,3,0)*$V434+VLOOKUP(BW$14&amp;"-est-"&amp;$L434,Equations!$G:$I,3,0)*(1/$W434)+VLOOKUP(BW$14&amp;"-imc-"&amp;$L434,Equations!$G:$I,3,0)*(1/$Q434)))</f>
        <v/>
      </c>
      <c r="BX434" s="10" t="str">
        <f>IF($AG434="","",IF(OR($V434&lt;2.7,$V434&gt;90),"Age OOR",BW434-1.6449*VLOOKUP(BW$14&amp;"-rse-"&amp;$L434,Equations!$G:$I,3,0)))</f>
        <v/>
      </c>
      <c r="BY434" s="10" t="str">
        <f>IF($AG434="","",IF(OR($V434&lt;2.7,$V434&gt;90),"Age OOR",BW434+1.6449*VLOOKUP(BW$14&amp;"-rse-"&amp;$L434,Equations!$G:$I,3,0)))</f>
        <v/>
      </c>
      <c r="BZ434" s="10" t="str">
        <f t="shared" si="170"/>
        <v/>
      </c>
      <c r="CA434" s="10" t="str">
        <f>IF($AG434="","",IF(OR($V434&lt;2.7,$V434&gt;90),"Age OOR",($AG434-BW434)/VLOOKUP(BW$14&amp;"-rse-"&amp;$L434,Equations!$G:$I,3,0)))</f>
        <v/>
      </c>
      <c r="CB434" s="10" t="str">
        <f>IF($AH434="","",IF(OR($V434&lt;2.7,$V434&gt;90),"Age OOR",VLOOKUP(CB$14&amp;"-int-"&amp;$M434,Equations!$G:$I,3,0)+VLOOKUP(CB$14&amp;"-sexo-"&amp;$M434,Equations!$G:$I,3,0)*$U434+VLOOKUP(CB$14&amp;"-edad-"&amp;$M434,Equations!$G:$I,3,0)*$V434+VLOOKUP(CB$14&amp;"-est-"&amp;$M434,Equations!$G:$I,3,0)*(1/$W434)+VLOOKUP(CB$14&amp;"-imc-"&amp;$M434,Equations!$G:$I,3,0)*(1/$Q434)))</f>
        <v/>
      </c>
      <c r="CC434" s="10" t="str">
        <f>IF($AH434="","",IF(OR($V434&lt;2.7,$V434&gt;90),"Age OOR",CB434-1.6449*VLOOKUP(CB$14&amp;"-rse-"&amp;$M434,Equations!$G:$I,3,0)))</f>
        <v/>
      </c>
      <c r="CD434" s="10" t="str">
        <f>IF($AH434="","",IF(OR($V434&lt;2.7,$V434&gt;90),"Age OOR",CB434+1.6449*VLOOKUP(CB$14&amp;"-rse-"&amp;$M434,Equations!$G:$I,3,0)))</f>
        <v/>
      </c>
      <c r="CE434" s="10" t="str">
        <f t="shared" si="171"/>
        <v/>
      </c>
      <c r="CF434" s="10" t="str">
        <f>IF($AH434="","",IF(OR($V434&lt;2.7,$V434&gt;90),"Age OOR",($AH434-CB434)/VLOOKUP(CB$14&amp;"-rse-"&amp;$M434,Equations!$G:$I,3,0)))</f>
        <v/>
      </c>
      <c r="CG434" s="10" t="str">
        <f>IF($AI434="","",IF(OR($V434&lt;2.7,$V434&gt;90),"Age OOR",VLOOKUP(CG$14&amp;"-int-"&amp;$N434,Equations!$G:$I,3,0)+VLOOKUP(CG$14&amp;"-sexo-"&amp;$N434,Equations!$G:$I,3,0)*$U434+VLOOKUP(CG$14&amp;"-edad-"&amp;$N434,Equations!$G:$I,3,0)*$V434+VLOOKUP(CG$14&amp;"-est-"&amp;$N434,Equations!$G:$I,3,0)*(1/$W434)+VLOOKUP(CG$14&amp;"-imc-"&amp;$N434,Equations!$G:$I,3,0)*(1/$Q434)))</f>
        <v/>
      </c>
      <c r="CH434" s="10" t="str">
        <f>IF($AI434="","",IF(OR($V434&lt;2.7,$V434&gt;90),"Age OOR",CG434-1.6449*VLOOKUP(CG$14&amp;"-rse-"&amp;$N434,Equations!$G:$I,3,0)))</f>
        <v/>
      </c>
      <c r="CI434" s="10" t="str">
        <f>IF($AI434="","",IF(OR($V434&lt;2.7,$V434&gt;90),"Age OOR",CG434+1.6449*VLOOKUP(CG$14&amp;"-rse-"&amp;$N434,Equations!$G:$I,3,0)))</f>
        <v/>
      </c>
      <c r="CJ434" s="10" t="str">
        <f t="shared" si="172"/>
        <v/>
      </c>
      <c r="CK434" s="10" t="str">
        <f>IF($AI434="","",IF(OR($V434&lt;2.7,$V434&gt;90),"Age OOR",($AI434-CG434)/VLOOKUP(CG$14&amp;"-rse-"&amp;$N434,Equations!$G:$I,3,0)))</f>
        <v/>
      </c>
      <c r="CL434" s="10" t="str">
        <f>IF($AJ434="","",IF(OR($V434&lt;2.7,$V434&gt;90),"Age OOR",VLOOKUP(CL$14&amp;"-int-"&amp;$O434,Equations!$G:$I,3,0)+VLOOKUP(CL$14&amp;"-sexo-"&amp;$O434,Equations!$G:$I,3,0)*$U434+VLOOKUP(CL$14&amp;"-edad-"&amp;$O434,Equations!$G:$I,3,0)*$V434+VLOOKUP(CL$14&amp;"-est-"&amp;$O434,Equations!$G:$I,3,0)*(1/$W434)+VLOOKUP(CL$14&amp;"-imc-"&amp;$O434,Equations!$G:$I,3,0)*(1/$Q434)))</f>
        <v/>
      </c>
      <c r="CM434" s="10" t="str">
        <f>IF($AJ434="","",IF(OR($V434&lt;2.7,$V434&gt;90),"Age OOR",CL434-1.6449*VLOOKUP(CL$14&amp;"-rse-"&amp;$O434,Equations!$G:$I,3,0)))</f>
        <v/>
      </c>
      <c r="CN434" s="10" t="str">
        <f>IF($AJ434="","",IF(OR($V434&lt;2.7,$V434&gt;90),"Age OOR",CL434+1.6449*VLOOKUP(CL$14&amp;"-rse-"&amp;$O434,Equations!$G:$I,3,0)))</f>
        <v/>
      </c>
      <c r="CO434" s="10" t="str">
        <f t="shared" si="173"/>
        <v/>
      </c>
      <c r="CP434" s="10" t="str">
        <f>IF($AJ434="","",IF(OR($V434&lt;2.7,$V434&gt;90),"Age OOR",($AJ434-CL434)/VLOOKUP(CL$14&amp;"-rse-"&amp;$O434,Equations!$G:$I,3,0)))</f>
        <v/>
      </c>
      <c r="CQ434" s="10" t="str">
        <f>IF($AK434="","",IF(OR($V434&lt;2.7,$V434&gt;90),"Age OOR",EXP(VLOOKUP(CQ$14&amp;"-int-"&amp;$P434,Equations!$G:$I,3,0)+VLOOKUP(CQ$14&amp;"-sexo-"&amp;$P434,Equations!$G:$I,3,0)*$U434+VLOOKUP(CQ$14&amp;"-edad-"&amp;$P434,Equations!$G:$I,3,0)*$V434+VLOOKUP(CQ$14&amp;"-est-"&amp;$P434,Equations!$G:$I,3,0)*(1/$W434)+VLOOKUP(CQ$14&amp;"-imc-"&amp;$P434,Equations!$G:$I,3,0)*(1/$Q434))))</f>
        <v/>
      </c>
      <c r="CR434" s="10" t="str">
        <f>IF($AK434="","",IF(OR($V434&lt;2.7,$V434&gt;90),"Age OOR",EXP(LN(CQ434)-1.6449*VLOOKUP(CQ$14&amp;"-rse-"&amp;$P434,Equations!$G:$I,3,0))))</f>
        <v/>
      </c>
      <c r="CS434" s="10" t="str">
        <f>IF($AK434="","",IF(OR($V434&lt;2.7,$V434&gt;90),"Age OOR",EXP(LN(CQ434)+1.6449*VLOOKUP(CQ$14&amp;"-rse-"&amp;$P434,Equations!$G:$I,3,0))))</f>
        <v/>
      </c>
      <c r="CT434" s="10" t="str">
        <f t="shared" si="174"/>
        <v/>
      </c>
      <c r="CU434" s="10" t="str">
        <f>IF($AK434="","",IF(OR($V434&lt;2.7,$V434&gt;90),"Age OOR",(LN($AK434)-LN(CQ434))/VLOOKUP(CQ$14&amp;"-rse-"&amp;$P434,Equations!$G:$I,3,0)))</f>
        <v/>
      </c>
      <c r="CV434" s="47"/>
    </row>
    <row r="435" spans="5:100" x14ac:dyDescent="0.2">
      <c r="E435" s="23" t="str">
        <f t="shared" si="150"/>
        <v>Age out of range</v>
      </c>
      <c r="F435" s="23" t="str">
        <f t="shared" si="151"/>
        <v>Age out of range</v>
      </c>
      <c r="G435" s="23" t="str">
        <f t="shared" si="152"/>
        <v>Age out of range</v>
      </c>
      <c r="H435" s="23" t="str">
        <f t="shared" si="153"/>
        <v>Age out of range</v>
      </c>
      <c r="I435" s="23" t="str">
        <f t="shared" si="154"/>
        <v>Age out of range</v>
      </c>
      <c r="J435" s="23" t="str">
        <f t="shared" si="155"/>
        <v>Age out of range</v>
      </c>
      <c r="K435" s="23" t="str">
        <f t="shared" si="156"/>
        <v>Age out of range</v>
      </c>
      <c r="L435" s="23" t="str">
        <f t="shared" si="157"/>
        <v>Age out of range</v>
      </c>
      <c r="M435" s="23" t="str">
        <f t="shared" si="158"/>
        <v>Age out of range</v>
      </c>
      <c r="N435" s="23" t="str">
        <f t="shared" si="159"/>
        <v>Age out of range</v>
      </c>
      <c r="O435" s="23" t="str">
        <f t="shared" si="160"/>
        <v>Age out of range</v>
      </c>
      <c r="P435" s="23" t="str">
        <f t="shared" si="161"/>
        <v>Age out of range</v>
      </c>
      <c r="Q435" s="23" t="e">
        <f t="shared" si="162"/>
        <v>#DIV/0!</v>
      </c>
      <c r="R435" s="17"/>
      <c r="S435" s="23">
        <v>419</v>
      </c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  <c r="AE435" s="134"/>
      <c r="AF435" s="134"/>
      <c r="AG435" s="134"/>
      <c r="AH435" s="134"/>
      <c r="AI435" s="134"/>
      <c r="AJ435" s="134"/>
      <c r="AK435" s="134"/>
      <c r="AL435" s="7"/>
      <c r="AM435" s="47"/>
      <c r="AN435" s="10" t="str">
        <f>IF($Z435="","",IF(OR($V435&lt;2.7,$V435&gt;90),"Age OOR",VLOOKUP(AN$14&amp;"-int-"&amp;$E435,Equations!$G:$I,3,0)+VLOOKUP(AN$14&amp;"-sexo-"&amp;$E435,Equations!$G:$I,3,0)*$U435+VLOOKUP(AN$14&amp;"-edad-"&amp;$E435,Equations!$G:$I,3,0)*$V435+VLOOKUP(AN$14&amp;"-est-"&amp;$E435,Equations!$G:$I,3,0)*(1/$W435)+VLOOKUP(AN$14&amp;"-imc-"&amp;$E435,Equations!$G:$I,3,0)*(1/$Q435)))</f>
        <v/>
      </c>
      <c r="AO435" s="10" t="str">
        <f>IF($Z435="","",IF(OR($V435&lt;2.7,$V435&gt;90),"Age OOR",AN435-1.6449*VLOOKUP(AN$14&amp;"-rse-"&amp;$E435,Equations!$G:$I,3,0)))</f>
        <v/>
      </c>
      <c r="AP435" s="10" t="str">
        <f>IF($Z435="","",IF(OR($V435&lt;2.7,$V435&gt;90),"Age OOR",AN435+1.6449*VLOOKUP(AN$14&amp;"-rse-"&amp;$E435,Equations!$G:$I,3,0)))</f>
        <v/>
      </c>
      <c r="AQ435" s="10" t="str">
        <f t="shared" si="163"/>
        <v/>
      </c>
      <c r="AR435" s="10" t="str">
        <f>IF($Z435="","",IF(OR($V435&lt;2.7,$V435&gt;90),"Age OOR",($Z435-AN435)/VLOOKUP(AN$14&amp;"-rse-"&amp;$E435,Equations!$G:$I,3,0)))</f>
        <v/>
      </c>
      <c r="AS435" s="10" t="str">
        <f>IF($AA435="","",IF(OR($V435&lt;2.7,$V435&gt;90),"Age OOR",VLOOKUP(AS$14&amp;"-int-"&amp;$F435,Equations!$G:$I,3,0)+VLOOKUP(AS$14&amp;"-sexo-"&amp;$F435,Equations!$G:$I,3,0)*$U435+VLOOKUP(AS$14&amp;"-edad-"&amp;$F435,Equations!$G:$I,3,0)*$V435+VLOOKUP(AS$14&amp;"-est-"&amp;$F435,Equations!$G:$I,3,0)*(1/$W435)+VLOOKUP(AS$14&amp;"-imc-"&amp;$F435,Equations!$G:$I,3,0)*(1/$Q435)))</f>
        <v/>
      </c>
      <c r="AT435" s="10" t="str">
        <f>IF($AA435="","",IF(OR($V435&lt;2.7,$V435&gt;90),"Age OOR",AS435-1.6449*VLOOKUP(AS$14&amp;"-rse-"&amp;$F435,Equations!$G:$I,3,0)))</f>
        <v/>
      </c>
      <c r="AU435" s="10" t="str">
        <f>IF($AA435="","",IF(OR($V435&lt;2.7,$V435&gt;90),"Age OOR",AS435+1.6449*VLOOKUP(AS$14&amp;"-rse-"&amp;$F435,Equations!$G:$I,3,0)))</f>
        <v/>
      </c>
      <c r="AV435" s="10" t="str">
        <f t="shared" si="164"/>
        <v/>
      </c>
      <c r="AW435" s="10" t="str">
        <f>IF($AA435="","",IF(OR($V435&lt;2.7,$V435&gt;90),"Age OOR",($AA435-AS435)/VLOOKUP(AS$14&amp;"-rse-"&amp;$F435,Equations!$G:$I,3,0)))</f>
        <v/>
      </c>
      <c r="AX435" s="10" t="str">
        <f>IF($AB435="","",IF(OR($V435&lt;2.7,$V435&gt;90),"Age OOR",VLOOKUP(AX$14&amp;"-int-"&amp;$G435,Equations!$G:$I,3,0)+VLOOKUP(AX$14&amp;"-sexo-"&amp;$G435,Equations!$G:$I,3,0)*$U435+VLOOKUP(AX$14&amp;"-edad-"&amp;$G435,Equations!$G:$I,3,0)*$V435+VLOOKUP(AX$14&amp;"-est-"&amp;$G435,Equations!$G:$I,3,0)*(1/$W435)+VLOOKUP(AX$14&amp;"-imc-"&amp;$G435,Equations!$G:$I,3,0)*(1/$Q435)))</f>
        <v/>
      </c>
      <c r="AY435" s="10" t="str">
        <f>IF($AB435="","",IF(OR($V435&lt;2.7,$V435&gt;90),"Age OOR",AX435-1.6449*VLOOKUP(AX$14&amp;"-rse-"&amp;$G435,Equations!$G:$I,3,0)))</f>
        <v/>
      </c>
      <c r="AZ435" s="10" t="str">
        <f>IF($AB435="","",IF(OR($V435&lt;2.7,$V435&gt;90),"Age OOR",AX435+1.6449*VLOOKUP(AX$14&amp;"-rse-"&amp;$G435,Equations!$G:$I,3,0)))</f>
        <v/>
      </c>
      <c r="BA435" s="10" t="str">
        <f t="shared" si="165"/>
        <v/>
      </c>
      <c r="BB435" s="10" t="str">
        <f>IF($AB435="","",IF(OR($V435&lt;2.7,$V435&gt;90),"Age OOR",($AB435-AX435)/VLOOKUP(AX$14&amp;"-rse-"&amp;$G435,Equations!$G:$I,3,0)))</f>
        <v/>
      </c>
      <c r="BC435" s="10" t="str">
        <f>IF($AC435="","",IF(OR($V435&lt;2.7,$V435&gt;90),"Age OOR",VLOOKUP(BC$14&amp;"-int-"&amp;$H435,Equations!$G:$I,3,0)+VLOOKUP(BC$14&amp;"-sexo-"&amp;$H435,Equations!$G:$I,3,0)*$U435+VLOOKUP(BC$14&amp;"-edad-"&amp;$H435,Equations!$G:$I,3,0)*$V435+VLOOKUP(BC$14&amp;"-est-"&amp;$H435,Equations!$G:$I,3,0)*(1/$W435)+VLOOKUP(BC$14&amp;"-imc-"&amp;$H435,Equations!$G:$I,3,0)*(1/$Q435)))</f>
        <v/>
      </c>
      <c r="BD435" s="10" t="str">
        <f>IF($AC435="","",IF(OR($V435&lt;2.7,$V435&gt;90),"Age OOR",BC435-1.6449*VLOOKUP(BC$14&amp;"-rse-"&amp;$H435,Equations!$G:$I,3,0)))</f>
        <v/>
      </c>
      <c r="BE435" s="10" t="str">
        <f>IF($AC435="","",IF(OR($V435&lt;2.7,$V435&gt;90),"Age OOR",BC435+1.6449*VLOOKUP(BC$14&amp;"-rse-"&amp;$H435,Equations!$G:$I,3,0)))</f>
        <v/>
      </c>
      <c r="BF435" s="10" t="str">
        <f t="shared" si="166"/>
        <v/>
      </c>
      <c r="BG435" s="10" t="str">
        <f>IF($AC435="","",IF(OR($V435&lt;2.7,$V435&gt;90),"Age OOR",($AC435-BC435)/VLOOKUP(BC$14&amp;"-rse-"&amp;$H435,Equations!$G:$I,3,0)))</f>
        <v/>
      </c>
      <c r="BH435" s="10" t="str">
        <f>IF($AD435="","",IF(OR($V435&lt;2.7,$V435&gt;90),"Age OOR",VLOOKUP(BH$14&amp;"-int-"&amp;$I435,Equations!$G:$I,3,0)+VLOOKUP(BH$14&amp;"-sexo-"&amp;$I435,Equations!$G:$I,3,0)*$U435+VLOOKUP(BH$14&amp;"-edad-"&amp;$I435,Equations!$G:$I,3,0)*$V435+VLOOKUP(BH$14&amp;"-est-"&amp;$I435,Equations!$G:$I,3,0)*(1/$W435)+VLOOKUP(BH$14&amp;"-imc-"&amp;$I435,Equations!$G:$I,3,0)*(1/$Q435)))</f>
        <v/>
      </c>
      <c r="BI435" s="10" t="str">
        <f>IF($AD435="","",IF(OR($V435&lt;2.7,$V435&gt;90),"Age OOR",BH435-1.6449*VLOOKUP(BH$14&amp;"-rse-"&amp;$I435,Equations!$G:$I,3,0)))</f>
        <v/>
      </c>
      <c r="BJ435" s="10" t="str">
        <f>IF($AD435="","",IF(OR($V435&lt;2.7,$V435&gt;90),"Age OOR",BH435+1.6449*VLOOKUP(BH$14&amp;"-rse-"&amp;$I435,Equations!$G:$I,3,0)))</f>
        <v/>
      </c>
      <c r="BK435" s="10" t="str">
        <f t="shared" si="167"/>
        <v/>
      </c>
      <c r="BL435" s="10" t="str">
        <f>IF($AD435="","",IF(OR($V435&lt;2.7,$V435&gt;90),"Age OOR",($AD435-BH435)/VLOOKUP(BH$14&amp;"-rse-"&amp;$I435,Equations!$G:$I,3,0)))</f>
        <v/>
      </c>
      <c r="BM435" s="10" t="str">
        <f>IF($AE435="","",IF(OR($V435&lt;2.7,$V435&gt;90),"Age OOR",VLOOKUP(BM$14&amp;"-int-"&amp;$J435,Equations!$G:$I,3,0)+VLOOKUP(BM$14&amp;"-sexo-"&amp;$J435,Equations!$G:$I,3,0)*$U435+VLOOKUP(BM$14&amp;"-edad-"&amp;$J435,Equations!$G:$I,3,0)*$V435+VLOOKUP(BM$14&amp;"-est-"&amp;$J435,Equations!$G:$I,3,0)*(1/$W435)+VLOOKUP(BM$14&amp;"-imc-"&amp;$J435,Equations!$G:$I,3,0)*(1/$Q435)))</f>
        <v/>
      </c>
      <c r="BN435" s="10" t="str">
        <f>IF($AE435="","",IF(OR($V435&lt;2.7,$V435&gt;90),"Age OOR",BM435-1.6449*VLOOKUP(BM$14&amp;"-rse-"&amp;$J435,Equations!$G:$I,3,0)))</f>
        <v/>
      </c>
      <c r="BO435" s="10" t="str">
        <f>IF($AE435="","",IF(OR($V435&lt;2.7,$V435&gt;90),"Age OOR",BM435+1.6449*VLOOKUP(BM$14&amp;"-rse-"&amp;$J435,Equations!$G:$I,3,0)))</f>
        <v/>
      </c>
      <c r="BP435" s="10" t="str">
        <f t="shared" si="168"/>
        <v/>
      </c>
      <c r="BQ435" s="10" t="str">
        <f>IF($AE435="","",IF(OR($V435&lt;2.7,$V435&gt;90),"Age OOR",($AE435-BM435)/VLOOKUP(BM$14&amp;"-rse-"&amp;$J435,Equations!$G:$I,3,0)))</f>
        <v/>
      </c>
      <c r="BR435" s="10" t="str">
        <f>IF($AF435="","",IF(OR($V435&lt;2.7,$V435&gt;90),"Age OOR",VLOOKUP(BR$14&amp;"-int-"&amp;$K435,Equations!$G:$I,3,0)+VLOOKUP(BR$14&amp;"-sexo-"&amp;$K435,Equations!$G:$I,3,0)*$U435+VLOOKUP(BR$14&amp;"-edad-"&amp;$K435,Equations!$G:$I,3,0)*$V435+VLOOKUP(BR$14&amp;"-est-"&amp;$K435,Equations!$G:$I,3,0)*(1/$W435)+VLOOKUP(BR$14&amp;"-imc-"&amp;$K435,Equations!$G:$I,3,0)*(1/$Q435)))</f>
        <v/>
      </c>
      <c r="BS435" s="10" t="str">
        <f>IF($AF435="","",IF(OR($V435&lt;2.7,$V435&gt;90),"Age OOR",BR435-1.6449*VLOOKUP(BR$14&amp;"-rse-"&amp;$K435,Equations!$G:$I,3,0)))</f>
        <v/>
      </c>
      <c r="BT435" s="10" t="str">
        <f>IF($AF435="","",IF(OR($V435&lt;2.7,$V435&gt;90),"Age OOR",BR435+1.6449*VLOOKUP(BR$14&amp;"-rse-"&amp;$K435,Equations!$G:$I,3,0)))</f>
        <v/>
      </c>
      <c r="BU435" s="10" t="str">
        <f t="shared" si="169"/>
        <v/>
      </c>
      <c r="BV435" s="10" t="str">
        <f>IF($AF435="","",IF(OR($V435&lt;2.7,$V435&gt;90),"Age OOR",($AF435-BR435)/VLOOKUP(BR$14&amp;"-rse-"&amp;$K435,Equations!$G:$I,3,0)))</f>
        <v/>
      </c>
      <c r="BW435" s="10" t="str">
        <f>IF($AG435="","",IF(OR($V435&lt;2.7,$V435&gt;90),"Age OOR",VLOOKUP(BW$14&amp;"-int-"&amp;$L435,Equations!$G:$I,3,0)+VLOOKUP(BW$14&amp;"-sexo-"&amp;$L435,Equations!$G:$I,3,0)*$U435+VLOOKUP(BW$14&amp;"-edad-"&amp;$L435,Equations!$G:$I,3,0)*$V435+VLOOKUP(BW$14&amp;"-est-"&amp;$L435,Equations!$G:$I,3,0)*(1/$W435)+VLOOKUP(BW$14&amp;"-imc-"&amp;$L435,Equations!$G:$I,3,0)*(1/$Q435)))</f>
        <v/>
      </c>
      <c r="BX435" s="10" t="str">
        <f>IF($AG435="","",IF(OR($V435&lt;2.7,$V435&gt;90),"Age OOR",BW435-1.6449*VLOOKUP(BW$14&amp;"-rse-"&amp;$L435,Equations!$G:$I,3,0)))</f>
        <v/>
      </c>
      <c r="BY435" s="10" t="str">
        <f>IF($AG435="","",IF(OR($V435&lt;2.7,$V435&gt;90),"Age OOR",BW435+1.6449*VLOOKUP(BW$14&amp;"-rse-"&amp;$L435,Equations!$G:$I,3,0)))</f>
        <v/>
      </c>
      <c r="BZ435" s="10" t="str">
        <f t="shared" si="170"/>
        <v/>
      </c>
      <c r="CA435" s="10" t="str">
        <f>IF($AG435="","",IF(OR($V435&lt;2.7,$V435&gt;90),"Age OOR",($AG435-BW435)/VLOOKUP(BW$14&amp;"-rse-"&amp;$L435,Equations!$G:$I,3,0)))</f>
        <v/>
      </c>
      <c r="CB435" s="10" t="str">
        <f>IF($AH435="","",IF(OR($V435&lt;2.7,$V435&gt;90),"Age OOR",VLOOKUP(CB$14&amp;"-int-"&amp;$M435,Equations!$G:$I,3,0)+VLOOKUP(CB$14&amp;"-sexo-"&amp;$M435,Equations!$G:$I,3,0)*$U435+VLOOKUP(CB$14&amp;"-edad-"&amp;$M435,Equations!$G:$I,3,0)*$V435+VLOOKUP(CB$14&amp;"-est-"&amp;$M435,Equations!$G:$I,3,0)*(1/$W435)+VLOOKUP(CB$14&amp;"-imc-"&amp;$M435,Equations!$G:$I,3,0)*(1/$Q435)))</f>
        <v/>
      </c>
      <c r="CC435" s="10" t="str">
        <f>IF($AH435="","",IF(OR($V435&lt;2.7,$V435&gt;90),"Age OOR",CB435-1.6449*VLOOKUP(CB$14&amp;"-rse-"&amp;$M435,Equations!$G:$I,3,0)))</f>
        <v/>
      </c>
      <c r="CD435" s="10" t="str">
        <f>IF($AH435="","",IF(OR($V435&lt;2.7,$V435&gt;90),"Age OOR",CB435+1.6449*VLOOKUP(CB$14&amp;"-rse-"&amp;$M435,Equations!$G:$I,3,0)))</f>
        <v/>
      </c>
      <c r="CE435" s="10" t="str">
        <f t="shared" si="171"/>
        <v/>
      </c>
      <c r="CF435" s="10" t="str">
        <f>IF($AH435="","",IF(OR($V435&lt;2.7,$V435&gt;90),"Age OOR",($AH435-CB435)/VLOOKUP(CB$14&amp;"-rse-"&amp;$M435,Equations!$G:$I,3,0)))</f>
        <v/>
      </c>
      <c r="CG435" s="10" t="str">
        <f>IF($AI435="","",IF(OR($V435&lt;2.7,$V435&gt;90),"Age OOR",VLOOKUP(CG$14&amp;"-int-"&amp;$N435,Equations!$G:$I,3,0)+VLOOKUP(CG$14&amp;"-sexo-"&amp;$N435,Equations!$G:$I,3,0)*$U435+VLOOKUP(CG$14&amp;"-edad-"&amp;$N435,Equations!$G:$I,3,0)*$V435+VLOOKUP(CG$14&amp;"-est-"&amp;$N435,Equations!$G:$I,3,0)*(1/$W435)+VLOOKUP(CG$14&amp;"-imc-"&amp;$N435,Equations!$G:$I,3,0)*(1/$Q435)))</f>
        <v/>
      </c>
      <c r="CH435" s="10" t="str">
        <f>IF($AI435="","",IF(OR($V435&lt;2.7,$V435&gt;90),"Age OOR",CG435-1.6449*VLOOKUP(CG$14&amp;"-rse-"&amp;$N435,Equations!$G:$I,3,0)))</f>
        <v/>
      </c>
      <c r="CI435" s="10" t="str">
        <f>IF($AI435="","",IF(OR($V435&lt;2.7,$V435&gt;90),"Age OOR",CG435+1.6449*VLOOKUP(CG$14&amp;"-rse-"&amp;$N435,Equations!$G:$I,3,0)))</f>
        <v/>
      </c>
      <c r="CJ435" s="10" t="str">
        <f t="shared" si="172"/>
        <v/>
      </c>
      <c r="CK435" s="10" t="str">
        <f>IF($AI435="","",IF(OR($V435&lt;2.7,$V435&gt;90),"Age OOR",($AI435-CG435)/VLOOKUP(CG$14&amp;"-rse-"&amp;$N435,Equations!$G:$I,3,0)))</f>
        <v/>
      </c>
      <c r="CL435" s="10" t="str">
        <f>IF($AJ435="","",IF(OR($V435&lt;2.7,$V435&gt;90),"Age OOR",VLOOKUP(CL$14&amp;"-int-"&amp;$O435,Equations!$G:$I,3,0)+VLOOKUP(CL$14&amp;"-sexo-"&amp;$O435,Equations!$G:$I,3,0)*$U435+VLOOKUP(CL$14&amp;"-edad-"&amp;$O435,Equations!$G:$I,3,0)*$V435+VLOOKUP(CL$14&amp;"-est-"&amp;$O435,Equations!$G:$I,3,0)*(1/$W435)+VLOOKUP(CL$14&amp;"-imc-"&amp;$O435,Equations!$G:$I,3,0)*(1/$Q435)))</f>
        <v/>
      </c>
      <c r="CM435" s="10" t="str">
        <f>IF($AJ435="","",IF(OR($V435&lt;2.7,$V435&gt;90),"Age OOR",CL435-1.6449*VLOOKUP(CL$14&amp;"-rse-"&amp;$O435,Equations!$G:$I,3,0)))</f>
        <v/>
      </c>
      <c r="CN435" s="10" t="str">
        <f>IF($AJ435="","",IF(OR($V435&lt;2.7,$V435&gt;90),"Age OOR",CL435+1.6449*VLOOKUP(CL$14&amp;"-rse-"&amp;$O435,Equations!$G:$I,3,0)))</f>
        <v/>
      </c>
      <c r="CO435" s="10" t="str">
        <f t="shared" si="173"/>
        <v/>
      </c>
      <c r="CP435" s="10" t="str">
        <f>IF($AJ435="","",IF(OR($V435&lt;2.7,$V435&gt;90),"Age OOR",($AJ435-CL435)/VLOOKUP(CL$14&amp;"-rse-"&amp;$O435,Equations!$G:$I,3,0)))</f>
        <v/>
      </c>
      <c r="CQ435" s="10" t="str">
        <f>IF($AK435="","",IF(OR($V435&lt;2.7,$V435&gt;90),"Age OOR",EXP(VLOOKUP(CQ$14&amp;"-int-"&amp;$P435,Equations!$G:$I,3,0)+VLOOKUP(CQ$14&amp;"-sexo-"&amp;$P435,Equations!$G:$I,3,0)*$U435+VLOOKUP(CQ$14&amp;"-edad-"&amp;$P435,Equations!$G:$I,3,0)*$V435+VLOOKUP(CQ$14&amp;"-est-"&amp;$P435,Equations!$G:$I,3,0)*(1/$W435)+VLOOKUP(CQ$14&amp;"-imc-"&amp;$P435,Equations!$G:$I,3,0)*(1/$Q435))))</f>
        <v/>
      </c>
      <c r="CR435" s="10" t="str">
        <f>IF($AK435="","",IF(OR($V435&lt;2.7,$V435&gt;90),"Age OOR",EXP(LN(CQ435)-1.6449*VLOOKUP(CQ$14&amp;"-rse-"&amp;$P435,Equations!$G:$I,3,0))))</f>
        <v/>
      </c>
      <c r="CS435" s="10" t="str">
        <f>IF($AK435="","",IF(OR($V435&lt;2.7,$V435&gt;90),"Age OOR",EXP(LN(CQ435)+1.6449*VLOOKUP(CQ$14&amp;"-rse-"&amp;$P435,Equations!$G:$I,3,0))))</f>
        <v/>
      </c>
      <c r="CT435" s="10" t="str">
        <f t="shared" si="174"/>
        <v/>
      </c>
      <c r="CU435" s="10" t="str">
        <f>IF($AK435="","",IF(OR($V435&lt;2.7,$V435&gt;90),"Age OOR",(LN($AK435)-LN(CQ435))/VLOOKUP(CQ$14&amp;"-rse-"&amp;$P435,Equations!$G:$I,3,0)))</f>
        <v/>
      </c>
      <c r="CV435" s="47"/>
    </row>
    <row r="436" spans="5:100" x14ac:dyDescent="0.2">
      <c r="E436" s="23" t="str">
        <f t="shared" si="150"/>
        <v>Age out of range</v>
      </c>
      <c r="F436" s="23" t="str">
        <f t="shared" si="151"/>
        <v>Age out of range</v>
      </c>
      <c r="G436" s="23" t="str">
        <f t="shared" si="152"/>
        <v>Age out of range</v>
      </c>
      <c r="H436" s="23" t="str">
        <f t="shared" si="153"/>
        <v>Age out of range</v>
      </c>
      <c r="I436" s="23" t="str">
        <f t="shared" si="154"/>
        <v>Age out of range</v>
      </c>
      <c r="J436" s="23" t="str">
        <f t="shared" si="155"/>
        <v>Age out of range</v>
      </c>
      <c r="K436" s="23" t="str">
        <f t="shared" si="156"/>
        <v>Age out of range</v>
      </c>
      <c r="L436" s="23" t="str">
        <f t="shared" si="157"/>
        <v>Age out of range</v>
      </c>
      <c r="M436" s="23" t="str">
        <f t="shared" si="158"/>
        <v>Age out of range</v>
      </c>
      <c r="N436" s="23" t="str">
        <f t="shared" si="159"/>
        <v>Age out of range</v>
      </c>
      <c r="O436" s="23" t="str">
        <f t="shared" si="160"/>
        <v>Age out of range</v>
      </c>
      <c r="P436" s="23" t="str">
        <f t="shared" si="161"/>
        <v>Age out of range</v>
      </c>
      <c r="Q436" s="23" t="e">
        <f t="shared" si="162"/>
        <v>#DIV/0!</v>
      </c>
      <c r="R436" s="17"/>
      <c r="S436" s="23">
        <v>420</v>
      </c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  <c r="AE436" s="134"/>
      <c r="AF436" s="134"/>
      <c r="AG436" s="134"/>
      <c r="AH436" s="134"/>
      <c r="AI436" s="134"/>
      <c r="AJ436" s="134"/>
      <c r="AK436" s="134"/>
      <c r="AL436" s="7"/>
      <c r="AM436" s="47"/>
      <c r="AN436" s="10" t="str">
        <f>IF($Z436="","",IF(OR($V436&lt;2.7,$V436&gt;90),"Age OOR",VLOOKUP(AN$14&amp;"-int-"&amp;$E436,Equations!$G:$I,3,0)+VLOOKUP(AN$14&amp;"-sexo-"&amp;$E436,Equations!$G:$I,3,0)*$U436+VLOOKUP(AN$14&amp;"-edad-"&amp;$E436,Equations!$G:$I,3,0)*$V436+VLOOKUP(AN$14&amp;"-est-"&amp;$E436,Equations!$G:$I,3,0)*(1/$W436)+VLOOKUP(AN$14&amp;"-imc-"&amp;$E436,Equations!$G:$I,3,0)*(1/$Q436)))</f>
        <v/>
      </c>
      <c r="AO436" s="10" t="str">
        <f>IF($Z436="","",IF(OR($V436&lt;2.7,$V436&gt;90),"Age OOR",AN436-1.6449*VLOOKUP(AN$14&amp;"-rse-"&amp;$E436,Equations!$G:$I,3,0)))</f>
        <v/>
      </c>
      <c r="AP436" s="10" t="str">
        <f>IF($Z436="","",IF(OR($V436&lt;2.7,$V436&gt;90),"Age OOR",AN436+1.6449*VLOOKUP(AN$14&amp;"-rse-"&amp;$E436,Equations!$G:$I,3,0)))</f>
        <v/>
      </c>
      <c r="AQ436" s="10" t="str">
        <f t="shared" si="163"/>
        <v/>
      </c>
      <c r="AR436" s="10" t="str">
        <f>IF($Z436="","",IF(OR($V436&lt;2.7,$V436&gt;90),"Age OOR",($Z436-AN436)/VLOOKUP(AN$14&amp;"-rse-"&amp;$E436,Equations!$G:$I,3,0)))</f>
        <v/>
      </c>
      <c r="AS436" s="10" t="str">
        <f>IF($AA436="","",IF(OR($V436&lt;2.7,$V436&gt;90),"Age OOR",VLOOKUP(AS$14&amp;"-int-"&amp;$F436,Equations!$G:$I,3,0)+VLOOKUP(AS$14&amp;"-sexo-"&amp;$F436,Equations!$G:$I,3,0)*$U436+VLOOKUP(AS$14&amp;"-edad-"&amp;$F436,Equations!$G:$I,3,0)*$V436+VLOOKUP(AS$14&amp;"-est-"&amp;$F436,Equations!$G:$I,3,0)*(1/$W436)+VLOOKUP(AS$14&amp;"-imc-"&amp;$F436,Equations!$G:$I,3,0)*(1/$Q436)))</f>
        <v/>
      </c>
      <c r="AT436" s="10" t="str">
        <f>IF($AA436="","",IF(OR($V436&lt;2.7,$V436&gt;90),"Age OOR",AS436-1.6449*VLOOKUP(AS$14&amp;"-rse-"&amp;$F436,Equations!$G:$I,3,0)))</f>
        <v/>
      </c>
      <c r="AU436" s="10" t="str">
        <f>IF($AA436="","",IF(OR($V436&lt;2.7,$V436&gt;90),"Age OOR",AS436+1.6449*VLOOKUP(AS$14&amp;"-rse-"&amp;$F436,Equations!$G:$I,3,0)))</f>
        <v/>
      </c>
      <c r="AV436" s="10" t="str">
        <f t="shared" si="164"/>
        <v/>
      </c>
      <c r="AW436" s="10" t="str">
        <f>IF($AA436="","",IF(OR($V436&lt;2.7,$V436&gt;90),"Age OOR",($AA436-AS436)/VLOOKUP(AS$14&amp;"-rse-"&amp;$F436,Equations!$G:$I,3,0)))</f>
        <v/>
      </c>
      <c r="AX436" s="10" t="str">
        <f>IF($AB436="","",IF(OR($V436&lt;2.7,$V436&gt;90),"Age OOR",VLOOKUP(AX$14&amp;"-int-"&amp;$G436,Equations!$G:$I,3,0)+VLOOKUP(AX$14&amp;"-sexo-"&amp;$G436,Equations!$G:$I,3,0)*$U436+VLOOKUP(AX$14&amp;"-edad-"&amp;$G436,Equations!$G:$I,3,0)*$V436+VLOOKUP(AX$14&amp;"-est-"&amp;$G436,Equations!$G:$I,3,0)*(1/$W436)+VLOOKUP(AX$14&amp;"-imc-"&amp;$G436,Equations!$G:$I,3,0)*(1/$Q436)))</f>
        <v/>
      </c>
      <c r="AY436" s="10" t="str">
        <f>IF($AB436="","",IF(OR($V436&lt;2.7,$V436&gt;90),"Age OOR",AX436-1.6449*VLOOKUP(AX$14&amp;"-rse-"&amp;$G436,Equations!$G:$I,3,0)))</f>
        <v/>
      </c>
      <c r="AZ436" s="10" t="str">
        <f>IF($AB436="","",IF(OR($V436&lt;2.7,$V436&gt;90),"Age OOR",AX436+1.6449*VLOOKUP(AX$14&amp;"-rse-"&amp;$G436,Equations!$G:$I,3,0)))</f>
        <v/>
      </c>
      <c r="BA436" s="10" t="str">
        <f t="shared" si="165"/>
        <v/>
      </c>
      <c r="BB436" s="10" t="str">
        <f>IF($AB436="","",IF(OR($V436&lt;2.7,$V436&gt;90),"Age OOR",($AB436-AX436)/VLOOKUP(AX$14&amp;"-rse-"&amp;$G436,Equations!$G:$I,3,0)))</f>
        <v/>
      </c>
      <c r="BC436" s="10" t="str">
        <f>IF($AC436="","",IF(OR($V436&lt;2.7,$V436&gt;90),"Age OOR",VLOOKUP(BC$14&amp;"-int-"&amp;$H436,Equations!$G:$I,3,0)+VLOOKUP(BC$14&amp;"-sexo-"&amp;$H436,Equations!$G:$I,3,0)*$U436+VLOOKUP(BC$14&amp;"-edad-"&amp;$H436,Equations!$G:$I,3,0)*$V436+VLOOKUP(BC$14&amp;"-est-"&amp;$H436,Equations!$G:$I,3,0)*(1/$W436)+VLOOKUP(BC$14&amp;"-imc-"&amp;$H436,Equations!$G:$I,3,0)*(1/$Q436)))</f>
        <v/>
      </c>
      <c r="BD436" s="10" t="str">
        <f>IF($AC436="","",IF(OR($V436&lt;2.7,$V436&gt;90),"Age OOR",BC436-1.6449*VLOOKUP(BC$14&amp;"-rse-"&amp;$H436,Equations!$G:$I,3,0)))</f>
        <v/>
      </c>
      <c r="BE436" s="10" t="str">
        <f>IF($AC436="","",IF(OR($V436&lt;2.7,$V436&gt;90),"Age OOR",BC436+1.6449*VLOOKUP(BC$14&amp;"-rse-"&amp;$H436,Equations!$G:$I,3,0)))</f>
        <v/>
      </c>
      <c r="BF436" s="10" t="str">
        <f t="shared" si="166"/>
        <v/>
      </c>
      <c r="BG436" s="10" t="str">
        <f>IF($AC436="","",IF(OR($V436&lt;2.7,$V436&gt;90),"Age OOR",($AC436-BC436)/VLOOKUP(BC$14&amp;"-rse-"&amp;$H436,Equations!$G:$I,3,0)))</f>
        <v/>
      </c>
      <c r="BH436" s="10" t="str">
        <f>IF($AD436="","",IF(OR($V436&lt;2.7,$V436&gt;90),"Age OOR",VLOOKUP(BH$14&amp;"-int-"&amp;$I436,Equations!$G:$I,3,0)+VLOOKUP(BH$14&amp;"-sexo-"&amp;$I436,Equations!$G:$I,3,0)*$U436+VLOOKUP(BH$14&amp;"-edad-"&amp;$I436,Equations!$G:$I,3,0)*$V436+VLOOKUP(BH$14&amp;"-est-"&amp;$I436,Equations!$G:$I,3,0)*(1/$W436)+VLOOKUP(BH$14&amp;"-imc-"&amp;$I436,Equations!$G:$I,3,0)*(1/$Q436)))</f>
        <v/>
      </c>
      <c r="BI436" s="10" t="str">
        <f>IF($AD436="","",IF(OR($V436&lt;2.7,$V436&gt;90),"Age OOR",BH436-1.6449*VLOOKUP(BH$14&amp;"-rse-"&amp;$I436,Equations!$G:$I,3,0)))</f>
        <v/>
      </c>
      <c r="BJ436" s="10" t="str">
        <f>IF($AD436="","",IF(OR($V436&lt;2.7,$V436&gt;90),"Age OOR",BH436+1.6449*VLOOKUP(BH$14&amp;"-rse-"&amp;$I436,Equations!$G:$I,3,0)))</f>
        <v/>
      </c>
      <c r="BK436" s="10" t="str">
        <f t="shared" si="167"/>
        <v/>
      </c>
      <c r="BL436" s="10" t="str">
        <f>IF($AD436="","",IF(OR($V436&lt;2.7,$V436&gt;90),"Age OOR",($AD436-BH436)/VLOOKUP(BH$14&amp;"-rse-"&amp;$I436,Equations!$G:$I,3,0)))</f>
        <v/>
      </c>
      <c r="BM436" s="10" t="str">
        <f>IF($AE436="","",IF(OR($V436&lt;2.7,$V436&gt;90),"Age OOR",VLOOKUP(BM$14&amp;"-int-"&amp;$J436,Equations!$G:$I,3,0)+VLOOKUP(BM$14&amp;"-sexo-"&amp;$J436,Equations!$G:$I,3,0)*$U436+VLOOKUP(BM$14&amp;"-edad-"&amp;$J436,Equations!$G:$I,3,0)*$V436+VLOOKUP(BM$14&amp;"-est-"&amp;$J436,Equations!$G:$I,3,0)*(1/$W436)+VLOOKUP(BM$14&amp;"-imc-"&amp;$J436,Equations!$G:$I,3,0)*(1/$Q436)))</f>
        <v/>
      </c>
      <c r="BN436" s="10" t="str">
        <f>IF($AE436="","",IF(OR($V436&lt;2.7,$V436&gt;90),"Age OOR",BM436-1.6449*VLOOKUP(BM$14&amp;"-rse-"&amp;$J436,Equations!$G:$I,3,0)))</f>
        <v/>
      </c>
      <c r="BO436" s="10" t="str">
        <f>IF($AE436="","",IF(OR($V436&lt;2.7,$V436&gt;90),"Age OOR",BM436+1.6449*VLOOKUP(BM$14&amp;"-rse-"&amp;$J436,Equations!$G:$I,3,0)))</f>
        <v/>
      </c>
      <c r="BP436" s="10" t="str">
        <f t="shared" si="168"/>
        <v/>
      </c>
      <c r="BQ436" s="10" t="str">
        <f>IF($AE436="","",IF(OR($V436&lt;2.7,$V436&gt;90),"Age OOR",($AE436-BM436)/VLOOKUP(BM$14&amp;"-rse-"&amp;$J436,Equations!$G:$I,3,0)))</f>
        <v/>
      </c>
      <c r="BR436" s="10" t="str">
        <f>IF($AF436="","",IF(OR($V436&lt;2.7,$V436&gt;90),"Age OOR",VLOOKUP(BR$14&amp;"-int-"&amp;$K436,Equations!$G:$I,3,0)+VLOOKUP(BR$14&amp;"-sexo-"&amp;$K436,Equations!$G:$I,3,0)*$U436+VLOOKUP(BR$14&amp;"-edad-"&amp;$K436,Equations!$G:$I,3,0)*$V436+VLOOKUP(BR$14&amp;"-est-"&amp;$K436,Equations!$G:$I,3,0)*(1/$W436)+VLOOKUP(BR$14&amp;"-imc-"&amp;$K436,Equations!$G:$I,3,0)*(1/$Q436)))</f>
        <v/>
      </c>
      <c r="BS436" s="10" t="str">
        <f>IF($AF436="","",IF(OR($V436&lt;2.7,$V436&gt;90),"Age OOR",BR436-1.6449*VLOOKUP(BR$14&amp;"-rse-"&amp;$K436,Equations!$G:$I,3,0)))</f>
        <v/>
      </c>
      <c r="BT436" s="10" t="str">
        <f>IF($AF436="","",IF(OR($V436&lt;2.7,$V436&gt;90),"Age OOR",BR436+1.6449*VLOOKUP(BR$14&amp;"-rse-"&amp;$K436,Equations!$G:$I,3,0)))</f>
        <v/>
      </c>
      <c r="BU436" s="10" t="str">
        <f t="shared" si="169"/>
        <v/>
      </c>
      <c r="BV436" s="10" t="str">
        <f>IF($AF436="","",IF(OR($V436&lt;2.7,$V436&gt;90),"Age OOR",($AF436-BR436)/VLOOKUP(BR$14&amp;"-rse-"&amp;$K436,Equations!$G:$I,3,0)))</f>
        <v/>
      </c>
      <c r="BW436" s="10" t="str">
        <f>IF($AG436="","",IF(OR($V436&lt;2.7,$V436&gt;90),"Age OOR",VLOOKUP(BW$14&amp;"-int-"&amp;$L436,Equations!$G:$I,3,0)+VLOOKUP(BW$14&amp;"-sexo-"&amp;$L436,Equations!$G:$I,3,0)*$U436+VLOOKUP(BW$14&amp;"-edad-"&amp;$L436,Equations!$G:$I,3,0)*$V436+VLOOKUP(BW$14&amp;"-est-"&amp;$L436,Equations!$G:$I,3,0)*(1/$W436)+VLOOKUP(BW$14&amp;"-imc-"&amp;$L436,Equations!$G:$I,3,0)*(1/$Q436)))</f>
        <v/>
      </c>
      <c r="BX436" s="10" t="str">
        <f>IF($AG436="","",IF(OR($V436&lt;2.7,$V436&gt;90),"Age OOR",BW436-1.6449*VLOOKUP(BW$14&amp;"-rse-"&amp;$L436,Equations!$G:$I,3,0)))</f>
        <v/>
      </c>
      <c r="BY436" s="10" t="str">
        <f>IF($AG436="","",IF(OR($V436&lt;2.7,$V436&gt;90),"Age OOR",BW436+1.6449*VLOOKUP(BW$14&amp;"-rse-"&amp;$L436,Equations!$G:$I,3,0)))</f>
        <v/>
      </c>
      <c r="BZ436" s="10" t="str">
        <f t="shared" si="170"/>
        <v/>
      </c>
      <c r="CA436" s="10" t="str">
        <f>IF($AG436="","",IF(OR($V436&lt;2.7,$V436&gt;90),"Age OOR",($AG436-BW436)/VLOOKUP(BW$14&amp;"-rse-"&amp;$L436,Equations!$G:$I,3,0)))</f>
        <v/>
      </c>
      <c r="CB436" s="10" t="str">
        <f>IF($AH436="","",IF(OR($V436&lt;2.7,$V436&gt;90),"Age OOR",VLOOKUP(CB$14&amp;"-int-"&amp;$M436,Equations!$G:$I,3,0)+VLOOKUP(CB$14&amp;"-sexo-"&amp;$M436,Equations!$G:$I,3,0)*$U436+VLOOKUP(CB$14&amp;"-edad-"&amp;$M436,Equations!$G:$I,3,0)*$V436+VLOOKUP(CB$14&amp;"-est-"&amp;$M436,Equations!$G:$I,3,0)*(1/$W436)+VLOOKUP(CB$14&amp;"-imc-"&amp;$M436,Equations!$G:$I,3,0)*(1/$Q436)))</f>
        <v/>
      </c>
      <c r="CC436" s="10" t="str">
        <f>IF($AH436="","",IF(OR($V436&lt;2.7,$V436&gt;90),"Age OOR",CB436-1.6449*VLOOKUP(CB$14&amp;"-rse-"&amp;$M436,Equations!$G:$I,3,0)))</f>
        <v/>
      </c>
      <c r="CD436" s="10" t="str">
        <f>IF($AH436="","",IF(OR($V436&lt;2.7,$V436&gt;90),"Age OOR",CB436+1.6449*VLOOKUP(CB$14&amp;"-rse-"&amp;$M436,Equations!$G:$I,3,0)))</f>
        <v/>
      </c>
      <c r="CE436" s="10" t="str">
        <f t="shared" si="171"/>
        <v/>
      </c>
      <c r="CF436" s="10" t="str">
        <f>IF($AH436="","",IF(OR($V436&lt;2.7,$V436&gt;90),"Age OOR",($AH436-CB436)/VLOOKUP(CB$14&amp;"-rse-"&amp;$M436,Equations!$G:$I,3,0)))</f>
        <v/>
      </c>
      <c r="CG436" s="10" t="str">
        <f>IF($AI436="","",IF(OR($V436&lt;2.7,$V436&gt;90),"Age OOR",VLOOKUP(CG$14&amp;"-int-"&amp;$N436,Equations!$G:$I,3,0)+VLOOKUP(CG$14&amp;"-sexo-"&amp;$N436,Equations!$G:$I,3,0)*$U436+VLOOKUP(CG$14&amp;"-edad-"&amp;$N436,Equations!$G:$I,3,0)*$V436+VLOOKUP(CG$14&amp;"-est-"&amp;$N436,Equations!$G:$I,3,0)*(1/$W436)+VLOOKUP(CG$14&amp;"-imc-"&amp;$N436,Equations!$G:$I,3,0)*(1/$Q436)))</f>
        <v/>
      </c>
      <c r="CH436" s="10" t="str">
        <f>IF($AI436="","",IF(OR($V436&lt;2.7,$V436&gt;90),"Age OOR",CG436-1.6449*VLOOKUP(CG$14&amp;"-rse-"&amp;$N436,Equations!$G:$I,3,0)))</f>
        <v/>
      </c>
      <c r="CI436" s="10" t="str">
        <f>IF($AI436="","",IF(OR($V436&lt;2.7,$V436&gt;90),"Age OOR",CG436+1.6449*VLOOKUP(CG$14&amp;"-rse-"&amp;$N436,Equations!$G:$I,3,0)))</f>
        <v/>
      </c>
      <c r="CJ436" s="10" t="str">
        <f t="shared" si="172"/>
        <v/>
      </c>
      <c r="CK436" s="10" t="str">
        <f>IF($AI436="","",IF(OR($V436&lt;2.7,$V436&gt;90),"Age OOR",($AI436-CG436)/VLOOKUP(CG$14&amp;"-rse-"&amp;$N436,Equations!$G:$I,3,0)))</f>
        <v/>
      </c>
      <c r="CL436" s="10" t="str">
        <f>IF($AJ436="","",IF(OR($V436&lt;2.7,$V436&gt;90),"Age OOR",VLOOKUP(CL$14&amp;"-int-"&amp;$O436,Equations!$G:$I,3,0)+VLOOKUP(CL$14&amp;"-sexo-"&amp;$O436,Equations!$G:$I,3,0)*$U436+VLOOKUP(CL$14&amp;"-edad-"&amp;$O436,Equations!$G:$I,3,0)*$V436+VLOOKUP(CL$14&amp;"-est-"&amp;$O436,Equations!$G:$I,3,0)*(1/$W436)+VLOOKUP(CL$14&amp;"-imc-"&amp;$O436,Equations!$G:$I,3,0)*(1/$Q436)))</f>
        <v/>
      </c>
      <c r="CM436" s="10" t="str">
        <f>IF($AJ436="","",IF(OR($V436&lt;2.7,$V436&gt;90),"Age OOR",CL436-1.6449*VLOOKUP(CL$14&amp;"-rse-"&amp;$O436,Equations!$G:$I,3,0)))</f>
        <v/>
      </c>
      <c r="CN436" s="10" t="str">
        <f>IF($AJ436="","",IF(OR($V436&lt;2.7,$V436&gt;90),"Age OOR",CL436+1.6449*VLOOKUP(CL$14&amp;"-rse-"&amp;$O436,Equations!$G:$I,3,0)))</f>
        <v/>
      </c>
      <c r="CO436" s="10" t="str">
        <f t="shared" si="173"/>
        <v/>
      </c>
      <c r="CP436" s="10" t="str">
        <f>IF($AJ436="","",IF(OR($V436&lt;2.7,$V436&gt;90),"Age OOR",($AJ436-CL436)/VLOOKUP(CL$14&amp;"-rse-"&amp;$O436,Equations!$G:$I,3,0)))</f>
        <v/>
      </c>
      <c r="CQ436" s="10" t="str">
        <f>IF($AK436="","",IF(OR($V436&lt;2.7,$V436&gt;90),"Age OOR",EXP(VLOOKUP(CQ$14&amp;"-int-"&amp;$P436,Equations!$G:$I,3,0)+VLOOKUP(CQ$14&amp;"-sexo-"&amp;$P436,Equations!$G:$I,3,0)*$U436+VLOOKUP(CQ$14&amp;"-edad-"&amp;$P436,Equations!$G:$I,3,0)*$V436+VLOOKUP(CQ$14&amp;"-est-"&amp;$P436,Equations!$G:$I,3,0)*(1/$W436)+VLOOKUP(CQ$14&amp;"-imc-"&amp;$P436,Equations!$G:$I,3,0)*(1/$Q436))))</f>
        <v/>
      </c>
      <c r="CR436" s="10" t="str">
        <f>IF($AK436="","",IF(OR($V436&lt;2.7,$V436&gt;90),"Age OOR",EXP(LN(CQ436)-1.6449*VLOOKUP(CQ$14&amp;"-rse-"&amp;$P436,Equations!$G:$I,3,0))))</f>
        <v/>
      </c>
      <c r="CS436" s="10" t="str">
        <f>IF($AK436="","",IF(OR($V436&lt;2.7,$V436&gt;90),"Age OOR",EXP(LN(CQ436)+1.6449*VLOOKUP(CQ$14&amp;"-rse-"&amp;$P436,Equations!$G:$I,3,0))))</f>
        <v/>
      </c>
      <c r="CT436" s="10" t="str">
        <f t="shared" si="174"/>
        <v/>
      </c>
      <c r="CU436" s="10" t="str">
        <f>IF($AK436="","",IF(OR($V436&lt;2.7,$V436&gt;90),"Age OOR",(LN($AK436)-LN(CQ436))/VLOOKUP(CQ$14&amp;"-rse-"&amp;$P436,Equations!$G:$I,3,0)))</f>
        <v/>
      </c>
      <c r="CV436" s="47"/>
    </row>
    <row r="437" spans="5:100" x14ac:dyDescent="0.2">
      <c r="E437" s="23" t="str">
        <f t="shared" si="150"/>
        <v>Age out of range</v>
      </c>
      <c r="F437" s="23" t="str">
        <f t="shared" si="151"/>
        <v>Age out of range</v>
      </c>
      <c r="G437" s="23" t="str">
        <f t="shared" si="152"/>
        <v>Age out of range</v>
      </c>
      <c r="H437" s="23" t="str">
        <f t="shared" si="153"/>
        <v>Age out of range</v>
      </c>
      <c r="I437" s="23" t="str">
        <f t="shared" si="154"/>
        <v>Age out of range</v>
      </c>
      <c r="J437" s="23" t="str">
        <f t="shared" si="155"/>
        <v>Age out of range</v>
      </c>
      <c r="K437" s="23" t="str">
        <f t="shared" si="156"/>
        <v>Age out of range</v>
      </c>
      <c r="L437" s="23" t="str">
        <f t="shared" si="157"/>
        <v>Age out of range</v>
      </c>
      <c r="M437" s="23" t="str">
        <f t="shared" si="158"/>
        <v>Age out of range</v>
      </c>
      <c r="N437" s="23" t="str">
        <f t="shared" si="159"/>
        <v>Age out of range</v>
      </c>
      <c r="O437" s="23" t="str">
        <f t="shared" si="160"/>
        <v>Age out of range</v>
      </c>
      <c r="P437" s="23" t="str">
        <f t="shared" si="161"/>
        <v>Age out of range</v>
      </c>
      <c r="Q437" s="23" t="e">
        <f t="shared" si="162"/>
        <v>#DIV/0!</v>
      </c>
      <c r="R437" s="17"/>
      <c r="S437" s="23">
        <v>421</v>
      </c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7"/>
      <c r="AM437" s="47"/>
      <c r="AN437" s="10" t="str">
        <f>IF($Z437="","",IF(OR($V437&lt;2.7,$V437&gt;90),"Age OOR",VLOOKUP(AN$14&amp;"-int-"&amp;$E437,Equations!$G:$I,3,0)+VLOOKUP(AN$14&amp;"-sexo-"&amp;$E437,Equations!$G:$I,3,0)*$U437+VLOOKUP(AN$14&amp;"-edad-"&amp;$E437,Equations!$G:$I,3,0)*$V437+VLOOKUP(AN$14&amp;"-est-"&amp;$E437,Equations!$G:$I,3,0)*(1/$W437)+VLOOKUP(AN$14&amp;"-imc-"&amp;$E437,Equations!$G:$I,3,0)*(1/$Q437)))</f>
        <v/>
      </c>
      <c r="AO437" s="10" t="str">
        <f>IF($Z437="","",IF(OR($V437&lt;2.7,$V437&gt;90),"Age OOR",AN437-1.6449*VLOOKUP(AN$14&amp;"-rse-"&amp;$E437,Equations!$G:$I,3,0)))</f>
        <v/>
      </c>
      <c r="AP437" s="10" t="str">
        <f>IF($Z437="","",IF(OR($V437&lt;2.7,$V437&gt;90),"Age OOR",AN437+1.6449*VLOOKUP(AN$14&amp;"-rse-"&amp;$E437,Equations!$G:$I,3,0)))</f>
        <v/>
      </c>
      <c r="AQ437" s="10" t="str">
        <f t="shared" si="163"/>
        <v/>
      </c>
      <c r="AR437" s="10" t="str">
        <f>IF($Z437="","",IF(OR($V437&lt;2.7,$V437&gt;90),"Age OOR",($Z437-AN437)/VLOOKUP(AN$14&amp;"-rse-"&amp;$E437,Equations!$G:$I,3,0)))</f>
        <v/>
      </c>
      <c r="AS437" s="10" t="str">
        <f>IF($AA437="","",IF(OR($V437&lt;2.7,$V437&gt;90),"Age OOR",VLOOKUP(AS$14&amp;"-int-"&amp;$F437,Equations!$G:$I,3,0)+VLOOKUP(AS$14&amp;"-sexo-"&amp;$F437,Equations!$G:$I,3,0)*$U437+VLOOKUP(AS$14&amp;"-edad-"&amp;$F437,Equations!$G:$I,3,0)*$V437+VLOOKUP(AS$14&amp;"-est-"&amp;$F437,Equations!$G:$I,3,0)*(1/$W437)+VLOOKUP(AS$14&amp;"-imc-"&amp;$F437,Equations!$G:$I,3,0)*(1/$Q437)))</f>
        <v/>
      </c>
      <c r="AT437" s="10" t="str">
        <f>IF($AA437="","",IF(OR($V437&lt;2.7,$V437&gt;90),"Age OOR",AS437-1.6449*VLOOKUP(AS$14&amp;"-rse-"&amp;$F437,Equations!$G:$I,3,0)))</f>
        <v/>
      </c>
      <c r="AU437" s="10" t="str">
        <f>IF($AA437="","",IF(OR($V437&lt;2.7,$V437&gt;90),"Age OOR",AS437+1.6449*VLOOKUP(AS$14&amp;"-rse-"&amp;$F437,Equations!$G:$I,3,0)))</f>
        <v/>
      </c>
      <c r="AV437" s="10" t="str">
        <f t="shared" si="164"/>
        <v/>
      </c>
      <c r="AW437" s="10" t="str">
        <f>IF($AA437="","",IF(OR($V437&lt;2.7,$V437&gt;90),"Age OOR",($AA437-AS437)/VLOOKUP(AS$14&amp;"-rse-"&amp;$F437,Equations!$G:$I,3,0)))</f>
        <v/>
      </c>
      <c r="AX437" s="10" t="str">
        <f>IF($AB437="","",IF(OR($V437&lt;2.7,$V437&gt;90),"Age OOR",VLOOKUP(AX$14&amp;"-int-"&amp;$G437,Equations!$G:$I,3,0)+VLOOKUP(AX$14&amp;"-sexo-"&amp;$G437,Equations!$G:$I,3,0)*$U437+VLOOKUP(AX$14&amp;"-edad-"&amp;$G437,Equations!$G:$I,3,0)*$V437+VLOOKUP(AX$14&amp;"-est-"&amp;$G437,Equations!$G:$I,3,0)*(1/$W437)+VLOOKUP(AX$14&amp;"-imc-"&amp;$G437,Equations!$G:$I,3,0)*(1/$Q437)))</f>
        <v/>
      </c>
      <c r="AY437" s="10" t="str">
        <f>IF($AB437="","",IF(OR($V437&lt;2.7,$V437&gt;90),"Age OOR",AX437-1.6449*VLOOKUP(AX$14&amp;"-rse-"&amp;$G437,Equations!$G:$I,3,0)))</f>
        <v/>
      </c>
      <c r="AZ437" s="10" t="str">
        <f>IF($AB437="","",IF(OR($V437&lt;2.7,$V437&gt;90),"Age OOR",AX437+1.6449*VLOOKUP(AX$14&amp;"-rse-"&amp;$G437,Equations!$G:$I,3,0)))</f>
        <v/>
      </c>
      <c r="BA437" s="10" t="str">
        <f t="shared" si="165"/>
        <v/>
      </c>
      <c r="BB437" s="10" t="str">
        <f>IF($AB437="","",IF(OR($V437&lt;2.7,$V437&gt;90),"Age OOR",($AB437-AX437)/VLOOKUP(AX$14&amp;"-rse-"&amp;$G437,Equations!$G:$I,3,0)))</f>
        <v/>
      </c>
      <c r="BC437" s="10" t="str">
        <f>IF($AC437="","",IF(OR($V437&lt;2.7,$V437&gt;90),"Age OOR",VLOOKUP(BC$14&amp;"-int-"&amp;$H437,Equations!$G:$I,3,0)+VLOOKUP(BC$14&amp;"-sexo-"&amp;$H437,Equations!$G:$I,3,0)*$U437+VLOOKUP(BC$14&amp;"-edad-"&amp;$H437,Equations!$G:$I,3,0)*$V437+VLOOKUP(BC$14&amp;"-est-"&amp;$H437,Equations!$G:$I,3,0)*(1/$W437)+VLOOKUP(BC$14&amp;"-imc-"&amp;$H437,Equations!$G:$I,3,0)*(1/$Q437)))</f>
        <v/>
      </c>
      <c r="BD437" s="10" t="str">
        <f>IF($AC437="","",IF(OR($V437&lt;2.7,$V437&gt;90),"Age OOR",BC437-1.6449*VLOOKUP(BC$14&amp;"-rse-"&amp;$H437,Equations!$G:$I,3,0)))</f>
        <v/>
      </c>
      <c r="BE437" s="10" t="str">
        <f>IF($AC437="","",IF(OR($V437&lt;2.7,$V437&gt;90),"Age OOR",BC437+1.6449*VLOOKUP(BC$14&amp;"-rse-"&amp;$H437,Equations!$G:$I,3,0)))</f>
        <v/>
      </c>
      <c r="BF437" s="10" t="str">
        <f t="shared" si="166"/>
        <v/>
      </c>
      <c r="BG437" s="10" t="str">
        <f>IF($AC437="","",IF(OR($V437&lt;2.7,$V437&gt;90),"Age OOR",($AC437-BC437)/VLOOKUP(BC$14&amp;"-rse-"&amp;$H437,Equations!$G:$I,3,0)))</f>
        <v/>
      </c>
      <c r="BH437" s="10" t="str">
        <f>IF($AD437="","",IF(OR($V437&lt;2.7,$V437&gt;90),"Age OOR",VLOOKUP(BH$14&amp;"-int-"&amp;$I437,Equations!$G:$I,3,0)+VLOOKUP(BH$14&amp;"-sexo-"&amp;$I437,Equations!$G:$I,3,0)*$U437+VLOOKUP(BH$14&amp;"-edad-"&amp;$I437,Equations!$G:$I,3,0)*$V437+VLOOKUP(BH$14&amp;"-est-"&amp;$I437,Equations!$G:$I,3,0)*(1/$W437)+VLOOKUP(BH$14&amp;"-imc-"&amp;$I437,Equations!$G:$I,3,0)*(1/$Q437)))</f>
        <v/>
      </c>
      <c r="BI437" s="10" t="str">
        <f>IF($AD437="","",IF(OR($V437&lt;2.7,$V437&gt;90),"Age OOR",BH437-1.6449*VLOOKUP(BH$14&amp;"-rse-"&amp;$I437,Equations!$G:$I,3,0)))</f>
        <v/>
      </c>
      <c r="BJ437" s="10" t="str">
        <f>IF($AD437="","",IF(OR($V437&lt;2.7,$V437&gt;90),"Age OOR",BH437+1.6449*VLOOKUP(BH$14&amp;"-rse-"&amp;$I437,Equations!$G:$I,3,0)))</f>
        <v/>
      </c>
      <c r="BK437" s="10" t="str">
        <f t="shared" si="167"/>
        <v/>
      </c>
      <c r="BL437" s="10" t="str">
        <f>IF($AD437="","",IF(OR($V437&lt;2.7,$V437&gt;90),"Age OOR",($AD437-BH437)/VLOOKUP(BH$14&amp;"-rse-"&amp;$I437,Equations!$G:$I,3,0)))</f>
        <v/>
      </c>
      <c r="BM437" s="10" t="str">
        <f>IF($AE437="","",IF(OR($V437&lt;2.7,$V437&gt;90),"Age OOR",VLOOKUP(BM$14&amp;"-int-"&amp;$J437,Equations!$G:$I,3,0)+VLOOKUP(BM$14&amp;"-sexo-"&amp;$J437,Equations!$G:$I,3,0)*$U437+VLOOKUP(BM$14&amp;"-edad-"&amp;$J437,Equations!$G:$I,3,0)*$V437+VLOOKUP(BM$14&amp;"-est-"&amp;$J437,Equations!$G:$I,3,0)*(1/$W437)+VLOOKUP(BM$14&amp;"-imc-"&amp;$J437,Equations!$G:$I,3,0)*(1/$Q437)))</f>
        <v/>
      </c>
      <c r="BN437" s="10" t="str">
        <f>IF($AE437="","",IF(OR($V437&lt;2.7,$V437&gt;90),"Age OOR",BM437-1.6449*VLOOKUP(BM$14&amp;"-rse-"&amp;$J437,Equations!$G:$I,3,0)))</f>
        <v/>
      </c>
      <c r="BO437" s="10" t="str">
        <f>IF($AE437="","",IF(OR($V437&lt;2.7,$V437&gt;90),"Age OOR",BM437+1.6449*VLOOKUP(BM$14&amp;"-rse-"&amp;$J437,Equations!$G:$I,3,0)))</f>
        <v/>
      </c>
      <c r="BP437" s="10" t="str">
        <f t="shared" si="168"/>
        <v/>
      </c>
      <c r="BQ437" s="10" t="str">
        <f>IF($AE437="","",IF(OR($V437&lt;2.7,$V437&gt;90),"Age OOR",($AE437-BM437)/VLOOKUP(BM$14&amp;"-rse-"&amp;$J437,Equations!$G:$I,3,0)))</f>
        <v/>
      </c>
      <c r="BR437" s="10" t="str">
        <f>IF($AF437="","",IF(OR($V437&lt;2.7,$V437&gt;90),"Age OOR",VLOOKUP(BR$14&amp;"-int-"&amp;$K437,Equations!$G:$I,3,0)+VLOOKUP(BR$14&amp;"-sexo-"&amp;$K437,Equations!$G:$I,3,0)*$U437+VLOOKUP(BR$14&amp;"-edad-"&amp;$K437,Equations!$G:$I,3,0)*$V437+VLOOKUP(BR$14&amp;"-est-"&amp;$K437,Equations!$G:$I,3,0)*(1/$W437)+VLOOKUP(BR$14&amp;"-imc-"&amp;$K437,Equations!$G:$I,3,0)*(1/$Q437)))</f>
        <v/>
      </c>
      <c r="BS437" s="10" t="str">
        <f>IF($AF437="","",IF(OR($V437&lt;2.7,$V437&gt;90),"Age OOR",BR437-1.6449*VLOOKUP(BR$14&amp;"-rse-"&amp;$K437,Equations!$G:$I,3,0)))</f>
        <v/>
      </c>
      <c r="BT437" s="10" t="str">
        <f>IF($AF437="","",IF(OR($V437&lt;2.7,$V437&gt;90),"Age OOR",BR437+1.6449*VLOOKUP(BR$14&amp;"-rse-"&amp;$K437,Equations!$G:$I,3,0)))</f>
        <v/>
      </c>
      <c r="BU437" s="10" t="str">
        <f t="shared" si="169"/>
        <v/>
      </c>
      <c r="BV437" s="10" t="str">
        <f>IF($AF437="","",IF(OR($V437&lt;2.7,$V437&gt;90),"Age OOR",($AF437-BR437)/VLOOKUP(BR$14&amp;"-rse-"&amp;$K437,Equations!$G:$I,3,0)))</f>
        <v/>
      </c>
      <c r="BW437" s="10" t="str">
        <f>IF($AG437="","",IF(OR($V437&lt;2.7,$V437&gt;90),"Age OOR",VLOOKUP(BW$14&amp;"-int-"&amp;$L437,Equations!$G:$I,3,0)+VLOOKUP(BW$14&amp;"-sexo-"&amp;$L437,Equations!$G:$I,3,0)*$U437+VLOOKUP(BW$14&amp;"-edad-"&amp;$L437,Equations!$G:$I,3,0)*$V437+VLOOKUP(BW$14&amp;"-est-"&amp;$L437,Equations!$G:$I,3,0)*(1/$W437)+VLOOKUP(BW$14&amp;"-imc-"&amp;$L437,Equations!$G:$I,3,0)*(1/$Q437)))</f>
        <v/>
      </c>
      <c r="BX437" s="10" t="str">
        <f>IF($AG437="","",IF(OR($V437&lt;2.7,$V437&gt;90),"Age OOR",BW437-1.6449*VLOOKUP(BW$14&amp;"-rse-"&amp;$L437,Equations!$G:$I,3,0)))</f>
        <v/>
      </c>
      <c r="BY437" s="10" t="str">
        <f>IF($AG437="","",IF(OR($V437&lt;2.7,$V437&gt;90),"Age OOR",BW437+1.6449*VLOOKUP(BW$14&amp;"-rse-"&amp;$L437,Equations!$G:$I,3,0)))</f>
        <v/>
      </c>
      <c r="BZ437" s="10" t="str">
        <f t="shared" si="170"/>
        <v/>
      </c>
      <c r="CA437" s="10" t="str">
        <f>IF($AG437="","",IF(OR($V437&lt;2.7,$V437&gt;90),"Age OOR",($AG437-BW437)/VLOOKUP(BW$14&amp;"-rse-"&amp;$L437,Equations!$G:$I,3,0)))</f>
        <v/>
      </c>
      <c r="CB437" s="10" t="str">
        <f>IF($AH437="","",IF(OR($V437&lt;2.7,$V437&gt;90),"Age OOR",VLOOKUP(CB$14&amp;"-int-"&amp;$M437,Equations!$G:$I,3,0)+VLOOKUP(CB$14&amp;"-sexo-"&amp;$M437,Equations!$G:$I,3,0)*$U437+VLOOKUP(CB$14&amp;"-edad-"&amp;$M437,Equations!$G:$I,3,0)*$V437+VLOOKUP(CB$14&amp;"-est-"&amp;$M437,Equations!$G:$I,3,0)*(1/$W437)+VLOOKUP(CB$14&amp;"-imc-"&amp;$M437,Equations!$G:$I,3,0)*(1/$Q437)))</f>
        <v/>
      </c>
      <c r="CC437" s="10" t="str">
        <f>IF($AH437="","",IF(OR($V437&lt;2.7,$V437&gt;90),"Age OOR",CB437-1.6449*VLOOKUP(CB$14&amp;"-rse-"&amp;$M437,Equations!$G:$I,3,0)))</f>
        <v/>
      </c>
      <c r="CD437" s="10" t="str">
        <f>IF($AH437="","",IF(OR($V437&lt;2.7,$V437&gt;90),"Age OOR",CB437+1.6449*VLOOKUP(CB$14&amp;"-rse-"&amp;$M437,Equations!$G:$I,3,0)))</f>
        <v/>
      </c>
      <c r="CE437" s="10" t="str">
        <f t="shared" si="171"/>
        <v/>
      </c>
      <c r="CF437" s="10" t="str">
        <f>IF($AH437="","",IF(OR($V437&lt;2.7,$V437&gt;90),"Age OOR",($AH437-CB437)/VLOOKUP(CB$14&amp;"-rse-"&amp;$M437,Equations!$G:$I,3,0)))</f>
        <v/>
      </c>
      <c r="CG437" s="10" t="str">
        <f>IF($AI437="","",IF(OR($V437&lt;2.7,$V437&gt;90),"Age OOR",VLOOKUP(CG$14&amp;"-int-"&amp;$N437,Equations!$G:$I,3,0)+VLOOKUP(CG$14&amp;"-sexo-"&amp;$N437,Equations!$G:$I,3,0)*$U437+VLOOKUP(CG$14&amp;"-edad-"&amp;$N437,Equations!$G:$I,3,0)*$V437+VLOOKUP(CG$14&amp;"-est-"&amp;$N437,Equations!$G:$I,3,0)*(1/$W437)+VLOOKUP(CG$14&amp;"-imc-"&amp;$N437,Equations!$G:$I,3,0)*(1/$Q437)))</f>
        <v/>
      </c>
      <c r="CH437" s="10" t="str">
        <f>IF($AI437="","",IF(OR($V437&lt;2.7,$V437&gt;90),"Age OOR",CG437-1.6449*VLOOKUP(CG$14&amp;"-rse-"&amp;$N437,Equations!$G:$I,3,0)))</f>
        <v/>
      </c>
      <c r="CI437" s="10" t="str">
        <f>IF($AI437="","",IF(OR($V437&lt;2.7,$V437&gt;90),"Age OOR",CG437+1.6449*VLOOKUP(CG$14&amp;"-rse-"&amp;$N437,Equations!$G:$I,3,0)))</f>
        <v/>
      </c>
      <c r="CJ437" s="10" t="str">
        <f t="shared" si="172"/>
        <v/>
      </c>
      <c r="CK437" s="10" t="str">
        <f>IF($AI437="","",IF(OR($V437&lt;2.7,$V437&gt;90),"Age OOR",($AI437-CG437)/VLOOKUP(CG$14&amp;"-rse-"&amp;$N437,Equations!$G:$I,3,0)))</f>
        <v/>
      </c>
      <c r="CL437" s="10" t="str">
        <f>IF($AJ437="","",IF(OR($V437&lt;2.7,$V437&gt;90),"Age OOR",VLOOKUP(CL$14&amp;"-int-"&amp;$O437,Equations!$G:$I,3,0)+VLOOKUP(CL$14&amp;"-sexo-"&amp;$O437,Equations!$G:$I,3,0)*$U437+VLOOKUP(CL$14&amp;"-edad-"&amp;$O437,Equations!$G:$I,3,0)*$V437+VLOOKUP(CL$14&amp;"-est-"&amp;$O437,Equations!$G:$I,3,0)*(1/$W437)+VLOOKUP(CL$14&amp;"-imc-"&amp;$O437,Equations!$G:$I,3,0)*(1/$Q437)))</f>
        <v/>
      </c>
      <c r="CM437" s="10" t="str">
        <f>IF($AJ437="","",IF(OR($V437&lt;2.7,$V437&gt;90),"Age OOR",CL437-1.6449*VLOOKUP(CL$14&amp;"-rse-"&amp;$O437,Equations!$G:$I,3,0)))</f>
        <v/>
      </c>
      <c r="CN437" s="10" t="str">
        <f>IF($AJ437="","",IF(OR($V437&lt;2.7,$V437&gt;90),"Age OOR",CL437+1.6449*VLOOKUP(CL$14&amp;"-rse-"&amp;$O437,Equations!$G:$I,3,0)))</f>
        <v/>
      </c>
      <c r="CO437" s="10" t="str">
        <f t="shared" si="173"/>
        <v/>
      </c>
      <c r="CP437" s="10" t="str">
        <f>IF($AJ437="","",IF(OR($V437&lt;2.7,$V437&gt;90),"Age OOR",($AJ437-CL437)/VLOOKUP(CL$14&amp;"-rse-"&amp;$O437,Equations!$G:$I,3,0)))</f>
        <v/>
      </c>
      <c r="CQ437" s="10" t="str">
        <f>IF($AK437="","",IF(OR($V437&lt;2.7,$V437&gt;90),"Age OOR",EXP(VLOOKUP(CQ$14&amp;"-int-"&amp;$P437,Equations!$G:$I,3,0)+VLOOKUP(CQ$14&amp;"-sexo-"&amp;$P437,Equations!$G:$I,3,0)*$U437+VLOOKUP(CQ$14&amp;"-edad-"&amp;$P437,Equations!$G:$I,3,0)*$V437+VLOOKUP(CQ$14&amp;"-est-"&amp;$P437,Equations!$G:$I,3,0)*(1/$W437)+VLOOKUP(CQ$14&amp;"-imc-"&amp;$P437,Equations!$G:$I,3,0)*(1/$Q437))))</f>
        <v/>
      </c>
      <c r="CR437" s="10" t="str">
        <f>IF($AK437="","",IF(OR($V437&lt;2.7,$V437&gt;90),"Age OOR",EXP(LN(CQ437)-1.6449*VLOOKUP(CQ$14&amp;"-rse-"&amp;$P437,Equations!$G:$I,3,0))))</f>
        <v/>
      </c>
      <c r="CS437" s="10" t="str">
        <f>IF($AK437="","",IF(OR($V437&lt;2.7,$V437&gt;90),"Age OOR",EXP(LN(CQ437)+1.6449*VLOOKUP(CQ$14&amp;"-rse-"&amp;$P437,Equations!$G:$I,3,0))))</f>
        <v/>
      </c>
      <c r="CT437" s="10" t="str">
        <f t="shared" si="174"/>
        <v/>
      </c>
      <c r="CU437" s="10" t="str">
        <f>IF($AK437="","",IF(OR($V437&lt;2.7,$V437&gt;90),"Age OOR",(LN($AK437)-LN(CQ437))/VLOOKUP(CQ$14&amp;"-rse-"&amp;$P437,Equations!$G:$I,3,0)))</f>
        <v/>
      </c>
      <c r="CV437" s="47"/>
    </row>
    <row r="438" spans="5:100" x14ac:dyDescent="0.2">
      <c r="E438" s="23" t="str">
        <f t="shared" si="150"/>
        <v>Age out of range</v>
      </c>
      <c r="F438" s="23" t="str">
        <f t="shared" si="151"/>
        <v>Age out of range</v>
      </c>
      <c r="G438" s="23" t="str">
        <f t="shared" si="152"/>
        <v>Age out of range</v>
      </c>
      <c r="H438" s="23" t="str">
        <f t="shared" si="153"/>
        <v>Age out of range</v>
      </c>
      <c r="I438" s="23" t="str">
        <f t="shared" si="154"/>
        <v>Age out of range</v>
      </c>
      <c r="J438" s="23" t="str">
        <f t="shared" si="155"/>
        <v>Age out of range</v>
      </c>
      <c r="K438" s="23" t="str">
        <f t="shared" si="156"/>
        <v>Age out of range</v>
      </c>
      <c r="L438" s="23" t="str">
        <f t="shared" si="157"/>
        <v>Age out of range</v>
      </c>
      <c r="M438" s="23" t="str">
        <f t="shared" si="158"/>
        <v>Age out of range</v>
      </c>
      <c r="N438" s="23" t="str">
        <f t="shared" si="159"/>
        <v>Age out of range</v>
      </c>
      <c r="O438" s="23" t="str">
        <f t="shared" si="160"/>
        <v>Age out of range</v>
      </c>
      <c r="P438" s="23" t="str">
        <f t="shared" si="161"/>
        <v>Age out of range</v>
      </c>
      <c r="Q438" s="23" t="e">
        <f t="shared" si="162"/>
        <v>#DIV/0!</v>
      </c>
      <c r="R438" s="17"/>
      <c r="S438" s="23">
        <v>422</v>
      </c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  <c r="AE438" s="134"/>
      <c r="AF438" s="134"/>
      <c r="AG438" s="134"/>
      <c r="AH438" s="134"/>
      <c r="AI438" s="134"/>
      <c r="AJ438" s="134"/>
      <c r="AK438" s="134"/>
      <c r="AL438" s="7"/>
      <c r="AM438" s="47"/>
      <c r="AN438" s="10" t="str">
        <f>IF($Z438="","",IF(OR($V438&lt;2.7,$V438&gt;90),"Age OOR",VLOOKUP(AN$14&amp;"-int-"&amp;$E438,Equations!$G:$I,3,0)+VLOOKUP(AN$14&amp;"-sexo-"&amp;$E438,Equations!$G:$I,3,0)*$U438+VLOOKUP(AN$14&amp;"-edad-"&amp;$E438,Equations!$G:$I,3,0)*$V438+VLOOKUP(AN$14&amp;"-est-"&amp;$E438,Equations!$G:$I,3,0)*(1/$W438)+VLOOKUP(AN$14&amp;"-imc-"&amp;$E438,Equations!$G:$I,3,0)*(1/$Q438)))</f>
        <v/>
      </c>
      <c r="AO438" s="10" t="str">
        <f>IF($Z438="","",IF(OR($V438&lt;2.7,$V438&gt;90),"Age OOR",AN438-1.6449*VLOOKUP(AN$14&amp;"-rse-"&amp;$E438,Equations!$G:$I,3,0)))</f>
        <v/>
      </c>
      <c r="AP438" s="10" t="str">
        <f>IF($Z438="","",IF(OR($V438&lt;2.7,$V438&gt;90),"Age OOR",AN438+1.6449*VLOOKUP(AN$14&amp;"-rse-"&amp;$E438,Equations!$G:$I,3,0)))</f>
        <v/>
      </c>
      <c r="AQ438" s="10" t="str">
        <f t="shared" si="163"/>
        <v/>
      </c>
      <c r="AR438" s="10" t="str">
        <f>IF($Z438="","",IF(OR($V438&lt;2.7,$V438&gt;90),"Age OOR",($Z438-AN438)/VLOOKUP(AN$14&amp;"-rse-"&amp;$E438,Equations!$G:$I,3,0)))</f>
        <v/>
      </c>
      <c r="AS438" s="10" t="str">
        <f>IF($AA438="","",IF(OR($V438&lt;2.7,$V438&gt;90),"Age OOR",VLOOKUP(AS$14&amp;"-int-"&amp;$F438,Equations!$G:$I,3,0)+VLOOKUP(AS$14&amp;"-sexo-"&amp;$F438,Equations!$G:$I,3,0)*$U438+VLOOKUP(AS$14&amp;"-edad-"&amp;$F438,Equations!$G:$I,3,0)*$V438+VLOOKUP(AS$14&amp;"-est-"&amp;$F438,Equations!$G:$I,3,0)*(1/$W438)+VLOOKUP(AS$14&amp;"-imc-"&amp;$F438,Equations!$G:$I,3,0)*(1/$Q438)))</f>
        <v/>
      </c>
      <c r="AT438" s="10" t="str">
        <f>IF($AA438="","",IF(OR($V438&lt;2.7,$V438&gt;90),"Age OOR",AS438-1.6449*VLOOKUP(AS$14&amp;"-rse-"&amp;$F438,Equations!$G:$I,3,0)))</f>
        <v/>
      </c>
      <c r="AU438" s="10" t="str">
        <f>IF($AA438="","",IF(OR($V438&lt;2.7,$V438&gt;90),"Age OOR",AS438+1.6449*VLOOKUP(AS$14&amp;"-rse-"&amp;$F438,Equations!$G:$I,3,0)))</f>
        <v/>
      </c>
      <c r="AV438" s="10" t="str">
        <f t="shared" si="164"/>
        <v/>
      </c>
      <c r="AW438" s="10" t="str">
        <f>IF($AA438="","",IF(OR($V438&lt;2.7,$V438&gt;90),"Age OOR",($AA438-AS438)/VLOOKUP(AS$14&amp;"-rse-"&amp;$F438,Equations!$G:$I,3,0)))</f>
        <v/>
      </c>
      <c r="AX438" s="10" t="str">
        <f>IF($AB438="","",IF(OR($V438&lt;2.7,$V438&gt;90),"Age OOR",VLOOKUP(AX$14&amp;"-int-"&amp;$G438,Equations!$G:$I,3,0)+VLOOKUP(AX$14&amp;"-sexo-"&amp;$G438,Equations!$G:$I,3,0)*$U438+VLOOKUP(AX$14&amp;"-edad-"&amp;$G438,Equations!$G:$I,3,0)*$V438+VLOOKUP(AX$14&amp;"-est-"&amp;$G438,Equations!$G:$I,3,0)*(1/$W438)+VLOOKUP(AX$14&amp;"-imc-"&amp;$G438,Equations!$G:$I,3,0)*(1/$Q438)))</f>
        <v/>
      </c>
      <c r="AY438" s="10" t="str">
        <f>IF($AB438="","",IF(OR($V438&lt;2.7,$V438&gt;90),"Age OOR",AX438-1.6449*VLOOKUP(AX$14&amp;"-rse-"&amp;$G438,Equations!$G:$I,3,0)))</f>
        <v/>
      </c>
      <c r="AZ438" s="10" t="str">
        <f>IF($AB438="","",IF(OR($V438&lt;2.7,$V438&gt;90),"Age OOR",AX438+1.6449*VLOOKUP(AX$14&amp;"-rse-"&amp;$G438,Equations!$G:$I,3,0)))</f>
        <v/>
      </c>
      <c r="BA438" s="10" t="str">
        <f t="shared" si="165"/>
        <v/>
      </c>
      <c r="BB438" s="10" t="str">
        <f>IF($AB438="","",IF(OR($V438&lt;2.7,$V438&gt;90),"Age OOR",($AB438-AX438)/VLOOKUP(AX$14&amp;"-rse-"&amp;$G438,Equations!$G:$I,3,0)))</f>
        <v/>
      </c>
      <c r="BC438" s="10" t="str">
        <f>IF($AC438="","",IF(OR($V438&lt;2.7,$V438&gt;90),"Age OOR",VLOOKUP(BC$14&amp;"-int-"&amp;$H438,Equations!$G:$I,3,0)+VLOOKUP(BC$14&amp;"-sexo-"&amp;$H438,Equations!$G:$I,3,0)*$U438+VLOOKUP(BC$14&amp;"-edad-"&amp;$H438,Equations!$G:$I,3,0)*$V438+VLOOKUP(BC$14&amp;"-est-"&amp;$H438,Equations!$G:$I,3,0)*(1/$W438)+VLOOKUP(BC$14&amp;"-imc-"&amp;$H438,Equations!$G:$I,3,0)*(1/$Q438)))</f>
        <v/>
      </c>
      <c r="BD438" s="10" t="str">
        <f>IF($AC438="","",IF(OR($V438&lt;2.7,$V438&gt;90),"Age OOR",BC438-1.6449*VLOOKUP(BC$14&amp;"-rse-"&amp;$H438,Equations!$G:$I,3,0)))</f>
        <v/>
      </c>
      <c r="BE438" s="10" t="str">
        <f>IF($AC438="","",IF(OR($V438&lt;2.7,$V438&gt;90),"Age OOR",BC438+1.6449*VLOOKUP(BC$14&amp;"-rse-"&amp;$H438,Equations!$G:$I,3,0)))</f>
        <v/>
      </c>
      <c r="BF438" s="10" t="str">
        <f t="shared" si="166"/>
        <v/>
      </c>
      <c r="BG438" s="10" t="str">
        <f>IF($AC438="","",IF(OR($V438&lt;2.7,$V438&gt;90),"Age OOR",($AC438-BC438)/VLOOKUP(BC$14&amp;"-rse-"&amp;$H438,Equations!$G:$I,3,0)))</f>
        <v/>
      </c>
      <c r="BH438" s="10" t="str">
        <f>IF($AD438="","",IF(OR($V438&lt;2.7,$V438&gt;90),"Age OOR",VLOOKUP(BH$14&amp;"-int-"&amp;$I438,Equations!$G:$I,3,0)+VLOOKUP(BH$14&amp;"-sexo-"&amp;$I438,Equations!$G:$I,3,0)*$U438+VLOOKUP(BH$14&amp;"-edad-"&amp;$I438,Equations!$G:$I,3,0)*$V438+VLOOKUP(BH$14&amp;"-est-"&amp;$I438,Equations!$G:$I,3,0)*(1/$W438)+VLOOKUP(BH$14&amp;"-imc-"&amp;$I438,Equations!$G:$I,3,0)*(1/$Q438)))</f>
        <v/>
      </c>
      <c r="BI438" s="10" t="str">
        <f>IF($AD438="","",IF(OR($V438&lt;2.7,$V438&gt;90),"Age OOR",BH438-1.6449*VLOOKUP(BH$14&amp;"-rse-"&amp;$I438,Equations!$G:$I,3,0)))</f>
        <v/>
      </c>
      <c r="BJ438" s="10" t="str">
        <f>IF($AD438="","",IF(OR($V438&lt;2.7,$V438&gt;90),"Age OOR",BH438+1.6449*VLOOKUP(BH$14&amp;"-rse-"&amp;$I438,Equations!$G:$I,3,0)))</f>
        <v/>
      </c>
      <c r="BK438" s="10" t="str">
        <f t="shared" si="167"/>
        <v/>
      </c>
      <c r="BL438" s="10" t="str">
        <f>IF($AD438="","",IF(OR($V438&lt;2.7,$V438&gt;90),"Age OOR",($AD438-BH438)/VLOOKUP(BH$14&amp;"-rse-"&amp;$I438,Equations!$G:$I,3,0)))</f>
        <v/>
      </c>
      <c r="BM438" s="10" t="str">
        <f>IF($AE438="","",IF(OR($V438&lt;2.7,$V438&gt;90),"Age OOR",VLOOKUP(BM$14&amp;"-int-"&amp;$J438,Equations!$G:$I,3,0)+VLOOKUP(BM$14&amp;"-sexo-"&amp;$J438,Equations!$G:$I,3,0)*$U438+VLOOKUP(BM$14&amp;"-edad-"&amp;$J438,Equations!$G:$I,3,0)*$V438+VLOOKUP(BM$14&amp;"-est-"&amp;$J438,Equations!$G:$I,3,0)*(1/$W438)+VLOOKUP(BM$14&amp;"-imc-"&amp;$J438,Equations!$G:$I,3,0)*(1/$Q438)))</f>
        <v/>
      </c>
      <c r="BN438" s="10" t="str">
        <f>IF($AE438="","",IF(OR($V438&lt;2.7,$V438&gt;90),"Age OOR",BM438-1.6449*VLOOKUP(BM$14&amp;"-rse-"&amp;$J438,Equations!$G:$I,3,0)))</f>
        <v/>
      </c>
      <c r="BO438" s="10" t="str">
        <f>IF($AE438="","",IF(OR($V438&lt;2.7,$V438&gt;90),"Age OOR",BM438+1.6449*VLOOKUP(BM$14&amp;"-rse-"&amp;$J438,Equations!$G:$I,3,0)))</f>
        <v/>
      </c>
      <c r="BP438" s="10" t="str">
        <f t="shared" si="168"/>
        <v/>
      </c>
      <c r="BQ438" s="10" t="str">
        <f>IF($AE438="","",IF(OR($V438&lt;2.7,$V438&gt;90),"Age OOR",($AE438-BM438)/VLOOKUP(BM$14&amp;"-rse-"&amp;$J438,Equations!$G:$I,3,0)))</f>
        <v/>
      </c>
      <c r="BR438" s="10" t="str">
        <f>IF($AF438="","",IF(OR($V438&lt;2.7,$V438&gt;90),"Age OOR",VLOOKUP(BR$14&amp;"-int-"&amp;$K438,Equations!$G:$I,3,0)+VLOOKUP(BR$14&amp;"-sexo-"&amp;$K438,Equations!$G:$I,3,0)*$U438+VLOOKUP(BR$14&amp;"-edad-"&amp;$K438,Equations!$G:$I,3,0)*$V438+VLOOKUP(BR$14&amp;"-est-"&amp;$K438,Equations!$G:$I,3,0)*(1/$W438)+VLOOKUP(BR$14&amp;"-imc-"&amp;$K438,Equations!$G:$I,3,0)*(1/$Q438)))</f>
        <v/>
      </c>
      <c r="BS438" s="10" t="str">
        <f>IF($AF438="","",IF(OR($V438&lt;2.7,$V438&gt;90),"Age OOR",BR438-1.6449*VLOOKUP(BR$14&amp;"-rse-"&amp;$K438,Equations!$G:$I,3,0)))</f>
        <v/>
      </c>
      <c r="BT438" s="10" t="str">
        <f>IF($AF438="","",IF(OR($V438&lt;2.7,$V438&gt;90),"Age OOR",BR438+1.6449*VLOOKUP(BR$14&amp;"-rse-"&amp;$K438,Equations!$G:$I,3,0)))</f>
        <v/>
      </c>
      <c r="BU438" s="10" t="str">
        <f t="shared" si="169"/>
        <v/>
      </c>
      <c r="BV438" s="10" t="str">
        <f>IF($AF438="","",IF(OR($V438&lt;2.7,$V438&gt;90),"Age OOR",($AF438-BR438)/VLOOKUP(BR$14&amp;"-rse-"&amp;$K438,Equations!$G:$I,3,0)))</f>
        <v/>
      </c>
      <c r="BW438" s="10" t="str">
        <f>IF($AG438="","",IF(OR($V438&lt;2.7,$V438&gt;90),"Age OOR",VLOOKUP(BW$14&amp;"-int-"&amp;$L438,Equations!$G:$I,3,0)+VLOOKUP(BW$14&amp;"-sexo-"&amp;$L438,Equations!$G:$I,3,0)*$U438+VLOOKUP(BW$14&amp;"-edad-"&amp;$L438,Equations!$G:$I,3,0)*$V438+VLOOKUP(BW$14&amp;"-est-"&amp;$L438,Equations!$G:$I,3,0)*(1/$W438)+VLOOKUP(BW$14&amp;"-imc-"&amp;$L438,Equations!$G:$I,3,0)*(1/$Q438)))</f>
        <v/>
      </c>
      <c r="BX438" s="10" t="str">
        <f>IF($AG438="","",IF(OR($V438&lt;2.7,$V438&gt;90),"Age OOR",BW438-1.6449*VLOOKUP(BW$14&amp;"-rse-"&amp;$L438,Equations!$G:$I,3,0)))</f>
        <v/>
      </c>
      <c r="BY438" s="10" t="str">
        <f>IF($AG438="","",IF(OR($V438&lt;2.7,$V438&gt;90),"Age OOR",BW438+1.6449*VLOOKUP(BW$14&amp;"-rse-"&amp;$L438,Equations!$G:$I,3,0)))</f>
        <v/>
      </c>
      <c r="BZ438" s="10" t="str">
        <f t="shared" si="170"/>
        <v/>
      </c>
      <c r="CA438" s="10" t="str">
        <f>IF($AG438="","",IF(OR($V438&lt;2.7,$V438&gt;90),"Age OOR",($AG438-BW438)/VLOOKUP(BW$14&amp;"-rse-"&amp;$L438,Equations!$G:$I,3,0)))</f>
        <v/>
      </c>
      <c r="CB438" s="10" t="str">
        <f>IF($AH438="","",IF(OR($V438&lt;2.7,$V438&gt;90),"Age OOR",VLOOKUP(CB$14&amp;"-int-"&amp;$M438,Equations!$G:$I,3,0)+VLOOKUP(CB$14&amp;"-sexo-"&amp;$M438,Equations!$G:$I,3,0)*$U438+VLOOKUP(CB$14&amp;"-edad-"&amp;$M438,Equations!$G:$I,3,0)*$V438+VLOOKUP(CB$14&amp;"-est-"&amp;$M438,Equations!$G:$I,3,0)*(1/$W438)+VLOOKUP(CB$14&amp;"-imc-"&amp;$M438,Equations!$G:$I,3,0)*(1/$Q438)))</f>
        <v/>
      </c>
      <c r="CC438" s="10" t="str">
        <f>IF($AH438="","",IF(OR($V438&lt;2.7,$V438&gt;90),"Age OOR",CB438-1.6449*VLOOKUP(CB$14&amp;"-rse-"&amp;$M438,Equations!$G:$I,3,0)))</f>
        <v/>
      </c>
      <c r="CD438" s="10" t="str">
        <f>IF($AH438="","",IF(OR($V438&lt;2.7,$V438&gt;90),"Age OOR",CB438+1.6449*VLOOKUP(CB$14&amp;"-rse-"&amp;$M438,Equations!$G:$I,3,0)))</f>
        <v/>
      </c>
      <c r="CE438" s="10" t="str">
        <f t="shared" si="171"/>
        <v/>
      </c>
      <c r="CF438" s="10" t="str">
        <f>IF($AH438="","",IF(OR($V438&lt;2.7,$V438&gt;90),"Age OOR",($AH438-CB438)/VLOOKUP(CB$14&amp;"-rse-"&amp;$M438,Equations!$G:$I,3,0)))</f>
        <v/>
      </c>
      <c r="CG438" s="10" t="str">
        <f>IF($AI438="","",IF(OR($V438&lt;2.7,$V438&gt;90),"Age OOR",VLOOKUP(CG$14&amp;"-int-"&amp;$N438,Equations!$G:$I,3,0)+VLOOKUP(CG$14&amp;"-sexo-"&amp;$N438,Equations!$G:$I,3,0)*$U438+VLOOKUP(CG$14&amp;"-edad-"&amp;$N438,Equations!$G:$I,3,0)*$V438+VLOOKUP(CG$14&amp;"-est-"&amp;$N438,Equations!$G:$I,3,0)*(1/$W438)+VLOOKUP(CG$14&amp;"-imc-"&amp;$N438,Equations!$G:$I,3,0)*(1/$Q438)))</f>
        <v/>
      </c>
      <c r="CH438" s="10" t="str">
        <f>IF($AI438="","",IF(OR($V438&lt;2.7,$V438&gt;90),"Age OOR",CG438-1.6449*VLOOKUP(CG$14&amp;"-rse-"&amp;$N438,Equations!$G:$I,3,0)))</f>
        <v/>
      </c>
      <c r="CI438" s="10" t="str">
        <f>IF($AI438="","",IF(OR($V438&lt;2.7,$V438&gt;90),"Age OOR",CG438+1.6449*VLOOKUP(CG$14&amp;"-rse-"&amp;$N438,Equations!$G:$I,3,0)))</f>
        <v/>
      </c>
      <c r="CJ438" s="10" t="str">
        <f t="shared" si="172"/>
        <v/>
      </c>
      <c r="CK438" s="10" t="str">
        <f>IF($AI438="","",IF(OR($V438&lt;2.7,$V438&gt;90),"Age OOR",($AI438-CG438)/VLOOKUP(CG$14&amp;"-rse-"&amp;$N438,Equations!$G:$I,3,0)))</f>
        <v/>
      </c>
      <c r="CL438" s="10" t="str">
        <f>IF($AJ438="","",IF(OR($V438&lt;2.7,$V438&gt;90),"Age OOR",VLOOKUP(CL$14&amp;"-int-"&amp;$O438,Equations!$G:$I,3,0)+VLOOKUP(CL$14&amp;"-sexo-"&amp;$O438,Equations!$G:$I,3,0)*$U438+VLOOKUP(CL$14&amp;"-edad-"&amp;$O438,Equations!$G:$I,3,0)*$V438+VLOOKUP(CL$14&amp;"-est-"&amp;$O438,Equations!$G:$I,3,0)*(1/$W438)+VLOOKUP(CL$14&amp;"-imc-"&amp;$O438,Equations!$G:$I,3,0)*(1/$Q438)))</f>
        <v/>
      </c>
      <c r="CM438" s="10" t="str">
        <f>IF($AJ438="","",IF(OR($V438&lt;2.7,$V438&gt;90),"Age OOR",CL438-1.6449*VLOOKUP(CL$14&amp;"-rse-"&amp;$O438,Equations!$G:$I,3,0)))</f>
        <v/>
      </c>
      <c r="CN438" s="10" t="str">
        <f>IF($AJ438="","",IF(OR($V438&lt;2.7,$V438&gt;90),"Age OOR",CL438+1.6449*VLOOKUP(CL$14&amp;"-rse-"&amp;$O438,Equations!$G:$I,3,0)))</f>
        <v/>
      </c>
      <c r="CO438" s="10" t="str">
        <f t="shared" si="173"/>
        <v/>
      </c>
      <c r="CP438" s="10" t="str">
        <f>IF($AJ438="","",IF(OR($V438&lt;2.7,$V438&gt;90),"Age OOR",($AJ438-CL438)/VLOOKUP(CL$14&amp;"-rse-"&amp;$O438,Equations!$G:$I,3,0)))</f>
        <v/>
      </c>
      <c r="CQ438" s="10" t="str">
        <f>IF($AK438="","",IF(OR($V438&lt;2.7,$V438&gt;90),"Age OOR",EXP(VLOOKUP(CQ$14&amp;"-int-"&amp;$P438,Equations!$G:$I,3,0)+VLOOKUP(CQ$14&amp;"-sexo-"&amp;$P438,Equations!$G:$I,3,0)*$U438+VLOOKUP(CQ$14&amp;"-edad-"&amp;$P438,Equations!$G:$I,3,0)*$V438+VLOOKUP(CQ$14&amp;"-est-"&amp;$P438,Equations!$G:$I,3,0)*(1/$W438)+VLOOKUP(CQ$14&amp;"-imc-"&amp;$P438,Equations!$G:$I,3,0)*(1/$Q438))))</f>
        <v/>
      </c>
      <c r="CR438" s="10" t="str">
        <f>IF($AK438="","",IF(OR($V438&lt;2.7,$V438&gt;90),"Age OOR",EXP(LN(CQ438)-1.6449*VLOOKUP(CQ$14&amp;"-rse-"&amp;$P438,Equations!$G:$I,3,0))))</f>
        <v/>
      </c>
      <c r="CS438" s="10" t="str">
        <f>IF($AK438="","",IF(OR($V438&lt;2.7,$V438&gt;90),"Age OOR",EXP(LN(CQ438)+1.6449*VLOOKUP(CQ$14&amp;"-rse-"&amp;$P438,Equations!$G:$I,3,0))))</f>
        <v/>
      </c>
      <c r="CT438" s="10" t="str">
        <f t="shared" si="174"/>
        <v/>
      </c>
      <c r="CU438" s="10" t="str">
        <f>IF($AK438="","",IF(OR($V438&lt;2.7,$V438&gt;90),"Age OOR",(LN($AK438)-LN(CQ438))/VLOOKUP(CQ$14&amp;"-rse-"&amp;$P438,Equations!$G:$I,3,0)))</f>
        <v/>
      </c>
      <c r="CV438" s="47"/>
    </row>
    <row r="439" spans="5:100" x14ac:dyDescent="0.2">
      <c r="E439" s="23" t="str">
        <f t="shared" si="150"/>
        <v>Age out of range</v>
      </c>
      <c r="F439" s="23" t="str">
        <f t="shared" si="151"/>
        <v>Age out of range</v>
      </c>
      <c r="G439" s="23" t="str">
        <f t="shared" si="152"/>
        <v>Age out of range</v>
      </c>
      <c r="H439" s="23" t="str">
        <f t="shared" si="153"/>
        <v>Age out of range</v>
      </c>
      <c r="I439" s="23" t="str">
        <f t="shared" si="154"/>
        <v>Age out of range</v>
      </c>
      <c r="J439" s="23" t="str">
        <f t="shared" si="155"/>
        <v>Age out of range</v>
      </c>
      <c r="K439" s="23" t="str">
        <f t="shared" si="156"/>
        <v>Age out of range</v>
      </c>
      <c r="L439" s="23" t="str">
        <f t="shared" si="157"/>
        <v>Age out of range</v>
      </c>
      <c r="M439" s="23" t="str">
        <f t="shared" si="158"/>
        <v>Age out of range</v>
      </c>
      <c r="N439" s="23" t="str">
        <f t="shared" si="159"/>
        <v>Age out of range</v>
      </c>
      <c r="O439" s="23" t="str">
        <f t="shared" si="160"/>
        <v>Age out of range</v>
      </c>
      <c r="P439" s="23" t="str">
        <f t="shared" si="161"/>
        <v>Age out of range</v>
      </c>
      <c r="Q439" s="23" t="e">
        <f t="shared" si="162"/>
        <v>#DIV/0!</v>
      </c>
      <c r="R439" s="17"/>
      <c r="S439" s="23">
        <v>423</v>
      </c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  <c r="AE439" s="134"/>
      <c r="AF439" s="134"/>
      <c r="AG439" s="134"/>
      <c r="AH439" s="134"/>
      <c r="AI439" s="134"/>
      <c r="AJ439" s="134"/>
      <c r="AK439" s="134"/>
      <c r="AL439" s="7"/>
      <c r="AM439" s="47"/>
      <c r="AN439" s="10" t="str">
        <f>IF($Z439="","",IF(OR($V439&lt;2.7,$V439&gt;90),"Age OOR",VLOOKUP(AN$14&amp;"-int-"&amp;$E439,Equations!$G:$I,3,0)+VLOOKUP(AN$14&amp;"-sexo-"&amp;$E439,Equations!$G:$I,3,0)*$U439+VLOOKUP(AN$14&amp;"-edad-"&amp;$E439,Equations!$G:$I,3,0)*$V439+VLOOKUP(AN$14&amp;"-est-"&amp;$E439,Equations!$G:$I,3,0)*(1/$W439)+VLOOKUP(AN$14&amp;"-imc-"&amp;$E439,Equations!$G:$I,3,0)*(1/$Q439)))</f>
        <v/>
      </c>
      <c r="AO439" s="10" t="str">
        <f>IF($Z439="","",IF(OR($V439&lt;2.7,$V439&gt;90),"Age OOR",AN439-1.6449*VLOOKUP(AN$14&amp;"-rse-"&amp;$E439,Equations!$G:$I,3,0)))</f>
        <v/>
      </c>
      <c r="AP439" s="10" t="str">
        <f>IF($Z439="","",IF(OR($V439&lt;2.7,$V439&gt;90),"Age OOR",AN439+1.6449*VLOOKUP(AN$14&amp;"-rse-"&amp;$E439,Equations!$G:$I,3,0)))</f>
        <v/>
      </c>
      <c r="AQ439" s="10" t="str">
        <f t="shared" si="163"/>
        <v/>
      </c>
      <c r="AR439" s="10" t="str">
        <f>IF($Z439="","",IF(OR($V439&lt;2.7,$V439&gt;90),"Age OOR",($Z439-AN439)/VLOOKUP(AN$14&amp;"-rse-"&amp;$E439,Equations!$G:$I,3,0)))</f>
        <v/>
      </c>
      <c r="AS439" s="10" t="str">
        <f>IF($AA439="","",IF(OR($V439&lt;2.7,$V439&gt;90),"Age OOR",VLOOKUP(AS$14&amp;"-int-"&amp;$F439,Equations!$G:$I,3,0)+VLOOKUP(AS$14&amp;"-sexo-"&amp;$F439,Equations!$G:$I,3,0)*$U439+VLOOKUP(AS$14&amp;"-edad-"&amp;$F439,Equations!$G:$I,3,0)*$V439+VLOOKUP(AS$14&amp;"-est-"&amp;$F439,Equations!$G:$I,3,0)*(1/$W439)+VLOOKUP(AS$14&amp;"-imc-"&amp;$F439,Equations!$G:$I,3,0)*(1/$Q439)))</f>
        <v/>
      </c>
      <c r="AT439" s="10" t="str">
        <f>IF($AA439="","",IF(OR($V439&lt;2.7,$V439&gt;90),"Age OOR",AS439-1.6449*VLOOKUP(AS$14&amp;"-rse-"&amp;$F439,Equations!$G:$I,3,0)))</f>
        <v/>
      </c>
      <c r="AU439" s="10" t="str">
        <f>IF($AA439="","",IF(OR($V439&lt;2.7,$V439&gt;90),"Age OOR",AS439+1.6449*VLOOKUP(AS$14&amp;"-rse-"&amp;$F439,Equations!$G:$I,3,0)))</f>
        <v/>
      </c>
      <c r="AV439" s="10" t="str">
        <f t="shared" si="164"/>
        <v/>
      </c>
      <c r="AW439" s="10" t="str">
        <f>IF($AA439="","",IF(OR($V439&lt;2.7,$V439&gt;90),"Age OOR",($AA439-AS439)/VLOOKUP(AS$14&amp;"-rse-"&amp;$F439,Equations!$G:$I,3,0)))</f>
        <v/>
      </c>
      <c r="AX439" s="10" t="str">
        <f>IF($AB439="","",IF(OR($V439&lt;2.7,$V439&gt;90),"Age OOR",VLOOKUP(AX$14&amp;"-int-"&amp;$G439,Equations!$G:$I,3,0)+VLOOKUP(AX$14&amp;"-sexo-"&amp;$G439,Equations!$G:$I,3,0)*$U439+VLOOKUP(AX$14&amp;"-edad-"&amp;$G439,Equations!$G:$I,3,0)*$V439+VLOOKUP(AX$14&amp;"-est-"&amp;$G439,Equations!$G:$I,3,0)*(1/$W439)+VLOOKUP(AX$14&amp;"-imc-"&amp;$G439,Equations!$G:$I,3,0)*(1/$Q439)))</f>
        <v/>
      </c>
      <c r="AY439" s="10" t="str">
        <f>IF($AB439="","",IF(OR($V439&lt;2.7,$V439&gt;90),"Age OOR",AX439-1.6449*VLOOKUP(AX$14&amp;"-rse-"&amp;$G439,Equations!$G:$I,3,0)))</f>
        <v/>
      </c>
      <c r="AZ439" s="10" t="str">
        <f>IF($AB439="","",IF(OR($V439&lt;2.7,$V439&gt;90),"Age OOR",AX439+1.6449*VLOOKUP(AX$14&amp;"-rse-"&amp;$G439,Equations!$G:$I,3,0)))</f>
        <v/>
      </c>
      <c r="BA439" s="10" t="str">
        <f t="shared" si="165"/>
        <v/>
      </c>
      <c r="BB439" s="10" t="str">
        <f>IF($AB439="","",IF(OR($V439&lt;2.7,$V439&gt;90),"Age OOR",($AB439-AX439)/VLOOKUP(AX$14&amp;"-rse-"&amp;$G439,Equations!$G:$I,3,0)))</f>
        <v/>
      </c>
      <c r="BC439" s="10" t="str">
        <f>IF($AC439="","",IF(OR($V439&lt;2.7,$V439&gt;90),"Age OOR",VLOOKUP(BC$14&amp;"-int-"&amp;$H439,Equations!$G:$I,3,0)+VLOOKUP(BC$14&amp;"-sexo-"&amp;$H439,Equations!$G:$I,3,0)*$U439+VLOOKUP(BC$14&amp;"-edad-"&amp;$H439,Equations!$G:$I,3,0)*$V439+VLOOKUP(BC$14&amp;"-est-"&amp;$H439,Equations!$G:$I,3,0)*(1/$W439)+VLOOKUP(BC$14&amp;"-imc-"&amp;$H439,Equations!$G:$I,3,0)*(1/$Q439)))</f>
        <v/>
      </c>
      <c r="BD439" s="10" t="str">
        <f>IF($AC439="","",IF(OR($V439&lt;2.7,$V439&gt;90),"Age OOR",BC439-1.6449*VLOOKUP(BC$14&amp;"-rse-"&amp;$H439,Equations!$G:$I,3,0)))</f>
        <v/>
      </c>
      <c r="BE439" s="10" t="str">
        <f>IF($AC439="","",IF(OR($V439&lt;2.7,$V439&gt;90),"Age OOR",BC439+1.6449*VLOOKUP(BC$14&amp;"-rse-"&amp;$H439,Equations!$G:$I,3,0)))</f>
        <v/>
      </c>
      <c r="BF439" s="10" t="str">
        <f t="shared" si="166"/>
        <v/>
      </c>
      <c r="BG439" s="10" t="str">
        <f>IF($AC439="","",IF(OR($V439&lt;2.7,$V439&gt;90),"Age OOR",($AC439-BC439)/VLOOKUP(BC$14&amp;"-rse-"&amp;$H439,Equations!$G:$I,3,0)))</f>
        <v/>
      </c>
      <c r="BH439" s="10" t="str">
        <f>IF($AD439="","",IF(OR($V439&lt;2.7,$V439&gt;90),"Age OOR",VLOOKUP(BH$14&amp;"-int-"&amp;$I439,Equations!$G:$I,3,0)+VLOOKUP(BH$14&amp;"-sexo-"&amp;$I439,Equations!$G:$I,3,0)*$U439+VLOOKUP(BH$14&amp;"-edad-"&amp;$I439,Equations!$G:$I,3,0)*$V439+VLOOKUP(BH$14&amp;"-est-"&amp;$I439,Equations!$G:$I,3,0)*(1/$W439)+VLOOKUP(BH$14&amp;"-imc-"&amp;$I439,Equations!$G:$I,3,0)*(1/$Q439)))</f>
        <v/>
      </c>
      <c r="BI439" s="10" t="str">
        <f>IF($AD439="","",IF(OR($V439&lt;2.7,$V439&gt;90),"Age OOR",BH439-1.6449*VLOOKUP(BH$14&amp;"-rse-"&amp;$I439,Equations!$G:$I,3,0)))</f>
        <v/>
      </c>
      <c r="BJ439" s="10" t="str">
        <f>IF($AD439="","",IF(OR($V439&lt;2.7,$V439&gt;90),"Age OOR",BH439+1.6449*VLOOKUP(BH$14&amp;"-rse-"&amp;$I439,Equations!$G:$I,3,0)))</f>
        <v/>
      </c>
      <c r="BK439" s="10" t="str">
        <f t="shared" si="167"/>
        <v/>
      </c>
      <c r="BL439" s="10" t="str">
        <f>IF($AD439="","",IF(OR($V439&lt;2.7,$V439&gt;90),"Age OOR",($AD439-BH439)/VLOOKUP(BH$14&amp;"-rse-"&amp;$I439,Equations!$G:$I,3,0)))</f>
        <v/>
      </c>
      <c r="BM439" s="10" t="str">
        <f>IF($AE439="","",IF(OR($V439&lt;2.7,$V439&gt;90),"Age OOR",VLOOKUP(BM$14&amp;"-int-"&amp;$J439,Equations!$G:$I,3,0)+VLOOKUP(BM$14&amp;"-sexo-"&amp;$J439,Equations!$G:$I,3,0)*$U439+VLOOKUP(BM$14&amp;"-edad-"&amp;$J439,Equations!$G:$I,3,0)*$V439+VLOOKUP(BM$14&amp;"-est-"&amp;$J439,Equations!$G:$I,3,0)*(1/$W439)+VLOOKUP(BM$14&amp;"-imc-"&amp;$J439,Equations!$G:$I,3,0)*(1/$Q439)))</f>
        <v/>
      </c>
      <c r="BN439" s="10" t="str">
        <f>IF($AE439="","",IF(OR($V439&lt;2.7,$V439&gt;90),"Age OOR",BM439-1.6449*VLOOKUP(BM$14&amp;"-rse-"&amp;$J439,Equations!$G:$I,3,0)))</f>
        <v/>
      </c>
      <c r="BO439" s="10" t="str">
        <f>IF($AE439="","",IF(OR($V439&lt;2.7,$V439&gt;90),"Age OOR",BM439+1.6449*VLOOKUP(BM$14&amp;"-rse-"&amp;$J439,Equations!$G:$I,3,0)))</f>
        <v/>
      </c>
      <c r="BP439" s="10" t="str">
        <f t="shared" si="168"/>
        <v/>
      </c>
      <c r="BQ439" s="10" t="str">
        <f>IF($AE439="","",IF(OR($V439&lt;2.7,$V439&gt;90),"Age OOR",($AE439-BM439)/VLOOKUP(BM$14&amp;"-rse-"&amp;$J439,Equations!$G:$I,3,0)))</f>
        <v/>
      </c>
      <c r="BR439" s="10" t="str">
        <f>IF($AF439="","",IF(OR($V439&lt;2.7,$V439&gt;90),"Age OOR",VLOOKUP(BR$14&amp;"-int-"&amp;$K439,Equations!$G:$I,3,0)+VLOOKUP(BR$14&amp;"-sexo-"&amp;$K439,Equations!$G:$I,3,0)*$U439+VLOOKUP(BR$14&amp;"-edad-"&amp;$K439,Equations!$G:$I,3,0)*$V439+VLOOKUP(BR$14&amp;"-est-"&amp;$K439,Equations!$G:$I,3,0)*(1/$W439)+VLOOKUP(BR$14&amp;"-imc-"&amp;$K439,Equations!$G:$I,3,0)*(1/$Q439)))</f>
        <v/>
      </c>
      <c r="BS439" s="10" t="str">
        <f>IF($AF439="","",IF(OR($V439&lt;2.7,$V439&gt;90),"Age OOR",BR439-1.6449*VLOOKUP(BR$14&amp;"-rse-"&amp;$K439,Equations!$G:$I,3,0)))</f>
        <v/>
      </c>
      <c r="BT439" s="10" t="str">
        <f>IF($AF439="","",IF(OR($V439&lt;2.7,$V439&gt;90),"Age OOR",BR439+1.6449*VLOOKUP(BR$14&amp;"-rse-"&amp;$K439,Equations!$G:$I,3,0)))</f>
        <v/>
      </c>
      <c r="BU439" s="10" t="str">
        <f t="shared" si="169"/>
        <v/>
      </c>
      <c r="BV439" s="10" t="str">
        <f>IF($AF439="","",IF(OR($V439&lt;2.7,$V439&gt;90),"Age OOR",($AF439-BR439)/VLOOKUP(BR$14&amp;"-rse-"&amp;$K439,Equations!$G:$I,3,0)))</f>
        <v/>
      </c>
      <c r="BW439" s="10" t="str">
        <f>IF($AG439="","",IF(OR($V439&lt;2.7,$V439&gt;90),"Age OOR",VLOOKUP(BW$14&amp;"-int-"&amp;$L439,Equations!$G:$I,3,0)+VLOOKUP(BW$14&amp;"-sexo-"&amp;$L439,Equations!$G:$I,3,0)*$U439+VLOOKUP(BW$14&amp;"-edad-"&amp;$L439,Equations!$G:$I,3,0)*$V439+VLOOKUP(BW$14&amp;"-est-"&amp;$L439,Equations!$G:$I,3,0)*(1/$W439)+VLOOKUP(BW$14&amp;"-imc-"&amp;$L439,Equations!$G:$I,3,0)*(1/$Q439)))</f>
        <v/>
      </c>
      <c r="BX439" s="10" t="str">
        <f>IF($AG439="","",IF(OR($V439&lt;2.7,$V439&gt;90),"Age OOR",BW439-1.6449*VLOOKUP(BW$14&amp;"-rse-"&amp;$L439,Equations!$G:$I,3,0)))</f>
        <v/>
      </c>
      <c r="BY439" s="10" t="str">
        <f>IF($AG439="","",IF(OR($V439&lt;2.7,$V439&gt;90),"Age OOR",BW439+1.6449*VLOOKUP(BW$14&amp;"-rse-"&amp;$L439,Equations!$G:$I,3,0)))</f>
        <v/>
      </c>
      <c r="BZ439" s="10" t="str">
        <f t="shared" si="170"/>
        <v/>
      </c>
      <c r="CA439" s="10" t="str">
        <f>IF($AG439="","",IF(OR($V439&lt;2.7,$V439&gt;90),"Age OOR",($AG439-BW439)/VLOOKUP(BW$14&amp;"-rse-"&amp;$L439,Equations!$G:$I,3,0)))</f>
        <v/>
      </c>
      <c r="CB439" s="10" t="str">
        <f>IF($AH439="","",IF(OR($V439&lt;2.7,$V439&gt;90),"Age OOR",VLOOKUP(CB$14&amp;"-int-"&amp;$M439,Equations!$G:$I,3,0)+VLOOKUP(CB$14&amp;"-sexo-"&amp;$M439,Equations!$G:$I,3,0)*$U439+VLOOKUP(CB$14&amp;"-edad-"&amp;$M439,Equations!$G:$I,3,0)*$V439+VLOOKUP(CB$14&amp;"-est-"&amp;$M439,Equations!$G:$I,3,0)*(1/$W439)+VLOOKUP(CB$14&amp;"-imc-"&amp;$M439,Equations!$G:$I,3,0)*(1/$Q439)))</f>
        <v/>
      </c>
      <c r="CC439" s="10" t="str">
        <f>IF($AH439="","",IF(OR($V439&lt;2.7,$V439&gt;90),"Age OOR",CB439-1.6449*VLOOKUP(CB$14&amp;"-rse-"&amp;$M439,Equations!$G:$I,3,0)))</f>
        <v/>
      </c>
      <c r="CD439" s="10" t="str">
        <f>IF($AH439="","",IF(OR($V439&lt;2.7,$V439&gt;90),"Age OOR",CB439+1.6449*VLOOKUP(CB$14&amp;"-rse-"&amp;$M439,Equations!$G:$I,3,0)))</f>
        <v/>
      </c>
      <c r="CE439" s="10" t="str">
        <f t="shared" si="171"/>
        <v/>
      </c>
      <c r="CF439" s="10" t="str">
        <f>IF($AH439="","",IF(OR($V439&lt;2.7,$V439&gt;90),"Age OOR",($AH439-CB439)/VLOOKUP(CB$14&amp;"-rse-"&amp;$M439,Equations!$G:$I,3,0)))</f>
        <v/>
      </c>
      <c r="CG439" s="10" t="str">
        <f>IF($AI439="","",IF(OR($V439&lt;2.7,$V439&gt;90),"Age OOR",VLOOKUP(CG$14&amp;"-int-"&amp;$N439,Equations!$G:$I,3,0)+VLOOKUP(CG$14&amp;"-sexo-"&amp;$N439,Equations!$G:$I,3,0)*$U439+VLOOKUP(CG$14&amp;"-edad-"&amp;$N439,Equations!$G:$I,3,0)*$V439+VLOOKUP(CG$14&amp;"-est-"&amp;$N439,Equations!$G:$I,3,0)*(1/$W439)+VLOOKUP(CG$14&amp;"-imc-"&amp;$N439,Equations!$G:$I,3,0)*(1/$Q439)))</f>
        <v/>
      </c>
      <c r="CH439" s="10" t="str">
        <f>IF($AI439="","",IF(OR($V439&lt;2.7,$V439&gt;90),"Age OOR",CG439-1.6449*VLOOKUP(CG$14&amp;"-rse-"&amp;$N439,Equations!$G:$I,3,0)))</f>
        <v/>
      </c>
      <c r="CI439" s="10" t="str">
        <f>IF($AI439="","",IF(OR($V439&lt;2.7,$V439&gt;90),"Age OOR",CG439+1.6449*VLOOKUP(CG$14&amp;"-rse-"&amp;$N439,Equations!$G:$I,3,0)))</f>
        <v/>
      </c>
      <c r="CJ439" s="10" t="str">
        <f t="shared" si="172"/>
        <v/>
      </c>
      <c r="CK439" s="10" t="str">
        <f>IF($AI439="","",IF(OR($V439&lt;2.7,$V439&gt;90),"Age OOR",($AI439-CG439)/VLOOKUP(CG$14&amp;"-rse-"&amp;$N439,Equations!$G:$I,3,0)))</f>
        <v/>
      </c>
      <c r="CL439" s="10" t="str">
        <f>IF($AJ439="","",IF(OR($V439&lt;2.7,$V439&gt;90),"Age OOR",VLOOKUP(CL$14&amp;"-int-"&amp;$O439,Equations!$G:$I,3,0)+VLOOKUP(CL$14&amp;"-sexo-"&amp;$O439,Equations!$G:$I,3,0)*$U439+VLOOKUP(CL$14&amp;"-edad-"&amp;$O439,Equations!$G:$I,3,0)*$V439+VLOOKUP(CL$14&amp;"-est-"&amp;$O439,Equations!$G:$I,3,0)*(1/$W439)+VLOOKUP(CL$14&amp;"-imc-"&amp;$O439,Equations!$G:$I,3,0)*(1/$Q439)))</f>
        <v/>
      </c>
      <c r="CM439" s="10" t="str">
        <f>IF($AJ439="","",IF(OR($V439&lt;2.7,$V439&gt;90),"Age OOR",CL439-1.6449*VLOOKUP(CL$14&amp;"-rse-"&amp;$O439,Equations!$G:$I,3,0)))</f>
        <v/>
      </c>
      <c r="CN439" s="10" t="str">
        <f>IF($AJ439="","",IF(OR($V439&lt;2.7,$V439&gt;90),"Age OOR",CL439+1.6449*VLOOKUP(CL$14&amp;"-rse-"&amp;$O439,Equations!$G:$I,3,0)))</f>
        <v/>
      </c>
      <c r="CO439" s="10" t="str">
        <f t="shared" si="173"/>
        <v/>
      </c>
      <c r="CP439" s="10" t="str">
        <f>IF($AJ439="","",IF(OR($V439&lt;2.7,$V439&gt;90),"Age OOR",($AJ439-CL439)/VLOOKUP(CL$14&amp;"-rse-"&amp;$O439,Equations!$G:$I,3,0)))</f>
        <v/>
      </c>
      <c r="CQ439" s="10" t="str">
        <f>IF($AK439="","",IF(OR($V439&lt;2.7,$V439&gt;90),"Age OOR",EXP(VLOOKUP(CQ$14&amp;"-int-"&amp;$P439,Equations!$G:$I,3,0)+VLOOKUP(CQ$14&amp;"-sexo-"&amp;$P439,Equations!$G:$I,3,0)*$U439+VLOOKUP(CQ$14&amp;"-edad-"&amp;$P439,Equations!$G:$I,3,0)*$V439+VLOOKUP(CQ$14&amp;"-est-"&amp;$P439,Equations!$G:$I,3,0)*(1/$W439)+VLOOKUP(CQ$14&amp;"-imc-"&amp;$P439,Equations!$G:$I,3,0)*(1/$Q439))))</f>
        <v/>
      </c>
      <c r="CR439" s="10" t="str">
        <f>IF($AK439="","",IF(OR($V439&lt;2.7,$V439&gt;90),"Age OOR",EXP(LN(CQ439)-1.6449*VLOOKUP(CQ$14&amp;"-rse-"&amp;$P439,Equations!$G:$I,3,0))))</f>
        <v/>
      </c>
      <c r="CS439" s="10" t="str">
        <f>IF($AK439="","",IF(OR($V439&lt;2.7,$V439&gt;90),"Age OOR",EXP(LN(CQ439)+1.6449*VLOOKUP(CQ$14&amp;"-rse-"&amp;$P439,Equations!$G:$I,3,0))))</f>
        <v/>
      </c>
      <c r="CT439" s="10" t="str">
        <f t="shared" si="174"/>
        <v/>
      </c>
      <c r="CU439" s="10" t="str">
        <f>IF($AK439="","",IF(OR($V439&lt;2.7,$V439&gt;90),"Age OOR",(LN($AK439)-LN(CQ439))/VLOOKUP(CQ$14&amp;"-rse-"&amp;$P439,Equations!$G:$I,3,0)))</f>
        <v/>
      </c>
      <c r="CV439" s="47"/>
    </row>
    <row r="440" spans="5:100" x14ac:dyDescent="0.2">
      <c r="E440" s="23" t="str">
        <f t="shared" si="150"/>
        <v>Age out of range</v>
      </c>
      <c r="F440" s="23" t="str">
        <f t="shared" si="151"/>
        <v>Age out of range</v>
      </c>
      <c r="G440" s="23" t="str">
        <f t="shared" si="152"/>
        <v>Age out of range</v>
      </c>
      <c r="H440" s="23" t="str">
        <f t="shared" si="153"/>
        <v>Age out of range</v>
      </c>
      <c r="I440" s="23" t="str">
        <f t="shared" si="154"/>
        <v>Age out of range</v>
      </c>
      <c r="J440" s="23" t="str">
        <f t="shared" si="155"/>
        <v>Age out of range</v>
      </c>
      <c r="K440" s="23" t="str">
        <f t="shared" si="156"/>
        <v>Age out of range</v>
      </c>
      <c r="L440" s="23" t="str">
        <f t="shared" si="157"/>
        <v>Age out of range</v>
      </c>
      <c r="M440" s="23" t="str">
        <f t="shared" si="158"/>
        <v>Age out of range</v>
      </c>
      <c r="N440" s="23" t="str">
        <f t="shared" si="159"/>
        <v>Age out of range</v>
      </c>
      <c r="O440" s="23" t="str">
        <f t="shared" si="160"/>
        <v>Age out of range</v>
      </c>
      <c r="P440" s="23" t="str">
        <f t="shared" si="161"/>
        <v>Age out of range</v>
      </c>
      <c r="Q440" s="23" t="e">
        <f t="shared" si="162"/>
        <v>#DIV/0!</v>
      </c>
      <c r="R440" s="17"/>
      <c r="S440" s="23">
        <v>424</v>
      </c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  <c r="AE440" s="134"/>
      <c r="AF440" s="134"/>
      <c r="AG440" s="134"/>
      <c r="AH440" s="134"/>
      <c r="AI440" s="134"/>
      <c r="AJ440" s="134"/>
      <c r="AK440" s="134"/>
      <c r="AL440" s="7"/>
      <c r="AM440" s="47"/>
      <c r="AN440" s="10" t="str">
        <f>IF($Z440="","",IF(OR($V440&lt;2.7,$V440&gt;90),"Age OOR",VLOOKUP(AN$14&amp;"-int-"&amp;$E440,Equations!$G:$I,3,0)+VLOOKUP(AN$14&amp;"-sexo-"&amp;$E440,Equations!$G:$I,3,0)*$U440+VLOOKUP(AN$14&amp;"-edad-"&amp;$E440,Equations!$G:$I,3,0)*$V440+VLOOKUP(AN$14&amp;"-est-"&amp;$E440,Equations!$G:$I,3,0)*(1/$W440)+VLOOKUP(AN$14&amp;"-imc-"&amp;$E440,Equations!$G:$I,3,0)*(1/$Q440)))</f>
        <v/>
      </c>
      <c r="AO440" s="10" t="str">
        <f>IF($Z440="","",IF(OR($V440&lt;2.7,$V440&gt;90),"Age OOR",AN440-1.6449*VLOOKUP(AN$14&amp;"-rse-"&amp;$E440,Equations!$G:$I,3,0)))</f>
        <v/>
      </c>
      <c r="AP440" s="10" t="str">
        <f>IF($Z440="","",IF(OR($V440&lt;2.7,$V440&gt;90),"Age OOR",AN440+1.6449*VLOOKUP(AN$14&amp;"-rse-"&amp;$E440,Equations!$G:$I,3,0)))</f>
        <v/>
      </c>
      <c r="AQ440" s="10" t="str">
        <f t="shared" si="163"/>
        <v/>
      </c>
      <c r="AR440" s="10" t="str">
        <f>IF($Z440="","",IF(OR($V440&lt;2.7,$V440&gt;90),"Age OOR",($Z440-AN440)/VLOOKUP(AN$14&amp;"-rse-"&amp;$E440,Equations!$G:$I,3,0)))</f>
        <v/>
      </c>
      <c r="AS440" s="10" t="str">
        <f>IF($AA440="","",IF(OR($V440&lt;2.7,$V440&gt;90),"Age OOR",VLOOKUP(AS$14&amp;"-int-"&amp;$F440,Equations!$G:$I,3,0)+VLOOKUP(AS$14&amp;"-sexo-"&amp;$F440,Equations!$G:$I,3,0)*$U440+VLOOKUP(AS$14&amp;"-edad-"&amp;$F440,Equations!$G:$I,3,0)*$V440+VLOOKUP(AS$14&amp;"-est-"&amp;$F440,Equations!$G:$I,3,0)*(1/$W440)+VLOOKUP(AS$14&amp;"-imc-"&amp;$F440,Equations!$G:$I,3,0)*(1/$Q440)))</f>
        <v/>
      </c>
      <c r="AT440" s="10" t="str">
        <f>IF($AA440="","",IF(OR($V440&lt;2.7,$V440&gt;90),"Age OOR",AS440-1.6449*VLOOKUP(AS$14&amp;"-rse-"&amp;$F440,Equations!$G:$I,3,0)))</f>
        <v/>
      </c>
      <c r="AU440" s="10" t="str">
        <f>IF($AA440="","",IF(OR($V440&lt;2.7,$V440&gt;90),"Age OOR",AS440+1.6449*VLOOKUP(AS$14&amp;"-rse-"&amp;$F440,Equations!$G:$I,3,0)))</f>
        <v/>
      </c>
      <c r="AV440" s="10" t="str">
        <f t="shared" si="164"/>
        <v/>
      </c>
      <c r="AW440" s="10" t="str">
        <f>IF($AA440="","",IF(OR($V440&lt;2.7,$V440&gt;90),"Age OOR",($AA440-AS440)/VLOOKUP(AS$14&amp;"-rse-"&amp;$F440,Equations!$G:$I,3,0)))</f>
        <v/>
      </c>
      <c r="AX440" s="10" t="str">
        <f>IF($AB440="","",IF(OR($V440&lt;2.7,$V440&gt;90),"Age OOR",VLOOKUP(AX$14&amp;"-int-"&amp;$G440,Equations!$G:$I,3,0)+VLOOKUP(AX$14&amp;"-sexo-"&amp;$G440,Equations!$G:$I,3,0)*$U440+VLOOKUP(AX$14&amp;"-edad-"&amp;$G440,Equations!$G:$I,3,0)*$V440+VLOOKUP(AX$14&amp;"-est-"&amp;$G440,Equations!$G:$I,3,0)*(1/$W440)+VLOOKUP(AX$14&amp;"-imc-"&amp;$G440,Equations!$G:$I,3,0)*(1/$Q440)))</f>
        <v/>
      </c>
      <c r="AY440" s="10" t="str">
        <f>IF($AB440="","",IF(OR($V440&lt;2.7,$V440&gt;90),"Age OOR",AX440-1.6449*VLOOKUP(AX$14&amp;"-rse-"&amp;$G440,Equations!$G:$I,3,0)))</f>
        <v/>
      </c>
      <c r="AZ440" s="10" t="str">
        <f>IF($AB440="","",IF(OR($V440&lt;2.7,$V440&gt;90),"Age OOR",AX440+1.6449*VLOOKUP(AX$14&amp;"-rse-"&amp;$G440,Equations!$G:$I,3,0)))</f>
        <v/>
      </c>
      <c r="BA440" s="10" t="str">
        <f t="shared" si="165"/>
        <v/>
      </c>
      <c r="BB440" s="10" t="str">
        <f>IF($AB440="","",IF(OR($V440&lt;2.7,$V440&gt;90),"Age OOR",($AB440-AX440)/VLOOKUP(AX$14&amp;"-rse-"&amp;$G440,Equations!$G:$I,3,0)))</f>
        <v/>
      </c>
      <c r="BC440" s="10" t="str">
        <f>IF($AC440="","",IF(OR($V440&lt;2.7,$V440&gt;90),"Age OOR",VLOOKUP(BC$14&amp;"-int-"&amp;$H440,Equations!$G:$I,3,0)+VLOOKUP(BC$14&amp;"-sexo-"&amp;$H440,Equations!$G:$I,3,0)*$U440+VLOOKUP(BC$14&amp;"-edad-"&amp;$H440,Equations!$G:$I,3,0)*$V440+VLOOKUP(BC$14&amp;"-est-"&amp;$H440,Equations!$G:$I,3,0)*(1/$W440)+VLOOKUP(BC$14&amp;"-imc-"&amp;$H440,Equations!$G:$I,3,0)*(1/$Q440)))</f>
        <v/>
      </c>
      <c r="BD440" s="10" t="str">
        <f>IF($AC440="","",IF(OR($V440&lt;2.7,$V440&gt;90),"Age OOR",BC440-1.6449*VLOOKUP(BC$14&amp;"-rse-"&amp;$H440,Equations!$G:$I,3,0)))</f>
        <v/>
      </c>
      <c r="BE440" s="10" t="str">
        <f>IF($AC440="","",IF(OR($V440&lt;2.7,$V440&gt;90),"Age OOR",BC440+1.6449*VLOOKUP(BC$14&amp;"-rse-"&amp;$H440,Equations!$G:$I,3,0)))</f>
        <v/>
      </c>
      <c r="BF440" s="10" t="str">
        <f t="shared" si="166"/>
        <v/>
      </c>
      <c r="BG440" s="10" t="str">
        <f>IF($AC440="","",IF(OR($V440&lt;2.7,$V440&gt;90),"Age OOR",($AC440-BC440)/VLOOKUP(BC$14&amp;"-rse-"&amp;$H440,Equations!$G:$I,3,0)))</f>
        <v/>
      </c>
      <c r="BH440" s="10" t="str">
        <f>IF($AD440="","",IF(OR($V440&lt;2.7,$V440&gt;90),"Age OOR",VLOOKUP(BH$14&amp;"-int-"&amp;$I440,Equations!$G:$I,3,0)+VLOOKUP(BH$14&amp;"-sexo-"&amp;$I440,Equations!$G:$I,3,0)*$U440+VLOOKUP(BH$14&amp;"-edad-"&amp;$I440,Equations!$G:$I,3,0)*$V440+VLOOKUP(BH$14&amp;"-est-"&amp;$I440,Equations!$G:$I,3,0)*(1/$W440)+VLOOKUP(BH$14&amp;"-imc-"&amp;$I440,Equations!$G:$I,3,0)*(1/$Q440)))</f>
        <v/>
      </c>
      <c r="BI440" s="10" t="str">
        <f>IF($AD440="","",IF(OR($V440&lt;2.7,$V440&gt;90),"Age OOR",BH440-1.6449*VLOOKUP(BH$14&amp;"-rse-"&amp;$I440,Equations!$G:$I,3,0)))</f>
        <v/>
      </c>
      <c r="BJ440" s="10" t="str">
        <f>IF($AD440="","",IF(OR($V440&lt;2.7,$V440&gt;90),"Age OOR",BH440+1.6449*VLOOKUP(BH$14&amp;"-rse-"&amp;$I440,Equations!$G:$I,3,0)))</f>
        <v/>
      </c>
      <c r="BK440" s="10" t="str">
        <f t="shared" si="167"/>
        <v/>
      </c>
      <c r="BL440" s="10" t="str">
        <f>IF($AD440="","",IF(OR($V440&lt;2.7,$V440&gt;90),"Age OOR",($AD440-BH440)/VLOOKUP(BH$14&amp;"-rse-"&amp;$I440,Equations!$G:$I,3,0)))</f>
        <v/>
      </c>
      <c r="BM440" s="10" t="str">
        <f>IF($AE440="","",IF(OR($V440&lt;2.7,$V440&gt;90),"Age OOR",VLOOKUP(BM$14&amp;"-int-"&amp;$J440,Equations!$G:$I,3,0)+VLOOKUP(BM$14&amp;"-sexo-"&amp;$J440,Equations!$G:$I,3,0)*$U440+VLOOKUP(BM$14&amp;"-edad-"&amp;$J440,Equations!$G:$I,3,0)*$V440+VLOOKUP(BM$14&amp;"-est-"&amp;$J440,Equations!$G:$I,3,0)*(1/$W440)+VLOOKUP(BM$14&amp;"-imc-"&amp;$J440,Equations!$G:$I,3,0)*(1/$Q440)))</f>
        <v/>
      </c>
      <c r="BN440" s="10" t="str">
        <f>IF($AE440="","",IF(OR($V440&lt;2.7,$V440&gt;90),"Age OOR",BM440-1.6449*VLOOKUP(BM$14&amp;"-rse-"&amp;$J440,Equations!$G:$I,3,0)))</f>
        <v/>
      </c>
      <c r="BO440" s="10" t="str">
        <f>IF($AE440="","",IF(OR($V440&lt;2.7,$V440&gt;90),"Age OOR",BM440+1.6449*VLOOKUP(BM$14&amp;"-rse-"&amp;$J440,Equations!$G:$I,3,0)))</f>
        <v/>
      </c>
      <c r="BP440" s="10" t="str">
        <f t="shared" si="168"/>
        <v/>
      </c>
      <c r="BQ440" s="10" t="str">
        <f>IF($AE440="","",IF(OR($V440&lt;2.7,$V440&gt;90),"Age OOR",($AE440-BM440)/VLOOKUP(BM$14&amp;"-rse-"&amp;$J440,Equations!$G:$I,3,0)))</f>
        <v/>
      </c>
      <c r="BR440" s="10" t="str">
        <f>IF($AF440="","",IF(OR($V440&lt;2.7,$V440&gt;90),"Age OOR",VLOOKUP(BR$14&amp;"-int-"&amp;$K440,Equations!$G:$I,3,0)+VLOOKUP(BR$14&amp;"-sexo-"&amp;$K440,Equations!$G:$I,3,0)*$U440+VLOOKUP(BR$14&amp;"-edad-"&amp;$K440,Equations!$G:$I,3,0)*$V440+VLOOKUP(BR$14&amp;"-est-"&amp;$K440,Equations!$G:$I,3,0)*(1/$W440)+VLOOKUP(BR$14&amp;"-imc-"&amp;$K440,Equations!$G:$I,3,0)*(1/$Q440)))</f>
        <v/>
      </c>
      <c r="BS440" s="10" t="str">
        <f>IF($AF440="","",IF(OR($V440&lt;2.7,$V440&gt;90),"Age OOR",BR440-1.6449*VLOOKUP(BR$14&amp;"-rse-"&amp;$K440,Equations!$G:$I,3,0)))</f>
        <v/>
      </c>
      <c r="BT440" s="10" t="str">
        <f>IF($AF440="","",IF(OR($V440&lt;2.7,$V440&gt;90),"Age OOR",BR440+1.6449*VLOOKUP(BR$14&amp;"-rse-"&amp;$K440,Equations!$G:$I,3,0)))</f>
        <v/>
      </c>
      <c r="BU440" s="10" t="str">
        <f t="shared" si="169"/>
        <v/>
      </c>
      <c r="BV440" s="10" t="str">
        <f>IF($AF440="","",IF(OR($V440&lt;2.7,$V440&gt;90),"Age OOR",($AF440-BR440)/VLOOKUP(BR$14&amp;"-rse-"&amp;$K440,Equations!$G:$I,3,0)))</f>
        <v/>
      </c>
      <c r="BW440" s="10" t="str">
        <f>IF($AG440="","",IF(OR($V440&lt;2.7,$V440&gt;90),"Age OOR",VLOOKUP(BW$14&amp;"-int-"&amp;$L440,Equations!$G:$I,3,0)+VLOOKUP(BW$14&amp;"-sexo-"&amp;$L440,Equations!$G:$I,3,0)*$U440+VLOOKUP(BW$14&amp;"-edad-"&amp;$L440,Equations!$G:$I,3,0)*$V440+VLOOKUP(BW$14&amp;"-est-"&amp;$L440,Equations!$G:$I,3,0)*(1/$W440)+VLOOKUP(BW$14&amp;"-imc-"&amp;$L440,Equations!$G:$I,3,0)*(1/$Q440)))</f>
        <v/>
      </c>
      <c r="BX440" s="10" t="str">
        <f>IF($AG440="","",IF(OR($V440&lt;2.7,$V440&gt;90),"Age OOR",BW440-1.6449*VLOOKUP(BW$14&amp;"-rse-"&amp;$L440,Equations!$G:$I,3,0)))</f>
        <v/>
      </c>
      <c r="BY440" s="10" t="str">
        <f>IF($AG440="","",IF(OR($V440&lt;2.7,$V440&gt;90),"Age OOR",BW440+1.6449*VLOOKUP(BW$14&amp;"-rse-"&amp;$L440,Equations!$G:$I,3,0)))</f>
        <v/>
      </c>
      <c r="BZ440" s="10" t="str">
        <f t="shared" si="170"/>
        <v/>
      </c>
      <c r="CA440" s="10" t="str">
        <f>IF($AG440="","",IF(OR($V440&lt;2.7,$V440&gt;90),"Age OOR",($AG440-BW440)/VLOOKUP(BW$14&amp;"-rse-"&amp;$L440,Equations!$G:$I,3,0)))</f>
        <v/>
      </c>
      <c r="CB440" s="10" t="str">
        <f>IF($AH440="","",IF(OR($V440&lt;2.7,$V440&gt;90),"Age OOR",VLOOKUP(CB$14&amp;"-int-"&amp;$M440,Equations!$G:$I,3,0)+VLOOKUP(CB$14&amp;"-sexo-"&amp;$M440,Equations!$G:$I,3,0)*$U440+VLOOKUP(CB$14&amp;"-edad-"&amp;$M440,Equations!$G:$I,3,0)*$V440+VLOOKUP(CB$14&amp;"-est-"&amp;$M440,Equations!$G:$I,3,0)*(1/$W440)+VLOOKUP(CB$14&amp;"-imc-"&amp;$M440,Equations!$G:$I,3,0)*(1/$Q440)))</f>
        <v/>
      </c>
      <c r="CC440" s="10" t="str">
        <f>IF($AH440="","",IF(OR($V440&lt;2.7,$V440&gt;90),"Age OOR",CB440-1.6449*VLOOKUP(CB$14&amp;"-rse-"&amp;$M440,Equations!$G:$I,3,0)))</f>
        <v/>
      </c>
      <c r="CD440" s="10" t="str">
        <f>IF($AH440="","",IF(OR($V440&lt;2.7,$V440&gt;90),"Age OOR",CB440+1.6449*VLOOKUP(CB$14&amp;"-rse-"&amp;$M440,Equations!$G:$I,3,0)))</f>
        <v/>
      </c>
      <c r="CE440" s="10" t="str">
        <f t="shared" si="171"/>
        <v/>
      </c>
      <c r="CF440" s="10" t="str">
        <f>IF($AH440="","",IF(OR($V440&lt;2.7,$V440&gt;90),"Age OOR",($AH440-CB440)/VLOOKUP(CB$14&amp;"-rse-"&amp;$M440,Equations!$G:$I,3,0)))</f>
        <v/>
      </c>
      <c r="CG440" s="10" t="str">
        <f>IF($AI440="","",IF(OR($V440&lt;2.7,$V440&gt;90),"Age OOR",VLOOKUP(CG$14&amp;"-int-"&amp;$N440,Equations!$G:$I,3,0)+VLOOKUP(CG$14&amp;"-sexo-"&amp;$N440,Equations!$G:$I,3,0)*$U440+VLOOKUP(CG$14&amp;"-edad-"&amp;$N440,Equations!$G:$I,3,0)*$V440+VLOOKUP(CG$14&amp;"-est-"&amp;$N440,Equations!$G:$I,3,0)*(1/$W440)+VLOOKUP(CG$14&amp;"-imc-"&amp;$N440,Equations!$G:$I,3,0)*(1/$Q440)))</f>
        <v/>
      </c>
      <c r="CH440" s="10" t="str">
        <f>IF($AI440="","",IF(OR($V440&lt;2.7,$V440&gt;90),"Age OOR",CG440-1.6449*VLOOKUP(CG$14&amp;"-rse-"&amp;$N440,Equations!$G:$I,3,0)))</f>
        <v/>
      </c>
      <c r="CI440" s="10" t="str">
        <f>IF($AI440="","",IF(OR($V440&lt;2.7,$V440&gt;90),"Age OOR",CG440+1.6449*VLOOKUP(CG$14&amp;"-rse-"&amp;$N440,Equations!$G:$I,3,0)))</f>
        <v/>
      </c>
      <c r="CJ440" s="10" t="str">
        <f t="shared" si="172"/>
        <v/>
      </c>
      <c r="CK440" s="10" t="str">
        <f>IF($AI440="","",IF(OR($V440&lt;2.7,$V440&gt;90),"Age OOR",($AI440-CG440)/VLOOKUP(CG$14&amp;"-rse-"&amp;$N440,Equations!$G:$I,3,0)))</f>
        <v/>
      </c>
      <c r="CL440" s="10" t="str">
        <f>IF($AJ440="","",IF(OR($V440&lt;2.7,$V440&gt;90),"Age OOR",VLOOKUP(CL$14&amp;"-int-"&amp;$O440,Equations!$G:$I,3,0)+VLOOKUP(CL$14&amp;"-sexo-"&amp;$O440,Equations!$G:$I,3,0)*$U440+VLOOKUP(CL$14&amp;"-edad-"&amp;$O440,Equations!$G:$I,3,0)*$V440+VLOOKUP(CL$14&amp;"-est-"&amp;$O440,Equations!$G:$I,3,0)*(1/$W440)+VLOOKUP(CL$14&amp;"-imc-"&amp;$O440,Equations!$G:$I,3,0)*(1/$Q440)))</f>
        <v/>
      </c>
      <c r="CM440" s="10" t="str">
        <f>IF($AJ440="","",IF(OR($V440&lt;2.7,$V440&gt;90),"Age OOR",CL440-1.6449*VLOOKUP(CL$14&amp;"-rse-"&amp;$O440,Equations!$G:$I,3,0)))</f>
        <v/>
      </c>
      <c r="CN440" s="10" t="str">
        <f>IF($AJ440="","",IF(OR($V440&lt;2.7,$V440&gt;90),"Age OOR",CL440+1.6449*VLOOKUP(CL$14&amp;"-rse-"&amp;$O440,Equations!$G:$I,3,0)))</f>
        <v/>
      </c>
      <c r="CO440" s="10" t="str">
        <f t="shared" si="173"/>
        <v/>
      </c>
      <c r="CP440" s="10" t="str">
        <f>IF($AJ440="","",IF(OR($V440&lt;2.7,$V440&gt;90),"Age OOR",($AJ440-CL440)/VLOOKUP(CL$14&amp;"-rse-"&amp;$O440,Equations!$G:$I,3,0)))</f>
        <v/>
      </c>
      <c r="CQ440" s="10" t="str">
        <f>IF($AK440="","",IF(OR($V440&lt;2.7,$V440&gt;90),"Age OOR",EXP(VLOOKUP(CQ$14&amp;"-int-"&amp;$P440,Equations!$G:$I,3,0)+VLOOKUP(CQ$14&amp;"-sexo-"&amp;$P440,Equations!$G:$I,3,0)*$U440+VLOOKUP(CQ$14&amp;"-edad-"&amp;$P440,Equations!$G:$I,3,0)*$V440+VLOOKUP(CQ$14&amp;"-est-"&amp;$P440,Equations!$G:$I,3,0)*(1/$W440)+VLOOKUP(CQ$14&amp;"-imc-"&amp;$P440,Equations!$G:$I,3,0)*(1/$Q440))))</f>
        <v/>
      </c>
      <c r="CR440" s="10" t="str">
        <f>IF($AK440="","",IF(OR($V440&lt;2.7,$V440&gt;90),"Age OOR",EXP(LN(CQ440)-1.6449*VLOOKUP(CQ$14&amp;"-rse-"&amp;$P440,Equations!$G:$I,3,0))))</f>
        <v/>
      </c>
      <c r="CS440" s="10" t="str">
        <f>IF($AK440="","",IF(OR($V440&lt;2.7,$V440&gt;90),"Age OOR",EXP(LN(CQ440)+1.6449*VLOOKUP(CQ$14&amp;"-rse-"&amp;$P440,Equations!$G:$I,3,0))))</f>
        <v/>
      </c>
      <c r="CT440" s="10" t="str">
        <f t="shared" si="174"/>
        <v/>
      </c>
      <c r="CU440" s="10" t="str">
        <f>IF($AK440="","",IF(OR($V440&lt;2.7,$V440&gt;90),"Age OOR",(LN($AK440)-LN(CQ440))/VLOOKUP(CQ$14&amp;"-rse-"&amp;$P440,Equations!$G:$I,3,0)))</f>
        <v/>
      </c>
      <c r="CV440" s="47"/>
    </row>
    <row r="441" spans="5:100" x14ac:dyDescent="0.2">
      <c r="E441" s="23" t="str">
        <f t="shared" si="150"/>
        <v>Age out of range</v>
      </c>
      <c r="F441" s="23" t="str">
        <f t="shared" si="151"/>
        <v>Age out of range</v>
      </c>
      <c r="G441" s="23" t="str">
        <f t="shared" si="152"/>
        <v>Age out of range</v>
      </c>
      <c r="H441" s="23" t="str">
        <f t="shared" si="153"/>
        <v>Age out of range</v>
      </c>
      <c r="I441" s="23" t="str">
        <f t="shared" si="154"/>
        <v>Age out of range</v>
      </c>
      <c r="J441" s="23" t="str">
        <f t="shared" si="155"/>
        <v>Age out of range</v>
      </c>
      <c r="K441" s="23" t="str">
        <f t="shared" si="156"/>
        <v>Age out of range</v>
      </c>
      <c r="L441" s="23" t="str">
        <f t="shared" si="157"/>
        <v>Age out of range</v>
      </c>
      <c r="M441" s="23" t="str">
        <f t="shared" si="158"/>
        <v>Age out of range</v>
      </c>
      <c r="N441" s="23" t="str">
        <f t="shared" si="159"/>
        <v>Age out of range</v>
      </c>
      <c r="O441" s="23" t="str">
        <f t="shared" si="160"/>
        <v>Age out of range</v>
      </c>
      <c r="P441" s="23" t="str">
        <f t="shared" si="161"/>
        <v>Age out of range</v>
      </c>
      <c r="Q441" s="23" t="e">
        <f t="shared" si="162"/>
        <v>#DIV/0!</v>
      </c>
      <c r="R441" s="17"/>
      <c r="S441" s="23">
        <v>425</v>
      </c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  <c r="AE441" s="134"/>
      <c r="AF441" s="134"/>
      <c r="AG441" s="134"/>
      <c r="AH441" s="134"/>
      <c r="AI441" s="134"/>
      <c r="AJ441" s="134"/>
      <c r="AK441" s="134"/>
      <c r="AL441" s="7"/>
      <c r="AM441" s="47"/>
      <c r="AN441" s="10" t="str">
        <f>IF($Z441="","",IF(OR($V441&lt;2.7,$V441&gt;90),"Age OOR",VLOOKUP(AN$14&amp;"-int-"&amp;$E441,Equations!$G:$I,3,0)+VLOOKUP(AN$14&amp;"-sexo-"&amp;$E441,Equations!$G:$I,3,0)*$U441+VLOOKUP(AN$14&amp;"-edad-"&amp;$E441,Equations!$G:$I,3,0)*$V441+VLOOKUP(AN$14&amp;"-est-"&amp;$E441,Equations!$G:$I,3,0)*(1/$W441)+VLOOKUP(AN$14&amp;"-imc-"&amp;$E441,Equations!$G:$I,3,0)*(1/$Q441)))</f>
        <v/>
      </c>
      <c r="AO441" s="10" t="str">
        <f>IF($Z441="","",IF(OR($V441&lt;2.7,$V441&gt;90),"Age OOR",AN441-1.6449*VLOOKUP(AN$14&amp;"-rse-"&amp;$E441,Equations!$G:$I,3,0)))</f>
        <v/>
      </c>
      <c r="AP441" s="10" t="str">
        <f>IF($Z441="","",IF(OR($V441&lt;2.7,$V441&gt;90),"Age OOR",AN441+1.6449*VLOOKUP(AN$14&amp;"-rse-"&amp;$E441,Equations!$G:$I,3,0)))</f>
        <v/>
      </c>
      <c r="AQ441" s="10" t="str">
        <f t="shared" si="163"/>
        <v/>
      </c>
      <c r="AR441" s="10" t="str">
        <f>IF($Z441="","",IF(OR($V441&lt;2.7,$V441&gt;90),"Age OOR",($Z441-AN441)/VLOOKUP(AN$14&amp;"-rse-"&amp;$E441,Equations!$G:$I,3,0)))</f>
        <v/>
      </c>
      <c r="AS441" s="10" t="str">
        <f>IF($AA441="","",IF(OR($V441&lt;2.7,$V441&gt;90),"Age OOR",VLOOKUP(AS$14&amp;"-int-"&amp;$F441,Equations!$G:$I,3,0)+VLOOKUP(AS$14&amp;"-sexo-"&amp;$F441,Equations!$G:$I,3,0)*$U441+VLOOKUP(AS$14&amp;"-edad-"&amp;$F441,Equations!$G:$I,3,0)*$V441+VLOOKUP(AS$14&amp;"-est-"&amp;$F441,Equations!$G:$I,3,0)*(1/$W441)+VLOOKUP(AS$14&amp;"-imc-"&amp;$F441,Equations!$G:$I,3,0)*(1/$Q441)))</f>
        <v/>
      </c>
      <c r="AT441" s="10" t="str">
        <f>IF($AA441="","",IF(OR($V441&lt;2.7,$V441&gt;90),"Age OOR",AS441-1.6449*VLOOKUP(AS$14&amp;"-rse-"&amp;$F441,Equations!$G:$I,3,0)))</f>
        <v/>
      </c>
      <c r="AU441" s="10" t="str">
        <f>IF($AA441="","",IF(OR($V441&lt;2.7,$V441&gt;90),"Age OOR",AS441+1.6449*VLOOKUP(AS$14&amp;"-rse-"&amp;$F441,Equations!$G:$I,3,0)))</f>
        <v/>
      </c>
      <c r="AV441" s="10" t="str">
        <f t="shared" si="164"/>
        <v/>
      </c>
      <c r="AW441" s="10" t="str">
        <f>IF($AA441="","",IF(OR($V441&lt;2.7,$V441&gt;90),"Age OOR",($AA441-AS441)/VLOOKUP(AS$14&amp;"-rse-"&amp;$F441,Equations!$G:$I,3,0)))</f>
        <v/>
      </c>
      <c r="AX441" s="10" t="str">
        <f>IF($AB441="","",IF(OR($V441&lt;2.7,$V441&gt;90),"Age OOR",VLOOKUP(AX$14&amp;"-int-"&amp;$G441,Equations!$G:$I,3,0)+VLOOKUP(AX$14&amp;"-sexo-"&amp;$G441,Equations!$G:$I,3,0)*$U441+VLOOKUP(AX$14&amp;"-edad-"&amp;$G441,Equations!$G:$I,3,0)*$V441+VLOOKUP(AX$14&amp;"-est-"&amp;$G441,Equations!$G:$I,3,0)*(1/$W441)+VLOOKUP(AX$14&amp;"-imc-"&amp;$G441,Equations!$G:$I,3,0)*(1/$Q441)))</f>
        <v/>
      </c>
      <c r="AY441" s="10" t="str">
        <f>IF($AB441="","",IF(OR($V441&lt;2.7,$V441&gt;90),"Age OOR",AX441-1.6449*VLOOKUP(AX$14&amp;"-rse-"&amp;$G441,Equations!$G:$I,3,0)))</f>
        <v/>
      </c>
      <c r="AZ441" s="10" t="str">
        <f>IF($AB441="","",IF(OR($V441&lt;2.7,$V441&gt;90),"Age OOR",AX441+1.6449*VLOOKUP(AX$14&amp;"-rse-"&amp;$G441,Equations!$G:$I,3,0)))</f>
        <v/>
      </c>
      <c r="BA441" s="10" t="str">
        <f t="shared" si="165"/>
        <v/>
      </c>
      <c r="BB441" s="10" t="str">
        <f>IF($AB441="","",IF(OR($V441&lt;2.7,$V441&gt;90),"Age OOR",($AB441-AX441)/VLOOKUP(AX$14&amp;"-rse-"&amp;$G441,Equations!$G:$I,3,0)))</f>
        <v/>
      </c>
      <c r="BC441" s="10" t="str">
        <f>IF($AC441="","",IF(OR($V441&lt;2.7,$V441&gt;90),"Age OOR",VLOOKUP(BC$14&amp;"-int-"&amp;$H441,Equations!$G:$I,3,0)+VLOOKUP(BC$14&amp;"-sexo-"&amp;$H441,Equations!$G:$I,3,0)*$U441+VLOOKUP(BC$14&amp;"-edad-"&amp;$H441,Equations!$G:$I,3,0)*$V441+VLOOKUP(BC$14&amp;"-est-"&amp;$H441,Equations!$G:$I,3,0)*(1/$W441)+VLOOKUP(BC$14&amp;"-imc-"&amp;$H441,Equations!$G:$I,3,0)*(1/$Q441)))</f>
        <v/>
      </c>
      <c r="BD441" s="10" t="str">
        <f>IF($AC441="","",IF(OR($V441&lt;2.7,$V441&gt;90),"Age OOR",BC441-1.6449*VLOOKUP(BC$14&amp;"-rse-"&amp;$H441,Equations!$G:$I,3,0)))</f>
        <v/>
      </c>
      <c r="BE441" s="10" t="str">
        <f>IF($AC441="","",IF(OR($V441&lt;2.7,$V441&gt;90),"Age OOR",BC441+1.6449*VLOOKUP(BC$14&amp;"-rse-"&amp;$H441,Equations!$G:$I,3,0)))</f>
        <v/>
      </c>
      <c r="BF441" s="10" t="str">
        <f t="shared" si="166"/>
        <v/>
      </c>
      <c r="BG441" s="10" t="str">
        <f>IF($AC441="","",IF(OR($V441&lt;2.7,$V441&gt;90),"Age OOR",($AC441-BC441)/VLOOKUP(BC$14&amp;"-rse-"&amp;$H441,Equations!$G:$I,3,0)))</f>
        <v/>
      </c>
      <c r="BH441" s="10" t="str">
        <f>IF($AD441="","",IF(OR($V441&lt;2.7,$V441&gt;90),"Age OOR",VLOOKUP(BH$14&amp;"-int-"&amp;$I441,Equations!$G:$I,3,0)+VLOOKUP(BH$14&amp;"-sexo-"&amp;$I441,Equations!$G:$I,3,0)*$U441+VLOOKUP(BH$14&amp;"-edad-"&amp;$I441,Equations!$G:$I,3,0)*$V441+VLOOKUP(BH$14&amp;"-est-"&amp;$I441,Equations!$G:$I,3,0)*(1/$W441)+VLOOKUP(BH$14&amp;"-imc-"&amp;$I441,Equations!$G:$I,3,0)*(1/$Q441)))</f>
        <v/>
      </c>
      <c r="BI441" s="10" t="str">
        <f>IF($AD441="","",IF(OR($V441&lt;2.7,$V441&gt;90),"Age OOR",BH441-1.6449*VLOOKUP(BH$14&amp;"-rse-"&amp;$I441,Equations!$G:$I,3,0)))</f>
        <v/>
      </c>
      <c r="BJ441" s="10" t="str">
        <f>IF($AD441="","",IF(OR($V441&lt;2.7,$V441&gt;90),"Age OOR",BH441+1.6449*VLOOKUP(BH$14&amp;"-rse-"&amp;$I441,Equations!$G:$I,3,0)))</f>
        <v/>
      </c>
      <c r="BK441" s="10" t="str">
        <f t="shared" si="167"/>
        <v/>
      </c>
      <c r="BL441" s="10" t="str">
        <f>IF($AD441="","",IF(OR($V441&lt;2.7,$V441&gt;90),"Age OOR",($AD441-BH441)/VLOOKUP(BH$14&amp;"-rse-"&amp;$I441,Equations!$G:$I,3,0)))</f>
        <v/>
      </c>
      <c r="BM441" s="10" t="str">
        <f>IF($AE441="","",IF(OR($V441&lt;2.7,$V441&gt;90),"Age OOR",VLOOKUP(BM$14&amp;"-int-"&amp;$J441,Equations!$G:$I,3,0)+VLOOKUP(BM$14&amp;"-sexo-"&amp;$J441,Equations!$G:$I,3,0)*$U441+VLOOKUP(BM$14&amp;"-edad-"&amp;$J441,Equations!$G:$I,3,0)*$V441+VLOOKUP(BM$14&amp;"-est-"&amp;$J441,Equations!$G:$I,3,0)*(1/$W441)+VLOOKUP(BM$14&amp;"-imc-"&amp;$J441,Equations!$G:$I,3,0)*(1/$Q441)))</f>
        <v/>
      </c>
      <c r="BN441" s="10" t="str">
        <f>IF($AE441="","",IF(OR($V441&lt;2.7,$V441&gt;90),"Age OOR",BM441-1.6449*VLOOKUP(BM$14&amp;"-rse-"&amp;$J441,Equations!$G:$I,3,0)))</f>
        <v/>
      </c>
      <c r="BO441" s="10" t="str">
        <f>IF($AE441="","",IF(OR($V441&lt;2.7,$V441&gt;90),"Age OOR",BM441+1.6449*VLOOKUP(BM$14&amp;"-rse-"&amp;$J441,Equations!$G:$I,3,0)))</f>
        <v/>
      </c>
      <c r="BP441" s="10" t="str">
        <f t="shared" si="168"/>
        <v/>
      </c>
      <c r="BQ441" s="10" t="str">
        <f>IF($AE441="","",IF(OR($V441&lt;2.7,$V441&gt;90),"Age OOR",($AE441-BM441)/VLOOKUP(BM$14&amp;"-rse-"&amp;$J441,Equations!$G:$I,3,0)))</f>
        <v/>
      </c>
      <c r="BR441" s="10" t="str">
        <f>IF($AF441="","",IF(OR($V441&lt;2.7,$V441&gt;90),"Age OOR",VLOOKUP(BR$14&amp;"-int-"&amp;$K441,Equations!$G:$I,3,0)+VLOOKUP(BR$14&amp;"-sexo-"&amp;$K441,Equations!$G:$I,3,0)*$U441+VLOOKUP(BR$14&amp;"-edad-"&amp;$K441,Equations!$G:$I,3,0)*$V441+VLOOKUP(BR$14&amp;"-est-"&amp;$K441,Equations!$G:$I,3,0)*(1/$W441)+VLOOKUP(BR$14&amp;"-imc-"&amp;$K441,Equations!$G:$I,3,0)*(1/$Q441)))</f>
        <v/>
      </c>
      <c r="BS441" s="10" t="str">
        <f>IF($AF441="","",IF(OR($V441&lt;2.7,$V441&gt;90),"Age OOR",BR441-1.6449*VLOOKUP(BR$14&amp;"-rse-"&amp;$K441,Equations!$G:$I,3,0)))</f>
        <v/>
      </c>
      <c r="BT441" s="10" t="str">
        <f>IF($AF441="","",IF(OR($V441&lt;2.7,$V441&gt;90),"Age OOR",BR441+1.6449*VLOOKUP(BR$14&amp;"-rse-"&amp;$K441,Equations!$G:$I,3,0)))</f>
        <v/>
      </c>
      <c r="BU441" s="10" t="str">
        <f t="shared" si="169"/>
        <v/>
      </c>
      <c r="BV441" s="10" t="str">
        <f>IF($AF441="","",IF(OR($V441&lt;2.7,$V441&gt;90),"Age OOR",($AF441-BR441)/VLOOKUP(BR$14&amp;"-rse-"&amp;$K441,Equations!$G:$I,3,0)))</f>
        <v/>
      </c>
      <c r="BW441" s="10" t="str">
        <f>IF($AG441="","",IF(OR($V441&lt;2.7,$V441&gt;90),"Age OOR",VLOOKUP(BW$14&amp;"-int-"&amp;$L441,Equations!$G:$I,3,0)+VLOOKUP(BW$14&amp;"-sexo-"&amp;$L441,Equations!$G:$I,3,0)*$U441+VLOOKUP(BW$14&amp;"-edad-"&amp;$L441,Equations!$G:$I,3,0)*$V441+VLOOKUP(BW$14&amp;"-est-"&amp;$L441,Equations!$G:$I,3,0)*(1/$W441)+VLOOKUP(BW$14&amp;"-imc-"&amp;$L441,Equations!$G:$I,3,0)*(1/$Q441)))</f>
        <v/>
      </c>
      <c r="BX441" s="10" t="str">
        <f>IF($AG441="","",IF(OR($V441&lt;2.7,$V441&gt;90),"Age OOR",BW441-1.6449*VLOOKUP(BW$14&amp;"-rse-"&amp;$L441,Equations!$G:$I,3,0)))</f>
        <v/>
      </c>
      <c r="BY441" s="10" t="str">
        <f>IF($AG441="","",IF(OR($V441&lt;2.7,$V441&gt;90),"Age OOR",BW441+1.6449*VLOOKUP(BW$14&amp;"-rse-"&amp;$L441,Equations!$G:$I,3,0)))</f>
        <v/>
      </c>
      <c r="BZ441" s="10" t="str">
        <f t="shared" si="170"/>
        <v/>
      </c>
      <c r="CA441" s="10" t="str">
        <f>IF($AG441="","",IF(OR($V441&lt;2.7,$V441&gt;90),"Age OOR",($AG441-BW441)/VLOOKUP(BW$14&amp;"-rse-"&amp;$L441,Equations!$G:$I,3,0)))</f>
        <v/>
      </c>
      <c r="CB441" s="10" t="str">
        <f>IF($AH441="","",IF(OR($V441&lt;2.7,$V441&gt;90),"Age OOR",VLOOKUP(CB$14&amp;"-int-"&amp;$M441,Equations!$G:$I,3,0)+VLOOKUP(CB$14&amp;"-sexo-"&amp;$M441,Equations!$G:$I,3,0)*$U441+VLOOKUP(CB$14&amp;"-edad-"&amp;$M441,Equations!$G:$I,3,0)*$V441+VLOOKUP(CB$14&amp;"-est-"&amp;$M441,Equations!$G:$I,3,0)*(1/$W441)+VLOOKUP(CB$14&amp;"-imc-"&amp;$M441,Equations!$G:$I,3,0)*(1/$Q441)))</f>
        <v/>
      </c>
      <c r="CC441" s="10" t="str">
        <f>IF($AH441="","",IF(OR($V441&lt;2.7,$V441&gt;90),"Age OOR",CB441-1.6449*VLOOKUP(CB$14&amp;"-rse-"&amp;$M441,Equations!$G:$I,3,0)))</f>
        <v/>
      </c>
      <c r="CD441" s="10" t="str">
        <f>IF($AH441="","",IF(OR($V441&lt;2.7,$V441&gt;90),"Age OOR",CB441+1.6449*VLOOKUP(CB$14&amp;"-rse-"&amp;$M441,Equations!$G:$I,3,0)))</f>
        <v/>
      </c>
      <c r="CE441" s="10" t="str">
        <f t="shared" si="171"/>
        <v/>
      </c>
      <c r="CF441" s="10" t="str">
        <f>IF($AH441="","",IF(OR($V441&lt;2.7,$V441&gt;90),"Age OOR",($AH441-CB441)/VLOOKUP(CB$14&amp;"-rse-"&amp;$M441,Equations!$G:$I,3,0)))</f>
        <v/>
      </c>
      <c r="CG441" s="10" t="str">
        <f>IF($AI441="","",IF(OR($V441&lt;2.7,$V441&gt;90),"Age OOR",VLOOKUP(CG$14&amp;"-int-"&amp;$N441,Equations!$G:$I,3,0)+VLOOKUP(CG$14&amp;"-sexo-"&amp;$N441,Equations!$G:$I,3,0)*$U441+VLOOKUP(CG$14&amp;"-edad-"&amp;$N441,Equations!$G:$I,3,0)*$V441+VLOOKUP(CG$14&amp;"-est-"&amp;$N441,Equations!$G:$I,3,0)*(1/$W441)+VLOOKUP(CG$14&amp;"-imc-"&amp;$N441,Equations!$G:$I,3,0)*(1/$Q441)))</f>
        <v/>
      </c>
      <c r="CH441" s="10" t="str">
        <f>IF($AI441="","",IF(OR($V441&lt;2.7,$V441&gt;90),"Age OOR",CG441-1.6449*VLOOKUP(CG$14&amp;"-rse-"&amp;$N441,Equations!$G:$I,3,0)))</f>
        <v/>
      </c>
      <c r="CI441" s="10" t="str">
        <f>IF($AI441="","",IF(OR($V441&lt;2.7,$V441&gt;90),"Age OOR",CG441+1.6449*VLOOKUP(CG$14&amp;"-rse-"&amp;$N441,Equations!$G:$I,3,0)))</f>
        <v/>
      </c>
      <c r="CJ441" s="10" t="str">
        <f t="shared" si="172"/>
        <v/>
      </c>
      <c r="CK441" s="10" t="str">
        <f>IF($AI441="","",IF(OR($V441&lt;2.7,$V441&gt;90),"Age OOR",($AI441-CG441)/VLOOKUP(CG$14&amp;"-rse-"&amp;$N441,Equations!$G:$I,3,0)))</f>
        <v/>
      </c>
      <c r="CL441" s="10" t="str">
        <f>IF($AJ441="","",IF(OR($V441&lt;2.7,$V441&gt;90),"Age OOR",VLOOKUP(CL$14&amp;"-int-"&amp;$O441,Equations!$G:$I,3,0)+VLOOKUP(CL$14&amp;"-sexo-"&amp;$O441,Equations!$G:$I,3,0)*$U441+VLOOKUP(CL$14&amp;"-edad-"&amp;$O441,Equations!$G:$I,3,0)*$V441+VLOOKUP(CL$14&amp;"-est-"&amp;$O441,Equations!$G:$I,3,0)*(1/$W441)+VLOOKUP(CL$14&amp;"-imc-"&amp;$O441,Equations!$G:$I,3,0)*(1/$Q441)))</f>
        <v/>
      </c>
      <c r="CM441" s="10" t="str">
        <f>IF($AJ441="","",IF(OR($V441&lt;2.7,$V441&gt;90),"Age OOR",CL441-1.6449*VLOOKUP(CL$14&amp;"-rse-"&amp;$O441,Equations!$G:$I,3,0)))</f>
        <v/>
      </c>
      <c r="CN441" s="10" t="str">
        <f>IF($AJ441="","",IF(OR($V441&lt;2.7,$V441&gt;90),"Age OOR",CL441+1.6449*VLOOKUP(CL$14&amp;"-rse-"&amp;$O441,Equations!$G:$I,3,0)))</f>
        <v/>
      </c>
      <c r="CO441" s="10" t="str">
        <f t="shared" si="173"/>
        <v/>
      </c>
      <c r="CP441" s="10" t="str">
        <f>IF($AJ441="","",IF(OR($V441&lt;2.7,$V441&gt;90),"Age OOR",($AJ441-CL441)/VLOOKUP(CL$14&amp;"-rse-"&amp;$O441,Equations!$G:$I,3,0)))</f>
        <v/>
      </c>
      <c r="CQ441" s="10" t="str">
        <f>IF($AK441="","",IF(OR($V441&lt;2.7,$V441&gt;90),"Age OOR",EXP(VLOOKUP(CQ$14&amp;"-int-"&amp;$P441,Equations!$G:$I,3,0)+VLOOKUP(CQ$14&amp;"-sexo-"&amp;$P441,Equations!$G:$I,3,0)*$U441+VLOOKUP(CQ$14&amp;"-edad-"&amp;$P441,Equations!$G:$I,3,0)*$V441+VLOOKUP(CQ$14&amp;"-est-"&amp;$P441,Equations!$G:$I,3,0)*(1/$W441)+VLOOKUP(CQ$14&amp;"-imc-"&amp;$P441,Equations!$G:$I,3,0)*(1/$Q441))))</f>
        <v/>
      </c>
      <c r="CR441" s="10" t="str">
        <f>IF($AK441="","",IF(OR($V441&lt;2.7,$V441&gt;90),"Age OOR",EXP(LN(CQ441)-1.6449*VLOOKUP(CQ$14&amp;"-rse-"&amp;$P441,Equations!$G:$I,3,0))))</f>
        <v/>
      </c>
      <c r="CS441" s="10" t="str">
        <f>IF($AK441="","",IF(OR($V441&lt;2.7,$V441&gt;90),"Age OOR",EXP(LN(CQ441)+1.6449*VLOOKUP(CQ$14&amp;"-rse-"&amp;$P441,Equations!$G:$I,3,0))))</f>
        <v/>
      </c>
      <c r="CT441" s="10" t="str">
        <f t="shared" si="174"/>
        <v/>
      </c>
      <c r="CU441" s="10" t="str">
        <f>IF($AK441="","",IF(OR($V441&lt;2.7,$V441&gt;90),"Age OOR",(LN($AK441)-LN(CQ441))/VLOOKUP(CQ$14&amp;"-rse-"&amp;$P441,Equations!$G:$I,3,0)))</f>
        <v/>
      </c>
      <c r="CV441" s="47"/>
    </row>
    <row r="442" spans="5:100" x14ac:dyDescent="0.2">
      <c r="E442" s="23" t="str">
        <f t="shared" si="150"/>
        <v>Age out of range</v>
      </c>
      <c r="F442" s="23" t="str">
        <f t="shared" si="151"/>
        <v>Age out of range</v>
      </c>
      <c r="G442" s="23" t="str">
        <f t="shared" si="152"/>
        <v>Age out of range</v>
      </c>
      <c r="H442" s="23" t="str">
        <f t="shared" si="153"/>
        <v>Age out of range</v>
      </c>
      <c r="I442" s="23" t="str">
        <f t="shared" si="154"/>
        <v>Age out of range</v>
      </c>
      <c r="J442" s="23" t="str">
        <f t="shared" si="155"/>
        <v>Age out of range</v>
      </c>
      <c r="K442" s="23" t="str">
        <f t="shared" si="156"/>
        <v>Age out of range</v>
      </c>
      <c r="L442" s="23" t="str">
        <f t="shared" si="157"/>
        <v>Age out of range</v>
      </c>
      <c r="M442" s="23" t="str">
        <f t="shared" si="158"/>
        <v>Age out of range</v>
      </c>
      <c r="N442" s="23" t="str">
        <f t="shared" si="159"/>
        <v>Age out of range</v>
      </c>
      <c r="O442" s="23" t="str">
        <f t="shared" si="160"/>
        <v>Age out of range</v>
      </c>
      <c r="P442" s="23" t="str">
        <f t="shared" si="161"/>
        <v>Age out of range</v>
      </c>
      <c r="Q442" s="23" t="e">
        <f t="shared" si="162"/>
        <v>#DIV/0!</v>
      </c>
      <c r="R442" s="17"/>
      <c r="S442" s="23">
        <v>426</v>
      </c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7"/>
      <c r="AM442" s="47"/>
      <c r="AN442" s="10" t="str">
        <f>IF($Z442="","",IF(OR($V442&lt;2.7,$V442&gt;90),"Age OOR",VLOOKUP(AN$14&amp;"-int-"&amp;$E442,Equations!$G:$I,3,0)+VLOOKUP(AN$14&amp;"-sexo-"&amp;$E442,Equations!$G:$I,3,0)*$U442+VLOOKUP(AN$14&amp;"-edad-"&amp;$E442,Equations!$G:$I,3,0)*$V442+VLOOKUP(AN$14&amp;"-est-"&amp;$E442,Equations!$G:$I,3,0)*(1/$W442)+VLOOKUP(AN$14&amp;"-imc-"&amp;$E442,Equations!$G:$I,3,0)*(1/$Q442)))</f>
        <v/>
      </c>
      <c r="AO442" s="10" t="str">
        <f>IF($Z442="","",IF(OR($V442&lt;2.7,$V442&gt;90),"Age OOR",AN442-1.6449*VLOOKUP(AN$14&amp;"-rse-"&amp;$E442,Equations!$G:$I,3,0)))</f>
        <v/>
      </c>
      <c r="AP442" s="10" t="str">
        <f>IF($Z442="","",IF(OR($V442&lt;2.7,$V442&gt;90),"Age OOR",AN442+1.6449*VLOOKUP(AN$14&amp;"-rse-"&amp;$E442,Equations!$G:$I,3,0)))</f>
        <v/>
      </c>
      <c r="AQ442" s="10" t="str">
        <f t="shared" si="163"/>
        <v/>
      </c>
      <c r="AR442" s="10" t="str">
        <f>IF($Z442="","",IF(OR($V442&lt;2.7,$V442&gt;90),"Age OOR",($Z442-AN442)/VLOOKUP(AN$14&amp;"-rse-"&amp;$E442,Equations!$G:$I,3,0)))</f>
        <v/>
      </c>
      <c r="AS442" s="10" t="str">
        <f>IF($AA442="","",IF(OR($V442&lt;2.7,$V442&gt;90),"Age OOR",VLOOKUP(AS$14&amp;"-int-"&amp;$F442,Equations!$G:$I,3,0)+VLOOKUP(AS$14&amp;"-sexo-"&amp;$F442,Equations!$G:$I,3,0)*$U442+VLOOKUP(AS$14&amp;"-edad-"&amp;$F442,Equations!$G:$I,3,0)*$V442+VLOOKUP(AS$14&amp;"-est-"&amp;$F442,Equations!$G:$I,3,0)*(1/$W442)+VLOOKUP(AS$14&amp;"-imc-"&amp;$F442,Equations!$G:$I,3,0)*(1/$Q442)))</f>
        <v/>
      </c>
      <c r="AT442" s="10" t="str">
        <f>IF($AA442="","",IF(OR($V442&lt;2.7,$V442&gt;90),"Age OOR",AS442-1.6449*VLOOKUP(AS$14&amp;"-rse-"&amp;$F442,Equations!$G:$I,3,0)))</f>
        <v/>
      </c>
      <c r="AU442" s="10" t="str">
        <f>IF($AA442="","",IF(OR($V442&lt;2.7,$V442&gt;90),"Age OOR",AS442+1.6449*VLOOKUP(AS$14&amp;"-rse-"&amp;$F442,Equations!$G:$I,3,0)))</f>
        <v/>
      </c>
      <c r="AV442" s="10" t="str">
        <f t="shared" si="164"/>
        <v/>
      </c>
      <c r="AW442" s="10" t="str">
        <f>IF($AA442="","",IF(OR($V442&lt;2.7,$V442&gt;90),"Age OOR",($AA442-AS442)/VLOOKUP(AS$14&amp;"-rse-"&amp;$F442,Equations!$G:$I,3,0)))</f>
        <v/>
      </c>
      <c r="AX442" s="10" t="str">
        <f>IF($AB442="","",IF(OR($V442&lt;2.7,$V442&gt;90),"Age OOR",VLOOKUP(AX$14&amp;"-int-"&amp;$G442,Equations!$G:$I,3,0)+VLOOKUP(AX$14&amp;"-sexo-"&amp;$G442,Equations!$G:$I,3,0)*$U442+VLOOKUP(AX$14&amp;"-edad-"&amp;$G442,Equations!$G:$I,3,0)*$V442+VLOOKUP(AX$14&amp;"-est-"&amp;$G442,Equations!$G:$I,3,0)*(1/$W442)+VLOOKUP(AX$14&amp;"-imc-"&amp;$G442,Equations!$G:$I,3,0)*(1/$Q442)))</f>
        <v/>
      </c>
      <c r="AY442" s="10" t="str">
        <f>IF($AB442="","",IF(OR($V442&lt;2.7,$V442&gt;90),"Age OOR",AX442-1.6449*VLOOKUP(AX$14&amp;"-rse-"&amp;$G442,Equations!$G:$I,3,0)))</f>
        <v/>
      </c>
      <c r="AZ442" s="10" t="str">
        <f>IF($AB442="","",IF(OR($V442&lt;2.7,$V442&gt;90),"Age OOR",AX442+1.6449*VLOOKUP(AX$14&amp;"-rse-"&amp;$G442,Equations!$G:$I,3,0)))</f>
        <v/>
      </c>
      <c r="BA442" s="10" t="str">
        <f t="shared" si="165"/>
        <v/>
      </c>
      <c r="BB442" s="10" t="str">
        <f>IF($AB442="","",IF(OR($V442&lt;2.7,$V442&gt;90),"Age OOR",($AB442-AX442)/VLOOKUP(AX$14&amp;"-rse-"&amp;$G442,Equations!$G:$I,3,0)))</f>
        <v/>
      </c>
      <c r="BC442" s="10" t="str">
        <f>IF($AC442="","",IF(OR($V442&lt;2.7,$V442&gt;90),"Age OOR",VLOOKUP(BC$14&amp;"-int-"&amp;$H442,Equations!$G:$I,3,0)+VLOOKUP(BC$14&amp;"-sexo-"&amp;$H442,Equations!$G:$I,3,0)*$U442+VLOOKUP(BC$14&amp;"-edad-"&amp;$H442,Equations!$G:$I,3,0)*$V442+VLOOKUP(BC$14&amp;"-est-"&amp;$H442,Equations!$G:$I,3,0)*(1/$W442)+VLOOKUP(BC$14&amp;"-imc-"&amp;$H442,Equations!$G:$I,3,0)*(1/$Q442)))</f>
        <v/>
      </c>
      <c r="BD442" s="10" t="str">
        <f>IF($AC442="","",IF(OR($V442&lt;2.7,$V442&gt;90),"Age OOR",BC442-1.6449*VLOOKUP(BC$14&amp;"-rse-"&amp;$H442,Equations!$G:$I,3,0)))</f>
        <v/>
      </c>
      <c r="BE442" s="10" t="str">
        <f>IF($AC442="","",IF(OR($V442&lt;2.7,$V442&gt;90),"Age OOR",BC442+1.6449*VLOOKUP(BC$14&amp;"-rse-"&amp;$H442,Equations!$G:$I,3,0)))</f>
        <v/>
      </c>
      <c r="BF442" s="10" t="str">
        <f t="shared" si="166"/>
        <v/>
      </c>
      <c r="BG442" s="10" t="str">
        <f>IF($AC442="","",IF(OR($V442&lt;2.7,$V442&gt;90),"Age OOR",($AC442-BC442)/VLOOKUP(BC$14&amp;"-rse-"&amp;$H442,Equations!$G:$I,3,0)))</f>
        <v/>
      </c>
      <c r="BH442" s="10" t="str">
        <f>IF($AD442="","",IF(OR($V442&lt;2.7,$V442&gt;90),"Age OOR",VLOOKUP(BH$14&amp;"-int-"&amp;$I442,Equations!$G:$I,3,0)+VLOOKUP(BH$14&amp;"-sexo-"&amp;$I442,Equations!$G:$I,3,0)*$U442+VLOOKUP(BH$14&amp;"-edad-"&amp;$I442,Equations!$G:$I,3,0)*$V442+VLOOKUP(BH$14&amp;"-est-"&amp;$I442,Equations!$G:$I,3,0)*(1/$W442)+VLOOKUP(BH$14&amp;"-imc-"&amp;$I442,Equations!$G:$I,3,0)*(1/$Q442)))</f>
        <v/>
      </c>
      <c r="BI442" s="10" t="str">
        <f>IF($AD442="","",IF(OR($V442&lt;2.7,$V442&gt;90),"Age OOR",BH442-1.6449*VLOOKUP(BH$14&amp;"-rse-"&amp;$I442,Equations!$G:$I,3,0)))</f>
        <v/>
      </c>
      <c r="BJ442" s="10" t="str">
        <f>IF($AD442="","",IF(OR($V442&lt;2.7,$V442&gt;90),"Age OOR",BH442+1.6449*VLOOKUP(BH$14&amp;"-rse-"&amp;$I442,Equations!$G:$I,3,0)))</f>
        <v/>
      </c>
      <c r="BK442" s="10" t="str">
        <f t="shared" si="167"/>
        <v/>
      </c>
      <c r="BL442" s="10" t="str">
        <f>IF($AD442="","",IF(OR($V442&lt;2.7,$V442&gt;90),"Age OOR",($AD442-BH442)/VLOOKUP(BH$14&amp;"-rse-"&amp;$I442,Equations!$G:$I,3,0)))</f>
        <v/>
      </c>
      <c r="BM442" s="10" t="str">
        <f>IF($AE442="","",IF(OR($V442&lt;2.7,$V442&gt;90),"Age OOR",VLOOKUP(BM$14&amp;"-int-"&amp;$J442,Equations!$G:$I,3,0)+VLOOKUP(BM$14&amp;"-sexo-"&amp;$J442,Equations!$G:$I,3,0)*$U442+VLOOKUP(BM$14&amp;"-edad-"&amp;$J442,Equations!$G:$I,3,0)*$V442+VLOOKUP(BM$14&amp;"-est-"&amp;$J442,Equations!$G:$I,3,0)*(1/$W442)+VLOOKUP(BM$14&amp;"-imc-"&amp;$J442,Equations!$G:$I,3,0)*(1/$Q442)))</f>
        <v/>
      </c>
      <c r="BN442" s="10" t="str">
        <f>IF($AE442="","",IF(OR($V442&lt;2.7,$V442&gt;90),"Age OOR",BM442-1.6449*VLOOKUP(BM$14&amp;"-rse-"&amp;$J442,Equations!$G:$I,3,0)))</f>
        <v/>
      </c>
      <c r="BO442" s="10" t="str">
        <f>IF($AE442="","",IF(OR($V442&lt;2.7,$V442&gt;90),"Age OOR",BM442+1.6449*VLOOKUP(BM$14&amp;"-rse-"&amp;$J442,Equations!$G:$I,3,0)))</f>
        <v/>
      </c>
      <c r="BP442" s="10" t="str">
        <f t="shared" si="168"/>
        <v/>
      </c>
      <c r="BQ442" s="10" t="str">
        <f>IF($AE442="","",IF(OR($V442&lt;2.7,$V442&gt;90),"Age OOR",($AE442-BM442)/VLOOKUP(BM$14&amp;"-rse-"&amp;$J442,Equations!$G:$I,3,0)))</f>
        <v/>
      </c>
      <c r="BR442" s="10" t="str">
        <f>IF($AF442="","",IF(OR($V442&lt;2.7,$V442&gt;90),"Age OOR",VLOOKUP(BR$14&amp;"-int-"&amp;$K442,Equations!$G:$I,3,0)+VLOOKUP(BR$14&amp;"-sexo-"&amp;$K442,Equations!$G:$I,3,0)*$U442+VLOOKUP(BR$14&amp;"-edad-"&amp;$K442,Equations!$G:$I,3,0)*$V442+VLOOKUP(BR$14&amp;"-est-"&amp;$K442,Equations!$G:$I,3,0)*(1/$W442)+VLOOKUP(BR$14&amp;"-imc-"&amp;$K442,Equations!$G:$I,3,0)*(1/$Q442)))</f>
        <v/>
      </c>
      <c r="BS442" s="10" t="str">
        <f>IF($AF442="","",IF(OR($V442&lt;2.7,$V442&gt;90),"Age OOR",BR442-1.6449*VLOOKUP(BR$14&amp;"-rse-"&amp;$K442,Equations!$G:$I,3,0)))</f>
        <v/>
      </c>
      <c r="BT442" s="10" t="str">
        <f>IF($AF442="","",IF(OR($V442&lt;2.7,$V442&gt;90),"Age OOR",BR442+1.6449*VLOOKUP(BR$14&amp;"-rse-"&amp;$K442,Equations!$G:$I,3,0)))</f>
        <v/>
      </c>
      <c r="BU442" s="10" t="str">
        <f t="shared" si="169"/>
        <v/>
      </c>
      <c r="BV442" s="10" t="str">
        <f>IF($AF442="","",IF(OR($V442&lt;2.7,$V442&gt;90),"Age OOR",($AF442-BR442)/VLOOKUP(BR$14&amp;"-rse-"&amp;$K442,Equations!$G:$I,3,0)))</f>
        <v/>
      </c>
      <c r="BW442" s="10" t="str">
        <f>IF($AG442="","",IF(OR($V442&lt;2.7,$V442&gt;90),"Age OOR",VLOOKUP(BW$14&amp;"-int-"&amp;$L442,Equations!$G:$I,3,0)+VLOOKUP(BW$14&amp;"-sexo-"&amp;$L442,Equations!$G:$I,3,0)*$U442+VLOOKUP(BW$14&amp;"-edad-"&amp;$L442,Equations!$G:$I,3,0)*$V442+VLOOKUP(BW$14&amp;"-est-"&amp;$L442,Equations!$G:$I,3,0)*(1/$W442)+VLOOKUP(BW$14&amp;"-imc-"&amp;$L442,Equations!$G:$I,3,0)*(1/$Q442)))</f>
        <v/>
      </c>
      <c r="BX442" s="10" t="str">
        <f>IF($AG442="","",IF(OR($V442&lt;2.7,$V442&gt;90),"Age OOR",BW442-1.6449*VLOOKUP(BW$14&amp;"-rse-"&amp;$L442,Equations!$G:$I,3,0)))</f>
        <v/>
      </c>
      <c r="BY442" s="10" t="str">
        <f>IF($AG442="","",IF(OR($V442&lt;2.7,$V442&gt;90),"Age OOR",BW442+1.6449*VLOOKUP(BW$14&amp;"-rse-"&amp;$L442,Equations!$G:$I,3,0)))</f>
        <v/>
      </c>
      <c r="BZ442" s="10" t="str">
        <f t="shared" si="170"/>
        <v/>
      </c>
      <c r="CA442" s="10" t="str">
        <f>IF($AG442="","",IF(OR($V442&lt;2.7,$V442&gt;90),"Age OOR",($AG442-BW442)/VLOOKUP(BW$14&amp;"-rse-"&amp;$L442,Equations!$G:$I,3,0)))</f>
        <v/>
      </c>
      <c r="CB442" s="10" t="str">
        <f>IF($AH442="","",IF(OR($V442&lt;2.7,$V442&gt;90),"Age OOR",VLOOKUP(CB$14&amp;"-int-"&amp;$M442,Equations!$G:$I,3,0)+VLOOKUP(CB$14&amp;"-sexo-"&amp;$M442,Equations!$G:$I,3,0)*$U442+VLOOKUP(CB$14&amp;"-edad-"&amp;$M442,Equations!$G:$I,3,0)*$V442+VLOOKUP(CB$14&amp;"-est-"&amp;$M442,Equations!$G:$I,3,0)*(1/$W442)+VLOOKUP(CB$14&amp;"-imc-"&amp;$M442,Equations!$G:$I,3,0)*(1/$Q442)))</f>
        <v/>
      </c>
      <c r="CC442" s="10" t="str">
        <f>IF($AH442="","",IF(OR($V442&lt;2.7,$V442&gt;90),"Age OOR",CB442-1.6449*VLOOKUP(CB$14&amp;"-rse-"&amp;$M442,Equations!$G:$I,3,0)))</f>
        <v/>
      </c>
      <c r="CD442" s="10" t="str">
        <f>IF($AH442="","",IF(OR($V442&lt;2.7,$V442&gt;90),"Age OOR",CB442+1.6449*VLOOKUP(CB$14&amp;"-rse-"&amp;$M442,Equations!$G:$I,3,0)))</f>
        <v/>
      </c>
      <c r="CE442" s="10" t="str">
        <f t="shared" si="171"/>
        <v/>
      </c>
      <c r="CF442" s="10" t="str">
        <f>IF($AH442="","",IF(OR($V442&lt;2.7,$V442&gt;90),"Age OOR",($AH442-CB442)/VLOOKUP(CB$14&amp;"-rse-"&amp;$M442,Equations!$G:$I,3,0)))</f>
        <v/>
      </c>
      <c r="CG442" s="10" t="str">
        <f>IF($AI442="","",IF(OR($V442&lt;2.7,$V442&gt;90),"Age OOR",VLOOKUP(CG$14&amp;"-int-"&amp;$N442,Equations!$G:$I,3,0)+VLOOKUP(CG$14&amp;"-sexo-"&amp;$N442,Equations!$G:$I,3,0)*$U442+VLOOKUP(CG$14&amp;"-edad-"&amp;$N442,Equations!$G:$I,3,0)*$V442+VLOOKUP(CG$14&amp;"-est-"&amp;$N442,Equations!$G:$I,3,0)*(1/$W442)+VLOOKUP(CG$14&amp;"-imc-"&amp;$N442,Equations!$G:$I,3,0)*(1/$Q442)))</f>
        <v/>
      </c>
      <c r="CH442" s="10" t="str">
        <f>IF($AI442="","",IF(OR($V442&lt;2.7,$V442&gt;90),"Age OOR",CG442-1.6449*VLOOKUP(CG$14&amp;"-rse-"&amp;$N442,Equations!$G:$I,3,0)))</f>
        <v/>
      </c>
      <c r="CI442" s="10" t="str">
        <f>IF($AI442="","",IF(OR($V442&lt;2.7,$V442&gt;90),"Age OOR",CG442+1.6449*VLOOKUP(CG$14&amp;"-rse-"&amp;$N442,Equations!$G:$I,3,0)))</f>
        <v/>
      </c>
      <c r="CJ442" s="10" t="str">
        <f t="shared" si="172"/>
        <v/>
      </c>
      <c r="CK442" s="10" t="str">
        <f>IF($AI442="","",IF(OR($V442&lt;2.7,$V442&gt;90),"Age OOR",($AI442-CG442)/VLOOKUP(CG$14&amp;"-rse-"&amp;$N442,Equations!$G:$I,3,0)))</f>
        <v/>
      </c>
      <c r="CL442" s="10" t="str">
        <f>IF($AJ442="","",IF(OR($V442&lt;2.7,$V442&gt;90),"Age OOR",VLOOKUP(CL$14&amp;"-int-"&amp;$O442,Equations!$G:$I,3,0)+VLOOKUP(CL$14&amp;"-sexo-"&amp;$O442,Equations!$G:$I,3,0)*$U442+VLOOKUP(CL$14&amp;"-edad-"&amp;$O442,Equations!$G:$I,3,0)*$V442+VLOOKUP(CL$14&amp;"-est-"&amp;$O442,Equations!$G:$I,3,0)*(1/$W442)+VLOOKUP(CL$14&amp;"-imc-"&amp;$O442,Equations!$G:$I,3,0)*(1/$Q442)))</f>
        <v/>
      </c>
      <c r="CM442" s="10" t="str">
        <f>IF($AJ442="","",IF(OR($V442&lt;2.7,$V442&gt;90),"Age OOR",CL442-1.6449*VLOOKUP(CL$14&amp;"-rse-"&amp;$O442,Equations!$G:$I,3,0)))</f>
        <v/>
      </c>
      <c r="CN442" s="10" t="str">
        <f>IF($AJ442="","",IF(OR($V442&lt;2.7,$V442&gt;90),"Age OOR",CL442+1.6449*VLOOKUP(CL$14&amp;"-rse-"&amp;$O442,Equations!$G:$I,3,0)))</f>
        <v/>
      </c>
      <c r="CO442" s="10" t="str">
        <f t="shared" si="173"/>
        <v/>
      </c>
      <c r="CP442" s="10" t="str">
        <f>IF($AJ442="","",IF(OR($V442&lt;2.7,$V442&gt;90),"Age OOR",($AJ442-CL442)/VLOOKUP(CL$14&amp;"-rse-"&amp;$O442,Equations!$G:$I,3,0)))</f>
        <v/>
      </c>
      <c r="CQ442" s="10" t="str">
        <f>IF($AK442="","",IF(OR($V442&lt;2.7,$V442&gt;90),"Age OOR",EXP(VLOOKUP(CQ$14&amp;"-int-"&amp;$P442,Equations!$G:$I,3,0)+VLOOKUP(CQ$14&amp;"-sexo-"&amp;$P442,Equations!$G:$I,3,0)*$U442+VLOOKUP(CQ$14&amp;"-edad-"&amp;$P442,Equations!$G:$I,3,0)*$V442+VLOOKUP(CQ$14&amp;"-est-"&amp;$P442,Equations!$G:$I,3,0)*(1/$W442)+VLOOKUP(CQ$14&amp;"-imc-"&amp;$P442,Equations!$G:$I,3,0)*(1/$Q442))))</f>
        <v/>
      </c>
      <c r="CR442" s="10" t="str">
        <f>IF($AK442="","",IF(OR($V442&lt;2.7,$V442&gt;90),"Age OOR",EXP(LN(CQ442)-1.6449*VLOOKUP(CQ$14&amp;"-rse-"&amp;$P442,Equations!$G:$I,3,0))))</f>
        <v/>
      </c>
      <c r="CS442" s="10" t="str">
        <f>IF($AK442="","",IF(OR($V442&lt;2.7,$V442&gt;90),"Age OOR",EXP(LN(CQ442)+1.6449*VLOOKUP(CQ$14&amp;"-rse-"&amp;$P442,Equations!$G:$I,3,0))))</f>
        <v/>
      </c>
      <c r="CT442" s="10" t="str">
        <f t="shared" si="174"/>
        <v/>
      </c>
      <c r="CU442" s="10" t="str">
        <f>IF($AK442="","",IF(OR($V442&lt;2.7,$V442&gt;90),"Age OOR",(LN($AK442)-LN(CQ442))/VLOOKUP(CQ$14&amp;"-rse-"&amp;$P442,Equations!$G:$I,3,0)))</f>
        <v/>
      </c>
      <c r="CV442" s="47"/>
    </row>
    <row r="443" spans="5:100" x14ac:dyDescent="0.2">
      <c r="E443" s="23" t="str">
        <f t="shared" si="150"/>
        <v>Age out of range</v>
      </c>
      <c r="F443" s="23" t="str">
        <f t="shared" si="151"/>
        <v>Age out of range</v>
      </c>
      <c r="G443" s="23" t="str">
        <f t="shared" si="152"/>
        <v>Age out of range</v>
      </c>
      <c r="H443" s="23" t="str">
        <f t="shared" si="153"/>
        <v>Age out of range</v>
      </c>
      <c r="I443" s="23" t="str">
        <f t="shared" si="154"/>
        <v>Age out of range</v>
      </c>
      <c r="J443" s="23" t="str">
        <f t="shared" si="155"/>
        <v>Age out of range</v>
      </c>
      <c r="K443" s="23" t="str">
        <f t="shared" si="156"/>
        <v>Age out of range</v>
      </c>
      <c r="L443" s="23" t="str">
        <f t="shared" si="157"/>
        <v>Age out of range</v>
      </c>
      <c r="M443" s="23" t="str">
        <f t="shared" si="158"/>
        <v>Age out of range</v>
      </c>
      <c r="N443" s="23" t="str">
        <f t="shared" si="159"/>
        <v>Age out of range</v>
      </c>
      <c r="O443" s="23" t="str">
        <f t="shared" si="160"/>
        <v>Age out of range</v>
      </c>
      <c r="P443" s="23" t="str">
        <f t="shared" si="161"/>
        <v>Age out of range</v>
      </c>
      <c r="Q443" s="23" t="e">
        <f t="shared" si="162"/>
        <v>#DIV/0!</v>
      </c>
      <c r="R443" s="17"/>
      <c r="S443" s="23">
        <v>427</v>
      </c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  <c r="AE443" s="134"/>
      <c r="AF443" s="134"/>
      <c r="AG443" s="134"/>
      <c r="AH443" s="134"/>
      <c r="AI443" s="134"/>
      <c r="AJ443" s="134"/>
      <c r="AK443" s="134"/>
      <c r="AL443" s="7"/>
      <c r="AM443" s="47"/>
      <c r="AN443" s="10" t="str">
        <f>IF($Z443="","",IF(OR($V443&lt;2.7,$V443&gt;90),"Age OOR",VLOOKUP(AN$14&amp;"-int-"&amp;$E443,Equations!$G:$I,3,0)+VLOOKUP(AN$14&amp;"-sexo-"&amp;$E443,Equations!$G:$I,3,0)*$U443+VLOOKUP(AN$14&amp;"-edad-"&amp;$E443,Equations!$G:$I,3,0)*$V443+VLOOKUP(AN$14&amp;"-est-"&amp;$E443,Equations!$G:$I,3,0)*(1/$W443)+VLOOKUP(AN$14&amp;"-imc-"&amp;$E443,Equations!$G:$I,3,0)*(1/$Q443)))</f>
        <v/>
      </c>
      <c r="AO443" s="10" t="str">
        <f>IF($Z443="","",IF(OR($V443&lt;2.7,$V443&gt;90),"Age OOR",AN443-1.6449*VLOOKUP(AN$14&amp;"-rse-"&amp;$E443,Equations!$G:$I,3,0)))</f>
        <v/>
      </c>
      <c r="AP443" s="10" t="str">
        <f>IF($Z443="","",IF(OR($V443&lt;2.7,$V443&gt;90),"Age OOR",AN443+1.6449*VLOOKUP(AN$14&amp;"-rse-"&amp;$E443,Equations!$G:$I,3,0)))</f>
        <v/>
      </c>
      <c r="AQ443" s="10" t="str">
        <f t="shared" si="163"/>
        <v/>
      </c>
      <c r="AR443" s="10" t="str">
        <f>IF($Z443="","",IF(OR($V443&lt;2.7,$V443&gt;90),"Age OOR",($Z443-AN443)/VLOOKUP(AN$14&amp;"-rse-"&amp;$E443,Equations!$G:$I,3,0)))</f>
        <v/>
      </c>
      <c r="AS443" s="10" t="str">
        <f>IF($AA443="","",IF(OR($V443&lt;2.7,$V443&gt;90),"Age OOR",VLOOKUP(AS$14&amp;"-int-"&amp;$F443,Equations!$G:$I,3,0)+VLOOKUP(AS$14&amp;"-sexo-"&amp;$F443,Equations!$G:$I,3,0)*$U443+VLOOKUP(AS$14&amp;"-edad-"&amp;$F443,Equations!$G:$I,3,0)*$V443+VLOOKUP(AS$14&amp;"-est-"&amp;$F443,Equations!$G:$I,3,0)*(1/$W443)+VLOOKUP(AS$14&amp;"-imc-"&amp;$F443,Equations!$G:$I,3,0)*(1/$Q443)))</f>
        <v/>
      </c>
      <c r="AT443" s="10" t="str">
        <f>IF($AA443="","",IF(OR($V443&lt;2.7,$V443&gt;90),"Age OOR",AS443-1.6449*VLOOKUP(AS$14&amp;"-rse-"&amp;$F443,Equations!$G:$I,3,0)))</f>
        <v/>
      </c>
      <c r="AU443" s="10" t="str">
        <f>IF($AA443="","",IF(OR($V443&lt;2.7,$V443&gt;90),"Age OOR",AS443+1.6449*VLOOKUP(AS$14&amp;"-rse-"&amp;$F443,Equations!$G:$I,3,0)))</f>
        <v/>
      </c>
      <c r="AV443" s="10" t="str">
        <f t="shared" si="164"/>
        <v/>
      </c>
      <c r="AW443" s="10" t="str">
        <f>IF($AA443="","",IF(OR($V443&lt;2.7,$V443&gt;90),"Age OOR",($AA443-AS443)/VLOOKUP(AS$14&amp;"-rse-"&amp;$F443,Equations!$G:$I,3,0)))</f>
        <v/>
      </c>
      <c r="AX443" s="10" t="str">
        <f>IF($AB443="","",IF(OR($V443&lt;2.7,$V443&gt;90),"Age OOR",VLOOKUP(AX$14&amp;"-int-"&amp;$G443,Equations!$G:$I,3,0)+VLOOKUP(AX$14&amp;"-sexo-"&amp;$G443,Equations!$G:$I,3,0)*$U443+VLOOKUP(AX$14&amp;"-edad-"&amp;$G443,Equations!$G:$I,3,0)*$V443+VLOOKUP(AX$14&amp;"-est-"&amp;$G443,Equations!$G:$I,3,0)*(1/$W443)+VLOOKUP(AX$14&amp;"-imc-"&amp;$G443,Equations!$G:$I,3,0)*(1/$Q443)))</f>
        <v/>
      </c>
      <c r="AY443" s="10" t="str">
        <f>IF($AB443="","",IF(OR($V443&lt;2.7,$V443&gt;90),"Age OOR",AX443-1.6449*VLOOKUP(AX$14&amp;"-rse-"&amp;$G443,Equations!$G:$I,3,0)))</f>
        <v/>
      </c>
      <c r="AZ443" s="10" t="str">
        <f>IF($AB443="","",IF(OR($V443&lt;2.7,$V443&gt;90),"Age OOR",AX443+1.6449*VLOOKUP(AX$14&amp;"-rse-"&amp;$G443,Equations!$G:$I,3,0)))</f>
        <v/>
      </c>
      <c r="BA443" s="10" t="str">
        <f t="shared" si="165"/>
        <v/>
      </c>
      <c r="BB443" s="10" t="str">
        <f>IF($AB443="","",IF(OR($V443&lt;2.7,$V443&gt;90),"Age OOR",($AB443-AX443)/VLOOKUP(AX$14&amp;"-rse-"&amp;$G443,Equations!$G:$I,3,0)))</f>
        <v/>
      </c>
      <c r="BC443" s="10" t="str">
        <f>IF($AC443="","",IF(OR($V443&lt;2.7,$V443&gt;90),"Age OOR",VLOOKUP(BC$14&amp;"-int-"&amp;$H443,Equations!$G:$I,3,0)+VLOOKUP(BC$14&amp;"-sexo-"&amp;$H443,Equations!$G:$I,3,0)*$U443+VLOOKUP(BC$14&amp;"-edad-"&amp;$H443,Equations!$G:$I,3,0)*$V443+VLOOKUP(BC$14&amp;"-est-"&amp;$H443,Equations!$G:$I,3,0)*(1/$W443)+VLOOKUP(BC$14&amp;"-imc-"&amp;$H443,Equations!$G:$I,3,0)*(1/$Q443)))</f>
        <v/>
      </c>
      <c r="BD443" s="10" t="str">
        <f>IF($AC443="","",IF(OR($V443&lt;2.7,$V443&gt;90),"Age OOR",BC443-1.6449*VLOOKUP(BC$14&amp;"-rse-"&amp;$H443,Equations!$G:$I,3,0)))</f>
        <v/>
      </c>
      <c r="BE443" s="10" t="str">
        <f>IF($AC443="","",IF(OR($V443&lt;2.7,$V443&gt;90),"Age OOR",BC443+1.6449*VLOOKUP(BC$14&amp;"-rse-"&amp;$H443,Equations!$G:$I,3,0)))</f>
        <v/>
      </c>
      <c r="BF443" s="10" t="str">
        <f t="shared" si="166"/>
        <v/>
      </c>
      <c r="BG443" s="10" t="str">
        <f>IF($AC443="","",IF(OR($V443&lt;2.7,$V443&gt;90),"Age OOR",($AC443-BC443)/VLOOKUP(BC$14&amp;"-rse-"&amp;$H443,Equations!$G:$I,3,0)))</f>
        <v/>
      </c>
      <c r="BH443" s="10" t="str">
        <f>IF($AD443="","",IF(OR($V443&lt;2.7,$V443&gt;90),"Age OOR",VLOOKUP(BH$14&amp;"-int-"&amp;$I443,Equations!$G:$I,3,0)+VLOOKUP(BH$14&amp;"-sexo-"&amp;$I443,Equations!$G:$I,3,0)*$U443+VLOOKUP(BH$14&amp;"-edad-"&amp;$I443,Equations!$G:$I,3,0)*$V443+VLOOKUP(BH$14&amp;"-est-"&amp;$I443,Equations!$G:$I,3,0)*(1/$W443)+VLOOKUP(BH$14&amp;"-imc-"&amp;$I443,Equations!$G:$I,3,0)*(1/$Q443)))</f>
        <v/>
      </c>
      <c r="BI443" s="10" t="str">
        <f>IF($AD443="","",IF(OR($V443&lt;2.7,$V443&gt;90),"Age OOR",BH443-1.6449*VLOOKUP(BH$14&amp;"-rse-"&amp;$I443,Equations!$G:$I,3,0)))</f>
        <v/>
      </c>
      <c r="BJ443" s="10" t="str">
        <f>IF($AD443="","",IF(OR($V443&lt;2.7,$V443&gt;90),"Age OOR",BH443+1.6449*VLOOKUP(BH$14&amp;"-rse-"&amp;$I443,Equations!$G:$I,3,0)))</f>
        <v/>
      </c>
      <c r="BK443" s="10" t="str">
        <f t="shared" si="167"/>
        <v/>
      </c>
      <c r="BL443" s="10" t="str">
        <f>IF($AD443="","",IF(OR($V443&lt;2.7,$V443&gt;90),"Age OOR",($AD443-BH443)/VLOOKUP(BH$14&amp;"-rse-"&amp;$I443,Equations!$G:$I,3,0)))</f>
        <v/>
      </c>
      <c r="BM443" s="10" t="str">
        <f>IF($AE443="","",IF(OR($V443&lt;2.7,$V443&gt;90),"Age OOR",VLOOKUP(BM$14&amp;"-int-"&amp;$J443,Equations!$G:$I,3,0)+VLOOKUP(BM$14&amp;"-sexo-"&amp;$J443,Equations!$G:$I,3,0)*$U443+VLOOKUP(BM$14&amp;"-edad-"&amp;$J443,Equations!$G:$I,3,0)*$V443+VLOOKUP(BM$14&amp;"-est-"&amp;$J443,Equations!$G:$I,3,0)*(1/$W443)+VLOOKUP(BM$14&amp;"-imc-"&amp;$J443,Equations!$G:$I,3,0)*(1/$Q443)))</f>
        <v/>
      </c>
      <c r="BN443" s="10" t="str">
        <f>IF($AE443="","",IF(OR($V443&lt;2.7,$V443&gt;90),"Age OOR",BM443-1.6449*VLOOKUP(BM$14&amp;"-rse-"&amp;$J443,Equations!$G:$I,3,0)))</f>
        <v/>
      </c>
      <c r="BO443" s="10" t="str">
        <f>IF($AE443="","",IF(OR($V443&lt;2.7,$V443&gt;90),"Age OOR",BM443+1.6449*VLOOKUP(BM$14&amp;"-rse-"&amp;$J443,Equations!$G:$I,3,0)))</f>
        <v/>
      </c>
      <c r="BP443" s="10" t="str">
        <f t="shared" si="168"/>
        <v/>
      </c>
      <c r="BQ443" s="10" t="str">
        <f>IF($AE443="","",IF(OR($V443&lt;2.7,$V443&gt;90),"Age OOR",($AE443-BM443)/VLOOKUP(BM$14&amp;"-rse-"&amp;$J443,Equations!$G:$I,3,0)))</f>
        <v/>
      </c>
      <c r="BR443" s="10" t="str">
        <f>IF($AF443="","",IF(OR($V443&lt;2.7,$V443&gt;90),"Age OOR",VLOOKUP(BR$14&amp;"-int-"&amp;$K443,Equations!$G:$I,3,0)+VLOOKUP(BR$14&amp;"-sexo-"&amp;$K443,Equations!$G:$I,3,0)*$U443+VLOOKUP(BR$14&amp;"-edad-"&amp;$K443,Equations!$G:$I,3,0)*$V443+VLOOKUP(BR$14&amp;"-est-"&amp;$K443,Equations!$G:$I,3,0)*(1/$W443)+VLOOKUP(BR$14&amp;"-imc-"&amp;$K443,Equations!$G:$I,3,0)*(1/$Q443)))</f>
        <v/>
      </c>
      <c r="BS443" s="10" t="str">
        <f>IF($AF443="","",IF(OR($V443&lt;2.7,$V443&gt;90),"Age OOR",BR443-1.6449*VLOOKUP(BR$14&amp;"-rse-"&amp;$K443,Equations!$G:$I,3,0)))</f>
        <v/>
      </c>
      <c r="BT443" s="10" t="str">
        <f>IF($AF443="","",IF(OR($V443&lt;2.7,$V443&gt;90),"Age OOR",BR443+1.6449*VLOOKUP(BR$14&amp;"-rse-"&amp;$K443,Equations!$G:$I,3,0)))</f>
        <v/>
      </c>
      <c r="BU443" s="10" t="str">
        <f t="shared" si="169"/>
        <v/>
      </c>
      <c r="BV443" s="10" t="str">
        <f>IF($AF443="","",IF(OR($V443&lt;2.7,$V443&gt;90),"Age OOR",($AF443-BR443)/VLOOKUP(BR$14&amp;"-rse-"&amp;$K443,Equations!$G:$I,3,0)))</f>
        <v/>
      </c>
      <c r="BW443" s="10" t="str">
        <f>IF($AG443="","",IF(OR($V443&lt;2.7,$V443&gt;90),"Age OOR",VLOOKUP(BW$14&amp;"-int-"&amp;$L443,Equations!$G:$I,3,0)+VLOOKUP(BW$14&amp;"-sexo-"&amp;$L443,Equations!$G:$I,3,0)*$U443+VLOOKUP(BW$14&amp;"-edad-"&amp;$L443,Equations!$G:$I,3,0)*$V443+VLOOKUP(BW$14&amp;"-est-"&amp;$L443,Equations!$G:$I,3,0)*(1/$W443)+VLOOKUP(BW$14&amp;"-imc-"&amp;$L443,Equations!$G:$I,3,0)*(1/$Q443)))</f>
        <v/>
      </c>
      <c r="BX443" s="10" t="str">
        <f>IF($AG443="","",IF(OR($V443&lt;2.7,$V443&gt;90),"Age OOR",BW443-1.6449*VLOOKUP(BW$14&amp;"-rse-"&amp;$L443,Equations!$G:$I,3,0)))</f>
        <v/>
      </c>
      <c r="BY443" s="10" t="str">
        <f>IF($AG443="","",IF(OR($V443&lt;2.7,$V443&gt;90),"Age OOR",BW443+1.6449*VLOOKUP(BW$14&amp;"-rse-"&amp;$L443,Equations!$G:$I,3,0)))</f>
        <v/>
      </c>
      <c r="BZ443" s="10" t="str">
        <f t="shared" si="170"/>
        <v/>
      </c>
      <c r="CA443" s="10" t="str">
        <f>IF($AG443="","",IF(OR($V443&lt;2.7,$V443&gt;90),"Age OOR",($AG443-BW443)/VLOOKUP(BW$14&amp;"-rse-"&amp;$L443,Equations!$G:$I,3,0)))</f>
        <v/>
      </c>
      <c r="CB443" s="10" t="str">
        <f>IF($AH443="","",IF(OR($V443&lt;2.7,$V443&gt;90),"Age OOR",VLOOKUP(CB$14&amp;"-int-"&amp;$M443,Equations!$G:$I,3,0)+VLOOKUP(CB$14&amp;"-sexo-"&amp;$M443,Equations!$G:$I,3,0)*$U443+VLOOKUP(CB$14&amp;"-edad-"&amp;$M443,Equations!$G:$I,3,0)*$V443+VLOOKUP(CB$14&amp;"-est-"&amp;$M443,Equations!$G:$I,3,0)*(1/$W443)+VLOOKUP(CB$14&amp;"-imc-"&amp;$M443,Equations!$G:$I,3,0)*(1/$Q443)))</f>
        <v/>
      </c>
      <c r="CC443" s="10" t="str">
        <f>IF($AH443="","",IF(OR($V443&lt;2.7,$V443&gt;90),"Age OOR",CB443-1.6449*VLOOKUP(CB$14&amp;"-rse-"&amp;$M443,Equations!$G:$I,3,0)))</f>
        <v/>
      </c>
      <c r="CD443" s="10" t="str">
        <f>IF($AH443="","",IF(OR($V443&lt;2.7,$V443&gt;90),"Age OOR",CB443+1.6449*VLOOKUP(CB$14&amp;"-rse-"&amp;$M443,Equations!$G:$I,3,0)))</f>
        <v/>
      </c>
      <c r="CE443" s="10" t="str">
        <f t="shared" si="171"/>
        <v/>
      </c>
      <c r="CF443" s="10" t="str">
        <f>IF($AH443="","",IF(OR($V443&lt;2.7,$V443&gt;90),"Age OOR",($AH443-CB443)/VLOOKUP(CB$14&amp;"-rse-"&amp;$M443,Equations!$G:$I,3,0)))</f>
        <v/>
      </c>
      <c r="CG443" s="10" t="str">
        <f>IF($AI443="","",IF(OR($V443&lt;2.7,$V443&gt;90),"Age OOR",VLOOKUP(CG$14&amp;"-int-"&amp;$N443,Equations!$G:$I,3,0)+VLOOKUP(CG$14&amp;"-sexo-"&amp;$N443,Equations!$G:$I,3,0)*$U443+VLOOKUP(CG$14&amp;"-edad-"&amp;$N443,Equations!$G:$I,3,0)*$V443+VLOOKUP(CG$14&amp;"-est-"&amp;$N443,Equations!$G:$I,3,0)*(1/$W443)+VLOOKUP(CG$14&amp;"-imc-"&amp;$N443,Equations!$G:$I,3,0)*(1/$Q443)))</f>
        <v/>
      </c>
      <c r="CH443" s="10" t="str">
        <f>IF($AI443="","",IF(OR($V443&lt;2.7,$V443&gt;90),"Age OOR",CG443-1.6449*VLOOKUP(CG$14&amp;"-rse-"&amp;$N443,Equations!$G:$I,3,0)))</f>
        <v/>
      </c>
      <c r="CI443" s="10" t="str">
        <f>IF($AI443="","",IF(OR($V443&lt;2.7,$V443&gt;90),"Age OOR",CG443+1.6449*VLOOKUP(CG$14&amp;"-rse-"&amp;$N443,Equations!$G:$I,3,0)))</f>
        <v/>
      </c>
      <c r="CJ443" s="10" t="str">
        <f t="shared" si="172"/>
        <v/>
      </c>
      <c r="CK443" s="10" t="str">
        <f>IF($AI443="","",IF(OR($V443&lt;2.7,$V443&gt;90),"Age OOR",($AI443-CG443)/VLOOKUP(CG$14&amp;"-rse-"&amp;$N443,Equations!$G:$I,3,0)))</f>
        <v/>
      </c>
      <c r="CL443" s="10" t="str">
        <f>IF($AJ443="","",IF(OR($V443&lt;2.7,$V443&gt;90),"Age OOR",VLOOKUP(CL$14&amp;"-int-"&amp;$O443,Equations!$G:$I,3,0)+VLOOKUP(CL$14&amp;"-sexo-"&amp;$O443,Equations!$G:$I,3,0)*$U443+VLOOKUP(CL$14&amp;"-edad-"&amp;$O443,Equations!$G:$I,3,0)*$V443+VLOOKUP(CL$14&amp;"-est-"&amp;$O443,Equations!$G:$I,3,0)*(1/$W443)+VLOOKUP(CL$14&amp;"-imc-"&amp;$O443,Equations!$G:$I,3,0)*(1/$Q443)))</f>
        <v/>
      </c>
      <c r="CM443" s="10" t="str">
        <f>IF($AJ443="","",IF(OR($V443&lt;2.7,$V443&gt;90),"Age OOR",CL443-1.6449*VLOOKUP(CL$14&amp;"-rse-"&amp;$O443,Equations!$G:$I,3,0)))</f>
        <v/>
      </c>
      <c r="CN443" s="10" t="str">
        <f>IF($AJ443="","",IF(OR($V443&lt;2.7,$V443&gt;90),"Age OOR",CL443+1.6449*VLOOKUP(CL$14&amp;"-rse-"&amp;$O443,Equations!$G:$I,3,0)))</f>
        <v/>
      </c>
      <c r="CO443" s="10" t="str">
        <f t="shared" si="173"/>
        <v/>
      </c>
      <c r="CP443" s="10" t="str">
        <f>IF($AJ443="","",IF(OR($V443&lt;2.7,$V443&gt;90),"Age OOR",($AJ443-CL443)/VLOOKUP(CL$14&amp;"-rse-"&amp;$O443,Equations!$G:$I,3,0)))</f>
        <v/>
      </c>
      <c r="CQ443" s="10" t="str">
        <f>IF($AK443="","",IF(OR($V443&lt;2.7,$V443&gt;90),"Age OOR",EXP(VLOOKUP(CQ$14&amp;"-int-"&amp;$P443,Equations!$G:$I,3,0)+VLOOKUP(CQ$14&amp;"-sexo-"&amp;$P443,Equations!$G:$I,3,0)*$U443+VLOOKUP(CQ$14&amp;"-edad-"&amp;$P443,Equations!$G:$I,3,0)*$V443+VLOOKUP(CQ$14&amp;"-est-"&amp;$P443,Equations!$G:$I,3,0)*(1/$W443)+VLOOKUP(CQ$14&amp;"-imc-"&amp;$P443,Equations!$G:$I,3,0)*(1/$Q443))))</f>
        <v/>
      </c>
      <c r="CR443" s="10" t="str">
        <f>IF($AK443="","",IF(OR($V443&lt;2.7,$V443&gt;90),"Age OOR",EXP(LN(CQ443)-1.6449*VLOOKUP(CQ$14&amp;"-rse-"&amp;$P443,Equations!$G:$I,3,0))))</f>
        <v/>
      </c>
      <c r="CS443" s="10" t="str">
        <f>IF($AK443="","",IF(OR($V443&lt;2.7,$V443&gt;90),"Age OOR",EXP(LN(CQ443)+1.6449*VLOOKUP(CQ$14&amp;"-rse-"&amp;$P443,Equations!$G:$I,3,0))))</f>
        <v/>
      </c>
      <c r="CT443" s="10" t="str">
        <f t="shared" si="174"/>
        <v/>
      </c>
      <c r="CU443" s="10" t="str">
        <f>IF($AK443="","",IF(OR($V443&lt;2.7,$V443&gt;90),"Age OOR",(LN($AK443)-LN(CQ443))/VLOOKUP(CQ$14&amp;"-rse-"&amp;$P443,Equations!$G:$I,3,0)))</f>
        <v/>
      </c>
      <c r="CV443" s="47"/>
    </row>
    <row r="444" spans="5:100" x14ac:dyDescent="0.2">
      <c r="E444" s="23" t="str">
        <f t="shared" si="150"/>
        <v>Age out of range</v>
      </c>
      <c r="F444" s="23" t="str">
        <f t="shared" si="151"/>
        <v>Age out of range</v>
      </c>
      <c r="G444" s="23" t="str">
        <f t="shared" si="152"/>
        <v>Age out of range</v>
      </c>
      <c r="H444" s="23" t="str">
        <f t="shared" si="153"/>
        <v>Age out of range</v>
      </c>
      <c r="I444" s="23" t="str">
        <f t="shared" si="154"/>
        <v>Age out of range</v>
      </c>
      <c r="J444" s="23" t="str">
        <f t="shared" si="155"/>
        <v>Age out of range</v>
      </c>
      <c r="K444" s="23" t="str">
        <f t="shared" si="156"/>
        <v>Age out of range</v>
      </c>
      <c r="L444" s="23" t="str">
        <f t="shared" si="157"/>
        <v>Age out of range</v>
      </c>
      <c r="M444" s="23" t="str">
        <f t="shared" si="158"/>
        <v>Age out of range</v>
      </c>
      <c r="N444" s="23" t="str">
        <f t="shared" si="159"/>
        <v>Age out of range</v>
      </c>
      <c r="O444" s="23" t="str">
        <f t="shared" si="160"/>
        <v>Age out of range</v>
      </c>
      <c r="P444" s="23" t="str">
        <f t="shared" si="161"/>
        <v>Age out of range</v>
      </c>
      <c r="Q444" s="23" t="e">
        <f t="shared" si="162"/>
        <v>#DIV/0!</v>
      </c>
      <c r="R444" s="17"/>
      <c r="S444" s="23">
        <v>428</v>
      </c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  <c r="AE444" s="134"/>
      <c r="AF444" s="134"/>
      <c r="AG444" s="134"/>
      <c r="AH444" s="134"/>
      <c r="AI444" s="134"/>
      <c r="AJ444" s="134"/>
      <c r="AK444" s="134"/>
      <c r="AL444" s="7"/>
      <c r="AM444" s="47"/>
      <c r="AN444" s="10" t="str">
        <f>IF($Z444="","",IF(OR($V444&lt;2.7,$V444&gt;90),"Age OOR",VLOOKUP(AN$14&amp;"-int-"&amp;$E444,Equations!$G:$I,3,0)+VLOOKUP(AN$14&amp;"-sexo-"&amp;$E444,Equations!$G:$I,3,0)*$U444+VLOOKUP(AN$14&amp;"-edad-"&amp;$E444,Equations!$G:$I,3,0)*$V444+VLOOKUP(AN$14&amp;"-est-"&amp;$E444,Equations!$G:$I,3,0)*(1/$W444)+VLOOKUP(AN$14&amp;"-imc-"&amp;$E444,Equations!$G:$I,3,0)*(1/$Q444)))</f>
        <v/>
      </c>
      <c r="AO444" s="10" t="str">
        <f>IF($Z444="","",IF(OR($V444&lt;2.7,$V444&gt;90),"Age OOR",AN444-1.6449*VLOOKUP(AN$14&amp;"-rse-"&amp;$E444,Equations!$G:$I,3,0)))</f>
        <v/>
      </c>
      <c r="AP444" s="10" t="str">
        <f>IF($Z444="","",IF(OR($V444&lt;2.7,$V444&gt;90),"Age OOR",AN444+1.6449*VLOOKUP(AN$14&amp;"-rse-"&amp;$E444,Equations!$G:$I,3,0)))</f>
        <v/>
      </c>
      <c r="AQ444" s="10" t="str">
        <f t="shared" si="163"/>
        <v/>
      </c>
      <c r="AR444" s="10" t="str">
        <f>IF($Z444="","",IF(OR($V444&lt;2.7,$V444&gt;90),"Age OOR",($Z444-AN444)/VLOOKUP(AN$14&amp;"-rse-"&amp;$E444,Equations!$G:$I,3,0)))</f>
        <v/>
      </c>
      <c r="AS444" s="10" t="str">
        <f>IF($AA444="","",IF(OR($V444&lt;2.7,$V444&gt;90),"Age OOR",VLOOKUP(AS$14&amp;"-int-"&amp;$F444,Equations!$G:$I,3,0)+VLOOKUP(AS$14&amp;"-sexo-"&amp;$F444,Equations!$G:$I,3,0)*$U444+VLOOKUP(AS$14&amp;"-edad-"&amp;$F444,Equations!$G:$I,3,0)*$V444+VLOOKUP(AS$14&amp;"-est-"&amp;$F444,Equations!$G:$I,3,0)*(1/$W444)+VLOOKUP(AS$14&amp;"-imc-"&amp;$F444,Equations!$G:$I,3,0)*(1/$Q444)))</f>
        <v/>
      </c>
      <c r="AT444" s="10" t="str">
        <f>IF($AA444="","",IF(OR($V444&lt;2.7,$V444&gt;90),"Age OOR",AS444-1.6449*VLOOKUP(AS$14&amp;"-rse-"&amp;$F444,Equations!$G:$I,3,0)))</f>
        <v/>
      </c>
      <c r="AU444" s="10" t="str">
        <f>IF($AA444="","",IF(OR($V444&lt;2.7,$V444&gt;90),"Age OOR",AS444+1.6449*VLOOKUP(AS$14&amp;"-rse-"&amp;$F444,Equations!$G:$I,3,0)))</f>
        <v/>
      </c>
      <c r="AV444" s="10" t="str">
        <f t="shared" si="164"/>
        <v/>
      </c>
      <c r="AW444" s="10" t="str">
        <f>IF($AA444="","",IF(OR($V444&lt;2.7,$V444&gt;90),"Age OOR",($AA444-AS444)/VLOOKUP(AS$14&amp;"-rse-"&amp;$F444,Equations!$G:$I,3,0)))</f>
        <v/>
      </c>
      <c r="AX444" s="10" t="str">
        <f>IF($AB444="","",IF(OR($V444&lt;2.7,$V444&gt;90),"Age OOR",VLOOKUP(AX$14&amp;"-int-"&amp;$G444,Equations!$G:$I,3,0)+VLOOKUP(AX$14&amp;"-sexo-"&amp;$G444,Equations!$G:$I,3,0)*$U444+VLOOKUP(AX$14&amp;"-edad-"&amp;$G444,Equations!$G:$I,3,0)*$V444+VLOOKUP(AX$14&amp;"-est-"&amp;$G444,Equations!$G:$I,3,0)*(1/$W444)+VLOOKUP(AX$14&amp;"-imc-"&amp;$G444,Equations!$G:$I,3,0)*(1/$Q444)))</f>
        <v/>
      </c>
      <c r="AY444" s="10" t="str">
        <f>IF($AB444="","",IF(OR($V444&lt;2.7,$V444&gt;90),"Age OOR",AX444-1.6449*VLOOKUP(AX$14&amp;"-rse-"&amp;$G444,Equations!$G:$I,3,0)))</f>
        <v/>
      </c>
      <c r="AZ444" s="10" t="str">
        <f>IF($AB444="","",IF(OR($V444&lt;2.7,$V444&gt;90),"Age OOR",AX444+1.6449*VLOOKUP(AX$14&amp;"-rse-"&amp;$G444,Equations!$G:$I,3,0)))</f>
        <v/>
      </c>
      <c r="BA444" s="10" t="str">
        <f t="shared" si="165"/>
        <v/>
      </c>
      <c r="BB444" s="10" t="str">
        <f>IF($AB444="","",IF(OR($V444&lt;2.7,$V444&gt;90),"Age OOR",($AB444-AX444)/VLOOKUP(AX$14&amp;"-rse-"&amp;$G444,Equations!$G:$I,3,0)))</f>
        <v/>
      </c>
      <c r="BC444" s="10" t="str">
        <f>IF($AC444="","",IF(OR($V444&lt;2.7,$V444&gt;90),"Age OOR",VLOOKUP(BC$14&amp;"-int-"&amp;$H444,Equations!$G:$I,3,0)+VLOOKUP(BC$14&amp;"-sexo-"&amp;$H444,Equations!$G:$I,3,0)*$U444+VLOOKUP(BC$14&amp;"-edad-"&amp;$H444,Equations!$G:$I,3,0)*$V444+VLOOKUP(BC$14&amp;"-est-"&amp;$H444,Equations!$G:$I,3,0)*(1/$W444)+VLOOKUP(BC$14&amp;"-imc-"&amp;$H444,Equations!$G:$I,3,0)*(1/$Q444)))</f>
        <v/>
      </c>
      <c r="BD444" s="10" t="str">
        <f>IF($AC444="","",IF(OR($V444&lt;2.7,$V444&gt;90),"Age OOR",BC444-1.6449*VLOOKUP(BC$14&amp;"-rse-"&amp;$H444,Equations!$G:$I,3,0)))</f>
        <v/>
      </c>
      <c r="BE444" s="10" t="str">
        <f>IF($AC444="","",IF(OR($V444&lt;2.7,$V444&gt;90),"Age OOR",BC444+1.6449*VLOOKUP(BC$14&amp;"-rse-"&amp;$H444,Equations!$G:$I,3,0)))</f>
        <v/>
      </c>
      <c r="BF444" s="10" t="str">
        <f t="shared" si="166"/>
        <v/>
      </c>
      <c r="BG444" s="10" t="str">
        <f>IF($AC444="","",IF(OR($V444&lt;2.7,$V444&gt;90),"Age OOR",($AC444-BC444)/VLOOKUP(BC$14&amp;"-rse-"&amp;$H444,Equations!$G:$I,3,0)))</f>
        <v/>
      </c>
      <c r="BH444" s="10" t="str">
        <f>IF($AD444="","",IF(OR($V444&lt;2.7,$V444&gt;90),"Age OOR",VLOOKUP(BH$14&amp;"-int-"&amp;$I444,Equations!$G:$I,3,0)+VLOOKUP(BH$14&amp;"-sexo-"&amp;$I444,Equations!$G:$I,3,0)*$U444+VLOOKUP(BH$14&amp;"-edad-"&amp;$I444,Equations!$G:$I,3,0)*$V444+VLOOKUP(BH$14&amp;"-est-"&amp;$I444,Equations!$G:$I,3,0)*(1/$W444)+VLOOKUP(BH$14&amp;"-imc-"&amp;$I444,Equations!$G:$I,3,0)*(1/$Q444)))</f>
        <v/>
      </c>
      <c r="BI444" s="10" t="str">
        <f>IF($AD444="","",IF(OR($V444&lt;2.7,$V444&gt;90),"Age OOR",BH444-1.6449*VLOOKUP(BH$14&amp;"-rse-"&amp;$I444,Equations!$G:$I,3,0)))</f>
        <v/>
      </c>
      <c r="BJ444" s="10" t="str">
        <f>IF($AD444="","",IF(OR($V444&lt;2.7,$V444&gt;90),"Age OOR",BH444+1.6449*VLOOKUP(BH$14&amp;"-rse-"&amp;$I444,Equations!$G:$I,3,0)))</f>
        <v/>
      </c>
      <c r="BK444" s="10" t="str">
        <f t="shared" si="167"/>
        <v/>
      </c>
      <c r="BL444" s="10" t="str">
        <f>IF($AD444="","",IF(OR($V444&lt;2.7,$V444&gt;90),"Age OOR",($AD444-BH444)/VLOOKUP(BH$14&amp;"-rse-"&amp;$I444,Equations!$G:$I,3,0)))</f>
        <v/>
      </c>
      <c r="BM444" s="10" t="str">
        <f>IF($AE444="","",IF(OR($V444&lt;2.7,$V444&gt;90),"Age OOR",VLOOKUP(BM$14&amp;"-int-"&amp;$J444,Equations!$G:$I,3,0)+VLOOKUP(BM$14&amp;"-sexo-"&amp;$J444,Equations!$G:$I,3,0)*$U444+VLOOKUP(BM$14&amp;"-edad-"&amp;$J444,Equations!$G:$I,3,0)*$V444+VLOOKUP(BM$14&amp;"-est-"&amp;$J444,Equations!$G:$I,3,0)*(1/$W444)+VLOOKUP(BM$14&amp;"-imc-"&amp;$J444,Equations!$G:$I,3,0)*(1/$Q444)))</f>
        <v/>
      </c>
      <c r="BN444" s="10" t="str">
        <f>IF($AE444="","",IF(OR($V444&lt;2.7,$V444&gt;90),"Age OOR",BM444-1.6449*VLOOKUP(BM$14&amp;"-rse-"&amp;$J444,Equations!$G:$I,3,0)))</f>
        <v/>
      </c>
      <c r="BO444" s="10" t="str">
        <f>IF($AE444="","",IF(OR($V444&lt;2.7,$V444&gt;90),"Age OOR",BM444+1.6449*VLOOKUP(BM$14&amp;"-rse-"&amp;$J444,Equations!$G:$I,3,0)))</f>
        <v/>
      </c>
      <c r="BP444" s="10" t="str">
        <f t="shared" si="168"/>
        <v/>
      </c>
      <c r="BQ444" s="10" t="str">
        <f>IF($AE444="","",IF(OR($V444&lt;2.7,$V444&gt;90),"Age OOR",($AE444-BM444)/VLOOKUP(BM$14&amp;"-rse-"&amp;$J444,Equations!$G:$I,3,0)))</f>
        <v/>
      </c>
      <c r="BR444" s="10" t="str">
        <f>IF($AF444="","",IF(OR($V444&lt;2.7,$V444&gt;90),"Age OOR",VLOOKUP(BR$14&amp;"-int-"&amp;$K444,Equations!$G:$I,3,0)+VLOOKUP(BR$14&amp;"-sexo-"&amp;$K444,Equations!$G:$I,3,0)*$U444+VLOOKUP(BR$14&amp;"-edad-"&amp;$K444,Equations!$G:$I,3,0)*$V444+VLOOKUP(BR$14&amp;"-est-"&amp;$K444,Equations!$G:$I,3,0)*(1/$W444)+VLOOKUP(BR$14&amp;"-imc-"&amp;$K444,Equations!$G:$I,3,0)*(1/$Q444)))</f>
        <v/>
      </c>
      <c r="BS444" s="10" t="str">
        <f>IF($AF444="","",IF(OR($V444&lt;2.7,$V444&gt;90),"Age OOR",BR444-1.6449*VLOOKUP(BR$14&amp;"-rse-"&amp;$K444,Equations!$G:$I,3,0)))</f>
        <v/>
      </c>
      <c r="BT444" s="10" t="str">
        <f>IF($AF444="","",IF(OR($V444&lt;2.7,$V444&gt;90),"Age OOR",BR444+1.6449*VLOOKUP(BR$14&amp;"-rse-"&amp;$K444,Equations!$G:$I,3,0)))</f>
        <v/>
      </c>
      <c r="BU444" s="10" t="str">
        <f t="shared" si="169"/>
        <v/>
      </c>
      <c r="BV444" s="10" t="str">
        <f>IF($AF444="","",IF(OR($V444&lt;2.7,$V444&gt;90),"Age OOR",($AF444-BR444)/VLOOKUP(BR$14&amp;"-rse-"&amp;$K444,Equations!$G:$I,3,0)))</f>
        <v/>
      </c>
      <c r="BW444" s="10" t="str">
        <f>IF($AG444="","",IF(OR($V444&lt;2.7,$V444&gt;90),"Age OOR",VLOOKUP(BW$14&amp;"-int-"&amp;$L444,Equations!$G:$I,3,0)+VLOOKUP(BW$14&amp;"-sexo-"&amp;$L444,Equations!$G:$I,3,0)*$U444+VLOOKUP(BW$14&amp;"-edad-"&amp;$L444,Equations!$G:$I,3,0)*$V444+VLOOKUP(BW$14&amp;"-est-"&amp;$L444,Equations!$G:$I,3,0)*(1/$W444)+VLOOKUP(BW$14&amp;"-imc-"&amp;$L444,Equations!$G:$I,3,0)*(1/$Q444)))</f>
        <v/>
      </c>
      <c r="BX444" s="10" t="str">
        <f>IF($AG444="","",IF(OR($V444&lt;2.7,$V444&gt;90),"Age OOR",BW444-1.6449*VLOOKUP(BW$14&amp;"-rse-"&amp;$L444,Equations!$G:$I,3,0)))</f>
        <v/>
      </c>
      <c r="BY444" s="10" t="str">
        <f>IF($AG444="","",IF(OR($V444&lt;2.7,$V444&gt;90),"Age OOR",BW444+1.6449*VLOOKUP(BW$14&amp;"-rse-"&amp;$L444,Equations!$G:$I,3,0)))</f>
        <v/>
      </c>
      <c r="BZ444" s="10" t="str">
        <f t="shared" si="170"/>
        <v/>
      </c>
      <c r="CA444" s="10" t="str">
        <f>IF($AG444="","",IF(OR($V444&lt;2.7,$V444&gt;90),"Age OOR",($AG444-BW444)/VLOOKUP(BW$14&amp;"-rse-"&amp;$L444,Equations!$G:$I,3,0)))</f>
        <v/>
      </c>
      <c r="CB444" s="10" t="str">
        <f>IF($AH444="","",IF(OR($V444&lt;2.7,$V444&gt;90),"Age OOR",VLOOKUP(CB$14&amp;"-int-"&amp;$M444,Equations!$G:$I,3,0)+VLOOKUP(CB$14&amp;"-sexo-"&amp;$M444,Equations!$G:$I,3,0)*$U444+VLOOKUP(CB$14&amp;"-edad-"&amp;$M444,Equations!$G:$I,3,0)*$V444+VLOOKUP(CB$14&amp;"-est-"&amp;$M444,Equations!$G:$I,3,0)*(1/$W444)+VLOOKUP(CB$14&amp;"-imc-"&amp;$M444,Equations!$G:$I,3,0)*(1/$Q444)))</f>
        <v/>
      </c>
      <c r="CC444" s="10" t="str">
        <f>IF($AH444="","",IF(OR($V444&lt;2.7,$V444&gt;90),"Age OOR",CB444-1.6449*VLOOKUP(CB$14&amp;"-rse-"&amp;$M444,Equations!$G:$I,3,0)))</f>
        <v/>
      </c>
      <c r="CD444" s="10" t="str">
        <f>IF($AH444="","",IF(OR($V444&lt;2.7,$V444&gt;90),"Age OOR",CB444+1.6449*VLOOKUP(CB$14&amp;"-rse-"&amp;$M444,Equations!$G:$I,3,0)))</f>
        <v/>
      </c>
      <c r="CE444" s="10" t="str">
        <f t="shared" si="171"/>
        <v/>
      </c>
      <c r="CF444" s="10" t="str">
        <f>IF($AH444="","",IF(OR($V444&lt;2.7,$V444&gt;90),"Age OOR",($AH444-CB444)/VLOOKUP(CB$14&amp;"-rse-"&amp;$M444,Equations!$G:$I,3,0)))</f>
        <v/>
      </c>
      <c r="CG444" s="10" t="str">
        <f>IF($AI444="","",IF(OR($V444&lt;2.7,$V444&gt;90),"Age OOR",VLOOKUP(CG$14&amp;"-int-"&amp;$N444,Equations!$G:$I,3,0)+VLOOKUP(CG$14&amp;"-sexo-"&amp;$N444,Equations!$G:$I,3,0)*$U444+VLOOKUP(CG$14&amp;"-edad-"&amp;$N444,Equations!$G:$I,3,0)*$V444+VLOOKUP(CG$14&amp;"-est-"&amp;$N444,Equations!$G:$I,3,0)*(1/$W444)+VLOOKUP(CG$14&amp;"-imc-"&amp;$N444,Equations!$G:$I,3,0)*(1/$Q444)))</f>
        <v/>
      </c>
      <c r="CH444" s="10" t="str">
        <f>IF($AI444="","",IF(OR($V444&lt;2.7,$V444&gt;90),"Age OOR",CG444-1.6449*VLOOKUP(CG$14&amp;"-rse-"&amp;$N444,Equations!$G:$I,3,0)))</f>
        <v/>
      </c>
      <c r="CI444" s="10" t="str">
        <f>IF($AI444="","",IF(OR($V444&lt;2.7,$V444&gt;90),"Age OOR",CG444+1.6449*VLOOKUP(CG$14&amp;"-rse-"&amp;$N444,Equations!$G:$I,3,0)))</f>
        <v/>
      </c>
      <c r="CJ444" s="10" t="str">
        <f t="shared" si="172"/>
        <v/>
      </c>
      <c r="CK444" s="10" t="str">
        <f>IF($AI444="","",IF(OR($V444&lt;2.7,$V444&gt;90),"Age OOR",($AI444-CG444)/VLOOKUP(CG$14&amp;"-rse-"&amp;$N444,Equations!$G:$I,3,0)))</f>
        <v/>
      </c>
      <c r="CL444" s="10" t="str">
        <f>IF($AJ444="","",IF(OR($V444&lt;2.7,$V444&gt;90),"Age OOR",VLOOKUP(CL$14&amp;"-int-"&amp;$O444,Equations!$G:$I,3,0)+VLOOKUP(CL$14&amp;"-sexo-"&amp;$O444,Equations!$G:$I,3,0)*$U444+VLOOKUP(CL$14&amp;"-edad-"&amp;$O444,Equations!$G:$I,3,0)*$V444+VLOOKUP(CL$14&amp;"-est-"&amp;$O444,Equations!$G:$I,3,0)*(1/$W444)+VLOOKUP(CL$14&amp;"-imc-"&amp;$O444,Equations!$G:$I,3,0)*(1/$Q444)))</f>
        <v/>
      </c>
      <c r="CM444" s="10" t="str">
        <f>IF($AJ444="","",IF(OR($V444&lt;2.7,$V444&gt;90),"Age OOR",CL444-1.6449*VLOOKUP(CL$14&amp;"-rse-"&amp;$O444,Equations!$G:$I,3,0)))</f>
        <v/>
      </c>
      <c r="CN444" s="10" t="str">
        <f>IF($AJ444="","",IF(OR($V444&lt;2.7,$V444&gt;90),"Age OOR",CL444+1.6449*VLOOKUP(CL$14&amp;"-rse-"&amp;$O444,Equations!$G:$I,3,0)))</f>
        <v/>
      </c>
      <c r="CO444" s="10" t="str">
        <f t="shared" si="173"/>
        <v/>
      </c>
      <c r="CP444" s="10" t="str">
        <f>IF($AJ444="","",IF(OR($V444&lt;2.7,$V444&gt;90),"Age OOR",($AJ444-CL444)/VLOOKUP(CL$14&amp;"-rse-"&amp;$O444,Equations!$G:$I,3,0)))</f>
        <v/>
      </c>
      <c r="CQ444" s="10" t="str">
        <f>IF($AK444="","",IF(OR($V444&lt;2.7,$V444&gt;90),"Age OOR",EXP(VLOOKUP(CQ$14&amp;"-int-"&amp;$P444,Equations!$G:$I,3,0)+VLOOKUP(CQ$14&amp;"-sexo-"&amp;$P444,Equations!$G:$I,3,0)*$U444+VLOOKUP(CQ$14&amp;"-edad-"&amp;$P444,Equations!$G:$I,3,0)*$V444+VLOOKUP(CQ$14&amp;"-est-"&amp;$P444,Equations!$G:$I,3,0)*(1/$W444)+VLOOKUP(CQ$14&amp;"-imc-"&amp;$P444,Equations!$G:$I,3,0)*(1/$Q444))))</f>
        <v/>
      </c>
      <c r="CR444" s="10" t="str">
        <f>IF($AK444="","",IF(OR($V444&lt;2.7,$V444&gt;90),"Age OOR",EXP(LN(CQ444)-1.6449*VLOOKUP(CQ$14&amp;"-rse-"&amp;$P444,Equations!$G:$I,3,0))))</f>
        <v/>
      </c>
      <c r="CS444" s="10" t="str">
        <f>IF($AK444="","",IF(OR($V444&lt;2.7,$V444&gt;90),"Age OOR",EXP(LN(CQ444)+1.6449*VLOOKUP(CQ$14&amp;"-rse-"&amp;$P444,Equations!$G:$I,3,0))))</f>
        <v/>
      </c>
      <c r="CT444" s="10" t="str">
        <f t="shared" si="174"/>
        <v/>
      </c>
      <c r="CU444" s="10" t="str">
        <f>IF($AK444="","",IF(OR($V444&lt;2.7,$V444&gt;90),"Age OOR",(LN($AK444)-LN(CQ444))/VLOOKUP(CQ$14&amp;"-rse-"&amp;$P444,Equations!$G:$I,3,0)))</f>
        <v/>
      </c>
      <c r="CV444" s="47"/>
    </row>
    <row r="445" spans="5:100" x14ac:dyDescent="0.2">
      <c r="E445" s="23" t="str">
        <f t="shared" si="150"/>
        <v>Age out of range</v>
      </c>
      <c r="F445" s="23" t="str">
        <f t="shared" si="151"/>
        <v>Age out of range</v>
      </c>
      <c r="G445" s="23" t="str">
        <f t="shared" si="152"/>
        <v>Age out of range</v>
      </c>
      <c r="H445" s="23" t="str">
        <f t="shared" si="153"/>
        <v>Age out of range</v>
      </c>
      <c r="I445" s="23" t="str">
        <f t="shared" si="154"/>
        <v>Age out of range</v>
      </c>
      <c r="J445" s="23" t="str">
        <f t="shared" si="155"/>
        <v>Age out of range</v>
      </c>
      <c r="K445" s="23" t="str">
        <f t="shared" si="156"/>
        <v>Age out of range</v>
      </c>
      <c r="L445" s="23" t="str">
        <f t="shared" si="157"/>
        <v>Age out of range</v>
      </c>
      <c r="M445" s="23" t="str">
        <f t="shared" si="158"/>
        <v>Age out of range</v>
      </c>
      <c r="N445" s="23" t="str">
        <f t="shared" si="159"/>
        <v>Age out of range</v>
      </c>
      <c r="O445" s="23" t="str">
        <f t="shared" si="160"/>
        <v>Age out of range</v>
      </c>
      <c r="P445" s="23" t="str">
        <f t="shared" si="161"/>
        <v>Age out of range</v>
      </c>
      <c r="Q445" s="23" t="e">
        <f t="shared" si="162"/>
        <v>#DIV/0!</v>
      </c>
      <c r="R445" s="17"/>
      <c r="S445" s="23">
        <v>429</v>
      </c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  <c r="AE445" s="134"/>
      <c r="AF445" s="134"/>
      <c r="AG445" s="134"/>
      <c r="AH445" s="134"/>
      <c r="AI445" s="134"/>
      <c r="AJ445" s="134"/>
      <c r="AK445" s="134"/>
      <c r="AL445" s="7"/>
      <c r="AM445" s="47"/>
      <c r="AN445" s="10" t="str">
        <f>IF($Z445="","",IF(OR($V445&lt;2.7,$V445&gt;90),"Age OOR",VLOOKUP(AN$14&amp;"-int-"&amp;$E445,Equations!$G:$I,3,0)+VLOOKUP(AN$14&amp;"-sexo-"&amp;$E445,Equations!$G:$I,3,0)*$U445+VLOOKUP(AN$14&amp;"-edad-"&amp;$E445,Equations!$G:$I,3,0)*$V445+VLOOKUP(AN$14&amp;"-est-"&amp;$E445,Equations!$G:$I,3,0)*(1/$W445)+VLOOKUP(AN$14&amp;"-imc-"&amp;$E445,Equations!$G:$I,3,0)*(1/$Q445)))</f>
        <v/>
      </c>
      <c r="AO445" s="10" t="str">
        <f>IF($Z445="","",IF(OR($V445&lt;2.7,$V445&gt;90),"Age OOR",AN445-1.6449*VLOOKUP(AN$14&amp;"-rse-"&amp;$E445,Equations!$G:$I,3,0)))</f>
        <v/>
      </c>
      <c r="AP445" s="10" t="str">
        <f>IF($Z445="","",IF(OR($V445&lt;2.7,$V445&gt;90),"Age OOR",AN445+1.6449*VLOOKUP(AN$14&amp;"-rse-"&amp;$E445,Equations!$G:$I,3,0)))</f>
        <v/>
      </c>
      <c r="AQ445" s="10" t="str">
        <f t="shared" si="163"/>
        <v/>
      </c>
      <c r="AR445" s="10" t="str">
        <f>IF($Z445="","",IF(OR($V445&lt;2.7,$V445&gt;90),"Age OOR",($Z445-AN445)/VLOOKUP(AN$14&amp;"-rse-"&amp;$E445,Equations!$G:$I,3,0)))</f>
        <v/>
      </c>
      <c r="AS445" s="10" t="str">
        <f>IF($AA445="","",IF(OR($V445&lt;2.7,$V445&gt;90),"Age OOR",VLOOKUP(AS$14&amp;"-int-"&amp;$F445,Equations!$G:$I,3,0)+VLOOKUP(AS$14&amp;"-sexo-"&amp;$F445,Equations!$G:$I,3,0)*$U445+VLOOKUP(AS$14&amp;"-edad-"&amp;$F445,Equations!$G:$I,3,0)*$V445+VLOOKUP(AS$14&amp;"-est-"&amp;$F445,Equations!$G:$I,3,0)*(1/$W445)+VLOOKUP(AS$14&amp;"-imc-"&amp;$F445,Equations!$G:$I,3,0)*(1/$Q445)))</f>
        <v/>
      </c>
      <c r="AT445" s="10" t="str">
        <f>IF($AA445="","",IF(OR($V445&lt;2.7,$V445&gt;90),"Age OOR",AS445-1.6449*VLOOKUP(AS$14&amp;"-rse-"&amp;$F445,Equations!$G:$I,3,0)))</f>
        <v/>
      </c>
      <c r="AU445" s="10" t="str">
        <f>IF($AA445="","",IF(OR($V445&lt;2.7,$V445&gt;90),"Age OOR",AS445+1.6449*VLOOKUP(AS$14&amp;"-rse-"&amp;$F445,Equations!$G:$I,3,0)))</f>
        <v/>
      </c>
      <c r="AV445" s="10" t="str">
        <f t="shared" si="164"/>
        <v/>
      </c>
      <c r="AW445" s="10" t="str">
        <f>IF($AA445="","",IF(OR($V445&lt;2.7,$V445&gt;90),"Age OOR",($AA445-AS445)/VLOOKUP(AS$14&amp;"-rse-"&amp;$F445,Equations!$G:$I,3,0)))</f>
        <v/>
      </c>
      <c r="AX445" s="10" t="str">
        <f>IF($AB445="","",IF(OR($V445&lt;2.7,$V445&gt;90),"Age OOR",VLOOKUP(AX$14&amp;"-int-"&amp;$G445,Equations!$G:$I,3,0)+VLOOKUP(AX$14&amp;"-sexo-"&amp;$G445,Equations!$G:$I,3,0)*$U445+VLOOKUP(AX$14&amp;"-edad-"&amp;$G445,Equations!$G:$I,3,0)*$V445+VLOOKUP(AX$14&amp;"-est-"&amp;$G445,Equations!$G:$I,3,0)*(1/$W445)+VLOOKUP(AX$14&amp;"-imc-"&amp;$G445,Equations!$G:$I,3,0)*(1/$Q445)))</f>
        <v/>
      </c>
      <c r="AY445" s="10" t="str">
        <f>IF($AB445="","",IF(OR($V445&lt;2.7,$V445&gt;90),"Age OOR",AX445-1.6449*VLOOKUP(AX$14&amp;"-rse-"&amp;$G445,Equations!$G:$I,3,0)))</f>
        <v/>
      </c>
      <c r="AZ445" s="10" t="str">
        <f>IF($AB445="","",IF(OR($V445&lt;2.7,$V445&gt;90),"Age OOR",AX445+1.6449*VLOOKUP(AX$14&amp;"-rse-"&amp;$G445,Equations!$G:$I,3,0)))</f>
        <v/>
      </c>
      <c r="BA445" s="10" t="str">
        <f t="shared" si="165"/>
        <v/>
      </c>
      <c r="BB445" s="10" t="str">
        <f>IF($AB445="","",IF(OR($V445&lt;2.7,$V445&gt;90),"Age OOR",($AB445-AX445)/VLOOKUP(AX$14&amp;"-rse-"&amp;$G445,Equations!$G:$I,3,0)))</f>
        <v/>
      </c>
      <c r="BC445" s="10" t="str">
        <f>IF($AC445="","",IF(OR($V445&lt;2.7,$V445&gt;90),"Age OOR",VLOOKUP(BC$14&amp;"-int-"&amp;$H445,Equations!$G:$I,3,0)+VLOOKUP(BC$14&amp;"-sexo-"&amp;$H445,Equations!$G:$I,3,0)*$U445+VLOOKUP(BC$14&amp;"-edad-"&amp;$H445,Equations!$G:$I,3,0)*$V445+VLOOKUP(BC$14&amp;"-est-"&amp;$H445,Equations!$G:$I,3,0)*(1/$W445)+VLOOKUP(BC$14&amp;"-imc-"&amp;$H445,Equations!$G:$I,3,0)*(1/$Q445)))</f>
        <v/>
      </c>
      <c r="BD445" s="10" t="str">
        <f>IF($AC445="","",IF(OR($V445&lt;2.7,$V445&gt;90),"Age OOR",BC445-1.6449*VLOOKUP(BC$14&amp;"-rse-"&amp;$H445,Equations!$G:$I,3,0)))</f>
        <v/>
      </c>
      <c r="BE445" s="10" t="str">
        <f>IF($AC445="","",IF(OR($V445&lt;2.7,$V445&gt;90),"Age OOR",BC445+1.6449*VLOOKUP(BC$14&amp;"-rse-"&amp;$H445,Equations!$G:$I,3,0)))</f>
        <v/>
      </c>
      <c r="BF445" s="10" t="str">
        <f t="shared" si="166"/>
        <v/>
      </c>
      <c r="BG445" s="10" t="str">
        <f>IF($AC445="","",IF(OR($V445&lt;2.7,$V445&gt;90),"Age OOR",($AC445-BC445)/VLOOKUP(BC$14&amp;"-rse-"&amp;$H445,Equations!$G:$I,3,0)))</f>
        <v/>
      </c>
      <c r="BH445" s="10" t="str">
        <f>IF($AD445="","",IF(OR($V445&lt;2.7,$V445&gt;90),"Age OOR",VLOOKUP(BH$14&amp;"-int-"&amp;$I445,Equations!$G:$I,3,0)+VLOOKUP(BH$14&amp;"-sexo-"&amp;$I445,Equations!$G:$I,3,0)*$U445+VLOOKUP(BH$14&amp;"-edad-"&amp;$I445,Equations!$G:$I,3,0)*$V445+VLOOKUP(BH$14&amp;"-est-"&amp;$I445,Equations!$G:$I,3,0)*(1/$W445)+VLOOKUP(BH$14&amp;"-imc-"&amp;$I445,Equations!$G:$I,3,0)*(1/$Q445)))</f>
        <v/>
      </c>
      <c r="BI445" s="10" t="str">
        <f>IF($AD445="","",IF(OR($V445&lt;2.7,$V445&gt;90),"Age OOR",BH445-1.6449*VLOOKUP(BH$14&amp;"-rse-"&amp;$I445,Equations!$G:$I,3,0)))</f>
        <v/>
      </c>
      <c r="BJ445" s="10" t="str">
        <f>IF($AD445="","",IF(OR($V445&lt;2.7,$V445&gt;90),"Age OOR",BH445+1.6449*VLOOKUP(BH$14&amp;"-rse-"&amp;$I445,Equations!$G:$I,3,0)))</f>
        <v/>
      </c>
      <c r="BK445" s="10" t="str">
        <f t="shared" si="167"/>
        <v/>
      </c>
      <c r="BL445" s="10" t="str">
        <f>IF($AD445="","",IF(OR($V445&lt;2.7,$V445&gt;90),"Age OOR",($AD445-BH445)/VLOOKUP(BH$14&amp;"-rse-"&amp;$I445,Equations!$G:$I,3,0)))</f>
        <v/>
      </c>
      <c r="BM445" s="10" t="str">
        <f>IF($AE445="","",IF(OR($V445&lt;2.7,$V445&gt;90),"Age OOR",VLOOKUP(BM$14&amp;"-int-"&amp;$J445,Equations!$G:$I,3,0)+VLOOKUP(BM$14&amp;"-sexo-"&amp;$J445,Equations!$G:$I,3,0)*$U445+VLOOKUP(BM$14&amp;"-edad-"&amp;$J445,Equations!$G:$I,3,0)*$V445+VLOOKUP(BM$14&amp;"-est-"&amp;$J445,Equations!$G:$I,3,0)*(1/$W445)+VLOOKUP(BM$14&amp;"-imc-"&amp;$J445,Equations!$G:$I,3,0)*(1/$Q445)))</f>
        <v/>
      </c>
      <c r="BN445" s="10" t="str">
        <f>IF($AE445="","",IF(OR($V445&lt;2.7,$V445&gt;90),"Age OOR",BM445-1.6449*VLOOKUP(BM$14&amp;"-rse-"&amp;$J445,Equations!$G:$I,3,0)))</f>
        <v/>
      </c>
      <c r="BO445" s="10" t="str">
        <f>IF($AE445="","",IF(OR($V445&lt;2.7,$V445&gt;90),"Age OOR",BM445+1.6449*VLOOKUP(BM$14&amp;"-rse-"&amp;$J445,Equations!$G:$I,3,0)))</f>
        <v/>
      </c>
      <c r="BP445" s="10" t="str">
        <f t="shared" si="168"/>
        <v/>
      </c>
      <c r="BQ445" s="10" t="str">
        <f>IF($AE445="","",IF(OR($V445&lt;2.7,$V445&gt;90),"Age OOR",($AE445-BM445)/VLOOKUP(BM$14&amp;"-rse-"&amp;$J445,Equations!$G:$I,3,0)))</f>
        <v/>
      </c>
      <c r="BR445" s="10" t="str">
        <f>IF($AF445="","",IF(OR($V445&lt;2.7,$V445&gt;90),"Age OOR",VLOOKUP(BR$14&amp;"-int-"&amp;$K445,Equations!$G:$I,3,0)+VLOOKUP(BR$14&amp;"-sexo-"&amp;$K445,Equations!$G:$I,3,0)*$U445+VLOOKUP(BR$14&amp;"-edad-"&amp;$K445,Equations!$G:$I,3,0)*$V445+VLOOKUP(BR$14&amp;"-est-"&amp;$K445,Equations!$G:$I,3,0)*(1/$W445)+VLOOKUP(BR$14&amp;"-imc-"&amp;$K445,Equations!$G:$I,3,0)*(1/$Q445)))</f>
        <v/>
      </c>
      <c r="BS445" s="10" t="str">
        <f>IF($AF445="","",IF(OR($V445&lt;2.7,$V445&gt;90),"Age OOR",BR445-1.6449*VLOOKUP(BR$14&amp;"-rse-"&amp;$K445,Equations!$G:$I,3,0)))</f>
        <v/>
      </c>
      <c r="BT445" s="10" t="str">
        <f>IF($AF445="","",IF(OR($V445&lt;2.7,$V445&gt;90),"Age OOR",BR445+1.6449*VLOOKUP(BR$14&amp;"-rse-"&amp;$K445,Equations!$G:$I,3,0)))</f>
        <v/>
      </c>
      <c r="BU445" s="10" t="str">
        <f t="shared" si="169"/>
        <v/>
      </c>
      <c r="BV445" s="10" t="str">
        <f>IF($AF445="","",IF(OR($V445&lt;2.7,$V445&gt;90),"Age OOR",($AF445-BR445)/VLOOKUP(BR$14&amp;"-rse-"&amp;$K445,Equations!$G:$I,3,0)))</f>
        <v/>
      </c>
      <c r="BW445" s="10" t="str">
        <f>IF($AG445="","",IF(OR($V445&lt;2.7,$V445&gt;90),"Age OOR",VLOOKUP(BW$14&amp;"-int-"&amp;$L445,Equations!$G:$I,3,0)+VLOOKUP(BW$14&amp;"-sexo-"&amp;$L445,Equations!$G:$I,3,0)*$U445+VLOOKUP(BW$14&amp;"-edad-"&amp;$L445,Equations!$G:$I,3,0)*$V445+VLOOKUP(BW$14&amp;"-est-"&amp;$L445,Equations!$G:$I,3,0)*(1/$W445)+VLOOKUP(BW$14&amp;"-imc-"&amp;$L445,Equations!$G:$I,3,0)*(1/$Q445)))</f>
        <v/>
      </c>
      <c r="BX445" s="10" t="str">
        <f>IF($AG445="","",IF(OR($V445&lt;2.7,$V445&gt;90),"Age OOR",BW445-1.6449*VLOOKUP(BW$14&amp;"-rse-"&amp;$L445,Equations!$G:$I,3,0)))</f>
        <v/>
      </c>
      <c r="BY445" s="10" t="str">
        <f>IF($AG445="","",IF(OR($V445&lt;2.7,$V445&gt;90),"Age OOR",BW445+1.6449*VLOOKUP(BW$14&amp;"-rse-"&amp;$L445,Equations!$G:$I,3,0)))</f>
        <v/>
      </c>
      <c r="BZ445" s="10" t="str">
        <f t="shared" si="170"/>
        <v/>
      </c>
      <c r="CA445" s="10" t="str">
        <f>IF($AG445="","",IF(OR($V445&lt;2.7,$V445&gt;90),"Age OOR",($AG445-BW445)/VLOOKUP(BW$14&amp;"-rse-"&amp;$L445,Equations!$G:$I,3,0)))</f>
        <v/>
      </c>
      <c r="CB445" s="10" t="str">
        <f>IF($AH445="","",IF(OR($V445&lt;2.7,$V445&gt;90),"Age OOR",VLOOKUP(CB$14&amp;"-int-"&amp;$M445,Equations!$G:$I,3,0)+VLOOKUP(CB$14&amp;"-sexo-"&amp;$M445,Equations!$G:$I,3,0)*$U445+VLOOKUP(CB$14&amp;"-edad-"&amp;$M445,Equations!$G:$I,3,0)*$V445+VLOOKUP(CB$14&amp;"-est-"&amp;$M445,Equations!$G:$I,3,0)*(1/$W445)+VLOOKUP(CB$14&amp;"-imc-"&amp;$M445,Equations!$G:$I,3,0)*(1/$Q445)))</f>
        <v/>
      </c>
      <c r="CC445" s="10" t="str">
        <f>IF($AH445="","",IF(OR($V445&lt;2.7,$V445&gt;90),"Age OOR",CB445-1.6449*VLOOKUP(CB$14&amp;"-rse-"&amp;$M445,Equations!$G:$I,3,0)))</f>
        <v/>
      </c>
      <c r="CD445" s="10" t="str">
        <f>IF($AH445="","",IF(OR($V445&lt;2.7,$V445&gt;90),"Age OOR",CB445+1.6449*VLOOKUP(CB$14&amp;"-rse-"&amp;$M445,Equations!$G:$I,3,0)))</f>
        <v/>
      </c>
      <c r="CE445" s="10" t="str">
        <f t="shared" si="171"/>
        <v/>
      </c>
      <c r="CF445" s="10" t="str">
        <f>IF($AH445="","",IF(OR($V445&lt;2.7,$V445&gt;90),"Age OOR",($AH445-CB445)/VLOOKUP(CB$14&amp;"-rse-"&amp;$M445,Equations!$G:$I,3,0)))</f>
        <v/>
      </c>
      <c r="CG445" s="10" t="str">
        <f>IF($AI445="","",IF(OR($V445&lt;2.7,$V445&gt;90),"Age OOR",VLOOKUP(CG$14&amp;"-int-"&amp;$N445,Equations!$G:$I,3,0)+VLOOKUP(CG$14&amp;"-sexo-"&amp;$N445,Equations!$G:$I,3,0)*$U445+VLOOKUP(CG$14&amp;"-edad-"&amp;$N445,Equations!$G:$I,3,0)*$V445+VLOOKUP(CG$14&amp;"-est-"&amp;$N445,Equations!$G:$I,3,0)*(1/$W445)+VLOOKUP(CG$14&amp;"-imc-"&amp;$N445,Equations!$G:$I,3,0)*(1/$Q445)))</f>
        <v/>
      </c>
      <c r="CH445" s="10" t="str">
        <f>IF($AI445="","",IF(OR($V445&lt;2.7,$V445&gt;90),"Age OOR",CG445-1.6449*VLOOKUP(CG$14&amp;"-rse-"&amp;$N445,Equations!$G:$I,3,0)))</f>
        <v/>
      </c>
      <c r="CI445" s="10" t="str">
        <f>IF($AI445="","",IF(OR($V445&lt;2.7,$V445&gt;90),"Age OOR",CG445+1.6449*VLOOKUP(CG$14&amp;"-rse-"&amp;$N445,Equations!$G:$I,3,0)))</f>
        <v/>
      </c>
      <c r="CJ445" s="10" t="str">
        <f t="shared" si="172"/>
        <v/>
      </c>
      <c r="CK445" s="10" t="str">
        <f>IF($AI445="","",IF(OR($V445&lt;2.7,$V445&gt;90),"Age OOR",($AI445-CG445)/VLOOKUP(CG$14&amp;"-rse-"&amp;$N445,Equations!$G:$I,3,0)))</f>
        <v/>
      </c>
      <c r="CL445" s="10" t="str">
        <f>IF($AJ445="","",IF(OR($V445&lt;2.7,$V445&gt;90),"Age OOR",VLOOKUP(CL$14&amp;"-int-"&amp;$O445,Equations!$G:$I,3,0)+VLOOKUP(CL$14&amp;"-sexo-"&amp;$O445,Equations!$G:$I,3,0)*$U445+VLOOKUP(CL$14&amp;"-edad-"&amp;$O445,Equations!$G:$I,3,0)*$V445+VLOOKUP(CL$14&amp;"-est-"&amp;$O445,Equations!$G:$I,3,0)*(1/$W445)+VLOOKUP(CL$14&amp;"-imc-"&amp;$O445,Equations!$G:$I,3,0)*(1/$Q445)))</f>
        <v/>
      </c>
      <c r="CM445" s="10" t="str">
        <f>IF($AJ445="","",IF(OR($V445&lt;2.7,$V445&gt;90),"Age OOR",CL445-1.6449*VLOOKUP(CL$14&amp;"-rse-"&amp;$O445,Equations!$G:$I,3,0)))</f>
        <v/>
      </c>
      <c r="CN445" s="10" t="str">
        <f>IF($AJ445="","",IF(OR($V445&lt;2.7,$V445&gt;90),"Age OOR",CL445+1.6449*VLOOKUP(CL$14&amp;"-rse-"&amp;$O445,Equations!$G:$I,3,0)))</f>
        <v/>
      </c>
      <c r="CO445" s="10" t="str">
        <f t="shared" si="173"/>
        <v/>
      </c>
      <c r="CP445" s="10" t="str">
        <f>IF($AJ445="","",IF(OR($V445&lt;2.7,$V445&gt;90),"Age OOR",($AJ445-CL445)/VLOOKUP(CL$14&amp;"-rse-"&amp;$O445,Equations!$G:$I,3,0)))</f>
        <v/>
      </c>
      <c r="CQ445" s="10" t="str">
        <f>IF($AK445="","",IF(OR($V445&lt;2.7,$V445&gt;90),"Age OOR",EXP(VLOOKUP(CQ$14&amp;"-int-"&amp;$P445,Equations!$G:$I,3,0)+VLOOKUP(CQ$14&amp;"-sexo-"&amp;$P445,Equations!$G:$I,3,0)*$U445+VLOOKUP(CQ$14&amp;"-edad-"&amp;$P445,Equations!$G:$I,3,0)*$V445+VLOOKUP(CQ$14&amp;"-est-"&amp;$P445,Equations!$G:$I,3,0)*(1/$W445)+VLOOKUP(CQ$14&amp;"-imc-"&amp;$P445,Equations!$G:$I,3,0)*(1/$Q445))))</f>
        <v/>
      </c>
      <c r="CR445" s="10" t="str">
        <f>IF($AK445="","",IF(OR($V445&lt;2.7,$V445&gt;90),"Age OOR",EXP(LN(CQ445)-1.6449*VLOOKUP(CQ$14&amp;"-rse-"&amp;$P445,Equations!$G:$I,3,0))))</f>
        <v/>
      </c>
      <c r="CS445" s="10" t="str">
        <f>IF($AK445="","",IF(OR($V445&lt;2.7,$V445&gt;90),"Age OOR",EXP(LN(CQ445)+1.6449*VLOOKUP(CQ$14&amp;"-rse-"&amp;$P445,Equations!$G:$I,3,0))))</f>
        <v/>
      </c>
      <c r="CT445" s="10" t="str">
        <f t="shared" si="174"/>
        <v/>
      </c>
      <c r="CU445" s="10" t="str">
        <f>IF($AK445="","",IF(OR($V445&lt;2.7,$V445&gt;90),"Age OOR",(LN($AK445)-LN(CQ445))/VLOOKUP(CQ$14&amp;"-rse-"&amp;$P445,Equations!$G:$I,3,0)))</f>
        <v/>
      </c>
      <c r="CV445" s="47"/>
    </row>
    <row r="446" spans="5:100" x14ac:dyDescent="0.2">
      <c r="E446" s="23" t="str">
        <f t="shared" si="150"/>
        <v>Age out of range</v>
      </c>
      <c r="F446" s="23" t="str">
        <f t="shared" si="151"/>
        <v>Age out of range</v>
      </c>
      <c r="G446" s="23" t="str">
        <f t="shared" si="152"/>
        <v>Age out of range</v>
      </c>
      <c r="H446" s="23" t="str">
        <f t="shared" si="153"/>
        <v>Age out of range</v>
      </c>
      <c r="I446" s="23" t="str">
        <f t="shared" si="154"/>
        <v>Age out of range</v>
      </c>
      <c r="J446" s="23" t="str">
        <f t="shared" si="155"/>
        <v>Age out of range</v>
      </c>
      <c r="K446" s="23" t="str">
        <f t="shared" si="156"/>
        <v>Age out of range</v>
      </c>
      <c r="L446" s="23" t="str">
        <f t="shared" si="157"/>
        <v>Age out of range</v>
      </c>
      <c r="M446" s="23" t="str">
        <f t="shared" si="158"/>
        <v>Age out of range</v>
      </c>
      <c r="N446" s="23" t="str">
        <f t="shared" si="159"/>
        <v>Age out of range</v>
      </c>
      <c r="O446" s="23" t="str">
        <f t="shared" si="160"/>
        <v>Age out of range</v>
      </c>
      <c r="P446" s="23" t="str">
        <f t="shared" si="161"/>
        <v>Age out of range</v>
      </c>
      <c r="Q446" s="23" t="e">
        <f t="shared" si="162"/>
        <v>#DIV/0!</v>
      </c>
      <c r="R446" s="17"/>
      <c r="S446" s="23">
        <v>430</v>
      </c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  <c r="AE446" s="134"/>
      <c r="AF446" s="134"/>
      <c r="AG446" s="134"/>
      <c r="AH446" s="134"/>
      <c r="AI446" s="134"/>
      <c r="AJ446" s="134"/>
      <c r="AK446" s="134"/>
      <c r="AL446" s="7"/>
      <c r="AM446" s="47"/>
      <c r="AN446" s="10" t="str">
        <f>IF($Z446="","",IF(OR($V446&lt;2.7,$V446&gt;90),"Age OOR",VLOOKUP(AN$14&amp;"-int-"&amp;$E446,Equations!$G:$I,3,0)+VLOOKUP(AN$14&amp;"-sexo-"&amp;$E446,Equations!$G:$I,3,0)*$U446+VLOOKUP(AN$14&amp;"-edad-"&amp;$E446,Equations!$G:$I,3,0)*$V446+VLOOKUP(AN$14&amp;"-est-"&amp;$E446,Equations!$G:$I,3,0)*(1/$W446)+VLOOKUP(AN$14&amp;"-imc-"&amp;$E446,Equations!$G:$I,3,0)*(1/$Q446)))</f>
        <v/>
      </c>
      <c r="AO446" s="10" t="str">
        <f>IF($Z446="","",IF(OR($V446&lt;2.7,$V446&gt;90),"Age OOR",AN446-1.6449*VLOOKUP(AN$14&amp;"-rse-"&amp;$E446,Equations!$G:$I,3,0)))</f>
        <v/>
      </c>
      <c r="AP446" s="10" t="str">
        <f>IF($Z446="","",IF(OR($V446&lt;2.7,$V446&gt;90),"Age OOR",AN446+1.6449*VLOOKUP(AN$14&amp;"-rse-"&amp;$E446,Equations!$G:$I,3,0)))</f>
        <v/>
      </c>
      <c r="AQ446" s="10" t="str">
        <f t="shared" si="163"/>
        <v/>
      </c>
      <c r="AR446" s="10" t="str">
        <f>IF($Z446="","",IF(OR($V446&lt;2.7,$V446&gt;90),"Age OOR",($Z446-AN446)/VLOOKUP(AN$14&amp;"-rse-"&amp;$E446,Equations!$G:$I,3,0)))</f>
        <v/>
      </c>
      <c r="AS446" s="10" t="str">
        <f>IF($AA446="","",IF(OR($V446&lt;2.7,$V446&gt;90),"Age OOR",VLOOKUP(AS$14&amp;"-int-"&amp;$F446,Equations!$G:$I,3,0)+VLOOKUP(AS$14&amp;"-sexo-"&amp;$F446,Equations!$G:$I,3,0)*$U446+VLOOKUP(AS$14&amp;"-edad-"&amp;$F446,Equations!$G:$I,3,0)*$V446+VLOOKUP(AS$14&amp;"-est-"&amp;$F446,Equations!$G:$I,3,0)*(1/$W446)+VLOOKUP(AS$14&amp;"-imc-"&amp;$F446,Equations!$G:$I,3,0)*(1/$Q446)))</f>
        <v/>
      </c>
      <c r="AT446" s="10" t="str">
        <f>IF($AA446="","",IF(OR($V446&lt;2.7,$V446&gt;90),"Age OOR",AS446-1.6449*VLOOKUP(AS$14&amp;"-rse-"&amp;$F446,Equations!$G:$I,3,0)))</f>
        <v/>
      </c>
      <c r="AU446" s="10" t="str">
        <f>IF($AA446="","",IF(OR($V446&lt;2.7,$V446&gt;90),"Age OOR",AS446+1.6449*VLOOKUP(AS$14&amp;"-rse-"&amp;$F446,Equations!$G:$I,3,0)))</f>
        <v/>
      </c>
      <c r="AV446" s="10" t="str">
        <f t="shared" si="164"/>
        <v/>
      </c>
      <c r="AW446" s="10" t="str">
        <f>IF($AA446="","",IF(OR($V446&lt;2.7,$V446&gt;90),"Age OOR",($AA446-AS446)/VLOOKUP(AS$14&amp;"-rse-"&amp;$F446,Equations!$G:$I,3,0)))</f>
        <v/>
      </c>
      <c r="AX446" s="10" t="str">
        <f>IF($AB446="","",IF(OR($V446&lt;2.7,$V446&gt;90),"Age OOR",VLOOKUP(AX$14&amp;"-int-"&amp;$G446,Equations!$G:$I,3,0)+VLOOKUP(AX$14&amp;"-sexo-"&amp;$G446,Equations!$G:$I,3,0)*$U446+VLOOKUP(AX$14&amp;"-edad-"&amp;$G446,Equations!$G:$I,3,0)*$V446+VLOOKUP(AX$14&amp;"-est-"&amp;$G446,Equations!$G:$I,3,0)*(1/$W446)+VLOOKUP(AX$14&amp;"-imc-"&amp;$G446,Equations!$G:$I,3,0)*(1/$Q446)))</f>
        <v/>
      </c>
      <c r="AY446" s="10" t="str">
        <f>IF($AB446="","",IF(OR($V446&lt;2.7,$V446&gt;90),"Age OOR",AX446-1.6449*VLOOKUP(AX$14&amp;"-rse-"&amp;$G446,Equations!$G:$I,3,0)))</f>
        <v/>
      </c>
      <c r="AZ446" s="10" t="str">
        <f>IF($AB446="","",IF(OR($V446&lt;2.7,$V446&gt;90),"Age OOR",AX446+1.6449*VLOOKUP(AX$14&amp;"-rse-"&amp;$G446,Equations!$G:$I,3,0)))</f>
        <v/>
      </c>
      <c r="BA446" s="10" t="str">
        <f t="shared" si="165"/>
        <v/>
      </c>
      <c r="BB446" s="10" t="str">
        <f>IF($AB446="","",IF(OR($V446&lt;2.7,$V446&gt;90),"Age OOR",($AB446-AX446)/VLOOKUP(AX$14&amp;"-rse-"&amp;$G446,Equations!$G:$I,3,0)))</f>
        <v/>
      </c>
      <c r="BC446" s="10" t="str">
        <f>IF($AC446="","",IF(OR($V446&lt;2.7,$V446&gt;90),"Age OOR",VLOOKUP(BC$14&amp;"-int-"&amp;$H446,Equations!$G:$I,3,0)+VLOOKUP(BC$14&amp;"-sexo-"&amp;$H446,Equations!$G:$I,3,0)*$U446+VLOOKUP(BC$14&amp;"-edad-"&amp;$H446,Equations!$G:$I,3,0)*$V446+VLOOKUP(BC$14&amp;"-est-"&amp;$H446,Equations!$G:$I,3,0)*(1/$W446)+VLOOKUP(BC$14&amp;"-imc-"&amp;$H446,Equations!$G:$I,3,0)*(1/$Q446)))</f>
        <v/>
      </c>
      <c r="BD446" s="10" t="str">
        <f>IF($AC446="","",IF(OR($V446&lt;2.7,$V446&gt;90),"Age OOR",BC446-1.6449*VLOOKUP(BC$14&amp;"-rse-"&amp;$H446,Equations!$G:$I,3,0)))</f>
        <v/>
      </c>
      <c r="BE446" s="10" t="str">
        <f>IF($AC446="","",IF(OR($V446&lt;2.7,$V446&gt;90),"Age OOR",BC446+1.6449*VLOOKUP(BC$14&amp;"-rse-"&amp;$H446,Equations!$G:$I,3,0)))</f>
        <v/>
      </c>
      <c r="BF446" s="10" t="str">
        <f t="shared" si="166"/>
        <v/>
      </c>
      <c r="BG446" s="10" t="str">
        <f>IF($AC446="","",IF(OR($V446&lt;2.7,$V446&gt;90),"Age OOR",($AC446-BC446)/VLOOKUP(BC$14&amp;"-rse-"&amp;$H446,Equations!$G:$I,3,0)))</f>
        <v/>
      </c>
      <c r="BH446" s="10" t="str">
        <f>IF($AD446="","",IF(OR($V446&lt;2.7,$V446&gt;90),"Age OOR",VLOOKUP(BH$14&amp;"-int-"&amp;$I446,Equations!$G:$I,3,0)+VLOOKUP(BH$14&amp;"-sexo-"&amp;$I446,Equations!$G:$I,3,0)*$U446+VLOOKUP(BH$14&amp;"-edad-"&amp;$I446,Equations!$G:$I,3,0)*$V446+VLOOKUP(BH$14&amp;"-est-"&amp;$I446,Equations!$G:$I,3,0)*(1/$W446)+VLOOKUP(BH$14&amp;"-imc-"&amp;$I446,Equations!$G:$I,3,0)*(1/$Q446)))</f>
        <v/>
      </c>
      <c r="BI446" s="10" t="str">
        <f>IF($AD446="","",IF(OR($V446&lt;2.7,$V446&gt;90),"Age OOR",BH446-1.6449*VLOOKUP(BH$14&amp;"-rse-"&amp;$I446,Equations!$G:$I,3,0)))</f>
        <v/>
      </c>
      <c r="BJ446" s="10" t="str">
        <f>IF($AD446="","",IF(OR($V446&lt;2.7,$V446&gt;90),"Age OOR",BH446+1.6449*VLOOKUP(BH$14&amp;"-rse-"&amp;$I446,Equations!$G:$I,3,0)))</f>
        <v/>
      </c>
      <c r="BK446" s="10" t="str">
        <f t="shared" si="167"/>
        <v/>
      </c>
      <c r="BL446" s="10" t="str">
        <f>IF($AD446="","",IF(OR($V446&lt;2.7,$V446&gt;90),"Age OOR",($AD446-BH446)/VLOOKUP(BH$14&amp;"-rse-"&amp;$I446,Equations!$G:$I,3,0)))</f>
        <v/>
      </c>
      <c r="BM446" s="10" t="str">
        <f>IF($AE446="","",IF(OR($V446&lt;2.7,$V446&gt;90),"Age OOR",VLOOKUP(BM$14&amp;"-int-"&amp;$J446,Equations!$G:$I,3,0)+VLOOKUP(BM$14&amp;"-sexo-"&amp;$J446,Equations!$G:$I,3,0)*$U446+VLOOKUP(BM$14&amp;"-edad-"&amp;$J446,Equations!$G:$I,3,0)*$V446+VLOOKUP(BM$14&amp;"-est-"&amp;$J446,Equations!$G:$I,3,0)*(1/$W446)+VLOOKUP(BM$14&amp;"-imc-"&amp;$J446,Equations!$G:$I,3,0)*(1/$Q446)))</f>
        <v/>
      </c>
      <c r="BN446" s="10" t="str">
        <f>IF($AE446="","",IF(OR($V446&lt;2.7,$V446&gt;90),"Age OOR",BM446-1.6449*VLOOKUP(BM$14&amp;"-rse-"&amp;$J446,Equations!$G:$I,3,0)))</f>
        <v/>
      </c>
      <c r="BO446" s="10" t="str">
        <f>IF($AE446="","",IF(OR($V446&lt;2.7,$V446&gt;90),"Age OOR",BM446+1.6449*VLOOKUP(BM$14&amp;"-rse-"&amp;$J446,Equations!$G:$I,3,0)))</f>
        <v/>
      </c>
      <c r="BP446" s="10" t="str">
        <f t="shared" si="168"/>
        <v/>
      </c>
      <c r="BQ446" s="10" t="str">
        <f>IF($AE446="","",IF(OR($V446&lt;2.7,$V446&gt;90),"Age OOR",($AE446-BM446)/VLOOKUP(BM$14&amp;"-rse-"&amp;$J446,Equations!$G:$I,3,0)))</f>
        <v/>
      </c>
      <c r="BR446" s="10" t="str">
        <f>IF($AF446="","",IF(OR($V446&lt;2.7,$V446&gt;90),"Age OOR",VLOOKUP(BR$14&amp;"-int-"&amp;$K446,Equations!$G:$I,3,0)+VLOOKUP(BR$14&amp;"-sexo-"&amp;$K446,Equations!$G:$I,3,0)*$U446+VLOOKUP(BR$14&amp;"-edad-"&amp;$K446,Equations!$G:$I,3,0)*$V446+VLOOKUP(BR$14&amp;"-est-"&amp;$K446,Equations!$G:$I,3,0)*(1/$W446)+VLOOKUP(BR$14&amp;"-imc-"&amp;$K446,Equations!$G:$I,3,0)*(1/$Q446)))</f>
        <v/>
      </c>
      <c r="BS446" s="10" t="str">
        <f>IF($AF446="","",IF(OR($V446&lt;2.7,$V446&gt;90),"Age OOR",BR446-1.6449*VLOOKUP(BR$14&amp;"-rse-"&amp;$K446,Equations!$G:$I,3,0)))</f>
        <v/>
      </c>
      <c r="BT446" s="10" t="str">
        <f>IF($AF446="","",IF(OR($V446&lt;2.7,$V446&gt;90),"Age OOR",BR446+1.6449*VLOOKUP(BR$14&amp;"-rse-"&amp;$K446,Equations!$G:$I,3,0)))</f>
        <v/>
      </c>
      <c r="BU446" s="10" t="str">
        <f t="shared" si="169"/>
        <v/>
      </c>
      <c r="BV446" s="10" t="str">
        <f>IF($AF446="","",IF(OR($V446&lt;2.7,$V446&gt;90),"Age OOR",($AF446-BR446)/VLOOKUP(BR$14&amp;"-rse-"&amp;$K446,Equations!$G:$I,3,0)))</f>
        <v/>
      </c>
      <c r="BW446" s="10" t="str">
        <f>IF($AG446="","",IF(OR($V446&lt;2.7,$V446&gt;90),"Age OOR",VLOOKUP(BW$14&amp;"-int-"&amp;$L446,Equations!$G:$I,3,0)+VLOOKUP(BW$14&amp;"-sexo-"&amp;$L446,Equations!$G:$I,3,0)*$U446+VLOOKUP(BW$14&amp;"-edad-"&amp;$L446,Equations!$G:$I,3,0)*$V446+VLOOKUP(BW$14&amp;"-est-"&amp;$L446,Equations!$G:$I,3,0)*(1/$W446)+VLOOKUP(BW$14&amp;"-imc-"&amp;$L446,Equations!$G:$I,3,0)*(1/$Q446)))</f>
        <v/>
      </c>
      <c r="BX446" s="10" t="str">
        <f>IF($AG446="","",IF(OR($V446&lt;2.7,$V446&gt;90),"Age OOR",BW446-1.6449*VLOOKUP(BW$14&amp;"-rse-"&amp;$L446,Equations!$G:$I,3,0)))</f>
        <v/>
      </c>
      <c r="BY446" s="10" t="str">
        <f>IF($AG446="","",IF(OR($V446&lt;2.7,$V446&gt;90),"Age OOR",BW446+1.6449*VLOOKUP(BW$14&amp;"-rse-"&amp;$L446,Equations!$G:$I,3,0)))</f>
        <v/>
      </c>
      <c r="BZ446" s="10" t="str">
        <f t="shared" si="170"/>
        <v/>
      </c>
      <c r="CA446" s="10" t="str">
        <f>IF($AG446="","",IF(OR($V446&lt;2.7,$V446&gt;90),"Age OOR",($AG446-BW446)/VLOOKUP(BW$14&amp;"-rse-"&amp;$L446,Equations!$G:$I,3,0)))</f>
        <v/>
      </c>
      <c r="CB446" s="10" t="str">
        <f>IF($AH446="","",IF(OR($V446&lt;2.7,$V446&gt;90),"Age OOR",VLOOKUP(CB$14&amp;"-int-"&amp;$M446,Equations!$G:$I,3,0)+VLOOKUP(CB$14&amp;"-sexo-"&amp;$M446,Equations!$G:$I,3,0)*$U446+VLOOKUP(CB$14&amp;"-edad-"&amp;$M446,Equations!$G:$I,3,0)*$V446+VLOOKUP(CB$14&amp;"-est-"&amp;$M446,Equations!$G:$I,3,0)*(1/$W446)+VLOOKUP(CB$14&amp;"-imc-"&amp;$M446,Equations!$G:$I,3,0)*(1/$Q446)))</f>
        <v/>
      </c>
      <c r="CC446" s="10" t="str">
        <f>IF($AH446="","",IF(OR($V446&lt;2.7,$V446&gt;90),"Age OOR",CB446-1.6449*VLOOKUP(CB$14&amp;"-rse-"&amp;$M446,Equations!$G:$I,3,0)))</f>
        <v/>
      </c>
      <c r="CD446" s="10" t="str">
        <f>IF($AH446="","",IF(OR($V446&lt;2.7,$V446&gt;90),"Age OOR",CB446+1.6449*VLOOKUP(CB$14&amp;"-rse-"&amp;$M446,Equations!$G:$I,3,0)))</f>
        <v/>
      </c>
      <c r="CE446" s="10" t="str">
        <f t="shared" si="171"/>
        <v/>
      </c>
      <c r="CF446" s="10" t="str">
        <f>IF($AH446="","",IF(OR($V446&lt;2.7,$V446&gt;90),"Age OOR",($AH446-CB446)/VLOOKUP(CB$14&amp;"-rse-"&amp;$M446,Equations!$G:$I,3,0)))</f>
        <v/>
      </c>
      <c r="CG446" s="10" t="str">
        <f>IF($AI446="","",IF(OR($V446&lt;2.7,$V446&gt;90),"Age OOR",VLOOKUP(CG$14&amp;"-int-"&amp;$N446,Equations!$G:$I,3,0)+VLOOKUP(CG$14&amp;"-sexo-"&amp;$N446,Equations!$G:$I,3,0)*$U446+VLOOKUP(CG$14&amp;"-edad-"&amp;$N446,Equations!$G:$I,3,0)*$V446+VLOOKUP(CG$14&amp;"-est-"&amp;$N446,Equations!$G:$I,3,0)*(1/$W446)+VLOOKUP(CG$14&amp;"-imc-"&amp;$N446,Equations!$G:$I,3,0)*(1/$Q446)))</f>
        <v/>
      </c>
      <c r="CH446" s="10" t="str">
        <f>IF($AI446="","",IF(OR($V446&lt;2.7,$V446&gt;90),"Age OOR",CG446-1.6449*VLOOKUP(CG$14&amp;"-rse-"&amp;$N446,Equations!$G:$I,3,0)))</f>
        <v/>
      </c>
      <c r="CI446" s="10" t="str">
        <f>IF($AI446="","",IF(OR($V446&lt;2.7,$V446&gt;90),"Age OOR",CG446+1.6449*VLOOKUP(CG$14&amp;"-rse-"&amp;$N446,Equations!$G:$I,3,0)))</f>
        <v/>
      </c>
      <c r="CJ446" s="10" t="str">
        <f t="shared" si="172"/>
        <v/>
      </c>
      <c r="CK446" s="10" t="str">
        <f>IF($AI446="","",IF(OR($V446&lt;2.7,$V446&gt;90),"Age OOR",($AI446-CG446)/VLOOKUP(CG$14&amp;"-rse-"&amp;$N446,Equations!$G:$I,3,0)))</f>
        <v/>
      </c>
      <c r="CL446" s="10" t="str">
        <f>IF($AJ446="","",IF(OR($V446&lt;2.7,$V446&gt;90),"Age OOR",VLOOKUP(CL$14&amp;"-int-"&amp;$O446,Equations!$G:$I,3,0)+VLOOKUP(CL$14&amp;"-sexo-"&amp;$O446,Equations!$G:$I,3,0)*$U446+VLOOKUP(CL$14&amp;"-edad-"&amp;$O446,Equations!$G:$I,3,0)*$V446+VLOOKUP(CL$14&amp;"-est-"&amp;$O446,Equations!$G:$I,3,0)*(1/$W446)+VLOOKUP(CL$14&amp;"-imc-"&amp;$O446,Equations!$G:$I,3,0)*(1/$Q446)))</f>
        <v/>
      </c>
      <c r="CM446" s="10" t="str">
        <f>IF($AJ446="","",IF(OR($V446&lt;2.7,$V446&gt;90),"Age OOR",CL446-1.6449*VLOOKUP(CL$14&amp;"-rse-"&amp;$O446,Equations!$G:$I,3,0)))</f>
        <v/>
      </c>
      <c r="CN446" s="10" t="str">
        <f>IF($AJ446="","",IF(OR($V446&lt;2.7,$V446&gt;90),"Age OOR",CL446+1.6449*VLOOKUP(CL$14&amp;"-rse-"&amp;$O446,Equations!$G:$I,3,0)))</f>
        <v/>
      </c>
      <c r="CO446" s="10" t="str">
        <f t="shared" si="173"/>
        <v/>
      </c>
      <c r="CP446" s="10" t="str">
        <f>IF($AJ446="","",IF(OR($V446&lt;2.7,$V446&gt;90),"Age OOR",($AJ446-CL446)/VLOOKUP(CL$14&amp;"-rse-"&amp;$O446,Equations!$G:$I,3,0)))</f>
        <v/>
      </c>
      <c r="CQ446" s="10" t="str">
        <f>IF($AK446="","",IF(OR($V446&lt;2.7,$V446&gt;90),"Age OOR",EXP(VLOOKUP(CQ$14&amp;"-int-"&amp;$P446,Equations!$G:$I,3,0)+VLOOKUP(CQ$14&amp;"-sexo-"&amp;$P446,Equations!$G:$I,3,0)*$U446+VLOOKUP(CQ$14&amp;"-edad-"&amp;$P446,Equations!$G:$I,3,0)*$V446+VLOOKUP(CQ$14&amp;"-est-"&amp;$P446,Equations!$G:$I,3,0)*(1/$W446)+VLOOKUP(CQ$14&amp;"-imc-"&amp;$P446,Equations!$G:$I,3,0)*(1/$Q446))))</f>
        <v/>
      </c>
      <c r="CR446" s="10" t="str">
        <f>IF($AK446="","",IF(OR($V446&lt;2.7,$V446&gt;90),"Age OOR",EXP(LN(CQ446)-1.6449*VLOOKUP(CQ$14&amp;"-rse-"&amp;$P446,Equations!$G:$I,3,0))))</f>
        <v/>
      </c>
      <c r="CS446" s="10" t="str">
        <f>IF($AK446="","",IF(OR($V446&lt;2.7,$V446&gt;90),"Age OOR",EXP(LN(CQ446)+1.6449*VLOOKUP(CQ$14&amp;"-rse-"&amp;$P446,Equations!$G:$I,3,0))))</f>
        <v/>
      </c>
      <c r="CT446" s="10" t="str">
        <f t="shared" si="174"/>
        <v/>
      </c>
      <c r="CU446" s="10" t="str">
        <f>IF($AK446="","",IF(OR($V446&lt;2.7,$V446&gt;90),"Age OOR",(LN($AK446)-LN(CQ446))/VLOOKUP(CQ$14&amp;"-rse-"&amp;$P446,Equations!$G:$I,3,0)))</f>
        <v/>
      </c>
      <c r="CV446" s="47"/>
    </row>
    <row r="447" spans="5:100" x14ac:dyDescent="0.2">
      <c r="E447" s="23" t="str">
        <f t="shared" si="150"/>
        <v>Age out of range</v>
      </c>
      <c r="F447" s="23" t="str">
        <f t="shared" si="151"/>
        <v>Age out of range</v>
      </c>
      <c r="G447" s="23" t="str">
        <f t="shared" si="152"/>
        <v>Age out of range</v>
      </c>
      <c r="H447" s="23" t="str">
        <f t="shared" si="153"/>
        <v>Age out of range</v>
      </c>
      <c r="I447" s="23" t="str">
        <f t="shared" si="154"/>
        <v>Age out of range</v>
      </c>
      <c r="J447" s="23" t="str">
        <f t="shared" si="155"/>
        <v>Age out of range</v>
      </c>
      <c r="K447" s="23" t="str">
        <f t="shared" si="156"/>
        <v>Age out of range</v>
      </c>
      <c r="L447" s="23" t="str">
        <f t="shared" si="157"/>
        <v>Age out of range</v>
      </c>
      <c r="M447" s="23" t="str">
        <f t="shared" si="158"/>
        <v>Age out of range</v>
      </c>
      <c r="N447" s="23" t="str">
        <f t="shared" si="159"/>
        <v>Age out of range</v>
      </c>
      <c r="O447" s="23" t="str">
        <f t="shared" si="160"/>
        <v>Age out of range</v>
      </c>
      <c r="P447" s="23" t="str">
        <f t="shared" si="161"/>
        <v>Age out of range</v>
      </c>
      <c r="Q447" s="23" t="e">
        <f t="shared" si="162"/>
        <v>#DIV/0!</v>
      </c>
      <c r="R447" s="17"/>
      <c r="S447" s="23">
        <v>431</v>
      </c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  <c r="AE447" s="134"/>
      <c r="AF447" s="134"/>
      <c r="AG447" s="134"/>
      <c r="AH447" s="134"/>
      <c r="AI447" s="134"/>
      <c r="AJ447" s="134"/>
      <c r="AK447" s="134"/>
      <c r="AL447" s="7"/>
      <c r="AM447" s="47"/>
      <c r="AN447" s="10" t="str">
        <f>IF($Z447="","",IF(OR($V447&lt;2.7,$V447&gt;90),"Age OOR",VLOOKUP(AN$14&amp;"-int-"&amp;$E447,Equations!$G:$I,3,0)+VLOOKUP(AN$14&amp;"-sexo-"&amp;$E447,Equations!$G:$I,3,0)*$U447+VLOOKUP(AN$14&amp;"-edad-"&amp;$E447,Equations!$G:$I,3,0)*$V447+VLOOKUP(AN$14&amp;"-est-"&amp;$E447,Equations!$G:$I,3,0)*(1/$W447)+VLOOKUP(AN$14&amp;"-imc-"&amp;$E447,Equations!$G:$I,3,0)*(1/$Q447)))</f>
        <v/>
      </c>
      <c r="AO447" s="10" t="str">
        <f>IF($Z447="","",IF(OR($V447&lt;2.7,$V447&gt;90),"Age OOR",AN447-1.6449*VLOOKUP(AN$14&amp;"-rse-"&amp;$E447,Equations!$G:$I,3,0)))</f>
        <v/>
      </c>
      <c r="AP447" s="10" t="str">
        <f>IF($Z447="","",IF(OR($V447&lt;2.7,$V447&gt;90),"Age OOR",AN447+1.6449*VLOOKUP(AN$14&amp;"-rse-"&amp;$E447,Equations!$G:$I,3,0)))</f>
        <v/>
      </c>
      <c r="AQ447" s="10" t="str">
        <f t="shared" si="163"/>
        <v/>
      </c>
      <c r="AR447" s="10" t="str">
        <f>IF($Z447="","",IF(OR($V447&lt;2.7,$V447&gt;90),"Age OOR",($Z447-AN447)/VLOOKUP(AN$14&amp;"-rse-"&amp;$E447,Equations!$G:$I,3,0)))</f>
        <v/>
      </c>
      <c r="AS447" s="10" t="str">
        <f>IF($AA447="","",IF(OR($V447&lt;2.7,$V447&gt;90),"Age OOR",VLOOKUP(AS$14&amp;"-int-"&amp;$F447,Equations!$G:$I,3,0)+VLOOKUP(AS$14&amp;"-sexo-"&amp;$F447,Equations!$G:$I,3,0)*$U447+VLOOKUP(AS$14&amp;"-edad-"&amp;$F447,Equations!$G:$I,3,0)*$V447+VLOOKUP(AS$14&amp;"-est-"&amp;$F447,Equations!$G:$I,3,0)*(1/$W447)+VLOOKUP(AS$14&amp;"-imc-"&amp;$F447,Equations!$G:$I,3,0)*(1/$Q447)))</f>
        <v/>
      </c>
      <c r="AT447" s="10" t="str">
        <f>IF($AA447="","",IF(OR($V447&lt;2.7,$V447&gt;90),"Age OOR",AS447-1.6449*VLOOKUP(AS$14&amp;"-rse-"&amp;$F447,Equations!$G:$I,3,0)))</f>
        <v/>
      </c>
      <c r="AU447" s="10" t="str">
        <f>IF($AA447="","",IF(OR($V447&lt;2.7,$V447&gt;90),"Age OOR",AS447+1.6449*VLOOKUP(AS$14&amp;"-rse-"&amp;$F447,Equations!$G:$I,3,0)))</f>
        <v/>
      </c>
      <c r="AV447" s="10" t="str">
        <f t="shared" si="164"/>
        <v/>
      </c>
      <c r="AW447" s="10" t="str">
        <f>IF($AA447="","",IF(OR($V447&lt;2.7,$V447&gt;90),"Age OOR",($AA447-AS447)/VLOOKUP(AS$14&amp;"-rse-"&amp;$F447,Equations!$G:$I,3,0)))</f>
        <v/>
      </c>
      <c r="AX447" s="10" t="str">
        <f>IF($AB447="","",IF(OR($V447&lt;2.7,$V447&gt;90),"Age OOR",VLOOKUP(AX$14&amp;"-int-"&amp;$G447,Equations!$G:$I,3,0)+VLOOKUP(AX$14&amp;"-sexo-"&amp;$G447,Equations!$G:$I,3,0)*$U447+VLOOKUP(AX$14&amp;"-edad-"&amp;$G447,Equations!$G:$I,3,0)*$V447+VLOOKUP(AX$14&amp;"-est-"&amp;$G447,Equations!$G:$I,3,0)*(1/$W447)+VLOOKUP(AX$14&amp;"-imc-"&amp;$G447,Equations!$G:$I,3,0)*(1/$Q447)))</f>
        <v/>
      </c>
      <c r="AY447" s="10" t="str">
        <f>IF($AB447="","",IF(OR($V447&lt;2.7,$V447&gt;90),"Age OOR",AX447-1.6449*VLOOKUP(AX$14&amp;"-rse-"&amp;$G447,Equations!$G:$I,3,0)))</f>
        <v/>
      </c>
      <c r="AZ447" s="10" t="str">
        <f>IF($AB447="","",IF(OR($V447&lt;2.7,$V447&gt;90),"Age OOR",AX447+1.6449*VLOOKUP(AX$14&amp;"-rse-"&amp;$G447,Equations!$G:$I,3,0)))</f>
        <v/>
      </c>
      <c r="BA447" s="10" t="str">
        <f t="shared" si="165"/>
        <v/>
      </c>
      <c r="BB447" s="10" t="str">
        <f>IF($AB447="","",IF(OR($V447&lt;2.7,$V447&gt;90),"Age OOR",($AB447-AX447)/VLOOKUP(AX$14&amp;"-rse-"&amp;$G447,Equations!$G:$I,3,0)))</f>
        <v/>
      </c>
      <c r="BC447" s="10" t="str">
        <f>IF($AC447="","",IF(OR($V447&lt;2.7,$V447&gt;90),"Age OOR",VLOOKUP(BC$14&amp;"-int-"&amp;$H447,Equations!$G:$I,3,0)+VLOOKUP(BC$14&amp;"-sexo-"&amp;$H447,Equations!$G:$I,3,0)*$U447+VLOOKUP(BC$14&amp;"-edad-"&amp;$H447,Equations!$G:$I,3,0)*$V447+VLOOKUP(BC$14&amp;"-est-"&amp;$H447,Equations!$G:$I,3,0)*(1/$W447)+VLOOKUP(BC$14&amp;"-imc-"&amp;$H447,Equations!$G:$I,3,0)*(1/$Q447)))</f>
        <v/>
      </c>
      <c r="BD447" s="10" t="str">
        <f>IF($AC447="","",IF(OR($V447&lt;2.7,$V447&gt;90),"Age OOR",BC447-1.6449*VLOOKUP(BC$14&amp;"-rse-"&amp;$H447,Equations!$G:$I,3,0)))</f>
        <v/>
      </c>
      <c r="BE447" s="10" t="str">
        <f>IF($AC447="","",IF(OR($V447&lt;2.7,$V447&gt;90),"Age OOR",BC447+1.6449*VLOOKUP(BC$14&amp;"-rse-"&amp;$H447,Equations!$G:$I,3,0)))</f>
        <v/>
      </c>
      <c r="BF447" s="10" t="str">
        <f t="shared" si="166"/>
        <v/>
      </c>
      <c r="BG447" s="10" t="str">
        <f>IF($AC447="","",IF(OR($V447&lt;2.7,$V447&gt;90),"Age OOR",($AC447-BC447)/VLOOKUP(BC$14&amp;"-rse-"&amp;$H447,Equations!$G:$I,3,0)))</f>
        <v/>
      </c>
      <c r="BH447" s="10" t="str">
        <f>IF($AD447="","",IF(OR($V447&lt;2.7,$V447&gt;90),"Age OOR",VLOOKUP(BH$14&amp;"-int-"&amp;$I447,Equations!$G:$I,3,0)+VLOOKUP(BH$14&amp;"-sexo-"&amp;$I447,Equations!$G:$I,3,0)*$U447+VLOOKUP(BH$14&amp;"-edad-"&amp;$I447,Equations!$G:$I,3,0)*$V447+VLOOKUP(BH$14&amp;"-est-"&amp;$I447,Equations!$G:$I,3,0)*(1/$W447)+VLOOKUP(BH$14&amp;"-imc-"&amp;$I447,Equations!$G:$I,3,0)*(1/$Q447)))</f>
        <v/>
      </c>
      <c r="BI447" s="10" t="str">
        <f>IF($AD447="","",IF(OR($V447&lt;2.7,$V447&gt;90),"Age OOR",BH447-1.6449*VLOOKUP(BH$14&amp;"-rse-"&amp;$I447,Equations!$G:$I,3,0)))</f>
        <v/>
      </c>
      <c r="BJ447" s="10" t="str">
        <f>IF($AD447="","",IF(OR($V447&lt;2.7,$V447&gt;90),"Age OOR",BH447+1.6449*VLOOKUP(BH$14&amp;"-rse-"&amp;$I447,Equations!$G:$I,3,0)))</f>
        <v/>
      </c>
      <c r="BK447" s="10" t="str">
        <f t="shared" si="167"/>
        <v/>
      </c>
      <c r="BL447" s="10" t="str">
        <f>IF($AD447="","",IF(OR($V447&lt;2.7,$V447&gt;90),"Age OOR",($AD447-BH447)/VLOOKUP(BH$14&amp;"-rse-"&amp;$I447,Equations!$G:$I,3,0)))</f>
        <v/>
      </c>
      <c r="BM447" s="10" t="str">
        <f>IF($AE447="","",IF(OR($V447&lt;2.7,$V447&gt;90),"Age OOR",VLOOKUP(BM$14&amp;"-int-"&amp;$J447,Equations!$G:$I,3,0)+VLOOKUP(BM$14&amp;"-sexo-"&amp;$J447,Equations!$G:$I,3,0)*$U447+VLOOKUP(BM$14&amp;"-edad-"&amp;$J447,Equations!$G:$I,3,0)*$V447+VLOOKUP(BM$14&amp;"-est-"&amp;$J447,Equations!$G:$I,3,0)*(1/$W447)+VLOOKUP(BM$14&amp;"-imc-"&amp;$J447,Equations!$G:$I,3,0)*(1/$Q447)))</f>
        <v/>
      </c>
      <c r="BN447" s="10" t="str">
        <f>IF($AE447="","",IF(OR($V447&lt;2.7,$V447&gt;90),"Age OOR",BM447-1.6449*VLOOKUP(BM$14&amp;"-rse-"&amp;$J447,Equations!$G:$I,3,0)))</f>
        <v/>
      </c>
      <c r="BO447" s="10" t="str">
        <f>IF($AE447="","",IF(OR($V447&lt;2.7,$V447&gt;90),"Age OOR",BM447+1.6449*VLOOKUP(BM$14&amp;"-rse-"&amp;$J447,Equations!$G:$I,3,0)))</f>
        <v/>
      </c>
      <c r="BP447" s="10" t="str">
        <f t="shared" si="168"/>
        <v/>
      </c>
      <c r="BQ447" s="10" t="str">
        <f>IF($AE447="","",IF(OR($V447&lt;2.7,$V447&gt;90),"Age OOR",($AE447-BM447)/VLOOKUP(BM$14&amp;"-rse-"&amp;$J447,Equations!$G:$I,3,0)))</f>
        <v/>
      </c>
      <c r="BR447" s="10" t="str">
        <f>IF($AF447="","",IF(OR($V447&lt;2.7,$V447&gt;90),"Age OOR",VLOOKUP(BR$14&amp;"-int-"&amp;$K447,Equations!$G:$I,3,0)+VLOOKUP(BR$14&amp;"-sexo-"&amp;$K447,Equations!$G:$I,3,0)*$U447+VLOOKUP(BR$14&amp;"-edad-"&amp;$K447,Equations!$G:$I,3,0)*$V447+VLOOKUP(BR$14&amp;"-est-"&amp;$K447,Equations!$G:$I,3,0)*(1/$W447)+VLOOKUP(BR$14&amp;"-imc-"&amp;$K447,Equations!$G:$I,3,0)*(1/$Q447)))</f>
        <v/>
      </c>
      <c r="BS447" s="10" t="str">
        <f>IF($AF447="","",IF(OR($V447&lt;2.7,$V447&gt;90),"Age OOR",BR447-1.6449*VLOOKUP(BR$14&amp;"-rse-"&amp;$K447,Equations!$G:$I,3,0)))</f>
        <v/>
      </c>
      <c r="BT447" s="10" t="str">
        <f>IF($AF447="","",IF(OR($V447&lt;2.7,$V447&gt;90),"Age OOR",BR447+1.6449*VLOOKUP(BR$14&amp;"-rse-"&amp;$K447,Equations!$G:$I,3,0)))</f>
        <v/>
      </c>
      <c r="BU447" s="10" t="str">
        <f t="shared" si="169"/>
        <v/>
      </c>
      <c r="BV447" s="10" t="str">
        <f>IF($AF447="","",IF(OR($V447&lt;2.7,$V447&gt;90),"Age OOR",($AF447-BR447)/VLOOKUP(BR$14&amp;"-rse-"&amp;$K447,Equations!$G:$I,3,0)))</f>
        <v/>
      </c>
      <c r="BW447" s="10" t="str">
        <f>IF($AG447="","",IF(OR($V447&lt;2.7,$V447&gt;90),"Age OOR",VLOOKUP(BW$14&amp;"-int-"&amp;$L447,Equations!$G:$I,3,0)+VLOOKUP(BW$14&amp;"-sexo-"&amp;$L447,Equations!$G:$I,3,0)*$U447+VLOOKUP(BW$14&amp;"-edad-"&amp;$L447,Equations!$G:$I,3,0)*$V447+VLOOKUP(BW$14&amp;"-est-"&amp;$L447,Equations!$G:$I,3,0)*(1/$W447)+VLOOKUP(BW$14&amp;"-imc-"&amp;$L447,Equations!$G:$I,3,0)*(1/$Q447)))</f>
        <v/>
      </c>
      <c r="BX447" s="10" t="str">
        <f>IF($AG447="","",IF(OR($V447&lt;2.7,$V447&gt;90),"Age OOR",BW447-1.6449*VLOOKUP(BW$14&amp;"-rse-"&amp;$L447,Equations!$G:$I,3,0)))</f>
        <v/>
      </c>
      <c r="BY447" s="10" t="str">
        <f>IF($AG447="","",IF(OR($V447&lt;2.7,$V447&gt;90),"Age OOR",BW447+1.6449*VLOOKUP(BW$14&amp;"-rse-"&amp;$L447,Equations!$G:$I,3,0)))</f>
        <v/>
      </c>
      <c r="BZ447" s="10" t="str">
        <f t="shared" si="170"/>
        <v/>
      </c>
      <c r="CA447" s="10" t="str">
        <f>IF($AG447="","",IF(OR($V447&lt;2.7,$V447&gt;90),"Age OOR",($AG447-BW447)/VLOOKUP(BW$14&amp;"-rse-"&amp;$L447,Equations!$G:$I,3,0)))</f>
        <v/>
      </c>
      <c r="CB447" s="10" t="str">
        <f>IF($AH447="","",IF(OR($V447&lt;2.7,$V447&gt;90),"Age OOR",VLOOKUP(CB$14&amp;"-int-"&amp;$M447,Equations!$G:$I,3,0)+VLOOKUP(CB$14&amp;"-sexo-"&amp;$M447,Equations!$G:$I,3,0)*$U447+VLOOKUP(CB$14&amp;"-edad-"&amp;$M447,Equations!$G:$I,3,0)*$V447+VLOOKUP(CB$14&amp;"-est-"&amp;$M447,Equations!$G:$I,3,0)*(1/$W447)+VLOOKUP(CB$14&amp;"-imc-"&amp;$M447,Equations!$G:$I,3,0)*(1/$Q447)))</f>
        <v/>
      </c>
      <c r="CC447" s="10" t="str">
        <f>IF($AH447="","",IF(OR($V447&lt;2.7,$V447&gt;90),"Age OOR",CB447-1.6449*VLOOKUP(CB$14&amp;"-rse-"&amp;$M447,Equations!$G:$I,3,0)))</f>
        <v/>
      </c>
      <c r="CD447" s="10" t="str">
        <f>IF($AH447="","",IF(OR($V447&lt;2.7,$V447&gt;90),"Age OOR",CB447+1.6449*VLOOKUP(CB$14&amp;"-rse-"&amp;$M447,Equations!$G:$I,3,0)))</f>
        <v/>
      </c>
      <c r="CE447" s="10" t="str">
        <f t="shared" si="171"/>
        <v/>
      </c>
      <c r="CF447" s="10" t="str">
        <f>IF($AH447="","",IF(OR($V447&lt;2.7,$V447&gt;90),"Age OOR",($AH447-CB447)/VLOOKUP(CB$14&amp;"-rse-"&amp;$M447,Equations!$G:$I,3,0)))</f>
        <v/>
      </c>
      <c r="CG447" s="10" t="str">
        <f>IF($AI447="","",IF(OR($V447&lt;2.7,$V447&gt;90),"Age OOR",VLOOKUP(CG$14&amp;"-int-"&amp;$N447,Equations!$G:$I,3,0)+VLOOKUP(CG$14&amp;"-sexo-"&amp;$N447,Equations!$G:$I,3,0)*$U447+VLOOKUP(CG$14&amp;"-edad-"&amp;$N447,Equations!$G:$I,3,0)*$V447+VLOOKUP(CG$14&amp;"-est-"&amp;$N447,Equations!$G:$I,3,0)*(1/$W447)+VLOOKUP(CG$14&amp;"-imc-"&amp;$N447,Equations!$G:$I,3,0)*(1/$Q447)))</f>
        <v/>
      </c>
      <c r="CH447" s="10" t="str">
        <f>IF($AI447="","",IF(OR($V447&lt;2.7,$V447&gt;90),"Age OOR",CG447-1.6449*VLOOKUP(CG$14&amp;"-rse-"&amp;$N447,Equations!$G:$I,3,0)))</f>
        <v/>
      </c>
      <c r="CI447" s="10" t="str">
        <f>IF($AI447="","",IF(OR($V447&lt;2.7,$V447&gt;90),"Age OOR",CG447+1.6449*VLOOKUP(CG$14&amp;"-rse-"&amp;$N447,Equations!$G:$I,3,0)))</f>
        <v/>
      </c>
      <c r="CJ447" s="10" t="str">
        <f t="shared" si="172"/>
        <v/>
      </c>
      <c r="CK447" s="10" t="str">
        <f>IF($AI447="","",IF(OR($V447&lt;2.7,$V447&gt;90),"Age OOR",($AI447-CG447)/VLOOKUP(CG$14&amp;"-rse-"&amp;$N447,Equations!$G:$I,3,0)))</f>
        <v/>
      </c>
      <c r="CL447" s="10" t="str">
        <f>IF($AJ447="","",IF(OR($V447&lt;2.7,$V447&gt;90),"Age OOR",VLOOKUP(CL$14&amp;"-int-"&amp;$O447,Equations!$G:$I,3,0)+VLOOKUP(CL$14&amp;"-sexo-"&amp;$O447,Equations!$G:$I,3,0)*$U447+VLOOKUP(CL$14&amp;"-edad-"&amp;$O447,Equations!$G:$I,3,0)*$V447+VLOOKUP(CL$14&amp;"-est-"&amp;$O447,Equations!$G:$I,3,0)*(1/$W447)+VLOOKUP(CL$14&amp;"-imc-"&amp;$O447,Equations!$G:$I,3,0)*(1/$Q447)))</f>
        <v/>
      </c>
      <c r="CM447" s="10" t="str">
        <f>IF($AJ447="","",IF(OR($V447&lt;2.7,$V447&gt;90),"Age OOR",CL447-1.6449*VLOOKUP(CL$14&amp;"-rse-"&amp;$O447,Equations!$G:$I,3,0)))</f>
        <v/>
      </c>
      <c r="CN447" s="10" t="str">
        <f>IF($AJ447="","",IF(OR($V447&lt;2.7,$V447&gt;90),"Age OOR",CL447+1.6449*VLOOKUP(CL$14&amp;"-rse-"&amp;$O447,Equations!$G:$I,3,0)))</f>
        <v/>
      </c>
      <c r="CO447" s="10" t="str">
        <f t="shared" si="173"/>
        <v/>
      </c>
      <c r="CP447" s="10" t="str">
        <f>IF($AJ447="","",IF(OR($V447&lt;2.7,$V447&gt;90),"Age OOR",($AJ447-CL447)/VLOOKUP(CL$14&amp;"-rse-"&amp;$O447,Equations!$G:$I,3,0)))</f>
        <v/>
      </c>
      <c r="CQ447" s="10" t="str">
        <f>IF($AK447="","",IF(OR($V447&lt;2.7,$V447&gt;90),"Age OOR",EXP(VLOOKUP(CQ$14&amp;"-int-"&amp;$P447,Equations!$G:$I,3,0)+VLOOKUP(CQ$14&amp;"-sexo-"&amp;$P447,Equations!$G:$I,3,0)*$U447+VLOOKUP(CQ$14&amp;"-edad-"&amp;$P447,Equations!$G:$I,3,0)*$V447+VLOOKUP(CQ$14&amp;"-est-"&amp;$P447,Equations!$G:$I,3,0)*(1/$W447)+VLOOKUP(CQ$14&amp;"-imc-"&amp;$P447,Equations!$G:$I,3,0)*(1/$Q447))))</f>
        <v/>
      </c>
      <c r="CR447" s="10" t="str">
        <f>IF($AK447="","",IF(OR($V447&lt;2.7,$V447&gt;90),"Age OOR",EXP(LN(CQ447)-1.6449*VLOOKUP(CQ$14&amp;"-rse-"&amp;$P447,Equations!$G:$I,3,0))))</f>
        <v/>
      </c>
      <c r="CS447" s="10" t="str">
        <f>IF($AK447="","",IF(OR($V447&lt;2.7,$V447&gt;90),"Age OOR",EXP(LN(CQ447)+1.6449*VLOOKUP(CQ$14&amp;"-rse-"&amp;$P447,Equations!$G:$I,3,0))))</f>
        <v/>
      </c>
      <c r="CT447" s="10" t="str">
        <f t="shared" si="174"/>
        <v/>
      </c>
      <c r="CU447" s="10" t="str">
        <f>IF($AK447="","",IF(OR($V447&lt;2.7,$V447&gt;90),"Age OOR",(LN($AK447)-LN(CQ447))/VLOOKUP(CQ$14&amp;"-rse-"&amp;$P447,Equations!$G:$I,3,0)))</f>
        <v/>
      </c>
      <c r="CV447" s="47"/>
    </row>
    <row r="448" spans="5:100" x14ac:dyDescent="0.2">
      <c r="E448" s="23" t="str">
        <f t="shared" si="150"/>
        <v>Age out of range</v>
      </c>
      <c r="F448" s="23" t="str">
        <f t="shared" si="151"/>
        <v>Age out of range</v>
      </c>
      <c r="G448" s="23" t="str">
        <f t="shared" si="152"/>
        <v>Age out of range</v>
      </c>
      <c r="H448" s="23" t="str">
        <f t="shared" si="153"/>
        <v>Age out of range</v>
      </c>
      <c r="I448" s="23" t="str">
        <f t="shared" si="154"/>
        <v>Age out of range</v>
      </c>
      <c r="J448" s="23" t="str">
        <f t="shared" si="155"/>
        <v>Age out of range</v>
      </c>
      <c r="K448" s="23" t="str">
        <f t="shared" si="156"/>
        <v>Age out of range</v>
      </c>
      <c r="L448" s="23" t="str">
        <f t="shared" si="157"/>
        <v>Age out of range</v>
      </c>
      <c r="M448" s="23" t="str">
        <f t="shared" si="158"/>
        <v>Age out of range</v>
      </c>
      <c r="N448" s="23" t="str">
        <f t="shared" si="159"/>
        <v>Age out of range</v>
      </c>
      <c r="O448" s="23" t="str">
        <f t="shared" si="160"/>
        <v>Age out of range</v>
      </c>
      <c r="P448" s="23" t="str">
        <f t="shared" si="161"/>
        <v>Age out of range</v>
      </c>
      <c r="Q448" s="23" t="e">
        <f t="shared" si="162"/>
        <v>#DIV/0!</v>
      </c>
      <c r="R448" s="17"/>
      <c r="S448" s="23">
        <v>432</v>
      </c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  <c r="AE448" s="134"/>
      <c r="AF448" s="134"/>
      <c r="AG448" s="134"/>
      <c r="AH448" s="134"/>
      <c r="AI448" s="134"/>
      <c r="AJ448" s="134"/>
      <c r="AK448" s="134"/>
      <c r="AL448" s="7"/>
      <c r="AM448" s="47"/>
      <c r="AN448" s="10" t="str">
        <f>IF($Z448="","",IF(OR($V448&lt;2.7,$V448&gt;90),"Age OOR",VLOOKUP(AN$14&amp;"-int-"&amp;$E448,Equations!$G:$I,3,0)+VLOOKUP(AN$14&amp;"-sexo-"&amp;$E448,Equations!$G:$I,3,0)*$U448+VLOOKUP(AN$14&amp;"-edad-"&amp;$E448,Equations!$G:$I,3,0)*$V448+VLOOKUP(AN$14&amp;"-est-"&amp;$E448,Equations!$G:$I,3,0)*(1/$W448)+VLOOKUP(AN$14&amp;"-imc-"&amp;$E448,Equations!$G:$I,3,0)*(1/$Q448)))</f>
        <v/>
      </c>
      <c r="AO448" s="10" t="str">
        <f>IF($Z448="","",IF(OR($V448&lt;2.7,$V448&gt;90),"Age OOR",AN448-1.6449*VLOOKUP(AN$14&amp;"-rse-"&amp;$E448,Equations!$G:$I,3,0)))</f>
        <v/>
      </c>
      <c r="AP448" s="10" t="str">
        <f>IF($Z448="","",IF(OR($V448&lt;2.7,$V448&gt;90),"Age OOR",AN448+1.6449*VLOOKUP(AN$14&amp;"-rse-"&amp;$E448,Equations!$G:$I,3,0)))</f>
        <v/>
      </c>
      <c r="AQ448" s="10" t="str">
        <f t="shared" si="163"/>
        <v/>
      </c>
      <c r="AR448" s="10" t="str">
        <f>IF($Z448="","",IF(OR($V448&lt;2.7,$V448&gt;90),"Age OOR",($Z448-AN448)/VLOOKUP(AN$14&amp;"-rse-"&amp;$E448,Equations!$G:$I,3,0)))</f>
        <v/>
      </c>
      <c r="AS448" s="10" t="str">
        <f>IF($AA448="","",IF(OR($V448&lt;2.7,$V448&gt;90),"Age OOR",VLOOKUP(AS$14&amp;"-int-"&amp;$F448,Equations!$G:$I,3,0)+VLOOKUP(AS$14&amp;"-sexo-"&amp;$F448,Equations!$G:$I,3,0)*$U448+VLOOKUP(AS$14&amp;"-edad-"&amp;$F448,Equations!$G:$I,3,0)*$V448+VLOOKUP(AS$14&amp;"-est-"&amp;$F448,Equations!$G:$I,3,0)*(1/$W448)+VLOOKUP(AS$14&amp;"-imc-"&amp;$F448,Equations!$G:$I,3,0)*(1/$Q448)))</f>
        <v/>
      </c>
      <c r="AT448" s="10" t="str">
        <f>IF($AA448="","",IF(OR($V448&lt;2.7,$V448&gt;90),"Age OOR",AS448-1.6449*VLOOKUP(AS$14&amp;"-rse-"&amp;$F448,Equations!$G:$I,3,0)))</f>
        <v/>
      </c>
      <c r="AU448" s="10" t="str">
        <f>IF($AA448="","",IF(OR($V448&lt;2.7,$V448&gt;90),"Age OOR",AS448+1.6449*VLOOKUP(AS$14&amp;"-rse-"&amp;$F448,Equations!$G:$I,3,0)))</f>
        <v/>
      </c>
      <c r="AV448" s="10" t="str">
        <f t="shared" si="164"/>
        <v/>
      </c>
      <c r="AW448" s="10" t="str">
        <f>IF($AA448="","",IF(OR($V448&lt;2.7,$V448&gt;90),"Age OOR",($AA448-AS448)/VLOOKUP(AS$14&amp;"-rse-"&amp;$F448,Equations!$G:$I,3,0)))</f>
        <v/>
      </c>
      <c r="AX448" s="10" t="str">
        <f>IF($AB448="","",IF(OR($V448&lt;2.7,$V448&gt;90),"Age OOR",VLOOKUP(AX$14&amp;"-int-"&amp;$G448,Equations!$G:$I,3,0)+VLOOKUP(AX$14&amp;"-sexo-"&amp;$G448,Equations!$G:$I,3,0)*$U448+VLOOKUP(AX$14&amp;"-edad-"&amp;$G448,Equations!$G:$I,3,0)*$V448+VLOOKUP(AX$14&amp;"-est-"&amp;$G448,Equations!$G:$I,3,0)*(1/$W448)+VLOOKUP(AX$14&amp;"-imc-"&amp;$G448,Equations!$G:$I,3,0)*(1/$Q448)))</f>
        <v/>
      </c>
      <c r="AY448" s="10" t="str">
        <f>IF($AB448="","",IF(OR($V448&lt;2.7,$V448&gt;90),"Age OOR",AX448-1.6449*VLOOKUP(AX$14&amp;"-rse-"&amp;$G448,Equations!$G:$I,3,0)))</f>
        <v/>
      </c>
      <c r="AZ448" s="10" t="str">
        <f>IF($AB448="","",IF(OR($V448&lt;2.7,$V448&gt;90),"Age OOR",AX448+1.6449*VLOOKUP(AX$14&amp;"-rse-"&amp;$G448,Equations!$G:$I,3,0)))</f>
        <v/>
      </c>
      <c r="BA448" s="10" t="str">
        <f t="shared" si="165"/>
        <v/>
      </c>
      <c r="BB448" s="10" t="str">
        <f>IF($AB448="","",IF(OR($V448&lt;2.7,$V448&gt;90),"Age OOR",($AB448-AX448)/VLOOKUP(AX$14&amp;"-rse-"&amp;$G448,Equations!$G:$I,3,0)))</f>
        <v/>
      </c>
      <c r="BC448" s="10" t="str">
        <f>IF($AC448="","",IF(OR($V448&lt;2.7,$V448&gt;90),"Age OOR",VLOOKUP(BC$14&amp;"-int-"&amp;$H448,Equations!$G:$I,3,0)+VLOOKUP(BC$14&amp;"-sexo-"&amp;$H448,Equations!$G:$I,3,0)*$U448+VLOOKUP(BC$14&amp;"-edad-"&amp;$H448,Equations!$G:$I,3,0)*$V448+VLOOKUP(BC$14&amp;"-est-"&amp;$H448,Equations!$G:$I,3,0)*(1/$W448)+VLOOKUP(BC$14&amp;"-imc-"&amp;$H448,Equations!$G:$I,3,0)*(1/$Q448)))</f>
        <v/>
      </c>
      <c r="BD448" s="10" t="str">
        <f>IF($AC448="","",IF(OR($V448&lt;2.7,$V448&gt;90),"Age OOR",BC448-1.6449*VLOOKUP(BC$14&amp;"-rse-"&amp;$H448,Equations!$G:$I,3,0)))</f>
        <v/>
      </c>
      <c r="BE448" s="10" t="str">
        <f>IF($AC448="","",IF(OR($V448&lt;2.7,$V448&gt;90),"Age OOR",BC448+1.6449*VLOOKUP(BC$14&amp;"-rse-"&amp;$H448,Equations!$G:$I,3,0)))</f>
        <v/>
      </c>
      <c r="BF448" s="10" t="str">
        <f t="shared" si="166"/>
        <v/>
      </c>
      <c r="BG448" s="10" t="str">
        <f>IF($AC448="","",IF(OR($V448&lt;2.7,$V448&gt;90),"Age OOR",($AC448-BC448)/VLOOKUP(BC$14&amp;"-rse-"&amp;$H448,Equations!$G:$I,3,0)))</f>
        <v/>
      </c>
      <c r="BH448" s="10" t="str">
        <f>IF($AD448="","",IF(OR($V448&lt;2.7,$V448&gt;90),"Age OOR",VLOOKUP(BH$14&amp;"-int-"&amp;$I448,Equations!$G:$I,3,0)+VLOOKUP(BH$14&amp;"-sexo-"&amp;$I448,Equations!$G:$I,3,0)*$U448+VLOOKUP(BH$14&amp;"-edad-"&amp;$I448,Equations!$G:$I,3,0)*$V448+VLOOKUP(BH$14&amp;"-est-"&amp;$I448,Equations!$G:$I,3,0)*(1/$W448)+VLOOKUP(BH$14&amp;"-imc-"&amp;$I448,Equations!$G:$I,3,0)*(1/$Q448)))</f>
        <v/>
      </c>
      <c r="BI448" s="10" t="str">
        <f>IF($AD448="","",IF(OR($V448&lt;2.7,$V448&gt;90),"Age OOR",BH448-1.6449*VLOOKUP(BH$14&amp;"-rse-"&amp;$I448,Equations!$G:$I,3,0)))</f>
        <v/>
      </c>
      <c r="BJ448" s="10" t="str">
        <f>IF($AD448="","",IF(OR($V448&lt;2.7,$V448&gt;90),"Age OOR",BH448+1.6449*VLOOKUP(BH$14&amp;"-rse-"&amp;$I448,Equations!$G:$I,3,0)))</f>
        <v/>
      </c>
      <c r="BK448" s="10" t="str">
        <f t="shared" si="167"/>
        <v/>
      </c>
      <c r="BL448" s="10" t="str">
        <f>IF($AD448="","",IF(OR($V448&lt;2.7,$V448&gt;90),"Age OOR",($AD448-BH448)/VLOOKUP(BH$14&amp;"-rse-"&amp;$I448,Equations!$G:$I,3,0)))</f>
        <v/>
      </c>
      <c r="BM448" s="10" t="str">
        <f>IF($AE448="","",IF(OR($V448&lt;2.7,$V448&gt;90),"Age OOR",VLOOKUP(BM$14&amp;"-int-"&amp;$J448,Equations!$G:$I,3,0)+VLOOKUP(BM$14&amp;"-sexo-"&amp;$J448,Equations!$G:$I,3,0)*$U448+VLOOKUP(BM$14&amp;"-edad-"&amp;$J448,Equations!$G:$I,3,0)*$V448+VLOOKUP(BM$14&amp;"-est-"&amp;$J448,Equations!$G:$I,3,0)*(1/$W448)+VLOOKUP(BM$14&amp;"-imc-"&amp;$J448,Equations!$G:$I,3,0)*(1/$Q448)))</f>
        <v/>
      </c>
      <c r="BN448" s="10" t="str">
        <f>IF($AE448="","",IF(OR($V448&lt;2.7,$V448&gt;90),"Age OOR",BM448-1.6449*VLOOKUP(BM$14&amp;"-rse-"&amp;$J448,Equations!$G:$I,3,0)))</f>
        <v/>
      </c>
      <c r="BO448" s="10" t="str">
        <f>IF($AE448="","",IF(OR($V448&lt;2.7,$V448&gt;90),"Age OOR",BM448+1.6449*VLOOKUP(BM$14&amp;"-rse-"&amp;$J448,Equations!$G:$I,3,0)))</f>
        <v/>
      </c>
      <c r="BP448" s="10" t="str">
        <f t="shared" si="168"/>
        <v/>
      </c>
      <c r="BQ448" s="10" t="str">
        <f>IF($AE448="","",IF(OR($V448&lt;2.7,$V448&gt;90),"Age OOR",($AE448-BM448)/VLOOKUP(BM$14&amp;"-rse-"&amp;$J448,Equations!$G:$I,3,0)))</f>
        <v/>
      </c>
      <c r="BR448" s="10" t="str">
        <f>IF($AF448="","",IF(OR($V448&lt;2.7,$V448&gt;90),"Age OOR",VLOOKUP(BR$14&amp;"-int-"&amp;$K448,Equations!$G:$I,3,0)+VLOOKUP(BR$14&amp;"-sexo-"&amp;$K448,Equations!$G:$I,3,0)*$U448+VLOOKUP(BR$14&amp;"-edad-"&amp;$K448,Equations!$G:$I,3,0)*$V448+VLOOKUP(BR$14&amp;"-est-"&amp;$K448,Equations!$G:$I,3,0)*(1/$W448)+VLOOKUP(BR$14&amp;"-imc-"&amp;$K448,Equations!$G:$I,3,0)*(1/$Q448)))</f>
        <v/>
      </c>
      <c r="BS448" s="10" t="str">
        <f>IF($AF448="","",IF(OR($V448&lt;2.7,$V448&gt;90),"Age OOR",BR448-1.6449*VLOOKUP(BR$14&amp;"-rse-"&amp;$K448,Equations!$G:$I,3,0)))</f>
        <v/>
      </c>
      <c r="BT448" s="10" t="str">
        <f>IF($AF448="","",IF(OR($V448&lt;2.7,$V448&gt;90),"Age OOR",BR448+1.6449*VLOOKUP(BR$14&amp;"-rse-"&amp;$K448,Equations!$G:$I,3,0)))</f>
        <v/>
      </c>
      <c r="BU448" s="10" t="str">
        <f t="shared" si="169"/>
        <v/>
      </c>
      <c r="BV448" s="10" t="str">
        <f>IF($AF448="","",IF(OR($V448&lt;2.7,$V448&gt;90),"Age OOR",($AF448-BR448)/VLOOKUP(BR$14&amp;"-rse-"&amp;$K448,Equations!$G:$I,3,0)))</f>
        <v/>
      </c>
      <c r="BW448" s="10" t="str">
        <f>IF($AG448="","",IF(OR($V448&lt;2.7,$V448&gt;90),"Age OOR",VLOOKUP(BW$14&amp;"-int-"&amp;$L448,Equations!$G:$I,3,0)+VLOOKUP(BW$14&amp;"-sexo-"&amp;$L448,Equations!$G:$I,3,0)*$U448+VLOOKUP(BW$14&amp;"-edad-"&amp;$L448,Equations!$G:$I,3,0)*$V448+VLOOKUP(BW$14&amp;"-est-"&amp;$L448,Equations!$G:$I,3,0)*(1/$W448)+VLOOKUP(BW$14&amp;"-imc-"&amp;$L448,Equations!$G:$I,3,0)*(1/$Q448)))</f>
        <v/>
      </c>
      <c r="BX448" s="10" t="str">
        <f>IF($AG448="","",IF(OR($V448&lt;2.7,$V448&gt;90),"Age OOR",BW448-1.6449*VLOOKUP(BW$14&amp;"-rse-"&amp;$L448,Equations!$G:$I,3,0)))</f>
        <v/>
      </c>
      <c r="BY448" s="10" t="str">
        <f>IF($AG448="","",IF(OR($V448&lt;2.7,$V448&gt;90),"Age OOR",BW448+1.6449*VLOOKUP(BW$14&amp;"-rse-"&amp;$L448,Equations!$G:$I,3,0)))</f>
        <v/>
      </c>
      <c r="BZ448" s="10" t="str">
        <f t="shared" si="170"/>
        <v/>
      </c>
      <c r="CA448" s="10" t="str">
        <f>IF($AG448="","",IF(OR($V448&lt;2.7,$V448&gt;90),"Age OOR",($AG448-BW448)/VLOOKUP(BW$14&amp;"-rse-"&amp;$L448,Equations!$G:$I,3,0)))</f>
        <v/>
      </c>
      <c r="CB448" s="10" t="str">
        <f>IF($AH448="","",IF(OR($V448&lt;2.7,$V448&gt;90),"Age OOR",VLOOKUP(CB$14&amp;"-int-"&amp;$M448,Equations!$G:$I,3,0)+VLOOKUP(CB$14&amp;"-sexo-"&amp;$M448,Equations!$G:$I,3,0)*$U448+VLOOKUP(CB$14&amp;"-edad-"&amp;$M448,Equations!$G:$I,3,0)*$V448+VLOOKUP(CB$14&amp;"-est-"&amp;$M448,Equations!$G:$I,3,0)*(1/$W448)+VLOOKUP(CB$14&amp;"-imc-"&amp;$M448,Equations!$G:$I,3,0)*(1/$Q448)))</f>
        <v/>
      </c>
      <c r="CC448" s="10" t="str">
        <f>IF($AH448="","",IF(OR($V448&lt;2.7,$V448&gt;90),"Age OOR",CB448-1.6449*VLOOKUP(CB$14&amp;"-rse-"&amp;$M448,Equations!$G:$I,3,0)))</f>
        <v/>
      </c>
      <c r="CD448" s="10" t="str">
        <f>IF($AH448="","",IF(OR($V448&lt;2.7,$V448&gt;90),"Age OOR",CB448+1.6449*VLOOKUP(CB$14&amp;"-rse-"&amp;$M448,Equations!$G:$I,3,0)))</f>
        <v/>
      </c>
      <c r="CE448" s="10" t="str">
        <f t="shared" si="171"/>
        <v/>
      </c>
      <c r="CF448" s="10" t="str">
        <f>IF($AH448="","",IF(OR($V448&lt;2.7,$V448&gt;90),"Age OOR",($AH448-CB448)/VLOOKUP(CB$14&amp;"-rse-"&amp;$M448,Equations!$G:$I,3,0)))</f>
        <v/>
      </c>
      <c r="CG448" s="10" t="str">
        <f>IF($AI448="","",IF(OR($V448&lt;2.7,$V448&gt;90),"Age OOR",VLOOKUP(CG$14&amp;"-int-"&amp;$N448,Equations!$G:$I,3,0)+VLOOKUP(CG$14&amp;"-sexo-"&amp;$N448,Equations!$G:$I,3,0)*$U448+VLOOKUP(CG$14&amp;"-edad-"&amp;$N448,Equations!$G:$I,3,0)*$V448+VLOOKUP(CG$14&amp;"-est-"&amp;$N448,Equations!$G:$I,3,0)*(1/$W448)+VLOOKUP(CG$14&amp;"-imc-"&amp;$N448,Equations!$G:$I,3,0)*(1/$Q448)))</f>
        <v/>
      </c>
      <c r="CH448" s="10" t="str">
        <f>IF($AI448="","",IF(OR($V448&lt;2.7,$V448&gt;90),"Age OOR",CG448-1.6449*VLOOKUP(CG$14&amp;"-rse-"&amp;$N448,Equations!$G:$I,3,0)))</f>
        <v/>
      </c>
      <c r="CI448" s="10" t="str">
        <f>IF($AI448="","",IF(OR($V448&lt;2.7,$V448&gt;90),"Age OOR",CG448+1.6449*VLOOKUP(CG$14&amp;"-rse-"&amp;$N448,Equations!$G:$I,3,0)))</f>
        <v/>
      </c>
      <c r="CJ448" s="10" t="str">
        <f t="shared" si="172"/>
        <v/>
      </c>
      <c r="CK448" s="10" t="str">
        <f>IF($AI448="","",IF(OR($V448&lt;2.7,$V448&gt;90),"Age OOR",($AI448-CG448)/VLOOKUP(CG$14&amp;"-rse-"&amp;$N448,Equations!$G:$I,3,0)))</f>
        <v/>
      </c>
      <c r="CL448" s="10" t="str">
        <f>IF($AJ448="","",IF(OR($V448&lt;2.7,$V448&gt;90),"Age OOR",VLOOKUP(CL$14&amp;"-int-"&amp;$O448,Equations!$G:$I,3,0)+VLOOKUP(CL$14&amp;"-sexo-"&amp;$O448,Equations!$G:$I,3,0)*$U448+VLOOKUP(CL$14&amp;"-edad-"&amp;$O448,Equations!$G:$I,3,0)*$V448+VLOOKUP(CL$14&amp;"-est-"&amp;$O448,Equations!$G:$I,3,0)*(1/$W448)+VLOOKUP(CL$14&amp;"-imc-"&amp;$O448,Equations!$G:$I,3,0)*(1/$Q448)))</f>
        <v/>
      </c>
      <c r="CM448" s="10" t="str">
        <f>IF($AJ448="","",IF(OR($V448&lt;2.7,$V448&gt;90),"Age OOR",CL448-1.6449*VLOOKUP(CL$14&amp;"-rse-"&amp;$O448,Equations!$G:$I,3,0)))</f>
        <v/>
      </c>
      <c r="CN448" s="10" t="str">
        <f>IF($AJ448="","",IF(OR($V448&lt;2.7,$V448&gt;90),"Age OOR",CL448+1.6449*VLOOKUP(CL$14&amp;"-rse-"&amp;$O448,Equations!$G:$I,3,0)))</f>
        <v/>
      </c>
      <c r="CO448" s="10" t="str">
        <f t="shared" si="173"/>
        <v/>
      </c>
      <c r="CP448" s="10" t="str">
        <f>IF($AJ448="","",IF(OR($V448&lt;2.7,$V448&gt;90),"Age OOR",($AJ448-CL448)/VLOOKUP(CL$14&amp;"-rse-"&amp;$O448,Equations!$G:$I,3,0)))</f>
        <v/>
      </c>
      <c r="CQ448" s="10" t="str">
        <f>IF($AK448="","",IF(OR($V448&lt;2.7,$V448&gt;90),"Age OOR",EXP(VLOOKUP(CQ$14&amp;"-int-"&amp;$P448,Equations!$G:$I,3,0)+VLOOKUP(CQ$14&amp;"-sexo-"&amp;$P448,Equations!$G:$I,3,0)*$U448+VLOOKUP(CQ$14&amp;"-edad-"&amp;$P448,Equations!$G:$I,3,0)*$V448+VLOOKUP(CQ$14&amp;"-est-"&amp;$P448,Equations!$G:$I,3,0)*(1/$W448)+VLOOKUP(CQ$14&amp;"-imc-"&amp;$P448,Equations!$G:$I,3,0)*(1/$Q448))))</f>
        <v/>
      </c>
      <c r="CR448" s="10" t="str">
        <f>IF($AK448="","",IF(OR($V448&lt;2.7,$V448&gt;90),"Age OOR",EXP(LN(CQ448)-1.6449*VLOOKUP(CQ$14&amp;"-rse-"&amp;$P448,Equations!$G:$I,3,0))))</f>
        <v/>
      </c>
      <c r="CS448" s="10" t="str">
        <f>IF($AK448="","",IF(OR($V448&lt;2.7,$V448&gt;90),"Age OOR",EXP(LN(CQ448)+1.6449*VLOOKUP(CQ$14&amp;"-rse-"&amp;$P448,Equations!$G:$I,3,0))))</f>
        <v/>
      </c>
      <c r="CT448" s="10" t="str">
        <f t="shared" si="174"/>
        <v/>
      </c>
      <c r="CU448" s="10" t="str">
        <f>IF($AK448="","",IF(OR($V448&lt;2.7,$V448&gt;90),"Age OOR",(LN($AK448)-LN(CQ448))/VLOOKUP(CQ$14&amp;"-rse-"&amp;$P448,Equations!$G:$I,3,0)))</f>
        <v/>
      </c>
      <c r="CV448" s="47"/>
    </row>
    <row r="449" spans="5:116" x14ac:dyDescent="0.2">
      <c r="E449" s="23" t="str">
        <f t="shared" si="150"/>
        <v>Age out of range</v>
      </c>
      <c r="F449" s="23" t="str">
        <f t="shared" si="151"/>
        <v>Age out of range</v>
      </c>
      <c r="G449" s="23" t="str">
        <f t="shared" si="152"/>
        <v>Age out of range</v>
      </c>
      <c r="H449" s="23" t="str">
        <f t="shared" si="153"/>
        <v>Age out of range</v>
      </c>
      <c r="I449" s="23" t="str">
        <f t="shared" si="154"/>
        <v>Age out of range</v>
      </c>
      <c r="J449" s="23" t="str">
        <f t="shared" si="155"/>
        <v>Age out of range</v>
      </c>
      <c r="K449" s="23" t="str">
        <f t="shared" si="156"/>
        <v>Age out of range</v>
      </c>
      <c r="L449" s="23" t="str">
        <f t="shared" si="157"/>
        <v>Age out of range</v>
      </c>
      <c r="M449" s="23" t="str">
        <f t="shared" si="158"/>
        <v>Age out of range</v>
      </c>
      <c r="N449" s="23" t="str">
        <f t="shared" si="159"/>
        <v>Age out of range</v>
      </c>
      <c r="O449" s="23" t="str">
        <f t="shared" si="160"/>
        <v>Age out of range</v>
      </c>
      <c r="P449" s="23" t="str">
        <f t="shared" si="161"/>
        <v>Age out of range</v>
      </c>
      <c r="Q449" s="23" t="e">
        <f t="shared" si="162"/>
        <v>#DIV/0!</v>
      </c>
      <c r="R449" s="17"/>
      <c r="S449" s="23">
        <v>433</v>
      </c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  <c r="AE449" s="134"/>
      <c r="AF449" s="134"/>
      <c r="AG449" s="134"/>
      <c r="AH449" s="134"/>
      <c r="AI449" s="134"/>
      <c r="AJ449" s="134"/>
      <c r="AK449" s="134"/>
      <c r="AL449" s="7"/>
      <c r="AM449" s="47"/>
      <c r="AN449" s="10" t="str">
        <f>IF($Z449="","",IF(OR($V449&lt;2.7,$V449&gt;90),"Age OOR",VLOOKUP(AN$14&amp;"-int-"&amp;$E449,Equations!$G:$I,3,0)+VLOOKUP(AN$14&amp;"-sexo-"&amp;$E449,Equations!$G:$I,3,0)*$U449+VLOOKUP(AN$14&amp;"-edad-"&amp;$E449,Equations!$G:$I,3,0)*$V449+VLOOKUP(AN$14&amp;"-est-"&amp;$E449,Equations!$G:$I,3,0)*(1/$W449)+VLOOKUP(AN$14&amp;"-imc-"&amp;$E449,Equations!$G:$I,3,0)*(1/$Q449)))</f>
        <v/>
      </c>
      <c r="AO449" s="10" t="str">
        <f>IF($Z449="","",IF(OR($V449&lt;2.7,$V449&gt;90),"Age OOR",AN449-1.6449*VLOOKUP(AN$14&amp;"-rse-"&amp;$E449,Equations!$G:$I,3,0)))</f>
        <v/>
      </c>
      <c r="AP449" s="10" t="str">
        <f>IF($Z449="","",IF(OR($V449&lt;2.7,$V449&gt;90),"Age OOR",AN449+1.6449*VLOOKUP(AN$14&amp;"-rse-"&amp;$E449,Equations!$G:$I,3,0)))</f>
        <v/>
      </c>
      <c r="AQ449" s="10" t="str">
        <f t="shared" si="163"/>
        <v/>
      </c>
      <c r="AR449" s="10" t="str">
        <f>IF($Z449="","",IF(OR($V449&lt;2.7,$V449&gt;90),"Age OOR",($Z449-AN449)/VLOOKUP(AN$14&amp;"-rse-"&amp;$E449,Equations!$G:$I,3,0)))</f>
        <v/>
      </c>
      <c r="AS449" s="10" t="str">
        <f>IF($AA449="","",IF(OR($V449&lt;2.7,$V449&gt;90),"Age OOR",VLOOKUP(AS$14&amp;"-int-"&amp;$F449,Equations!$G:$I,3,0)+VLOOKUP(AS$14&amp;"-sexo-"&amp;$F449,Equations!$G:$I,3,0)*$U449+VLOOKUP(AS$14&amp;"-edad-"&amp;$F449,Equations!$G:$I,3,0)*$V449+VLOOKUP(AS$14&amp;"-est-"&amp;$F449,Equations!$G:$I,3,0)*(1/$W449)+VLOOKUP(AS$14&amp;"-imc-"&amp;$F449,Equations!$G:$I,3,0)*(1/$Q449)))</f>
        <v/>
      </c>
      <c r="AT449" s="10" t="str">
        <f>IF($AA449="","",IF(OR($V449&lt;2.7,$V449&gt;90),"Age OOR",AS449-1.6449*VLOOKUP(AS$14&amp;"-rse-"&amp;$F449,Equations!$G:$I,3,0)))</f>
        <v/>
      </c>
      <c r="AU449" s="10" t="str">
        <f>IF($AA449="","",IF(OR($V449&lt;2.7,$V449&gt;90),"Age OOR",AS449+1.6449*VLOOKUP(AS$14&amp;"-rse-"&amp;$F449,Equations!$G:$I,3,0)))</f>
        <v/>
      </c>
      <c r="AV449" s="10" t="str">
        <f t="shared" si="164"/>
        <v/>
      </c>
      <c r="AW449" s="10" t="str">
        <f>IF($AA449="","",IF(OR($V449&lt;2.7,$V449&gt;90),"Age OOR",($AA449-AS449)/VLOOKUP(AS$14&amp;"-rse-"&amp;$F449,Equations!$G:$I,3,0)))</f>
        <v/>
      </c>
      <c r="AX449" s="10" t="str">
        <f>IF($AB449="","",IF(OR($V449&lt;2.7,$V449&gt;90),"Age OOR",VLOOKUP(AX$14&amp;"-int-"&amp;$G449,Equations!$G:$I,3,0)+VLOOKUP(AX$14&amp;"-sexo-"&amp;$G449,Equations!$G:$I,3,0)*$U449+VLOOKUP(AX$14&amp;"-edad-"&amp;$G449,Equations!$G:$I,3,0)*$V449+VLOOKUP(AX$14&amp;"-est-"&amp;$G449,Equations!$G:$I,3,0)*(1/$W449)+VLOOKUP(AX$14&amp;"-imc-"&amp;$G449,Equations!$G:$I,3,0)*(1/$Q449)))</f>
        <v/>
      </c>
      <c r="AY449" s="10" t="str">
        <f>IF($AB449="","",IF(OR($V449&lt;2.7,$V449&gt;90),"Age OOR",AX449-1.6449*VLOOKUP(AX$14&amp;"-rse-"&amp;$G449,Equations!$G:$I,3,0)))</f>
        <v/>
      </c>
      <c r="AZ449" s="10" t="str">
        <f>IF($AB449="","",IF(OR($V449&lt;2.7,$V449&gt;90),"Age OOR",AX449+1.6449*VLOOKUP(AX$14&amp;"-rse-"&amp;$G449,Equations!$G:$I,3,0)))</f>
        <v/>
      </c>
      <c r="BA449" s="10" t="str">
        <f t="shared" si="165"/>
        <v/>
      </c>
      <c r="BB449" s="10" t="str">
        <f>IF($AB449="","",IF(OR($V449&lt;2.7,$V449&gt;90),"Age OOR",($AB449-AX449)/VLOOKUP(AX$14&amp;"-rse-"&amp;$G449,Equations!$G:$I,3,0)))</f>
        <v/>
      </c>
      <c r="BC449" s="10" t="str">
        <f>IF($AC449="","",IF(OR($V449&lt;2.7,$V449&gt;90),"Age OOR",VLOOKUP(BC$14&amp;"-int-"&amp;$H449,Equations!$G:$I,3,0)+VLOOKUP(BC$14&amp;"-sexo-"&amp;$H449,Equations!$G:$I,3,0)*$U449+VLOOKUP(BC$14&amp;"-edad-"&amp;$H449,Equations!$G:$I,3,0)*$V449+VLOOKUP(BC$14&amp;"-est-"&amp;$H449,Equations!$G:$I,3,0)*(1/$W449)+VLOOKUP(BC$14&amp;"-imc-"&amp;$H449,Equations!$G:$I,3,0)*(1/$Q449)))</f>
        <v/>
      </c>
      <c r="BD449" s="10" t="str">
        <f>IF($AC449="","",IF(OR($V449&lt;2.7,$V449&gt;90),"Age OOR",BC449-1.6449*VLOOKUP(BC$14&amp;"-rse-"&amp;$H449,Equations!$G:$I,3,0)))</f>
        <v/>
      </c>
      <c r="BE449" s="10" t="str">
        <f>IF($AC449="","",IF(OR($V449&lt;2.7,$V449&gt;90),"Age OOR",BC449+1.6449*VLOOKUP(BC$14&amp;"-rse-"&amp;$H449,Equations!$G:$I,3,0)))</f>
        <v/>
      </c>
      <c r="BF449" s="10" t="str">
        <f t="shared" si="166"/>
        <v/>
      </c>
      <c r="BG449" s="10" t="str">
        <f>IF($AC449="","",IF(OR($V449&lt;2.7,$V449&gt;90),"Age OOR",($AC449-BC449)/VLOOKUP(BC$14&amp;"-rse-"&amp;$H449,Equations!$G:$I,3,0)))</f>
        <v/>
      </c>
      <c r="BH449" s="10" t="str">
        <f>IF($AD449="","",IF(OR($V449&lt;2.7,$V449&gt;90),"Age OOR",VLOOKUP(BH$14&amp;"-int-"&amp;$I449,Equations!$G:$I,3,0)+VLOOKUP(BH$14&amp;"-sexo-"&amp;$I449,Equations!$G:$I,3,0)*$U449+VLOOKUP(BH$14&amp;"-edad-"&amp;$I449,Equations!$G:$I,3,0)*$V449+VLOOKUP(BH$14&amp;"-est-"&amp;$I449,Equations!$G:$I,3,0)*(1/$W449)+VLOOKUP(BH$14&amp;"-imc-"&amp;$I449,Equations!$G:$I,3,0)*(1/$Q449)))</f>
        <v/>
      </c>
      <c r="BI449" s="10" t="str">
        <f>IF($AD449="","",IF(OR($V449&lt;2.7,$V449&gt;90),"Age OOR",BH449-1.6449*VLOOKUP(BH$14&amp;"-rse-"&amp;$I449,Equations!$G:$I,3,0)))</f>
        <v/>
      </c>
      <c r="BJ449" s="10" t="str">
        <f>IF($AD449="","",IF(OR($V449&lt;2.7,$V449&gt;90),"Age OOR",BH449+1.6449*VLOOKUP(BH$14&amp;"-rse-"&amp;$I449,Equations!$G:$I,3,0)))</f>
        <v/>
      </c>
      <c r="BK449" s="10" t="str">
        <f t="shared" si="167"/>
        <v/>
      </c>
      <c r="BL449" s="10" t="str">
        <f>IF($AD449="","",IF(OR($V449&lt;2.7,$V449&gt;90),"Age OOR",($AD449-BH449)/VLOOKUP(BH$14&amp;"-rse-"&amp;$I449,Equations!$G:$I,3,0)))</f>
        <v/>
      </c>
      <c r="BM449" s="10" t="str">
        <f>IF($AE449="","",IF(OR($V449&lt;2.7,$V449&gt;90),"Age OOR",VLOOKUP(BM$14&amp;"-int-"&amp;$J449,Equations!$G:$I,3,0)+VLOOKUP(BM$14&amp;"-sexo-"&amp;$J449,Equations!$G:$I,3,0)*$U449+VLOOKUP(BM$14&amp;"-edad-"&amp;$J449,Equations!$G:$I,3,0)*$V449+VLOOKUP(BM$14&amp;"-est-"&amp;$J449,Equations!$G:$I,3,0)*(1/$W449)+VLOOKUP(BM$14&amp;"-imc-"&amp;$J449,Equations!$G:$I,3,0)*(1/$Q449)))</f>
        <v/>
      </c>
      <c r="BN449" s="10" t="str">
        <f>IF($AE449="","",IF(OR($V449&lt;2.7,$V449&gt;90),"Age OOR",BM449-1.6449*VLOOKUP(BM$14&amp;"-rse-"&amp;$J449,Equations!$G:$I,3,0)))</f>
        <v/>
      </c>
      <c r="BO449" s="10" t="str">
        <f>IF($AE449="","",IF(OR($V449&lt;2.7,$V449&gt;90),"Age OOR",BM449+1.6449*VLOOKUP(BM$14&amp;"-rse-"&amp;$J449,Equations!$G:$I,3,0)))</f>
        <v/>
      </c>
      <c r="BP449" s="10" t="str">
        <f t="shared" si="168"/>
        <v/>
      </c>
      <c r="BQ449" s="10" t="str">
        <f>IF($AE449="","",IF(OR($V449&lt;2.7,$V449&gt;90),"Age OOR",($AE449-BM449)/VLOOKUP(BM$14&amp;"-rse-"&amp;$J449,Equations!$G:$I,3,0)))</f>
        <v/>
      </c>
      <c r="BR449" s="10" t="str">
        <f>IF($AF449="","",IF(OR($V449&lt;2.7,$V449&gt;90),"Age OOR",VLOOKUP(BR$14&amp;"-int-"&amp;$K449,Equations!$G:$I,3,0)+VLOOKUP(BR$14&amp;"-sexo-"&amp;$K449,Equations!$G:$I,3,0)*$U449+VLOOKUP(BR$14&amp;"-edad-"&amp;$K449,Equations!$G:$I,3,0)*$V449+VLOOKUP(BR$14&amp;"-est-"&amp;$K449,Equations!$G:$I,3,0)*(1/$W449)+VLOOKUP(BR$14&amp;"-imc-"&amp;$K449,Equations!$G:$I,3,0)*(1/$Q449)))</f>
        <v/>
      </c>
      <c r="BS449" s="10" t="str">
        <f>IF($AF449="","",IF(OR($V449&lt;2.7,$V449&gt;90),"Age OOR",BR449-1.6449*VLOOKUP(BR$14&amp;"-rse-"&amp;$K449,Equations!$G:$I,3,0)))</f>
        <v/>
      </c>
      <c r="BT449" s="10" t="str">
        <f>IF($AF449="","",IF(OR($V449&lt;2.7,$V449&gt;90),"Age OOR",BR449+1.6449*VLOOKUP(BR$14&amp;"-rse-"&amp;$K449,Equations!$G:$I,3,0)))</f>
        <v/>
      </c>
      <c r="BU449" s="10" t="str">
        <f t="shared" si="169"/>
        <v/>
      </c>
      <c r="BV449" s="10" t="str">
        <f>IF($AF449="","",IF(OR($V449&lt;2.7,$V449&gt;90),"Age OOR",($AF449-BR449)/VLOOKUP(BR$14&amp;"-rse-"&amp;$K449,Equations!$G:$I,3,0)))</f>
        <v/>
      </c>
      <c r="BW449" s="10" t="str">
        <f>IF($AG449="","",IF(OR($V449&lt;2.7,$V449&gt;90),"Age OOR",VLOOKUP(BW$14&amp;"-int-"&amp;$L449,Equations!$G:$I,3,0)+VLOOKUP(BW$14&amp;"-sexo-"&amp;$L449,Equations!$G:$I,3,0)*$U449+VLOOKUP(BW$14&amp;"-edad-"&amp;$L449,Equations!$G:$I,3,0)*$V449+VLOOKUP(BW$14&amp;"-est-"&amp;$L449,Equations!$G:$I,3,0)*(1/$W449)+VLOOKUP(BW$14&amp;"-imc-"&amp;$L449,Equations!$G:$I,3,0)*(1/$Q449)))</f>
        <v/>
      </c>
      <c r="BX449" s="10" t="str">
        <f>IF($AG449="","",IF(OR($V449&lt;2.7,$V449&gt;90),"Age OOR",BW449-1.6449*VLOOKUP(BW$14&amp;"-rse-"&amp;$L449,Equations!$G:$I,3,0)))</f>
        <v/>
      </c>
      <c r="BY449" s="10" t="str">
        <f>IF($AG449="","",IF(OR($V449&lt;2.7,$V449&gt;90),"Age OOR",BW449+1.6449*VLOOKUP(BW$14&amp;"-rse-"&amp;$L449,Equations!$G:$I,3,0)))</f>
        <v/>
      </c>
      <c r="BZ449" s="10" t="str">
        <f t="shared" si="170"/>
        <v/>
      </c>
      <c r="CA449" s="10" t="str">
        <f>IF($AG449="","",IF(OR($V449&lt;2.7,$V449&gt;90),"Age OOR",($AG449-BW449)/VLOOKUP(BW$14&amp;"-rse-"&amp;$L449,Equations!$G:$I,3,0)))</f>
        <v/>
      </c>
      <c r="CB449" s="10" t="str">
        <f>IF($AH449="","",IF(OR($V449&lt;2.7,$V449&gt;90),"Age OOR",VLOOKUP(CB$14&amp;"-int-"&amp;$M449,Equations!$G:$I,3,0)+VLOOKUP(CB$14&amp;"-sexo-"&amp;$M449,Equations!$G:$I,3,0)*$U449+VLOOKUP(CB$14&amp;"-edad-"&amp;$M449,Equations!$G:$I,3,0)*$V449+VLOOKUP(CB$14&amp;"-est-"&amp;$M449,Equations!$G:$I,3,0)*(1/$W449)+VLOOKUP(CB$14&amp;"-imc-"&amp;$M449,Equations!$G:$I,3,0)*(1/$Q449)))</f>
        <v/>
      </c>
      <c r="CC449" s="10" t="str">
        <f>IF($AH449="","",IF(OR($V449&lt;2.7,$V449&gt;90),"Age OOR",CB449-1.6449*VLOOKUP(CB$14&amp;"-rse-"&amp;$M449,Equations!$G:$I,3,0)))</f>
        <v/>
      </c>
      <c r="CD449" s="10" t="str">
        <f>IF($AH449="","",IF(OR($V449&lt;2.7,$V449&gt;90),"Age OOR",CB449+1.6449*VLOOKUP(CB$14&amp;"-rse-"&amp;$M449,Equations!$G:$I,3,0)))</f>
        <v/>
      </c>
      <c r="CE449" s="10" t="str">
        <f t="shared" si="171"/>
        <v/>
      </c>
      <c r="CF449" s="10" t="str">
        <f>IF($AH449="","",IF(OR($V449&lt;2.7,$V449&gt;90),"Age OOR",($AH449-CB449)/VLOOKUP(CB$14&amp;"-rse-"&amp;$M449,Equations!$G:$I,3,0)))</f>
        <v/>
      </c>
      <c r="CG449" s="10" t="str">
        <f>IF($AI449="","",IF(OR($V449&lt;2.7,$V449&gt;90),"Age OOR",VLOOKUP(CG$14&amp;"-int-"&amp;$N449,Equations!$G:$I,3,0)+VLOOKUP(CG$14&amp;"-sexo-"&amp;$N449,Equations!$G:$I,3,0)*$U449+VLOOKUP(CG$14&amp;"-edad-"&amp;$N449,Equations!$G:$I,3,0)*$V449+VLOOKUP(CG$14&amp;"-est-"&amp;$N449,Equations!$G:$I,3,0)*(1/$W449)+VLOOKUP(CG$14&amp;"-imc-"&amp;$N449,Equations!$G:$I,3,0)*(1/$Q449)))</f>
        <v/>
      </c>
      <c r="CH449" s="10" t="str">
        <f>IF($AI449="","",IF(OR($V449&lt;2.7,$V449&gt;90),"Age OOR",CG449-1.6449*VLOOKUP(CG$14&amp;"-rse-"&amp;$N449,Equations!$G:$I,3,0)))</f>
        <v/>
      </c>
      <c r="CI449" s="10" t="str">
        <f>IF($AI449="","",IF(OR($V449&lt;2.7,$V449&gt;90),"Age OOR",CG449+1.6449*VLOOKUP(CG$14&amp;"-rse-"&amp;$N449,Equations!$G:$I,3,0)))</f>
        <v/>
      </c>
      <c r="CJ449" s="10" t="str">
        <f t="shared" si="172"/>
        <v/>
      </c>
      <c r="CK449" s="10" t="str">
        <f>IF($AI449="","",IF(OR($V449&lt;2.7,$V449&gt;90),"Age OOR",($AI449-CG449)/VLOOKUP(CG$14&amp;"-rse-"&amp;$N449,Equations!$G:$I,3,0)))</f>
        <v/>
      </c>
      <c r="CL449" s="10" t="str">
        <f>IF($AJ449="","",IF(OR($V449&lt;2.7,$V449&gt;90),"Age OOR",VLOOKUP(CL$14&amp;"-int-"&amp;$O449,Equations!$G:$I,3,0)+VLOOKUP(CL$14&amp;"-sexo-"&amp;$O449,Equations!$G:$I,3,0)*$U449+VLOOKUP(CL$14&amp;"-edad-"&amp;$O449,Equations!$G:$I,3,0)*$V449+VLOOKUP(CL$14&amp;"-est-"&amp;$O449,Equations!$G:$I,3,0)*(1/$W449)+VLOOKUP(CL$14&amp;"-imc-"&amp;$O449,Equations!$G:$I,3,0)*(1/$Q449)))</f>
        <v/>
      </c>
      <c r="CM449" s="10" t="str">
        <f>IF($AJ449="","",IF(OR($V449&lt;2.7,$V449&gt;90),"Age OOR",CL449-1.6449*VLOOKUP(CL$14&amp;"-rse-"&amp;$O449,Equations!$G:$I,3,0)))</f>
        <v/>
      </c>
      <c r="CN449" s="10" t="str">
        <f>IF($AJ449="","",IF(OR($V449&lt;2.7,$V449&gt;90),"Age OOR",CL449+1.6449*VLOOKUP(CL$14&amp;"-rse-"&amp;$O449,Equations!$G:$I,3,0)))</f>
        <v/>
      </c>
      <c r="CO449" s="10" t="str">
        <f t="shared" si="173"/>
        <v/>
      </c>
      <c r="CP449" s="10" t="str">
        <f>IF($AJ449="","",IF(OR($V449&lt;2.7,$V449&gt;90),"Age OOR",($AJ449-CL449)/VLOOKUP(CL$14&amp;"-rse-"&amp;$O449,Equations!$G:$I,3,0)))</f>
        <v/>
      </c>
      <c r="CQ449" s="10" t="str">
        <f>IF($AK449="","",IF(OR($V449&lt;2.7,$V449&gt;90),"Age OOR",EXP(VLOOKUP(CQ$14&amp;"-int-"&amp;$P449,Equations!$G:$I,3,0)+VLOOKUP(CQ$14&amp;"-sexo-"&amp;$P449,Equations!$G:$I,3,0)*$U449+VLOOKUP(CQ$14&amp;"-edad-"&amp;$P449,Equations!$G:$I,3,0)*$V449+VLOOKUP(CQ$14&amp;"-est-"&amp;$P449,Equations!$G:$I,3,0)*(1/$W449)+VLOOKUP(CQ$14&amp;"-imc-"&amp;$P449,Equations!$G:$I,3,0)*(1/$Q449))))</f>
        <v/>
      </c>
      <c r="CR449" s="10" t="str">
        <f>IF($AK449="","",IF(OR($V449&lt;2.7,$V449&gt;90),"Age OOR",EXP(LN(CQ449)-1.6449*VLOOKUP(CQ$14&amp;"-rse-"&amp;$P449,Equations!$G:$I,3,0))))</f>
        <v/>
      </c>
      <c r="CS449" s="10" t="str">
        <f>IF($AK449="","",IF(OR($V449&lt;2.7,$V449&gt;90),"Age OOR",EXP(LN(CQ449)+1.6449*VLOOKUP(CQ$14&amp;"-rse-"&amp;$P449,Equations!$G:$I,3,0))))</f>
        <v/>
      </c>
      <c r="CT449" s="10" t="str">
        <f t="shared" si="174"/>
        <v/>
      </c>
      <c r="CU449" s="10" t="str">
        <f>IF($AK449="","",IF(OR($V449&lt;2.7,$V449&gt;90),"Age OOR",(LN($AK449)-LN(CQ449))/VLOOKUP(CQ$14&amp;"-rse-"&amp;$P449,Equations!$G:$I,3,0)))</f>
        <v/>
      </c>
      <c r="CV449" s="47"/>
    </row>
    <row r="450" spans="5:116" x14ac:dyDescent="0.2">
      <c r="E450" s="23" t="str">
        <f t="shared" si="150"/>
        <v>Age out of range</v>
      </c>
      <c r="F450" s="23" t="str">
        <f t="shared" si="151"/>
        <v>Age out of range</v>
      </c>
      <c r="G450" s="23" t="str">
        <f t="shared" si="152"/>
        <v>Age out of range</v>
      </c>
      <c r="H450" s="23" t="str">
        <f t="shared" si="153"/>
        <v>Age out of range</v>
      </c>
      <c r="I450" s="23" t="str">
        <f t="shared" si="154"/>
        <v>Age out of range</v>
      </c>
      <c r="J450" s="23" t="str">
        <f t="shared" si="155"/>
        <v>Age out of range</v>
      </c>
      <c r="K450" s="23" t="str">
        <f t="shared" si="156"/>
        <v>Age out of range</v>
      </c>
      <c r="L450" s="23" t="str">
        <f t="shared" si="157"/>
        <v>Age out of range</v>
      </c>
      <c r="M450" s="23" t="str">
        <f t="shared" si="158"/>
        <v>Age out of range</v>
      </c>
      <c r="N450" s="23" t="str">
        <f t="shared" si="159"/>
        <v>Age out of range</v>
      </c>
      <c r="O450" s="23" t="str">
        <f t="shared" si="160"/>
        <v>Age out of range</v>
      </c>
      <c r="P450" s="23" t="str">
        <f t="shared" si="161"/>
        <v>Age out of range</v>
      </c>
      <c r="Q450" s="23" t="e">
        <f t="shared" si="162"/>
        <v>#DIV/0!</v>
      </c>
      <c r="R450" s="17"/>
      <c r="S450" s="23">
        <v>434</v>
      </c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  <c r="AE450" s="134"/>
      <c r="AF450" s="134"/>
      <c r="AG450" s="134"/>
      <c r="AH450" s="134"/>
      <c r="AI450" s="134"/>
      <c r="AJ450" s="134"/>
      <c r="AK450" s="134"/>
      <c r="AL450" s="7"/>
      <c r="AM450" s="47"/>
      <c r="AN450" s="10" t="str">
        <f>IF($Z450="","",IF(OR($V450&lt;2.7,$V450&gt;90),"Age OOR",VLOOKUP(AN$14&amp;"-int-"&amp;$E450,Equations!$G:$I,3,0)+VLOOKUP(AN$14&amp;"-sexo-"&amp;$E450,Equations!$G:$I,3,0)*$U450+VLOOKUP(AN$14&amp;"-edad-"&amp;$E450,Equations!$G:$I,3,0)*$V450+VLOOKUP(AN$14&amp;"-est-"&amp;$E450,Equations!$G:$I,3,0)*(1/$W450)+VLOOKUP(AN$14&amp;"-imc-"&amp;$E450,Equations!$G:$I,3,0)*(1/$Q450)))</f>
        <v/>
      </c>
      <c r="AO450" s="10" t="str">
        <f>IF($Z450="","",IF(OR($V450&lt;2.7,$V450&gt;90),"Age OOR",AN450-1.6449*VLOOKUP(AN$14&amp;"-rse-"&amp;$E450,Equations!$G:$I,3,0)))</f>
        <v/>
      </c>
      <c r="AP450" s="10" t="str">
        <f>IF($Z450="","",IF(OR($V450&lt;2.7,$V450&gt;90),"Age OOR",AN450+1.6449*VLOOKUP(AN$14&amp;"-rse-"&amp;$E450,Equations!$G:$I,3,0)))</f>
        <v/>
      </c>
      <c r="AQ450" s="10" t="str">
        <f t="shared" si="163"/>
        <v/>
      </c>
      <c r="AR450" s="10" t="str">
        <f>IF($Z450="","",IF(OR($V450&lt;2.7,$V450&gt;90),"Age OOR",($Z450-AN450)/VLOOKUP(AN$14&amp;"-rse-"&amp;$E450,Equations!$G:$I,3,0)))</f>
        <v/>
      </c>
      <c r="AS450" s="10" t="str">
        <f>IF($AA450="","",IF(OR($V450&lt;2.7,$V450&gt;90),"Age OOR",VLOOKUP(AS$14&amp;"-int-"&amp;$F450,Equations!$G:$I,3,0)+VLOOKUP(AS$14&amp;"-sexo-"&amp;$F450,Equations!$G:$I,3,0)*$U450+VLOOKUP(AS$14&amp;"-edad-"&amp;$F450,Equations!$G:$I,3,0)*$V450+VLOOKUP(AS$14&amp;"-est-"&amp;$F450,Equations!$G:$I,3,0)*(1/$W450)+VLOOKUP(AS$14&amp;"-imc-"&amp;$F450,Equations!$G:$I,3,0)*(1/$Q450)))</f>
        <v/>
      </c>
      <c r="AT450" s="10" t="str">
        <f>IF($AA450="","",IF(OR($V450&lt;2.7,$V450&gt;90),"Age OOR",AS450-1.6449*VLOOKUP(AS$14&amp;"-rse-"&amp;$F450,Equations!$G:$I,3,0)))</f>
        <v/>
      </c>
      <c r="AU450" s="10" t="str">
        <f>IF($AA450="","",IF(OR($V450&lt;2.7,$V450&gt;90),"Age OOR",AS450+1.6449*VLOOKUP(AS$14&amp;"-rse-"&amp;$F450,Equations!$G:$I,3,0)))</f>
        <v/>
      </c>
      <c r="AV450" s="10" t="str">
        <f t="shared" si="164"/>
        <v/>
      </c>
      <c r="AW450" s="10" t="str">
        <f>IF($AA450="","",IF(OR($V450&lt;2.7,$V450&gt;90),"Age OOR",($AA450-AS450)/VLOOKUP(AS$14&amp;"-rse-"&amp;$F450,Equations!$G:$I,3,0)))</f>
        <v/>
      </c>
      <c r="AX450" s="10" t="str">
        <f>IF($AB450="","",IF(OR($V450&lt;2.7,$V450&gt;90),"Age OOR",VLOOKUP(AX$14&amp;"-int-"&amp;$G450,Equations!$G:$I,3,0)+VLOOKUP(AX$14&amp;"-sexo-"&amp;$G450,Equations!$G:$I,3,0)*$U450+VLOOKUP(AX$14&amp;"-edad-"&amp;$G450,Equations!$G:$I,3,0)*$V450+VLOOKUP(AX$14&amp;"-est-"&amp;$G450,Equations!$G:$I,3,0)*(1/$W450)+VLOOKUP(AX$14&amp;"-imc-"&amp;$G450,Equations!$G:$I,3,0)*(1/$Q450)))</f>
        <v/>
      </c>
      <c r="AY450" s="10" t="str">
        <f>IF($AB450="","",IF(OR($V450&lt;2.7,$V450&gt;90),"Age OOR",AX450-1.6449*VLOOKUP(AX$14&amp;"-rse-"&amp;$G450,Equations!$G:$I,3,0)))</f>
        <v/>
      </c>
      <c r="AZ450" s="10" t="str">
        <f>IF($AB450="","",IF(OR($V450&lt;2.7,$V450&gt;90),"Age OOR",AX450+1.6449*VLOOKUP(AX$14&amp;"-rse-"&amp;$G450,Equations!$G:$I,3,0)))</f>
        <v/>
      </c>
      <c r="BA450" s="10" t="str">
        <f t="shared" si="165"/>
        <v/>
      </c>
      <c r="BB450" s="10" t="str">
        <f>IF($AB450="","",IF(OR($V450&lt;2.7,$V450&gt;90),"Age OOR",($AB450-AX450)/VLOOKUP(AX$14&amp;"-rse-"&amp;$G450,Equations!$G:$I,3,0)))</f>
        <v/>
      </c>
      <c r="BC450" s="10" t="str">
        <f>IF($AC450="","",IF(OR($V450&lt;2.7,$V450&gt;90),"Age OOR",VLOOKUP(BC$14&amp;"-int-"&amp;$H450,Equations!$G:$I,3,0)+VLOOKUP(BC$14&amp;"-sexo-"&amp;$H450,Equations!$G:$I,3,0)*$U450+VLOOKUP(BC$14&amp;"-edad-"&amp;$H450,Equations!$G:$I,3,0)*$V450+VLOOKUP(BC$14&amp;"-est-"&amp;$H450,Equations!$G:$I,3,0)*(1/$W450)+VLOOKUP(BC$14&amp;"-imc-"&amp;$H450,Equations!$G:$I,3,0)*(1/$Q450)))</f>
        <v/>
      </c>
      <c r="BD450" s="10" t="str">
        <f>IF($AC450="","",IF(OR($V450&lt;2.7,$V450&gt;90),"Age OOR",BC450-1.6449*VLOOKUP(BC$14&amp;"-rse-"&amp;$H450,Equations!$G:$I,3,0)))</f>
        <v/>
      </c>
      <c r="BE450" s="10" t="str">
        <f>IF($AC450="","",IF(OR($V450&lt;2.7,$V450&gt;90),"Age OOR",BC450+1.6449*VLOOKUP(BC$14&amp;"-rse-"&amp;$H450,Equations!$G:$I,3,0)))</f>
        <v/>
      </c>
      <c r="BF450" s="10" t="str">
        <f t="shared" si="166"/>
        <v/>
      </c>
      <c r="BG450" s="10" t="str">
        <f>IF($AC450="","",IF(OR($V450&lt;2.7,$V450&gt;90),"Age OOR",($AC450-BC450)/VLOOKUP(BC$14&amp;"-rse-"&amp;$H450,Equations!$G:$I,3,0)))</f>
        <v/>
      </c>
      <c r="BH450" s="10" t="str">
        <f>IF($AD450="","",IF(OR($V450&lt;2.7,$V450&gt;90),"Age OOR",VLOOKUP(BH$14&amp;"-int-"&amp;$I450,Equations!$G:$I,3,0)+VLOOKUP(BH$14&amp;"-sexo-"&amp;$I450,Equations!$G:$I,3,0)*$U450+VLOOKUP(BH$14&amp;"-edad-"&amp;$I450,Equations!$G:$I,3,0)*$V450+VLOOKUP(BH$14&amp;"-est-"&amp;$I450,Equations!$G:$I,3,0)*(1/$W450)+VLOOKUP(BH$14&amp;"-imc-"&amp;$I450,Equations!$G:$I,3,0)*(1/$Q450)))</f>
        <v/>
      </c>
      <c r="BI450" s="10" t="str">
        <f>IF($AD450="","",IF(OR($V450&lt;2.7,$V450&gt;90),"Age OOR",BH450-1.6449*VLOOKUP(BH$14&amp;"-rse-"&amp;$I450,Equations!$G:$I,3,0)))</f>
        <v/>
      </c>
      <c r="BJ450" s="10" t="str">
        <f>IF($AD450="","",IF(OR($V450&lt;2.7,$V450&gt;90),"Age OOR",BH450+1.6449*VLOOKUP(BH$14&amp;"-rse-"&amp;$I450,Equations!$G:$I,3,0)))</f>
        <v/>
      </c>
      <c r="BK450" s="10" t="str">
        <f t="shared" si="167"/>
        <v/>
      </c>
      <c r="BL450" s="10" t="str">
        <f>IF($AD450="","",IF(OR($V450&lt;2.7,$V450&gt;90),"Age OOR",($AD450-BH450)/VLOOKUP(BH$14&amp;"-rse-"&amp;$I450,Equations!$G:$I,3,0)))</f>
        <v/>
      </c>
      <c r="BM450" s="10" t="str">
        <f>IF($AE450="","",IF(OR($V450&lt;2.7,$V450&gt;90),"Age OOR",VLOOKUP(BM$14&amp;"-int-"&amp;$J450,Equations!$G:$I,3,0)+VLOOKUP(BM$14&amp;"-sexo-"&amp;$J450,Equations!$G:$I,3,0)*$U450+VLOOKUP(BM$14&amp;"-edad-"&amp;$J450,Equations!$G:$I,3,0)*$V450+VLOOKUP(BM$14&amp;"-est-"&amp;$J450,Equations!$G:$I,3,0)*(1/$W450)+VLOOKUP(BM$14&amp;"-imc-"&amp;$J450,Equations!$G:$I,3,0)*(1/$Q450)))</f>
        <v/>
      </c>
      <c r="BN450" s="10" t="str">
        <f>IF($AE450="","",IF(OR($V450&lt;2.7,$V450&gt;90),"Age OOR",BM450-1.6449*VLOOKUP(BM$14&amp;"-rse-"&amp;$J450,Equations!$G:$I,3,0)))</f>
        <v/>
      </c>
      <c r="BO450" s="10" t="str">
        <f>IF($AE450="","",IF(OR($V450&lt;2.7,$V450&gt;90),"Age OOR",BM450+1.6449*VLOOKUP(BM$14&amp;"-rse-"&amp;$J450,Equations!$G:$I,3,0)))</f>
        <v/>
      </c>
      <c r="BP450" s="10" t="str">
        <f t="shared" si="168"/>
        <v/>
      </c>
      <c r="BQ450" s="10" t="str">
        <f>IF($AE450="","",IF(OR($V450&lt;2.7,$V450&gt;90),"Age OOR",($AE450-BM450)/VLOOKUP(BM$14&amp;"-rse-"&amp;$J450,Equations!$G:$I,3,0)))</f>
        <v/>
      </c>
      <c r="BR450" s="10" t="str">
        <f>IF($AF450="","",IF(OR($V450&lt;2.7,$V450&gt;90),"Age OOR",VLOOKUP(BR$14&amp;"-int-"&amp;$K450,Equations!$G:$I,3,0)+VLOOKUP(BR$14&amp;"-sexo-"&amp;$K450,Equations!$G:$I,3,0)*$U450+VLOOKUP(BR$14&amp;"-edad-"&amp;$K450,Equations!$G:$I,3,0)*$V450+VLOOKUP(BR$14&amp;"-est-"&amp;$K450,Equations!$G:$I,3,0)*(1/$W450)+VLOOKUP(BR$14&amp;"-imc-"&amp;$K450,Equations!$G:$I,3,0)*(1/$Q450)))</f>
        <v/>
      </c>
      <c r="BS450" s="10" t="str">
        <f>IF($AF450="","",IF(OR($V450&lt;2.7,$V450&gt;90),"Age OOR",BR450-1.6449*VLOOKUP(BR$14&amp;"-rse-"&amp;$K450,Equations!$G:$I,3,0)))</f>
        <v/>
      </c>
      <c r="BT450" s="10" t="str">
        <f>IF($AF450="","",IF(OR($V450&lt;2.7,$V450&gt;90),"Age OOR",BR450+1.6449*VLOOKUP(BR$14&amp;"-rse-"&amp;$K450,Equations!$G:$I,3,0)))</f>
        <v/>
      </c>
      <c r="BU450" s="10" t="str">
        <f t="shared" si="169"/>
        <v/>
      </c>
      <c r="BV450" s="10" t="str">
        <f>IF($AF450="","",IF(OR($V450&lt;2.7,$V450&gt;90),"Age OOR",($AF450-BR450)/VLOOKUP(BR$14&amp;"-rse-"&amp;$K450,Equations!$G:$I,3,0)))</f>
        <v/>
      </c>
      <c r="BW450" s="10" t="str">
        <f>IF($AG450="","",IF(OR($V450&lt;2.7,$V450&gt;90),"Age OOR",VLOOKUP(BW$14&amp;"-int-"&amp;$L450,Equations!$G:$I,3,0)+VLOOKUP(BW$14&amp;"-sexo-"&amp;$L450,Equations!$G:$I,3,0)*$U450+VLOOKUP(BW$14&amp;"-edad-"&amp;$L450,Equations!$G:$I,3,0)*$V450+VLOOKUP(BW$14&amp;"-est-"&amp;$L450,Equations!$G:$I,3,0)*(1/$W450)+VLOOKUP(BW$14&amp;"-imc-"&amp;$L450,Equations!$G:$I,3,0)*(1/$Q450)))</f>
        <v/>
      </c>
      <c r="BX450" s="10" t="str">
        <f>IF($AG450="","",IF(OR($V450&lt;2.7,$V450&gt;90),"Age OOR",BW450-1.6449*VLOOKUP(BW$14&amp;"-rse-"&amp;$L450,Equations!$G:$I,3,0)))</f>
        <v/>
      </c>
      <c r="BY450" s="10" t="str">
        <f>IF($AG450="","",IF(OR($V450&lt;2.7,$V450&gt;90),"Age OOR",BW450+1.6449*VLOOKUP(BW$14&amp;"-rse-"&amp;$L450,Equations!$G:$I,3,0)))</f>
        <v/>
      </c>
      <c r="BZ450" s="10" t="str">
        <f t="shared" si="170"/>
        <v/>
      </c>
      <c r="CA450" s="10" t="str">
        <f>IF($AG450="","",IF(OR($V450&lt;2.7,$V450&gt;90),"Age OOR",($AG450-BW450)/VLOOKUP(BW$14&amp;"-rse-"&amp;$L450,Equations!$G:$I,3,0)))</f>
        <v/>
      </c>
      <c r="CB450" s="10" t="str">
        <f>IF($AH450="","",IF(OR($V450&lt;2.7,$V450&gt;90),"Age OOR",VLOOKUP(CB$14&amp;"-int-"&amp;$M450,Equations!$G:$I,3,0)+VLOOKUP(CB$14&amp;"-sexo-"&amp;$M450,Equations!$G:$I,3,0)*$U450+VLOOKUP(CB$14&amp;"-edad-"&amp;$M450,Equations!$G:$I,3,0)*$V450+VLOOKUP(CB$14&amp;"-est-"&amp;$M450,Equations!$G:$I,3,0)*(1/$W450)+VLOOKUP(CB$14&amp;"-imc-"&amp;$M450,Equations!$G:$I,3,0)*(1/$Q450)))</f>
        <v/>
      </c>
      <c r="CC450" s="10" t="str">
        <f>IF($AH450="","",IF(OR($V450&lt;2.7,$V450&gt;90),"Age OOR",CB450-1.6449*VLOOKUP(CB$14&amp;"-rse-"&amp;$M450,Equations!$G:$I,3,0)))</f>
        <v/>
      </c>
      <c r="CD450" s="10" t="str">
        <f>IF($AH450="","",IF(OR($V450&lt;2.7,$V450&gt;90),"Age OOR",CB450+1.6449*VLOOKUP(CB$14&amp;"-rse-"&amp;$M450,Equations!$G:$I,3,0)))</f>
        <v/>
      </c>
      <c r="CE450" s="10" t="str">
        <f t="shared" si="171"/>
        <v/>
      </c>
      <c r="CF450" s="10" t="str">
        <f>IF($AH450="","",IF(OR($V450&lt;2.7,$V450&gt;90),"Age OOR",($AH450-CB450)/VLOOKUP(CB$14&amp;"-rse-"&amp;$M450,Equations!$G:$I,3,0)))</f>
        <v/>
      </c>
      <c r="CG450" s="10" t="str">
        <f>IF($AI450="","",IF(OR($V450&lt;2.7,$V450&gt;90),"Age OOR",VLOOKUP(CG$14&amp;"-int-"&amp;$N450,Equations!$G:$I,3,0)+VLOOKUP(CG$14&amp;"-sexo-"&amp;$N450,Equations!$G:$I,3,0)*$U450+VLOOKUP(CG$14&amp;"-edad-"&amp;$N450,Equations!$G:$I,3,0)*$V450+VLOOKUP(CG$14&amp;"-est-"&amp;$N450,Equations!$G:$I,3,0)*(1/$W450)+VLOOKUP(CG$14&amp;"-imc-"&amp;$N450,Equations!$G:$I,3,0)*(1/$Q450)))</f>
        <v/>
      </c>
      <c r="CH450" s="10" t="str">
        <f>IF($AI450="","",IF(OR($V450&lt;2.7,$V450&gt;90),"Age OOR",CG450-1.6449*VLOOKUP(CG$14&amp;"-rse-"&amp;$N450,Equations!$G:$I,3,0)))</f>
        <v/>
      </c>
      <c r="CI450" s="10" t="str">
        <f>IF($AI450="","",IF(OR($V450&lt;2.7,$V450&gt;90),"Age OOR",CG450+1.6449*VLOOKUP(CG$14&amp;"-rse-"&amp;$N450,Equations!$G:$I,3,0)))</f>
        <v/>
      </c>
      <c r="CJ450" s="10" t="str">
        <f t="shared" si="172"/>
        <v/>
      </c>
      <c r="CK450" s="10" t="str">
        <f>IF($AI450="","",IF(OR($V450&lt;2.7,$V450&gt;90),"Age OOR",($AI450-CG450)/VLOOKUP(CG$14&amp;"-rse-"&amp;$N450,Equations!$G:$I,3,0)))</f>
        <v/>
      </c>
      <c r="CL450" s="10" t="str">
        <f>IF($AJ450="","",IF(OR($V450&lt;2.7,$V450&gt;90),"Age OOR",VLOOKUP(CL$14&amp;"-int-"&amp;$O450,Equations!$G:$I,3,0)+VLOOKUP(CL$14&amp;"-sexo-"&amp;$O450,Equations!$G:$I,3,0)*$U450+VLOOKUP(CL$14&amp;"-edad-"&amp;$O450,Equations!$G:$I,3,0)*$V450+VLOOKUP(CL$14&amp;"-est-"&amp;$O450,Equations!$G:$I,3,0)*(1/$W450)+VLOOKUP(CL$14&amp;"-imc-"&amp;$O450,Equations!$G:$I,3,0)*(1/$Q450)))</f>
        <v/>
      </c>
      <c r="CM450" s="10" t="str">
        <f>IF($AJ450="","",IF(OR($V450&lt;2.7,$V450&gt;90),"Age OOR",CL450-1.6449*VLOOKUP(CL$14&amp;"-rse-"&amp;$O450,Equations!$G:$I,3,0)))</f>
        <v/>
      </c>
      <c r="CN450" s="10" t="str">
        <f>IF($AJ450="","",IF(OR($V450&lt;2.7,$V450&gt;90),"Age OOR",CL450+1.6449*VLOOKUP(CL$14&amp;"-rse-"&amp;$O450,Equations!$G:$I,3,0)))</f>
        <v/>
      </c>
      <c r="CO450" s="10" t="str">
        <f t="shared" si="173"/>
        <v/>
      </c>
      <c r="CP450" s="10" t="str">
        <f>IF($AJ450="","",IF(OR($V450&lt;2.7,$V450&gt;90),"Age OOR",($AJ450-CL450)/VLOOKUP(CL$14&amp;"-rse-"&amp;$O450,Equations!$G:$I,3,0)))</f>
        <v/>
      </c>
      <c r="CQ450" s="10" t="str">
        <f>IF($AK450="","",IF(OR($V450&lt;2.7,$V450&gt;90),"Age OOR",EXP(VLOOKUP(CQ$14&amp;"-int-"&amp;$P450,Equations!$G:$I,3,0)+VLOOKUP(CQ$14&amp;"-sexo-"&amp;$P450,Equations!$G:$I,3,0)*$U450+VLOOKUP(CQ$14&amp;"-edad-"&amp;$P450,Equations!$G:$I,3,0)*$V450+VLOOKUP(CQ$14&amp;"-est-"&amp;$P450,Equations!$G:$I,3,0)*(1/$W450)+VLOOKUP(CQ$14&amp;"-imc-"&amp;$P450,Equations!$G:$I,3,0)*(1/$Q450))))</f>
        <v/>
      </c>
      <c r="CR450" s="10" t="str">
        <f>IF($AK450="","",IF(OR($V450&lt;2.7,$V450&gt;90),"Age OOR",EXP(LN(CQ450)-1.6449*VLOOKUP(CQ$14&amp;"-rse-"&amp;$P450,Equations!$G:$I,3,0))))</f>
        <v/>
      </c>
      <c r="CS450" s="10" t="str">
        <f>IF($AK450="","",IF(OR($V450&lt;2.7,$V450&gt;90),"Age OOR",EXP(LN(CQ450)+1.6449*VLOOKUP(CQ$14&amp;"-rse-"&amp;$P450,Equations!$G:$I,3,0))))</f>
        <v/>
      </c>
      <c r="CT450" s="10" t="str">
        <f t="shared" si="174"/>
        <v/>
      </c>
      <c r="CU450" s="10" t="str">
        <f>IF($AK450="","",IF(OR($V450&lt;2.7,$V450&gt;90),"Age OOR",(LN($AK450)-LN(CQ450))/VLOOKUP(CQ$14&amp;"-rse-"&amp;$P450,Equations!$G:$I,3,0)))</f>
        <v/>
      </c>
      <c r="CV450" s="47"/>
    </row>
    <row r="451" spans="5:116" x14ac:dyDescent="0.2">
      <c r="E451" s="23" t="str">
        <f t="shared" si="150"/>
        <v>Age out of range</v>
      </c>
      <c r="F451" s="23" t="str">
        <f t="shared" si="151"/>
        <v>Age out of range</v>
      </c>
      <c r="G451" s="23" t="str">
        <f t="shared" si="152"/>
        <v>Age out of range</v>
      </c>
      <c r="H451" s="23" t="str">
        <f t="shared" si="153"/>
        <v>Age out of range</v>
      </c>
      <c r="I451" s="23" t="str">
        <f t="shared" si="154"/>
        <v>Age out of range</v>
      </c>
      <c r="J451" s="23" t="str">
        <f t="shared" si="155"/>
        <v>Age out of range</v>
      </c>
      <c r="K451" s="23" t="str">
        <f t="shared" si="156"/>
        <v>Age out of range</v>
      </c>
      <c r="L451" s="23" t="str">
        <f t="shared" si="157"/>
        <v>Age out of range</v>
      </c>
      <c r="M451" s="23" t="str">
        <f t="shared" si="158"/>
        <v>Age out of range</v>
      </c>
      <c r="N451" s="23" t="str">
        <f t="shared" si="159"/>
        <v>Age out of range</v>
      </c>
      <c r="O451" s="23" t="str">
        <f t="shared" si="160"/>
        <v>Age out of range</v>
      </c>
      <c r="P451" s="23" t="str">
        <f t="shared" si="161"/>
        <v>Age out of range</v>
      </c>
      <c r="Q451" s="23" t="e">
        <f t="shared" si="162"/>
        <v>#DIV/0!</v>
      </c>
      <c r="R451" s="17"/>
      <c r="S451" s="23">
        <v>435</v>
      </c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  <c r="AE451" s="134"/>
      <c r="AF451" s="134"/>
      <c r="AG451" s="134"/>
      <c r="AH451" s="134"/>
      <c r="AI451" s="134"/>
      <c r="AJ451" s="134"/>
      <c r="AK451" s="134"/>
      <c r="AL451" s="7"/>
      <c r="AM451" s="47"/>
      <c r="AN451" s="10" t="str">
        <f>IF($Z451="","",IF(OR($V451&lt;2.7,$V451&gt;90),"Age OOR",VLOOKUP(AN$14&amp;"-int-"&amp;$E451,Equations!$G:$I,3,0)+VLOOKUP(AN$14&amp;"-sexo-"&amp;$E451,Equations!$G:$I,3,0)*$U451+VLOOKUP(AN$14&amp;"-edad-"&amp;$E451,Equations!$G:$I,3,0)*$V451+VLOOKUP(AN$14&amp;"-est-"&amp;$E451,Equations!$G:$I,3,0)*(1/$W451)+VLOOKUP(AN$14&amp;"-imc-"&amp;$E451,Equations!$G:$I,3,0)*(1/$Q451)))</f>
        <v/>
      </c>
      <c r="AO451" s="10" t="str">
        <f>IF($Z451="","",IF(OR($V451&lt;2.7,$V451&gt;90),"Age OOR",AN451-1.6449*VLOOKUP(AN$14&amp;"-rse-"&amp;$E451,Equations!$G:$I,3,0)))</f>
        <v/>
      </c>
      <c r="AP451" s="10" t="str">
        <f>IF($Z451="","",IF(OR($V451&lt;2.7,$V451&gt;90),"Age OOR",AN451+1.6449*VLOOKUP(AN$14&amp;"-rse-"&amp;$E451,Equations!$G:$I,3,0)))</f>
        <v/>
      </c>
      <c r="AQ451" s="10" t="str">
        <f t="shared" si="163"/>
        <v/>
      </c>
      <c r="AR451" s="10" t="str">
        <f>IF($Z451="","",IF(OR($V451&lt;2.7,$V451&gt;90),"Age OOR",($Z451-AN451)/VLOOKUP(AN$14&amp;"-rse-"&amp;$E451,Equations!$G:$I,3,0)))</f>
        <v/>
      </c>
      <c r="AS451" s="10" t="str">
        <f>IF($AA451="","",IF(OR($V451&lt;2.7,$V451&gt;90),"Age OOR",VLOOKUP(AS$14&amp;"-int-"&amp;$F451,Equations!$G:$I,3,0)+VLOOKUP(AS$14&amp;"-sexo-"&amp;$F451,Equations!$G:$I,3,0)*$U451+VLOOKUP(AS$14&amp;"-edad-"&amp;$F451,Equations!$G:$I,3,0)*$V451+VLOOKUP(AS$14&amp;"-est-"&amp;$F451,Equations!$G:$I,3,0)*(1/$W451)+VLOOKUP(AS$14&amp;"-imc-"&amp;$F451,Equations!$G:$I,3,0)*(1/$Q451)))</f>
        <v/>
      </c>
      <c r="AT451" s="10" t="str">
        <f>IF($AA451="","",IF(OR($V451&lt;2.7,$V451&gt;90),"Age OOR",AS451-1.6449*VLOOKUP(AS$14&amp;"-rse-"&amp;$F451,Equations!$G:$I,3,0)))</f>
        <v/>
      </c>
      <c r="AU451" s="10" t="str">
        <f>IF($AA451="","",IF(OR($V451&lt;2.7,$V451&gt;90),"Age OOR",AS451+1.6449*VLOOKUP(AS$14&amp;"-rse-"&amp;$F451,Equations!$G:$I,3,0)))</f>
        <v/>
      </c>
      <c r="AV451" s="10" t="str">
        <f t="shared" si="164"/>
        <v/>
      </c>
      <c r="AW451" s="10" t="str">
        <f>IF($AA451="","",IF(OR($V451&lt;2.7,$V451&gt;90),"Age OOR",($AA451-AS451)/VLOOKUP(AS$14&amp;"-rse-"&amp;$F451,Equations!$G:$I,3,0)))</f>
        <v/>
      </c>
      <c r="AX451" s="10" t="str">
        <f>IF($AB451="","",IF(OR($V451&lt;2.7,$V451&gt;90),"Age OOR",VLOOKUP(AX$14&amp;"-int-"&amp;$G451,Equations!$G:$I,3,0)+VLOOKUP(AX$14&amp;"-sexo-"&amp;$G451,Equations!$G:$I,3,0)*$U451+VLOOKUP(AX$14&amp;"-edad-"&amp;$G451,Equations!$G:$I,3,0)*$V451+VLOOKUP(AX$14&amp;"-est-"&amp;$G451,Equations!$G:$I,3,0)*(1/$W451)+VLOOKUP(AX$14&amp;"-imc-"&amp;$G451,Equations!$G:$I,3,0)*(1/$Q451)))</f>
        <v/>
      </c>
      <c r="AY451" s="10" t="str">
        <f>IF($AB451="","",IF(OR($V451&lt;2.7,$V451&gt;90),"Age OOR",AX451-1.6449*VLOOKUP(AX$14&amp;"-rse-"&amp;$G451,Equations!$G:$I,3,0)))</f>
        <v/>
      </c>
      <c r="AZ451" s="10" t="str">
        <f>IF($AB451="","",IF(OR($V451&lt;2.7,$V451&gt;90),"Age OOR",AX451+1.6449*VLOOKUP(AX$14&amp;"-rse-"&amp;$G451,Equations!$G:$I,3,0)))</f>
        <v/>
      </c>
      <c r="BA451" s="10" t="str">
        <f t="shared" si="165"/>
        <v/>
      </c>
      <c r="BB451" s="10" t="str">
        <f>IF($AB451="","",IF(OR($V451&lt;2.7,$V451&gt;90),"Age OOR",($AB451-AX451)/VLOOKUP(AX$14&amp;"-rse-"&amp;$G451,Equations!$G:$I,3,0)))</f>
        <v/>
      </c>
      <c r="BC451" s="10" t="str">
        <f>IF($AC451="","",IF(OR($V451&lt;2.7,$V451&gt;90),"Age OOR",VLOOKUP(BC$14&amp;"-int-"&amp;$H451,Equations!$G:$I,3,0)+VLOOKUP(BC$14&amp;"-sexo-"&amp;$H451,Equations!$G:$I,3,0)*$U451+VLOOKUP(BC$14&amp;"-edad-"&amp;$H451,Equations!$G:$I,3,0)*$V451+VLOOKUP(BC$14&amp;"-est-"&amp;$H451,Equations!$G:$I,3,0)*(1/$W451)+VLOOKUP(BC$14&amp;"-imc-"&amp;$H451,Equations!$G:$I,3,0)*(1/$Q451)))</f>
        <v/>
      </c>
      <c r="BD451" s="10" t="str">
        <f>IF($AC451="","",IF(OR($V451&lt;2.7,$V451&gt;90),"Age OOR",BC451-1.6449*VLOOKUP(BC$14&amp;"-rse-"&amp;$H451,Equations!$G:$I,3,0)))</f>
        <v/>
      </c>
      <c r="BE451" s="10" t="str">
        <f>IF($AC451="","",IF(OR($V451&lt;2.7,$V451&gt;90),"Age OOR",BC451+1.6449*VLOOKUP(BC$14&amp;"-rse-"&amp;$H451,Equations!$G:$I,3,0)))</f>
        <v/>
      </c>
      <c r="BF451" s="10" t="str">
        <f t="shared" si="166"/>
        <v/>
      </c>
      <c r="BG451" s="10" t="str">
        <f>IF($AC451="","",IF(OR($V451&lt;2.7,$V451&gt;90),"Age OOR",($AC451-BC451)/VLOOKUP(BC$14&amp;"-rse-"&amp;$H451,Equations!$G:$I,3,0)))</f>
        <v/>
      </c>
      <c r="BH451" s="10" t="str">
        <f>IF($AD451="","",IF(OR($V451&lt;2.7,$V451&gt;90),"Age OOR",VLOOKUP(BH$14&amp;"-int-"&amp;$I451,Equations!$G:$I,3,0)+VLOOKUP(BH$14&amp;"-sexo-"&amp;$I451,Equations!$G:$I,3,0)*$U451+VLOOKUP(BH$14&amp;"-edad-"&amp;$I451,Equations!$G:$I,3,0)*$V451+VLOOKUP(BH$14&amp;"-est-"&amp;$I451,Equations!$G:$I,3,0)*(1/$W451)+VLOOKUP(BH$14&amp;"-imc-"&amp;$I451,Equations!$G:$I,3,0)*(1/$Q451)))</f>
        <v/>
      </c>
      <c r="BI451" s="10" t="str">
        <f>IF($AD451="","",IF(OR($V451&lt;2.7,$V451&gt;90),"Age OOR",BH451-1.6449*VLOOKUP(BH$14&amp;"-rse-"&amp;$I451,Equations!$G:$I,3,0)))</f>
        <v/>
      </c>
      <c r="BJ451" s="10" t="str">
        <f>IF($AD451="","",IF(OR($V451&lt;2.7,$V451&gt;90),"Age OOR",BH451+1.6449*VLOOKUP(BH$14&amp;"-rse-"&amp;$I451,Equations!$G:$I,3,0)))</f>
        <v/>
      </c>
      <c r="BK451" s="10" t="str">
        <f t="shared" si="167"/>
        <v/>
      </c>
      <c r="BL451" s="10" t="str">
        <f>IF($AD451="","",IF(OR($V451&lt;2.7,$V451&gt;90),"Age OOR",($AD451-BH451)/VLOOKUP(BH$14&amp;"-rse-"&amp;$I451,Equations!$G:$I,3,0)))</f>
        <v/>
      </c>
      <c r="BM451" s="10" t="str">
        <f>IF($AE451="","",IF(OR($V451&lt;2.7,$V451&gt;90),"Age OOR",VLOOKUP(BM$14&amp;"-int-"&amp;$J451,Equations!$G:$I,3,0)+VLOOKUP(BM$14&amp;"-sexo-"&amp;$J451,Equations!$G:$I,3,0)*$U451+VLOOKUP(BM$14&amp;"-edad-"&amp;$J451,Equations!$G:$I,3,0)*$V451+VLOOKUP(BM$14&amp;"-est-"&amp;$J451,Equations!$G:$I,3,0)*(1/$W451)+VLOOKUP(BM$14&amp;"-imc-"&amp;$J451,Equations!$G:$I,3,0)*(1/$Q451)))</f>
        <v/>
      </c>
      <c r="BN451" s="10" t="str">
        <f>IF($AE451="","",IF(OR($V451&lt;2.7,$V451&gt;90),"Age OOR",BM451-1.6449*VLOOKUP(BM$14&amp;"-rse-"&amp;$J451,Equations!$G:$I,3,0)))</f>
        <v/>
      </c>
      <c r="BO451" s="10" t="str">
        <f>IF($AE451="","",IF(OR($V451&lt;2.7,$V451&gt;90),"Age OOR",BM451+1.6449*VLOOKUP(BM$14&amp;"-rse-"&amp;$J451,Equations!$G:$I,3,0)))</f>
        <v/>
      </c>
      <c r="BP451" s="10" t="str">
        <f t="shared" si="168"/>
        <v/>
      </c>
      <c r="BQ451" s="10" t="str">
        <f>IF($AE451="","",IF(OR($V451&lt;2.7,$V451&gt;90),"Age OOR",($AE451-BM451)/VLOOKUP(BM$14&amp;"-rse-"&amp;$J451,Equations!$G:$I,3,0)))</f>
        <v/>
      </c>
      <c r="BR451" s="10" t="str">
        <f>IF($AF451="","",IF(OR($V451&lt;2.7,$V451&gt;90),"Age OOR",VLOOKUP(BR$14&amp;"-int-"&amp;$K451,Equations!$G:$I,3,0)+VLOOKUP(BR$14&amp;"-sexo-"&amp;$K451,Equations!$G:$I,3,0)*$U451+VLOOKUP(BR$14&amp;"-edad-"&amp;$K451,Equations!$G:$I,3,0)*$V451+VLOOKUP(BR$14&amp;"-est-"&amp;$K451,Equations!$G:$I,3,0)*(1/$W451)+VLOOKUP(BR$14&amp;"-imc-"&amp;$K451,Equations!$G:$I,3,0)*(1/$Q451)))</f>
        <v/>
      </c>
      <c r="BS451" s="10" t="str">
        <f>IF($AF451="","",IF(OR($V451&lt;2.7,$V451&gt;90),"Age OOR",BR451-1.6449*VLOOKUP(BR$14&amp;"-rse-"&amp;$K451,Equations!$G:$I,3,0)))</f>
        <v/>
      </c>
      <c r="BT451" s="10" t="str">
        <f>IF($AF451="","",IF(OR($V451&lt;2.7,$V451&gt;90),"Age OOR",BR451+1.6449*VLOOKUP(BR$14&amp;"-rse-"&amp;$K451,Equations!$G:$I,3,0)))</f>
        <v/>
      </c>
      <c r="BU451" s="10" t="str">
        <f t="shared" si="169"/>
        <v/>
      </c>
      <c r="BV451" s="10" t="str">
        <f>IF($AF451="","",IF(OR($V451&lt;2.7,$V451&gt;90),"Age OOR",($AF451-BR451)/VLOOKUP(BR$14&amp;"-rse-"&amp;$K451,Equations!$G:$I,3,0)))</f>
        <v/>
      </c>
      <c r="BW451" s="10" t="str">
        <f>IF($AG451="","",IF(OR($V451&lt;2.7,$V451&gt;90),"Age OOR",VLOOKUP(BW$14&amp;"-int-"&amp;$L451,Equations!$G:$I,3,0)+VLOOKUP(BW$14&amp;"-sexo-"&amp;$L451,Equations!$G:$I,3,0)*$U451+VLOOKUP(BW$14&amp;"-edad-"&amp;$L451,Equations!$G:$I,3,0)*$V451+VLOOKUP(BW$14&amp;"-est-"&amp;$L451,Equations!$G:$I,3,0)*(1/$W451)+VLOOKUP(BW$14&amp;"-imc-"&amp;$L451,Equations!$G:$I,3,0)*(1/$Q451)))</f>
        <v/>
      </c>
      <c r="BX451" s="10" t="str">
        <f>IF($AG451="","",IF(OR($V451&lt;2.7,$V451&gt;90),"Age OOR",BW451-1.6449*VLOOKUP(BW$14&amp;"-rse-"&amp;$L451,Equations!$G:$I,3,0)))</f>
        <v/>
      </c>
      <c r="BY451" s="10" t="str">
        <f>IF($AG451="","",IF(OR($V451&lt;2.7,$V451&gt;90),"Age OOR",BW451+1.6449*VLOOKUP(BW$14&amp;"-rse-"&amp;$L451,Equations!$G:$I,3,0)))</f>
        <v/>
      </c>
      <c r="BZ451" s="10" t="str">
        <f t="shared" si="170"/>
        <v/>
      </c>
      <c r="CA451" s="10" t="str">
        <f>IF($AG451="","",IF(OR($V451&lt;2.7,$V451&gt;90),"Age OOR",($AG451-BW451)/VLOOKUP(BW$14&amp;"-rse-"&amp;$L451,Equations!$G:$I,3,0)))</f>
        <v/>
      </c>
      <c r="CB451" s="10" t="str">
        <f>IF($AH451="","",IF(OR($V451&lt;2.7,$V451&gt;90),"Age OOR",VLOOKUP(CB$14&amp;"-int-"&amp;$M451,Equations!$G:$I,3,0)+VLOOKUP(CB$14&amp;"-sexo-"&amp;$M451,Equations!$G:$I,3,0)*$U451+VLOOKUP(CB$14&amp;"-edad-"&amp;$M451,Equations!$G:$I,3,0)*$V451+VLOOKUP(CB$14&amp;"-est-"&amp;$M451,Equations!$G:$I,3,0)*(1/$W451)+VLOOKUP(CB$14&amp;"-imc-"&amp;$M451,Equations!$G:$I,3,0)*(1/$Q451)))</f>
        <v/>
      </c>
      <c r="CC451" s="10" t="str">
        <f>IF($AH451="","",IF(OR($V451&lt;2.7,$V451&gt;90),"Age OOR",CB451-1.6449*VLOOKUP(CB$14&amp;"-rse-"&amp;$M451,Equations!$G:$I,3,0)))</f>
        <v/>
      </c>
      <c r="CD451" s="10" t="str">
        <f>IF($AH451="","",IF(OR($V451&lt;2.7,$V451&gt;90),"Age OOR",CB451+1.6449*VLOOKUP(CB$14&amp;"-rse-"&amp;$M451,Equations!$G:$I,3,0)))</f>
        <v/>
      </c>
      <c r="CE451" s="10" t="str">
        <f t="shared" si="171"/>
        <v/>
      </c>
      <c r="CF451" s="10" t="str">
        <f>IF($AH451="","",IF(OR($V451&lt;2.7,$V451&gt;90),"Age OOR",($AH451-CB451)/VLOOKUP(CB$14&amp;"-rse-"&amp;$M451,Equations!$G:$I,3,0)))</f>
        <v/>
      </c>
      <c r="CG451" s="10" t="str">
        <f>IF($AI451="","",IF(OR($V451&lt;2.7,$V451&gt;90),"Age OOR",VLOOKUP(CG$14&amp;"-int-"&amp;$N451,Equations!$G:$I,3,0)+VLOOKUP(CG$14&amp;"-sexo-"&amp;$N451,Equations!$G:$I,3,0)*$U451+VLOOKUP(CG$14&amp;"-edad-"&amp;$N451,Equations!$G:$I,3,0)*$V451+VLOOKUP(CG$14&amp;"-est-"&amp;$N451,Equations!$G:$I,3,0)*(1/$W451)+VLOOKUP(CG$14&amp;"-imc-"&amp;$N451,Equations!$G:$I,3,0)*(1/$Q451)))</f>
        <v/>
      </c>
      <c r="CH451" s="10" t="str">
        <f>IF($AI451="","",IF(OR($V451&lt;2.7,$V451&gt;90),"Age OOR",CG451-1.6449*VLOOKUP(CG$14&amp;"-rse-"&amp;$N451,Equations!$G:$I,3,0)))</f>
        <v/>
      </c>
      <c r="CI451" s="10" t="str">
        <f>IF($AI451="","",IF(OR($V451&lt;2.7,$V451&gt;90),"Age OOR",CG451+1.6449*VLOOKUP(CG$14&amp;"-rse-"&amp;$N451,Equations!$G:$I,3,0)))</f>
        <v/>
      </c>
      <c r="CJ451" s="10" t="str">
        <f t="shared" si="172"/>
        <v/>
      </c>
      <c r="CK451" s="10" t="str">
        <f>IF($AI451="","",IF(OR($V451&lt;2.7,$V451&gt;90),"Age OOR",($AI451-CG451)/VLOOKUP(CG$14&amp;"-rse-"&amp;$N451,Equations!$G:$I,3,0)))</f>
        <v/>
      </c>
      <c r="CL451" s="10" t="str">
        <f>IF($AJ451="","",IF(OR($V451&lt;2.7,$V451&gt;90),"Age OOR",VLOOKUP(CL$14&amp;"-int-"&amp;$O451,Equations!$G:$I,3,0)+VLOOKUP(CL$14&amp;"-sexo-"&amp;$O451,Equations!$G:$I,3,0)*$U451+VLOOKUP(CL$14&amp;"-edad-"&amp;$O451,Equations!$G:$I,3,0)*$V451+VLOOKUP(CL$14&amp;"-est-"&amp;$O451,Equations!$G:$I,3,0)*(1/$W451)+VLOOKUP(CL$14&amp;"-imc-"&amp;$O451,Equations!$G:$I,3,0)*(1/$Q451)))</f>
        <v/>
      </c>
      <c r="CM451" s="10" t="str">
        <f>IF($AJ451="","",IF(OR($V451&lt;2.7,$V451&gt;90),"Age OOR",CL451-1.6449*VLOOKUP(CL$14&amp;"-rse-"&amp;$O451,Equations!$G:$I,3,0)))</f>
        <v/>
      </c>
      <c r="CN451" s="10" t="str">
        <f>IF($AJ451="","",IF(OR($V451&lt;2.7,$V451&gt;90),"Age OOR",CL451+1.6449*VLOOKUP(CL$14&amp;"-rse-"&amp;$O451,Equations!$G:$I,3,0)))</f>
        <v/>
      </c>
      <c r="CO451" s="10" t="str">
        <f t="shared" si="173"/>
        <v/>
      </c>
      <c r="CP451" s="10" t="str">
        <f>IF($AJ451="","",IF(OR($V451&lt;2.7,$V451&gt;90),"Age OOR",($AJ451-CL451)/VLOOKUP(CL$14&amp;"-rse-"&amp;$O451,Equations!$G:$I,3,0)))</f>
        <v/>
      </c>
      <c r="CQ451" s="10" t="str">
        <f>IF($AK451="","",IF(OR($V451&lt;2.7,$V451&gt;90),"Age OOR",EXP(VLOOKUP(CQ$14&amp;"-int-"&amp;$P451,Equations!$G:$I,3,0)+VLOOKUP(CQ$14&amp;"-sexo-"&amp;$P451,Equations!$G:$I,3,0)*$U451+VLOOKUP(CQ$14&amp;"-edad-"&amp;$P451,Equations!$G:$I,3,0)*$V451+VLOOKUP(CQ$14&amp;"-est-"&amp;$P451,Equations!$G:$I,3,0)*(1/$W451)+VLOOKUP(CQ$14&amp;"-imc-"&amp;$P451,Equations!$G:$I,3,0)*(1/$Q451))))</f>
        <v/>
      </c>
      <c r="CR451" s="10" t="str">
        <f>IF($AK451="","",IF(OR($V451&lt;2.7,$V451&gt;90),"Age OOR",EXP(LN(CQ451)-1.6449*VLOOKUP(CQ$14&amp;"-rse-"&amp;$P451,Equations!$G:$I,3,0))))</f>
        <v/>
      </c>
      <c r="CS451" s="10" t="str">
        <f>IF($AK451="","",IF(OR($V451&lt;2.7,$V451&gt;90),"Age OOR",EXP(LN(CQ451)+1.6449*VLOOKUP(CQ$14&amp;"-rse-"&amp;$P451,Equations!$G:$I,3,0))))</f>
        <v/>
      </c>
      <c r="CT451" s="10" t="str">
        <f t="shared" si="174"/>
        <v/>
      </c>
      <c r="CU451" s="10" t="str">
        <f>IF($AK451="","",IF(OR($V451&lt;2.7,$V451&gt;90),"Age OOR",(LN($AK451)-LN(CQ451))/VLOOKUP(CQ$14&amp;"-rse-"&amp;$P451,Equations!$G:$I,3,0)))</f>
        <v/>
      </c>
      <c r="CV451" s="47"/>
    </row>
    <row r="452" spans="5:116" x14ac:dyDescent="0.2">
      <c r="E452" s="23" t="str">
        <f t="shared" si="150"/>
        <v>Age out of range</v>
      </c>
      <c r="F452" s="23" t="str">
        <f t="shared" si="151"/>
        <v>Age out of range</v>
      </c>
      <c r="G452" s="23" t="str">
        <f t="shared" si="152"/>
        <v>Age out of range</v>
      </c>
      <c r="H452" s="23" t="str">
        <f t="shared" si="153"/>
        <v>Age out of range</v>
      </c>
      <c r="I452" s="23" t="str">
        <f t="shared" si="154"/>
        <v>Age out of range</v>
      </c>
      <c r="J452" s="23" t="str">
        <f t="shared" si="155"/>
        <v>Age out of range</v>
      </c>
      <c r="K452" s="23" t="str">
        <f t="shared" si="156"/>
        <v>Age out of range</v>
      </c>
      <c r="L452" s="23" t="str">
        <f t="shared" si="157"/>
        <v>Age out of range</v>
      </c>
      <c r="M452" s="23" t="str">
        <f t="shared" si="158"/>
        <v>Age out of range</v>
      </c>
      <c r="N452" s="23" t="str">
        <f t="shared" si="159"/>
        <v>Age out of range</v>
      </c>
      <c r="O452" s="23" t="str">
        <f t="shared" si="160"/>
        <v>Age out of range</v>
      </c>
      <c r="P452" s="23" t="str">
        <f t="shared" si="161"/>
        <v>Age out of range</v>
      </c>
      <c r="Q452" s="23" t="e">
        <f t="shared" si="162"/>
        <v>#DIV/0!</v>
      </c>
      <c r="R452" s="17"/>
      <c r="S452" s="23">
        <v>436</v>
      </c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  <c r="AE452" s="134"/>
      <c r="AF452" s="134"/>
      <c r="AG452" s="134"/>
      <c r="AH452" s="134"/>
      <c r="AI452" s="134"/>
      <c r="AJ452" s="134"/>
      <c r="AK452" s="134"/>
      <c r="AL452" s="7"/>
      <c r="AM452" s="47"/>
      <c r="AN452" s="10" t="str">
        <f>IF($Z452="","",IF(OR($V452&lt;2.7,$V452&gt;90),"Age OOR",VLOOKUP(AN$14&amp;"-int-"&amp;$E452,Equations!$G:$I,3,0)+VLOOKUP(AN$14&amp;"-sexo-"&amp;$E452,Equations!$G:$I,3,0)*$U452+VLOOKUP(AN$14&amp;"-edad-"&amp;$E452,Equations!$G:$I,3,0)*$V452+VLOOKUP(AN$14&amp;"-est-"&amp;$E452,Equations!$G:$I,3,0)*(1/$W452)+VLOOKUP(AN$14&amp;"-imc-"&amp;$E452,Equations!$G:$I,3,0)*(1/$Q452)))</f>
        <v/>
      </c>
      <c r="AO452" s="10" t="str">
        <f>IF($Z452="","",IF(OR($V452&lt;2.7,$V452&gt;90),"Age OOR",AN452-1.6449*VLOOKUP(AN$14&amp;"-rse-"&amp;$E452,Equations!$G:$I,3,0)))</f>
        <v/>
      </c>
      <c r="AP452" s="10" t="str">
        <f>IF($Z452="","",IF(OR($V452&lt;2.7,$V452&gt;90),"Age OOR",AN452+1.6449*VLOOKUP(AN$14&amp;"-rse-"&amp;$E452,Equations!$G:$I,3,0)))</f>
        <v/>
      </c>
      <c r="AQ452" s="10" t="str">
        <f t="shared" si="163"/>
        <v/>
      </c>
      <c r="AR452" s="10" t="str">
        <f>IF($Z452="","",IF(OR($V452&lt;2.7,$V452&gt;90),"Age OOR",($Z452-AN452)/VLOOKUP(AN$14&amp;"-rse-"&amp;$E452,Equations!$G:$I,3,0)))</f>
        <v/>
      </c>
      <c r="AS452" s="10" t="str">
        <f>IF($AA452="","",IF(OR($V452&lt;2.7,$V452&gt;90),"Age OOR",VLOOKUP(AS$14&amp;"-int-"&amp;$F452,Equations!$G:$I,3,0)+VLOOKUP(AS$14&amp;"-sexo-"&amp;$F452,Equations!$G:$I,3,0)*$U452+VLOOKUP(AS$14&amp;"-edad-"&amp;$F452,Equations!$G:$I,3,0)*$V452+VLOOKUP(AS$14&amp;"-est-"&amp;$F452,Equations!$G:$I,3,0)*(1/$W452)+VLOOKUP(AS$14&amp;"-imc-"&amp;$F452,Equations!$G:$I,3,0)*(1/$Q452)))</f>
        <v/>
      </c>
      <c r="AT452" s="10" t="str">
        <f>IF($AA452="","",IF(OR($V452&lt;2.7,$V452&gt;90),"Age OOR",AS452-1.6449*VLOOKUP(AS$14&amp;"-rse-"&amp;$F452,Equations!$G:$I,3,0)))</f>
        <v/>
      </c>
      <c r="AU452" s="10" t="str">
        <f>IF($AA452="","",IF(OR($V452&lt;2.7,$V452&gt;90),"Age OOR",AS452+1.6449*VLOOKUP(AS$14&amp;"-rse-"&amp;$F452,Equations!$G:$I,3,0)))</f>
        <v/>
      </c>
      <c r="AV452" s="10" t="str">
        <f t="shared" si="164"/>
        <v/>
      </c>
      <c r="AW452" s="10" t="str">
        <f>IF($AA452="","",IF(OR($V452&lt;2.7,$V452&gt;90),"Age OOR",($AA452-AS452)/VLOOKUP(AS$14&amp;"-rse-"&amp;$F452,Equations!$G:$I,3,0)))</f>
        <v/>
      </c>
      <c r="AX452" s="10" t="str">
        <f>IF($AB452="","",IF(OR($V452&lt;2.7,$V452&gt;90),"Age OOR",VLOOKUP(AX$14&amp;"-int-"&amp;$G452,Equations!$G:$I,3,0)+VLOOKUP(AX$14&amp;"-sexo-"&amp;$G452,Equations!$G:$I,3,0)*$U452+VLOOKUP(AX$14&amp;"-edad-"&amp;$G452,Equations!$G:$I,3,0)*$V452+VLOOKUP(AX$14&amp;"-est-"&amp;$G452,Equations!$G:$I,3,0)*(1/$W452)+VLOOKUP(AX$14&amp;"-imc-"&amp;$G452,Equations!$G:$I,3,0)*(1/$Q452)))</f>
        <v/>
      </c>
      <c r="AY452" s="10" t="str">
        <f>IF($AB452="","",IF(OR($V452&lt;2.7,$V452&gt;90),"Age OOR",AX452-1.6449*VLOOKUP(AX$14&amp;"-rse-"&amp;$G452,Equations!$G:$I,3,0)))</f>
        <v/>
      </c>
      <c r="AZ452" s="10" t="str">
        <f>IF($AB452="","",IF(OR($V452&lt;2.7,$V452&gt;90),"Age OOR",AX452+1.6449*VLOOKUP(AX$14&amp;"-rse-"&amp;$G452,Equations!$G:$I,3,0)))</f>
        <v/>
      </c>
      <c r="BA452" s="10" t="str">
        <f t="shared" si="165"/>
        <v/>
      </c>
      <c r="BB452" s="10" t="str">
        <f>IF($AB452="","",IF(OR($V452&lt;2.7,$V452&gt;90),"Age OOR",($AB452-AX452)/VLOOKUP(AX$14&amp;"-rse-"&amp;$G452,Equations!$G:$I,3,0)))</f>
        <v/>
      </c>
      <c r="BC452" s="10" t="str">
        <f>IF($AC452="","",IF(OR($V452&lt;2.7,$V452&gt;90),"Age OOR",VLOOKUP(BC$14&amp;"-int-"&amp;$H452,Equations!$G:$I,3,0)+VLOOKUP(BC$14&amp;"-sexo-"&amp;$H452,Equations!$G:$I,3,0)*$U452+VLOOKUP(BC$14&amp;"-edad-"&amp;$H452,Equations!$G:$I,3,0)*$V452+VLOOKUP(BC$14&amp;"-est-"&amp;$H452,Equations!$G:$I,3,0)*(1/$W452)+VLOOKUP(BC$14&amp;"-imc-"&amp;$H452,Equations!$G:$I,3,0)*(1/$Q452)))</f>
        <v/>
      </c>
      <c r="BD452" s="10" t="str">
        <f>IF($AC452="","",IF(OR($V452&lt;2.7,$V452&gt;90),"Age OOR",BC452-1.6449*VLOOKUP(BC$14&amp;"-rse-"&amp;$H452,Equations!$G:$I,3,0)))</f>
        <v/>
      </c>
      <c r="BE452" s="10" t="str">
        <f>IF($AC452="","",IF(OR($V452&lt;2.7,$V452&gt;90),"Age OOR",BC452+1.6449*VLOOKUP(BC$14&amp;"-rse-"&amp;$H452,Equations!$G:$I,3,0)))</f>
        <v/>
      </c>
      <c r="BF452" s="10" t="str">
        <f t="shared" si="166"/>
        <v/>
      </c>
      <c r="BG452" s="10" t="str">
        <f>IF($AC452="","",IF(OR($V452&lt;2.7,$V452&gt;90),"Age OOR",($AC452-BC452)/VLOOKUP(BC$14&amp;"-rse-"&amp;$H452,Equations!$G:$I,3,0)))</f>
        <v/>
      </c>
      <c r="BH452" s="10" t="str">
        <f>IF($AD452="","",IF(OR($V452&lt;2.7,$V452&gt;90),"Age OOR",VLOOKUP(BH$14&amp;"-int-"&amp;$I452,Equations!$G:$I,3,0)+VLOOKUP(BH$14&amp;"-sexo-"&amp;$I452,Equations!$G:$I,3,0)*$U452+VLOOKUP(BH$14&amp;"-edad-"&amp;$I452,Equations!$G:$I,3,0)*$V452+VLOOKUP(BH$14&amp;"-est-"&amp;$I452,Equations!$G:$I,3,0)*(1/$W452)+VLOOKUP(BH$14&amp;"-imc-"&amp;$I452,Equations!$G:$I,3,0)*(1/$Q452)))</f>
        <v/>
      </c>
      <c r="BI452" s="10" t="str">
        <f>IF($AD452="","",IF(OR($V452&lt;2.7,$V452&gt;90),"Age OOR",BH452-1.6449*VLOOKUP(BH$14&amp;"-rse-"&amp;$I452,Equations!$G:$I,3,0)))</f>
        <v/>
      </c>
      <c r="BJ452" s="10" t="str">
        <f>IF($AD452="","",IF(OR($V452&lt;2.7,$V452&gt;90),"Age OOR",BH452+1.6449*VLOOKUP(BH$14&amp;"-rse-"&amp;$I452,Equations!$G:$I,3,0)))</f>
        <v/>
      </c>
      <c r="BK452" s="10" t="str">
        <f t="shared" si="167"/>
        <v/>
      </c>
      <c r="BL452" s="10" t="str">
        <f>IF($AD452="","",IF(OR($V452&lt;2.7,$V452&gt;90),"Age OOR",($AD452-BH452)/VLOOKUP(BH$14&amp;"-rse-"&amp;$I452,Equations!$G:$I,3,0)))</f>
        <v/>
      </c>
      <c r="BM452" s="10" t="str">
        <f>IF($AE452="","",IF(OR($V452&lt;2.7,$V452&gt;90),"Age OOR",VLOOKUP(BM$14&amp;"-int-"&amp;$J452,Equations!$G:$I,3,0)+VLOOKUP(BM$14&amp;"-sexo-"&amp;$J452,Equations!$G:$I,3,0)*$U452+VLOOKUP(BM$14&amp;"-edad-"&amp;$J452,Equations!$G:$I,3,0)*$V452+VLOOKUP(BM$14&amp;"-est-"&amp;$J452,Equations!$G:$I,3,0)*(1/$W452)+VLOOKUP(BM$14&amp;"-imc-"&amp;$J452,Equations!$G:$I,3,0)*(1/$Q452)))</f>
        <v/>
      </c>
      <c r="BN452" s="10" t="str">
        <f>IF($AE452="","",IF(OR($V452&lt;2.7,$V452&gt;90),"Age OOR",BM452-1.6449*VLOOKUP(BM$14&amp;"-rse-"&amp;$J452,Equations!$G:$I,3,0)))</f>
        <v/>
      </c>
      <c r="BO452" s="10" t="str">
        <f>IF($AE452="","",IF(OR($V452&lt;2.7,$V452&gt;90),"Age OOR",BM452+1.6449*VLOOKUP(BM$14&amp;"-rse-"&amp;$J452,Equations!$G:$I,3,0)))</f>
        <v/>
      </c>
      <c r="BP452" s="10" t="str">
        <f t="shared" si="168"/>
        <v/>
      </c>
      <c r="BQ452" s="10" t="str">
        <f>IF($AE452="","",IF(OR($V452&lt;2.7,$V452&gt;90),"Age OOR",($AE452-BM452)/VLOOKUP(BM$14&amp;"-rse-"&amp;$J452,Equations!$G:$I,3,0)))</f>
        <v/>
      </c>
      <c r="BR452" s="10" t="str">
        <f>IF($AF452="","",IF(OR($V452&lt;2.7,$V452&gt;90),"Age OOR",VLOOKUP(BR$14&amp;"-int-"&amp;$K452,Equations!$G:$I,3,0)+VLOOKUP(BR$14&amp;"-sexo-"&amp;$K452,Equations!$G:$I,3,0)*$U452+VLOOKUP(BR$14&amp;"-edad-"&amp;$K452,Equations!$G:$I,3,0)*$V452+VLOOKUP(BR$14&amp;"-est-"&amp;$K452,Equations!$G:$I,3,0)*(1/$W452)+VLOOKUP(BR$14&amp;"-imc-"&amp;$K452,Equations!$G:$I,3,0)*(1/$Q452)))</f>
        <v/>
      </c>
      <c r="BS452" s="10" t="str">
        <f>IF($AF452="","",IF(OR($V452&lt;2.7,$V452&gt;90),"Age OOR",BR452-1.6449*VLOOKUP(BR$14&amp;"-rse-"&amp;$K452,Equations!$G:$I,3,0)))</f>
        <v/>
      </c>
      <c r="BT452" s="10" t="str">
        <f>IF($AF452="","",IF(OR($V452&lt;2.7,$V452&gt;90),"Age OOR",BR452+1.6449*VLOOKUP(BR$14&amp;"-rse-"&amp;$K452,Equations!$G:$I,3,0)))</f>
        <v/>
      </c>
      <c r="BU452" s="10" t="str">
        <f t="shared" si="169"/>
        <v/>
      </c>
      <c r="BV452" s="10" t="str">
        <f>IF($AF452="","",IF(OR($V452&lt;2.7,$V452&gt;90),"Age OOR",($AF452-BR452)/VLOOKUP(BR$14&amp;"-rse-"&amp;$K452,Equations!$G:$I,3,0)))</f>
        <v/>
      </c>
      <c r="BW452" s="10" t="str">
        <f>IF($AG452="","",IF(OR($V452&lt;2.7,$V452&gt;90),"Age OOR",VLOOKUP(BW$14&amp;"-int-"&amp;$L452,Equations!$G:$I,3,0)+VLOOKUP(BW$14&amp;"-sexo-"&amp;$L452,Equations!$G:$I,3,0)*$U452+VLOOKUP(BW$14&amp;"-edad-"&amp;$L452,Equations!$G:$I,3,0)*$V452+VLOOKUP(BW$14&amp;"-est-"&amp;$L452,Equations!$G:$I,3,0)*(1/$W452)+VLOOKUP(BW$14&amp;"-imc-"&amp;$L452,Equations!$G:$I,3,0)*(1/$Q452)))</f>
        <v/>
      </c>
      <c r="BX452" s="10" t="str">
        <f>IF($AG452="","",IF(OR($V452&lt;2.7,$V452&gt;90),"Age OOR",BW452-1.6449*VLOOKUP(BW$14&amp;"-rse-"&amp;$L452,Equations!$G:$I,3,0)))</f>
        <v/>
      </c>
      <c r="BY452" s="10" t="str">
        <f>IF($AG452="","",IF(OR($V452&lt;2.7,$V452&gt;90),"Age OOR",BW452+1.6449*VLOOKUP(BW$14&amp;"-rse-"&amp;$L452,Equations!$G:$I,3,0)))</f>
        <v/>
      </c>
      <c r="BZ452" s="10" t="str">
        <f t="shared" si="170"/>
        <v/>
      </c>
      <c r="CA452" s="10" t="str">
        <f>IF($AG452="","",IF(OR($V452&lt;2.7,$V452&gt;90),"Age OOR",($AG452-BW452)/VLOOKUP(BW$14&amp;"-rse-"&amp;$L452,Equations!$G:$I,3,0)))</f>
        <v/>
      </c>
      <c r="CB452" s="10" t="str">
        <f>IF($AH452="","",IF(OR($V452&lt;2.7,$V452&gt;90),"Age OOR",VLOOKUP(CB$14&amp;"-int-"&amp;$M452,Equations!$G:$I,3,0)+VLOOKUP(CB$14&amp;"-sexo-"&amp;$M452,Equations!$G:$I,3,0)*$U452+VLOOKUP(CB$14&amp;"-edad-"&amp;$M452,Equations!$G:$I,3,0)*$V452+VLOOKUP(CB$14&amp;"-est-"&amp;$M452,Equations!$G:$I,3,0)*(1/$W452)+VLOOKUP(CB$14&amp;"-imc-"&amp;$M452,Equations!$G:$I,3,0)*(1/$Q452)))</f>
        <v/>
      </c>
      <c r="CC452" s="10" t="str">
        <f>IF($AH452="","",IF(OR($V452&lt;2.7,$V452&gt;90),"Age OOR",CB452-1.6449*VLOOKUP(CB$14&amp;"-rse-"&amp;$M452,Equations!$G:$I,3,0)))</f>
        <v/>
      </c>
      <c r="CD452" s="10" t="str">
        <f>IF($AH452="","",IF(OR($V452&lt;2.7,$V452&gt;90),"Age OOR",CB452+1.6449*VLOOKUP(CB$14&amp;"-rse-"&amp;$M452,Equations!$G:$I,3,0)))</f>
        <v/>
      </c>
      <c r="CE452" s="10" t="str">
        <f t="shared" si="171"/>
        <v/>
      </c>
      <c r="CF452" s="10" t="str">
        <f>IF($AH452="","",IF(OR($V452&lt;2.7,$V452&gt;90),"Age OOR",($AH452-CB452)/VLOOKUP(CB$14&amp;"-rse-"&amp;$M452,Equations!$G:$I,3,0)))</f>
        <v/>
      </c>
      <c r="CG452" s="10" t="str">
        <f>IF($AI452="","",IF(OR($V452&lt;2.7,$V452&gt;90),"Age OOR",VLOOKUP(CG$14&amp;"-int-"&amp;$N452,Equations!$G:$I,3,0)+VLOOKUP(CG$14&amp;"-sexo-"&amp;$N452,Equations!$G:$I,3,0)*$U452+VLOOKUP(CG$14&amp;"-edad-"&amp;$N452,Equations!$G:$I,3,0)*$V452+VLOOKUP(CG$14&amp;"-est-"&amp;$N452,Equations!$G:$I,3,0)*(1/$W452)+VLOOKUP(CG$14&amp;"-imc-"&amp;$N452,Equations!$G:$I,3,0)*(1/$Q452)))</f>
        <v/>
      </c>
      <c r="CH452" s="10" t="str">
        <f>IF($AI452="","",IF(OR($V452&lt;2.7,$V452&gt;90),"Age OOR",CG452-1.6449*VLOOKUP(CG$14&amp;"-rse-"&amp;$N452,Equations!$G:$I,3,0)))</f>
        <v/>
      </c>
      <c r="CI452" s="10" t="str">
        <f>IF($AI452="","",IF(OR($V452&lt;2.7,$V452&gt;90),"Age OOR",CG452+1.6449*VLOOKUP(CG$14&amp;"-rse-"&amp;$N452,Equations!$G:$I,3,0)))</f>
        <v/>
      </c>
      <c r="CJ452" s="10" t="str">
        <f t="shared" si="172"/>
        <v/>
      </c>
      <c r="CK452" s="10" t="str">
        <f>IF($AI452="","",IF(OR($V452&lt;2.7,$V452&gt;90),"Age OOR",($AI452-CG452)/VLOOKUP(CG$14&amp;"-rse-"&amp;$N452,Equations!$G:$I,3,0)))</f>
        <v/>
      </c>
      <c r="CL452" s="10" t="str">
        <f>IF($AJ452="","",IF(OR($V452&lt;2.7,$V452&gt;90),"Age OOR",VLOOKUP(CL$14&amp;"-int-"&amp;$O452,Equations!$G:$I,3,0)+VLOOKUP(CL$14&amp;"-sexo-"&amp;$O452,Equations!$G:$I,3,0)*$U452+VLOOKUP(CL$14&amp;"-edad-"&amp;$O452,Equations!$G:$I,3,0)*$V452+VLOOKUP(CL$14&amp;"-est-"&amp;$O452,Equations!$G:$I,3,0)*(1/$W452)+VLOOKUP(CL$14&amp;"-imc-"&amp;$O452,Equations!$G:$I,3,0)*(1/$Q452)))</f>
        <v/>
      </c>
      <c r="CM452" s="10" t="str">
        <f>IF($AJ452="","",IF(OR($V452&lt;2.7,$V452&gt;90),"Age OOR",CL452-1.6449*VLOOKUP(CL$14&amp;"-rse-"&amp;$O452,Equations!$G:$I,3,0)))</f>
        <v/>
      </c>
      <c r="CN452" s="10" t="str">
        <f>IF($AJ452="","",IF(OR($V452&lt;2.7,$V452&gt;90),"Age OOR",CL452+1.6449*VLOOKUP(CL$14&amp;"-rse-"&amp;$O452,Equations!$G:$I,3,0)))</f>
        <v/>
      </c>
      <c r="CO452" s="10" t="str">
        <f t="shared" si="173"/>
        <v/>
      </c>
      <c r="CP452" s="10" t="str">
        <f>IF($AJ452="","",IF(OR($V452&lt;2.7,$V452&gt;90),"Age OOR",($AJ452-CL452)/VLOOKUP(CL$14&amp;"-rse-"&amp;$O452,Equations!$G:$I,3,0)))</f>
        <v/>
      </c>
      <c r="CQ452" s="10" t="str">
        <f>IF($AK452="","",IF(OR($V452&lt;2.7,$V452&gt;90),"Age OOR",EXP(VLOOKUP(CQ$14&amp;"-int-"&amp;$P452,Equations!$G:$I,3,0)+VLOOKUP(CQ$14&amp;"-sexo-"&amp;$P452,Equations!$G:$I,3,0)*$U452+VLOOKUP(CQ$14&amp;"-edad-"&amp;$P452,Equations!$G:$I,3,0)*$V452+VLOOKUP(CQ$14&amp;"-est-"&amp;$P452,Equations!$G:$I,3,0)*(1/$W452)+VLOOKUP(CQ$14&amp;"-imc-"&amp;$P452,Equations!$G:$I,3,0)*(1/$Q452))))</f>
        <v/>
      </c>
      <c r="CR452" s="10" t="str">
        <f>IF($AK452="","",IF(OR($V452&lt;2.7,$V452&gt;90),"Age OOR",EXP(LN(CQ452)-1.6449*VLOOKUP(CQ$14&amp;"-rse-"&amp;$P452,Equations!$G:$I,3,0))))</f>
        <v/>
      </c>
      <c r="CS452" s="10" t="str">
        <f>IF($AK452="","",IF(OR($V452&lt;2.7,$V452&gt;90),"Age OOR",EXP(LN(CQ452)+1.6449*VLOOKUP(CQ$14&amp;"-rse-"&amp;$P452,Equations!$G:$I,3,0))))</f>
        <v/>
      </c>
      <c r="CT452" s="10" t="str">
        <f t="shared" si="174"/>
        <v/>
      </c>
      <c r="CU452" s="10" t="str">
        <f>IF($AK452="","",IF(OR($V452&lt;2.7,$V452&gt;90),"Age OOR",(LN($AK452)-LN(CQ452))/VLOOKUP(CQ$14&amp;"-rse-"&amp;$P452,Equations!$G:$I,3,0)))</f>
        <v/>
      </c>
      <c r="CV452" s="47"/>
    </row>
    <row r="453" spans="5:116" x14ac:dyDescent="0.2">
      <c r="E453" s="23" t="str">
        <f t="shared" si="150"/>
        <v>Age out of range</v>
      </c>
      <c r="F453" s="23" t="str">
        <f t="shared" si="151"/>
        <v>Age out of range</v>
      </c>
      <c r="G453" s="23" t="str">
        <f t="shared" si="152"/>
        <v>Age out of range</v>
      </c>
      <c r="H453" s="23" t="str">
        <f t="shared" si="153"/>
        <v>Age out of range</v>
      </c>
      <c r="I453" s="23" t="str">
        <f t="shared" si="154"/>
        <v>Age out of range</v>
      </c>
      <c r="J453" s="23" t="str">
        <f t="shared" si="155"/>
        <v>Age out of range</v>
      </c>
      <c r="K453" s="23" t="str">
        <f t="shared" si="156"/>
        <v>Age out of range</v>
      </c>
      <c r="L453" s="23" t="str">
        <f t="shared" si="157"/>
        <v>Age out of range</v>
      </c>
      <c r="M453" s="23" t="str">
        <f t="shared" si="158"/>
        <v>Age out of range</v>
      </c>
      <c r="N453" s="23" t="str">
        <f t="shared" si="159"/>
        <v>Age out of range</v>
      </c>
      <c r="O453" s="23" t="str">
        <f t="shared" si="160"/>
        <v>Age out of range</v>
      </c>
      <c r="P453" s="23" t="str">
        <f t="shared" si="161"/>
        <v>Age out of range</v>
      </c>
      <c r="Q453" s="23" t="e">
        <f t="shared" si="162"/>
        <v>#DIV/0!</v>
      </c>
      <c r="R453" s="17"/>
      <c r="S453" s="23">
        <v>437</v>
      </c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  <c r="AE453" s="134"/>
      <c r="AF453" s="134"/>
      <c r="AG453" s="134"/>
      <c r="AH453" s="134"/>
      <c r="AI453" s="134"/>
      <c r="AJ453" s="134"/>
      <c r="AK453" s="134"/>
      <c r="AL453" s="7"/>
      <c r="AM453" s="47"/>
      <c r="AN453" s="10" t="str">
        <f>IF($Z453="","",IF(OR($V453&lt;2.7,$V453&gt;90),"Age OOR",VLOOKUP(AN$14&amp;"-int-"&amp;$E453,Equations!$G:$I,3,0)+VLOOKUP(AN$14&amp;"-sexo-"&amp;$E453,Equations!$G:$I,3,0)*$U453+VLOOKUP(AN$14&amp;"-edad-"&amp;$E453,Equations!$G:$I,3,0)*$V453+VLOOKUP(AN$14&amp;"-est-"&amp;$E453,Equations!$G:$I,3,0)*(1/$W453)+VLOOKUP(AN$14&amp;"-imc-"&amp;$E453,Equations!$G:$I,3,0)*(1/$Q453)))</f>
        <v/>
      </c>
      <c r="AO453" s="10" t="str">
        <f>IF($Z453="","",IF(OR($V453&lt;2.7,$V453&gt;90),"Age OOR",AN453-1.6449*VLOOKUP(AN$14&amp;"-rse-"&amp;$E453,Equations!$G:$I,3,0)))</f>
        <v/>
      </c>
      <c r="AP453" s="10" t="str">
        <f>IF($Z453="","",IF(OR($V453&lt;2.7,$V453&gt;90),"Age OOR",AN453+1.6449*VLOOKUP(AN$14&amp;"-rse-"&amp;$E453,Equations!$G:$I,3,0)))</f>
        <v/>
      </c>
      <c r="AQ453" s="10" t="str">
        <f t="shared" si="163"/>
        <v/>
      </c>
      <c r="AR453" s="10" t="str">
        <f>IF($Z453="","",IF(OR($V453&lt;2.7,$V453&gt;90),"Age OOR",($Z453-AN453)/VLOOKUP(AN$14&amp;"-rse-"&amp;$E453,Equations!$G:$I,3,0)))</f>
        <v/>
      </c>
      <c r="AS453" s="10" t="str">
        <f>IF($AA453="","",IF(OR($V453&lt;2.7,$V453&gt;90),"Age OOR",VLOOKUP(AS$14&amp;"-int-"&amp;$F453,Equations!$G:$I,3,0)+VLOOKUP(AS$14&amp;"-sexo-"&amp;$F453,Equations!$G:$I,3,0)*$U453+VLOOKUP(AS$14&amp;"-edad-"&amp;$F453,Equations!$G:$I,3,0)*$V453+VLOOKUP(AS$14&amp;"-est-"&amp;$F453,Equations!$G:$I,3,0)*(1/$W453)+VLOOKUP(AS$14&amp;"-imc-"&amp;$F453,Equations!$G:$I,3,0)*(1/$Q453)))</f>
        <v/>
      </c>
      <c r="AT453" s="10" t="str">
        <f>IF($AA453="","",IF(OR($V453&lt;2.7,$V453&gt;90),"Age OOR",AS453-1.6449*VLOOKUP(AS$14&amp;"-rse-"&amp;$F453,Equations!$G:$I,3,0)))</f>
        <v/>
      </c>
      <c r="AU453" s="10" t="str">
        <f>IF($AA453="","",IF(OR($V453&lt;2.7,$V453&gt;90),"Age OOR",AS453+1.6449*VLOOKUP(AS$14&amp;"-rse-"&amp;$F453,Equations!$G:$I,3,0)))</f>
        <v/>
      </c>
      <c r="AV453" s="10" t="str">
        <f t="shared" si="164"/>
        <v/>
      </c>
      <c r="AW453" s="10" t="str">
        <f>IF($AA453="","",IF(OR($V453&lt;2.7,$V453&gt;90),"Age OOR",($AA453-AS453)/VLOOKUP(AS$14&amp;"-rse-"&amp;$F453,Equations!$G:$I,3,0)))</f>
        <v/>
      </c>
      <c r="AX453" s="10" t="str">
        <f>IF($AB453="","",IF(OR($V453&lt;2.7,$V453&gt;90),"Age OOR",VLOOKUP(AX$14&amp;"-int-"&amp;$G453,Equations!$G:$I,3,0)+VLOOKUP(AX$14&amp;"-sexo-"&amp;$G453,Equations!$G:$I,3,0)*$U453+VLOOKUP(AX$14&amp;"-edad-"&amp;$G453,Equations!$G:$I,3,0)*$V453+VLOOKUP(AX$14&amp;"-est-"&amp;$G453,Equations!$G:$I,3,0)*(1/$W453)+VLOOKUP(AX$14&amp;"-imc-"&amp;$G453,Equations!$G:$I,3,0)*(1/$Q453)))</f>
        <v/>
      </c>
      <c r="AY453" s="10" t="str">
        <f>IF($AB453="","",IF(OR($V453&lt;2.7,$V453&gt;90),"Age OOR",AX453-1.6449*VLOOKUP(AX$14&amp;"-rse-"&amp;$G453,Equations!$G:$I,3,0)))</f>
        <v/>
      </c>
      <c r="AZ453" s="10" t="str">
        <f>IF($AB453="","",IF(OR($V453&lt;2.7,$V453&gt;90),"Age OOR",AX453+1.6449*VLOOKUP(AX$14&amp;"-rse-"&amp;$G453,Equations!$G:$I,3,0)))</f>
        <v/>
      </c>
      <c r="BA453" s="10" t="str">
        <f t="shared" si="165"/>
        <v/>
      </c>
      <c r="BB453" s="10" t="str">
        <f>IF($AB453="","",IF(OR($V453&lt;2.7,$V453&gt;90),"Age OOR",($AB453-AX453)/VLOOKUP(AX$14&amp;"-rse-"&amp;$G453,Equations!$G:$I,3,0)))</f>
        <v/>
      </c>
      <c r="BC453" s="10" t="str">
        <f>IF($AC453="","",IF(OR($V453&lt;2.7,$V453&gt;90),"Age OOR",VLOOKUP(BC$14&amp;"-int-"&amp;$H453,Equations!$G:$I,3,0)+VLOOKUP(BC$14&amp;"-sexo-"&amp;$H453,Equations!$G:$I,3,0)*$U453+VLOOKUP(BC$14&amp;"-edad-"&amp;$H453,Equations!$G:$I,3,0)*$V453+VLOOKUP(BC$14&amp;"-est-"&amp;$H453,Equations!$G:$I,3,0)*(1/$W453)+VLOOKUP(BC$14&amp;"-imc-"&amp;$H453,Equations!$G:$I,3,0)*(1/$Q453)))</f>
        <v/>
      </c>
      <c r="BD453" s="10" t="str">
        <f>IF($AC453="","",IF(OR($V453&lt;2.7,$V453&gt;90),"Age OOR",BC453-1.6449*VLOOKUP(BC$14&amp;"-rse-"&amp;$H453,Equations!$G:$I,3,0)))</f>
        <v/>
      </c>
      <c r="BE453" s="10" t="str">
        <f>IF($AC453="","",IF(OR($V453&lt;2.7,$V453&gt;90),"Age OOR",BC453+1.6449*VLOOKUP(BC$14&amp;"-rse-"&amp;$H453,Equations!$G:$I,3,0)))</f>
        <v/>
      </c>
      <c r="BF453" s="10" t="str">
        <f t="shared" si="166"/>
        <v/>
      </c>
      <c r="BG453" s="10" t="str">
        <f>IF($AC453="","",IF(OR($V453&lt;2.7,$V453&gt;90),"Age OOR",($AC453-BC453)/VLOOKUP(BC$14&amp;"-rse-"&amp;$H453,Equations!$G:$I,3,0)))</f>
        <v/>
      </c>
      <c r="BH453" s="10" t="str">
        <f>IF($AD453="","",IF(OR($V453&lt;2.7,$V453&gt;90),"Age OOR",VLOOKUP(BH$14&amp;"-int-"&amp;$I453,Equations!$G:$I,3,0)+VLOOKUP(BH$14&amp;"-sexo-"&amp;$I453,Equations!$G:$I,3,0)*$U453+VLOOKUP(BH$14&amp;"-edad-"&amp;$I453,Equations!$G:$I,3,0)*$V453+VLOOKUP(BH$14&amp;"-est-"&amp;$I453,Equations!$G:$I,3,0)*(1/$W453)+VLOOKUP(BH$14&amp;"-imc-"&amp;$I453,Equations!$G:$I,3,0)*(1/$Q453)))</f>
        <v/>
      </c>
      <c r="BI453" s="10" t="str">
        <f>IF($AD453="","",IF(OR($V453&lt;2.7,$V453&gt;90),"Age OOR",BH453-1.6449*VLOOKUP(BH$14&amp;"-rse-"&amp;$I453,Equations!$G:$I,3,0)))</f>
        <v/>
      </c>
      <c r="BJ453" s="10" t="str">
        <f>IF($AD453="","",IF(OR($V453&lt;2.7,$V453&gt;90),"Age OOR",BH453+1.6449*VLOOKUP(BH$14&amp;"-rse-"&amp;$I453,Equations!$G:$I,3,0)))</f>
        <v/>
      </c>
      <c r="BK453" s="10" t="str">
        <f t="shared" si="167"/>
        <v/>
      </c>
      <c r="BL453" s="10" t="str">
        <f>IF($AD453="","",IF(OR($V453&lt;2.7,$V453&gt;90),"Age OOR",($AD453-BH453)/VLOOKUP(BH$14&amp;"-rse-"&amp;$I453,Equations!$G:$I,3,0)))</f>
        <v/>
      </c>
      <c r="BM453" s="10" t="str">
        <f>IF($AE453="","",IF(OR($V453&lt;2.7,$V453&gt;90),"Age OOR",VLOOKUP(BM$14&amp;"-int-"&amp;$J453,Equations!$G:$I,3,0)+VLOOKUP(BM$14&amp;"-sexo-"&amp;$J453,Equations!$G:$I,3,0)*$U453+VLOOKUP(BM$14&amp;"-edad-"&amp;$J453,Equations!$G:$I,3,0)*$V453+VLOOKUP(BM$14&amp;"-est-"&amp;$J453,Equations!$G:$I,3,0)*(1/$W453)+VLOOKUP(BM$14&amp;"-imc-"&amp;$J453,Equations!$G:$I,3,0)*(1/$Q453)))</f>
        <v/>
      </c>
      <c r="BN453" s="10" t="str">
        <f>IF($AE453="","",IF(OR($V453&lt;2.7,$V453&gt;90),"Age OOR",BM453-1.6449*VLOOKUP(BM$14&amp;"-rse-"&amp;$J453,Equations!$G:$I,3,0)))</f>
        <v/>
      </c>
      <c r="BO453" s="10" t="str">
        <f>IF($AE453="","",IF(OR($V453&lt;2.7,$V453&gt;90),"Age OOR",BM453+1.6449*VLOOKUP(BM$14&amp;"-rse-"&amp;$J453,Equations!$G:$I,3,0)))</f>
        <v/>
      </c>
      <c r="BP453" s="10" t="str">
        <f t="shared" si="168"/>
        <v/>
      </c>
      <c r="BQ453" s="10" t="str">
        <f>IF($AE453="","",IF(OR($V453&lt;2.7,$V453&gt;90),"Age OOR",($AE453-BM453)/VLOOKUP(BM$14&amp;"-rse-"&amp;$J453,Equations!$G:$I,3,0)))</f>
        <v/>
      </c>
      <c r="BR453" s="10" t="str">
        <f>IF($AF453="","",IF(OR($V453&lt;2.7,$V453&gt;90),"Age OOR",VLOOKUP(BR$14&amp;"-int-"&amp;$K453,Equations!$G:$I,3,0)+VLOOKUP(BR$14&amp;"-sexo-"&amp;$K453,Equations!$G:$I,3,0)*$U453+VLOOKUP(BR$14&amp;"-edad-"&amp;$K453,Equations!$G:$I,3,0)*$V453+VLOOKUP(BR$14&amp;"-est-"&amp;$K453,Equations!$G:$I,3,0)*(1/$W453)+VLOOKUP(BR$14&amp;"-imc-"&amp;$K453,Equations!$G:$I,3,0)*(1/$Q453)))</f>
        <v/>
      </c>
      <c r="BS453" s="10" t="str">
        <f>IF($AF453="","",IF(OR($V453&lt;2.7,$V453&gt;90),"Age OOR",BR453-1.6449*VLOOKUP(BR$14&amp;"-rse-"&amp;$K453,Equations!$G:$I,3,0)))</f>
        <v/>
      </c>
      <c r="BT453" s="10" t="str">
        <f>IF($AF453="","",IF(OR($V453&lt;2.7,$V453&gt;90),"Age OOR",BR453+1.6449*VLOOKUP(BR$14&amp;"-rse-"&amp;$K453,Equations!$G:$I,3,0)))</f>
        <v/>
      </c>
      <c r="BU453" s="10" t="str">
        <f t="shared" si="169"/>
        <v/>
      </c>
      <c r="BV453" s="10" t="str">
        <f>IF($AF453="","",IF(OR($V453&lt;2.7,$V453&gt;90),"Age OOR",($AF453-BR453)/VLOOKUP(BR$14&amp;"-rse-"&amp;$K453,Equations!$G:$I,3,0)))</f>
        <v/>
      </c>
      <c r="BW453" s="10" t="str">
        <f>IF($AG453="","",IF(OR($V453&lt;2.7,$V453&gt;90),"Age OOR",VLOOKUP(BW$14&amp;"-int-"&amp;$L453,Equations!$G:$I,3,0)+VLOOKUP(BW$14&amp;"-sexo-"&amp;$L453,Equations!$G:$I,3,0)*$U453+VLOOKUP(BW$14&amp;"-edad-"&amp;$L453,Equations!$G:$I,3,0)*$V453+VLOOKUP(BW$14&amp;"-est-"&amp;$L453,Equations!$G:$I,3,0)*(1/$W453)+VLOOKUP(BW$14&amp;"-imc-"&amp;$L453,Equations!$G:$I,3,0)*(1/$Q453)))</f>
        <v/>
      </c>
      <c r="BX453" s="10" t="str">
        <f>IF($AG453="","",IF(OR($V453&lt;2.7,$V453&gt;90),"Age OOR",BW453-1.6449*VLOOKUP(BW$14&amp;"-rse-"&amp;$L453,Equations!$G:$I,3,0)))</f>
        <v/>
      </c>
      <c r="BY453" s="10" t="str">
        <f>IF($AG453="","",IF(OR($V453&lt;2.7,$V453&gt;90),"Age OOR",BW453+1.6449*VLOOKUP(BW$14&amp;"-rse-"&amp;$L453,Equations!$G:$I,3,0)))</f>
        <v/>
      </c>
      <c r="BZ453" s="10" t="str">
        <f t="shared" si="170"/>
        <v/>
      </c>
      <c r="CA453" s="10" t="str">
        <f>IF($AG453="","",IF(OR($V453&lt;2.7,$V453&gt;90),"Age OOR",($AG453-BW453)/VLOOKUP(BW$14&amp;"-rse-"&amp;$L453,Equations!$G:$I,3,0)))</f>
        <v/>
      </c>
      <c r="CB453" s="10" t="str">
        <f>IF($AH453="","",IF(OR($V453&lt;2.7,$V453&gt;90),"Age OOR",VLOOKUP(CB$14&amp;"-int-"&amp;$M453,Equations!$G:$I,3,0)+VLOOKUP(CB$14&amp;"-sexo-"&amp;$M453,Equations!$G:$I,3,0)*$U453+VLOOKUP(CB$14&amp;"-edad-"&amp;$M453,Equations!$G:$I,3,0)*$V453+VLOOKUP(CB$14&amp;"-est-"&amp;$M453,Equations!$G:$I,3,0)*(1/$W453)+VLOOKUP(CB$14&amp;"-imc-"&amp;$M453,Equations!$G:$I,3,0)*(1/$Q453)))</f>
        <v/>
      </c>
      <c r="CC453" s="10" t="str">
        <f>IF($AH453="","",IF(OR($V453&lt;2.7,$V453&gt;90),"Age OOR",CB453-1.6449*VLOOKUP(CB$14&amp;"-rse-"&amp;$M453,Equations!$G:$I,3,0)))</f>
        <v/>
      </c>
      <c r="CD453" s="10" t="str">
        <f>IF($AH453="","",IF(OR($V453&lt;2.7,$V453&gt;90),"Age OOR",CB453+1.6449*VLOOKUP(CB$14&amp;"-rse-"&amp;$M453,Equations!$G:$I,3,0)))</f>
        <v/>
      </c>
      <c r="CE453" s="10" t="str">
        <f t="shared" si="171"/>
        <v/>
      </c>
      <c r="CF453" s="10" t="str">
        <f>IF($AH453="","",IF(OR($V453&lt;2.7,$V453&gt;90),"Age OOR",($AH453-CB453)/VLOOKUP(CB$14&amp;"-rse-"&amp;$M453,Equations!$G:$I,3,0)))</f>
        <v/>
      </c>
      <c r="CG453" s="10" t="str">
        <f>IF($AI453="","",IF(OR($V453&lt;2.7,$V453&gt;90),"Age OOR",VLOOKUP(CG$14&amp;"-int-"&amp;$N453,Equations!$G:$I,3,0)+VLOOKUP(CG$14&amp;"-sexo-"&amp;$N453,Equations!$G:$I,3,0)*$U453+VLOOKUP(CG$14&amp;"-edad-"&amp;$N453,Equations!$G:$I,3,0)*$V453+VLOOKUP(CG$14&amp;"-est-"&amp;$N453,Equations!$G:$I,3,0)*(1/$W453)+VLOOKUP(CG$14&amp;"-imc-"&amp;$N453,Equations!$G:$I,3,0)*(1/$Q453)))</f>
        <v/>
      </c>
      <c r="CH453" s="10" t="str">
        <f>IF($AI453="","",IF(OR($V453&lt;2.7,$V453&gt;90),"Age OOR",CG453-1.6449*VLOOKUP(CG$14&amp;"-rse-"&amp;$N453,Equations!$G:$I,3,0)))</f>
        <v/>
      </c>
      <c r="CI453" s="10" t="str">
        <f>IF($AI453="","",IF(OR($V453&lt;2.7,$V453&gt;90),"Age OOR",CG453+1.6449*VLOOKUP(CG$14&amp;"-rse-"&amp;$N453,Equations!$G:$I,3,0)))</f>
        <v/>
      </c>
      <c r="CJ453" s="10" t="str">
        <f t="shared" si="172"/>
        <v/>
      </c>
      <c r="CK453" s="10" t="str">
        <f>IF($AI453="","",IF(OR($V453&lt;2.7,$V453&gt;90),"Age OOR",($AI453-CG453)/VLOOKUP(CG$14&amp;"-rse-"&amp;$N453,Equations!$G:$I,3,0)))</f>
        <v/>
      </c>
      <c r="CL453" s="10" t="str">
        <f>IF($AJ453="","",IF(OR($V453&lt;2.7,$V453&gt;90),"Age OOR",VLOOKUP(CL$14&amp;"-int-"&amp;$O453,Equations!$G:$I,3,0)+VLOOKUP(CL$14&amp;"-sexo-"&amp;$O453,Equations!$G:$I,3,0)*$U453+VLOOKUP(CL$14&amp;"-edad-"&amp;$O453,Equations!$G:$I,3,0)*$V453+VLOOKUP(CL$14&amp;"-est-"&amp;$O453,Equations!$G:$I,3,0)*(1/$W453)+VLOOKUP(CL$14&amp;"-imc-"&amp;$O453,Equations!$G:$I,3,0)*(1/$Q453)))</f>
        <v/>
      </c>
      <c r="CM453" s="10" t="str">
        <f>IF($AJ453="","",IF(OR($V453&lt;2.7,$V453&gt;90),"Age OOR",CL453-1.6449*VLOOKUP(CL$14&amp;"-rse-"&amp;$O453,Equations!$G:$I,3,0)))</f>
        <v/>
      </c>
      <c r="CN453" s="10" t="str">
        <f>IF($AJ453="","",IF(OR($V453&lt;2.7,$V453&gt;90),"Age OOR",CL453+1.6449*VLOOKUP(CL$14&amp;"-rse-"&amp;$O453,Equations!$G:$I,3,0)))</f>
        <v/>
      </c>
      <c r="CO453" s="10" t="str">
        <f t="shared" si="173"/>
        <v/>
      </c>
      <c r="CP453" s="10" t="str">
        <f>IF($AJ453="","",IF(OR($V453&lt;2.7,$V453&gt;90),"Age OOR",($AJ453-CL453)/VLOOKUP(CL$14&amp;"-rse-"&amp;$O453,Equations!$G:$I,3,0)))</f>
        <v/>
      </c>
      <c r="CQ453" s="10" t="str">
        <f>IF($AK453="","",IF(OR($V453&lt;2.7,$V453&gt;90),"Age OOR",EXP(VLOOKUP(CQ$14&amp;"-int-"&amp;$P453,Equations!$G:$I,3,0)+VLOOKUP(CQ$14&amp;"-sexo-"&amp;$P453,Equations!$G:$I,3,0)*$U453+VLOOKUP(CQ$14&amp;"-edad-"&amp;$P453,Equations!$G:$I,3,0)*$V453+VLOOKUP(CQ$14&amp;"-est-"&amp;$P453,Equations!$G:$I,3,0)*(1/$W453)+VLOOKUP(CQ$14&amp;"-imc-"&amp;$P453,Equations!$G:$I,3,0)*(1/$Q453))))</f>
        <v/>
      </c>
      <c r="CR453" s="10" t="str">
        <f>IF($AK453="","",IF(OR($V453&lt;2.7,$V453&gt;90),"Age OOR",EXP(LN(CQ453)-1.6449*VLOOKUP(CQ$14&amp;"-rse-"&amp;$P453,Equations!$G:$I,3,0))))</f>
        <v/>
      </c>
      <c r="CS453" s="10" t="str">
        <f>IF($AK453="","",IF(OR($V453&lt;2.7,$V453&gt;90),"Age OOR",EXP(LN(CQ453)+1.6449*VLOOKUP(CQ$14&amp;"-rse-"&amp;$P453,Equations!$G:$I,3,0))))</f>
        <v/>
      </c>
      <c r="CT453" s="10" t="str">
        <f t="shared" si="174"/>
        <v/>
      </c>
      <c r="CU453" s="10" t="str">
        <f>IF($AK453="","",IF(OR($V453&lt;2.7,$V453&gt;90),"Age OOR",(LN($AK453)-LN(CQ453))/VLOOKUP(CQ$14&amp;"-rse-"&amp;$P453,Equations!$G:$I,3,0)))</f>
        <v/>
      </c>
      <c r="CV453" s="47"/>
    </row>
    <row r="454" spans="5:116" x14ac:dyDescent="0.2">
      <c r="E454" s="23" t="str">
        <f t="shared" si="150"/>
        <v>Age out of range</v>
      </c>
      <c r="F454" s="23" t="str">
        <f t="shared" si="151"/>
        <v>Age out of range</v>
      </c>
      <c r="G454" s="23" t="str">
        <f t="shared" si="152"/>
        <v>Age out of range</v>
      </c>
      <c r="H454" s="23" t="str">
        <f t="shared" si="153"/>
        <v>Age out of range</v>
      </c>
      <c r="I454" s="23" t="str">
        <f t="shared" si="154"/>
        <v>Age out of range</v>
      </c>
      <c r="J454" s="23" t="str">
        <f t="shared" si="155"/>
        <v>Age out of range</v>
      </c>
      <c r="K454" s="23" t="str">
        <f t="shared" si="156"/>
        <v>Age out of range</v>
      </c>
      <c r="L454" s="23" t="str">
        <f t="shared" si="157"/>
        <v>Age out of range</v>
      </c>
      <c r="M454" s="23" t="str">
        <f t="shared" si="158"/>
        <v>Age out of range</v>
      </c>
      <c r="N454" s="23" t="str">
        <f t="shared" si="159"/>
        <v>Age out of range</v>
      </c>
      <c r="O454" s="23" t="str">
        <f t="shared" si="160"/>
        <v>Age out of range</v>
      </c>
      <c r="P454" s="23" t="str">
        <f t="shared" si="161"/>
        <v>Age out of range</v>
      </c>
      <c r="Q454" s="23" t="e">
        <f t="shared" si="162"/>
        <v>#DIV/0!</v>
      </c>
      <c r="R454" s="17"/>
      <c r="S454" s="23">
        <v>438</v>
      </c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  <c r="AE454" s="134"/>
      <c r="AF454" s="134"/>
      <c r="AG454" s="134"/>
      <c r="AH454" s="134"/>
      <c r="AI454" s="134"/>
      <c r="AJ454" s="134"/>
      <c r="AK454" s="134"/>
      <c r="AL454" s="7"/>
      <c r="AM454" s="47"/>
      <c r="AN454" s="10" t="str">
        <f>IF($Z454="","",IF(OR($V454&lt;2.7,$V454&gt;90),"Age OOR",VLOOKUP(AN$14&amp;"-int-"&amp;$E454,Equations!$G:$I,3,0)+VLOOKUP(AN$14&amp;"-sexo-"&amp;$E454,Equations!$G:$I,3,0)*$U454+VLOOKUP(AN$14&amp;"-edad-"&amp;$E454,Equations!$G:$I,3,0)*$V454+VLOOKUP(AN$14&amp;"-est-"&amp;$E454,Equations!$G:$I,3,0)*(1/$W454)+VLOOKUP(AN$14&amp;"-imc-"&amp;$E454,Equations!$G:$I,3,0)*(1/$Q454)))</f>
        <v/>
      </c>
      <c r="AO454" s="10" t="str">
        <f>IF($Z454="","",IF(OR($V454&lt;2.7,$V454&gt;90),"Age OOR",AN454-1.6449*VLOOKUP(AN$14&amp;"-rse-"&amp;$E454,Equations!$G:$I,3,0)))</f>
        <v/>
      </c>
      <c r="AP454" s="10" t="str">
        <f>IF($Z454="","",IF(OR($V454&lt;2.7,$V454&gt;90),"Age OOR",AN454+1.6449*VLOOKUP(AN$14&amp;"-rse-"&amp;$E454,Equations!$G:$I,3,0)))</f>
        <v/>
      </c>
      <c r="AQ454" s="10" t="str">
        <f t="shared" si="163"/>
        <v/>
      </c>
      <c r="AR454" s="10" t="str">
        <f>IF($Z454="","",IF(OR($V454&lt;2.7,$V454&gt;90),"Age OOR",($Z454-AN454)/VLOOKUP(AN$14&amp;"-rse-"&amp;$E454,Equations!$G:$I,3,0)))</f>
        <v/>
      </c>
      <c r="AS454" s="10" t="str">
        <f>IF($AA454="","",IF(OR($V454&lt;2.7,$V454&gt;90),"Age OOR",VLOOKUP(AS$14&amp;"-int-"&amp;$F454,Equations!$G:$I,3,0)+VLOOKUP(AS$14&amp;"-sexo-"&amp;$F454,Equations!$G:$I,3,0)*$U454+VLOOKUP(AS$14&amp;"-edad-"&amp;$F454,Equations!$G:$I,3,0)*$V454+VLOOKUP(AS$14&amp;"-est-"&amp;$F454,Equations!$G:$I,3,0)*(1/$W454)+VLOOKUP(AS$14&amp;"-imc-"&amp;$F454,Equations!$G:$I,3,0)*(1/$Q454)))</f>
        <v/>
      </c>
      <c r="AT454" s="10" t="str">
        <f>IF($AA454="","",IF(OR($V454&lt;2.7,$V454&gt;90),"Age OOR",AS454-1.6449*VLOOKUP(AS$14&amp;"-rse-"&amp;$F454,Equations!$G:$I,3,0)))</f>
        <v/>
      </c>
      <c r="AU454" s="10" t="str">
        <f>IF($AA454="","",IF(OR($V454&lt;2.7,$V454&gt;90),"Age OOR",AS454+1.6449*VLOOKUP(AS$14&amp;"-rse-"&amp;$F454,Equations!$G:$I,3,0)))</f>
        <v/>
      </c>
      <c r="AV454" s="10" t="str">
        <f t="shared" si="164"/>
        <v/>
      </c>
      <c r="AW454" s="10" t="str">
        <f>IF($AA454="","",IF(OR($V454&lt;2.7,$V454&gt;90),"Age OOR",($AA454-AS454)/VLOOKUP(AS$14&amp;"-rse-"&amp;$F454,Equations!$G:$I,3,0)))</f>
        <v/>
      </c>
      <c r="AX454" s="10" t="str">
        <f>IF($AB454="","",IF(OR($V454&lt;2.7,$V454&gt;90),"Age OOR",VLOOKUP(AX$14&amp;"-int-"&amp;$G454,Equations!$G:$I,3,0)+VLOOKUP(AX$14&amp;"-sexo-"&amp;$G454,Equations!$G:$I,3,0)*$U454+VLOOKUP(AX$14&amp;"-edad-"&amp;$G454,Equations!$G:$I,3,0)*$V454+VLOOKUP(AX$14&amp;"-est-"&amp;$G454,Equations!$G:$I,3,0)*(1/$W454)+VLOOKUP(AX$14&amp;"-imc-"&amp;$G454,Equations!$G:$I,3,0)*(1/$Q454)))</f>
        <v/>
      </c>
      <c r="AY454" s="10" t="str">
        <f>IF($AB454="","",IF(OR($V454&lt;2.7,$V454&gt;90),"Age OOR",AX454-1.6449*VLOOKUP(AX$14&amp;"-rse-"&amp;$G454,Equations!$G:$I,3,0)))</f>
        <v/>
      </c>
      <c r="AZ454" s="10" t="str">
        <f>IF($AB454="","",IF(OR($V454&lt;2.7,$V454&gt;90),"Age OOR",AX454+1.6449*VLOOKUP(AX$14&amp;"-rse-"&amp;$G454,Equations!$G:$I,3,0)))</f>
        <v/>
      </c>
      <c r="BA454" s="10" t="str">
        <f t="shared" si="165"/>
        <v/>
      </c>
      <c r="BB454" s="10" t="str">
        <f>IF($AB454="","",IF(OR($V454&lt;2.7,$V454&gt;90),"Age OOR",($AB454-AX454)/VLOOKUP(AX$14&amp;"-rse-"&amp;$G454,Equations!$G:$I,3,0)))</f>
        <v/>
      </c>
      <c r="BC454" s="10" t="str">
        <f>IF($AC454="","",IF(OR($V454&lt;2.7,$V454&gt;90),"Age OOR",VLOOKUP(BC$14&amp;"-int-"&amp;$H454,Equations!$G:$I,3,0)+VLOOKUP(BC$14&amp;"-sexo-"&amp;$H454,Equations!$G:$I,3,0)*$U454+VLOOKUP(BC$14&amp;"-edad-"&amp;$H454,Equations!$G:$I,3,0)*$V454+VLOOKUP(BC$14&amp;"-est-"&amp;$H454,Equations!$G:$I,3,0)*(1/$W454)+VLOOKUP(BC$14&amp;"-imc-"&amp;$H454,Equations!$G:$I,3,0)*(1/$Q454)))</f>
        <v/>
      </c>
      <c r="BD454" s="10" t="str">
        <f>IF($AC454="","",IF(OR($V454&lt;2.7,$V454&gt;90),"Age OOR",BC454-1.6449*VLOOKUP(BC$14&amp;"-rse-"&amp;$H454,Equations!$G:$I,3,0)))</f>
        <v/>
      </c>
      <c r="BE454" s="10" t="str">
        <f>IF($AC454="","",IF(OR($V454&lt;2.7,$V454&gt;90),"Age OOR",BC454+1.6449*VLOOKUP(BC$14&amp;"-rse-"&amp;$H454,Equations!$G:$I,3,0)))</f>
        <v/>
      </c>
      <c r="BF454" s="10" t="str">
        <f t="shared" si="166"/>
        <v/>
      </c>
      <c r="BG454" s="10" t="str">
        <f>IF($AC454="","",IF(OR($V454&lt;2.7,$V454&gt;90),"Age OOR",($AC454-BC454)/VLOOKUP(BC$14&amp;"-rse-"&amp;$H454,Equations!$G:$I,3,0)))</f>
        <v/>
      </c>
      <c r="BH454" s="10" t="str">
        <f>IF($AD454="","",IF(OR($V454&lt;2.7,$V454&gt;90),"Age OOR",VLOOKUP(BH$14&amp;"-int-"&amp;$I454,Equations!$G:$I,3,0)+VLOOKUP(BH$14&amp;"-sexo-"&amp;$I454,Equations!$G:$I,3,0)*$U454+VLOOKUP(BH$14&amp;"-edad-"&amp;$I454,Equations!$G:$I,3,0)*$V454+VLOOKUP(BH$14&amp;"-est-"&amp;$I454,Equations!$G:$I,3,0)*(1/$W454)+VLOOKUP(BH$14&amp;"-imc-"&amp;$I454,Equations!$G:$I,3,0)*(1/$Q454)))</f>
        <v/>
      </c>
      <c r="BI454" s="10" t="str">
        <f>IF($AD454="","",IF(OR($V454&lt;2.7,$V454&gt;90),"Age OOR",BH454-1.6449*VLOOKUP(BH$14&amp;"-rse-"&amp;$I454,Equations!$G:$I,3,0)))</f>
        <v/>
      </c>
      <c r="BJ454" s="10" t="str">
        <f>IF($AD454="","",IF(OR($V454&lt;2.7,$V454&gt;90),"Age OOR",BH454+1.6449*VLOOKUP(BH$14&amp;"-rse-"&amp;$I454,Equations!$G:$I,3,0)))</f>
        <v/>
      </c>
      <c r="BK454" s="10" t="str">
        <f t="shared" si="167"/>
        <v/>
      </c>
      <c r="BL454" s="10" t="str">
        <f>IF($AD454="","",IF(OR($V454&lt;2.7,$V454&gt;90),"Age OOR",($AD454-BH454)/VLOOKUP(BH$14&amp;"-rse-"&amp;$I454,Equations!$G:$I,3,0)))</f>
        <v/>
      </c>
      <c r="BM454" s="10" t="str">
        <f>IF($AE454="","",IF(OR($V454&lt;2.7,$V454&gt;90),"Age OOR",VLOOKUP(BM$14&amp;"-int-"&amp;$J454,Equations!$G:$I,3,0)+VLOOKUP(BM$14&amp;"-sexo-"&amp;$J454,Equations!$G:$I,3,0)*$U454+VLOOKUP(BM$14&amp;"-edad-"&amp;$J454,Equations!$G:$I,3,0)*$V454+VLOOKUP(BM$14&amp;"-est-"&amp;$J454,Equations!$G:$I,3,0)*(1/$W454)+VLOOKUP(BM$14&amp;"-imc-"&amp;$J454,Equations!$G:$I,3,0)*(1/$Q454)))</f>
        <v/>
      </c>
      <c r="BN454" s="10" t="str">
        <f>IF($AE454="","",IF(OR($V454&lt;2.7,$V454&gt;90),"Age OOR",BM454-1.6449*VLOOKUP(BM$14&amp;"-rse-"&amp;$J454,Equations!$G:$I,3,0)))</f>
        <v/>
      </c>
      <c r="BO454" s="10" t="str">
        <f>IF($AE454="","",IF(OR($V454&lt;2.7,$V454&gt;90),"Age OOR",BM454+1.6449*VLOOKUP(BM$14&amp;"-rse-"&amp;$J454,Equations!$G:$I,3,0)))</f>
        <v/>
      </c>
      <c r="BP454" s="10" t="str">
        <f t="shared" si="168"/>
        <v/>
      </c>
      <c r="BQ454" s="10" t="str">
        <f>IF($AE454="","",IF(OR($V454&lt;2.7,$V454&gt;90),"Age OOR",($AE454-BM454)/VLOOKUP(BM$14&amp;"-rse-"&amp;$J454,Equations!$G:$I,3,0)))</f>
        <v/>
      </c>
      <c r="BR454" s="10" t="str">
        <f>IF($AF454="","",IF(OR($V454&lt;2.7,$V454&gt;90),"Age OOR",VLOOKUP(BR$14&amp;"-int-"&amp;$K454,Equations!$G:$I,3,0)+VLOOKUP(BR$14&amp;"-sexo-"&amp;$K454,Equations!$G:$I,3,0)*$U454+VLOOKUP(BR$14&amp;"-edad-"&amp;$K454,Equations!$G:$I,3,0)*$V454+VLOOKUP(BR$14&amp;"-est-"&amp;$K454,Equations!$G:$I,3,0)*(1/$W454)+VLOOKUP(BR$14&amp;"-imc-"&amp;$K454,Equations!$G:$I,3,0)*(1/$Q454)))</f>
        <v/>
      </c>
      <c r="BS454" s="10" t="str">
        <f>IF($AF454="","",IF(OR($V454&lt;2.7,$V454&gt;90),"Age OOR",BR454-1.6449*VLOOKUP(BR$14&amp;"-rse-"&amp;$K454,Equations!$G:$I,3,0)))</f>
        <v/>
      </c>
      <c r="BT454" s="10" t="str">
        <f>IF($AF454="","",IF(OR($V454&lt;2.7,$V454&gt;90),"Age OOR",BR454+1.6449*VLOOKUP(BR$14&amp;"-rse-"&amp;$K454,Equations!$G:$I,3,0)))</f>
        <v/>
      </c>
      <c r="BU454" s="10" t="str">
        <f t="shared" si="169"/>
        <v/>
      </c>
      <c r="BV454" s="10" t="str">
        <f>IF($AF454="","",IF(OR($V454&lt;2.7,$V454&gt;90),"Age OOR",($AF454-BR454)/VLOOKUP(BR$14&amp;"-rse-"&amp;$K454,Equations!$G:$I,3,0)))</f>
        <v/>
      </c>
      <c r="BW454" s="10" t="str">
        <f>IF($AG454="","",IF(OR($V454&lt;2.7,$V454&gt;90),"Age OOR",VLOOKUP(BW$14&amp;"-int-"&amp;$L454,Equations!$G:$I,3,0)+VLOOKUP(BW$14&amp;"-sexo-"&amp;$L454,Equations!$G:$I,3,0)*$U454+VLOOKUP(BW$14&amp;"-edad-"&amp;$L454,Equations!$G:$I,3,0)*$V454+VLOOKUP(BW$14&amp;"-est-"&amp;$L454,Equations!$G:$I,3,0)*(1/$W454)+VLOOKUP(BW$14&amp;"-imc-"&amp;$L454,Equations!$G:$I,3,0)*(1/$Q454)))</f>
        <v/>
      </c>
      <c r="BX454" s="10" t="str">
        <f>IF($AG454="","",IF(OR($V454&lt;2.7,$V454&gt;90),"Age OOR",BW454-1.6449*VLOOKUP(BW$14&amp;"-rse-"&amp;$L454,Equations!$G:$I,3,0)))</f>
        <v/>
      </c>
      <c r="BY454" s="10" t="str">
        <f>IF($AG454="","",IF(OR($V454&lt;2.7,$V454&gt;90),"Age OOR",BW454+1.6449*VLOOKUP(BW$14&amp;"-rse-"&amp;$L454,Equations!$G:$I,3,0)))</f>
        <v/>
      </c>
      <c r="BZ454" s="10" t="str">
        <f t="shared" si="170"/>
        <v/>
      </c>
      <c r="CA454" s="10" t="str">
        <f>IF($AG454="","",IF(OR($V454&lt;2.7,$V454&gt;90),"Age OOR",($AG454-BW454)/VLOOKUP(BW$14&amp;"-rse-"&amp;$L454,Equations!$G:$I,3,0)))</f>
        <v/>
      </c>
      <c r="CB454" s="10" t="str">
        <f>IF($AH454="","",IF(OR($V454&lt;2.7,$V454&gt;90),"Age OOR",VLOOKUP(CB$14&amp;"-int-"&amp;$M454,Equations!$G:$I,3,0)+VLOOKUP(CB$14&amp;"-sexo-"&amp;$M454,Equations!$G:$I,3,0)*$U454+VLOOKUP(CB$14&amp;"-edad-"&amp;$M454,Equations!$G:$I,3,0)*$V454+VLOOKUP(CB$14&amp;"-est-"&amp;$M454,Equations!$G:$I,3,0)*(1/$W454)+VLOOKUP(CB$14&amp;"-imc-"&amp;$M454,Equations!$G:$I,3,0)*(1/$Q454)))</f>
        <v/>
      </c>
      <c r="CC454" s="10" t="str">
        <f>IF($AH454="","",IF(OR($V454&lt;2.7,$V454&gt;90),"Age OOR",CB454-1.6449*VLOOKUP(CB$14&amp;"-rse-"&amp;$M454,Equations!$G:$I,3,0)))</f>
        <v/>
      </c>
      <c r="CD454" s="10" t="str">
        <f>IF($AH454="","",IF(OR($V454&lt;2.7,$V454&gt;90),"Age OOR",CB454+1.6449*VLOOKUP(CB$14&amp;"-rse-"&amp;$M454,Equations!$G:$I,3,0)))</f>
        <v/>
      </c>
      <c r="CE454" s="10" t="str">
        <f t="shared" si="171"/>
        <v/>
      </c>
      <c r="CF454" s="10" t="str">
        <f>IF($AH454="","",IF(OR($V454&lt;2.7,$V454&gt;90),"Age OOR",($AH454-CB454)/VLOOKUP(CB$14&amp;"-rse-"&amp;$M454,Equations!$G:$I,3,0)))</f>
        <v/>
      </c>
      <c r="CG454" s="10" t="str">
        <f>IF($AI454="","",IF(OR($V454&lt;2.7,$V454&gt;90),"Age OOR",VLOOKUP(CG$14&amp;"-int-"&amp;$N454,Equations!$G:$I,3,0)+VLOOKUP(CG$14&amp;"-sexo-"&amp;$N454,Equations!$G:$I,3,0)*$U454+VLOOKUP(CG$14&amp;"-edad-"&amp;$N454,Equations!$G:$I,3,0)*$V454+VLOOKUP(CG$14&amp;"-est-"&amp;$N454,Equations!$G:$I,3,0)*(1/$W454)+VLOOKUP(CG$14&amp;"-imc-"&amp;$N454,Equations!$G:$I,3,0)*(1/$Q454)))</f>
        <v/>
      </c>
      <c r="CH454" s="10" t="str">
        <f>IF($AI454="","",IF(OR($V454&lt;2.7,$V454&gt;90),"Age OOR",CG454-1.6449*VLOOKUP(CG$14&amp;"-rse-"&amp;$N454,Equations!$G:$I,3,0)))</f>
        <v/>
      </c>
      <c r="CI454" s="10" t="str">
        <f>IF($AI454="","",IF(OR($V454&lt;2.7,$V454&gt;90),"Age OOR",CG454+1.6449*VLOOKUP(CG$14&amp;"-rse-"&amp;$N454,Equations!$G:$I,3,0)))</f>
        <v/>
      </c>
      <c r="CJ454" s="10" t="str">
        <f t="shared" si="172"/>
        <v/>
      </c>
      <c r="CK454" s="10" t="str">
        <f>IF($AI454="","",IF(OR($V454&lt;2.7,$V454&gt;90),"Age OOR",($AI454-CG454)/VLOOKUP(CG$14&amp;"-rse-"&amp;$N454,Equations!$G:$I,3,0)))</f>
        <v/>
      </c>
      <c r="CL454" s="10" t="str">
        <f>IF($AJ454="","",IF(OR($V454&lt;2.7,$V454&gt;90),"Age OOR",VLOOKUP(CL$14&amp;"-int-"&amp;$O454,Equations!$G:$I,3,0)+VLOOKUP(CL$14&amp;"-sexo-"&amp;$O454,Equations!$G:$I,3,0)*$U454+VLOOKUP(CL$14&amp;"-edad-"&amp;$O454,Equations!$G:$I,3,0)*$V454+VLOOKUP(CL$14&amp;"-est-"&amp;$O454,Equations!$G:$I,3,0)*(1/$W454)+VLOOKUP(CL$14&amp;"-imc-"&amp;$O454,Equations!$G:$I,3,0)*(1/$Q454)))</f>
        <v/>
      </c>
      <c r="CM454" s="10" t="str">
        <f>IF($AJ454="","",IF(OR($V454&lt;2.7,$V454&gt;90),"Age OOR",CL454-1.6449*VLOOKUP(CL$14&amp;"-rse-"&amp;$O454,Equations!$G:$I,3,0)))</f>
        <v/>
      </c>
      <c r="CN454" s="10" t="str">
        <f>IF($AJ454="","",IF(OR($V454&lt;2.7,$V454&gt;90),"Age OOR",CL454+1.6449*VLOOKUP(CL$14&amp;"-rse-"&amp;$O454,Equations!$G:$I,3,0)))</f>
        <v/>
      </c>
      <c r="CO454" s="10" t="str">
        <f t="shared" si="173"/>
        <v/>
      </c>
      <c r="CP454" s="10" t="str">
        <f>IF($AJ454="","",IF(OR($V454&lt;2.7,$V454&gt;90),"Age OOR",($AJ454-CL454)/VLOOKUP(CL$14&amp;"-rse-"&amp;$O454,Equations!$G:$I,3,0)))</f>
        <v/>
      </c>
      <c r="CQ454" s="10" t="str">
        <f>IF($AK454="","",IF(OR($V454&lt;2.7,$V454&gt;90),"Age OOR",EXP(VLOOKUP(CQ$14&amp;"-int-"&amp;$P454,Equations!$G:$I,3,0)+VLOOKUP(CQ$14&amp;"-sexo-"&amp;$P454,Equations!$G:$I,3,0)*$U454+VLOOKUP(CQ$14&amp;"-edad-"&amp;$P454,Equations!$G:$I,3,0)*$V454+VLOOKUP(CQ$14&amp;"-est-"&amp;$P454,Equations!$G:$I,3,0)*(1/$W454)+VLOOKUP(CQ$14&amp;"-imc-"&amp;$P454,Equations!$G:$I,3,0)*(1/$Q454))))</f>
        <v/>
      </c>
      <c r="CR454" s="10" t="str">
        <f>IF($AK454="","",IF(OR($V454&lt;2.7,$V454&gt;90),"Age OOR",EXP(LN(CQ454)-1.6449*VLOOKUP(CQ$14&amp;"-rse-"&amp;$P454,Equations!$G:$I,3,0))))</f>
        <v/>
      </c>
      <c r="CS454" s="10" t="str">
        <f>IF($AK454="","",IF(OR($V454&lt;2.7,$V454&gt;90),"Age OOR",EXP(LN(CQ454)+1.6449*VLOOKUP(CQ$14&amp;"-rse-"&amp;$P454,Equations!$G:$I,3,0))))</f>
        <v/>
      </c>
      <c r="CT454" s="10" t="str">
        <f t="shared" si="174"/>
        <v/>
      </c>
      <c r="CU454" s="10" t="str">
        <f>IF($AK454="","",IF(OR($V454&lt;2.7,$V454&gt;90),"Age OOR",(LN($AK454)-LN(CQ454))/VLOOKUP(CQ$14&amp;"-rse-"&amp;$P454,Equations!$G:$I,3,0)))</f>
        <v/>
      </c>
      <c r="CV454" s="47"/>
    </row>
    <row r="455" spans="5:116" x14ac:dyDescent="0.2">
      <c r="E455" s="23" t="str">
        <f t="shared" si="150"/>
        <v>Age out of range</v>
      </c>
      <c r="F455" s="23" t="str">
        <f t="shared" si="151"/>
        <v>Age out of range</v>
      </c>
      <c r="G455" s="23" t="str">
        <f t="shared" si="152"/>
        <v>Age out of range</v>
      </c>
      <c r="H455" s="23" t="str">
        <f t="shared" si="153"/>
        <v>Age out of range</v>
      </c>
      <c r="I455" s="23" t="str">
        <f t="shared" si="154"/>
        <v>Age out of range</v>
      </c>
      <c r="J455" s="23" t="str">
        <f t="shared" si="155"/>
        <v>Age out of range</v>
      </c>
      <c r="K455" s="23" t="str">
        <f t="shared" si="156"/>
        <v>Age out of range</v>
      </c>
      <c r="L455" s="23" t="str">
        <f t="shared" si="157"/>
        <v>Age out of range</v>
      </c>
      <c r="M455" s="23" t="str">
        <f t="shared" si="158"/>
        <v>Age out of range</v>
      </c>
      <c r="N455" s="23" t="str">
        <f t="shared" si="159"/>
        <v>Age out of range</v>
      </c>
      <c r="O455" s="23" t="str">
        <f t="shared" si="160"/>
        <v>Age out of range</v>
      </c>
      <c r="P455" s="23" t="str">
        <f t="shared" si="161"/>
        <v>Age out of range</v>
      </c>
      <c r="Q455" s="23" t="e">
        <f t="shared" si="162"/>
        <v>#DIV/0!</v>
      </c>
      <c r="R455" s="17"/>
      <c r="S455" s="23">
        <v>439</v>
      </c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  <c r="AE455" s="134"/>
      <c r="AF455" s="134"/>
      <c r="AG455" s="134"/>
      <c r="AH455" s="134"/>
      <c r="AI455" s="134"/>
      <c r="AJ455" s="134"/>
      <c r="AK455" s="134"/>
      <c r="AL455" s="7"/>
      <c r="AM455" s="47"/>
      <c r="AN455" s="10" t="str">
        <f>IF($Z455="","",IF(OR($V455&lt;2.7,$V455&gt;90),"Age OOR",VLOOKUP(AN$14&amp;"-int-"&amp;$E455,Equations!$G:$I,3,0)+VLOOKUP(AN$14&amp;"-sexo-"&amp;$E455,Equations!$G:$I,3,0)*$U455+VLOOKUP(AN$14&amp;"-edad-"&amp;$E455,Equations!$G:$I,3,0)*$V455+VLOOKUP(AN$14&amp;"-est-"&amp;$E455,Equations!$G:$I,3,0)*(1/$W455)+VLOOKUP(AN$14&amp;"-imc-"&amp;$E455,Equations!$G:$I,3,0)*(1/$Q455)))</f>
        <v/>
      </c>
      <c r="AO455" s="10" t="str">
        <f>IF($Z455="","",IF(OR($V455&lt;2.7,$V455&gt;90),"Age OOR",AN455-1.6449*VLOOKUP(AN$14&amp;"-rse-"&amp;$E455,Equations!$G:$I,3,0)))</f>
        <v/>
      </c>
      <c r="AP455" s="10" t="str">
        <f>IF($Z455="","",IF(OR($V455&lt;2.7,$V455&gt;90),"Age OOR",AN455+1.6449*VLOOKUP(AN$14&amp;"-rse-"&amp;$E455,Equations!$G:$I,3,0)))</f>
        <v/>
      </c>
      <c r="AQ455" s="10" t="str">
        <f t="shared" si="163"/>
        <v/>
      </c>
      <c r="AR455" s="10" t="str">
        <f>IF($Z455="","",IF(OR($V455&lt;2.7,$V455&gt;90),"Age OOR",($Z455-AN455)/VLOOKUP(AN$14&amp;"-rse-"&amp;$E455,Equations!$G:$I,3,0)))</f>
        <v/>
      </c>
      <c r="AS455" s="10" t="str">
        <f>IF($AA455="","",IF(OR($V455&lt;2.7,$V455&gt;90),"Age OOR",VLOOKUP(AS$14&amp;"-int-"&amp;$F455,Equations!$G:$I,3,0)+VLOOKUP(AS$14&amp;"-sexo-"&amp;$F455,Equations!$G:$I,3,0)*$U455+VLOOKUP(AS$14&amp;"-edad-"&amp;$F455,Equations!$G:$I,3,0)*$V455+VLOOKUP(AS$14&amp;"-est-"&amp;$F455,Equations!$G:$I,3,0)*(1/$W455)+VLOOKUP(AS$14&amp;"-imc-"&amp;$F455,Equations!$G:$I,3,0)*(1/$Q455)))</f>
        <v/>
      </c>
      <c r="AT455" s="10" t="str">
        <f>IF($AA455="","",IF(OR($V455&lt;2.7,$V455&gt;90),"Age OOR",AS455-1.6449*VLOOKUP(AS$14&amp;"-rse-"&amp;$F455,Equations!$G:$I,3,0)))</f>
        <v/>
      </c>
      <c r="AU455" s="10" t="str">
        <f>IF($AA455="","",IF(OR($V455&lt;2.7,$V455&gt;90),"Age OOR",AS455+1.6449*VLOOKUP(AS$14&amp;"-rse-"&amp;$F455,Equations!$G:$I,3,0)))</f>
        <v/>
      </c>
      <c r="AV455" s="10" t="str">
        <f t="shared" si="164"/>
        <v/>
      </c>
      <c r="AW455" s="10" t="str">
        <f>IF($AA455="","",IF(OR($V455&lt;2.7,$V455&gt;90),"Age OOR",($AA455-AS455)/VLOOKUP(AS$14&amp;"-rse-"&amp;$F455,Equations!$G:$I,3,0)))</f>
        <v/>
      </c>
      <c r="AX455" s="10" t="str">
        <f>IF($AB455="","",IF(OR($V455&lt;2.7,$V455&gt;90),"Age OOR",VLOOKUP(AX$14&amp;"-int-"&amp;$G455,Equations!$G:$I,3,0)+VLOOKUP(AX$14&amp;"-sexo-"&amp;$G455,Equations!$G:$I,3,0)*$U455+VLOOKUP(AX$14&amp;"-edad-"&amp;$G455,Equations!$G:$I,3,0)*$V455+VLOOKUP(AX$14&amp;"-est-"&amp;$G455,Equations!$G:$I,3,0)*(1/$W455)+VLOOKUP(AX$14&amp;"-imc-"&amp;$G455,Equations!$G:$I,3,0)*(1/$Q455)))</f>
        <v/>
      </c>
      <c r="AY455" s="10" t="str">
        <f>IF($AB455="","",IF(OR($V455&lt;2.7,$V455&gt;90),"Age OOR",AX455-1.6449*VLOOKUP(AX$14&amp;"-rse-"&amp;$G455,Equations!$G:$I,3,0)))</f>
        <v/>
      </c>
      <c r="AZ455" s="10" t="str">
        <f>IF($AB455="","",IF(OR($V455&lt;2.7,$V455&gt;90),"Age OOR",AX455+1.6449*VLOOKUP(AX$14&amp;"-rse-"&amp;$G455,Equations!$G:$I,3,0)))</f>
        <v/>
      </c>
      <c r="BA455" s="10" t="str">
        <f t="shared" si="165"/>
        <v/>
      </c>
      <c r="BB455" s="10" t="str">
        <f>IF($AB455="","",IF(OR($V455&lt;2.7,$V455&gt;90),"Age OOR",($AB455-AX455)/VLOOKUP(AX$14&amp;"-rse-"&amp;$G455,Equations!$G:$I,3,0)))</f>
        <v/>
      </c>
      <c r="BC455" s="10" t="str">
        <f>IF($AC455="","",IF(OR($V455&lt;2.7,$V455&gt;90),"Age OOR",VLOOKUP(BC$14&amp;"-int-"&amp;$H455,Equations!$G:$I,3,0)+VLOOKUP(BC$14&amp;"-sexo-"&amp;$H455,Equations!$G:$I,3,0)*$U455+VLOOKUP(BC$14&amp;"-edad-"&amp;$H455,Equations!$G:$I,3,0)*$V455+VLOOKUP(BC$14&amp;"-est-"&amp;$H455,Equations!$G:$I,3,0)*(1/$W455)+VLOOKUP(BC$14&amp;"-imc-"&amp;$H455,Equations!$G:$I,3,0)*(1/$Q455)))</f>
        <v/>
      </c>
      <c r="BD455" s="10" t="str">
        <f>IF($AC455="","",IF(OR($V455&lt;2.7,$V455&gt;90),"Age OOR",BC455-1.6449*VLOOKUP(BC$14&amp;"-rse-"&amp;$H455,Equations!$G:$I,3,0)))</f>
        <v/>
      </c>
      <c r="BE455" s="10" t="str">
        <f>IF($AC455="","",IF(OR($V455&lt;2.7,$V455&gt;90),"Age OOR",BC455+1.6449*VLOOKUP(BC$14&amp;"-rse-"&amp;$H455,Equations!$G:$I,3,0)))</f>
        <v/>
      </c>
      <c r="BF455" s="10" t="str">
        <f t="shared" si="166"/>
        <v/>
      </c>
      <c r="BG455" s="10" t="str">
        <f>IF($AC455="","",IF(OR($V455&lt;2.7,$V455&gt;90),"Age OOR",($AC455-BC455)/VLOOKUP(BC$14&amp;"-rse-"&amp;$H455,Equations!$G:$I,3,0)))</f>
        <v/>
      </c>
      <c r="BH455" s="10" t="str">
        <f>IF($AD455="","",IF(OR($V455&lt;2.7,$V455&gt;90),"Age OOR",VLOOKUP(BH$14&amp;"-int-"&amp;$I455,Equations!$G:$I,3,0)+VLOOKUP(BH$14&amp;"-sexo-"&amp;$I455,Equations!$G:$I,3,0)*$U455+VLOOKUP(BH$14&amp;"-edad-"&amp;$I455,Equations!$G:$I,3,0)*$V455+VLOOKUP(BH$14&amp;"-est-"&amp;$I455,Equations!$G:$I,3,0)*(1/$W455)+VLOOKUP(BH$14&amp;"-imc-"&amp;$I455,Equations!$G:$I,3,0)*(1/$Q455)))</f>
        <v/>
      </c>
      <c r="BI455" s="10" t="str">
        <f>IF($AD455="","",IF(OR($V455&lt;2.7,$V455&gt;90),"Age OOR",BH455-1.6449*VLOOKUP(BH$14&amp;"-rse-"&amp;$I455,Equations!$G:$I,3,0)))</f>
        <v/>
      </c>
      <c r="BJ455" s="10" t="str">
        <f>IF($AD455="","",IF(OR($V455&lt;2.7,$V455&gt;90),"Age OOR",BH455+1.6449*VLOOKUP(BH$14&amp;"-rse-"&amp;$I455,Equations!$G:$I,3,0)))</f>
        <v/>
      </c>
      <c r="BK455" s="10" t="str">
        <f t="shared" si="167"/>
        <v/>
      </c>
      <c r="BL455" s="10" t="str">
        <f>IF($AD455="","",IF(OR($V455&lt;2.7,$V455&gt;90),"Age OOR",($AD455-BH455)/VLOOKUP(BH$14&amp;"-rse-"&amp;$I455,Equations!$G:$I,3,0)))</f>
        <v/>
      </c>
      <c r="BM455" s="10" t="str">
        <f>IF($AE455="","",IF(OR($V455&lt;2.7,$V455&gt;90),"Age OOR",VLOOKUP(BM$14&amp;"-int-"&amp;$J455,Equations!$G:$I,3,0)+VLOOKUP(BM$14&amp;"-sexo-"&amp;$J455,Equations!$G:$I,3,0)*$U455+VLOOKUP(BM$14&amp;"-edad-"&amp;$J455,Equations!$G:$I,3,0)*$V455+VLOOKUP(BM$14&amp;"-est-"&amp;$J455,Equations!$G:$I,3,0)*(1/$W455)+VLOOKUP(BM$14&amp;"-imc-"&amp;$J455,Equations!$G:$I,3,0)*(1/$Q455)))</f>
        <v/>
      </c>
      <c r="BN455" s="10" t="str">
        <f>IF($AE455="","",IF(OR($V455&lt;2.7,$V455&gt;90),"Age OOR",BM455-1.6449*VLOOKUP(BM$14&amp;"-rse-"&amp;$J455,Equations!$G:$I,3,0)))</f>
        <v/>
      </c>
      <c r="BO455" s="10" t="str">
        <f>IF($AE455="","",IF(OR($V455&lt;2.7,$V455&gt;90),"Age OOR",BM455+1.6449*VLOOKUP(BM$14&amp;"-rse-"&amp;$J455,Equations!$G:$I,3,0)))</f>
        <v/>
      </c>
      <c r="BP455" s="10" t="str">
        <f t="shared" si="168"/>
        <v/>
      </c>
      <c r="BQ455" s="10" t="str">
        <f>IF($AE455="","",IF(OR($V455&lt;2.7,$V455&gt;90),"Age OOR",($AE455-BM455)/VLOOKUP(BM$14&amp;"-rse-"&amp;$J455,Equations!$G:$I,3,0)))</f>
        <v/>
      </c>
      <c r="BR455" s="10" t="str">
        <f>IF($AF455="","",IF(OR($V455&lt;2.7,$V455&gt;90),"Age OOR",VLOOKUP(BR$14&amp;"-int-"&amp;$K455,Equations!$G:$I,3,0)+VLOOKUP(BR$14&amp;"-sexo-"&amp;$K455,Equations!$G:$I,3,0)*$U455+VLOOKUP(BR$14&amp;"-edad-"&amp;$K455,Equations!$G:$I,3,0)*$V455+VLOOKUP(BR$14&amp;"-est-"&amp;$K455,Equations!$G:$I,3,0)*(1/$W455)+VLOOKUP(BR$14&amp;"-imc-"&amp;$K455,Equations!$G:$I,3,0)*(1/$Q455)))</f>
        <v/>
      </c>
      <c r="BS455" s="10" t="str">
        <f>IF($AF455="","",IF(OR($V455&lt;2.7,$V455&gt;90),"Age OOR",BR455-1.6449*VLOOKUP(BR$14&amp;"-rse-"&amp;$K455,Equations!$G:$I,3,0)))</f>
        <v/>
      </c>
      <c r="BT455" s="10" t="str">
        <f>IF($AF455="","",IF(OR($V455&lt;2.7,$V455&gt;90),"Age OOR",BR455+1.6449*VLOOKUP(BR$14&amp;"-rse-"&amp;$K455,Equations!$G:$I,3,0)))</f>
        <v/>
      </c>
      <c r="BU455" s="10" t="str">
        <f t="shared" si="169"/>
        <v/>
      </c>
      <c r="BV455" s="10" t="str">
        <f>IF($AF455="","",IF(OR($V455&lt;2.7,$V455&gt;90),"Age OOR",($AF455-BR455)/VLOOKUP(BR$14&amp;"-rse-"&amp;$K455,Equations!$G:$I,3,0)))</f>
        <v/>
      </c>
      <c r="BW455" s="10" t="str">
        <f>IF($AG455="","",IF(OR($V455&lt;2.7,$V455&gt;90),"Age OOR",VLOOKUP(BW$14&amp;"-int-"&amp;$L455,Equations!$G:$I,3,0)+VLOOKUP(BW$14&amp;"-sexo-"&amp;$L455,Equations!$G:$I,3,0)*$U455+VLOOKUP(BW$14&amp;"-edad-"&amp;$L455,Equations!$G:$I,3,0)*$V455+VLOOKUP(BW$14&amp;"-est-"&amp;$L455,Equations!$G:$I,3,0)*(1/$W455)+VLOOKUP(BW$14&amp;"-imc-"&amp;$L455,Equations!$G:$I,3,0)*(1/$Q455)))</f>
        <v/>
      </c>
      <c r="BX455" s="10" t="str">
        <f>IF($AG455="","",IF(OR($V455&lt;2.7,$V455&gt;90),"Age OOR",BW455-1.6449*VLOOKUP(BW$14&amp;"-rse-"&amp;$L455,Equations!$G:$I,3,0)))</f>
        <v/>
      </c>
      <c r="BY455" s="10" t="str">
        <f>IF($AG455="","",IF(OR($V455&lt;2.7,$V455&gt;90),"Age OOR",BW455+1.6449*VLOOKUP(BW$14&amp;"-rse-"&amp;$L455,Equations!$G:$I,3,0)))</f>
        <v/>
      </c>
      <c r="BZ455" s="10" t="str">
        <f t="shared" si="170"/>
        <v/>
      </c>
      <c r="CA455" s="10" t="str">
        <f>IF($AG455="","",IF(OR($V455&lt;2.7,$V455&gt;90),"Age OOR",($AG455-BW455)/VLOOKUP(BW$14&amp;"-rse-"&amp;$L455,Equations!$G:$I,3,0)))</f>
        <v/>
      </c>
      <c r="CB455" s="10" t="str">
        <f>IF($AH455="","",IF(OR($V455&lt;2.7,$V455&gt;90),"Age OOR",VLOOKUP(CB$14&amp;"-int-"&amp;$M455,Equations!$G:$I,3,0)+VLOOKUP(CB$14&amp;"-sexo-"&amp;$M455,Equations!$G:$I,3,0)*$U455+VLOOKUP(CB$14&amp;"-edad-"&amp;$M455,Equations!$G:$I,3,0)*$V455+VLOOKUP(CB$14&amp;"-est-"&amp;$M455,Equations!$G:$I,3,0)*(1/$W455)+VLOOKUP(CB$14&amp;"-imc-"&amp;$M455,Equations!$G:$I,3,0)*(1/$Q455)))</f>
        <v/>
      </c>
      <c r="CC455" s="10" t="str">
        <f>IF($AH455="","",IF(OR($V455&lt;2.7,$V455&gt;90),"Age OOR",CB455-1.6449*VLOOKUP(CB$14&amp;"-rse-"&amp;$M455,Equations!$G:$I,3,0)))</f>
        <v/>
      </c>
      <c r="CD455" s="10" t="str">
        <f>IF($AH455="","",IF(OR($V455&lt;2.7,$V455&gt;90),"Age OOR",CB455+1.6449*VLOOKUP(CB$14&amp;"-rse-"&amp;$M455,Equations!$G:$I,3,0)))</f>
        <v/>
      </c>
      <c r="CE455" s="10" t="str">
        <f t="shared" si="171"/>
        <v/>
      </c>
      <c r="CF455" s="10" t="str">
        <f>IF($AH455="","",IF(OR($V455&lt;2.7,$V455&gt;90),"Age OOR",($AH455-CB455)/VLOOKUP(CB$14&amp;"-rse-"&amp;$M455,Equations!$G:$I,3,0)))</f>
        <v/>
      </c>
      <c r="CG455" s="10" t="str">
        <f>IF($AI455="","",IF(OR($V455&lt;2.7,$V455&gt;90),"Age OOR",VLOOKUP(CG$14&amp;"-int-"&amp;$N455,Equations!$G:$I,3,0)+VLOOKUP(CG$14&amp;"-sexo-"&amp;$N455,Equations!$G:$I,3,0)*$U455+VLOOKUP(CG$14&amp;"-edad-"&amp;$N455,Equations!$G:$I,3,0)*$V455+VLOOKUP(CG$14&amp;"-est-"&amp;$N455,Equations!$G:$I,3,0)*(1/$W455)+VLOOKUP(CG$14&amp;"-imc-"&amp;$N455,Equations!$G:$I,3,0)*(1/$Q455)))</f>
        <v/>
      </c>
      <c r="CH455" s="10" t="str">
        <f>IF($AI455="","",IF(OR($V455&lt;2.7,$V455&gt;90),"Age OOR",CG455-1.6449*VLOOKUP(CG$14&amp;"-rse-"&amp;$N455,Equations!$G:$I,3,0)))</f>
        <v/>
      </c>
      <c r="CI455" s="10" t="str">
        <f>IF($AI455="","",IF(OR($V455&lt;2.7,$V455&gt;90),"Age OOR",CG455+1.6449*VLOOKUP(CG$14&amp;"-rse-"&amp;$N455,Equations!$G:$I,3,0)))</f>
        <v/>
      </c>
      <c r="CJ455" s="10" t="str">
        <f t="shared" si="172"/>
        <v/>
      </c>
      <c r="CK455" s="10" t="str">
        <f>IF($AI455="","",IF(OR($V455&lt;2.7,$V455&gt;90),"Age OOR",($AI455-CG455)/VLOOKUP(CG$14&amp;"-rse-"&amp;$N455,Equations!$G:$I,3,0)))</f>
        <v/>
      </c>
      <c r="CL455" s="10" t="str">
        <f>IF($AJ455="","",IF(OR($V455&lt;2.7,$V455&gt;90),"Age OOR",VLOOKUP(CL$14&amp;"-int-"&amp;$O455,Equations!$G:$I,3,0)+VLOOKUP(CL$14&amp;"-sexo-"&amp;$O455,Equations!$G:$I,3,0)*$U455+VLOOKUP(CL$14&amp;"-edad-"&amp;$O455,Equations!$G:$I,3,0)*$V455+VLOOKUP(CL$14&amp;"-est-"&amp;$O455,Equations!$G:$I,3,0)*(1/$W455)+VLOOKUP(CL$14&amp;"-imc-"&amp;$O455,Equations!$G:$I,3,0)*(1/$Q455)))</f>
        <v/>
      </c>
      <c r="CM455" s="10" t="str">
        <f>IF($AJ455="","",IF(OR($V455&lt;2.7,$V455&gt;90),"Age OOR",CL455-1.6449*VLOOKUP(CL$14&amp;"-rse-"&amp;$O455,Equations!$G:$I,3,0)))</f>
        <v/>
      </c>
      <c r="CN455" s="10" t="str">
        <f>IF($AJ455="","",IF(OR($V455&lt;2.7,$V455&gt;90),"Age OOR",CL455+1.6449*VLOOKUP(CL$14&amp;"-rse-"&amp;$O455,Equations!$G:$I,3,0)))</f>
        <v/>
      </c>
      <c r="CO455" s="10" t="str">
        <f t="shared" si="173"/>
        <v/>
      </c>
      <c r="CP455" s="10" t="str">
        <f>IF($AJ455="","",IF(OR($V455&lt;2.7,$V455&gt;90),"Age OOR",($AJ455-CL455)/VLOOKUP(CL$14&amp;"-rse-"&amp;$O455,Equations!$G:$I,3,0)))</f>
        <v/>
      </c>
      <c r="CQ455" s="10" t="str">
        <f>IF($AK455="","",IF(OR($V455&lt;2.7,$V455&gt;90),"Age OOR",EXP(VLOOKUP(CQ$14&amp;"-int-"&amp;$P455,Equations!$G:$I,3,0)+VLOOKUP(CQ$14&amp;"-sexo-"&amp;$P455,Equations!$G:$I,3,0)*$U455+VLOOKUP(CQ$14&amp;"-edad-"&amp;$P455,Equations!$G:$I,3,0)*$V455+VLOOKUP(CQ$14&amp;"-est-"&amp;$P455,Equations!$G:$I,3,0)*(1/$W455)+VLOOKUP(CQ$14&amp;"-imc-"&amp;$P455,Equations!$G:$I,3,0)*(1/$Q455))))</f>
        <v/>
      </c>
      <c r="CR455" s="10" t="str">
        <f>IF($AK455="","",IF(OR($V455&lt;2.7,$V455&gt;90),"Age OOR",EXP(LN(CQ455)-1.6449*VLOOKUP(CQ$14&amp;"-rse-"&amp;$P455,Equations!$G:$I,3,0))))</f>
        <v/>
      </c>
      <c r="CS455" s="10" t="str">
        <f>IF($AK455="","",IF(OR($V455&lt;2.7,$V455&gt;90),"Age OOR",EXP(LN(CQ455)+1.6449*VLOOKUP(CQ$14&amp;"-rse-"&amp;$P455,Equations!$G:$I,3,0))))</f>
        <v/>
      </c>
      <c r="CT455" s="10" t="str">
        <f t="shared" si="174"/>
        <v/>
      </c>
      <c r="CU455" s="10" t="str">
        <f>IF($AK455="","",IF(OR($V455&lt;2.7,$V455&gt;90),"Age OOR",(LN($AK455)-LN(CQ455))/VLOOKUP(CQ$14&amp;"-rse-"&amp;$P455,Equations!$G:$I,3,0)))</f>
        <v/>
      </c>
      <c r="CV455" s="47"/>
      <c r="DL455" s="54"/>
    </row>
    <row r="456" spans="5:116" x14ac:dyDescent="0.2">
      <c r="E456" s="23" t="str">
        <f t="shared" si="150"/>
        <v>Age out of range</v>
      </c>
      <c r="F456" s="23" t="str">
        <f t="shared" si="151"/>
        <v>Age out of range</v>
      </c>
      <c r="G456" s="23" t="str">
        <f t="shared" si="152"/>
        <v>Age out of range</v>
      </c>
      <c r="H456" s="23" t="str">
        <f t="shared" si="153"/>
        <v>Age out of range</v>
      </c>
      <c r="I456" s="23" t="str">
        <f t="shared" si="154"/>
        <v>Age out of range</v>
      </c>
      <c r="J456" s="23" t="str">
        <f t="shared" si="155"/>
        <v>Age out of range</v>
      </c>
      <c r="K456" s="23" t="str">
        <f t="shared" si="156"/>
        <v>Age out of range</v>
      </c>
      <c r="L456" s="23" t="str">
        <f t="shared" si="157"/>
        <v>Age out of range</v>
      </c>
      <c r="M456" s="23" t="str">
        <f t="shared" si="158"/>
        <v>Age out of range</v>
      </c>
      <c r="N456" s="23" t="str">
        <f t="shared" si="159"/>
        <v>Age out of range</v>
      </c>
      <c r="O456" s="23" t="str">
        <f t="shared" si="160"/>
        <v>Age out of range</v>
      </c>
      <c r="P456" s="23" t="str">
        <f t="shared" si="161"/>
        <v>Age out of range</v>
      </c>
      <c r="Q456" s="23" t="e">
        <f t="shared" si="162"/>
        <v>#DIV/0!</v>
      </c>
      <c r="R456" s="17"/>
      <c r="S456" s="23">
        <v>440</v>
      </c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  <c r="AE456" s="134"/>
      <c r="AF456" s="134"/>
      <c r="AG456" s="134"/>
      <c r="AH456" s="134"/>
      <c r="AI456" s="134"/>
      <c r="AJ456" s="134"/>
      <c r="AK456" s="134"/>
      <c r="AL456" s="7"/>
      <c r="AM456" s="47"/>
      <c r="AN456" s="10" t="str">
        <f>IF($Z456="","",IF(OR($V456&lt;2.7,$V456&gt;90),"Age OOR",VLOOKUP(AN$14&amp;"-int-"&amp;$E456,Equations!$G:$I,3,0)+VLOOKUP(AN$14&amp;"-sexo-"&amp;$E456,Equations!$G:$I,3,0)*$U456+VLOOKUP(AN$14&amp;"-edad-"&amp;$E456,Equations!$G:$I,3,0)*$V456+VLOOKUP(AN$14&amp;"-est-"&amp;$E456,Equations!$G:$I,3,0)*(1/$W456)+VLOOKUP(AN$14&amp;"-imc-"&amp;$E456,Equations!$G:$I,3,0)*(1/$Q456)))</f>
        <v/>
      </c>
      <c r="AO456" s="10" t="str">
        <f>IF($Z456="","",IF(OR($V456&lt;2.7,$V456&gt;90),"Age OOR",AN456-1.6449*VLOOKUP(AN$14&amp;"-rse-"&amp;$E456,Equations!$G:$I,3,0)))</f>
        <v/>
      </c>
      <c r="AP456" s="10" t="str">
        <f>IF($Z456="","",IF(OR($V456&lt;2.7,$V456&gt;90),"Age OOR",AN456+1.6449*VLOOKUP(AN$14&amp;"-rse-"&amp;$E456,Equations!$G:$I,3,0)))</f>
        <v/>
      </c>
      <c r="AQ456" s="10" t="str">
        <f t="shared" si="163"/>
        <v/>
      </c>
      <c r="AR456" s="10" t="str">
        <f>IF($Z456="","",IF(OR($V456&lt;2.7,$V456&gt;90),"Age OOR",($Z456-AN456)/VLOOKUP(AN$14&amp;"-rse-"&amp;$E456,Equations!$G:$I,3,0)))</f>
        <v/>
      </c>
      <c r="AS456" s="10" t="str">
        <f>IF($AA456="","",IF(OR($V456&lt;2.7,$V456&gt;90),"Age OOR",VLOOKUP(AS$14&amp;"-int-"&amp;$F456,Equations!$G:$I,3,0)+VLOOKUP(AS$14&amp;"-sexo-"&amp;$F456,Equations!$G:$I,3,0)*$U456+VLOOKUP(AS$14&amp;"-edad-"&amp;$F456,Equations!$G:$I,3,0)*$V456+VLOOKUP(AS$14&amp;"-est-"&amp;$F456,Equations!$G:$I,3,0)*(1/$W456)+VLOOKUP(AS$14&amp;"-imc-"&amp;$F456,Equations!$G:$I,3,0)*(1/$Q456)))</f>
        <v/>
      </c>
      <c r="AT456" s="10" t="str">
        <f>IF($AA456="","",IF(OR($V456&lt;2.7,$V456&gt;90),"Age OOR",AS456-1.6449*VLOOKUP(AS$14&amp;"-rse-"&amp;$F456,Equations!$G:$I,3,0)))</f>
        <v/>
      </c>
      <c r="AU456" s="10" t="str">
        <f>IF($AA456="","",IF(OR($V456&lt;2.7,$V456&gt;90),"Age OOR",AS456+1.6449*VLOOKUP(AS$14&amp;"-rse-"&amp;$F456,Equations!$G:$I,3,0)))</f>
        <v/>
      </c>
      <c r="AV456" s="10" t="str">
        <f t="shared" si="164"/>
        <v/>
      </c>
      <c r="AW456" s="10" t="str">
        <f>IF($AA456="","",IF(OR($V456&lt;2.7,$V456&gt;90),"Age OOR",($AA456-AS456)/VLOOKUP(AS$14&amp;"-rse-"&amp;$F456,Equations!$G:$I,3,0)))</f>
        <v/>
      </c>
      <c r="AX456" s="10" t="str">
        <f>IF($AB456="","",IF(OR($V456&lt;2.7,$V456&gt;90),"Age OOR",VLOOKUP(AX$14&amp;"-int-"&amp;$G456,Equations!$G:$I,3,0)+VLOOKUP(AX$14&amp;"-sexo-"&amp;$G456,Equations!$G:$I,3,0)*$U456+VLOOKUP(AX$14&amp;"-edad-"&amp;$G456,Equations!$G:$I,3,0)*$V456+VLOOKUP(AX$14&amp;"-est-"&amp;$G456,Equations!$G:$I,3,0)*(1/$W456)+VLOOKUP(AX$14&amp;"-imc-"&amp;$G456,Equations!$G:$I,3,0)*(1/$Q456)))</f>
        <v/>
      </c>
      <c r="AY456" s="10" t="str">
        <f>IF($AB456="","",IF(OR($V456&lt;2.7,$V456&gt;90),"Age OOR",AX456-1.6449*VLOOKUP(AX$14&amp;"-rse-"&amp;$G456,Equations!$G:$I,3,0)))</f>
        <v/>
      </c>
      <c r="AZ456" s="10" t="str">
        <f>IF($AB456="","",IF(OR($V456&lt;2.7,$V456&gt;90),"Age OOR",AX456+1.6449*VLOOKUP(AX$14&amp;"-rse-"&amp;$G456,Equations!$G:$I,3,0)))</f>
        <v/>
      </c>
      <c r="BA456" s="10" t="str">
        <f t="shared" si="165"/>
        <v/>
      </c>
      <c r="BB456" s="10" t="str">
        <f>IF($AB456="","",IF(OR($V456&lt;2.7,$V456&gt;90),"Age OOR",($AB456-AX456)/VLOOKUP(AX$14&amp;"-rse-"&amp;$G456,Equations!$G:$I,3,0)))</f>
        <v/>
      </c>
      <c r="BC456" s="10" t="str">
        <f>IF($AC456="","",IF(OR($V456&lt;2.7,$V456&gt;90),"Age OOR",VLOOKUP(BC$14&amp;"-int-"&amp;$H456,Equations!$G:$I,3,0)+VLOOKUP(BC$14&amp;"-sexo-"&amp;$H456,Equations!$G:$I,3,0)*$U456+VLOOKUP(BC$14&amp;"-edad-"&amp;$H456,Equations!$G:$I,3,0)*$V456+VLOOKUP(BC$14&amp;"-est-"&amp;$H456,Equations!$G:$I,3,0)*(1/$W456)+VLOOKUP(BC$14&amp;"-imc-"&amp;$H456,Equations!$G:$I,3,0)*(1/$Q456)))</f>
        <v/>
      </c>
      <c r="BD456" s="10" t="str">
        <f>IF($AC456="","",IF(OR($V456&lt;2.7,$V456&gt;90),"Age OOR",BC456-1.6449*VLOOKUP(BC$14&amp;"-rse-"&amp;$H456,Equations!$G:$I,3,0)))</f>
        <v/>
      </c>
      <c r="BE456" s="10" t="str">
        <f>IF($AC456="","",IF(OR($V456&lt;2.7,$V456&gt;90),"Age OOR",BC456+1.6449*VLOOKUP(BC$14&amp;"-rse-"&amp;$H456,Equations!$G:$I,3,0)))</f>
        <v/>
      </c>
      <c r="BF456" s="10" t="str">
        <f t="shared" si="166"/>
        <v/>
      </c>
      <c r="BG456" s="10" t="str">
        <f>IF($AC456="","",IF(OR($V456&lt;2.7,$V456&gt;90),"Age OOR",($AC456-BC456)/VLOOKUP(BC$14&amp;"-rse-"&amp;$H456,Equations!$G:$I,3,0)))</f>
        <v/>
      </c>
      <c r="BH456" s="10" t="str">
        <f>IF($AD456="","",IF(OR($V456&lt;2.7,$V456&gt;90),"Age OOR",VLOOKUP(BH$14&amp;"-int-"&amp;$I456,Equations!$G:$I,3,0)+VLOOKUP(BH$14&amp;"-sexo-"&amp;$I456,Equations!$G:$I,3,0)*$U456+VLOOKUP(BH$14&amp;"-edad-"&amp;$I456,Equations!$G:$I,3,0)*$V456+VLOOKUP(BH$14&amp;"-est-"&amp;$I456,Equations!$G:$I,3,0)*(1/$W456)+VLOOKUP(BH$14&amp;"-imc-"&amp;$I456,Equations!$G:$I,3,0)*(1/$Q456)))</f>
        <v/>
      </c>
      <c r="BI456" s="10" t="str">
        <f>IF($AD456="","",IF(OR($V456&lt;2.7,$V456&gt;90),"Age OOR",BH456-1.6449*VLOOKUP(BH$14&amp;"-rse-"&amp;$I456,Equations!$G:$I,3,0)))</f>
        <v/>
      </c>
      <c r="BJ456" s="10" t="str">
        <f>IF($AD456="","",IF(OR($V456&lt;2.7,$V456&gt;90),"Age OOR",BH456+1.6449*VLOOKUP(BH$14&amp;"-rse-"&amp;$I456,Equations!$G:$I,3,0)))</f>
        <v/>
      </c>
      <c r="BK456" s="10" t="str">
        <f t="shared" si="167"/>
        <v/>
      </c>
      <c r="BL456" s="10" t="str">
        <f>IF($AD456="","",IF(OR($V456&lt;2.7,$V456&gt;90),"Age OOR",($AD456-BH456)/VLOOKUP(BH$14&amp;"-rse-"&amp;$I456,Equations!$G:$I,3,0)))</f>
        <v/>
      </c>
      <c r="BM456" s="10" t="str">
        <f>IF($AE456="","",IF(OR($V456&lt;2.7,$V456&gt;90),"Age OOR",VLOOKUP(BM$14&amp;"-int-"&amp;$J456,Equations!$G:$I,3,0)+VLOOKUP(BM$14&amp;"-sexo-"&amp;$J456,Equations!$G:$I,3,0)*$U456+VLOOKUP(BM$14&amp;"-edad-"&amp;$J456,Equations!$G:$I,3,0)*$V456+VLOOKUP(BM$14&amp;"-est-"&amp;$J456,Equations!$G:$I,3,0)*(1/$W456)+VLOOKUP(BM$14&amp;"-imc-"&amp;$J456,Equations!$G:$I,3,0)*(1/$Q456)))</f>
        <v/>
      </c>
      <c r="BN456" s="10" t="str">
        <f>IF($AE456="","",IF(OR($V456&lt;2.7,$V456&gt;90),"Age OOR",BM456-1.6449*VLOOKUP(BM$14&amp;"-rse-"&amp;$J456,Equations!$G:$I,3,0)))</f>
        <v/>
      </c>
      <c r="BO456" s="10" t="str">
        <f>IF($AE456="","",IF(OR($V456&lt;2.7,$V456&gt;90),"Age OOR",BM456+1.6449*VLOOKUP(BM$14&amp;"-rse-"&amp;$J456,Equations!$G:$I,3,0)))</f>
        <v/>
      </c>
      <c r="BP456" s="10" t="str">
        <f t="shared" si="168"/>
        <v/>
      </c>
      <c r="BQ456" s="10" t="str">
        <f>IF($AE456="","",IF(OR($V456&lt;2.7,$V456&gt;90),"Age OOR",($AE456-BM456)/VLOOKUP(BM$14&amp;"-rse-"&amp;$J456,Equations!$G:$I,3,0)))</f>
        <v/>
      </c>
      <c r="BR456" s="10" t="str">
        <f>IF($AF456="","",IF(OR($V456&lt;2.7,$V456&gt;90),"Age OOR",VLOOKUP(BR$14&amp;"-int-"&amp;$K456,Equations!$G:$I,3,0)+VLOOKUP(BR$14&amp;"-sexo-"&amp;$K456,Equations!$G:$I,3,0)*$U456+VLOOKUP(BR$14&amp;"-edad-"&amp;$K456,Equations!$G:$I,3,0)*$V456+VLOOKUP(BR$14&amp;"-est-"&amp;$K456,Equations!$G:$I,3,0)*(1/$W456)+VLOOKUP(BR$14&amp;"-imc-"&amp;$K456,Equations!$G:$I,3,0)*(1/$Q456)))</f>
        <v/>
      </c>
      <c r="BS456" s="10" t="str">
        <f>IF($AF456="","",IF(OR($V456&lt;2.7,$V456&gt;90),"Age OOR",BR456-1.6449*VLOOKUP(BR$14&amp;"-rse-"&amp;$K456,Equations!$G:$I,3,0)))</f>
        <v/>
      </c>
      <c r="BT456" s="10" t="str">
        <f>IF($AF456="","",IF(OR($V456&lt;2.7,$V456&gt;90),"Age OOR",BR456+1.6449*VLOOKUP(BR$14&amp;"-rse-"&amp;$K456,Equations!$G:$I,3,0)))</f>
        <v/>
      </c>
      <c r="BU456" s="10" t="str">
        <f t="shared" si="169"/>
        <v/>
      </c>
      <c r="BV456" s="10" t="str">
        <f>IF($AF456="","",IF(OR($V456&lt;2.7,$V456&gt;90),"Age OOR",($AF456-BR456)/VLOOKUP(BR$14&amp;"-rse-"&amp;$K456,Equations!$G:$I,3,0)))</f>
        <v/>
      </c>
      <c r="BW456" s="10" t="str">
        <f>IF($AG456="","",IF(OR($V456&lt;2.7,$V456&gt;90),"Age OOR",VLOOKUP(BW$14&amp;"-int-"&amp;$L456,Equations!$G:$I,3,0)+VLOOKUP(BW$14&amp;"-sexo-"&amp;$L456,Equations!$G:$I,3,0)*$U456+VLOOKUP(BW$14&amp;"-edad-"&amp;$L456,Equations!$G:$I,3,0)*$V456+VLOOKUP(BW$14&amp;"-est-"&amp;$L456,Equations!$G:$I,3,0)*(1/$W456)+VLOOKUP(BW$14&amp;"-imc-"&amp;$L456,Equations!$G:$I,3,0)*(1/$Q456)))</f>
        <v/>
      </c>
      <c r="BX456" s="10" t="str">
        <f>IF($AG456="","",IF(OR($V456&lt;2.7,$V456&gt;90),"Age OOR",BW456-1.6449*VLOOKUP(BW$14&amp;"-rse-"&amp;$L456,Equations!$G:$I,3,0)))</f>
        <v/>
      </c>
      <c r="BY456" s="10" t="str">
        <f>IF($AG456="","",IF(OR($V456&lt;2.7,$V456&gt;90),"Age OOR",BW456+1.6449*VLOOKUP(BW$14&amp;"-rse-"&amp;$L456,Equations!$G:$I,3,0)))</f>
        <v/>
      </c>
      <c r="BZ456" s="10" t="str">
        <f t="shared" si="170"/>
        <v/>
      </c>
      <c r="CA456" s="10" t="str">
        <f>IF($AG456="","",IF(OR($V456&lt;2.7,$V456&gt;90),"Age OOR",($AG456-BW456)/VLOOKUP(BW$14&amp;"-rse-"&amp;$L456,Equations!$G:$I,3,0)))</f>
        <v/>
      </c>
      <c r="CB456" s="10" t="str">
        <f>IF($AH456="","",IF(OR($V456&lt;2.7,$V456&gt;90),"Age OOR",VLOOKUP(CB$14&amp;"-int-"&amp;$M456,Equations!$G:$I,3,0)+VLOOKUP(CB$14&amp;"-sexo-"&amp;$M456,Equations!$G:$I,3,0)*$U456+VLOOKUP(CB$14&amp;"-edad-"&amp;$M456,Equations!$G:$I,3,0)*$V456+VLOOKUP(CB$14&amp;"-est-"&amp;$M456,Equations!$G:$I,3,0)*(1/$W456)+VLOOKUP(CB$14&amp;"-imc-"&amp;$M456,Equations!$G:$I,3,0)*(1/$Q456)))</f>
        <v/>
      </c>
      <c r="CC456" s="10" t="str">
        <f>IF($AH456="","",IF(OR($V456&lt;2.7,$V456&gt;90),"Age OOR",CB456-1.6449*VLOOKUP(CB$14&amp;"-rse-"&amp;$M456,Equations!$G:$I,3,0)))</f>
        <v/>
      </c>
      <c r="CD456" s="10" t="str">
        <f>IF($AH456="","",IF(OR($V456&lt;2.7,$V456&gt;90),"Age OOR",CB456+1.6449*VLOOKUP(CB$14&amp;"-rse-"&amp;$M456,Equations!$G:$I,3,0)))</f>
        <v/>
      </c>
      <c r="CE456" s="10" t="str">
        <f t="shared" si="171"/>
        <v/>
      </c>
      <c r="CF456" s="10" t="str">
        <f>IF($AH456="","",IF(OR($V456&lt;2.7,$V456&gt;90),"Age OOR",($AH456-CB456)/VLOOKUP(CB$14&amp;"-rse-"&amp;$M456,Equations!$G:$I,3,0)))</f>
        <v/>
      </c>
      <c r="CG456" s="10" t="str">
        <f>IF($AI456="","",IF(OR($V456&lt;2.7,$V456&gt;90),"Age OOR",VLOOKUP(CG$14&amp;"-int-"&amp;$N456,Equations!$G:$I,3,0)+VLOOKUP(CG$14&amp;"-sexo-"&amp;$N456,Equations!$G:$I,3,0)*$U456+VLOOKUP(CG$14&amp;"-edad-"&amp;$N456,Equations!$G:$I,3,0)*$V456+VLOOKUP(CG$14&amp;"-est-"&amp;$N456,Equations!$G:$I,3,0)*(1/$W456)+VLOOKUP(CG$14&amp;"-imc-"&amp;$N456,Equations!$G:$I,3,0)*(1/$Q456)))</f>
        <v/>
      </c>
      <c r="CH456" s="10" t="str">
        <f>IF($AI456="","",IF(OR($V456&lt;2.7,$V456&gt;90),"Age OOR",CG456-1.6449*VLOOKUP(CG$14&amp;"-rse-"&amp;$N456,Equations!$G:$I,3,0)))</f>
        <v/>
      </c>
      <c r="CI456" s="10" t="str">
        <f>IF($AI456="","",IF(OR($V456&lt;2.7,$V456&gt;90),"Age OOR",CG456+1.6449*VLOOKUP(CG$14&amp;"-rse-"&amp;$N456,Equations!$G:$I,3,0)))</f>
        <v/>
      </c>
      <c r="CJ456" s="10" t="str">
        <f t="shared" si="172"/>
        <v/>
      </c>
      <c r="CK456" s="10" t="str">
        <f>IF($AI456="","",IF(OR($V456&lt;2.7,$V456&gt;90),"Age OOR",($AI456-CG456)/VLOOKUP(CG$14&amp;"-rse-"&amp;$N456,Equations!$G:$I,3,0)))</f>
        <v/>
      </c>
      <c r="CL456" s="10" t="str">
        <f>IF($AJ456="","",IF(OR($V456&lt;2.7,$V456&gt;90),"Age OOR",VLOOKUP(CL$14&amp;"-int-"&amp;$O456,Equations!$G:$I,3,0)+VLOOKUP(CL$14&amp;"-sexo-"&amp;$O456,Equations!$G:$I,3,0)*$U456+VLOOKUP(CL$14&amp;"-edad-"&amp;$O456,Equations!$G:$I,3,0)*$V456+VLOOKUP(CL$14&amp;"-est-"&amp;$O456,Equations!$G:$I,3,0)*(1/$W456)+VLOOKUP(CL$14&amp;"-imc-"&amp;$O456,Equations!$G:$I,3,0)*(1/$Q456)))</f>
        <v/>
      </c>
      <c r="CM456" s="10" t="str">
        <f>IF($AJ456="","",IF(OR($V456&lt;2.7,$V456&gt;90),"Age OOR",CL456-1.6449*VLOOKUP(CL$14&amp;"-rse-"&amp;$O456,Equations!$G:$I,3,0)))</f>
        <v/>
      </c>
      <c r="CN456" s="10" t="str">
        <f>IF($AJ456="","",IF(OR($V456&lt;2.7,$V456&gt;90),"Age OOR",CL456+1.6449*VLOOKUP(CL$14&amp;"-rse-"&amp;$O456,Equations!$G:$I,3,0)))</f>
        <v/>
      </c>
      <c r="CO456" s="10" t="str">
        <f t="shared" si="173"/>
        <v/>
      </c>
      <c r="CP456" s="10" t="str">
        <f>IF($AJ456="","",IF(OR($V456&lt;2.7,$V456&gt;90),"Age OOR",($AJ456-CL456)/VLOOKUP(CL$14&amp;"-rse-"&amp;$O456,Equations!$G:$I,3,0)))</f>
        <v/>
      </c>
      <c r="CQ456" s="10" t="str">
        <f>IF($AK456="","",IF(OR($V456&lt;2.7,$V456&gt;90),"Age OOR",EXP(VLOOKUP(CQ$14&amp;"-int-"&amp;$P456,Equations!$G:$I,3,0)+VLOOKUP(CQ$14&amp;"-sexo-"&amp;$P456,Equations!$G:$I,3,0)*$U456+VLOOKUP(CQ$14&amp;"-edad-"&amp;$P456,Equations!$G:$I,3,0)*$V456+VLOOKUP(CQ$14&amp;"-est-"&amp;$P456,Equations!$G:$I,3,0)*(1/$W456)+VLOOKUP(CQ$14&amp;"-imc-"&amp;$P456,Equations!$G:$I,3,0)*(1/$Q456))))</f>
        <v/>
      </c>
      <c r="CR456" s="10" t="str">
        <f>IF($AK456="","",IF(OR($V456&lt;2.7,$V456&gt;90),"Age OOR",EXP(LN(CQ456)-1.6449*VLOOKUP(CQ$14&amp;"-rse-"&amp;$P456,Equations!$G:$I,3,0))))</f>
        <v/>
      </c>
      <c r="CS456" s="10" t="str">
        <f>IF($AK456="","",IF(OR($V456&lt;2.7,$V456&gt;90),"Age OOR",EXP(LN(CQ456)+1.6449*VLOOKUP(CQ$14&amp;"-rse-"&amp;$P456,Equations!$G:$I,3,0))))</f>
        <v/>
      </c>
      <c r="CT456" s="10" t="str">
        <f t="shared" si="174"/>
        <v/>
      </c>
      <c r="CU456" s="10" t="str">
        <f>IF($AK456="","",IF(OR($V456&lt;2.7,$V456&gt;90),"Age OOR",(LN($AK456)-LN(CQ456))/VLOOKUP(CQ$14&amp;"-rse-"&amp;$P456,Equations!$G:$I,3,0)))</f>
        <v/>
      </c>
      <c r="CV456" s="47"/>
    </row>
    <row r="457" spans="5:116" x14ac:dyDescent="0.2">
      <c r="E457" s="23" t="str">
        <f t="shared" si="150"/>
        <v>Age out of range</v>
      </c>
      <c r="F457" s="23" t="str">
        <f t="shared" si="151"/>
        <v>Age out of range</v>
      </c>
      <c r="G457" s="23" t="str">
        <f t="shared" si="152"/>
        <v>Age out of range</v>
      </c>
      <c r="H457" s="23" t="str">
        <f t="shared" si="153"/>
        <v>Age out of range</v>
      </c>
      <c r="I457" s="23" t="str">
        <f t="shared" si="154"/>
        <v>Age out of range</v>
      </c>
      <c r="J457" s="23" t="str">
        <f t="shared" si="155"/>
        <v>Age out of range</v>
      </c>
      <c r="K457" s="23" t="str">
        <f t="shared" si="156"/>
        <v>Age out of range</v>
      </c>
      <c r="L457" s="23" t="str">
        <f t="shared" si="157"/>
        <v>Age out of range</v>
      </c>
      <c r="M457" s="23" t="str">
        <f t="shared" si="158"/>
        <v>Age out of range</v>
      </c>
      <c r="N457" s="23" t="str">
        <f t="shared" si="159"/>
        <v>Age out of range</v>
      </c>
      <c r="O457" s="23" t="str">
        <f t="shared" si="160"/>
        <v>Age out of range</v>
      </c>
      <c r="P457" s="23" t="str">
        <f t="shared" si="161"/>
        <v>Age out of range</v>
      </c>
      <c r="Q457" s="23" t="e">
        <f t="shared" si="162"/>
        <v>#DIV/0!</v>
      </c>
      <c r="R457" s="17"/>
      <c r="S457" s="23">
        <v>441</v>
      </c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  <c r="AE457" s="134"/>
      <c r="AF457" s="134"/>
      <c r="AG457" s="134"/>
      <c r="AH457" s="134"/>
      <c r="AI457" s="134"/>
      <c r="AJ457" s="134"/>
      <c r="AK457" s="134"/>
      <c r="AL457" s="7"/>
      <c r="AM457" s="47"/>
      <c r="AN457" s="10" t="str">
        <f>IF($Z457="","",IF(OR($V457&lt;2.7,$V457&gt;90),"Age OOR",VLOOKUP(AN$14&amp;"-int-"&amp;$E457,Equations!$G:$I,3,0)+VLOOKUP(AN$14&amp;"-sexo-"&amp;$E457,Equations!$G:$I,3,0)*$U457+VLOOKUP(AN$14&amp;"-edad-"&amp;$E457,Equations!$G:$I,3,0)*$V457+VLOOKUP(AN$14&amp;"-est-"&amp;$E457,Equations!$G:$I,3,0)*(1/$W457)+VLOOKUP(AN$14&amp;"-imc-"&amp;$E457,Equations!$G:$I,3,0)*(1/$Q457)))</f>
        <v/>
      </c>
      <c r="AO457" s="10" t="str">
        <f>IF($Z457="","",IF(OR($V457&lt;2.7,$V457&gt;90),"Age OOR",AN457-1.6449*VLOOKUP(AN$14&amp;"-rse-"&amp;$E457,Equations!$G:$I,3,0)))</f>
        <v/>
      </c>
      <c r="AP457" s="10" t="str">
        <f>IF($Z457="","",IF(OR($V457&lt;2.7,$V457&gt;90),"Age OOR",AN457+1.6449*VLOOKUP(AN$14&amp;"-rse-"&amp;$E457,Equations!$G:$I,3,0)))</f>
        <v/>
      </c>
      <c r="AQ457" s="10" t="str">
        <f t="shared" si="163"/>
        <v/>
      </c>
      <c r="AR457" s="10" t="str">
        <f>IF($Z457="","",IF(OR($V457&lt;2.7,$V457&gt;90),"Age OOR",($Z457-AN457)/VLOOKUP(AN$14&amp;"-rse-"&amp;$E457,Equations!$G:$I,3,0)))</f>
        <v/>
      </c>
      <c r="AS457" s="10" t="str">
        <f>IF($AA457="","",IF(OR($V457&lt;2.7,$V457&gt;90),"Age OOR",VLOOKUP(AS$14&amp;"-int-"&amp;$F457,Equations!$G:$I,3,0)+VLOOKUP(AS$14&amp;"-sexo-"&amp;$F457,Equations!$G:$I,3,0)*$U457+VLOOKUP(AS$14&amp;"-edad-"&amp;$F457,Equations!$G:$I,3,0)*$V457+VLOOKUP(AS$14&amp;"-est-"&amp;$F457,Equations!$G:$I,3,0)*(1/$W457)+VLOOKUP(AS$14&amp;"-imc-"&amp;$F457,Equations!$G:$I,3,0)*(1/$Q457)))</f>
        <v/>
      </c>
      <c r="AT457" s="10" t="str">
        <f>IF($AA457="","",IF(OR($V457&lt;2.7,$V457&gt;90),"Age OOR",AS457-1.6449*VLOOKUP(AS$14&amp;"-rse-"&amp;$F457,Equations!$G:$I,3,0)))</f>
        <v/>
      </c>
      <c r="AU457" s="10" t="str">
        <f>IF($AA457="","",IF(OR($V457&lt;2.7,$V457&gt;90),"Age OOR",AS457+1.6449*VLOOKUP(AS$14&amp;"-rse-"&amp;$F457,Equations!$G:$I,3,0)))</f>
        <v/>
      </c>
      <c r="AV457" s="10" t="str">
        <f t="shared" si="164"/>
        <v/>
      </c>
      <c r="AW457" s="10" t="str">
        <f>IF($AA457="","",IF(OR($V457&lt;2.7,$V457&gt;90),"Age OOR",($AA457-AS457)/VLOOKUP(AS$14&amp;"-rse-"&amp;$F457,Equations!$G:$I,3,0)))</f>
        <v/>
      </c>
      <c r="AX457" s="10" t="str">
        <f>IF($AB457="","",IF(OR($V457&lt;2.7,$V457&gt;90),"Age OOR",VLOOKUP(AX$14&amp;"-int-"&amp;$G457,Equations!$G:$I,3,0)+VLOOKUP(AX$14&amp;"-sexo-"&amp;$G457,Equations!$G:$I,3,0)*$U457+VLOOKUP(AX$14&amp;"-edad-"&amp;$G457,Equations!$G:$I,3,0)*$V457+VLOOKUP(AX$14&amp;"-est-"&amp;$G457,Equations!$G:$I,3,0)*(1/$W457)+VLOOKUP(AX$14&amp;"-imc-"&amp;$G457,Equations!$G:$I,3,0)*(1/$Q457)))</f>
        <v/>
      </c>
      <c r="AY457" s="10" t="str">
        <f>IF($AB457="","",IF(OR($V457&lt;2.7,$V457&gt;90),"Age OOR",AX457-1.6449*VLOOKUP(AX$14&amp;"-rse-"&amp;$G457,Equations!$G:$I,3,0)))</f>
        <v/>
      </c>
      <c r="AZ457" s="10" t="str">
        <f>IF($AB457="","",IF(OR($V457&lt;2.7,$V457&gt;90),"Age OOR",AX457+1.6449*VLOOKUP(AX$14&amp;"-rse-"&amp;$G457,Equations!$G:$I,3,0)))</f>
        <v/>
      </c>
      <c r="BA457" s="10" t="str">
        <f t="shared" si="165"/>
        <v/>
      </c>
      <c r="BB457" s="10" t="str">
        <f>IF($AB457="","",IF(OR($V457&lt;2.7,$V457&gt;90),"Age OOR",($AB457-AX457)/VLOOKUP(AX$14&amp;"-rse-"&amp;$G457,Equations!$G:$I,3,0)))</f>
        <v/>
      </c>
      <c r="BC457" s="10" t="str">
        <f>IF($AC457="","",IF(OR($V457&lt;2.7,$V457&gt;90),"Age OOR",VLOOKUP(BC$14&amp;"-int-"&amp;$H457,Equations!$G:$I,3,0)+VLOOKUP(BC$14&amp;"-sexo-"&amp;$H457,Equations!$G:$I,3,0)*$U457+VLOOKUP(BC$14&amp;"-edad-"&amp;$H457,Equations!$G:$I,3,0)*$V457+VLOOKUP(BC$14&amp;"-est-"&amp;$H457,Equations!$G:$I,3,0)*(1/$W457)+VLOOKUP(BC$14&amp;"-imc-"&amp;$H457,Equations!$G:$I,3,0)*(1/$Q457)))</f>
        <v/>
      </c>
      <c r="BD457" s="10" t="str">
        <f>IF($AC457="","",IF(OR($V457&lt;2.7,$V457&gt;90),"Age OOR",BC457-1.6449*VLOOKUP(BC$14&amp;"-rse-"&amp;$H457,Equations!$G:$I,3,0)))</f>
        <v/>
      </c>
      <c r="BE457" s="10" t="str">
        <f>IF($AC457="","",IF(OR($V457&lt;2.7,$V457&gt;90),"Age OOR",BC457+1.6449*VLOOKUP(BC$14&amp;"-rse-"&amp;$H457,Equations!$G:$I,3,0)))</f>
        <v/>
      </c>
      <c r="BF457" s="10" t="str">
        <f t="shared" si="166"/>
        <v/>
      </c>
      <c r="BG457" s="10" t="str">
        <f>IF($AC457="","",IF(OR($V457&lt;2.7,$V457&gt;90),"Age OOR",($AC457-BC457)/VLOOKUP(BC$14&amp;"-rse-"&amp;$H457,Equations!$G:$I,3,0)))</f>
        <v/>
      </c>
      <c r="BH457" s="10" t="str">
        <f>IF($AD457="","",IF(OR($V457&lt;2.7,$V457&gt;90),"Age OOR",VLOOKUP(BH$14&amp;"-int-"&amp;$I457,Equations!$G:$I,3,0)+VLOOKUP(BH$14&amp;"-sexo-"&amp;$I457,Equations!$G:$I,3,0)*$U457+VLOOKUP(BH$14&amp;"-edad-"&amp;$I457,Equations!$G:$I,3,0)*$V457+VLOOKUP(BH$14&amp;"-est-"&amp;$I457,Equations!$G:$I,3,0)*(1/$W457)+VLOOKUP(BH$14&amp;"-imc-"&amp;$I457,Equations!$G:$I,3,0)*(1/$Q457)))</f>
        <v/>
      </c>
      <c r="BI457" s="10" t="str">
        <f>IF($AD457="","",IF(OR($V457&lt;2.7,$V457&gt;90),"Age OOR",BH457-1.6449*VLOOKUP(BH$14&amp;"-rse-"&amp;$I457,Equations!$G:$I,3,0)))</f>
        <v/>
      </c>
      <c r="BJ457" s="10" t="str">
        <f>IF($AD457="","",IF(OR($V457&lt;2.7,$V457&gt;90),"Age OOR",BH457+1.6449*VLOOKUP(BH$14&amp;"-rse-"&amp;$I457,Equations!$G:$I,3,0)))</f>
        <v/>
      </c>
      <c r="BK457" s="10" t="str">
        <f t="shared" si="167"/>
        <v/>
      </c>
      <c r="BL457" s="10" t="str">
        <f>IF($AD457="","",IF(OR($V457&lt;2.7,$V457&gt;90),"Age OOR",($AD457-BH457)/VLOOKUP(BH$14&amp;"-rse-"&amp;$I457,Equations!$G:$I,3,0)))</f>
        <v/>
      </c>
      <c r="BM457" s="10" t="str">
        <f>IF($AE457="","",IF(OR($V457&lt;2.7,$V457&gt;90),"Age OOR",VLOOKUP(BM$14&amp;"-int-"&amp;$J457,Equations!$G:$I,3,0)+VLOOKUP(BM$14&amp;"-sexo-"&amp;$J457,Equations!$G:$I,3,0)*$U457+VLOOKUP(BM$14&amp;"-edad-"&amp;$J457,Equations!$G:$I,3,0)*$V457+VLOOKUP(BM$14&amp;"-est-"&amp;$J457,Equations!$G:$I,3,0)*(1/$W457)+VLOOKUP(BM$14&amp;"-imc-"&amp;$J457,Equations!$G:$I,3,0)*(1/$Q457)))</f>
        <v/>
      </c>
      <c r="BN457" s="10" t="str">
        <f>IF($AE457="","",IF(OR($V457&lt;2.7,$V457&gt;90),"Age OOR",BM457-1.6449*VLOOKUP(BM$14&amp;"-rse-"&amp;$J457,Equations!$G:$I,3,0)))</f>
        <v/>
      </c>
      <c r="BO457" s="10" t="str">
        <f>IF($AE457="","",IF(OR($V457&lt;2.7,$V457&gt;90),"Age OOR",BM457+1.6449*VLOOKUP(BM$14&amp;"-rse-"&amp;$J457,Equations!$G:$I,3,0)))</f>
        <v/>
      </c>
      <c r="BP457" s="10" t="str">
        <f t="shared" si="168"/>
        <v/>
      </c>
      <c r="BQ457" s="10" t="str">
        <f>IF($AE457="","",IF(OR($V457&lt;2.7,$V457&gt;90),"Age OOR",($AE457-BM457)/VLOOKUP(BM$14&amp;"-rse-"&amp;$J457,Equations!$G:$I,3,0)))</f>
        <v/>
      </c>
      <c r="BR457" s="10" t="str">
        <f>IF($AF457="","",IF(OR($V457&lt;2.7,$V457&gt;90),"Age OOR",VLOOKUP(BR$14&amp;"-int-"&amp;$K457,Equations!$G:$I,3,0)+VLOOKUP(BR$14&amp;"-sexo-"&amp;$K457,Equations!$G:$I,3,0)*$U457+VLOOKUP(BR$14&amp;"-edad-"&amp;$K457,Equations!$G:$I,3,0)*$V457+VLOOKUP(BR$14&amp;"-est-"&amp;$K457,Equations!$G:$I,3,0)*(1/$W457)+VLOOKUP(BR$14&amp;"-imc-"&amp;$K457,Equations!$G:$I,3,0)*(1/$Q457)))</f>
        <v/>
      </c>
      <c r="BS457" s="10" t="str">
        <f>IF($AF457="","",IF(OR($V457&lt;2.7,$V457&gt;90),"Age OOR",BR457-1.6449*VLOOKUP(BR$14&amp;"-rse-"&amp;$K457,Equations!$G:$I,3,0)))</f>
        <v/>
      </c>
      <c r="BT457" s="10" t="str">
        <f>IF($AF457="","",IF(OR($V457&lt;2.7,$V457&gt;90),"Age OOR",BR457+1.6449*VLOOKUP(BR$14&amp;"-rse-"&amp;$K457,Equations!$G:$I,3,0)))</f>
        <v/>
      </c>
      <c r="BU457" s="10" t="str">
        <f t="shared" si="169"/>
        <v/>
      </c>
      <c r="BV457" s="10" t="str">
        <f>IF($AF457="","",IF(OR($V457&lt;2.7,$V457&gt;90),"Age OOR",($AF457-BR457)/VLOOKUP(BR$14&amp;"-rse-"&amp;$K457,Equations!$G:$I,3,0)))</f>
        <v/>
      </c>
      <c r="BW457" s="10" t="str">
        <f>IF($AG457="","",IF(OR($V457&lt;2.7,$V457&gt;90),"Age OOR",VLOOKUP(BW$14&amp;"-int-"&amp;$L457,Equations!$G:$I,3,0)+VLOOKUP(BW$14&amp;"-sexo-"&amp;$L457,Equations!$G:$I,3,0)*$U457+VLOOKUP(BW$14&amp;"-edad-"&amp;$L457,Equations!$G:$I,3,0)*$V457+VLOOKUP(BW$14&amp;"-est-"&amp;$L457,Equations!$G:$I,3,0)*(1/$W457)+VLOOKUP(BW$14&amp;"-imc-"&amp;$L457,Equations!$G:$I,3,0)*(1/$Q457)))</f>
        <v/>
      </c>
      <c r="BX457" s="10" t="str">
        <f>IF($AG457="","",IF(OR($V457&lt;2.7,$V457&gt;90),"Age OOR",BW457-1.6449*VLOOKUP(BW$14&amp;"-rse-"&amp;$L457,Equations!$G:$I,3,0)))</f>
        <v/>
      </c>
      <c r="BY457" s="10" t="str">
        <f>IF($AG457="","",IF(OR($V457&lt;2.7,$V457&gt;90),"Age OOR",BW457+1.6449*VLOOKUP(BW$14&amp;"-rse-"&amp;$L457,Equations!$G:$I,3,0)))</f>
        <v/>
      </c>
      <c r="BZ457" s="10" t="str">
        <f t="shared" si="170"/>
        <v/>
      </c>
      <c r="CA457" s="10" t="str">
        <f>IF($AG457="","",IF(OR($V457&lt;2.7,$V457&gt;90),"Age OOR",($AG457-BW457)/VLOOKUP(BW$14&amp;"-rse-"&amp;$L457,Equations!$G:$I,3,0)))</f>
        <v/>
      </c>
      <c r="CB457" s="10" t="str">
        <f>IF($AH457="","",IF(OR($V457&lt;2.7,$V457&gt;90),"Age OOR",VLOOKUP(CB$14&amp;"-int-"&amp;$M457,Equations!$G:$I,3,0)+VLOOKUP(CB$14&amp;"-sexo-"&amp;$M457,Equations!$G:$I,3,0)*$U457+VLOOKUP(CB$14&amp;"-edad-"&amp;$M457,Equations!$G:$I,3,0)*$V457+VLOOKUP(CB$14&amp;"-est-"&amp;$M457,Equations!$G:$I,3,0)*(1/$W457)+VLOOKUP(CB$14&amp;"-imc-"&amp;$M457,Equations!$G:$I,3,0)*(1/$Q457)))</f>
        <v/>
      </c>
      <c r="CC457" s="10" t="str">
        <f>IF($AH457="","",IF(OR($V457&lt;2.7,$V457&gt;90),"Age OOR",CB457-1.6449*VLOOKUP(CB$14&amp;"-rse-"&amp;$M457,Equations!$G:$I,3,0)))</f>
        <v/>
      </c>
      <c r="CD457" s="10" t="str">
        <f>IF($AH457="","",IF(OR($V457&lt;2.7,$V457&gt;90),"Age OOR",CB457+1.6449*VLOOKUP(CB$14&amp;"-rse-"&amp;$M457,Equations!$G:$I,3,0)))</f>
        <v/>
      </c>
      <c r="CE457" s="10" t="str">
        <f t="shared" si="171"/>
        <v/>
      </c>
      <c r="CF457" s="10" t="str">
        <f>IF($AH457="","",IF(OR($V457&lt;2.7,$V457&gt;90),"Age OOR",($AH457-CB457)/VLOOKUP(CB$14&amp;"-rse-"&amp;$M457,Equations!$G:$I,3,0)))</f>
        <v/>
      </c>
      <c r="CG457" s="10" t="str">
        <f>IF($AI457="","",IF(OR($V457&lt;2.7,$V457&gt;90),"Age OOR",VLOOKUP(CG$14&amp;"-int-"&amp;$N457,Equations!$G:$I,3,0)+VLOOKUP(CG$14&amp;"-sexo-"&amp;$N457,Equations!$G:$I,3,0)*$U457+VLOOKUP(CG$14&amp;"-edad-"&amp;$N457,Equations!$G:$I,3,0)*$V457+VLOOKUP(CG$14&amp;"-est-"&amp;$N457,Equations!$G:$I,3,0)*(1/$W457)+VLOOKUP(CG$14&amp;"-imc-"&amp;$N457,Equations!$G:$I,3,0)*(1/$Q457)))</f>
        <v/>
      </c>
      <c r="CH457" s="10" t="str">
        <f>IF($AI457="","",IF(OR($V457&lt;2.7,$V457&gt;90),"Age OOR",CG457-1.6449*VLOOKUP(CG$14&amp;"-rse-"&amp;$N457,Equations!$G:$I,3,0)))</f>
        <v/>
      </c>
      <c r="CI457" s="10" t="str">
        <f>IF($AI457="","",IF(OR($V457&lt;2.7,$V457&gt;90),"Age OOR",CG457+1.6449*VLOOKUP(CG$14&amp;"-rse-"&amp;$N457,Equations!$G:$I,3,0)))</f>
        <v/>
      </c>
      <c r="CJ457" s="10" t="str">
        <f t="shared" si="172"/>
        <v/>
      </c>
      <c r="CK457" s="10" t="str">
        <f>IF($AI457="","",IF(OR($V457&lt;2.7,$V457&gt;90),"Age OOR",($AI457-CG457)/VLOOKUP(CG$14&amp;"-rse-"&amp;$N457,Equations!$G:$I,3,0)))</f>
        <v/>
      </c>
      <c r="CL457" s="10" t="str">
        <f>IF($AJ457="","",IF(OR($V457&lt;2.7,$V457&gt;90),"Age OOR",VLOOKUP(CL$14&amp;"-int-"&amp;$O457,Equations!$G:$I,3,0)+VLOOKUP(CL$14&amp;"-sexo-"&amp;$O457,Equations!$G:$I,3,0)*$U457+VLOOKUP(CL$14&amp;"-edad-"&amp;$O457,Equations!$G:$I,3,0)*$V457+VLOOKUP(CL$14&amp;"-est-"&amp;$O457,Equations!$G:$I,3,0)*(1/$W457)+VLOOKUP(CL$14&amp;"-imc-"&amp;$O457,Equations!$G:$I,3,0)*(1/$Q457)))</f>
        <v/>
      </c>
      <c r="CM457" s="10" t="str">
        <f>IF($AJ457="","",IF(OR($V457&lt;2.7,$V457&gt;90),"Age OOR",CL457-1.6449*VLOOKUP(CL$14&amp;"-rse-"&amp;$O457,Equations!$G:$I,3,0)))</f>
        <v/>
      </c>
      <c r="CN457" s="10" t="str">
        <f>IF($AJ457="","",IF(OR($V457&lt;2.7,$V457&gt;90),"Age OOR",CL457+1.6449*VLOOKUP(CL$14&amp;"-rse-"&amp;$O457,Equations!$G:$I,3,0)))</f>
        <v/>
      </c>
      <c r="CO457" s="10" t="str">
        <f t="shared" si="173"/>
        <v/>
      </c>
      <c r="CP457" s="10" t="str">
        <f>IF($AJ457="","",IF(OR($V457&lt;2.7,$V457&gt;90),"Age OOR",($AJ457-CL457)/VLOOKUP(CL$14&amp;"-rse-"&amp;$O457,Equations!$G:$I,3,0)))</f>
        <v/>
      </c>
      <c r="CQ457" s="10" t="str">
        <f>IF($AK457="","",IF(OR($V457&lt;2.7,$V457&gt;90),"Age OOR",EXP(VLOOKUP(CQ$14&amp;"-int-"&amp;$P457,Equations!$G:$I,3,0)+VLOOKUP(CQ$14&amp;"-sexo-"&amp;$P457,Equations!$G:$I,3,0)*$U457+VLOOKUP(CQ$14&amp;"-edad-"&amp;$P457,Equations!$G:$I,3,0)*$V457+VLOOKUP(CQ$14&amp;"-est-"&amp;$P457,Equations!$G:$I,3,0)*(1/$W457)+VLOOKUP(CQ$14&amp;"-imc-"&amp;$P457,Equations!$G:$I,3,0)*(1/$Q457))))</f>
        <v/>
      </c>
      <c r="CR457" s="10" t="str">
        <f>IF($AK457="","",IF(OR($V457&lt;2.7,$V457&gt;90),"Age OOR",EXP(LN(CQ457)-1.6449*VLOOKUP(CQ$14&amp;"-rse-"&amp;$P457,Equations!$G:$I,3,0))))</f>
        <v/>
      </c>
      <c r="CS457" s="10" t="str">
        <f>IF($AK457="","",IF(OR($V457&lt;2.7,$V457&gt;90),"Age OOR",EXP(LN(CQ457)+1.6449*VLOOKUP(CQ$14&amp;"-rse-"&amp;$P457,Equations!$G:$I,3,0))))</f>
        <v/>
      </c>
      <c r="CT457" s="10" t="str">
        <f t="shared" si="174"/>
        <v/>
      </c>
      <c r="CU457" s="10" t="str">
        <f>IF($AK457="","",IF(OR($V457&lt;2.7,$V457&gt;90),"Age OOR",(LN($AK457)-LN(CQ457))/VLOOKUP(CQ$14&amp;"-rse-"&amp;$P457,Equations!$G:$I,3,0)))</f>
        <v/>
      </c>
      <c r="CV457" s="47"/>
    </row>
    <row r="458" spans="5:116" x14ac:dyDescent="0.2">
      <c r="E458" s="23" t="str">
        <f t="shared" si="150"/>
        <v>Age out of range</v>
      </c>
      <c r="F458" s="23" t="str">
        <f t="shared" si="151"/>
        <v>Age out of range</v>
      </c>
      <c r="G458" s="23" t="str">
        <f t="shared" si="152"/>
        <v>Age out of range</v>
      </c>
      <c r="H458" s="23" t="str">
        <f t="shared" si="153"/>
        <v>Age out of range</v>
      </c>
      <c r="I458" s="23" t="str">
        <f t="shared" si="154"/>
        <v>Age out of range</v>
      </c>
      <c r="J458" s="23" t="str">
        <f t="shared" si="155"/>
        <v>Age out of range</v>
      </c>
      <c r="K458" s="23" t="str">
        <f t="shared" si="156"/>
        <v>Age out of range</v>
      </c>
      <c r="L458" s="23" t="str">
        <f t="shared" si="157"/>
        <v>Age out of range</v>
      </c>
      <c r="M458" s="23" t="str">
        <f t="shared" si="158"/>
        <v>Age out of range</v>
      </c>
      <c r="N458" s="23" t="str">
        <f t="shared" si="159"/>
        <v>Age out of range</v>
      </c>
      <c r="O458" s="23" t="str">
        <f t="shared" si="160"/>
        <v>Age out of range</v>
      </c>
      <c r="P458" s="23" t="str">
        <f t="shared" si="161"/>
        <v>Age out of range</v>
      </c>
      <c r="Q458" s="23" t="e">
        <f t="shared" si="162"/>
        <v>#DIV/0!</v>
      </c>
      <c r="R458" s="17"/>
      <c r="S458" s="23">
        <v>442</v>
      </c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  <c r="AE458" s="134"/>
      <c r="AF458" s="134"/>
      <c r="AG458" s="134"/>
      <c r="AH458" s="134"/>
      <c r="AI458" s="134"/>
      <c r="AJ458" s="134"/>
      <c r="AK458" s="134"/>
      <c r="AL458" s="7"/>
      <c r="AM458" s="47"/>
      <c r="AN458" s="10" t="str">
        <f>IF($Z458="","",IF(OR($V458&lt;2.7,$V458&gt;90),"Age OOR",VLOOKUP(AN$14&amp;"-int-"&amp;$E458,Equations!$G:$I,3,0)+VLOOKUP(AN$14&amp;"-sexo-"&amp;$E458,Equations!$G:$I,3,0)*$U458+VLOOKUP(AN$14&amp;"-edad-"&amp;$E458,Equations!$G:$I,3,0)*$V458+VLOOKUP(AN$14&amp;"-est-"&amp;$E458,Equations!$G:$I,3,0)*(1/$W458)+VLOOKUP(AN$14&amp;"-imc-"&amp;$E458,Equations!$G:$I,3,0)*(1/$Q458)))</f>
        <v/>
      </c>
      <c r="AO458" s="10" t="str">
        <f>IF($Z458="","",IF(OR($V458&lt;2.7,$V458&gt;90),"Age OOR",AN458-1.6449*VLOOKUP(AN$14&amp;"-rse-"&amp;$E458,Equations!$G:$I,3,0)))</f>
        <v/>
      </c>
      <c r="AP458" s="10" t="str">
        <f>IF($Z458="","",IF(OR($V458&lt;2.7,$V458&gt;90),"Age OOR",AN458+1.6449*VLOOKUP(AN$14&amp;"-rse-"&amp;$E458,Equations!$G:$I,3,0)))</f>
        <v/>
      </c>
      <c r="AQ458" s="10" t="str">
        <f t="shared" si="163"/>
        <v/>
      </c>
      <c r="AR458" s="10" t="str">
        <f>IF($Z458="","",IF(OR($V458&lt;2.7,$V458&gt;90),"Age OOR",($Z458-AN458)/VLOOKUP(AN$14&amp;"-rse-"&amp;$E458,Equations!$G:$I,3,0)))</f>
        <v/>
      </c>
      <c r="AS458" s="10" t="str">
        <f>IF($AA458="","",IF(OR($V458&lt;2.7,$V458&gt;90),"Age OOR",VLOOKUP(AS$14&amp;"-int-"&amp;$F458,Equations!$G:$I,3,0)+VLOOKUP(AS$14&amp;"-sexo-"&amp;$F458,Equations!$G:$I,3,0)*$U458+VLOOKUP(AS$14&amp;"-edad-"&amp;$F458,Equations!$G:$I,3,0)*$V458+VLOOKUP(AS$14&amp;"-est-"&amp;$F458,Equations!$G:$I,3,0)*(1/$W458)+VLOOKUP(AS$14&amp;"-imc-"&amp;$F458,Equations!$G:$I,3,0)*(1/$Q458)))</f>
        <v/>
      </c>
      <c r="AT458" s="10" t="str">
        <f>IF($AA458="","",IF(OR($V458&lt;2.7,$V458&gt;90),"Age OOR",AS458-1.6449*VLOOKUP(AS$14&amp;"-rse-"&amp;$F458,Equations!$G:$I,3,0)))</f>
        <v/>
      </c>
      <c r="AU458" s="10" t="str">
        <f>IF($AA458="","",IF(OR($V458&lt;2.7,$V458&gt;90),"Age OOR",AS458+1.6449*VLOOKUP(AS$14&amp;"-rse-"&amp;$F458,Equations!$G:$I,3,0)))</f>
        <v/>
      </c>
      <c r="AV458" s="10" t="str">
        <f t="shared" si="164"/>
        <v/>
      </c>
      <c r="AW458" s="10" t="str">
        <f>IF($AA458="","",IF(OR($V458&lt;2.7,$V458&gt;90),"Age OOR",($AA458-AS458)/VLOOKUP(AS$14&amp;"-rse-"&amp;$F458,Equations!$G:$I,3,0)))</f>
        <v/>
      </c>
      <c r="AX458" s="10" t="str">
        <f>IF($AB458="","",IF(OR($V458&lt;2.7,$V458&gt;90),"Age OOR",VLOOKUP(AX$14&amp;"-int-"&amp;$G458,Equations!$G:$I,3,0)+VLOOKUP(AX$14&amp;"-sexo-"&amp;$G458,Equations!$G:$I,3,0)*$U458+VLOOKUP(AX$14&amp;"-edad-"&amp;$G458,Equations!$G:$I,3,0)*$V458+VLOOKUP(AX$14&amp;"-est-"&amp;$G458,Equations!$G:$I,3,0)*(1/$W458)+VLOOKUP(AX$14&amp;"-imc-"&amp;$G458,Equations!$G:$I,3,0)*(1/$Q458)))</f>
        <v/>
      </c>
      <c r="AY458" s="10" t="str">
        <f>IF($AB458="","",IF(OR($V458&lt;2.7,$V458&gt;90),"Age OOR",AX458-1.6449*VLOOKUP(AX$14&amp;"-rse-"&amp;$G458,Equations!$G:$I,3,0)))</f>
        <v/>
      </c>
      <c r="AZ458" s="10" t="str">
        <f>IF($AB458="","",IF(OR($V458&lt;2.7,$V458&gt;90),"Age OOR",AX458+1.6449*VLOOKUP(AX$14&amp;"-rse-"&amp;$G458,Equations!$G:$I,3,0)))</f>
        <v/>
      </c>
      <c r="BA458" s="10" t="str">
        <f t="shared" si="165"/>
        <v/>
      </c>
      <c r="BB458" s="10" t="str">
        <f>IF($AB458="","",IF(OR($V458&lt;2.7,$V458&gt;90),"Age OOR",($AB458-AX458)/VLOOKUP(AX$14&amp;"-rse-"&amp;$G458,Equations!$G:$I,3,0)))</f>
        <v/>
      </c>
      <c r="BC458" s="10" t="str">
        <f>IF($AC458="","",IF(OR($V458&lt;2.7,$V458&gt;90),"Age OOR",VLOOKUP(BC$14&amp;"-int-"&amp;$H458,Equations!$G:$I,3,0)+VLOOKUP(BC$14&amp;"-sexo-"&amp;$H458,Equations!$G:$I,3,0)*$U458+VLOOKUP(BC$14&amp;"-edad-"&amp;$H458,Equations!$G:$I,3,0)*$V458+VLOOKUP(BC$14&amp;"-est-"&amp;$H458,Equations!$G:$I,3,0)*(1/$W458)+VLOOKUP(BC$14&amp;"-imc-"&amp;$H458,Equations!$G:$I,3,0)*(1/$Q458)))</f>
        <v/>
      </c>
      <c r="BD458" s="10" t="str">
        <f>IF($AC458="","",IF(OR($V458&lt;2.7,$V458&gt;90),"Age OOR",BC458-1.6449*VLOOKUP(BC$14&amp;"-rse-"&amp;$H458,Equations!$G:$I,3,0)))</f>
        <v/>
      </c>
      <c r="BE458" s="10" t="str">
        <f>IF($AC458="","",IF(OR($V458&lt;2.7,$V458&gt;90),"Age OOR",BC458+1.6449*VLOOKUP(BC$14&amp;"-rse-"&amp;$H458,Equations!$G:$I,3,0)))</f>
        <v/>
      </c>
      <c r="BF458" s="10" t="str">
        <f t="shared" si="166"/>
        <v/>
      </c>
      <c r="BG458" s="10" t="str">
        <f>IF($AC458="","",IF(OR($V458&lt;2.7,$V458&gt;90),"Age OOR",($AC458-BC458)/VLOOKUP(BC$14&amp;"-rse-"&amp;$H458,Equations!$G:$I,3,0)))</f>
        <v/>
      </c>
      <c r="BH458" s="10" t="str">
        <f>IF($AD458="","",IF(OR($V458&lt;2.7,$V458&gt;90),"Age OOR",VLOOKUP(BH$14&amp;"-int-"&amp;$I458,Equations!$G:$I,3,0)+VLOOKUP(BH$14&amp;"-sexo-"&amp;$I458,Equations!$G:$I,3,0)*$U458+VLOOKUP(BH$14&amp;"-edad-"&amp;$I458,Equations!$G:$I,3,0)*$V458+VLOOKUP(BH$14&amp;"-est-"&amp;$I458,Equations!$G:$I,3,0)*(1/$W458)+VLOOKUP(BH$14&amp;"-imc-"&amp;$I458,Equations!$G:$I,3,0)*(1/$Q458)))</f>
        <v/>
      </c>
      <c r="BI458" s="10" t="str">
        <f>IF($AD458="","",IF(OR($V458&lt;2.7,$V458&gt;90),"Age OOR",BH458-1.6449*VLOOKUP(BH$14&amp;"-rse-"&amp;$I458,Equations!$G:$I,3,0)))</f>
        <v/>
      </c>
      <c r="BJ458" s="10" t="str">
        <f>IF($AD458="","",IF(OR($V458&lt;2.7,$V458&gt;90),"Age OOR",BH458+1.6449*VLOOKUP(BH$14&amp;"-rse-"&amp;$I458,Equations!$G:$I,3,0)))</f>
        <v/>
      </c>
      <c r="BK458" s="10" t="str">
        <f t="shared" si="167"/>
        <v/>
      </c>
      <c r="BL458" s="10" t="str">
        <f>IF($AD458="","",IF(OR($V458&lt;2.7,$V458&gt;90),"Age OOR",($AD458-BH458)/VLOOKUP(BH$14&amp;"-rse-"&amp;$I458,Equations!$G:$I,3,0)))</f>
        <v/>
      </c>
      <c r="BM458" s="10" t="str">
        <f>IF($AE458="","",IF(OR($V458&lt;2.7,$V458&gt;90),"Age OOR",VLOOKUP(BM$14&amp;"-int-"&amp;$J458,Equations!$G:$I,3,0)+VLOOKUP(BM$14&amp;"-sexo-"&amp;$J458,Equations!$G:$I,3,0)*$U458+VLOOKUP(BM$14&amp;"-edad-"&amp;$J458,Equations!$G:$I,3,0)*$V458+VLOOKUP(BM$14&amp;"-est-"&amp;$J458,Equations!$G:$I,3,0)*(1/$W458)+VLOOKUP(BM$14&amp;"-imc-"&amp;$J458,Equations!$G:$I,3,0)*(1/$Q458)))</f>
        <v/>
      </c>
      <c r="BN458" s="10" t="str">
        <f>IF($AE458="","",IF(OR($V458&lt;2.7,$V458&gt;90),"Age OOR",BM458-1.6449*VLOOKUP(BM$14&amp;"-rse-"&amp;$J458,Equations!$G:$I,3,0)))</f>
        <v/>
      </c>
      <c r="BO458" s="10" t="str">
        <f>IF($AE458="","",IF(OR($V458&lt;2.7,$V458&gt;90),"Age OOR",BM458+1.6449*VLOOKUP(BM$14&amp;"-rse-"&amp;$J458,Equations!$G:$I,3,0)))</f>
        <v/>
      </c>
      <c r="BP458" s="10" t="str">
        <f t="shared" si="168"/>
        <v/>
      </c>
      <c r="BQ458" s="10" t="str">
        <f>IF($AE458="","",IF(OR($V458&lt;2.7,$V458&gt;90),"Age OOR",($AE458-BM458)/VLOOKUP(BM$14&amp;"-rse-"&amp;$J458,Equations!$G:$I,3,0)))</f>
        <v/>
      </c>
      <c r="BR458" s="10" t="str">
        <f>IF($AF458="","",IF(OR($V458&lt;2.7,$V458&gt;90),"Age OOR",VLOOKUP(BR$14&amp;"-int-"&amp;$K458,Equations!$G:$I,3,0)+VLOOKUP(BR$14&amp;"-sexo-"&amp;$K458,Equations!$G:$I,3,0)*$U458+VLOOKUP(BR$14&amp;"-edad-"&amp;$K458,Equations!$G:$I,3,0)*$V458+VLOOKUP(BR$14&amp;"-est-"&amp;$K458,Equations!$G:$I,3,0)*(1/$W458)+VLOOKUP(BR$14&amp;"-imc-"&amp;$K458,Equations!$G:$I,3,0)*(1/$Q458)))</f>
        <v/>
      </c>
      <c r="BS458" s="10" t="str">
        <f>IF($AF458="","",IF(OR($V458&lt;2.7,$V458&gt;90),"Age OOR",BR458-1.6449*VLOOKUP(BR$14&amp;"-rse-"&amp;$K458,Equations!$G:$I,3,0)))</f>
        <v/>
      </c>
      <c r="BT458" s="10" t="str">
        <f>IF($AF458="","",IF(OR($V458&lt;2.7,$V458&gt;90),"Age OOR",BR458+1.6449*VLOOKUP(BR$14&amp;"-rse-"&amp;$K458,Equations!$G:$I,3,0)))</f>
        <v/>
      </c>
      <c r="BU458" s="10" t="str">
        <f t="shared" si="169"/>
        <v/>
      </c>
      <c r="BV458" s="10" t="str">
        <f>IF($AF458="","",IF(OR($V458&lt;2.7,$V458&gt;90),"Age OOR",($AF458-BR458)/VLOOKUP(BR$14&amp;"-rse-"&amp;$K458,Equations!$G:$I,3,0)))</f>
        <v/>
      </c>
      <c r="BW458" s="10" t="str">
        <f>IF($AG458="","",IF(OR($V458&lt;2.7,$V458&gt;90),"Age OOR",VLOOKUP(BW$14&amp;"-int-"&amp;$L458,Equations!$G:$I,3,0)+VLOOKUP(BW$14&amp;"-sexo-"&amp;$L458,Equations!$G:$I,3,0)*$U458+VLOOKUP(BW$14&amp;"-edad-"&amp;$L458,Equations!$G:$I,3,0)*$V458+VLOOKUP(BW$14&amp;"-est-"&amp;$L458,Equations!$G:$I,3,0)*(1/$W458)+VLOOKUP(BW$14&amp;"-imc-"&amp;$L458,Equations!$G:$I,3,0)*(1/$Q458)))</f>
        <v/>
      </c>
      <c r="BX458" s="10" t="str">
        <f>IF($AG458="","",IF(OR($V458&lt;2.7,$V458&gt;90),"Age OOR",BW458-1.6449*VLOOKUP(BW$14&amp;"-rse-"&amp;$L458,Equations!$G:$I,3,0)))</f>
        <v/>
      </c>
      <c r="BY458" s="10" t="str">
        <f>IF($AG458="","",IF(OR($V458&lt;2.7,$V458&gt;90),"Age OOR",BW458+1.6449*VLOOKUP(BW$14&amp;"-rse-"&amp;$L458,Equations!$G:$I,3,0)))</f>
        <v/>
      </c>
      <c r="BZ458" s="10" t="str">
        <f t="shared" si="170"/>
        <v/>
      </c>
      <c r="CA458" s="10" t="str">
        <f>IF($AG458="","",IF(OR($V458&lt;2.7,$V458&gt;90),"Age OOR",($AG458-BW458)/VLOOKUP(BW$14&amp;"-rse-"&amp;$L458,Equations!$G:$I,3,0)))</f>
        <v/>
      </c>
      <c r="CB458" s="10" t="str">
        <f>IF($AH458="","",IF(OR($V458&lt;2.7,$V458&gt;90),"Age OOR",VLOOKUP(CB$14&amp;"-int-"&amp;$M458,Equations!$G:$I,3,0)+VLOOKUP(CB$14&amp;"-sexo-"&amp;$M458,Equations!$G:$I,3,0)*$U458+VLOOKUP(CB$14&amp;"-edad-"&amp;$M458,Equations!$G:$I,3,0)*$V458+VLOOKUP(CB$14&amp;"-est-"&amp;$M458,Equations!$G:$I,3,0)*(1/$W458)+VLOOKUP(CB$14&amp;"-imc-"&amp;$M458,Equations!$G:$I,3,0)*(1/$Q458)))</f>
        <v/>
      </c>
      <c r="CC458" s="10" t="str">
        <f>IF($AH458="","",IF(OR($V458&lt;2.7,$V458&gt;90),"Age OOR",CB458-1.6449*VLOOKUP(CB$14&amp;"-rse-"&amp;$M458,Equations!$G:$I,3,0)))</f>
        <v/>
      </c>
      <c r="CD458" s="10" t="str">
        <f>IF($AH458="","",IF(OR($V458&lt;2.7,$V458&gt;90),"Age OOR",CB458+1.6449*VLOOKUP(CB$14&amp;"-rse-"&amp;$M458,Equations!$G:$I,3,0)))</f>
        <v/>
      </c>
      <c r="CE458" s="10" t="str">
        <f t="shared" si="171"/>
        <v/>
      </c>
      <c r="CF458" s="10" t="str">
        <f>IF($AH458="","",IF(OR($V458&lt;2.7,$V458&gt;90),"Age OOR",($AH458-CB458)/VLOOKUP(CB$14&amp;"-rse-"&amp;$M458,Equations!$G:$I,3,0)))</f>
        <v/>
      </c>
      <c r="CG458" s="10" t="str">
        <f>IF($AI458="","",IF(OR($V458&lt;2.7,$V458&gt;90),"Age OOR",VLOOKUP(CG$14&amp;"-int-"&amp;$N458,Equations!$G:$I,3,0)+VLOOKUP(CG$14&amp;"-sexo-"&amp;$N458,Equations!$G:$I,3,0)*$U458+VLOOKUP(CG$14&amp;"-edad-"&amp;$N458,Equations!$G:$I,3,0)*$V458+VLOOKUP(CG$14&amp;"-est-"&amp;$N458,Equations!$G:$I,3,0)*(1/$W458)+VLOOKUP(CG$14&amp;"-imc-"&amp;$N458,Equations!$G:$I,3,0)*(1/$Q458)))</f>
        <v/>
      </c>
      <c r="CH458" s="10" t="str">
        <f>IF($AI458="","",IF(OR($V458&lt;2.7,$V458&gt;90),"Age OOR",CG458-1.6449*VLOOKUP(CG$14&amp;"-rse-"&amp;$N458,Equations!$G:$I,3,0)))</f>
        <v/>
      </c>
      <c r="CI458" s="10" t="str">
        <f>IF($AI458="","",IF(OR($V458&lt;2.7,$V458&gt;90),"Age OOR",CG458+1.6449*VLOOKUP(CG$14&amp;"-rse-"&amp;$N458,Equations!$G:$I,3,0)))</f>
        <v/>
      </c>
      <c r="CJ458" s="10" t="str">
        <f t="shared" si="172"/>
        <v/>
      </c>
      <c r="CK458" s="10" t="str">
        <f>IF($AI458="","",IF(OR($V458&lt;2.7,$V458&gt;90),"Age OOR",($AI458-CG458)/VLOOKUP(CG$14&amp;"-rse-"&amp;$N458,Equations!$G:$I,3,0)))</f>
        <v/>
      </c>
      <c r="CL458" s="10" t="str">
        <f>IF($AJ458="","",IF(OR($V458&lt;2.7,$V458&gt;90),"Age OOR",VLOOKUP(CL$14&amp;"-int-"&amp;$O458,Equations!$G:$I,3,0)+VLOOKUP(CL$14&amp;"-sexo-"&amp;$O458,Equations!$G:$I,3,0)*$U458+VLOOKUP(CL$14&amp;"-edad-"&amp;$O458,Equations!$G:$I,3,0)*$V458+VLOOKUP(CL$14&amp;"-est-"&amp;$O458,Equations!$G:$I,3,0)*(1/$W458)+VLOOKUP(CL$14&amp;"-imc-"&amp;$O458,Equations!$G:$I,3,0)*(1/$Q458)))</f>
        <v/>
      </c>
      <c r="CM458" s="10" t="str">
        <f>IF($AJ458="","",IF(OR($V458&lt;2.7,$V458&gt;90),"Age OOR",CL458-1.6449*VLOOKUP(CL$14&amp;"-rse-"&amp;$O458,Equations!$G:$I,3,0)))</f>
        <v/>
      </c>
      <c r="CN458" s="10" t="str">
        <f>IF($AJ458="","",IF(OR($V458&lt;2.7,$V458&gt;90),"Age OOR",CL458+1.6449*VLOOKUP(CL$14&amp;"-rse-"&amp;$O458,Equations!$G:$I,3,0)))</f>
        <v/>
      </c>
      <c r="CO458" s="10" t="str">
        <f t="shared" si="173"/>
        <v/>
      </c>
      <c r="CP458" s="10" t="str">
        <f>IF($AJ458="","",IF(OR($V458&lt;2.7,$V458&gt;90),"Age OOR",($AJ458-CL458)/VLOOKUP(CL$14&amp;"-rse-"&amp;$O458,Equations!$G:$I,3,0)))</f>
        <v/>
      </c>
      <c r="CQ458" s="10" t="str">
        <f>IF($AK458="","",IF(OR($V458&lt;2.7,$V458&gt;90),"Age OOR",EXP(VLOOKUP(CQ$14&amp;"-int-"&amp;$P458,Equations!$G:$I,3,0)+VLOOKUP(CQ$14&amp;"-sexo-"&amp;$P458,Equations!$G:$I,3,0)*$U458+VLOOKUP(CQ$14&amp;"-edad-"&amp;$P458,Equations!$G:$I,3,0)*$V458+VLOOKUP(CQ$14&amp;"-est-"&amp;$P458,Equations!$G:$I,3,0)*(1/$W458)+VLOOKUP(CQ$14&amp;"-imc-"&amp;$P458,Equations!$G:$I,3,0)*(1/$Q458))))</f>
        <v/>
      </c>
      <c r="CR458" s="10" t="str">
        <f>IF($AK458="","",IF(OR($V458&lt;2.7,$V458&gt;90),"Age OOR",EXP(LN(CQ458)-1.6449*VLOOKUP(CQ$14&amp;"-rse-"&amp;$P458,Equations!$G:$I,3,0))))</f>
        <v/>
      </c>
      <c r="CS458" s="10" t="str">
        <f>IF($AK458="","",IF(OR($V458&lt;2.7,$V458&gt;90),"Age OOR",EXP(LN(CQ458)+1.6449*VLOOKUP(CQ$14&amp;"-rse-"&amp;$P458,Equations!$G:$I,3,0))))</f>
        <v/>
      </c>
      <c r="CT458" s="10" t="str">
        <f t="shared" si="174"/>
        <v/>
      </c>
      <c r="CU458" s="10" t="str">
        <f>IF($AK458="","",IF(OR($V458&lt;2.7,$V458&gt;90),"Age OOR",(LN($AK458)-LN(CQ458))/VLOOKUP(CQ$14&amp;"-rse-"&amp;$P458,Equations!$G:$I,3,0)))</f>
        <v/>
      </c>
      <c r="CV458" s="47"/>
    </row>
    <row r="459" spans="5:116" x14ac:dyDescent="0.2">
      <c r="E459" s="23" t="str">
        <f t="shared" si="150"/>
        <v>Age out of range</v>
      </c>
      <c r="F459" s="23" t="str">
        <f t="shared" si="151"/>
        <v>Age out of range</v>
      </c>
      <c r="G459" s="23" t="str">
        <f t="shared" si="152"/>
        <v>Age out of range</v>
      </c>
      <c r="H459" s="23" t="str">
        <f t="shared" si="153"/>
        <v>Age out of range</v>
      </c>
      <c r="I459" s="23" t="str">
        <f t="shared" si="154"/>
        <v>Age out of range</v>
      </c>
      <c r="J459" s="23" t="str">
        <f t="shared" si="155"/>
        <v>Age out of range</v>
      </c>
      <c r="K459" s="23" t="str">
        <f t="shared" si="156"/>
        <v>Age out of range</v>
      </c>
      <c r="L459" s="23" t="str">
        <f t="shared" si="157"/>
        <v>Age out of range</v>
      </c>
      <c r="M459" s="23" t="str">
        <f t="shared" si="158"/>
        <v>Age out of range</v>
      </c>
      <c r="N459" s="23" t="str">
        <f t="shared" si="159"/>
        <v>Age out of range</v>
      </c>
      <c r="O459" s="23" t="str">
        <f t="shared" si="160"/>
        <v>Age out of range</v>
      </c>
      <c r="P459" s="23" t="str">
        <f t="shared" si="161"/>
        <v>Age out of range</v>
      </c>
      <c r="Q459" s="23" t="e">
        <f t="shared" si="162"/>
        <v>#DIV/0!</v>
      </c>
      <c r="R459" s="17"/>
      <c r="S459" s="23">
        <v>443</v>
      </c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  <c r="AE459" s="134"/>
      <c r="AF459" s="134"/>
      <c r="AG459" s="134"/>
      <c r="AH459" s="134"/>
      <c r="AI459" s="134"/>
      <c r="AJ459" s="134"/>
      <c r="AK459" s="134"/>
      <c r="AL459" s="7"/>
      <c r="AM459" s="47"/>
      <c r="AN459" s="10" t="str">
        <f>IF($Z459="","",IF(OR($V459&lt;2.7,$V459&gt;90),"Age OOR",VLOOKUP(AN$14&amp;"-int-"&amp;$E459,Equations!$G:$I,3,0)+VLOOKUP(AN$14&amp;"-sexo-"&amp;$E459,Equations!$G:$I,3,0)*$U459+VLOOKUP(AN$14&amp;"-edad-"&amp;$E459,Equations!$G:$I,3,0)*$V459+VLOOKUP(AN$14&amp;"-est-"&amp;$E459,Equations!$G:$I,3,0)*(1/$W459)+VLOOKUP(AN$14&amp;"-imc-"&amp;$E459,Equations!$G:$I,3,0)*(1/$Q459)))</f>
        <v/>
      </c>
      <c r="AO459" s="10" t="str">
        <f>IF($Z459="","",IF(OR($V459&lt;2.7,$V459&gt;90),"Age OOR",AN459-1.6449*VLOOKUP(AN$14&amp;"-rse-"&amp;$E459,Equations!$G:$I,3,0)))</f>
        <v/>
      </c>
      <c r="AP459" s="10" t="str">
        <f>IF($Z459="","",IF(OR($V459&lt;2.7,$V459&gt;90),"Age OOR",AN459+1.6449*VLOOKUP(AN$14&amp;"-rse-"&amp;$E459,Equations!$G:$I,3,0)))</f>
        <v/>
      </c>
      <c r="AQ459" s="10" t="str">
        <f t="shared" si="163"/>
        <v/>
      </c>
      <c r="AR459" s="10" t="str">
        <f>IF($Z459="","",IF(OR($V459&lt;2.7,$V459&gt;90),"Age OOR",($Z459-AN459)/VLOOKUP(AN$14&amp;"-rse-"&amp;$E459,Equations!$G:$I,3,0)))</f>
        <v/>
      </c>
      <c r="AS459" s="10" t="str">
        <f>IF($AA459="","",IF(OR($V459&lt;2.7,$V459&gt;90),"Age OOR",VLOOKUP(AS$14&amp;"-int-"&amp;$F459,Equations!$G:$I,3,0)+VLOOKUP(AS$14&amp;"-sexo-"&amp;$F459,Equations!$G:$I,3,0)*$U459+VLOOKUP(AS$14&amp;"-edad-"&amp;$F459,Equations!$G:$I,3,0)*$V459+VLOOKUP(AS$14&amp;"-est-"&amp;$F459,Equations!$G:$I,3,0)*(1/$W459)+VLOOKUP(AS$14&amp;"-imc-"&amp;$F459,Equations!$G:$I,3,0)*(1/$Q459)))</f>
        <v/>
      </c>
      <c r="AT459" s="10" t="str">
        <f>IF($AA459="","",IF(OR($V459&lt;2.7,$V459&gt;90),"Age OOR",AS459-1.6449*VLOOKUP(AS$14&amp;"-rse-"&amp;$F459,Equations!$G:$I,3,0)))</f>
        <v/>
      </c>
      <c r="AU459" s="10" t="str">
        <f>IF($AA459="","",IF(OR($V459&lt;2.7,$V459&gt;90),"Age OOR",AS459+1.6449*VLOOKUP(AS$14&amp;"-rse-"&amp;$F459,Equations!$G:$I,3,0)))</f>
        <v/>
      </c>
      <c r="AV459" s="10" t="str">
        <f t="shared" si="164"/>
        <v/>
      </c>
      <c r="AW459" s="10" t="str">
        <f>IF($AA459="","",IF(OR($V459&lt;2.7,$V459&gt;90),"Age OOR",($AA459-AS459)/VLOOKUP(AS$14&amp;"-rse-"&amp;$F459,Equations!$G:$I,3,0)))</f>
        <v/>
      </c>
      <c r="AX459" s="10" t="str">
        <f>IF($AB459="","",IF(OR($V459&lt;2.7,$V459&gt;90),"Age OOR",VLOOKUP(AX$14&amp;"-int-"&amp;$G459,Equations!$G:$I,3,0)+VLOOKUP(AX$14&amp;"-sexo-"&amp;$G459,Equations!$G:$I,3,0)*$U459+VLOOKUP(AX$14&amp;"-edad-"&amp;$G459,Equations!$G:$I,3,0)*$V459+VLOOKUP(AX$14&amp;"-est-"&amp;$G459,Equations!$G:$I,3,0)*(1/$W459)+VLOOKUP(AX$14&amp;"-imc-"&amp;$G459,Equations!$G:$I,3,0)*(1/$Q459)))</f>
        <v/>
      </c>
      <c r="AY459" s="10" t="str">
        <f>IF($AB459="","",IF(OR($V459&lt;2.7,$V459&gt;90),"Age OOR",AX459-1.6449*VLOOKUP(AX$14&amp;"-rse-"&amp;$G459,Equations!$G:$I,3,0)))</f>
        <v/>
      </c>
      <c r="AZ459" s="10" t="str">
        <f>IF($AB459="","",IF(OR($V459&lt;2.7,$V459&gt;90),"Age OOR",AX459+1.6449*VLOOKUP(AX$14&amp;"-rse-"&amp;$G459,Equations!$G:$I,3,0)))</f>
        <v/>
      </c>
      <c r="BA459" s="10" t="str">
        <f t="shared" si="165"/>
        <v/>
      </c>
      <c r="BB459" s="10" t="str">
        <f>IF($AB459="","",IF(OR($V459&lt;2.7,$V459&gt;90),"Age OOR",($AB459-AX459)/VLOOKUP(AX$14&amp;"-rse-"&amp;$G459,Equations!$G:$I,3,0)))</f>
        <v/>
      </c>
      <c r="BC459" s="10" t="str">
        <f>IF($AC459="","",IF(OR($V459&lt;2.7,$V459&gt;90),"Age OOR",VLOOKUP(BC$14&amp;"-int-"&amp;$H459,Equations!$G:$I,3,0)+VLOOKUP(BC$14&amp;"-sexo-"&amp;$H459,Equations!$G:$I,3,0)*$U459+VLOOKUP(BC$14&amp;"-edad-"&amp;$H459,Equations!$G:$I,3,0)*$V459+VLOOKUP(BC$14&amp;"-est-"&amp;$H459,Equations!$G:$I,3,0)*(1/$W459)+VLOOKUP(BC$14&amp;"-imc-"&amp;$H459,Equations!$G:$I,3,0)*(1/$Q459)))</f>
        <v/>
      </c>
      <c r="BD459" s="10" t="str">
        <f>IF($AC459="","",IF(OR($V459&lt;2.7,$V459&gt;90),"Age OOR",BC459-1.6449*VLOOKUP(BC$14&amp;"-rse-"&amp;$H459,Equations!$G:$I,3,0)))</f>
        <v/>
      </c>
      <c r="BE459" s="10" t="str">
        <f>IF($AC459="","",IF(OR($V459&lt;2.7,$V459&gt;90),"Age OOR",BC459+1.6449*VLOOKUP(BC$14&amp;"-rse-"&amp;$H459,Equations!$G:$I,3,0)))</f>
        <v/>
      </c>
      <c r="BF459" s="10" t="str">
        <f t="shared" si="166"/>
        <v/>
      </c>
      <c r="BG459" s="10" t="str">
        <f>IF($AC459="","",IF(OR($V459&lt;2.7,$V459&gt;90),"Age OOR",($AC459-BC459)/VLOOKUP(BC$14&amp;"-rse-"&amp;$H459,Equations!$G:$I,3,0)))</f>
        <v/>
      </c>
      <c r="BH459" s="10" t="str">
        <f>IF($AD459="","",IF(OR($V459&lt;2.7,$V459&gt;90),"Age OOR",VLOOKUP(BH$14&amp;"-int-"&amp;$I459,Equations!$G:$I,3,0)+VLOOKUP(BH$14&amp;"-sexo-"&amp;$I459,Equations!$G:$I,3,0)*$U459+VLOOKUP(BH$14&amp;"-edad-"&amp;$I459,Equations!$G:$I,3,0)*$V459+VLOOKUP(BH$14&amp;"-est-"&amp;$I459,Equations!$G:$I,3,0)*(1/$W459)+VLOOKUP(BH$14&amp;"-imc-"&amp;$I459,Equations!$G:$I,3,0)*(1/$Q459)))</f>
        <v/>
      </c>
      <c r="BI459" s="10" t="str">
        <f>IF($AD459="","",IF(OR($V459&lt;2.7,$V459&gt;90),"Age OOR",BH459-1.6449*VLOOKUP(BH$14&amp;"-rse-"&amp;$I459,Equations!$G:$I,3,0)))</f>
        <v/>
      </c>
      <c r="BJ459" s="10" t="str">
        <f>IF($AD459="","",IF(OR($V459&lt;2.7,$V459&gt;90),"Age OOR",BH459+1.6449*VLOOKUP(BH$14&amp;"-rse-"&amp;$I459,Equations!$G:$I,3,0)))</f>
        <v/>
      </c>
      <c r="BK459" s="10" t="str">
        <f t="shared" si="167"/>
        <v/>
      </c>
      <c r="BL459" s="10" t="str">
        <f>IF($AD459="","",IF(OR($V459&lt;2.7,$V459&gt;90),"Age OOR",($AD459-BH459)/VLOOKUP(BH$14&amp;"-rse-"&amp;$I459,Equations!$G:$I,3,0)))</f>
        <v/>
      </c>
      <c r="BM459" s="10" t="str">
        <f>IF($AE459="","",IF(OR($V459&lt;2.7,$V459&gt;90),"Age OOR",VLOOKUP(BM$14&amp;"-int-"&amp;$J459,Equations!$G:$I,3,0)+VLOOKUP(BM$14&amp;"-sexo-"&amp;$J459,Equations!$G:$I,3,0)*$U459+VLOOKUP(BM$14&amp;"-edad-"&amp;$J459,Equations!$G:$I,3,0)*$V459+VLOOKUP(BM$14&amp;"-est-"&amp;$J459,Equations!$G:$I,3,0)*(1/$W459)+VLOOKUP(BM$14&amp;"-imc-"&amp;$J459,Equations!$G:$I,3,0)*(1/$Q459)))</f>
        <v/>
      </c>
      <c r="BN459" s="10" t="str">
        <f>IF($AE459="","",IF(OR($V459&lt;2.7,$V459&gt;90),"Age OOR",BM459-1.6449*VLOOKUP(BM$14&amp;"-rse-"&amp;$J459,Equations!$G:$I,3,0)))</f>
        <v/>
      </c>
      <c r="BO459" s="10" t="str">
        <f>IF($AE459="","",IF(OR($V459&lt;2.7,$V459&gt;90),"Age OOR",BM459+1.6449*VLOOKUP(BM$14&amp;"-rse-"&amp;$J459,Equations!$G:$I,3,0)))</f>
        <v/>
      </c>
      <c r="BP459" s="10" t="str">
        <f t="shared" si="168"/>
        <v/>
      </c>
      <c r="BQ459" s="10" t="str">
        <f>IF($AE459="","",IF(OR($V459&lt;2.7,$V459&gt;90),"Age OOR",($AE459-BM459)/VLOOKUP(BM$14&amp;"-rse-"&amp;$J459,Equations!$G:$I,3,0)))</f>
        <v/>
      </c>
      <c r="BR459" s="10" t="str">
        <f>IF($AF459="","",IF(OR($V459&lt;2.7,$V459&gt;90),"Age OOR",VLOOKUP(BR$14&amp;"-int-"&amp;$K459,Equations!$G:$I,3,0)+VLOOKUP(BR$14&amp;"-sexo-"&amp;$K459,Equations!$G:$I,3,0)*$U459+VLOOKUP(BR$14&amp;"-edad-"&amp;$K459,Equations!$G:$I,3,0)*$V459+VLOOKUP(BR$14&amp;"-est-"&amp;$K459,Equations!$G:$I,3,0)*(1/$W459)+VLOOKUP(BR$14&amp;"-imc-"&amp;$K459,Equations!$G:$I,3,0)*(1/$Q459)))</f>
        <v/>
      </c>
      <c r="BS459" s="10" t="str">
        <f>IF($AF459="","",IF(OR($V459&lt;2.7,$V459&gt;90),"Age OOR",BR459-1.6449*VLOOKUP(BR$14&amp;"-rse-"&amp;$K459,Equations!$G:$I,3,0)))</f>
        <v/>
      </c>
      <c r="BT459" s="10" t="str">
        <f>IF($AF459="","",IF(OR($V459&lt;2.7,$V459&gt;90),"Age OOR",BR459+1.6449*VLOOKUP(BR$14&amp;"-rse-"&amp;$K459,Equations!$G:$I,3,0)))</f>
        <v/>
      </c>
      <c r="BU459" s="10" t="str">
        <f t="shared" si="169"/>
        <v/>
      </c>
      <c r="BV459" s="10" t="str">
        <f>IF($AF459="","",IF(OR($V459&lt;2.7,$V459&gt;90),"Age OOR",($AF459-BR459)/VLOOKUP(BR$14&amp;"-rse-"&amp;$K459,Equations!$G:$I,3,0)))</f>
        <v/>
      </c>
      <c r="BW459" s="10" t="str">
        <f>IF($AG459="","",IF(OR($V459&lt;2.7,$V459&gt;90),"Age OOR",VLOOKUP(BW$14&amp;"-int-"&amp;$L459,Equations!$G:$I,3,0)+VLOOKUP(BW$14&amp;"-sexo-"&amp;$L459,Equations!$G:$I,3,0)*$U459+VLOOKUP(BW$14&amp;"-edad-"&amp;$L459,Equations!$G:$I,3,0)*$V459+VLOOKUP(BW$14&amp;"-est-"&amp;$L459,Equations!$G:$I,3,0)*(1/$W459)+VLOOKUP(BW$14&amp;"-imc-"&amp;$L459,Equations!$G:$I,3,0)*(1/$Q459)))</f>
        <v/>
      </c>
      <c r="BX459" s="10" t="str">
        <f>IF($AG459="","",IF(OR($V459&lt;2.7,$V459&gt;90),"Age OOR",BW459-1.6449*VLOOKUP(BW$14&amp;"-rse-"&amp;$L459,Equations!$G:$I,3,0)))</f>
        <v/>
      </c>
      <c r="BY459" s="10" t="str">
        <f>IF($AG459="","",IF(OR($V459&lt;2.7,$V459&gt;90),"Age OOR",BW459+1.6449*VLOOKUP(BW$14&amp;"-rse-"&amp;$L459,Equations!$G:$I,3,0)))</f>
        <v/>
      </c>
      <c r="BZ459" s="10" t="str">
        <f t="shared" si="170"/>
        <v/>
      </c>
      <c r="CA459" s="10" t="str">
        <f>IF($AG459="","",IF(OR($V459&lt;2.7,$V459&gt;90),"Age OOR",($AG459-BW459)/VLOOKUP(BW$14&amp;"-rse-"&amp;$L459,Equations!$G:$I,3,0)))</f>
        <v/>
      </c>
      <c r="CB459" s="10" t="str">
        <f>IF($AH459="","",IF(OR($V459&lt;2.7,$V459&gt;90),"Age OOR",VLOOKUP(CB$14&amp;"-int-"&amp;$M459,Equations!$G:$I,3,0)+VLOOKUP(CB$14&amp;"-sexo-"&amp;$M459,Equations!$G:$I,3,0)*$U459+VLOOKUP(CB$14&amp;"-edad-"&amp;$M459,Equations!$G:$I,3,0)*$V459+VLOOKUP(CB$14&amp;"-est-"&amp;$M459,Equations!$G:$I,3,0)*(1/$W459)+VLOOKUP(CB$14&amp;"-imc-"&amp;$M459,Equations!$G:$I,3,0)*(1/$Q459)))</f>
        <v/>
      </c>
      <c r="CC459" s="10" t="str">
        <f>IF($AH459="","",IF(OR($V459&lt;2.7,$V459&gt;90),"Age OOR",CB459-1.6449*VLOOKUP(CB$14&amp;"-rse-"&amp;$M459,Equations!$G:$I,3,0)))</f>
        <v/>
      </c>
      <c r="CD459" s="10" t="str">
        <f>IF($AH459="","",IF(OR($V459&lt;2.7,$V459&gt;90),"Age OOR",CB459+1.6449*VLOOKUP(CB$14&amp;"-rse-"&amp;$M459,Equations!$G:$I,3,0)))</f>
        <v/>
      </c>
      <c r="CE459" s="10" t="str">
        <f t="shared" si="171"/>
        <v/>
      </c>
      <c r="CF459" s="10" t="str">
        <f>IF($AH459="","",IF(OR($V459&lt;2.7,$V459&gt;90),"Age OOR",($AH459-CB459)/VLOOKUP(CB$14&amp;"-rse-"&amp;$M459,Equations!$G:$I,3,0)))</f>
        <v/>
      </c>
      <c r="CG459" s="10" t="str">
        <f>IF($AI459="","",IF(OR($V459&lt;2.7,$V459&gt;90),"Age OOR",VLOOKUP(CG$14&amp;"-int-"&amp;$N459,Equations!$G:$I,3,0)+VLOOKUP(CG$14&amp;"-sexo-"&amp;$N459,Equations!$G:$I,3,0)*$U459+VLOOKUP(CG$14&amp;"-edad-"&amp;$N459,Equations!$G:$I,3,0)*$V459+VLOOKUP(CG$14&amp;"-est-"&amp;$N459,Equations!$G:$I,3,0)*(1/$W459)+VLOOKUP(CG$14&amp;"-imc-"&amp;$N459,Equations!$G:$I,3,0)*(1/$Q459)))</f>
        <v/>
      </c>
      <c r="CH459" s="10" t="str">
        <f>IF($AI459="","",IF(OR($V459&lt;2.7,$V459&gt;90),"Age OOR",CG459-1.6449*VLOOKUP(CG$14&amp;"-rse-"&amp;$N459,Equations!$G:$I,3,0)))</f>
        <v/>
      </c>
      <c r="CI459" s="10" t="str">
        <f>IF($AI459="","",IF(OR($V459&lt;2.7,$V459&gt;90),"Age OOR",CG459+1.6449*VLOOKUP(CG$14&amp;"-rse-"&amp;$N459,Equations!$G:$I,3,0)))</f>
        <v/>
      </c>
      <c r="CJ459" s="10" t="str">
        <f t="shared" si="172"/>
        <v/>
      </c>
      <c r="CK459" s="10" t="str">
        <f>IF($AI459="","",IF(OR($V459&lt;2.7,$V459&gt;90),"Age OOR",($AI459-CG459)/VLOOKUP(CG$14&amp;"-rse-"&amp;$N459,Equations!$G:$I,3,0)))</f>
        <v/>
      </c>
      <c r="CL459" s="10" t="str">
        <f>IF($AJ459="","",IF(OR($V459&lt;2.7,$V459&gt;90),"Age OOR",VLOOKUP(CL$14&amp;"-int-"&amp;$O459,Equations!$G:$I,3,0)+VLOOKUP(CL$14&amp;"-sexo-"&amp;$O459,Equations!$G:$I,3,0)*$U459+VLOOKUP(CL$14&amp;"-edad-"&amp;$O459,Equations!$G:$I,3,0)*$V459+VLOOKUP(CL$14&amp;"-est-"&amp;$O459,Equations!$G:$I,3,0)*(1/$W459)+VLOOKUP(CL$14&amp;"-imc-"&amp;$O459,Equations!$G:$I,3,0)*(1/$Q459)))</f>
        <v/>
      </c>
      <c r="CM459" s="10" t="str">
        <f>IF($AJ459="","",IF(OR($V459&lt;2.7,$V459&gt;90),"Age OOR",CL459-1.6449*VLOOKUP(CL$14&amp;"-rse-"&amp;$O459,Equations!$G:$I,3,0)))</f>
        <v/>
      </c>
      <c r="CN459" s="10" t="str">
        <f>IF($AJ459="","",IF(OR($V459&lt;2.7,$V459&gt;90),"Age OOR",CL459+1.6449*VLOOKUP(CL$14&amp;"-rse-"&amp;$O459,Equations!$G:$I,3,0)))</f>
        <v/>
      </c>
      <c r="CO459" s="10" t="str">
        <f t="shared" si="173"/>
        <v/>
      </c>
      <c r="CP459" s="10" t="str">
        <f>IF($AJ459="","",IF(OR($V459&lt;2.7,$V459&gt;90),"Age OOR",($AJ459-CL459)/VLOOKUP(CL$14&amp;"-rse-"&amp;$O459,Equations!$G:$I,3,0)))</f>
        <v/>
      </c>
      <c r="CQ459" s="10" t="str">
        <f>IF($AK459="","",IF(OR($V459&lt;2.7,$V459&gt;90),"Age OOR",EXP(VLOOKUP(CQ$14&amp;"-int-"&amp;$P459,Equations!$G:$I,3,0)+VLOOKUP(CQ$14&amp;"-sexo-"&amp;$P459,Equations!$G:$I,3,0)*$U459+VLOOKUP(CQ$14&amp;"-edad-"&amp;$P459,Equations!$G:$I,3,0)*$V459+VLOOKUP(CQ$14&amp;"-est-"&amp;$P459,Equations!$G:$I,3,0)*(1/$W459)+VLOOKUP(CQ$14&amp;"-imc-"&amp;$P459,Equations!$G:$I,3,0)*(1/$Q459))))</f>
        <v/>
      </c>
      <c r="CR459" s="10" t="str">
        <f>IF($AK459="","",IF(OR($V459&lt;2.7,$V459&gt;90),"Age OOR",EXP(LN(CQ459)-1.6449*VLOOKUP(CQ$14&amp;"-rse-"&amp;$P459,Equations!$G:$I,3,0))))</f>
        <v/>
      </c>
      <c r="CS459" s="10" t="str">
        <f>IF($AK459="","",IF(OR($V459&lt;2.7,$V459&gt;90),"Age OOR",EXP(LN(CQ459)+1.6449*VLOOKUP(CQ$14&amp;"-rse-"&amp;$P459,Equations!$G:$I,3,0))))</f>
        <v/>
      </c>
      <c r="CT459" s="10" t="str">
        <f t="shared" si="174"/>
        <v/>
      </c>
      <c r="CU459" s="10" t="str">
        <f>IF($AK459="","",IF(OR($V459&lt;2.7,$V459&gt;90),"Age OOR",(LN($AK459)-LN(CQ459))/VLOOKUP(CQ$14&amp;"-rse-"&amp;$P459,Equations!$G:$I,3,0)))</f>
        <v/>
      </c>
      <c r="CV459" s="47"/>
    </row>
    <row r="460" spans="5:116" x14ac:dyDescent="0.2">
      <c r="E460" s="23" t="str">
        <f t="shared" si="150"/>
        <v>Age out of range</v>
      </c>
      <c r="F460" s="23" t="str">
        <f t="shared" si="151"/>
        <v>Age out of range</v>
      </c>
      <c r="G460" s="23" t="str">
        <f t="shared" si="152"/>
        <v>Age out of range</v>
      </c>
      <c r="H460" s="23" t="str">
        <f t="shared" si="153"/>
        <v>Age out of range</v>
      </c>
      <c r="I460" s="23" t="str">
        <f t="shared" si="154"/>
        <v>Age out of range</v>
      </c>
      <c r="J460" s="23" t="str">
        <f t="shared" si="155"/>
        <v>Age out of range</v>
      </c>
      <c r="K460" s="23" t="str">
        <f t="shared" si="156"/>
        <v>Age out of range</v>
      </c>
      <c r="L460" s="23" t="str">
        <f t="shared" si="157"/>
        <v>Age out of range</v>
      </c>
      <c r="M460" s="23" t="str">
        <f t="shared" si="158"/>
        <v>Age out of range</v>
      </c>
      <c r="N460" s="23" t="str">
        <f t="shared" si="159"/>
        <v>Age out of range</v>
      </c>
      <c r="O460" s="23" t="str">
        <f t="shared" si="160"/>
        <v>Age out of range</v>
      </c>
      <c r="P460" s="23" t="str">
        <f t="shared" si="161"/>
        <v>Age out of range</v>
      </c>
      <c r="Q460" s="23" t="e">
        <f t="shared" si="162"/>
        <v>#DIV/0!</v>
      </c>
      <c r="R460" s="17"/>
      <c r="S460" s="23">
        <v>444</v>
      </c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  <c r="AE460" s="134"/>
      <c r="AF460" s="134"/>
      <c r="AG460" s="134"/>
      <c r="AH460" s="134"/>
      <c r="AI460" s="134"/>
      <c r="AJ460" s="134"/>
      <c r="AK460" s="134"/>
      <c r="AL460" s="7"/>
      <c r="AM460" s="47"/>
      <c r="AN460" s="10" t="str">
        <f>IF($Z460="","",IF(OR($V460&lt;2.7,$V460&gt;90),"Age OOR",VLOOKUP(AN$14&amp;"-int-"&amp;$E460,Equations!$G:$I,3,0)+VLOOKUP(AN$14&amp;"-sexo-"&amp;$E460,Equations!$G:$I,3,0)*$U460+VLOOKUP(AN$14&amp;"-edad-"&amp;$E460,Equations!$G:$I,3,0)*$V460+VLOOKUP(AN$14&amp;"-est-"&amp;$E460,Equations!$G:$I,3,0)*(1/$W460)+VLOOKUP(AN$14&amp;"-imc-"&amp;$E460,Equations!$G:$I,3,0)*(1/$Q460)))</f>
        <v/>
      </c>
      <c r="AO460" s="10" t="str">
        <f>IF($Z460="","",IF(OR($V460&lt;2.7,$V460&gt;90),"Age OOR",AN460-1.6449*VLOOKUP(AN$14&amp;"-rse-"&amp;$E460,Equations!$G:$I,3,0)))</f>
        <v/>
      </c>
      <c r="AP460" s="10" t="str">
        <f>IF($Z460="","",IF(OR($V460&lt;2.7,$V460&gt;90),"Age OOR",AN460+1.6449*VLOOKUP(AN$14&amp;"-rse-"&amp;$E460,Equations!$G:$I,3,0)))</f>
        <v/>
      </c>
      <c r="AQ460" s="10" t="str">
        <f t="shared" si="163"/>
        <v/>
      </c>
      <c r="AR460" s="10" t="str">
        <f>IF($Z460="","",IF(OR($V460&lt;2.7,$V460&gt;90),"Age OOR",($Z460-AN460)/VLOOKUP(AN$14&amp;"-rse-"&amp;$E460,Equations!$G:$I,3,0)))</f>
        <v/>
      </c>
      <c r="AS460" s="10" t="str">
        <f>IF($AA460="","",IF(OR($V460&lt;2.7,$V460&gt;90),"Age OOR",VLOOKUP(AS$14&amp;"-int-"&amp;$F460,Equations!$G:$I,3,0)+VLOOKUP(AS$14&amp;"-sexo-"&amp;$F460,Equations!$G:$I,3,0)*$U460+VLOOKUP(AS$14&amp;"-edad-"&amp;$F460,Equations!$G:$I,3,0)*$V460+VLOOKUP(AS$14&amp;"-est-"&amp;$F460,Equations!$G:$I,3,0)*(1/$W460)+VLOOKUP(AS$14&amp;"-imc-"&amp;$F460,Equations!$G:$I,3,0)*(1/$Q460)))</f>
        <v/>
      </c>
      <c r="AT460" s="10" t="str">
        <f>IF($AA460="","",IF(OR($V460&lt;2.7,$V460&gt;90),"Age OOR",AS460-1.6449*VLOOKUP(AS$14&amp;"-rse-"&amp;$F460,Equations!$G:$I,3,0)))</f>
        <v/>
      </c>
      <c r="AU460" s="10" t="str">
        <f>IF($AA460="","",IF(OR($V460&lt;2.7,$V460&gt;90),"Age OOR",AS460+1.6449*VLOOKUP(AS$14&amp;"-rse-"&amp;$F460,Equations!$G:$I,3,0)))</f>
        <v/>
      </c>
      <c r="AV460" s="10" t="str">
        <f t="shared" si="164"/>
        <v/>
      </c>
      <c r="AW460" s="10" t="str">
        <f>IF($AA460="","",IF(OR($V460&lt;2.7,$V460&gt;90),"Age OOR",($AA460-AS460)/VLOOKUP(AS$14&amp;"-rse-"&amp;$F460,Equations!$G:$I,3,0)))</f>
        <v/>
      </c>
      <c r="AX460" s="10" t="str">
        <f>IF($AB460="","",IF(OR($V460&lt;2.7,$V460&gt;90),"Age OOR",VLOOKUP(AX$14&amp;"-int-"&amp;$G460,Equations!$G:$I,3,0)+VLOOKUP(AX$14&amp;"-sexo-"&amp;$G460,Equations!$G:$I,3,0)*$U460+VLOOKUP(AX$14&amp;"-edad-"&amp;$G460,Equations!$G:$I,3,0)*$V460+VLOOKUP(AX$14&amp;"-est-"&amp;$G460,Equations!$G:$I,3,0)*(1/$W460)+VLOOKUP(AX$14&amp;"-imc-"&amp;$G460,Equations!$G:$I,3,0)*(1/$Q460)))</f>
        <v/>
      </c>
      <c r="AY460" s="10" t="str">
        <f>IF($AB460="","",IF(OR($V460&lt;2.7,$V460&gt;90),"Age OOR",AX460-1.6449*VLOOKUP(AX$14&amp;"-rse-"&amp;$G460,Equations!$G:$I,3,0)))</f>
        <v/>
      </c>
      <c r="AZ460" s="10" t="str">
        <f>IF($AB460="","",IF(OR($V460&lt;2.7,$V460&gt;90),"Age OOR",AX460+1.6449*VLOOKUP(AX$14&amp;"-rse-"&amp;$G460,Equations!$G:$I,3,0)))</f>
        <v/>
      </c>
      <c r="BA460" s="10" t="str">
        <f t="shared" si="165"/>
        <v/>
      </c>
      <c r="BB460" s="10" t="str">
        <f>IF($AB460="","",IF(OR($V460&lt;2.7,$V460&gt;90),"Age OOR",($AB460-AX460)/VLOOKUP(AX$14&amp;"-rse-"&amp;$G460,Equations!$G:$I,3,0)))</f>
        <v/>
      </c>
      <c r="BC460" s="10" t="str">
        <f>IF($AC460="","",IF(OR($V460&lt;2.7,$V460&gt;90),"Age OOR",VLOOKUP(BC$14&amp;"-int-"&amp;$H460,Equations!$G:$I,3,0)+VLOOKUP(BC$14&amp;"-sexo-"&amp;$H460,Equations!$G:$I,3,0)*$U460+VLOOKUP(BC$14&amp;"-edad-"&amp;$H460,Equations!$G:$I,3,0)*$V460+VLOOKUP(BC$14&amp;"-est-"&amp;$H460,Equations!$G:$I,3,0)*(1/$W460)+VLOOKUP(BC$14&amp;"-imc-"&amp;$H460,Equations!$G:$I,3,0)*(1/$Q460)))</f>
        <v/>
      </c>
      <c r="BD460" s="10" t="str">
        <f>IF($AC460="","",IF(OR($V460&lt;2.7,$V460&gt;90),"Age OOR",BC460-1.6449*VLOOKUP(BC$14&amp;"-rse-"&amp;$H460,Equations!$G:$I,3,0)))</f>
        <v/>
      </c>
      <c r="BE460" s="10" t="str">
        <f>IF($AC460="","",IF(OR($V460&lt;2.7,$V460&gt;90),"Age OOR",BC460+1.6449*VLOOKUP(BC$14&amp;"-rse-"&amp;$H460,Equations!$G:$I,3,0)))</f>
        <v/>
      </c>
      <c r="BF460" s="10" t="str">
        <f t="shared" si="166"/>
        <v/>
      </c>
      <c r="BG460" s="10" t="str">
        <f>IF($AC460="","",IF(OR($V460&lt;2.7,$V460&gt;90),"Age OOR",($AC460-BC460)/VLOOKUP(BC$14&amp;"-rse-"&amp;$H460,Equations!$G:$I,3,0)))</f>
        <v/>
      </c>
      <c r="BH460" s="10" t="str">
        <f>IF($AD460="","",IF(OR($V460&lt;2.7,$V460&gt;90),"Age OOR",VLOOKUP(BH$14&amp;"-int-"&amp;$I460,Equations!$G:$I,3,0)+VLOOKUP(BH$14&amp;"-sexo-"&amp;$I460,Equations!$G:$I,3,0)*$U460+VLOOKUP(BH$14&amp;"-edad-"&amp;$I460,Equations!$G:$I,3,0)*$V460+VLOOKUP(BH$14&amp;"-est-"&amp;$I460,Equations!$G:$I,3,0)*(1/$W460)+VLOOKUP(BH$14&amp;"-imc-"&amp;$I460,Equations!$G:$I,3,0)*(1/$Q460)))</f>
        <v/>
      </c>
      <c r="BI460" s="10" t="str">
        <f>IF($AD460="","",IF(OR($V460&lt;2.7,$V460&gt;90),"Age OOR",BH460-1.6449*VLOOKUP(BH$14&amp;"-rse-"&amp;$I460,Equations!$G:$I,3,0)))</f>
        <v/>
      </c>
      <c r="BJ460" s="10" t="str">
        <f>IF($AD460="","",IF(OR($V460&lt;2.7,$V460&gt;90),"Age OOR",BH460+1.6449*VLOOKUP(BH$14&amp;"-rse-"&amp;$I460,Equations!$G:$I,3,0)))</f>
        <v/>
      </c>
      <c r="BK460" s="10" t="str">
        <f t="shared" si="167"/>
        <v/>
      </c>
      <c r="BL460" s="10" t="str">
        <f>IF($AD460="","",IF(OR($V460&lt;2.7,$V460&gt;90),"Age OOR",($AD460-BH460)/VLOOKUP(BH$14&amp;"-rse-"&amp;$I460,Equations!$G:$I,3,0)))</f>
        <v/>
      </c>
      <c r="BM460" s="10" t="str">
        <f>IF($AE460="","",IF(OR($V460&lt;2.7,$V460&gt;90),"Age OOR",VLOOKUP(BM$14&amp;"-int-"&amp;$J460,Equations!$G:$I,3,0)+VLOOKUP(BM$14&amp;"-sexo-"&amp;$J460,Equations!$G:$I,3,0)*$U460+VLOOKUP(BM$14&amp;"-edad-"&amp;$J460,Equations!$G:$I,3,0)*$V460+VLOOKUP(BM$14&amp;"-est-"&amp;$J460,Equations!$G:$I,3,0)*(1/$W460)+VLOOKUP(BM$14&amp;"-imc-"&amp;$J460,Equations!$G:$I,3,0)*(1/$Q460)))</f>
        <v/>
      </c>
      <c r="BN460" s="10" t="str">
        <f>IF($AE460="","",IF(OR($V460&lt;2.7,$V460&gt;90),"Age OOR",BM460-1.6449*VLOOKUP(BM$14&amp;"-rse-"&amp;$J460,Equations!$G:$I,3,0)))</f>
        <v/>
      </c>
      <c r="BO460" s="10" t="str">
        <f>IF($AE460="","",IF(OR($V460&lt;2.7,$V460&gt;90),"Age OOR",BM460+1.6449*VLOOKUP(BM$14&amp;"-rse-"&amp;$J460,Equations!$G:$I,3,0)))</f>
        <v/>
      </c>
      <c r="BP460" s="10" t="str">
        <f t="shared" si="168"/>
        <v/>
      </c>
      <c r="BQ460" s="10" t="str">
        <f>IF($AE460="","",IF(OR($V460&lt;2.7,$V460&gt;90),"Age OOR",($AE460-BM460)/VLOOKUP(BM$14&amp;"-rse-"&amp;$J460,Equations!$G:$I,3,0)))</f>
        <v/>
      </c>
      <c r="BR460" s="10" t="str">
        <f>IF($AF460="","",IF(OR($V460&lt;2.7,$V460&gt;90),"Age OOR",VLOOKUP(BR$14&amp;"-int-"&amp;$K460,Equations!$G:$I,3,0)+VLOOKUP(BR$14&amp;"-sexo-"&amp;$K460,Equations!$G:$I,3,0)*$U460+VLOOKUP(BR$14&amp;"-edad-"&amp;$K460,Equations!$G:$I,3,0)*$V460+VLOOKUP(BR$14&amp;"-est-"&amp;$K460,Equations!$G:$I,3,0)*(1/$W460)+VLOOKUP(BR$14&amp;"-imc-"&amp;$K460,Equations!$G:$I,3,0)*(1/$Q460)))</f>
        <v/>
      </c>
      <c r="BS460" s="10" t="str">
        <f>IF($AF460="","",IF(OR($V460&lt;2.7,$V460&gt;90),"Age OOR",BR460-1.6449*VLOOKUP(BR$14&amp;"-rse-"&amp;$K460,Equations!$G:$I,3,0)))</f>
        <v/>
      </c>
      <c r="BT460" s="10" t="str">
        <f>IF($AF460="","",IF(OR($V460&lt;2.7,$V460&gt;90),"Age OOR",BR460+1.6449*VLOOKUP(BR$14&amp;"-rse-"&amp;$K460,Equations!$G:$I,3,0)))</f>
        <v/>
      </c>
      <c r="BU460" s="10" t="str">
        <f t="shared" si="169"/>
        <v/>
      </c>
      <c r="BV460" s="10" t="str">
        <f>IF($AF460="","",IF(OR($V460&lt;2.7,$V460&gt;90),"Age OOR",($AF460-BR460)/VLOOKUP(BR$14&amp;"-rse-"&amp;$K460,Equations!$G:$I,3,0)))</f>
        <v/>
      </c>
      <c r="BW460" s="10" t="str">
        <f>IF($AG460="","",IF(OR($V460&lt;2.7,$V460&gt;90),"Age OOR",VLOOKUP(BW$14&amp;"-int-"&amp;$L460,Equations!$G:$I,3,0)+VLOOKUP(BW$14&amp;"-sexo-"&amp;$L460,Equations!$G:$I,3,0)*$U460+VLOOKUP(BW$14&amp;"-edad-"&amp;$L460,Equations!$G:$I,3,0)*$V460+VLOOKUP(BW$14&amp;"-est-"&amp;$L460,Equations!$G:$I,3,0)*(1/$W460)+VLOOKUP(BW$14&amp;"-imc-"&amp;$L460,Equations!$G:$I,3,0)*(1/$Q460)))</f>
        <v/>
      </c>
      <c r="BX460" s="10" t="str">
        <f>IF($AG460="","",IF(OR($V460&lt;2.7,$V460&gt;90),"Age OOR",BW460-1.6449*VLOOKUP(BW$14&amp;"-rse-"&amp;$L460,Equations!$G:$I,3,0)))</f>
        <v/>
      </c>
      <c r="BY460" s="10" t="str">
        <f>IF($AG460="","",IF(OR($V460&lt;2.7,$V460&gt;90),"Age OOR",BW460+1.6449*VLOOKUP(BW$14&amp;"-rse-"&amp;$L460,Equations!$G:$I,3,0)))</f>
        <v/>
      </c>
      <c r="BZ460" s="10" t="str">
        <f t="shared" si="170"/>
        <v/>
      </c>
      <c r="CA460" s="10" t="str">
        <f>IF($AG460="","",IF(OR($V460&lt;2.7,$V460&gt;90),"Age OOR",($AG460-BW460)/VLOOKUP(BW$14&amp;"-rse-"&amp;$L460,Equations!$G:$I,3,0)))</f>
        <v/>
      </c>
      <c r="CB460" s="10" t="str">
        <f>IF($AH460="","",IF(OR($V460&lt;2.7,$V460&gt;90),"Age OOR",VLOOKUP(CB$14&amp;"-int-"&amp;$M460,Equations!$G:$I,3,0)+VLOOKUP(CB$14&amp;"-sexo-"&amp;$M460,Equations!$G:$I,3,0)*$U460+VLOOKUP(CB$14&amp;"-edad-"&amp;$M460,Equations!$G:$I,3,0)*$V460+VLOOKUP(CB$14&amp;"-est-"&amp;$M460,Equations!$G:$I,3,0)*(1/$W460)+VLOOKUP(CB$14&amp;"-imc-"&amp;$M460,Equations!$G:$I,3,0)*(1/$Q460)))</f>
        <v/>
      </c>
      <c r="CC460" s="10" t="str">
        <f>IF($AH460="","",IF(OR($V460&lt;2.7,$V460&gt;90),"Age OOR",CB460-1.6449*VLOOKUP(CB$14&amp;"-rse-"&amp;$M460,Equations!$G:$I,3,0)))</f>
        <v/>
      </c>
      <c r="CD460" s="10" t="str">
        <f>IF($AH460="","",IF(OR($V460&lt;2.7,$V460&gt;90),"Age OOR",CB460+1.6449*VLOOKUP(CB$14&amp;"-rse-"&amp;$M460,Equations!$G:$I,3,0)))</f>
        <v/>
      </c>
      <c r="CE460" s="10" t="str">
        <f t="shared" si="171"/>
        <v/>
      </c>
      <c r="CF460" s="10" t="str">
        <f>IF($AH460="","",IF(OR($V460&lt;2.7,$V460&gt;90),"Age OOR",($AH460-CB460)/VLOOKUP(CB$14&amp;"-rse-"&amp;$M460,Equations!$G:$I,3,0)))</f>
        <v/>
      </c>
      <c r="CG460" s="10" t="str">
        <f>IF($AI460="","",IF(OR($V460&lt;2.7,$V460&gt;90),"Age OOR",VLOOKUP(CG$14&amp;"-int-"&amp;$N460,Equations!$G:$I,3,0)+VLOOKUP(CG$14&amp;"-sexo-"&amp;$N460,Equations!$G:$I,3,0)*$U460+VLOOKUP(CG$14&amp;"-edad-"&amp;$N460,Equations!$G:$I,3,0)*$V460+VLOOKUP(CG$14&amp;"-est-"&amp;$N460,Equations!$G:$I,3,0)*(1/$W460)+VLOOKUP(CG$14&amp;"-imc-"&amp;$N460,Equations!$G:$I,3,0)*(1/$Q460)))</f>
        <v/>
      </c>
      <c r="CH460" s="10" t="str">
        <f>IF($AI460="","",IF(OR($V460&lt;2.7,$V460&gt;90),"Age OOR",CG460-1.6449*VLOOKUP(CG$14&amp;"-rse-"&amp;$N460,Equations!$G:$I,3,0)))</f>
        <v/>
      </c>
      <c r="CI460" s="10" t="str">
        <f>IF($AI460="","",IF(OR($V460&lt;2.7,$V460&gt;90),"Age OOR",CG460+1.6449*VLOOKUP(CG$14&amp;"-rse-"&amp;$N460,Equations!$G:$I,3,0)))</f>
        <v/>
      </c>
      <c r="CJ460" s="10" t="str">
        <f t="shared" si="172"/>
        <v/>
      </c>
      <c r="CK460" s="10" t="str">
        <f>IF($AI460="","",IF(OR($V460&lt;2.7,$V460&gt;90),"Age OOR",($AI460-CG460)/VLOOKUP(CG$14&amp;"-rse-"&amp;$N460,Equations!$G:$I,3,0)))</f>
        <v/>
      </c>
      <c r="CL460" s="10" t="str">
        <f>IF($AJ460="","",IF(OR($V460&lt;2.7,$V460&gt;90),"Age OOR",VLOOKUP(CL$14&amp;"-int-"&amp;$O460,Equations!$G:$I,3,0)+VLOOKUP(CL$14&amp;"-sexo-"&amp;$O460,Equations!$G:$I,3,0)*$U460+VLOOKUP(CL$14&amp;"-edad-"&amp;$O460,Equations!$G:$I,3,0)*$V460+VLOOKUP(CL$14&amp;"-est-"&amp;$O460,Equations!$G:$I,3,0)*(1/$W460)+VLOOKUP(CL$14&amp;"-imc-"&amp;$O460,Equations!$G:$I,3,0)*(1/$Q460)))</f>
        <v/>
      </c>
      <c r="CM460" s="10" t="str">
        <f>IF($AJ460="","",IF(OR($V460&lt;2.7,$V460&gt;90),"Age OOR",CL460-1.6449*VLOOKUP(CL$14&amp;"-rse-"&amp;$O460,Equations!$G:$I,3,0)))</f>
        <v/>
      </c>
      <c r="CN460" s="10" t="str">
        <f>IF($AJ460="","",IF(OR($V460&lt;2.7,$V460&gt;90),"Age OOR",CL460+1.6449*VLOOKUP(CL$14&amp;"-rse-"&amp;$O460,Equations!$G:$I,3,0)))</f>
        <v/>
      </c>
      <c r="CO460" s="10" t="str">
        <f t="shared" si="173"/>
        <v/>
      </c>
      <c r="CP460" s="10" t="str">
        <f>IF($AJ460="","",IF(OR($V460&lt;2.7,$V460&gt;90),"Age OOR",($AJ460-CL460)/VLOOKUP(CL$14&amp;"-rse-"&amp;$O460,Equations!$G:$I,3,0)))</f>
        <v/>
      </c>
      <c r="CQ460" s="10" t="str">
        <f>IF($AK460="","",IF(OR($V460&lt;2.7,$V460&gt;90),"Age OOR",EXP(VLOOKUP(CQ$14&amp;"-int-"&amp;$P460,Equations!$G:$I,3,0)+VLOOKUP(CQ$14&amp;"-sexo-"&amp;$P460,Equations!$G:$I,3,0)*$U460+VLOOKUP(CQ$14&amp;"-edad-"&amp;$P460,Equations!$G:$I,3,0)*$V460+VLOOKUP(CQ$14&amp;"-est-"&amp;$P460,Equations!$G:$I,3,0)*(1/$W460)+VLOOKUP(CQ$14&amp;"-imc-"&amp;$P460,Equations!$G:$I,3,0)*(1/$Q460))))</f>
        <v/>
      </c>
      <c r="CR460" s="10" t="str">
        <f>IF($AK460="","",IF(OR($V460&lt;2.7,$V460&gt;90),"Age OOR",EXP(LN(CQ460)-1.6449*VLOOKUP(CQ$14&amp;"-rse-"&amp;$P460,Equations!$G:$I,3,0))))</f>
        <v/>
      </c>
      <c r="CS460" s="10" t="str">
        <f>IF($AK460="","",IF(OR($V460&lt;2.7,$V460&gt;90),"Age OOR",EXP(LN(CQ460)+1.6449*VLOOKUP(CQ$14&amp;"-rse-"&amp;$P460,Equations!$G:$I,3,0))))</f>
        <v/>
      </c>
      <c r="CT460" s="10" t="str">
        <f t="shared" si="174"/>
        <v/>
      </c>
      <c r="CU460" s="10" t="str">
        <f>IF($AK460="","",IF(OR($V460&lt;2.7,$V460&gt;90),"Age OOR",(LN($AK460)-LN(CQ460))/VLOOKUP(CQ$14&amp;"-rse-"&amp;$P460,Equations!$G:$I,3,0)))</f>
        <v/>
      </c>
      <c r="CV460" s="47"/>
    </row>
    <row r="461" spans="5:116" x14ac:dyDescent="0.2">
      <c r="E461" s="23" t="str">
        <f t="shared" si="150"/>
        <v>Age out of range</v>
      </c>
      <c r="F461" s="23" t="str">
        <f t="shared" si="151"/>
        <v>Age out of range</v>
      </c>
      <c r="G461" s="23" t="str">
        <f t="shared" si="152"/>
        <v>Age out of range</v>
      </c>
      <c r="H461" s="23" t="str">
        <f t="shared" si="153"/>
        <v>Age out of range</v>
      </c>
      <c r="I461" s="23" t="str">
        <f t="shared" si="154"/>
        <v>Age out of range</v>
      </c>
      <c r="J461" s="23" t="str">
        <f t="shared" si="155"/>
        <v>Age out of range</v>
      </c>
      <c r="K461" s="23" t="str">
        <f t="shared" si="156"/>
        <v>Age out of range</v>
      </c>
      <c r="L461" s="23" t="str">
        <f t="shared" si="157"/>
        <v>Age out of range</v>
      </c>
      <c r="M461" s="23" t="str">
        <f t="shared" si="158"/>
        <v>Age out of range</v>
      </c>
      <c r="N461" s="23" t="str">
        <f t="shared" si="159"/>
        <v>Age out of range</v>
      </c>
      <c r="O461" s="23" t="str">
        <f t="shared" si="160"/>
        <v>Age out of range</v>
      </c>
      <c r="P461" s="23" t="str">
        <f t="shared" si="161"/>
        <v>Age out of range</v>
      </c>
      <c r="Q461" s="23" t="e">
        <f t="shared" si="162"/>
        <v>#DIV/0!</v>
      </c>
      <c r="R461" s="17"/>
      <c r="S461" s="23">
        <v>445</v>
      </c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4"/>
      <c r="AJ461" s="134"/>
      <c r="AK461" s="134"/>
      <c r="AL461" s="7"/>
      <c r="AM461" s="47"/>
      <c r="AN461" s="10" t="str">
        <f>IF($Z461="","",IF(OR($V461&lt;2.7,$V461&gt;90),"Age OOR",VLOOKUP(AN$14&amp;"-int-"&amp;$E461,Equations!$G:$I,3,0)+VLOOKUP(AN$14&amp;"-sexo-"&amp;$E461,Equations!$G:$I,3,0)*$U461+VLOOKUP(AN$14&amp;"-edad-"&amp;$E461,Equations!$G:$I,3,0)*$V461+VLOOKUP(AN$14&amp;"-est-"&amp;$E461,Equations!$G:$I,3,0)*(1/$W461)+VLOOKUP(AN$14&amp;"-imc-"&amp;$E461,Equations!$G:$I,3,0)*(1/$Q461)))</f>
        <v/>
      </c>
      <c r="AO461" s="10" t="str">
        <f>IF($Z461="","",IF(OR($V461&lt;2.7,$V461&gt;90),"Age OOR",AN461-1.6449*VLOOKUP(AN$14&amp;"-rse-"&amp;$E461,Equations!$G:$I,3,0)))</f>
        <v/>
      </c>
      <c r="AP461" s="10" t="str">
        <f>IF($Z461="","",IF(OR($V461&lt;2.7,$V461&gt;90),"Age OOR",AN461+1.6449*VLOOKUP(AN$14&amp;"-rse-"&amp;$E461,Equations!$G:$I,3,0)))</f>
        <v/>
      </c>
      <c r="AQ461" s="10" t="str">
        <f t="shared" si="163"/>
        <v/>
      </c>
      <c r="AR461" s="10" t="str">
        <f>IF($Z461="","",IF(OR($V461&lt;2.7,$V461&gt;90),"Age OOR",($Z461-AN461)/VLOOKUP(AN$14&amp;"-rse-"&amp;$E461,Equations!$G:$I,3,0)))</f>
        <v/>
      </c>
      <c r="AS461" s="10" t="str">
        <f>IF($AA461="","",IF(OR($V461&lt;2.7,$V461&gt;90),"Age OOR",VLOOKUP(AS$14&amp;"-int-"&amp;$F461,Equations!$G:$I,3,0)+VLOOKUP(AS$14&amp;"-sexo-"&amp;$F461,Equations!$G:$I,3,0)*$U461+VLOOKUP(AS$14&amp;"-edad-"&amp;$F461,Equations!$G:$I,3,0)*$V461+VLOOKUP(AS$14&amp;"-est-"&amp;$F461,Equations!$G:$I,3,0)*(1/$W461)+VLOOKUP(AS$14&amp;"-imc-"&amp;$F461,Equations!$G:$I,3,0)*(1/$Q461)))</f>
        <v/>
      </c>
      <c r="AT461" s="10" t="str">
        <f>IF($AA461="","",IF(OR($V461&lt;2.7,$V461&gt;90),"Age OOR",AS461-1.6449*VLOOKUP(AS$14&amp;"-rse-"&amp;$F461,Equations!$G:$I,3,0)))</f>
        <v/>
      </c>
      <c r="AU461" s="10" t="str">
        <f>IF($AA461="","",IF(OR($V461&lt;2.7,$V461&gt;90),"Age OOR",AS461+1.6449*VLOOKUP(AS$14&amp;"-rse-"&amp;$F461,Equations!$G:$I,3,0)))</f>
        <v/>
      </c>
      <c r="AV461" s="10" t="str">
        <f t="shared" si="164"/>
        <v/>
      </c>
      <c r="AW461" s="10" t="str">
        <f>IF($AA461="","",IF(OR($V461&lt;2.7,$V461&gt;90),"Age OOR",($AA461-AS461)/VLOOKUP(AS$14&amp;"-rse-"&amp;$F461,Equations!$G:$I,3,0)))</f>
        <v/>
      </c>
      <c r="AX461" s="10" t="str">
        <f>IF($AB461="","",IF(OR($V461&lt;2.7,$V461&gt;90),"Age OOR",VLOOKUP(AX$14&amp;"-int-"&amp;$G461,Equations!$G:$I,3,0)+VLOOKUP(AX$14&amp;"-sexo-"&amp;$G461,Equations!$G:$I,3,0)*$U461+VLOOKUP(AX$14&amp;"-edad-"&amp;$G461,Equations!$G:$I,3,0)*$V461+VLOOKUP(AX$14&amp;"-est-"&amp;$G461,Equations!$G:$I,3,0)*(1/$W461)+VLOOKUP(AX$14&amp;"-imc-"&amp;$G461,Equations!$G:$I,3,0)*(1/$Q461)))</f>
        <v/>
      </c>
      <c r="AY461" s="10" t="str">
        <f>IF($AB461="","",IF(OR($V461&lt;2.7,$V461&gt;90),"Age OOR",AX461-1.6449*VLOOKUP(AX$14&amp;"-rse-"&amp;$G461,Equations!$G:$I,3,0)))</f>
        <v/>
      </c>
      <c r="AZ461" s="10" t="str">
        <f>IF($AB461="","",IF(OR($V461&lt;2.7,$V461&gt;90),"Age OOR",AX461+1.6449*VLOOKUP(AX$14&amp;"-rse-"&amp;$G461,Equations!$G:$I,3,0)))</f>
        <v/>
      </c>
      <c r="BA461" s="10" t="str">
        <f t="shared" si="165"/>
        <v/>
      </c>
      <c r="BB461" s="10" t="str">
        <f>IF($AB461="","",IF(OR($V461&lt;2.7,$V461&gt;90),"Age OOR",($AB461-AX461)/VLOOKUP(AX$14&amp;"-rse-"&amp;$G461,Equations!$G:$I,3,0)))</f>
        <v/>
      </c>
      <c r="BC461" s="10" t="str">
        <f>IF($AC461="","",IF(OR($V461&lt;2.7,$V461&gt;90),"Age OOR",VLOOKUP(BC$14&amp;"-int-"&amp;$H461,Equations!$G:$I,3,0)+VLOOKUP(BC$14&amp;"-sexo-"&amp;$H461,Equations!$G:$I,3,0)*$U461+VLOOKUP(BC$14&amp;"-edad-"&amp;$H461,Equations!$G:$I,3,0)*$V461+VLOOKUP(BC$14&amp;"-est-"&amp;$H461,Equations!$G:$I,3,0)*(1/$W461)+VLOOKUP(BC$14&amp;"-imc-"&amp;$H461,Equations!$G:$I,3,0)*(1/$Q461)))</f>
        <v/>
      </c>
      <c r="BD461" s="10" t="str">
        <f>IF($AC461="","",IF(OR($V461&lt;2.7,$V461&gt;90),"Age OOR",BC461-1.6449*VLOOKUP(BC$14&amp;"-rse-"&amp;$H461,Equations!$G:$I,3,0)))</f>
        <v/>
      </c>
      <c r="BE461" s="10" t="str">
        <f>IF($AC461="","",IF(OR($V461&lt;2.7,$V461&gt;90),"Age OOR",BC461+1.6449*VLOOKUP(BC$14&amp;"-rse-"&amp;$H461,Equations!$G:$I,3,0)))</f>
        <v/>
      </c>
      <c r="BF461" s="10" t="str">
        <f t="shared" si="166"/>
        <v/>
      </c>
      <c r="BG461" s="10" t="str">
        <f>IF($AC461="","",IF(OR($V461&lt;2.7,$V461&gt;90),"Age OOR",($AC461-BC461)/VLOOKUP(BC$14&amp;"-rse-"&amp;$H461,Equations!$G:$I,3,0)))</f>
        <v/>
      </c>
      <c r="BH461" s="10" t="str">
        <f>IF($AD461="","",IF(OR($V461&lt;2.7,$V461&gt;90),"Age OOR",VLOOKUP(BH$14&amp;"-int-"&amp;$I461,Equations!$G:$I,3,0)+VLOOKUP(BH$14&amp;"-sexo-"&amp;$I461,Equations!$G:$I,3,0)*$U461+VLOOKUP(BH$14&amp;"-edad-"&amp;$I461,Equations!$G:$I,3,0)*$V461+VLOOKUP(BH$14&amp;"-est-"&amp;$I461,Equations!$G:$I,3,0)*(1/$W461)+VLOOKUP(BH$14&amp;"-imc-"&amp;$I461,Equations!$G:$I,3,0)*(1/$Q461)))</f>
        <v/>
      </c>
      <c r="BI461" s="10" t="str">
        <f>IF($AD461="","",IF(OR($V461&lt;2.7,$V461&gt;90),"Age OOR",BH461-1.6449*VLOOKUP(BH$14&amp;"-rse-"&amp;$I461,Equations!$G:$I,3,0)))</f>
        <v/>
      </c>
      <c r="BJ461" s="10" t="str">
        <f>IF($AD461="","",IF(OR($V461&lt;2.7,$V461&gt;90),"Age OOR",BH461+1.6449*VLOOKUP(BH$14&amp;"-rse-"&amp;$I461,Equations!$G:$I,3,0)))</f>
        <v/>
      </c>
      <c r="BK461" s="10" t="str">
        <f t="shared" si="167"/>
        <v/>
      </c>
      <c r="BL461" s="10" t="str">
        <f>IF($AD461="","",IF(OR($V461&lt;2.7,$V461&gt;90),"Age OOR",($AD461-BH461)/VLOOKUP(BH$14&amp;"-rse-"&amp;$I461,Equations!$G:$I,3,0)))</f>
        <v/>
      </c>
      <c r="BM461" s="10" t="str">
        <f>IF($AE461="","",IF(OR($V461&lt;2.7,$V461&gt;90),"Age OOR",VLOOKUP(BM$14&amp;"-int-"&amp;$J461,Equations!$G:$I,3,0)+VLOOKUP(BM$14&amp;"-sexo-"&amp;$J461,Equations!$G:$I,3,0)*$U461+VLOOKUP(BM$14&amp;"-edad-"&amp;$J461,Equations!$G:$I,3,0)*$V461+VLOOKUP(BM$14&amp;"-est-"&amp;$J461,Equations!$G:$I,3,0)*(1/$W461)+VLOOKUP(BM$14&amp;"-imc-"&amp;$J461,Equations!$G:$I,3,0)*(1/$Q461)))</f>
        <v/>
      </c>
      <c r="BN461" s="10" t="str">
        <f>IF($AE461="","",IF(OR($V461&lt;2.7,$V461&gt;90),"Age OOR",BM461-1.6449*VLOOKUP(BM$14&amp;"-rse-"&amp;$J461,Equations!$G:$I,3,0)))</f>
        <v/>
      </c>
      <c r="BO461" s="10" t="str">
        <f>IF($AE461="","",IF(OR($V461&lt;2.7,$V461&gt;90),"Age OOR",BM461+1.6449*VLOOKUP(BM$14&amp;"-rse-"&amp;$J461,Equations!$G:$I,3,0)))</f>
        <v/>
      </c>
      <c r="BP461" s="10" t="str">
        <f t="shared" si="168"/>
        <v/>
      </c>
      <c r="BQ461" s="10" t="str">
        <f>IF($AE461="","",IF(OR($V461&lt;2.7,$V461&gt;90),"Age OOR",($AE461-BM461)/VLOOKUP(BM$14&amp;"-rse-"&amp;$J461,Equations!$G:$I,3,0)))</f>
        <v/>
      </c>
      <c r="BR461" s="10" t="str">
        <f>IF($AF461="","",IF(OR($V461&lt;2.7,$V461&gt;90),"Age OOR",VLOOKUP(BR$14&amp;"-int-"&amp;$K461,Equations!$G:$I,3,0)+VLOOKUP(BR$14&amp;"-sexo-"&amp;$K461,Equations!$G:$I,3,0)*$U461+VLOOKUP(BR$14&amp;"-edad-"&amp;$K461,Equations!$G:$I,3,0)*$V461+VLOOKUP(BR$14&amp;"-est-"&amp;$K461,Equations!$G:$I,3,0)*(1/$W461)+VLOOKUP(BR$14&amp;"-imc-"&amp;$K461,Equations!$G:$I,3,0)*(1/$Q461)))</f>
        <v/>
      </c>
      <c r="BS461" s="10" t="str">
        <f>IF($AF461="","",IF(OR($V461&lt;2.7,$V461&gt;90),"Age OOR",BR461-1.6449*VLOOKUP(BR$14&amp;"-rse-"&amp;$K461,Equations!$G:$I,3,0)))</f>
        <v/>
      </c>
      <c r="BT461" s="10" t="str">
        <f>IF($AF461="","",IF(OR($V461&lt;2.7,$V461&gt;90),"Age OOR",BR461+1.6449*VLOOKUP(BR$14&amp;"-rse-"&amp;$K461,Equations!$G:$I,3,0)))</f>
        <v/>
      </c>
      <c r="BU461" s="10" t="str">
        <f t="shared" si="169"/>
        <v/>
      </c>
      <c r="BV461" s="10" t="str">
        <f>IF($AF461="","",IF(OR($V461&lt;2.7,$V461&gt;90),"Age OOR",($AF461-BR461)/VLOOKUP(BR$14&amp;"-rse-"&amp;$K461,Equations!$G:$I,3,0)))</f>
        <v/>
      </c>
      <c r="BW461" s="10" t="str">
        <f>IF($AG461="","",IF(OR($V461&lt;2.7,$V461&gt;90),"Age OOR",VLOOKUP(BW$14&amp;"-int-"&amp;$L461,Equations!$G:$I,3,0)+VLOOKUP(BW$14&amp;"-sexo-"&amp;$L461,Equations!$G:$I,3,0)*$U461+VLOOKUP(BW$14&amp;"-edad-"&amp;$L461,Equations!$G:$I,3,0)*$V461+VLOOKUP(BW$14&amp;"-est-"&amp;$L461,Equations!$G:$I,3,0)*(1/$W461)+VLOOKUP(BW$14&amp;"-imc-"&amp;$L461,Equations!$G:$I,3,0)*(1/$Q461)))</f>
        <v/>
      </c>
      <c r="BX461" s="10" t="str">
        <f>IF($AG461="","",IF(OR($V461&lt;2.7,$V461&gt;90),"Age OOR",BW461-1.6449*VLOOKUP(BW$14&amp;"-rse-"&amp;$L461,Equations!$G:$I,3,0)))</f>
        <v/>
      </c>
      <c r="BY461" s="10" t="str">
        <f>IF($AG461="","",IF(OR($V461&lt;2.7,$V461&gt;90),"Age OOR",BW461+1.6449*VLOOKUP(BW$14&amp;"-rse-"&amp;$L461,Equations!$G:$I,3,0)))</f>
        <v/>
      </c>
      <c r="BZ461" s="10" t="str">
        <f t="shared" si="170"/>
        <v/>
      </c>
      <c r="CA461" s="10" t="str">
        <f>IF($AG461="","",IF(OR($V461&lt;2.7,$V461&gt;90),"Age OOR",($AG461-BW461)/VLOOKUP(BW$14&amp;"-rse-"&amp;$L461,Equations!$G:$I,3,0)))</f>
        <v/>
      </c>
      <c r="CB461" s="10" t="str">
        <f>IF($AH461="","",IF(OR($V461&lt;2.7,$V461&gt;90),"Age OOR",VLOOKUP(CB$14&amp;"-int-"&amp;$M461,Equations!$G:$I,3,0)+VLOOKUP(CB$14&amp;"-sexo-"&amp;$M461,Equations!$G:$I,3,0)*$U461+VLOOKUP(CB$14&amp;"-edad-"&amp;$M461,Equations!$G:$I,3,0)*$V461+VLOOKUP(CB$14&amp;"-est-"&amp;$M461,Equations!$G:$I,3,0)*(1/$W461)+VLOOKUP(CB$14&amp;"-imc-"&amp;$M461,Equations!$G:$I,3,0)*(1/$Q461)))</f>
        <v/>
      </c>
      <c r="CC461" s="10" t="str">
        <f>IF($AH461="","",IF(OR($V461&lt;2.7,$V461&gt;90),"Age OOR",CB461-1.6449*VLOOKUP(CB$14&amp;"-rse-"&amp;$M461,Equations!$G:$I,3,0)))</f>
        <v/>
      </c>
      <c r="CD461" s="10" t="str">
        <f>IF($AH461="","",IF(OR($V461&lt;2.7,$V461&gt;90),"Age OOR",CB461+1.6449*VLOOKUP(CB$14&amp;"-rse-"&amp;$M461,Equations!$G:$I,3,0)))</f>
        <v/>
      </c>
      <c r="CE461" s="10" t="str">
        <f t="shared" si="171"/>
        <v/>
      </c>
      <c r="CF461" s="10" t="str">
        <f>IF($AH461="","",IF(OR($V461&lt;2.7,$V461&gt;90),"Age OOR",($AH461-CB461)/VLOOKUP(CB$14&amp;"-rse-"&amp;$M461,Equations!$G:$I,3,0)))</f>
        <v/>
      </c>
      <c r="CG461" s="10" t="str">
        <f>IF($AI461="","",IF(OR($V461&lt;2.7,$V461&gt;90),"Age OOR",VLOOKUP(CG$14&amp;"-int-"&amp;$N461,Equations!$G:$I,3,0)+VLOOKUP(CG$14&amp;"-sexo-"&amp;$N461,Equations!$G:$I,3,0)*$U461+VLOOKUP(CG$14&amp;"-edad-"&amp;$N461,Equations!$G:$I,3,0)*$V461+VLOOKUP(CG$14&amp;"-est-"&amp;$N461,Equations!$G:$I,3,0)*(1/$W461)+VLOOKUP(CG$14&amp;"-imc-"&amp;$N461,Equations!$G:$I,3,0)*(1/$Q461)))</f>
        <v/>
      </c>
      <c r="CH461" s="10" t="str">
        <f>IF($AI461="","",IF(OR($V461&lt;2.7,$V461&gt;90),"Age OOR",CG461-1.6449*VLOOKUP(CG$14&amp;"-rse-"&amp;$N461,Equations!$G:$I,3,0)))</f>
        <v/>
      </c>
      <c r="CI461" s="10" t="str">
        <f>IF($AI461="","",IF(OR($V461&lt;2.7,$V461&gt;90),"Age OOR",CG461+1.6449*VLOOKUP(CG$14&amp;"-rse-"&amp;$N461,Equations!$G:$I,3,0)))</f>
        <v/>
      </c>
      <c r="CJ461" s="10" t="str">
        <f t="shared" si="172"/>
        <v/>
      </c>
      <c r="CK461" s="10" t="str">
        <f>IF($AI461="","",IF(OR($V461&lt;2.7,$V461&gt;90),"Age OOR",($AI461-CG461)/VLOOKUP(CG$14&amp;"-rse-"&amp;$N461,Equations!$G:$I,3,0)))</f>
        <v/>
      </c>
      <c r="CL461" s="10" t="str">
        <f>IF($AJ461="","",IF(OR($V461&lt;2.7,$V461&gt;90),"Age OOR",VLOOKUP(CL$14&amp;"-int-"&amp;$O461,Equations!$G:$I,3,0)+VLOOKUP(CL$14&amp;"-sexo-"&amp;$O461,Equations!$G:$I,3,0)*$U461+VLOOKUP(CL$14&amp;"-edad-"&amp;$O461,Equations!$G:$I,3,0)*$V461+VLOOKUP(CL$14&amp;"-est-"&amp;$O461,Equations!$G:$I,3,0)*(1/$W461)+VLOOKUP(CL$14&amp;"-imc-"&amp;$O461,Equations!$G:$I,3,0)*(1/$Q461)))</f>
        <v/>
      </c>
      <c r="CM461" s="10" t="str">
        <f>IF($AJ461="","",IF(OR($V461&lt;2.7,$V461&gt;90),"Age OOR",CL461-1.6449*VLOOKUP(CL$14&amp;"-rse-"&amp;$O461,Equations!$G:$I,3,0)))</f>
        <v/>
      </c>
      <c r="CN461" s="10" t="str">
        <f>IF($AJ461="","",IF(OR($V461&lt;2.7,$V461&gt;90),"Age OOR",CL461+1.6449*VLOOKUP(CL$14&amp;"-rse-"&amp;$O461,Equations!$G:$I,3,0)))</f>
        <v/>
      </c>
      <c r="CO461" s="10" t="str">
        <f t="shared" si="173"/>
        <v/>
      </c>
      <c r="CP461" s="10" t="str">
        <f>IF($AJ461="","",IF(OR($V461&lt;2.7,$V461&gt;90),"Age OOR",($AJ461-CL461)/VLOOKUP(CL$14&amp;"-rse-"&amp;$O461,Equations!$G:$I,3,0)))</f>
        <v/>
      </c>
      <c r="CQ461" s="10" t="str">
        <f>IF($AK461="","",IF(OR($V461&lt;2.7,$V461&gt;90),"Age OOR",EXP(VLOOKUP(CQ$14&amp;"-int-"&amp;$P461,Equations!$G:$I,3,0)+VLOOKUP(CQ$14&amp;"-sexo-"&amp;$P461,Equations!$G:$I,3,0)*$U461+VLOOKUP(CQ$14&amp;"-edad-"&amp;$P461,Equations!$G:$I,3,0)*$V461+VLOOKUP(CQ$14&amp;"-est-"&amp;$P461,Equations!$G:$I,3,0)*(1/$W461)+VLOOKUP(CQ$14&amp;"-imc-"&amp;$P461,Equations!$G:$I,3,0)*(1/$Q461))))</f>
        <v/>
      </c>
      <c r="CR461" s="10" t="str">
        <f>IF($AK461="","",IF(OR($V461&lt;2.7,$V461&gt;90),"Age OOR",EXP(LN(CQ461)-1.6449*VLOOKUP(CQ$14&amp;"-rse-"&amp;$P461,Equations!$G:$I,3,0))))</f>
        <v/>
      </c>
      <c r="CS461" s="10" t="str">
        <f>IF($AK461="","",IF(OR($V461&lt;2.7,$V461&gt;90),"Age OOR",EXP(LN(CQ461)+1.6449*VLOOKUP(CQ$14&amp;"-rse-"&amp;$P461,Equations!$G:$I,3,0))))</f>
        <v/>
      </c>
      <c r="CT461" s="10" t="str">
        <f t="shared" si="174"/>
        <v/>
      </c>
      <c r="CU461" s="10" t="str">
        <f>IF($AK461="","",IF(OR($V461&lt;2.7,$V461&gt;90),"Age OOR",(LN($AK461)-LN(CQ461))/VLOOKUP(CQ$14&amp;"-rse-"&amp;$P461,Equations!$G:$I,3,0)))</f>
        <v/>
      </c>
      <c r="CV461" s="47"/>
    </row>
    <row r="462" spans="5:116" x14ac:dyDescent="0.2">
      <c r="E462" s="23" t="str">
        <f t="shared" si="150"/>
        <v>Age out of range</v>
      </c>
      <c r="F462" s="23" t="str">
        <f t="shared" si="151"/>
        <v>Age out of range</v>
      </c>
      <c r="G462" s="23" t="str">
        <f t="shared" si="152"/>
        <v>Age out of range</v>
      </c>
      <c r="H462" s="23" t="str">
        <f t="shared" si="153"/>
        <v>Age out of range</v>
      </c>
      <c r="I462" s="23" t="str">
        <f t="shared" si="154"/>
        <v>Age out of range</v>
      </c>
      <c r="J462" s="23" t="str">
        <f t="shared" si="155"/>
        <v>Age out of range</v>
      </c>
      <c r="K462" s="23" t="str">
        <f t="shared" si="156"/>
        <v>Age out of range</v>
      </c>
      <c r="L462" s="23" t="str">
        <f t="shared" si="157"/>
        <v>Age out of range</v>
      </c>
      <c r="M462" s="23" t="str">
        <f t="shared" si="158"/>
        <v>Age out of range</v>
      </c>
      <c r="N462" s="23" t="str">
        <f t="shared" si="159"/>
        <v>Age out of range</v>
      </c>
      <c r="O462" s="23" t="str">
        <f t="shared" si="160"/>
        <v>Age out of range</v>
      </c>
      <c r="P462" s="23" t="str">
        <f t="shared" si="161"/>
        <v>Age out of range</v>
      </c>
      <c r="Q462" s="23" t="e">
        <f t="shared" si="162"/>
        <v>#DIV/0!</v>
      </c>
      <c r="R462" s="17"/>
      <c r="S462" s="23">
        <v>446</v>
      </c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  <c r="AE462" s="134"/>
      <c r="AF462" s="134"/>
      <c r="AG462" s="134"/>
      <c r="AH462" s="134"/>
      <c r="AI462" s="134"/>
      <c r="AJ462" s="134"/>
      <c r="AK462" s="134"/>
      <c r="AL462" s="7"/>
      <c r="AM462" s="47"/>
      <c r="AN462" s="10" t="str">
        <f>IF($Z462="","",IF(OR($V462&lt;2.7,$V462&gt;90),"Age OOR",VLOOKUP(AN$14&amp;"-int-"&amp;$E462,Equations!$G:$I,3,0)+VLOOKUP(AN$14&amp;"-sexo-"&amp;$E462,Equations!$G:$I,3,0)*$U462+VLOOKUP(AN$14&amp;"-edad-"&amp;$E462,Equations!$G:$I,3,0)*$V462+VLOOKUP(AN$14&amp;"-est-"&amp;$E462,Equations!$G:$I,3,0)*(1/$W462)+VLOOKUP(AN$14&amp;"-imc-"&amp;$E462,Equations!$G:$I,3,0)*(1/$Q462)))</f>
        <v/>
      </c>
      <c r="AO462" s="10" t="str">
        <f>IF($Z462="","",IF(OR($V462&lt;2.7,$V462&gt;90),"Age OOR",AN462-1.6449*VLOOKUP(AN$14&amp;"-rse-"&amp;$E462,Equations!$G:$I,3,0)))</f>
        <v/>
      </c>
      <c r="AP462" s="10" t="str">
        <f>IF($Z462="","",IF(OR($V462&lt;2.7,$V462&gt;90),"Age OOR",AN462+1.6449*VLOOKUP(AN$14&amp;"-rse-"&amp;$E462,Equations!$G:$I,3,0)))</f>
        <v/>
      </c>
      <c r="AQ462" s="10" t="str">
        <f t="shared" si="163"/>
        <v/>
      </c>
      <c r="AR462" s="10" t="str">
        <f>IF($Z462="","",IF(OR($V462&lt;2.7,$V462&gt;90),"Age OOR",($Z462-AN462)/VLOOKUP(AN$14&amp;"-rse-"&amp;$E462,Equations!$G:$I,3,0)))</f>
        <v/>
      </c>
      <c r="AS462" s="10" t="str">
        <f>IF($AA462="","",IF(OR($V462&lt;2.7,$V462&gt;90),"Age OOR",VLOOKUP(AS$14&amp;"-int-"&amp;$F462,Equations!$G:$I,3,0)+VLOOKUP(AS$14&amp;"-sexo-"&amp;$F462,Equations!$G:$I,3,0)*$U462+VLOOKUP(AS$14&amp;"-edad-"&amp;$F462,Equations!$G:$I,3,0)*$V462+VLOOKUP(AS$14&amp;"-est-"&amp;$F462,Equations!$G:$I,3,0)*(1/$W462)+VLOOKUP(AS$14&amp;"-imc-"&amp;$F462,Equations!$G:$I,3,0)*(1/$Q462)))</f>
        <v/>
      </c>
      <c r="AT462" s="10" t="str">
        <f>IF($AA462="","",IF(OR($V462&lt;2.7,$V462&gt;90),"Age OOR",AS462-1.6449*VLOOKUP(AS$14&amp;"-rse-"&amp;$F462,Equations!$G:$I,3,0)))</f>
        <v/>
      </c>
      <c r="AU462" s="10" t="str">
        <f>IF($AA462="","",IF(OR($V462&lt;2.7,$V462&gt;90),"Age OOR",AS462+1.6449*VLOOKUP(AS$14&amp;"-rse-"&amp;$F462,Equations!$G:$I,3,0)))</f>
        <v/>
      </c>
      <c r="AV462" s="10" t="str">
        <f t="shared" si="164"/>
        <v/>
      </c>
      <c r="AW462" s="10" t="str">
        <f>IF($AA462="","",IF(OR($V462&lt;2.7,$V462&gt;90),"Age OOR",($AA462-AS462)/VLOOKUP(AS$14&amp;"-rse-"&amp;$F462,Equations!$G:$I,3,0)))</f>
        <v/>
      </c>
      <c r="AX462" s="10" t="str">
        <f>IF($AB462="","",IF(OR($V462&lt;2.7,$V462&gt;90),"Age OOR",VLOOKUP(AX$14&amp;"-int-"&amp;$G462,Equations!$G:$I,3,0)+VLOOKUP(AX$14&amp;"-sexo-"&amp;$G462,Equations!$G:$I,3,0)*$U462+VLOOKUP(AX$14&amp;"-edad-"&amp;$G462,Equations!$G:$I,3,0)*$V462+VLOOKUP(AX$14&amp;"-est-"&amp;$G462,Equations!$G:$I,3,0)*(1/$W462)+VLOOKUP(AX$14&amp;"-imc-"&amp;$G462,Equations!$G:$I,3,0)*(1/$Q462)))</f>
        <v/>
      </c>
      <c r="AY462" s="10" t="str">
        <f>IF($AB462="","",IF(OR($V462&lt;2.7,$V462&gt;90),"Age OOR",AX462-1.6449*VLOOKUP(AX$14&amp;"-rse-"&amp;$G462,Equations!$G:$I,3,0)))</f>
        <v/>
      </c>
      <c r="AZ462" s="10" t="str">
        <f>IF($AB462="","",IF(OR($V462&lt;2.7,$V462&gt;90),"Age OOR",AX462+1.6449*VLOOKUP(AX$14&amp;"-rse-"&amp;$G462,Equations!$G:$I,3,0)))</f>
        <v/>
      </c>
      <c r="BA462" s="10" t="str">
        <f t="shared" si="165"/>
        <v/>
      </c>
      <c r="BB462" s="10" t="str">
        <f>IF($AB462="","",IF(OR($V462&lt;2.7,$V462&gt;90),"Age OOR",($AB462-AX462)/VLOOKUP(AX$14&amp;"-rse-"&amp;$G462,Equations!$G:$I,3,0)))</f>
        <v/>
      </c>
      <c r="BC462" s="10" t="str">
        <f>IF($AC462="","",IF(OR($V462&lt;2.7,$V462&gt;90),"Age OOR",VLOOKUP(BC$14&amp;"-int-"&amp;$H462,Equations!$G:$I,3,0)+VLOOKUP(BC$14&amp;"-sexo-"&amp;$H462,Equations!$G:$I,3,0)*$U462+VLOOKUP(BC$14&amp;"-edad-"&amp;$H462,Equations!$G:$I,3,0)*$V462+VLOOKUP(BC$14&amp;"-est-"&amp;$H462,Equations!$G:$I,3,0)*(1/$W462)+VLOOKUP(BC$14&amp;"-imc-"&amp;$H462,Equations!$G:$I,3,0)*(1/$Q462)))</f>
        <v/>
      </c>
      <c r="BD462" s="10" t="str">
        <f>IF($AC462="","",IF(OR($V462&lt;2.7,$V462&gt;90),"Age OOR",BC462-1.6449*VLOOKUP(BC$14&amp;"-rse-"&amp;$H462,Equations!$G:$I,3,0)))</f>
        <v/>
      </c>
      <c r="BE462" s="10" t="str">
        <f>IF($AC462="","",IF(OR($V462&lt;2.7,$V462&gt;90),"Age OOR",BC462+1.6449*VLOOKUP(BC$14&amp;"-rse-"&amp;$H462,Equations!$G:$I,3,0)))</f>
        <v/>
      </c>
      <c r="BF462" s="10" t="str">
        <f t="shared" si="166"/>
        <v/>
      </c>
      <c r="BG462" s="10" t="str">
        <f>IF($AC462="","",IF(OR($V462&lt;2.7,$V462&gt;90),"Age OOR",($AC462-BC462)/VLOOKUP(BC$14&amp;"-rse-"&amp;$H462,Equations!$G:$I,3,0)))</f>
        <v/>
      </c>
      <c r="BH462" s="10" t="str">
        <f>IF($AD462="","",IF(OR($V462&lt;2.7,$V462&gt;90),"Age OOR",VLOOKUP(BH$14&amp;"-int-"&amp;$I462,Equations!$G:$I,3,0)+VLOOKUP(BH$14&amp;"-sexo-"&amp;$I462,Equations!$G:$I,3,0)*$U462+VLOOKUP(BH$14&amp;"-edad-"&amp;$I462,Equations!$G:$I,3,0)*$V462+VLOOKUP(BH$14&amp;"-est-"&amp;$I462,Equations!$G:$I,3,0)*(1/$W462)+VLOOKUP(BH$14&amp;"-imc-"&amp;$I462,Equations!$G:$I,3,0)*(1/$Q462)))</f>
        <v/>
      </c>
      <c r="BI462" s="10" t="str">
        <f>IF($AD462="","",IF(OR($V462&lt;2.7,$V462&gt;90),"Age OOR",BH462-1.6449*VLOOKUP(BH$14&amp;"-rse-"&amp;$I462,Equations!$G:$I,3,0)))</f>
        <v/>
      </c>
      <c r="BJ462" s="10" t="str">
        <f>IF($AD462="","",IF(OR($V462&lt;2.7,$V462&gt;90),"Age OOR",BH462+1.6449*VLOOKUP(BH$14&amp;"-rse-"&amp;$I462,Equations!$G:$I,3,0)))</f>
        <v/>
      </c>
      <c r="BK462" s="10" t="str">
        <f t="shared" si="167"/>
        <v/>
      </c>
      <c r="BL462" s="10" t="str">
        <f>IF($AD462="","",IF(OR($V462&lt;2.7,$V462&gt;90),"Age OOR",($AD462-BH462)/VLOOKUP(BH$14&amp;"-rse-"&amp;$I462,Equations!$G:$I,3,0)))</f>
        <v/>
      </c>
      <c r="BM462" s="10" t="str">
        <f>IF($AE462="","",IF(OR($V462&lt;2.7,$V462&gt;90),"Age OOR",VLOOKUP(BM$14&amp;"-int-"&amp;$J462,Equations!$G:$I,3,0)+VLOOKUP(BM$14&amp;"-sexo-"&amp;$J462,Equations!$G:$I,3,0)*$U462+VLOOKUP(BM$14&amp;"-edad-"&amp;$J462,Equations!$G:$I,3,0)*$V462+VLOOKUP(BM$14&amp;"-est-"&amp;$J462,Equations!$G:$I,3,0)*(1/$W462)+VLOOKUP(BM$14&amp;"-imc-"&amp;$J462,Equations!$G:$I,3,0)*(1/$Q462)))</f>
        <v/>
      </c>
      <c r="BN462" s="10" t="str">
        <f>IF($AE462="","",IF(OR($V462&lt;2.7,$V462&gt;90),"Age OOR",BM462-1.6449*VLOOKUP(BM$14&amp;"-rse-"&amp;$J462,Equations!$G:$I,3,0)))</f>
        <v/>
      </c>
      <c r="BO462" s="10" t="str">
        <f>IF($AE462="","",IF(OR($V462&lt;2.7,$V462&gt;90),"Age OOR",BM462+1.6449*VLOOKUP(BM$14&amp;"-rse-"&amp;$J462,Equations!$G:$I,3,0)))</f>
        <v/>
      </c>
      <c r="BP462" s="10" t="str">
        <f t="shared" si="168"/>
        <v/>
      </c>
      <c r="BQ462" s="10" t="str">
        <f>IF($AE462="","",IF(OR($V462&lt;2.7,$V462&gt;90),"Age OOR",($AE462-BM462)/VLOOKUP(BM$14&amp;"-rse-"&amp;$J462,Equations!$G:$I,3,0)))</f>
        <v/>
      </c>
      <c r="BR462" s="10" t="str">
        <f>IF($AF462="","",IF(OR($V462&lt;2.7,$V462&gt;90),"Age OOR",VLOOKUP(BR$14&amp;"-int-"&amp;$K462,Equations!$G:$I,3,0)+VLOOKUP(BR$14&amp;"-sexo-"&amp;$K462,Equations!$G:$I,3,0)*$U462+VLOOKUP(BR$14&amp;"-edad-"&amp;$K462,Equations!$G:$I,3,0)*$V462+VLOOKUP(BR$14&amp;"-est-"&amp;$K462,Equations!$G:$I,3,0)*(1/$W462)+VLOOKUP(BR$14&amp;"-imc-"&amp;$K462,Equations!$G:$I,3,0)*(1/$Q462)))</f>
        <v/>
      </c>
      <c r="BS462" s="10" t="str">
        <f>IF($AF462="","",IF(OR($V462&lt;2.7,$V462&gt;90),"Age OOR",BR462-1.6449*VLOOKUP(BR$14&amp;"-rse-"&amp;$K462,Equations!$G:$I,3,0)))</f>
        <v/>
      </c>
      <c r="BT462" s="10" t="str">
        <f>IF($AF462="","",IF(OR($V462&lt;2.7,$V462&gt;90),"Age OOR",BR462+1.6449*VLOOKUP(BR$14&amp;"-rse-"&amp;$K462,Equations!$G:$I,3,0)))</f>
        <v/>
      </c>
      <c r="BU462" s="10" t="str">
        <f t="shared" si="169"/>
        <v/>
      </c>
      <c r="BV462" s="10" t="str">
        <f>IF($AF462="","",IF(OR($V462&lt;2.7,$V462&gt;90),"Age OOR",($AF462-BR462)/VLOOKUP(BR$14&amp;"-rse-"&amp;$K462,Equations!$G:$I,3,0)))</f>
        <v/>
      </c>
      <c r="BW462" s="10" t="str">
        <f>IF($AG462="","",IF(OR($V462&lt;2.7,$V462&gt;90),"Age OOR",VLOOKUP(BW$14&amp;"-int-"&amp;$L462,Equations!$G:$I,3,0)+VLOOKUP(BW$14&amp;"-sexo-"&amp;$L462,Equations!$G:$I,3,0)*$U462+VLOOKUP(BW$14&amp;"-edad-"&amp;$L462,Equations!$G:$I,3,0)*$V462+VLOOKUP(BW$14&amp;"-est-"&amp;$L462,Equations!$G:$I,3,0)*(1/$W462)+VLOOKUP(BW$14&amp;"-imc-"&amp;$L462,Equations!$G:$I,3,0)*(1/$Q462)))</f>
        <v/>
      </c>
      <c r="BX462" s="10" t="str">
        <f>IF($AG462="","",IF(OR($V462&lt;2.7,$V462&gt;90),"Age OOR",BW462-1.6449*VLOOKUP(BW$14&amp;"-rse-"&amp;$L462,Equations!$G:$I,3,0)))</f>
        <v/>
      </c>
      <c r="BY462" s="10" t="str">
        <f>IF($AG462="","",IF(OR($V462&lt;2.7,$V462&gt;90),"Age OOR",BW462+1.6449*VLOOKUP(BW$14&amp;"-rse-"&amp;$L462,Equations!$G:$I,3,0)))</f>
        <v/>
      </c>
      <c r="BZ462" s="10" t="str">
        <f t="shared" si="170"/>
        <v/>
      </c>
      <c r="CA462" s="10" t="str">
        <f>IF($AG462="","",IF(OR($V462&lt;2.7,$V462&gt;90),"Age OOR",($AG462-BW462)/VLOOKUP(BW$14&amp;"-rse-"&amp;$L462,Equations!$G:$I,3,0)))</f>
        <v/>
      </c>
      <c r="CB462" s="10" t="str">
        <f>IF($AH462="","",IF(OR($V462&lt;2.7,$V462&gt;90),"Age OOR",VLOOKUP(CB$14&amp;"-int-"&amp;$M462,Equations!$G:$I,3,0)+VLOOKUP(CB$14&amp;"-sexo-"&amp;$M462,Equations!$G:$I,3,0)*$U462+VLOOKUP(CB$14&amp;"-edad-"&amp;$M462,Equations!$G:$I,3,0)*$V462+VLOOKUP(CB$14&amp;"-est-"&amp;$M462,Equations!$G:$I,3,0)*(1/$W462)+VLOOKUP(CB$14&amp;"-imc-"&amp;$M462,Equations!$G:$I,3,0)*(1/$Q462)))</f>
        <v/>
      </c>
      <c r="CC462" s="10" t="str">
        <f>IF($AH462="","",IF(OR($V462&lt;2.7,$V462&gt;90),"Age OOR",CB462-1.6449*VLOOKUP(CB$14&amp;"-rse-"&amp;$M462,Equations!$G:$I,3,0)))</f>
        <v/>
      </c>
      <c r="CD462" s="10" t="str">
        <f>IF($AH462="","",IF(OR($V462&lt;2.7,$V462&gt;90),"Age OOR",CB462+1.6449*VLOOKUP(CB$14&amp;"-rse-"&amp;$M462,Equations!$G:$I,3,0)))</f>
        <v/>
      </c>
      <c r="CE462" s="10" t="str">
        <f t="shared" si="171"/>
        <v/>
      </c>
      <c r="CF462" s="10" t="str">
        <f>IF($AH462="","",IF(OR($V462&lt;2.7,$V462&gt;90),"Age OOR",($AH462-CB462)/VLOOKUP(CB$14&amp;"-rse-"&amp;$M462,Equations!$G:$I,3,0)))</f>
        <v/>
      </c>
      <c r="CG462" s="10" t="str">
        <f>IF($AI462="","",IF(OR($V462&lt;2.7,$V462&gt;90),"Age OOR",VLOOKUP(CG$14&amp;"-int-"&amp;$N462,Equations!$G:$I,3,0)+VLOOKUP(CG$14&amp;"-sexo-"&amp;$N462,Equations!$G:$I,3,0)*$U462+VLOOKUP(CG$14&amp;"-edad-"&amp;$N462,Equations!$G:$I,3,0)*$V462+VLOOKUP(CG$14&amp;"-est-"&amp;$N462,Equations!$G:$I,3,0)*(1/$W462)+VLOOKUP(CG$14&amp;"-imc-"&amp;$N462,Equations!$G:$I,3,0)*(1/$Q462)))</f>
        <v/>
      </c>
      <c r="CH462" s="10" t="str">
        <f>IF($AI462="","",IF(OR($V462&lt;2.7,$V462&gt;90),"Age OOR",CG462-1.6449*VLOOKUP(CG$14&amp;"-rse-"&amp;$N462,Equations!$G:$I,3,0)))</f>
        <v/>
      </c>
      <c r="CI462" s="10" t="str">
        <f>IF($AI462="","",IF(OR($V462&lt;2.7,$V462&gt;90),"Age OOR",CG462+1.6449*VLOOKUP(CG$14&amp;"-rse-"&amp;$N462,Equations!$G:$I,3,0)))</f>
        <v/>
      </c>
      <c r="CJ462" s="10" t="str">
        <f t="shared" si="172"/>
        <v/>
      </c>
      <c r="CK462" s="10" t="str">
        <f>IF($AI462="","",IF(OR($V462&lt;2.7,$V462&gt;90),"Age OOR",($AI462-CG462)/VLOOKUP(CG$14&amp;"-rse-"&amp;$N462,Equations!$G:$I,3,0)))</f>
        <v/>
      </c>
      <c r="CL462" s="10" t="str">
        <f>IF($AJ462="","",IF(OR($V462&lt;2.7,$V462&gt;90),"Age OOR",VLOOKUP(CL$14&amp;"-int-"&amp;$O462,Equations!$G:$I,3,0)+VLOOKUP(CL$14&amp;"-sexo-"&amp;$O462,Equations!$G:$I,3,0)*$U462+VLOOKUP(CL$14&amp;"-edad-"&amp;$O462,Equations!$G:$I,3,0)*$V462+VLOOKUP(CL$14&amp;"-est-"&amp;$O462,Equations!$G:$I,3,0)*(1/$W462)+VLOOKUP(CL$14&amp;"-imc-"&amp;$O462,Equations!$G:$I,3,0)*(1/$Q462)))</f>
        <v/>
      </c>
      <c r="CM462" s="10" t="str">
        <f>IF($AJ462="","",IF(OR($V462&lt;2.7,$V462&gt;90),"Age OOR",CL462-1.6449*VLOOKUP(CL$14&amp;"-rse-"&amp;$O462,Equations!$G:$I,3,0)))</f>
        <v/>
      </c>
      <c r="CN462" s="10" t="str">
        <f>IF($AJ462="","",IF(OR($V462&lt;2.7,$V462&gt;90),"Age OOR",CL462+1.6449*VLOOKUP(CL$14&amp;"-rse-"&amp;$O462,Equations!$G:$I,3,0)))</f>
        <v/>
      </c>
      <c r="CO462" s="10" t="str">
        <f t="shared" si="173"/>
        <v/>
      </c>
      <c r="CP462" s="10" t="str">
        <f>IF($AJ462="","",IF(OR($V462&lt;2.7,$V462&gt;90),"Age OOR",($AJ462-CL462)/VLOOKUP(CL$14&amp;"-rse-"&amp;$O462,Equations!$G:$I,3,0)))</f>
        <v/>
      </c>
      <c r="CQ462" s="10" t="str">
        <f>IF($AK462="","",IF(OR($V462&lt;2.7,$V462&gt;90),"Age OOR",EXP(VLOOKUP(CQ$14&amp;"-int-"&amp;$P462,Equations!$G:$I,3,0)+VLOOKUP(CQ$14&amp;"-sexo-"&amp;$P462,Equations!$G:$I,3,0)*$U462+VLOOKUP(CQ$14&amp;"-edad-"&amp;$P462,Equations!$G:$I,3,0)*$V462+VLOOKUP(CQ$14&amp;"-est-"&amp;$P462,Equations!$G:$I,3,0)*(1/$W462)+VLOOKUP(CQ$14&amp;"-imc-"&amp;$P462,Equations!$G:$I,3,0)*(1/$Q462))))</f>
        <v/>
      </c>
      <c r="CR462" s="10" t="str">
        <f>IF($AK462="","",IF(OR($V462&lt;2.7,$V462&gt;90),"Age OOR",EXP(LN(CQ462)-1.6449*VLOOKUP(CQ$14&amp;"-rse-"&amp;$P462,Equations!$G:$I,3,0))))</f>
        <v/>
      </c>
      <c r="CS462" s="10" t="str">
        <f>IF($AK462="","",IF(OR($V462&lt;2.7,$V462&gt;90),"Age OOR",EXP(LN(CQ462)+1.6449*VLOOKUP(CQ$14&amp;"-rse-"&amp;$P462,Equations!$G:$I,3,0))))</f>
        <v/>
      </c>
      <c r="CT462" s="10" t="str">
        <f t="shared" si="174"/>
        <v/>
      </c>
      <c r="CU462" s="10" t="str">
        <f>IF($AK462="","",IF(OR($V462&lt;2.7,$V462&gt;90),"Age OOR",(LN($AK462)-LN(CQ462))/VLOOKUP(CQ$14&amp;"-rse-"&amp;$P462,Equations!$G:$I,3,0)))</f>
        <v/>
      </c>
      <c r="CV462" s="47"/>
    </row>
    <row r="463" spans="5:116" x14ac:dyDescent="0.2">
      <c r="E463" s="23" t="str">
        <f t="shared" si="150"/>
        <v>Age out of range</v>
      </c>
      <c r="F463" s="23" t="str">
        <f t="shared" si="151"/>
        <v>Age out of range</v>
      </c>
      <c r="G463" s="23" t="str">
        <f t="shared" si="152"/>
        <v>Age out of range</v>
      </c>
      <c r="H463" s="23" t="str">
        <f t="shared" si="153"/>
        <v>Age out of range</v>
      </c>
      <c r="I463" s="23" t="str">
        <f t="shared" si="154"/>
        <v>Age out of range</v>
      </c>
      <c r="J463" s="23" t="str">
        <f t="shared" si="155"/>
        <v>Age out of range</v>
      </c>
      <c r="K463" s="23" t="str">
        <f t="shared" si="156"/>
        <v>Age out of range</v>
      </c>
      <c r="L463" s="23" t="str">
        <f t="shared" si="157"/>
        <v>Age out of range</v>
      </c>
      <c r="M463" s="23" t="str">
        <f t="shared" si="158"/>
        <v>Age out of range</v>
      </c>
      <c r="N463" s="23" t="str">
        <f t="shared" si="159"/>
        <v>Age out of range</v>
      </c>
      <c r="O463" s="23" t="str">
        <f t="shared" si="160"/>
        <v>Age out of range</v>
      </c>
      <c r="P463" s="23" t="str">
        <f t="shared" si="161"/>
        <v>Age out of range</v>
      </c>
      <c r="Q463" s="23" t="e">
        <f t="shared" si="162"/>
        <v>#DIV/0!</v>
      </c>
      <c r="R463" s="17"/>
      <c r="S463" s="23">
        <v>447</v>
      </c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  <c r="AE463" s="134"/>
      <c r="AF463" s="134"/>
      <c r="AG463" s="134"/>
      <c r="AH463" s="134"/>
      <c r="AI463" s="134"/>
      <c r="AJ463" s="134"/>
      <c r="AK463" s="134"/>
      <c r="AL463" s="7"/>
      <c r="AM463" s="47"/>
      <c r="AN463" s="10" t="str">
        <f>IF($Z463="","",IF(OR($V463&lt;2.7,$V463&gt;90),"Age OOR",VLOOKUP(AN$14&amp;"-int-"&amp;$E463,Equations!$G:$I,3,0)+VLOOKUP(AN$14&amp;"-sexo-"&amp;$E463,Equations!$G:$I,3,0)*$U463+VLOOKUP(AN$14&amp;"-edad-"&amp;$E463,Equations!$G:$I,3,0)*$V463+VLOOKUP(AN$14&amp;"-est-"&amp;$E463,Equations!$G:$I,3,0)*(1/$W463)+VLOOKUP(AN$14&amp;"-imc-"&amp;$E463,Equations!$G:$I,3,0)*(1/$Q463)))</f>
        <v/>
      </c>
      <c r="AO463" s="10" t="str">
        <f>IF($Z463="","",IF(OR($V463&lt;2.7,$V463&gt;90),"Age OOR",AN463-1.6449*VLOOKUP(AN$14&amp;"-rse-"&amp;$E463,Equations!$G:$I,3,0)))</f>
        <v/>
      </c>
      <c r="AP463" s="10" t="str">
        <f>IF($Z463="","",IF(OR($V463&lt;2.7,$V463&gt;90),"Age OOR",AN463+1.6449*VLOOKUP(AN$14&amp;"-rse-"&amp;$E463,Equations!$G:$I,3,0)))</f>
        <v/>
      </c>
      <c r="AQ463" s="10" t="str">
        <f t="shared" si="163"/>
        <v/>
      </c>
      <c r="AR463" s="10" t="str">
        <f>IF($Z463="","",IF(OR($V463&lt;2.7,$V463&gt;90),"Age OOR",($Z463-AN463)/VLOOKUP(AN$14&amp;"-rse-"&amp;$E463,Equations!$G:$I,3,0)))</f>
        <v/>
      </c>
      <c r="AS463" s="10" t="str">
        <f>IF($AA463="","",IF(OR($V463&lt;2.7,$V463&gt;90),"Age OOR",VLOOKUP(AS$14&amp;"-int-"&amp;$F463,Equations!$G:$I,3,0)+VLOOKUP(AS$14&amp;"-sexo-"&amp;$F463,Equations!$G:$I,3,0)*$U463+VLOOKUP(AS$14&amp;"-edad-"&amp;$F463,Equations!$G:$I,3,0)*$V463+VLOOKUP(AS$14&amp;"-est-"&amp;$F463,Equations!$G:$I,3,0)*(1/$W463)+VLOOKUP(AS$14&amp;"-imc-"&amp;$F463,Equations!$G:$I,3,0)*(1/$Q463)))</f>
        <v/>
      </c>
      <c r="AT463" s="10" t="str">
        <f>IF($AA463="","",IF(OR($V463&lt;2.7,$V463&gt;90),"Age OOR",AS463-1.6449*VLOOKUP(AS$14&amp;"-rse-"&amp;$F463,Equations!$G:$I,3,0)))</f>
        <v/>
      </c>
      <c r="AU463" s="10" t="str">
        <f>IF($AA463="","",IF(OR($V463&lt;2.7,$V463&gt;90),"Age OOR",AS463+1.6449*VLOOKUP(AS$14&amp;"-rse-"&amp;$F463,Equations!$G:$I,3,0)))</f>
        <v/>
      </c>
      <c r="AV463" s="10" t="str">
        <f t="shared" si="164"/>
        <v/>
      </c>
      <c r="AW463" s="10" t="str">
        <f>IF($AA463="","",IF(OR($V463&lt;2.7,$V463&gt;90),"Age OOR",($AA463-AS463)/VLOOKUP(AS$14&amp;"-rse-"&amp;$F463,Equations!$G:$I,3,0)))</f>
        <v/>
      </c>
      <c r="AX463" s="10" t="str">
        <f>IF($AB463="","",IF(OR($V463&lt;2.7,$V463&gt;90),"Age OOR",VLOOKUP(AX$14&amp;"-int-"&amp;$G463,Equations!$G:$I,3,0)+VLOOKUP(AX$14&amp;"-sexo-"&amp;$G463,Equations!$G:$I,3,0)*$U463+VLOOKUP(AX$14&amp;"-edad-"&amp;$G463,Equations!$G:$I,3,0)*$V463+VLOOKUP(AX$14&amp;"-est-"&amp;$G463,Equations!$G:$I,3,0)*(1/$W463)+VLOOKUP(AX$14&amp;"-imc-"&amp;$G463,Equations!$G:$I,3,0)*(1/$Q463)))</f>
        <v/>
      </c>
      <c r="AY463" s="10" t="str">
        <f>IF($AB463="","",IF(OR($V463&lt;2.7,$V463&gt;90),"Age OOR",AX463-1.6449*VLOOKUP(AX$14&amp;"-rse-"&amp;$G463,Equations!$G:$I,3,0)))</f>
        <v/>
      </c>
      <c r="AZ463" s="10" t="str">
        <f>IF($AB463="","",IF(OR($V463&lt;2.7,$V463&gt;90),"Age OOR",AX463+1.6449*VLOOKUP(AX$14&amp;"-rse-"&amp;$G463,Equations!$G:$I,3,0)))</f>
        <v/>
      </c>
      <c r="BA463" s="10" t="str">
        <f t="shared" si="165"/>
        <v/>
      </c>
      <c r="BB463" s="10" t="str">
        <f>IF($AB463="","",IF(OR($V463&lt;2.7,$V463&gt;90),"Age OOR",($AB463-AX463)/VLOOKUP(AX$14&amp;"-rse-"&amp;$G463,Equations!$G:$I,3,0)))</f>
        <v/>
      </c>
      <c r="BC463" s="10" t="str">
        <f>IF($AC463="","",IF(OR($V463&lt;2.7,$V463&gt;90),"Age OOR",VLOOKUP(BC$14&amp;"-int-"&amp;$H463,Equations!$G:$I,3,0)+VLOOKUP(BC$14&amp;"-sexo-"&amp;$H463,Equations!$G:$I,3,0)*$U463+VLOOKUP(BC$14&amp;"-edad-"&amp;$H463,Equations!$G:$I,3,0)*$V463+VLOOKUP(BC$14&amp;"-est-"&amp;$H463,Equations!$G:$I,3,0)*(1/$W463)+VLOOKUP(BC$14&amp;"-imc-"&amp;$H463,Equations!$G:$I,3,0)*(1/$Q463)))</f>
        <v/>
      </c>
      <c r="BD463" s="10" t="str">
        <f>IF($AC463="","",IF(OR($V463&lt;2.7,$V463&gt;90),"Age OOR",BC463-1.6449*VLOOKUP(BC$14&amp;"-rse-"&amp;$H463,Equations!$G:$I,3,0)))</f>
        <v/>
      </c>
      <c r="BE463" s="10" t="str">
        <f>IF($AC463="","",IF(OR($V463&lt;2.7,$V463&gt;90),"Age OOR",BC463+1.6449*VLOOKUP(BC$14&amp;"-rse-"&amp;$H463,Equations!$G:$I,3,0)))</f>
        <v/>
      </c>
      <c r="BF463" s="10" t="str">
        <f t="shared" si="166"/>
        <v/>
      </c>
      <c r="BG463" s="10" t="str">
        <f>IF($AC463="","",IF(OR($V463&lt;2.7,$V463&gt;90),"Age OOR",($AC463-BC463)/VLOOKUP(BC$14&amp;"-rse-"&amp;$H463,Equations!$G:$I,3,0)))</f>
        <v/>
      </c>
      <c r="BH463" s="10" t="str">
        <f>IF($AD463="","",IF(OR($V463&lt;2.7,$V463&gt;90),"Age OOR",VLOOKUP(BH$14&amp;"-int-"&amp;$I463,Equations!$G:$I,3,0)+VLOOKUP(BH$14&amp;"-sexo-"&amp;$I463,Equations!$G:$I,3,0)*$U463+VLOOKUP(BH$14&amp;"-edad-"&amp;$I463,Equations!$G:$I,3,0)*$V463+VLOOKUP(BH$14&amp;"-est-"&amp;$I463,Equations!$G:$I,3,0)*(1/$W463)+VLOOKUP(BH$14&amp;"-imc-"&amp;$I463,Equations!$G:$I,3,0)*(1/$Q463)))</f>
        <v/>
      </c>
      <c r="BI463" s="10" t="str">
        <f>IF($AD463="","",IF(OR($V463&lt;2.7,$V463&gt;90),"Age OOR",BH463-1.6449*VLOOKUP(BH$14&amp;"-rse-"&amp;$I463,Equations!$G:$I,3,0)))</f>
        <v/>
      </c>
      <c r="BJ463" s="10" t="str">
        <f>IF($AD463="","",IF(OR($V463&lt;2.7,$V463&gt;90),"Age OOR",BH463+1.6449*VLOOKUP(BH$14&amp;"-rse-"&amp;$I463,Equations!$G:$I,3,0)))</f>
        <v/>
      </c>
      <c r="BK463" s="10" t="str">
        <f t="shared" si="167"/>
        <v/>
      </c>
      <c r="BL463" s="10" t="str">
        <f>IF($AD463="","",IF(OR($V463&lt;2.7,$V463&gt;90),"Age OOR",($AD463-BH463)/VLOOKUP(BH$14&amp;"-rse-"&amp;$I463,Equations!$G:$I,3,0)))</f>
        <v/>
      </c>
      <c r="BM463" s="10" t="str">
        <f>IF($AE463="","",IF(OR($V463&lt;2.7,$V463&gt;90),"Age OOR",VLOOKUP(BM$14&amp;"-int-"&amp;$J463,Equations!$G:$I,3,0)+VLOOKUP(BM$14&amp;"-sexo-"&amp;$J463,Equations!$G:$I,3,0)*$U463+VLOOKUP(BM$14&amp;"-edad-"&amp;$J463,Equations!$G:$I,3,0)*$V463+VLOOKUP(BM$14&amp;"-est-"&amp;$J463,Equations!$G:$I,3,0)*(1/$W463)+VLOOKUP(BM$14&amp;"-imc-"&amp;$J463,Equations!$G:$I,3,0)*(1/$Q463)))</f>
        <v/>
      </c>
      <c r="BN463" s="10" t="str">
        <f>IF($AE463="","",IF(OR($V463&lt;2.7,$V463&gt;90),"Age OOR",BM463-1.6449*VLOOKUP(BM$14&amp;"-rse-"&amp;$J463,Equations!$G:$I,3,0)))</f>
        <v/>
      </c>
      <c r="BO463" s="10" t="str">
        <f>IF($AE463="","",IF(OR($V463&lt;2.7,$V463&gt;90),"Age OOR",BM463+1.6449*VLOOKUP(BM$14&amp;"-rse-"&amp;$J463,Equations!$G:$I,3,0)))</f>
        <v/>
      </c>
      <c r="BP463" s="10" t="str">
        <f t="shared" si="168"/>
        <v/>
      </c>
      <c r="BQ463" s="10" t="str">
        <f>IF($AE463="","",IF(OR($V463&lt;2.7,$V463&gt;90),"Age OOR",($AE463-BM463)/VLOOKUP(BM$14&amp;"-rse-"&amp;$J463,Equations!$G:$I,3,0)))</f>
        <v/>
      </c>
      <c r="BR463" s="10" t="str">
        <f>IF($AF463="","",IF(OR($V463&lt;2.7,$V463&gt;90),"Age OOR",VLOOKUP(BR$14&amp;"-int-"&amp;$K463,Equations!$G:$I,3,0)+VLOOKUP(BR$14&amp;"-sexo-"&amp;$K463,Equations!$G:$I,3,0)*$U463+VLOOKUP(BR$14&amp;"-edad-"&amp;$K463,Equations!$G:$I,3,0)*$V463+VLOOKUP(BR$14&amp;"-est-"&amp;$K463,Equations!$G:$I,3,0)*(1/$W463)+VLOOKUP(BR$14&amp;"-imc-"&amp;$K463,Equations!$G:$I,3,0)*(1/$Q463)))</f>
        <v/>
      </c>
      <c r="BS463" s="10" t="str">
        <f>IF($AF463="","",IF(OR($V463&lt;2.7,$V463&gt;90),"Age OOR",BR463-1.6449*VLOOKUP(BR$14&amp;"-rse-"&amp;$K463,Equations!$G:$I,3,0)))</f>
        <v/>
      </c>
      <c r="BT463" s="10" t="str">
        <f>IF($AF463="","",IF(OR($V463&lt;2.7,$V463&gt;90),"Age OOR",BR463+1.6449*VLOOKUP(BR$14&amp;"-rse-"&amp;$K463,Equations!$G:$I,3,0)))</f>
        <v/>
      </c>
      <c r="BU463" s="10" t="str">
        <f t="shared" si="169"/>
        <v/>
      </c>
      <c r="BV463" s="10" t="str">
        <f>IF($AF463="","",IF(OR($V463&lt;2.7,$V463&gt;90),"Age OOR",($AF463-BR463)/VLOOKUP(BR$14&amp;"-rse-"&amp;$K463,Equations!$G:$I,3,0)))</f>
        <v/>
      </c>
      <c r="BW463" s="10" t="str">
        <f>IF($AG463="","",IF(OR($V463&lt;2.7,$V463&gt;90),"Age OOR",VLOOKUP(BW$14&amp;"-int-"&amp;$L463,Equations!$G:$I,3,0)+VLOOKUP(BW$14&amp;"-sexo-"&amp;$L463,Equations!$G:$I,3,0)*$U463+VLOOKUP(BW$14&amp;"-edad-"&amp;$L463,Equations!$G:$I,3,0)*$V463+VLOOKUP(BW$14&amp;"-est-"&amp;$L463,Equations!$G:$I,3,0)*(1/$W463)+VLOOKUP(BW$14&amp;"-imc-"&amp;$L463,Equations!$G:$I,3,0)*(1/$Q463)))</f>
        <v/>
      </c>
      <c r="BX463" s="10" t="str">
        <f>IF($AG463="","",IF(OR($V463&lt;2.7,$V463&gt;90),"Age OOR",BW463-1.6449*VLOOKUP(BW$14&amp;"-rse-"&amp;$L463,Equations!$G:$I,3,0)))</f>
        <v/>
      </c>
      <c r="BY463" s="10" t="str">
        <f>IF($AG463="","",IF(OR($V463&lt;2.7,$V463&gt;90),"Age OOR",BW463+1.6449*VLOOKUP(BW$14&amp;"-rse-"&amp;$L463,Equations!$G:$I,3,0)))</f>
        <v/>
      </c>
      <c r="BZ463" s="10" t="str">
        <f t="shared" si="170"/>
        <v/>
      </c>
      <c r="CA463" s="10" t="str">
        <f>IF($AG463="","",IF(OR($V463&lt;2.7,$V463&gt;90),"Age OOR",($AG463-BW463)/VLOOKUP(BW$14&amp;"-rse-"&amp;$L463,Equations!$G:$I,3,0)))</f>
        <v/>
      </c>
      <c r="CB463" s="10" t="str">
        <f>IF($AH463="","",IF(OR($V463&lt;2.7,$V463&gt;90),"Age OOR",VLOOKUP(CB$14&amp;"-int-"&amp;$M463,Equations!$G:$I,3,0)+VLOOKUP(CB$14&amp;"-sexo-"&amp;$M463,Equations!$G:$I,3,0)*$U463+VLOOKUP(CB$14&amp;"-edad-"&amp;$M463,Equations!$G:$I,3,0)*$V463+VLOOKUP(CB$14&amp;"-est-"&amp;$M463,Equations!$G:$I,3,0)*(1/$W463)+VLOOKUP(CB$14&amp;"-imc-"&amp;$M463,Equations!$G:$I,3,0)*(1/$Q463)))</f>
        <v/>
      </c>
      <c r="CC463" s="10" t="str">
        <f>IF($AH463="","",IF(OR($V463&lt;2.7,$V463&gt;90),"Age OOR",CB463-1.6449*VLOOKUP(CB$14&amp;"-rse-"&amp;$M463,Equations!$G:$I,3,0)))</f>
        <v/>
      </c>
      <c r="CD463" s="10" t="str">
        <f>IF($AH463="","",IF(OR($V463&lt;2.7,$V463&gt;90),"Age OOR",CB463+1.6449*VLOOKUP(CB$14&amp;"-rse-"&amp;$M463,Equations!$G:$I,3,0)))</f>
        <v/>
      </c>
      <c r="CE463" s="10" t="str">
        <f t="shared" si="171"/>
        <v/>
      </c>
      <c r="CF463" s="10" t="str">
        <f>IF($AH463="","",IF(OR($V463&lt;2.7,$V463&gt;90),"Age OOR",($AH463-CB463)/VLOOKUP(CB$14&amp;"-rse-"&amp;$M463,Equations!$G:$I,3,0)))</f>
        <v/>
      </c>
      <c r="CG463" s="10" t="str">
        <f>IF($AI463="","",IF(OR($V463&lt;2.7,$V463&gt;90),"Age OOR",VLOOKUP(CG$14&amp;"-int-"&amp;$N463,Equations!$G:$I,3,0)+VLOOKUP(CG$14&amp;"-sexo-"&amp;$N463,Equations!$G:$I,3,0)*$U463+VLOOKUP(CG$14&amp;"-edad-"&amp;$N463,Equations!$G:$I,3,0)*$V463+VLOOKUP(CG$14&amp;"-est-"&amp;$N463,Equations!$G:$I,3,0)*(1/$W463)+VLOOKUP(CG$14&amp;"-imc-"&amp;$N463,Equations!$G:$I,3,0)*(1/$Q463)))</f>
        <v/>
      </c>
      <c r="CH463" s="10" t="str">
        <f>IF($AI463="","",IF(OR($V463&lt;2.7,$V463&gt;90),"Age OOR",CG463-1.6449*VLOOKUP(CG$14&amp;"-rse-"&amp;$N463,Equations!$G:$I,3,0)))</f>
        <v/>
      </c>
      <c r="CI463" s="10" t="str">
        <f>IF($AI463="","",IF(OR($V463&lt;2.7,$V463&gt;90),"Age OOR",CG463+1.6449*VLOOKUP(CG$14&amp;"-rse-"&amp;$N463,Equations!$G:$I,3,0)))</f>
        <v/>
      </c>
      <c r="CJ463" s="10" t="str">
        <f t="shared" si="172"/>
        <v/>
      </c>
      <c r="CK463" s="10" t="str">
        <f>IF($AI463="","",IF(OR($V463&lt;2.7,$V463&gt;90),"Age OOR",($AI463-CG463)/VLOOKUP(CG$14&amp;"-rse-"&amp;$N463,Equations!$G:$I,3,0)))</f>
        <v/>
      </c>
      <c r="CL463" s="10" t="str">
        <f>IF($AJ463="","",IF(OR($V463&lt;2.7,$V463&gt;90),"Age OOR",VLOOKUP(CL$14&amp;"-int-"&amp;$O463,Equations!$G:$I,3,0)+VLOOKUP(CL$14&amp;"-sexo-"&amp;$O463,Equations!$G:$I,3,0)*$U463+VLOOKUP(CL$14&amp;"-edad-"&amp;$O463,Equations!$G:$I,3,0)*$V463+VLOOKUP(CL$14&amp;"-est-"&amp;$O463,Equations!$G:$I,3,0)*(1/$W463)+VLOOKUP(CL$14&amp;"-imc-"&amp;$O463,Equations!$G:$I,3,0)*(1/$Q463)))</f>
        <v/>
      </c>
      <c r="CM463" s="10" t="str">
        <f>IF($AJ463="","",IF(OR($V463&lt;2.7,$V463&gt;90),"Age OOR",CL463-1.6449*VLOOKUP(CL$14&amp;"-rse-"&amp;$O463,Equations!$G:$I,3,0)))</f>
        <v/>
      </c>
      <c r="CN463" s="10" t="str">
        <f>IF($AJ463="","",IF(OR($V463&lt;2.7,$V463&gt;90),"Age OOR",CL463+1.6449*VLOOKUP(CL$14&amp;"-rse-"&amp;$O463,Equations!$G:$I,3,0)))</f>
        <v/>
      </c>
      <c r="CO463" s="10" t="str">
        <f t="shared" si="173"/>
        <v/>
      </c>
      <c r="CP463" s="10" t="str">
        <f>IF($AJ463="","",IF(OR($V463&lt;2.7,$V463&gt;90),"Age OOR",($AJ463-CL463)/VLOOKUP(CL$14&amp;"-rse-"&amp;$O463,Equations!$G:$I,3,0)))</f>
        <v/>
      </c>
      <c r="CQ463" s="10" t="str">
        <f>IF($AK463="","",IF(OR($V463&lt;2.7,$V463&gt;90),"Age OOR",EXP(VLOOKUP(CQ$14&amp;"-int-"&amp;$P463,Equations!$G:$I,3,0)+VLOOKUP(CQ$14&amp;"-sexo-"&amp;$P463,Equations!$G:$I,3,0)*$U463+VLOOKUP(CQ$14&amp;"-edad-"&amp;$P463,Equations!$G:$I,3,0)*$V463+VLOOKUP(CQ$14&amp;"-est-"&amp;$P463,Equations!$G:$I,3,0)*(1/$W463)+VLOOKUP(CQ$14&amp;"-imc-"&amp;$P463,Equations!$G:$I,3,0)*(1/$Q463))))</f>
        <v/>
      </c>
      <c r="CR463" s="10" t="str">
        <f>IF($AK463="","",IF(OR($V463&lt;2.7,$V463&gt;90),"Age OOR",EXP(LN(CQ463)-1.6449*VLOOKUP(CQ$14&amp;"-rse-"&amp;$P463,Equations!$G:$I,3,0))))</f>
        <v/>
      </c>
      <c r="CS463" s="10" t="str">
        <f>IF($AK463="","",IF(OR($V463&lt;2.7,$V463&gt;90),"Age OOR",EXP(LN(CQ463)+1.6449*VLOOKUP(CQ$14&amp;"-rse-"&amp;$P463,Equations!$G:$I,3,0))))</f>
        <v/>
      </c>
      <c r="CT463" s="10" t="str">
        <f t="shared" si="174"/>
        <v/>
      </c>
      <c r="CU463" s="10" t="str">
        <f>IF($AK463="","",IF(OR($V463&lt;2.7,$V463&gt;90),"Age OOR",(LN($AK463)-LN(CQ463))/VLOOKUP(CQ$14&amp;"-rse-"&amp;$P463,Equations!$G:$I,3,0)))</f>
        <v/>
      </c>
      <c r="CV463" s="47"/>
    </row>
    <row r="464" spans="5:116" x14ac:dyDescent="0.2">
      <c r="E464" s="23" t="str">
        <f t="shared" si="150"/>
        <v>Age out of range</v>
      </c>
      <c r="F464" s="23" t="str">
        <f t="shared" si="151"/>
        <v>Age out of range</v>
      </c>
      <c r="G464" s="23" t="str">
        <f t="shared" si="152"/>
        <v>Age out of range</v>
      </c>
      <c r="H464" s="23" t="str">
        <f t="shared" si="153"/>
        <v>Age out of range</v>
      </c>
      <c r="I464" s="23" t="str">
        <f t="shared" si="154"/>
        <v>Age out of range</v>
      </c>
      <c r="J464" s="23" t="str">
        <f t="shared" si="155"/>
        <v>Age out of range</v>
      </c>
      <c r="K464" s="23" t="str">
        <f t="shared" si="156"/>
        <v>Age out of range</v>
      </c>
      <c r="L464" s="23" t="str">
        <f t="shared" si="157"/>
        <v>Age out of range</v>
      </c>
      <c r="M464" s="23" t="str">
        <f t="shared" si="158"/>
        <v>Age out of range</v>
      </c>
      <c r="N464" s="23" t="str">
        <f t="shared" si="159"/>
        <v>Age out of range</v>
      </c>
      <c r="O464" s="23" t="str">
        <f t="shared" si="160"/>
        <v>Age out of range</v>
      </c>
      <c r="P464" s="23" t="str">
        <f t="shared" si="161"/>
        <v>Age out of range</v>
      </c>
      <c r="Q464" s="23" t="e">
        <f t="shared" si="162"/>
        <v>#DIV/0!</v>
      </c>
      <c r="R464" s="17"/>
      <c r="S464" s="23">
        <v>448</v>
      </c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  <c r="AE464" s="134"/>
      <c r="AF464" s="134"/>
      <c r="AG464" s="134"/>
      <c r="AH464" s="134"/>
      <c r="AI464" s="134"/>
      <c r="AJ464" s="134"/>
      <c r="AK464" s="134"/>
      <c r="AL464" s="7"/>
      <c r="AM464" s="47"/>
      <c r="AN464" s="10" t="str">
        <f>IF($Z464="","",IF(OR($V464&lt;2.7,$V464&gt;90),"Age OOR",VLOOKUP(AN$14&amp;"-int-"&amp;$E464,Equations!$G:$I,3,0)+VLOOKUP(AN$14&amp;"-sexo-"&amp;$E464,Equations!$G:$I,3,0)*$U464+VLOOKUP(AN$14&amp;"-edad-"&amp;$E464,Equations!$G:$I,3,0)*$V464+VLOOKUP(AN$14&amp;"-est-"&amp;$E464,Equations!$G:$I,3,0)*(1/$W464)+VLOOKUP(AN$14&amp;"-imc-"&amp;$E464,Equations!$G:$I,3,0)*(1/$Q464)))</f>
        <v/>
      </c>
      <c r="AO464" s="10" t="str">
        <f>IF($Z464="","",IF(OR($V464&lt;2.7,$V464&gt;90),"Age OOR",AN464-1.6449*VLOOKUP(AN$14&amp;"-rse-"&amp;$E464,Equations!$G:$I,3,0)))</f>
        <v/>
      </c>
      <c r="AP464" s="10" t="str">
        <f>IF($Z464="","",IF(OR($V464&lt;2.7,$V464&gt;90),"Age OOR",AN464+1.6449*VLOOKUP(AN$14&amp;"-rse-"&amp;$E464,Equations!$G:$I,3,0)))</f>
        <v/>
      </c>
      <c r="AQ464" s="10" t="str">
        <f t="shared" si="163"/>
        <v/>
      </c>
      <c r="AR464" s="10" t="str">
        <f>IF($Z464="","",IF(OR($V464&lt;2.7,$V464&gt;90),"Age OOR",($Z464-AN464)/VLOOKUP(AN$14&amp;"-rse-"&amp;$E464,Equations!$G:$I,3,0)))</f>
        <v/>
      </c>
      <c r="AS464" s="10" t="str">
        <f>IF($AA464="","",IF(OR($V464&lt;2.7,$V464&gt;90),"Age OOR",VLOOKUP(AS$14&amp;"-int-"&amp;$F464,Equations!$G:$I,3,0)+VLOOKUP(AS$14&amp;"-sexo-"&amp;$F464,Equations!$G:$I,3,0)*$U464+VLOOKUP(AS$14&amp;"-edad-"&amp;$F464,Equations!$G:$I,3,0)*$V464+VLOOKUP(AS$14&amp;"-est-"&amp;$F464,Equations!$G:$I,3,0)*(1/$W464)+VLOOKUP(AS$14&amp;"-imc-"&amp;$F464,Equations!$G:$I,3,0)*(1/$Q464)))</f>
        <v/>
      </c>
      <c r="AT464" s="10" t="str">
        <f>IF($AA464="","",IF(OR($V464&lt;2.7,$V464&gt;90),"Age OOR",AS464-1.6449*VLOOKUP(AS$14&amp;"-rse-"&amp;$F464,Equations!$G:$I,3,0)))</f>
        <v/>
      </c>
      <c r="AU464" s="10" t="str">
        <f>IF($AA464="","",IF(OR($V464&lt;2.7,$V464&gt;90),"Age OOR",AS464+1.6449*VLOOKUP(AS$14&amp;"-rse-"&amp;$F464,Equations!$G:$I,3,0)))</f>
        <v/>
      </c>
      <c r="AV464" s="10" t="str">
        <f t="shared" si="164"/>
        <v/>
      </c>
      <c r="AW464" s="10" t="str">
        <f>IF($AA464="","",IF(OR($V464&lt;2.7,$V464&gt;90),"Age OOR",($AA464-AS464)/VLOOKUP(AS$14&amp;"-rse-"&amp;$F464,Equations!$G:$I,3,0)))</f>
        <v/>
      </c>
      <c r="AX464" s="10" t="str">
        <f>IF($AB464="","",IF(OR($V464&lt;2.7,$V464&gt;90),"Age OOR",VLOOKUP(AX$14&amp;"-int-"&amp;$G464,Equations!$G:$I,3,0)+VLOOKUP(AX$14&amp;"-sexo-"&amp;$G464,Equations!$G:$I,3,0)*$U464+VLOOKUP(AX$14&amp;"-edad-"&amp;$G464,Equations!$G:$I,3,0)*$V464+VLOOKUP(AX$14&amp;"-est-"&amp;$G464,Equations!$G:$I,3,0)*(1/$W464)+VLOOKUP(AX$14&amp;"-imc-"&amp;$G464,Equations!$G:$I,3,0)*(1/$Q464)))</f>
        <v/>
      </c>
      <c r="AY464" s="10" t="str">
        <f>IF($AB464="","",IF(OR($V464&lt;2.7,$V464&gt;90),"Age OOR",AX464-1.6449*VLOOKUP(AX$14&amp;"-rse-"&amp;$G464,Equations!$G:$I,3,0)))</f>
        <v/>
      </c>
      <c r="AZ464" s="10" t="str">
        <f>IF($AB464="","",IF(OR($V464&lt;2.7,$V464&gt;90),"Age OOR",AX464+1.6449*VLOOKUP(AX$14&amp;"-rse-"&amp;$G464,Equations!$G:$I,3,0)))</f>
        <v/>
      </c>
      <c r="BA464" s="10" t="str">
        <f t="shared" si="165"/>
        <v/>
      </c>
      <c r="BB464" s="10" t="str">
        <f>IF($AB464="","",IF(OR($V464&lt;2.7,$V464&gt;90),"Age OOR",($AB464-AX464)/VLOOKUP(AX$14&amp;"-rse-"&amp;$G464,Equations!$G:$I,3,0)))</f>
        <v/>
      </c>
      <c r="BC464" s="10" t="str">
        <f>IF($AC464="","",IF(OR($V464&lt;2.7,$V464&gt;90),"Age OOR",VLOOKUP(BC$14&amp;"-int-"&amp;$H464,Equations!$G:$I,3,0)+VLOOKUP(BC$14&amp;"-sexo-"&amp;$H464,Equations!$G:$I,3,0)*$U464+VLOOKUP(BC$14&amp;"-edad-"&amp;$H464,Equations!$G:$I,3,0)*$V464+VLOOKUP(BC$14&amp;"-est-"&amp;$H464,Equations!$G:$I,3,0)*(1/$W464)+VLOOKUP(BC$14&amp;"-imc-"&amp;$H464,Equations!$G:$I,3,0)*(1/$Q464)))</f>
        <v/>
      </c>
      <c r="BD464" s="10" t="str">
        <f>IF($AC464="","",IF(OR($V464&lt;2.7,$V464&gt;90),"Age OOR",BC464-1.6449*VLOOKUP(BC$14&amp;"-rse-"&amp;$H464,Equations!$G:$I,3,0)))</f>
        <v/>
      </c>
      <c r="BE464" s="10" t="str">
        <f>IF($AC464="","",IF(OR($V464&lt;2.7,$V464&gt;90),"Age OOR",BC464+1.6449*VLOOKUP(BC$14&amp;"-rse-"&amp;$H464,Equations!$G:$I,3,0)))</f>
        <v/>
      </c>
      <c r="BF464" s="10" t="str">
        <f t="shared" si="166"/>
        <v/>
      </c>
      <c r="BG464" s="10" t="str">
        <f>IF($AC464="","",IF(OR($V464&lt;2.7,$V464&gt;90),"Age OOR",($AC464-BC464)/VLOOKUP(BC$14&amp;"-rse-"&amp;$H464,Equations!$G:$I,3,0)))</f>
        <v/>
      </c>
      <c r="BH464" s="10" t="str">
        <f>IF($AD464="","",IF(OR($V464&lt;2.7,$V464&gt;90),"Age OOR",VLOOKUP(BH$14&amp;"-int-"&amp;$I464,Equations!$G:$I,3,0)+VLOOKUP(BH$14&amp;"-sexo-"&amp;$I464,Equations!$G:$I,3,0)*$U464+VLOOKUP(BH$14&amp;"-edad-"&amp;$I464,Equations!$G:$I,3,0)*$V464+VLOOKUP(BH$14&amp;"-est-"&amp;$I464,Equations!$G:$I,3,0)*(1/$W464)+VLOOKUP(BH$14&amp;"-imc-"&amp;$I464,Equations!$G:$I,3,0)*(1/$Q464)))</f>
        <v/>
      </c>
      <c r="BI464" s="10" t="str">
        <f>IF($AD464="","",IF(OR($V464&lt;2.7,$V464&gt;90),"Age OOR",BH464-1.6449*VLOOKUP(BH$14&amp;"-rse-"&amp;$I464,Equations!$G:$I,3,0)))</f>
        <v/>
      </c>
      <c r="BJ464" s="10" t="str">
        <f>IF($AD464="","",IF(OR($V464&lt;2.7,$V464&gt;90),"Age OOR",BH464+1.6449*VLOOKUP(BH$14&amp;"-rse-"&amp;$I464,Equations!$G:$I,3,0)))</f>
        <v/>
      </c>
      <c r="BK464" s="10" t="str">
        <f t="shared" si="167"/>
        <v/>
      </c>
      <c r="BL464" s="10" t="str">
        <f>IF($AD464="","",IF(OR($V464&lt;2.7,$V464&gt;90),"Age OOR",($AD464-BH464)/VLOOKUP(BH$14&amp;"-rse-"&amp;$I464,Equations!$G:$I,3,0)))</f>
        <v/>
      </c>
      <c r="BM464" s="10" t="str">
        <f>IF($AE464="","",IF(OR($V464&lt;2.7,$V464&gt;90),"Age OOR",VLOOKUP(BM$14&amp;"-int-"&amp;$J464,Equations!$G:$I,3,0)+VLOOKUP(BM$14&amp;"-sexo-"&amp;$J464,Equations!$G:$I,3,0)*$U464+VLOOKUP(BM$14&amp;"-edad-"&amp;$J464,Equations!$G:$I,3,0)*$V464+VLOOKUP(BM$14&amp;"-est-"&amp;$J464,Equations!$G:$I,3,0)*(1/$W464)+VLOOKUP(BM$14&amp;"-imc-"&amp;$J464,Equations!$G:$I,3,0)*(1/$Q464)))</f>
        <v/>
      </c>
      <c r="BN464" s="10" t="str">
        <f>IF($AE464="","",IF(OR($V464&lt;2.7,$V464&gt;90),"Age OOR",BM464-1.6449*VLOOKUP(BM$14&amp;"-rse-"&amp;$J464,Equations!$G:$I,3,0)))</f>
        <v/>
      </c>
      <c r="BO464" s="10" t="str">
        <f>IF($AE464="","",IF(OR($V464&lt;2.7,$V464&gt;90),"Age OOR",BM464+1.6449*VLOOKUP(BM$14&amp;"-rse-"&amp;$J464,Equations!$G:$I,3,0)))</f>
        <v/>
      </c>
      <c r="BP464" s="10" t="str">
        <f t="shared" si="168"/>
        <v/>
      </c>
      <c r="BQ464" s="10" t="str">
        <f>IF($AE464="","",IF(OR($V464&lt;2.7,$V464&gt;90),"Age OOR",($AE464-BM464)/VLOOKUP(BM$14&amp;"-rse-"&amp;$J464,Equations!$G:$I,3,0)))</f>
        <v/>
      </c>
      <c r="BR464" s="10" t="str">
        <f>IF($AF464="","",IF(OR($V464&lt;2.7,$V464&gt;90),"Age OOR",VLOOKUP(BR$14&amp;"-int-"&amp;$K464,Equations!$G:$I,3,0)+VLOOKUP(BR$14&amp;"-sexo-"&amp;$K464,Equations!$G:$I,3,0)*$U464+VLOOKUP(BR$14&amp;"-edad-"&amp;$K464,Equations!$G:$I,3,0)*$V464+VLOOKUP(BR$14&amp;"-est-"&amp;$K464,Equations!$G:$I,3,0)*(1/$W464)+VLOOKUP(BR$14&amp;"-imc-"&amp;$K464,Equations!$G:$I,3,0)*(1/$Q464)))</f>
        <v/>
      </c>
      <c r="BS464" s="10" t="str">
        <f>IF($AF464="","",IF(OR($V464&lt;2.7,$V464&gt;90),"Age OOR",BR464-1.6449*VLOOKUP(BR$14&amp;"-rse-"&amp;$K464,Equations!$G:$I,3,0)))</f>
        <v/>
      </c>
      <c r="BT464" s="10" t="str">
        <f>IF($AF464="","",IF(OR($V464&lt;2.7,$V464&gt;90),"Age OOR",BR464+1.6449*VLOOKUP(BR$14&amp;"-rse-"&amp;$K464,Equations!$G:$I,3,0)))</f>
        <v/>
      </c>
      <c r="BU464" s="10" t="str">
        <f t="shared" si="169"/>
        <v/>
      </c>
      <c r="BV464" s="10" t="str">
        <f>IF($AF464="","",IF(OR($V464&lt;2.7,$V464&gt;90),"Age OOR",($AF464-BR464)/VLOOKUP(BR$14&amp;"-rse-"&amp;$K464,Equations!$G:$I,3,0)))</f>
        <v/>
      </c>
      <c r="BW464" s="10" t="str">
        <f>IF($AG464="","",IF(OR($V464&lt;2.7,$V464&gt;90),"Age OOR",VLOOKUP(BW$14&amp;"-int-"&amp;$L464,Equations!$G:$I,3,0)+VLOOKUP(BW$14&amp;"-sexo-"&amp;$L464,Equations!$G:$I,3,0)*$U464+VLOOKUP(BW$14&amp;"-edad-"&amp;$L464,Equations!$G:$I,3,0)*$V464+VLOOKUP(BW$14&amp;"-est-"&amp;$L464,Equations!$G:$I,3,0)*(1/$W464)+VLOOKUP(BW$14&amp;"-imc-"&amp;$L464,Equations!$G:$I,3,0)*(1/$Q464)))</f>
        <v/>
      </c>
      <c r="BX464" s="10" t="str">
        <f>IF($AG464="","",IF(OR($V464&lt;2.7,$V464&gt;90),"Age OOR",BW464-1.6449*VLOOKUP(BW$14&amp;"-rse-"&amp;$L464,Equations!$G:$I,3,0)))</f>
        <v/>
      </c>
      <c r="BY464" s="10" t="str">
        <f>IF($AG464="","",IF(OR($V464&lt;2.7,$V464&gt;90),"Age OOR",BW464+1.6449*VLOOKUP(BW$14&amp;"-rse-"&amp;$L464,Equations!$G:$I,3,0)))</f>
        <v/>
      </c>
      <c r="BZ464" s="10" t="str">
        <f t="shared" si="170"/>
        <v/>
      </c>
      <c r="CA464" s="10" t="str">
        <f>IF($AG464="","",IF(OR($V464&lt;2.7,$V464&gt;90),"Age OOR",($AG464-BW464)/VLOOKUP(BW$14&amp;"-rse-"&amp;$L464,Equations!$G:$I,3,0)))</f>
        <v/>
      </c>
      <c r="CB464" s="10" t="str">
        <f>IF($AH464="","",IF(OR($V464&lt;2.7,$V464&gt;90),"Age OOR",VLOOKUP(CB$14&amp;"-int-"&amp;$M464,Equations!$G:$I,3,0)+VLOOKUP(CB$14&amp;"-sexo-"&amp;$M464,Equations!$G:$I,3,0)*$U464+VLOOKUP(CB$14&amp;"-edad-"&amp;$M464,Equations!$G:$I,3,0)*$V464+VLOOKUP(CB$14&amp;"-est-"&amp;$M464,Equations!$G:$I,3,0)*(1/$W464)+VLOOKUP(CB$14&amp;"-imc-"&amp;$M464,Equations!$G:$I,3,0)*(1/$Q464)))</f>
        <v/>
      </c>
      <c r="CC464" s="10" t="str">
        <f>IF($AH464="","",IF(OR($V464&lt;2.7,$V464&gt;90),"Age OOR",CB464-1.6449*VLOOKUP(CB$14&amp;"-rse-"&amp;$M464,Equations!$G:$I,3,0)))</f>
        <v/>
      </c>
      <c r="CD464" s="10" t="str">
        <f>IF($AH464="","",IF(OR($V464&lt;2.7,$V464&gt;90),"Age OOR",CB464+1.6449*VLOOKUP(CB$14&amp;"-rse-"&amp;$M464,Equations!$G:$I,3,0)))</f>
        <v/>
      </c>
      <c r="CE464" s="10" t="str">
        <f t="shared" si="171"/>
        <v/>
      </c>
      <c r="CF464" s="10" t="str">
        <f>IF($AH464="","",IF(OR($V464&lt;2.7,$V464&gt;90),"Age OOR",($AH464-CB464)/VLOOKUP(CB$14&amp;"-rse-"&amp;$M464,Equations!$G:$I,3,0)))</f>
        <v/>
      </c>
      <c r="CG464" s="10" t="str">
        <f>IF($AI464="","",IF(OR($V464&lt;2.7,$V464&gt;90),"Age OOR",VLOOKUP(CG$14&amp;"-int-"&amp;$N464,Equations!$G:$I,3,0)+VLOOKUP(CG$14&amp;"-sexo-"&amp;$N464,Equations!$G:$I,3,0)*$U464+VLOOKUP(CG$14&amp;"-edad-"&amp;$N464,Equations!$G:$I,3,0)*$V464+VLOOKUP(CG$14&amp;"-est-"&amp;$N464,Equations!$G:$I,3,0)*(1/$W464)+VLOOKUP(CG$14&amp;"-imc-"&amp;$N464,Equations!$G:$I,3,0)*(1/$Q464)))</f>
        <v/>
      </c>
      <c r="CH464" s="10" t="str">
        <f>IF($AI464="","",IF(OR($V464&lt;2.7,$V464&gt;90),"Age OOR",CG464-1.6449*VLOOKUP(CG$14&amp;"-rse-"&amp;$N464,Equations!$G:$I,3,0)))</f>
        <v/>
      </c>
      <c r="CI464" s="10" t="str">
        <f>IF($AI464="","",IF(OR($V464&lt;2.7,$V464&gt;90),"Age OOR",CG464+1.6449*VLOOKUP(CG$14&amp;"-rse-"&amp;$N464,Equations!$G:$I,3,0)))</f>
        <v/>
      </c>
      <c r="CJ464" s="10" t="str">
        <f t="shared" si="172"/>
        <v/>
      </c>
      <c r="CK464" s="10" t="str">
        <f>IF($AI464="","",IF(OR($V464&lt;2.7,$V464&gt;90),"Age OOR",($AI464-CG464)/VLOOKUP(CG$14&amp;"-rse-"&amp;$N464,Equations!$G:$I,3,0)))</f>
        <v/>
      </c>
      <c r="CL464" s="10" t="str">
        <f>IF($AJ464="","",IF(OR($V464&lt;2.7,$V464&gt;90),"Age OOR",VLOOKUP(CL$14&amp;"-int-"&amp;$O464,Equations!$G:$I,3,0)+VLOOKUP(CL$14&amp;"-sexo-"&amp;$O464,Equations!$G:$I,3,0)*$U464+VLOOKUP(CL$14&amp;"-edad-"&amp;$O464,Equations!$G:$I,3,0)*$V464+VLOOKUP(CL$14&amp;"-est-"&amp;$O464,Equations!$G:$I,3,0)*(1/$W464)+VLOOKUP(CL$14&amp;"-imc-"&amp;$O464,Equations!$G:$I,3,0)*(1/$Q464)))</f>
        <v/>
      </c>
      <c r="CM464" s="10" t="str">
        <f>IF($AJ464="","",IF(OR($V464&lt;2.7,$V464&gt;90),"Age OOR",CL464-1.6449*VLOOKUP(CL$14&amp;"-rse-"&amp;$O464,Equations!$G:$I,3,0)))</f>
        <v/>
      </c>
      <c r="CN464" s="10" t="str">
        <f>IF($AJ464="","",IF(OR($V464&lt;2.7,$V464&gt;90),"Age OOR",CL464+1.6449*VLOOKUP(CL$14&amp;"-rse-"&amp;$O464,Equations!$G:$I,3,0)))</f>
        <v/>
      </c>
      <c r="CO464" s="10" t="str">
        <f t="shared" si="173"/>
        <v/>
      </c>
      <c r="CP464" s="10" t="str">
        <f>IF($AJ464="","",IF(OR($V464&lt;2.7,$V464&gt;90),"Age OOR",($AJ464-CL464)/VLOOKUP(CL$14&amp;"-rse-"&amp;$O464,Equations!$G:$I,3,0)))</f>
        <v/>
      </c>
      <c r="CQ464" s="10" t="str">
        <f>IF($AK464="","",IF(OR($V464&lt;2.7,$V464&gt;90),"Age OOR",EXP(VLOOKUP(CQ$14&amp;"-int-"&amp;$P464,Equations!$G:$I,3,0)+VLOOKUP(CQ$14&amp;"-sexo-"&amp;$P464,Equations!$G:$I,3,0)*$U464+VLOOKUP(CQ$14&amp;"-edad-"&amp;$P464,Equations!$G:$I,3,0)*$V464+VLOOKUP(CQ$14&amp;"-est-"&amp;$P464,Equations!$G:$I,3,0)*(1/$W464)+VLOOKUP(CQ$14&amp;"-imc-"&amp;$P464,Equations!$G:$I,3,0)*(1/$Q464))))</f>
        <v/>
      </c>
      <c r="CR464" s="10" t="str">
        <f>IF($AK464="","",IF(OR($V464&lt;2.7,$V464&gt;90),"Age OOR",EXP(LN(CQ464)-1.6449*VLOOKUP(CQ$14&amp;"-rse-"&amp;$P464,Equations!$G:$I,3,0))))</f>
        <v/>
      </c>
      <c r="CS464" s="10" t="str">
        <f>IF($AK464="","",IF(OR($V464&lt;2.7,$V464&gt;90),"Age OOR",EXP(LN(CQ464)+1.6449*VLOOKUP(CQ$14&amp;"-rse-"&amp;$P464,Equations!$G:$I,3,0))))</f>
        <v/>
      </c>
      <c r="CT464" s="10" t="str">
        <f t="shared" si="174"/>
        <v/>
      </c>
      <c r="CU464" s="10" t="str">
        <f>IF($AK464="","",IF(OR($V464&lt;2.7,$V464&gt;90),"Age OOR",(LN($AK464)-LN(CQ464))/VLOOKUP(CQ$14&amp;"-rse-"&amp;$P464,Equations!$G:$I,3,0)))</f>
        <v/>
      </c>
      <c r="CV464" s="47"/>
    </row>
    <row r="465" spans="5:100" x14ac:dyDescent="0.2">
      <c r="E465" s="23" t="str">
        <f t="shared" ref="E465:E528" si="175">IF(OR($V465&lt;2.7,$V465&gt;90),"Age out of range",IF($V465&lt;AN$3,"a",IF($V465&lt;AN$4,"b","c")))</f>
        <v>Age out of range</v>
      </c>
      <c r="F465" s="23" t="str">
        <f t="shared" ref="F465:F528" si="176">IF(OR($V465&lt;2.7,$V465&gt;90),"Age out of range",IF($V465&lt;AS$3,"a",IF($V465&lt;AS$4,"b","c")))</f>
        <v>Age out of range</v>
      </c>
      <c r="G465" s="23" t="str">
        <f t="shared" ref="G465:G528" si="177">IF(OR($V465&lt;2.7,$V465&gt;90),"Age out of range",IF($V465&lt;AX$3,"a",IF($V465&lt;AX$4,"b","c")))</f>
        <v>Age out of range</v>
      </c>
      <c r="H465" s="23" t="str">
        <f t="shared" ref="H465:H528" si="178">IF(OR($V465&lt;2.7,$V465&gt;90),"Age out of range",IF($V465&lt;BC$3,"a",IF($V465&lt;BC$4,"b","c")))</f>
        <v>Age out of range</v>
      </c>
      <c r="I465" s="23" t="str">
        <f t="shared" ref="I465:I528" si="179">IF(OR($V465&lt;2.7,$V465&gt;90),"Age out of range",IF($V465&lt;BH$3,"a",IF($V465&lt;BH$4,"b","c")))</f>
        <v>Age out of range</v>
      </c>
      <c r="J465" s="23" t="str">
        <f t="shared" ref="J465:J528" si="180">IF(OR($V465&lt;2.7,$V465&gt;90),"Age out of range",IF($V465&lt;BM$3,"a",IF($V465&lt;BM$4,"b","c")))</f>
        <v>Age out of range</v>
      </c>
      <c r="K465" s="23" t="str">
        <f t="shared" ref="K465:K528" si="181">IF(OR($V465&lt;2.7,$V465&gt;90),"Age out of range",IF($V465&lt;BR$3,"a",IF($V465&lt;BR$4,"b","c")))</f>
        <v>Age out of range</v>
      </c>
      <c r="L465" s="23" t="str">
        <f t="shared" ref="L465:L528" si="182">IF(OR($V465&lt;2.7,$V465&gt;90),"Age out of range",IF($V465&lt;BW$3,"a",IF($V465&lt;BW$4,"b","c")))</f>
        <v>Age out of range</v>
      </c>
      <c r="M465" s="23" t="str">
        <f t="shared" ref="M465:M528" si="183">IF(OR($V465&lt;2.7,$V465&gt;90),"Age out of range",IF($V465&lt;CB$3,"a",IF($V465&lt;CB$4,"b","c")))</f>
        <v>Age out of range</v>
      </c>
      <c r="N465" s="23" t="str">
        <f t="shared" ref="N465:N528" si="184">IF(OR($V465&lt;2.7,$V465&gt;90),"Age out of range",IF($V465&lt;CG$3,"a",IF($V465&lt;CG$4,"b","c")))</f>
        <v>Age out of range</v>
      </c>
      <c r="O465" s="23" t="str">
        <f t="shared" ref="O465:O528" si="185">IF(OR($V465&lt;2.7,$V465&gt;90),"Age out of range",IF($V465&lt;CL$3,"a",IF($V465&lt;CL$4,"b","c")))</f>
        <v>Age out of range</v>
      </c>
      <c r="P465" s="23" t="str">
        <f t="shared" ref="P465:P528" si="186">IF(OR($V465&lt;2.7,$V465&gt;90),"Age out of range",IF($V465&lt;CQ$3,"a",IF($V465&lt;CQ$4,"b","c")))</f>
        <v>Age out of range</v>
      </c>
      <c r="Q465" s="23" t="e">
        <f t="shared" si="162"/>
        <v>#DIV/0!</v>
      </c>
      <c r="R465" s="17"/>
      <c r="S465" s="23">
        <v>449</v>
      </c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  <c r="AE465" s="134"/>
      <c r="AF465" s="134"/>
      <c r="AG465" s="134"/>
      <c r="AH465" s="134"/>
      <c r="AI465" s="134"/>
      <c r="AJ465" s="134"/>
      <c r="AK465" s="134"/>
      <c r="AL465" s="7"/>
      <c r="AM465" s="47"/>
      <c r="AN465" s="10" t="str">
        <f>IF($Z465="","",IF(OR($V465&lt;2.7,$V465&gt;90),"Age OOR",VLOOKUP(AN$14&amp;"-int-"&amp;$E465,Equations!$G:$I,3,0)+VLOOKUP(AN$14&amp;"-sexo-"&amp;$E465,Equations!$G:$I,3,0)*$U465+VLOOKUP(AN$14&amp;"-edad-"&amp;$E465,Equations!$G:$I,3,0)*$V465+VLOOKUP(AN$14&amp;"-est-"&amp;$E465,Equations!$G:$I,3,0)*(1/$W465)+VLOOKUP(AN$14&amp;"-imc-"&amp;$E465,Equations!$G:$I,3,0)*(1/$Q465)))</f>
        <v/>
      </c>
      <c r="AO465" s="10" t="str">
        <f>IF($Z465="","",IF(OR($V465&lt;2.7,$V465&gt;90),"Age OOR",AN465-1.6449*VLOOKUP(AN$14&amp;"-rse-"&amp;$E465,Equations!$G:$I,3,0)))</f>
        <v/>
      </c>
      <c r="AP465" s="10" t="str">
        <f>IF($Z465="","",IF(OR($V465&lt;2.7,$V465&gt;90),"Age OOR",AN465+1.6449*VLOOKUP(AN$14&amp;"-rse-"&amp;$E465,Equations!$G:$I,3,0)))</f>
        <v/>
      </c>
      <c r="AQ465" s="10" t="str">
        <f t="shared" si="163"/>
        <v/>
      </c>
      <c r="AR465" s="10" t="str">
        <f>IF($Z465="","",IF(OR($V465&lt;2.7,$V465&gt;90),"Age OOR",($Z465-AN465)/VLOOKUP(AN$14&amp;"-rse-"&amp;$E465,Equations!$G:$I,3,0)))</f>
        <v/>
      </c>
      <c r="AS465" s="10" t="str">
        <f>IF($AA465="","",IF(OR($V465&lt;2.7,$V465&gt;90),"Age OOR",VLOOKUP(AS$14&amp;"-int-"&amp;$F465,Equations!$G:$I,3,0)+VLOOKUP(AS$14&amp;"-sexo-"&amp;$F465,Equations!$G:$I,3,0)*$U465+VLOOKUP(AS$14&amp;"-edad-"&amp;$F465,Equations!$G:$I,3,0)*$V465+VLOOKUP(AS$14&amp;"-est-"&amp;$F465,Equations!$G:$I,3,0)*(1/$W465)+VLOOKUP(AS$14&amp;"-imc-"&amp;$F465,Equations!$G:$I,3,0)*(1/$Q465)))</f>
        <v/>
      </c>
      <c r="AT465" s="10" t="str">
        <f>IF($AA465="","",IF(OR($V465&lt;2.7,$V465&gt;90),"Age OOR",AS465-1.6449*VLOOKUP(AS$14&amp;"-rse-"&amp;$F465,Equations!$G:$I,3,0)))</f>
        <v/>
      </c>
      <c r="AU465" s="10" t="str">
        <f>IF($AA465="","",IF(OR($V465&lt;2.7,$V465&gt;90),"Age OOR",AS465+1.6449*VLOOKUP(AS$14&amp;"-rse-"&amp;$F465,Equations!$G:$I,3,0)))</f>
        <v/>
      </c>
      <c r="AV465" s="10" t="str">
        <f t="shared" si="164"/>
        <v/>
      </c>
      <c r="AW465" s="10" t="str">
        <f>IF($AA465="","",IF(OR($V465&lt;2.7,$V465&gt;90),"Age OOR",($AA465-AS465)/VLOOKUP(AS$14&amp;"-rse-"&amp;$F465,Equations!$G:$I,3,0)))</f>
        <v/>
      </c>
      <c r="AX465" s="10" t="str">
        <f>IF($AB465="","",IF(OR($V465&lt;2.7,$V465&gt;90),"Age OOR",VLOOKUP(AX$14&amp;"-int-"&amp;$G465,Equations!$G:$I,3,0)+VLOOKUP(AX$14&amp;"-sexo-"&amp;$G465,Equations!$G:$I,3,0)*$U465+VLOOKUP(AX$14&amp;"-edad-"&amp;$G465,Equations!$G:$I,3,0)*$V465+VLOOKUP(AX$14&amp;"-est-"&amp;$G465,Equations!$G:$I,3,0)*(1/$W465)+VLOOKUP(AX$14&amp;"-imc-"&amp;$G465,Equations!$G:$I,3,0)*(1/$Q465)))</f>
        <v/>
      </c>
      <c r="AY465" s="10" t="str">
        <f>IF($AB465="","",IF(OR($V465&lt;2.7,$V465&gt;90),"Age OOR",AX465-1.6449*VLOOKUP(AX$14&amp;"-rse-"&amp;$G465,Equations!$G:$I,3,0)))</f>
        <v/>
      </c>
      <c r="AZ465" s="10" t="str">
        <f>IF($AB465="","",IF(OR($V465&lt;2.7,$V465&gt;90),"Age OOR",AX465+1.6449*VLOOKUP(AX$14&amp;"-rse-"&amp;$G465,Equations!$G:$I,3,0)))</f>
        <v/>
      </c>
      <c r="BA465" s="10" t="str">
        <f t="shared" si="165"/>
        <v/>
      </c>
      <c r="BB465" s="10" t="str">
        <f>IF($AB465="","",IF(OR($V465&lt;2.7,$V465&gt;90),"Age OOR",($AB465-AX465)/VLOOKUP(AX$14&amp;"-rse-"&amp;$G465,Equations!$G:$I,3,0)))</f>
        <v/>
      </c>
      <c r="BC465" s="10" t="str">
        <f>IF($AC465="","",IF(OR($V465&lt;2.7,$V465&gt;90),"Age OOR",VLOOKUP(BC$14&amp;"-int-"&amp;$H465,Equations!$G:$I,3,0)+VLOOKUP(BC$14&amp;"-sexo-"&amp;$H465,Equations!$G:$I,3,0)*$U465+VLOOKUP(BC$14&amp;"-edad-"&amp;$H465,Equations!$G:$I,3,0)*$V465+VLOOKUP(BC$14&amp;"-est-"&amp;$H465,Equations!$G:$I,3,0)*(1/$W465)+VLOOKUP(BC$14&amp;"-imc-"&amp;$H465,Equations!$G:$I,3,0)*(1/$Q465)))</f>
        <v/>
      </c>
      <c r="BD465" s="10" t="str">
        <f>IF($AC465="","",IF(OR($V465&lt;2.7,$V465&gt;90),"Age OOR",BC465-1.6449*VLOOKUP(BC$14&amp;"-rse-"&amp;$H465,Equations!$G:$I,3,0)))</f>
        <v/>
      </c>
      <c r="BE465" s="10" t="str">
        <f>IF($AC465="","",IF(OR($V465&lt;2.7,$V465&gt;90),"Age OOR",BC465+1.6449*VLOOKUP(BC$14&amp;"-rse-"&amp;$H465,Equations!$G:$I,3,0)))</f>
        <v/>
      </c>
      <c r="BF465" s="10" t="str">
        <f t="shared" si="166"/>
        <v/>
      </c>
      <c r="BG465" s="10" t="str">
        <f>IF($AC465="","",IF(OR($V465&lt;2.7,$V465&gt;90),"Age OOR",($AC465-BC465)/VLOOKUP(BC$14&amp;"-rse-"&amp;$H465,Equations!$G:$I,3,0)))</f>
        <v/>
      </c>
      <c r="BH465" s="10" t="str">
        <f>IF($AD465="","",IF(OR($V465&lt;2.7,$V465&gt;90),"Age OOR",VLOOKUP(BH$14&amp;"-int-"&amp;$I465,Equations!$G:$I,3,0)+VLOOKUP(BH$14&amp;"-sexo-"&amp;$I465,Equations!$G:$I,3,0)*$U465+VLOOKUP(BH$14&amp;"-edad-"&amp;$I465,Equations!$G:$I,3,0)*$V465+VLOOKUP(BH$14&amp;"-est-"&amp;$I465,Equations!$G:$I,3,0)*(1/$W465)+VLOOKUP(BH$14&amp;"-imc-"&amp;$I465,Equations!$G:$I,3,0)*(1/$Q465)))</f>
        <v/>
      </c>
      <c r="BI465" s="10" t="str">
        <f>IF($AD465="","",IF(OR($V465&lt;2.7,$V465&gt;90),"Age OOR",BH465-1.6449*VLOOKUP(BH$14&amp;"-rse-"&amp;$I465,Equations!$G:$I,3,0)))</f>
        <v/>
      </c>
      <c r="BJ465" s="10" t="str">
        <f>IF($AD465="","",IF(OR($V465&lt;2.7,$V465&gt;90),"Age OOR",BH465+1.6449*VLOOKUP(BH$14&amp;"-rse-"&amp;$I465,Equations!$G:$I,3,0)))</f>
        <v/>
      </c>
      <c r="BK465" s="10" t="str">
        <f t="shared" si="167"/>
        <v/>
      </c>
      <c r="BL465" s="10" t="str">
        <f>IF($AD465="","",IF(OR($V465&lt;2.7,$V465&gt;90),"Age OOR",($AD465-BH465)/VLOOKUP(BH$14&amp;"-rse-"&amp;$I465,Equations!$G:$I,3,0)))</f>
        <v/>
      </c>
      <c r="BM465" s="10" t="str">
        <f>IF($AE465="","",IF(OR($V465&lt;2.7,$V465&gt;90),"Age OOR",VLOOKUP(BM$14&amp;"-int-"&amp;$J465,Equations!$G:$I,3,0)+VLOOKUP(BM$14&amp;"-sexo-"&amp;$J465,Equations!$G:$I,3,0)*$U465+VLOOKUP(BM$14&amp;"-edad-"&amp;$J465,Equations!$G:$I,3,0)*$V465+VLOOKUP(BM$14&amp;"-est-"&amp;$J465,Equations!$G:$I,3,0)*(1/$W465)+VLOOKUP(BM$14&amp;"-imc-"&amp;$J465,Equations!$G:$I,3,0)*(1/$Q465)))</f>
        <v/>
      </c>
      <c r="BN465" s="10" t="str">
        <f>IF($AE465="","",IF(OR($V465&lt;2.7,$V465&gt;90),"Age OOR",BM465-1.6449*VLOOKUP(BM$14&amp;"-rse-"&amp;$J465,Equations!$G:$I,3,0)))</f>
        <v/>
      </c>
      <c r="BO465" s="10" t="str">
        <f>IF($AE465="","",IF(OR($V465&lt;2.7,$V465&gt;90),"Age OOR",BM465+1.6449*VLOOKUP(BM$14&amp;"-rse-"&amp;$J465,Equations!$G:$I,3,0)))</f>
        <v/>
      </c>
      <c r="BP465" s="10" t="str">
        <f t="shared" si="168"/>
        <v/>
      </c>
      <c r="BQ465" s="10" t="str">
        <f>IF($AE465="","",IF(OR($V465&lt;2.7,$V465&gt;90),"Age OOR",($AE465-BM465)/VLOOKUP(BM$14&amp;"-rse-"&amp;$J465,Equations!$G:$I,3,0)))</f>
        <v/>
      </c>
      <c r="BR465" s="10" t="str">
        <f>IF($AF465="","",IF(OR($V465&lt;2.7,$V465&gt;90),"Age OOR",VLOOKUP(BR$14&amp;"-int-"&amp;$K465,Equations!$G:$I,3,0)+VLOOKUP(BR$14&amp;"-sexo-"&amp;$K465,Equations!$G:$I,3,0)*$U465+VLOOKUP(BR$14&amp;"-edad-"&amp;$K465,Equations!$G:$I,3,0)*$V465+VLOOKUP(BR$14&amp;"-est-"&amp;$K465,Equations!$G:$I,3,0)*(1/$W465)+VLOOKUP(BR$14&amp;"-imc-"&amp;$K465,Equations!$G:$I,3,0)*(1/$Q465)))</f>
        <v/>
      </c>
      <c r="BS465" s="10" t="str">
        <f>IF($AF465="","",IF(OR($V465&lt;2.7,$V465&gt;90),"Age OOR",BR465-1.6449*VLOOKUP(BR$14&amp;"-rse-"&amp;$K465,Equations!$G:$I,3,0)))</f>
        <v/>
      </c>
      <c r="BT465" s="10" t="str">
        <f>IF($AF465="","",IF(OR($V465&lt;2.7,$V465&gt;90),"Age OOR",BR465+1.6449*VLOOKUP(BR$14&amp;"-rse-"&amp;$K465,Equations!$G:$I,3,0)))</f>
        <v/>
      </c>
      <c r="BU465" s="10" t="str">
        <f t="shared" si="169"/>
        <v/>
      </c>
      <c r="BV465" s="10" t="str">
        <f>IF($AF465="","",IF(OR($V465&lt;2.7,$V465&gt;90),"Age OOR",($AF465-BR465)/VLOOKUP(BR$14&amp;"-rse-"&amp;$K465,Equations!$G:$I,3,0)))</f>
        <v/>
      </c>
      <c r="BW465" s="10" t="str">
        <f>IF($AG465="","",IF(OR($V465&lt;2.7,$V465&gt;90),"Age OOR",VLOOKUP(BW$14&amp;"-int-"&amp;$L465,Equations!$G:$I,3,0)+VLOOKUP(BW$14&amp;"-sexo-"&amp;$L465,Equations!$G:$I,3,0)*$U465+VLOOKUP(BW$14&amp;"-edad-"&amp;$L465,Equations!$G:$I,3,0)*$V465+VLOOKUP(BW$14&amp;"-est-"&amp;$L465,Equations!$G:$I,3,0)*(1/$W465)+VLOOKUP(BW$14&amp;"-imc-"&amp;$L465,Equations!$G:$I,3,0)*(1/$Q465)))</f>
        <v/>
      </c>
      <c r="BX465" s="10" t="str">
        <f>IF($AG465="","",IF(OR($V465&lt;2.7,$V465&gt;90),"Age OOR",BW465-1.6449*VLOOKUP(BW$14&amp;"-rse-"&amp;$L465,Equations!$G:$I,3,0)))</f>
        <v/>
      </c>
      <c r="BY465" s="10" t="str">
        <f>IF($AG465="","",IF(OR($V465&lt;2.7,$V465&gt;90),"Age OOR",BW465+1.6449*VLOOKUP(BW$14&amp;"-rse-"&amp;$L465,Equations!$G:$I,3,0)))</f>
        <v/>
      </c>
      <c r="BZ465" s="10" t="str">
        <f t="shared" si="170"/>
        <v/>
      </c>
      <c r="CA465" s="10" t="str">
        <f>IF($AG465="","",IF(OR($V465&lt;2.7,$V465&gt;90),"Age OOR",($AG465-BW465)/VLOOKUP(BW$14&amp;"-rse-"&amp;$L465,Equations!$G:$I,3,0)))</f>
        <v/>
      </c>
      <c r="CB465" s="10" t="str">
        <f>IF($AH465="","",IF(OR($V465&lt;2.7,$V465&gt;90),"Age OOR",VLOOKUP(CB$14&amp;"-int-"&amp;$M465,Equations!$G:$I,3,0)+VLOOKUP(CB$14&amp;"-sexo-"&amp;$M465,Equations!$G:$I,3,0)*$U465+VLOOKUP(CB$14&amp;"-edad-"&amp;$M465,Equations!$G:$I,3,0)*$V465+VLOOKUP(CB$14&amp;"-est-"&amp;$M465,Equations!$G:$I,3,0)*(1/$W465)+VLOOKUP(CB$14&amp;"-imc-"&amp;$M465,Equations!$G:$I,3,0)*(1/$Q465)))</f>
        <v/>
      </c>
      <c r="CC465" s="10" t="str">
        <f>IF($AH465="","",IF(OR($V465&lt;2.7,$V465&gt;90),"Age OOR",CB465-1.6449*VLOOKUP(CB$14&amp;"-rse-"&amp;$M465,Equations!$G:$I,3,0)))</f>
        <v/>
      </c>
      <c r="CD465" s="10" t="str">
        <f>IF($AH465="","",IF(OR($V465&lt;2.7,$V465&gt;90),"Age OOR",CB465+1.6449*VLOOKUP(CB$14&amp;"-rse-"&amp;$M465,Equations!$G:$I,3,0)))</f>
        <v/>
      </c>
      <c r="CE465" s="10" t="str">
        <f t="shared" si="171"/>
        <v/>
      </c>
      <c r="CF465" s="10" t="str">
        <f>IF($AH465="","",IF(OR($V465&lt;2.7,$V465&gt;90),"Age OOR",($AH465-CB465)/VLOOKUP(CB$14&amp;"-rse-"&amp;$M465,Equations!$G:$I,3,0)))</f>
        <v/>
      </c>
      <c r="CG465" s="10" t="str">
        <f>IF($AI465="","",IF(OR($V465&lt;2.7,$V465&gt;90),"Age OOR",VLOOKUP(CG$14&amp;"-int-"&amp;$N465,Equations!$G:$I,3,0)+VLOOKUP(CG$14&amp;"-sexo-"&amp;$N465,Equations!$G:$I,3,0)*$U465+VLOOKUP(CG$14&amp;"-edad-"&amp;$N465,Equations!$G:$I,3,0)*$V465+VLOOKUP(CG$14&amp;"-est-"&amp;$N465,Equations!$G:$I,3,0)*(1/$W465)+VLOOKUP(CG$14&amp;"-imc-"&amp;$N465,Equations!$G:$I,3,0)*(1/$Q465)))</f>
        <v/>
      </c>
      <c r="CH465" s="10" t="str">
        <f>IF($AI465="","",IF(OR($V465&lt;2.7,$V465&gt;90),"Age OOR",CG465-1.6449*VLOOKUP(CG$14&amp;"-rse-"&amp;$N465,Equations!$G:$I,3,0)))</f>
        <v/>
      </c>
      <c r="CI465" s="10" t="str">
        <f>IF($AI465="","",IF(OR($V465&lt;2.7,$V465&gt;90),"Age OOR",CG465+1.6449*VLOOKUP(CG$14&amp;"-rse-"&amp;$N465,Equations!$G:$I,3,0)))</f>
        <v/>
      </c>
      <c r="CJ465" s="10" t="str">
        <f t="shared" si="172"/>
        <v/>
      </c>
      <c r="CK465" s="10" t="str">
        <f>IF($AI465="","",IF(OR($V465&lt;2.7,$V465&gt;90),"Age OOR",($AI465-CG465)/VLOOKUP(CG$14&amp;"-rse-"&amp;$N465,Equations!$G:$I,3,0)))</f>
        <v/>
      </c>
      <c r="CL465" s="10" t="str">
        <f>IF($AJ465="","",IF(OR($V465&lt;2.7,$V465&gt;90),"Age OOR",VLOOKUP(CL$14&amp;"-int-"&amp;$O465,Equations!$G:$I,3,0)+VLOOKUP(CL$14&amp;"-sexo-"&amp;$O465,Equations!$G:$I,3,0)*$U465+VLOOKUP(CL$14&amp;"-edad-"&amp;$O465,Equations!$G:$I,3,0)*$V465+VLOOKUP(CL$14&amp;"-est-"&amp;$O465,Equations!$G:$I,3,0)*(1/$W465)+VLOOKUP(CL$14&amp;"-imc-"&amp;$O465,Equations!$G:$I,3,0)*(1/$Q465)))</f>
        <v/>
      </c>
      <c r="CM465" s="10" t="str">
        <f>IF($AJ465="","",IF(OR($V465&lt;2.7,$V465&gt;90),"Age OOR",CL465-1.6449*VLOOKUP(CL$14&amp;"-rse-"&amp;$O465,Equations!$G:$I,3,0)))</f>
        <v/>
      </c>
      <c r="CN465" s="10" t="str">
        <f>IF($AJ465="","",IF(OR($V465&lt;2.7,$V465&gt;90),"Age OOR",CL465+1.6449*VLOOKUP(CL$14&amp;"-rse-"&amp;$O465,Equations!$G:$I,3,0)))</f>
        <v/>
      </c>
      <c r="CO465" s="10" t="str">
        <f t="shared" si="173"/>
        <v/>
      </c>
      <c r="CP465" s="10" t="str">
        <f>IF($AJ465="","",IF(OR($V465&lt;2.7,$V465&gt;90),"Age OOR",($AJ465-CL465)/VLOOKUP(CL$14&amp;"-rse-"&amp;$O465,Equations!$G:$I,3,0)))</f>
        <v/>
      </c>
      <c r="CQ465" s="10" t="str">
        <f>IF($AK465="","",IF(OR($V465&lt;2.7,$V465&gt;90),"Age OOR",EXP(VLOOKUP(CQ$14&amp;"-int-"&amp;$P465,Equations!$G:$I,3,0)+VLOOKUP(CQ$14&amp;"-sexo-"&amp;$P465,Equations!$G:$I,3,0)*$U465+VLOOKUP(CQ$14&amp;"-edad-"&amp;$P465,Equations!$G:$I,3,0)*$V465+VLOOKUP(CQ$14&amp;"-est-"&amp;$P465,Equations!$G:$I,3,0)*(1/$W465)+VLOOKUP(CQ$14&amp;"-imc-"&amp;$P465,Equations!$G:$I,3,0)*(1/$Q465))))</f>
        <v/>
      </c>
      <c r="CR465" s="10" t="str">
        <f>IF($AK465="","",IF(OR($V465&lt;2.7,$V465&gt;90),"Age OOR",EXP(LN(CQ465)-1.6449*VLOOKUP(CQ$14&amp;"-rse-"&amp;$P465,Equations!$G:$I,3,0))))</f>
        <v/>
      </c>
      <c r="CS465" s="10" t="str">
        <f>IF($AK465="","",IF(OR($V465&lt;2.7,$V465&gt;90),"Age OOR",EXP(LN(CQ465)+1.6449*VLOOKUP(CQ$14&amp;"-rse-"&amp;$P465,Equations!$G:$I,3,0))))</f>
        <v/>
      </c>
      <c r="CT465" s="10" t="str">
        <f t="shared" si="174"/>
        <v/>
      </c>
      <c r="CU465" s="10" t="str">
        <f>IF($AK465="","",IF(OR($V465&lt;2.7,$V465&gt;90),"Age OOR",(LN($AK465)-LN(CQ465))/VLOOKUP(CQ$14&amp;"-rse-"&amp;$P465,Equations!$G:$I,3,0)))</f>
        <v/>
      </c>
      <c r="CV465" s="47"/>
    </row>
    <row r="466" spans="5:100" x14ac:dyDescent="0.2">
      <c r="E466" s="23" t="str">
        <f t="shared" si="175"/>
        <v>Age out of range</v>
      </c>
      <c r="F466" s="23" t="str">
        <f t="shared" si="176"/>
        <v>Age out of range</v>
      </c>
      <c r="G466" s="23" t="str">
        <f t="shared" si="177"/>
        <v>Age out of range</v>
      </c>
      <c r="H466" s="23" t="str">
        <f t="shared" si="178"/>
        <v>Age out of range</v>
      </c>
      <c r="I466" s="23" t="str">
        <f t="shared" si="179"/>
        <v>Age out of range</v>
      </c>
      <c r="J466" s="23" t="str">
        <f t="shared" si="180"/>
        <v>Age out of range</v>
      </c>
      <c r="K466" s="23" t="str">
        <f t="shared" si="181"/>
        <v>Age out of range</v>
      </c>
      <c r="L466" s="23" t="str">
        <f t="shared" si="182"/>
        <v>Age out of range</v>
      </c>
      <c r="M466" s="23" t="str">
        <f t="shared" si="183"/>
        <v>Age out of range</v>
      </c>
      <c r="N466" s="23" t="str">
        <f t="shared" si="184"/>
        <v>Age out of range</v>
      </c>
      <c r="O466" s="23" t="str">
        <f t="shared" si="185"/>
        <v>Age out of range</v>
      </c>
      <c r="P466" s="23" t="str">
        <f t="shared" si="186"/>
        <v>Age out of range</v>
      </c>
      <c r="Q466" s="23" t="e">
        <f t="shared" ref="Q466:Q529" si="187">IF($Y466&lt;&gt;"",$Y466,$X466/($W466/100)^2)</f>
        <v>#DIV/0!</v>
      </c>
      <c r="R466" s="17"/>
      <c r="S466" s="23">
        <v>450</v>
      </c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  <c r="AE466" s="134"/>
      <c r="AF466" s="134"/>
      <c r="AG466" s="134"/>
      <c r="AH466" s="134"/>
      <c r="AI466" s="134"/>
      <c r="AJ466" s="134"/>
      <c r="AK466" s="134"/>
      <c r="AL466" s="7"/>
      <c r="AM466" s="47"/>
      <c r="AN466" s="10" t="str">
        <f>IF($Z466="","",IF(OR($V466&lt;2.7,$V466&gt;90),"Age OOR",VLOOKUP(AN$14&amp;"-int-"&amp;$E466,Equations!$G:$I,3,0)+VLOOKUP(AN$14&amp;"-sexo-"&amp;$E466,Equations!$G:$I,3,0)*$U466+VLOOKUP(AN$14&amp;"-edad-"&amp;$E466,Equations!$G:$I,3,0)*$V466+VLOOKUP(AN$14&amp;"-est-"&amp;$E466,Equations!$G:$I,3,0)*(1/$W466)+VLOOKUP(AN$14&amp;"-imc-"&amp;$E466,Equations!$G:$I,3,0)*(1/$Q466)))</f>
        <v/>
      </c>
      <c r="AO466" s="10" t="str">
        <f>IF($Z466="","",IF(OR($V466&lt;2.7,$V466&gt;90),"Age OOR",AN466-1.6449*VLOOKUP(AN$14&amp;"-rse-"&amp;$E466,Equations!$G:$I,3,0)))</f>
        <v/>
      </c>
      <c r="AP466" s="10" t="str">
        <f>IF($Z466="","",IF(OR($V466&lt;2.7,$V466&gt;90),"Age OOR",AN466+1.6449*VLOOKUP(AN$14&amp;"-rse-"&amp;$E466,Equations!$G:$I,3,0)))</f>
        <v/>
      </c>
      <c r="AQ466" s="10" t="str">
        <f t="shared" ref="AQ466:AQ529" si="188">IF($Z466="","",IF(OR($V466&lt;2.7,$V466&gt;90),"Age OOR",100*$Z466/AN466))</f>
        <v/>
      </c>
      <c r="AR466" s="10" t="str">
        <f>IF($Z466="","",IF(OR($V466&lt;2.7,$V466&gt;90),"Age OOR",($Z466-AN466)/VLOOKUP(AN$14&amp;"-rse-"&amp;$E466,Equations!$G:$I,3,0)))</f>
        <v/>
      </c>
      <c r="AS466" s="10" t="str">
        <f>IF($AA466="","",IF(OR($V466&lt;2.7,$V466&gt;90),"Age OOR",VLOOKUP(AS$14&amp;"-int-"&amp;$F466,Equations!$G:$I,3,0)+VLOOKUP(AS$14&amp;"-sexo-"&amp;$F466,Equations!$G:$I,3,0)*$U466+VLOOKUP(AS$14&amp;"-edad-"&amp;$F466,Equations!$G:$I,3,0)*$V466+VLOOKUP(AS$14&amp;"-est-"&amp;$F466,Equations!$G:$I,3,0)*(1/$W466)+VLOOKUP(AS$14&amp;"-imc-"&amp;$F466,Equations!$G:$I,3,0)*(1/$Q466)))</f>
        <v/>
      </c>
      <c r="AT466" s="10" t="str">
        <f>IF($AA466="","",IF(OR($V466&lt;2.7,$V466&gt;90),"Age OOR",AS466-1.6449*VLOOKUP(AS$14&amp;"-rse-"&amp;$F466,Equations!$G:$I,3,0)))</f>
        <v/>
      </c>
      <c r="AU466" s="10" t="str">
        <f>IF($AA466="","",IF(OR($V466&lt;2.7,$V466&gt;90),"Age OOR",AS466+1.6449*VLOOKUP(AS$14&amp;"-rse-"&amp;$F466,Equations!$G:$I,3,0)))</f>
        <v/>
      </c>
      <c r="AV466" s="10" t="str">
        <f t="shared" ref="AV466:AV529" si="189">IF($AA466="","",IF(OR($V466&lt;2.7,$V466&gt;90),"Age OOR",100*$AA466/AS466))</f>
        <v/>
      </c>
      <c r="AW466" s="10" t="str">
        <f>IF($AA466="","",IF(OR($V466&lt;2.7,$V466&gt;90),"Age OOR",($AA466-AS466)/VLOOKUP(AS$14&amp;"-rse-"&amp;$F466,Equations!$G:$I,3,0)))</f>
        <v/>
      </c>
      <c r="AX466" s="10" t="str">
        <f>IF($AB466="","",IF(OR($V466&lt;2.7,$V466&gt;90),"Age OOR",VLOOKUP(AX$14&amp;"-int-"&amp;$G466,Equations!$G:$I,3,0)+VLOOKUP(AX$14&amp;"-sexo-"&amp;$G466,Equations!$G:$I,3,0)*$U466+VLOOKUP(AX$14&amp;"-edad-"&amp;$G466,Equations!$G:$I,3,0)*$V466+VLOOKUP(AX$14&amp;"-est-"&amp;$G466,Equations!$G:$I,3,0)*(1/$W466)+VLOOKUP(AX$14&amp;"-imc-"&amp;$G466,Equations!$G:$I,3,0)*(1/$Q466)))</f>
        <v/>
      </c>
      <c r="AY466" s="10" t="str">
        <f>IF($AB466="","",IF(OR($V466&lt;2.7,$V466&gt;90),"Age OOR",AX466-1.6449*VLOOKUP(AX$14&amp;"-rse-"&amp;$G466,Equations!$G:$I,3,0)))</f>
        <v/>
      </c>
      <c r="AZ466" s="10" t="str">
        <f>IF($AB466="","",IF(OR($V466&lt;2.7,$V466&gt;90),"Age OOR",AX466+1.6449*VLOOKUP(AX$14&amp;"-rse-"&amp;$G466,Equations!$G:$I,3,0)))</f>
        <v/>
      </c>
      <c r="BA466" s="10" t="str">
        <f t="shared" ref="BA466:BA529" si="190">IF($AB466="","",IF(OR($V466&lt;2.7,$V466&gt;90),"Age OOR",100*$AB466/AX466))</f>
        <v/>
      </c>
      <c r="BB466" s="10" t="str">
        <f>IF($AB466="","",IF(OR($V466&lt;2.7,$V466&gt;90),"Age OOR",($AB466-AX466)/VLOOKUP(AX$14&amp;"-rse-"&amp;$G466,Equations!$G:$I,3,0)))</f>
        <v/>
      </c>
      <c r="BC466" s="10" t="str">
        <f>IF($AC466="","",IF(OR($V466&lt;2.7,$V466&gt;90),"Age OOR",VLOOKUP(BC$14&amp;"-int-"&amp;$H466,Equations!$G:$I,3,0)+VLOOKUP(BC$14&amp;"-sexo-"&amp;$H466,Equations!$G:$I,3,0)*$U466+VLOOKUP(BC$14&amp;"-edad-"&amp;$H466,Equations!$G:$I,3,0)*$V466+VLOOKUP(BC$14&amp;"-est-"&amp;$H466,Equations!$G:$I,3,0)*(1/$W466)+VLOOKUP(BC$14&amp;"-imc-"&amp;$H466,Equations!$G:$I,3,0)*(1/$Q466)))</f>
        <v/>
      </c>
      <c r="BD466" s="10" t="str">
        <f>IF($AC466="","",IF(OR($V466&lt;2.7,$V466&gt;90),"Age OOR",BC466-1.6449*VLOOKUP(BC$14&amp;"-rse-"&amp;$H466,Equations!$G:$I,3,0)))</f>
        <v/>
      </c>
      <c r="BE466" s="10" t="str">
        <f>IF($AC466="","",IF(OR($V466&lt;2.7,$V466&gt;90),"Age OOR",BC466+1.6449*VLOOKUP(BC$14&amp;"-rse-"&amp;$H466,Equations!$G:$I,3,0)))</f>
        <v/>
      </c>
      <c r="BF466" s="10" t="str">
        <f t="shared" ref="BF466:BF529" si="191">IF($AC466="","",IF(OR($V466&lt;2.7,$V466&gt;90),"Age OOR",100*$AC466/BC466))</f>
        <v/>
      </c>
      <c r="BG466" s="10" t="str">
        <f>IF($AC466="","",IF(OR($V466&lt;2.7,$V466&gt;90),"Age OOR",($AC466-BC466)/VLOOKUP(BC$14&amp;"-rse-"&amp;$H466,Equations!$G:$I,3,0)))</f>
        <v/>
      </c>
      <c r="BH466" s="10" t="str">
        <f>IF($AD466="","",IF(OR($V466&lt;2.7,$V466&gt;90),"Age OOR",VLOOKUP(BH$14&amp;"-int-"&amp;$I466,Equations!$G:$I,3,0)+VLOOKUP(BH$14&amp;"-sexo-"&amp;$I466,Equations!$G:$I,3,0)*$U466+VLOOKUP(BH$14&amp;"-edad-"&amp;$I466,Equations!$G:$I,3,0)*$V466+VLOOKUP(BH$14&amp;"-est-"&amp;$I466,Equations!$G:$I,3,0)*(1/$W466)+VLOOKUP(BH$14&amp;"-imc-"&amp;$I466,Equations!$G:$I,3,0)*(1/$Q466)))</f>
        <v/>
      </c>
      <c r="BI466" s="10" t="str">
        <f>IF($AD466="","",IF(OR($V466&lt;2.7,$V466&gt;90),"Age OOR",BH466-1.6449*VLOOKUP(BH$14&amp;"-rse-"&amp;$I466,Equations!$G:$I,3,0)))</f>
        <v/>
      </c>
      <c r="BJ466" s="10" t="str">
        <f>IF($AD466="","",IF(OR($V466&lt;2.7,$V466&gt;90),"Age OOR",BH466+1.6449*VLOOKUP(BH$14&amp;"-rse-"&amp;$I466,Equations!$G:$I,3,0)))</f>
        <v/>
      </c>
      <c r="BK466" s="10" t="str">
        <f t="shared" ref="BK466:BK529" si="192">IF($AD466="","",IF(OR($V466&lt;2.7,$V466&gt;90),"Age OOR",100*$AD466/BH466))</f>
        <v/>
      </c>
      <c r="BL466" s="10" t="str">
        <f>IF($AD466="","",IF(OR($V466&lt;2.7,$V466&gt;90),"Age OOR",($AD466-BH466)/VLOOKUP(BH$14&amp;"-rse-"&amp;$I466,Equations!$G:$I,3,0)))</f>
        <v/>
      </c>
      <c r="BM466" s="10" t="str">
        <f>IF($AE466="","",IF(OR($V466&lt;2.7,$V466&gt;90),"Age OOR",VLOOKUP(BM$14&amp;"-int-"&amp;$J466,Equations!$G:$I,3,0)+VLOOKUP(BM$14&amp;"-sexo-"&amp;$J466,Equations!$G:$I,3,0)*$U466+VLOOKUP(BM$14&amp;"-edad-"&amp;$J466,Equations!$G:$I,3,0)*$V466+VLOOKUP(BM$14&amp;"-est-"&amp;$J466,Equations!$G:$I,3,0)*(1/$W466)+VLOOKUP(BM$14&amp;"-imc-"&amp;$J466,Equations!$G:$I,3,0)*(1/$Q466)))</f>
        <v/>
      </c>
      <c r="BN466" s="10" t="str">
        <f>IF($AE466="","",IF(OR($V466&lt;2.7,$V466&gt;90),"Age OOR",BM466-1.6449*VLOOKUP(BM$14&amp;"-rse-"&amp;$J466,Equations!$G:$I,3,0)))</f>
        <v/>
      </c>
      <c r="BO466" s="10" t="str">
        <f>IF($AE466="","",IF(OR($V466&lt;2.7,$V466&gt;90),"Age OOR",BM466+1.6449*VLOOKUP(BM$14&amp;"-rse-"&amp;$J466,Equations!$G:$I,3,0)))</f>
        <v/>
      </c>
      <c r="BP466" s="10" t="str">
        <f t="shared" ref="BP466:BP529" si="193">IF($AE466="","",IF(OR($V466&lt;2.7,$V466&gt;90),"Age OOR",100*$AE466/BM466))</f>
        <v/>
      </c>
      <c r="BQ466" s="10" t="str">
        <f>IF($AE466="","",IF(OR($V466&lt;2.7,$V466&gt;90),"Age OOR",($AE466-BM466)/VLOOKUP(BM$14&amp;"-rse-"&amp;$J466,Equations!$G:$I,3,0)))</f>
        <v/>
      </c>
      <c r="BR466" s="10" t="str">
        <f>IF($AF466="","",IF(OR($V466&lt;2.7,$V466&gt;90),"Age OOR",VLOOKUP(BR$14&amp;"-int-"&amp;$K466,Equations!$G:$I,3,0)+VLOOKUP(BR$14&amp;"-sexo-"&amp;$K466,Equations!$G:$I,3,0)*$U466+VLOOKUP(BR$14&amp;"-edad-"&amp;$K466,Equations!$G:$I,3,0)*$V466+VLOOKUP(BR$14&amp;"-est-"&amp;$K466,Equations!$G:$I,3,0)*(1/$W466)+VLOOKUP(BR$14&amp;"-imc-"&amp;$K466,Equations!$G:$I,3,0)*(1/$Q466)))</f>
        <v/>
      </c>
      <c r="BS466" s="10" t="str">
        <f>IF($AF466="","",IF(OR($V466&lt;2.7,$V466&gt;90),"Age OOR",BR466-1.6449*VLOOKUP(BR$14&amp;"-rse-"&amp;$K466,Equations!$G:$I,3,0)))</f>
        <v/>
      </c>
      <c r="BT466" s="10" t="str">
        <f>IF($AF466="","",IF(OR($V466&lt;2.7,$V466&gt;90),"Age OOR",BR466+1.6449*VLOOKUP(BR$14&amp;"-rse-"&amp;$K466,Equations!$G:$I,3,0)))</f>
        <v/>
      </c>
      <c r="BU466" s="10" t="str">
        <f t="shared" ref="BU466:BU529" si="194">IF($AF466="","",IF(OR($V466&lt;2.7,$V466&gt;90),"Age OOR",100*$AF466/BR466))</f>
        <v/>
      </c>
      <c r="BV466" s="10" t="str">
        <f>IF($AF466="","",IF(OR($V466&lt;2.7,$V466&gt;90),"Age OOR",($AF466-BR466)/VLOOKUP(BR$14&amp;"-rse-"&amp;$K466,Equations!$G:$I,3,0)))</f>
        <v/>
      </c>
      <c r="BW466" s="10" t="str">
        <f>IF($AG466="","",IF(OR($V466&lt;2.7,$V466&gt;90),"Age OOR",VLOOKUP(BW$14&amp;"-int-"&amp;$L466,Equations!$G:$I,3,0)+VLOOKUP(BW$14&amp;"-sexo-"&amp;$L466,Equations!$G:$I,3,0)*$U466+VLOOKUP(BW$14&amp;"-edad-"&amp;$L466,Equations!$G:$I,3,0)*$V466+VLOOKUP(BW$14&amp;"-est-"&amp;$L466,Equations!$G:$I,3,0)*(1/$W466)+VLOOKUP(BW$14&amp;"-imc-"&amp;$L466,Equations!$G:$I,3,0)*(1/$Q466)))</f>
        <v/>
      </c>
      <c r="BX466" s="10" t="str">
        <f>IF($AG466="","",IF(OR($V466&lt;2.7,$V466&gt;90),"Age OOR",BW466-1.6449*VLOOKUP(BW$14&amp;"-rse-"&amp;$L466,Equations!$G:$I,3,0)))</f>
        <v/>
      </c>
      <c r="BY466" s="10" t="str">
        <f>IF($AG466="","",IF(OR($V466&lt;2.7,$V466&gt;90),"Age OOR",BW466+1.6449*VLOOKUP(BW$14&amp;"-rse-"&amp;$L466,Equations!$G:$I,3,0)))</f>
        <v/>
      </c>
      <c r="BZ466" s="10" t="str">
        <f t="shared" ref="BZ466:BZ529" si="195">IF($AG466="","",IF(OR($V466&lt;2.7,$V466&gt;90),"Age OOR",100*$AG466/BW466))</f>
        <v/>
      </c>
      <c r="CA466" s="10" t="str">
        <f>IF($AG466="","",IF(OR($V466&lt;2.7,$V466&gt;90),"Age OOR",($AG466-BW466)/VLOOKUP(BW$14&amp;"-rse-"&amp;$L466,Equations!$G:$I,3,0)))</f>
        <v/>
      </c>
      <c r="CB466" s="10" t="str">
        <f>IF($AH466="","",IF(OR($V466&lt;2.7,$V466&gt;90),"Age OOR",VLOOKUP(CB$14&amp;"-int-"&amp;$M466,Equations!$G:$I,3,0)+VLOOKUP(CB$14&amp;"-sexo-"&amp;$M466,Equations!$G:$I,3,0)*$U466+VLOOKUP(CB$14&amp;"-edad-"&amp;$M466,Equations!$G:$I,3,0)*$V466+VLOOKUP(CB$14&amp;"-est-"&amp;$M466,Equations!$G:$I,3,0)*(1/$W466)+VLOOKUP(CB$14&amp;"-imc-"&amp;$M466,Equations!$G:$I,3,0)*(1/$Q466)))</f>
        <v/>
      </c>
      <c r="CC466" s="10" t="str">
        <f>IF($AH466="","",IF(OR($V466&lt;2.7,$V466&gt;90),"Age OOR",CB466-1.6449*VLOOKUP(CB$14&amp;"-rse-"&amp;$M466,Equations!$G:$I,3,0)))</f>
        <v/>
      </c>
      <c r="CD466" s="10" t="str">
        <f>IF($AH466="","",IF(OR($V466&lt;2.7,$V466&gt;90),"Age OOR",CB466+1.6449*VLOOKUP(CB$14&amp;"-rse-"&amp;$M466,Equations!$G:$I,3,0)))</f>
        <v/>
      </c>
      <c r="CE466" s="10" t="str">
        <f t="shared" ref="CE466:CE529" si="196">IF($AH466="","",IF(OR($V466&lt;2.7,$V466&gt;90),"Age OOR",100*$AH466/CB466))</f>
        <v/>
      </c>
      <c r="CF466" s="10" t="str">
        <f>IF($AH466="","",IF(OR($V466&lt;2.7,$V466&gt;90),"Age OOR",($AH466-CB466)/VLOOKUP(CB$14&amp;"-rse-"&amp;$M466,Equations!$G:$I,3,0)))</f>
        <v/>
      </c>
      <c r="CG466" s="10" t="str">
        <f>IF($AI466="","",IF(OR($V466&lt;2.7,$V466&gt;90),"Age OOR",VLOOKUP(CG$14&amp;"-int-"&amp;$N466,Equations!$G:$I,3,0)+VLOOKUP(CG$14&amp;"-sexo-"&amp;$N466,Equations!$G:$I,3,0)*$U466+VLOOKUP(CG$14&amp;"-edad-"&amp;$N466,Equations!$G:$I,3,0)*$V466+VLOOKUP(CG$14&amp;"-est-"&amp;$N466,Equations!$G:$I,3,0)*(1/$W466)+VLOOKUP(CG$14&amp;"-imc-"&amp;$N466,Equations!$G:$I,3,0)*(1/$Q466)))</f>
        <v/>
      </c>
      <c r="CH466" s="10" t="str">
        <f>IF($AI466="","",IF(OR($V466&lt;2.7,$V466&gt;90),"Age OOR",CG466-1.6449*VLOOKUP(CG$14&amp;"-rse-"&amp;$N466,Equations!$G:$I,3,0)))</f>
        <v/>
      </c>
      <c r="CI466" s="10" t="str">
        <f>IF($AI466="","",IF(OR($V466&lt;2.7,$V466&gt;90),"Age OOR",CG466+1.6449*VLOOKUP(CG$14&amp;"-rse-"&amp;$N466,Equations!$G:$I,3,0)))</f>
        <v/>
      </c>
      <c r="CJ466" s="10" t="str">
        <f t="shared" ref="CJ466:CJ529" si="197">IF($AI466="","",IF(OR($V466&lt;2.7,$V466&gt;90),"Age OOR",100*$AI466/CG466))</f>
        <v/>
      </c>
      <c r="CK466" s="10" t="str">
        <f>IF($AI466="","",IF(OR($V466&lt;2.7,$V466&gt;90),"Age OOR",($AI466-CG466)/VLOOKUP(CG$14&amp;"-rse-"&amp;$N466,Equations!$G:$I,3,0)))</f>
        <v/>
      </c>
      <c r="CL466" s="10" t="str">
        <f>IF($AJ466="","",IF(OR($V466&lt;2.7,$V466&gt;90),"Age OOR",VLOOKUP(CL$14&amp;"-int-"&amp;$O466,Equations!$G:$I,3,0)+VLOOKUP(CL$14&amp;"-sexo-"&amp;$O466,Equations!$G:$I,3,0)*$U466+VLOOKUP(CL$14&amp;"-edad-"&amp;$O466,Equations!$G:$I,3,0)*$V466+VLOOKUP(CL$14&amp;"-est-"&amp;$O466,Equations!$G:$I,3,0)*(1/$W466)+VLOOKUP(CL$14&amp;"-imc-"&amp;$O466,Equations!$G:$I,3,0)*(1/$Q466)))</f>
        <v/>
      </c>
      <c r="CM466" s="10" t="str">
        <f>IF($AJ466="","",IF(OR($V466&lt;2.7,$V466&gt;90),"Age OOR",CL466-1.6449*VLOOKUP(CL$14&amp;"-rse-"&amp;$O466,Equations!$G:$I,3,0)))</f>
        <v/>
      </c>
      <c r="CN466" s="10" t="str">
        <f>IF($AJ466="","",IF(OR($V466&lt;2.7,$V466&gt;90),"Age OOR",CL466+1.6449*VLOOKUP(CL$14&amp;"-rse-"&amp;$O466,Equations!$G:$I,3,0)))</f>
        <v/>
      </c>
      <c r="CO466" s="10" t="str">
        <f t="shared" ref="CO466:CO529" si="198">IF($AJ466="","",IF(OR($V466&lt;2.7,$V466&gt;90),"Age OOR",100*$AJ466/CL466))</f>
        <v/>
      </c>
      <c r="CP466" s="10" t="str">
        <f>IF($AJ466="","",IF(OR($V466&lt;2.7,$V466&gt;90),"Age OOR",($AJ466-CL466)/VLOOKUP(CL$14&amp;"-rse-"&amp;$O466,Equations!$G:$I,3,0)))</f>
        <v/>
      </c>
      <c r="CQ466" s="10" t="str">
        <f>IF($AK466="","",IF(OR($V466&lt;2.7,$V466&gt;90),"Age OOR",EXP(VLOOKUP(CQ$14&amp;"-int-"&amp;$P466,Equations!$G:$I,3,0)+VLOOKUP(CQ$14&amp;"-sexo-"&amp;$P466,Equations!$G:$I,3,0)*$U466+VLOOKUP(CQ$14&amp;"-edad-"&amp;$P466,Equations!$G:$I,3,0)*$V466+VLOOKUP(CQ$14&amp;"-est-"&amp;$P466,Equations!$G:$I,3,0)*(1/$W466)+VLOOKUP(CQ$14&amp;"-imc-"&amp;$P466,Equations!$G:$I,3,0)*(1/$Q466))))</f>
        <v/>
      </c>
      <c r="CR466" s="10" t="str">
        <f>IF($AK466="","",IF(OR($V466&lt;2.7,$V466&gt;90),"Age OOR",EXP(LN(CQ466)-1.6449*VLOOKUP(CQ$14&amp;"-rse-"&amp;$P466,Equations!$G:$I,3,0))))</f>
        <v/>
      </c>
      <c r="CS466" s="10" t="str">
        <f>IF($AK466="","",IF(OR($V466&lt;2.7,$V466&gt;90),"Age OOR",EXP(LN(CQ466)+1.6449*VLOOKUP(CQ$14&amp;"-rse-"&amp;$P466,Equations!$G:$I,3,0))))</f>
        <v/>
      </c>
      <c r="CT466" s="10" t="str">
        <f t="shared" ref="CT466:CT529" si="199">IF($AK466="","",IF(OR($V466&lt;2.7,$V466&gt;90),"Age OOR",100*$AK466/CQ466))</f>
        <v/>
      </c>
      <c r="CU466" s="10" t="str">
        <f>IF($AK466="","",IF(OR($V466&lt;2.7,$V466&gt;90),"Age OOR",(LN($AK466)-LN(CQ466))/VLOOKUP(CQ$14&amp;"-rse-"&amp;$P466,Equations!$G:$I,3,0)))</f>
        <v/>
      </c>
      <c r="CV466" s="47"/>
    </row>
    <row r="467" spans="5:100" x14ac:dyDescent="0.2">
      <c r="E467" s="23" t="str">
        <f t="shared" si="175"/>
        <v>Age out of range</v>
      </c>
      <c r="F467" s="23" t="str">
        <f t="shared" si="176"/>
        <v>Age out of range</v>
      </c>
      <c r="G467" s="23" t="str">
        <f t="shared" si="177"/>
        <v>Age out of range</v>
      </c>
      <c r="H467" s="23" t="str">
        <f t="shared" si="178"/>
        <v>Age out of range</v>
      </c>
      <c r="I467" s="23" t="str">
        <f t="shared" si="179"/>
        <v>Age out of range</v>
      </c>
      <c r="J467" s="23" t="str">
        <f t="shared" si="180"/>
        <v>Age out of range</v>
      </c>
      <c r="K467" s="23" t="str">
        <f t="shared" si="181"/>
        <v>Age out of range</v>
      </c>
      <c r="L467" s="23" t="str">
        <f t="shared" si="182"/>
        <v>Age out of range</v>
      </c>
      <c r="M467" s="23" t="str">
        <f t="shared" si="183"/>
        <v>Age out of range</v>
      </c>
      <c r="N467" s="23" t="str">
        <f t="shared" si="184"/>
        <v>Age out of range</v>
      </c>
      <c r="O467" s="23" t="str">
        <f t="shared" si="185"/>
        <v>Age out of range</v>
      </c>
      <c r="P467" s="23" t="str">
        <f t="shared" si="186"/>
        <v>Age out of range</v>
      </c>
      <c r="Q467" s="23" t="e">
        <f t="shared" si="187"/>
        <v>#DIV/0!</v>
      </c>
      <c r="R467" s="17"/>
      <c r="S467" s="23">
        <v>451</v>
      </c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  <c r="AE467" s="134"/>
      <c r="AF467" s="134"/>
      <c r="AG467" s="134"/>
      <c r="AH467" s="134"/>
      <c r="AI467" s="134"/>
      <c r="AJ467" s="134"/>
      <c r="AK467" s="134"/>
      <c r="AL467" s="7"/>
      <c r="AM467" s="47"/>
      <c r="AN467" s="10" t="str">
        <f>IF($Z467="","",IF(OR($V467&lt;2.7,$V467&gt;90),"Age OOR",VLOOKUP(AN$14&amp;"-int-"&amp;$E467,Equations!$G:$I,3,0)+VLOOKUP(AN$14&amp;"-sexo-"&amp;$E467,Equations!$G:$I,3,0)*$U467+VLOOKUP(AN$14&amp;"-edad-"&amp;$E467,Equations!$G:$I,3,0)*$V467+VLOOKUP(AN$14&amp;"-est-"&amp;$E467,Equations!$G:$I,3,0)*(1/$W467)+VLOOKUP(AN$14&amp;"-imc-"&amp;$E467,Equations!$G:$I,3,0)*(1/$Q467)))</f>
        <v/>
      </c>
      <c r="AO467" s="10" t="str">
        <f>IF($Z467="","",IF(OR($V467&lt;2.7,$V467&gt;90),"Age OOR",AN467-1.6449*VLOOKUP(AN$14&amp;"-rse-"&amp;$E467,Equations!$G:$I,3,0)))</f>
        <v/>
      </c>
      <c r="AP467" s="10" t="str">
        <f>IF($Z467="","",IF(OR($V467&lt;2.7,$V467&gt;90),"Age OOR",AN467+1.6449*VLOOKUP(AN$14&amp;"-rse-"&amp;$E467,Equations!$G:$I,3,0)))</f>
        <v/>
      </c>
      <c r="AQ467" s="10" t="str">
        <f t="shared" si="188"/>
        <v/>
      </c>
      <c r="AR467" s="10" t="str">
        <f>IF($Z467="","",IF(OR($V467&lt;2.7,$V467&gt;90),"Age OOR",($Z467-AN467)/VLOOKUP(AN$14&amp;"-rse-"&amp;$E467,Equations!$G:$I,3,0)))</f>
        <v/>
      </c>
      <c r="AS467" s="10" t="str">
        <f>IF($AA467="","",IF(OR($V467&lt;2.7,$V467&gt;90),"Age OOR",VLOOKUP(AS$14&amp;"-int-"&amp;$F467,Equations!$G:$I,3,0)+VLOOKUP(AS$14&amp;"-sexo-"&amp;$F467,Equations!$G:$I,3,0)*$U467+VLOOKUP(AS$14&amp;"-edad-"&amp;$F467,Equations!$G:$I,3,0)*$V467+VLOOKUP(AS$14&amp;"-est-"&amp;$F467,Equations!$G:$I,3,0)*(1/$W467)+VLOOKUP(AS$14&amp;"-imc-"&amp;$F467,Equations!$G:$I,3,0)*(1/$Q467)))</f>
        <v/>
      </c>
      <c r="AT467" s="10" t="str">
        <f>IF($AA467="","",IF(OR($V467&lt;2.7,$V467&gt;90),"Age OOR",AS467-1.6449*VLOOKUP(AS$14&amp;"-rse-"&amp;$F467,Equations!$G:$I,3,0)))</f>
        <v/>
      </c>
      <c r="AU467" s="10" t="str">
        <f>IF($AA467="","",IF(OR($V467&lt;2.7,$V467&gt;90),"Age OOR",AS467+1.6449*VLOOKUP(AS$14&amp;"-rse-"&amp;$F467,Equations!$G:$I,3,0)))</f>
        <v/>
      </c>
      <c r="AV467" s="10" t="str">
        <f t="shared" si="189"/>
        <v/>
      </c>
      <c r="AW467" s="10" t="str">
        <f>IF($AA467="","",IF(OR($V467&lt;2.7,$V467&gt;90),"Age OOR",($AA467-AS467)/VLOOKUP(AS$14&amp;"-rse-"&amp;$F467,Equations!$G:$I,3,0)))</f>
        <v/>
      </c>
      <c r="AX467" s="10" t="str">
        <f>IF($AB467="","",IF(OR($V467&lt;2.7,$V467&gt;90),"Age OOR",VLOOKUP(AX$14&amp;"-int-"&amp;$G467,Equations!$G:$I,3,0)+VLOOKUP(AX$14&amp;"-sexo-"&amp;$G467,Equations!$G:$I,3,0)*$U467+VLOOKUP(AX$14&amp;"-edad-"&amp;$G467,Equations!$G:$I,3,0)*$V467+VLOOKUP(AX$14&amp;"-est-"&amp;$G467,Equations!$G:$I,3,0)*(1/$W467)+VLOOKUP(AX$14&amp;"-imc-"&amp;$G467,Equations!$G:$I,3,0)*(1/$Q467)))</f>
        <v/>
      </c>
      <c r="AY467" s="10" t="str">
        <f>IF($AB467="","",IF(OR($V467&lt;2.7,$V467&gt;90),"Age OOR",AX467-1.6449*VLOOKUP(AX$14&amp;"-rse-"&amp;$G467,Equations!$G:$I,3,0)))</f>
        <v/>
      </c>
      <c r="AZ467" s="10" t="str">
        <f>IF($AB467="","",IF(OR($V467&lt;2.7,$V467&gt;90),"Age OOR",AX467+1.6449*VLOOKUP(AX$14&amp;"-rse-"&amp;$G467,Equations!$G:$I,3,0)))</f>
        <v/>
      </c>
      <c r="BA467" s="10" t="str">
        <f t="shared" si="190"/>
        <v/>
      </c>
      <c r="BB467" s="10" t="str">
        <f>IF($AB467="","",IF(OR($V467&lt;2.7,$V467&gt;90),"Age OOR",($AB467-AX467)/VLOOKUP(AX$14&amp;"-rse-"&amp;$G467,Equations!$G:$I,3,0)))</f>
        <v/>
      </c>
      <c r="BC467" s="10" t="str">
        <f>IF($AC467="","",IF(OR($V467&lt;2.7,$V467&gt;90),"Age OOR",VLOOKUP(BC$14&amp;"-int-"&amp;$H467,Equations!$G:$I,3,0)+VLOOKUP(BC$14&amp;"-sexo-"&amp;$H467,Equations!$G:$I,3,0)*$U467+VLOOKUP(BC$14&amp;"-edad-"&amp;$H467,Equations!$G:$I,3,0)*$V467+VLOOKUP(BC$14&amp;"-est-"&amp;$H467,Equations!$G:$I,3,0)*(1/$W467)+VLOOKUP(BC$14&amp;"-imc-"&amp;$H467,Equations!$G:$I,3,0)*(1/$Q467)))</f>
        <v/>
      </c>
      <c r="BD467" s="10" t="str">
        <f>IF($AC467="","",IF(OR($V467&lt;2.7,$V467&gt;90),"Age OOR",BC467-1.6449*VLOOKUP(BC$14&amp;"-rse-"&amp;$H467,Equations!$G:$I,3,0)))</f>
        <v/>
      </c>
      <c r="BE467" s="10" t="str">
        <f>IF($AC467="","",IF(OR($V467&lt;2.7,$V467&gt;90),"Age OOR",BC467+1.6449*VLOOKUP(BC$14&amp;"-rse-"&amp;$H467,Equations!$G:$I,3,0)))</f>
        <v/>
      </c>
      <c r="BF467" s="10" t="str">
        <f t="shared" si="191"/>
        <v/>
      </c>
      <c r="BG467" s="10" t="str">
        <f>IF($AC467="","",IF(OR($V467&lt;2.7,$V467&gt;90),"Age OOR",($AC467-BC467)/VLOOKUP(BC$14&amp;"-rse-"&amp;$H467,Equations!$G:$I,3,0)))</f>
        <v/>
      </c>
      <c r="BH467" s="10" t="str">
        <f>IF($AD467="","",IF(OR($V467&lt;2.7,$V467&gt;90),"Age OOR",VLOOKUP(BH$14&amp;"-int-"&amp;$I467,Equations!$G:$I,3,0)+VLOOKUP(BH$14&amp;"-sexo-"&amp;$I467,Equations!$G:$I,3,0)*$U467+VLOOKUP(BH$14&amp;"-edad-"&amp;$I467,Equations!$G:$I,3,0)*$V467+VLOOKUP(BH$14&amp;"-est-"&amp;$I467,Equations!$G:$I,3,0)*(1/$W467)+VLOOKUP(BH$14&amp;"-imc-"&amp;$I467,Equations!$G:$I,3,0)*(1/$Q467)))</f>
        <v/>
      </c>
      <c r="BI467" s="10" t="str">
        <f>IF($AD467="","",IF(OR($V467&lt;2.7,$V467&gt;90),"Age OOR",BH467-1.6449*VLOOKUP(BH$14&amp;"-rse-"&amp;$I467,Equations!$G:$I,3,0)))</f>
        <v/>
      </c>
      <c r="BJ467" s="10" t="str">
        <f>IF($AD467="","",IF(OR($V467&lt;2.7,$V467&gt;90),"Age OOR",BH467+1.6449*VLOOKUP(BH$14&amp;"-rse-"&amp;$I467,Equations!$G:$I,3,0)))</f>
        <v/>
      </c>
      <c r="BK467" s="10" t="str">
        <f t="shared" si="192"/>
        <v/>
      </c>
      <c r="BL467" s="10" t="str">
        <f>IF($AD467="","",IF(OR($V467&lt;2.7,$V467&gt;90),"Age OOR",($AD467-BH467)/VLOOKUP(BH$14&amp;"-rse-"&amp;$I467,Equations!$G:$I,3,0)))</f>
        <v/>
      </c>
      <c r="BM467" s="10" t="str">
        <f>IF($AE467="","",IF(OR($V467&lt;2.7,$V467&gt;90),"Age OOR",VLOOKUP(BM$14&amp;"-int-"&amp;$J467,Equations!$G:$I,3,0)+VLOOKUP(BM$14&amp;"-sexo-"&amp;$J467,Equations!$G:$I,3,0)*$U467+VLOOKUP(BM$14&amp;"-edad-"&amp;$J467,Equations!$G:$I,3,0)*$V467+VLOOKUP(BM$14&amp;"-est-"&amp;$J467,Equations!$G:$I,3,0)*(1/$W467)+VLOOKUP(BM$14&amp;"-imc-"&amp;$J467,Equations!$G:$I,3,0)*(1/$Q467)))</f>
        <v/>
      </c>
      <c r="BN467" s="10" t="str">
        <f>IF($AE467="","",IF(OR($V467&lt;2.7,$V467&gt;90),"Age OOR",BM467-1.6449*VLOOKUP(BM$14&amp;"-rse-"&amp;$J467,Equations!$G:$I,3,0)))</f>
        <v/>
      </c>
      <c r="BO467" s="10" t="str">
        <f>IF($AE467="","",IF(OR($V467&lt;2.7,$V467&gt;90),"Age OOR",BM467+1.6449*VLOOKUP(BM$14&amp;"-rse-"&amp;$J467,Equations!$G:$I,3,0)))</f>
        <v/>
      </c>
      <c r="BP467" s="10" t="str">
        <f t="shared" si="193"/>
        <v/>
      </c>
      <c r="BQ467" s="10" t="str">
        <f>IF($AE467="","",IF(OR($V467&lt;2.7,$V467&gt;90),"Age OOR",($AE467-BM467)/VLOOKUP(BM$14&amp;"-rse-"&amp;$J467,Equations!$G:$I,3,0)))</f>
        <v/>
      </c>
      <c r="BR467" s="10" t="str">
        <f>IF($AF467="","",IF(OR($V467&lt;2.7,$V467&gt;90),"Age OOR",VLOOKUP(BR$14&amp;"-int-"&amp;$K467,Equations!$G:$I,3,0)+VLOOKUP(BR$14&amp;"-sexo-"&amp;$K467,Equations!$G:$I,3,0)*$U467+VLOOKUP(BR$14&amp;"-edad-"&amp;$K467,Equations!$G:$I,3,0)*$V467+VLOOKUP(BR$14&amp;"-est-"&amp;$K467,Equations!$G:$I,3,0)*(1/$W467)+VLOOKUP(BR$14&amp;"-imc-"&amp;$K467,Equations!$G:$I,3,0)*(1/$Q467)))</f>
        <v/>
      </c>
      <c r="BS467" s="10" t="str">
        <f>IF($AF467="","",IF(OR($V467&lt;2.7,$V467&gt;90),"Age OOR",BR467-1.6449*VLOOKUP(BR$14&amp;"-rse-"&amp;$K467,Equations!$G:$I,3,0)))</f>
        <v/>
      </c>
      <c r="BT467" s="10" t="str">
        <f>IF($AF467="","",IF(OR($V467&lt;2.7,$V467&gt;90),"Age OOR",BR467+1.6449*VLOOKUP(BR$14&amp;"-rse-"&amp;$K467,Equations!$G:$I,3,0)))</f>
        <v/>
      </c>
      <c r="BU467" s="10" t="str">
        <f t="shared" si="194"/>
        <v/>
      </c>
      <c r="BV467" s="10" t="str">
        <f>IF($AF467="","",IF(OR($V467&lt;2.7,$V467&gt;90),"Age OOR",($AF467-BR467)/VLOOKUP(BR$14&amp;"-rse-"&amp;$K467,Equations!$G:$I,3,0)))</f>
        <v/>
      </c>
      <c r="BW467" s="10" t="str">
        <f>IF($AG467="","",IF(OR($V467&lt;2.7,$V467&gt;90),"Age OOR",VLOOKUP(BW$14&amp;"-int-"&amp;$L467,Equations!$G:$I,3,0)+VLOOKUP(BW$14&amp;"-sexo-"&amp;$L467,Equations!$G:$I,3,0)*$U467+VLOOKUP(BW$14&amp;"-edad-"&amp;$L467,Equations!$G:$I,3,0)*$V467+VLOOKUP(BW$14&amp;"-est-"&amp;$L467,Equations!$G:$I,3,0)*(1/$W467)+VLOOKUP(BW$14&amp;"-imc-"&amp;$L467,Equations!$G:$I,3,0)*(1/$Q467)))</f>
        <v/>
      </c>
      <c r="BX467" s="10" t="str">
        <f>IF($AG467="","",IF(OR($V467&lt;2.7,$V467&gt;90),"Age OOR",BW467-1.6449*VLOOKUP(BW$14&amp;"-rse-"&amp;$L467,Equations!$G:$I,3,0)))</f>
        <v/>
      </c>
      <c r="BY467" s="10" t="str">
        <f>IF($AG467="","",IF(OR($V467&lt;2.7,$V467&gt;90),"Age OOR",BW467+1.6449*VLOOKUP(BW$14&amp;"-rse-"&amp;$L467,Equations!$G:$I,3,0)))</f>
        <v/>
      </c>
      <c r="BZ467" s="10" t="str">
        <f t="shared" si="195"/>
        <v/>
      </c>
      <c r="CA467" s="10" t="str">
        <f>IF($AG467="","",IF(OR($V467&lt;2.7,$V467&gt;90),"Age OOR",($AG467-BW467)/VLOOKUP(BW$14&amp;"-rse-"&amp;$L467,Equations!$G:$I,3,0)))</f>
        <v/>
      </c>
      <c r="CB467" s="10" t="str">
        <f>IF($AH467="","",IF(OR($V467&lt;2.7,$V467&gt;90),"Age OOR",VLOOKUP(CB$14&amp;"-int-"&amp;$M467,Equations!$G:$I,3,0)+VLOOKUP(CB$14&amp;"-sexo-"&amp;$M467,Equations!$G:$I,3,0)*$U467+VLOOKUP(CB$14&amp;"-edad-"&amp;$M467,Equations!$G:$I,3,0)*$V467+VLOOKUP(CB$14&amp;"-est-"&amp;$M467,Equations!$G:$I,3,0)*(1/$W467)+VLOOKUP(CB$14&amp;"-imc-"&amp;$M467,Equations!$G:$I,3,0)*(1/$Q467)))</f>
        <v/>
      </c>
      <c r="CC467" s="10" t="str">
        <f>IF($AH467="","",IF(OR($V467&lt;2.7,$V467&gt;90),"Age OOR",CB467-1.6449*VLOOKUP(CB$14&amp;"-rse-"&amp;$M467,Equations!$G:$I,3,0)))</f>
        <v/>
      </c>
      <c r="CD467" s="10" t="str">
        <f>IF($AH467="","",IF(OR($V467&lt;2.7,$V467&gt;90),"Age OOR",CB467+1.6449*VLOOKUP(CB$14&amp;"-rse-"&amp;$M467,Equations!$G:$I,3,0)))</f>
        <v/>
      </c>
      <c r="CE467" s="10" t="str">
        <f t="shared" si="196"/>
        <v/>
      </c>
      <c r="CF467" s="10" t="str">
        <f>IF($AH467="","",IF(OR($V467&lt;2.7,$V467&gt;90),"Age OOR",($AH467-CB467)/VLOOKUP(CB$14&amp;"-rse-"&amp;$M467,Equations!$G:$I,3,0)))</f>
        <v/>
      </c>
      <c r="CG467" s="10" t="str">
        <f>IF($AI467="","",IF(OR($V467&lt;2.7,$V467&gt;90),"Age OOR",VLOOKUP(CG$14&amp;"-int-"&amp;$N467,Equations!$G:$I,3,0)+VLOOKUP(CG$14&amp;"-sexo-"&amp;$N467,Equations!$G:$I,3,0)*$U467+VLOOKUP(CG$14&amp;"-edad-"&amp;$N467,Equations!$G:$I,3,0)*$V467+VLOOKUP(CG$14&amp;"-est-"&amp;$N467,Equations!$G:$I,3,0)*(1/$W467)+VLOOKUP(CG$14&amp;"-imc-"&amp;$N467,Equations!$G:$I,3,0)*(1/$Q467)))</f>
        <v/>
      </c>
      <c r="CH467" s="10" t="str">
        <f>IF($AI467="","",IF(OR($V467&lt;2.7,$V467&gt;90),"Age OOR",CG467-1.6449*VLOOKUP(CG$14&amp;"-rse-"&amp;$N467,Equations!$G:$I,3,0)))</f>
        <v/>
      </c>
      <c r="CI467" s="10" t="str">
        <f>IF($AI467="","",IF(OR($V467&lt;2.7,$V467&gt;90),"Age OOR",CG467+1.6449*VLOOKUP(CG$14&amp;"-rse-"&amp;$N467,Equations!$G:$I,3,0)))</f>
        <v/>
      </c>
      <c r="CJ467" s="10" t="str">
        <f t="shared" si="197"/>
        <v/>
      </c>
      <c r="CK467" s="10" t="str">
        <f>IF($AI467="","",IF(OR($V467&lt;2.7,$V467&gt;90),"Age OOR",($AI467-CG467)/VLOOKUP(CG$14&amp;"-rse-"&amp;$N467,Equations!$G:$I,3,0)))</f>
        <v/>
      </c>
      <c r="CL467" s="10" t="str">
        <f>IF($AJ467="","",IF(OR($V467&lt;2.7,$V467&gt;90),"Age OOR",VLOOKUP(CL$14&amp;"-int-"&amp;$O467,Equations!$G:$I,3,0)+VLOOKUP(CL$14&amp;"-sexo-"&amp;$O467,Equations!$G:$I,3,0)*$U467+VLOOKUP(CL$14&amp;"-edad-"&amp;$O467,Equations!$G:$I,3,0)*$V467+VLOOKUP(CL$14&amp;"-est-"&amp;$O467,Equations!$G:$I,3,0)*(1/$W467)+VLOOKUP(CL$14&amp;"-imc-"&amp;$O467,Equations!$G:$I,3,0)*(1/$Q467)))</f>
        <v/>
      </c>
      <c r="CM467" s="10" t="str">
        <f>IF($AJ467="","",IF(OR($V467&lt;2.7,$V467&gt;90),"Age OOR",CL467-1.6449*VLOOKUP(CL$14&amp;"-rse-"&amp;$O467,Equations!$G:$I,3,0)))</f>
        <v/>
      </c>
      <c r="CN467" s="10" t="str">
        <f>IF($AJ467="","",IF(OR($V467&lt;2.7,$V467&gt;90),"Age OOR",CL467+1.6449*VLOOKUP(CL$14&amp;"-rse-"&amp;$O467,Equations!$G:$I,3,0)))</f>
        <v/>
      </c>
      <c r="CO467" s="10" t="str">
        <f t="shared" si="198"/>
        <v/>
      </c>
      <c r="CP467" s="10" t="str">
        <f>IF($AJ467="","",IF(OR($V467&lt;2.7,$V467&gt;90),"Age OOR",($AJ467-CL467)/VLOOKUP(CL$14&amp;"-rse-"&amp;$O467,Equations!$G:$I,3,0)))</f>
        <v/>
      </c>
      <c r="CQ467" s="10" t="str">
        <f>IF($AK467="","",IF(OR($V467&lt;2.7,$V467&gt;90),"Age OOR",EXP(VLOOKUP(CQ$14&amp;"-int-"&amp;$P467,Equations!$G:$I,3,0)+VLOOKUP(CQ$14&amp;"-sexo-"&amp;$P467,Equations!$G:$I,3,0)*$U467+VLOOKUP(CQ$14&amp;"-edad-"&amp;$P467,Equations!$G:$I,3,0)*$V467+VLOOKUP(CQ$14&amp;"-est-"&amp;$P467,Equations!$G:$I,3,0)*(1/$W467)+VLOOKUP(CQ$14&amp;"-imc-"&amp;$P467,Equations!$G:$I,3,0)*(1/$Q467))))</f>
        <v/>
      </c>
      <c r="CR467" s="10" t="str">
        <f>IF($AK467="","",IF(OR($V467&lt;2.7,$V467&gt;90),"Age OOR",EXP(LN(CQ467)-1.6449*VLOOKUP(CQ$14&amp;"-rse-"&amp;$P467,Equations!$G:$I,3,0))))</f>
        <v/>
      </c>
      <c r="CS467" s="10" t="str">
        <f>IF($AK467="","",IF(OR($V467&lt;2.7,$V467&gt;90),"Age OOR",EXP(LN(CQ467)+1.6449*VLOOKUP(CQ$14&amp;"-rse-"&amp;$P467,Equations!$G:$I,3,0))))</f>
        <v/>
      </c>
      <c r="CT467" s="10" t="str">
        <f t="shared" si="199"/>
        <v/>
      </c>
      <c r="CU467" s="10" t="str">
        <f>IF($AK467="","",IF(OR($V467&lt;2.7,$V467&gt;90),"Age OOR",(LN($AK467)-LN(CQ467))/VLOOKUP(CQ$14&amp;"-rse-"&amp;$P467,Equations!$G:$I,3,0)))</f>
        <v/>
      </c>
      <c r="CV467" s="47"/>
    </row>
    <row r="468" spans="5:100" x14ac:dyDescent="0.2">
      <c r="E468" s="23" t="str">
        <f t="shared" si="175"/>
        <v>Age out of range</v>
      </c>
      <c r="F468" s="23" t="str">
        <f t="shared" si="176"/>
        <v>Age out of range</v>
      </c>
      <c r="G468" s="23" t="str">
        <f t="shared" si="177"/>
        <v>Age out of range</v>
      </c>
      <c r="H468" s="23" t="str">
        <f t="shared" si="178"/>
        <v>Age out of range</v>
      </c>
      <c r="I468" s="23" t="str">
        <f t="shared" si="179"/>
        <v>Age out of range</v>
      </c>
      <c r="J468" s="23" t="str">
        <f t="shared" si="180"/>
        <v>Age out of range</v>
      </c>
      <c r="K468" s="23" t="str">
        <f t="shared" si="181"/>
        <v>Age out of range</v>
      </c>
      <c r="L468" s="23" t="str">
        <f t="shared" si="182"/>
        <v>Age out of range</v>
      </c>
      <c r="M468" s="23" t="str">
        <f t="shared" si="183"/>
        <v>Age out of range</v>
      </c>
      <c r="N468" s="23" t="str">
        <f t="shared" si="184"/>
        <v>Age out of range</v>
      </c>
      <c r="O468" s="23" t="str">
        <f t="shared" si="185"/>
        <v>Age out of range</v>
      </c>
      <c r="P468" s="23" t="str">
        <f t="shared" si="186"/>
        <v>Age out of range</v>
      </c>
      <c r="Q468" s="23" t="e">
        <f t="shared" si="187"/>
        <v>#DIV/0!</v>
      </c>
      <c r="R468" s="17"/>
      <c r="S468" s="23">
        <v>452</v>
      </c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  <c r="AE468" s="134"/>
      <c r="AF468" s="134"/>
      <c r="AG468" s="134"/>
      <c r="AH468" s="134"/>
      <c r="AI468" s="134"/>
      <c r="AJ468" s="134"/>
      <c r="AK468" s="134"/>
      <c r="AL468" s="7"/>
      <c r="AM468" s="47"/>
      <c r="AN468" s="10" t="str">
        <f>IF($Z468="","",IF(OR($V468&lt;2.7,$V468&gt;90),"Age OOR",VLOOKUP(AN$14&amp;"-int-"&amp;$E468,Equations!$G:$I,3,0)+VLOOKUP(AN$14&amp;"-sexo-"&amp;$E468,Equations!$G:$I,3,0)*$U468+VLOOKUP(AN$14&amp;"-edad-"&amp;$E468,Equations!$G:$I,3,0)*$V468+VLOOKUP(AN$14&amp;"-est-"&amp;$E468,Equations!$G:$I,3,0)*(1/$W468)+VLOOKUP(AN$14&amp;"-imc-"&amp;$E468,Equations!$G:$I,3,0)*(1/$Q468)))</f>
        <v/>
      </c>
      <c r="AO468" s="10" t="str">
        <f>IF($Z468="","",IF(OR($V468&lt;2.7,$V468&gt;90),"Age OOR",AN468-1.6449*VLOOKUP(AN$14&amp;"-rse-"&amp;$E468,Equations!$G:$I,3,0)))</f>
        <v/>
      </c>
      <c r="AP468" s="10" t="str">
        <f>IF($Z468="","",IF(OR($V468&lt;2.7,$V468&gt;90),"Age OOR",AN468+1.6449*VLOOKUP(AN$14&amp;"-rse-"&amp;$E468,Equations!$G:$I,3,0)))</f>
        <v/>
      </c>
      <c r="AQ468" s="10" t="str">
        <f t="shared" si="188"/>
        <v/>
      </c>
      <c r="AR468" s="10" t="str">
        <f>IF($Z468="","",IF(OR($V468&lt;2.7,$V468&gt;90),"Age OOR",($Z468-AN468)/VLOOKUP(AN$14&amp;"-rse-"&amp;$E468,Equations!$G:$I,3,0)))</f>
        <v/>
      </c>
      <c r="AS468" s="10" t="str">
        <f>IF($AA468="","",IF(OR($V468&lt;2.7,$V468&gt;90),"Age OOR",VLOOKUP(AS$14&amp;"-int-"&amp;$F468,Equations!$G:$I,3,0)+VLOOKUP(AS$14&amp;"-sexo-"&amp;$F468,Equations!$G:$I,3,0)*$U468+VLOOKUP(AS$14&amp;"-edad-"&amp;$F468,Equations!$G:$I,3,0)*$V468+VLOOKUP(AS$14&amp;"-est-"&amp;$F468,Equations!$G:$I,3,0)*(1/$W468)+VLOOKUP(AS$14&amp;"-imc-"&amp;$F468,Equations!$G:$I,3,0)*(1/$Q468)))</f>
        <v/>
      </c>
      <c r="AT468" s="10" t="str">
        <f>IF($AA468="","",IF(OR($V468&lt;2.7,$V468&gt;90),"Age OOR",AS468-1.6449*VLOOKUP(AS$14&amp;"-rse-"&amp;$F468,Equations!$G:$I,3,0)))</f>
        <v/>
      </c>
      <c r="AU468" s="10" t="str">
        <f>IF($AA468="","",IF(OR($V468&lt;2.7,$V468&gt;90),"Age OOR",AS468+1.6449*VLOOKUP(AS$14&amp;"-rse-"&amp;$F468,Equations!$G:$I,3,0)))</f>
        <v/>
      </c>
      <c r="AV468" s="10" t="str">
        <f t="shared" si="189"/>
        <v/>
      </c>
      <c r="AW468" s="10" t="str">
        <f>IF($AA468="","",IF(OR($V468&lt;2.7,$V468&gt;90),"Age OOR",($AA468-AS468)/VLOOKUP(AS$14&amp;"-rse-"&amp;$F468,Equations!$G:$I,3,0)))</f>
        <v/>
      </c>
      <c r="AX468" s="10" t="str">
        <f>IF($AB468="","",IF(OR($V468&lt;2.7,$V468&gt;90),"Age OOR",VLOOKUP(AX$14&amp;"-int-"&amp;$G468,Equations!$G:$I,3,0)+VLOOKUP(AX$14&amp;"-sexo-"&amp;$G468,Equations!$G:$I,3,0)*$U468+VLOOKUP(AX$14&amp;"-edad-"&amp;$G468,Equations!$G:$I,3,0)*$V468+VLOOKUP(AX$14&amp;"-est-"&amp;$G468,Equations!$G:$I,3,0)*(1/$W468)+VLOOKUP(AX$14&amp;"-imc-"&amp;$G468,Equations!$G:$I,3,0)*(1/$Q468)))</f>
        <v/>
      </c>
      <c r="AY468" s="10" t="str">
        <f>IF($AB468="","",IF(OR($V468&lt;2.7,$V468&gt;90),"Age OOR",AX468-1.6449*VLOOKUP(AX$14&amp;"-rse-"&amp;$G468,Equations!$G:$I,3,0)))</f>
        <v/>
      </c>
      <c r="AZ468" s="10" t="str">
        <f>IF($AB468="","",IF(OR($V468&lt;2.7,$V468&gt;90),"Age OOR",AX468+1.6449*VLOOKUP(AX$14&amp;"-rse-"&amp;$G468,Equations!$G:$I,3,0)))</f>
        <v/>
      </c>
      <c r="BA468" s="10" t="str">
        <f t="shared" si="190"/>
        <v/>
      </c>
      <c r="BB468" s="10" t="str">
        <f>IF($AB468="","",IF(OR($V468&lt;2.7,$V468&gt;90),"Age OOR",($AB468-AX468)/VLOOKUP(AX$14&amp;"-rse-"&amp;$G468,Equations!$G:$I,3,0)))</f>
        <v/>
      </c>
      <c r="BC468" s="10" t="str">
        <f>IF($AC468="","",IF(OR($V468&lt;2.7,$V468&gt;90),"Age OOR",VLOOKUP(BC$14&amp;"-int-"&amp;$H468,Equations!$G:$I,3,0)+VLOOKUP(BC$14&amp;"-sexo-"&amp;$H468,Equations!$G:$I,3,0)*$U468+VLOOKUP(BC$14&amp;"-edad-"&amp;$H468,Equations!$G:$I,3,0)*$V468+VLOOKUP(BC$14&amp;"-est-"&amp;$H468,Equations!$G:$I,3,0)*(1/$W468)+VLOOKUP(BC$14&amp;"-imc-"&amp;$H468,Equations!$G:$I,3,0)*(1/$Q468)))</f>
        <v/>
      </c>
      <c r="BD468" s="10" t="str">
        <f>IF($AC468="","",IF(OR($V468&lt;2.7,$V468&gt;90),"Age OOR",BC468-1.6449*VLOOKUP(BC$14&amp;"-rse-"&amp;$H468,Equations!$G:$I,3,0)))</f>
        <v/>
      </c>
      <c r="BE468" s="10" t="str">
        <f>IF($AC468="","",IF(OR($V468&lt;2.7,$V468&gt;90),"Age OOR",BC468+1.6449*VLOOKUP(BC$14&amp;"-rse-"&amp;$H468,Equations!$G:$I,3,0)))</f>
        <v/>
      </c>
      <c r="BF468" s="10" t="str">
        <f t="shared" si="191"/>
        <v/>
      </c>
      <c r="BG468" s="10" t="str">
        <f>IF($AC468="","",IF(OR($V468&lt;2.7,$V468&gt;90),"Age OOR",($AC468-BC468)/VLOOKUP(BC$14&amp;"-rse-"&amp;$H468,Equations!$G:$I,3,0)))</f>
        <v/>
      </c>
      <c r="BH468" s="10" t="str">
        <f>IF($AD468="","",IF(OR($V468&lt;2.7,$V468&gt;90),"Age OOR",VLOOKUP(BH$14&amp;"-int-"&amp;$I468,Equations!$G:$I,3,0)+VLOOKUP(BH$14&amp;"-sexo-"&amp;$I468,Equations!$G:$I,3,0)*$U468+VLOOKUP(BH$14&amp;"-edad-"&amp;$I468,Equations!$G:$I,3,0)*$V468+VLOOKUP(BH$14&amp;"-est-"&amp;$I468,Equations!$G:$I,3,0)*(1/$W468)+VLOOKUP(BH$14&amp;"-imc-"&amp;$I468,Equations!$G:$I,3,0)*(1/$Q468)))</f>
        <v/>
      </c>
      <c r="BI468" s="10" t="str">
        <f>IF($AD468="","",IF(OR($V468&lt;2.7,$V468&gt;90),"Age OOR",BH468-1.6449*VLOOKUP(BH$14&amp;"-rse-"&amp;$I468,Equations!$G:$I,3,0)))</f>
        <v/>
      </c>
      <c r="BJ468" s="10" t="str">
        <f>IF($AD468="","",IF(OR($V468&lt;2.7,$V468&gt;90),"Age OOR",BH468+1.6449*VLOOKUP(BH$14&amp;"-rse-"&amp;$I468,Equations!$G:$I,3,0)))</f>
        <v/>
      </c>
      <c r="BK468" s="10" t="str">
        <f t="shared" si="192"/>
        <v/>
      </c>
      <c r="BL468" s="10" t="str">
        <f>IF($AD468="","",IF(OR($V468&lt;2.7,$V468&gt;90),"Age OOR",($AD468-BH468)/VLOOKUP(BH$14&amp;"-rse-"&amp;$I468,Equations!$G:$I,3,0)))</f>
        <v/>
      </c>
      <c r="BM468" s="10" t="str">
        <f>IF($AE468="","",IF(OR($V468&lt;2.7,$V468&gt;90),"Age OOR",VLOOKUP(BM$14&amp;"-int-"&amp;$J468,Equations!$G:$I,3,0)+VLOOKUP(BM$14&amp;"-sexo-"&amp;$J468,Equations!$G:$I,3,0)*$U468+VLOOKUP(BM$14&amp;"-edad-"&amp;$J468,Equations!$G:$I,3,0)*$V468+VLOOKUP(BM$14&amp;"-est-"&amp;$J468,Equations!$G:$I,3,0)*(1/$W468)+VLOOKUP(BM$14&amp;"-imc-"&amp;$J468,Equations!$G:$I,3,0)*(1/$Q468)))</f>
        <v/>
      </c>
      <c r="BN468" s="10" t="str">
        <f>IF($AE468="","",IF(OR($V468&lt;2.7,$V468&gt;90),"Age OOR",BM468-1.6449*VLOOKUP(BM$14&amp;"-rse-"&amp;$J468,Equations!$G:$I,3,0)))</f>
        <v/>
      </c>
      <c r="BO468" s="10" t="str">
        <f>IF($AE468="","",IF(OR($V468&lt;2.7,$V468&gt;90),"Age OOR",BM468+1.6449*VLOOKUP(BM$14&amp;"-rse-"&amp;$J468,Equations!$G:$I,3,0)))</f>
        <v/>
      </c>
      <c r="BP468" s="10" t="str">
        <f t="shared" si="193"/>
        <v/>
      </c>
      <c r="BQ468" s="10" t="str">
        <f>IF($AE468="","",IF(OR($V468&lt;2.7,$V468&gt;90),"Age OOR",($AE468-BM468)/VLOOKUP(BM$14&amp;"-rse-"&amp;$J468,Equations!$G:$I,3,0)))</f>
        <v/>
      </c>
      <c r="BR468" s="10" t="str">
        <f>IF($AF468="","",IF(OR($V468&lt;2.7,$V468&gt;90),"Age OOR",VLOOKUP(BR$14&amp;"-int-"&amp;$K468,Equations!$G:$I,3,0)+VLOOKUP(BR$14&amp;"-sexo-"&amp;$K468,Equations!$G:$I,3,0)*$U468+VLOOKUP(BR$14&amp;"-edad-"&amp;$K468,Equations!$G:$I,3,0)*$V468+VLOOKUP(BR$14&amp;"-est-"&amp;$K468,Equations!$G:$I,3,0)*(1/$W468)+VLOOKUP(BR$14&amp;"-imc-"&amp;$K468,Equations!$G:$I,3,0)*(1/$Q468)))</f>
        <v/>
      </c>
      <c r="BS468" s="10" t="str">
        <f>IF($AF468="","",IF(OR($V468&lt;2.7,$V468&gt;90),"Age OOR",BR468-1.6449*VLOOKUP(BR$14&amp;"-rse-"&amp;$K468,Equations!$G:$I,3,0)))</f>
        <v/>
      </c>
      <c r="BT468" s="10" t="str">
        <f>IF($AF468="","",IF(OR($V468&lt;2.7,$V468&gt;90),"Age OOR",BR468+1.6449*VLOOKUP(BR$14&amp;"-rse-"&amp;$K468,Equations!$G:$I,3,0)))</f>
        <v/>
      </c>
      <c r="BU468" s="10" t="str">
        <f t="shared" si="194"/>
        <v/>
      </c>
      <c r="BV468" s="10" t="str">
        <f>IF($AF468="","",IF(OR($V468&lt;2.7,$V468&gt;90),"Age OOR",($AF468-BR468)/VLOOKUP(BR$14&amp;"-rse-"&amp;$K468,Equations!$G:$I,3,0)))</f>
        <v/>
      </c>
      <c r="BW468" s="10" t="str">
        <f>IF($AG468="","",IF(OR($V468&lt;2.7,$V468&gt;90),"Age OOR",VLOOKUP(BW$14&amp;"-int-"&amp;$L468,Equations!$G:$I,3,0)+VLOOKUP(BW$14&amp;"-sexo-"&amp;$L468,Equations!$G:$I,3,0)*$U468+VLOOKUP(BW$14&amp;"-edad-"&amp;$L468,Equations!$G:$I,3,0)*$V468+VLOOKUP(BW$14&amp;"-est-"&amp;$L468,Equations!$G:$I,3,0)*(1/$W468)+VLOOKUP(BW$14&amp;"-imc-"&amp;$L468,Equations!$G:$I,3,0)*(1/$Q468)))</f>
        <v/>
      </c>
      <c r="BX468" s="10" t="str">
        <f>IF($AG468="","",IF(OR($V468&lt;2.7,$V468&gt;90),"Age OOR",BW468-1.6449*VLOOKUP(BW$14&amp;"-rse-"&amp;$L468,Equations!$G:$I,3,0)))</f>
        <v/>
      </c>
      <c r="BY468" s="10" t="str">
        <f>IF($AG468="","",IF(OR($V468&lt;2.7,$V468&gt;90),"Age OOR",BW468+1.6449*VLOOKUP(BW$14&amp;"-rse-"&amp;$L468,Equations!$G:$I,3,0)))</f>
        <v/>
      </c>
      <c r="BZ468" s="10" t="str">
        <f t="shared" si="195"/>
        <v/>
      </c>
      <c r="CA468" s="10" t="str">
        <f>IF($AG468="","",IF(OR($V468&lt;2.7,$V468&gt;90),"Age OOR",($AG468-BW468)/VLOOKUP(BW$14&amp;"-rse-"&amp;$L468,Equations!$G:$I,3,0)))</f>
        <v/>
      </c>
      <c r="CB468" s="10" t="str">
        <f>IF($AH468="","",IF(OR($V468&lt;2.7,$V468&gt;90),"Age OOR",VLOOKUP(CB$14&amp;"-int-"&amp;$M468,Equations!$G:$I,3,0)+VLOOKUP(CB$14&amp;"-sexo-"&amp;$M468,Equations!$G:$I,3,0)*$U468+VLOOKUP(CB$14&amp;"-edad-"&amp;$M468,Equations!$G:$I,3,0)*$V468+VLOOKUP(CB$14&amp;"-est-"&amp;$M468,Equations!$G:$I,3,0)*(1/$W468)+VLOOKUP(CB$14&amp;"-imc-"&amp;$M468,Equations!$G:$I,3,0)*(1/$Q468)))</f>
        <v/>
      </c>
      <c r="CC468" s="10" t="str">
        <f>IF($AH468="","",IF(OR($V468&lt;2.7,$V468&gt;90),"Age OOR",CB468-1.6449*VLOOKUP(CB$14&amp;"-rse-"&amp;$M468,Equations!$G:$I,3,0)))</f>
        <v/>
      </c>
      <c r="CD468" s="10" t="str">
        <f>IF($AH468="","",IF(OR($V468&lt;2.7,$V468&gt;90),"Age OOR",CB468+1.6449*VLOOKUP(CB$14&amp;"-rse-"&amp;$M468,Equations!$G:$I,3,0)))</f>
        <v/>
      </c>
      <c r="CE468" s="10" t="str">
        <f t="shared" si="196"/>
        <v/>
      </c>
      <c r="CF468" s="10" t="str">
        <f>IF($AH468="","",IF(OR($V468&lt;2.7,$V468&gt;90),"Age OOR",($AH468-CB468)/VLOOKUP(CB$14&amp;"-rse-"&amp;$M468,Equations!$G:$I,3,0)))</f>
        <v/>
      </c>
      <c r="CG468" s="10" t="str">
        <f>IF($AI468="","",IF(OR($V468&lt;2.7,$V468&gt;90),"Age OOR",VLOOKUP(CG$14&amp;"-int-"&amp;$N468,Equations!$G:$I,3,0)+VLOOKUP(CG$14&amp;"-sexo-"&amp;$N468,Equations!$G:$I,3,0)*$U468+VLOOKUP(CG$14&amp;"-edad-"&amp;$N468,Equations!$G:$I,3,0)*$V468+VLOOKUP(CG$14&amp;"-est-"&amp;$N468,Equations!$G:$I,3,0)*(1/$W468)+VLOOKUP(CG$14&amp;"-imc-"&amp;$N468,Equations!$G:$I,3,0)*(1/$Q468)))</f>
        <v/>
      </c>
      <c r="CH468" s="10" t="str">
        <f>IF($AI468="","",IF(OR($V468&lt;2.7,$V468&gt;90),"Age OOR",CG468-1.6449*VLOOKUP(CG$14&amp;"-rse-"&amp;$N468,Equations!$G:$I,3,0)))</f>
        <v/>
      </c>
      <c r="CI468" s="10" t="str">
        <f>IF($AI468="","",IF(OR($V468&lt;2.7,$V468&gt;90),"Age OOR",CG468+1.6449*VLOOKUP(CG$14&amp;"-rse-"&amp;$N468,Equations!$G:$I,3,0)))</f>
        <v/>
      </c>
      <c r="CJ468" s="10" t="str">
        <f t="shared" si="197"/>
        <v/>
      </c>
      <c r="CK468" s="10" t="str">
        <f>IF($AI468="","",IF(OR($V468&lt;2.7,$V468&gt;90),"Age OOR",($AI468-CG468)/VLOOKUP(CG$14&amp;"-rse-"&amp;$N468,Equations!$G:$I,3,0)))</f>
        <v/>
      </c>
      <c r="CL468" s="10" t="str">
        <f>IF($AJ468="","",IF(OR($V468&lt;2.7,$V468&gt;90),"Age OOR",VLOOKUP(CL$14&amp;"-int-"&amp;$O468,Equations!$G:$I,3,0)+VLOOKUP(CL$14&amp;"-sexo-"&amp;$O468,Equations!$G:$I,3,0)*$U468+VLOOKUP(CL$14&amp;"-edad-"&amp;$O468,Equations!$G:$I,3,0)*$V468+VLOOKUP(CL$14&amp;"-est-"&amp;$O468,Equations!$G:$I,3,0)*(1/$W468)+VLOOKUP(CL$14&amp;"-imc-"&amp;$O468,Equations!$G:$I,3,0)*(1/$Q468)))</f>
        <v/>
      </c>
      <c r="CM468" s="10" t="str">
        <f>IF($AJ468="","",IF(OR($V468&lt;2.7,$V468&gt;90),"Age OOR",CL468-1.6449*VLOOKUP(CL$14&amp;"-rse-"&amp;$O468,Equations!$G:$I,3,0)))</f>
        <v/>
      </c>
      <c r="CN468" s="10" t="str">
        <f>IF($AJ468="","",IF(OR($V468&lt;2.7,$V468&gt;90),"Age OOR",CL468+1.6449*VLOOKUP(CL$14&amp;"-rse-"&amp;$O468,Equations!$G:$I,3,0)))</f>
        <v/>
      </c>
      <c r="CO468" s="10" t="str">
        <f t="shared" si="198"/>
        <v/>
      </c>
      <c r="CP468" s="10" t="str">
        <f>IF($AJ468="","",IF(OR($V468&lt;2.7,$V468&gt;90),"Age OOR",($AJ468-CL468)/VLOOKUP(CL$14&amp;"-rse-"&amp;$O468,Equations!$G:$I,3,0)))</f>
        <v/>
      </c>
      <c r="CQ468" s="10" t="str">
        <f>IF($AK468="","",IF(OR($V468&lt;2.7,$V468&gt;90),"Age OOR",EXP(VLOOKUP(CQ$14&amp;"-int-"&amp;$P468,Equations!$G:$I,3,0)+VLOOKUP(CQ$14&amp;"-sexo-"&amp;$P468,Equations!$G:$I,3,0)*$U468+VLOOKUP(CQ$14&amp;"-edad-"&amp;$P468,Equations!$G:$I,3,0)*$V468+VLOOKUP(CQ$14&amp;"-est-"&amp;$P468,Equations!$G:$I,3,0)*(1/$W468)+VLOOKUP(CQ$14&amp;"-imc-"&amp;$P468,Equations!$G:$I,3,0)*(1/$Q468))))</f>
        <v/>
      </c>
      <c r="CR468" s="10" t="str">
        <f>IF($AK468="","",IF(OR($V468&lt;2.7,$V468&gt;90),"Age OOR",EXP(LN(CQ468)-1.6449*VLOOKUP(CQ$14&amp;"-rse-"&amp;$P468,Equations!$G:$I,3,0))))</f>
        <v/>
      </c>
      <c r="CS468" s="10" t="str">
        <f>IF($AK468="","",IF(OR($V468&lt;2.7,$V468&gt;90),"Age OOR",EXP(LN(CQ468)+1.6449*VLOOKUP(CQ$14&amp;"-rse-"&amp;$P468,Equations!$G:$I,3,0))))</f>
        <v/>
      </c>
      <c r="CT468" s="10" t="str">
        <f t="shared" si="199"/>
        <v/>
      </c>
      <c r="CU468" s="10" t="str">
        <f>IF($AK468="","",IF(OR($V468&lt;2.7,$V468&gt;90),"Age OOR",(LN($AK468)-LN(CQ468))/VLOOKUP(CQ$14&amp;"-rse-"&amp;$P468,Equations!$G:$I,3,0)))</f>
        <v/>
      </c>
      <c r="CV468" s="47"/>
    </row>
    <row r="469" spans="5:100" x14ac:dyDescent="0.2">
      <c r="E469" s="23" t="str">
        <f t="shared" si="175"/>
        <v>Age out of range</v>
      </c>
      <c r="F469" s="23" t="str">
        <f t="shared" si="176"/>
        <v>Age out of range</v>
      </c>
      <c r="G469" s="23" t="str">
        <f t="shared" si="177"/>
        <v>Age out of range</v>
      </c>
      <c r="H469" s="23" t="str">
        <f t="shared" si="178"/>
        <v>Age out of range</v>
      </c>
      <c r="I469" s="23" t="str">
        <f t="shared" si="179"/>
        <v>Age out of range</v>
      </c>
      <c r="J469" s="23" t="str">
        <f t="shared" si="180"/>
        <v>Age out of range</v>
      </c>
      <c r="K469" s="23" t="str">
        <f t="shared" si="181"/>
        <v>Age out of range</v>
      </c>
      <c r="L469" s="23" t="str">
        <f t="shared" si="182"/>
        <v>Age out of range</v>
      </c>
      <c r="M469" s="23" t="str">
        <f t="shared" si="183"/>
        <v>Age out of range</v>
      </c>
      <c r="N469" s="23" t="str">
        <f t="shared" si="184"/>
        <v>Age out of range</v>
      </c>
      <c r="O469" s="23" t="str">
        <f t="shared" si="185"/>
        <v>Age out of range</v>
      </c>
      <c r="P469" s="23" t="str">
        <f t="shared" si="186"/>
        <v>Age out of range</v>
      </c>
      <c r="Q469" s="23" t="e">
        <f t="shared" si="187"/>
        <v>#DIV/0!</v>
      </c>
      <c r="R469" s="17"/>
      <c r="S469" s="23">
        <v>453</v>
      </c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  <c r="AE469" s="134"/>
      <c r="AF469" s="134"/>
      <c r="AG469" s="134"/>
      <c r="AH469" s="134"/>
      <c r="AI469" s="134"/>
      <c r="AJ469" s="134"/>
      <c r="AK469" s="134"/>
      <c r="AL469" s="7"/>
      <c r="AM469" s="47"/>
      <c r="AN469" s="10" t="str">
        <f>IF($Z469="","",IF(OR($V469&lt;2.7,$V469&gt;90),"Age OOR",VLOOKUP(AN$14&amp;"-int-"&amp;$E469,Equations!$G:$I,3,0)+VLOOKUP(AN$14&amp;"-sexo-"&amp;$E469,Equations!$G:$I,3,0)*$U469+VLOOKUP(AN$14&amp;"-edad-"&amp;$E469,Equations!$G:$I,3,0)*$V469+VLOOKUP(AN$14&amp;"-est-"&amp;$E469,Equations!$G:$I,3,0)*(1/$W469)+VLOOKUP(AN$14&amp;"-imc-"&amp;$E469,Equations!$G:$I,3,0)*(1/$Q469)))</f>
        <v/>
      </c>
      <c r="AO469" s="10" t="str">
        <f>IF($Z469="","",IF(OR($V469&lt;2.7,$V469&gt;90),"Age OOR",AN469-1.6449*VLOOKUP(AN$14&amp;"-rse-"&amp;$E469,Equations!$G:$I,3,0)))</f>
        <v/>
      </c>
      <c r="AP469" s="10" t="str">
        <f>IF($Z469="","",IF(OR($V469&lt;2.7,$V469&gt;90),"Age OOR",AN469+1.6449*VLOOKUP(AN$14&amp;"-rse-"&amp;$E469,Equations!$G:$I,3,0)))</f>
        <v/>
      </c>
      <c r="AQ469" s="10" t="str">
        <f t="shared" si="188"/>
        <v/>
      </c>
      <c r="AR469" s="10" t="str">
        <f>IF($Z469="","",IF(OR($V469&lt;2.7,$V469&gt;90),"Age OOR",($Z469-AN469)/VLOOKUP(AN$14&amp;"-rse-"&amp;$E469,Equations!$G:$I,3,0)))</f>
        <v/>
      </c>
      <c r="AS469" s="10" t="str">
        <f>IF($AA469="","",IF(OR($V469&lt;2.7,$V469&gt;90),"Age OOR",VLOOKUP(AS$14&amp;"-int-"&amp;$F469,Equations!$G:$I,3,0)+VLOOKUP(AS$14&amp;"-sexo-"&amp;$F469,Equations!$G:$I,3,0)*$U469+VLOOKUP(AS$14&amp;"-edad-"&amp;$F469,Equations!$G:$I,3,0)*$V469+VLOOKUP(AS$14&amp;"-est-"&amp;$F469,Equations!$G:$I,3,0)*(1/$W469)+VLOOKUP(AS$14&amp;"-imc-"&amp;$F469,Equations!$G:$I,3,0)*(1/$Q469)))</f>
        <v/>
      </c>
      <c r="AT469" s="10" t="str">
        <f>IF($AA469="","",IF(OR($V469&lt;2.7,$V469&gt;90),"Age OOR",AS469-1.6449*VLOOKUP(AS$14&amp;"-rse-"&amp;$F469,Equations!$G:$I,3,0)))</f>
        <v/>
      </c>
      <c r="AU469" s="10" t="str">
        <f>IF($AA469="","",IF(OR($V469&lt;2.7,$V469&gt;90),"Age OOR",AS469+1.6449*VLOOKUP(AS$14&amp;"-rse-"&amp;$F469,Equations!$G:$I,3,0)))</f>
        <v/>
      </c>
      <c r="AV469" s="10" t="str">
        <f t="shared" si="189"/>
        <v/>
      </c>
      <c r="AW469" s="10" t="str">
        <f>IF($AA469="","",IF(OR($V469&lt;2.7,$V469&gt;90),"Age OOR",($AA469-AS469)/VLOOKUP(AS$14&amp;"-rse-"&amp;$F469,Equations!$G:$I,3,0)))</f>
        <v/>
      </c>
      <c r="AX469" s="10" t="str">
        <f>IF($AB469="","",IF(OR($V469&lt;2.7,$V469&gt;90),"Age OOR",VLOOKUP(AX$14&amp;"-int-"&amp;$G469,Equations!$G:$I,3,0)+VLOOKUP(AX$14&amp;"-sexo-"&amp;$G469,Equations!$G:$I,3,0)*$U469+VLOOKUP(AX$14&amp;"-edad-"&amp;$G469,Equations!$G:$I,3,0)*$V469+VLOOKUP(AX$14&amp;"-est-"&amp;$G469,Equations!$G:$I,3,0)*(1/$W469)+VLOOKUP(AX$14&amp;"-imc-"&amp;$G469,Equations!$G:$I,3,0)*(1/$Q469)))</f>
        <v/>
      </c>
      <c r="AY469" s="10" t="str">
        <f>IF($AB469="","",IF(OR($V469&lt;2.7,$V469&gt;90),"Age OOR",AX469-1.6449*VLOOKUP(AX$14&amp;"-rse-"&amp;$G469,Equations!$G:$I,3,0)))</f>
        <v/>
      </c>
      <c r="AZ469" s="10" t="str">
        <f>IF($AB469="","",IF(OR($V469&lt;2.7,$V469&gt;90),"Age OOR",AX469+1.6449*VLOOKUP(AX$14&amp;"-rse-"&amp;$G469,Equations!$G:$I,3,0)))</f>
        <v/>
      </c>
      <c r="BA469" s="10" t="str">
        <f t="shared" si="190"/>
        <v/>
      </c>
      <c r="BB469" s="10" t="str">
        <f>IF($AB469="","",IF(OR($V469&lt;2.7,$V469&gt;90),"Age OOR",($AB469-AX469)/VLOOKUP(AX$14&amp;"-rse-"&amp;$G469,Equations!$G:$I,3,0)))</f>
        <v/>
      </c>
      <c r="BC469" s="10" t="str">
        <f>IF($AC469="","",IF(OR($V469&lt;2.7,$V469&gt;90),"Age OOR",VLOOKUP(BC$14&amp;"-int-"&amp;$H469,Equations!$G:$I,3,0)+VLOOKUP(BC$14&amp;"-sexo-"&amp;$H469,Equations!$G:$I,3,0)*$U469+VLOOKUP(BC$14&amp;"-edad-"&amp;$H469,Equations!$G:$I,3,0)*$V469+VLOOKUP(BC$14&amp;"-est-"&amp;$H469,Equations!$G:$I,3,0)*(1/$W469)+VLOOKUP(BC$14&amp;"-imc-"&amp;$H469,Equations!$G:$I,3,0)*(1/$Q469)))</f>
        <v/>
      </c>
      <c r="BD469" s="10" t="str">
        <f>IF($AC469="","",IF(OR($V469&lt;2.7,$V469&gt;90),"Age OOR",BC469-1.6449*VLOOKUP(BC$14&amp;"-rse-"&amp;$H469,Equations!$G:$I,3,0)))</f>
        <v/>
      </c>
      <c r="BE469" s="10" t="str">
        <f>IF($AC469="","",IF(OR($V469&lt;2.7,$V469&gt;90),"Age OOR",BC469+1.6449*VLOOKUP(BC$14&amp;"-rse-"&amp;$H469,Equations!$G:$I,3,0)))</f>
        <v/>
      </c>
      <c r="BF469" s="10" t="str">
        <f t="shared" si="191"/>
        <v/>
      </c>
      <c r="BG469" s="10" t="str">
        <f>IF($AC469="","",IF(OR($V469&lt;2.7,$V469&gt;90),"Age OOR",($AC469-BC469)/VLOOKUP(BC$14&amp;"-rse-"&amp;$H469,Equations!$G:$I,3,0)))</f>
        <v/>
      </c>
      <c r="BH469" s="10" t="str">
        <f>IF($AD469="","",IF(OR($V469&lt;2.7,$V469&gt;90),"Age OOR",VLOOKUP(BH$14&amp;"-int-"&amp;$I469,Equations!$G:$I,3,0)+VLOOKUP(BH$14&amp;"-sexo-"&amp;$I469,Equations!$G:$I,3,0)*$U469+VLOOKUP(BH$14&amp;"-edad-"&amp;$I469,Equations!$G:$I,3,0)*$V469+VLOOKUP(BH$14&amp;"-est-"&amp;$I469,Equations!$G:$I,3,0)*(1/$W469)+VLOOKUP(BH$14&amp;"-imc-"&amp;$I469,Equations!$G:$I,3,0)*(1/$Q469)))</f>
        <v/>
      </c>
      <c r="BI469" s="10" t="str">
        <f>IF($AD469="","",IF(OR($V469&lt;2.7,$V469&gt;90),"Age OOR",BH469-1.6449*VLOOKUP(BH$14&amp;"-rse-"&amp;$I469,Equations!$G:$I,3,0)))</f>
        <v/>
      </c>
      <c r="BJ469" s="10" t="str">
        <f>IF($AD469="","",IF(OR($V469&lt;2.7,$V469&gt;90),"Age OOR",BH469+1.6449*VLOOKUP(BH$14&amp;"-rse-"&amp;$I469,Equations!$G:$I,3,0)))</f>
        <v/>
      </c>
      <c r="BK469" s="10" t="str">
        <f t="shared" si="192"/>
        <v/>
      </c>
      <c r="BL469" s="10" t="str">
        <f>IF($AD469="","",IF(OR($V469&lt;2.7,$V469&gt;90),"Age OOR",($AD469-BH469)/VLOOKUP(BH$14&amp;"-rse-"&amp;$I469,Equations!$G:$I,3,0)))</f>
        <v/>
      </c>
      <c r="BM469" s="10" t="str">
        <f>IF($AE469="","",IF(OR($V469&lt;2.7,$V469&gt;90),"Age OOR",VLOOKUP(BM$14&amp;"-int-"&amp;$J469,Equations!$G:$I,3,0)+VLOOKUP(BM$14&amp;"-sexo-"&amp;$J469,Equations!$G:$I,3,0)*$U469+VLOOKUP(BM$14&amp;"-edad-"&amp;$J469,Equations!$G:$I,3,0)*$V469+VLOOKUP(BM$14&amp;"-est-"&amp;$J469,Equations!$G:$I,3,0)*(1/$W469)+VLOOKUP(BM$14&amp;"-imc-"&amp;$J469,Equations!$G:$I,3,0)*(1/$Q469)))</f>
        <v/>
      </c>
      <c r="BN469" s="10" t="str">
        <f>IF($AE469="","",IF(OR($V469&lt;2.7,$V469&gt;90),"Age OOR",BM469-1.6449*VLOOKUP(BM$14&amp;"-rse-"&amp;$J469,Equations!$G:$I,3,0)))</f>
        <v/>
      </c>
      <c r="BO469" s="10" t="str">
        <f>IF($AE469="","",IF(OR($V469&lt;2.7,$V469&gt;90),"Age OOR",BM469+1.6449*VLOOKUP(BM$14&amp;"-rse-"&amp;$J469,Equations!$G:$I,3,0)))</f>
        <v/>
      </c>
      <c r="BP469" s="10" t="str">
        <f t="shared" si="193"/>
        <v/>
      </c>
      <c r="BQ469" s="10" t="str">
        <f>IF($AE469="","",IF(OR($V469&lt;2.7,$V469&gt;90),"Age OOR",($AE469-BM469)/VLOOKUP(BM$14&amp;"-rse-"&amp;$J469,Equations!$G:$I,3,0)))</f>
        <v/>
      </c>
      <c r="BR469" s="10" t="str">
        <f>IF($AF469="","",IF(OR($V469&lt;2.7,$V469&gt;90),"Age OOR",VLOOKUP(BR$14&amp;"-int-"&amp;$K469,Equations!$G:$I,3,0)+VLOOKUP(BR$14&amp;"-sexo-"&amp;$K469,Equations!$G:$I,3,0)*$U469+VLOOKUP(BR$14&amp;"-edad-"&amp;$K469,Equations!$G:$I,3,0)*$V469+VLOOKUP(BR$14&amp;"-est-"&amp;$K469,Equations!$G:$I,3,0)*(1/$W469)+VLOOKUP(BR$14&amp;"-imc-"&amp;$K469,Equations!$G:$I,3,0)*(1/$Q469)))</f>
        <v/>
      </c>
      <c r="BS469" s="10" t="str">
        <f>IF($AF469="","",IF(OR($V469&lt;2.7,$V469&gt;90),"Age OOR",BR469-1.6449*VLOOKUP(BR$14&amp;"-rse-"&amp;$K469,Equations!$G:$I,3,0)))</f>
        <v/>
      </c>
      <c r="BT469" s="10" t="str">
        <f>IF($AF469="","",IF(OR($V469&lt;2.7,$V469&gt;90),"Age OOR",BR469+1.6449*VLOOKUP(BR$14&amp;"-rse-"&amp;$K469,Equations!$G:$I,3,0)))</f>
        <v/>
      </c>
      <c r="BU469" s="10" t="str">
        <f t="shared" si="194"/>
        <v/>
      </c>
      <c r="BV469" s="10" t="str">
        <f>IF($AF469="","",IF(OR($V469&lt;2.7,$V469&gt;90),"Age OOR",($AF469-BR469)/VLOOKUP(BR$14&amp;"-rse-"&amp;$K469,Equations!$G:$I,3,0)))</f>
        <v/>
      </c>
      <c r="BW469" s="10" t="str">
        <f>IF($AG469="","",IF(OR($V469&lt;2.7,$V469&gt;90),"Age OOR",VLOOKUP(BW$14&amp;"-int-"&amp;$L469,Equations!$G:$I,3,0)+VLOOKUP(BW$14&amp;"-sexo-"&amp;$L469,Equations!$G:$I,3,0)*$U469+VLOOKUP(BW$14&amp;"-edad-"&amp;$L469,Equations!$G:$I,3,0)*$V469+VLOOKUP(BW$14&amp;"-est-"&amp;$L469,Equations!$G:$I,3,0)*(1/$W469)+VLOOKUP(BW$14&amp;"-imc-"&amp;$L469,Equations!$G:$I,3,0)*(1/$Q469)))</f>
        <v/>
      </c>
      <c r="BX469" s="10" t="str">
        <f>IF($AG469="","",IF(OR($V469&lt;2.7,$V469&gt;90),"Age OOR",BW469-1.6449*VLOOKUP(BW$14&amp;"-rse-"&amp;$L469,Equations!$G:$I,3,0)))</f>
        <v/>
      </c>
      <c r="BY469" s="10" t="str">
        <f>IF($AG469="","",IF(OR($V469&lt;2.7,$V469&gt;90),"Age OOR",BW469+1.6449*VLOOKUP(BW$14&amp;"-rse-"&amp;$L469,Equations!$G:$I,3,0)))</f>
        <v/>
      </c>
      <c r="BZ469" s="10" t="str">
        <f t="shared" si="195"/>
        <v/>
      </c>
      <c r="CA469" s="10" t="str">
        <f>IF($AG469="","",IF(OR($V469&lt;2.7,$V469&gt;90),"Age OOR",($AG469-BW469)/VLOOKUP(BW$14&amp;"-rse-"&amp;$L469,Equations!$G:$I,3,0)))</f>
        <v/>
      </c>
      <c r="CB469" s="10" t="str">
        <f>IF($AH469="","",IF(OR($V469&lt;2.7,$V469&gt;90),"Age OOR",VLOOKUP(CB$14&amp;"-int-"&amp;$M469,Equations!$G:$I,3,0)+VLOOKUP(CB$14&amp;"-sexo-"&amp;$M469,Equations!$G:$I,3,0)*$U469+VLOOKUP(CB$14&amp;"-edad-"&amp;$M469,Equations!$G:$I,3,0)*$V469+VLOOKUP(CB$14&amp;"-est-"&amp;$M469,Equations!$G:$I,3,0)*(1/$W469)+VLOOKUP(CB$14&amp;"-imc-"&amp;$M469,Equations!$G:$I,3,0)*(1/$Q469)))</f>
        <v/>
      </c>
      <c r="CC469" s="10" t="str">
        <f>IF($AH469="","",IF(OR($V469&lt;2.7,$V469&gt;90),"Age OOR",CB469-1.6449*VLOOKUP(CB$14&amp;"-rse-"&amp;$M469,Equations!$G:$I,3,0)))</f>
        <v/>
      </c>
      <c r="CD469" s="10" t="str">
        <f>IF($AH469="","",IF(OR($V469&lt;2.7,$V469&gt;90),"Age OOR",CB469+1.6449*VLOOKUP(CB$14&amp;"-rse-"&amp;$M469,Equations!$G:$I,3,0)))</f>
        <v/>
      </c>
      <c r="CE469" s="10" t="str">
        <f t="shared" si="196"/>
        <v/>
      </c>
      <c r="CF469" s="10" t="str">
        <f>IF($AH469="","",IF(OR($V469&lt;2.7,$V469&gt;90),"Age OOR",($AH469-CB469)/VLOOKUP(CB$14&amp;"-rse-"&amp;$M469,Equations!$G:$I,3,0)))</f>
        <v/>
      </c>
      <c r="CG469" s="10" t="str">
        <f>IF($AI469="","",IF(OR($V469&lt;2.7,$V469&gt;90),"Age OOR",VLOOKUP(CG$14&amp;"-int-"&amp;$N469,Equations!$G:$I,3,0)+VLOOKUP(CG$14&amp;"-sexo-"&amp;$N469,Equations!$G:$I,3,0)*$U469+VLOOKUP(CG$14&amp;"-edad-"&amp;$N469,Equations!$G:$I,3,0)*$V469+VLOOKUP(CG$14&amp;"-est-"&amp;$N469,Equations!$G:$I,3,0)*(1/$W469)+VLOOKUP(CG$14&amp;"-imc-"&amp;$N469,Equations!$G:$I,3,0)*(1/$Q469)))</f>
        <v/>
      </c>
      <c r="CH469" s="10" t="str">
        <f>IF($AI469="","",IF(OR($V469&lt;2.7,$V469&gt;90),"Age OOR",CG469-1.6449*VLOOKUP(CG$14&amp;"-rse-"&amp;$N469,Equations!$G:$I,3,0)))</f>
        <v/>
      </c>
      <c r="CI469" s="10" t="str">
        <f>IF($AI469="","",IF(OR($V469&lt;2.7,$V469&gt;90),"Age OOR",CG469+1.6449*VLOOKUP(CG$14&amp;"-rse-"&amp;$N469,Equations!$G:$I,3,0)))</f>
        <v/>
      </c>
      <c r="CJ469" s="10" t="str">
        <f t="shared" si="197"/>
        <v/>
      </c>
      <c r="CK469" s="10" t="str">
        <f>IF($AI469="","",IF(OR($V469&lt;2.7,$V469&gt;90),"Age OOR",($AI469-CG469)/VLOOKUP(CG$14&amp;"-rse-"&amp;$N469,Equations!$G:$I,3,0)))</f>
        <v/>
      </c>
      <c r="CL469" s="10" t="str">
        <f>IF($AJ469="","",IF(OR($V469&lt;2.7,$V469&gt;90),"Age OOR",VLOOKUP(CL$14&amp;"-int-"&amp;$O469,Equations!$G:$I,3,0)+VLOOKUP(CL$14&amp;"-sexo-"&amp;$O469,Equations!$G:$I,3,0)*$U469+VLOOKUP(CL$14&amp;"-edad-"&amp;$O469,Equations!$G:$I,3,0)*$V469+VLOOKUP(CL$14&amp;"-est-"&amp;$O469,Equations!$G:$I,3,0)*(1/$W469)+VLOOKUP(CL$14&amp;"-imc-"&amp;$O469,Equations!$G:$I,3,0)*(1/$Q469)))</f>
        <v/>
      </c>
      <c r="CM469" s="10" t="str">
        <f>IF($AJ469="","",IF(OR($V469&lt;2.7,$V469&gt;90),"Age OOR",CL469-1.6449*VLOOKUP(CL$14&amp;"-rse-"&amp;$O469,Equations!$G:$I,3,0)))</f>
        <v/>
      </c>
      <c r="CN469" s="10" t="str">
        <f>IF($AJ469="","",IF(OR($V469&lt;2.7,$V469&gt;90),"Age OOR",CL469+1.6449*VLOOKUP(CL$14&amp;"-rse-"&amp;$O469,Equations!$G:$I,3,0)))</f>
        <v/>
      </c>
      <c r="CO469" s="10" t="str">
        <f t="shared" si="198"/>
        <v/>
      </c>
      <c r="CP469" s="10" t="str">
        <f>IF($AJ469="","",IF(OR($V469&lt;2.7,$V469&gt;90),"Age OOR",($AJ469-CL469)/VLOOKUP(CL$14&amp;"-rse-"&amp;$O469,Equations!$G:$I,3,0)))</f>
        <v/>
      </c>
      <c r="CQ469" s="10" t="str">
        <f>IF($AK469="","",IF(OR($V469&lt;2.7,$V469&gt;90),"Age OOR",EXP(VLOOKUP(CQ$14&amp;"-int-"&amp;$P469,Equations!$G:$I,3,0)+VLOOKUP(CQ$14&amp;"-sexo-"&amp;$P469,Equations!$G:$I,3,0)*$U469+VLOOKUP(CQ$14&amp;"-edad-"&amp;$P469,Equations!$G:$I,3,0)*$V469+VLOOKUP(CQ$14&amp;"-est-"&amp;$P469,Equations!$G:$I,3,0)*(1/$W469)+VLOOKUP(CQ$14&amp;"-imc-"&amp;$P469,Equations!$G:$I,3,0)*(1/$Q469))))</f>
        <v/>
      </c>
      <c r="CR469" s="10" t="str">
        <f>IF($AK469="","",IF(OR($V469&lt;2.7,$V469&gt;90),"Age OOR",EXP(LN(CQ469)-1.6449*VLOOKUP(CQ$14&amp;"-rse-"&amp;$P469,Equations!$G:$I,3,0))))</f>
        <v/>
      </c>
      <c r="CS469" s="10" t="str">
        <f>IF($AK469="","",IF(OR($V469&lt;2.7,$V469&gt;90),"Age OOR",EXP(LN(CQ469)+1.6449*VLOOKUP(CQ$14&amp;"-rse-"&amp;$P469,Equations!$G:$I,3,0))))</f>
        <v/>
      </c>
      <c r="CT469" s="10" t="str">
        <f t="shared" si="199"/>
        <v/>
      </c>
      <c r="CU469" s="10" t="str">
        <f>IF($AK469="","",IF(OR($V469&lt;2.7,$V469&gt;90),"Age OOR",(LN($AK469)-LN(CQ469))/VLOOKUP(CQ$14&amp;"-rse-"&amp;$P469,Equations!$G:$I,3,0)))</f>
        <v/>
      </c>
      <c r="CV469" s="47"/>
    </row>
    <row r="470" spans="5:100" x14ac:dyDescent="0.2">
      <c r="E470" s="23" t="str">
        <f t="shared" si="175"/>
        <v>Age out of range</v>
      </c>
      <c r="F470" s="23" t="str">
        <f t="shared" si="176"/>
        <v>Age out of range</v>
      </c>
      <c r="G470" s="23" t="str">
        <f t="shared" si="177"/>
        <v>Age out of range</v>
      </c>
      <c r="H470" s="23" t="str">
        <f t="shared" si="178"/>
        <v>Age out of range</v>
      </c>
      <c r="I470" s="23" t="str">
        <f t="shared" si="179"/>
        <v>Age out of range</v>
      </c>
      <c r="J470" s="23" t="str">
        <f t="shared" si="180"/>
        <v>Age out of range</v>
      </c>
      <c r="K470" s="23" t="str">
        <f t="shared" si="181"/>
        <v>Age out of range</v>
      </c>
      <c r="L470" s="23" t="str">
        <f t="shared" si="182"/>
        <v>Age out of range</v>
      </c>
      <c r="M470" s="23" t="str">
        <f t="shared" si="183"/>
        <v>Age out of range</v>
      </c>
      <c r="N470" s="23" t="str">
        <f t="shared" si="184"/>
        <v>Age out of range</v>
      </c>
      <c r="O470" s="23" t="str">
        <f t="shared" si="185"/>
        <v>Age out of range</v>
      </c>
      <c r="P470" s="23" t="str">
        <f t="shared" si="186"/>
        <v>Age out of range</v>
      </c>
      <c r="Q470" s="23" t="e">
        <f t="shared" si="187"/>
        <v>#DIV/0!</v>
      </c>
      <c r="R470" s="17"/>
      <c r="S470" s="23">
        <v>454</v>
      </c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  <c r="AE470" s="134"/>
      <c r="AF470" s="134"/>
      <c r="AG470" s="134"/>
      <c r="AH470" s="134"/>
      <c r="AI470" s="134"/>
      <c r="AJ470" s="134"/>
      <c r="AK470" s="134"/>
      <c r="AL470" s="7"/>
      <c r="AM470" s="47"/>
      <c r="AN470" s="10" t="str">
        <f>IF($Z470="","",IF(OR($V470&lt;2.7,$V470&gt;90),"Age OOR",VLOOKUP(AN$14&amp;"-int-"&amp;$E470,Equations!$G:$I,3,0)+VLOOKUP(AN$14&amp;"-sexo-"&amp;$E470,Equations!$G:$I,3,0)*$U470+VLOOKUP(AN$14&amp;"-edad-"&amp;$E470,Equations!$G:$I,3,0)*$V470+VLOOKUP(AN$14&amp;"-est-"&amp;$E470,Equations!$G:$I,3,0)*(1/$W470)+VLOOKUP(AN$14&amp;"-imc-"&amp;$E470,Equations!$G:$I,3,0)*(1/$Q470)))</f>
        <v/>
      </c>
      <c r="AO470" s="10" t="str">
        <f>IF($Z470="","",IF(OR($V470&lt;2.7,$V470&gt;90),"Age OOR",AN470-1.6449*VLOOKUP(AN$14&amp;"-rse-"&amp;$E470,Equations!$G:$I,3,0)))</f>
        <v/>
      </c>
      <c r="AP470" s="10" t="str">
        <f>IF($Z470="","",IF(OR($V470&lt;2.7,$V470&gt;90),"Age OOR",AN470+1.6449*VLOOKUP(AN$14&amp;"-rse-"&amp;$E470,Equations!$G:$I,3,0)))</f>
        <v/>
      </c>
      <c r="AQ470" s="10" t="str">
        <f t="shared" si="188"/>
        <v/>
      </c>
      <c r="AR470" s="10" t="str">
        <f>IF($Z470="","",IF(OR($V470&lt;2.7,$V470&gt;90),"Age OOR",($Z470-AN470)/VLOOKUP(AN$14&amp;"-rse-"&amp;$E470,Equations!$G:$I,3,0)))</f>
        <v/>
      </c>
      <c r="AS470" s="10" t="str">
        <f>IF($AA470="","",IF(OR($V470&lt;2.7,$V470&gt;90),"Age OOR",VLOOKUP(AS$14&amp;"-int-"&amp;$F470,Equations!$G:$I,3,0)+VLOOKUP(AS$14&amp;"-sexo-"&amp;$F470,Equations!$G:$I,3,0)*$U470+VLOOKUP(AS$14&amp;"-edad-"&amp;$F470,Equations!$G:$I,3,0)*$V470+VLOOKUP(AS$14&amp;"-est-"&amp;$F470,Equations!$G:$I,3,0)*(1/$W470)+VLOOKUP(AS$14&amp;"-imc-"&amp;$F470,Equations!$G:$I,3,0)*(1/$Q470)))</f>
        <v/>
      </c>
      <c r="AT470" s="10" t="str">
        <f>IF($AA470="","",IF(OR($V470&lt;2.7,$V470&gt;90),"Age OOR",AS470-1.6449*VLOOKUP(AS$14&amp;"-rse-"&amp;$F470,Equations!$G:$I,3,0)))</f>
        <v/>
      </c>
      <c r="AU470" s="10" t="str">
        <f>IF($AA470="","",IF(OR($V470&lt;2.7,$V470&gt;90),"Age OOR",AS470+1.6449*VLOOKUP(AS$14&amp;"-rse-"&amp;$F470,Equations!$G:$I,3,0)))</f>
        <v/>
      </c>
      <c r="AV470" s="10" t="str">
        <f t="shared" si="189"/>
        <v/>
      </c>
      <c r="AW470" s="10" t="str">
        <f>IF($AA470="","",IF(OR($V470&lt;2.7,$V470&gt;90),"Age OOR",($AA470-AS470)/VLOOKUP(AS$14&amp;"-rse-"&amp;$F470,Equations!$G:$I,3,0)))</f>
        <v/>
      </c>
      <c r="AX470" s="10" t="str">
        <f>IF($AB470="","",IF(OR($V470&lt;2.7,$V470&gt;90),"Age OOR",VLOOKUP(AX$14&amp;"-int-"&amp;$G470,Equations!$G:$I,3,0)+VLOOKUP(AX$14&amp;"-sexo-"&amp;$G470,Equations!$G:$I,3,0)*$U470+VLOOKUP(AX$14&amp;"-edad-"&amp;$G470,Equations!$G:$I,3,0)*$V470+VLOOKUP(AX$14&amp;"-est-"&amp;$G470,Equations!$G:$I,3,0)*(1/$W470)+VLOOKUP(AX$14&amp;"-imc-"&amp;$G470,Equations!$G:$I,3,0)*(1/$Q470)))</f>
        <v/>
      </c>
      <c r="AY470" s="10" t="str">
        <f>IF($AB470="","",IF(OR($V470&lt;2.7,$V470&gt;90),"Age OOR",AX470-1.6449*VLOOKUP(AX$14&amp;"-rse-"&amp;$G470,Equations!$G:$I,3,0)))</f>
        <v/>
      </c>
      <c r="AZ470" s="10" t="str">
        <f>IF($AB470="","",IF(OR($V470&lt;2.7,$V470&gt;90),"Age OOR",AX470+1.6449*VLOOKUP(AX$14&amp;"-rse-"&amp;$G470,Equations!$G:$I,3,0)))</f>
        <v/>
      </c>
      <c r="BA470" s="10" t="str">
        <f t="shared" si="190"/>
        <v/>
      </c>
      <c r="BB470" s="10" t="str">
        <f>IF($AB470="","",IF(OR($V470&lt;2.7,$V470&gt;90),"Age OOR",($AB470-AX470)/VLOOKUP(AX$14&amp;"-rse-"&amp;$G470,Equations!$G:$I,3,0)))</f>
        <v/>
      </c>
      <c r="BC470" s="10" t="str">
        <f>IF($AC470="","",IF(OR($V470&lt;2.7,$V470&gt;90),"Age OOR",VLOOKUP(BC$14&amp;"-int-"&amp;$H470,Equations!$G:$I,3,0)+VLOOKUP(BC$14&amp;"-sexo-"&amp;$H470,Equations!$G:$I,3,0)*$U470+VLOOKUP(BC$14&amp;"-edad-"&amp;$H470,Equations!$G:$I,3,0)*$V470+VLOOKUP(BC$14&amp;"-est-"&amp;$H470,Equations!$G:$I,3,0)*(1/$W470)+VLOOKUP(BC$14&amp;"-imc-"&amp;$H470,Equations!$G:$I,3,0)*(1/$Q470)))</f>
        <v/>
      </c>
      <c r="BD470" s="10" t="str">
        <f>IF($AC470="","",IF(OR($V470&lt;2.7,$V470&gt;90),"Age OOR",BC470-1.6449*VLOOKUP(BC$14&amp;"-rse-"&amp;$H470,Equations!$G:$I,3,0)))</f>
        <v/>
      </c>
      <c r="BE470" s="10" t="str">
        <f>IF($AC470="","",IF(OR($V470&lt;2.7,$V470&gt;90),"Age OOR",BC470+1.6449*VLOOKUP(BC$14&amp;"-rse-"&amp;$H470,Equations!$G:$I,3,0)))</f>
        <v/>
      </c>
      <c r="BF470" s="10" t="str">
        <f t="shared" si="191"/>
        <v/>
      </c>
      <c r="BG470" s="10" t="str">
        <f>IF($AC470="","",IF(OR($V470&lt;2.7,$V470&gt;90),"Age OOR",($AC470-BC470)/VLOOKUP(BC$14&amp;"-rse-"&amp;$H470,Equations!$G:$I,3,0)))</f>
        <v/>
      </c>
      <c r="BH470" s="10" t="str">
        <f>IF($AD470="","",IF(OR($V470&lt;2.7,$V470&gt;90),"Age OOR",VLOOKUP(BH$14&amp;"-int-"&amp;$I470,Equations!$G:$I,3,0)+VLOOKUP(BH$14&amp;"-sexo-"&amp;$I470,Equations!$G:$I,3,0)*$U470+VLOOKUP(BH$14&amp;"-edad-"&amp;$I470,Equations!$G:$I,3,0)*$V470+VLOOKUP(BH$14&amp;"-est-"&amp;$I470,Equations!$G:$I,3,0)*(1/$W470)+VLOOKUP(BH$14&amp;"-imc-"&amp;$I470,Equations!$G:$I,3,0)*(1/$Q470)))</f>
        <v/>
      </c>
      <c r="BI470" s="10" t="str">
        <f>IF($AD470="","",IF(OR($V470&lt;2.7,$V470&gt;90),"Age OOR",BH470-1.6449*VLOOKUP(BH$14&amp;"-rse-"&amp;$I470,Equations!$G:$I,3,0)))</f>
        <v/>
      </c>
      <c r="BJ470" s="10" t="str">
        <f>IF($AD470="","",IF(OR($V470&lt;2.7,$V470&gt;90),"Age OOR",BH470+1.6449*VLOOKUP(BH$14&amp;"-rse-"&amp;$I470,Equations!$G:$I,3,0)))</f>
        <v/>
      </c>
      <c r="BK470" s="10" t="str">
        <f t="shared" si="192"/>
        <v/>
      </c>
      <c r="BL470" s="10" t="str">
        <f>IF($AD470="","",IF(OR($V470&lt;2.7,$V470&gt;90),"Age OOR",($AD470-BH470)/VLOOKUP(BH$14&amp;"-rse-"&amp;$I470,Equations!$G:$I,3,0)))</f>
        <v/>
      </c>
      <c r="BM470" s="10" t="str">
        <f>IF($AE470="","",IF(OR($V470&lt;2.7,$V470&gt;90),"Age OOR",VLOOKUP(BM$14&amp;"-int-"&amp;$J470,Equations!$G:$I,3,0)+VLOOKUP(BM$14&amp;"-sexo-"&amp;$J470,Equations!$G:$I,3,0)*$U470+VLOOKUP(BM$14&amp;"-edad-"&amp;$J470,Equations!$G:$I,3,0)*$V470+VLOOKUP(BM$14&amp;"-est-"&amp;$J470,Equations!$G:$I,3,0)*(1/$W470)+VLOOKUP(BM$14&amp;"-imc-"&amp;$J470,Equations!$G:$I,3,0)*(1/$Q470)))</f>
        <v/>
      </c>
      <c r="BN470" s="10" t="str">
        <f>IF($AE470="","",IF(OR($V470&lt;2.7,$V470&gt;90),"Age OOR",BM470-1.6449*VLOOKUP(BM$14&amp;"-rse-"&amp;$J470,Equations!$G:$I,3,0)))</f>
        <v/>
      </c>
      <c r="BO470" s="10" t="str">
        <f>IF($AE470="","",IF(OR($V470&lt;2.7,$V470&gt;90),"Age OOR",BM470+1.6449*VLOOKUP(BM$14&amp;"-rse-"&amp;$J470,Equations!$G:$I,3,0)))</f>
        <v/>
      </c>
      <c r="BP470" s="10" t="str">
        <f t="shared" si="193"/>
        <v/>
      </c>
      <c r="BQ470" s="10" t="str">
        <f>IF($AE470="","",IF(OR($V470&lt;2.7,$V470&gt;90),"Age OOR",($AE470-BM470)/VLOOKUP(BM$14&amp;"-rse-"&amp;$J470,Equations!$G:$I,3,0)))</f>
        <v/>
      </c>
      <c r="BR470" s="10" t="str">
        <f>IF($AF470="","",IF(OR($V470&lt;2.7,$V470&gt;90),"Age OOR",VLOOKUP(BR$14&amp;"-int-"&amp;$K470,Equations!$G:$I,3,0)+VLOOKUP(BR$14&amp;"-sexo-"&amp;$K470,Equations!$G:$I,3,0)*$U470+VLOOKUP(BR$14&amp;"-edad-"&amp;$K470,Equations!$G:$I,3,0)*$V470+VLOOKUP(BR$14&amp;"-est-"&amp;$K470,Equations!$G:$I,3,0)*(1/$W470)+VLOOKUP(BR$14&amp;"-imc-"&amp;$K470,Equations!$G:$I,3,0)*(1/$Q470)))</f>
        <v/>
      </c>
      <c r="BS470" s="10" t="str">
        <f>IF($AF470="","",IF(OR($V470&lt;2.7,$V470&gt;90),"Age OOR",BR470-1.6449*VLOOKUP(BR$14&amp;"-rse-"&amp;$K470,Equations!$G:$I,3,0)))</f>
        <v/>
      </c>
      <c r="BT470" s="10" t="str">
        <f>IF($AF470="","",IF(OR($V470&lt;2.7,$V470&gt;90),"Age OOR",BR470+1.6449*VLOOKUP(BR$14&amp;"-rse-"&amp;$K470,Equations!$G:$I,3,0)))</f>
        <v/>
      </c>
      <c r="BU470" s="10" t="str">
        <f t="shared" si="194"/>
        <v/>
      </c>
      <c r="BV470" s="10" t="str">
        <f>IF($AF470="","",IF(OR($V470&lt;2.7,$V470&gt;90),"Age OOR",($AF470-BR470)/VLOOKUP(BR$14&amp;"-rse-"&amp;$K470,Equations!$G:$I,3,0)))</f>
        <v/>
      </c>
      <c r="BW470" s="10" t="str">
        <f>IF($AG470="","",IF(OR($V470&lt;2.7,$V470&gt;90),"Age OOR",VLOOKUP(BW$14&amp;"-int-"&amp;$L470,Equations!$G:$I,3,0)+VLOOKUP(BW$14&amp;"-sexo-"&amp;$L470,Equations!$G:$I,3,0)*$U470+VLOOKUP(BW$14&amp;"-edad-"&amp;$L470,Equations!$G:$I,3,0)*$V470+VLOOKUP(BW$14&amp;"-est-"&amp;$L470,Equations!$G:$I,3,0)*(1/$W470)+VLOOKUP(BW$14&amp;"-imc-"&amp;$L470,Equations!$G:$I,3,0)*(1/$Q470)))</f>
        <v/>
      </c>
      <c r="BX470" s="10" t="str">
        <f>IF($AG470="","",IF(OR($V470&lt;2.7,$V470&gt;90),"Age OOR",BW470-1.6449*VLOOKUP(BW$14&amp;"-rse-"&amp;$L470,Equations!$G:$I,3,0)))</f>
        <v/>
      </c>
      <c r="BY470" s="10" t="str">
        <f>IF($AG470="","",IF(OR($V470&lt;2.7,$V470&gt;90),"Age OOR",BW470+1.6449*VLOOKUP(BW$14&amp;"-rse-"&amp;$L470,Equations!$G:$I,3,0)))</f>
        <v/>
      </c>
      <c r="BZ470" s="10" t="str">
        <f t="shared" si="195"/>
        <v/>
      </c>
      <c r="CA470" s="10" t="str">
        <f>IF($AG470="","",IF(OR($V470&lt;2.7,$V470&gt;90),"Age OOR",($AG470-BW470)/VLOOKUP(BW$14&amp;"-rse-"&amp;$L470,Equations!$G:$I,3,0)))</f>
        <v/>
      </c>
      <c r="CB470" s="10" t="str">
        <f>IF($AH470="","",IF(OR($V470&lt;2.7,$V470&gt;90),"Age OOR",VLOOKUP(CB$14&amp;"-int-"&amp;$M470,Equations!$G:$I,3,0)+VLOOKUP(CB$14&amp;"-sexo-"&amp;$M470,Equations!$G:$I,3,0)*$U470+VLOOKUP(CB$14&amp;"-edad-"&amp;$M470,Equations!$G:$I,3,0)*$V470+VLOOKUP(CB$14&amp;"-est-"&amp;$M470,Equations!$G:$I,3,0)*(1/$W470)+VLOOKUP(CB$14&amp;"-imc-"&amp;$M470,Equations!$G:$I,3,0)*(1/$Q470)))</f>
        <v/>
      </c>
      <c r="CC470" s="10" t="str">
        <f>IF($AH470="","",IF(OR($V470&lt;2.7,$V470&gt;90),"Age OOR",CB470-1.6449*VLOOKUP(CB$14&amp;"-rse-"&amp;$M470,Equations!$G:$I,3,0)))</f>
        <v/>
      </c>
      <c r="CD470" s="10" t="str">
        <f>IF($AH470="","",IF(OR($V470&lt;2.7,$V470&gt;90),"Age OOR",CB470+1.6449*VLOOKUP(CB$14&amp;"-rse-"&amp;$M470,Equations!$G:$I,3,0)))</f>
        <v/>
      </c>
      <c r="CE470" s="10" t="str">
        <f t="shared" si="196"/>
        <v/>
      </c>
      <c r="CF470" s="10" t="str">
        <f>IF($AH470="","",IF(OR($V470&lt;2.7,$V470&gt;90),"Age OOR",($AH470-CB470)/VLOOKUP(CB$14&amp;"-rse-"&amp;$M470,Equations!$G:$I,3,0)))</f>
        <v/>
      </c>
      <c r="CG470" s="10" t="str">
        <f>IF($AI470="","",IF(OR($V470&lt;2.7,$V470&gt;90),"Age OOR",VLOOKUP(CG$14&amp;"-int-"&amp;$N470,Equations!$G:$I,3,0)+VLOOKUP(CG$14&amp;"-sexo-"&amp;$N470,Equations!$G:$I,3,0)*$U470+VLOOKUP(CG$14&amp;"-edad-"&amp;$N470,Equations!$G:$I,3,0)*$V470+VLOOKUP(CG$14&amp;"-est-"&amp;$N470,Equations!$G:$I,3,0)*(1/$W470)+VLOOKUP(CG$14&amp;"-imc-"&amp;$N470,Equations!$G:$I,3,0)*(1/$Q470)))</f>
        <v/>
      </c>
      <c r="CH470" s="10" t="str">
        <f>IF($AI470="","",IF(OR($V470&lt;2.7,$V470&gt;90),"Age OOR",CG470-1.6449*VLOOKUP(CG$14&amp;"-rse-"&amp;$N470,Equations!$G:$I,3,0)))</f>
        <v/>
      </c>
      <c r="CI470" s="10" t="str">
        <f>IF($AI470="","",IF(OR($V470&lt;2.7,$V470&gt;90),"Age OOR",CG470+1.6449*VLOOKUP(CG$14&amp;"-rse-"&amp;$N470,Equations!$G:$I,3,0)))</f>
        <v/>
      </c>
      <c r="CJ470" s="10" t="str">
        <f t="shared" si="197"/>
        <v/>
      </c>
      <c r="CK470" s="10" t="str">
        <f>IF($AI470="","",IF(OR($V470&lt;2.7,$V470&gt;90),"Age OOR",($AI470-CG470)/VLOOKUP(CG$14&amp;"-rse-"&amp;$N470,Equations!$G:$I,3,0)))</f>
        <v/>
      </c>
      <c r="CL470" s="10" t="str">
        <f>IF($AJ470="","",IF(OR($V470&lt;2.7,$V470&gt;90),"Age OOR",VLOOKUP(CL$14&amp;"-int-"&amp;$O470,Equations!$G:$I,3,0)+VLOOKUP(CL$14&amp;"-sexo-"&amp;$O470,Equations!$G:$I,3,0)*$U470+VLOOKUP(CL$14&amp;"-edad-"&amp;$O470,Equations!$G:$I,3,0)*$V470+VLOOKUP(CL$14&amp;"-est-"&amp;$O470,Equations!$G:$I,3,0)*(1/$W470)+VLOOKUP(CL$14&amp;"-imc-"&amp;$O470,Equations!$G:$I,3,0)*(1/$Q470)))</f>
        <v/>
      </c>
      <c r="CM470" s="10" t="str">
        <f>IF($AJ470="","",IF(OR($V470&lt;2.7,$V470&gt;90),"Age OOR",CL470-1.6449*VLOOKUP(CL$14&amp;"-rse-"&amp;$O470,Equations!$G:$I,3,0)))</f>
        <v/>
      </c>
      <c r="CN470" s="10" t="str">
        <f>IF($AJ470="","",IF(OR($V470&lt;2.7,$V470&gt;90),"Age OOR",CL470+1.6449*VLOOKUP(CL$14&amp;"-rse-"&amp;$O470,Equations!$G:$I,3,0)))</f>
        <v/>
      </c>
      <c r="CO470" s="10" t="str">
        <f t="shared" si="198"/>
        <v/>
      </c>
      <c r="CP470" s="10" t="str">
        <f>IF($AJ470="","",IF(OR($V470&lt;2.7,$V470&gt;90),"Age OOR",($AJ470-CL470)/VLOOKUP(CL$14&amp;"-rse-"&amp;$O470,Equations!$G:$I,3,0)))</f>
        <v/>
      </c>
      <c r="CQ470" s="10" t="str">
        <f>IF($AK470="","",IF(OR($V470&lt;2.7,$V470&gt;90),"Age OOR",EXP(VLOOKUP(CQ$14&amp;"-int-"&amp;$P470,Equations!$G:$I,3,0)+VLOOKUP(CQ$14&amp;"-sexo-"&amp;$P470,Equations!$G:$I,3,0)*$U470+VLOOKUP(CQ$14&amp;"-edad-"&amp;$P470,Equations!$G:$I,3,0)*$V470+VLOOKUP(CQ$14&amp;"-est-"&amp;$P470,Equations!$G:$I,3,0)*(1/$W470)+VLOOKUP(CQ$14&amp;"-imc-"&amp;$P470,Equations!$G:$I,3,0)*(1/$Q470))))</f>
        <v/>
      </c>
      <c r="CR470" s="10" t="str">
        <f>IF($AK470="","",IF(OR($V470&lt;2.7,$V470&gt;90),"Age OOR",EXP(LN(CQ470)-1.6449*VLOOKUP(CQ$14&amp;"-rse-"&amp;$P470,Equations!$G:$I,3,0))))</f>
        <v/>
      </c>
      <c r="CS470" s="10" t="str">
        <f>IF($AK470="","",IF(OR($V470&lt;2.7,$V470&gt;90),"Age OOR",EXP(LN(CQ470)+1.6449*VLOOKUP(CQ$14&amp;"-rse-"&amp;$P470,Equations!$G:$I,3,0))))</f>
        <v/>
      </c>
      <c r="CT470" s="10" t="str">
        <f t="shared" si="199"/>
        <v/>
      </c>
      <c r="CU470" s="10" t="str">
        <f>IF($AK470="","",IF(OR($V470&lt;2.7,$V470&gt;90),"Age OOR",(LN($AK470)-LN(CQ470))/VLOOKUP(CQ$14&amp;"-rse-"&amp;$P470,Equations!$G:$I,3,0)))</f>
        <v/>
      </c>
      <c r="CV470" s="47"/>
    </row>
    <row r="471" spans="5:100" x14ac:dyDescent="0.2">
      <c r="E471" s="23" t="str">
        <f t="shared" si="175"/>
        <v>Age out of range</v>
      </c>
      <c r="F471" s="23" t="str">
        <f t="shared" si="176"/>
        <v>Age out of range</v>
      </c>
      <c r="G471" s="23" t="str">
        <f t="shared" si="177"/>
        <v>Age out of range</v>
      </c>
      <c r="H471" s="23" t="str">
        <f t="shared" si="178"/>
        <v>Age out of range</v>
      </c>
      <c r="I471" s="23" t="str">
        <f t="shared" si="179"/>
        <v>Age out of range</v>
      </c>
      <c r="J471" s="23" t="str">
        <f t="shared" si="180"/>
        <v>Age out of range</v>
      </c>
      <c r="K471" s="23" t="str">
        <f t="shared" si="181"/>
        <v>Age out of range</v>
      </c>
      <c r="L471" s="23" t="str">
        <f t="shared" si="182"/>
        <v>Age out of range</v>
      </c>
      <c r="M471" s="23" t="str">
        <f t="shared" si="183"/>
        <v>Age out of range</v>
      </c>
      <c r="N471" s="23" t="str">
        <f t="shared" si="184"/>
        <v>Age out of range</v>
      </c>
      <c r="O471" s="23" t="str">
        <f t="shared" si="185"/>
        <v>Age out of range</v>
      </c>
      <c r="P471" s="23" t="str">
        <f t="shared" si="186"/>
        <v>Age out of range</v>
      </c>
      <c r="Q471" s="23" t="e">
        <f t="shared" si="187"/>
        <v>#DIV/0!</v>
      </c>
      <c r="R471" s="17"/>
      <c r="S471" s="23">
        <v>455</v>
      </c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  <c r="AE471" s="134"/>
      <c r="AF471" s="134"/>
      <c r="AG471" s="134"/>
      <c r="AH471" s="134"/>
      <c r="AI471" s="134"/>
      <c r="AJ471" s="134"/>
      <c r="AK471" s="134"/>
      <c r="AL471" s="7"/>
      <c r="AM471" s="47"/>
      <c r="AN471" s="10" t="str">
        <f>IF($Z471="","",IF(OR($V471&lt;2.7,$V471&gt;90),"Age OOR",VLOOKUP(AN$14&amp;"-int-"&amp;$E471,Equations!$G:$I,3,0)+VLOOKUP(AN$14&amp;"-sexo-"&amp;$E471,Equations!$G:$I,3,0)*$U471+VLOOKUP(AN$14&amp;"-edad-"&amp;$E471,Equations!$G:$I,3,0)*$V471+VLOOKUP(AN$14&amp;"-est-"&amp;$E471,Equations!$G:$I,3,0)*(1/$W471)+VLOOKUP(AN$14&amp;"-imc-"&amp;$E471,Equations!$G:$I,3,0)*(1/$Q471)))</f>
        <v/>
      </c>
      <c r="AO471" s="10" t="str">
        <f>IF($Z471="","",IF(OR($V471&lt;2.7,$V471&gt;90),"Age OOR",AN471-1.6449*VLOOKUP(AN$14&amp;"-rse-"&amp;$E471,Equations!$G:$I,3,0)))</f>
        <v/>
      </c>
      <c r="AP471" s="10" t="str">
        <f>IF($Z471="","",IF(OR($V471&lt;2.7,$V471&gt;90),"Age OOR",AN471+1.6449*VLOOKUP(AN$14&amp;"-rse-"&amp;$E471,Equations!$G:$I,3,0)))</f>
        <v/>
      </c>
      <c r="AQ471" s="10" t="str">
        <f t="shared" si="188"/>
        <v/>
      </c>
      <c r="AR471" s="10" t="str">
        <f>IF($Z471="","",IF(OR($V471&lt;2.7,$V471&gt;90),"Age OOR",($Z471-AN471)/VLOOKUP(AN$14&amp;"-rse-"&amp;$E471,Equations!$G:$I,3,0)))</f>
        <v/>
      </c>
      <c r="AS471" s="10" t="str">
        <f>IF($AA471="","",IF(OR($V471&lt;2.7,$V471&gt;90),"Age OOR",VLOOKUP(AS$14&amp;"-int-"&amp;$F471,Equations!$G:$I,3,0)+VLOOKUP(AS$14&amp;"-sexo-"&amp;$F471,Equations!$G:$I,3,0)*$U471+VLOOKUP(AS$14&amp;"-edad-"&amp;$F471,Equations!$G:$I,3,0)*$V471+VLOOKUP(AS$14&amp;"-est-"&amp;$F471,Equations!$G:$I,3,0)*(1/$W471)+VLOOKUP(AS$14&amp;"-imc-"&amp;$F471,Equations!$G:$I,3,0)*(1/$Q471)))</f>
        <v/>
      </c>
      <c r="AT471" s="10" t="str">
        <f>IF($AA471="","",IF(OR($V471&lt;2.7,$V471&gt;90),"Age OOR",AS471-1.6449*VLOOKUP(AS$14&amp;"-rse-"&amp;$F471,Equations!$G:$I,3,0)))</f>
        <v/>
      </c>
      <c r="AU471" s="10" t="str">
        <f>IF($AA471="","",IF(OR($V471&lt;2.7,$V471&gt;90),"Age OOR",AS471+1.6449*VLOOKUP(AS$14&amp;"-rse-"&amp;$F471,Equations!$G:$I,3,0)))</f>
        <v/>
      </c>
      <c r="AV471" s="10" t="str">
        <f t="shared" si="189"/>
        <v/>
      </c>
      <c r="AW471" s="10" t="str">
        <f>IF($AA471="","",IF(OR($V471&lt;2.7,$V471&gt;90),"Age OOR",($AA471-AS471)/VLOOKUP(AS$14&amp;"-rse-"&amp;$F471,Equations!$G:$I,3,0)))</f>
        <v/>
      </c>
      <c r="AX471" s="10" t="str">
        <f>IF($AB471="","",IF(OR($V471&lt;2.7,$V471&gt;90),"Age OOR",VLOOKUP(AX$14&amp;"-int-"&amp;$G471,Equations!$G:$I,3,0)+VLOOKUP(AX$14&amp;"-sexo-"&amp;$G471,Equations!$G:$I,3,0)*$U471+VLOOKUP(AX$14&amp;"-edad-"&amp;$G471,Equations!$G:$I,3,0)*$V471+VLOOKUP(AX$14&amp;"-est-"&amp;$G471,Equations!$G:$I,3,0)*(1/$W471)+VLOOKUP(AX$14&amp;"-imc-"&amp;$G471,Equations!$G:$I,3,0)*(1/$Q471)))</f>
        <v/>
      </c>
      <c r="AY471" s="10" t="str">
        <f>IF($AB471="","",IF(OR($V471&lt;2.7,$V471&gt;90),"Age OOR",AX471-1.6449*VLOOKUP(AX$14&amp;"-rse-"&amp;$G471,Equations!$G:$I,3,0)))</f>
        <v/>
      </c>
      <c r="AZ471" s="10" t="str">
        <f>IF($AB471="","",IF(OR($V471&lt;2.7,$V471&gt;90),"Age OOR",AX471+1.6449*VLOOKUP(AX$14&amp;"-rse-"&amp;$G471,Equations!$G:$I,3,0)))</f>
        <v/>
      </c>
      <c r="BA471" s="10" t="str">
        <f t="shared" si="190"/>
        <v/>
      </c>
      <c r="BB471" s="10" t="str">
        <f>IF($AB471="","",IF(OR($V471&lt;2.7,$V471&gt;90),"Age OOR",($AB471-AX471)/VLOOKUP(AX$14&amp;"-rse-"&amp;$G471,Equations!$G:$I,3,0)))</f>
        <v/>
      </c>
      <c r="BC471" s="10" t="str">
        <f>IF($AC471="","",IF(OR($V471&lt;2.7,$V471&gt;90),"Age OOR",VLOOKUP(BC$14&amp;"-int-"&amp;$H471,Equations!$G:$I,3,0)+VLOOKUP(BC$14&amp;"-sexo-"&amp;$H471,Equations!$G:$I,3,0)*$U471+VLOOKUP(BC$14&amp;"-edad-"&amp;$H471,Equations!$G:$I,3,0)*$V471+VLOOKUP(BC$14&amp;"-est-"&amp;$H471,Equations!$G:$I,3,0)*(1/$W471)+VLOOKUP(BC$14&amp;"-imc-"&amp;$H471,Equations!$G:$I,3,0)*(1/$Q471)))</f>
        <v/>
      </c>
      <c r="BD471" s="10" t="str">
        <f>IF($AC471="","",IF(OR($V471&lt;2.7,$V471&gt;90),"Age OOR",BC471-1.6449*VLOOKUP(BC$14&amp;"-rse-"&amp;$H471,Equations!$G:$I,3,0)))</f>
        <v/>
      </c>
      <c r="BE471" s="10" t="str">
        <f>IF($AC471="","",IF(OR($V471&lt;2.7,$V471&gt;90),"Age OOR",BC471+1.6449*VLOOKUP(BC$14&amp;"-rse-"&amp;$H471,Equations!$G:$I,3,0)))</f>
        <v/>
      </c>
      <c r="BF471" s="10" t="str">
        <f t="shared" si="191"/>
        <v/>
      </c>
      <c r="BG471" s="10" t="str">
        <f>IF($AC471="","",IF(OR($V471&lt;2.7,$V471&gt;90),"Age OOR",($AC471-BC471)/VLOOKUP(BC$14&amp;"-rse-"&amp;$H471,Equations!$G:$I,3,0)))</f>
        <v/>
      </c>
      <c r="BH471" s="10" t="str">
        <f>IF($AD471="","",IF(OR($V471&lt;2.7,$V471&gt;90),"Age OOR",VLOOKUP(BH$14&amp;"-int-"&amp;$I471,Equations!$G:$I,3,0)+VLOOKUP(BH$14&amp;"-sexo-"&amp;$I471,Equations!$G:$I,3,0)*$U471+VLOOKUP(BH$14&amp;"-edad-"&amp;$I471,Equations!$G:$I,3,0)*$V471+VLOOKUP(BH$14&amp;"-est-"&amp;$I471,Equations!$G:$I,3,0)*(1/$W471)+VLOOKUP(BH$14&amp;"-imc-"&amp;$I471,Equations!$G:$I,3,0)*(1/$Q471)))</f>
        <v/>
      </c>
      <c r="BI471" s="10" t="str">
        <f>IF($AD471="","",IF(OR($V471&lt;2.7,$V471&gt;90),"Age OOR",BH471-1.6449*VLOOKUP(BH$14&amp;"-rse-"&amp;$I471,Equations!$G:$I,3,0)))</f>
        <v/>
      </c>
      <c r="BJ471" s="10" t="str">
        <f>IF($AD471="","",IF(OR($V471&lt;2.7,$V471&gt;90),"Age OOR",BH471+1.6449*VLOOKUP(BH$14&amp;"-rse-"&amp;$I471,Equations!$G:$I,3,0)))</f>
        <v/>
      </c>
      <c r="BK471" s="10" t="str">
        <f t="shared" si="192"/>
        <v/>
      </c>
      <c r="BL471" s="10" t="str">
        <f>IF($AD471="","",IF(OR($V471&lt;2.7,$V471&gt;90),"Age OOR",($AD471-BH471)/VLOOKUP(BH$14&amp;"-rse-"&amp;$I471,Equations!$G:$I,3,0)))</f>
        <v/>
      </c>
      <c r="BM471" s="10" t="str">
        <f>IF($AE471="","",IF(OR($V471&lt;2.7,$V471&gt;90),"Age OOR",VLOOKUP(BM$14&amp;"-int-"&amp;$J471,Equations!$G:$I,3,0)+VLOOKUP(BM$14&amp;"-sexo-"&amp;$J471,Equations!$G:$I,3,0)*$U471+VLOOKUP(BM$14&amp;"-edad-"&amp;$J471,Equations!$G:$I,3,0)*$V471+VLOOKUP(BM$14&amp;"-est-"&amp;$J471,Equations!$G:$I,3,0)*(1/$W471)+VLOOKUP(BM$14&amp;"-imc-"&amp;$J471,Equations!$G:$I,3,0)*(1/$Q471)))</f>
        <v/>
      </c>
      <c r="BN471" s="10" t="str">
        <f>IF($AE471="","",IF(OR($V471&lt;2.7,$V471&gt;90),"Age OOR",BM471-1.6449*VLOOKUP(BM$14&amp;"-rse-"&amp;$J471,Equations!$G:$I,3,0)))</f>
        <v/>
      </c>
      <c r="BO471" s="10" t="str">
        <f>IF($AE471="","",IF(OR($V471&lt;2.7,$V471&gt;90),"Age OOR",BM471+1.6449*VLOOKUP(BM$14&amp;"-rse-"&amp;$J471,Equations!$G:$I,3,0)))</f>
        <v/>
      </c>
      <c r="BP471" s="10" t="str">
        <f t="shared" si="193"/>
        <v/>
      </c>
      <c r="BQ471" s="10" t="str">
        <f>IF($AE471="","",IF(OR($V471&lt;2.7,$V471&gt;90),"Age OOR",($AE471-BM471)/VLOOKUP(BM$14&amp;"-rse-"&amp;$J471,Equations!$G:$I,3,0)))</f>
        <v/>
      </c>
      <c r="BR471" s="10" t="str">
        <f>IF($AF471="","",IF(OR($V471&lt;2.7,$V471&gt;90),"Age OOR",VLOOKUP(BR$14&amp;"-int-"&amp;$K471,Equations!$G:$I,3,0)+VLOOKUP(BR$14&amp;"-sexo-"&amp;$K471,Equations!$G:$I,3,0)*$U471+VLOOKUP(BR$14&amp;"-edad-"&amp;$K471,Equations!$G:$I,3,0)*$V471+VLOOKUP(BR$14&amp;"-est-"&amp;$K471,Equations!$G:$I,3,0)*(1/$W471)+VLOOKUP(BR$14&amp;"-imc-"&amp;$K471,Equations!$G:$I,3,0)*(1/$Q471)))</f>
        <v/>
      </c>
      <c r="BS471" s="10" t="str">
        <f>IF($AF471="","",IF(OR($V471&lt;2.7,$V471&gt;90),"Age OOR",BR471-1.6449*VLOOKUP(BR$14&amp;"-rse-"&amp;$K471,Equations!$G:$I,3,0)))</f>
        <v/>
      </c>
      <c r="BT471" s="10" t="str">
        <f>IF($AF471="","",IF(OR($V471&lt;2.7,$V471&gt;90),"Age OOR",BR471+1.6449*VLOOKUP(BR$14&amp;"-rse-"&amp;$K471,Equations!$G:$I,3,0)))</f>
        <v/>
      </c>
      <c r="BU471" s="10" t="str">
        <f t="shared" si="194"/>
        <v/>
      </c>
      <c r="BV471" s="10" t="str">
        <f>IF($AF471="","",IF(OR($V471&lt;2.7,$V471&gt;90),"Age OOR",($AF471-BR471)/VLOOKUP(BR$14&amp;"-rse-"&amp;$K471,Equations!$G:$I,3,0)))</f>
        <v/>
      </c>
      <c r="BW471" s="10" t="str">
        <f>IF($AG471="","",IF(OR($V471&lt;2.7,$V471&gt;90),"Age OOR",VLOOKUP(BW$14&amp;"-int-"&amp;$L471,Equations!$G:$I,3,0)+VLOOKUP(BW$14&amp;"-sexo-"&amp;$L471,Equations!$G:$I,3,0)*$U471+VLOOKUP(BW$14&amp;"-edad-"&amp;$L471,Equations!$G:$I,3,0)*$V471+VLOOKUP(BW$14&amp;"-est-"&amp;$L471,Equations!$G:$I,3,0)*(1/$W471)+VLOOKUP(BW$14&amp;"-imc-"&amp;$L471,Equations!$G:$I,3,0)*(1/$Q471)))</f>
        <v/>
      </c>
      <c r="BX471" s="10" t="str">
        <f>IF($AG471="","",IF(OR($V471&lt;2.7,$V471&gt;90),"Age OOR",BW471-1.6449*VLOOKUP(BW$14&amp;"-rse-"&amp;$L471,Equations!$G:$I,3,0)))</f>
        <v/>
      </c>
      <c r="BY471" s="10" t="str">
        <f>IF($AG471="","",IF(OR($V471&lt;2.7,$V471&gt;90),"Age OOR",BW471+1.6449*VLOOKUP(BW$14&amp;"-rse-"&amp;$L471,Equations!$G:$I,3,0)))</f>
        <v/>
      </c>
      <c r="BZ471" s="10" t="str">
        <f t="shared" si="195"/>
        <v/>
      </c>
      <c r="CA471" s="10" t="str">
        <f>IF($AG471="","",IF(OR($V471&lt;2.7,$V471&gt;90),"Age OOR",($AG471-BW471)/VLOOKUP(BW$14&amp;"-rse-"&amp;$L471,Equations!$G:$I,3,0)))</f>
        <v/>
      </c>
      <c r="CB471" s="10" t="str">
        <f>IF($AH471="","",IF(OR($V471&lt;2.7,$V471&gt;90),"Age OOR",VLOOKUP(CB$14&amp;"-int-"&amp;$M471,Equations!$G:$I,3,0)+VLOOKUP(CB$14&amp;"-sexo-"&amp;$M471,Equations!$G:$I,3,0)*$U471+VLOOKUP(CB$14&amp;"-edad-"&amp;$M471,Equations!$G:$I,3,0)*$V471+VLOOKUP(CB$14&amp;"-est-"&amp;$M471,Equations!$G:$I,3,0)*(1/$W471)+VLOOKUP(CB$14&amp;"-imc-"&amp;$M471,Equations!$G:$I,3,0)*(1/$Q471)))</f>
        <v/>
      </c>
      <c r="CC471" s="10" t="str">
        <f>IF($AH471="","",IF(OR($V471&lt;2.7,$V471&gt;90),"Age OOR",CB471-1.6449*VLOOKUP(CB$14&amp;"-rse-"&amp;$M471,Equations!$G:$I,3,0)))</f>
        <v/>
      </c>
      <c r="CD471" s="10" t="str">
        <f>IF($AH471="","",IF(OR($V471&lt;2.7,$V471&gt;90),"Age OOR",CB471+1.6449*VLOOKUP(CB$14&amp;"-rse-"&amp;$M471,Equations!$G:$I,3,0)))</f>
        <v/>
      </c>
      <c r="CE471" s="10" t="str">
        <f t="shared" si="196"/>
        <v/>
      </c>
      <c r="CF471" s="10" t="str">
        <f>IF($AH471="","",IF(OR($V471&lt;2.7,$V471&gt;90),"Age OOR",($AH471-CB471)/VLOOKUP(CB$14&amp;"-rse-"&amp;$M471,Equations!$G:$I,3,0)))</f>
        <v/>
      </c>
      <c r="CG471" s="10" t="str">
        <f>IF($AI471="","",IF(OR($V471&lt;2.7,$V471&gt;90),"Age OOR",VLOOKUP(CG$14&amp;"-int-"&amp;$N471,Equations!$G:$I,3,0)+VLOOKUP(CG$14&amp;"-sexo-"&amp;$N471,Equations!$G:$I,3,0)*$U471+VLOOKUP(CG$14&amp;"-edad-"&amp;$N471,Equations!$G:$I,3,0)*$V471+VLOOKUP(CG$14&amp;"-est-"&amp;$N471,Equations!$G:$I,3,0)*(1/$W471)+VLOOKUP(CG$14&amp;"-imc-"&amp;$N471,Equations!$G:$I,3,0)*(1/$Q471)))</f>
        <v/>
      </c>
      <c r="CH471" s="10" t="str">
        <f>IF($AI471="","",IF(OR($V471&lt;2.7,$V471&gt;90),"Age OOR",CG471-1.6449*VLOOKUP(CG$14&amp;"-rse-"&amp;$N471,Equations!$G:$I,3,0)))</f>
        <v/>
      </c>
      <c r="CI471" s="10" t="str">
        <f>IF($AI471="","",IF(OR($V471&lt;2.7,$V471&gt;90),"Age OOR",CG471+1.6449*VLOOKUP(CG$14&amp;"-rse-"&amp;$N471,Equations!$G:$I,3,0)))</f>
        <v/>
      </c>
      <c r="CJ471" s="10" t="str">
        <f t="shared" si="197"/>
        <v/>
      </c>
      <c r="CK471" s="10" t="str">
        <f>IF($AI471="","",IF(OR($V471&lt;2.7,$V471&gt;90),"Age OOR",($AI471-CG471)/VLOOKUP(CG$14&amp;"-rse-"&amp;$N471,Equations!$G:$I,3,0)))</f>
        <v/>
      </c>
      <c r="CL471" s="10" t="str">
        <f>IF($AJ471="","",IF(OR($V471&lt;2.7,$V471&gt;90),"Age OOR",VLOOKUP(CL$14&amp;"-int-"&amp;$O471,Equations!$G:$I,3,0)+VLOOKUP(CL$14&amp;"-sexo-"&amp;$O471,Equations!$G:$I,3,0)*$U471+VLOOKUP(CL$14&amp;"-edad-"&amp;$O471,Equations!$G:$I,3,0)*$V471+VLOOKUP(CL$14&amp;"-est-"&amp;$O471,Equations!$G:$I,3,0)*(1/$W471)+VLOOKUP(CL$14&amp;"-imc-"&amp;$O471,Equations!$G:$I,3,0)*(1/$Q471)))</f>
        <v/>
      </c>
      <c r="CM471" s="10" t="str">
        <f>IF($AJ471="","",IF(OR($V471&lt;2.7,$V471&gt;90),"Age OOR",CL471-1.6449*VLOOKUP(CL$14&amp;"-rse-"&amp;$O471,Equations!$G:$I,3,0)))</f>
        <v/>
      </c>
      <c r="CN471" s="10" t="str">
        <f>IF($AJ471="","",IF(OR($V471&lt;2.7,$V471&gt;90),"Age OOR",CL471+1.6449*VLOOKUP(CL$14&amp;"-rse-"&amp;$O471,Equations!$G:$I,3,0)))</f>
        <v/>
      </c>
      <c r="CO471" s="10" t="str">
        <f t="shared" si="198"/>
        <v/>
      </c>
      <c r="CP471" s="10" t="str">
        <f>IF($AJ471="","",IF(OR($V471&lt;2.7,$V471&gt;90),"Age OOR",($AJ471-CL471)/VLOOKUP(CL$14&amp;"-rse-"&amp;$O471,Equations!$G:$I,3,0)))</f>
        <v/>
      </c>
      <c r="CQ471" s="10" t="str">
        <f>IF($AK471="","",IF(OR($V471&lt;2.7,$V471&gt;90),"Age OOR",EXP(VLOOKUP(CQ$14&amp;"-int-"&amp;$P471,Equations!$G:$I,3,0)+VLOOKUP(CQ$14&amp;"-sexo-"&amp;$P471,Equations!$G:$I,3,0)*$U471+VLOOKUP(CQ$14&amp;"-edad-"&amp;$P471,Equations!$G:$I,3,0)*$V471+VLOOKUP(CQ$14&amp;"-est-"&amp;$P471,Equations!$G:$I,3,0)*(1/$W471)+VLOOKUP(CQ$14&amp;"-imc-"&amp;$P471,Equations!$G:$I,3,0)*(1/$Q471))))</f>
        <v/>
      </c>
      <c r="CR471" s="10" t="str">
        <f>IF($AK471="","",IF(OR($V471&lt;2.7,$V471&gt;90),"Age OOR",EXP(LN(CQ471)-1.6449*VLOOKUP(CQ$14&amp;"-rse-"&amp;$P471,Equations!$G:$I,3,0))))</f>
        <v/>
      </c>
      <c r="CS471" s="10" t="str">
        <f>IF($AK471="","",IF(OR($V471&lt;2.7,$V471&gt;90),"Age OOR",EXP(LN(CQ471)+1.6449*VLOOKUP(CQ$14&amp;"-rse-"&amp;$P471,Equations!$G:$I,3,0))))</f>
        <v/>
      </c>
      <c r="CT471" s="10" t="str">
        <f t="shared" si="199"/>
        <v/>
      </c>
      <c r="CU471" s="10" t="str">
        <f>IF($AK471="","",IF(OR($V471&lt;2.7,$V471&gt;90),"Age OOR",(LN($AK471)-LN(CQ471))/VLOOKUP(CQ$14&amp;"-rse-"&amp;$P471,Equations!$G:$I,3,0)))</f>
        <v/>
      </c>
      <c r="CV471" s="47"/>
    </row>
    <row r="472" spans="5:100" x14ac:dyDescent="0.2">
      <c r="E472" s="23" t="str">
        <f t="shared" si="175"/>
        <v>Age out of range</v>
      </c>
      <c r="F472" s="23" t="str">
        <f t="shared" si="176"/>
        <v>Age out of range</v>
      </c>
      <c r="G472" s="23" t="str">
        <f t="shared" si="177"/>
        <v>Age out of range</v>
      </c>
      <c r="H472" s="23" t="str">
        <f t="shared" si="178"/>
        <v>Age out of range</v>
      </c>
      <c r="I472" s="23" t="str">
        <f t="shared" si="179"/>
        <v>Age out of range</v>
      </c>
      <c r="J472" s="23" t="str">
        <f t="shared" si="180"/>
        <v>Age out of range</v>
      </c>
      <c r="K472" s="23" t="str">
        <f t="shared" si="181"/>
        <v>Age out of range</v>
      </c>
      <c r="L472" s="23" t="str">
        <f t="shared" si="182"/>
        <v>Age out of range</v>
      </c>
      <c r="M472" s="23" t="str">
        <f t="shared" si="183"/>
        <v>Age out of range</v>
      </c>
      <c r="N472" s="23" t="str">
        <f t="shared" si="184"/>
        <v>Age out of range</v>
      </c>
      <c r="O472" s="23" t="str">
        <f t="shared" si="185"/>
        <v>Age out of range</v>
      </c>
      <c r="P472" s="23" t="str">
        <f t="shared" si="186"/>
        <v>Age out of range</v>
      </c>
      <c r="Q472" s="23" t="e">
        <f t="shared" si="187"/>
        <v>#DIV/0!</v>
      </c>
      <c r="R472" s="17"/>
      <c r="S472" s="23">
        <v>456</v>
      </c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  <c r="AE472" s="134"/>
      <c r="AF472" s="134"/>
      <c r="AG472" s="134"/>
      <c r="AH472" s="134"/>
      <c r="AI472" s="134"/>
      <c r="AJ472" s="134"/>
      <c r="AK472" s="134"/>
      <c r="AL472" s="7"/>
      <c r="AM472" s="47"/>
      <c r="AN472" s="10" t="str">
        <f>IF($Z472="","",IF(OR($V472&lt;2.7,$V472&gt;90),"Age OOR",VLOOKUP(AN$14&amp;"-int-"&amp;$E472,Equations!$G:$I,3,0)+VLOOKUP(AN$14&amp;"-sexo-"&amp;$E472,Equations!$G:$I,3,0)*$U472+VLOOKUP(AN$14&amp;"-edad-"&amp;$E472,Equations!$G:$I,3,0)*$V472+VLOOKUP(AN$14&amp;"-est-"&amp;$E472,Equations!$G:$I,3,0)*(1/$W472)+VLOOKUP(AN$14&amp;"-imc-"&amp;$E472,Equations!$G:$I,3,0)*(1/$Q472)))</f>
        <v/>
      </c>
      <c r="AO472" s="10" t="str">
        <f>IF($Z472="","",IF(OR($V472&lt;2.7,$V472&gt;90),"Age OOR",AN472-1.6449*VLOOKUP(AN$14&amp;"-rse-"&amp;$E472,Equations!$G:$I,3,0)))</f>
        <v/>
      </c>
      <c r="AP472" s="10" t="str">
        <f>IF($Z472="","",IF(OR($V472&lt;2.7,$V472&gt;90),"Age OOR",AN472+1.6449*VLOOKUP(AN$14&amp;"-rse-"&amp;$E472,Equations!$G:$I,3,0)))</f>
        <v/>
      </c>
      <c r="AQ472" s="10" t="str">
        <f t="shared" si="188"/>
        <v/>
      </c>
      <c r="AR472" s="10" t="str">
        <f>IF($Z472="","",IF(OR($V472&lt;2.7,$V472&gt;90),"Age OOR",($Z472-AN472)/VLOOKUP(AN$14&amp;"-rse-"&amp;$E472,Equations!$G:$I,3,0)))</f>
        <v/>
      </c>
      <c r="AS472" s="10" t="str">
        <f>IF($AA472="","",IF(OR($V472&lt;2.7,$V472&gt;90),"Age OOR",VLOOKUP(AS$14&amp;"-int-"&amp;$F472,Equations!$G:$I,3,0)+VLOOKUP(AS$14&amp;"-sexo-"&amp;$F472,Equations!$G:$I,3,0)*$U472+VLOOKUP(AS$14&amp;"-edad-"&amp;$F472,Equations!$G:$I,3,0)*$V472+VLOOKUP(AS$14&amp;"-est-"&amp;$F472,Equations!$G:$I,3,0)*(1/$W472)+VLOOKUP(AS$14&amp;"-imc-"&amp;$F472,Equations!$G:$I,3,0)*(1/$Q472)))</f>
        <v/>
      </c>
      <c r="AT472" s="10" t="str">
        <f>IF($AA472="","",IF(OR($V472&lt;2.7,$V472&gt;90),"Age OOR",AS472-1.6449*VLOOKUP(AS$14&amp;"-rse-"&amp;$F472,Equations!$G:$I,3,0)))</f>
        <v/>
      </c>
      <c r="AU472" s="10" t="str">
        <f>IF($AA472="","",IF(OR($V472&lt;2.7,$V472&gt;90),"Age OOR",AS472+1.6449*VLOOKUP(AS$14&amp;"-rse-"&amp;$F472,Equations!$G:$I,3,0)))</f>
        <v/>
      </c>
      <c r="AV472" s="10" t="str">
        <f t="shared" si="189"/>
        <v/>
      </c>
      <c r="AW472" s="10" t="str">
        <f>IF($AA472="","",IF(OR($V472&lt;2.7,$V472&gt;90),"Age OOR",($AA472-AS472)/VLOOKUP(AS$14&amp;"-rse-"&amp;$F472,Equations!$G:$I,3,0)))</f>
        <v/>
      </c>
      <c r="AX472" s="10" t="str">
        <f>IF($AB472="","",IF(OR($V472&lt;2.7,$V472&gt;90),"Age OOR",VLOOKUP(AX$14&amp;"-int-"&amp;$G472,Equations!$G:$I,3,0)+VLOOKUP(AX$14&amp;"-sexo-"&amp;$G472,Equations!$G:$I,3,0)*$U472+VLOOKUP(AX$14&amp;"-edad-"&amp;$G472,Equations!$G:$I,3,0)*$V472+VLOOKUP(AX$14&amp;"-est-"&amp;$G472,Equations!$G:$I,3,0)*(1/$W472)+VLOOKUP(AX$14&amp;"-imc-"&amp;$G472,Equations!$G:$I,3,0)*(1/$Q472)))</f>
        <v/>
      </c>
      <c r="AY472" s="10" t="str">
        <f>IF($AB472="","",IF(OR($V472&lt;2.7,$V472&gt;90),"Age OOR",AX472-1.6449*VLOOKUP(AX$14&amp;"-rse-"&amp;$G472,Equations!$G:$I,3,0)))</f>
        <v/>
      </c>
      <c r="AZ472" s="10" t="str">
        <f>IF($AB472="","",IF(OR($V472&lt;2.7,$V472&gt;90),"Age OOR",AX472+1.6449*VLOOKUP(AX$14&amp;"-rse-"&amp;$G472,Equations!$G:$I,3,0)))</f>
        <v/>
      </c>
      <c r="BA472" s="10" t="str">
        <f t="shared" si="190"/>
        <v/>
      </c>
      <c r="BB472" s="10" t="str">
        <f>IF($AB472="","",IF(OR($V472&lt;2.7,$V472&gt;90),"Age OOR",($AB472-AX472)/VLOOKUP(AX$14&amp;"-rse-"&amp;$G472,Equations!$G:$I,3,0)))</f>
        <v/>
      </c>
      <c r="BC472" s="10" t="str">
        <f>IF($AC472="","",IF(OR($V472&lt;2.7,$V472&gt;90),"Age OOR",VLOOKUP(BC$14&amp;"-int-"&amp;$H472,Equations!$G:$I,3,0)+VLOOKUP(BC$14&amp;"-sexo-"&amp;$H472,Equations!$G:$I,3,0)*$U472+VLOOKUP(BC$14&amp;"-edad-"&amp;$H472,Equations!$G:$I,3,0)*$V472+VLOOKUP(BC$14&amp;"-est-"&amp;$H472,Equations!$G:$I,3,0)*(1/$W472)+VLOOKUP(BC$14&amp;"-imc-"&amp;$H472,Equations!$G:$I,3,0)*(1/$Q472)))</f>
        <v/>
      </c>
      <c r="BD472" s="10" t="str">
        <f>IF($AC472="","",IF(OR($V472&lt;2.7,$V472&gt;90),"Age OOR",BC472-1.6449*VLOOKUP(BC$14&amp;"-rse-"&amp;$H472,Equations!$G:$I,3,0)))</f>
        <v/>
      </c>
      <c r="BE472" s="10" t="str">
        <f>IF($AC472="","",IF(OR($V472&lt;2.7,$V472&gt;90),"Age OOR",BC472+1.6449*VLOOKUP(BC$14&amp;"-rse-"&amp;$H472,Equations!$G:$I,3,0)))</f>
        <v/>
      </c>
      <c r="BF472" s="10" t="str">
        <f t="shared" si="191"/>
        <v/>
      </c>
      <c r="BG472" s="10" t="str">
        <f>IF($AC472="","",IF(OR($V472&lt;2.7,$V472&gt;90),"Age OOR",($AC472-BC472)/VLOOKUP(BC$14&amp;"-rse-"&amp;$H472,Equations!$G:$I,3,0)))</f>
        <v/>
      </c>
      <c r="BH472" s="10" t="str">
        <f>IF($AD472="","",IF(OR($V472&lt;2.7,$V472&gt;90),"Age OOR",VLOOKUP(BH$14&amp;"-int-"&amp;$I472,Equations!$G:$I,3,0)+VLOOKUP(BH$14&amp;"-sexo-"&amp;$I472,Equations!$G:$I,3,0)*$U472+VLOOKUP(BH$14&amp;"-edad-"&amp;$I472,Equations!$G:$I,3,0)*$V472+VLOOKUP(BH$14&amp;"-est-"&amp;$I472,Equations!$G:$I,3,0)*(1/$W472)+VLOOKUP(BH$14&amp;"-imc-"&amp;$I472,Equations!$G:$I,3,0)*(1/$Q472)))</f>
        <v/>
      </c>
      <c r="BI472" s="10" t="str">
        <f>IF($AD472="","",IF(OR($V472&lt;2.7,$V472&gt;90),"Age OOR",BH472-1.6449*VLOOKUP(BH$14&amp;"-rse-"&amp;$I472,Equations!$G:$I,3,0)))</f>
        <v/>
      </c>
      <c r="BJ472" s="10" t="str">
        <f>IF($AD472="","",IF(OR($V472&lt;2.7,$V472&gt;90),"Age OOR",BH472+1.6449*VLOOKUP(BH$14&amp;"-rse-"&amp;$I472,Equations!$G:$I,3,0)))</f>
        <v/>
      </c>
      <c r="BK472" s="10" t="str">
        <f t="shared" si="192"/>
        <v/>
      </c>
      <c r="BL472" s="10" t="str">
        <f>IF($AD472="","",IF(OR($V472&lt;2.7,$V472&gt;90),"Age OOR",($AD472-BH472)/VLOOKUP(BH$14&amp;"-rse-"&amp;$I472,Equations!$G:$I,3,0)))</f>
        <v/>
      </c>
      <c r="BM472" s="10" t="str">
        <f>IF($AE472="","",IF(OR($V472&lt;2.7,$V472&gt;90),"Age OOR",VLOOKUP(BM$14&amp;"-int-"&amp;$J472,Equations!$G:$I,3,0)+VLOOKUP(BM$14&amp;"-sexo-"&amp;$J472,Equations!$G:$I,3,0)*$U472+VLOOKUP(BM$14&amp;"-edad-"&amp;$J472,Equations!$G:$I,3,0)*$V472+VLOOKUP(BM$14&amp;"-est-"&amp;$J472,Equations!$G:$I,3,0)*(1/$W472)+VLOOKUP(BM$14&amp;"-imc-"&amp;$J472,Equations!$G:$I,3,0)*(1/$Q472)))</f>
        <v/>
      </c>
      <c r="BN472" s="10" t="str">
        <f>IF($AE472="","",IF(OR($V472&lt;2.7,$V472&gt;90),"Age OOR",BM472-1.6449*VLOOKUP(BM$14&amp;"-rse-"&amp;$J472,Equations!$G:$I,3,0)))</f>
        <v/>
      </c>
      <c r="BO472" s="10" t="str">
        <f>IF($AE472="","",IF(OR($V472&lt;2.7,$V472&gt;90),"Age OOR",BM472+1.6449*VLOOKUP(BM$14&amp;"-rse-"&amp;$J472,Equations!$G:$I,3,0)))</f>
        <v/>
      </c>
      <c r="BP472" s="10" t="str">
        <f t="shared" si="193"/>
        <v/>
      </c>
      <c r="BQ472" s="10" t="str">
        <f>IF($AE472="","",IF(OR($V472&lt;2.7,$V472&gt;90),"Age OOR",($AE472-BM472)/VLOOKUP(BM$14&amp;"-rse-"&amp;$J472,Equations!$G:$I,3,0)))</f>
        <v/>
      </c>
      <c r="BR472" s="10" t="str">
        <f>IF($AF472="","",IF(OR($V472&lt;2.7,$V472&gt;90),"Age OOR",VLOOKUP(BR$14&amp;"-int-"&amp;$K472,Equations!$G:$I,3,0)+VLOOKUP(BR$14&amp;"-sexo-"&amp;$K472,Equations!$G:$I,3,0)*$U472+VLOOKUP(BR$14&amp;"-edad-"&amp;$K472,Equations!$G:$I,3,0)*$V472+VLOOKUP(BR$14&amp;"-est-"&amp;$K472,Equations!$G:$I,3,0)*(1/$W472)+VLOOKUP(BR$14&amp;"-imc-"&amp;$K472,Equations!$G:$I,3,0)*(1/$Q472)))</f>
        <v/>
      </c>
      <c r="BS472" s="10" t="str">
        <f>IF($AF472="","",IF(OR($V472&lt;2.7,$V472&gt;90),"Age OOR",BR472-1.6449*VLOOKUP(BR$14&amp;"-rse-"&amp;$K472,Equations!$G:$I,3,0)))</f>
        <v/>
      </c>
      <c r="BT472" s="10" t="str">
        <f>IF($AF472="","",IF(OR($V472&lt;2.7,$V472&gt;90),"Age OOR",BR472+1.6449*VLOOKUP(BR$14&amp;"-rse-"&amp;$K472,Equations!$G:$I,3,0)))</f>
        <v/>
      </c>
      <c r="BU472" s="10" t="str">
        <f t="shared" si="194"/>
        <v/>
      </c>
      <c r="BV472" s="10" t="str">
        <f>IF($AF472="","",IF(OR($V472&lt;2.7,$V472&gt;90),"Age OOR",($AF472-BR472)/VLOOKUP(BR$14&amp;"-rse-"&amp;$K472,Equations!$G:$I,3,0)))</f>
        <v/>
      </c>
      <c r="BW472" s="10" t="str">
        <f>IF($AG472="","",IF(OR($V472&lt;2.7,$V472&gt;90),"Age OOR",VLOOKUP(BW$14&amp;"-int-"&amp;$L472,Equations!$G:$I,3,0)+VLOOKUP(BW$14&amp;"-sexo-"&amp;$L472,Equations!$G:$I,3,0)*$U472+VLOOKUP(BW$14&amp;"-edad-"&amp;$L472,Equations!$G:$I,3,0)*$V472+VLOOKUP(BW$14&amp;"-est-"&amp;$L472,Equations!$G:$I,3,0)*(1/$W472)+VLOOKUP(BW$14&amp;"-imc-"&amp;$L472,Equations!$G:$I,3,0)*(1/$Q472)))</f>
        <v/>
      </c>
      <c r="BX472" s="10" t="str">
        <f>IF($AG472="","",IF(OR($V472&lt;2.7,$V472&gt;90),"Age OOR",BW472-1.6449*VLOOKUP(BW$14&amp;"-rse-"&amp;$L472,Equations!$G:$I,3,0)))</f>
        <v/>
      </c>
      <c r="BY472" s="10" t="str">
        <f>IF($AG472="","",IF(OR($V472&lt;2.7,$V472&gt;90),"Age OOR",BW472+1.6449*VLOOKUP(BW$14&amp;"-rse-"&amp;$L472,Equations!$G:$I,3,0)))</f>
        <v/>
      </c>
      <c r="BZ472" s="10" t="str">
        <f t="shared" si="195"/>
        <v/>
      </c>
      <c r="CA472" s="10" t="str">
        <f>IF($AG472="","",IF(OR($V472&lt;2.7,$V472&gt;90),"Age OOR",($AG472-BW472)/VLOOKUP(BW$14&amp;"-rse-"&amp;$L472,Equations!$G:$I,3,0)))</f>
        <v/>
      </c>
      <c r="CB472" s="10" t="str">
        <f>IF($AH472="","",IF(OR($V472&lt;2.7,$V472&gt;90),"Age OOR",VLOOKUP(CB$14&amp;"-int-"&amp;$M472,Equations!$G:$I,3,0)+VLOOKUP(CB$14&amp;"-sexo-"&amp;$M472,Equations!$G:$I,3,0)*$U472+VLOOKUP(CB$14&amp;"-edad-"&amp;$M472,Equations!$G:$I,3,0)*$V472+VLOOKUP(CB$14&amp;"-est-"&amp;$M472,Equations!$G:$I,3,0)*(1/$W472)+VLOOKUP(CB$14&amp;"-imc-"&amp;$M472,Equations!$G:$I,3,0)*(1/$Q472)))</f>
        <v/>
      </c>
      <c r="CC472" s="10" t="str">
        <f>IF($AH472="","",IF(OR($V472&lt;2.7,$V472&gt;90),"Age OOR",CB472-1.6449*VLOOKUP(CB$14&amp;"-rse-"&amp;$M472,Equations!$G:$I,3,0)))</f>
        <v/>
      </c>
      <c r="CD472" s="10" t="str">
        <f>IF($AH472="","",IF(OR($V472&lt;2.7,$V472&gt;90),"Age OOR",CB472+1.6449*VLOOKUP(CB$14&amp;"-rse-"&amp;$M472,Equations!$G:$I,3,0)))</f>
        <v/>
      </c>
      <c r="CE472" s="10" t="str">
        <f t="shared" si="196"/>
        <v/>
      </c>
      <c r="CF472" s="10" t="str">
        <f>IF($AH472="","",IF(OR($V472&lt;2.7,$V472&gt;90),"Age OOR",($AH472-CB472)/VLOOKUP(CB$14&amp;"-rse-"&amp;$M472,Equations!$G:$I,3,0)))</f>
        <v/>
      </c>
      <c r="CG472" s="10" t="str">
        <f>IF($AI472="","",IF(OR($V472&lt;2.7,$V472&gt;90),"Age OOR",VLOOKUP(CG$14&amp;"-int-"&amp;$N472,Equations!$G:$I,3,0)+VLOOKUP(CG$14&amp;"-sexo-"&amp;$N472,Equations!$G:$I,3,0)*$U472+VLOOKUP(CG$14&amp;"-edad-"&amp;$N472,Equations!$G:$I,3,0)*$V472+VLOOKUP(CG$14&amp;"-est-"&amp;$N472,Equations!$G:$I,3,0)*(1/$W472)+VLOOKUP(CG$14&amp;"-imc-"&amp;$N472,Equations!$G:$I,3,0)*(1/$Q472)))</f>
        <v/>
      </c>
      <c r="CH472" s="10" t="str">
        <f>IF($AI472="","",IF(OR($V472&lt;2.7,$V472&gt;90),"Age OOR",CG472-1.6449*VLOOKUP(CG$14&amp;"-rse-"&amp;$N472,Equations!$G:$I,3,0)))</f>
        <v/>
      </c>
      <c r="CI472" s="10" t="str">
        <f>IF($AI472="","",IF(OR($V472&lt;2.7,$V472&gt;90),"Age OOR",CG472+1.6449*VLOOKUP(CG$14&amp;"-rse-"&amp;$N472,Equations!$G:$I,3,0)))</f>
        <v/>
      </c>
      <c r="CJ472" s="10" t="str">
        <f t="shared" si="197"/>
        <v/>
      </c>
      <c r="CK472" s="10" t="str">
        <f>IF($AI472="","",IF(OR($V472&lt;2.7,$V472&gt;90),"Age OOR",($AI472-CG472)/VLOOKUP(CG$14&amp;"-rse-"&amp;$N472,Equations!$G:$I,3,0)))</f>
        <v/>
      </c>
      <c r="CL472" s="10" t="str">
        <f>IF($AJ472="","",IF(OR($V472&lt;2.7,$V472&gt;90),"Age OOR",VLOOKUP(CL$14&amp;"-int-"&amp;$O472,Equations!$G:$I,3,0)+VLOOKUP(CL$14&amp;"-sexo-"&amp;$O472,Equations!$G:$I,3,0)*$U472+VLOOKUP(CL$14&amp;"-edad-"&amp;$O472,Equations!$G:$I,3,0)*$V472+VLOOKUP(CL$14&amp;"-est-"&amp;$O472,Equations!$G:$I,3,0)*(1/$W472)+VLOOKUP(CL$14&amp;"-imc-"&amp;$O472,Equations!$G:$I,3,0)*(1/$Q472)))</f>
        <v/>
      </c>
      <c r="CM472" s="10" t="str">
        <f>IF($AJ472="","",IF(OR($V472&lt;2.7,$V472&gt;90),"Age OOR",CL472-1.6449*VLOOKUP(CL$14&amp;"-rse-"&amp;$O472,Equations!$G:$I,3,0)))</f>
        <v/>
      </c>
      <c r="CN472" s="10" t="str">
        <f>IF($AJ472="","",IF(OR($V472&lt;2.7,$V472&gt;90),"Age OOR",CL472+1.6449*VLOOKUP(CL$14&amp;"-rse-"&amp;$O472,Equations!$G:$I,3,0)))</f>
        <v/>
      </c>
      <c r="CO472" s="10" t="str">
        <f t="shared" si="198"/>
        <v/>
      </c>
      <c r="CP472" s="10" t="str">
        <f>IF($AJ472="","",IF(OR($V472&lt;2.7,$V472&gt;90),"Age OOR",($AJ472-CL472)/VLOOKUP(CL$14&amp;"-rse-"&amp;$O472,Equations!$G:$I,3,0)))</f>
        <v/>
      </c>
      <c r="CQ472" s="10" t="str">
        <f>IF($AK472="","",IF(OR($V472&lt;2.7,$V472&gt;90),"Age OOR",EXP(VLOOKUP(CQ$14&amp;"-int-"&amp;$P472,Equations!$G:$I,3,0)+VLOOKUP(CQ$14&amp;"-sexo-"&amp;$P472,Equations!$G:$I,3,0)*$U472+VLOOKUP(CQ$14&amp;"-edad-"&amp;$P472,Equations!$G:$I,3,0)*$V472+VLOOKUP(CQ$14&amp;"-est-"&amp;$P472,Equations!$G:$I,3,0)*(1/$W472)+VLOOKUP(CQ$14&amp;"-imc-"&amp;$P472,Equations!$G:$I,3,0)*(1/$Q472))))</f>
        <v/>
      </c>
      <c r="CR472" s="10" t="str">
        <f>IF($AK472="","",IF(OR($V472&lt;2.7,$V472&gt;90),"Age OOR",EXP(LN(CQ472)-1.6449*VLOOKUP(CQ$14&amp;"-rse-"&amp;$P472,Equations!$G:$I,3,0))))</f>
        <v/>
      </c>
      <c r="CS472" s="10" t="str">
        <f>IF($AK472="","",IF(OR($V472&lt;2.7,$V472&gt;90),"Age OOR",EXP(LN(CQ472)+1.6449*VLOOKUP(CQ$14&amp;"-rse-"&amp;$P472,Equations!$G:$I,3,0))))</f>
        <v/>
      </c>
      <c r="CT472" s="10" t="str">
        <f t="shared" si="199"/>
        <v/>
      </c>
      <c r="CU472" s="10" t="str">
        <f>IF($AK472="","",IF(OR($V472&lt;2.7,$V472&gt;90),"Age OOR",(LN($AK472)-LN(CQ472))/VLOOKUP(CQ$14&amp;"-rse-"&amp;$P472,Equations!$G:$I,3,0)))</f>
        <v/>
      </c>
      <c r="CV472" s="47"/>
    </row>
    <row r="473" spans="5:100" x14ac:dyDescent="0.2">
      <c r="E473" s="23" t="str">
        <f t="shared" si="175"/>
        <v>Age out of range</v>
      </c>
      <c r="F473" s="23" t="str">
        <f t="shared" si="176"/>
        <v>Age out of range</v>
      </c>
      <c r="G473" s="23" t="str">
        <f t="shared" si="177"/>
        <v>Age out of range</v>
      </c>
      <c r="H473" s="23" t="str">
        <f t="shared" si="178"/>
        <v>Age out of range</v>
      </c>
      <c r="I473" s="23" t="str">
        <f t="shared" si="179"/>
        <v>Age out of range</v>
      </c>
      <c r="J473" s="23" t="str">
        <f t="shared" si="180"/>
        <v>Age out of range</v>
      </c>
      <c r="K473" s="23" t="str">
        <f t="shared" si="181"/>
        <v>Age out of range</v>
      </c>
      <c r="L473" s="23" t="str">
        <f t="shared" si="182"/>
        <v>Age out of range</v>
      </c>
      <c r="M473" s="23" t="str">
        <f t="shared" si="183"/>
        <v>Age out of range</v>
      </c>
      <c r="N473" s="23" t="str">
        <f t="shared" si="184"/>
        <v>Age out of range</v>
      </c>
      <c r="O473" s="23" t="str">
        <f t="shared" si="185"/>
        <v>Age out of range</v>
      </c>
      <c r="P473" s="23" t="str">
        <f t="shared" si="186"/>
        <v>Age out of range</v>
      </c>
      <c r="Q473" s="23" t="e">
        <f t="shared" si="187"/>
        <v>#DIV/0!</v>
      </c>
      <c r="R473" s="17"/>
      <c r="S473" s="23">
        <v>457</v>
      </c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  <c r="AE473" s="134"/>
      <c r="AF473" s="134"/>
      <c r="AG473" s="134"/>
      <c r="AH473" s="134"/>
      <c r="AI473" s="134"/>
      <c r="AJ473" s="134"/>
      <c r="AK473" s="134"/>
      <c r="AL473" s="7"/>
      <c r="AM473" s="47"/>
      <c r="AN473" s="10" t="str">
        <f>IF($Z473="","",IF(OR($V473&lt;2.7,$V473&gt;90),"Age OOR",VLOOKUP(AN$14&amp;"-int-"&amp;$E473,Equations!$G:$I,3,0)+VLOOKUP(AN$14&amp;"-sexo-"&amp;$E473,Equations!$G:$I,3,0)*$U473+VLOOKUP(AN$14&amp;"-edad-"&amp;$E473,Equations!$G:$I,3,0)*$V473+VLOOKUP(AN$14&amp;"-est-"&amp;$E473,Equations!$G:$I,3,0)*(1/$W473)+VLOOKUP(AN$14&amp;"-imc-"&amp;$E473,Equations!$G:$I,3,0)*(1/$Q473)))</f>
        <v/>
      </c>
      <c r="AO473" s="10" t="str">
        <f>IF($Z473="","",IF(OR($V473&lt;2.7,$V473&gt;90),"Age OOR",AN473-1.6449*VLOOKUP(AN$14&amp;"-rse-"&amp;$E473,Equations!$G:$I,3,0)))</f>
        <v/>
      </c>
      <c r="AP473" s="10" t="str">
        <f>IF($Z473="","",IF(OR($V473&lt;2.7,$V473&gt;90),"Age OOR",AN473+1.6449*VLOOKUP(AN$14&amp;"-rse-"&amp;$E473,Equations!$G:$I,3,0)))</f>
        <v/>
      </c>
      <c r="AQ473" s="10" t="str">
        <f t="shared" si="188"/>
        <v/>
      </c>
      <c r="AR473" s="10" t="str">
        <f>IF($Z473="","",IF(OR($V473&lt;2.7,$V473&gt;90),"Age OOR",($Z473-AN473)/VLOOKUP(AN$14&amp;"-rse-"&amp;$E473,Equations!$G:$I,3,0)))</f>
        <v/>
      </c>
      <c r="AS473" s="10" t="str">
        <f>IF($AA473="","",IF(OR($V473&lt;2.7,$V473&gt;90),"Age OOR",VLOOKUP(AS$14&amp;"-int-"&amp;$F473,Equations!$G:$I,3,0)+VLOOKUP(AS$14&amp;"-sexo-"&amp;$F473,Equations!$G:$I,3,0)*$U473+VLOOKUP(AS$14&amp;"-edad-"&amp;$F473,Equations!$G:$I,3,0)*$V473+VLOOKUP(AS$14&amp;"-est-"&amp;$F473,Equations!$G:$I,3,0)*(1/$W473)+VLOOKUP(AS$14&amp;"-imc-"&amp;$F473,Equations!$G:$I,3,0)*(1/$Q473)))</f>
        <v/>
      </c>
      <c r="AT473" s="10" t="str">
        <f>IF($AA473="","",IF(OR($V473&lt;2.7,$V473&gt;90),"Age OOR",AS473-1.6449*VLOOKUP(AS$14&amp;"-rse-"&amp;$F473,Equations!$G:$I,3,0)))</f>
        <v/>
      </c>
      <c r="AU473" s="10" t="str">
        <f>IF($AA473="","",IF(OR($V473&lt;2.7,$V473&gt;90),"Age OOR",AS473+1.6449*VLOOKUP(AS$14&amp;"-rse-"&amp;$F473,Equations!$G:$I,3,0)))</f>
        <v/>
      </c>
      <c r="AV473" s="10" t="str">
        <f t="shared" si="189"/>
        <v/>
      </c>
      <c r="AW473" s="10" t="str">
        <f>IF($AA473="","",IF(OR($V473&lt;2.7,$V473&gt;90),"Age OOR",($AA473-AS473)/VLOOKUP(AS$14&amp;"-rse-"&amp;$F473,Equations!$G:$I,3,0)))</f>
        <v/>
      </c>
      <c r="AX473" s="10" t="str">
        <f>IF($AB473="","",IF(OR($V473&lt;2.7,$V473&gt;90),"Age OOR",VLOOKUP(AX$14&amp;"-int-"&amp;$G473,Equations!$G:$I,3,0)+VLOOKUP(AX$14&amp;"-sexo-"&amp;$G473,Equations!$G:$I,3,0)*$U473+VLOOKUP(AX$14&amp;"-edad-"&amp;$G473,Equations!$G:$I,3,0)*$V473+VLOOKUP(AX$14&amp;"-est-"&amp;$G473,Equations!$G:$I,3,0)*(1/$W473)+VLOOKUP(AX$14&amp;"-imc-"&amp;$G473,Equations!$G:$I,3,0)*(1/$Q473)))</f>
        <v/>
      </c>
      <c r="AY473" s="10" t="str">
        <f>IF($AB473="","",IF(OR($V473&lt;2.7,$V473&gt;90),"Age OOR",AX473-1.6449*VLOOKUP(AX$14&amp;"-rse-"&amp;$G473,Equations!$G:$I,3,0)))</f>
        <v/>
      </c>
      <c r="AZ473" s="10" t="str">
        <f>IF($AB473="","",IF(OR($V473&lt;2.7,$V473&gt;90),"Age OOR",AX473+1.6449*VLOOKUP(AX$14&amp;"-rse-"&amp;$G473,Equations!$G:$I,3,0)))</f>
        <v/>
      </c>
      <c r="BA473" s="10" t="str">
        <f t="shared" si="190"/>
        <v/>
      </c>
      <c r="BB473" s="10" t="str">
        <f>IF($AB473="","",IF(OR($V473&lt;2.7,$V473&gt;90),"Age OOR",($AB473-AX473)/VLOOKUP(AX$14&amp;"-rse-"&amp;$G473,Equations!$G:$I,3,0)))</f>
        <v/>
      </c>
      <c r="BC473" s="10" t="str">
        <f>IF($AC473="","",IF(OR($V473&lt;2.7,$V473&gt;90),"Age OOR",VLOOKUP(BC$14&amp;"-int-"&amp;$H473,Equations!$G:$I,3,0)+VLOOKUP(BC$14&amp;"-sexo-"&amp;$H473,Equations!$G:$I,3,0)*$U473+VLOOKUP(BC$14&amp;"-edad-"&amp;$H473,Equations!$G:$I,3,0)*$V473+VLOOKUP(BC$14&amp;"-est-"&amp;$H473,Equations!$G:$I,3,0)*(1/$W473)+VLOOKUP(BC$14&amp;"-imc-"&amp;$H473,Equations!$G:$I,3,0)*(1/$Q473)))</f>
        <v/>
      </c>
      <c r="BD473" s="10" t="str">
        <f>IF($AC473="","",IF(OR($V473&lt;2.7,$V473&gt;90),"Age OOR",BC473-1.6449*VLOOKUP(BC$14&amp;"-rse-"&amp;$H473,Equations!$G:$I,3,0)))</f>
        <v/>
      </c>
      <c r="BE473" s="10" t="str">
        <f>IF($AC473="","",IF(OR($V473&lt;2.7,$V473&gt;90),"Age OOR",BC473+1.6449*VLOOKUP(BC$14&amp;"-rse-"&amp;$H473,Equations!$G:$I,3,0)))</f>
        <v/>
      </c>
      <c r="BF473" s="10" t="str">
        <f t="shared" si="191"/>
        <v/>
      </c>
      <c r="BG473" s="10" t="str">
        <f>IF($AC473="","",IF(OR($V473&lt;2.7,$V473&gt;90),"Age OOR",($AC473-BC473)/VLOOKUP(BC$14&amp;"-rse-"&amp;$H473,Equations!$G:$I,3,0)))</f>
        <v/>
      </c>
      <c r="BH473" s="10" t="str">
        <f>IF($AD473="","",IF(OR($V473&lt;2.7,$V473&gt;90),"Age OOR",VLOOKUP(BH$14&amp;"-int-"&amp;$I473,Equations!$G:$I,3,0)+VLOOKUP(BH$14&amp;"-sexo-"&amp;$I473,Equations!$G:$I,3,0)*$U473+VLOOKUP(BH$14&amp;"-edad-"&amp;$I473,Equations!$G:$I,3,0)*$V473+VLOOKUP(BH$14&amp;"-est-"&amp;$I473,Equations!$G:$I,3,0)*(1/$W473)+VLOOKUP(BH$14&amp;"-imc-"&amp;$I473,Equations!$G:$I,3,0)*(1/$Q473)))</f>
        <v/>
      </c>
      <c r="BI473" s="10" t="str">
        <f>IF($AD473="","",IF(OR($V473&lt;2.7,$V473&gt;90),"Age OOR",BH473-1.6449*VLOOKUP(BH$14&amp;"-rse-"&amp;$I473,Equations!$G:$I,3,0)))</f>
        <v/>
      </c>
      <c r="BJ473" s="10" t="str">
        <f>IF($AD473="","",IF(OR($V473&lt;2.7,$V473&gt;90),"Age OOR",BH473+1.6449*VLOOKUP(BH$14&amp;"-rse-"&amp;$I473,Equations!$G:$I,3,0)))</f>
        <v/>
      </c>
      <c r="BK473" s="10" t="str">
        <f t="shared" si="192"/>
        <v/>
      </c>
      <c r="BL473" s="10" t="str">
        <f>IF($AD473="","",IF(OR($V473&lt;2.7,$V473&gt;90),"Age OOR",($AD473-BH473)/VLOOKUP(BH$14&amp;"-rse-"&amp;$I473,Equations!$G:$I,3,0)))</f>
        <v/>
      </c>
      <c r="BM473" s="10" t="str">
        <f>IF($AE473="","",IF(OR($V473&lt;2.7,$V473&gt;90),"Age OOR",VLOOKUP(BM$14&amp;"-int-"&amp;$J473,Equations!$G:$I,3,0)+VLOOKUP(BM$14&amp;"-sexo-"&amp;$J473,Equations!$G:$I,3,0)*$U473+VLOOKUP(BM$14&amp;"-edad-"&amp;$J473,Equations!$G:$I,3,0)*$V473+VLOOKUP(BM$14&amp;"-est-"&amp;$J473,Equations!$G:$I,3,0)*(1/$W473)+VLOOKUP(BM$14&amp;"-imc-"&amp;$J473,Equations!$G:$I,3,0)*(1/$Q473)))</f>
        <v/>
      </c>
      <c r="BN473" s="10" t="str">
        <f>IF($AE473="","",IF(OR($V473&lt;2.7,$V473&gt;90),"Age OOR",BM473-1.6449*VLOOKUP(BM$14&amp;"-rse-"&amp;$J473,Equations!$G:$I,3,0)))</f>
        <v/>
      </c>
      <c r="BO473" s="10" t="str">
        <f>IF($AE473="","",IF(OR($V473&lt;2.7,$V473&gt;90),"Age OOR",BM473+1.6449*VLOOKUP(BM$14&amp;"-rse-"&amp;$J473,Equations!$G:$I,3,0)))</f>
        <v/>
      </c>
      <c r="BP473" s="10" t="str">
        <f t="shared" si="193"/>
        <v/>
      </c>
      <c r="BQ473" s="10" t="str">
        <f>IF($AE473="","",IF(OR($V473&lt;2.7,$V473&gt;90),"Age OOR",($AE473-BM473)/VLOOKUP(BM$14&amp;"-rse-"&amp;$J473,Equations!$G:$I,3,0)))</f>
        <v/>
      </c>
      <c r="BR473" s="10" t="str">
        <f>IF($AF473="","",IF(OR($V473&lt;2.7,$V473&gt;90),"Age OOR",VLOOKUP(BR$14&amp;"-int-"&amp;$K473,Equations!$G:$I,3,0)+VLOOKUP(BR$14&amp;"-sexo-"&amp;$K473,Equations!$G:$I,3,0)*$U473+VLOOKUP(BR$14&amp;"-edad-"&amp;$K473,Equations!$G:$I,3,0)*$V473+VLOOKUP(BR$14&amp;"-est-"&amp;$K473,Equations!$G:$I,3,0)*(1/$W473)+VLOOKUP(BR$14&amp;"-imc-"&amp;$K473,Equations!$G:$I,3,0)*(1/$Q473)))</f>
        <v/>
      </c>
      <c r="BS473" s="10" t="str">
        <f>IF($AF473="","",IF(OR($V473&lt;2.7,$V473&gt;90),"Age OOR",BR473-1.6449*VLOOKUP(BR$14&amp;"-rse-"&amp;$K473,Equations!$G:$I,3,0)))</f>
        <v/>
      </c>
      <c r="BT473" s="10" t="str">
        <f>IF($AF473="","",IF(OR($V473&lt;2.7,$V473&gt;90),"Age OOR",BR473+1.6449*VLOOKUP(BR$14&amp;"-rse-"&amp;$K473,Equations!$G:$I,3,0)))</f>
        <v/>
      </c>
      <c r="BU473" s="10" t="str">
        <f t="shared" si="194"/>
        <v/>
      </c>
      <c r="BV473" s="10" t="str">
        <f>IF($AF473="","",IF(OR($V473&lt;2.7,$V473&gt;90),"Age OOR",($AF473-BR473)/VLOOKUP(BR$14&amp;"-rse-"&amp;$K473,Equations!$G:$I,3,0)))</f>
        <v/>
      </c>
      <c r="BW473" s="10" t="str">
        <f>IF($AG473="","",IF(OR($V473&lt;2.7,$V473&gt;90),"Age OOR",VLOOKUP(BW$14&amp;"-int-"&amp;$L473,Equations!$G:$I,3,0)+VLOOKUP(BW$14&amp;"-sexo-"&amp;$L473,Equations!$G:$I,3,0)*$U473+VLOOKUP(BW$14&amp;"-edad-"&amp;$L473,Equations!$G:$I,3,0)*$V473+VLOOKUP(BW$14&amp;"-est-"&amp;$L473,Equations!$G:$I,3,0)*(1/$W473)+VLOOKUP(BW$14&amp;"-imc-"&amp;$L473,Equations!$G:$I,3,0)*(1/$Q473)))</f>
        <v/>
      </c>
      <c r="BX473" s="10" t="str">
        <f>IF($AG473="","",IF(OR($V473&lt;2.7,$V473&gt;90),"Age OOR",BW473-1.6449*VLOOKUP(BW$14&amp;"-rse-"&amp;$L473,Equations!$G:$I,3,0)))</f>
        <v/>
      </c>
      <c r="BY473" s="10" t="str">
        <f>IF($AG473="","",IF(OR($V473&lt;2.7,$V473&gt;90),"Age OOR",BW473+1.6449*VLOOKUP(BW$14&amp;"-rse-"&amp;$L473,Equations!$G:$I,3,0)))</f>
        <v/>
      </c>
      <c r="BZ473" s="10" t="str">
        <f t="shared" si="195"/>
        <v/>
      </c>
      <c r="CA473" s="10" t="str">
        <f>IF($AG473="","",IF(OR($V473&lt;2.7,$V473&gt;90),"Age OOR",($AG473-BW473)/VLOOKUP(BW$14&amp;"-rse-"&amp;$L473,Equations!$G:$I,3,0)))</f>
        <v/>
      </c>
      <c r="CB473" s="10" t="str">
        <f>IF($AH473="","",IF(OR($V473&lt;2.7,$V473&gt;90),"Age OOR",VLOOKUP(CB$14&amp;"-int-"&amp;$M473,Equations!$G:$I,3,0)+VLOOKUP(CB$14&amp;"-sexo-"&amp;$M473,Equations!$G:$I,3,0)*$U473+VLOOKUP(CB$14&amp;"-edad-"&amp;$M473,Equations!$G:$I,3,0)*$V473+VLOOKUP(CB$14&amp;"-est-"&amp;$M473,Equations!$G:$I,3,0)*(1/$W473)+VLOOKUP(CB$14&amp;"-imc-"&amp;$M473,Equations!$G:$I,3,0)*(1/$Q473)))</f>
        <v/>
      </c>
      <c r="CC473" s="10" t="str">
        <f>IF($AH473="","",IF(OR($V473&lt;2.7,$V473&gt;90),"Age OOR",CB473-1.6449*VLOOKUP(CB$14&amp;"-rse-"&amp;$M473,Equations!$G:$I,3,0)))</f>
        <v/>
      </c>
      <c r="CD473" s="10" t="str">
        <f>IF($AH473="","",IF(OR($V473&lt;2.7,$V473&gt;90),"Age OOR",CB473+1.6449*VLOOKUP(CB$14&amp;"-rse-"&amp;$M473,Equations!$G:$I,3,0)))</f>
        <v/>
      </c>
      <c r="CE473" s="10" t="str">
        <f t="shared" si="196"/>
        <v/>
      </c>
      <c r="CF473" s="10" t="str">
        <f>IF($AH473="","",IF(OR($V473&lt;2.7,$V473&gt;90),"Age OOR",($AH473-CB473)/VLOOKUP(CB$14&amp;"-rse-"&amp;$M473,Equations!$G:$I,3,0)))</f>
        <v/>
      </c>
      <c r="CG473" s="10" t="str">
        <f>IF($AI473="","",IF(OR($V473&lt;2.7,$V473&gt;90),"Age OOR",VLOOKUP(CG$14&amp;"-int-"&amp;$N473,Equations!$G:$I,3,0)+VLOOKUP(CG$14&amp;"-sexo-"&amp;$N473,Equations!$G:$I,3,0)*$U473+VLOOKUP(CG$14&amp;"-edad-"&amp;$N473,Equations!$G:$I,3,0)*$V473+VLOOKUP(CG$14&amp;"-est-"&amp;$N473,Equations!$G:$I,3,0)*(1/$W473)+VLOOKUP(CG$14&amp;"-imc-"&amp;$N473,Equations!$G:$I,3,0)*(1/$Q473)))</f>
        <v/>
      </c>
      <c r="CH473" s="10" t="str">
        <f>IF($AI473="","",IF(OR($V473&lt;2.7,$V473&gt;90),"Age OOR",CG473-1.6449*VLOOKUP(CG$14&amp;"-rse-"&amp;$N473,Equations!$G:$I,3,0)))</f>
        <v/>
      </c>
      <c r="CI473" s="10" t="str">
        <f>IF($AI473="","",IF(OR($V473&lt;2.7,$V473&gt;90),"Age OOR",CG473+1.6449*VLOOKUP(CG$14&amp;"-rse-"&amp;$N473,Equations!$G:$I,3,0)))</f>
        <v/>
      </c>
      <c r="CJ473" s="10" t="str">
        <f t="shared" si="197"/>
        <v/>
      </c>
      <c r="CK473" s="10" t="str">
        <f>IF($AI473="","",IF(OR($V473&lt;2.7,$V473&gt;90),"Age OOR",($AI473-CG473)/VLOOKUP(CG$14&amp;"-rse-"&amp;$N473,Equations!$G:$I,3,0)))</f>
        <v/>
      </c>
      <c r="CL473" s="10" t="str">
        <f>IF($AJ473="","",IF(OR($V473&lt;2.7,$V473&gt;90),"Age OOR",VLOOKUP(CL$14&amp;"-int-"&amp;$O473,Equations!$G:$I,3,0)+VLOOKUP(CL$14&amp;"-sexo-"&amp;$O473,Equations!$G:$I,3,0)*$U473+VLOOKUP(CL$14&amp;"-edad-"&amp;$O473,Equations!$G:$I,3,0)*$V473+VLOOKUP(CL$14&amp;"-est-"&amp;$O473,Equations!$G:$I,3,0)*(1/$W473)+VLOOKUP(CL$14&amp;"-imc-"&amp;$O473,Equations!$G:$I,3,0)*(1/$Q473)))</f>
        <v/>
      </c>
      <c r="CM473" s="10" t="str">
        <f>IF($AJ473="","",IF(OR($V473&lt;2.7,$V473&gt;90),"Age OOR",CL473-1.6449*VLOOKUP(CL$14&amp;"-rse-"&amp;$O473,Equations!$G:$I,3,0)))</f>
        <v/>
      </c>
      <c r="CN473" s="10" t="str">
        <f>IF($AJ473="","",IF(OR($V473&lt;2.7,$V473&gt;90),"Age OOR",CL473+1.6449*VLOOKUP(CL$14&amp;"-rse-"&amp;$O473,Equations!$G:$I,3,0)))</f>
        <v/>
      </c>
      <c r="CO473" s="10" t="str">
        <f t="shared" si="198"/>
        <v/>
      </c>
      <c r="CP473" s="10" t="str">
        <f>IF($AJ473="","",IF(OR($V473&lt;2.7,$V473&gt;90),"Age OOR",($AJ473-CL473)/VLOOKUP(CL$14&amp;"-rse-"&amp;$O473,Equations!$G:$I,3,0)))</f>
        <v/>
      </c>
      <c r="CQ473" s="10" t="str">
        <f>IF($AK473="","",IF(OR($V473&lt;2.7,$V473&gt;90),"Age OOR",EXP(VLOOKUP(CQ$14&amp;"-int-"&amp;$P473,Equations!$G:$I,3,0)+VLOOKUP(CQ$14&amp;"-sexo-"&amp;$P473,Equations!$G:$I,3,0)*$U473+VLOOKUP(CQ$14&amp;"-edad-"&amp;$P473,Equations!$G:$I,3,0)*$V473+VLOOKUP(CQ$14&amp;"-est-"&amp;$P473,Equations!$G:$I,3,0)*(1/$W473)+VLOOKUP(CQ$14&amp;"-imc-"&amp;$P473,Equations!$G:$I,3,0)*(1/$Q473))))</f>
        <v/>
      </c>
      <c r="CR473" s="10" t="str">
        <f>IF($AK473="","",IF(OR($V473&lt;2.7,$V473&gt;90),"Age OOR",EXP(LN(CQ473)-1.6449*VLOOKUP(CQ$14&amp;"-rse-"&amp;$P473,Equations!$G:$I,3,0))))</f>
        <v/>
      </c>
      <c r="CS473" s="10" t="str">
        <f>IF($AK473="","",IF(OR($V473&lt;2.7,$V473&gt;90),"Age OOR",EXP(LN(CQ473)+1.6449*VLOOKUP(CQ$14&amp;"-rse-"&amp;$P473,Equations!$G:$I,3,0))))</f>
        <v/>
      </c>
      <c r="CT473" s="10" t="str">
        <f t="shared" si="199"/>
        <v/>
      </c>
      <c r="CU473" s="10" t="str">
        <f>IF($AK473="","",IF(OR($V473&lt;2.7,$V473&gt;90),"Age OOR",(LN($AK473)-LN(CQ473))/VLOOKUP(CQ$14&amp;"-rse-"&amp;$P473,Equations!$G:$I,3,0)))</f>
        <v/>
      </c>
      <c r="CV473" s="47"/>
    </row>
    <row r="474" spans="5:100" x14ac:dyDescent="0.2">
      <c r="E474" s="23" t="str">
        <f t="shared" si="175"/>
        <v>Age out of range</v>
      </c>
      <c r="F474" s="23" t="str">
        <f t="shared" si="176"/>
        <v>Age out of range</v>
      </c>
      <c r="G474" s="23" t="str">
        <f t="shared" si="177"/>
        <v>Age out of range</v>
      </c>
      <c r="H474" s="23" t="str">
        <f t="shared" si="178"/>
        <v>Age out of range</v>
      </c>
      <c r="I474" s="23" t="str">
        <f t="shared" si="179"/>
        <v>Age out of range</v>
      </c>
      <c r="J474" s="23" t="str">
        <f t="shared" si="180"/>
        <v>Age out of range</v>
      </c>
      <c r="K474" s="23" t="str">
        <f t="shared" si="181"/>
        <v>Age out of range</v>
      </c>
      <c r="L474" s="23" t="str">
        <f t="shared" si="182"/>
        <v>Age out of range</v>
      </c>
      <c r="M474" s="23" t="str">
        <f t="shared" si="183"/>
        <v>Age out of range</v>
      </c>
      <c r="N474" s="23" t="str">
        <f t="shared" si="184"/>
        <v>Age out of range</v>
      </c>
      <c r="O474" s="23" t="str">
        <f t="shared" si="185"/>
        <v>Age out of range</v>
      </c>
      <c r="P474" s="23" t="str">
        <f t="shared" si="186"/>
        <v>Age out of range</v>
      </c>
      <c r="Q474" s="23" t="e">
        <f t="shared" si="187"/>
        <v>#DIV/0!</v>
      </c>
      <c r="R474" s="17"/>
      <c r="S474" s="23">
        <v>458</v>
      </c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  <c r="AE474" s="134"/>
      <c r="AF474" s="134"/>
      <c r="AG474" s="134"/>
      <c r="AH474" s="134"/>
      <c r="AI474" s="134"/>
      <c r="AJ474" s="134"/>
      <c r="AK474" s="134"/>
      <c r="AL474" s="7"/>
      <c r="AM474" s="47"/>
      <c r="AN474" s="10" t="str">
        <f>IF($Z474="","",IF(OR($V474&lt;2.7,$V474&gt;90),"Age OOR",VLOOKUP(AN$14&amp;"-int-"&amp;$E474,Equations!$G:$I,3,0)+VLOOKUP(AN$14&amp;"-sexo-"&amp;$E474,Equations!$G:$I,3,0)*$U474+VLOOKUP(AN$14&amp;"-edad-"&amp;$E474,Equations!$G:$I,3,0)*$V474+VLOOKUP(AN$14&amp;"-est-"&amp;$E474,Equations!$G:$I,3,0)*(1/$W474)+VLOOKUP(AN$14&amp;"-imc-"&amp;$E474,Equations!$G:$I,3,0)*(1/$Q474)))</f>
        <v/>
      </c>
      <c r="AO474" s="10" t="str">
        <f>IF($Z474="","",IF(OR($V474&lt;2.7,$V474&gt;90),"Age OOR",AN474-1.6449*VLOOKUP(AN$14&amp;"-rse-"&amp;$E474,Equations!$G:$I,3,0)))</f>
        <v/>
      </c>
      <c r="AP474" s="10" t="str">
        <f>IF($Z474="","",IF(OR($V474&lt;2.7,$V474&gt;90),"Age OOR",AN474+1.6449*VLOOKUP(AN$14&amp;"-rse-"&amp;$E474,Equations!$G:$I,3,0)))</f>
        <v/>
      </c>
      <c r="AQ474" s="10" t="str">
        <f t="shared" si="188"/>
        <v/>
      </c>
      <c r="AR474" s="10" t="str">
        <f>IF($Z474="","",IF(OR($V474&lt;2.7,$V474&gt;90),"Age OOR",($Z474-AN474)/VLOOKUP(AN$14&amp;"-rse-"&amp;$E474,Equations!$G:$I,3,0)))</f>
        <v/>
      </c>
      <c r="AS474" s="10" t="str">
        <f>IF($AA474="","",IF(OR($V474&lt;2.7,$V474&gt;90),"Age OOR",VLOOKUP(AS$14&amp;"-int-"&amp;$F474,Equations!$G:$I,3,0)+VLOOKUP(AS$14&amp;"-sexo-"&amp;$F474,Equations!$G:$I,3,0)*$U474+VLOOKUP(AS$14&amp;"-edad-"&amp;$F474,Equations!$G:$I,3,0)*$V474+VLOOKUP(AS$14&amp;"-est-"&amp;$F474,Equations!$G:$I,3,0)*(1/$W474)+VLOOKUP(AS$14&amp;"-imc-"&amp;$F474,Equations!$G:$I,3,0)*(1/$Q474)))</f>
        <v/>
      </c>
      <c r="AT474" s="10" t="str">
        <f>IF($AA474="","",IF(OR($V474&lt;2.7,$V474&gt;90),"Age OOR",AS474-1.6449*VLOOKUP(AS$14&amp;"-rse-"&amp;$F474,Equations!$G:$I,3,0)))</f>
        <v/>
      </c>
      <c r="AU474" s="10" t="str">
        <f>IF($AA474="","",IF(OR($V474&lt;2.7,$V474&gt;90),"Age OOR",AS474+1.6449*VLOOKUP(AS$14&amp;"-rse-"&amp;$F474,Equations!$G:$I,3,0)))</f>
        <v/>
      </c>
      <c r="AV474" s="10" t="str">
        <f t="shared" si="189"/>
        <v/>
      </c>
      <c r="AW474" s="10" t="str">
        <f>IF($AA474="","",IF(OR($V474&lt;2.7,$V474&gt;90),"Age OOR",($AA474-AS474)/VLOOKUP(AS$14&amp;"-rse-"&amp;$F474,Equations!$G:$I,3,0)))</f>
        <v/>
      </c>
      <c r="AX474" s="10" t="str">
        <f>IF($AB474="","",IF(OR($V474&lt;2.7,$V474&gt;90),"Age OOR",VLOOKUP(AX$14&amp;"-int-"&amp;$G474,Equations!$G:$I,3,0)+VLOOKUP(AX$14&amp;"-sexo-"&amp;$G474,Equations!$G:$I,3,0)*$U474+VLOOKUP(AX$14&amp;"-edad-"&amp;$G474,Equations!$G:$I,3,0)*$V474+VLOOKUP(AX$14&amp;"-est-"&amp;$G474,Equations!$G:$I,3,0)*(1/$W474)+VLOOKUP(AX$14&amp;"-imc-"&amp;$G474,Equations!$G:$I,3,0)*(1/$Q474)))</f>
        <v/>
      </c>
      <c r="AY474" s="10" t="str">
        <f>IF($AB474="","",IF(OR($V474&lt;2.7,$V474&gt;90),"Age OOR",AX474-1.6449*VLOOKUP(AX$14&amp;"-rse-"&amp;$G474,Equations!$G:$I,3,0)))</f>
        <v/>
      </c>
      <c r="AZ474" s="10" t="str">
        <f>IF($AB474="","",IF(OR($V474&lt;2.7,$V474&gt;90),"Age OOR",AX474+1.6449*VLOOKUP(AX$14&amp;"-rse-"&amp;$G474,Equations!$G:$I,3,0)))</f>
        <v/>
      </c>
      <c r="BA474" s="10" t="str">
        <f t="shared" si="190"/>
        <v/>
      </c>
      <c r="BB474" s="10" t="str">
        <f>IF($AB474="","",IF(OR($V474&lt;2.7,$V474&gt;90),"Age OOR",($AB474-AX474)/VLOOKUP(AX$14&amp;"-rse-"&amp;$G474,Equations!$G:$I,3,0)))</f>
        <v/>
      </c>
      <c r="BC474" s="10" t="str">
        <f>IF($AC474="","",IF(OR($V474&lt;2.7,$V474&gt;90),"Age OOR",VLOOKUP(BC$14&amp;"-int-"&amp;$H474,Equations!$G:$I,3,0)+VLOOKUP(BC$14&amp;"-sexo-"&amp;$H474,Equations!$G:$I,3,0)*$U474+VLOOKUP(BC$14&amp;"-edad-"&amp;$H474,Equations!$G:$I,3,0)*$V474+VLOOKUP(BC$14&amp;"-est-"&amp;$H474,Equations!$G:$I,3,0)*(1/$W474)+VLOOKUP(BC$14&amp;"-imc-"&amp;$H474,Equations!$G:$I,3,0)*(1/$Q474)))</f>
        <v/>
      </c>
      <c r="BD474" s="10" t="str">
        <f>IF($AC474="","",IF(OR($V474&lt;2.7,$V474&gt;90),"Age OOR",BC474-1.6449*VLOOKUP(BC$14&amp;"-rse-"&amp;$H474,Equations!$G:$I,3,0)))</f>
        <v/>
      </c>
      <c r="BE474" s="10" t="str">
        <f>IF($AC474="","",IF(OR($V474&lt;2.7,$V474&gt;90),"Age OOR",BC474+1.6449*VLOOKUP(BC$14&amp;"-rse-"&amp;$H474,Equations!$G:$I,3,0)))</f>
        <v/>
      </c>
      <c r="BF474" s="10" t="str">
        <f t="shared" si="191"/>
        <v/>
      </c>
      <c r="BG474" s="10" t="str">
        <f>IF($AC474="","",IF(OR($V474&lt;2.7,$V474&gt;90),"Age OOR",($AC474-BC474)/VLOOKUP(BC$14&amp;"-rse-"&amp;$H474,Equations!$G:$I,3,0)))</f>
        <v/>
      </c>
      <c r="BH474" s="10" t="str">
        <f>IF($AD474="","",IF(OR($V474&lt;2.7,$V474&gt;90),"Age OOR",VLOOKUP(BH$14&amp;"-int-"&amp;$I474,Equations!$G:$I,3,0)+VLOOKUP(BH$14&amp;"-sexo-"&amp;$I474,Equations!$G:$I,3,0)*$U474+VLOOKUP(BH$14&amp;"-edad-"&amp;$I474,Equations!$G:$I,3,0)*$V474+VLOOKUP(BH$14&amp;"-est-"&amp;$I474,Equations!$G:$I,3,0)*(1/$W474)+VLOOKUP(BH$14&amp;"-imc-"&amp;$I474,Equations!$G:$I,3,0)*(1/$Q474)))</f>
        <v/>
      </c>
      <c r="BI474" s="10" t="str">
        <f>IF($AD474="","",IF(OR($V474&lt;2.7,$V474&gt;90),"Age OOR",BH474-1.6449*VLOOKUP(BH$14&amp;"-rse-"&amp;$I474,Equations!$G:$I,3,0)))</f>
        <v/>
      </c>
      <c r="BJ474" s="10" t="str">
        <f>IF($AD474="","",IF(OR($V474&lt;2.7,$V474&gt;90),"Age OOR",BH474+1.6449*VLOOKUP(BH$14&amp;"-rse-"&amp;$I474,Equations!$G:$I,3,0)))</f>
        <v/>
      </c>
      <c r="BK474" s="10" t="str">
        <f t="shared" si="192"/>
        <v/>
      </c>
      <c r="BL474" s="10" t="str">
        <f>IF($AD474="","",IF(OR($V474&lt;2.7,$V474&gt;90),"Age OOR",($AD474-BH474)/VLOOKUP(BH$14&amp;"-rse-"&amp;$I474,Equations!$G:$I,3,0)))</f>
        <v/>
      </c>
      <c r="BM474" s="10" t="str">
        <f>IF($AE474="","",IF(OR($V474&lt;2.7,$V474&gt;90),"Age OOR",VLOOKUP(BM$14&amp;"-int-"&amp;$J474,Equations!$G:$I,3,0)+VLOOKUP(BM$14&amp;"-sexo-"&amp;$J474,Equations!$G:$I,3,0)*$U474+VLOOKUP(BM$14&amp;"-edad-"&amp;$J474,Equations!$G:$I,3,0)*$V474+VLOOKUP(BM$14&amp;"-est-"&amp;$J474,Equations!$G:$I,3,0)*(1/$W474)+VLOOKUP(BM$14&amp;"-imc-"&amp;$J474,Equations!$G:$I,3,0)*(1/$Q474)))</f>
        <v/>
      </c>
      <c r="BN474" s="10" t="str">
        <f>IF($AE474="","",IF(OR($V474&lt;2.7,$V474&gt;90),"Age OOR",BM474-1.6449*VLOOKUP(BM$14&amp;"-rse-"&amp;$J474,Equations!$G:$I,3,0)))</f>
        <v/>
      </c>
      <c r="BO474" s="10" t="str">
        <f>IF($AE474="","",IF(OR($V474&lt;2.7,$V474&gt;90),"Age OOR",BM474+1.6449*VLOOKUP(BM$14&amp;"-rse-"&amp;$J474,Equations!$G:$I,3,0)))</f>
        <v/>
      </c>
      <c r="BP474" s="10" t="str">
        <f t="shared" si="193"/>
        <v/>
      </c>
      <c r="BQ474" s="10" t="str">
        <f>IF($AE474="","",IF(OR($V474&lt;2.7,$V474&gt;90),"Age OOR",($AE474-BM474)/VLOOKUP(BM$14&amp;"-rse-"&amp;$J474,Equations!$G:$I,3,0)))</f>
        <v/>
      </c>
      <c r="BR474" s="10" t="str">
        <f>IF($AF474="","",IF(OR($V474&lt;2.7,$V474&gt;90),"Age OOR",VLOOKUP(BR$14&amp;"-int-"&amp;$K474,Equations!$G:$I,3,0)+VLOOKUP(BR$14&amp;"-sexo-"&amp;$K474,Equations!$G:$I,3,0)*$U474+VLOOKUP(BR$14&amp;"-edad-"&amp;$K474,Equations!$G:$I,3,0)*$V474+VLOOKUP(BR$14&amp;"-est-"&amp;$K474,Equations!$G:$I,3,0)*(1/$W474)+VLOOKUP(BR$14&amp;"-imc-"&amp;$K474,Equations!$G:$I,3,0)*(1/$Q474)))</f>
        <v/>
      </c>
      <c r="BS474" s="10" t="str">
        <f>IF($AF474="","",IF(OR($V474&lt;2.7,$V474&gt;90),"Age OOR",BR474-1.6449*VLOOKUP(BR$14&amp;"-rse-"&amp;$K474,Equations!$G:$I,3,0)))</f>
        <v/>
      </c>
      <c r="BT474" s="10" t="str">
        <f>IF($AF474="","",IF(OR($V474&lt;2.7,$V474&gt;90),"Age OOR",BR474+1.6449*VLOOKUP(BR$14&amp;"-rse-"&amp;$K474,Equations!$G:$I,3,0)))</f>
        <v/>
      </c>
      <c r="BU474" s="10" t="str">
        <f t="shared" si="194"/>
        <v/>
      </c>
      <c r="BV474" s="10" t="str">
        <f>IF($AF474="","",IF(OR($V474&lt;2.7,$V474&gt;90),"Age OOR",($AF474-BR474)/VLOOKUP(BR$14&amp;"-rse-"&amp;$K474,Equations!$G:$I,3,0)))</f>
        <v/>
      </c>
      <c r="BW474" s="10" t="str">
        <f>IF($AG474="","",IF(OR($V474&lt;2.7,$V474&gt;90),"Age OOR",VLOOKUP(BW$14&amp;"-int-"&amp;$L474,Equations!$G:$I,3,0)+VLOOKUP(BW$14&amp;"-sexo-"&amp;$L474,Equations!$G:$I,3,0)*$U474+VLOOKUP(BW$14&amp;"-edad-"&amp;$L474,Equations!$G:$I,3,0)*$V474+VLOOKUP(BW$14&amp;"-est-"&amp;$L474,Equations!$G:$I,3,0)*(1/$W474)+VLOOKUP(BW$14&amp;"-imc-"&amp;$L474,Equations!$G:$I,3,0)*(1/$Q474)))</f>
        <v/>
      </c>
      <c r="BX474" s="10" t="str">
        <f>IF($AG474="","",IF(OR($V474&lt;2.7,$V474&gt;90),"Age OOR",BW474-1.6449*VLOOKUP(BW$14&amp;"-rse-"&amp;$L474,Equations!$G:$I,3,0)))</f>
        <v/>
      </c>
      <c r="BY474" s="10" t="str">
        <f>IF($AG474="","",IF(OR($V474&lt;2.7,$V474&gt;90),"Age OOR",BW474+1.6449*VLOOKUP(BW$14&amp;"-rse-"&amp;$L474,Equations!$G:$I,3,0)))</f>
        <v/>
      </c>
      <c r="BZ474" s="10" t="str">
        <f t="shared" si="195"/>
        <v/>
      </c>
      <c r="CA474" s="10" t="str">
        <f>IF($AG474="","",IF(OR($V474&lt;2.7,$V474&gt;90),"Age OOR",($AG474-BW474)/VLOOKUP(BW$14&amp;"-rse-"&amp;$L474,Equations!$G:$I,3,0)))</f>
        <v/>
      </c>
      <c r="CB474" s="10" t="str">
        <f>IF($AH474="","",IF(OR($V474&lt;2.7,$V474&gt;90),"Age OOR",VLOOKUP(CB$14&amp;"-int-"&amp;$M474,Equations!$G:$I,3,0)+VLOOKUP(CB$14&amp;"-sexo-"&amp;$M474,Equations!$G:$I,3,0)*$U474+VLOOKUP(CB$14&amp;"-edad-"&amp;$M474,Equations!$G:$I,3,0)*$V474+VLOOKUP(CB$14&amp;"-est-"&amp;$M474,Equations!$G:$I,3,0)*(1/$W474)+VLOOKUP(CB$14&amp;"-imc-"&amp;$M474,Equations!$G:$I,3,0)*(1/$Q474)))</f>
        <v/>
      </c>
      <c r="CC474" s="10" t="str">
        <f>IF($AH474="","",IF(OR($V474&lt;2.7,$V474&gt;90),"Age OOR",CB474-1.6449*VLOOKUP(CB$14&amp;"-rse-"&amp;$M474,Equations!$G:$I,3,0)))</f>
        <v/>
      </c>
      <c r="CD474" s="10" t="str">
        <f>IF($AH474="","",IF(OR($V474&lt;2.7,$V474&gt;90),"Age OOR",CB474+1.6449*VLOOKUP(CB$14&amp;"-rse-"&amp;$M474,Equations!$G:$I,3,0)))</f>
        <v/>
      </c>
      <c r="CE474" s="10" t="str">
        <f t="shared" si="196"/>
        <v/>
      </c>
      <c r="CF474" s="10" t="str">
        <f>IF($AH474="","",IF(OR($V474&lt;2.7,$V474&gt;90),"Age OOR",($AH474-CB474)/VLOOKUP(CB$14&amp;"-rse-"&amp;$M474,Equations!$G:$I,3,0)))</f>
        <v/>
      </c>
      <c r="CG474" s="10" t="str">
        <f>IF($AI474="","",IF(OR($V474&lt;2.7,$V474&gt;90),"Age OOR",VLOOKUP(CG$14&amp;"-int-"&amp;$N474,Equations!$G:$I,3,0)+VLOOKUP(CG$14&amp;"-sexo-"&amp;$N474,Equations!$G:$I,3,0)*$U474+VLOOKUP(CG$14&amp;"-edad-"&amp;$N474,Equations!$G:$I,3,0)*$V474+VLOOKUP(CG$14&amp;"-est-"&amp;$N474,Equations!$G:$I,3,0)*(1/$W474)+VLOOKUP(CG$14&amp;"-imc-"&amp;$N474,Equations!$G:$I,3,0)*(1/$Q474)))</f>
        <v/>
      </c>
      <c r="CH474" s="10" t="str">
        <f>IF($AI474="","",IF(OR($V474&lt;2.7,$V474&gt;90),"Age OOR",CG474-1.6449*VLOOKUP(CG$14&amp;"-rse-"&amp;$N474,Equations!$G:$I,3,0)))</f>
        <v/>
      </c>
      <c r="CI474" s="10" t="str">
        <f>IF($AI474="","",IF(OR($V474&lt;2.7,$V474&gt;90),"Age OOR",CG474+1.6449*VLOOKUP(CG$14&amp;"-rse-"&amp;$N474,Equations!$G:$I,3,0)))</f>
        <v/>
      </c>
      <c r="CJ474" s="10" t="str">
        <f t="shared" si="197"/>
        <v/>
      </c>
      <c r="CK474" s="10" t="str">
        <f>IF($AI474="","",IF(OR($V474&lt;2.7,$V474&gt;90),"Age OOR",($AI474-CG474)/VLOOKUP(CG$14&amp;"-rse-"&amp;$N474,Equations!$G:$I,3,0)))</f>
        <v/>
      </c>
      <c r="CL474" s="10" t="str">
        <f>IF($AJ474="","",IF(OR($V474&lt;2.7,$V474&gt;90),"Age OOR",VLOOKUP(CL$14&amp;"-int-"&amp;$O474,Equations!$G:$I,3,0)+VLOOKUP(CL$14&amp;"-sexo-"&amp;$O474,Equations!$G:$I,3,0)*$U474+VLOOKUP(CL$14&amp;"-edad-"&amp;$O474,Equations!$G:$I,3,0)*$V474+VLOOKUP(CL$14&amp;"-est-"&amp;$O474,Equations!$G:$I,3,0)*(1/$W474)+VLOOKUP(CL$14&amp;"-imc-"&amp;$O474,Equations!$G:$I,3,0)*(1/$Q474)))</f>
        <v/>
      </c>
      <c r="CM474" s="10" t="str">
        <f>IF($AJ474="","",IF(OR($V474&lt;2.7,$V474&gt;90),"Age OOR",CL474-1.6449*VLOOKUP(CL$14&amp;"-rse-"&amp;$O474,Equations!$G:$I,3,0)))</f>
        <v/>
      </c>
      <c r="CN474" s="10" t="str">
        <f>IF($AJ474="","",IF(OR($V474&lt;2.7,$V474&gt;90),"Age OOR",CL474+1.6449*VLOOKUP(CL$14&amp;"-rse-"&amp;$O474,Equations!$G:$I,3,0)))</f>
        <v/>
      </c>
      <c r="CO474" s="10" t="str">
        <f t="shared" si="198"/>
        <v/>
      </c>
      <c r="CP474" s="10" t="str">
        <f>IF($AJ474="","",IF(OR($V474&lt;2.7,$V474&gt;90),"Age OOR",($AJ474-CL474)/VLOOKUP(CL$14&amp;"-rse-"&amp;$O474,Equations!$G:$I,3,0)))</f>
        <v/>
      </c>
      <c r="CQ474" s="10" t="str">
        <f>IF($AK474="","",IF(OR($V474&lt;2.7,$V474&gt;90),"Age OOR",EXP(VLOOKUP(CQ$14&amp;"-int-"&amp;$P474,Equations!$G:$I,3,0)+VLOOKUP(CQ$14&amp;"-sexo-"&amp;$P474,Equations!$G:$I,3,0)*$U474+VLOOKUP(CQ$14&amp;"-edad-"&amp;$P474,Equations!$G:$I,3,0)*$V474+VLOOKUP(CQ$14&amp;"-est-"&amp;$P474,Equations!$G:$I,3,0)*(1/$W474)+VLOOKUP(CQ$14&amp;"-imc-"&amp;$P474,Equations!$G:$I,3,0)*(1/$Q474))))</f>
        <v/>
      </c>
      <c r="CR474" s="10" t="str">
        <f>IF($AK474="","",IF(OR($V474&lt;2.7,$V474&gt;90),"Age OOR",EXP(LN(CQ474)-1.6449*VLOOKUP(CQ$14&amp;"-rse-"&amp;$P474,Equations!$G:$I,3,0))))</f>
        <v/>
      </c>
      <c r="CS474" s="10" t="str">
        <f>IF($AK474="","",IF(OR($V474&lt;2.7,$V474&gt;90),"Age OOR",EXP(LN(CQ474)+1.6449*VLOOKUP(CQ$14&amp;"-rse-"&amp;$P474,Equations!$G:$I,3,0))))</f>
        <v/>
      </c>
      <c r="CT474" s="10" t="str">
        <f t="shared" si="199"/>
        <v/>
      </c>
      <c r="CU474" s="10" t="str">
        <f>IF($AK474="","",IF(OR($V474&lt;2.7,$V474&gt;90),"Age OOR",(LN($AK474)-LN(CQ474))/VLOOKUP(CQ$14&amp;"-rse-"&amp;$P474,Equations!$G:$I,3,0)))</f>
        <v/>
      </c>
      <c r="CV474" s="47"/>
    </row>
    <row r="475" spans="5:100" x14ac:dyDescent="0.2">
      <c r="E475" s="23" t="str">
        <f t="shared" si="175"/>
        <v>Age out of range</v>
      </c>
      <c r="F475" s="23" t="str">
        <f t="shared" si="176"/>
        <v>Age out of range</v>
      </c>
      <c r="G475" s="23" t="str">
        <f t="shared" si="177"/>
        <v>Age out of range</v>
      </c>
      <c r="H475" s="23" t="str">
        <f t="shared" si="178"/>
        <v>Age out of range</v>
      </c>
      <c r="I475" s="23" t="str">
        <f t="shared" si="179"/>
        <v>Age out of range</v>
      </c>
      <c r="J475" s="23" t="str">
        <f t="shared" si="180"/>
        <v>Age out of range</v>
      </c>
      <c r="K475" s="23" t="str">
        <f t="shared" si="181"/>
        <v>Age out of range</v>
      </c>
      <c r="L475" s="23" t="str">
        <f t="shared" si="182"/>
        <v>Age out of range</v>
      </c>
      <c r="M475" s="23" t="str">
        <f t="shared" si="183"/>
        <v>Age out of range</v>
      </c>
      <c r="N475" s="23" t="str">
        <f t="shared" si="184"/>
        <v>Age out of range</v>
      </c>
      <c r="O475" s="23" t="str">
        <f t="shared" si="185"/>
        <v>Age out of range</v>
      </c>
      <c r="P475" s="23" t="str">
        <f t="shared" si="186"/>
        <v>Age out of range</v>
      </c>
      <c r="Q475" s="23" t="e">
        <f t="shared" si="187"/>
        <v>#DIV/0!</v>
      </c>
      <c r="R475" s="17"/>
      <c r="S475" s="23">
        <v>459</v>
      </c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  <c r="AE475" s="134"/>
      <c r="AF475" s="134"/>
      <c r="AG475" s="134"/>
      <c r="AH475" s="134"/>
      <c r="AI475" s="134"/>
      <c r="AJ475" s="134"/>
      <c r="AK475" s="134"/>
      <c r="AL475" s="7"/>
      <c r="AM475" s="47"/>
      <c r="AN475" s="10" t="str">
        <f>IF($Z475="","",IF(OR($V475&lt;2.7,$V475&gt;90),"Age OOR",VLOOKUP(AN$14&amp;"-int-"&amp;$E475,Equations!$G:$I,3,0)+VLOOKUP(AN$14&amp;"-sexo-"&amp;$E475,Equations!$G:$I,3,0)*$U475+VLOOKUP(AN$14&amp;"-edad-"&amp;$E475,Equations!$G:$I,3,0)*$V475+VLOOKUP(AN$14&amp;"-est-"&amp;$E475,Equations!$G:$I,3,0)*(1/$W475)+VLOOKUP(AN$14&amp;"-imc-"&amp;$E475,Equations!$G:$I,3,0)*(1/$Q475)))</f>
        <v/>
      </c>
      <c r="AO475" s="10" t="str">
        <f>IF($Z475="","",IF(OR($V475&lt;2.7,$V475&gt;90),"Age OOR",AN475-1.6449*VLOOKUP(AN$14&amp;"-rse-"&amp;$E475,Equations!$G:$I,3,0)))</f>
        <v/>
      </c>
      <c r="AP475" s="10" t="str">
        <f>IF($Z475="","",IF(OR($V475&lt;2.7,$V475&gt;90),"Age OOR",AN475+1.6449*VLOOKUP(AN$14&amp;"-rse-"&amp;$E475,Equations!$G:$I,3,0)))</f>
        <v/>
      </c>
      <c r="AQ475" s="10" t="str">
        <f t="shared" si="188"/>
        <v/>
      </c>
      <c r="AR475" s="10" t="str">
        <f>IF($Z475="","",IF(OR($V475&lt;2.7,$V475&gt;90),"Age OOR",($Z475-AN475)/VLOOKUP(AN$14&amp;"-rse-"&amp;$E475,Equations!$G:$I,3,0)))</f>
        <v/>
      </c>
      <c r="AS475" s="10" t="str">
        <f>IF($AA475="","",IF(OR($V475&lt;2.7,$V475&gt;90),"Age OOR",VLOOKUP(AS$14&amp;"-int-"&amp;$F475,Equations!$G:$I,3,0)+VLOOKUP(AS$14&amp;"-sexo-"&amp;$F475,Equations!$G:$I,3,0)*$U475+VLOOKUP(AS$14&amp;"-edad-"&amp;$F475,Equations!$G:$I,3,0)*$V475+VLOOKUP(AS$14&amp;"-est-"&amp;$F475,Equations!$G:$I,3,0)*(1/$W475)+VLOOKUP(AS$14&amp;"-imc-"&amp;$F475,Equations!$G:$I,3,0)*(1/$Q475)))</f>
        <v/>
      </c>
      <c r="AT475" s="10" t="str">
        <f>IF($AA475="","",IF(OR($V475&lt;2.7,$V475&gt;90),"Age OOR",AS475-1.6449*VLOOKUP(AS$14&amp;"-rse-"&amp;$F475,Equations!$G:$I,3,0)))</f>
        <v/>
      </c>
      <c r="AU475" s="10" t="str">
        <f>IF($AA475="","",IF(OR($V475&lt;2.7,$V475&gt;90),"Age OOR",AS475+1.6449*VLOOKUP(AS$14&amp;"-rse-"&amp;$F475,Equations!$G:$I,3,0)))</f>
        <v/>
      </c>
      <c r="AV475" s="10" t="str">
        <f t="shared" si="189"/>
        <v/>
      </c>
      <c r="AW475" s="10" t="str">
        <f>IF($AA475="","",IF(OR($V475&lt;2.7,$V475&gt;90),"Age OOR",($AA475-AS475)/VLOOKUP(AS$14&amp;"-rse-"&amp;$F475,Equations!$G:$I,3,0)))</f>
        <v/>
      </c>
      <c r="AX475" s="10" t="str">
        <f>IF($AB475="","",IF(OR($V475&lt;2.7,$V475&gt;90),"Age OOR",VLOOKUP(AX$14&amp;"-int-"&amp;$G475,Equations!$G:$I,3,0)+VLOOKUP(AX$14&amp;"-sexo-"&amp;$G475,Equations!$G:$I,3,0)*$U475+VLOOKUP(AX$14&amp;"-edad-"&amp;$G475,Equations!$G:$I,3,0)*$V475+VLOOKUP(AX$14&amp;"-est-"&amp;$G475,Equations!$G:$I,3,0)*(1/$W475)+VLOOKUP(AX$14&amp;"-imc-"&amp;$G475,Equations!$G:$I,3,0)*(1/$Q475)))</f>
        <v/>
      </c>
      <c r="AY475" s="10" t="str">
        <f>IF($AB475="","",IF(OR($V475&lt;2.7,$V475&gt;90),"Age OOR",AX475-1.6449*VLOOKUP(AX$14&amp;"-rse-"&amp;$G475,Equations!$G:$I,3,0)))</f>
        <v/>
      </c>
      <c r="AZ475" s="10" t="str">
        <f>IF($AB475="","",IF(OR($V475&lt;2.7,$V475&gt;90),"Age OOR",AX475+1.6449*VLOOKUP(AX$14&amp;"-rse-"&amp;$G475,Equations!$G:$I,3,0)))</f>
        <v/>
      </c>
      <c r="BA475" s="10" t="str">
        <f t="shared" si="190"/>
        <v/>
      </c>
      <c r="BB475" s="10" t="str">
        <f>IF($AB475="","",IF(OR($V475&lt;2.7,$V475&gt;90),"Age OOR",($AB475-AX475)/VLOOKUP(AX$14&amp;"-rse-"&amp;$G475,Equations!$G:$I,3,0)))</f>
        <v/>
      </c>
      <c r="BC475" s="10" t="str">
        <f>IF($AC475="","",IF(OR($V475&lt;2.7,$V475&gt;90),"Age OOR",VLOOKUP(BC$14&amp;"-int-"&amp;$H475,Equations!$G:$I,3,0)+VLOOKUP(BC$14&amp;"-sexo-"&amp;$H475,Equations!$G:$I,3,0)*$U475+VLOOKUP(BC$14&amp;"-edad-"&amp;$H475,Equations!$G:$I,3,0)*$V475+VLOOKUP(BC$14&amp;"-est-"&amp;$H475,Equations!$G:$I,3,0)*(1/$W475)+VLOOKUP(BC$14&amp;"-imc-"&amp;$H475,Equations!$G:$I,3,0)*(1/$Q475)))</f>
        <v/>
      </c>
      <c r="BD475" s="10" t="str">
        <f>IF($AC475="","",IF(OR($V475&lt;2.7,$V475&gt;90),"Age OOR",BC475-1.6449*VLOOKUP(BC$14&amp;"-rse-"&amp;$H475,Equations!$G:$I,3,0)))</f>
        <v/>
      </c>
      <c r="BE475" s="10" t="str">
        <f>IF($AC475="","",IF(OR($V475&lt;2.7,$V475&gt;90),"Age OOR",BC475+1.6449*VLOOKUP(BC$14&amp;"-rse-"&amp;$H475,Equations!$G:$I,3,0)))</f>
        <v/>
      </c>
      <c r="BF475" s="10" t="str">
        <f t="shared" si="191"/>
        <v/>
      </c>
      <c r="BG475" s="10" t="str">
        <f>IF($AC475="","",IF(OR($V475&lt;2.7,$V475&gt;90),"Age OOR",($AC475-BC475)/VLOOKUP(BC$14&amp;"-rse-"&amp;$H475,Equations!$G:$I,3,0)))</f>
        <v/>
      </c>
      <c r="BH475" s="10" t="str">
        <f>IF($AD475="","",IF(OR($V475&lt;2.7,$V475&gt;90),"Age OOR",VLOOKUP(BH$14&amp;"-int-"&amp;$I475,Equations!$G:$I,3,0)+VLOOKUP(BH$14&amp;"-sexo-"&amp;$I475,Equations!$G:$I,3,0)*$U475+VLOOKUP(BH$14&amp;"-edad-"&amp;$I475,Equations!$G:$I,3,0)*$V475+VLOOKUP(BH$14&amp;"-est-"&amp;$I475,Equations!$G:$I,3,0)*(1/$W475)+VLOOKUP(BH$14&amp;"-imc-"&amp;$I475,Equations!$G:$I,3,0)*(1/$Q475)))</f>
        <v/>
      </c>
      <c r="BI475" s="10" t="str">
        <f>IF($AD475="","",IF(OR($V475&lt;2.7,$V475&gt;90),"Age OOR",BH475-1.6449*VLOOKUP(BH$14&amp;"-rse-"&amp;$I475,Equations!$G:$I,3,0)))</f>
        <v/>
      </c>
      <c r="BJ475" s="10" t="str">
        <f>IF($AD475="","",IF(OR($V475&lt;2.7,$V475&gt;90),"Age OOR",BH475+1.6449*VLOOKUP(BH$14&amp;"-rse-"&amp;$I475,Equations!$G:$I,3,0)))</f>
        <v/>
      </c>
      <c r="BK475" s="10" t="str">
        <f t="shared" si="192"/>
        <v/>
      </c>
      <c r="BL475" s="10" t="str">
        <f>IF($AD475="","",IF(OR($V475&lt;2.7,$V475&gt;90),"Age OOR",($AD475-BH475)/VLOOKUP(BH$14&amp;"-rse-"&amp;$I475,Equations!$G:$I,3,0)))</f>
        <v/>
      </c>
      <c r="BM475" s="10" t="str">
        <f>IF($AE475="","",IF(OR($V475&lt;2.7,$V475&gt;90),"Age OOR",VLOOKUP(BM$14&amp;"-int-"&amp;$J475,Equations!$G:$I,3,0)+VLOOKUP(BM$14&amp;"-sexo-"&amp;$J475,Equations!$G:$I,3,0)*$U475+VLOOKUP(BM$14&amp;"-edad-"&amp;$J475,Equations!$G:$I,3,0)*$V475+VLOOKUP(BM$14&amp;"-est-"&amp;$J475,Equations!$G:$I,3,0)*(1/$W475)+VLOOKUP(BM$14&amp;"-imc-"&amp;$J475,Equations!$G:$I,3,0)*(1/$Q475)))</f>
        <v/>
      </c>
      <c r="BN475" s="10" t="str">
        <f>IF($AE475="","",IF(OR($V475&lt;2.7,$V475&gt;90),"Age OOR",BM475-1.6449*VLOOKUP(BM$14&amp;"-rse-"&amp;$J475,Equations!$G:$I,3,0)))</f>
        <v/>
      </c>
      <c r="BO475" s="10" t="str">
        <f>IF($AE475="","",IF(OR($V475&lt;2.7,$V475&gt;90),"Age OOR",BM475+1.6449*VLOOKUP(BM$14&amp;"-rse-"&amp;$J475,Equations!$G:$I,3,0)))</f>
        <v/>
      </c>
      <c r="BP475" s="10" t="str">
        <f t="shared" si="193"/>
        <v/>
      </c>
      <c r="BQ475" s="10" t="str">
        <f>IF($AE475="","",IF(OR($V475&lt;2.7,$V475&gt;90),"Age OOR",($AE475-BM475)/VLOOKUP(BM$14&amp;"-rse-"&amp;$J475,Equations!$G:$I,3,0)))</f>
        <v/>
      </c>
      <c r="BR475" s="10" t="str">
        <f>IF($AF475="","",IF(OR($V475&lt;2.7,$V475&gt;90),"Age OOR",VLOOKUP(BR$14&amp;"-int-"&amp;$K475,Equations!$G:$I,3,0)+VLOOKUP(BR$14&amp;"-sexo-"&amp;$K475,Equations!$G:$I,3,0)*$U475+VLOOKUP(BR$14&amp;"-edad-"&amp;$K475,Equations!$G:$I,3,0)*$V475+VLOOKUP(BR$14&amp;"-est-"&amp;$K475,Equations!$G:$I,3,0)*(1/$W475)+VLOOKUP(BR$14&amp;"-imc-"&amp;$K475,Equations!$G:$I,3,0)*(1/$Q475)))</f>
        <v/>
      </c>
      <c r="BS475" s="10" t="str">
        <f>IF($AF475="","",IF(OR($V475&lt;2.7,$V475&gt;90),"Age OOR",BR475-1.6449*VLOOKUP(BR$14&amp;"-rse-"&amp;$K475,Equations!$G:$I,3,0)))</f>
        <v/>
      </c>
      <c r="BT475" s="10" t="str">
        <f>IF($AF475="","",IF(OR($V475&lt;2.7,$V475&gt;90),"Age OOR",BR475+1.6449*VLOOKUP(BR$14&amp;"-rse-"&amp;$K475,Equations!$G:$I,3,0)))</f>
        <v/>
      </c>
      <c r="BU475" s="10" t="str">
        <f t="shared" si="194"/>
        <v/>
      </c>
      <c r="BV475" s="10" t="str">
        <f>IF($AF475="","",IF(OR($V475&lt;2.7,$V475&gt;90),"Age OOR",($AF475-BR475)/VLOOKUP(BR$14&amp;"-rse-"&amp;$K475,Equations!$G:$I,3,0)))</f>
        <v/>
      </c>
      <c r="BW475" s="10" t="str">
        <f>IF($AG475="","",IF(OR($V475&lt;2.7,$V475&gt;90),"Age OOR",VLOOKUP(BW$14&amp;"-int-"&amp;$L475,Equations!$G:$I,3,0)+VLOOKUP(BW$14&amp;"-sexo-"&amp;$L475,Equations!$G:$I,3,0)*$U475+VLOOKUP(BW$14&amp;"-edad-"&amp;$L475,Equations!$G:$I,3,0)*$V475+VLOOKUP(BW$14&amp;"-est-"&amp;$L475,Equations!$G:$I,3,0)*(1/$W475)+VLOOKUP(BW$14&amp;"-imc-"&amp;$L475,Equations!$G:$I,3,0)*(1/$Q475)))</f>
        <v/>
      </c>
      <c r="BX475" s="10" t="str">
        <f>IF($AG475="","",IF(OR($V475&lt;2.7,$V475&gt;90),"Age OOR",BW475-1.6449*VLOOKUP(BW$14&amp;"-rse-"&amp;$L475,Equations!$G:$I,3,0)))</f>
        <v/>
      </c>
      <c r="BY475" s="10" t="str">
        <f>IF($AG475="","",IF(OR($V475&lt;2.7,$V475&gt;90),"Age OOR",BW475+1.6449*VLOOKUP(BW$14&amp;"-rse-"&amp;$L475,Equations!$G:$I,3,0)))</f>
        <v/>
      </c>
      <c r="BZ475" s="10" t="str">
        <f t="shared" si="195"/>
        <v/>
      </c>
      <c r="CA475" s="10" t="str">
        <f>IF($AG475="","",IF(OR($V475&lt;2.7,$V475&gt;90),"Age OOR",($AG475-BW475)/VLOOKUP(BW$14&amp;"-rse-"&amp;$L475,Equations!$G:$I,3,0)))</f>
        <v/>
      </c>
      <c r="CB475" s="10" t="str">
        <f>IF($AH475="","",IF(OR($V475&lt;2.7,$V475&gt;90),"Age OOR",VLOOKUP(CB$14&amp;"-int-"&amp;$M475,Equations!$G:$I,3,0)+VLOOKUP(CB$14&amp;"-sexo-"&amp;$M475,Equations!$G:$I,3,0)*$U475+VLOOKUP(CB$14&amp;"-edad-"&amp;$M475,Equations!$G:$I,3,0)*$V475+VLOOKUP(CB$14&amp;"-est-"&amp;$M475,Equations!$G:$I,3,0)*(1/$W475)+VLOOKUP(CB$14&amp;"-imc-"&amp;$M475,Equations!$G:$I,3,0)*(1/$Q475)))</f>
        <v/>
      </c>
      <c r="CC475" s="10" t="str">
        <f>IF($AH475="","",IF(OR($V475&lt;2.7,$V475&gt;90),"Age OOR",CB475-1.6449*VLOOKUP(CB$14&amp;"-rse-"&amp;$M475,Equations!$G:$I,3,0)))</f>
        <v/>
      </c>
      <c r="CD475" s="10" t="str">
        <f>IF($AH475="","",IF(OR($V475&lt;2.7,$V475&gt;90),"Age OOR",CB475+1.6449*VLOOKUP(CB$14&amp;"-rse-"&amp;$M475,Equations!$G:$I,3,0)))</f>
        <v/>
      </c>
      <c r="CE475" s="10" t="str">
        <f t="shared" si="196"/>
        <v/>
      </c>
      <c r="CF475" s="10" t="str">
        <f>IF($AH475="","",IF(OR($V475&lt;2.7,$V475&gt;90),"Age OOR",($AH475-CB475)/VLOOKUP(CB$14&amp;"-rse-"&amp;$M475,Equations!$G:$I,3,0)))</f>
        <v/>
      </c>
      <c r="CG475" s="10" t="str">
        <f>IF($AI475="","",IF(OR($V475&lt;2.7,$V475&gt;90),"Age OOR",VLOOKUP(CG$14&amp;"-int-"&amp;$N475,Equations!$G:$I,3,0)+VLOOKUP(CG$14&amp;"-sexo-"&amp;$N475,Equations!$G:$I,3,0)*$U475+VLOOKUP(CG$14&amp;"-edad-"&amp;$N475,Equations!$G:$I,3,0)*$V475+VLOOKUP(CG$14&amp;"-est-"&amp;$N475,Equations!$G:$I,3,0)*(1/$W475)+VLOOKUP(CG$14&amp;"-imc-"&amp;$N475,Equations!$G:$I,3,0)*(1/$Q475)))</f>
        <v/>
      </c>
      <c r="CH475" s="10" t="str">
        <f>IF($AI475="","",IF(OR($V475&lt;2.7,$V475&gt;90),"Age OOR",CG475-1.6449*VLOOKUP(CG$14&amp;"-rse-"&amp;$N475,Equations!$G:$I,3,0)))</f>
        <v/>
      </c>
      <c r="CI475" s="10" t="str">
        <f>IF($AI475="","",IF(OR($V475&lt;2.7,$V475&gt;90),"Age OOR",CG475+1.6449*VLOOKUP(CG$14&amp;"-rse-"&amp;$N475,Equations!$G:$I,3,0)))</f>
        <v/>
      </c>
      <c r="CJ475" s="10" t="str">
        <f t="shared" si="197"/>
        <v/>
      </c>
      <c r="CK475" s="10" t="str">
        <f>IF($AI475="","",IF(OR($V475&lt;2.7,$V475&gt;90),"Age OOR",($AI475-CG475)/VLOOKUP(CG$14&amp;"-rse-"&amp;$N475,Equations!$G:$I,3,0)))</f>
        <v/>
      </c>
      <c r="CL475" s="10" t="str">
        <f>IF($AJ475="","",IF(OR($V475&lt;2.7,$V475&gt;90),"Age OOR",VLOOKUP(CL$14&amp;"-int-"&amp;$O475,Equations!$G:$I,3,0)+VLOOKUP(CL$14&amp;"-sexo-"&amp;$O475,Equations!$G:$I,3,0)*$U475+VLOOKUP(CL$14&amp;"-edad-"&amp;$O475,Equations!$G:$I,3,0)*$V475+VLOOKUP(CL$14&amp;"-est-"&amp;$O475,Equations!$G:$I,3,0)*(1/$W475)+VLOOKUP(CL$14&amp;"-imc-"&amp;$O475,Equations!$G:$I,3,0)*(1/$Q475)))</f>
        <v/>
      </c>
      <c r="CM475" s="10" t="str">
        <f>IF($AJ475="","",IF(OR($V475&lt;2.7,$V475&gt;90),"Age OOR",CL475-1.6449*VLOOKUP(CL$14&amp;"-rse-"&amp;$O475,Equations!$G:$I,3,0)))</f>
        <v/>
      </c>
      <c r="CN475" s="10" t="str">
        <f>IF($AJ475="","",IF(OR($V475&lt;2.7,$V475&gt;90),"Age OOR",CL475+1.6449*VLOOKUP(CL$14&amp;"-rse-"&amp;$O475,Equations!$G:$I,3,0)))</f>
        <v/>
      </c>
      <c r="CO475" s="10" t="str">
        <f t="shared" si="198"/>
        <v/>
      </c>
      <c r="CP475" s="10" t="str">
        <f>IF($AJ475="","",IF(OR($V475&lt;2.7,$V475&gt;90),"Age OOR",($AJ475-CL475)/VLOOKUP(CL$14&amp;"-rse-"&amp;$O475,Equations!$G:$I,3,0)))</f>
        <v/>
      </c>
      <c r="CQ475" s="10" t="str">
        <f>IF($AK475="","",IF(OR($V475&lt;2.7,$V475&gt;90),"Age OOR",EXP(VLOOKUP(CQ$14&amp;"-int-"&amp;$P475,Equations!$G:$I,3,0)+VLOOKUP(CQ$14&amp;"-sexo-"&amp;$P475,Equations!$G:$I,3,0)*$U475+VLOOKUP(CQ$14&amp;"-edad-"&amp;$P475,Equations!$G:$I,3,0)*$V475+VLOOKUP(CQ$14&amp;"-est-"&amp;$P475,Equations!$G:$I,3,0)*(1/$W475)+VLOOKUP(CQ$14&amp;"-imc-"&amp;$P475,Equations!$G:$I,3,0)*(1/$Q475))))</f>
        <v/>
      </c>
      <c r="CR475" s="10" t="str">
        <f>IF($AK475="","",IF(OR($V475&lt;2.7,$V475&gt;90),"Age OOR",EXP(LN(CQ475)-1.6449*VLOOKUP(CQ$14&amp;"-rse-"&amp;$P475,Equations!$G:$I,3,0))))</f>
        <v/>
      </c>
      <c r="CS475" s="10" t="str">
        <f>IF($AK475="","",IF(OR($V475&lt;2.7,$V475&gt;90),"Age OOR",EXP(LN(CQ475)+1.6449*VLOOKUP(CQ$14&amp;"-rse-"&amp;$P475,Equations!$G:$I,3,0))))</f>
        <v/>
      </c>
      <c r="CT475" s="10" t="str">
        <f t="shared" si="199"/>
        <v/>
      </c>
      <c r="CU475" s="10" t="str">
        <f>IF($AK475="","",IF(OR($V475&lt;2.7,$V475&gt;90),"Age OOR",(LN($AK475)-LN(CQ475))/VLOOKUP(CQ$14&amp;"-rse-"&amp;$P475,Equations!$G:$I,3,0)))</f>
        <v/>
      </c>
      <c r="CV475" s="47"/>
    </row>
    <row r="476" spans="5:100" x14ac:dyDescent="0.2">
      <c r="E476" s="23" t="str">
        <f t="shared" si="175"/>
        <v>Age out of range</v>
      </c>
      <c r="F476" s="23" t="str">
        <f t="shared" si="176"/>
        <v>Age out of range</v>
      </c>
      <c r="G476" s="23" t="str">
        <f t="shared" si="177"/>
        <v>Age out of range</v>
      </c>
      <c r="H476" s="23" t="str">
        <f t="shared" si="178"/>
        <v>Age out of range</v>
      </c>
      <c r="I476" s="23" t="str">
        <f t="shared" si="179"/>
        <v>Age out of range</v>
      </c>
      <c r="J476" s="23" t="str">
        <f t="shared" si="180"/>
        <v>Age out of range</v>
      </c>
      <c r="K476" s="23" t="str">
        <f t="shared" si="181"/>
        <v>Age out of range</v>
      </c>
      <c r="L476" s="23" t="str">
        <f t="shared" si="182"/>
        <v>Age out of range</v>
      </c>
      <c r="M476" s="23" t="str">
        <f t="shared" si="183"/>
        <v>Age out of range</v>
      </c>
      <c r="N476" s="23" t="str">
        <f t="shared" si="184"/>
        <v>Age out of range</v>
      </c>
      <c r="O476" s="23" t="str">
        <f t="shared" si="185"/>
        <v>Age out of range</v>
      </c>
      <c r="P476" s="23" t="str">
        <f t="shared" si="186"/>
        <v>Age out of range</v>
      </c>
      <c r="Q476" s="23" t="e">
        <f t="shared" si="187"/>
        <v>#DIV/0!</v>
      </c>
      <c r="R476" s="17"/>
      <c r="S476" s="23">
        <v>460</v>
      </c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  <c r="AE476" s="134"/>
      <c r="AF476" s="134"/>
      <c r="AG476" s="134"/>
      <c r="AH476" s="134"/>
      <c r="AI476" s="134"/>
      <c r="AJ476" s="134"/>
      <c r="AK476" s="134"/>
      <c r="AL476" s="7"/>
      <c r="AM476" s="47"/>
      <c r="AN476" s="10" t="str">
        <f>IF($Z476="","",IF(OR($V476&lt;2.7,$V476&gt;90),"Age OOR",VLOOKUP(AN$14&amp;"-int-"&amp;$E476,Equations!$G:$I,3,0)+VLOOKUP(AN$14&amp;"-sexo-"&amp;$E476,Equations!$G:$I,3,0)*$U476+VLOOKUP(AN$14&amp;"-edad-"&amp;$E476,Equations!$G:$I,3,0)*$V476+VLOOKUP(AN$14&amp;"-est-"&amp;$E476,Equations!$G:$I,3,0)*(1/$W476)+VLOOKUP(AN$14&amp;"-imc-"&amp;$E476,Equations!$G:$I,3,0)*(1/$Q476)))</f>
        <v/>
      </c>
      <c r="AO476" s="10" t="str">
        <f>IF($Z476="","",IF(OR($V476&lt;2.7,$V476&gt;90),"Age OOR",AN476-1.6449*VLOOKUP(AN$14&amp;"-rse-"&amp;$E476,Equations!$G:$I,3,0)))</f>
        <v/>
      </c>
      <c r="AP476" s="10" t="str">
        <f>IF($Z476="","",IF(OR($V476&lt;2.7,$V476&gt;90),"Age OOR",AN476+1.6449*VLOOKUP(AN$14&amp;"-rse-"&amp;$E476,Equations!$G:$I,3,0)))</f>
        <v/>
      </c>
      <c r="AQ476" s="10" t="str">
        <f t="shared" si="188"/>
        <v/>
      </c>
      <c r="AR476" s="10" t="str">
        <f>IF($Z476="","",IF(OR($V476&lt;2.7,$V476&gt;90),"Age OOR",($Z476-AN476)/VLOOKUP(AN$14&amp;"-rse-"&amp;$E476,Equations!$G:$I,3,0)))</f>
        <v/>
      </c>
      <c r="AS476" s="10" t="str">
        <f>IF($AA476="","",IF(OR($V476&lt;2.7,$V476&gt;90),"Age OOR",VLOOKUP(AS$14&amp;"-int-"&amp;$F476,Equations!$G:$I,3,0)+VLOOKUP(AS$14&amp;"-sexo-"&amp;$F476,Equations!$G:$I,3,0)*$U476+VLOOKUP(AS$14&amp;"-edad-"&amp;$F476,Equations!$G:$I,3,0)*$V476+VLOOKUP(AS$14&amp;"-est-"&amp;$F476,Equations!$G:$I,3,0)*(1/$W476)+VLOOKUP(AS$14&amp;"-imc-"&amp;$F476,Equations!$G:$I,3,0)*(1/$Q476)))</f>
        <v/>
      </c>
      <c r="AT476" s="10" t="str">
        <f>IF($AA476="","",IF(OR($V476&lt;2.7,$V476&gt;90),"Age OOR",AS476-1.6449*VLOOKUP(AS$14&amp;"-rse-"&amp;$F476,Equations!$G:$I,3,0)))</f>
        <v/>
      </c>
      <c r="AU476" s="10" t="str">
        <f>IF($AA476="","",IF(OR($V476&lt;2.7,$V476&gt;90),"Age OOR",AS476+1.6449*VLOOKUP(AS$14&amp;"-rse-"&amp;$F476,Equations!$G:$I,3,0)))</f>
        <v/>
      </c>
      <c r="AV476" s="10" t="str">
        <f t="shared" si="189"/>
        <v/>
      </c>
      <c r="AW476" s="10" t="str">
        <f>IF($AA476="","",IF(OR($V476&lt;2.7,$V476&gt;90),"Age OOR",($AA476-AS476)/VLOOKUP(AS$14&amp;"-rse-"&amp;$F476,Equations!$G:$I,3,0)))</f>
        <v/>
      </c>
      <c r="AX476" s="10" t="str">
        <f>IF($AB476="","",IF(OR($V476&lt;2.7,$V476&gt;90),"Age OOR",VLOOKUP(AX$14&amp;"-int-"&amp;$G476,Equations!$G:$I,3,0)+VLOOKUP(AX$14&amp;"-sexo-"&amp;$G476,Equations!$G:$I,3,0)*$U476+VLOOKUP(AX$14&amp;"-edad-"&amp;$G476,Equations!$G:$I,3,0)*$V476+VLOOKUP(AX$14&amp;"-est-"&amp;$G476,Equations!$G:$I,3,0)*(1/$W476)+VLOOKUP(AX$14&amp;"-imc-"&amp;$G476,Equations!$G:$I,3,0)*(1/$Q476)))</f>
        <v/>
      </c>
      <c r="AY476" s="10" t="str">
        <f>IF($AB476="","",IF(OR($V476&lt;2.7,$V476&gt;90),"Age OOR",AX476-1.6449*VLOOKUP(AX$14&amp;"-rse-"&amp;$G476,Equations!$G:$I,3,0)))</f>
        <v/>
      </c>
      <c r="AZ476" s="10" t="str">
        <f>IF($AB476="","",IF(OR($V476&lt;2.7,$V476&gt;90),"Age OOR",AX476+1.6449*VLOOKUP(AX$14&amp;"-rse-"&amp;$G476,Equations!$G:$I,3,0)))</f>
        <v/>
      </c>
      <c r="BA476" s="10" t="str">
        <f t="shared" si="190"/>
        <v/>
      </c>
      <c r="BB476" s="10" t="str">
        <f>IF($AB476="","",IF(OR($V476&lt;2.7,$V476&gt;90),"Age OOR",($AB476-AX476)/VLOOKUP(AX$14&amp;"-rse-"&amp;$G476,Equations!$G:$I,3,0)))</f>
        <v/>
      </c>
      <c r="BC476" s="10" t="str">
        <f>IF($AC476="","",IF(OR($V476&lt;2.7,$V476&gt;90),"Age OOR",VLOOKUP(BC$14&amp;"-int-"&amp;$H476,Equations!$G:$I,3,0)+VLOOKUP(BC$14&amp;"-sexo-"&amp;$H476,Equations!$G:$I,3,0)*$U476+VLOOKUP(BC$14&amp;"-edad-"&amp;$H476,Equations!$G:$I,3,0)*$V476+VLOOKUP(BC$14&amp;"-est-"&amp;$H476,Equations!$G:$I,3,0)*(1/$W476)+VLOOKUP(BC$14&amp;"-imc-"&amp;$H476,Equations!$G:$I,3,0)*(1/$Q476)))</f>
        <v/>
      </c>
      <c r="BD476" s="10" t="str">
        <f>IF($AC476="","",IF(OR($V476&lt;2.7,$V476&gt;90),"Age OOR",BC476-1.6449*VLOOKUP(BC$14&amp;"-rse-"&amp;$H476,Equations!$G:$I,3,0)))</f>
        <v/>
      </c>
      <c r="BE476" s="10" t="str">
        <f>IF($AC476="","",IF(OR($V476&lt;2.7,$V476&gt;90),"Age OOR",BC476+1.6449*VLOOKUP(BC$14&amp;"-rse-"&amp;$H476,Equations!$G:$I,3,0)))</f>
        <v/>
      </c>
      <c r="BF476" s="10" t="str">
        <f t="shared" si="191"/>
        <v/>
      </c>
      <c r="BG476" s="10" t="str">
        <f>IF($AC476="","",IF(OR($V476&lt;2.7,$V476&gt;90),"Age OOR",($AC476-BC476)/VLOOKUP(BC$14&amp;"-rse-"&amp;$H476,Equations!$G:$I,3,0)))</f>
        <v/>
      </c>
      <c r="BH476" s="10" t="str">
        <f>IF($AD476="","",IF(OR($V476&lt;2.7,$V476&gt;90),"Age OOR",VLOOKUP(BH$14&amp;"-int-"&amp;$I476,Equations!$G:$I,3,0)+VLOOKUP(BH$14&amp;"-sexo-"&amp;$I476,Equations!$G:$I,3,0)*$U476+VLOOKUP(BH$14&amp;"-edad-"&amp;$I476,Equations!$G:$I,3,0)*$V476+VLOOKUP(BH$14&amp;"-est-"&amp;$I476,Equations!$G:$I,3,0)*(1/$W476)+VLOOKUP(BH$14&amp;"-imc-"&amp;$I476,Equations!$G:$I,3,0)*(1/$Q476)))</f>
        <v/>
      </c>
      <c r="BI476" s="10" t="str">
        <f>IF($AD476="","",IF(OR($V476&lt;2.7,$V476&gt;90),"Age OOR",BH476-1.6449*VLOOKUP(BH$14&amp;"-rse-"&amp;$I476,Equations!$G:$I,3,0)))</f>
        <v/>
      </c>
      <c r="BJ476" s="10" t="str">
        <f>IF($AD476="","",IF(OR($V476&lt;2.7,$V476&gt;90),"Age OOR",BH476+1.6449*VLOOKUP(BH$14&amp;"-rse-"&amp;$I476,Equations!$G:$I,3,0)))</f>
        <v/>
      </c>
      <c r="BK476" s="10" t="str">
        <f t="shared" si="192"/>
        <v/>
      </c>
      <c r="BL476" s="10" t="str">
        <f>IF($AD476="","",IF(OR($V476&lt;2.7,$V476&gt;90),"Age OOR",($AD476-BH476)/VLOOKUP(BH$14&amp;"-rse-"&amp;$I476,Equations!$G:$I,3,0)))</f>
        <v/>
      </c>
      <c r="BM476" s="10" t="str">
        <f>IF($AE476="","",IF(OR($V476&lt;2.7,$V476&gt;90),"Age OOR",VLOOKUP(BM$14&amp;"-int-"&amp;$J476,Equations!$G:$I,3,0)+VLOOKUP(BM$14&amp;"-sexo-"&amp;$J476,Equations!$G:$I,3,0)*$U476+VLOOKUP(BM$14&amp;"-edad-"&amp;$J476,Equations!$G:$I,3,0)*$V476+VLOOKUP(BM$14&amp;"-est-"&amp;$J476,Equations!$G:$I,3,0)*(1/$W476)+VLOOKUP(BM$14&amp;"-imc-"&amp;$J476,Equations!$G:$I,3,0)*(1/$Q476)))</f>
        <v/>
      </c>
      <c r="BN476" s="10" t="str">
        <f>IF($AE476="","",IF(OR($V476&lt;2.7,$V476&gt;90),"Age OOR",BM476-1.6449*VLOOKUP(BM$14&amp;"-rse-"&amp;$J476,Equations!$G:$I,3,0)))</f>
        <v/>
      </c>
      <c r="BO476" s="10" t="str">
        <f>IF($AE476="","",IF(OR($V476&lt;2.7,$V476&gt;90),"Age OOR",BM476+1.6449*VLOOKUP(BM$14&amp;"-rse-"&amp;$J476,Equations!$G:$I,3,0)))</f>
        <v/>
      </c>
      <c r="BP476" s="10" t="str">
        <f t="shared" si="193"/>
        <v/>
      </c>
      <c r="BQ476" s="10" t="str">
        <f>IF($AE476="","",IF(OR($V476&lt;2.7,$V476&gt;90),"Age OOR",($AE476-BM476)/VLOOKUP(BM$14&amp;"-rse-"&amp;$J476,Equations!$G:$I,3,0)))</f>
        <v/>
      </c>
      <c r="BR476" s="10" t="str">
        <f>IF($AF476="","",IF(OR($V476&lt;2.7,$V476&gt;90),"Age OOR",VLOOKUP(BR$14&amp;"-int-"&amp;$K476,Equations!$G:$I,3,0)+VLOOKUP(BR$14&amp;"-sexo-"&amp;$K476,Equations!$G:$I,3,0)*$U476+VLOOKUP(BR$14&amp;"-edad-"&amp;$K476,Equations!$G:$I,3,0)*$V476+VLOOKUP(BR$14&amp;"-est-"&amp;$K476,Equations!$G:$I,3,0)*(1/$W476)+VLOOKUP(BR$14&amp;"-imc-"&amp;$K476,Equations!$G:$I,3,0)*(1/$Q476)))</f>
        <v/>
      </c>
      <c r="BS476" s="10" t="str">
        <f>IF($AF476="","",IF(OR($V476&lt;2.7,$V476&gt;90),"Age OOR",BR476-1.6449*VLOOKUP(BR$14&amp;"-rse-"&amp;$K476,Equations!$G:$I,3,0)))</f>
        <v/>
      </c>
      <c r="BT476" s="10" t="str">
        <f>IF($AF476="","",IF(OR($V476&lt;2.7,$V476&gt;90),"Age OOR",BR476+1.6449*VLOOKUP(BR$14&amp;"-rse-"&amp;$K476,Equations!$G:$I,3,0)))</f>
        <v/>
      </c>
      <c r="BU476" s="10" t="str">
        <f t="shared" si="194"/>
        <v/>
      </c>
      <c r="BV476" s="10" t="str">
        <f>IF($AF476="","",IF(OR($V476&lt;2.7,$V476&gt;90),"Age OOR",($AF476-BR476)/VLOOKUP(BR$14&amp;"-rse-"&amp;$K476,Equations!$G:$I,3,0)))</f>
        <v/>
      </c>
      <c r="BW476" s="10" t="str">
        <f>IF($AG476="","",IF(OR($V476&lt;2.7,$V476&gt;90),"Age OOR",VLOOKUP(BW$14&amp;"-int-"&amp;$L476,Equations!$G:$I,3,0)+VLOOKUP(BW$14&amp;"-sexo-"&amp;$L476,Equations!$G:$I,3,0)*$U476+VLOOKUP(BW$14&amp;"-edad-"&amp;$L476,Equations!$G:$I,3,0)*$V476+VLOOKUP(BW$14&amp;"-est-"&amp;$L476,Equations!$G:$I,3,0)*(1/$W476)+VLOOKUP(BW$14&amp;"-imc-"&amp;$L476,Equations!$G:$I,3,0)*(1/$Q476)))</f>
        <v/>
      </c>
      <c r="BX476" s="10" t="str">
        <f>IF($AG476="","",IF(OR($V476&lt;2.7,$V476&gt;90),"Age OOR",BW476-1.6449*VLOOKUP(BW$14&amp;"-rse-"&amp;$L476,Equations!$G:$I,3,0)))</f>
        <v/>
      </c>
      <c r="BY476" s="10" t="str">
        <f>IF($AG476="","",IF(OR($V476&lt;2.7,$V476&gt;90),"Age OOR",BW476+1.6449*VLOOKUP(BW$14&amp;"-rse-"&amp;$L476,Equations!$G:$I,3,0)))</f>
        <v/>
      </c>
      <c r="BZ476" s="10" t="str">
        <f t="shared" si="195"/>
        <v/>
      </c>
      <c r="CA476" s="10" t="str">
        <f>IF($AG476="","",IF(OR($V476&lt;2.7,$V476&gt;90),"Age OOR",($AG476-BW476)/VLOOKUP(BW$14&amp;"-rse-"&amp;$L476,Equations!$G:$I,3,0)))</f>
        <v/>
      </c>
      <c r="CB476" s="10" t="str">
        <f>IF($AH476="","",IF(OR($V476&lt;2.7,$V476&gt;90),"Age OOR",VLOOKUP(CB$14&amp;"-int-"&amp;$M476,Equations!$G:$I,3,0)+VLOOKUP(CB$14&amp;"-sexo-"&amp;$M476,Equations!$G:$I,3,0)*$U476+VLOOKUP(CB$14&amp;"-edad-"&amp;$M476,Equations!$G:$I,3,0)*$V476+VLOOKUP(CB$14&amp;"-est-"&amp;$M476,Equations!$G:$I,3,0)*(1/$W476)+VLOOKUP(CB$14&amp;"-imc-"&amp;$M476,Equations!$G:$I,3,0)*(1/$Q476)))</f>
        <v/>
      </c>
      <c r="CC476" s="10" t="str">
        <f>IF($AH476="","",IF(OR($V476&lt;2.7,$V476&gt;90),"Age OOR",CB476-1.6449*VLOOKUP(CB$14&amp;"-rse-"&amp;$M476,Equations!$G:$I,3,0)))</f>
        <v/>
      </c>
      <c r="CD476" s="10" t="str">
        <f>IF($AH476="","",IF(OR($V476&lt;2.7,$V476&gt;90),"Age OOR",CB476+1.6449*VLOOKUP(CB$14&amp;"-rse-"&amp;$M476,Equations!$G:$I,3,0)))</f>
        <v/>
      </c>
      <c r="CE476" s="10" t="str">
        <f t="shared" si="196"/>
        <v/>
      </c>
      <c r="CF476" s="10" t="str">
        <f>IF($AH476="","",IF(OR($V476&lt;2.7,$V476&gt;90),"Age OOR",($AH476-CB476)/VLOOKUP(CB$14&amp;"-rse-"&amp;$M476,Equations!$G:$I,3,0)))</f>
        <v/>
      </c>
      <c r="CG476" s="10" t="str">
        <f>IF($AI476="","",IF(OR($V476&lt;2.7,$V476&gt;90),"Age OOR",VLOOKUP(CG$14&amp;"-int-"&amp;$N476,Equations!$G:$I,3,0)+VLOOKUP(CG$14&amp;"-sexo-"&amp;$N476,Equations!$G:$I,3,0)*$U476+VLOOKUP(CG$14&amp;"-edad-"&amp;$N476,Equations!$G:$I,3,0)*$V476+VLOOKUP(CG$14&amp;"-est-"&amp;$N476,Equations!$G:$I,3,0)*(1/$W476)+VLOOKUP(CG$14&amp;"-imc-"&amp;$N476,Equations!$G:$I,3,0)*(1/$Q476)))</f>
        <v/>
      </c>
      <c r="CH476" s="10" t="str">
        <f>IF($AI476="","",IF(OR($V476&lt;2.7,$V476&gt;90),"Age OOR",CG476-1.6449*VLOOKUP(CG$14&amp;"-rse-"&amp;$N476,Equations!$G:$I,3,0)))</f>
        <v/>
      </c>
      <c r="CI476" s="10" t="str">
        <f>IF($AI476="","",IF(OR($V476&lt;2.7,$V476&gt;90),"Age OOR",CG476+1.6449*VLOOKUP(CG$14&amp;"-rse-"&amp;$N476,Equations!$G:$I,3,0)))</f>
        <v/>
      </c>
      <c r="CJ476" s="10" t="str">
        <f t="shared" si="197"/>
        <v/>
      </c>
      <c r="CK476" s="10" t="str">
        <f>IF($AI476="","",IF(OR($V476&lt;2.7,$V476&gt;90),"Age OOR",($AI476-CG476)/VLOOKUP(CG$14&amp;"-rse-"&amp;$N476,Equations!$G:$I,3,0)))</f>
        <v/>
      </c>
      <c r="CL476" s="10" t="str">
        <f>IF($AJ476="","",IF(OR($V476&lt;2.7,$V476&gt;90),"Age OOR",VLOOKUP(CL$14&amp;"-int-"&amp;$O476,Equations!$G:$I,3,0)+VLOOKUP(CL$14&amp;"-sexo-"&amp;$O476,Equations!$G:$I,3,0)*$U476+VLOOKUP(CL$14&amp;"-edad-"&amp;$O476,Equations!$G:$I,3,0)*$V476+VLOOKUP(CL$14&amp;"-est-"&amp;$O476,Equations!$G:$I,3,0)*(1/$W476)+VLOOKUP(CL$14&amp;"-imc-"&amp;$O476,Equations!$G:$I,3,0)*(1/$Q476)))</f>
        <v/>
      </c>
      <c r="CM476" s="10" t="str">
        <f>IF($AJ476="","",IF(OR($V476&lt;2.7,$V476&gt;90),"Age OOR",CL476-1.6449*VLOOKUP(CL$14&amp;"-rse-"&amp;$O476,Equations!$G:$I,3,0)))</f>
        <v/>
      </c>
      <c r="CN476" s="10" t="str">
        <f>IF($AJ476="","",IF(OR($V476&lt;2.7,$V476&gt;90),"Age OOR",CL476+1.6449*VLOOKUP(CL$14&amp;"-rse-"&amp;$O476,Equations!$G:$I,3,0)))</f>
        <v/>
      </c>
      <c r="CO476" s="10" t="str">
        <f t="shared" si="198"/>
        <v/>
      </c>
      <c r="CP476" s="10" t="str">
        <f>IF($AJ476="","",IF(OR($V476&lt;2.7,$V476&gt;90),"Age OOR",($AJ476-CL476)/VLOOKUP(CL$14&amp;"-rse-"&amp;$O476,Equations!$G:$I,3,0)))</f>
        <v/>
      </c>
      <c r="CQ476" s="10" t="str">
        <f>IF($AK476="","",IF(OR($V476&lt;2.7,$V476&gt;90),"Age OOR",EXP(VLOOKUP(CQ$14&amp;"-int-"&amp;$P476,Equations!$G:$I,3,0)+VLOOKUP(CQ$14&amp;"-sexo-"&amp;$P476,Equations!$G:$I,3,0)*$U476+VLOOKUP(CQ$14&amp;"-edad-"&amp;$P476,Equations!$G:$I,3,0)*$V476+VLOOKUP(CQ$14&amp;"-est-"&amp;$P476,Equations!$G:$I,3,0)*(1/$W476)+VLOOKUP(CQ$14&amp;"-imc-"&amp;$P476,Equations!$G:$I,3,0)*(1/$Q476))))</f>
        <v/>
      </c>
      <c r="CR476" s="10" t="str">
        <f>IF($AK476="","",IF(OR($V476&lt;2.7,$V476&gt;90),"Age OOR",EXP(LN(CQ476)-1.6449*VLOOKUP(CQ$14&amp;"-rse-"&amp;$P476,Equations!$G:$I,3,0))))</f>
        <v/>
      </c>
      <c r="CS476" s="10" t="str">
        <f>IF($AK476="","",IF(OR($V476&lt;2.7,$V476&gt;90),"Age OOR",EXP(LN(CQ476)+1.6449*VLOOKUP(CQ$14&amp;"-rse-"&amp;$P476,Equations!$G:$I,3,0))))</f>
        <v/>
      </c>
      <c r="CT476" s="10" t="str">
        <f t="shared" si="199"/>
        <v/>
      </c>
      <c r="CU476" s="10" t="str">
        <f>IF($AK476="","",IF(OR($V476&lt;2.7,$V476&gt;90),"Age OOR",(LN($AK476)-LN(CQ476))/VLOOKUP(CQ$14&amp;"-rse-"&amp;$P476,Equations!$G:$I,3,0)))</f>
        <v/>
      </c>
      <c r="CV476" s="47"/>
    </row>
    <row r="477" spans="5:100" x14ac:dyDescent="0.2">
      <c r="E477" s="23" t="str">
        <f t="shared" si="175"/>
        <v>Age out of range</v>
      </c>
      <c r="F477" s="23" t="str">
        <f t="shared" si="176"/>
        <v>Age out of range</v>
      </c>
      <c r="G477" s="23" t="str">
        <f t="shared" si="177"/>
        <v>Age out of range</v>
      </c>
      <c r="H477" s="23" t="str">
        <f t="shared" si="178"/>
        <v>Age out of range</v>
      </c>
      <c r="I477" s="23" t="str">
        <f t="shared" si="179"/>
        <v>Age out of range</v>
      </c>
      <c r="J477" s="23" t="str">
        <f t="shared" si="180"/>
        <v>Age out of range</v>
      </c>
      <c r="K477" s="23" t="str">
        <f t="shared" si="181"/>
        <v>Age out of range</v>
      </c>
      <c r="L477" s="23" t="str">
        <f t="shared" si="182"/>
        <v>Age out of range</v>
      </c>
      <c r="M477" s="23" t="str">
        <f t="shared" si="183"/>
        <v>Age out of range</v>
      </c>
      <c r="N477" s="23" t="str">
        <f t="shared" si="184"/>
        <v>Age out of range</v>
      </c>
      <c r="O477" s="23" t="str">
        <f t="shared" si="185"/>
        <v>Age out of range</v>
      </c>
      <c r="P477" s="23" t="str">
        <f t="shared" si="186"/>
        <v>Age out of range</v>
      </c>
      <c r="Q477" s="23" t="e">
        <f t="shared" si="187"/>
        <v>#DIV/0!</v>
      </c>
      <c r="R477" s="17"/>
      <c r="S477" s="23">
        <v>461</v>
      </c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  <c r="AE477" s="134"/>
      <c r="AF477" s="134"/>
      <c r="AG477" s="134"/>
      <c r="AH477" s="134"/>
      <c r="AI477" s="134"/>
      <c r="AJ477" s="134"/>
      <c r="AK477" s="134"/>
      <c r="AL477" s="7"/>
      <c r="AM477" s="47"/>
      <c r="AN477" s="10" t="str">
        <f>IF($Z477="","",IF(OR($V477&lt;2.7,$V477&gt;90),"Age OOR",VLOOKUP(AN$14&amp;"-int-"&amp;$E477,Equations!$G:$I,3,0)+VLOOKUP(AN$14&amp;"-sexo-"&amp;$E477,Equations!$G:$I,3,0)*$U477+VLOOKUP(AN$14&amp;"-edad-"&amp;$E477,Equations!$G:$I,3,0)*$V477+VLOOKUP(AN$14&amp;"-est-"&amp;$E477,Equations!$G:$I,3,0)*(1/$W477)+VLOOKUP(AN$14&amp;"-imc-"&amp;$E477,Equations!$G:$I,3,0)*(1/$Q477)))</f>
        <v/>
      </c>
      <c r="AO477" s="10" t="str">
        <f>IF($Z477="","",IF(OR($V477&lt;2.7,$V477&gt;90),"Age OOR",AN477-1.6449*VLOOKUP(AN$14&amp;"-rse-"&amp;$E477,Equations!$G:$I,3,0)))</f>
        <v/>
      </c>
      <c r="AP477" s="10" t="str">
        <f>IF($Z477="","",IF(OR($V477&lt;2.7,$V477&gt;90),"Age OOR",AN477+1.6449*VLOOKUP(AN$14&amp;"-rse-"&amp;$E477,Equations!$G:$I,3,0)))</f>
        <v/>
      </c>
      <c r="AQ477" s="10" t="str">
        <f t="shared" si="188"/>
        <v/>
      </c>
      <c r="AR477" s="10" t="str">
        <f>IF($Z477="","",IF(OR($V477&lt;2.7,$V477&gt;90),"Age OOR",($Z477-AN477)/VLOOKUP(AN$14&amp;"-rse-"&amp;$E477,Equations!$G:$I,3,0)))</f>
        <v/>
      </c>
      <c r="AS477" s="10" t="str">
        <f>IF($AA477="","",IF(OR($V477&lt;2.7,$V477&gt;90),"Age OOR",VLOOKUP(AS$14&amp;"-int-"&amp;$F477,Equations!$G:$I,3,0)+VLOOKUP(AS$14&amp;"-sexo-"&amp;$F477,Equations!$G:$I,3,0)*$U477+VLOOKUP(AS$14&amp;"-edad-"&amp;$F477,Equations!$G:$I,3,0)*$V477+VLOOKUP(AS$14&amp;"-est-"&amp;$F477,Equations!$G:$I,3,0)*(1/$W477)+VLOOKUP(AS$14&amp;"-imc-"&amp;$F477,Equations!$G:$I,3,0)*(1/$Q477)))</f>
        <v/>
      </c>
      <c r="AT477" s="10" t="str">
        <f>IF($AA477="","",IF(OR($V477&lt;2.7,$V477&gt;90),"Age OOR",AS477-1.6449*VLOOKUP(AS$14&amp;"-rse-"&amp;$F477,Equations!$G:$I,3,0)))</f>
        <v/>
      </c>
      <c r="AU477" s="10" t="str">
        <f>IF($AA477="","",IF(OR($V477&lt;2.7,$V477&gt;90),"Age OOR",AS477+1.6449*VLOOKUP(AS$14&amp;"-rse-"&amp;$F477,Equations!$G:$I,3,0)))</f>
        <v/>
      </c>
      <c r="AV477" s="10" t="str">
        <f t="shared" si="189"/>
        <v/>
      </c>
      <c r="AW477" s="10" t="str">
        <f>IF($AA477="","",IF(OR($V477&lt;2.7,$V477&gt;90),"Age OOR",($AA477-AS477)/VLOOKUP(AS$14&amp;"-rse-"&amp;$F477,Equations!$G:$I,3,0)))</f>
        <v/>
      </c>
      <c r="AX477" s="10" t="str">
        <f>IF($AB477="","",IF(OR($V477&lt;2.7,$V477&gt;90),"Age OOR",VLOOKUP(AX$14&amp;"-int-"&amp;$G477,Equations!$G:$I,3,0)+VLOOKUP(AX$14&amp;"-sexo-"&amp;$G477,Equations!$G:$I,3,0)*$U477+VLOOKUP(AX$14&amp;"-edad-"&amp;$G477,Equations!$G:$I,3,0)*$V477+VLOOKUP(AX$14&amp;"-est-"&amp;$G477,Equations!$G:$I,3,0)*(1/$W477)+VLOOKUP(AX$14&amp;"-imc-"&amp;$G477,Equations!$G:$I,3,0)*(1/$Q477)))</f>
        <v/>
      </c>
      <c r="AY477" s="10" t="str">
        <f>IF($AB477="","",IF(OR($V477&lt;2.7,$V477&gt;90),"Age OOR",AX477-1.6449*VLOOKUP(AX$14&amp;"-rse-"&amp;$G477,Equations!$G:$I,3,0)))</f>
        <v/>
      </c>
      <c r="AZ477" s="10" t="str">
        <f>IF($AB477="","",IF(OR($V477&lt;2.7,$V477&gt;90),"Age OOR",AX477+1.6449*VLOOKUP(AX$14&amp;"-rse-"&amp;$G477,Equations!$G:$I,3,0)))</f>
        <v/>
      </c>
      <c r="BA477" s="10" t="str">
        <f t="shared" si="190"/>
        <v/>
      </c>
      <c r="BB477" s="10" t="str">
        <f>IF($AB477="","",IF(OR($V477&lt;2.7,$V477&gt;90),"Age OOR",($AB477-AX477)/VLOOKUP(AX$14&amp;"-rse-"&amp;$G477,Equations!$G:$I,3,0)))</f>
        <v/>
      </c>
      <c r="BC477" s="10" t="str">
        <f>IF($AC477="","",IF(OR($V477&lt;2.7,$V477&gt;90),"Age OOR",VLOOKUP(BC$14&amp;"-int-"&amp;$H477,Equations!$G:$I,3,0)+VLOOKUP(BC$14&amp;"-sexo-"&amp;$H477,Equations!$G:$I,3,0)*$U477+VLOOKUP(BC$14&amp;"-edad-"&amp;$H477,Equations!$G:$I,3,0)*$V477+VLOOKUP(BC$14&amp;"-est-"&amp;$H477,Equations!$G:$I,3,0)*(1/$W477)+VLOOKUP(BC$14&amp;"-imc-"&amp;$H477,Equations!$G:$I,3,0)*(1/$Q477)))</f>
        <v/>
      </c>
      <c r="BD477" s="10" t="str">
        <f>IF($AC477="","",IF(OR($V477&lt;2.7,$V477&gt;90),"Age OOR",BC477-1.6449*VLOOKUP(BC$14&amp;"-rse-"&amp;$H477,Equations!$G:$I,3,0)))</f>
        <v/>
      </c>
      <c r="BE477" s="10" t="str">
        <f>IF($AC477="","",IF(OR($V477&lt;2.7,$V477&gt;90),"Age OOR",BC477+1.6449*VLOOKUP(BC$14&amp;"-rse-"&amp;$H477,Equations!$G:$I,3,0)))</f>
        <v/>
      </c>
      <c r="BF477" s="10" t="str">
        <f t="shared" si="191"/>
        <v/>
      </c>
      <c r="BG477" s="10" t="str">
        <f>IF($AC477="","",IF(OR($V477&lt;2.7,$V477&gt;90),"Age OOR",($AC477-BC477)/VLOOKUP(BC$14&amp;"-rse-"&amp;$H477,Equations!$G:$I,3,0)))</f>
        <v/>
      </c>
      <c r="BH477" s="10" t="str">
        <f>IF($AD477="","",IF(OR($V477&lt;2.7,$V477&gt;90),"Age OOR",VLOOKUP(BH$14&amp;"-int-"&amp;$I477,Equations!$G:$I,3,0)+VLOOKUP(BH$14&amp;"-sexo-"&amp;$I477,Equations!$G:$I,3,0)*$U477+VLOOKUP(BH$14&amp;"-edad-"&amp;$I477,Equations!$G:$I,3,0)*$V477+VLOOKUP(BH$14&amp;"-est-"&amp;$I477,Equations!$G:$I,3,0)*(1/$W477)+VLOOKUP(BH$14&amp;"-imc-"&amp;$I477,Equations!$G:$I,3,0)*(1/$Q477)))</f>
        <v/>
      </c>
      <c r="BI477" s="10" t="str">
        <f>IF($AD477="","",IF(OR($V477&lt;2.7,$V477&gt;90),"Age OOR",BH477-1.6449*VLOOKUP(BH$14&amp;"-rse-"&amp;$I477,Equations!$G:$I,3,0)))</f>
        <v/>
      </c>
      <c r="BJ477" s="10" t="str">
        <f>IF($AD477="","",IF(OR($V477&lt;2.7,$V477&gt;90),"Age OOR",BH477+1.6449*VLOOKUP(BH$14&amp;"-rse-"&amp;$I477,Equations!$G:$I,3,0)))</f>
        <v/>
      </c>
      <c r="BK477" s="10" t="str">
        <f t="shared" si="192"/>
        <v/>
      </c>
      <c r="BL477" s="10" t="str">
        <f>IF($AD477="","",IF(OR($V477&lt;2.7,$V477&gt;90),"Age OOR",($AD477-BH477)/VLOOKUP(BH$14&amp;"-rse-"&amp;$I477,Equations!$G:$I,3,0)))</f>
        <v/>
      </c>
      <c r="BM477" s="10" t="str">
        <f>IF($AE477="","",IF(OR($V477&lt;2.7,$V477&gt;90),"Age OOR",VLOOKUP(BM$14&amp;"-int-"&amp;$J477,Equations!$G:$I,3,0)+VLOOKUP(BM$14&amp;"-sexo-"&amp;$J477,Equations!$G:$I,3,0)*$U477+VLOOKUP(BM$14&amp;"-edad-"&amp;$J477,Equations!$G:$I,3,0)*$V477+VLOOKUP(BM$14&amp;"-est-"&amp;$J477,Equations!$G:$I,3,0)*(1/$W477)+VLOOKUP(BM$14&amp;"-imc-"&amp;$J477,Equations!$G:$I,3,0)*(1/$Q477)))</f>
        <v/>
      </c>
      <c r="BN477" s="10" t="str">
        <f>IF($AE477="","",IF(OR($V477&lt;2.7,$V477&gt;90),"Age OOR",BM477-1.6449*VLOOKUP(BM$14&amp;"-rse-"&amp;$J477,Equations!$G:$I,3,0)))</f>
        <v/>
      </c>
      <c r="BO477" s="10" t="str">
        <f>IF($AE477="","",IF(OR($V477&lt;2.7,$V477&gt;90),"Age OOR",BM477+1.6449*VLOOKUP(BM$14&amp;"-rse-"&amp;$J477,Equations!$G:$I,3,0)))</f>
        <v/>
      </c>
      <c r="BP477" s="10" t="str">
        <f t="shared" si="193"/>
        <v/>
      </c>
      <c r="BQ477" s="10" t="str">
        <f>IF($AE477="","",IF(OR($V477&lt;2.7,$V477&gt;90),"Age OOR",($AE477-BM477)/VLOOKUP(BM$14&amp;"-rse-"&amp;$J477,Equations!$G:$I,3,0)))</f>
        <v/>
      </c>
      <c r="BR477" s="10" t="str">
        <f>IF($AF477="","",IF(OR($V477&lt;2.7,$V477&gt;90),"Age OOR",VLOOKUP(BR$14&amp;"-int-"&amp;$K477,Equations!$G:$I,3,0)+VLOOKUP(BR$14&amp;"-sexo-"&amp;$K477,Equations!$G:$I,3,0)*$U477+VLOOKUP(BR$14&amp;"-edad-"&amp;$K477,Equations!$G:$I,3,0)*$V477+VLOOKUP(BR$14&amp;"-est-"&amp;$K477,Equations!$G:$I,3,0)*(1/$W477)+VLOOKUP(BR$14&amp;"-imc-"&amp;$K477,Equations!$G:$I,3,0)*(1/$Q477)))</f>
        <v/>
      </c>
      <c r="BS477" s="10" t="str">
        <f>IF($AF477="","",IF(OR($V477&lt;2.7,$V477&gt;90),"Age OOR",BR477-1.6449*VLOOKUP(BR$14&amp;"-rse-"&amp;$K477,Equations!$G:$I,3,0)))</f>
        <v/>
      </c>
      <c r="BT477" s="10" t="str">
        <f>IF($AF477="","",IF(OR($V477&lt;2.7,$V477&gt;90),"Age OOR",BR477+1.6449*VLOOKUP(BR$14&amp;"-rse-"&amp;$K477,Equations!$G:$I,3,0)))</f>
        <v/>
      </c>
      <c r="BU477" s="10" t="str">
        <f t="shared" si="194"/>
        <v/>
      </c>
      <c r="BV477" s="10" t="str">
        <f>IF($AF477="","",IF(OR($V477&lt;2.7,$V477&gt;90),"Age OOR",($AF477-BR477)/VLOOKUP(BR$14&amp;"-rse-"&amp;$K477,Equations!$G:$I,3,0)))</f>
        <v/>
      </c>
      <c r="BW477" s="10" t="str">
        <f>IF($AG477="","",IF(OR($V477&lt;2.7,$V477&gt;90),"Age OOR",VLOOKUP(BW$14&amp;"-int-"&amp;$L477,Equations!$G:$I,3,0)+VLOOKUP(BW$14&amp;"-sexo-"&amp;$L477,Equations!$G:$I,3,0)*$U477+VLOOKUP(BW$14&amp;"-edad-"&amp;$L477,Equations!$G:$I,3,0)*$V477+VLOOKUP(BW$14&amp;"-est-"&amp;$L477,Equations!$G:$I,3,0)*(1/$W477)+VLOOKUP(BW$14&amp;"-imc-"&amp;$L477,Equations!$G:$I,3,0)*(1/$Q477)))</f>
        <v/>
      </c>
      <c r="BX477" s="10" t="str">
        <f>IF($AG477="","",IF(OR($V477&lt;2.7,$V477&gt;90),"Age OOR",BW477-1.6449*VLOOKUP(BW$14&amp;"-rse-"&amp;$L477,Equations!$G:$I,3,0)))</f>
        <v/>
      </c>
      <c r="BY477" s="10" t="str">
        <f>IF($AG477="","",IF(OR($V477&lt;2.7,$V477&gt;90),"Age OOR",BW477+1.6449*VLOOKUP(BW$14&amp;"-rse-"&amp;$L477,Equations!$G:$I,3,0)))</f>
        <v/>
      </c>
      <c r="BZ477" s="10" t="str">
        <f t="shared" si="195"/>
        <v/>
      </c>
      <c r="CA477" s="10" t="str">
        <f>IF($AG477="","",IF(OR($V477&lt;2.7,$V477&gt;90),"Age OOR",($AG477-BW477)/VLOOKUP(BW$14&amp;"-rse-"&amp;$L477,Equations!$G:$I,3,0)))</f>
        <v/>
      </c>
      <c r="CB477" s="10" t="str">
        <f>IF($AH477="","",IF(OR($V477&lt;2.7,$V477&gt;90),"Age OOR",VLOOKUP(CB$14&amp;"-int-"&amp;$M477,Equations!$G:$I,3,0)+VLOOKUP(CB$14&amp;"-sexo-"&amp;$M477,Equations!$G:$I,3,0)*$U477+VLOOKUP(CB$14&amp;"-edad-"&amp;$M477,Equations!$G:$I,3,0)*$V477+VLOOKUP(CB$14&amp;"-est-"&amp;$M477,Equations!$G:$I,3,0)*(1/$W477)+VLOOKUP(CB$14&amp;"-imc-"&amp;$M477,Equations!$G:$I,3,0)*(1/$Q477)))</f>
        <v/>
      </c>
      <c r="CC477" s="10" t="str">
        <f>IF($AH477="","",IF(OR($V477&lt;2.7,$V477&gt;90),"Age OOR",CB477-1.6449*VLOOKUP(CB$14&amp;"-rse-"&amp;$M477,Equations!$G:$I,3,0)))</f>
        <v/>
      </c>
      <c r="CD477" s="10" t="str">
        <f>IF($AH477="","",IF(OR($V477&lt;2.7,$V477&gt;90),"Age OOR",CB477+1.6449*VLOOKUP(CB$14&amp;"-rse-"&amp;$M477,Equations!$G:$I,3,0)))</f>
        <v/>
      </c>
      <c r="CE477" s="10" t="str">
        <f t="shared" si="196"/>
        <v/>
      </c>
      <c r="CF477" s="10" t="str">
        <f>IF($AH477="","",IF(OR($V477&lt;2.7,$V477&gt;90),"Age OOR",($AH477-CB477)/VLOOKUP(CB$14&amp;"-rse-"&amp;$M477,Equations!$G:$I,3,0)))</f>
        <v/>
      </c>
      <c r="CG477" s="10" t="str">
        <f>IF($AI477="","",IF(OR($V477&lt;2.7,$V477&gt;90),"Age OOR",VLOOKUP(CG$14&amp;"-int-"&amp;$N477,Equations!$G:$I,3,0)+VLOOKUP(CG$14&amp;"-sexo-"&amp;$N477,Equations!$G:$I,3,0)*$U477+VLOOKUP(CG$14&amp;"-edad-"&amp;$N477,Equations!$G:$I,3,0)*$V477+VLOOKUP(CG$14&amp;"-est-"&amp;$N477,Equations!$G:$I,3,0)*(1/$W477)+VLOOKUP(CG$14&amp;"-imc-"&amp;$N477,Equations!$G:$I,3,0)*(1/$Q477)))</f>
        <v/>
      </c>
      <c r="CH477" s="10" t="str">
        <f>IF($AI477="","",IF(OR($V477&lt;2.7,$V477&gt;90),"Age OOR",CG477-1.6449*VLOOKUP(CG$14&amp;"-rse-"&amp;$N477,Equations!$G:$I,3,0)))</f>
        <v/>
      </c>
      <c r="CI477" s="10" t="str">
        <f>IF($AI477="","",IF(OR($V477&lt;2.7,$V477&gt;90),"Age OOR",CG477+1.6449*VLOOKUP(CG$14&amp;"-rse-"&amp;$N477,Equations!$G:$I,3,0)))</f>
        <v/>
      </c>
      <c r="CJ477" s="10" t="str">
        <f t="shared" si="197"/>
        <v/>
      </c>
      <c r="CK477" s="10" t="str">
        <f>IF($AI477="","",IF(OR($V477&lt;2.7,$V477&gt;90),"Age OOR",($AI477-CG477)/VLOOKUP(CG$14&amp;"-rse-"&amp;$N477,Equations!$G:$I,3,0)))</f>
        <v/>
      </c>
      <c r="CL477" s="10" t="str">
        <f>IF($AJ477="","",IF(OR($V477&lt;2.7,$V477&gt;90),"Age OOR",VLOOKUP(CL$14&amp;"-int-"&amp;$O477,Equations!$G:$I,3,0)+VLOOKUP(CL$14&amp;"-sexo-"&amp;$O477,Equations!$G:$I,3,0)*$U477+VLOOKUP(CL$14&amp;"-edad-"&amp;$O477,Equations!$G:$I,3,0)*$V477+VLOOKUP(CL$14&amp;"-est-"&amp;$O477,Equations!$G:$I,3,0)*(1/$W477)+VLOOKUP(CL$14&amp;"-imc-"&amp;$O477,Equations!$G:$I,3,0)*(1/$Q477)))</f>
        <v/>
      </c>
      <c r="CM477" s="10" t="str">
        <f>IF($AJ477="","",IF(OR($V477&lt;2.7,$V477&gt;90),"Age OOR",CL477-1.6449*VLOOKUP(CL$14&amp;"-rse-"&amp;$O477,Equations!$G:$I,3,0)))</f>
        <v/>
      </c>
      <c r="CN477" s="10" t="str">
        <f>IF($AJ477="","",IF(OR($V477&lt;2.7,$V477&gt;90),"Age OOR",CL477+1.6449*VLOOKUP(CL$14&amp;"-rse-"&amp;$O477,Equations!$G:$I,3,0)))</f>
        <v/>
      </c>
      <c r="CO477" s="10" t="str">
        <f t="shared" si="198"/>
        <v/>
      </c>
      <c r="CP477" s="10" t="str">
        <f>IF($AJ477="","",IF(OR($V477&lt;2.7,$V477&gt;90),"Age OOR",($AJ477-CL477)/VLOOKUP(CL$14&amp;"-rse-"&amp;$O477,Equations!$G:$I,3,0)))</f>
        <v/>
      </c>
      <c r="CQ477" s="10" t="str">
        <f>IF($AK477="","",IF(OR($V477&lt;2.7,$V477&gt;90),"Age OOR",EXP(VLOOKUP(CQ$14&amp;"-int-"&amp;$P477,Equations!$G:$I,3,0)+VLOOKUP(CQ$14&amp;"-sexo-"&amp;$P477,Equations!$G:$I,3,0)*$U477+VLOOKUP(CQ$14&amp;"-edad-"&amp;$P477,Equations!$G:$I,3,0)*$V477+VLOOKUP(CQ$14&amp;"-est-"&amp;$P477,Equations!$G:$I,3,0)*(1/$W477)+VLOOKUP(CQ$14&amp;"-imc-"&amp;$P477,Equations!$G:$I,3,0)*(1/$Q477))))</f>
        <v/>
      </c>
      <c r="CR477" s="10" t="str">
        <f>IF($AK477="","",IF(OR($V477&lt;2.7,$V477&gt;90),"Age OOR",EXP(LN(CQ477)-1.6449*VLOOKUP(CQ$14&amp;"-rse-"&amp;$P477,Equations!$G:$I,3,0))))</f>
        <v/>
      </c>
      <c r="CS477" s="10" t="str">
        <f>IF($AK477="","",IF(OR($V477&lt;2.7,$V477&gt;90),"Age OOR",EXP(LN(CQ477)+1.6449*VLOOKUP(CQ$14&amp;"-rse-"&amp;$P477,Equations!$G:$I,3,0))))</f>
        <v/>
      </c>
      <c r="CT477" s="10" t="str">
        <f t="shared" si="199"/>
        <v/>
      </c>
      <c r="CU477" s="10" t="str">
        <f>IF($AK477="","",IF(OR($V477&lt;2.7,$V477&gt;90),"Age OOR",(LN($AK477)-LN(CQ477))/VLOOKUP(CQ$14&amp;"-rse-"&amp;$P477,Equations!$G:$I,3,0)))</f>
        <v/>
      </c>
      <c r="CV477" s="47"/>
    </row>
    <row r="478" spans="5:100" x14ac:dyDescent="0.2">
      <c r="E478" s="23" t="str">
        <f t="shared" si="175"/>
        <v>Age out of range</v>
      </c>
      <c r="F478" s="23" t="str">
        <f t="shared" si="176"/>
        <v>Age out of range</v>
      </c>
      <c r="G478" s="23" t="str">
        <f t="shared" si="177"/>
        <v>Age out of range</v>
      </c>
      <c r="H478" s="23" t="str">
        <f t="shared" si="178"/>
        <v>Age out of range</v>
      </c>
      <c r="I478" s="23" t="str">
        <f t="shared" si="179"/>
        <v>Age out of range</v>
      </c>
      <c r="J478" s="23" t="str">
        <f t="shared" si="180"/>
        <v>Age out of range</v>
      </c>
      <c r="K478" s="23" t="str">
        <f t="shared" si="181"/>
        <v>Age out of range</v>
      </c>
      <c r="L478" s="23" t="str">
        <f t="shared" si="182"/>
        <v>Age out of range</v>
      </c>
      <c r="M478" s="23" t="str">
        <f t="shared" si="183"/>
        <v>Age out of range</v>
      </c>
      <c r="N478" s="23" t="str">
        <f t="shared" si="184"/>
        <v>Age out of range</v>
      </c>
      <c r="O478" s="23" t="str">
        <f t="shared" si="185"/>
        <v>Age out of range</v>
      </c>
      <c r="P478" s="23" t="str">
        <f t="shared" si="186"/>
        <v>Age out of range</v>
      </c>
      <c r="Q478" s="23" t="e">
        <f t="shared" si="187"/>
        <v>#DIV/0!</v>
      </c>
      <c r="R478" s="17"/>
      <c r="S478" s="23">
        <v>462</v>
      </c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  <c r="AE478" s="134"/>
      <c r="AF478" s="134"/>
      <c r="AG478" s="134"/>
      <c r="AH478" s="134"/>
      <c r="AI478" s="134"/>
      <c r="AJ478" s="134"/>
      <c r="AK478" s="134"/>
      <c r="AL478" s="7"/>
      <c r="AM478" s="47"/>
      <c r="AN478" s="10" t="str">
        <f>IF($Z478="","",IF(OR($V478&lt;2.7,$V478&gt;90),"Age OOR",VLOOKUP(AN$14&amp;"-int-"&amp;$E478,Equations!$G:$I,3,0)+VLOOKUP(AN$14&amp;"-sexo-"&amp;$E478,Equations!$G:$I,3,0)*$U478+VLOOKUP(AN$14&amp;"-edad-"&amp;$E478,Equations!$G:$I,3,0)*$V478+VLOOKUP(AN$14&amp;"-est-"&amp;$E478,Equations!$G:$I,3,0)*(1/$W478)+VLOOKUP(AN$14&amp;"-imc-"&amp;$E478,Equations!$G:$I,3,0)*(1/$Q478)))</f>
        <v/>
      </c>
      <c r="AO478" s="10" t="str">
        <f>IF($Z478="","",IF(OR($V478&lt;2.7,$V478&gt;90),"Age OOR",AN478-1.6449*VLOOKUP(AN$14&amp;"-rse-"&amp;$E478,Equations!$G:$I,3,0)))</f>
        <v/>
      </c>
      <c r="AP478" s="10" t="str">
        <f>IF($Z478="","",IF(OR($V478&lt;2.7,$V478&gt;90),"Age OOR",AN478+1.6449*VLOOKUP(AN$14&amp;"-rse-"&amp;$E478,Equations!$G:$I,3,0)))</f>
        <v/>
      </c>
      <c r="AQ478" s="10" t="str">
        <f t="shared" si="188"/>
        <v/>
      </c>
      <c r="AR478" s="10" t="str">
        <f>IF($Z478="","",IF(OR($V478&lt;2.7,$V478&gt;90),"Age OOR",($Z478-AN478)/VLOOKUP(AN$14&amp;"-rse-"&amp;$E478,Equations!$G:$I,3,0)))</f>
        <v/>
      </c>
      <c r="AS478" s="10" t="str">
        <f>IF($AA478="","",IF(OR($V478&lt;2.7,$V478&gt;90),"Age OOR",VLOOKUP(AS$14&amp;"-int-"&amp;$F478,Equations!$G:$I,3,0)+VLOOKUP(AS$14&amp;"-sexo-"&amp;$F478,Equations!$G:$I,3,0)*$U478+VLOOKUP(AS$14&amp;"-edad-"&amp;$F478,Equations!$G:$I,3,0)*$V478+VLOOKUP(AS$14&amp;"-est-"&amp;$F478,Equations!$G:$I,3,0)*(1/$W478)+VLOOKUP(AS$14&amp;"-imc-"&amp;$F478,Equations!$G:$I,3,0)*(1/$Q478)))</f>
        <v/>
      </c>
      <c r="AT478" s="10" t="str">
        <f>IF($AA478="","",IF(OR($V478&lt;2.7,$V478&gt;90),"Age OOR",AS478-1.6449*VLOOKUP(AS$14&amp;"-rse-"&amp;$F478,Equations!$G:$I,3,0)))</f>
        <v/>
      </c>
      <c r="AU478" s="10" t="str">
        <f>IF($AA478="","",IF(OR($V478&lt;2.7,$V478&gt;90),"Age OOR",AS478+1.6449*VLOOKUP(AS$14&amp;"-rse-"&amp;$F478,Equations!$G:$I,3,0)))</f>
        <v/>
      </c>
      <c r="AV478" s="10" t="str">
        <f t="shared" si="189"/>
        <v/>
      </c>
      <c r="AW478" s="10" t="str">
        <f>IF($AA478="","",IF(OR($V478&lt;2.7,$V478&gt;90),"Age OOR",($AA478-AS478)/VLOOKUP(AS$14&amp;"-rse-"&amp;$F478,Equations!$G:$I,3,0)))</f>
        <v/>
      </c>
      <c r="AX478" s="10" t="str">
        <f>IF($AB478="","",IF(OR($V478&lt;2.7,$V478&gt;90),"Age OOR",VLOOKUP(AX$14&amp;"-int-"&amp;$G478,Equations!$G:$I,3,0)+VLOOKUP(AX$14&amp;"-sexo-"&amp;$G478,Equations!$G:$I,3,0)*$U478+VLOOKUP(AX$14&amp;"-edad-"&amp;$G478,Equations!$G:$I,3,0)*$V478+VLOOKUP(AX$14&amp;"-est-"&amp;$G478,Equations!$G:$I,3,0)*(1/$W478)+VLOOKUP(AX$14&amp;"-imc-"&amp;$G478,Equations!$G:$I,3,0)*(1/$Q478)))</f>
        <v/>
      </c>
      <c r="AY478" s="10" t="str">
        <f>IF($AB478="","",IF(OR($V478&lt;2.7,$V478&gt;90),"Age OOR",AX478-1.6449*VLOOKUP(AX$14&amp;"-rse-"&amp;$G478,Equations!$G:$I,3,0)))</f>
        <v/>
      </c>
      <c r="AZ478" s="10" t="str">
        <f>IF($AB478="","",IF(OR($V478&lt;2.7,$V478&gt;90),"Age OOR",AX478+1.6449*VLOOKUP(AX$14&amp;"-rse-"&amp;$G478,Equations!$G:$I,3,0)))</f>
        <v/>
      </c>
      <c r="BA478" s="10" t="str">
        <f t="shared" si="190"/>
        <v/>
      </c>
      <c r="BB478" s="10" t="str">
        <f>IF($AB478="","",IF(OR($V478&lt;2.7,$V478&gt;90),"Age OOR",($AB478-AX478)/VLOOKUP(AX$14&amp;"-rse-"&amp;$G478,Equations!$G:$I,3,0)))</f>
        <v/>
      </c>
      <c r="BC478" s="10" t="str">
        <f>IF($AC478="","",IF(OR($V478&lt;2.7,$V478&gt;90),"Age OOR",VLOOKUP(BC$14&amp;"-int-"&amp;$H478,Equations!$G:$I,3,0)+VLOOKUP(BC$14&amp;"-sexo-"&amp;$H478,Equations!$G:$I,3,0)*$U478+VLOOKUP(BC$14&amp;"-edad-"&amp;$H478,Equations!$G:$I,3,0)*$V478+VLOOKUP(BC$14&amp;"-est-"&amp;$H478,Equations!$G:$I,3,0)*(1/$W478)+VLOOKUP(BC$14&amp;"-imc-"&amp;$H478,Equations!$G:$I,3,0)*(1/$Q478)))</f>
        <v/>
      </c>
      <c r="BD478" s="10" t="str">
        <f>IF($AC478="","",IF(OR($V478&lt;2.7,$V478&gt;90),"Age OOR",BC478-1.6449*VLOOKUP(BC$14&amp;"-rse-"&amp;$H478,Equations!$G:$I,3,0)))</f>
        <v/>
      </c>
      <c r="BE478" s="10" t="str">
        <f>IF($AC478="","",IF(OR($V478&lt;2.7,$V478&gt;90),"Age OOR",BC478+1.6449*VLOOKUP(BC$14&amp;"-rse-"&amp;$H478,Equations!$G:$I,3,0)))</f>
        <v/>
      </c>
      <c r="BF478" s="10" t="str">
        <f t="shared" si="191"/>
        <v/>
      </c>
      <c r="BG478" s="10" t="str">
        <f>IF($AC478="","",IF(OR($V478&lt;2.7,$V478&gt;90),"Age OOR",($AC478-BC478)/VLOOKUP(BC$14&amp;"-rse-"&amp;$H478,Equations!$G:$I,3,0)))</f>
        <v/>
      </c>
      <c r="BH478" s="10" t="str">
        <f>IF($AD478="","",IF(OR($V478&lt;2.7,$V478&gt;90),"Age OOR",VLOOKUP(BH$14&amp;"-int-"&amp;$I478,Equations!$G:$I,3,0)+VLOOKUP(BH$14&amp;"-sexo-"&amp;$I478,Equations!$G:$I,3,0)*$U478+VLOOKUP(BH$14&amp;"-edad-"&amp;$I478,Equations!$G:$I,3,0)*$V478+VLOOKUP(BH$14&amp;"-est-"&amp;$I478,Equations!$G:$I,3,0)*(1/$W478)+VLOOKUP(BH$14&amp;"-imc-"&amp;$I478,Equations!$G:$I,3,0)*(1/$Q478)))</f>
        <v/>
      </c>
      <c r="BI478" s="10" t="str">
        <f>IF($AD478="","",IF(OR($V478&lt;2.7,$V478&gt;90),"Age OOR",BH478-1.6449*VLOOKUP(BH$14&amp;"-rse-"&amp;$I478,Equations!$G:$I,3,0)))</f>
        <v/>
      </c>
      <c r="BJ478" s="10" t="str">
        <f>IF($AD478="","",IF(OR($V478&lt;2.7,$V478&gt;90),"Age OOR",BH478+1.6449*VLOOKUP(BH$14&amp;"-rse-"&amp;$I478,Equations!$G:$I,3,0)))</f>
        <v/>
      </c>
      <c r="BK478" s="10" t="str">
        <f t="shared" si="192"/>
        <v/>
      </c>
      <c r="BL478" s="10" t="str">
        <f>IF($AD478="","",IF(OR($V478&lt;2.7,$V478&gt;90),"Age OOR",($AD478-BH478)/VLOOKUP(BH$14&amp;"-rse-"&amp;$I478,Equations!$G:$I,3,0)))</f>
        <v/>
      </c>
      <c r="BM478" s="10" t="str">
        <f>IF($AE478="","",IF(OR($V478&lt;2.7,$V478&gt;90),"Age OOR",VLOOKUP(BM$14&amp;"-int-"&amp;$J478,Equations!$G:$I,3,0)+VLOOKUP(BM$14&amp;"-sexo-"&amp;$J478,Equations!$G:$I,3,0)*$U478+VLOOKUP(BM$14&amp;"-edad-"&amp;$J478,Equations!$G:$I,3,0)*$V478+VLOOKUP(BM$14&amp;"-est-"&amp;$J478,Equations!$G:$I,3,0)*(1/$W478)+VLOOKUP(BM$14&amp;"-imc-"&amp;$J478,Equations!$G:$I,3,0)*(1/$Q478)))</f>
        <v/>
      </c>
      <c r="BN478" s="10" t="str">
        <f>IF($AE478="","",IF(OR($V478&lt;2.7,$V478&gt;90),"Age OOR",BM478-1.6449*VLOOKUP(BM$14&amp;"-rse-"&amp;$J478,Equations!$G:$I,3,0)))</f>
        <v/>
      </c>
      <c r="BO478" s="10" t="str">
        <f>IF($AE478="","",IF(OR($V478&lt;2.7,$V478&gt;90),"Age OOR",BM478+1.6449*VLOOKUP(BM$14&amp;"-rse-"&amp;$J478,Equations!$G:$I,3,0)))</f>
        <v/>
      </c>
      <c r="BP478" s="10" t="str">
        <f t="shared" si="193"/>
        <v/>
      </c>
      <c r="BQ478" s="10" t="str">
        <f>IF($AE478="","",IF(OR($V478&lt;2.7,$V478&gt;90),"Age OOR",($AE478-BM478)/VLOOKUP(BM$14&amp;"-rse-"&amp;$J478,Equations!$G:$I,3,0)))</f>
        <v/>
      </c>
      <c r="BR478" s="10" t="str">
        <f>IF($AF478="","",IF(OR($V478&lt;2.7,$V478&gt;90),"Age OOR",VLOOKUP(BR$14&amp;"-int-"&amp;$K478,Equations!$G:$I,3,0)+VLOOKUP(BR$14&amp;"-sexo-"&amp;$K478,Equations!$G:$I,3,0)*$U478+VLOOKUP(BR$14&amp;"-edad-"&amp;$K478,Equations!$G:$I,3,0)*$V478+VLOOKUP(BR$14&amp;"-est-"&amp;$K478,Equations!$G:$I,3,0)*(1/$W478)+VLOOKUP(BR$14&amp;"-imc-"&amp;$K478,Equations!$G:$I,3,0)*(1/$Q478)))</f>
        <v/>
      </c>
      <c r="BS478" s="10" t="str">
        <f>IF($AF478="","",IF(OR($V478&lt;2.7,$V478&gt;90),"Age OOR",BR478-1.6449*VLOOKUP(BR$14&amp;"-rse-"&amp;$K478,Equations!$G:$I,3,0)))</f>
        <v/>
      </c>
      <c r="BT478" s="10" t="str">
        <f>IF($AF478="","",IF(OR($V478&lt;2.7,$V478&gt;90),"Age OOR",BR478+1.6449*VLOOKUP(BR$14&amp;"-rse-"&amp;$K478,Equations!$G:$I,3,0)))</f>
        <v/>
      </c>
      <c r="BU478" s="10" t="str">
        <f t="shared" si="194"/>
        <v/>
      </c>
      <c r="BV478" s="10" t="str">
        <f>IF($AF478="","",IF(OR($V478&lt;2.7,$V478&gt;90),"Age OOR",($AF478-BR478)/VLOOKUP(BR$14&amp;"-rse-"&amp;$K478,Equations!$G:$I,3,0)))</f>
        <v/>
      </c>
      <c r="BW478" s="10" t="str">
        <f>IF($AG478="","",IF(OR($V478&lt;2.7,$V478&gt;90),"Age OOR",VLOOKUP(BW$14&amp;"-int-"&amp;$L478,Equations!$G:$I,3,0)+VLOOKUP(BW$14&amp;"-sexo-"&amp;$L478,Equations!$G:$I,3,0)*$U478+VLOOKUP(BW$14&amp;"-edad-"&amp;$L478,Equations!$G:$I,3,0)*$V478+VLOOKUP(BW$14&amp;"-est-"&amp;$L478,Equations!$G:$I,3,0)*(1/$W478)+VLOOKUP(BW$14&amp;"-imc-"&amp;$L478,Equations!$G:$I,3,0)*(1/$Q478)))</f>
        <v/>
      </c>
      <c r="BX478" s="10" t="str">
        <f>IF($AG478="","",IF(OR($V478&lt;2.7,$V478&gt;90),"Age OOR",BW478-1.6449*VLOOKUP(BW$14&amp;"-rse-"&amp;$L478,Equations!$G:$I,3,0)))</f>
        <v/>
      </c>
      <c r="BY478" s="10" t="str">
        <f>IF($AG478="","",IF(OR($V478&lt;2.7,$V478&gt;90),"Age OOR",BW478+1.6449*VLOOKUP(BW$14&amp;"-rse-"&amp;$L478,Equations!$G:$I,3,0)))</f>
        <v/>
      </c>
      <c r="BZ478" s="10" t="str">
        <f t="shared" si="195"/>
        <v/>
      </c>
      <c r="CA478" s="10" t="str">
        <f>IF($AG478="","",IF(OR($V478&lt;2.7,$V478&gt;90),"Age OOR",($AG478-BW478)/VLOOKUP(BW$14&amp;"-rse-"&amp;$L478,Equations!$G:$I,3,0)))</f>
        <v/>
      </c>
      <c r="CB478" s="10" t="str">
        <f>IF($AH478="","",IF(OR($V478&lt;2.7,$V478&gt;90),"Age OOR",VLOOKUP(CB$14&amp;"-int-"&amp;$M478,Equations!$G:$I,3,0)+VLOOKUP(CB$14&amp;"-sexo-"&amp;$M478,Equations!$G:$I,3,0)*$U478+VLOOKUP(CB$14&amp;"-edad-"&amp;$M478,Equations!$G:$I,3,0)*$V478+VLOOKUP(CB$14&amp;"-est-"&amp;$M478,Equations!$G:$I,3,0)*(1/$W478)+VLOOKUP(CB$14&amp;"-imc-"&amp;$M478,Equations!$G:$I,3,0)*(1/$Q478)))</f>
        <v/>
      </c>
      <c r="CC478" s="10" t="str">
        <f>IF($AH478="","",IF(OR($V478&lt;2.7,$V478&gt;90),"Age OOR",CB478-1.6449*VLOOKUP(CB$14&amp;"-rse-"&amp;$M478,Equations!$G:$I,3,0)))</f>
        <v/>
      </c>
      <c r="CD478" s="10" t="str">
        <f>IF($AH478="","",IF(OR($V478&lt;2.7,$V478&gt;90),"Age OOR",CB478+1.6449*VLOOKUP(CB$14&amp;"-rse-"&amp;$M478,Equations!$G:$I,3,0)))</f>
        <v/>
      </c>
      <c r="CE478" s="10" t="str">
        <f t="shared" si="196"/>
        <v/>
      </c>
      <c r="CF478" s="10" t="str">
        <f>IF($AH478="","",IF(OR($V478&lt;2.7,$V478&gt;90),"Age OOR",($AH478-CB478)/VLOOKUP(CB$14&amp;"-rse-"&amp;$M478,Equations!$G:$I,3,0)))</f>
        <v/>
      </c>
      <c r="CG478" s="10" t="str">
        <f>IF($AI478="","",IF(OR($V478&lt;2.7,$V478&gt;90),"Age OOR",VLOOKUP(CG$14&amp;"-int-"&amp;$N478,Equations!$G:$I,3,0)+VLOOKUP(CG$14&amp;"-sexo-"&amp;$N478,Equations!$G:$I,3,0)*$U478+VLOOKUP(CG$14&amp;"-edad-"&amp;$N478,Equations!$G:$I,3,0)*$V478+VLOOKUP(CG$14&amp;"-est-"&amp;$N478,Equations!$G:$I,3,0)*(1/$W478)+VLOOKUP(CG$14&amp;"-imc-"&amp;$N478,Equations!$G:$I,3,0)*(1/$Q478)))</f>
        <v/>
      </c>
      <c r="CH478" s="10" t="str">
        <f>IF($AI478="","",IF(OR($V478&lt;2.7,$V478&gt;90),"Age OOR",CG478-1.6449*VLOOKUP(CG$14&amp;"-rse-"&amp;$N478,Equations!$G:$I,3,0)))</f>
        <v/>
      </c>
      <c r="CI478" s="10" t="str">
        <f>IF($AI478="","",IF(OR($V478&lt;2.7,$V478&gt;90),"Age OOR",CG478+1.6449*VLOOKUP(CG$14&amp;"-rse-"&amp;$N478,Equations!$G:$I,3,0)))</f>
        <v/>
      </c>
      <c r="CJ478" s="10" t="str">
        <f t="shared" si="197"/>
        <v/>
      </c>
      <c r="CK478" s="10" t="str">
        <f>IF($AI478="","",IF(OR($V478&lt;2.7,$V478&gt;90),"Age OOR",($AI478-CG478)/VLOOKUP(CG$14&amp;"-rse-"&amp;$N478,Equations!$G:$I,3,0)))</f>
        <v/>
      </c>
      <c r="CL478" s="10" t="str">
        <f>IF($AJ478="","",IF(OR($V478&lt;2.7,$V478&gt;90),"Age OOR",VLOOKUP(CL$14&amp;"-int-"&amp;$O478,Equations!$G:$I,3,0)+VLOOKUP(CL$14&amp;"-sexo-"&amp;$O478,Equations!$G:$I,3,0)*$U478+VLOOKUP(CL$14&amp;"-edad-"&amp;$O478,Equations!$G:$I,3,0)*$V478+VLOOKUP(CL$14&amp;"-est-"&amp;$O478,Equations!$G:$I,3,0)*(1/$W478)+VLOOKUP(CL$14&amp;"-imc-"&amp;$O478,Equations!$G:$I,3,0)*(1/$Q478)))</f>
        <v/>
      </c>
      <c r="CM478" s="10" t="str">
        <f>IF($AJ478="","",IF(OR($V478&lt;2.7,$V478&gt;90),"Age OOR",CL478-1.6449*VLOOKUP(CL$14&amp;"-rse-"&amp;$O478,Equations!$G:$I,3,0)))</f>
        <v/>
      </c>
      <c r="CN478" s="10" t="str">
        <f>IF($AJ478="","",IF(OR($V478&lt;2.7,$V478&gt;90),"Age OOR",CL478+1.6449*VLOOKUP(CL$14&amp;"-rse-"&amp;$O478,Equations!$G:$I,3,0)))</f>
        <v/>
      </c>
      <c r="CO478" s="10" t="str">
        <f t="shared" si="198"/>
        <v/>
      </c>
      <c r="CP478" s="10" t="str">
        <f>IF($AJ478="","",IF(OR($V478&lt;2.7,$V478&gt;90),"Age OOR",($AJ478-CL478)/VLOOKUP(CL$14&amp;"-rse-"&amp;$O478,Equations!$G:$I,3,0)))</f>
        <v/>
      </c>
      <c r="CQ478" s="10" t="str">
        <f>IF($AK478="","",IF(OR($V478&lt;2.7,$V478&gt;90),"Age OOR",EXP(VLOOKUP(CQ$14&amp;"-int-"&amp;$P478,Equations!$G:$I,3,0)+VLOOKUP(CQ$14&amp;"-sexo-"&amp;$P478,Equations!$G:$I,3,0)*$U478+VLOOKUP(CQ$14&amp;"-edad-"&amp;$P478,Equations!$G:$I,3,0)*$V478+VLOOKUP(CQ$14&amp;"-est-"&amp;$P478,Equations!$G:$I,3,0)*(1/$W478)+VLOOKUP(CQ$14&amp;"-imc-"&amp;$P478,Equations!$G:$I,3,0)*(1/$Q478))))</f>
        <v/>
      </c>
      <c r="CR478" s="10" t="str">
        <f>IF($AK478="","",IF(OR($V478&lt;2.7,$V478&gt;90),"Age OOR",EXP(LN(CQ478)-1.6449*VLOOKUP(CQ$14&amp;"-rse-"&amp;$P478,Equations!$G:$I,3,0))))</f>
        <v/>
      </c>
      <c r="CS478" s="10" t="str">
        <f>IF($AK478="","",IF(OR($V478&lt;2.7,$V478&gt;90),"Age OOR",EXP(LN(CQ478)+1.6449*VLOOKUP(CQ$14&amp;"-rse-"&amp;$P478,Equations!$G:$I,3,0))))</f>
        <v/>
      </c>
      <c r="CT478" s="10" t="str">
        <f t="shared" si="199"/>
        <v/>
      </c>
      <c r="CU478" s="10" t="str">
        <f>IF($AK478="","",IF(OR($V478&lt;2.7,$V478&gt;90),"Age OOR",(LN($AK478)-LN(CQ478))/VLOOKUP(CQ$14&amp;"-rse-"&amp;$P478,Equations!$G:$I,3,0)))</f>
        <v/>
      </c>
      <c r="CV478" s="47"/>
    </row>
    <row r="479" spans="5:100" x14ac:dyDescent="0.2">
      <c r="E479" s="23" t="str">
        <f t="shared" si="175"/>
        <v>Age out of range</v>
      </c>
      <c r="F479" s="23" t="str">
        <f t="shared" si="176"/>
        <v>Age out of range</v>
      </c>
      <c r="G479" s="23" t="str">
        <f t="shared" si="177"/>
        <v>Age out of range</v>
      </c>
      <c r="H479" s="23" t="str">
        <f t="shared" si="178"/>
        <v>Age out of range</v>
      </c>
      <c r="I479" s="23" t="str">
        <f t="shared" si="179"/>
        <v>Age out of range</v>
      </c>
      <c r="J479" s="23" t="str">
        <f t="shared" si="180"/>
        <v>Age out of range</v>
      </c>
      <c r="K479" s="23" t="str">
        <f t="shared" si="181"/>
        <v>Age out of range</v>
      </c>
      <c r="L479" s="23" t="str">
        <f t="shared" si="182"/>
        <v>Age out of range</v>
      </c>
      <c r="M479" s="23" t="str">
        <f t="shared" si="183"/>
        <v>Age out of range</v>
      </c>
      <c r="N479" s="23" t="str">
        <f t="shared" si="184"/>
        <v>Age out of range</v>
      </c>
      <c r="O479" s="23" t="str">
        <f t="shared" si="185"/>
        <v>Age out of range</v>
      </c>
      <c r="P479" s="23" t="str">
        <f t="shared" si="186"/>
        <v>Age out of range</v>
      </c>
      <c r="Q479" s="23" t="e">
        <f t="shared" si="187"/>
        <v>#DIV/0!</v>
      </c>
      <c r="R479" s="17"/>
      <c r="S479" s="23">
        <v>463</v>
      </c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7"/>
      <c r="AM479" s="47"/>
      <c r="AN479" s="10" t="str">
        <f>IF($Z479="","",IF(OR($V479&lt;2.7,$V479&gt;90),"Age OOR",VLOOKUP(AN$14&amp;"-int-"&amp;$E479,Equations!$G:$I,3,0)+VLOOKUP(AN$14&amp;"-sexo-"&amp;$E479,Equations!$G:$I,3,0)*$U479+VLOOKUP(AN$14&amp;"-edad-"&amp;$E479,Equations!$G:$I,3,0)*$V479+VLOOKUP(AN$14&amp;"-est-"&amp;$E479,Equations!$G:$I,3,0)*(1/$W479)+VLOOKUP(AN$14&amp;"-imc-"&amp;$E479,Equations!$G:$I,3,0)*(1/$Q479)))</f>
        <v/>
      </c>
      <c r="AO479" s="10" t="str">
        <f>IF($Z479="","",IF(OR($V479&lt;2.7,$V479&gt;90),"Age OOR",AN479-1.6449*VLOOKUP(AN$14&amp;"-rse-"&amp;$E479,Equations!$G:$I,3,0)))</f>
        <v/>
      </c>
      <c r="AP479" s="10" t="str">
        <f>IF($Z479="","",IF(OR($V479&lt;2.7,$V479&gt;90),"Age OOR",AN479+1.6449*VLOOKUP(AN$14&amp;"-rse-"&amp;$E479,Equations!$G:$I,3,0)))</f>
        <v/>
      </c>
      <c r="AQ479" s="10" t="str">
        <f t="shared" si="188"/>
        <v/>
      </c>
      <c r="AR479" s="10" t="str">
        <f>IF($Z479="","",IF(OR($V479&lt;2.7,$V479&gt;90),"Age OOR",($Z479-AN479)/VLOOKUP(AN$14&amp;"-rse-"&amp;$E479,Equations!$G:$I,3,0)))</f>
        <v/>
      </c>
      <c r="AS479" s="10" t="str">
        <f>IF($AA479="","",IF(OR($V479&lt;2.7,$V479&gt;90),"Age OOR",VLOOKUP(AS$14&amp;"-int-"&amp;$F479,Equations!$G:$I,3,0)+VLOOKUP(AS$14&amp;"-sexo-"&amp;$F479,Equations!$G:$I,3,0)*$U479+VLOOKUP(AS$14&amp;"-edad-"&amp;$F479,Equations!$G:$I,3,0)*$V479+VLOOKUP(AS$14&amp;"-est-"&amp;$F479,Equations!$G:$I,3,0)*(1/$W479)+VLOOKUP(AS$14&amp;"-imc-"&amp;$F479,Equations!$G:$I,3,0)*(1/$Q479)))</f>
        <v/>
      </c>
      <c r="AT479" s="10" t="str">
        <f>IF($AA479="","",IF(OR($V479&lt;2.7,$V479&gt;90),"Age OOR",AS479-1.6449*VLOOKUP(AS$14&amp;"-rse-"&amp;$F479,Equations!$G:$I,3,0)))</f>
        <v/>
      </c>
      <c r="AU479" s="10" t="str">
        <f>IF($AA479="","",IF(OR($V479&lt;2.7,$V479&gt;90),"Age OOR",AS479+1.6449*VLOOKUP(AS$14&amp;"-rse-"&amp;$F479,Equations!$G:$I,3,0)))</f>
        <v/>
      </c>
      <c r="AV479" s="10" t="str">
        <f t="shared" si="189"/>
        <v/>
      </c>
      <c r="AW479" s="10" t="str">
        <f>IF($AA479="","",IF(OR($V479&lt;2.7,$V479&gt;90),"Age OOR",($AA479-AS479)/VLOOKUP(AS$14&amp;"-rse-"&amp;$F479,Equations!$G:$I,3,0)))</f>
        <v/>
      </c>
      <c r="AX479" s="10" t="str">
        <f>IF($AB479="","",IF(OR($V479&lt;2.7,$V479&gt;90),"Age OOR",VLOOKUP(AX$14&amp;"-int-"&amp;$G479,Equations!$G:$I,3,0)+VLOOKUP(AX$14&amp;"-sexo-"&amp;$G479,Equations!$G:$I,3,0)*$U479+VLOOKUP(AX$14&amp;"-edad-"&amp;$G479,Equations!$G:$I,3,0)*$V479+VLOOKUP(AX$14&amp;"-est-"&amp;$G479,Equations!$G:$I,3,0)*(1/$W479)+VLOOKUP(AX$14&amp;"-imc-"&amp;$G479,Equations!$G:$I,3,0)*(1/$Q479)))</f>
        <v/>
      </c>
      <c r="AY479" s="10" t="str">
        <f>IF($AB479="","",IF(OR($V479&lt;2.7,$V479&gt;90),"Age OOR",AX479-1.6449*VLOOKUP(AX$14&amp;"-rse-"&amp;$G479,Equations!$G:$I,3,0)))</f>
        <v/>
      </c>
      <c r="AZ479" s="10" t="str">
        <f>IF($AB479="","",IF(OR($V479&lt;2.7,$V479&gt;90),"Age OOR",AX479+1.6449*VLOOKUP(AX$14&amp;"-rse-"&amp;$G479,Equations!$G:$I,3,0)))</f>
        <v/>
      </c>
      <c r="BA479" s="10" t="str">
        <f t="shared" si="190"/>
        <v/>
      </c>
      <c r="BB479" s="10" t="str">
        <f>IF($AB479="","",IF(OR($V479&lt;2.7,$V479&gt;90),"Age OOR",($AB479-AX479)/VLOOKUP(AX$14&amp;"-rse-"&amp;$G479,Equations!$G:$I,3,0)))</f>
        <v/>
      </c>
      <c r="BC479" s="10" t="str">
        <f>IF($AC479="","",IF(OR($V479&lt;2.7,$V479&gt;90),"Age OOR",VLOOKUP(BC$14&amp;"-int-"&amp;$H479,Equations!$G:$I,3,0)+VLOOKUP(BC$14&amp;"-sexo-"&amp;$H479,Equations!$G:$I,3,0)*$U479+VLOOKUP(BC$14&amp;"-edad-"&amp;$H479,Equations!$G:$I,3,0)*$V479+VLOOKUP(BC$14&amp;"-est-"&amp;$H479,Equations!$G:$I,3,0)*(1/$W479)+VLOOKUP(BC$14&amp;"-imc-"&amp;$H479,Equations!$G:$I,3,0)*(1/$Q479)))</f>
        <v/>
      </c>
      <c r="BD479" s="10" t="str">
        <f>IF($AC479="","",IF(OR($V479&lt;2.7,$V479&gt;90),"Age OOR",BC479-1.6449*VLOOKUP(BC$14&amp;"-rse-"&amp;$H479,Equations!$G:$I,3,0)))</f>
        <v/>
      </c>
      <c r="BE479" s="10" t="str">
        <f>IF($AC479="","",IF(OR($V479&lt;2.7,$V479&gt;90),"Age OOR",BC479+1.6449*VLOOKUP(BC$14&amp;"-rse-"&amp;$H479,Equations!$G:$I,3,0)))</f>
        <v/>
      </c>
      <c r="BF479" s="10" t="str">
        <f t="shared" si="191"/>
        <v/>
      </c>
      <c r="BG479" s="10" t="str">
        <f>IF($AC479="","",IF(OR($V479&lt;2.7,$V479&gt;90),"Age OOR",($AC479-BC479)/VLOOKUP(BC$14&amp;"-rse-"&amp;$H479,Equations!$G:$I,3,0)))</f>
        <v/>
      </c>
      <c r="BH479" s="10" t="str">
        <f>IF($AD479="","",IF(OR($V479&lt;2.7,$V479&gt;90),"Age OOR",VLOOKUP(BH$14&amp;"-int-"&amp;$I479,Equations!$G:$I,3,0)+VLOOKUP(BH$14&amp;"-sexo-"&amp;$I479,Equations!$G:$I,3,0)*$U479+VLOOKUP(BH$14&amp;"-edad-"&amp;$I479,Equations!$G:$I,3,0)*$V479+VLOOKUP(BH$14&amp;"-est-"&amp;$I479,Equations!$G:$I,3,0)*(1/$W479)+VLOOKUP(BH$14&amp;"-imc-"&amp;$I479,Equations!$G:$I,3,0)*(1/$Q479)))</f>
        <v/>
      </c>
      <c r="BI479" s="10" t="str">
        <f>IF($AD479="","",IF(OR($V479&lt;2.7,$V479&gt;90),"Age OOR",BH479-1.6449*VLOOKUP(BH$14&amp;"-rse-"&amp;$I479,Equations!$G:$I,3,0)))</f>
        <v/>
      </c>
      <c r="BJ479" s="10" t="str">
        <f>IF($AD479="","",IF(OR($V479&lt;2.7,$V479&gt;90),"Age OOR",BH479+1.6449*VLOOKUP(BH$14&amp;"-rse-"&amp;$I479,Equations!$G:$I,3,0)))</f>
        <v/>
      </c>
      <c r="BK479" s="10" t="str">
        <f t="shared" si="192"/>
        <v/>
      </c>
      <c r="BL479" s="10" t="str">
        <f>IF($AD479="","",IF(OR($V479&lt;2.7,$V479&gt;90),"Age OOR",($AD479-BH479)/VLOOKUP(BH$14&amp;"-rse-"&amp;$I479,Equations!$G:$I,3,0)))</f>
        <v/>
      </c>
      <c r="BM479" s="10" t="str">
        <f>IF($AE479="","",IF(OR($V479&lt;2.7,$V479&gt;90),"Age OOR",VLOOKUP(BM$14&amp;"-int-"&amp;$J479,Equations!$G:$I,3,0)+VLOOKUP(BM$14&amp;"-sexo-"&amp;$J479,Equations!$G:$I,3,0)*$U479+VLOOKUP(BM$14&amp;"-edad-"&amp;$J479,Equations!$G:$I,3,0)*$V479+VLOOKUP(BM$14&amp;"-est-"&amp;$J479,Equations!$G:$I,3,0)*(1/$W479)+VLOOKUP(BM$14&amp;"-imc-"&amp;$J479,Equations!$G:$I,3,0)*(1/$Q479)))</f>
        <v/>
      </c>
      <c r="BN479" s="10" t="str">
        <f>IF($AE479="","",IF(OR($V479&lt;2.7,$V479&gt;90),"Age OOR",BM479-1.6449*VLOOKUP(BM$14&amp;"-rse-"&amp;$J479,Equations!$G:$I,3,0)))</f>
        <v/>
      </c>
      <c r="BO479" s="10" t="str">
        <f>IF($AE479="","",IF(OR($V479&lt;2.7,$V479&gt;90),"Age OOR",BM479+1.6449*VLOOKUP(BM$14&amp;"-rse-"&amp;$J479,Equations!$G:$I,3,0)))</f>
        <v/>
      </c>
      <c r="BP479" s="10" t="str">
        <f t="shared" si="193"/>
        <v/>
      </c>
      <c r="BQ479" s="10" t="str">
        <f>IF($AE479="","",IF(OR($V479&lt;2.7,$V479&gt;90),"Age OOR",($AE479-BM479)/VLOOKUP(BM$14&amp;"-rse-"&amp;$J479,Equations!$G:$I,3,0)))</f>
        <v/>
      </c>
      <c r="BR479" s="10" t="str">
        <f>IF($AF479="","",IF(OR($V479&lt;2.7,$V479&gt;90),"Age OOR",VLOOKUP(BR$14&amp;"-int-"&amp;$K479,Equations!$G:$I,3,0)+VLOOKUP(BR$14&amp;"-sexo-"&amp;$K479,Equations!$G:$I,3,0)*$U479+VLOOKUP(BR$14&amp;"-edad-"&amp;$K479,Equations!$G:$I,3,0)*$V479+VLOOKUP(BR$14&amp;"-est-"&amp;$K479,Equations!$G:$I,3,0)*(1/$W479)+VLOOKUP(BR$14&amp;"-imc-"&amp;$K479,Equations!$G:$I,3,0)*(1/$Q479)))</f>
        <v/>
      </c>
      <c r="BS479" s="10" t="str">
        <f>IF($AF479="","",IF(OR($V479&lt;2.7,$V479&gt;90),"Age OOR",BR479-1.6449*VLOOKUP(BR$14&amp;"-rse-"&amp;$K479,Equations!$G:$I,3,0)))</f>
        <v/>
      </c>
      <c r="BT479" s="10" t="str">
        <f>IF($AF479="","",IF(OR($V479&lt;2.7,$V479&gt;90),"Age OOR",BR479+1.6449*VLOOKUP(BR$14&amp;"-rse-"&amp;$K479,Equations!$G:$I,3,0)))</f>
        <v/>
      </c>
      <c r="BU479" s="10" t="str">
        <f t="shared" si="194"/>
        <v/>
      </c>
      <c r="BV479" s="10" t="str">
        <f>IF($AF479="","",IF(OR($V479&lt;2.7,$V479&gt;90),"Age OOR",($AF479-BR479)/VLOOKUP(BR$14&amp;"-rse-"&amp;$K479,Equations!$G:$I,3,0)))</f>
        <v/>
      </c>
      <c r="BW479" s="10" t="str">
        <f>IF($AG479="","",IF(OR($V479&lt;2.7,$V479&gt;90),"Age OOR",VLOOKUP(BW$14&amp;"-int-"&amp;$L479,Equations!$G:$I,3,0)+VLOOKUP(BW$14&amp;"-sexo-"&amp;$L479,Equations!$G:$I,3,0)*$U479+VLOOKUP(BW$14&amp;"-edad-"&amp;$L479,Equations!$G:$I,3,0)*$V479+VLOOKUP(BW$14&amp;"-est-"&amp;$L479,Equations!$G:$I,3,0)*(1/$W479)+VLOOKUP(BW$14&amp;"-imc-"&amp;$L479,Equations!$G:$I,3,0)*(1/$Q479)))</f>
        <v/>
      </c>
      <c r="BX479" s="10" t="str">
        <f>IF($AG479="","",IF(OR($V479&lt;2.7,$V479&gt;90),"Age OOR",BW479-1.6449*VLOOKUP(BW$14&amp;"-rse-"&amp;$L479,Equations!$G:$I,3,0)))</f>
        <v/>
      </c>
      <c r="BY479" s="10" t="str">
        <f>IF($AG479="","",IF(OR($V479&lt;2.7,$V479&gt;90),"Age OOR",BW479+1.6449*VLOOKUP(BW$14&amp;"-rse-"&amp;$L479,Equations!$G:$I,3,0)))</f>
        <v/>
      </c>
      <c r="BZ479" s="10" t="str">
        <f t="shared" si="195"/>
        <v/>
      </c>
      <c r="CA479" s="10" t="str">
        <f>IF($AG479="","",IF(OR($V479&lt;2.7,$V479&gt;90),"Age OOR",($AG479-BW479)/VLOOKUP(BW$14&amp;"-rse-"&amp;$L479,Equations!$G:$I,3,0)))</f>
        <v/>
      </c>
      <c r="CB479" s="10" t="str">
        <f>IF($AH479="","",IF(OR($V479&lt;2.7,$V479&gt;90),"Age OOR",VLOOKUP(CB$14&amp;"-int-"&amp;$M479,Equations!$G:$I,3,0)+VLOOKUP(CB$14&amp;"-sexo-"&amp;$M479,Equations!$G:$I,3,0)*$U479+VLOOKUP(CB$14&amp;"-edad-"&amp;$M479,Equations!$G:$I,3,0)*$V479+VLOOKUP(CB$14&amp;"-est-"&amp;$M479,Equations!$G:$I,3,0)*(1/$W479)+VLOOKUP(CB$14&amp;"-imc-"&amp;$M479,Equations!$G:$I,3,0)*(1/$Q479)))</f>
        <v/>
      </c>
      <c r="CC479" s="10" t="str">
        <f>IF($AH479="","",IF(OR($V479&lt;2.7,$V479&gt;90),"Age OOR",CB479-1.6449*VLOOKUP(CB$14&amp;"-rse-"&amp;$M479,Equations!$G:$I,3,0)))</f>
        <v/>
      </c>
      <c r="CD479" s="10" t="str">
        <f>IF($AH479="","",IF(OR($V479&lt;2.7,$V479&gt;90),"Age OOR",CB479+1.6449*VLOOKUP(CB$14&amp;"-rse-"&amp;$M479,Equations!$G:$I,3,0)))</f>
        <v/>
      </c>
      <c r="CE479" s="10" t="str">
        <f t="shared" si="196"/>
        <v/>
      </c>
      <c r="CF479" s="10" t="str">
        <f>IF($AH479="","",IF(OR($V479&lt;2.7,$V479&gt;90),"Age OOR",($AH479-CB479)/VLOOKUP(CB$14&amp;"-rse-"&amp;$M479,Equations!$G:$I,3,0)))</f>
        <v/>
      </c>
      <c r="CG479" s="10" t="str">
        <f>IF($AI479="","",IF(OR($V479&lt;2.7,$V479&gt;90),"Age OOR",VLOOKUP(CG$14&amp;"-int-"&amp;$N479,Equations!$G:$I,3,0)+VLOOKUP(CG$14&amp;"-sexo-"&amp;$N479,Equations!$G:$I,3,0)*$U479+VLOOKUP(CG$14&amp;"-edad-"&amp;$N479,Equations!$G:$I,3,0)*$V479+VLOOKUP(CG$14&amp;"-est-"&amp;$N479,Equations!$G:$I,3,0)*(1/$W479)+VLOOKUP(CG$14&amp;"-imc-"&amp;$N479,Equations!$G:$I,3,0)*(1/$Q479)))</f>
        <v/>
      </c>
      <c r="CH479" s="10" t="str">
        <f>IF($AI479="","",IF(OR($V479&lt;2.7,$V479&gt;90),"Age OOR",CG479-1.6449*VLOOKUP(CG$14&amp;"-rse-"&amp;$N479,Equations!$G:$I,3,0)))</f>
        <v/>
      </c>
      <c r="CI479" s="10" t="str">
        <f>IF($AI479="","",IF(OR($V479&lt;2.7,$V479&gt;90),"Age OOR",CG479+1.6449*VLOOKUP(CG$14&amp;"-rse-"&amp;$N479,Equations!$G:$I,3,0)))</f>
        <v/>
      </c>
      <c r="CJ479" s="10" t="str">
        <f t="shared" si="197"/>
        <v/>
      </c>
      <c r="CK479" s="10" t="str">
        <f>IF($AI479="","",IF(OR($V479&lt;2.7,$V479&gt;90),"Age OOR",($AI479-CG479)/VLOOKUP(CG$14&amp;"-rse-"&amp;$N479,Equations!$G:$I,3,0)))</f>
        <v/>
      </c>
      <c r="CL479" s="10" t="str">
        <f>IF($AJ479="","",IF(OR($V479&lt;2.7,$V479&gt;90),"Age OOR",VLOOKUP(CL$14&amp;"-int-"&amp;$O479,Equations!$G:$I,3,0)+VLOOKUP(CL$14&amp;"-sexo-"&amp;$O479,Equations!$G:$I,3,0)*$U479+VLOOKUP(CL$14&amp;"-edad-"&amp;$O479,Equations!$G:$I,3,0)*$V479+VLOOKUP(CL$14&amp;"-est-"&amp;$O479,Equations!$G:$I,3,0)*(1/$W479)+VLOOKUP(CL$14&amp;"-imc-"&amp;$O479,Equations!$G:$I,3,0)*(1/$Q479)))</f>
        <v/>
      </c>
      <c r="CM479" s="10" t="str">
        <f>IF($AJ479="","",IF(OR($V479&lt;2.7,$V479&gt;90),"Age OOR",CL479-1.6449*VLOOKUP(CL$14&amp;"-rse-"&amp;$O479,Equations!$G:$I,3,0)))</f>
        <v/>
      </c>
      <c r="CN479" s="10" t="str">
        <f>IF($AJ479="","",IF(OR($V479&lt;2.7,$V479&gt;90),"Age OOR",CL479+1.6449*VLOOKUP(CL$14&amp;"-rse-"&amp;$O479,Equations!$G:$I,3,0)))</f>
        <v/>
      </c>
      <c r="CO479" s="10" t="str">
        <f t="shared" si="198"/>
        <v/>
      </c>
      <c r="CP479" s="10" t="str">
        <f>IF($AJ479="","",IF(OR($V479&lt;2.7,$V479&gt;90),"Age OOR",($AJ479-CL479)/VLOOKUP(CL$14&amp;"-rse-"&amp;$O479,Equations!$G:$I,3,0)))</f>
        <v/>
      </c>
      <c r="CQ479" s="10" t="str">
        <f>IF($AK479="","",IF(OR($V479&lt;2.7,$V479&gt;90),"Age OOR",EXP(VLOOKUP(CQ$14&amp;"-int-"&amp;$P479,Equations!$G:$I,3,0)+VLOOKUP(CQ$14&amp;"-sexo-"&amp;$P479,Equations!$G:$I,3,0)*$U479+VLOOKUP(CQ$14&amp;"-edad-"&amp;$P479,Equations!$G:$I,3,0)*$V479+VLOOKUP(CQ$14&amp;"-est-"&amp;$P479,Equations!$G:$I,3,0)*(1/$W479)+VLOOKUP(CQ$14&amp;"-imc-"&amp;$P479,Equations!$G:$I,3,0)*(1/$Q479))))</f>
        <v/>
      </c>
      <c r="CR479" s="10" t="str">
        <f>IF($AK479="","",IF(OR($V479&lt;2.7,$V479&gt;90),"Age OOR",EXP(LN(CQ479)-1.6449*VLOOKUP(CQ$14&amp;"-rse-"&amp;$P479,Equations!$G:$I,3,0))))</f>
        <v/>
      </c>
      <c r="CS479" s="10" t="str">
        <f>IF($AK479="","",IF(OR($V479&lt;2.7,$V479&gt;90),"Age OOR",EXP(LN(CQ479)+1.6449*VLOOKUP(CQ$14&amp;"-rse-"&amp;$P479,Equations!$G:$I,3,0))))</f>
        <v/>
      </c>
      <c r="CT479" s="10" t="str">
        <f t="shared" si="199"/>
        <v/>
      </c>
      <c r="CU479" s="10" t="str">
        <f>IF($AK479="","",IF(OR($V479&lt;2.7,$V479&gt;90),"Age OOR",(LN($AK479)-LN(CQ479))/VLOOKUP(CQ$14&amp;"-rse-"&amp;$P479,Equations!$G:$I,3,0)))</f>
        <v/>
      </c>
      <c r="CV479" s="47"/>
    </row>
    <row r="480" spans="5:100" x14ac:dyDescent="0.2">
      <c r="E480" s="23" t="str">
        <f t="shared" si="175"/>
        <v>Age out of range</v>
      </c>
      <c r="F480" s="23" t="str">
        <f t="shared" si="176"/>
        <v>Age out of range</v>
      </c>
      <c r="G480" s="23" t="str">
        <f t="shared" si="177"/>
        <v>Age out of range</v>
      </c>
      <c r="H480" s="23" t="str">
        <f t="shared" si="178"/>
        <v>Age out of range</v>
      </c>
      <c r="I480" s="23" t="str">
        <f t="shared" si="179"/>
        <v>Age out of range</v>
      </c>
      <c r="J480" s="23" t="str">
        <f t="shared" si="180"/>
        <v>Age out of range</v>
      </c>
      <c r="K480" s="23" t="str">
        <f t="shared" si="181"/>
        <v>Age out of range</v>
      </c>
      <c r="L480" s="23" t="str">
        <f t="shared" si="182"/>
        <v>Age out of range</v>
      </c>
      <c r="M480" s="23" t="str">
        <f t="shared" si="183"/>
        <v>Age out of range</v>
      </c>
      <c r="N480" s="23" t="str">
        <f t="shared" si="184"/>
        <v>Age out of range</v>
      </c>
      <c r="O480" s="23" t="str">
        <f t="shared" si="185"/>
        <v>Age out of range</v>
      </c>
      <c r="P480" s="23" t="str">
        <f t="shared" si="186"/>
        <v>Age out of range</v>
      </c>
      <c r="Q480" s="23" t="e">
        <f t="shared" si="187"/>
        <v>#DIV/0!</v>
      </c>
      <c r="R480" s="17"/>
      <c r="S480" s="23">
        <v>464</v>
      </c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  <c r="AE480" s="134"/>
      <c r="AF480" s="134"/>
      <c r="AG480" s="134"/>
      <c r="AH480" s="134"/>
      <c r="AI480" s="134"/>
      <c r="AJ480" s="134"/>
      <c r="AK480" s="134"/>
      <c r="AL480" s="7"/>
      <c r="AM480" s="47"/>
      <c r="AN480" s="10" t="str">
        <f>IF($Z480="","",IF(OR($V480&lt;2.7,$V480&gt;90),"Age OOR",VLOOKUP(AN$14&amp;"-int-"&amp;$E480,Equations!$G:$I,3,0)+VLOOKUP(AN$14&amp;"-sexo-"&amp;$E480,Equations!$G:$I,3,0)*$U480+VLOOKUP(AN$14&amp;"-edad-"&amp;$E480,Equations!$G:$I,3,0)*$V480+VLOOKUP(AN$14&amp;"-est-"&amp;$E480,Equations!$G:$I,3,0)*(1/$W480)+VLOOKUP(AN$14&amp;"-imc-"&amp;$E480,Equations!$G:$I,3,0)*(1/$Q480)))</f>
        <v/>
      </c>
      <c r="AO480" s="10" t="str">
        <f>IF($Z480="","",IF(OR($V480&lt;2.7,$V480&gt;90),"Age OOR",AN480-1.6449*VLOOKUP(AN$14&amp;"-rse-"&amp;$E480,Equations!$G:$I,3,0)))</f>
        <v/>
      </c>
      <c r="AP480" s="10" t="str">
        <f>IF($Z480="","",IF(OR($V480&lt;2.7,$V480&gt;90),"Age OOR",AN480+1.6449*VLOOKUP(AN$14&amp;"-rse-"&amp;$E480,Equations!$G:$I,3,0)))</f>
        <v/>
      </c>
      <c r="AQ480" s="10" t="str">
        <f t="shared" si="188"/>
        <v/>
      </c>
      <c r="AR480" s="10" t="str">
        <f>IF($Z480="","",IF(OR($V480&lt;2.7,$V480&gt;90),"Age OOR",($Z480-AN480)/VLOOKUP(AN$14&amp;"-rse-"&amp;$E480,Equations!$G:$I,3,0)))</f>
        <v/>
      </c>
      <c r="AS480" s="10" t="str">
        <f>IF($AA480="","",IF(OR($V480&lt;2.7,$V480&gt;90),"Age OOR",VLOOKUP(AS$14&amp;"-int-"&amp;$F480,Equations!$G:$I,3,0)+VLOOKUP(AS$14&amp;"-sexo-"&amp;$F480,Equations!$G:$I,3,0)*$U480+VLOOKUP(AS$14&amp;"-edad-"&amp;$F480,Equations!$G:$I,3,0)*$V480+VLOOKUP(AS$14&amp;"-est-"&amp;$F480,Equations!$G:$I,3,0)*(1/$W480)+VLOOKUP(AS$14&amp;"-imc-"&amp;$F480,Equations!$G:$I,3,0)*(1/$Q480)))</f>
        <v/>
      </c>
      <c r="AT480" s="10" t="str">
        <f>IF($AA480="","",IF(OR($V480&lt;2.7,$V480&gt;90),"Age OOR",AS480-1.6449*VLOOKUP(AS$14&amp;"-rse-"&amp;$F480,Equations!$G:$I,3,0)))</f>
        <v/>
      </c>
      <c r="AU480" s="10" t="str">
        <f>IF($AA480="","",IF(OR($V480&lt;2.7,$V480&gt;90),"Age OOR",AS480+1.6449*VLOOKUP(AS$14&amp;"-rse-"&amp;$F480,Equations!$G:$I,3,0)))</f>
        <v/>
      </c>
      <c r="AV480" s="10" t="str">
        <f t="shared" si="189"/>
        <v/>
      </c>
      <c r="AW480" s="10" t="str">
        <f>IF($AA480="","",IF(OR($V480&lt;2.7,$V480&gt;90),"Age OOR",($AA480-AS480)/VLOOKUP(AS$14&amp;"-rse-"&amp;$F480,Equations!$G:$I,3,0)))</f>
        <v/>
      </c>
      <c r="AX480" s="10" t="str">
        <f>IF($AB480="","",IF(OR($V480&lt;2.7,$V480&gt;90),"Age OOR",VLOOKUP(AX$14&amp;"-int-"&amp;$G480,Equations!$G:$I,3,0)+VLOOKUP(AX$14&amp;"-sexo-"&amp;$G480,Equations!$G:$I,3,0)*$U480+VLOOKUP(AX$14&amp;"-edad-"&amp;$G480,Equations!$G:$I,3,0)*$V480+VLOOKUP(AX$14&amp;"-est-"&amp;$G480,Equations!$G:$I,3,0)*(1/$W480)+VLOOKUP(AX$14&amp;"-imc-"&amp;$G480,Equations!$G:$I,3,0)*(1/$Q480)))</f>
        <v/>
      </c>
      <c r="AY480" s="10" t="str">
        <f>IF($AB480="","",IF(OR($V480&lt;2.7,$V480&gt;90),"Age OOR",AX480-1.6449*VLOOKUP(AX$14&amp;"-rse-"&amp;$G480,Equations!$G:$I,3,0)))</f>
        <v/>
      </c>
      <c r="AZ480" s="10" t="str">
        <f>IF($AB480="","",IF(OR($V480&lt;2.7,$V480&gt;90),"Age OOR",AX480+1.6449*VLOOKUP(AX$14&amp;"-rse-"&amp;$G480,Equations!$G:$I,3,0)))</f>
        <v/>
      </c>
      <c r="BA480" s="10" t="str">
        <f t="shared" si="190"/>
        <v/>
      </c>
      <c r="BB480" s="10" t="str">
        <f>IF($AB480="","",IF(OR($V480&lt;2.7,$V480&gt;90),"Age OOR",($AB480-AX480)/VLOOKUP(AX$14&amp;"-rse-"&amp;$G480,Equations!$G:$I,3,0)))</f>
        <v/>
      </c>
      <c r="BC480" s="10" t="str">
        <f>IF($AC480="","",IF(OR($V480&lt;2.7,$V480&gt;90),"Age OOR",VLOOKUP(BC$14&amp;"-int-"&amp;$H480,Equations!$G:$I,3,0)+VLOOKUP(BC$14&amp;"-sexo-"&amp;$H480,Equations!$G:$I,3,0)*$U480+VLOOKUP(BC$14&amp;"-edad-"&amp;$H480,Equations!$G:$I,3,0)*$V480+VLOOKUP(BC$14&amp;"-est-"&amp;$H480,Equations!$G:$I,3,0)*(1/$W480)+VLOOKUP(BC$14&amp;"-imc-"&amp;$H480,Equations!$G:$I,3,0)*(1/$Q480)))</f>
        <v/>
      </c>
      <c r="BD480" s="10" t="str">
        <f>IF($AC480="","",IF(OR($V480&lt;2.7,$V480&gt;90),"Age OOR",BC480-1.6449*VLOOKUP(BC$14&amp;"-rse-"&amp;$H480,Equations!$G:$I,3,0)))</f>
        <v/>
      </c>
      <c r="BE480" s="10" t="str">
        <f>IF($AC480="","",IF(OR($V480&lt;2.7,$V480&gt;90),"Age OOR",BC480+1.6449*VLOOKUP(BC$14&amp;"-rse-"&amp;$H480,Equations!$G:$I,3,0)))</f>
        <v/>
      </c>
      <c r="BF480" s="10" t="str">
        <f t="shared" si="191"/>
        <v/>
      </c>
      <c r="BG480" s="10" t="str">
        <f>IF($AC480="","",IF(OR($V480&lt;2.7,$V480&gt;90),"Age OOR",($AC480-BC480)/VLOOKUP(BC$14&amp;"-rse-"&amp;$H480,Equations!$G:$I,3,0)))</f>
        <v/>
      </c>
      <c r="BH480" s="10" t="str">
        <f>IF($AD480="","",IF(OR($V480&lt;2.7,$V480&gt;90),"Age OOR",VLOOKUP(BH$14&amp;"-int-"&amp;$I480,Equations!$G:$I,3,0)+VLOOKUP(BH$14&amp;"-sexo-"&amp;$I480,Equations!$G:$I,3,0)*$U480+VLOOKUP(BH$14&amp;"-edad-"&amp;$I480,Equations!$G:$I,3,0)*$V480+VLOOKUP(BH$14&amp;"-est-"&amp;$I480,Equations!$G:$I,3,0)*(1/$W480)+VLOOKUP(BH$14&amp;"-imc-"&amp;$I480,Equations!$G:$I,3,0)*(1/$Q480)))</f>
        <v/>
      </c>
      <c r="BI480" s="10" t="str">
        <f>IF($AD480="","",IF(OR($V480&lt;2.7,$V480&gt;90),"Age OOR",BH480-1.6449*VLOOKUP(BH$14&amp;"-rse-"&amp;$I480,Equations!$G:$I,3,0)))</f>
        <v/>
      </c>
      <c r="BJ480" s="10" t="str">
        <f>IF($AD480="","",IF(OR($V480&lt;2.7,$V480&gt;90),"Age OOR",BH480+1.6449*VLOOKUP(BH$14&amp;"-rse-"&amp;$I480,Equations!$G:$I,3,0)))</f>
        <v/>
      </c>
      <c r="BK480" s="10" t="str">
        <f t="shared" si="192"/>
        <v/>
      </c>
      <c r="BL480" s="10" t="str">
        <f>IF($AD480="","",IF(OR($V480&lt;2.7,$V480&gt;90),"Age OOR",($AD480-BH480)/VLOOKUP(BH$14&amp;"-rse-"&amp;$I480,Equations!$G:$I,3,0)))</f>
        <v/>
      </c>
      <c r="BM480" s="10" t="str">
        <f>IF($AE480="","",IF(OR($V480&lt;2.7,$V480&gt;90),"Age OOR",VLOOKUP(BM$14&amp;"-int-"&amp;$J480,Equations!$G:$I,3,0)+VLOOKUP(BM$14&amp;"-sexo-"&amp;$J480,Equations!$G:$I,3,0)*$U480+VLOOKUP(BM$14&amp;"-edad-"&amp;$J480,Equations!$G:$I,3,0)*$V480+VLOOKUP(BM$14&amp;"-est-"&amp;$J480,Equations!$G:$I,3,0)*(1/$W480)+VLOOKUP(BM$14&amp;"-imc-"&amp;$J480,Equations!$G:$I,3,0)*(1/$Q480)))</f>
        <v/>
      </c>
      <c r="BN480" s="10" t="str">
        <f>IF($AE480="","",IF(OR($V480&lt;2.7,$V480&gt;90),"Age OOR",BM480-1.6449*VLOOKUP(BM$14&amp;"-rse-"&amp;$J480,Equations!$G:$I,3,0)))</f>
        <v/>
      </c>
      <c r="BO480" s="10" t="str">
        <f>IF($AE480="","",IF(OR($V480&lt;2.7,$V480&gt;90),"Age OOR",BM480+1.6449*VLOOKUP(BM$14&amp;"-rse-"&amp;$J480,Equations!$G:$I,3,0)))</f>
        <v/>
      </c>
      <c r="BP480" s="10" t="str">
        <f t="shared" si="193"/>
        <v/>
      </c>
      <c r="BQ480" s="10" t="str">
        <f>IF($AE480="","",IF(OR($V480&lt;2.7,$V480&gt;90),"Age OOR",($AE480-BM480)/VLOOKUP(BM$14&amp;"-rse-"&amp;$J480,Equations!$G:$I,3,0)))</f>
        <v/>
      </c>
      <c r="BR480" s="10" t="str">
        <f>IF($AF480="","",IF(OR($V480&lt;2.7,$V480&gt;90),"Age OOR",VLOOKUP(BR$14&amp;"-int-"&amp;$K480,Equations!$G:$I,3,0)+VLOOKUP(BR$14&amp;"-sexo-"&amp;$K480,Equations!$G:$I,3,0)*$U480+VLOOKUP(BR$14&amp;"-edad-"&amp;$K480,Equations!$G:$I,3,0)*$V480+VLOOKUP(BR$14&amp;"-est-"&amp;$K480,Equations!$G:$I,3,0)*(1/$W480)+VLOOKUP(BR$14&amp;"-imc-"&amp;$K480,Equations!$G:$I,3,0)*(1/$Q480)))</f>
        <v/>
      </c>
      <c r="BS480" s="10" t="str">
        <f>IF($AF480="","",IF(OR($V480&lt;2.7,$V480&gt;90),"Age OOR",BR480-1.6449*VLOOKUP(BR$14&amp;"-rse-"&amp;$K480,Equations!$G:$I,3,0)))</f>
        <v/>
      </c>
      <c r="BT480" s="10" t="str">
        <f>IF($AF480="","",IF(OR($V480&lt;2.7,$V480&gt;90),"Age OOR",BR480+1.6449*VLOOKUP(BR$14&amp;"-rse-"&amp;$K480,Equations!$G:$I,3,0)))</f>
        <v/>
      </c>
      <c r="BU480" s="10" t="str">
        <f t="shared" si="194"/>
        <v/>
      </c>
      <c r="BV480" s="10" t="str">
        <f>IF($AF480="","",IF(OR($V480&lt;2.7,$V480&gt;90),"Age OOR",($AF480-BR480)/VLOOKUP(BR$14&amp;"-rse-"&amp;$K480,Equations!$G:$I,3,0)))</f>
        <v/>
      </c>
      <c r="BW480" s="10" t="str">
        <f>IF($AG480="","",IF(OR($V480&lt;2.7,$V480&gt;90),"Age OOR",VLOOKUP(BW$14&amp;"-int-"&amp;$L480,Equations!$G:$I,3,0)+VLOOKUP(BW$14&amp;"-sexo-"&amp;$L480,Equations!$G:$I,3,0)*$U480+VLOOKUP(BW$14&amp;"-edad-"&amp;$L480,Equations!$G:$I,3,0)*$V480+VLOOKUP(BW$14&amp;"-est-"&amp;$L480,Equations!$G:$I,3,0)*(1/$W480)+VLOOKUP(BW$14&amp;"-imc-"&amp;$L480,Equations!$G:$I,3,0)*(1/$Q480)))</f>
        <v/>
      </c>
      <c r="BX480" s="10" t="str">
        <f>IF($AG480="","",IF(OR($V480&lt;2.7,$V480&gt;90),"Age OOR",BW480-1.6449*VLOOKUP(BW$14&amp;"-rse-"&amp;$L480,Equations!$G:$I,3,0)))</f>
        <v/>
      </c>
      <c r="BY480" s="10" t="str">
        <f>IF($AG480="","",IF(OR($V480&lt;2.7,$V480&gt;90),"Age OOR",BW480+1.6449*VLOOKUP(BW$14&amp;"-rse-"&amp;$L480,Equations!$G:$I,3,0)))</f>
        <v/>
      </c>
      <c r="BZ480" s="10" t="str">
        <f t="shared" si="195"/>
        <v/>
      </c>
      <c r="CA480" s="10" t="str">
        <f>IF($AG480="","",IF(OR($V480&lt;2.7,$V480&gt;90),"Age OOR",($AG480-BW480)/VLOOKUP(BW$14&amp;"-rse-"&amp;$L480,Equations!$G:$I,3,0)))</f>
        <v/>
      </c>
      <c r="CB480" s="10" t="str">
        <f>IF($AH480="","",IF(OR($V480&lt;2.7,$V480&gt;90),"Age OOR",VLOOKUP(CB$14&amp;"-int-"&amp;$M480,Equations!$G:$I,3,0)+VLOOKUP(CB$14&amp;"-sexo-"&amp;$M480,Equations!$G:$I,3,0)*$U480+VLOOKUP(CB$14&amp;"-edad-"&amp;$M480,Equations!$G:$I,3,0)*$V480+VLOOKUP(CB$14&amp;"-est-"&amp;$M480,Equations!$G:$I,3,0)*(1/$W480)+VLOOKUP(CB$14&amp;"-imc-"&amp;$M480,Equations!$G:$I,3,0)*(1/$Q480)))</f>
        <v/>
      </c>
      <c r="CC480" s="10" t="str">
        <f>IF($AH480="","",IF(OR($V480&lt;2.7,$V480&gt;90),"Age OOR",CB480-1.6449*VLOOKUP(CB$14&amp;"-rse-"&amp;$M480,Equations!$G:$I,3,0)))</f>
        <v/>
      </c>
      <c r="CD480" s="10" t="str">
        <f>IF($AH480="","",IF(OR($V480&lt;2.7,$V480&gt;90),"Age OOR",CB480+1.6449*VLOOKUP(CB$14&amp;"-rse-"&amp;$M480,Equations!$G:$I,3,0)))</f>
        <v/>
      </c>
      <c r="CE480" s="10" t="str">
        <f t="shared" si="196"/>
        <v/>
      </c>
      <c r="CF480" s="10" t="str">
        <f>IF($AH480="","",IF(OR($V480&lt;2.7,$V480&gt;90),"Age OOR",($AH480-CB480)/VLOOKUP(CB$14&amp;"-rse-"&amp;$M480,Equations!$G:$I,3,0)))</f>
        <v/>
      </c>
      <c r="CG480" s="10" t="str">
        <f>IF($AI480="","",IF(OR($V480&lt;2.7,$V480&gt;90),"Age OOR",VLOOKUP(CG$14&amp;"-int-"&amp;$N480,Equations!$G:$I,3,0)+VLOOKUP(CG$14&amp;"-sexo-"&amp;$N480,Equations!$G:$I,3,0)*$U480+VLOOKUP(CG$14&amp;"-edad-"&amp;$N480,Equations!$G:$I,3,0)*$V480+VLOOKUP(CG$14&amp;"-est-"&amp;$N480,Equations!$G:$I,3,0)*(1/$W480)+VLOOKUP(CG$14&amp;"-imc-"&amp;$N480,Equations!$G:$I,3,0)*(1/$Q480)))</f>
        <v/>
      </c>
      <c r="CH480" s="10" t="str">
        <f>IF($AI480="","",IF(OR($V480&lt;2.7,$V480&gt;90),"Age OOR",CG480-1.6449*VLOOKUP(CG$14&amp;"-rse-"&amp;$N480,Equations!$G:$I,3,0)))</f>
        <v/>
      </c>
      <c r="CI480" s="10" t="str">
        <f>IF($AI480="","",IF(OR($V480&lt;2.7,$V480&gt;90),"Age OOR",CG480+1.6449*VLOOKUP(CG$14&amp;"-rse-"&amp;$N480,Equations!$G:$I,3,0)))</f>
        <v/>
      </c>
      <c r="CJ480" s="10" t="str">
        <f t="shared" si="197"/>
        <v/>
      </c>
      <c r="CK480" s="10" t="str">
        <f>IF($AI480="","",IF(OR($V480&lt;2.7,$V480&gt;90),"Age OOR",($AI480-CG480)/VLOOKUP(CG$14&amp;"-rse-"&amp;$N480,Equations!$G:$I,3,0)))</f>
        <v/>
      </c>
      <c r="CL480" s="10" t="str">
        <f>IF($AJ480="","",IF(OR($V480&lt;2.7,$V480&gt;90),"Age OOR",VLOOKUP(CL$14&amp;"-int-"&amp;$O480,Equations!$G:$I,3,0)+VLOOKUP(CL$14&amp;"-sexo-"&amp;$O480,Equations!$G:$I,3,0)*$U480+VLOOKUP(CL$14&amp;"-edad-"&amp;$O480,Equations!$G:$I,3,0)*$V480+VLOOKUP(CL$14&amp;"-est-"&amp;$O480,Equations!$G:$I,3,0)*(1/$W480)+VLOOKUP(CL$14&amp;"-imc-"&amp;$O480,Equations!$G:$I,3,0)*(1/$Q480)))</f>
        <v/>
      </c>
      <c r="CM480" s="10" t="str">
        <f>IF($AJ480="","",IF(OR($V480&lt;2.7,$V480&gt;90),"Age OOR",CL480-1.6449*VLOOKUP(CL$14&amp;"-rse-"&amp;$O480,Equations!$G:$I,3,0)))</f>
        <v/>
      </c>
      <c r="CN480" s="10" t="str">
        <f>IF($AJ480="","",IF(OR($V480&lt;2.7,$V480&gt;90),"Age OOR",CL480+1.6449*VLOOKUP(CL$14&amp;"-rse-"&amp;$O480,Equations!$G:$I,3,0)))</f>
        <v/>
      </c>
      <c r="CO480" s="10" t="str">
        <f t="shared" si="198"/>
        <v/>
      </c>
      <c r="CP480" s="10" t="str">
        <f>IF($AJ480="","",IF(OR($V480&lt;2.7,$V480&gt;90),"Age OOR",($AJ480-CL480)/VLOOKUP(CL$14&amp;"-rse-"&amp;$O480,Equations!$G:$I,3,0)))</f>
        <v/>
      </c>
      <c r="CQ480" s="10" t="str">
        <f>IF($AK480="","",IF(OR($V480&lt;2.7,$V480&gt;90),"Age OOR",EXP(VLOOKUP(CQ$14&amp;"-int-"&amp;$P480,Equations!$G:$I,3,0)+VLOOKUP(CQ$14&amp;"-sexo-"&amp;$P480,Equations!$G:$I,3,0)*$U480+VLOOKUP(CQ$14&amp;"-edad-"&amp;$P480,Equations!$G:$I,3,0)*$V480+VLOOKUP(CQ$14&amp;"-est-"&amp;$P480,Equations!$G:$I,3,0)*(1/$W480)+VLOOKUP(CQ$14&amp;"-imc-"&amp;$P480,Equations!$G:$I,3,0)*(1/$Q480))))</f>
        <v/>
      </c>
      <c r="CR480" s="10" t="str">
        <f>IF($AK480="","",IF(OR($V480&lt;2.7,$V480&gt;90),"Age OOR",EXP(LN(CQ480)-1.6449*VLOOKUP(CQ$14&amp;"-rse-"&amp;$P480,Equations!$G:$I,3,0))))</f>
        <v/>
      </c>
      <c r="CS480" s="10" t="str">
        <f>IF($AK480="","",IF(OR($V480&lt;2.7,$V480&gt;90),"Age OOR",EXP(LN(CQ480)+1.6449*VLOOKUP(CQ$14&amp;"-rse-"&amp;$P480,Equations!$G:$I,3,0))))</f>
        <v/>
      </c>
      <c r="CT480" s="10" t="str">
        <f t="shared" si="199"/>
        <v/>
      </c>
      <c r="CU480" s="10" t="str">
        <f>IF($AK480="","",IF(OR($V480&lt;2.7,$V480&gt;90),"Age OOR",(LN($AK480)-LN(CQ480))/VLOOKUP(CQ$14&amp;"-rse-"&amp;$P480,Equations!$G:$I,3,0)))</f>
        <v/>
      </c>
      <c r="CV480" s="47"/>
    </row>
    <row r="481" spans="5:100" x14ac:dyDescent="0.2">
      <c r="E481" s="23" t="str">
        <f t="shared" si="175"/>
        <v>Age out of range</v>
      </c>
      <c r="F481" s="23" t="str">
        <f t="shared" si="176"/>
        <v>Age out of range</v>
      </c>
      <c r="G481" s="23" t="str">
        <f t="shared" si="177"/>
        <v>Age out of range</v>
      </c>
      <c r="H481" s="23" t="str">
        <f t="shared" si="178"/>
        <v>Age out of range</v>
      </c>
      <c r="I481" s="23" t="str">
        <f t="shared" si="179"/>
        <v>Age out of range</v>
      </c>
      <c r="J481" s="23" t="str">
        <f t="shared" si="180"/>
        <v>Age out of range</v>
      </c>
      <c r="K481" s="23" t="str">
        <f t="shared" si="181"/>
        <v>Age out of range</v>
      </c>
      <c r="L481" s="23" t="str">
        <f t="shared" si="182"/>
        <v>Age out of range</v>
      </c>
      <c r="M481" s="23" t="str">
        <f t="shared" si="183"/>
        <v>Age out of range</v>
      </c>
      <c r="N481" s="23" t="str">
        <f t="shared" si="184"/>
        <v>Age out of range</v>
      </c>
      <c r="O481" s="23" t="str">
        <f t="shared" si="185"/>
        <v>Age out of range</v>
      </c>
      <c r="P481" s="23" t="str">
        <f t="shared" si="186"/>
        <v>Age out of range</v>
      </c>
      <c r="Q481" s="23" t="e">
        <f t="shared" si="187"/>
        <v>#DIV/0!</v>
      </c>
      <c r="R481" s="17"/>
      <c r="S481" s="23">
        <v>465</v>
      </c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7"/>
      <c r="AM481" s="47"/>
      <c r="AN481" s="10" t="str">
        <f>IF($Z481="","",IF(OR($V481&lt;2.7,$V481&gt;90),"Age OOR",VLOOKUP(AN$14&amp;"-int-"&amp;$E481,Equations!$G:$I,3,0)+VLOOKUP(AN$14&amp;"-sexo-"&amp;$E481,Equations!$G:$I,3,0)*$U481+VLOOKUP(AN$14&amp;"-edad-"&amp;$E481,Equations!$G:$I,3,0)*$V481+VLOOKUP(AN$14&amp;"-est-"&amp;$E481,Equations!$G:$I,3,0)*(1/$W481)+VLOOKUP(AN$14&amp;"-imc-"&amp;$E481,Equations!$G:$I,3,0)*(1/$Q481)))</f>
        <v/>
      </c>
      <c r="AO481" s="10" t="str">
        <f>IF($Z481="","",IF(OR($V481&lt;2.7,$V481&gt;90),"Age OOR",AN481-1.6449*VLOOKUP(AN$14&amp;"-rse-"&amp;$E481,Equations!$G:$I,3,0)))</f>
        <v/>
      </c>
      <c r="AP481" s="10" t="str">
        <f>IF($Z481="","",IF(OR($V481&lt;2.7,$V481&gt;90),"Age OOR",AN481+1.6449*VLOOKUP(AN$14&amp;"-rse-"&amp;$E481,Equations!$G:$I,3,0)))</f>
        <v/>
      </c>
      <c r="AQ481" s="10" t="str">
        <f t="shared" si="188"/>
        <v/>
      </c>
      <c r="AR481" s="10" t="str">
        <f>IF($Z481="","",IF(OR($V481&lt;2.7,$V481&gt;90),"Age OOR",($Z481-AN481)/VLOOKUP(AN$14&amp;"-rse-"&amp;$E481,Equations!$G:$I,3,0)))</f>
        <v/>
      </c>
      <c r="AS481" s="10" t="str">
        <f>IF($AA481="","",IF(OR($V481&lt;2.7,$V481&gt;90),"Age OOR",VLOOKUP(AS$14&amp;"-int-"&amp;$F481,Equations!$G:$I,3,0)+VLOOKUP(AS$14&amp;"-sexo-"&amp;$F481,Equations!$G:$I,3,0)*$U481+VLOOKUP(AS$14&amp;"-edad-"&amp;$F481,Equations!$G:$I,3,0)*$V481+VLOOKUP(AS$14&amp;"-est-"&amp;$F481,Equations!$G:$I,3,0)*(1/$W481)+VLOOKUP(AS$14&amp;"-imc-"&amp;$F481,Equations!$G:$I,3,0)*(1/$Q481)))</f>
        <v/>
      </c>
      <c r="AT481" s="10" t="str">
        <f>IF($AA481="","",IF(OR($V481&lt;2.7,$V481&gt;90),"Age OOR",AS481-1.6449*VLOOKUP(AS$14&amp;"-rse-"&amp;$F481,Equations!$G:$I,3,0)))</f>
        <v/>
      </c>
      <c r="AU481" s="10" t="str">
        <f>IF($AA481="","",IF(OR($V481&lt;2.7,$V481&gt;90),"Age OOR",AS481+1.6449*VLOOKUP(AS$14&amp;"-rse-"&amp;$F481,Equations!$G:$I,3,0)))</f>
        <v/>
      </c>
      <c r="AV481" s="10" t="str">
        <f t="shared" si="189"/>
        <v/>
      </c>
      <c r="AW481" s="10" t="str">
        <f>IF($AA481="","",IF(OR($V481&lt;2.7,$V481&gt;90),"Age OOR",($AA481-AS481)/VLOOKUP(AS$14&amp;"-rse-"&amp;$F481,Equations!$G:$I,3,0)))</f>
        <v/>
      </c>
      <c r="AX481" s="10" t="str">
        <f>IF($AB481="","",IF(OR($V481&lt;2.7,$V481&gt;90),"Age OOR",VLOOKUP(AX$14&amp;"-int-"&amp;$G481,Equations!$G:$I,3,0)+VLOOKUP(AX$14&amp;"-sexo-"&amp;$G481,Equations!$G:$I,3,0)*$U481+VLOOKUP(AX$14&amp;"-edad-"&amp;$G481,Equations!$G:$I,3,0)*$V481+VLOOKUP(AX$14&amp;"-est-"&amp;$G481,Equations!$G:$I,3,0)*(1/$W481)+VLOOKUP(AX$14&amp;"-imc-"&amp;$G481,Equations!$G:$I,3,0)*(1/$Q481)))</f>
        <v/>
      </c>
      <c r="AY481" s="10" t="str">
        <f>IF($AB481="","",IF(OR($V481&lt;2.7,$V481&gt;90),"Age OOR",AX481-1.6449*VLOOKUP(AX$14&amp;"-rse-"&amp;$G481,Equations!$G:$I,3,0)))</f>
        <v/>
      </c>
      <c r="AZ481" s="10" t="str">
        <f>IF($AB481="","",IF(OR($V481&lt;2.7,$V481&gt;90),"Age OOR",AX481+1.6449*VLOOKUP(AX$14&amp;"-rse-"&amp;$G481,Equations!$G:$I,3,0)))</f>
        <v/>
      </c>
      <c r="BA481" s="10" t="str">
        <f t="shared" si="190"/>
        <v/>
      </c>
      <c r="BB481" s="10" t="str">
        <f>IF($AB481="","",IF(OR($V481&lt;2.7,$V481&gt;90),"Age OOR",($AB481-AX481)/VLOOKUP(AX$14&amp;"-rse-"&amp;$G481,Equations!$G:$I,3,0)))</f>
        <v/>
      </c>
      <c r="BC481" s="10" t="str">
        <f>IF($AC481="","",IF(OR($V481&lt;2.7,$V481&gt;90),"Age OOR",VLOOKUP(BC$14&amp;"-int-"&amp;$H481,Equations!$G:$I,3,0)+VLOOKUP(BC$14&amp;"-sexo-"&amp;$H481,Equations!$G:$I,3,0)*$U481+VLOOKUP(BC$14&amp;"-edad-"&amp;$H481,Equations!$G:$I,3,0)*$V481+VLOOKUP(BC$14&amp;"-est-"&amp;$H481,Equations!$G:$I,3,0)*(1/$W481)+VLOOKUP(BC$14&amp;"-imc-"&amp;$H481,Equations!$G:$I,3,0)*(1/$Q481)))</f>
        <v/>
      </c>
      <c r="BD481" s="10" t="str">
        <f>IF($AC481="","",IF(OR($V481&lt;2.7,$V481&gt;90),"Age OOR",BC481-1.6449*VLOOKUP(BC$14&amp;"-rse-"&amp;$H481,Equations!$G:$I,3,0)))</f>
        <v/>
      </c>
      <c r="BE481" s="10" t="str">
        <f>IF($AC481="","",IF(OR($V481&lt;2.7,$V481&gt;90),"Age OOR",BC481+1.6449*VLOOKUP(BC$14&amp;"-rse-"&amp;$H481,Equations!$G:$I,3,0)))</f>
        <v/>
      </c>
      <c r="BF481" s="10" t="str">
        <f t="shared" si="191"/>
        <v/>
      </c>
      <c r="BG481" s="10" t="str">
        <f>IF($AC481="","",IF(OR($V481&lt;2.7,$V481&gt;90),"Age OOR",($AC481-BC481)/VLOOKUP(BC$14&amp;"-rse-"&amp;$H481,Equations!$G:$I,3,0)))</f>
        <v/>
      </c>
      <c r="BH481" s="10" t="str">
        <f>IF($AD481="","",IF(OR($V481&lt;2.7,$V481&gt;90),"Age OOR",VLOOKUP(BH$14&amp;"-int-"&amp;$I481,Equations!$G:$I,3,0)+VLOOKUP(BH$14&amp;"-sexo-"&amp;$I481,Equations!$G:$I,3,0)*$U481+VLOOKUP(BH$14&amp;"-edad-"&amp;$I481,Equations!$G:$I,3,0)*$V481+VLOOKUP(BH$14&amp;"-est-"&amp;$I481,Equations!$G:$I,3,0)*(1/$W481)+VLOOKUP(BH$14&amp;"-imc-"&amp;$I481,Equations!$G:$I,3,0)*(1/$Q481)))</f>
        <v/>
      </c>
      <c r="BI481" s="10" t="str">
        <f>IF($AD481="","",IF(OR($V481&lt;2.7,$V481&gt;90),"Age OOR",BH481-1.6449*VLOOKUP(BH$14&amp;"-rse-"&amp;$I481,Equations!$G:$I,3,0)))</f>
        <v/>
      </c>
      <c r="BJ481" s="10" t="str">
        <f>IF($AD481="","",IF(OR($V481&lt;2.7,$V481&gt;90),"Age OOR",BH481+1.6449*VLOOKUP(BH$14&amp;"-rse-"&amp;$I481,Equations!$G:$I,3,0)))</f>
        <v/>
      </c>
      <c r="BK481" s="10" t="str">
        <f t="shared" si="192"/>
        <v/>
      </c>
      <c r="BL481" s="10" t="str">
        <f>IF($AD481="","",IF(OR($V481&lt;2.7,$V481&gt;90),"Age OOR",($AD481-BH481)/VLOOKUP(BH$14&amp;"-rse-"&amp;$I481,Equations!$G:$I,3,0)))</f>
        <v/>
      </c>
      <c r="BM481" s="10" t="str">
        <f>IF($AE481="","",IF(OR($V481&lt;2.7,$V481&gt;90),"Age OOR",VLOOKUP(BM$14&amp;"-int-"&amp;$J481,Equations!$G:$I,3,0)+VLOOKUP(BM$14&amp;"-sexo-"&amp;$J481,Equations!$G:$I,3,0)*$U481+VLOOKUP(BM$14&amp;"-edad-"&amp;$J481,Equations!$G:$I,3,0)*$V481+VLOOKUP(BM$14&amp;"-est-"&amp;$J481,Equations!$G:$I,3,0)*(1/$W481)+VLOOKUP(BM$14&amp;"-imc-"&amp;$J481,Equations!$G:$I,3,0)*(1/$Q481)))</f>
        <v/>
      </c>
      <c r="BN481" s="10" t="str">
        <f>IF($AE481="","",IF(OR($V481&lt;2.7,$V481&gt;90),"Age OOR",BM481-1.6449*VLOOKUP(BM$14&amp;"-rse-"&amp;$J481,Equations!$G:$I,3,0)))</f>
        <v/>
      </c>
      <c r="BO481" s="10" t="str">
        <f>IF($AE481="","",IF(OR($V481&lt;2.7,$V481&gt;90),"Age OOR",BM481+1.6449*VLOOKUP(BM$14&amp;"-rse-"&amp;$J481,Equations!$G:$I,3,0)))</f>
        <v/>
      </c>
      <c r="BP481" s="10" t="str">
        <f t="shared" si="193"/>
        <v/>
      </c>
      <c r="BQ481" s="10" t="str">
        <f>IF($AE481="","",IF(OR($V481&lt;2.7,$V481&gt;90),"Age OOR",($AE481-BM481)/VLOOKUP(BM$14&amp;"-rse-"&amp;$J481,Equations!$G:$I,3,0)))</f>
        <v/>
      </c>
      <c r="BR481" s="10" t="str">
        <f>IF($AF481="","",IF(OR($V481&lt;2.7,$V481&gt;90),"Age OOR",VLOOKUP(BR$14&amp;"-int-"&amp;$K481,Equations!$G:$I,3,0)+VLOOKUP(BR$14&amp;"-sexo-"&amp;$K481,Equations!$G:$I,3,0)*$U481+VLOOKUP(BR$14&amp;"-edad-"&amp;$K481,Equations!$G:$I,3,0)*$V481+VLOOKUP(BR$14&amp;"-est-"&amp;$K481,Equations!$G:$I,3,0)*(1/$W481)+VLOOKUP(BR$14&amp;"-imc-"&amp;$K481,Equations!$G:$I,3,0)*(1/$Q481)))</f>
        <v/>
      </c>
      <c r="BS481" s="10" t="str">
        <f>IF($AF481="","",IF(OR($V481&lt;2.7,$V481&gt;90),"Age OOR",BR481-1.6449*VLOOKUP(BR$14&amp;"-rse-"&amp;$K481,Equations!$G:$I,3,0)))</f>
        <v/>
      </c>
      <c r="BT481" s="10" t="str">
        <f>IF($AF481="","",IF(OR($V481&lt;2.7,$V481&gt;90),"Age OOR",BR481+1.6449*VLOOKUP(BR$14&amp;"-rse-"&amp;$K481,Equations!$G:$I,3,0)))</f>
        <v/>
      </c>
      <c r="BU481" s="10" t="str">
        <f t="shared" si="194"/>
        <v/>
      </c>
      <c r="BV481" s="10" t="str">
        <f>IF($AF481="","",IF(OR($V481&lt;2.7,$V481&gt;90),"Age OOR",($AF481-BR481)/VLOOKUP(BR$14&amp;"-rse-"&amp;$K481,Equations!$G:$I,3,0)))</f>
        <v/>
      </c>
      <c r="BW481" s="10" t="str">
        <f>IF($AG481="","",IF(OR($V481&lt;2.7,$V481&gt;90),"Age OOR",VLOOKUP(BW$14&amp;"-int-"&amp;$L481,Equations!$G:$I,3,0)+VLOOKUP(BW$14&amp;"-sexo-"&amp;$L481,Equations!$G:$I,3,0)*$U481+VLOOKUP(BW$14&amp;"-edad-"&amp;$L481,Equations!$G:$I,3,0)*$V481+VLOOKUP(BW$14&amp;"-est-"&amp;$L481,Equations!$G:$I,3,0)*(1/$W481)+VLOOKUP(BW$14&amp;"-imc-"&amp;$L481,Equations!$G:$I,3,0)*(1/$Q481)))</f>
        <v/>
      </c>
      <c r="BX481" s="10" t="str">
        <f>IF($AG481="","",IF(OR($V481&lt;2.7,$V481&gt;90),"Age OOR",BW481-1.6449*VLOOKUP(BW$14&amp;"-rse-"&amp;$L481,Equations!$G:$I,3,0)))</f>
        <v/>
      </c>
      <c r="BY481" s="10" t="str">
        <f>IF($AG481="","",IF(OR($V481&lt;2.7,$V481&gt;90),"Age OOR",BW481+1.6449*VLOOKUP(BW$14&amp;"-rse-"&amp;$L481,Equations!$G:$I,3,0)))</f>
        <v/>
      </c>
      <c r="BZ481" s="10" t="str">
        <f t="shared" si="195"/>
        <v/>
      </c>
      <c r="CA481" s="10" t="str">
        <f>IF($AG481="","",IF(OR($V481&lt;2.7,$V481&gt;90),"Age OOR",($AG481-BW481)/VLOOKUP(BW$14&amp;"-rse-"&amp;$L481,Equations!$G:$I,3,0)))</f>
        <v/>
      </c>
      <c r="CB481" s="10" t="str">
        <f>IF($AH481="","",IF(OR($V481&lt;2.7,$V481&gt;90),"Age OOR",VLOOKUP(CB$14&amp;"-int-"&amp;$M481,Equations!$G:$I,3,0)+VLOOKUP(CB$14&amp;"-sexo-"&amp;$M481,Equations!$G:$I,3,0)*$U481+VLOOKUP(CB$14&amp;"-edad-"&amp;$M481,Equations!$G:$I,3,0)*$V481+VLOOKUP(CB$14&amp;"-est-"&amp;$M481,Equations!$G:$I,3,0)*(1/$W481)+VLOOKUP(CB$14&amp;"-imc-"&amp;$M481,Equations!$G:$I,3,0)*(1/$Q481)))</f>
        <v/>
      </c>
      <c r="CC481" s="10" t="str">
        <f>IF($AH481="","",IF(OR($V481&lt;2.7,$V481&gt;90),"Age OOR",CB481-1.6449*VLOOKUP(CB$14&amp;"-rse-"&amp;$M481,Equations!$G:$I,3,0)))</f>
        <v/>
      </c>
      <c r="CD481" s="10" t="str">
        <f>IF($AH481="","",IF(OR($V481&lt;2.7,$V481&gt;90),"Age OOR",CB481+1.6449*VLOOKUP(CB$14&amp;"-rse-"&amp;$M481,Equations!$G:$I,3,0)))</f>
        <v/>
      </c>
      <c r="CE481" s="10" t="str">
        <f t="shared" si="196"/>
        <v/>
      </c>
      <c r="CF481" s="10" t="str">
        <f>IF($AH481="","",IF(OR($V481&lt;2.7,$V481&gt;90),"Age OOR",($AH481-CB481)/VLOOKUP(CB$14&amp;"-rse-"&amp;$M481,Equations!$G:$I,3,0)))</f>
        <v/>
      </c>
      <c r="CG481" s="10" t="str">
        <f>IF($AI481="","",IF(OR($V481&lt;2.7,$V481&gt;90),"Age OOR",VLOOKUP(CG$14&amp;"-int-"&amp;$N481,Equations!$G:$I,3,0)+VLOOKUP(CG$14&amp;"-sexo-"&amp;$N481,Equations!$G:$I,3,0)*$U481+VLOOKUP(CG$14&amp;"-edad-"&amp;$N481,Equations!$G:$I,3,0)*$V481+VLOOKUP(CG$14&amp;"-est-"&amp;$N481,Equations!$G:$I,3,0)*(1/$W481)+VLOOKUP(CG$14&amp;"-imc-"&amp;$N481,Equations!$G:$I,3,0)*(1/$Q481)))</f>
        <v/>
      </c>
      <c r="CH481" s="10" t="str">
        <f>IF($AI481="","",IF(OR($V481&lt;2.7,$V481&gt;90),"Age OOR",CG481-1.6449*VLOOKUP(CG$14&amp;"-rse-"&amp;$N481,Equations!$G:$I,3,0)))</f>
        <v/>
      </c>
      <c r="CI481" s="10" t="str">
        <f>IF($AI481="","",IF(OR($V481&lt;2.7,$V481&gt;90),"Age OOR",CG481+1.6449*VLOOKUP(CG$14&amp;"-rse-"&amp;$N481,Equations!$G:$I,3,0)))</f>
        <v/>
      </c>
      <c r="CJ481" s="10" t="str">
        <f t="shared" si="197"/>
        <v/>
      </c>
      <c r="CK481" s="10" t="str">
        <f>IF($AI481="","",IF(OR($V481&lt;2.7,$V481&gt;90),"Age OOR",($AI481-CG481)/VLOOKUP(CG$14&amp;"-rse-"&amp;$N481,Equations!$G:$I,3,0)))</f>
        <v/>
      </c>
      <c r="CL481" s="10" t="str">
        <f>IF($AJ481="","",IF(OR($V481&lt;2.7,$V481&gt;90),"Age OOR",VLOOKUP(CL$14&amp;"-int-"&amp;$O481,Equations!$G:$I,3,0)+VLOOKUP(CL$14&amp;"-sexo-"&amp;$O481,Equations!$G:$I,3,0)*$U481+VLOOKUP(CL$14&amp;"-edad-"&amp;$O481,Equations!$G:$I,3,0)*$V481+VLOOKUP(CL$14&amp;"-est-"&amp;$O481,Equations!$G:$I,3,0)*(1/$W481)+VLOOKUP(CL$14&amp;"-imc-"&amp;$O481,Equations!$G:$I,3,0)*(1/$Q481)))</f>
        <v/>
      </c>
      <c r="CM481" s="10" t="str">
        <f>IF($AJ481="","",IF(OR($V481&lt;2.7,$V481&gt;90),"Age OOR",CL481-1.6449*VLOOKUP(CL$14&amp;"-rse-"&amp;$O481,Equations!$G:$I,3,0)))</f>
        <v/>
      </c>
      <c r="CN481" s="10" t="str">
        <f>IF($AJ481="","",IF(OR($V481&lt;2.7,$V481&gt;90),"Age OOR",CL481+1.6449*VLOOKUP(CL$14&amp;"-rse-"&amp;$O481,Equations!$G:$I,3,0)))</f>
        <v/>
      </c>
      <c r="CO481" s="10" t="str">
        <f t="shared" si="198"/>
        <v/>
      </c>
      <c r="CP481" s="10" t="str">
        <f>IF($AJ481="","",IF(OR($V481&lt;2.7,$V481&gt;90),"Age OOR",($AJ481-CL481)/VLOOKUP(CL$14&amp;"-rse-"&amp;$O481,Equations!$G:$I,3,0)))</f>
        <v/>
      </c>
      <c r="CQ481" s="10" t="str">
        <f>IF($AK481="","",IF(OR($V481&lt;2.7,$V481&gt;90),"Age OOR",EXP(VLOOKUP(CQ$14&amp;"-int-"&amp;$P481,Equations!$G:$I,3,0)+VLOOKUP(CQ$14&amp;"-sexo-"&amp;$P481,Equations!$G:$I,3,0)*$U481+VLOOKUP(CQ$14&amp;"-edad-"&amp;$P481,Equations!$G:$I,3,0)*$V481+VLOOKUP(CQ$14&amp;"-est-"&amp;$P481,Equations!$G:$I,3,0)*(1/$W481)+VLOOKUP(CQ$14&amp;"-imc-"&amp;$P481,Equations!$G:$I,3,0)*(1/$Q481))))</f>
        <v/>
      </c>
      <c r="CR481" s="10" t="str">
        <f>IF($AK481="","",IF(OR($V481&lt;2.7,$V481&gt;90),"Age OOR",EXP(LN(CQ481)-1.6449*VLOOKUP(CQ$14&amp;"-rse-"&amp;$P481,Equations!$G:$I,3,0))))</f>
        <v/>
      </c>
      <c r="CS481" s="10" t="str">
        <f>IF($AK481="","",IF(OR($V481&lt;2.7,$V481&gt;90),"Age OOR",EXP(LN(CQ481)+1.6449*VLOOKUP(CQ$14&amp;"-rse-"&amp;$P481,Equations!$G:$I,3,0))))</f>
        <v/>
      </c>
      <c r="CT481" s="10" t="str">
        <f t="shared" si="199"/>
        <v/>
      </c>
      <c r="CU481" s="10" t="str">
        <f>IF($AK481="","",IF(OR($V481&lt;2.7,$V481&gt;90),"Age OOR",(LN($AK481)-LN(CQ481))/VLOOKUP(CQ$14&amp;"-rse-"&amp;$P481,Equations!$G:$I,3,0)))</f>
        <v/>
      </c>
      <c r="CV481" s="47"/>
    </row>
    <row r="482" spans="5:100" x14ac:dyDescent="0.2">
      <c r="E482" s="23" t="str">
        <f t="shared" si="175"/>
        <v>Age out of range</v>
      </c>
      <c r="F482" s="23" t="str">
        <f t="shared" si="176"/>
        <v>Age out of range</v>
      </c>
      <c r="G482" s="23" t="str">
        <f t="shared" si="177"/>
        <v>Age out of range</v>
      </c>
      <c r="H482" s="23" t="str">
        <f t="shared" si="178"/>
        <v>Age out of range</v>
      </c>
      <c r="I482" s="23" t="str">
        <f t="shared" si="179"/>
        <v>Age out of range</v>
      </c>
      <c r="J482" s="23" t="str">
        <f t="shared" si="180"/>
        <v>Age out of range</v>
      </c>
      <c r="K482" s="23" t="str">
        <f t="shared" si="181"/>
        <v>Age out of range</v>
      </c>
      <c r="L482" s="23" t="str">
        <f t="shared" si="182"/>
        <v>Age out of range</v>
      </c>
      <c r="M482" s="23" t="str">
        <f t="shared" si="183"/>
        <v>Age out of range</v>
      </c>
      <c r="N482" s="23" t="str">
        <f t="shared" si="184"/>
        <v>Age out of range</v>
      </c>
      <c r="O482" s="23" t="str">
        <f t="shared" si="185"/>
        <v>Age out of range</v>
      </c>
      <c r="P482" s="23" t="str">
        <f t="shared" si="186"/>
        <v>Age out of range</v>
      </c>
      <c r="Q482" s="23" t="e">
        <f t="shared" si="187"/>
        <v>#DIV/0!</v>
      </c>
      <c r="R482" s="17"/>
      <c r="S482" s="23">
        <v>466</v>
      </c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  <c r="AE482" s="134"/>
      <c r="AF482" s="134"/>
      <c r="AG482" s="134"/>
      <c r="AH482" s="134"/>
      <c r="AI482" s="134"/>
      <c r="AJ482" s="134"/>
      <c r="AK482" s="134"/>
      <c r="AL482" s="7"/>
      <c r="AM482" s="47"/>
      <c r="AN482" s="10" t="str">
        <f>IF($Z482="","",IF(OR($V482&lt;2.7,$V482&gt;90),"Age OOR",VLOOKUP(AN$14&amp;"-int-"&amp;$E482,Equations!$G:$I,3,0)+VLOOKUP(AN$14&amp;"-sexo-"&amp;$E482,Equations!$G:$I,3,0)*$U482+VLOOKUP(AN$14&amp;"-edad-"&amp;$E482,Equations!$G:$I,3,0)*$V482+VLOOKUP(AN$14&amp;"-est-"&amp;$E482,Equations!$G:$I,3,0)*(1/$W482)+VLOOKUP(AN$14&amp;"-imc-"&amp;$E482,Equations!$G:$I,3,0)*(1/$Q482)))</f>
        <v/>
      </c>
      <c r="AO482" s="10" t="str">
        <f>IF($Z482="","",IF(OR($V482&lt;2.7,$V482&gt;90),"Age OOR",AN482-1.6449*VLOOKUP(AN$14&amp;"-rse-"&amp;$E482,Equations!$G:$I,3,0)))</f>
        <v/>
      </c>
      <c r="AP482" s="10" t="str">
        <f>IF($Z482="","",IF(OR($V482&lt;2.7,$V482&gt;90),"Age OOR",AN482+1.6449*VLOOKUP(AN$14&amp;"-rse-"&amp;$E482,Equations!$G:$I,3,0)))</f>
        <v/>
      </c>
      <c r="AQ482" s="10" t="str">
        <f t="shared" si="188"/>
        <v/>
      </c>
      <c r="AR482" s="10" t="str">
        <f>IF($Z482="","",IF(OR($V482&lt;2.7,$V482&gt;90),"Age OOR",($Z482-AN482)/VLOOKUP(AN$14&amp;"-rse-"&amp;$E482,Equations!$G:$I,3,0)))</f>
        <v/>
      </c>
      <c r="AS482" s="10" t="str">
        <f>IF($AA482="","",IF(OR($V482&lt;2.7,$V482&gt;90),"Age OOR",VLOOKUP(AS$14&amp;"-int-"&amp;$F482,Equations!$G:$I,3,0)+VLOOKUP(AS$14&amp;"-sexo-"&amp;$F482,Equations!$G:$I,3,0)*$U482+VLOOKUP(AS$14&amp;"-edad-"&amp;$F482,Equations!$G:$I,3,0)*$V482+VLOOKUP(AS$14&amp;"-est-"&amp;$F482,Equations!$G:$I,3,0)*(1/$W482)+VLOOKUP(AS$14&amp;"-imc-"&amp;$F482,Equations!$G:$I,3,0)*(1/$Q482)))</f>
        <v/>
      </c>
      <c r="AT482" s="10" t="str">
        <f>IF($AA482="","",IF(OR($V482&lt;2.7,$V482&gt;90),"Age OOR",AS482-1.6449*VLOOKUP(AS$14&amp;"-rse-"&amp;$F482,Equations!$G:$I,3,0)))</f>
        <v/>
      </c>
      <c r="AU482" s="10" t="str">
        <f>IF($AA482="","",IF(OR($V482&lt;2.7,$V482&gt;90),"Age OOR",AS482+1.6449*VLOOKUP(AS$14&amp;"-rse-"&amp;$F482,Equations!$G:$I,3,0)))</f>
        <v/>
      </c>
      <c r="AV482" s="10" t="str">
        <f t="shared" si="189"/>
        <v/>
      </c>
      <c r="AW482" s="10" t="str">
        <f>IF($AA482="","",IF(OR($V482&lt;2.7,$V482&gt;90),"Age OOR",($AA482-AS482)/VLOOKUP(AS$14&amp;"-rse-"&amp;$F482,Equations!$G:$I,3,0)))</f>
        <v/>
      </c>
      <c r="AX482" s="10" t="str">
        <f>IF($AB482="","",IF(OR($V482&lt;2.7,$V482&gt;90),"Age OOR",VLOOKUP(AX$14&amp;"-int-"&amp;$G482,Equations!$G:$I,3,0)+VLOOKUP(AX$14&amp;"-sexo-"&amp;$G482,Equations!$G:$I,3,0)*$U482+VLOOKUP(AX$14&amp;"-edad-"&amp;$G482,Equations!$G:$I,3,0)*$V482+VLOOKUP(AX$14&amp;"-est-"&amp;$G482,Equations!$G:$I,3,0)*(1/$W482)+VLOOKUP(AX$14&amp;"-imc-"&amp;$G482,Equations!$G:$I,3,0)*(1/$Q482)))</f>
        <v/>
      </c>
      <c r="AY482" s="10" t="str">
        <f>IF($AB482="","",IF(OR($V482&lt;2.7,$V482&gt;90),"Age OOR",AX482-1.6449*VLOOKUP(AX$14&amp;"-rse-"&amp;$G482,Equations!$G:$I,3,0)))</f>
        <v/>
      </c>
      <c r="AZ482" s="10" t="str">
        <f>IF($AB482="","",IF(OR($V482&lt;2.7,$V482&gt;90),"Age OOR",AX482+1.6449*VLOOKUP(AX$14&amp;"-rse-"&amp;$G482,Equations!$G:$I,3,0)))</f>
        <v/>
      </c>
      <c r="BA482" s="10" t="str">
        <f t="shared" si="190"/>
        <v/>
      </c>
      <c r="BB482" s="10" t="str">
        <f>IF($AB482="","",IF(OR($V482&lt;2.7,$V482&gt;90),"Age OOR",($AB482-AX482)/VLOOKUP(AX$14&amp;"-rse-"&amp;$G482,Equations!$G:$I,3,0)))</f>
        <v/>
      </c>
      <c r="BC482" s="10" t="str">
        <f>IF($AC482="","",IF(OR($V482&lt;2.7,$V482&gt;90),"Age OOR",VLOOKUP(BC$14&amp;"-int-"&amp;$H482,Equations!$G:$I,3,0)+VLOOKUP(BC$14&amp;"-sexo-"&amp;$H482,Equations!$G:$I,3,0)*$U482+VLOOKUP(BC$14&amp;"-edad-"&amp;$H482,Equations!$G:$I,3,0)*$V482+VLOOKUP(BC$14&amp;"-est-"&amp;$H482,Equations!$G:$I,3,0)*(1/$W482)+VLOOKUP(BC$14&amp;"-imc-"&amp;$H482,Equations!$G:$I,3,0)*(1/$Q482)))</f>
        <v/>
      </c>
      <c r="BD482" s="10" t="str">
        <f>IF($AC482="","",IF(OR($V482&lt;2.7,$V482&gt;90),"Age OOR",BC482-1.6449*VLOOKUP(BC$14&amp;"-rse-"&amp;$H482,Equations!$G:$I,3,0)))</f>
        <v/>
      </c>
      <c r="BE482" s="10" t="str">
        <f>IF($AC482="","",IF(OR($V482&lt;2.7,$V482&gt;90),"Age OOR",BC482+1.6449*VLOOKUP(BC$14&amp;"-rse-"&amp;$H482,Equations!$G:$I,3,0)))</f>
        <v/>
      </c>
      <c r="BF482" s="10" t="str">
        <f t="shared" si="191"/>
        <v/>
      </c>
      <c r="BG482" s="10" t="str">
        <f>IF($AC482="","",IF(OR($V482&lt;2.7,$V482&gt;90),"Age OOR",($AC482-BC482)/VLOOKUP(BC$14&amp;"-rse-"&amp;$H482,Equations!$G:$I,3,0)))</f>
        <v/>
      </c>
      <c r="BH482" s="10" t="str">
        <f>IF($AD482="","",IF(OR($V482&lt;2.7,$V482&gt;90),"Age OOR",VLOOKUP(BH$14&amp;"-int-"&amp;$I482,Equations!$G:$I,3,0)+VLOOKUP(BH$14&amp;"-sexo-"&amp;$I482,Equations!$G:$I,3,0)*$U482+VLOOKUP(BH$14&amp;"-edad-"&amp;$I482,Equations!$G:$I,3,0)*$V482+VLOOKUP(BH$14&amp;"-est-"&amp;$I482,Equations!$G:$I,3,0)*(1/$W482)+VLOOKUP(BH$14&amp;"-imc-"&amp;$I482,Equations!$G:$I,3,0)*(1/$Q482)))</f>
        <v/>
      </c>
      <c r="BI482" s="10" t="str">
        <f>IF($AD482="","",IF(OR($V482&lt;2.7,$V482&gt;90),"Age OOR",BH482-1.6449*VLOOKUP(BH$14&amp;"-rse-"&amp;$I482,Equations!$G:$I,3,0)))</f>
        <v/>
      </c>
      <c r="BJ482" s="10" t="str">
        <f>IF($AD482="","",IF(OR($V482&lt;2.7,$V482&gt;90),"Age OOR",BH482+1.6449*VLOOKUP(BH$14&amp;"-rse-"&amp;$I482,Equations!$G:$I,3,0)))</f>
        <v/>
      </c>
      <c r="BK482" s="10" t="str">
        <f t="shared" si="192"/>
        <v/>
      </c>
      <c r="BL482" s="10" t="str">
        <f>IF($AD482="","",IF(OR($V482&lt;2.7,$V482&gt;90),"Age OOR",($AD482-BH482)/VLOOKUP(BH$14&amp;"-rse-"&amp;$I482,Equations!$G:$I,3,0)))</f>
        <v/>
      </c>
      <c r="BM482" s="10" t="str">
        <f>IF($AE482="","",IF(OR($V482&lt;2.7,$V482&gt;90),"Age OOR",VLOOKUP(BM$14&amp;"-int-"&amp;$J482,Equations!$G:$I,3,0)+VLOOKUP(BM$14&amp;"-sexo-"&amp;$J482,Equations!$G:$I,3,0)*$U482+VLOOKUP(BM$14&amp;"-edad-"&amp;$J482,Equations!$G:$I,3,0)*$V482+VLOOKUP(BM$14&amp;"-est-"&amp;$J482,Equations!$G:$I,3,0)*(1/$W482)+VLOOKUP(BM$14&amp;"-imc-"&amp;$J482,Equations!$G:$I,3,0)*(1/$Q482)))</f>
        <v/>
      </c>
      <c r="BN482" s="10" t="str">
        <f>IF($AE482="","",IF(OR($V482&lt;2.7,$V482&gt;90),"Age OOR",BM482-1.6449*VLOOKUP(BM$14&amp;"-rse-"&amp;$J482,Equations!$G:$I,3,0)))</f>
        <v/>
      </c>
      <c r="BO482" s="10" t="str">
        <f>IF($AE482="","",IF(OR($V482&lt;2.7,$V482&gt;90),"Age OOR",BM482+1.6449*VLOOKUP(BM$14&amp;"-rse-"&amp;$J482,Equations!$G:$I,3,0)))</f>
        <v/>
      </c>
      <c r="BP482" s="10" t="str">
        <f t="shared" si="193"/>
        <v/>
      </c>
      <c r="BQ482" s="10" t="str">
        <f>IF($AE482="","",IF(OR($V482&lt;2.7,$V482&gt;90),"Age OOR",($AE482-BM482)/VLOOKUP(BM$14&amp;"-rse-"&amp;$J482,Equations!$G:$I,3,0)))</f>
        <v/>
      </c>
      <c r="BR482" s="10" t="str">
        <f>IF($AF482="","",IF(OR($V482&lt;2.7,$V482&gt;90),"Age OOR",VLOOKUP(BR$14&amp;"-int-"&amp;$K482,Equations!$G:$I,3,0)+VLOOKUP(BR$14&amp;"-sexo-"&amp;$K482,Equations!$G:$I,3,0)*$U482+VLOOKUP(BR$14&amp;"-edad-"&amp;$K482,Equations!$G:$I,3,0)*$V482+VLOOKUP(BR$14&amp;"-est-"&amp;$K482,Equations!$G:$I,3,0)*(1/$W482)+VLOOKUP(BR$14&amp;"-imc-"&amp;$K482,Equations!$G:$I,3,0)*(1/$Q482)))</f>
        <v/>
      </c>
      <c r="BS482" s="10" t="str">
        <f>IF($AF482="","",IF(OR($V482&lt;2.7,$V482&gt;90),"Age OOR",BR482-1.6449*VLOOKUP(BR$14&amp;"-rse-"&amp;$K482,Equations!$G:$I,3,0)))</f>
        <v/>
      </c>
      <c r="BT482" s="10" t="str">
        <f>IF($AF482="","",IF(OR($V482&lt;2.7,$V482&gt;90),"Age OOR",BR482+1.6449*VLOOKUP(BR$14&amp;"-rse-"&amp;$K482,Equations!$G:$I,3,0)))</f>
        <v/>
      </c>
      <c r="BU482" s="10" t="str">
        <f t="shared" si="194"/>
        <v/>
      </c>
      <c r="BV482" s="10" t="str">
        <f>IF($AF482="","",IF(OR($V482&lt;2.7,$V482&gt;90),"Age OOR",($AF482-BR482)/VLOOKUP(BR$14&amp;"-rse-"&amp;$K482,Equations!$G:$I,3,0)))</f>
        <v/>
      </c>
      <c r="BW482" s="10" t="str">
        <f>IF($AG482="","",IF(OR($V482&lt;2.7,$V482&gt;90),"Age OOR",VLOOKUP(BW$14&amp;"-int-"&amp;$L482,Equations!$G:$I,3,0)+VLOOKUP(BW$14&amp;"-sexo-"&amp;$L482,Equations!$G:$I,3,0)*$U482+VLOOKUP(BW$14&amp;"-edad-"&amp;$L482,Equations!$G:$I,3,0)*$V482+VLOOKUP(BW$14&amp;"-est-"&amp;$L482,Equations!$G:$I,3,0)*(1/$W482)+VLOOKUP(BW$14&amp;"-imc-"&amp;$L482,Equations!$G:$I,3,0)*(1/$Q482)))</f>
        <v/>
      </c>
      <c r="BX482" s="10" t="str">
        <f>IF($AG482="","",IF(OR($V482&lt;2.7,$V482&gt;90),"Age OOR",BW482-1.6449*VLOOKUP(BW$14&amp;"-rse-"&amp;$L482,Equations!$G:$I,3,0)))</f>
        <v/>
      </c>
      <c r="BY482" s="10" t="str">
        <f>IF($AG482="","",IF(OR($V482&lt;2.7,$V482&gt;90),"Age OOR",BW482+1.6449*VLOOKUP(BW$14&amp;"-rse-"&amp;$L482,Equations!$G:$I,3,0)))</f>
        <v/>
      </c>
      <c r="BZ482" s="10" t="str">
        <f t="shared" si="195"/>
        <v/>
      </c>
      <c r="CA482" s="10" t="str">
        <f>IF($AG482="","",IF(OR($V482&lt;2.7,$V482&gt;90),"Age OOR",($AG482-BW482)/VLOOKUP(BW$14&amp;"-rse-"&amp;$L482,Equations!$G:$I,3,0)))</f>
        <v/>
      </c>
      <c r="CB482" s="10" t="str">
        <f>IF($AH482="","",IF(OR($V482&lt;2.7,$V482&gt;90),"Age OOR",VLOOKUP(CB$14&amp;"-int-"&amp;$M482,Equations!$G:$I,3,0)+VLOOKUP(CB$14&amp;"-sexo-"&amp;$M482,Equations!$G:$I,3,0)*$U482+VLOOKUP(CB$14&amp;"-edad-"&amp;$M482,Equations!$G:$I,3,0)*$V482+VLOOKUP(CB$14&amp;"-est-"&amp;$M482,Equations!$G:$I,3,0)*(1/$W482)+VLOOKUP(CB$14&amp;"-imc-"&amp;$M482,Equations!$G:$I,3,0)*(1/$Q482)))</f>
        <v/>
      </c>
      <c r="CC482" s="10" t="str">
        <f>IF($AH482="","",IF(OR($V482&lt;2.7,$V482&gt;90),"Age OOR",CB482-1.6449*VLOOKUP(CB$14&amp;"-rse-"&amp;$M482,Equations!$G:$I,3,0)))</f>
        <v/>
      </c>
      <c r="CD482" s="10" t="str">
        <f>IF($AH482="","",IF(OR($V482&lt;2.7,$V482&gt;90),"Age OOR",CB482+1.6449*VLOOKUP(CB$14&amp;"-rse-"&amp;$M482,Equations!$G:$I,3,0)))</f>
        <v/>
      </c>
      <c r="CE482" s="10" t="str">
        <f t="shared" si="196"/>
        <v/>
      </c>
      <c r="CF482" s="10" t="str">
        <f>IF($AH482="","",IF(OR($V482&lt;2.7,$V482&gt;90),"Age OOR",($AH482-CB482)/VLOOKUP(CB$14&amp;"-rse-"&amp;$M482,Equations!$G:$I,3,0)))</f>
        <v/>
      </c>
      <c r="CG482" s="10" t="str">
        <f>IF($AI482="","",IF(OR($V482&lt;2.7,$V482&gt;90),"Age OOR",VLOOKUP(CG$14&amp;"-int-"&amp;$N482,Equations!$G:$I,3,0)+VLOOKUP(CG$14&amp;"-sexo-"&amp;$N482,Equations!$G:$I,3,0)*$U482+VLOOKUP(CG$14&amp;"-edad-"&amp;$N482,Equations!$G:$I,3,0)*$V482+VLOOKUP(CG$14&amp;"-est-"&amp;$N482,Equations!$G:$I,3,0)*(1/$W482)+VLOOKUP(CG$14&amp;"-imc-"&amp;$N482,Equations!$G:$I,3,0)*(1/$Q482)))</f>
        <v/>
      </c>
      <c r="CH482" s="10" t="str">
        <f>IF($AI482="","",IF(OR($V482&lt;2.7,$V482&gt;90),"Age OOR",CG482-1.6449*VLOOKUP(CG$14&amp;"-rse-"&amp;$N482,Equations!$G:$I,3,0)))</f>
        <v/>
      </c>
      <c r="CI482" s="10" t="str">
        <f>IF($AI482="","",IF(OR($V482&lt;2.7,$V482&gt;90),"Age OOR",CG482+1.6449*VLOOKUP(CG$14&amp;"-rse-"&amp;$N482,Equations!$G:$I,3,0)))</f>
        <v/>
      </c>
      <c r="CJ482" s="10" t="str">
        <f t="shared" si="197"/>
        <v/>
      </c>
      <c r="CK482" s="10" t="str">
        <f>IF($AI482="","",IF(OR($V482&lt;2.7,$V482&gt;90),"Age OOR",($AI482-CG482)/VLOOKUP(CG$14&amp;"-rse-"&amp;$N482,Equations!$G:$I,3,0)))</f>
        <v/>
      </c>
      <c r="CL482" s="10" t="str">
        <f>IF($AJ482="","",IF(OR($V482&lt;2.7,$V482&gt;90),"Age OOR",VLOOKUP(CL$14&amp;"-int-"&amp;$O482,Equations!$G:$I,3,0)+VLOOKUP(CL$14&amp;"-sexo-"&amp;$O482,Equations!$G:$I,3,0)*$U482+VLOOKUP(CL$14&amp;"-edad-"&amp;$O482,Equations!$G:$I,3,0)*$V482+VLOOKUP(CL$14&amp;"-est-"&amp;$O482,Equations!$G:$I,3,0)*(1/$W482)+VLOOKUP(CL$14&amp;"-imc-"&amp;$O482,Equations!$G:$I,3,0)*(1/$Q482)))</f>
        <v/>
      </c>
      <c r="CM482" s="10" t="str">
        <f>IF($AJ482="","",IF(OR($V482&lt;2.7,$V482&gt;90),"Age OOR",CL482-1.6449*VLOOKUP(CL$14&amp;"-rse-"&amp;$O482,Equations!$G:$I,3,0)))</f>
        <v/>
      </c>
      <c r="CN482" s="10" t="str">
        <f>IF($AJ482="","",IF(OR($V482&lt;2.7,$V482&gt;90),"Age OOR",CL482+1.6449*VLOOKUP(CL$14&amp;"-rse-"&amp;$O482,Equations!$G:$I,3,0)))</f>
        <v/>
      </c>
      <c r="CO482" s="10" t="str">
        <f t="shared" si="198"/>
        <v/>
      </c>
      <c r="CP482" s="10" t="str">
        <f>IF($AJ482="","",IF(OR($V482&lt;2.7,$V482&gt;90),"Age OOR",($AJ482-CL482)/VLOOKUP(CL$14&amp;"-rse-"&amp;$O482,Equations!$G:$I,3,0)))</f>
        <v/>
      </c>
      <c r="CQ482" s="10" t="str">
        <f>IF($AK482="","",IF(OR($V482&lt;2.7,$V482&gt;90),"Age OOR",EXP(VLOOKUP(CQ$14&amp;"-int-"&amp;$P482,Equations!$G:$I,3,0)+VLOOKUP(CQ$14&amp;"-sexo-"&amp;$P482,Equations!$G:$I,3,0)*$U482+VLOOKUP(CQ$14&amp;"-edad-"&amp;$P482,Equations!$G:$I,3,0)*$V482+VLOOKUP(CQ$14&amp;"-est-"&amp;$P482,Equations!$G:$I,3,0)*(1/$W482)+VLOOKUP(CQ$14&amp;"-imc-"&amp;$P482,Equations!$G:$I,3,0)*(1/$Q482))))</f>
        <v/>
      </c>
      <c r="CR482" s="10" t="str">
        <f>IF($AK482="","",IF(OR($V482&lt;2.7,$V482&gt;90),"Age OOR",EXP(LN(CQ482)-1.6449*VLOOKUP(CQ$14&amp;"-rse-"&amp;$P482,Equations!$G:$I,3,0))))</f>
        <v/>
      </c>
      <c r="CS482" s="10" t="str">
        <f>IF($AK482="","",IF(OR($V482&lt;2.7,$V482&gt;90),"Age OOR",EXP(LN(CQ482)+1.6449*VLOOKUP(CQ$14&amp;"-rse-"&amp;$P482,Equations!$G:$I,3,0))))</f>
        <v/>
      </c>
      <c r="CT482" s="10" t="str">
        <f t="shared" si="199"/>
        <v/>
      </c>
      <c r="CU482" s="10" t="str">
        <f>IF($AK482="","",IF(OR($V482&lt;2.7,$V482&gt;90),"Age OOR",(LN($AK482)-LN(CQ482))/VLOOKUP(CQ$14&amp;"-rse-"&amp;$P482,Equations!$G:$I,3,0)))</f>
        <v/>
      </c>
      <c r="CV482" s="47"/>
    </row>
    <row r="483" spans="5:100" x14ac:dyDescent="0.2">
      <c r="E483" s="23" t="str">
        <f t="shared" si="175"/>
        <v>Age out of range</v>
      </c>
      <c r="F483" s="23" t="str">
        <f t="shared" si="176"/>
        <v>Age out of range</v>
      </c>
      <c r="G483" s="23" t="str">
        <f t="shared" si="177"/>
        <v>Age out of range</v>
      </c>
      <c r="H483" s="23" t="str">
        <f t="shared" si="178"/>
        <v>Age out of range</v>
      </c>
      <c r="I483" s="23" t="str">
        <f t="shared" si="179"/>
        <v>Age out of range</v>
      </c>
      <c r="J483" s="23" t="str">
        <f t="shared" si="180"/>
        <v>Age out of range</v>
      </c>
      <c r="K483" s="23" t="str">
        <f t="shared" si="181"/>
        <v>Age out of range</v>
      </c>
      <c r="L483" s="23" t="str">
        <f t="shared" si="182"/>
        <v>Age out of range</v>
      </c>
      <c r="M483" s="23" t="str">
        <f t="shared" si="183"/>
        <v>Age out of range</v>
      </c>
      <c r="N483" s="23" t="str">
        <f t="shared" si="184"/>
        <v>Age out of range</v>
      </c>
      <c r="O483" s="23" t="str">
        <f t="shared" si="185"/>
        <v>Age out of range</v>
      </c>
      <c r="P483" s="23" t="str">
        <f t="shared" si="186"/>
        <v>Age out of range</v>
      </c>
      <c r="Q483" s="23" t="e">
        <f t="shared" si="187"/>
        <v>#DIV/0!</v>
      </c>
      <c r="R483" s="17"/>
      <c r="S483" s="23">
        <v>467</v>
      </c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7"/>
      <c r="AM483" s="47"/>
      <c r="AN483" s="10" t="str">
        <f>IF($Z483="","",IF(OR($V483&lt;2.7,$V483&gt;90),"Age OOR",VLOOKUP(AN$14&amp;"-int-"&amp;$E483,Equations!$G:$I,3,0)+VLOOKUP(AN$14&amp;"-sexo-"&amp;$E483,Equations!$G:$I,3,0)*$U483+VLOOKUP(AN$14&amp;"-edad-"&amp;$E483,Equations!$G:$I,3,0)*$V483+VLOOKUP(AN$14&amp;"-est-"&amp;$E483,Equations!$G:$I,3,0)*(1/$W483)+VLOOKUP(AN$14&amp;"-imc-"&amp;$E483,Equations!$G:$I,3,0)*(1/$Q483)))</f>
        <v/>
      </c>
      <c r="AO483" s="10" t="str">
        <f>IF($Z483="","",IF(OR($V483&lt;2.7,$V483&gt;90),"Age OOR",AN483-1.6449*VLOOKUP(AN$14&amp;"-rse-"&amp;$E483,Equations!$G:$I,3,0)))</f>
        <v/>
      </c>
      <c r="AP483" s="10" t="str">
        <f>IF($Z483="","",IF(OR($V483&lt;2.7,$V483&gt;90),"Age OOR",AN483+1.6449*VLOOKUP(AN$14&amp;"-rse-"&amp;$E483,Equations!$G:$I,3,0)))</f>
        <v/>
      </c>
      <c r="AQ483" s="10" t="str">
        <f t="shared" si="188"/>
        <v/>
      </c>
      <c r="AR483" s="10" t="str">
        <f>IF($Z483="","",IF(OR($V483&lt;2.7,$V483&gt;90),"Age OOR",($Z483-AN483)/VLOOKUP(AN$14&amp;"-rse-"&amp;$E483,Equations!$G:$I,3,0)))</f>
        <v/>
      </c>
      <c r="AS483" s="10" t="str">
        <f>IF($AA483="","",IF(OR($V483&lt;2.7,$V483&gt;90),"Age OOR",VLOOKUP(AS$14&amp;"-int-"&amp;$F483,Equations!$G:$I,3,0)+VLOOKUP(AS$14&amp;"-sexo-"&amp;$F483,Equations!$G:$I,3,0)*$U483+VLOOKUP(AS$14&amp;"-edad-"&amp;$F483,Equations!$G:$I,3,0)*$V483+VLOOKUP(AS$14&amp;"-est-"&amp;$F483,Equations!$G:$I,3,0)*(1/$W483)+VLOOKUP(AS$14&amp;"-imc-"&amp;$F483,Equations!$G:$I,3,0)*(1/$Q483)))</f>
        <v/>
      </c>
      <c r="AT483" s="10" t="str">
        <f>IF($AA483="","",IF(OR($V483&lt;2.7,$V483&gt;90),"Age OOR",AS483-1.6449*VLOOKUP(AS$14&amp;"-rse-"&amp;$F483,Equations!$G:$I,3,0)))</f>
        <v/>
      </c>
      <c r="AU483" s="10" t="str">
        <f>IF($AA483="","",IF(OR($V483&lt;2.7,$V483&gt;90),"Age OOR",AS483+1.6449*VLOOKUP(AS$14&amp;"-rse-"&amp;$F483,Equations!$G:$I,3,0)))</f>
        <v/>
      </c>
      <c r="AV483" s="10" t="str">
        <f t="shared" si="189"/>
        <v/>
      </c>
      <c r="AW483" s="10" t="str">
        <f>IF($AA483="","",IF(OR($V483&lt;2.7,$V483&gt;90),"Age OOR",($AA483-AS483)/VLOOKUP(AS$14&amp;"-rse-"&amp;$F483,Equations!$G:$I,3,0)))</f>
        <v/>
      </c>
      <c r="AX483" s="10" t="str">
        <f>IF($AB483="","",IF(OR($V483&lt;2.7,$V483&gt;90),"Age OOR",VLOOKUP(AX$14&amp;"-int-"&amp;$G483,Equations!$G:$I,3,0)+VLOOKUP(AX$14&amp;"-sexo-"&amp;$G483,Equations!$G:$I,3,0)*$U483+VLOOKUP(AX$14&amp;"-edad-"&amp;$G483,Equations!$G:$I,3,0)*$V483+VLOOKUP(AX$14&amp;"-est-"&amp;$G483,Equations!$G:$I,3,0)*(1/$W483)+VLOOKUP(AX$14&amp;"-imc-"&amp;$G483,Equations!$G:$I,3,0)*(1/$Q483)))</f>
        <v/>
      </c>
      <c r="AY483" s="10" t="str">
        <f>IF($AB483="","",IF(OR($V483&lt;2.7,$V483&gt;90),"Age OOR",AX483-1.6449*VLOOKUP(AX$14&amp;"-rse-"&amp;$G483,Equations!$G:$I,3,0)))</f>
        <v/>
      </c>
      <c r="AZ483" s="10" t="str">
        <f>IF($AB483="","",IF(OR($V483&lt;2.7,$V483&gt;90),"Age OOR",AX483+1.6449*VLOOKUP(AX$14&amp;"-rse-"&amp;$G483,Equations!$G:$I,3,0)))</f>
        <v/>
      </c>
      <c r="BA483" s="10" t="str">
        <f t="shared" si="190"/>
        <v/>
      </c>
      <c r="BB483" s="10" t="str">
        <f>IF($AB483="","",IF(OR($V483&lt;2.7,$V483&gt;90),"Age OOR",($AB483-AX483)/VLOOKUP(AX$14&amp;"-rse-"&amp;$G483,Equations!$G:$I,3,0)))</f>
        <v/>
      </c>
      <c r="BC483" s="10" t="str">
        <f>IF($AC483="","",IF(OR($V483&lt;2.7,$V483&gt;90),"Age OOR",VLOOKUP(BC$14&amp;"-int-"&amp;$H483,Equations!$G:$I,3,0)+VLOOKUP(BC$14&amp;"-sexo-"&amp;$H483,Equations!$G:$I,3,0)*$U483+VLOOKUP(BC$14&amp;"-edad-"&amp;$H483,Equations!$G:$I,3,0)*$V483+VLOOKUP(BC$14&amp;"-est-"&amp;$H483,Equations!$G:$I,3,0)*(1/$W483)+VLOOKUP(BC$14&amp;"-imc-"&amp;$H483,Equations!$G:$I,3,0)*(1/$Q483)))</f>
        <v/>
      </c>
      <c r="BD483" s="10" t="str">
        <f>IF($AC483="","",IF(OR($V483&lt;2.7,$V483&gt;90),"Age OOR",BC483-1.6449*VLOOKUP(BC$14&amp;"-rse-"&amp;$H483,Equations!$G:$I,3,0)))</f>
        <v/>
      </c>
      <c r="BE483" s="10" t="str">
        <f>IF($AC483="","",IF(OR($V483&lt;2.7,$V483&gt;90),"Age OOR",BC483+1.6449*VLOOKUP(BC$14&amp;"-rse-"&amp;$H483,Equations!$G:$I,3,0)))</f>
        <v/>
      </c>
      <c r="BF483" s="10" t="str">
        <f t="shared" si="191"/>
        <v/>
      </c>
      <c r="BG483" s="10" t="str">
        <f>IF($AC483="","",IF(OR($V483&lt;2.7,$V483&gt;90),"Age OOR",($AC483-BC483)/VLOOKUP(BC$14&amp;"-rse-"&amp;$H483,Equations!$G:$I,3,0)))</f>
        <v/>
      </c>
      <c r="BH483" s="10" t="str">
        <f>IF($AD483="","",IF(OR($V483&lt;2.7,$V483&gt;90),"Age OOR",VLOOKUP(BH$14&amp;"-int-"&amp;$I483,Equations!$G:$I,3,0)+VLOOKUP(BH$14&amp;"-sexo-"&amp;$I483,Equations!$G:$I,3,0)*$U483+VLOOKUP(BH$14&amp;"-edad-"&amp;$I483,Equations!$G:$I,3,0)*$V483+VLOOKUP(BH$14&amp;"-est-"&amp;$I483,Equations!$G:$I,3,0)*(1/$W483)+VLOOKUP(BH$14&amp;"-imc-"&amp;$I483,Equations!$G:$I,3,0)*(1/$Q483)))</f>
        <v/>
      </c>
      <c r="BI483" s="10" t="str">
        <f>IF($AD483="","",IF(OR($V483&lt;2.7,$V483&gt;90),"Age OOR",BH483-1.6449*VLOOKUP(BH$14&amp;"-rse-"&amp;$I483,Equations!$G:$I,3,0)))</f>
        <v/>
      </c>
      <c r="BJ483" s="10" t="str">
        <f>IF($AD483="","",IF(OR($V483&lt;2.7,$V483&gt;90),"Age OOR",BH483+1.6449*VLOOKUP(BH$14&amp;"-rse-"&amp;$I483,Equations!$G:$I,3,0)))</f>
        <v/>
      </c>
      <c r="BK483" s="10" t="str">
        <f t="shared" si="192"/>
        <v/>
      </c>
      <c r="BL483" s="10" t="str">
        <f>IF($AD483="","",IF(OR($V483&lt;2.7,$V483&gt;90),"Age OOR",($AD483-BH483)/VLOOKUP(BH$14&amp;"-rse-"&amp;$I483,Equations!$G:$I,3,0)))</f>
        <v/>
      </c>
      <c r="BM483" s="10" t="str">
        <f>IF($AE483="","",IF(OR($V483&lt;2.7,$V483&gt;90),"Age OOR",VLOOKUP(BM$14&amp;"-int-"&amp;$J483,Equations!$G:$I,3,0)+VLOOKUP(BM$14&amp;"-sexo-"&amp;$J483,Equations!$G:$I,3,0)*$U483+VLOOKUP(BM$14&amp;"-edad-"&amp;$J483,Equations!$G:$I,3,0)*$V483+VLOOKUP(BM$14&amp;"-est-"&amp;$J483,Equations!$G:$I,3,0)*(1/$W483)+VLOOKUP(BM$14&amp;"-imc-"&amp;$J483,Equations!$G:$I,3,0)*(1/$Q483)))</f>
        <v/>
      </c>
      <c r="BN483" s="10" t="str">
        <f>IF($AE483="","",IF(OR($V483&lt;2.7,$V483&gt;90),"Age OOR",BM483-1.6449*VLOOKUP(BM$14&amp;"-rse-"&amp;$J483,Equations!$G:$I,3,0)))</f>
        <v/>
      </c>
      <c r="BO483" s="10" t="str">
        <f>IF($AE483="","",IF(OR($V483&lt;2.7,$V483&gt;90),"Age OOR",BM483+1.6449*VLOOKUP(BM$14&amp;"-rse-"&amp;$J483,Equations!$G:$I,3,0)))</f>
        <v/>
      </c>
      <c r="BP483" s="10" t="str">
        <f t="shared" si="193"/>
        <v/>
      </c>
      <c r="BQ483" s="10" t="str">
        <f>IF($AE483="","",IF(OR($V483&lt;2.7,$V483&gt;90),"Age OOR",($AE483-BM483)/VLOOKUP(BM$14&amp;"-rse-"&amp;$J483,Equations!$G:$I,3,0)))</f>
        <v/>
      </c>
      <c r="BR483" s="10" t="str">
        <f>IF($AF483="","",IF(OR($V483&lt;2.7,$V483&gt;90),"Age OOR",VLOOKUP(BR$14&amp;"-int-"&amp;$K483,Equations!$G:$I,3,0)+VLOOKUP(BR$14&amp;"-sexo-"&amp;$K483,Equations!$G:$I,3,0)*$U483+VLOOKUP(BR$14&amp;"-edad-"&amp;$K483,Equations!$G:$I,3,0)*$V483+VLOOKUP(BR$14&amp;"-est-"&amp;$K483,Equations!$G:$I,3,0)*(1/$W483)+VLOOKUP(BR$14&amp;"-imc-"&amp;$K483,Equations!$G:$I,3,0)*(1/$Q483)))</f>
        <v/>
      </c>
      <c r="BS483" s="10" t="str">
        <f>IF($AF483="","",IF(OR($V483&lt;2.7,$V483&gt;90),"Age OOR",BR483-1.6449*VLOOKUP(BR$14&amp;"-rse-"&amp;$K483,Equations!$G:$I,3,0)))</f>
        <v/>
      </c>
      <c r="BT483" s="10" t="str">
        <f>IF($AF483="","",IF(OR($V483&lt;2.7,$V483&gt;90),"Age OOR",BR483+1.6449*VLOOKUP(BR$14&amp;"-rse-"&amp;$K483,Equations!$G:$I,3,0)))</f>
        <v/>
      </c>
      <c r="BU483" s="10" t="str">
        <f t="shared" si="194"/>
        <v/>
      </c>
      <c r="BV483" s="10" t="str">
        <f>IF($AF483="","",IF(OR($V483&lt;2.7,$V483&gt;90),"Age OOR",($AF483-BR483)/VLOOKUP(BR$14&amp;"-rse-"&amp;$K483,Equations!$G:$I,3,0)))</f>
        <v/>
      </c>
      <c r="BW483" s="10" t="str">
        <f>IF($AG483="","",IF(OR($V483&lt;2.7,$V483&gt;90),"Age OOR",VLOOKUP(BW$14&amp;"-int-"&amp;$L483,Equations!$G:$I,3,0)+VLOOKUP(BW$14&amp;"-sexo-"&amp;$L483,Equations!$G:$I,3,0)*$U483+VLOOKUP(BW$14&amp;"-edad-"&amp;$L483,Equations!$G:$I,3,0)*$V483+VLOOKUP(BW$14&amp;"-est-"&amp;$L483,Equations!$G:$I,3,0)*(1/$W483)+VLOOKUP(BW$14&amp;"-imc-"&amp;$L483,Equations!$G:$I,3,0)*(1/$Q483)))</f>
        <v/>
      </c>
      <c r="BX483" s="10" t="str">
        <f>IF($AG483="","",IF(OR($V483&lt;2.7,$V483&gt;90),"Age OOR",BW483-1.6449*VLOOKUP(BW$14&amp;"-rse-"&amp;$L483,Equations!$G:$I,3,0)))</f>
        <v/>
      </c>
      <c r="BY483" s="10" t="str">
        <f>IF($AG483="","",IF(OR($V483&lt;2.7,$V483&gt;90),"Age OOR",BW483+1.6449*VLOOKUP(BW$14&amp;"-rse-"&amp;$L483,Equations!$G:$I,3,0)))</f>
        <v/>
      </c>
      <c r="BZ483" s="10" t="str">
        <f t="shared" si="195"/>
        <v/>
      </c>
      <c r="CA483" s="10" t="str">
        <f>IF($AG483="","",IF(OR($V483&lt;2.7,$V483&gt;90),"Age OOR",($AG483-BW483)/VLOOKUP(BW$14&amp;"-rse-"&amp;$L483,Equations!$G:$I,3,0)))</f>
        <v/>
      </c>
      <c r="CB483" s="10" t="str">
        <f>IF($AH483="","",IF(OR($V483&lt;2.7,$V483&gt;90),"Age OOR",VLOOKUP(CB$14&amp;"-int-"&amp;$M483,Equations!$G:$I,3,0)+VLOOKUP(CB$14&amp;"-sexo-"&amp;$M483,Equations!$G:$I,3,0)*$U483+VLOOKUP(CB$14&amp;"-edad-"&amp;$M483,Equations!$G:$I,3,0)*$V483+VLOOKUP(CB$14&amp;"-est-"&amp;$M483,Equations!$G:$I,3,0)*(1/$W483)+VLOOKUP(CB$14&amp;"-imc-"&amp;$M483,Equations!$G:$I,3,0)*(1/$Q483)))</f>
        <v/>
      </c>
      <c r="CC483" s="10" t="str">
        <f>IF($AH483="","",IF(OR($V483&lt;2.7,$V483&gt;90),"Age OOR",CB483-1.6449*VLOOKUP(CB$14&amp;"-rse-"&amp;$M483,Equations!$G:$I,3,0)))</f>
        <v/>
      </c>
      <c r="CD483" s="10" t="str">
        <f>IF($AH483="","",IF(OR($V483&lt;2.7,$V483&gt;90),"Age OOR",CB483+1.6449*VLOOKUP(CB$14&amp;"-rse-"&amp;$M483,Equations!$G:$I,3,0)))</f>
        <v/>
      </c>
      <c r="CE483" s="10" t="str">
        <f t="shared" si="196"/>
        <v/>
      </c>
      <c r="CF483" s="10" t="str">
        <f>IF($AH483="","",IF(OR($V483&lt;2.7,$V483&gt;90),"Age OOR",($AH483-CB483)/VLOOKUP(CB$14&amp;"-rse-"&amp;$M483,Equations!$G:$I,3,0)))</f>
        <v/>
      </c>
      <c r="CG483" s="10" t="str">
        <f>IF($AI483="","",IF(OR($V483&lt;2.7,$V483&gt;90),"Age OOR",VLOOKUP(CG$14&amp;"-int-"&amp;$N483,Equations!$G:$I,3,0)+VLOOKUP(CG$14&amp;"-sexo-"&amp;$N483,Equations!$G:$I,3,0)*$U483+VLOOKUP(CG$14&amp;"-edad-"&amp;$N483,Equations!$G:$I,3,0)*$V483+VLOOKUP(CG$14&amp;"-est-"&amp;$N483,Equations!$G:$I,3,0)*(1/$W483)+VLOOKUP(CG$14&amp;"-imc-"&amp;$N483,Equations!$G:$I,3,0)*(1/$Q483)))</f>
        <v/>
      </c>
      <c r="CH483" s="10" t="str">
        <f>IF($AI483="","",IF(OR($V483&lt;2.7,$V483&gt;90),"Age OOR",CG483-1.6449*VLOOKUP(CG$14&amp;"-rse-"&amp;$N483,Equations!$G:$I,3,0)))</f>
        <v/>
      </c>
      <c r="CI483" s="10" t="str">
        <f>IF($AI483="","",IF(OR($V483&lt;2.7,$V483&gt;90),"Age OOR",CG483+1.6449*VLOOKUP(CG$14&amp;"-rse-"&amp;$N483,Equations!$G:$I,3,0)))</f>
        <v/>
      </c>
      <c r="CJ483" s="10" t="str">
        <f t="shared" si="197"/>
        <v/>
      </c>
      <c r="CK483" s="10" t="str">
        <f>IF($AI483="","",IF(OR($V483&lt;2.7,$V483&gt;90),"Age OOR",($AI483-CG483)/VLOOKUP(CG$14&amp;"-rse-"&amp;$N483,Equations!$G:$I,3,0)))</f>
        <v/>
      </c>
      <c r="CL483" s="10" t="str">
        <f>IF($AJ483="","",IF(OR($V483&lt;2.7,$V483&gt;90),"Age OOR",VLOOKUP(CL$14&amp;"-int-"&amp;$O483,Equations!$G:$I,3,0)+VLOOKUP(CL$14&amp;"-sexo-"&amp;$O483,Equations!$G:$I,3,0)*$U483+VLOOKUP(CL$14&amp;"-edad-"&amp;$O483,Equations!$G:$I,3,0)*$V483+VLOOKUP(CL$14&amp;"-est-"&amp;$O483,Equations!$G:$I,3,0)*(1/$W483)+VLOOKUP(CL$14&amp;"-imc-"&amp;$O483,Equations!$G:$I,3,0)*(1/$Q483)))</f>
        <v/>
      </c>
      <c r="CM483" s="10" t="str">
        <f>IF($AJ483="","",IF(OR($V483&lt;2.7,$V483&gt;90),"Age OOR",CL483-1.6449*VLOOKUP(CL$14&amp;"-rse-"&amp;$O483,Equations!$G:$I,3,0)))</f>
        <v/>
      </c>
      <c r="CN483" s="10" t="str">
        <f>IF($AJ483="","",IF(OR($V483&lt;2.7,$V483&gt;90),"Age OOR",CL483+1.6449*VLOOKUP(CL$14&amp;"-rse-"&amp;$O483,Equations!$G:$I,3,0)))</f>
        <v/>
      </c>
      <c r="CO483" s="10" t="str">
        <f t="shared" si="198"/>
        <v/>
      </c>
      <c r="CP483" s="10" t="str">
        <f>IF($AJ483="","",IF(OR($V483&lt;2.7,$V483&gt;90),"Age OOR",($AJ483-CL483)/VLOOKUP(CL$14&amp;"-rse-"&amp;$O483,Equations!$G:$I,3,0)))</f>
        <v/>
      </c>
      <c r="CQ483" s="10" t="str">
        <f>IF($AK483="","",IF(OR($V483&lt;2.7,$V483&gt;90),"Age OOR",EXP(VLOOKUP(CQ$14&amp;"-int-"&amp;$P483,Equations!$G:$I,3,0)+VLOOKUP(CQ$14&amp;"-sexo-"&amp;$P483,Equations!$G:$I,3,0)*$U483+VLOOKUP(CQ$14&amp;"-edad-"&amp;$P483,Equations!$G:$I,3,0)*$V483+VLOOKUP(CQ$14&amp;"-est-"&amp;$P483,Equations!$G:$I,3,0)*(1/$W483)+VLOOKUP(CQ$14&amp;"-imc-"&amp;$P483,Equations!$G:$I,3,0)*(1/$Q483))))</f>
        <v/>
      </c>
      <c r="CR483" s="10" t="str">
        <f>IF($AK483="","",IF(OR($V483&lt;2.7,$V483&gt;90),"Age OOR",EXP(LN(CQ483)-1.6449*VLOOKUP(CQ$14&amp;"-rse-"&amp;$P483,Equations!$G:$I,3,0))))</f>
        <v/>
      </c>
      <c r="CS483" s="10" t="str">
        <f>IF($AK483="","",IF(OR($V483&lt;2.7,$V483&gt;90),"Age OOR",EXP(LN(CQ483)+1.6449*VLOOKUP(CQ$14&amp;"-rse-"&amp;$P483,Equations!$G:$I,3,0))))</f>
        <v/>
      </c>
      <c r="CT483" s="10" t="str">
        <f t="shared" si="199"/>
        <v/>
      </c>
      <c r="CU483" s="10" t="str">
        <f>IF($AK483="","",IF(OR($V483&lt;2.7,$V483&gt;90),"Age OOR",(LN($AK483)-LN(CQ483))/VLOOKUP(CQ$14&amp;"-rse-"&amp;$P483,Equations!$G:$I,3,0)))</f>
        <v/>
      </c>
      <c r="CV483" s="47"/>
    </row>
    <row r="484" spans="5:100" x14ac:dyDescent="0.2">
      <c r="E484" s="23" t="str">
        <f t="shared" si="175"/>
        <v>Age out of range</v>
      </c>
      <c r="F484" s="23" t="str">
        <f t="shared" si="176"/>
        <v>Age out of range</v>
      </c>
      <c r="G484" s="23" t="str">
        <f t="shared" si="177"/>
        <v>Age out of range</v>
      </c>
      <c r="H484" s="23" t="str">
        <f t="shared" si="178"/>
        <v>Age out of range</v>
      </c>
      <c r="I484" s="23" t="str">
        <f t="shared" si="179"/>
        <v>Age out of range</v>
      </c>
      <c r="J484" s="23" t="str">
        <f t="shared" si="180"/>
        <v>Age out of range</v>
      </c>
      <c r="K484" s="23" t="str">
        <f t="shared" si="181"/>
        <v>Age out of range</v>
      </c>
      <c r="L484" s="23" t="str">
        <f t="shared" si="182"/>
        <v>Age out of range</v>
      </c>
      <c r="M484" s="23" t="str">
        <f t="shared" si="183"/>
        <v>Age out of range</v>
      </c>
      <c r="N484" s="23" t="str">
        <f t="shared" si="184"/>
        <v>Age out of range</v>
      </c>
      <c r="O484" s="23" t="str">
        <f t="shared" si="185"/>
        <v>Age out of range</v>
      </c>
      <c r="P484" s="23" t="str">
        <f t="shared" si="186"/>
        <v>Age out of range</v>
      </c>
      <c r="Q484" s="23" t="e">
        <f t="shared" si="187"/>
        <v>#DIV/0!</v>
      </c>
      <c r="R484" s="17"/>
      <c r="S484" s="23">
        <v>468</v>
      </c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7"/>
      <c r="AM484" s="47"/>
      <c r="AN484" s="10" t="str">
        <f>IF($Z484="","",IF(OR($V484&lt;2.7,$V484&gt;90),"Age OOR",VLOOKUP(AN$14&amp;"-int-"&amp;$E484,Equations!$G:$I,3,0)+VLOOKUP(AN$14&amp;"-sexo-"&amp;$E484,Equations!$G:$I,3,0)*$U484+VLOOKUP(AN$14&amp;"-edad-"&amp;$E484,Equations!$G:$I,3,0)*$V484+VLOOKUP(AN$14&amp;"-est-"&amp;$E484,Equations!$G:$I,3,0)*(1/$W484)+VLOOKUP(AN$14&amp;"-imc-"&amp;$E484,Equations!$G:$I,3,0)*(1/$Q484)))</f>
        <v/>
      </c>
      <c r="AO484" s="10" t="str">
        <f>IF($Z484="","",IF(OR($V484&lt;2.7,$V484&gt;90),"Age OOR",AN484-1.6449*VLOOKUP(AN$14&amp;"-rse-"&amp;$E484,Equations!$G:$I,3,0)))</f>
        <v/>
      </c>
      <c r="AP484" s="10" t="str">
        <f>IF($Z484="","",IF(OR($V484&lt;2.7,$V484&gt;90),"Age OOR",AN484+1.6449*VLOOKUP(AN$14&amp;"-rse-"&amp;$E484,Equations!$G:$I,3,0)))</f>
        <v/>
      </c>
      <c r="AQ484" s="10" t="str">
        <f t="shared" si="188"/>
        <v/>
      </c>
      <c r="AR484" s="10" t="str">
        <f>IF($Z484="","",IF(OR($V484&lt;2.7,$V484&gt;90),"Age OOR",($Z484-AN484)/VLOOKUP(AN$14&amp;"-rse-"&amp;$E484,Equations!$G:$I,3,0)))</f>
        <v/>
      </c>
      <c r="AS484" s="10" t="str">
        <f>IF($AA484="","",IF(OR($V484&lt;2.7,$V484&gt;90),"Age OOR",VLOOKUP(AS$14&amp;"-int-"&amp;$F484,Equations!$G:$I,3,0)+VLOOKUP(AS$14&amp;"-sexo-"&amp;$F484,Equations!$G:$I,3,0)*$U484+VLOOKUP(AS$14&amp;"-edad-"&amp;$F484,Equations!$G:$I,3,0)*$V484+VLOOKUP(AS$14&amp;"-est-"&amp;$F484,Equations!$G:$I,3,0)*(1/$W484)+VLOOKUP(AS$14&amp;"-imc-"&amp;$F484,Equations!$G:$I,3,0)*(1/$Q484)))</f>
        <v/>
      </c>
      <c r="AT484" s="10" t="str">
        <f>IF($AA484="","",IF(OR($V484&lt;2.7,$V484&gt;90),"Age OOR",AS484-1.6449*VLOOKUP(AS$14&amp;"-rse-"&amp;$F484,Equations!$G:$I,3,0)))</f>
        <v/>
      </c>
      <c r="AU484" s="10" t="str">
        <f>IF($AA484="","",IF(OR($V484&lt;2.7,$V484&gt;90),"Age OOR",AS484+1.6449*VLOOKUP(AS$14&amp;"-rse-"&amp;$F484,Equations!$G:$I,3,0)))</f>
        <v/>
      </c>
      <c r="AV484" s="10" t="str">
        <f t="shared" si="189"/>
        <v/>
      </c>
      <c r="AW484" s="10" t="str">
        <f>IF($AA484="","",IF(OR($V484&lt;2.7,$V484&gt;90),"Age OOR",($AA484-AS484)/VLOOKUP(AS$14&amp;"-rse-"&amp;$F484,Equations!$G:$I,3,0)))</f>
        <v/>
      </c>
      <c r="AX484" s="10" t="str">
        <f>IF($AB484="","",IF(OR($V484&lt;2.7,$V484&gt;90),"Age OOR",VLOOKUP(AX$14&amp;"-int-"&amp;$G484,Equations!$G:$I,3,0)+VLOOKUP(AX$14&amp;"-sexo-"&amp;$G484,Equations!$G:$I,3,0)*$U484+VLOOKUP(AX$14&amp;"-edad-"&amp;$G484,Equations!$G:$I,3,0)*$V484+VLOOKUP(AX$14&amp;"-est-"&amp;$G484,Equations!$G:$I,3,0)*(1/$W484)+VLOOKUP(AX$14&amp;"-imc-"&amp;$G484,Equations!$G:$I,3,0)*(1/$Q484)))</f>
        <v/>
      </c>
      <c r="AY484" s="10" t="str">
        <f>IF($AB484="","",IF(OR($V484&lt;2.7,$V484&gt;90),"Age OOR",AX484-1.6449*VLOOKUP(AX$14&amp;"-rse-"&amp;$G484,Equations!$G:$I,3,0)))</f>
        <v/>
      </c>
      <c r="AZ484" s="10" t="str">
        <f>IF($AB484="","",IF(OR($V484&lt;2.7,$V484&gt;90),"Age OOR",AX484+1.6449*VLOOKUP(AX$14&amp;"-rse-"&amp;$G484,Equations!$G:$I,3,0)))</f>
        <v/>
      </c>
      <c r="BA484" s="10" t="str">
        <f t="shared" si="190"/>
        <v/>
      </c>
      <c r="BB484" s="10" t="str">
        <f>IF($AB484="","",IF(OR($V484&lt;2.7,$V484&gt;90),"Age OOR",($AB484-AX484)/VLOOKUP(AX$14&amp;"-rse-"&amp;$G484,Equations!$G:$I,3,0)))</f>
        <v/>
      </c>
      <c r="BC484" s="10" t="str">
        <f>IF($AC484="","",IF(OR($V484&lt;2.7,$V484&gt;90),"Age OOR",VLOOKUP(BC$14&amp;"-int-"&amp;$H484,Equations!$G:$I,3,0)+VLOOKUP(BC$14&amp;"-sexo-"&amp;$H484,Equations!$G:$I,3,0)*$U484+VLOOKUP(BC$14&amp;"-edad-"&amp;$H484,Equations!$G:$I,3,0)*$V484+VLOOKUP(BC$14&amp;"-est-"&amp;$H484,Equations!$G:$I,3,0)*(1/$W484)+VLOOKUP(BC$14&amp;"-imc-"&amp;$H484,Equations!$G:$I,3,0)*(1/$Q484)))</f>
        <v/>
      </c>
      <c r="BD484" s="10" t="str">
        <f>IF($AC484="","",IF(OR($V484&lt;2.7,$V484&gt;90),"Age OOR",BC484-1.6449*VLOOKUP(BC$14&amp;"-rse-"&amp;$H484,Equations!$G:$I,3,0)))</f>
        <v/>
      </c>
      <c r="BE484" s="10" t="str">
        <f>IF($AC484="","",IF(OR($V484&lt;2.7,$V484&gt;90),"Age OOR",BC484+1.6449*VLOOKUP(BC$14&amp;"-rse-"&amp;$H484,Equations!$G:$I,3,0)))</f>
        <v/>
      </c>
      <c r="BF484" s="10" t="str">
        <f t="shared" si="191"/>
        <v/>
      </c>
      <c r="BG484" s="10" t="str">
        <f>IF($AC484="","",IF(OR($V484&lt;2.7,$V484&gt;90),"Age OOR",($AC484-BC484)/VLOOKUP(BC$14&amp;"-rse-"&amp;$H484,Equations!$G:$I,3,0)))</f>
        <v/>
      </c>
      <c r="BH484" s="10" t="str">
        <f>IF($AD484="","",IF(OR($V484&lt;2.7,$V484&gt;90),"Age OOR",VLOOKUP(BH$14&amp;"-int-"&amp;$I484,Equations!$G:$I,3,0)+VLOOKUP(BH$14&amp;"-sexo-"&amp;$I484,Equations!$G:$I,3,0)*$U484+VLOOKUP(BH$14&amp;"-edad-"&amp;$I484,Equations!$G:$I,3,0)*$V484+VLOOKUP(BH$14&amp;"-est-"&amp;$I484,Equations!$G:$I,3,0)*(1/$W484)+VLOOKUP(BH$14&amp;"-imc-"&amp;$I484,Equations!$G:$I,3,0)*(1/$Q484)))</f>
        <v/>
      </c>
      <c r="BI484" s="10" t="str">
        <f>IF($AD484="","",IF(OR($V484&lt;2.7,$V484&gt;90),"Age OOR",BH484-1.6449*VLOOKUP(BH$14&amp;"-rse-"&amp;$I484,Equations!$G:$I,3,0)))</f>
        <v/>
      </c>
      <c r="BJ484" s="10" t="str">
        <f>IF($AD484="","",IF(OR($V484&lt;2.7,$V484&gt;90),"Age OOR",BH484+1.6449*VLOOKUP(BH$14&amp;"-rse-"&amp;$I484,Equations!$G:$I,3,0)))</f>
        <v/>
      </c>
      <c r="BK484" s="10" t="str">
        <f t="shared" si="192"/>
        <v/>
      </c>
      <c r="BL484" s="10" t="str">
        <f>IF($AD484="","",IF(OR($V484&lt;2.7,$V484&gt;90),"Age OOR",($AD484-BH484)/VLOOKUP(BH$14&amp;"-rse-"&amp;$I484,Equations!$G:$I,3,0)))</f>
        <v/>
      </c>
      <c r="BM484" s="10" t="str">
        <f>IF($AE484="","",IF(OR($V484&lt;2.7,$V484&gt;90),"Age OOR",VLOOKUP(BM$14&amp;"-int-"&amp;$J484,Equations!$G:$I,3,0)+VLOOKUP(BM$14&amp;"-sexo-"&amp;$J484,Equations!$G:$I,3,0)*$U484+VLOOKUP(BM$14&amp;"-edad-"&amp;$J484,Equations!$G:$I,3,0)*$V484+VLOOKUP(BM$14&amp;"-est-"&amp;$J484,Equations!$G:$I,3,0)*(1/$W484)+VLOOKUP(BM$14&amp;"-imc-"&amp;$J484,Equations!$G:$I,3,0)*(1/$Q484)))</f>
        <v/>
      </c>
      <c r="BN484" s="10" t="str">
        <f>IF($AE484="","",IF(OR($V484&lt;2.7,$V484&gt;90),"Age OOR",BM484-1.6449*VLOOKUP(BM$14&amp;"-rse-"&amp;$J484,Equations!$G:$I,3,0)))</f>
        <v/>
      </c>
      <c r="BO484" s="10" t="str">
        <f>IF($AE484="","",IF(OR($V484&lt;2.7,$V484&gt;90),"Age OOR",BM484+1.6449*VLOOKUP(BM$14&amp;"-rse-"&amp;$J484,Equations!$G:$I,3,0)))</f>
        <v/>
      </c>
      <c r="BP484" s="10" t="str">
        <f t="shared" si="193"/>
        <v/>
      </c>
      <c r="BQ484" s="10" t="str">
        <f>IF($AE484="","",IF(OR($V484&lt;2.7,$V484&gt;90),"Age OOR",($AE484-BM484)/VLOOKUP(BM$14&amp;"-rse-"&amp;$J484,Equations!$G:$I,3,0)))</f>
        <v/>
      </c>
      <c r="BR484" s="10" t="str">
        <f>IF($AF484="","",IF(OR($V484&lt;2.7,$V484&gt;90),"Age OOR",VLOOKUP(BR$14&amp;"-int-"&amp;$K484,Equations!$G:$I,3,0)+VLOOKUP(BR$14&amp;"-sexo-"&amp;$K484,Equations!$G:$I,3,0)*$U484+VLOOKUP(BR$14&amp;"-edad-"&amp;$K484,Equations!$G:$I,3,0)*$V484+VLOOKUP(BR$14&amp;"-est-"&amp;$K484,Equations!$G:$I,3,0)*(1/$W484)+VLOOKUP(BR$14&amp;"-imc-"&amp;$K484,Equations!$G:$I,3,0)*(1/$Q484)))</f>
        <v/>
      </c>
      <c r="BS484" s="10" t="str">
        <f>IF($AF484="","",IF(OR($V484&lt;2.7,$V484&gt;90),"Age OOR",BR484-1.6449*VLOOKUP(BR$14&amp;"-rse-"&amp;$K484,Equations!$G:$I,3,0)))</f>
        <v/>
      </c>
      <c r="BT484" s="10" t="str">
        <f>IF($AF484="","",IF(OR($V484&lt;2.7,$V484&gt;90),"Age OOR",BR484+1.6449*VLOOKUP(BR$14&amp;"-rse-"&amp;$K484,Equations!$G:$I,3,0)))</f>
        <v/>
      </c>
      <c r="BU484" s="10" t="str">
        <f t="shared" si="194"/>
        <v/>
      </c>
      <c r="BV484" s="10" t="str">
        <f>IF($AF484="","",IF(OR($V484&lt;2.7,$V484&gt;90),"Age OOR",($AF484-BR484)/VLOOKUP(BR$14&amp;"-rse-"&amp;$K484,Equations!$G:$I,3,0)))</f>
        <v/>
      </c>
      <c r="BW484" s="10" t="str">
        <f>IF($AG484="","",IF(OR($V484&lt;2.7,$V484&gt;90),"Age OOR",VLOOKUP(BW$14&amp;"-int-"&amp;$L484,Equations!$G:$I,3,0)+VLOOKUP(BW$14&amp;"-sexo-"&amp;$L484,Equations!$G:$I,3,0)*$U484+VLOOKUP(BW$14&amp;"-edad-"&amp;$L484,Equations!$G:$I,3,0)*$V484+VLOOKUP(BW$14&amp;"-est-"&amp;$L484,Equations!$G:$I,3,0)*(1/$W484)+VLOOKUP(BW$14&amp;"-imc-"&amp;$L484,Equations!$G:$I,3,0)*(1/$Q484)))</f>
        <v/>
      </c>
      <c r="BX484" s="10" t="str">
        <f>IF($AG484="","",IF(OR($V484&lt;2.7,$V484&gt;90),"Age OOR",BW484-1.6449*VLOOKUP(BW$14&amp;"-rse-"&amp;$L484,Equations!$G:$I,3,0)))</f>
        <v/>
      </c>
      <c r="BY484" s="10" t="str">
        <f>IF($AG484="","",IF(OR($V484&lt;2.7,$V484&gt;90),"Age OOR",BW484+1.6449*VLOOKUP(BW$14&amp;"-rse-"&amp;$L484,Equations!$G:$I,3,0)))</f>
        <v/>
      </c>
      <c r="BZ484" s="10" t="str">
        <f t="shared" si="195"/>
        <v/>
      </c>
      <c r="CA484" s="10" t="str">
        <f>IF($AG484="","",IF(OR($V484&lt;2.7,$V484&gt;90),"Age OOR",($AG484-BW484)/VLOOKUP(BW$14&amp;"-rse-"&amp;$L484,Equations!$G:$I,3,0)))</f>
        <v/>
      </c>
      <c r="CB484" s="10" t="str">
        <f>IF($AH484="","",IF(OR($V484&lt;2.7,$V484&gt;90),"Age OOR",VLOOKUP(CB$14&amp;"-int-"&amp;$M484,Equations!$G:$I,3,0)+VLOOKUP(CB$14&amp;"-sexo-"&amp;$M484,Equations!$G:$I,3,0)*$U484+VLOOKUP(CB$14&amp;"-edad-"&amp;$M484,Equations!$G:$I,3,0)*$V484+VLOOKUP(CB$14&amp;"-est-"&amp;$M484,Equations!$G:$I,3,0)*(1/$W484)+VLOOKUP(CB$14&amp;"-imc-"&amp;$M484,Equations!$G:$I,3,0)*(1/$Q484)))</f>
        <v/>
      </c>
      <c r="CC484" s="10" t="str">
        <f>IF($AH484="","",IF(OR($V484&lt;2.7,$V484&gt;90),"Age OOR",CB484-1.6449*VLOOKUP(CB$14&amp;"-rse-"&amp;$M484,Equations!$G:$I,3,0)))</f>
        <v/>
      </c>
      <c r="CD484" s="10" t="str">
        <f>IF($AH484="","",IF(OR($V484&lt;2.7,$V484&gt;90),"Age OOR",CB484+1.6449*VLOOKUP(CB$14&amp;"-rse-"&amp;$M484,Equations!$G:$I,3,0)))</f>
        <v/>
      </c>
      <c r="CE484" s="10" t="str">
        <f t="shared" si="196"/>
        <v/>
      </c>
      <c r="CF484" s="10" t="str">
        <f>IF($AH484="","",IF(OR($V484&lt;2.7,$V484&gt;90),"Age OOR",($AH484-CB484)/VLOOKUP(CB$14&amp;"-rse-"&amp;$M484,Equations!$G:$I,3,0)))</f>
        <v/>
      </c>
      <c r="CG484" s="10" t="str">
        <f>IF($AI484="","",IF(OR($V484&lt;2.7,$V484&gt;90),"Age OOR",VLOOKUP(CG$14&amp;"-int-"&amp;$N484,Equations!$G:$I,3,0)+VLOOKUP(CG$14&amp;"-sexo-"&amp;$N484,Equations!$G:$I,3,0)*$U484+VLOOKUP(CG$14&amp;"-edad-"&amp;$N484,Equations!$G:$I,3,0)*$V484+VLOOKUP(CG$14&amp;"-est-"&amp;$N484,Equations!$G:$I,3,0)*(1/$W484)+VLOOKUP(CG$14&amp;"-imc-"&amp;$N484,Equations!$G:$I,3,0)*(1/$Q484)))</f>
        <v/>
      </c>
      <c r="CH484" s="10" t="str">
        <f>IF($AI484="","",IF(OR($V484&lt;2.7,$V484&gt;90),"Age OOR",CG484-1.6449*VLOOKUP(CG$14&amp;"-rse-"&amp;$N484,Equations!$G:$I,3,0)))</f>
        <v/>
      </c>
      <c r="CI484" s="10" t="str">
        <f>IF($AI484="","",IF(OR($V484&lt;2.7,$V484&gt;90),"Age OOR",CG484+1.6449*VLOOKUP(CG$14&amp;"-rse-"&amp;$N484,Equations!$G:$I,3,0)))</f>
        <v/>
      </c>
      <c r="CJ484" s="10" t="str">
        <f t="shared" si="197"/>
        <v/>
      </c>
      <c r="CK484" s="10" t="str">
        <f>IF($AI484="","",IF(OR($V484&lt;2.7,$V484&gt;90),"Age OOR",($AI484-CG484)/VLOOKUP(CG$14&amp;"-rse-"&amp;$N484,Equations!$G:$I,3,0)))</f>
        <v/>
      </c>
      <c r="CL484" s="10" t="str">
        <f>IF($AJ484="","",IF(OR($V484&lt;2.7,$V484&gt;90),"Age OOR",VLOOKUP(CL$14&amp;"-int-"&amp;$O484,Equations!$G:$I,3,0)+VLOOKUP(CL$14&amp;"-sexo-"&amp;$O484,Equations!$G:$I,3,0)*$U484+VLOOKUP(CL$14&amp;"-edad-"&amp;$O484,Equations!$G:$I,3,0)*$V484+VLOOKUP(CL$14&amp;"-est-"&amp;$O484,Equations!$G:$I,3,0)*(1/$W484)+VLOOKUP(CL$14&amp;"-imc-"&amp;$O484,Equations!$G:$I,3,0)*(1/$Q484)))</f>
        <v/>
      </c>
      <c r="CM484" s="10" t="str">
        <f>IF($AJ484="","",IF(OR($V484&lt;2.7,$V484&gt;90),"Age OOR",CL484-1.6449*VLOOKUP(CL$14&amp;"-rse-"&amp;$O484,Equations!$G:$I,3,0)))</f>
        <v/>
      </c>
      <c r="CN484" s="10" t="str">
        <f>IF($AJ484="","",IF(OR($V484&lt;2.7,$V484&gt;90),"Age OOR",CL484+1.6449*VLOOKUP(CL$14&amp;"-rse-"&amp;$O484,Equations!$G:$I,3,0)))</f>
        <v/>
      </c>
      <c r="CO484" s="10" t="str">
        <f t="shared" si="198"/>
        <v/>
      </c>
      <c r="CP484" s="10" t="str">
        <f>IF($AJ484="","",IF(OR($V484&lt;2.7,$V484&gt;90),"Age OOR",($AJ484-CL484)/VLOOKUP(CL$14&amp;"-rse-"&amp;$O484,Equations!$G:$I,3,0)))</f>
        <v/>
      </c>
      <c r="CQ484" s="10" t="str">
        <f>IF($AK484="","",IF(OR($V484&lt;2.7,$V484&gt;90),"Age OOR",EXP(VLOOKUP(CQ$14&amp;"-int-"&amp;$P484,Equations!$G:$I,3,0)+VLOOKUP(CQ$14&amp;"-sexo-"&amp;$P484,Equations!$G:$I,3,0)*$U484+VLOOKUP(CQ$14&amp;"-edad-"&amp;$P484,Equations!$G:$I,3,0)*$V484+VLOOKUP(CQ$14&amp;"-est-"&amp;$P484,Equations!$G:$I,3,0)*(1/$W484)+VLOOKUP(CQ$14&amp;"-imc-"&amp;$P484,Equations!$G:$I,3,0)*(1/$Q484))))</f>
        <v/>
      </c>
      <c r="CR484" s="10" t="str">
        <f>IF($AK484="","",IF(OR($V484&lt;2.7,$V484&gt;90),"Age OOR",EXP(LN(CQ484)-1.6449*VLOOKUP(CQ$14&amp;"-rse-"&amp;$P484,Equations!$G:$I,3,0))))</f>
        <v/>
      </c>
      <c r="CS484" s="10" t="str">
        <f>IF($AK484="","",IF(OR($V484&lt;2.7,$V484&gt;90),"Age OOR",EXP(LN(CQ484)+1.6449*VLOOKUP(CQ$14&amp;"-rse-"&amp;$P484,Equations!$G:$I,3,0))))</f>
        <v/>
      </c>
      <c r="CT484" s="10" t="str">
        <f t="shared" si="199"/>
        <v/>
      </c>
      <c r="CU484" s="10" t="str">
        <f>IF($AK484="","",IF(OR($V484&lt;2.7,$V484&gt;90),"Age OOR",(LN($AK484)-LN(CQ484))/VLOOKUP(CQ$14&amp;"-rse-"&amp;$P484,Equations!$G:$I,3,0)))</f>
        <v/>
      </c>
      <c r="CV484" s="47"/>
    </row>
    <row r="485" spans="5:100" x14ac:dyDescent="0.2">
      <c r="E485" s="23" t="str">
        <f t="shared" si="175"/>
        <v>Age out of range</v>
      </c>
      <c r="F485" s="23" t="str">
        <f t="shared" si="176"/>
        <v>Age out of range</v>
      </c>
      <c r="G485" s="23" t="str">
        <f t="shared" si="177"/>
        <v>Age out of range</v>
      </c>
      <c r="H485" s="23" t="str">
        <f t="shared" si="178"/>
        <v>Age out of range</v>
      </c>
      <c r="I485" s="23" t="str">
        <f t="shared" si="179"/>
        <v>Age out of range</v>
      </c>
      <c r="J485" s="23" t="str">
        <f t="shared" si="180"/>
        <v>Age out of range</v>
      </c>
      <c r="K485" s="23" t="str">
        <f t="shared" si="181"/>
        <v>Age out of range</v>
      </c>
      <c r="L485" s="23" t="str">
        <f t="shared" si="182"/>
        <v>Age out of range</v>
      </c>
      <c r="M485" s="23" t="str">
        <f t="shared" si="183"/>
        <v>Age out of range</v>
      </c>
      <c r="N485" s="23" t="str">
        <f t="shared" si="184"/>
        <v>Age out of range</v>
      </c>
      <c r="O485" s="23" t="str">
        <f t="shared" si="185"/>
        <v>Age out of range</v>
      </c>
      <c r="P485" s="23" t="str">
        <f t="shared" si="186"/>
        <v>Age out of range</v>
      </c>
      <c r="Q485" s="23" t="e">
        <f t="shared" si="187"/>
        <v>#DIV/0!</v>
      </c>
      <c r="R485" s="17"/>
      <c r="S485" s="23">
        <v>469</v>
      </c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  <c r="AE485" s="134"/>
      <c r="AF485" s="134"/>
      <c r="AG485" s="134"/>
      <c r="AH485" s="134"/>
      <c r="AI485" s="134"/>
      <c r="AJ485" s="134"/>
      <c r="AK485" s="134"/>
      <c r="AL485" s="7"/>
      <c r="AM485" s="47"/>
      <c r="AN485" s="10" t="str">
        <f>IF($Z485="","",IF(OR($V485&lt;2.7,$V485&gt;90),"Age OOR",VLOOKUP(AN$14&amp;"-int-"&amp;$E485,Equations!$G:$I,3,0)+VLOOKUP(AN$14&amp;"-sexo-"&amp;$E485,Equations!$G:$I,3,0)*$U485+VLOOKUP(AN$14&amp;"-edad-"&amp;$E485,Equations!$G:$I,3,0)*$V485+VLOOKUP(AN$14&amp;"-est-"&amp;$E485,Equations!$G:$I,3,0)*(1/$W485)+VLOOKUP(AN$14&amp;"-imc-"&amp;$E485,Equations!$G:$I,3,0)*(1/$Q485)))</f>
        <v/>
      </c>
      <c r="AO485" s="10" t="str">
        <f>IF($Z485="","",IF(OR($V485&lt;2.7,$V485&gt;90),"Age OOR",AN485-1.6449*VLOOKUP(AN$14&amp;"-rse-"&amp;$E485,Equations!$G:$I,3,0)))</f>
        <v/>
      </c>
      <c r="AP485" s="10" t="str">
        <f>IF($Z485="","",IF(OR($V485&lt;2.7,$V485&gt;90),"Age OOR",AN485+1.6449*VLOOKUP(AN$14&amp;"-rse-"&amp;$E485,Equations!$G:$I,3,0)))</f>
        <v/>
      </c>
      <c r="AQ485" s="10" t="str">
        <f t="shared" si="188"/>
        <v/>
      </c>
      <c r="AR485" s="10" t="str">
        <f>IF($Z485="","",IF(OR($V485&lt;2.7,$V485&gt;90),"Age OOR",($Z485-AN485)/VLOOKUP(AN$14&amp;"-rse-"&amp;$E485,Equations!$G:$I,3,0)))</f>
        <v/>
      </c>
      <c r="AS485" s="10" t="str">
        <f>IF($AA485="","",IF(OR($V485&lt;2.7,$V485&gt;90),"Age OOR",VLOOKUP(AS$14&amp;"-int-"&amp;$F485,Equations!$G:$I,3,0)+VLOOKUP(AS$14&amp;"-sexo-"&amp;$F485,Equations!$G:$I,3,0)*$U485+VLOOKUP(AS$14&amp;"-edad-"&amp;$F485,Equations!$G:$I,3,0)*$V485+VLOOKUP(AS$14&amp;"-est-"&amp;$F485,Equations!$G:$I,3,0)*(1/$W485)+VLOOKUP(AS$14&amp;"-imc-"&amp;$F485,Equations!$G:$I,3,0)*(1/$Q485)))</f>
        <v/>
      </c>
      <c r="AT485" s="10" t="str">
        <f>IF($AA485="","",IF(OR($V485&lt;2.7,$V485&gt;90),"Age OOR",AS485-1.6449*VLOOKUP(AS$14&amp;"-rse-"&amp;$F485,Equations!$G:$I,3,0)))</f>
        <v/>
      </c>
      <c r="AU485" s="10" t="str">
        <f>IF($AA485="","",IF(OR($V485&lt;2.7,$V485&gt;90),"Age OOR",AS485+1.6449*VLOOKUP(AS$14&amp;"-rse-"&amp;$F485,Equations!$G:$I,3,0)))</f>
        <v/>
      </c>
      <c r="AV485" s="10" t="str">
        <f t="shared" si="189"/>
        <v/>
      </c>
      <c r="AW485" s="10" t="str">
        <f>IF($AA485="","",IF(OR($V485&lt;2.7,$V485&gt;90),"Age OOR",($AA485-AS485)/VLOOKUP(AS$14&amp;"-rse-"&amp;$F485,Equations!$G:$I,3,0)))</f>
        <v/>
      </c>
      <c r="AX485" s="10" t="str">
        <f>IF($AB485="","",IF(OR($V485&lt;2.7,$V485&gt;90),"Age OOR",VLOOKUP(AX$14&amp;"-int-"&amp;$G485,Equations!$G:$I,3,0)+VLOOKUP(AX$14&amp;"-sexo-"&amp;$G485,Equations!$G:$I,3,0)*$U485+VLOOKUP(AX$14&amp;"-edad-"&amp;$G485,Equations!$G:$I,3,0)*$V485+VLOOKUP(AX$14&amp;"-est-"&amp;$G485,Equations!$G:$I,3,0)*(1/$W485)+VLOOKUP(AX$14&amp;"-imc-"&amp;$G485,Equations!$G:$I,3,0)*(1/$Q485)))</f>
        <v/>
      </c>
      <c r="AY485" s="10" t="str">
        <f>IF($AB485="","",IF(OR($V485&lt;2.7,$V485&gt;90),"Age OOR",AX485-1.6449*VLOOKUP(AX$14&amp;"-rse-"&amp;$G485,Equations!$G:$I,3,0)))</f>
        <v/>
      </c>
      <c r="AZ485" s="10" t="str">
        <f>IF($AB485="","",IF(OR($V485&lt;2.7,$V485&gt;90),"Age OOR",AX485+1.6449*VLOOKUP(AX$14&amp;"-rse-"&amp;$G485,Equations!$G:$I,3,0)))</f>
        <v/>
      </c>
      <c r="BA485" s="10" t="str">
        <f t="shared" si="190"/>
        <v/>
      </c>
      <c r="BB485" s="10" t="str">
        <f>IF($AB485="","",IF(OR($V485&lt;2.7,$V485&gt;90),"Age OOR",($AB485-AX485)/VLOOKUP(AX$14&amp;"-rse-"&amp;$G485,Equations!$G:$I,3,0)))</f>
        <v/>
      </c>
      <c r="BC485" s="10" t="str">
        <f>IF($AC485="","",IF(OR($V485&lt;2.7,$V485&gt;90),"Age OOR",VLOOKUP(BC$14&amp;"-int-"&amp;$H485,Equations!$G:$I,3,0)+VLOOKUP(BC$14&amp;"-sexo-"&amp;$H485,Equations!$G:$I,3,0)*$U485+VLOOKUP(BC$14&amp;"-edad-"&amp;$H485,Equations!$G:$I,3,0)*$V485+VLOOKUP(BC$14&amp;"-est-"&amp;$H485,Equations!$G:$I,3,0)*(1/$W485)+VLOOKUP(BC$14&amp;"-imc-"&amp;$H485,Equations!$G:$I,3,0)*(1/$Q485)))</f>
        <v/>
      </c>
      <c r="BD485" s="10" t="str">
        <f>IF($AC485="","",IF(OR($V485&lt;2.7,$V485&gt;90),"Age OOR",BC485-1.6449*VLOOKUP(BC$14&amp;"-rse-"&amp;$H485,Equations!$G:$I,3,0)))</f>
        <v/>
      </c>
      <c r="BE485" s="10" t="str">
        <f>IF($AC485="","",IF(OR($V485&lt;2.7,$V485&gt;90),"Age OOR",BC485+1.6449*VLOOKUP(BC$14&amp;"-rse-"&amp;$H485,Equations!$G:$I,3,0)))</f>
        <v/>
      </c>
      <c r="BF485" s="10" t="str">
        <f t="shared" si="191"/>
        <v/>
      </c>
      <c r="BG485" s="10" t="str">
        <f>IF($AC485="","",IF(OR($V485&lt;2.7,$V485&gt;90),"Age OOR",($AC485-BC485)/VLOOKUP(BC$14&amp;"-rse-"&amp;$H485,Equations!$G:$I,3,0)))</f>
        <v/>
      </c>
      <c r="BH485" s="10" t="str">
        <f>IF($AD485="","",IF(OR($V485&lt;2.7,$V485&gt;90),"Age OOR",VLOOKUP(BH$14&amp;"-int-"&amp;$I485,Equations!$G:$I,3,0)+VLOOKUP(BH$14&amp;"-sexo-"&amp;$I485,Equations!$G:$I,3,0)*$U485+VLOOKUP(BH$14&amp;"-edad-"&amp;$I485,Equations!$G:$I,3,0)*$V485+VLOOKUP(BH$14&amp;"-est-"&amp;$I485,Equations!$G:$I,3,0)*(1/$W485)+VLOOKUP(BH$14&amp;"-imc-"&amp;$I485,Equations!$G:$I,3,0)*(1/$Q485)))</f>
        <v/>
      </c>
      <c r="BI485" s="10" t="str">
        <f>IF($AD485="","",IF(OR($V485&lt;2.7,$V485&gt;90),"Age OOR",BH485-1.6449*VLOOKUP(BH$14&amp;"-rse-"&amp;$I485,Equations!$G:$I,3,0)))</f>
        <v/>
      </c>
      <c r="BJ485" s="10" t="str">
        <f>IF($AD485="","",IF(OR($V485&lt;2.7,$V485&gt;90),"Age OOR",BH485+1.6449*VLOOKUP(BH$14&amp;"-rse-"&amp;$I485,Equations!$G:$I,3,0)))</f>
        <v/>
      </c>
      <c r="BK485" s="10" t="str">
        <f t="shared" si="192"/>
        <v/>
      </c>
      <c r="BL485" s="10" t="str">
        <f>IF($AD485="","",IF(OR($V485&lt;2.7,$V485&gt;90),"Age OOR",($AD485-BH485)/VLOOKUP(BH$14&amp;"-rse-"&amp;$I485,Equations!$G:$I,3,0)))</f>
        <v/>
      </c>
      <c r="BM485" s="10" t="str">
        <f>IF($AE485="","",IF(OR($V485&lt;2.7,$V485&gt;90),"Age OOR",VLOOKUP(BM$14&amp;"-int-"&amp;$J485,Equations!$G:$I,3,0)+VLOOKUP(BM$14&amp;"-sexo-"&amp;$J485,Equations!$G:$I,3,0)*$U485+VLOOKUP(BM$14&amp;"-edad-"&amp;$J485,Equations!$G:$I,3,0)*$V485+VLOOKUP(BM$14&amp;"-est-"&amp;$J485,Equations!$G:$I,3,0)*(1/$W485)+VLOOKUP(BM$14&amp;"-imc-"&amp;$J485,Equations!$G:$I,3,0)*(1/$Q485)))</f>
        <v/>
      </c>
      <c r="BN485" s="10" t="str">
        <f>IF($AE485="","",IF(OR($V485&lt;2.7,$V485&gt;90),"Age OOR",BM485-1.6449*VLOOKUP(BM$14&amp;"-rse-"&amp;$J485,Equations!$G:$I,3,0)))</f>
        <v/>
      </c>
      <c r="BO485" s="10" t="str">
        <f>IF($AE485="","",IF(OR($V485&lt;2.7,$V485&gt;90),"Age OOR",BM485+1.6449*VLOOKUP(BM$14&amp;"-rse-"&amp;$J485,Equations!$G:$I,3,0)))</f>
        <v/>
      </c>
      <c r="BP485" s="10" t="str">
        <f t="shared" si="193"/>
        <v/>
      </c>
      <c r="BQ485" s="10" t="str">
        <f>IF($AE485="","",IF(OR($V485&lt;2.7,$V485&gt;90),"Age OOR",($AE485-BM485)/VLOOKUP(BM$14&amp;"-rse-"&amp;$J485,Equations!$G:$I,3,0)))</f>
        <v/>
      </c>
      <c r="BR485" s="10" t="str">
        <f>IF($AF485="","",IF(OR($V485&lt;2.7,$V485&gt;90),"Age OOR",VLOOKUP(BR$14&amp;"-int-"&amp;$K485,Equations!$G:$I,3,0)+VLOOKUP(BR$14&amp;"-sexo-"&amp;$K485,Equations!$G:$I,3,0)*$U485+VLOOKUP(BR$14&amp;"-edad-"&amp;$K485,Equations!$G:$I,3,0)*$V485+VLOOKUP(BR$14&amp;"-est-"&amp;$K485,Equations!$G:$I,3,0)*(1/$W485)+VLOOKUP(BR$14&amp;"-imc-"&amp;$K485,Equations!$G:$I,3,0)*(1/$Q485)))</f>
        <v/>
      </c>
      <c r="BS485" s="10" t="str">
        <f>IF($AF485="","",IF(OR($V485&lt;2.7,$V485&gt;90),"Age OOR",BR485-1.6449*VLOOKUP(BR$14&amp;"-rse-"&amp;$K485,Equations!$G:$I,3,0)))</f>
        <v/>
      </c>
      <c r="BT485" s="10" t="str">
        <f>IF($AF485="","",IF(OR($V485&lt;2.7,$V485&gt;90),"Age OOR",BR485+1.6449*VLOOKUP(BR$14&amp;"-rse-"&amp;$K485,Equations!$G:$I,3,0)))</f>
        <v/>
      </c>
      <c r="BU485" s="10" t="str">
        <f t="shared" si="194"/>
        <v/>
      </c>
      <c r="BV485" s="10" t="str">
        <f>IF($AF485="","",IF(OR($V485&lt;2.7,$V485&gt;90),"Age OOR",($AF485-BR485)/VLOOKUP(BR$14&amp;"-rse-"&amp;$K485,Equations!$G:$I,3,0)))</f>
        <v/>
      </c>
      <c r="BW485" s="10" t="str">
        <f>IF($AG485="","",IF(OR($V485&lt;2.7,$V485&gt;90),"Age OOR",VLOOKUP(BW$14&amp;"-int-"&amp;$L485,Equations!$G:$I,3,0)+VLOOKUP(BW$14&amp;"-sexo-"&amp;$L485,Equations!$G:$I,3,0)*$U485+VLOOKUP(BW$14&amp;"-edad-"&amp;$L485,Equations!$G:$I,3,0)*$V485+VLOOKUP(BW$14&amp;"-est-"&amp;$L485,Equations!$G:$I,3,0)*(1/$W485)+VLOOKUP(BW$14&amp;"-imc-"&amp;$L485,Equations!$G:$I,3,0)*(1/$Q485)))</f>
        <v/>
      </c>
      <c r="BX485" s="10" t="str">
        <f>IF($AG485="","",IF(OR($V485&lt;2.7,$V485&gt;90),"Age OOR",BW485-1.6449*VLOOKUP(BW$14&amp;"-rse-"&amp;$L485,Equations!$G:$I,3,0)))</f>
        <v/>
      </c>
      <c r="BY485" s="10" t="str">
        <f>IF($AG485="","",IF(OR($V485&lt;2.7,$V485&gt;90),"Age OOR",BW485+1.6449*VLOOKUP(BW$14&amp;"-rse-"&amp;$L485,Equations!$G:$I,3,0)))</f>
        <v/>
      </c>
      <c r="BZ485" s="10" t="str">
        <f t="shared" si="195"/>
        <v/>
      </c>
      <c r="CA485" s="10" t="str">
        <f>IF($AG485="","",IF(OR($V485&lt;2.7,$V485&gt;90),"Age OOR",($AG485-BW485)/VLOOKUP(BW$14&amp;"-rse-"&amp;$L485,Equations!$G:$I,3,0)))</f>
        <v/>
      </c>
      <c r="CB485" s="10" t="str">
        <f>IF($AH485="","",IF(OR($V485&lt;2.7,$V485&gt;90),"Age OOR",VLOOKUP(CB$14&amp;"-int-"&amp;$M485,Equations!$G:$I,3,0)+VLOOKUP(CB$14&amp;"-sexo-"&amp;$M485,Equations!$G:$I,3,0)*$U485+VLOOKUP(CB$14&amp;"-edad-"&amp;$M485,Equations!$G:$I,3,0)*$V485+VLOOKUP(CB$14&amp;"-est-"&amp;$M485,Equations!$G:$I,3,0)*(1/$W485)+VLOOKUP(CB$14&amp;"-imc-"&amp;$M485,Equations!$G:$I,3,0)*(1/$Q485)))</f>
        <v/>
      </c>
      <c r="CC485" s="10" t="str">
        <f>IF($AH485="","",IF(OR($V485&lt;2.7,$V485&gt;90),"Age OOR",CB485-1.6449*VLOOKUP(CB$14&amp;"-rse-"&amp;$M485,Equations!$G:$I,3,0)))</f>
        <v/>
      </c>
      <c r="CD485" s="10" t="str">
        <f>IF($AH485="","",IF(OR($V485&lt;2.7,$V485&gt;90),"Age OOR",CB485+1.6449*VLOOKUP(CB$14&amp;"-rse-"&amp;$M485,Equations!$G:$I,3,0)))</f>
        <v/>
      </c>
      <c r="CE485" s="10" t="str">
        <f t="shared" si="196"/>
        <v/>
      </c>
      <c r="CF485" s="10" t="str">
        <f>IF($AH485="","",IF(OR($V485&lt;2.7,$V485&gt;90),"Age OOR",($AH485-CB485)/VLOOKUP(CB$14&amp;"-rse-"&amp;$M485,Equations!$G:$I,3,0)))</f>
        <v/>
      </c>
      <c r="CG485" s="10" t="str">
        <f>IF($AI485="","",IF(OR($V485&lt;2.7,$V485&gt;90),"Age OOR",VLOOKUP(CG$14&amp;"-int-"&amp;$N485,Equations!$G:$I,3,0)+VLOOKUP(CG$14&amp;"-sexo-"&amp;$N485,Equations!$G:$I,3,0)*$U485+VLOOKUP(CG$14&amp;"-edad-"&amp;$N485,Equations!$G:$I,3,0)*$V485+VLOOKUP(CG$14&amp;"-est-"&amp;$N485,Equations!$G:$I,3,0)*(1/$W485)+VLOOKUP(CG$14&amp;"-imc-"&amp;$N485,Equations!$G:$I,3,0)*(1/$Q485)))</f>
        <v/>
      </c>
      <c r="CH485" s="10" t="str">
        <f>IF($AI485="","",IF(OR($V485&lt;2.7,$V485&gt;90),"Age OOR",CG485-1.6449*VLOOKUP(CG$14&amp;"-rse-"&amp;$N485,Equations!$G:$I,3,0)))</f>
        <v/>
      </c>
      <c r="CI485" s="10" t="str">
        <f>IF($AI485="","",IF(OR($V485&lt;2.7,$V485&gt;90),"Age OOR",CG485+1.6449*VLOOKUP(CG$14&amp;"-rse-"&amp;$N485,Equations!$G:$I,3,0)))</f>
        <v/>
      </c>
      <c r="CJ485" s="10" t="str">
        <f t="shared" si="197"/>
        <v/>
      </c>
      <c r="CK485" s="10" t="str">
        <f>IF($AI485="","",IF(OR($V485&lt;2.7,$V485&gt;90),"Age OOR",($AI485-CG485)/VLOOKUP(CG$14&amp;"-rse-"&amp;$N485,Equations!$G:$I,3,0)))</f>
        <v/>
      </c>
      <c r="CL485" s="10" t="str">
        <f>IF($AJ485="","",IF(OR($V485&lt;2.7,$V485&gt;90),"Age OOR",VLOOKUP(CL$14&amp;"-int-"&amp;$O485,Equations!$G:$I,3,0)+VLOOKUP(CL$14&amp;"-sexo-"&amp;$O485,Equations!$G:$I,3,0)*$U485+VLOOKUP(CL$14&amp;"-edad-"&amp;$O485,Equations!$G:$I,3,0)*$V485+VLOOKUP(CL$14&amp;"-est-"&amp;$O485,Equations!$G:$I,3,0)*(1/$W485)+VLOOKUP(CL$14&amp;"-imc-"&amp;$O485,Equations!$G:$I,3,0)*(1/$Q485)))</f>
        <v/>
      </c>
      <c r="CM485" s="10" t="str">
        <f>IF($AJ485="","",IF(OR($V485&lt;2.7,$V485&gt;90),"Age OOR",CL485-1.6449*VLOOKUP(CL$14&amp;"-rse-"&amp;$O485,Equations!$G:$I,3,0)))</f>
        <v/>
      </c>
      <c r="CN485" s="10" t="str">
        <f>IF($AJ485="","",IF(OR($V485&lt;2.7,$V485&gt;90),"Age OOR",CL485+1.6449*VLOOKUP(CL$14&amp;"-rse-"&amp;$O485,Equations!$G:$I,3,0)))</f>
        <v/>
      </c>
      <c r="CO485" s="10" t="str">
        <f t="shared" si="198"/>
        <v/>
      </c>
      <c r="CP485" s="10" t="str">
        <f>IF($AJ485="","",IF(OR($V485&lt;2.7,$V485&gt;90),"Age OOR",($AJ485-CL485)/VLOOKUP(CL$14&amp;"-rse-"&amp;$O485,Equations!$G:$I,3,0)))</f>
        <v/>
      </c>
      <c r="CQ485" s="10" t="str">
        <f>IF($AK485="","",IF(OR($V485&lt;2.7,$V485&gt;90),"Age OOR",EXP(VLOOKUP(CQ$14&amp;"-int-"&amp;$P485,Equations!$G:$I,3,0)+VLOOKUP(CQ$14&amp;"-sexo-"&amp;$P485,Equations!$G:$I,3,0)*$U485+VLOOKUP(CQ$14&amp;"-edad-"&amp;$P485,Equations!$G:$I,3,0)*$V485+VLOOKUP(CQ$14&amp;"-est-"&amp;$P485,Equations!$G:$I,3,0)*(1/$W485)+VLOOKUP(CQ$14&amp;"-imc-"&amp;$P485,Equations!$G:$I,3,0)*(1/$Q485))))</f>
        <v/>
      </c>
      <c r="CR485" s="10" t="str">
        <f>IF($AK485="","",IF(OR($V485&lt;2.7,$V485&gt;90),"Age OOR",EXP(LN(CQ485)-1.6449*VLOOKUP(CQ$14&amp;"-rse-"&amp;$P485,Equations!$G:$I,3,0))))</f>
        <v/>
      </c>
      <c r="CS485" s="10" t="str">
        <f>IF($AK485="","",IF(OR($V485&lt;2.7,$V485&gt;90),"Age OOR",EXP(LN(CQ485)+1.6449*VLOOKUP(CQ$14&amp;"-rse-"&amp;$P485,Equations!$G:$I,3,0))))</f>
        <v/>
      </c>
      <c r="CT485" s="10" t="str">
        <f t="shared" si="199"/>
        <v/>
      </c>
      <c r="CU485" s="10" t="str">
        <f>IF($AK485="","",IF(OR($V485&lt;2.7,$V485&gt;90),"Age OOR",(LN($AK485)-LN(CQ485))/VLOOKUP(CQ$14&amp;"-rse-"&amp;$P485,Equations!$G:$I,3,0)))</f>
        <v/>
      </c>
      <c r="CV485" s="47"/>
    </row>
    <row r="486" spans="5:100" x14ac:dyDescent="0.2">
      <c r="E486" s="23" t="str">
        <f t="shared" si="175"/>
        <v>Age out of range</v>
      </c>
      <c r="F486" s="23" t="str">
        <f t="shared" si="176"/>
        <v>Age out of range</v>
      </c>
      <c r="G486" s="23" t="str">
        <f t="shared" si="177"/>
        <v>Age out of range</v>
      </c>
      <c r="H486" s="23" t="str">
        <f t="shared" si="178"/>
        <v>Age out of range</v>
      </c>
      <c r="I486" s="23" t="str">
        <f t="shared" si="179"/>
        <v>Age out of range</v>
      </c>
      <c r="J486" s="23" t="str">
        <f t="shared" si="180"/>
        <v>Age out of range</v>
      </c>
      <c r="K486" s="23" t="str">
        <f t="shared" si="181"/>
        <v>Age out of range</v>
      </c>
      <c r="L486" s="23" t="str">
        <f t="shared" si="182"/>
        <v>Age out of range</v>
      </c>
      <c r="M486" s="23" t="str">
        <f t="shared" si="183"/>
        <v>Age out of range</v>
      </c>
      <c r="N486" s="23" t="str">
        <f t="shared" si="184"/>
        <v>Age out of range</v>
      </c>
      <c r="O486" s="23" t="str">
        <f t="shared" si="185"/>
        <v>Age out of range</v>
      </c>
      <c r="P486" s="23" t="str">
        <f t="shared" si="186"/>
        <v>Age out of range</v>
      </c>
      <c r="Q486" s="23" t="e">
        <f t="shared" si="187"/>
        <v>#DIV/0!</v>
      </c>
      <c r="R486" s="17"/>
      <c r="S486" s="23">
        <v>470</v>
      </c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  <c r="AE486" s="134"/>
      <c r="AF486" s="134"/>
      <c r="AG486" s="134"/>
      <c r="AH486" s="134"/>
      <c r="AI486" s="134"/>
      <c r="AJ486" s="134"/>
      <c r="AK486" s="134"/>
      <c r="AL486" s="7"/>
      <c r="AM486" s="47"/>
      <c r="AN486" s="10" t="str">
        <f>IF($Z486="","",IF(OR($V486&lt;2.7,$V486&gt;90),"Age OOR",VLOOKUP(AN$14&amp;"-int-"&amp;$E486,Equations!$G:$I,3,0)+VLOOKUP(AN$14&amp;"-sexo-"&amp;$E486,Equations!$G:$I,3,0)*$U486+VLOOKUP(AN$14&amp;"-edad-"&amp;$E486,Equations!$G:$I,3,0)*$V486+VLOOKUP(AN$14&amp;"-est-"&amp;$E486,Equations!$G:$I,3,0)*(1/$W486)+VLOOKUP(AN$14&amp;"-imc-"&amp;$E486,Equations!$G:$I,3,0)*(1/$Q486)))</f>
        <v/>
      </c>
      <c r="AO486" s="10" t="str">
        <f>IF($Z486="","",IF(OR($V486&lt;2.7,$V486&gt;90),"Age OOR",AN486-1.6449*VLOOKUP(AN$14&amp;"-rse-"&amp;$E486,Equations!$G:$I,3,0)))</f>
        <v/>
      </c>
      <c r="AP486" s="10" t="str">
        <f>IF($Z486="","",IF(OR($V486&lt;2.7,$V486&gt;90),"Age OOR",AN486+1.6449*VLOOKUP(AN$14&amp;"-rse-"&amp;$E486,Equations!$G:$I,3,0)))</f>
        <v/>
      </c>
      <c r="AQ486" s="10" t="str">
        <f t="shared" si="188"/>
        <v/>
      </c>
      <c r="AR486" s="10" t="str">
        <f>IF($Z486="","",IF(OR($V486&lt;2.7,$V486&gt;90),"Age OOR",($Z486-AN486)/VLOOKUP(AN$14&amp;"-rse-"&amp;$E486,Equations!$G:$I,3,0)))</f>
        <v/>
      </c>
      <c r="AS486" s="10" t="str">
        <f>IF($AA486="","",IF(OR($V486&lt;2.7,$V486&gt;90),"Age OOR",VLOOKUP(AS$14&amp;"-int-"&amp;$F486,Equations!$G:$I,3,0)+VLOOKUP(AS$14&amp;"-sexo-"&amp;$F486,Equations!$G:$I,3,0)*$U486+VLOOKUP(AS$14&amp;"-edad-"&amp;$F486,Equations!$G:$I,3,0)*$V486+VLOOKUP(AS$14&amp;"-est-"&amp;$F486,Equations!$G:$I,3,0)*(1/$W486)+VLOOKUP(AS$14&amp;"-imc-"&amp;$F486,Equations!$G:$I,3,0)*(1/$Q486)))</f>
        <v/>
      </c>
      <c r="AT486" s="10" t="str">
        <f>IF($AA486="","",IF(OR($V486&lt;2.7,$V486&gt;90),"Age OOR",AS486-1.6449*VLOOKUP(AS$14&amp;"-rse-"&amp;$F486,Equations!$G:$I,3,0)))</f>
        <v/>
      </c>
      <c r="AU486" s="10" t="str">
        <f>IF($AA486="","",IF(OR($V486&lt;2.7,$V486&gt;90),"Age OOR",AS486+1.6449*VLOOKUP(AS$14&amp;"-rse-"&amp;$F486,Equations!$G:$I,3,0)))</f>
        <v/>
      </c>
      <c r="AV486" s="10" t="str">
        <f t="shared" si="189"/>
        <v/>
      </c>
      <c r="AW486" s="10" t="str">
        <f>IF($AA486="","",IF(OR($V486&lt;2.7,$V486&gt;90),"Age OOR",($AA486-AS486)/VLOOKUP(AS$14&amp;"-rse-"&amp;$F486,Equations!$G:$I,3,0)))</f>
        <v/>
      </c>
      <c r="AX486" s="10" t="str">
        <f>IF($AB486="","",IF(OR($V486&lt;2.7,$V486&gt;90),"Age OOR",VLOOKUP(AX$14&amp;"-int-"&amp;$G486,Equations!$G:$I,3,0)+VLOOKUP(AX$14&amp;"-sexo-"&amp;$G486,Equations!$G:$I,3,0)*$U486+VLOOKUP(AX$14&amp;"-edad-"&amp;$G486,Equations!$G:$I,3,0)*$V486+VLOOKUP(AX$14&amp;"-est-"&amp;$G486,Equations!$G:$I,3,0)*(1/$W486)+VLOOKUP(AX$14&amp;"-imc-"&amp;$G486,Equations!$G:$I,3,0)*(1/$Q486)))</f>
        <v/>
      </c>
      <c r="AY486" s="10" t="str">
        <f>IF($AB486="","",IF(OR($V486&lt;2.7,$V486&gt;90),"Age OOR",AX486-1.6449*VLOOKUP(AX$14&amp;"-rse-"&amp;$G486,Equations!$G:$I,3,0)))</f>
        <v/>
      </c>
      <c r="AZ486" s="10" t="str">
        <f>IF($AB486="","",IF(OR($V486&lt;2.7,$V486&gt;90),"Age OOR",AX486+1.6449*VLOOKUP(AX$14&amp;"-rse-"&amp;$G486,Equations!$G:$I,3,0)))</f>
        <v/>
      </c>
      <c r="BA486" s="10" t="str">
        <f t="shared" si="190"/>
        <v/>
      </c>
      <c r="BB486" s="10" t="str">
        <f>IF($AB486="","",IF(OR($V486&lt;2.7,$V486&gt;90),"Age OOR",($AB486-AX486)/VLOOKUP(AX$14&amp;"-rse-"&amp;$G486,Equations!$G:$I,3,0)))</f>
        <v/>
      </c>
      <c r="BC486" s="10" t="str">
        <f>IF($AC486="","",IF(OR($V486&lt;2.7,$V486&gt;90),"Age OOR",VLOOKUP(BC$14&amp;"-int-"&amp;$H486,Equations!$G:$I,3,0)+VLOOKUP(BC$14&amp;"-sexo-"&amp;$H486,Equations!$G:$I,3,0)*$U486+VLOOKUP(BC$14&amp;"-edad-"&amp;$H486,Equations!$G:$I,3,0)*$V486+VLOOKUP(BC$14&amp;"-est-"&amp;$H486,Equations!$G:$I,3,0)*(1/$W486)+VLOOKUP(BC$14&amp;"-imc-"&amp;$H486,Equations!$G:$I,3,0)*(1/$Q486)))</f>
        <v/>
      </c>
      <c r="BD486" s="10" t="str">
        <f>IF($AC486="","",IF(OR($V486&lt;2.7,$V486&gt;90),"Age OOR",BC486-1.6449*VLOOKUP(BC$14&amp;"-rse-"&amp;$H486,Equations!$G:$I,3,0)))</f>
        <v/>
      </c>
      <c r="BE486" s="10" t="str">
        <f>IF($AC486="","",IF(OR($V486&lt;2.7,$V486&gt;90),"Age OOR",BC486+1.6449*VLOOKUP(BC$14&amp;"-rse-"&amp;$H486,Equations!$G:$I,3,0)))</f>
        <v/>
      </c>
      <c r="BF486" s="10" t="str">
        <f t="shared" si="191"/>
        <v/>
      </c>
      <c r="BG486" s="10" t="str">
        <f>IF($AC486="","",IF(OR($V486&lt;2.7,$V486&gt;90),"Age OOR",($AC486-BC486)/VLOOKUP(BC$14&amp;"-rse-"&amp;$H486,Equations!$G:$I,3,0)))</f>
        <v/>
      </c>
      <c r="BH486" s="10" t="str">
        <f>IF($AD486="","",IF(OR($V486&lt;2.7,$V486&gt;90),"Age OOR",VLOOKUP(BH$14&amp;"-int-"&amp;$I486,Equations!$G:$I,3,0)+VLOOKUP(BH$14&amp;"-sexo-"&amp;$I486,Equations!$G:$I,3,0)*$U486+VLOOKUP(BH$14&amp;"-edad-"&amp;$I486,Equations!$G:$I,3,0)*$V486+VLOOKUP(BH$14&amp;"-est-"&amp;$I486,Equations!$G:$I,3,0)*(1/$W486)+VLOOKUP(BH$14&amp;"-imc-"&amp;$I486,Equations!$G:$I,3,0)*(1/$Q486)))</f>
        <v/>
      </c>
      <c r="BI486" s="10" t="str">
        <f>IF($AD486="","",IF(OR($V486&lt;2.7,$V486&gt;90),"Age OOR",BH486-1.6449*VLOOKUP(BH$14&amp;"-rse-"&amp;$I486,Equations!$G:$I,3,0)))</f>
        <v/>
      </c>
      <c r="BJ486" s="10" t="str">
        <f>IF($AD486="","",IF(OR($V486&lt;2.7,$V486&gt;90),"Age OOR",BH486+1.6449*VLOOKUP(BH$14&amp;"-rse-"&amp;$I486,Equations!$G:$I,3,0)))</f>
        <v/>
      </c>
      <c r="BK486" s="10" t="str">
        <f t="shared" si="192"/>
        <v/>
      </c>
      <c r="BL486" s="10" t="str">
        <f>IF($AD486="","",IF(OR($V486&lt;2.7,$V486&gt;90),"Age OOR",($AD486-BH486)/VLOOKUP(BH$14&amp;"-rse-"&amp;$I486,Equations!$G:$I,3,0)))</f>
        <v/>
      </c>
      <c r="BM486" s="10" t="str">
        <f>IF($AE486="","",IF(OR($V486&lt;2.7,$V486&gt;90),"Age OOR",VLOOKUP(BM$14&amp;"-int-"&amp;$J486,Equations!$G:$I,3,0)+VLOOKUP(BM$14&amp;"-sexo-"&amp;$J486,Equations!$G:$I,3,0)*$U486+VLOOKUP(BM$14&amp;"-edad-"&amp;$J486,Equations!$G:$I,3,0)*$V486+VLOOKUP(BM$14&amp;"-est-"&amp;$J486,Equations!$G:$I,3,0)*(1/$W486)+VLOOKUP(BM$14&amp;"-imc-"&amp;$J486,Equations!$G:$I,3,0)*(1/$Q486)))</f>
        <v/>
      </c>
      <c r="BN486" s="10" t="str">
        <f>IF($AE486="","",IF(OR($V486&lt;2.7,$V486&gt;90),"Age OOR",BM486-1.6449*VLOOKUP(BM$14&amp;"-rse-"&amp;$J486,Equations!$G:$I,3,0)))</f>
        <v/>
      </c>
      <c r="BO486" s="10" t="str">
        <f>IF($AE486="","",IF(OR($V486&lt;2.7,$V486&gt;90),"Age OOR",BM486+1.6449*VLOOKUP(BM$14&amp;"-rse-"&amp;$J486,Equations!$G:$I,3,0)))</f>
        <v/>
      </c>
      <c r="BP486" s="10" t="str">
        <f t="shared" si="193"/>
        <v/>
      </c>
      <c r="BQ486" s="10" t="str">
        <f>IF($AE486="","",IF(OR($V486&lt;2.7,$V486&gt;90),"Age OOR",($AE486-BM486)/VLOOKUP(BM$14&amp;"-rse-"&amp;$J486,Equations!$G:$I,3,0)))</f>
        <v/>
      </c>
      <c r="BR486" s="10" t="str">
        <f>IF($AF486="","",IF(OR($V486&lt;2.7,$V486&gt;90),"Age OOR",VLOOKUP(BR$14&amp;"-int-"&amp;$K486,Equations!$G:$I,3,0)+VLOOKUP(BR$14&amp;"-sexo-"&amp;$K486,Equations!$G:$I,3,0)*$U486+VLOOKUP(BR$14&amp;"-edad-"&amp;$K486,Equations!$G:$I,3,0)*$V486+VLOOKUP(BR$14&amp;"-est-"&amp;$K486,Equations!$G:$I,3,0)*(1/$W486)+VLOOKUP(BR$14&amp;"-imc-"&amp;$K486,Equations!$G:$I,3,0)*(1/$Q486)))</f>
        <v/>
      </c>
      <c r="BS486" s="10" t="str">
        <f>IF($AF486="","",IF(OR($V486&lt;2.7,$V486&gt;90),"Age OOR",BR486-1.6449*VLOOKUP(BR$14&amp;"-rse-"&amp;$K486,Equations!$G:$I,3,0)))</f>
        <v/>
      </c>
      <c r="BT486" s="10" t="str">
        <f>IF($AF486="","",IF(OR($V486&lt;2.7,$V486&gt;90),"Age OOR",BR486+1.6449*VLOOKUP(BR$14&amp;"-rse-"&amp;$K486,Equations!$G:$I,3,0)))</f>
        <v/>
      </c>
      <c r="BU486" s="10" t="str">
        <f t="shared" si="194"/>
        <v/>
      </c>
      <c r="BV486" s="10" t="str">
        <f>IF($AF486="","",IF(OR($V486&lt;2.7,$V486&gt;90),"Age OOR",($AF486-BR486)/VLOOKUP(BR$14&amp;"-rse-"&amp;$K486,Equations!$G:$I,3,0)))</f>
        <v/>
      </c>
      <c r="BW486" s="10" t="str">
        <f>IF($AG486="","",IF(OR($V486&lt;2.7,$V486&gt;90),"Age OOR",VLOOKUP(BW$14&amp;"-int-"&amp;$L486,Equations!$G:$I,3,0)+VLOOKUP(BW$14&amp;"-sexo-"&amp;$L486,Equations!$G:$I,3,0)*$U486+VLOOKUP(BW$14&amp;"-edad-"&amp;$L486,Equations!$G:$I,3,0)*$V486+VLOOKUP(BW$14&amp;"-est-"&amp;$L486,Equations!$G:$I,3,0)*(1/$W486)+VLOOKUP(BW$14&amp;"-imc-"&amp;$L486,Equations!$G:$I,3,0)*(1/$Q486)))</f>
        <v/>
      </c>
      <c r="BX486" s="10" t="str">
        <f>IF($AG486="","",IF(OR($V486&lt;2.7,$V486&gt;90),"Age OOR",BW486-1.6449*VLOOKUP(BW$14&amp;"-rse-"&amp;$L486,Equations!$G:$I,3,0)))</f>
        <v/>
      </c>
      <c r="BY486" s="10" t="str">
        <f>IF($AG486="","",IF(OR($V486&lt;2.7,$V486&gt;90),"Age OOR",BW486+1.6449*VLOOKUP(BW$14&amp;"-rse-"&amp;$L486,Equations!$G:$I,3,0)))</f>
        <v/>
      </c>
      <c r="BZ486" s="10" t="str">
        <f t="shared" si="195"/>
        <v/>
      </c>
      <c r="CA486" s="10" t="str">
        <f>IF($AG486="","",IF(OR($V486&lt;2.7,$V486&gt;90),"Age OOR",($AG486-BW486)/VLOOKUP(BW$14&amp;"-rse-"&amp;$L486,Equations!$G:$I,3,0)))</f>
        <v/>
      </c>
      <c r="CB486" s="10" t="str">
        <f>IF($AH486="","",IF(OR($V486&lt;2.7,$V486&gt;90),"Age OOR",VLOOKUP(CB$14&amp;"-int-"&amp;$M486,Equations!$G:$I,3,0)+VLOOKUP(CB$14&amp;"-sexo-"&amp;$M486,Equations!$G:$I,3,0)*$U486+VLOOKUP(CB$14&amp;"-edad-"&amp;$M486,Equations!$G:$I,3,0)*$V486+VLOOKUP(CB$14&amp;"-est-"&amp;$M486,Equations!$G:$I,3,0)*(1/$W486)+VLOOKUP(CB$14&amp;"-imc-"&amp;$M486,Equations!$G:$I,3,0)*(1/$Q486)))</f>
        <v/>
      </c>
      <c r="CC486" s="10" t="str">
        <f>IF($AH486="","",IF(OR($V486&lt;2.7,$V486&gt;90),"Age OOR",CB486-1.6449*VLOOKUP(CB$14&amp;"-rse-"&amp;$M486,Equations!$G:$I,3,0)))</f>
        <v/>
      </c>
      <c r="CD486" s="10" t="str">
        <f>IF($AH486="","",IF(OR($V486&lt;2.7,$V486&gt;90),"Age OOR",CB486+1.6449*VLOOKUP(CB$14&amp;"-rse-"&amp;$M486,Equations!$G:$I,3,0)))</f>
        <v/>
      </c>
      <c r="CE486" s="10" t="str">
        <f t="shared" si="196"/>
        <v/>
      </c>
      <c r="CF486" s="10" t="str">
        <f>IF($AH486="","",IF(OR($V486&lt;2.7,$V486&gt;90),"Age OOR",($AH486-CB486)/VLOOKUP(CB$14&amp;"-rse-"&amp;$M486,Equations!$G:$I,3,0)))</f>
        <v/>
      </c>
      <c r="CG486" s="10" t="str">
        <f>IF($AI486="","",IF(OR($V486&lt;2.7,$V486&gt;90),"Age OOR",VLOOKUP(CG$14&amp;"-int-"&amp;$N486,Equations!$G:$I,3,0)+VLOOKUP(CG$14&amp;"-sexo-"&amp;$N486,Equations!$G:$I,3,0)*$U486+VLOOKUP(CG$14&amp;"-edad-"&amp;$N486,Equations!$G:$I,3,0)*$V486+VLOOKUP(CG$14&amp;"-est-"&amp;$N486,Equations!$G:$I,3,0)*(1/$W486)+VLOOKUP(CG$14&amp;"-imc-"&amp;$N486,Equations!$G:$I,3,0)*(1/$Q486)))</f>
        <v/>
      </c>
      <c r="CH486" s="10" t="str">
        <f>IF($AI486="","",IF(OR($V486&lt;2.7,$V486&gt;90),"Age OOR",CG486-1.6449*VLOOKUP(CG$14&amp;"-rse-"&amp;$N486,Equations!$G:$I,3,0)))</f>
        <v/>
      </c>
      <c r="CI486" s="10" t="str">
        <f>IF($AI486="","",IF(OR($V486&lt;2.7,$V486&gt;90),"Age OOR",CG486+1.6449*VLOOKUP(CG$14&amp;"-rse-"&amp;$N486,Equations!$G:$I,3,0)))</f>
        <v/>
      </c>
      <c r="CJ486" s="10" t="str">
        <f t="shared" si="197"/>
        <v/>
      </c>
      <c r="CK486" s="10" t="str">
        <f>IF($AI486="","",IF(OR($V486&lt;2.7,$V486&gt;90),"Age OOR",($AI486-CG486)/VLOOKUP(CG$14&amp;"-rse-"&amp;$N486,Equations!$G:$I,3,0)))</f>
        <v/>
      </c>
      <c r="CL486" s="10" t="str">
        <f>IF($AJ486="","",IF(OR($V486&lt;2.7,$V486&gt;90),"Age OOR",VLOOKUP(CL$14&amp;"-int-"&amp;$O486,Equations!$G:$I,3,0)+VLOOKUP(CL$14&amp;"-sexo-"&amp;$O486,Equations!$G:$I,3,0)*$U486+VLOOKUP(CL$14&amp;"-edad-"&amp;$O486,Equations!$G:$I,3,0)*$V486+VLOOKUP(CL$14&amp;"-est-"&amp;$O486,Equations!$G:$I,3,0)*(1/$W486)+VLOOKUP(CL$14&amp;"-imc-"&amp;$O486,Equations!$G:$I,3,0)*(1/$Q486)))</f>
        <v/>
      </c>
      <c r="CM486" s="10" t="str">
        <f>IF($AJ486="","",IF(OR($V486&lt;2.7,$V486&gt;90),"Age OOR",CL486-1.6449*VLOOKUP(CL$14&amp;"-rse-"&amp;$O486,Equations!$G:$I,3,0)))</f>
        <v/>
      </c>
      <c r="CN486" s="10" t="str">
        <f>IF($AJ486="","",IF(OR($V486&lt;2.7,$V486&gt;90),"Age OOR",CL486+1.6449*VLOOKUP(CL$14&amp;"-rse-"&amp;$O486,Equations!$G:$I,3,0)))</f>
        <v/>
      </c>
      <c r="CO486" s="10" t="str">
        <f t="shared" si="198"/>
        <v/>
      </c>
      <c r="CP486" s="10" t="str">
        <f>IF($AJ486="","",IF(OR($V486&lt;2.7,$V486&gt;90),"Age OOR",($AJ486-CL486)/VLOOKUP(CL$14&amp;"-rse-"&amp;$O486,Equations!$G:$I,3,0)))</f>
        <v/>
      </c>
      <c r="CQ486" s="10" t="str">
        <f>IF($AK486="","",IF(OR($V486&lt;2.7,$V486&gt;90),"Age OOR",EXP(VLOOKUP(CQ$14&amp;"-int-"&amp;$P486,Equations!$G:$I,3,0)+VLOOKUP(CQ$14&amp;"-sexo-"&amp;$P486,Equations!$G:$I,3,0)*$U486+VLOOKUP(CQ$14&amp;"-edad-"&amp;$P486,Equations!$G:$I,3,0)*$V486+VLOOKUP(CQ$14&amp;"-est-"&amp;$P486,Equations!$G:$I,3,0)*(1/$W486)+VLOOKUP(CQ$14&amp;"-imc-"&amp;$P486,Equations!$G:$I,3,0)*(1/$Q486))))</f>
        <v/>
      </c>
      <c r="CR486" s="10" t="str">
        <f>IF($AK486="","",IF(OR($V486&lt;2.7,$V486&gt;90),"Age OOR",EXP(LN(CQ486)-1.6449*VLOOKUP(CQ$14&amp;"-rse-"&amp;$P486,Equations!$G:$I,3,0))))</f>
        <v/>
      </c>
      <c r="CS486" s="10" t="str">
        <f>IF($AK486="","",IF(OR($V486&lt;2.7,$V486&gt;90),"Age OOR",EXP(LN(CQ486)+1.6449*VLOOKUP(CQ$14&amp;"-rse-"&amp;$P486,Equations!$G:$I,3,0))))</f>
        <v/>
      </c>
      <c r="CT486" s="10" t="str">
        <f t="shared" si="199"/>
        <v/>
      </c>
      <c r="CU486" s="10" t="str">
        <f>IF($AK486="","",IF(OR($V486&lt;2.7,$V486&gt;90),"Age OOR",(LN($AK486)-LN(CQ486))/VLOOKUP(CQ$14&amp;"-rse-"&amp;$P486,Equations!$G:$I,3,0)))</f>
        <v/>
      </c>
      <c r="CV486" s="47"/>
    </row>
    <row r="487" spans="5:100" x14ac:dyDescent="0.2">
      <c r="E487" s="23" t="str">
        <f t="shared" si="175"/>
        <v>Age out of range</v>
      </c>
      <c r="F487" s="23" t="str">
        <f t="shared" si="176"/>
        <v>Age out of range</v>
      </c>
      <c r="G487" s="23" t="str">
        <f t="shared" si="177"/>
        <v>Age out of range</v>
      </c>
      <c r="H487" s="23" t="str">
        <f t="shared" si="178"/>
        <v>Age out of range</v>
      </c>
      <c r="I487" s="23" t="str">
        <f t="shared" si="179"/>
        <v>Age out of range</v>
      </c>
      <c r="J487" s="23" t="str">
        <f t="shared" si="180"/>
        <v>Age out of range</v>
      </c>
      <c r="K487" s="23" t="str">
        <f t="shared" si="181"/>
        <v>Age out of range</v>
      </c>
      <c r="L487" s="23" t="str">
        <f t="shared" si="182"/>
        <v>Age out of range</v>
      </c>
      <c r="M487" s="23" t="str">
        <f t="shared" si="183"/>
        <v>Age out of range</v>
      </c>
      <c r="N487" s="23" t="str">
        <f t="shared" si="184"/>
        <v>Age out of range</v>
      </c>
      <c r="O487" s="23" t="str">
        <f t="shared" si="185"/>
        <v>Age out of range</v>
      </c>
      <c r="P487" s="23" t="str">
        <f t="shared" si="186"/>
        <v>Age out of range</v>
      </c>
      <c r="Q487" s="23" t="e">
        <f t="shared" si="187"/>
        <v>#DIV/0!</v>
      </c>
      <c r="R487" s="17"/>
      <c r="S487" s="23">
        <v>471</v>
      </c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7"/>
      <c r="AM487" s="47"/>
      <c r="AN487" s="10" t="str">
        <f>IF($Z487="","",IF(OR($V487&lt;2.7,$V487&gt;90),"Age OOR",VLOOKUP(AN$14&amp;"-int-"&amp;$E487,Equations!$G:$I,3,0)+VLOOKUP(AN$14&amp;"-sexo-"&amp;$E487,Equations!$G:$I,3,0)*$U487+VLOOKUP(AN$14&amp;"-edad-"&amp;$E487,Equations!$G:$I,3,0)*$V487+VLOOKUP(AN$14&amp;"-est-"&amp;$E487,Equations!$G:$I,3,0)*(1/$W487)+VLOOKUP(AN$14&amp;"-imc-"&amp;$E487,Equations!$G:$I,3,0)*(1/$Q487)))</f>
        <v/>
      </c>
      <c r="AO487" s="10" t="str">
        <f>IF($Z487="","",IF(OR($V487&lt;2.7,$V487&gt;90),"Age OOR",AN487-1.6449*VLOOKUP(AN$14&amp;"-rse-"&amp;$E487,Equations!$G:$I,3,0)))</f>
        <v/>
      </c>
      <c r="AP487" s="10" t="str">
        <f>IF($Z487="","",IF(OR($V487&lt;2.7,$V487&gt;90),"Age OOR",AN487+1.6449*VLOOKUP(AN$14&amp;"-rse-"&amp;$E487,Equations!$G:$I,3,0)))</f>
        <v/>
      </c>
      <c r="AQ487" s="10" t="str">
        <f t="shared" si="188"/>
        <v/>
      </c>
      <c r="AR487" s="10" t="str">
        <f>IF($Z487="","",IF(OR($V487&lt;2.7,$V487&gt;90),"Age OOR",($Z487-AN487)/VLOOKUP(AN$14&amp;"-rse-"&amp;$E487,Equations!$G:$I,3,0)))</f>
        <v/>
      </c>
      <c r="AS487" s="10" t="str">
        <f>IF($AA487="","",IF(OR($V487&lt;2.7,$V487&gt;90),"Age OOR",VLOOKUP(AS$14&amp;"-int-"&amp;$F487,Equations!$G:$I,3,0)+VLOOKUP(AS$14&amp;"-sexo-"&amp;$F487,Equations!$G:$I,3,0)*$U487+VLOOKUP(AS$14&amp;"-edad-"&amp;$F487,Equations!$G:$I,3,0)*$V487+VLOOKUP(AS$14&amp;"-est-"&amp;$F487,Equations!$G:$I,3,0)*(1/$W487)+VLOOKUP(AS$14&amp;"-imc-"&amp;$F487,Equations!$G:$I,3,0)*(1/$Q487)))</f>
        <v/>
      </c>
      <c r="AT487" s="10" t="str">
        <f>IF($AA487="","",IF(OR($V487&lt;2.7,$V487&gt;90),"Age OOR",AS487-1.6449*VLOOKUP(AS$14&amp;"-rse-"&amp;$F487,Equations!$G:$I,3,0)))</f>
        <v/>
      </c>
      <c r="AU487" s="10" t="str">
        <f>IF($AA487="","",IF(OR($V487&lt;2.7,$V487&gt;90),"Age OOR",AS487+1.6449*VLOOKUP(AS$14&amp;"-rse-"&amp;$F487,Equations!$G:$I,3,0)))</f>
        <v/>
      </c>
      <c r="AV487" s="10" t="str">
        <f t="shared" si="189"/>
        <v/>
      </c>
      <c r="AW487" s="10" t="str">
        <f>IF($AA487="","",IF(OR($V487&lt;2.7,$V487&gt;90),"Age OOR",($AA487-AS487)/VLOOKUP(AS$14&amp;"-rse-"&amp;$F487,Equations!$G:$I,3,0)))</f>
        <v/>
      </c>
      <c r="AX487" s="10" t="str">
        <f>IF($AB487="","",IF(OR($V487&lt;2.7,$V487&gt;90),"Age OOR",VLOOKUP(AX$14&amp;"-int-"&amp;$G487,Equations!$G:$I,3,0)+VLOOKUP(AX$14&amp;"-sexo-"&amp;$G487,Equations!$G:$I,3,0)*$U487+VLOOKUP(AX$14&amp;"-edad-"&amp;$G487,Equations!$G:$I,3,0)*$V487+VLOOKUP(AX$14&amp;"-est-"&amp;$G487,Equations!$G:$I,3,0)*(1/$W487)+VLOOKUP(AX$14&amp;"-imc-"&amp;$G487,Equations!$G:$I,3,0)*(1/$Q487)))</f>
        <v/>
      </c>
      <c r="AY487" s="10" t="str">
        <f>IF($AB487="","",IF(OR($V487&lt;2.7,$V487&gt;90),"Age OOR",AX487-1.6449*VLOOKUP(AX$14&amp;"-rse-"&amp;$G487,Equations!$G:$I,3,0)))</f>
        <v/>
      </c>
      <c r="AZ487" s="10" t="str">
        <f>IF($AB487="","",IF(OR($V487&lt;2.7,$V487&gt;90),"Age OOR",AX487+1.6449*VLOOKUP(AX$14&amp;"-rse-"&amp;$G487,Equations!$G:$I,3,0)))</f>
        <v/>
      </c>
      <c r="BA487" s="10" t="str">
        <f t="shared" si="190"/>
        <v/>
      </c>
      <c r="BB487" s="10" t="str">
        <f>IF($AB487="","",IF(OR($V487&lt;2.7,$V487&gt;90),"Age OOR",($AB487-AX487)/VLOOKUP(AX$14&amp;"-rse-"&amp;$G487,Equations!$G:$I,3,0)))</f>
        <v/>
      </c>
      <c r="BC487" s="10" t="str">
        <f>IF($AC487="","",IF(OR($V487&lt;2.7,$V487&gt;90),"Age OOR",VLOOKUP(BC$14&amp;"-int-"&amp;$H487,Equations!$G:$I,3,0)+VLOOKUP(BC$14&amp;"-sexo-"&amp;$H487,Equations!$G:$I,3,0)*$U487+VLOOKUP(BC$14&amp;"-edad-"&amp;$H487,Equations!$G:$I,3,0)*$V487+VLOOKUP(BC$14&amp;"-est-"&amp;$H487,Equations!$G:$I,3,0)*(1/$W487)+VLOOKUP(BC$14&amp;"-imc-"&amp;$H487,Equations!$G:$I,3,0)*(1/$Q487)))</f>
        <v/>
      </c>
      <c r="BD487" s="10" t="str">
        <f>IF($AC487="","",IF(OR($V487&lt;2.7,$V487&gt;90),"Age OOR",BC487-1.6449*VLOOKUP(BC$14&amp;"-rse-"&amp;$H487,Equations!$G:$I,3,0)))</f>
        <v/>
      </c>
      <c r="BE487" s="10" t="str">
        <f>IF($AC487="","",IF(OR($V487&lt;2.7,$V487&gt;90),"Age OOR",BC487+1.6449*VLOOKUP(BC$14&amp;"-rse-"&amp;$H487,Equations!$G:$I,3,0)))</f>
        <v/>
      </c>
      <c r="BF487" s="10" t="str">
        <f t="shared" si="191"/>
        <v/>
      </c>
      <c r="BG487" s="10" t="str">
        <f>IF($AC487="","",IF(OR($V487&lt;2.7,$V487&gt;90),"Age OOR",($AC487-BC487)/VLOOKUP(BC$14&amp;"-rse-"&amp;$H487,Equations!$G:$I,3,0)))</f>
        <v/>
      </c>
      <c r="BH487" s="10" t="str">
        <f>IF($AD487="","",IF(OR($V487&lt;2.7,$V487&gt;90),"Age OOR",VLOOKUP(BH$14&amp;"-int-"&amp;$I487,Equations!$G:$I,3,0)+VLOOKUP(BH$14&amp;"-sexo-"&amp;$I487,Equations!$G:$I,3,0)*$U487+VLOOKUP(BH$14&amp;"-edad-"&amp;$I487,Equations!$G:$I,3,0)*$V487+VLOOKUP(BH$14&amp;"-est-"&amp;$I487,Equations!$G:$I,3,0)*(1/$W487)+VLOOKUP(BH$14&amp;"-imc-"&amp;$I487,Equations!$G:$I,3,0)*(1/$Q487)))</f>
        <v/>
      </c>
      <c r="BI487" s="10" t="str">
        <f>IF($AD487="","",IF(OR($V487&lt;2.7,$V487&gt;90),"Age OOR",BH487-1.6449*VLOOKUP(BH$14&amp;"-rse-"&amp;$I487,Equations!$G:$I,3,0)))</f>
        <v/>
      </c>
      <c r="BJ487" s="10" t="str">
        <f>IF($AD487="","",IF(OR($V487&lt;2.7,$V487&gt;90),"Age OOR",BH487+1.6449*VLOOKUP(BH$14&amp;"-rse-"&amp;$I487,Equations!$G:$I,3,0)))</f>
        <v/>
      </c>
      <c r="BK487" s="10" t="str">
        <f t="shared" si="192"/>
        <v/>
      </c>
      <c r="BL487" s="10" t="str">
        <f>IF($AD487="","",IF(OR($V487&lt;2.7,$V487&gt;90),"Age OOR",($AD487-BH487)/VLOOKUP(BH$14&amp;"-rse-"&amp;$I487,Equations!$G:$I,3,0)))</f>
        <v/>
      </c>
      <c r="BM487" s="10" t="str">
        <f>IF($AE487="","",IF(OR($V487&lt;2.7,$V487&gt;90),"Age OOR",VLOOKUP(BM$14&amp;"-int-"&amp;$J487,Equations!$G:$I,3,0)+VLOOKUP(BM$14&amp;"-sexo-"&amp;$J487,Equations!$G:$I,3,0)*$U487+VLOOKUP(BM$14&amp;"-edad-"&amp;$J487,Equations!$G:$I,3,0)*$V487+VLOOKUP(BM$14&amp;"-est-"&amp;$J487,Equations!$G:$I,3,0)*(1/$W487)+VLOOKUP(BM$14&amp;"-imc-"&amp;$J487,Equations!$G:$I,3,0)*(1/$Q487)))</f>
        <v/>
      </c>
      <c r="BN487" s="10" t="str">
        <f>IF($AE487="","",IF(OR($V487&lt;2.7,$V487&gt;90),"Age OOR",BM487-1.6449*VLOOKUP(BM$14&amp;"-rse-"&amp;$J487,Equations!$G:$I,3,0)))</f>
        <v/>
      </c>
      <c r="BO487" s="10" t="str">
        <f>IF($AE487="","",IF(OR($V487&lt;2.7,$V487&gt;90),"Age OOR",BM487+1.6449*VLOOKUP(BM$14&amp;"-rse-"&amp;$J487,Equations!$G:$I,3,0)))</f>
        <v/>
      </c>
      <c r="BP487" s="10" t="str">
        <f t="shared" si="193"/>
        <v/>
      </c>
      <c r="BQ487" s="10" t="str">
        <f>IF($AE487="","",IF(OR($V487&lt;2.7,$V487&gt;90),"Age OOR",($AE487-BM487)/VLOOKUP(BM$14&amp;"-rse-"&amp;$J487,Equations!$G:$I,3,0)))</f>
        <v/>
      </c>
      <c r="BR487" s="10" t="str">
        <f>IF($AF487="","",IF(OR($V487&lt;2.7,$V487&gt;90),"Age OOR",VLOOKUP(BR$14&amp;"-int-"&amp;$K487,Equations!$G:$I,3,0)+VLOOKUP(BR$14&amp;"-sexo-"&amp;$K487,Equations!$G:$I,3,0)*$U487+VLOOKUP(BR$14&amp;"-edad-"&amp;$K487,Equations!$G:$I,3,0)*$V487+VLOOKUP(BR$14&amp;"-est-"&amp;$K487,Equations!$G:$I,3,0)*(1/$W487)+VLOOKUP(BR$14&amp;"-imc-"&amp;$K487,Equations!$G:$I,3,0)*(1/$Q487)))</f>
        <v/>
      </c>
      <c r="BS487" s="10" t="str">
        <f>IF($AF487="","",IF(OR($V487&lt;2.7,$V487&gt;90),"Age OOR",BR487-1.6449*VLOOKUP(BR$14&amp;"-rse-"&amp;$K487,Equations!$G:$I,3,0)))</f>
        <v/>
      </c>
      <c r="BT487" s="10" t="str">
        <f>IF($AF487="","",IF(OR($V487&lt;2.7,$V487&gt;90),"Age OOR",BR487+1.6449*VLOOKUP(BR$14&amp;"-rse-"&amp;$K487,Equations!$G:$I,3,0)))</f>
        <v/>
      </c>
      <c r="BU487" s="10" t="str">
        <f t="shared" si="194"/>
        <v/>
      </c>
      <c r="BV487" s="10" t="str">
        <f>IF($AF487="","",IF(OR($V487&lt;2.7,$V487&gt;90),"Age OOR",($AF487-BR487)/VLOOKUP(BR$14&amp;"-rse-"&amp;$K487,Equations!$G:$I,3,0)))</f>
        <v/>
      </c>
      <c r="BW487" s="10" t="str">
        <f>IF($AG487="","",IF(OR($V487&lt;2.7,$V487&gt;90),"Age OOR",VLOOKUP(BW$14&amp;"-int-"&amp;$L487,Equations!$G:$I,3,0)+VLOOKUP(BW$14&amp;"-sexo-"&amp;$L487,Equations!$G:$I,3,0)*$U487+VLOOKUP(BW$14&amp;"-edad-"&amp;$L487,Equations!$G:$I,3,0)*$V487+VLOOKUP(BW$14&amp;"-est-"&amp;$L487,Equations!$G:$I,3,0)*(1/$W487)+VLOOKUP(BW$14&amp;"-imc-"&amp;$L487,Equations!$G:$I,3,0)*(1/$Q487)))</f>
        <v/>
      </c>
      <c r="BX487" s="10" t="str">
        <f>IF($AG487="","",IF(OR($V487&lt;2.7,$V487&gt;90),"Age OOR",BW487-1.6449*VLOOKUP(BW$14&amp;"-rse-"&amp;$L487,Equations!$G:$I,3,0)))</f>
        <v/>
      </c>
      <c r="BY487" s="10" t="str">
        <f>IF($AG487="","",IF(OR($V487&lt;2.7,$V487&gt;90),"Age OOR",BW487+1.6449*VLOOKUP(BW$14&amp;"-rse-"&amp;$L487,Equations!$G:$I,3,0)))</f>
        <v/>
      </c>
      <c r="BZ487" s="10" t="str">
        <f t="shared" si="195"/>
        <v/>
      </c>
      <c r="CA487" s="10" t="str">
        <f>IF($AG487="","",IF(OR($V487&lt;2.7,$V487&gt;90),"Age OOR",($AG487-BW487)/VLOOKUP(BW$14&amp;"-rse-"&amp;$L487,Equations!$G:$I,3,0)))</f>
        <v/>
      </c>
      <c r="CB487" s="10" t="str">
        <f>IF($AH487="","",IF(OR($V487&lt;2.7,$V487&gt;90),"Age OOR",VLOOKUP(CB$14&amp;"-int-"&amp;$M487,Equations!$G:$I,3,0)+VLOOKUP(CB$14&amp;"-sexo-"&amp;$M487,Equations!$G:$I,3,0)*$U487+VLOOKUP(CB$14&amp;"-edad-"&amp;$M487,Equations!$G:$I,3,0)*$V487+VLOOKUP(CB$14&amp;"-est-"&amp;$M487,Equations!$G:$I,3,0)*(1/$W487)+VLOOKUP(CB$14&amp;"-imc-"&amp;$M487,Equations!$G:$I,3,0)*(1/$Q487)))</f>
        <v/>
      </c>
      <c r="CC487" s="10" t="str">
        <f>IF($AH487="","",IF(OR($V487&lt;2.7,$V487&gt;90),"Age OOR",CB487-1.6449*VLOOKUP(CB$14&amp;"-rse-"&amp;$M487,Equations!$G:$I,3,0)))</f>
        <v/>
      </c>
      <c r="CD487" s="10" t="str">
        <f>IF($AH487="","",IF(OR($V487&lt;2.7,$V487&gt;90),"Age OOR",CB487+1.6449*VLOOKUP(CB$14&amp;"-rse-"&amp;$M487,Equations!$G:$I,3,0)))</f>
        <v/>
      </c>
      <c r="CE487" s="10" t="str">
        <f t="shared" si="196"/>
        <v/>
      </c>
      <c r="CF487" s="10" t="str">
        <f>IF($AH487="","",IF(OR($V487&lt;2.7,$V487&gt;90),"Age OOR",($AH487-CB487)/VLOOKUP(CB$14&amp;"-rse-"&amp;$M487,Equations!$G:$I,3,0)))</f>
        <v/>
      </c>
      <c r="CG487" s="10" t="str">
        <f>IF($AI487="","",IF(OR($V487&lt;2.7,$V487&gt;90),"Age OOR",VLOOKUP(CG$14&amp;"-int-"&amp;$N487,Equations!$G:$I,3,0)+VLOOKUP(CG$14&amp;"-sexo-"&amp;$N487,Equations!$G:$I,3,0)*$U487+VLOOKUP(CG$14&amp;"-edad-"&amp;$N487,Equations!$G:$I,3,0)*$V487+VLOOKUP(CG$14&amp;"-est-"&amp;$N487,Equations!$G:$I,3,0)*(1/$W487)+VLOOKUP(CG$14&amp;"-imc-"&amp;$N487,Equations!$G:$I,3,0)*(1/$Q487)))</f>
        <v/>
      </c>
      <c r="CH487" s="10" t="str">
        <f>IF($AI487="","",IF(OR($V487&lt;2.7,$V487&gt;90),"Age OOR",CG487-1.6449*VLOOKUP(CG$14&amp;"-rse-"&amp;$N487,Equations!$G:$I,3,0)))</f>
        <v/>
      </c>
      <c r="CI487" s="10" t="str">
        <f>IF($AI487="","",IF(OR($V487&lt;2.7,$V487&gt;90),"Age OOR",CG487+1.6449*VLOOKUP(CG$14&amp;"-rse-"&amp;$N487,Equations!$G:$I,3,0)))</f>
        <v/>
      </c>
      <c r="CJ487" s="10" t="str">
        <f t="shared" si="197"/>
        <v/>
      </c>
      <c r="CK487" s="10" t="str">
        <f>IF($AI487="","",IF(OR($V487&lt;2.7,$V487&gt;90),"Age OOR",($AI487-CG487)/VLOOKUP(CG$14&amp;"-rse-"&amp;$N487,Equations!$G:$I,3,0)))</f>
        <v/>
      </c>
      <c r="CL487" s="10" t="str">
        <f>IF($AJ487="","",IF(OR($V487&lt;2.7,$V487&gt;90),"Age OOR",VLOOKUP(CL$14&amp;"-int-"&amp;$O487,Equations!$G:$I,3,0)+VLOOKUP(CL$14&amp;"-sexo-"&amp;$O487,Equations!$G:$I,3,0)*$U487+VLOOKUP(CL$14&amp;"-edad-"&amp;$O487,Equations!$G:$I,3,0)*$V487+VLOOKUP(CL$14&amp;"-est-"&amp;$O487,Equations!$G:$I,3,0)*(1/$W487)+VLOOKUP(CL$14&amp;"-imc-"&amp;$O487,Equations!$G:$I,3,0)*(1/$Q487)))</f>
        <v/>
      </c>
      <c r="CM487" s="10" t="str">
        <f>IF($AJ487="","",IF(OR($V487&lt;2.7,$V487&gt;90),"Age OOR",CL487-1.6449*VLOOKUP(CL$14&amp;"-rse-"&amp;$O487,Equations!$G:$I,3,0)))</f>
        <v/>
      </c>
      <c r="CN487" s="10" t="str">
        <f>IF($AJ487="","",IF(OR($V487&lt;2.7,$V487&gt;90),"Age OOR",CL487+1.6449*VLOOKUP(CL$14&amp;"-rse-"&amp;$O487,Equations!$G:$I,3,0)))</f>
        <v/>
      </c>
      <c r="CO487" s="10" t="str">
        <f t="shared" si="198"/>
        <v/>
      </c>
      <c r="CP487" s="10" t="str">
        <f>IF($AJ487="","",IF(OR($V487&lt;2.7,$V487&gt;90),"Age OOR",($AJ487-CL487)/VLOOKUP(CL$14&amp;"-rse-"&amp;$O487,Equations!$G:$I,3,0)))</f>
        <v/>
      </c>
      <c r="CQ487" s="10" t="str">
        <f>IF($AK487="","",IF(OR($V487&lt;2.7,$V487&gt;90),"Age OOR",EXP(VLOOKUP(CQ$14&amp;"-int-"&amp;$P487,Equations!$G:$I,3,0)+VLOOKUP(CQ$14&amp;"-sexo-"&amp;$P487,Equations!$G:$I,3,0)*$U487+VLOOKUP(CQ$14&amp;"-edad-"&amp;$P487,Equations!$G:$I,3,0)*$V487+VLOOKUP(CQ$14&amp;"-est-"&amp;$P487,Equations!$G:$I,3,0)*(1/$W487)+VLOOKUP(CQ$14&amp;"-imc-"&amp;$P487,Equations!$G:$I,3,0)*(1/$Q487))))</f>
        <v/>
      </c>
      <c r="CR487" s="10" t="str">
        <f>IF($AK487="","",IF(OR($V487&lt;2.7,$V487&gt;90),"Age OOR",EXP(LN(CQ487)-1.6449*VLOOKUP(CQ$14&amp;"-rse-"&amp;$P487,Equations!$G:$I,3,0))))</f>
        <v/>
      </c>
      <c r="CS487" s="10" t="str">
        <f>IF($AK487="","",IF(OR($V487&lt;2.7,$V487&gt;90),"Age OOR",EXP(LN(CQ487)+1.6449*VLOOKUP(CQ$14&amp;"-rse-"&amp;$P487,Equations!$G:$I,3,0))))</f>
        <v/>
      </c>
      <c r="CT487" s="10" t="str">
        <f t="shared" si="199"/>
        <v/>
      </c>
      <c r="CU487" s="10" t="str">
        <f>IF($AK487="","",IF(OR($V487&lt;2.7,$V487&gt;90),"Age OOR",(LN($AK487)-LN(CQ487))/VLOOKUP(CQ$14&amp;"-rse-"&amp;$P487,Equations!$G:$I,3,0)))</f>
        <v/>
      </c>
      <c r="CV487" s="47"/>
    </row>
    <row r="488" spans="5:100" x14ac:dyDescent="0.2">
      <c r="E488" s="23" t="str">
        <f t="shared" si="175"/>
        <v>Age out of range</v>
      </c>
      <c r="F488" s="23" t="str">
        <f t="shared" si="176"/>
        <v>Age out of range</v>
      </c>
      <c r="G488" s="23" t="str">
        <f t="shared" si="177"/>
        <v>Age out of range</v>
      </c>
      <c r="H488" s="23" t="str">
        <f t="shared" si="178"/>
        <v>Age out of range</v>
      </c>
      <c r="I488" s="23" t="str">
        <f t="shared" si="179"/>
        <v>Age out of range</v>
      </c>
      <c r="J488" s="23" t="str">
        <f t="shared" si="180"/>
        <v>Age out of range</v>
      </c>
      <c r="K488" s="23" t="str">
        <f t="shared" si="181"/>
        <v>Age out of range</v>
      </c>
      <c r="L488" s="23" t="str">
        <f t="shared" si="182"/>
        <v>Age out of range</v>
      </c>
      <c r="M488" s="23" t="str">
        <f t="shared" si="183"/>
        <v>Age out of range</v>
      </c>
      <c r="N488" s="23" t="str">
        <f t="shared" si="184"/>
        <v>Age out of range</v>
      </c>
      <c r="O488" s="23" t="str">
        <f t="shared" si="185"/>
        <v>Age out of range</v>
      </c>
      <c r="P488" s="23" t="str">
        <f t="shared" si="186"/>
        <v>Age out of range</v>
      </c>
      <c r="Q488" s="23" t="e">
        <f t="shared" si="187"/>
        <v>#DIV/0!</v>
      </c>
      <c r="R488" s="17"/>
      <c r="S488" s="23">
        <v>472</v>
      </c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  <c r="AE488" s="134"/>
      <c r="AF488" s="134"/>
      <c r="AG488" s="134"/>
      <c r="AH488" s="134"/>
      <c r="AI488" s="134"/>
      <c r="AJ488" s="134"/>
      <c r="AK488" s="134"/>
      <c r="AL488" s="7"/>
      <c r="AM488" s="47"/>
      <c r="AN488" s="10" t="str">
        <f>IF($Z488="","",IF(OR($V488&lt;2.7,$V488&gt;90),"Age OOR",VLOOKUP(AN$14&amp;"-int-"&amp;$E488,Equations!$G:$I,3,0)+VLOOKUP(AN$14&amp;"-sexo-"&amp;$E488,Equations!$G:$I,3,0)*$U488+VLOOKUP(AN$14&amp;"-edad-"&amp;$E488,Equations!$G:$I,3,0)*$V488+VLOOKUP(AN$14&amp;"-est-"&amp;$E488,Equations!$G:$I,3,0)*(1/$W488)+VLOOKUP(AN$14&amp;"-imc-"&amp;$E488,Equations!$G:$I,3,0)*(1/$Q488)))</f>
        <v/>
      </c>
      <c r="AO488" s="10" t="str">
        <f>IF($Z488="","",IF(OR($V488&lt;2.7,$V488&gt;90),"Age OOR",AN488-1.6449*VLOOKUP(AN$14&amp;"-rse-"&amp;$E488,Equations!$G:$I,3,0)))</f>
        <v/>
      </c>
      <c r="AP488" s="10" t="str">
        <f>IF($Z488="","",IF(OR($V488&lt;2.7,$V488&gt;90),"Age OOR",AN488+1.6449*VLOOKUP(AN$14&amp;"-rse-"&amp;$E488,Equations!$G:$I,3,0)))</f>
        <v/>
      </c>
      <c r="AQ488" s="10" t="str">
        <f t="shared" si="188"/>
        <v/>
      </c>
      <c r="AR488" s="10" t="str">
        <f>IF($Z488="","",IF(OR($V488&lt;2.7,$V488&gt;90),"Age OOR",($Z488-AN488)/VLOOKUP(AN$14&amp;"-rse-"&amp;$E488,Equations!$G:$I,3,0)))</f>
        <v/>
      </c>
      <c r="AS488" s="10" t="str">
        <f>IF($AA488="","",IF(OR($V488&lt;2.7,$V488&gt;90),"Age OOR",VLOOKUP(AS$14&amp;"-int-"&amp;$F488,Equations!$G:$I,3,0)+VLOOKUP(AS$14&amp;"-sexo-"&amp;$F488,Equations!$G:$I,3,0)*$U488+VLOOKUP(AS$14&amp;"-edad-"&amp;$F488,Equations!$G:$I,3,0)*$V488+VLOOKUP(AS$14&amp;"-est-"&amp;$F488,Equations!$G:$I,3,0)*(1/$W488)+VLOOKUP(AS$14&amp;"-imc-"&amp;$F488,Equations!$G:$I,3,0)*(1/$Q488)))</f>
        <v/>
      </c>
      <c r="AT488" s="10" t="str">
        <f>IF($AA488="","",IF(OR($V488&lt;2.7,$V488&gt;90),"Age OOR",AS488-1.6449*VLOOKUP(AS$14&amp;"-rse-"&amp;$F488,Equations!$G:$I,3,0)))</f>
        <v/>
      </c>
      <c r="AU488" s="10" t="str">
        <f>IF($AA488="","",IF(OR($V488&lt;2.7,$V488&gt;90),"Age OOR",AS488+1.6449*VLOOKUP(AS$14&amp;"-rse-"&amp;$F488,Equations!$G:$I,3,0)))</f>
        <v/>
      </c>
      <c r="AV488" s="10" t="str">
        <f t="shared" si="189"/>
        <v/>
      </c>
      <c r="AW488" s="10" t="str">
        <f>IF($AA488="","",IF(OR($V488&lt;2.7,$V488&gt;90),"Age OOR",($AA488-AS488)/VLOOKUP(AS$14&amp;"-rse-"&amp;$F488,Equations!$G:$I,3,0)))</f>
        <v/>
      </c>
      <c r="AX488" s="10" t="str">
        <f>IF($AB488="","",IF(OR($V488&lt;2.7,$V488&gt;90),"Age OOR",VLOOKUP(AX$14&amp;"-int-"&amp;$G488,Equations!$G:$I,3,0)+VLOOKUP(AX$14&amp;"-sexo-"&amp;$G488,Equations!$G:$I,3,0)*$U488+VLOOKUP(AX$14&amp;"-edad-"&amp;$G488,Equations!$G:$I,3,0)*$V488+VLOOKUP(AX$14&amp;"-est-"&amp;$G488,Equations!$G:$I,3,0)*(1/$W488)+VLOOKUP(AX$14&amp;"-imc-"&amp;$G488,Equations!$G:$I,3,0)*(1/$Q488)))</f>
        <v/>
      </c>
      <c r="AY488" s="10" t="str">
        <f>IF($AB488="","",IF(OR($V488&lt;2.7,$V488&gt;90),"Age OOR",AX488-1.6449*VLOOKUP(AX$14&amp;"-rse-"&amp;$G488,Equations!$G:$I,3,0)))</f>
        <v/>
      </c>
      <c r="AZ488" s="10" t="str">
        <f>IF($AB488="","",IF(OR($V488&lt;2.7,$V488&gt;90),"Age OOR",AX488+1.6449*VLOOKUP(AX$14&amp;"-rse-"&amp;$G488,Equations!$G:$I,3,0)))</f>
        <v/>
      </c>
      <c r="BA488" s="10" t="str">
        <f t="shared" si="190"/>
        <v/>
      </c>
      <c r="BB488" s="10" t="str">
        <f>IF($AB488="","",IF(OR($V488&lt;2.7,$V488&gt;90),"Age OOR",($AB488-AX488)/VLOOKUP(AX$14&amp;"-rse-"&amp;$G488,Equations!$G:$I,3,0)))</f>
        <v/>
      </c>
      <c r="BC488" s="10" t="str">
        <f>IF($AC488="","",IF(OR($V488&lt;2.7,$V488&gt;90),"Age OOR",VLOOKUP(BC$14&amp;"-int-"&amp;$H488,Equations!$G:$I,3,0)+VLOOKUP(BC$14&amp;"-sexo-"&amp;$H488,Equations!$G:$I,3,0)*$U488+VLOOKUP(BC$14&amp;"-edad-"&amp;$H488,Equations!$G:$I,3,0)*$V488+VLOOKUP(BC$14&amp;"-est-"&amp;$H488,Equations!$G:$I,3,0)*(1/$W488)+VLOOKUP(BC$14&amp;"-imc-"&amp;$H488,Equations!$G:$I,3,0)*(1/$Q488)))</f>
        <v/>
      </c>
      <c r="BD488" s="10" t="str">
        <f>IF($AC488="","",IF(OR($V488&lt;2.7,$V488&gt;90),"Age OOR",BC488-1.6449*VLOOKUP(BC$14&amp;"-rse-"&amp;$H488,Equations!$G:$I,3,0)))</f>
        <v/>
      </c>
      <c r="BE488" s="10" t="str">
        <f>IF($AC488="","",IF(OR($V488&lt;2.7,$V488&gt;90),"Age OOR",BC488+1.6449*VLOOKUP(BC$14&amp;"-rse-"&amp;$H488,Equations!$G:$I,3,0)))</f>
        <v/>
      </c>
      <c r="BF488" s="10" t="str">
        <f t="shared" si="191"/>
        <v/>
      </c>
      <c r="BG488" s="10" t="str">
        <f>IF($AC488="","",IF(OR($V488&lt;2.7,$V488&gt;90),"Age OOR",($AC488-BC488)/VLOOKUP(BC$14&amp;"-rse-"&amp;$H488,Equations!$G:$I,3,0)))</f>
        <v/>
      </c>
      <c r="BH488" s="10" t="str">
        <f>IF($AD488="","",IF(OR($V488&lt;2.7,$V488&gt;90),"Age OOR",VLOOKUP(BH$14&amp;"-int-"&amp;$I488,Equations!$G:$I,3,0)+VLOOKUP(BH$14&amp;"-sexo-"&amp;$I488,Equations!$G:$I,3,0)*$U488+VLOOKUP(BH$14&amp;"-edad-"&amp;$I488,Equations!$G:$I,3,0)*$V488+VLOOKUP(BH$14&amp;"-est-"&amp;$I488,Equations!$G:$I,3,0)*(1/$W488)+VLOOKUP(BH$14&amp;"-imc-"&amp;$I488,Equations!$G:$I,3,0)*(1/$Q488)))</f>
        <v/>
      </c>
      <c r="BI488" s="10" t="str">
        <f>IF($AD488="","",IF(OR($V488&lt;2.7,$V488&gt;90),"Age OOR",BH488-1.6449*VLOOKUP(BH$14&amp;"-rse-"&amp;$I488,Equations!$G:$I,3,0)))</f>
        <v/>
      </c>
      <c r="BJ488" s="10" t="str">
        <f>IF($AD488="","",IF(OR($V488&lt;2.7,$V488&gt;90),"Age OOR",BH488+1.6449*VLOOKUP(BH$14&amp;"-rse-"&amp;$I488,Equations!$G:$I,3,0)))</f>
        <v/>
      </c>
      <c r="BK488" s="10" t="str">
        <f t="shared" si="192"/>
        <v/>
      </c>
      <c r="BL488" s="10" t="str">
        <f>IF($AD488="","",IF(OR($V488&lt;2.7,$V488&gt;90),"Age OOR",($AD488-BH488)/VLOOKUP(BH$14&amp;"-rse-"&amp;$I488,Equations!$G:$I,3,0)))</f>
        <v/>
      </c>
      <c r="BM488" s="10" t="str">
        <f>IF($AE488="","",IF(OR($V488&lt;2.7,$V488&gt;90),"Age OOR",VLOOKUP(BM$14&amp;"-int-"&amp;$J488,Equations!$G:$I,3,0)+VLOOKUP(BM$14&amp;"-sexo-"&amp;$J488,Equations!$G:$I,3,0)*$U488+VLOOKUP(BM$14&amp;"-edad-"&amp;$J488,Equations!$G:$I,3,0)*$V488+VLOOKUP(BM$14&amp;"-est-"&amp;$J488,Equations!$G:$I,3,0)*(1/$W488)+VLOOKUP(BM$14&amp;"-imc-"&amp;$J488,Equations!$G:$I,3,0)*(1/$Q488)))</f>
        <v/>
      </c>
      <c r="BN488" s="10" t="str">
        <f>IF($AE488="","",IF(OR($V488&lt;2.7,$V488&gt;90),"Age OOR",BM488-1.6449*VLOOKUP(BM$14&amp;"-rse-"&amp;$J488,Equations!$G:$I,3,0)))</f>
        <v/>
      </c>
      <c r="BO488" s="10" t="str">
        <f>IF($AE488="","",IF(OR($V488&lt;2.7,$V488&gt;90),"Age OOR",BM488+1.6449*VLOOKUP(BM$14&amp;"-rse-"&amp;$J488,Equations!$G:$I,3,0)))</f>
        <v/>
      </c>
      <c r="BP488" s="10" t="str">
        <f t="shared" si="193"/>
        <v/>
      </c>
      <c r="BQ488" s="10" t="str">
        <f>IF($AE488="","",IF(OR($V488&lt;2.7,$V488&gt;90),"Age OOR",($AE488-BM488)/VLOOKUP(BM$14&amp;"-rse-"&amp;$J488,Equations!$G:$I,3,0)))</f>
        <v/>
      </c>
      <c r="BR488" s="10" t="str">
        <f>IF($AF488="","",IF(OR($V488&lt;2.7,$V488&gt;90),"Age OOR",VLOOKUP(BR$14&amp;"-int-"&amp;$K488,Equations!$G:$I,3,0)+VLOOKUP(BR$14&amp;"-sexo-"&amp;$K488,Equations!$G:$I,3,0)*$U488+VLOOKUP(BR$14&amp;"-edad-"&amp;$K488,Equations!$G:$I,3,0)*$V488+VLOOKUP(BR$14&amp;"-est-"&amp;$K488,Equations!$G:$I,3,0)*(1/$W488)+VLOOKUP(BR$14&amp;"-imc-"&amp;$K488,Equations!$G:$I,3,0)*(1/$Q488)))</f>
        <v/>
      </c>
      <c r="BS488" s="10" t="str">
        <f>IF($AF488="","",IF(OR($V488&lt;2.7,$V488&gt;90),"Age OOR",BR488-1.6449*VLOOKUP(BR$14&amp;"-rse-"&amp;$K488,Equations!$G:$I,3,0)))</f>
        <v/>
      </c>
      <c r="BT488" s="10" t="str">
        <f>IF($AF488="","",IF(OR($V488&lt;2.7,$V488&gt;90),"Age OOR",BR488+1.6449*VLOOKUP(BR$14&amp;"-rse-"&amp;$K488,Equations!$G:$I,3,0)))</f>
        <v/>
      </c>
      <c r="BU488" s="10" t="str">
        <f t="shared" si="194"/>
        <v/>
      </c>
      <c r="BV488" s="10" t="str">
        <f>IF($AF488="","",IF(OR($V488&lt;2.7,$V488&gt;90),"Age OOR",($AF488-BR488)/VLOOKUP(BR$14&amp;"-rse-"&amp;$K488,Equations!$G:$I,3,0)))</f>
        <v/>
      </c>
      <c r="BW488" s="10" t="str">
        <f>IF($AG488="","",IF(OR($V488&lt;2.7,$V488&gt;90),"Age OOR",VLOOKUP(BW$14&amp;"-int-"&amp;$L488,Equations!$G:$I,3,0)+VLOOKUP(BW$14&amp;"-sexo-"&amp;$L488,Equations!$G:$I,3,0)*$U488+VLOOKUP(BW$14&amp;"-edad-"&amp;$L488,Equations!$G:$I,3,0)*$V488+VLOOKUP(BW$14&amp;"-est-"&amp;$L488,Equations!$G:$I,3,0)*(1/$W488)+VLOOKUP(BW$14&amp;"-imc-"&amp;$L488,Equations!$G:$I,3,0)*(1/$Q488)))</f>
        <v/>
      </c>
      <c r="BX488" s="10" t="str">
        <f>IF($AG488="","",IF(OR($V488&lt;2.7,$V488&gt;90),"Age OOR",BW488-1.6449*VLOOKUP(BW$14&amp;"-rse-"&amp;$L488,Equations!$G:$I,3,0)))</f>
        <v/>
      </c>
      <c r="BY488" s="10" t="str">
        <f>IF($AG488="","",IF(OR($V488&lt;2.7,$V488&gt;90),"Age OOR",BW488+1.6449*VLOOKUP(BW$14&amp;"-rse-"&amp;$L488,Equations!$G:$I,3,0)))</f>
        <v/>
      </c>
      <c r="BZ488" s="10" t="str">
        <f t="shared" si="195"/>
        <v/>
      </c>
      <c r="CA488" s="10" t="str">
        <f>IF($AG488="","",IF(OR($V488&lt;2.7,$V488&gt;90),"Age OOR",($AG488-BW488)/VLOOKUP(BW$14&amp;"-rse-"&amp;$L488,Equations!$G:$I,3,0)))</f>
        <v/>
      </c>
      <c r="CB488" s="10" t="str">
        <f>IF($AH488="","",IF(OR($V488&lt;2.7,$V488&gt;90),"Age OOR",VLOOKUP(CB$14&amp;"-int-"&amp;$M488,Equations!$G:$I,3,0)+VLOOKUP(CB$14&amp;"-sexo-"&amp;$M488,Equations!$G:$I,3,0)*$U488+VLOOKUP(CB$14&amp;"-edad-"&amp;$M488,Equations!$G:$I,3,0)*$V488+VLOOKUP(CB$14&amp;"-est-"&amp;$M488,Equations!$G:$I,3,0)*(1/$W488)+VLOOKUP(CB$14&amp;"-imc-"&amp;$M488,Equations!$G:$I,3,0)*(1/$Q488)))</f>
        <v/>
      </c>
      <c r="CC488" s="10" t="str">
        <f>IF($AH488="","",IF(OR($V488&lt;2.7,$V488&gt;90),"Age OOR",CB488-1.6449*VLOOKUP(CB$14&amp;"-rse-"&amp;$M488,Equations!$G:$I,3,0)))</f>
        <v/>
      </c>
      <c r="CD488" s="10" t="str">
        <f>IF($AH488="","",IF(OR($V488&lt;2.7,$V488&gt;90),"Age OOR",CB488+1.6449*VLOOKUP(CB$14&amp;"-rse-"&amp;$M488,Equations!$G:$I,3,0)))</f>
        <v/>
      </c>
      <c r="CE488" s="10" t="str">
        <f t="shared" si="196"/>
        <v/>
      </c>
      <c r="CF488" s="10" t="str">
        <f>IF($AH488="","",IF(OR($V488&lt;2.7,$V488&gt;90),"Age OOR",($AH488-CB488)/VLOOKUP(CB$14&amp;"-rse-"&amp;$M488,Equations!$G:$I,3,0)))</f>
        <v/>
      </c>
      <c r="CG488" s="10" t="str">
        <f>IF($AI488="","",IF(OR($V488&lt;2.7,$V488&gt;90),"Age OOR",VLOOKUP(CG$14&amp;"-int-"&amp;$N488,Equations!$G:$I,3,0)+VLOOKUP(CG$14&amp;"-sexo-"&amp;$N488,Equations!$G:$I,3,0)*$U488+VLOOKUP(CG$14&amp;"-edad-"&amp;$N488,Equations!$G:$I,3,0)*$V488+VLOOKUP(CG$14&amp;"-est-"&amp;$N488,Equations!$G:$I,3,0)*(1/$W488)+VLOOKUP(CG$14&amp;"-imc-"&amp;$N488,Equations!$G:$I,3,0)*(1/$Q488)))</f>
        <v/>
      </c>
      <c r="CH488" s="10" t="str">
        <f>IF($AI488="","",IF(OR($V488&lt;2.7,$V488&gt;90),"Age OOR",CG488-1.6449*VLOOKUP(CG$14&amp;"-rse-"&amp;$N488,Equations!$G:$I,3,0)))</f>
        <v/>
      </c>
      <c r="CI488" s="10" t="str">
        <f>IF($AI488="","",IF(OR($V488&lt;2.7,$V488&gt;90),"Age OOR",CG488+1.6449*VLOOKUP(CG$14&amp;"-rse-"&amp;$N488,Equations!$G:$I,3,0)))</f>
        <v/>
      </c>
      <c r="CJ488" s="10" t="str">
        <f t="shared" si="197"/>
        <v/>
      </c>
      <c r="CK488" s="10" t="str">
        <f>IF($AI488="","",IF(OR($V488&lt;2.7,$V488&gt;90),"Age OOR",($AI488-CG488)/VLOOKUP(CG$14&amp;"-rse-"&amp;$N488,Equations!$G:$I,3,0)))</f>
        <v/>
      </c>
      <c r="CL488" s="10" t="str">
        <f>IF($AJ488="","",IF(OR($V488&lt;2.7,$V488&gt;90),"Age OOR",VLOOKUP(CL$14&amp;"-int-"&amp;$O488,Equations!$G:$I,3,0)+VLOOKUP(CL$14&amp;"-sexo-"&amp;$O488,Equations!$G:$I,3,0)*$U488+VLOOKUP(CL$14&amp;"-edad-"&amp;$O488,Equations!$G:$I,3,0)*$V488+VLOOKUP(CL$14&amp;"-est-"&amp;$O488,Equations!$G:$I,3,0)*(1/$W488)+VLOOKUP(CL$14&amp;"-imc-"&amp;$O488,Equations!$G:$I,3,0)*(1/$Q488)))</f>
        <v/>
      </c>
      <c r="CM488" s="10" t="str">
        <f>IF($AJ488="","",IF(OR($V488&lt;2.7,$V488&gt;90),"Age OOR",CL488-1.6449*VLOOKUP(CL$14&amp;"-rse-"&amp;$O488,Equations!$G:$I,3,0)))</f>
        <v/>
      </c>
      <c r="CN488" s="10" t="str">
        <f>IF($AJ488="","",IF(OR($V488&lt;2.7,$V488&gt;90),"Age OOR",CL488+1.6449*VLOOKUP(CL$14&amp;"-rse-"&amp;$O488,Equations!$G:$I,3,0)))</f>
        <v/>
      </c>
      <c r="CO488" s="10" t="str">
        <f t="shared" si="198"/>
        <v/>
      </c>
      <c r="CP488" s="10" t="str">
        <f>IF($AJ488="","",IF(OR($V488&lt;2.7,$V488&gt;90),"Age OOR",($AJ488-CL488)/VLOOKUP(CL$14&amp;"-rse-"&amp;$O488,Equations!$G:$I,3,0)))</f>
        <v/>
      </c>
      <c r="CQ488" s="10" t="str">
        <f>IF($AK488="","",IF(OR($V488&lt;2.7,$V488&gt;90),"Age OOR",EXP(VLOOKUP(CQ$14&amp;"-int-"&amp;$P488,Equations!$G:$I,3,0)+VLOOKUP(CQ$14&amp;"-sexo-"&amp;$P488,Equations!$G:$I,3,0)*$U488+VLOOKUP(CQ$14&amp;"-edad-"&amp;$P488,Equations!$G:$I,3,0)*$V488+VLOOKUP(CQ$14&amp;"-est-"&amp;$P488,Equations!$G:$I,3,0)*(1/$W488)+VLOOKUP(CQ$14&amp;"-imc-"&amp;$P488,Equations!$G:$I,3,0)*(1/$Q488))))</f>
        <v/>
      </c>
      <c r="CR488" s="10" t="str">
        <f>IF($AK488="","",IF(OR($V488&lt;2.7,$V488&gt;90),"Age OOR",EXP(LN(CQ488)-1.6449*VLOOKUP(CQ$14&amp;"-rse-"&amp;$P488,Equations!$G:$I,3,0))))</f>
        <v/>
      </c>
      <c r="CS488" s="10" t="str">
        <f>IF($AK488="","",IF(OR($V488&lt;2.7,$V488&gt;90),"Age OOR",EXP(LN(CQ488)+1.6449*VLOOKUP(CQ$14&amp;"-rse-"&amp;$P488,Equations!$G:$I,3,0))))</f>
        <v/>
      </c>
      <c r="CT488" s="10" t="str">
        <f t="shared" si="199"/>
        <v/>
      </c>
      <c r="CU488" s="10" t="str">
        <f>IF($AK488="","",IF(OR($V488&lt;2.7,$V488&gt;90),"Age OOR",(LN($AK488)-LN(CQ488))/VLOOKUP(CQ$14&amp;"-rse-"&amp;$P488,Equations!$G:$I,3,0)))</f>
        <v/>
      </c>
      <c r="CV488" s="47"/>
    </row>
    <row r="489" spans="5:100" x14ac:dyDescent="0.2">
      <c r="E489" s="23" t="str">
        <f t="shared" si="175"/>
        <v>Age out of range</v>
      </c>
      <c r="F489" s="23" t="str">
        <f t="shared" si="176"/>
        <v>Age out of range</v>
      </c>
      <c r="G489" s="23" t="str">
        <f t="shared" si="177"/>
        <v>Age out of range</v>
      </c>
      <c r="H489" s="23" t="str">
        <f t="shared" si="178"/>
        <v>Age out of range</v>
      </c>
      <c r="I489" s="23" t="str">
        <f t="shared" si="179"/>
        <v>Age out of range</v>
      </c>
      <c r="J489" s="23" t="str">
        <f t="shared" si="180"/>
        <v>Age out of range</v>
      </c>
      <c r="K489" s="23" t="str">
        <f t="shared" si="181"/>
        <v>Age out of range</v>
      </c>
      <c r="L489" s="23" t="str">
        <f t="shared" si="182"/>
        <v>Age out of range</v>
      </c>
      <c r="M489" s="23" t="str">
        <f t="shared" si="183"/>
        <v>Age out of range</v>
      </c>
      <c r="N489" s="23" t="str">
        <f t="shared" si="184"/>
        <v>Age out of range</v>
      </c>
      <c r="O489" s="23" t="str">
        <f t="shared" si="185"/>
        <v>Age out of range</v>
      </c>
      <c r="P489" s="23" t="str">
        <f t="shared" si="186"/>
        <v>Age out of range</v>
      </c>
      <c r="Q489" s="23" t="e">
        <f t="shared" si="187"/>
        <v>#DIV/0!</v>
      </c>
      <c r="R489" s="17"/>
      <c r="S489" s="23">
        <v>473</v>
      </c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  <c r="AE489" s="134"/>
      <c r="AF489" s="134"/>
      <c r="AG489" s="134"/>
      <c r="AH489" s="134"/>
      <c r="AI489" s="134"/>
      <c r="AJ489" s="134"/>
      <c r="AK489" s="134"/>
      <c r="AL489" s="7"/>
      <c r="AM489" s="47"/>
      <c r="AN489" s="10" t="str">
        <f>IF($Z489="","",IF(OR($V489&lt;2.7,$V489&gt;90),"Age OOR",VLOOKUP(AN$14&amp;"-int-"&amp;$E489,Equations!$G:$I,3,0)+VLOOKUP(AN$14&amp;"-sexo-"&amp;$E489,Equations!$G:$I,3,0)*$U489+VLOOKUP(AN$14&amp;"-edad-"&amp;$E489,Equations!$G:$I,3,0)*$V489+VLOOKUP(AN$14&amp;"-est-"&amp;$E489,Equations!$G:$I,3,0)*(1/$W489)+VLOOKUP(AN$14&amp;"-imc-"&amp;$E489,Equations!$G:$I,3,0)*(1/$Q489)))</f>
        <v/>
      </c>
      <c r="AO489" s="10" t="str">
        <f>IF($Z489="","",IF(OR($V489&lt;2.7,$V489&gt;90),"Age OOR",AN489-1.6449*VLOOKUP(AN$14&amp;"-rse-"&amp;$E489,Equations!$G:$I,3,0)))</f>
        <v/>
      </c>
      <c r="AP489" s="10" t="str">
        <f>IF($Z489="","",IF(OR($V489&lt;2.7,$V489&gt;90),"Age OOR",AN489+1.6449*VLOOKUP(AN$14&amp;"-rse-"&amp;$E489,Equations!$G:$I,3,0)))</f>
        <v/>
      </c>
      <c r="AQ489" s="10" t="str">
        <f t="shared" si="188"/>
        <v/>
      </c>
      <c r="AR489" s="10" t="str">
        <f>IF($Z489="","",IF(OR($V489&lt;2.7,$V489&gt;90),"Age OOR",($Z489-AN489)/VLOOKUP(AN$14&amp;"-rse-"&amp;$E489,Equations!$G:$I,3,0)))</f>
        <v/>
      </c>
      <c r="AS489" s="10" t="str">
        <f>IF($AA489="","",IF(OR($V489&lt;2.7,$V489&gt;90),"Age OOR",VLOOKUP(AS$14&amp;"-int-"&amp;$F489,Equations!$G:$I,3,0)+VLOOKUP(AS$14&amp;"-sexo-"&amp;$F489,Equations!$G:$I,3,0)*$U489+VLOOKUP(AS$14&amp;"-edad-"&amp;$F489,Equations!$G:$I,3,0)*$V489+VLOOKUP(AS$14&amp;"-est-"&amp;$F489,Equations!$G:$I,3,0)*(1/$W489)+VLOOKUP(AS$14&amp;"-imc-"&amp;$F489,Equations!$G:$I,3,0)*(1/$Q489)))</f>
        <v/>
      </c>
      <c r="AT489" s="10" t="str">
        <f>IF($AA489="","",IF(OR($V489&lt;2.7,$V489&gt;90),"Age OOR",AS489-1.6449*VLOOKUP(AS$14&amp;"-rse-"&amp;$F489,Equations!$G:$I,3,0)))</f>
        <v/>
      </c>
      <c r="AU489" s="10" t="str">
        <f>IF($AA489="","",IF(OR($V489&lt;2.7,$V489&gt;90),"Age OOR",AS489+1.6449*VLOOKUP(AS$14&amp;"-rse-"&amp;$F489,Equations!$G:$I,3,0)))</f>
        <v/>
      </c>
      <c r="AV489" s="10" t="str">
        <f t="shared" si="189"/>
        <v/>
      </c>
      <c r="AW489" s="10" t="str">
        <f>IF($AA489="","",IF(OR($V489&lt;2.7,$V489&gt;90),"Age OOR",($AA489-AS489)/VLOOKUP(AS$14&amp;"-rse-"&amp;$F489,Equations!$G:$I,3,0)))</f>
        <v/>
      </c>
      <c r="AX489" s="10" t="str">
        <f>IF($AB489="","",IF(OR($V489&lt;2.7,$V489&gt;90),"Age OOR",VLOOKUP(AX$14&amp;"-int-"&amp;$G489,Equations!$G:$I,3,0)+VLOOKUP(AX$14&amp;"-sexo-"&amp;$G489,Equations!$G:$I,3,0)*$U489+VLOOKUP(AX$14&amp;"-edad-"&amp;$G489,Equations!$G:$I,3,0)*$V489+VLOOKUP(AX$14&amp;"-est-"&amp;$G489,Equations!$G:$I,3,0)*(1/$W489)+VLOOKUP(AX$14&amp;"-imc-"&amp;$G489,Equations!$G:$I,3,0)*(1/$Q489)))</f>
        <v/>
      </c>
      <c r="AY489" s="10" t="str">
        <f>IF($AB489="","",IF(OR($V489&lt;2.7,$V489&gt;90),"Age OOR",AX489-1.6449*VLOOKUP(AX$14&amp;"-rse-"&amp;$G489,Equations!$G:$I,3,0)))</f>
        <v/>
      </c>
      <c r="AZ489" s="10" t="str">
        <f>IF($AB489="","",IF(OR($V489&lt;2.7,$V489&gt;90),"Age OOR",AX489+1.6449*VLOOKUP(AX$14&amp;"-rse-"&amp;$G489,Equations!$G:$I,3,0)))</f>
        <v/>
      </c>
      <c r="BA489" s="10" t="str">
        <f t="shared" si="190"/>
        <v/>
      </c>
      <c r="BB489" s="10" t="str">
        <f>IF($AB489="","",IF(OR($V489&lt;2.7,$V489&gt;90),"Age OOR",($AB489-AX489)/VLOOKUP(AX$14&amp;"-rse-"&amp;$G489,Equations!$G:$I,3,0)))</f>
        <v/>
      </c>
      <c r="BC489" s="10" t="str">
        <f>IF($AC489="","",IF(OR($V489&lt;2.7,$V489&gt;90),"Age OOR",VLOOKUP(BC$14&amp;"-int-"&amp;$H489,Equations!$G:$I,3,0)+VLOOKUP(BC$14&amp;"-sexo-"&amp;$H489,Equations!$G:$I,3,0)*$U489+VLOOKUP(BC$14&amp;"-edad-"&amp;$H489,Equations!$G:$I,3,0)*$V489+VLOOKUP(BC$14&amp;"-est-"&amp;$H489,Equations!$G:$I,3,0)*(1/$W489)+VLOOKUP(BC$14&amp;"-imc-"&amp;$H489,Equations!$G:$I,3,0)*(1/$Q489)))</f>
        <v/>
      </c>
      <c r="BD489" s="10" t="str">
        <f>IF($AC489="","",IF(OR($V489&lt;2.7,$V489&gt;90),"Age OOR",BC489-1.6449*VLOOKUP(BC$14&amp;"-rse-"&amp;$H489,Equations!$G:$I,3,0)))</f>
        <v/>
      </c>
      <c r="BE489" s="10" t="str">
        <f>IF($AC489="","",IF(OR($V489&lt;2.7,$V489&gt;90),"Age OOR",BC489+1.6449*VLOOKUP(BC$14&amp;"-rse-"&amp;$H489,Equations!$G:$I,3,0)))</f>
        <v/>
      </c>
      <c r="BF489" s="10" t="str">
        <f t="shared" si="191"/>
        <v/>
      </c>
      <c r="BG489" s="10" t="str">
        <f>IF($AC489="","",IF(OR($V489&lt;2.7,$V489&gt;90),"Age OOR",($AC489-BC489)/VLOOKUP(BC$14&amp;"-rse-"&amp;$H489,Equations!$G:$I,3,0)))</f>
        <v/>
      </c>
      <c r="BH489" s="10" t="str">
        <f>IF($AD489="","",IF(OR($V489&lt;2.7,$V489&gt;90),"Age OOR",VLOOKUP(BH$14&amp;"-int-"&amp;$I489,Equations!$G:$I,3,0)+VLOOKUP(BH$14&amp;"-sexo-"&amp;$I489,Equations!$G:$I,3,0)*$U489+VLOOKUP(BH$14&amp;"-edad-"&amp;$I489,Equations!$G:$I,3,0)*$V489+VLOOKUP(BH$14&amp;"-est-"&amp;$I489,Equations!$G:$I,3,0)*(1/$W489)+VLOOKUP(BH$14&amp;"-imc-"&amp;$I489,Equations!$G:$I,3,0)*(1/$Q489)))</f>
        <v/>
      </c>
      <c r="BI489" s="10" t="str">
        <f>IF($AD489="","",IF(OR($V489&lt;2.7,$V489&gt;90),"Age OOR",BH489-1.6449*VLOOKUP(BH$14&amp;"-rse-"&amp;$I489,Equations!$G:$I,3,0)))</f>
        <v/>
      </c>
      <c r="BJ489" s="10" t="str">
        <f>IF($AD489="","",IF(OR($V489&lt;2.7,$V489&gt;90),"Age OOR",BH489+1.6449*VLOOKUP(BH$14&amp;"-rse-"&amp;$I489,Equations!$G:$I,3,0)))</f>
        <v/>
      </c>
      <c r="BK489" s="10" t="str">
        <f t="shared" si="192"/>
        <v/>
      </c>
      <c r="BL489" s="10" t="str">
        <f>IF($AD489="","",IF(OR($V489&lt;2.7,$V489&gt;90),"Age OOR",($AD489-BH489)/VLOOKUP(BH$14&amp;"-rse-"&amp;$I489,Equations!$G:$I,3,0)))</f>
        <v/>
      </c>
      <c r="BM489" s="10" t="str">
        <f>IF($AE489="","",IF(OR($V489&lt;2.7,$V489&gt;90),"Age OOR",VLOOKUP(BM$14&amp;"-int-"&amp;$J489,Equations!$G:$I,3,0)+VLOOKUP(BM$14&amp;"-sexo-"&amp;$J489,Equations!$G:$I,3,0)*$U489+VLOOKUP(BM$14&amp;"-edad-"&amp;$J489,Equations!$G:$I,3,0)*$V489+VLOOKUP(BM$14&amp;"-est-"&amp;$J489,Equations!$G:$I,3,0)*(1/$W489)+VLOOKUP(BM$14&amp;"-imc-"&amp;$J489,Equations!$G:$I,3,0)*(1/$Q489)))</f>
        <v/>
      </c>
      <c r="BN489" s="10" t="str">
        <f>IF($AE489="","",IF(OR($V489&lt;2.7,$V489&gt;90),"Age OOR",BM489-1.6449*VLOOKUP(BM$14&amp;"-rse-"&amp;$J489,Equations!$G:$I,3,0)))</f>
        <v/>
      </c>
      <c r="BO489" s="10" t="str">
        <f>IF($AE489="","",IF(OR($V489&lt;2.7,$V489&gt;90),"Age OOR",BM489+1.6449*VLOOKUP(BM$14&amp;"-rse-"&amp;$J489,Equations!$G:$I,3,0)))</f>
        <v/>
      </c>
      <c r="BP489" s="10" t="str">
        <f t="shared" si="193"/>
        <v/>
      </c>
      <c r="BQ489" s="10" t="str">
        <f>IF($AE489="","",IF(OR($V489&lt;2.7,$V489&gt;90),"Age OOR",($AE489-BM489)/VLOOKUP(BM$14&amp;"-rse-"&amp;$J489,Equations!$G:$I,3,0)))</f>
        <v/>
      </c>
      <c r="BR489" s="10" t="str">
        <f>IF($AF489="","",IF(OR($V489&lt;2.7,$V489&gt;90),"Age OOR",VLOOKUP(BR$14&amp;"-int-"&amp;$K489,Equations!$G:$I,3,0)+VLOOKUP(BR$14&amp;"-sexo-"&amp;$K489,Equations!$G:$I,3,0)*$U489+VLOOKUP(BR$14&amp;"-edad-"&amp;$K489,Equations!$G:$I,3,0)*$V489+VLOOKUP(BR$14&amp;"-est-"&amp;$K489,Equations!$G:$I,3,0)*(1/$W489)+VLOOKUP(BR$14&amp;"-imc-"&amp;$K489,Equations!$G:$I,3,0)*(1/$Q489)))</f>
        <v/>
      </c>
      <c r="BS489" s="10" t="str">
        <f>IF($AF489="","",IF(OR($V489&lt;2.7,$V489&gt;90),"Age OOR",BR489-1.6449*VLOOKUP(BR$14&amp;"-rse-"&amp;$K489,Equations!$G:$I,3,0)))</f>
        <v/>
      </c>
      <c r="BT489" s="10" t="str">
        <f>IF($AF489="","",IF(OR($V489&lt;2.7,$V489&gt;90),"Age OOR",BR489+1.6449*VLOOKUP(BR$14&amp;"-rse-"&amp;$K489,Equations!$G:$I,3,0)))</f>
        <v/>
      </c>
      <c r="BU489" s="10" t="str">
        <f t="shared" si="194"/>
        <v/>
      </c>
      <c r="BV489" s="10" t="str">
        <f>IF($AF489="","",IF(OR($V489&lt;2.7,$V489&gt;90),"Age OOR",($AF489-BR489)/VLOOKUP(BR$14&amp;"-rse-"&amp;$K489,Equations!$G:$I,3,0)))</f>
        <v/>
      </c>
      <c r="BW489" s="10" t="str">
        <f>IF($AG489="","",IF(OR($V489&lt;2.7,$V489&gt;90),"Age OOR",VLOOKUP(BW$14&amp;"-int-"&amp;$L489,Equations!$G:$I,3,0)+VLOOKUP(BW$14&amp;"-sexo-"&amp;$L489,Equations!$G:$I,3,0)*$U489+VLOOKUP(BW$14&amp;"-edad-"&amp;$L489,Equations!$G:$I,3,0)*$V489+VLOOKUP(BW$14&amp;"-est-"&amp;$L489,Equations!$G:$I,3,0)*(1/$W489)+VLOOKUP(BW$14&amp;"-imc-"&amp;$L489,Equations!$G:$I,3,0)*(1/$Q489)))</f>
        <v/>
      </c>
      <c r="BX489" s="10" t="str">
        <f>IF($AG489="","",IF(OR($V489&lt;2.7,$V489&gt;90),"Age OOR",BW489-1.6449*VLOOKUP(BW$14&amp;"-rse-"&amp;$L489,Equations!$G:$I,3,0)))</f>
        <v/>
      </c>
      <c r="BY489" s="10" t="str">
        <f>IF($AG489="","",IF(OR($V489&lt;2.7,$V489&gt;90),"Age OOR",BW489+1.6449*VLOOKUP(BW$14&amp;"-rse-"&amp;$L489,Equations!$G:$I,3,0)))</f>
        <v/>
      </c>
      <c r="BZ489" s="10" t="str">
        <f t="shared" si="195"/>
        <v/>
      </c>
      <c r="CA489" s="10" t="str">
        <f>IF($AG489="","",IF(OR($V489&lt;2.7,$V489&gt;90),"Age OOR",($AG489-BW489)/VLOOKUP(BW$14&amp;"-rse-"&amp;$L489,Equations!$G:$I,3,0)))</f>
        <v/>
      </c>
      <c r="CB489" s="10" t="str">
        <f>IF($AH489="","",IF(OR($V489&lt;2.7,$V489&gt;90),"Age OOR",VLOOKUP(CB$14&amp;"-int-"&amp;$M489,Equations!$G:$I,3,0)+VLOOKUP(CB$14&amp;"-sexo-"&amp;$M489,Equations!$G:$I,3,0)*$U489+VLOOKUP(CB$14&amp;"-edad-"&amp;$M489,Equations!$G:$I,3,0)*$V489+VLOOKUP(CB$14&amp;"-est-"&amp;$M489,Equations!$G:$I,3,0)*(1/$W489)+VLOOKUP(CB$14&amp;"-imc-"&amp;$M489,Equations!$G:$I,3,0)*(1/$Q489)))</f>
        <v/>
      </c>
      <c r="CC489" s="10" t="str">
        <f>IF($AH489="","",IF(OR($V489&lt;2.7,$V489&gt;90),"Age OOR",CB489-1.6449*VLOOKUP(CB$14&amp;"-rse-"&amp;$M489,Equations!$G:$I,3,0)))</f>
        <v/>
      </c>
      <c r="CD489" s="10" t="str">
        <f>IF($AH489="","",IF(OR($V489&lt;2.7,$V489&gt;90),"Age OOR",CB489+1.6449*VLOOKUP(CB$14&amp;"-rse-"&amp;$M489,Equations!$G:$I,3,0)))</f>
        <v/>
      </c>
      <c r="CE489" s="10" t="str">
        <f t="shared" si="196"/>
        <v/>
      </c>
      <c r="CF489" s="10" t="str">
        <f>IF($AH489="","",IF(OR($V489&lt;2.7,$V489&gt;90),"Age OOR",($AH489-CB489)/VLOOKUP(CB$14&amp;"-rse-"&amp;$M489,Equations!$G:$I,3,0)))</f>
        <v/>
      </c>
      <c r="CG489" s="10" t="str">
        <f>IF($AI489="","",IF(OR($V489&lt;2.7,$V489&gt;90),"Age OOR",VLOOKUP(CG$14&amp;"-int-"&amp;$N489,Equations!$G:$I,3,0)+VLOOKUP(CG$14&amp;"-sexo-"&amp;$N489,Equations!$G:$I,3,0)*$U489+VLOOKUP(CG$14&amp;"-edad-"&amp;$N489,Equations!$G:$I,3,0)*$V489+VLOOKUP(CG$14&amp;"-est-"&amp;$N489,Equations!$G:$I,3,0)*(1/$W489)+VLOOKUP(CG$14&amp;"-imc-"&amp;$N489,Equations!$G:$I,3,0)*(1/$Q489)))</f>
        <v/>
      </c>
      <c r="CH489" s="10" t="str">
        <f>IF($AI489="","",IF(OR($V489&lt;2.7,$V489&gt;90),"Age OOR",CG489-1.6449*VLOOKUP(CG$14&amp;"-rse-"&amp;$N489,Equations!$G:$I,3,0)))</f>
        <v/>
      </c>
      <c r="CI489" s="10" t="str">
        <f>IF($AI489="","",IF(OR($V489&lt;2.7,$V489&gt;90),"Age OOR",CG489+1.6449*VLOOKUP(CG$14&amp;"-rse-"&amp;$N489,Equations!$G:$I,3,0)))</f>
        <v/>
      </c>
      <c r="CJ489" s="10" t="str">
        <f t="shared" si="197"/>
        <v/>
      </c>
      <c r="CK489" s="10" t="str">
        <f>IF($AI489="","",IF(OR($V489&lt;2.7,$V489&gt;90),"Age OOR",($AI489-CG489)/VLOOKUP(CG$14&amp;"-rse-"&amp;$N489,Equations!$G:$I,3,0)))</f>
        <v/>
      </c>
      <c r="CL489" s="10" t="str">
        <f>IF($AJ489="","",IF(OR($V489&lt;2.7,$V489&gt;90),"Age OOR",VLOOKUP(CL$14&amp;"-int-"&amp;$O489,Equations!$G:$I,3,0)+VLOOKUP(CL$14&amp;"-sexo-"&amp;$O489,Equations!$G:$I,3,0)*$U489+VLOOKUP(CL$14&amp;"-edad-"&amp;$O489,Equations!$G:$I,3,0)*$V489+VLOOKUP(CL$14&amp;"-est-"&amp;$O489,Equations!$G:$I,3,0)*(1/$W489)+VLOOKUP(CL$14&amp;"-imc-"&amp;$O489,Equations!$G:$I,3,0)*(1/$Q489)))</f>
        <v/>
      </c>
      <c r="CM489" s="10" t="str">
        <f>IF($AJ489="","",IF(OR($V489&lt;2.7,$V489&gt;90),"Age OOR",CL489-1.6449*VLOOKUP(CL$14&amp;"-rse-"&amp;$O489,Equations!$G:$I,3,0)))</f>
        <v/>
      </c>
      <c r="CN489" s="10" t="str">
        <f>IF($AJ489="","",IF(OR($V489&lt;2.7,$V489&gt;90),"Age OOR",CL489+1.6449*VLOOKUP(CL$14&amp;"-rse-"&amp;$O489,Equations!$G:$I,3,0)))</f>
        <v/>
      </c>
      <c r="CO489" s="10" t="str">
        <f t="shared" si="198"/>
        <v/>
      </c>
      <c r="CP489" s="10" t="str">
        <f>IF($AJ489="","",IF(OR($V489&lt;2.7,$V489&gt;90),"Age OOR",($AJ489-CL489)/VLOOKUP(CL$14&amp;"-rse-"&amp;$O489,Equations!$G:$I,3,0)))</f>
        <v/>
      </c>
      <c r="CQ489" s="10" t="str">
        <f>IF($AK489="","",IF(OR($V489&lt;2.7,$V489&gt;90),"Age OOR",EXP(VLOOKUP(CQ$14&amp;"-int-"&amp;$P489,Equations!$G:$I,3,0)+VLOOKUP(CQ$14&amp;"-sexo-"&amp;$P489,Equations!$G:$I,3,0)*$U489+VLOOKUP(CQ$14&amp;"-edad-"&amp;$P489,Equations!$G:$I,3,0)*$V489+VLOOKUP(CQ$14&amp;"-est-"&amp;$P489,Equations!$G:$I,3,0)*(1/$W489)+VLOOKUP(CQ$14&amp;"-imc-"&amp;$P489,Equations!$G:$I,3,0)*(1/$Q489))))</f>
        <v/>
      </c>
      <c r="CR489" s="10" t="str">
        <f>IF($AK489="","",IF(OR($V489&lt;2.7,$V489&gt;90),"Age OOR",EXP(LN(CQ489)-1.6449*VLOOKUP(CQ$14&amp;"-rse-"&amp;$P489,Equations!$G:$I,3,0))))</f>
        <v/>
      </c>
      <c r="CS489" s="10" t="str">
        <f>IF($AK489="","",IF(OR($V489&lt;2.7,$V489&gt;90),"Age OOR",EXP(LN(CQ489)+1.6449*VLOOKUP(CQ$14&amp;"-rse-"&amp;$P489,Equations!$G:$I,3,0))))</f>
        <v/>
      </c>
      <c r="CT489" s="10" t="str">
        <f t="shared" si="199"/>
        <v/>
      </c>
      <c r="CU489" s="10" t="str">
        <f>IF($AK489="","",IF(OR($V489&lt;2.7,$V489&gt;90),"Age OOR",(LN($AK489)-LN(CQ489))/VLOOKUP(CQ$14&amp;"-rse-"&amp;$P489,Equations!$G:$I,3,0)))</f>
        <v/>
      </c>
      <c r="CV489" s="47"/>
    </row>
    <row r="490" spans="5:100" x14ac:dyDescent="0.2">
      <c r="E490" s="23" t="str">
        <f t="shared" si="175"/>
        <v>Age out of range</v>
      </c>
      <c r="F490" s="23" t="str">
        <f t="shared" si="176"/>
        <v>Age out of range</v>
      </c>
      <c r="G490" s="23" t="str">
        <f t="shared" si="177"/>
        <v>Age out of range</v>
      </c>
      <c r="H490" s="23" t="str">
        <f t="shared" si="178"/>
        <v>Age out of range</v>
      </c>
      <c r="I490" s="23" t="str">
        <f t="shared" si="179"/>
        <v>Age out of range</v>
      </c>
      <c r="J490" s="23" t="str">
        <f t="shared" si="180"/>
        <v>Age out of range</v>
      </c>
      <c r="K490" s="23" t="str">
        <f t="shared" si="181"/>
        <v>Age out of range</v>
      </c>
      <c r="L490" s="23" t="str">
        <f t="shared" si="182"/>
        <v>Age out of range</v>
      </c>
      <c r="M490" s="23" t="str">
        <f t="shared" si="183"/>
        <v>Age out of range</v>
      </c>
      <c r="N490" s="23" t="str">
        <f t="shared" si="184"/>
        <v>Age out of range</v>
      </c>
      <c r="O490" s="23" t="str">
        <f t="shared" si="185"/>
        <v>Age out of range</v>
      </c>
      <c r="P490" s="23" t="str">
        <f t="shared" si="186"/>
        <v>Age out of range</v>
      </c>
      <c r="Q490" s="23" t="e">
        <f t="shared" si="187"/>
        <v>#DIV/0!</v>
      </c>
      <c r="R490" s="17"/>
      <c r="S490" s="23">
        <v>474</v>
      </c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  <c r="AE490" s="134"/>
      <c r="AF490" s="134"/>
      <c r="AG490" s="134"/>
      <c r="AH490" s="134"/>
      <c r="AI490" s="134"/>
      <c r="AJ490" s="134"/>
      <c r="AK490" s="134"/>
      <c r="AL490" s="7"/>
      <c r="AM490" s="47"/>
      <c r="AN490" s="10" t="str">
        <f>IF($Z490="","",IF(OR($V490&lt;2.7,$V490&gt;90),"Age OOR",VLOOKUP(AN$14&amp;"-int-"&amp;$E490,Equations!$G:$I,3,0)+VLOOKUP(AN$14&amp;"-sexo-"&amp;$E490,Equations!$G:$I,3,0)*$U490+VLOOKUP(AN$14&amp;"-edad-"&amp;$E490,Equations!$G:$I,3,0)*$V490+VLOOKUP(AN$14&amp;"-est-"&amp;$E490,Equations!$G:$I,3,0)*(1/$W490)+VLOOKUP(AN$14&amp;"-imc-"&amp;$E490,Equations!$G:$I,3,0)*(1/$Q490)))</f>
        <v/>
      </c>
      <c r="AO490" s="10" t="str">
        <f>IF($Z490="","",IF(OR($V490&lt;2.7,$V490&gt;90),"Age OOR",AN490-1.6449*VLOOKUP(AN$14&amp;"-rse-"&amp;$E490,Equations!$G:$I,3,0)))</f>
        <v/>
      </c>
      <c r="AP490" s="10" t="str">
        <f>IF($Z490="","",IF(OR($V490&lt;2.7,$V490&gt;90),"Age OOR",AN490+1.6449*VLOOKUP(AN$14&amp;"-rse-"&amp;$E490,Equations!$G:$I,3,0)))</f>
        <v/>
      </c>
      <c r="AQ490" s="10" t="str">
        <f t="shared" si="188"/>
        <v/>
      </c>
      <c r="AR490" s="10" t="str">
        <f>IF($Z490="","",IF(OR($V490&lt;2.7,$V490&gt;90),"Age OOR",($Z490-AN490)/VLOOKUP(AN$14&amp;"-rse-"&amp;$E490,Equations!$G:$I,3,0)))</f>
        <v/>
      </c>
      <c r="AS490" s="10" t="str">
        <f>IF($AA490="","",IF(OR($V490&lt;2.7,$V490&gt;90),"Age OOR",VLOOKUP(AS$14&amp;"-int-"&amp;$F490,Equations!$G:$I,3,0)+VLOOKUP(AS$14&amp;"-sexo-"&amp;$F490,Equations!$G:$I,3,0)*$U490+VLOOKUP(AS$14&amp;"-edad-"&amp;$F490,Equations!$G:$I,3,0)*$V490+VLOOKUP(AS$14&amp;"-est-"&amp;$F490,Equations!$G:$I,3,0)*(1/$W490)+VLOOKUP(AS$14&amp;"-imc-"&amp;$F490,Equations!$G:$I,3,0)*(1/$Q490)))</f>
        <v/>
      </c>
      <c r="AT490" s="10" t="str">
        <f>IF($AA490="","",IF(OR($V490&lt;2.7,$V490&gt;90),"Age OOR",AS490-1.6449*VLOOKUP(AS$14&amp;"-rse-"&amp;$F490,Equations!$G:$I,3,0)))</f>
        <v/>
      </c>
      <c r="AU490" s="10" t="str">
        <f>IF($AA490="","",IF(OR($V490&lt;2.7,$V490&gt;90),"Age OOR",AS490+1.6449*VLOOKUP(AS$14&amp;"-rse-"&amp;$F490,Equations!$G:$I,3,0)))</f>
        <v/>
      </c>
      <c r="AV490" s="10" t="str">
        <f t="shared" si="189"/>
        <v/>
      </c>
      <c r="AW490" s="10" t="str">
        <f>IF($AA490="","",IF(OR($V490&lt;2.7,$V490&gt;90),"Age OOR",($AA490-AS490)/VLOOKUP(AS$14&amp;"-rse-"&amp;$F490,Equations!$G:$I,3,0)))</f>
        <v/>
      </c>
      <c r="AX490" s="10" t="str">
        <f>IF($AB490="","",IF(OR($V490&lt;2.7,$V490&gt;90),"Age OOR",VLOOKUP(AX$14&amp;"-int-"&amp;$G490,Equations!$G:$I,3,0)+VLOOKUP(AX$14&amp;"-sexo-"&amp;$G490,Equations!$G:$I,3,0)*$U490+VLOOKUP(AX$14&amp;"-edad-"&amp;$G490,Equations!$G:$I,3,0)*$V490+VLOOKUP(AX$14&amp;"-est-"&amp;$G490,Equations!$G:$I,3,0)*(1/$W490)+VLOOKUP(AX$14&amp;"-imc-"&amp;$G490,Equations!$G:$I,3,0)*(1/$Q490)))</f>
        <v/>
      </c>
      <c r="AY490" s="10" t="str">
        <f>IF($AB490="","",IF(OR($V490&lt;2.7,$V490&gt;90),"Age OOR",AX490-1.6449*VLOOKUP(AX$14&amp;"-rse-"&amp;$G490,Equations!$G:$I,3,0)))</f>
        <v/>
      </c>
      <c r="AZ490" s="10" t="str">
        <f>IF($AB490="","",IF(OR($V490&lt;2.7,$V490&gt;90),"Age OOR",AX490+1.6449*VLOOKUP(AX$14&amp;"-rse-"&amp;$G490,Equations!$G:$I,3,0)))</f>
        <v/>
      </c>
      <c r="BA490" s="10" t="str">
        <f t="shared" si="190"/>
        <v/>
      </c>
      <c r="BB490" s="10" t="str">
        <f>IF($AB490="","",IF(OR($V490&lt;2.7,$V490&gt;90),"Age OOR",($AB490-AX490)/VLOOKUP(AX$14&amp;"-rse-"&amp;$G490,Equations!$G:$I,3,0)))</f>
        <v/>
      </c>
      <c r="BC490" s="10" t="str">
        <f>IF($AC490="","",IF(OR($V490&lt;2.7,$V490&gt;90),"Age OOR",VLOOKUP(BC$14&amp;"-int-"&amp;$H490,Equations!$G:$I,3,0)+VLOOKUP(BC$14&amp;"-sexo-"&amp;$H490,Equations!$G:$I,3,0)*$U490+VLOOKUP(BC$14&amp;"-edad-"&amp;$H490,Equations!$G:$I,3,0)*$V490+VLOOKUP(BC$14&amp;"-est-"&amp;$H490,Equations!$G:$I,3,0)*(1/$W490)+VLOOKUP(BC$14&amp;"-imc-"&amp;$H490,Equations!$G:$I,3,0)*(1/$Q490)))</f>
        <v/>
      </c>
      <c r="BD490" s="10" t="str">
        <f>IF($AC490="","",IF(OR($V490&lt;2.7,$V490&gt;90),"Age OOR",BC490-1.6449*VLOOKUP(BC$14&amp;"-rse-"&amp;$H490,Equations!$G:$I,3,0)))</f>
        <v/>
      </c>
      <c r="BE490" s="10" t="str">
        <f>IF($AC490="","",IF(OR($V490&lt;2.7,$V490&gt;90),"Age OOR",BC490+1.6449*VLOOKUP(BC$14&amp;"-rse-"&amp;$H490,Equations!$G:$I,3,0)))</f>
        <v/>
      </c>
      <c r="BF490" s="10" t="str">
        <f t="shared" si="191"/>
        <v/>
      </c>
      <c r="BG490" s="10" t="str">
        <f>IF($AC490="","",IF(OR($V490&lt;2.7,$V490&gt;90),"Age OOR",($AC490-BC490)/VLOOKUP(BC$14&amp;"-rse-"&amp;$H490,Equations!$G:$I,3,0)))</f>
        <v/>
      </c>
      <c r="BH490" s="10" t="str">
        <f>IF($AD490="","",IF(OR($V490&lt;2.7,$V490&gt;90),"Age OOR",VLOOKUP(BH$14&amp;"-int-"&amp;$I490,Equations!$G:$I,3,0)+VLOOKUP(BH$14&amp;"-sexo-"&amp;$I490,Equations!$G:$I,3,0)*$U490+VLOOKUP(BH$14&amp;"-edad-"&amp;$I490,Equations!$G:$I,3,0)*$V490+VLOOKUP(BH$14&amp;"-est-"&amp;$I490,Equations!$G:$I,3,0)*(1/$W490)+VLOOKUP(BH$14&amp;"-imc-"&amp;$I490,Equations!$G:$I,3,0)*(1/$Q490)))</f>
        <v/>
      </c>
      <c r="BI490" s="10" t="str">
        <f>IF($AD490="","",IF(OR($V490&lt;2.7,$V490&gt;90),"Age OOR",BH490-1.6449*VLOOKUP(BH$14&amp;"-rse-"&amp;$I490,Equations!$G:$I,3,0)))</f>
        <v/>
      </c>
      <c r="BJ490" s="10" t="str">
        <f>IF($AD490="","",IF(OR($V490&lt;2.7,$V490&gt;90),"Age OOR",BH490+1.6449*VLOOKUP(BH$14&amp;"-rse-"&amp;$I490,Equations!$G:$I,3,0)))</f>
        <v/>
      </c>
      <c r="BK490" s="10" t="str">
        <f t="shared" si="192"/>
        <v/>
      </c>
      <c r="BL490" s="10" t="str">
        <f>IF($AD490="","",IF(OR($V490&lt;2.7,$V490&gt;90),"Age OOR",($AD490-BH490)/VLOOKUP(BH$14&amp;"-rse-"&amp;$I490,Equations!$G:$I,3,0)))</f>
        <v/>
      </c>
      <c r="BM490" s="10" t="str">
        <f>IF($AE490="","",IF(OR($V490&lt;2.7,$V490&gt;90),"Age OOR",VLOOKUP(BM$14&amp;"-int-"&amp;$J490,Equations!$G:$I,3,0)+VLOOKUP(BM$14&amp;"-sexo-"&amp;$J490,Equations!$G:$I,3,0)*$U490+VLOOKUP(BM$14&amp;"-edad-"&amp;$J490,Equations!$G:$I,3,0)*$V490+VLOOKUP(BM$14&amp;"-est-"&amp;$J490,Equations!$G:$I,3,0)*(1/$W490)+VLOOKUP(BM$14&amp;"-imc-"&amp;$J490,Equations!$G:$I,3,0)*(1/$Q490)))</f>
        <v/>
      </c>
      <c r="BN490" s="10" t="str">
        <f>IF($AE490="","",IF(OR($V490&lt;2.7,$V490&gt;90),"Age OOR",BM490-1.6449*VLOOKUP(BM$14&amp;"-rse-"&amp;$J490,Equations!$G:$I,3,0)))</f>
        <v/>
      </c>
      <c r="BO490" s="10" t="str">
        <f>IF($AE490="","",IF(OR($V490&lt;2.7,$V490&gt;90),"Age OOR",BM490+1.6449*VLOOKUP(BM$14&amp;"-rse-"&amp;$J490,Equations!$G:$I,3,0)))</f>
        <v/>
      </c>
      <c r="BP490" s="10" t="str">
        <f t="shared" si="193"/>
        <v/>
      </c>
      <c r="BQ490" s="10" t="str">
        <f>IF($AE490="","",IF(OR($V490&lt;2.7,$V490&gt;90),"Age OOR",($AE490-BM490)/VLOOKUP(BM$14&amp;"-rse-"&amp;$J490,Equations!$G:$I,3,0)))</f>
        <v/>
      </c>
      <c r="BR490" s="10" t="str">
        <f>IF($AF490="","",IF(OR($V490&lt;2.7,$V490&gt;90),"Age OOR",VLOOKUP(BR$14&amp;"-int-"&amp;$K490,Equations!$G:$I,3,0)+VLOOKUP(BR$14&amp;"-sexo-"&amp;$K490,Equations!$G:$I,3,0)*$U490+VLOOKUP(BR$14&amp;"-edad-"&amp;$K490,Equations!$G:$I,3,0)*$V490+VLOOKUP(BR$14&amp;"-est-"&amp;$K490,Equations!$G:$I,3,0)*(1/$W490)+VLOOKUP(BR$14&amp;"-imc-"&amp;$K490,Equations!$G:$I,3,0)*(1/$Q490)))</f>
        <v/>
      </c>
      <c r="BS490" s="10" t="str">
        <f>IF($AF490="","",IF(OR($V490&lt;2.7,$V490&gt;90),"Age OOR",BR490-1.6449*VLOOKUP(BR$14&amp;"-rse-"&amp;$K490,Equations!$G:$I,3,0)))</f>
        <v/>
      </c>
      <c r="BT490" s="10" t="str">
        <f>IF($AF490="","",IF(OR($V490&lt;2.7,$V490&gt;90),"Age OOR",BR490+1.6449*VLOOKUP(BR$14&amp;"-rse-"&amp;$K490,Equations!$G:$I,3,0)))</f>
        <v/>
      </c>
      <c r="BU490" s="10" t="str">
        <f t="shared" si="194"/>
        <v/>
      </c>
      <c r="BV490" s="10" t="str">
        <f>IF($AF490="","",IF(OR($V490&lt;2.7,$V490&gt;90),"Age OOR",($AF490-BR490)/VLOOKUP(BR$14&amp;"-rse-"&amp;$K490,Equations!$G:$I,3,0)))</f>
        <v/>
      </c>
      <c r="BW490" s="10" t="str">
        <f>IF($AG490="","",IF(OR($V490&lt;2.7,$V490&gt;90),"Age OOR",VLOOKUP(BW$14&amp;"-int-"&amp;$L490,Equations!$G:$I,3,0)+VLOOKUP(BW$14&amp;"-sexo-"&amp;$L490,Equations!$G:$I,3,0)*$U490+VLOOKUP(BW$14&amp;"-edad-"&amp;$L490,Equations!$G:$I,3,0)*$V490+VLOOKUP(BW$14&amp;"-est-"&amp;$L490,Equations!$G:$I,3,0)*(1/$W490)+VLOOKUP(BW$14&amp;"-imc-"&amp;$L490,Equations!$G:$I,3,0)*(1/$Q490)))</f>
        <v/>
      </c>
      <c r="BX490" s="10" t="str">
        <f>IF($AG490="","",IF(OR($V490&lt;2.7,$V490&gt;90),"Age OOR",BW490-1.6449*VLOOKUP(BW$14&amp;"-rse-"&amp;$L490,Equations!$G:$I,3,0)))</f>
        <v/>
      </c>
      <c r="BY490" s="10" t="str">
        <f>IF($AG490="","",IF(OR($V490&lt;2.7,$V490&gt;90),"Age OOR",BW490+1.6449*VLOOKUP(BW$14&amp;"-rse-"&amp;$L490,Equations!$G:$I,3,0)))</f>
        <v/>
      </c>
      <c r="BZ490" s="10" t="str">
        <f t="shared" si="195"/>
        <v/>
      </c>
      <c r="CA490" s="10" t="str">
        <f>IF($AG490="","",IF(OR($V490&lt;2.7,$V490&gt;90),"Age OOR",($AG490-BW490)/VLOOKUP(BW$14&amp;"-rse-"&amp;$L490,Equations!$G:$I,3,0)))</f>
        <v/>
      </c>
      <c r="CB490" s="10" t="str">
        <f>IF($AH490="","",IF(OR($V490&lt;2.7,$V490&gt;90),"Age OOR",VLOOKUP(CB$14&amp;"-int-"&amp;$M490,Equations!$G:$I,3,0)+VLOOKUP(CB$14&amp;"-sexo-"&amp;$M490,Equations!$G:$I,3,0)*$U490+VLOOKUP(CB$14&amp;"-edad-"&amp;$M490,Equations!$G:$I,3,0)*$V490+VLOOKUP(CB$14&amp;"-est-"&amp;$M490,Equations!$G:$I,3,0)*(1/$W490)+VLOOKUP(CB$14&amp;"-imc-"&amp;$M490,Equations!$G:$I,3,0)*(1/$Q490)))</f>
        <v/>
      </c>
      <c r="CC490" s="10" t="str">
        <f>IF($AH490="","",IF(OR($V490&lt;2.7,$V490&gt;90),"Age OOR",CB490-1.6449*VLOOKUP(CB$14&amp;"-rse-"&amp;$M490,Equations!$G:$I,3,0)))</f>
        <v/>
      </c>
      <c r="CD490" s="10" t="str">
        <f>IF($AH490="","",IF(OR($V490&lt;2.7,$V490&gt;90),"Age OOR",CB490+1.6449*VLOOKUP(CB$14&amp;"-rse-"&amp;$M490,Equations!$G:$I,3,0)))</f>
        <v/>
      </c>
      <c r="CE490" s="10" t="str">
        <f t="shared" si="196"/>
        <v/>
      </c>
      <c r="CF490" s="10" t="str">
        <f>IF($AH490="","",IF(OR($V490&lt;2.7,$V490&gt;90),"Age OOR",($AH490-CB490)/VLOOKUP(CB$14&amp;"-rse-"&amp;$M490,Equations!$G:$I,3,0)))</f>
        <v/>
      </c>
      <c r="CG490" s="10" t="str">
        <f>IF($AI490="","",IF(OR($V490&lt;2.7,$V490&gt;90),"Age OOR",VLOOKUP(CG$14&amp;"-int-"&amp;$N490,Equations!$G:$I,3,0)+VLOOKUP(CG$14&amp;"-sexo-"&amp;$N490,Equations!$G:$I,3,0)*$U490+VLOOKUP(CG$14&amp;"-edad-"&amp;$N490,Equations!$G:$I,3,0)*$V490+VLOOKUP(CG$14&amp;"-est-"&amp;$N490,Equations!$G:$I,3,0)*(1/$W490)+VLOOKUP(CG$14&amp;"-imc-"&amp;$N490,Equations!$G:$I,3,0)*(1/$Q490)))</f>
        <v/>
      </c>
      <c r="CH490" s="10" t="str">
        <f>IF($AI490="","",IF(OR($V490&lt;2.7,$V490&gt;90),"Age OOR",CG490-1.6449*VLOOKUP(CG$14&amp;"-rse-"&amp;$N490,Equations!$G:$I,3,0)))</f>
        <v/>
      </c>
      <c r="CI490" s="10" t="str">
        <f>IF($AI490="","",IF(OR($V490&lt;2.7,$V490&gt;90),"Age OOR",CG490+1.6449*VLOOKUP(CG$14&amp;"-rse-"&amp;$N490,Equations!$G:$I,3,0)))</f>
        <v/>
      </c>
      <c r="CJ490" s="10" t="str">
        <f t="shared" si="197"/>
        <v/>
      </c>
      <c r="CK490" s="10" t="str">
        <f>IF($AI490="","",IF(OR($V490&lt;2.7,$V490&gt;90),"Age OOR",($AI490-CG490)/VLOOKUP(CG$14&amp;"-rse-"&amp;$N490,Equations!$G:$I,3,0)))</f>
        <v/>
      </c>
      <c r="CL490" s="10" t="str">
        <f>IF($AJ490="","",IF(OR($V490&lt;2.7,$V490&gt;90),"Age OOR",VLOOKUP(CL$14&amp;"-int-"&amp;$O490,Equations!$G:$I,3,0)+VLOOKUP(CL$14&amp;"-sexo-"&amp;$O490,Equations!$G:$I,3,0)*$U490+VLOOKUP(CL$14&amp;"-edad-"&amp;$O490,Equations!$G:$I,3,0)*$V490+VLOOKUP(CL$14&amp;"-est-"&amp;$O490,Equations!$G:$I,3,0)*(1/$W490)+VLOOKUP(CL$14&amp;"-imc-"&amp;$O490,Equations!$G:$I,3,0)*(1/$Q490)))</f>
        <v/>
      </c>
      <c r="CM490" s="10" t="str">
        <f>IF($AJ490="","",IF(OR($V490&lt;2.7,$V490&gt;90),"Age OOR",CL490-1.6449*VLOOKUP(CL$14&amp;"-rse-"&amp;$O490,Equations!$G:$I,3,0)))</f>
        <v/>
      </c>
      <c r="CN490" s="10" t="str">
        <f>IF($AJ490="","",IF(OR($V490&lt;2.7,$V490&gt;90),"Age OOR",CL490+1.6449*VLOOKUP(CL$14&amp;"-rse-"&amp;$O490,Equations!$G:$I,3,0)))</f>
        <v/>
      </c>
      <c r="CO490" s="10" t="str">
        <f t="shared" si="198"/>
        <v/>
      </c>
      <c r="CP490" s="10" t="str">
        <f>IF($AJ490="","",IF(OR($V490&lt;2.7,$V490&gt;90),"Age OOR",($AJ490-CL490)/VLOOKUP(CL$14&amp;"-rse-"&amp;$O490,Equations!$G:$I,3,0)))</f>
        <v/>
      </c>
      <c r="CQ490" s="10" t="str">
        <f>IF($AK490="","",IF(OR($V490&lt;2.7,$V490&gt;90),"Age OOR",EXP(VLOOKUP(CQ$14&amp;"-int-"&amp;$P490,Equations!$G:$I,3,0)+VLOOKUP(CQ$14&amp;"-sexo-"&amp;$P490,Equations!$G:$I,3,0)*$U490+VLOOKUP(CQ$14&amp;"-edad-"&amp;$P490,Equations!$G:$I,3,0)*$V490+VLOOKUP(CQ$14&amp;"-est-"&amp;$P490,Equations!$G:$I,3,0)*(1/$W490)+VLOOKUP(CQ$14&amp;"-imc-"&amp;$P490,Equations!$G:$I,3,0)*(1/$Q490))))</f>
        <v/>
      </c>
      <c r="CR490" s="10" t="str">
        <f>IF($AK490="","",IF(OR($V490&lt;2.7,$V490&gt;90),"Age OOR",EXP(LN(CQ490)-1.6449*VLOOKUP(CQ$14&amp;"-rse-"&amp;$P490,Equations!$G:$I,3,0))))</f>
        <v/>
      </c>
      <c r="CS490" s="10" t="str">
        <f>IF($AK490="","",IF(OR($V490&lt;2.7,$V490&gt;90),"Age OOR",EXP(LN(CQ490)+1.6449*VLOOKUP(CQ$14&amp;"-rse-"&amp;$P490,Equations!$G:$I,3,0))))</f>
        <v/>
      </c>
      <c r="CT490" s="10" t="str">
        <f t="shared" si="199"/>
        <v/>
      </c>
      <c r="CU490" s="10" t="str">
        <f>IF($AK490="","",IF(OR($V490&lt;2.7,$V490&gt;90),"Age OOR",(LN($AK490)-LN(CQ490))/VLOOKUP(CQ$14&amp;"-rse-"&amp;$P490,Equations!$G:$I,3,0)))</f>
        <v/>
      </c>
      <c r="CV490" s="47"/>
    </row>
    <row r="491" spans="5:100" x14ac:dyDescent="0.2">
      <c r="E491" s="23" t="str">
        <f t="shared" si="175"/>
        <v>Age out of range</v>
      </c>
      <c r="F491" s="23" t="str">
        <f t="shared" si="176"/>
        <v>Age out of range</v>
      </c>
      <c r="G491" s="23" t="str">
        <f t="shared" si="177"/>
        <v>Age out of range</v>
      </c>
      <c r="H491" s="23" t="str">
        <f t="shared" si="178"/>
        <v>Age out of range</v>
      </c>
      <c r="I491" s="23" t="str">
        <f t="shared" si="179"/>
        <v>Age out of range</v>
      </c>
      <c r="J491" s="23" t="str">
        <f t="shared" si="180"/>
        <v>Age out of range</v>
      </c>
      <c r="K491" s="23" t="str">
        <f t="shared" si="181"/>
        <v>Age out of range</v>
      </c>
      <c r="L491" s="23" t="str">
        <f t="shared" si="182"/>
        <v>Age out of range</v>
      </c>
      <c r="M491" s="23" t="str">
        <f t="shared" si="183"/>
        <v>Age out of range</v>
      </c>
      <c r="N491" s="23" t="str">
        <f t="shared" si="184"/>
        <v>Age out of range</v>
      </c>
      <c r="O491" s="23" t="str">
        <f t="shared" si="185"/>
        <v>Age out of range</v>
      </c>
      <c r="P491" s="23" t="str">
        <f t="shared" si="186"/>
        <v>Age out of range</v>
      </c>
      <c r="Q491" s="23" t="e">
        <f t="shared" si="187"/>
        <v>#DIV/0!</v>
      </c>
      <c r="R491" s="17"/>
      <c r="S491" s="23">
        <v>475</v>
      </c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  <c r="AE491" s="134"/>
      <c r="AF491" s="134"/>
      <c r="AG491" s="134"/>
      <c r="AH491" s="134"/>
      <c r="AI491" s="134"/>
      <c r="AJ491" s="134"/>
      <c r="AK491" s="134"/>
      <c r="AL491" s="7"/>
      <c r="AM491" s="47"/>
      <c r="AN491" s="10" t="str">
        <f>IF($Z491="","",IF(OR($V491&lt;2.7,$V491&gt;90),"Age OOR",VLOOKUP(AN$14&amp;"-int-"&amp;$E491,Equations!$G:$I,3,0)+VLOOKUP(AN$14&amp;"-sexo-"&amp;$E491,Equations!$G:$I,3,0)*$U491+VLOOKUP(AN$14&amp;"-edad-"&amp;$E491,Equations!$G:$I,3,0)*$V491+VLOOKUP(AN$14&amp;"-est-"&amp;$E491,Equations!$G:$I,3,0)*(1/$W491)+VLOOKUP(AN$14&amp;"-imc-"&amp;$E491,Equations!$G:$I,3,0)*(1/$Q491)))</f>
        <v/>
      </c>
      <c r="AO491" s="10" t="str">
        <f>IF($Z491="","",IF(OR($V491&lt;2.7,$V491&gt;90),"Age OOR",AN491-1.6449*VLOOKUP(AN$14&amp;"-rse-"&amp;$E491,Equations!$G:$I,3,0)))</f>
        <v/>
      </c>
      <c r="AP491" s="10" t="str">
        <f>IF($Z491="","",IF(OR($V491&lt;2.7,$V491&gt;90),"Age OOR",AN491+1.6449*VLOOKUP(AN$14&amp;"-rse-"&amp;$E491,Equations!$G:$I,3,0)))</f>
        <v/>
      </c>
      <c r="AQ491" s="10" t="str">
        <f t="shared" si="188"/>
        <v/>
      </c>
      <c r="AR491" s="10" t="str">
        <f>IF($Z491="","",IF(OR($V491&lt;2.7,$V491&gt;90),"Age OOR",($Z491-AN491)/VLOOKUP(AN$14&amp;"-rse-"&amp;$E491,Equations!$G:$I,3,0)))</f>
        <v/>
      </c>
      <c r="AS491" s="10" t="str">
        <f>IF($AA491="","",IF(OR($V491&lt;2.7,$V491&gt;90),"Age OOR",VLOOKUP(AS$14&amp;"-int-"&amp;$F491,Equations!$G:$I,3,0)+VLOOKUP(AS$14&amp;"-sexo-"&amp;$F491,Equations!$G:$I,3,0)*$U491+VLOOKUP(AS$14&amp;"-edad-"&amp;$F491,Equations!$G:$I,3,0)*$V491+VLOOKUP(AS$14&amp;"-est-"&amp;$F491,Equations!$G:$I,3,0)*(1/$W491)+VLOOKUP(AS$14&amp;"-imc-"&amp;$F491,Equations!$G:$I,3,0)*(1/$Q491)))</f>
        <v/>
      </c>
      <c r="AT491" s="10" t="str">
        <f>IF($AA491="","",IF(OR($V491&lt;2.7,$V491&gt;90),"Age OOR",AS491-1.6449*VLOOKUP(AS$14&amp;"-rse-"&amp;$F491,Equations!$G:$I,3,0)))</f>
        <v/>
      </c>
      <c r="AU491" s="10" t="str">
        <f>IF($AA491="","",IF(OR($V491&lt;2.7,$V491&gt;90),"Age OOR",AS491+1.6449*VLOOKUP(AS$14&amp;"-rse-"&amp;$F491,Equations!$G:$I,3,0)))</f>
        <v/>
      </c>
      <c r="AV491" s="10" t="str">
        <f t="shared" si="189"/>
        <v/>
      </c>
      <c r="AW491" s="10" t="str">
        <f>IF($AA491="","",IF(OR($V491&lt;2.7,$V491&gt;90),"Age OOR",($AA491-AS491)/VLOOKUP(AS$14&amp;"-rse-"&amp;$F491,Equations!$G:$I,3,0)))</f>
        <v/>
      </c>
      <c r="AX491" s="10" t="str">
        <f>IF($AB491="","",IF(OR($V491&lt;2.7,$V491&gt;90),"Age OOR",VLOOKUP(AX$14&amp;"-int-"&amp;$G491,Equations!$G:$I,3,0)+VLOOKUP(AX$14&amp;"-sexo-"&amp;$G491,Equations!$G:$I,3,0)*$U491+VLOOKUP(AX$14&amp;"-edad-"&amp;$G491,Equations!$G:$I,3,0)*$V491+VLOOKUP(AX$14&amp;"-est-"&amp;$G491,Equations!$G:$I,3,0)*(1/$W491)+VLOOKUP(AX$14&amp;"-imc-"&amp;$G491,Equations!$G:$I,3,0)*(1/$Q491)))</f>
        <v/>
      </c>
      <c r="AY491" s="10" t="str">
        <f>IF($AB491="","",IF(OR($V491&lt;2.7,$V491&gt;90),"Age OOR",AX491-1.6449*VLOOKUP(AX$14&amp;"-rse-"&amp;$G491,Equations!$G:$I,3,0)))</f>
        <v/>
      </c>
      <c r="AZ491" s="10" t="str">
        <f>IF($AB491="","",IF(OR($V491&lt;2.7,$V491&gt;90),"Age OOR",AX491+1.6449*VLOOKUP(AX$14&amp;"-rse-"&amp;$G491,Equations!$G:$I,3,0)))</f>
        <v/>
      </c>
      <c r="BA491" s="10" t="str">
        <f t="shared" si="190"/>
        <v/>
      </c>
      <c r="BB491" s="10" t="str">
        <f>IF($AB491="","",IF(OR($V491&lt;2.7,$V491&gt;90),"Age OOR",($AB491-AX491)/VLOOKUP(AX$14&amp;"-rse-"&amp;$G491,Equations!$G:$I,3,0)))</f>
        <v/>
      </c>
      <c r="BC491" s="10" t="str">
        <f>IF($AC491="","",IF(OR($V491&lt;2.7,$V491&gt;90),"Age OOR",VLOOKUP(BC$14&amp;"-int-"&amp;$H491,Equations!$G:$I,3,0)+VLOOKUP(BC$14&amp;"-sexo-"&amp;$H491,Equations!$G:$I,3,0)*$U491+VLOOKUP(BC$14&amp;"-edad-"&amp;$H491,Equations!$G:$I,3,0)*$V491+VLOOKUP(BC$14&amp;"-est-"&amp;$H491,Equations!$G:$I,3,0)*(1/$W491)+VLOOKUP(BC$14&amp;"-imc-"&amp;$H491,Equations!$G:$I,3,0)*(1/$Q491)))</f>
        <v/>
      </c>
      <c r="BD491" s="10" t="str">
        <f>IF($AC491="","",IF(OR($V491&lt;2.7,$V491&gt;90),"Age OOR",BC491-1.6449*VLOOKUP(BC$14&amp;"-rse-"&amp;$H491,Equations!$G:$I,3,0)))</f>
        <v/>
      </c>
      <c r="BE491" s="10" t="str">
        <f>IF($AC491="","",IF(OR($V491&lt;2.7,$V491&gt;90),"Age OOR",BC491+1.6449*VLOOKUP(BC$14&amp;"-rse-"&amp;$H491,Equations!$G:$I,3,0)))</f>
        <v/>
      </c>
      <c r="BF491" s="10" t="str">
        <f t="shared" si="191"/>
        <v/>
      </c>
      <c r="BG491" s="10" t="str">
        <f>IF($AC491="","",IF(OR($V491&lt;2.7,$V491&gt;90),"Age OOR",($AC491-BC491)/VLOOKUP(BC$14&amp;"-rse-"&amp;$H491,Equations!$G:$I,3,0)))</f>
        <v/>
      </c>
      <c r="BH491" s="10" t="str">
        <f>IF($AD491="","",IF(OR($V491&lt;2.7,$V491&gt;90),"Age OOR",VLOOKUP(BH$14&amp;"-int-"&amp;$I491,Equations!$G:$I,3,0)+VLOOKUP(BH$14&amp;"-sexo-"&amp;$I491,Equations!$G:$I,3,0)*$U491+VLOOKUP(BH$14&amp;"-edad-"&amp;$I491,Equations!$G:$I,3,0)*$V491+VLOOKUP(BH$14&amp;"-est-"&amp;$I491,Equations!$G:$I,3,0)*(1/$W491)+VLOOKUP(BH$14&amp;"-imc-"&amp;$I491,Equations!$G:$I,3,0)*(1/$Q491)))</f>
        <v/>
      </c>
      <c r="BI491" s="10" t="str">
        <f>IF($AD491="","",IF(OR($V491&lt;2.7,$V491&gt;90),"Age OOR",BH491-1.6449*VLOOKUP(BH$14&amp;"-rse-"&amp;$I491,Equations!$G:$I,3,0)))</f>
        <v/>
      </c>
      <c r="BJ491" s="10" t="str">
        <f>IF($AD491="","",IF(OR($V491&lt;2.7,$V491&gt;90),"Age OOR",BH491+1.6449*VLOOKUP(BH$14&amp;"-rse-"&amp;$I491,Equations!$G:$I,3,0)))</f>
        <v/>
      </c>
      <c r="BK491" s="10" t="str">
        <f t="shared" si="192"/>
        <v/>
      </c>
      <c r="BL491" s="10" t="str">
        <f>IF($AD491="","",IF(OR($V491&lt;2.7,$V491&gt;90),"Age OOR",($AD491-BH491)/VLOOKUP(BH$14&amp;"-rse-"&amp;$I491,Equations!$G:$I,3,0)))</f>
        <v/>
      </c>
      <c r="BM491" s="10" t="str">
        <f>IF($AE491="","",IF(OR($V491&lt;2.7,$V491&gt;90),"Age OOR",VLOOKUP(BM$14&amp;"-int-"&amp;$J491,Equations!$G:$I,3,0)+VLOOKUP(BM$14&amp;"-sexo-"&amp;$J491,Equations!$G:$I,3,0)*$U491+VLOOKUP(BM$14&amp;"-edad-"&amp;$J491,Equations!$G:$I,3,0)*$V491+VLOOKUP(BM$14&amp;"-est-"&amp;$J491,Equations!$G:$I,3,0)*(1/$W491)+VLOOKUP(BM$14&amp;"-imc-"&amp;$J491,Equations!$G:$I,3,0)*(1/$Q491)))</f>
        <v/>
      </c>
      <c r="BN491" s="10" t="str">
        <f>IF($AE491="","",IF(OR($V491&lt;2.7,$V491&gt;90),"Age OOR",BM491-1.6449*VLOOKUP(BM$14&amp;"-rse-"&amp;$J491,Equations!$G:$I,3,0)))</f>
        <v/>
      </c>
      <c r="BO491" s="10" t="str">
        <f>IF($AE491="","",IF(OR($V491&lt;2.7,$V491&gt;90),"Age OOR",BM491+1.6449*VLOOKUP(BM$14&amp;"-rse-"&amp;$J491,Equations!$G:$I,3,0)))</f>
        <v/>
      </c>
      <c r="BP491" s="10" t="str">
        <f t="shared" si="193"/>
        <v/>
      </c>
      <c r="BQ491" s="10" t="str">
        <f>IF($AE491="","",IF(OR($V491&lt;2.7,$V491&gt;90),"Age OOR",($AE491-BM491)/VLOOKUP(BM$14&amp;"-rse-"&amp;$J491,Equations!$G:$I,3,0)))</f>
        <v/>
      </c>
      <c r="BR491" s="10" t="str">
        <f>IF($AF491="","",IF(OR($V491&lt;2.7,$V491&gt;90),"Age OOR",VLOOKUP(BR$14&amp;"-int-"&amp;$K491,Equations!$G:$I,3,0)+VLOOKUP(BR$14&amp;"-sexo-"&amp;$K491,Equations!$G:$I,3,0)*$U491+VLOOKUP(BR$14&amp;"-edad-"&amp;$K491,Equations!$G:$I,3,0)*$V491+VLOOKUP(BR$14&amp;"-est-"&amp;$K491,Equations!$G:$I,3,0)*(1/$W491)+VLOOKUP(BR$14&amp;"-imc-"&amp;$K491,Equations!$G:$I,3,0)*(1/$Q491)))</f>
        <v/>
      </c>
      <c r="BS491" s="10" t="str">
        <f>IF($AF491="","",IF(OR($V491&lt;2.7,$V491&gt;90),"Age OOR",BR491-1.6449*VLOOKUP(BR$14&amp;"-rse-"&amp;$K491,Equations!$G:$I,3,0)))</f>
        <v/>
      </c>
      <c r="BT491" s="10" t="str">
        <f>IF($AF491="","",IF(OR($V491&lt;2.7,$V491&gt;90),"Age OOR",BR491+1.6449*VLOOKUP(BR$14&amp;"-rse-"&amp;$K491,Equations!$G:$I,3,0)))</f>
        <v/>
      </c>
      <c r="BU491" s="10" t="str">
        <f t="shared" si="194"/>
        <v/>
      </c>
      <c r="BV491" s="10" t="str">
        <f>IF($AF491="","",IF(OR($V491&lt;2.7,$V491&gt;90),"Age OOR",($AF491-BR491)/VLOOKUP(BR$14&amp;"-rse-"&amp;$K491,Equations!$G:$I,3,0)))</f>
        <v/>
      </c>
      <c r="BW491" s="10" t="str">
        <f>IF($AG491="","",IF(OR($V491&lt;2.7,$V491&gt;90),"Age OOR",VLOOKUP(BW$14&amp;"-int-"&amp;$L491,Equations!$G:$I,3,0)+VLOOKUP(BW$14&amp;"-sexo-"&amp;$L491,Equations!$G:$I,3,0)*$U491+VLOOKUP(BW$14&amp;"-edad-"&amp;$L491,Equations!$G:$I,3,0)*$V491+VLOOKUP(BW$14&amp;"-est-"&amp;$L491,Equations!$G:$I,3,0)*(1/$W491)+VLOOKUP(BW$14&amp;"-imc-"&amp;$L491,Equations!$G:$I,3,0)*(1/$Q491)))</f>
        <v/>
      </c>
      <c r="BX491" s="10" t="str">
        <f>IF($AG491="","",IF(OR($V491&lt;2.7,$V491&gt;90),"Age OOR",BW491-1.6449*VLOOKUP(BW$14&amp;"-rse-"&amp;$L491,Equations!$G:$I,3,0)))</f>
        <v/>
      </c>
      <c r="BY491" s="10" t="str">
        <f>IF($AG491="","",IF(OR($V491&lt;2.7,$V491&gt;90),"Age OOR",BW491+1.6449*VLOOKUP(BW$14&amp;"-rse-"&amp;$L491,Equations!$G:$I,3,0)))</f>
        <v/>
      </c>
      <c r="BZ491" s="10" t="str">
        <f t="shared" si="195"/>
        <v/>
      </c>
      <c r="CA491" s="10" t="str">
        <f>IF($AG491="","",IF(OR($V491&lt;2.7,$V491&gt;90),"Age OOR",($AG491-BW491)/VLOOKUP(BW$14&amp;"-rse-"&amp;$L491,Equations!$G:$I,3,0)))</f>
        <v/>
      </c>
      <c r="CB491" s="10" t="str">
        <f>IF($AH491="","",IF(OR($V491&lt;2.7,$V491&gt;90),"Age OOR",VLOOKUP(CB$14&amp;"-int-"&amp;$M491,Equations!$G:$I,3,0)+VLOOKUP(CB$14&amp;"-sexo-"&amp;$M491,Equations!$G:$I,3,0)*$U491+VLOOKUP(CB$14&amp;"-edad-"&amp;$M491,Equations!$G:$I,3,0)*$V491+VLOOKUP(CB$14&amp;"-est-"&amp;$M491,Equations!$G:$I,3,0)*(1/$W491)+VLOOKUP(CB$14&amp;"-imc-"&amp;$M491,Equations!$G:$I,3,0)*(1/$Q491)))</f>
        <v/>
      </c>
      <c r="CC491" s="10" t="str">
        <f>IF($AH491="","",IF(OR($V491&lt;2.7,$V491&gt;90),"Age OOR",CB491-1.6449*VLOOKUP(CB$14&amp;"-rse-"&amp;$M491,Equations!$G:$I,3,0)))</f>
        <v/>
      </c>
      <c r="CD491" s="10" t="str">
        <f>IF($AH491="","",IF(OR($V491&lt;2.7,$V491&gt;90),"Age OOR",CB491+1.6449*VLOOKUP(CB$14&amp;"-rse-"&amp;$M491,Equations!$G:$I,3,0)))</f>
        <v/>
      </c>
      <c r="CE491" s="10" t="str">
        <f t="shared" si="196"/>
        <v/>
      </c>
      <c r="CF491" s="10" t="str">
        <f>IF($AH491="","",IF(OR($V491&lt;2.7,$V491&gt;90),"Age OOR",($AH491-CB491)/VLOOKUP(CB$14&amp;"-rse-"&amp;$M491,Equations!$G:$I,3,0)))</f>
        <v/>
      </c>
      <c r="CG491" s="10" t="str">
        <f>IF($AI491="","",IF(OR($V491&lt;2.7,$V491&gt;90),"Age OOR",VLOOKUP(CG$14&amp;"-int-"&amp;$N491,Equations!$G:$I,3,0)+VLOOKUP(CG$14&amp;"-sexo-"&amp;$N491,Equations!$G:$I,3,0)*$U491+VLOOKUP(CG$14&amp;"-edad-"&amp;$N491,Equations!$G:$I,3,0)*$V491+VLOOKUP(CG$14&amp;"-est-"&amp;$N491,Equations!$G:$I,3,0)*(1/$W491)+VLOOKUP(CG$14&amp;"-imc-"&amp;$N491,Equations!$G:$I,3,0)*(1/$Q491)))</f>
        <v/>
      </c>
      <c r="CH491" s="10" t="str">
        <f>IF($AI491="","",IF(OR($V491&lt;2.7,$V491&gt;90),"Age OOR",CG491-1.6449*VLOOKUP(CG$14&amp;"-rse-"&amp;$N491,Equations!$G:$I,3,0)))</f>
        <v/>
      </c>
      <c r="CI491" s="10" t="str">
        <f>IF($AI491="","",IF(OR($V491&lt;2.7,$V491&gt;90),"Age OOR",CG491+1.6449*VLOOKUP(CG$14&amp;"-rse-"&amp;$N491,Equations!$G:$I,3,0)))</f>
        <v/>
      </c>
      <c r="CJ491" s="10" t="str">
        <f t="shared" si="197"/>
        <v/>
      </c>
      <c r="CK491" s="10" t="str">
        <f>IF($AI491="","",IF(OR($V491&lt;2.7,$V491&gt;90),"Age OOR",($AI491-CG491)/VLOOKUP(CG$14&amp;"-rse-"&amp;$N491,Equations!$G:$I,3,0)))</f>
        <v/>
      </c>
      <c r="CL491" s="10" t="str">
        <f>IF($AJ491="","",IF(OR($V491&lt;2.7,$V491&gt;90),"Age OOR",VLOOKUP(CL$14&amp;"-int-"&amp;$O491,Equations!$G:$I,3,0)+VLOOKUP(CL$14&amp;"-sexo-"&amp;$O491,Equations!$G:$I,3,0)*$U491+VLOOKUP(CL$14&amp;"-edad-"&amp;$O491,Equations!$G:$I,3,0)*$V491+VLOOKUP(CL$14&amp;"-est-"&amp;$O491,Equations!$G:$I,3,0)*(1/$W491)+VLOOKUP(CL$14&amp;"-imc-"&amp;$O491,Equations!$G:$I,3,0)*(1/$Q491)))</f>
        <v/>
      </c>
      <c r="CM491" s="10" t="str">
        <f>IF($AJ491="","",IF(OR($V491&lt;2.7,$V491&gt;90),"Age OOR",CL491-1.6449*VLOOKUP(CL$14&amp;"-rse-"&amp;$O491,Equations!$G:$I,3,0)))</f>
        <v/>
      </c>
      <c r="CN491" s="10" t="str">
        <f>IF($AJ491="","",IF(OR($V491&lt;2.7,$V491&gt;90),"Age OOR",CL491+1.6449*VLOOKUP(CL$14&amp;"-rse-"&amp;$O491,Equations!$G:$I,3,0)))</f>
        <v/>
      </c>
      <c r="CO491" s="10" t="str">
        <f t="shared" si="198"/>
        <v/>
      </c>
      <c r="CP491" s="10" t="str">
        <f>IF($AJ491="","",IF(OR($V491&lt;2.7,$V491&gt;90),"Age OOR",($AJ491-CL491)/VLOOKUP(CL$14&amp;"-rse-"&amp;$O491,Equations!$G:$I,3,0)))</f>
        <v/>
      </c>
      <c r="CQ491" s="10" t="str">
        <f>IF($AK491="","",IF(OR($V491&lt;2.7,$V491&gt;90),"Age OOR",EXP(VLOOKUP(CQ$14&amp;"-int-"&amp;$P491,Equations!$G:$I,3,0)+VLOOKUP(CQ$14&amp;"-sexo-"&amp;$P491,Equations!$G:$I,3,0)*$U491+VLOOKUP(CQ$14&amp;"-edad-"&amp;$P491,Equations!$G:$I,3,0)*$V491+VLOOKUP(CQ$14&amp;"-est-"&amp;$P491,Equations!$G:$I,3,0)*(1/$W491)+VLOOKUP(CQ$14&amp;"-imc-"&amp;$P491,Equations!$G:$I,3,0)*(1/$Q491))))</f>
        <v/>
      </c>
      <c r="CR491" s="10" t="str">
        <f>IF($AK491="","",IF(OR($V491&lt;2.7,$V491&gt;90),"Age OOR",EXP(LN(CQ491)-1.6449*VLOOKUP(CQ$14&amp;"-rse-"&amp;$P491,Equations!$G:$I,3,0))))</f>
        <v/>
      </c>
      <c r="CS491" s="10" t="str">
        <f>IF($AK491="","",IF(OR($V491&lt;2.7,$V491&gt;90),"Age OOR",EXP(LN(CQ491)+1.6449*VLOOKUP(CQ$14&amp;"-rse-"&amp;$P491,Equations!$G:$I,3,0))))</f>
        <v/>
      </c>
      <c r="CT491" s="10" t="str">
        <f t="shared" si="199"/>
        <v/>
      </c>
      <c r="CU491" s="10" t="str">
        <f>IF($AK491="","",IF(OR($V491&lt;2.7,$V491&gt;90),"Age OOR",(LN($AK491)-LN(CQ491))/VLOOKUP(CQ$14&amp;"-rse-"&amp;$P491,Equations!$G:$I,3,0)))</f>
        <v/>
      </c>
      <c r="CV491" s="47"/>
    </row>
    <row r="492" spans="5:100" x14ac:dyDescent="0.2">
      <c r="E492" s="23" t="str">
        <f t="shared" si="175"/>
        <v>Age out of range</v>
      </c>
      <c r="F492" s="23" t="str">
        <f t="shared" si="176"/>
        <v>Age out of range</v>
      </c>
      <c r="G492" s="23" t="str">
        <f t="shared" si="177"/>
        <v>Age out of range</v>
      </c>
      <c r="H492" s="23" t="str">
        <f t="shared" si="178"/>
        <v>Age out of range</v>
      </c>
      <c r="I492" s="23" t="str">
        <f t="shared" si="179"/>
        <v>Age out of range</v>
      </c>
      <c r="J492" s="23" t="str">
        <f t="shared" si="180"/>
        <v>Age out of range</v>
      </c>
      <c r="K492" s="23" t="str">
        <f t="shared" si="181"/>
        <v>Age out of range</v>
      </c>
      <c r="L492" s="23" t="str">
        <f t="shared" si="182"/>
        <v>Age out of range</v>
      </c>
      <c r="M492" s="23" t="str">
        <f t="shared" si="183"/>
        <v>Age out of range</v>
      </c>
      <c r="N492" s="23" t="str">
        <f t="shared" si="184"/>
        <v>Age out of range</v>
      </c>
      <c r="O492" s="23" t="str">
        <f t="shared" si="185"/>
        <v>Age out of range</v>
      </c>
      <c r="P492" s="23" t="str">
        <f t="shared" si="186"/>
        <v>Age out of range</v>
      </c>
      <c r="Q492" s="23" t="e">
        <f t="shared" si="187"/>
        <v>#DIV/0!</v>
      </c>
      <c r="R492" s="17"/>
      <c r="S492" s="23">
        <v>476</v>
      </c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7"/>
      <c r="AM492" s="47"/>
      <c r="AN492" s="10" t="str">
        <f>IF($Z492="","",IF(OR($V492&lt;2.7,$V492&gt;90),"Age OOR",VLOOKUP(AN$14&amp;"-int-"&amp;$E492,Equations!$G:$I,3,0)+VLOOKUP(AN$14&amp;"-sexo-"&amp;$E492,Equations!$G:$I,3,0)*$U492+VLOOKUP(AN$14&amp;"-edad-"&amp;$E492,Equations!$G:$I,3,0)*$V492+VLOOKUP(AN$14&amp;"-est-"&amp;$E492,Equations!$G:$I,3,0)*(1/$W492)+VLOOKUP(AN$14&amp;"-imc-"&amp;$E492,Equations!$G:$I,3,0)*(1/$Q492)))</f>
        <v/>
      </c>
      <c r="AO492" s="10" t="str">
        <f>IF($Z492="","",IF(OR($V492&lt;2.7,$V492&gt;90),"Age OOR",AN492-1.6449*VLOOKUP(AN$14&amp;"-rse-"&amp;$E492,Equations!$G:$I,3,0)))</f>
        <v/>
      </c>
      <c r="AP492" s="10" t="str">
        <f>IF($Z492="","",IF(OR($V492&lt;2.7,$V492&gt;90),"Age OOR",AN492+1.6449*VLOOKUP(AN$14&amp;"-rse-"&amp;$E492,Equations!$G:$I,3,0)))</f>
        <v/>
      </c>
      <c r="AQ492" s="10" t="str">
        <f t="shared" si="188"/>
        <v/>
      </c>
      <c r="AR492" s="10" t="str">
        <f>IF($Z492="","",IF(OR($V492&lt;2.7,$V492&gt;90),"Age OOR",($Z492-AN492)/VLOOKUP(AN$14&amp;"-rse-"&amp;$E492,Equations!$G:$I,3,0)))</f>
        <v/>
      </c>
      <c r="AS492" s="10" t="str">
        <f>IF($AA492="","",IF(OR($V492&lt;2.7,$V492&gt;90),"Age OOR",VLOOKUP(AS$14&amp;"-int-"&amp;$F492,Equations!$G:$I,3,0)+VLOOKUP(AS$14&amp;"-sexo-"&amp;$F492,Equations!$G:$I,3,0)*$U492+VLOOKUP(AS$14&amp;"-edad-"&amp;$F492,Equations!$G:$I,3,0)*$V492+VLOOKUP(AS$14&amp;"-est-"&amp;$F492,Equations!$G:$I,3,0)*(1/$W492)+VLOOKUP(AS$14&amp;"-imc-"&amp;$F492,Equations!$G:$I,3,0)*(1/$Q492)))</f>
        <v/>
      </c>
      <c r="AT492" s="10" t="str">
        <f>IF($AA492="","",IF(OR($V492&lt;2.7,$V492&gt;90),"Age OOR",AS492-1.6449*VLOOKUP(AS$14&amp;"-rse-"&amp;$F492,Equations!$G:$I,3,0)))</f>
        <v/>
      </c>
      <c r="AU492" s="10" t="str">
        <f>IF($AA492="","",IF(OR($V492&lt;2.7,$V492&gt;90),"Age OOR",AS492+1.6449*VLOOKUP(AS$14&amp;"-rse-"&amp;$F492,Equations!$G:$I,3,0)))</f>
        <v/>
      </c>
      <c r="AV492" s="10" t="str">
        <f t="shared" si="189"/>
        <v/>
      </c>
      <c r="AW492" s="10" t="str">
        <f>IF($AA492="","",IF(OR($V492&lt;2.7,$V492&gt;90),"Age OOR",($AA492-AS492)/VLOOKUP(AS$14&amp;"-rse-"&amp;$F492,Equations!$G:$I,3,0)))</f>
        <v/>
      </c>
      <c r="AX492" s="10" t="str">
        <f>IF($AB492="","",IF(OR($V492&lt;2.7,$V492&gt;90),"Age OOR",VLOOKUP(AX$14&amp;"-int-"&amp;$G492,Equations!$G:$I,3,0)+VLOOKUP(AX$14&amp;"-sexo-"&amp;$G492,Equations!$G:$I,3,0)*$U492+VLOOKUP(AX$14&amp;"-edad-"&amp;$G492,Equations!$G:$I,3,0)*$V492+VLOOKUP(AX$14&amp;"-est-"&amp;$G492,Equations!$G:$I,3,0)*(1/$W492)+VLOOKUP(AX$14&amp;"-imc-"&amp;$G492,Equations!$G:$I,3,0)*(1/$Q492)))</f>
        <v/>
      </c>
      <c r="AY492" s="10" t="str">
        <f>IF($AB492="","",IF(OR($V492&lt;2.7,$V492&gt;90),"Age OOR",AX492-1.6449*VLOOKUP(AX$14&amp;"-rse-"&amp;$G492,Equations!$G:$I,3,0)))</f>
        <v/>
      </c>
      <c r="AZ492" s="10" t="str">
        <f>IF($AB492="","",IF(OR($V492&lt;2.7,$V492&gt;90),"Age OOR",AX492+1.6449*VLOOKUP(AX$14&amp;"-rse-"&amp;$G492,Equations!$G:$I,3,0)))</f>
        <v/>
      </c>
      <c r="BA492" s="10" t="str">
        <f t="shared" si="190"/>
        <v/>
      </c>
      <c r="BB492" s="10" t="str">
        <f>IF($AB492="","",IF(OR($V492&lt;2.7,$V492&gt;90),"Age OOR",($AB492-AX492)/VLOOKUP(AX$14&amp;"-rse-"&amp;$G492,Equations!$G:$I,3,0)))</f>
        <v/>
      </c>
      <c r="BC492" s="10" t="str">
        <f>IF($AC492="","",IF(OR($V492&lt;2.7,$V492&gt;90),"Age OOR",VLOOKUP(BC$14&amp;"-int-"&amp;$H492,Equations!$G:$I,3,0)+VLOOKUP(BC$14&amp;"-sexo-"&amp;$H492,Equations!$G:$I,3,0)*$U492+VLOOKUP(BC$14&amp;"-edad-"&amp;$H492,Equations!$G:$I,3,0)*$V492+VLOOKUP(BC$14&amp;"-est-"&amp;$H492,Equations!$G:$I,3,0)*(1/$W492)+VLOOKUP(BC$14&amp;"-imc-"&amp;$H492,Equations!$G:$I,3,0)*(1/$Q492)))</f>
        <v/>
      </c>
      <c r="BD492" s="10" t="str">
        <f>IF($AC492="","",IF(OR($V492&lt;2.7,$V492&gt;90),"Age OOR",BC492-1.6449*VLOOKUP(BC$14&amp;"-rse-"&amp;$H492,Equations!$G:$I,3,0)))</f>
        <v/>
      </c>
      <c r="BE492" s="10" t="str">
        <f>IF($AC492="","",IF(OR($V492&lt;2.7,$V492&gt;90),"Age OOR",BC492+1.6449*VLOOKUP(BC$14&amp;"-rse-"&amp;$H492,Equations!$G:$I,3,0)))</f>
        <v/>
      </c>
      <c r="BF492" s="10" t="str">
        <f t="shared" si="191"/>
        <v/>
      </c>
      <c r="BG492" s="10" t="str">
        <f>IF($AC492="","",IF(OR($V492&lt;2.7,$V492&gt;90),"Age OOR",($AC492-BC492)/VLOOKUP(BC$14&amp;"-rse-"&amp;$H492,Equations!$G:$I,3,0)))</f>
        <v/>
      </c>
      <c r="BH492" s="10" t="str">
        <f>IF($AD492="","",IF(OR($V492&lt;2.7,$V492&gt;90),"Age OOR",VLOOKUP(BH$14&amp;"-int-"&amp;$I492,Equations!$G:$I,3,0)+VLOOKUP(BH$14&amp;"-sexo-"&amp;$I492,Equations!$G:$I,3,0)*$U492+VLOOKUP(BH$14&amp;"-edad-"&amp;$I492,Equations!$G:$I,3,0)*$V492+VLOOKUP(BH$14&amp;"-est-"&amp;$I492,Equations!$G:$I,3,0)*(1/$W492)+VLOOKUP(BH$14&amp;"-imc-"&amp;$I492,Equations!$G:$I,3,0)*(1/$Q492)))</f>
        <v/>
      </c>
      <c r="BI492" s="10" t="str">
        <f>IF($AD492="","",IF(OR($V492&lt;2.7,$V492&gt;90),"Age OOR",BH492-1.6449*VLOOKUP(BH$14&amp;"-rse-"&amp;$I492,Equations!$G:$I,3,0)))</f>
        <v/>
      </c>
      <c r="BJ492" s="10" t="str">
        <f>IF($AD492="","",IF(OR($V492&lt;2.7,$V492&gt;90),"Age OOR",BH492+1.6449*VLOOKUP(BH$14&amp;"-rse-"&amp;$I492,Equations!$G:$I,3,0)))</f>
        <v/>
      </c>
      <c r="BK492" s="10" t="str">
        <f t="shared" si="192"/>
        <v/>
      </c>
      <c r="BL492" s="10" t="str">
        <f>IF($AD492="","",IF(OR($V492&lt;2.7,$V492&gt;90),"Age OOR",($AD492-BH492)/VLOOKUP(BH$14&amp;"-rse-"&amp;$I492,Equations!$G:$I,3,0)))</f>
        <v/>
      </c>
      <c r="BM492" s="10" t="str">
        <f>IF($AE492="","",IF(OR($V492&lt;2.7,$V492&gt;90),"Age OOR",VLOOKUP(BM$14&amp;"-int-"&amp;$J492,Equations!$G:$I,3,0)+VLOOKUP(BM$14&amp;"-sexo-"&amp;$J492,Equations!$G:$I,3,0)*$U492+VLOOKUP(BM$14&amp;"-edad-"&amp;$J492,Equations!$G:$I,3,0)*$V492+VLOOKUP(BM$14&amp;"-est-"&amp;$J492,Equations!$G:$I,3,0)*(1/$W492)+VLOOKUP(BM$14&amp;"-imc-"&amp;$J492,Equations!$G:$I,3,0)*(1/$Q492)))</f>
        <v/>
      </c>
      <c r="BN492" s="10" t="str">
        <f>IF($AE492="","",IF(OR($V492&lt;2.7,$V492&gt;90),"Age OOR",BM492-1.6449*VLOOKUP(BM$14&amp;"-rse-"&amp;$J492,Equations!$G:$I,3,0)))</f>
        <v/>
      </c>
      <c r="BO492" s="10" t="str">
        <f>IF($AE492="","",IF(OR($V492&lt;2.7,$V492&gt;90),"Age OOR",BM492+1.6449*VLOOKUP(BM$14&amp;"-rse-"&amp;$J492,Equations!$G:$I,3,0)))</f>
        <v/>
      </c>
      <c r="BP492" s="10" t="str">
        <f t="shared" si="193"/>
        <v/>
      </c>
      <c r="BQ492" s="10" t="str">
        <f>IF($AE492="","",IF(OR($V492&lt;2.7,$V492&gt;90),"Age OOR",($AE492-BM492)/VLOOKUP(BM$14&amp;"-rse-"&amp;$J492,Equations!$G:$I,3,0)))</f>
        <v/>
      </c>
      <c r="BR492" s="10" t="str">
        <f>IF($AF492="","",IF(OR($V492&lt;2.7,$V492&gt;90),"Age OOR",VLOOKUP(BR$14&amp;"-int-"&amp;$K492,Equations!$G:$I,3,0)+VLOOKUP(BR$14&amp;"-sexo-"&amp;$K492,Equations!$G:$I,3,0)*$U492+VLOOKUP(BR$14&amp;"-edad-"&amp;$K492,Equations!$G:$I,3,0)*$V492+VLOOKUP(BR$14&amp;"-est-"&amp;$K492,Equations!$G:$I,3,0)*(1/$W492)+VLOOKUP(BR$14&amp;"-imc-"&amp;$K492,Equations!$G:$I,3,0)*(1/$Q492)))</f>
        <v/>
      </c>
      <c r="BS492" s="10" t="str">
        <f>IF($AF492="","",IF(OR($V492&lt;2.7,$V492&gt;90),"Age OOR",BR492-1.6449*VLOOKUP(BR$14&amp;"-rse-"&amp;$K492,Equations!$G:$I,3,0)))</f>
        <v/>
      </c>
      <c r="BT492" s="10" t="str">
        <f>IF($AF492="","",IF(OR($V492&lt;2.7,$V492&gt;90),"Age OOR",BR492+1.6449*VLOOKUP(BR$14&amp;"-rse-"&amp;$K492,Equations!$G:$I,3,0)))</f>
        <v/>
      </c>
      <c r="BU492" s="10" t="str">
        <f t="shared" si="194"/>
        <v/>
      </c>
      <c r="BV492" s="10" t="str">
        <f>IF($AF492="","",IF(OR($V492&lt;2.7,$V492&gt;90),"Age OOR",($AF492-BR492)/VLOOKUP(BR$14&amp;"-rse-"&amp;$K492,Equations!$G:$I,3,0)))</f>
        <v/>
      </c>
      <c r="BW492" s="10" t="str">
        <f>IF($AG492="","",IF(OR($V492&lt;2.7,$V492&gt;90),"Age OOR",VLOOKUP(BW$14&amp;"-int-"&amp;$L492,Equations!$G:$I,3,0)+VLOOKUP(BW$14&amp;"-sexo-"&amp;$L492,Equations!$G:$I,3,0)*$U492+VLOOKUP(BW$14&amp;"-edad-"&amp;$L492,Equations!$G:$I,3,0)*$V492+VLOOKUP(BW$14&amp;"-est-"&amp;$L492,Equations!$G:$I,3,0)*(1/$W492)+VLOOKUP(BW$14&amp;"-imc-"&amp;$L492,Equations!$G:$I,3,0)*(1/$Q492)))</f>
        <v/>
      </c>
      <c r="BX492" s="10" t="str">
        <f>IF($AG492="","",IF(OR($V492&lt;2.7,$V492&gt;90),"Age OOR",BW492-1.6449*VLOOKUP(BW$14&amp;"-rse-"&amp;$L492,Equations!$G:$I,3,0)))</f>
        <v/>
      </c>
      <c r="BY492" s="10" t="str">
        <f>IF($AG492="","",IF(OR($V492&lt;2.7,$V492&gt;90),"Age OOR",BW492+1.6449*VLOOKUP(BW$14&amp;"-rse-"&amp;$L492,Equations!$G:$I,3,0)))</f>
        <v/>
      </c>
      <c r="BZ492" s="10" t="str">
        <f t="shared" si="195"/>
        <v/>
      </c>
      <c r="CA492" s="10" t="str">
        <f>IF($AG492="","",IF(OR($V492&lt;2.7,$V492&gt;90),"Age OOR",($AG492-BW492)/VLOOKUP(BW$14&amp;"-rse-"&amp;$L492,Equations!$G:$I,3,0)))</f>
        <v/>
      </c>
      <c r="CB492" s="10" t="str">
        <f>IF($AH492="","",IF(OR($V492&lt;2.7,$V492&gt;90),"Age OOR",VLOOKUP(CB$14&amp;"-int-"&amp;$M492,Equations!$G:$I,3,0)+VLOOKUP(CB$14&amp;"-sexo-"&amp;$M492,Equations!$G:$I,3,0)*$U492+VLOOKUP(CB$14&amp;"-edad-"&amp;$M492,Equations!$G:$I,3,0)*$V492+VLOOKUP(CB$14&amp;"-est-"&amp;$M492,Equations!$G:$I,3,0)*(1/$W492)+VLOOKUP(CB$14&amp;"-imc-"&amp;$M492,Equations!$G:$I,3,0)*(1/$Q492)))</f>
        <v/>
      </c>
      <c r="CC492" s="10" t="str">
        <f>IF($AH492="","",IF(OR($V492&lt;2.7,$V492&gt;90),"Age OOR",CB492-1.6449*VLOOKUP(CB$14&amp;"-rse-"&amp;$M492,Equations!$G:$I,3,0)))</f>
        <v/>
      </c>
      <c r="CD492" s="10" t="str">
        <f>IF($AH492="","",IF(OR($V492&lt;2.7,$V492&gt;90),"Age OOR",CB492+1.6449*VLOOKUP(CB$14&amp;"-rse-"&amp;$M492,Equations!$G:$I,3,0)))</f>
        <v/>
      </c>
      <c r="CE492" s="10" t="str">
        <f t="shared" si="196"/>
        <v/>
      </c>
      <c r="CF492" s="10" t="str">
        <f>IF($AH492="","",IF(OR($V492&lt;2.7,$V492&gt;90),"Age OOR",($AH492-CB492)/VLOOKUP(CB$14&amp;"-rse-"&amp;$M492,Equations!$G:$I,3,0)))</f>
        <v/>
      </c>
      <c r="CG492" s="10" t="str">
        <f>IF($AI492="","",IF(OR($V492&lt;2.7,$V492&gt;90),"Age OOR",VLOOKUP(CG$14&amp;"-int-"&amp;$N492,Equations!$G:$I,3,0)+VLOOKUP(CG$14&amp;"-sexo-"&amp;$N492,Equations!$G:$I,3,0)*$U492+VLOOKUP(CG$14&amp;"-edad-"&amp;$N492,Equations!$G:$I,3,0)*$V492+VLOOKUP(CG$14&amp;"-est-"&amp;$N492,Equations!$G:$I,3,0)*(1/$W492)+VLOOKUP(CG$14&amp;"-imc-"&amp;$N492,Equations!$G:$I,3,0)*(1/$Q492)))</f>
        <v/>
      </c>
      <c r="CH492" s="10" t="str">
        <f>IF($AI492="","",IF(OR($V492&lt;2.7,$V492&gt;90),"Age OOR",CG492-1.6449*VLOOKUP(CG$14&amp;"-rse-"&amp;$N492,Equations!$G:$I,3,0)))</f>
        <v/>
      </c>
      <c r="CI492" s="10" t="str">
        <f>IF($AI492="","",IF(OR($V492&lt;2.7,$V492&gt;90),"Age OOR",CG492+1.6449*VLOOKUP(CG$14&amp;"-rse-"&amp;$N492,Equations!$G:$I,3,0)))</f>
        <v/>
      </c>
      <c r="CJ492" s="10" t="str">
        <f t="shared" si="197"/>
        <v/>
      </c>
      <c r="CK492" s="10" t="str">
        <f>IF($AI492="","",IF(OR($V492&lt;2.7,$V492&gt;90),"Age OOR",($AI492-CG492)/VLOOKUP(CG$14&amp;"-rse-"&amp;$N492,Equations!$G:$I,3,0)))</f>
        <v/>
      </c>
      <c r="CL492" s="10" t="str">
        <f>IF($AJ492="","",IF(OR($V492&lt;2.7,$V492&gt;90),"Age OOR",VLOOKUP(CL$14&amp;"-int-"&amp;$O492,Equations!$G:$I,3,0)+VLOOKUP(CL$14&amp;"-sexo-"&amp;$O492,Equations!$G:$I,3,0)*$U492+VLOOKUP(CL$14&amp;"-edad-"&amp;$O492,Equations!$G:$I,3,0)*$V492+VLOOKUP(CL$14&amp;"-est-"&amp;$O492,Equations!$G:$I,3,0)*(1/$W492)+VLOOKUP(CL$14&amp;"-imc-"&amp;$O492,Equations!$G:$I,3,0)*(1/$Q492)))</f>
        <v/>
      </c>
      <c r="CM492" s="10" t="str">
        <f>IF($AJ492="","",IF(OR($V492&lt;2.7,$V492&gt;90),"Age OOR",CL492-1.6449*VLOOKUP(CL$14&amp;"-rse-"&amp;$O492,Equations!$G:$I,3,0)))</f>
        <v/>
      </c>
      <c r="CN492" s="10" t="str">
        <f>IF($AJ492="","",IF(OR($V492&lt;2.7,$V492&gt;90),"Age OOR",CL492+1.6449*VLOOKUP(CL$14&amp;"-rse-"&amp;$O492,Equations!$G:$I,3,0)))</f>
        <v/>
      </c>
      <c r="CO492" s="10" t="str">
        <f t="shared" si="198"/>
        <v/>
      </c>
      <c r="CP492" s="10" t="str">
        <f>IF($AJ492="","",IF(OR($V492&lt;2.7,$V492&gt;90),"Age OOR",($AJ492-CL492)/VLOOKUP(CL$14&amp;"-rse-"&amp;$O492,Equations!$G:$I,3,0)))</f>
        <v/>
      </c>
      <c r="CQ492" s="10" t="str">
        <f>IF($AK492="","",IF(OR($V492&lt;2.7,$V492&gt;90),"Age OOR",EXP(VLOOKUP(CQ$14&amp;"-int-"&amp;$P492,Equations!$G:$I,3,0)+VLOOKUP(CQ$14&amp;"-sexo-"&amp;$P492,Equations!$G:$I,3,0)*$U492+VLOOKUP(CQ$14&amp;"-edad-"&amp;$P492,Equations!$G:$I,3,0)*$V492+VLOOKUP(CQ$14&amp;"-est-"&amp;$P492,Equations!$G:$I,3,0)*(1/$W492)+VLOOKUP(CQ$14&amp;"-imc-"&amp;$P492,Equations!$G:$I,3,0)*(1/$Q492))))</f>
        <v/>
      </c>
      <c r="CR492" s="10" t="str">
        <f>IF($AK492="","",IF(OR($V492&lt;2.7,$V492&gt;90),"Age OOR",EXP(LN(CQ492)-1.6449*VLOOKUP(CQ$14&amp;"-rse-"&amp;$P492,Equations!$G:$I,3,0))))</f>
        <v/>
      </c>
      <c r="CS492" s="10" t="str">
        <f>IF($AK492="","",IF(OR($V492&lt;2.7,$V492&gt;90),"Age OOR",EXP(LN(CQ492)+1.6449*VLOOKUP(CQ$14&amp;"-rse-"&amp;$P492,Equations!$G:$I,3,0))))</f>
        <v/>
      </c>
      <c r="CT492" s="10" t="str">
        <f t="shared" si="199"/>
        <v/>
      </c>
      <c r="CU492" s="10" t="str">
        <f>IF($AK492="","",IF(OR($V492&lt;2.7,$V492&gt;90),"Age OOR",(LN($AK492)-LN(CQ492))/VLOOKUP(CQ$14&amp;"-rse-"&amp;$P492,Equations!$G:$I,3,0)))</f>
        <v/>
      </c>
      <c r="CV492" s="47"/>
    </row>
    <row r="493" spans="5:100" x14ac:dyDescent="0.2">
      <c r="E493" s="23" t="str">
        <f t="shared" si="175"/>
        <v>Age out of range</v>
      </c>
      <c r="F493" s="23" t="str">
        <f t="shared" si="176"/>
        <v>Age out of range</v>
      </c>
      <c r="G493" s="23" t="str">
        <f t="shared" si="177"/>
        <v>Age out of range</v>
      </c>
      <c r="H493" s="23" t="str">
        <f t="shared" si="178"/>
        <v>Age out of range</v>
      </c>
      <c r="I493" s="23" t="str">
        <f t="shared" si="179"/>
        <v>Age out of range</v>
      </c>
      <c r="J493" s="23" t="str">
        <f t="shared" si="180"/>
        <v>Age out of range</v>
      </c>
      <c r="K493" s="23" t="str">
        <f t="shared" si="181"/>
        <v>Age out of range</v>
      </c>
      <c r="L493" s="23" t="str">
        <f t="shared" si="182"/>
        <v>Age out of range</v>
      </c>
      <c r="M493" s="23" t="str">
        <f t="shared" si="183"/>
        <v>Age out of range</v>
      </c>
      <c r="N493" s="23" t="str">
        <f t="shared" si="184"/>
        <v>Age out of range</v>
      </c>
      <c r="O493" s="23" t="str">
        <f t="shared" si="185"/>
        <v>Age out of range</v>
      </c>
      <c r="P493" s="23" t="str">
        <f t="shared" si="186"/>
        <v>Age out of range</v>
      </c>
      <c r="Q493" s="23" t="e">
        <f t="shared" si="187"/>
        <v>#DIV/0!</v>
      </c>
      <c r="R493" s="17"/>
      <c r="S493" s="23">
        <v>477</v>
      </c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  <c r="AE493" s="134"/>
      <c r="AF493" s="134"/>
      <c r="AG493" s="134"/>
      <c r="AH493" s="134"/>
      <c r="AI493" s="134"/>
      <c r="AJ493" s="134"/>
      <c r="AK493" s="134"/>
      <c r="AL493" s="7"/>
      <c r="AM493" s="47"/>
      <c r="AN493" s="10" t="str">
        <f>IF($Z493="","",IF(OR($V493&lt;2.7,$V493&gt;90),"Age OOR",VLOOKUP(AN$14&amp;"-int-"&amp;$E493,Equations!$G:$I,3,0)+VLOOKUP(AN$14&amp;"-sexo-"&amp;$E493,Equations!$G:$I,3,0)*$U493+VLOOKUP(AN$14&amp;"-edad-"&amp;$E493,Equations!$G:$I,3,0)*$V493+VLOOKUP(AN$14&amp;"-est-"&amp;$E493,Equations!$G:$I,3,0)*(1/$W493)+VLOOKUP(AN$14&amp;"-imc-"&amp;$E493,Equations!$G:$I,3,0)*(1/$Q493)))</f>
        <v/>
      </c>
      <c r="AO493" s="10" t="str">
        <f>IF($Z493="","",IF(OR($V493&lt;2.7,$V493&gt;90),"Age OOR",AN493-1.6449*VLOOKUP(AN$14&amp;"-rse-"&amp;$E493,Equations!$G:$I,3,0)))</f>
        <v/>
      </c>
      <c r="AP493" s="10" t="str">
        <f>IF($Z493="","",IF(OR($V493&lt;2.7,$V493&gt;90),"Age OOR",AN493+1.6449*VLOOKUP(AN$14&amp;"-rse-"&amp;$E493,Equations!$G:$I,3,0)))</f>
        <v/>
      </c>
      <c r="AQ493" s="10" t="str">
        <f t="shared" si="188"/>
        <v/>
      </c>
      <c r="AR493" s="10" t="str">
        <f>IF($Z493="","",IF(OR($V493&lt;2.7,$V493&gt;90),"Age OOR",($Z493-AN493)/VLOOKUP(AN$14&amp;"-rse-"&amp;$E493,Equations!$G:$I,3,0)))</f>
        <v/>
      </c>
      <c r="AS493" s="10" t="str">
        <f>IF($AA493="","",IF(OR($V493&lt;2.7,$V493&gt;90),"Age OOR",VLOOKUP(AS$14&amp;"-int-"&amp;$F493,Equations!$G:$I,3,0)+VLOOKUP(AS$14&amp;"-sexo-"&amp;$F493,Equations!$G:$I,3,0)*$U493+VLOOKUP(AS$14&amp;"-edad-"&amp;$F493,Equations!$G:$I,3,0)*$V493+VLOOKUP(AS$14&amp;"-est-"&amp;$F493,Equations!$G:$I,3,0)*(1/$W493)+VLOOKUP(AS$14&amp;"-imc-"&amp;$F493,Equations!$G:$I,3,0)*(1/$Q493)))</f>
        <v/>
      </c>
      <c r="AT493" s="10" t="str">
        <f>IF($AA493="","",IF(OR($V493&lt;2.7,$V493&gt;90),"Age OOR",AS493-1.6449*VLOOKUP(AS$14&amp;"-rse-"&amp;$F493,Equations!$G:$I,3,0)))</f>
        <v/>
      </c>
      <c r="AU493" s="10" t="str">
        <f>IF($AA493="","",IF(OR($V493&lt;2.7,$V493&gt;90),"Age OOR",AS493+1.6449*VLOOKUP(AS$14&amp;"-rse-"&amp;$F493,Equations!$G:$I,3,0)))</f>
        <v/>
      </c>
      <c r="AV493" s="10" t="str">
        <f t="shared" si="189"/>
        <v/>
      </c>
      <c r="AW493" s="10" t="str">
        <f>IF($AA493="","",IF(OR($V493&lt;2.7,$V493&gt;90),"Age OOR",($AA493-AS493)/VLOOKUP(AS$14&amp;"-rse-"&amp;$F493,Equations!$G:$I,3,0)))</f>
        <v/>
      </c>
      <c r="AX493" s="10" t="str">
        <f>IF($AB493="","",IF(OR($V493&lt;2.7,$V493&gt;90),"Age OOR",VLOOKUP(AX$14&amp;"-int-"&amp;$G493,Equations!$G:$I,3,0)+VLOOKUP(AX$14&amp;"-sexo-"&amp;$G493,Equations!$G:$I,3,0)*$U493+VLOOKUP(AX$14&amp;"-edad-"&amp;$G493,Equations!$G:$I,3,0)*$V493+VLOOKUP(AX$14&amp;"-est-"&amp;$G493,Equations!$G:$I,3,0)*(1/$W493)+VLOOKUP(AX$14&amp;"-imc-"&amp;$G493,Equations!$G:$I,3,0)*(1/$Q493)))</f>
        <v/>
      </c>
      <c r="AY493" s="10" t="str">
        <f>IF($AB493="","",IF(OR($V493&lt;2.7,$V493&gt;90),"Age OOR",AX493-1.6449*VLOOKUP(AX$14&amp;"-rse-"&amp;$G493,Equations!$G:$I,3,0)))</f>
        <v/>
      </c>
      <c r="AZ493" s="10" t="str">
        <f>IF($AB493="","",IF(OR($V493&lt;2.7,$V493&gt;90),"Age OOR",AX493+1.6449*VLOOKUP(AX$14&amp;"-rse-"&amp;$G493,Equations!$G:$I,3,0)))</f>
        <v/>
      </c>
      <c r="BA493" s="10" t="str">
        <f t="shared" si="190"/>
        <v/>
      </c>
      <c r="BB493" s="10" t="str">
        <f>IF($AB493="","",IF(OR($V493&lt;2.7,$V493&gt;90),"Age OOR",($AB493-AX493)/VLOOKUP(AX$14&amp;"-rse-"&amp;$G493,Equations!$G:$I,3,0)))</f>
        <v/>
      </c>
      <c r="BC493" s="10" t="str">
        <f>IF($AC493="","",IF(OR($V493&lt;2.7,$V493&gt;90),"Age OOR",VLOOKUP(BC$14&amp;"-int-"&amp;$H493,Equations!$G:$I,3,0)+VLOOKUP(BC$14&amp;"-sexo-"&amp;$H493,Equations!$G:$I,3,0)*$U493+VLOOKUP(BC$14&amp;"-edad-"&amp;$H493,Equations!$G:$I,3,0)*$V493+VLOOKUP(BC$14&amp;"-est-"&amp;$H493,Equations!$G:$I,3,0)*(1/$W493)+VLOOKUP(BC$14&amp;"-imc-"&amp;$H493,Equations!$G:$I,3,0)*(1/$Q493)))</f>
        <v/>
      </c>
      <c r="BD493" s="10" t="str">
        <f>IF($AC493="","",IF(OR($V493&lt;2.7,$V493&gt;90),"Age OOR",BC493-1.6449*VLOOKUP(BC$14&amp;"-rse-"&amp;$H493,Equations!$G:$I,3,0)))</f>
        <v/>
      </c>
      <c r="BE493" s="10" t="str">
        <f>IF($AC493="","",IF(OR($V493&lt;2.7,$V493&gt;90),"Age OOR",BC493+1.6449*VLOOKUP(BC$14&amp;"-rse-"&amp;$H493,Equations!$G:$I,3,0)))</f>
        <v/>
      </c>
      <c r="BF493" s="10" t="str">
        <f t="shared" si="191"/>
        <v/>
      </c>
      <c r="BG493" s="10" t="str">
        <f>IF($AC493="","",IF(OR($V493&lt;2.7,$V493&gt;90),"Age OOR",($AC493-BC493)/VLOOKUP(BC$14&amp;"-rse-"&amp;$H493,Equations!$G:$I,3,0)))</f>
        <v/>
      </c>
      <c r="BH493" s="10" t="str">
        <f>IF($AD493="","",IF(OR($V493&lt;2.7,$V493&gt;90),"Age OOR",VLOOKUP(BH$14&amp;"-int-"&amp;$I493,Equations!$G:$I,3,0)+VLOOKUP(BH$14&amp;"-sexo-"&amp;$I493,Equations!$G:$I,3,0)*$U493+VLOOKUP(BH$14&amp;"-edad-"&amp;$I493,Equations!$G:$I,3,0)*$V493+VLOOKUP(BH$14&amp;"-est-"&amp;$I493,Equations!$G:$I,3,0)*(1/$W493)+VLOOKUP(BH$14&amp;"-imc-"&amp;$I493,Equations!$G:$I,3,0)*(1/$Q493)))</f>
        <v/>
      </c>
      <c r="BI493" s="10" t="str">
        <f>IF($AD493="","",IF(OR($V493&lt;2.7,$V493&gt;90),"Age OOR",BH493-1.6449*VLOOKUP(BH$14&amp;"-rse-"&amp;$I493,Equations!$G:$I,3,0)))</f>
        <v/>
      </c>
      <c r="BJ493" s="10" t="str">
        <f>IF($AD493="","",IF(OR($V493&lt;2.7,$V493&gt;90),"Age OOR",BH493+1.6449*VLOOKUP(BH$14&amp;"-rse-"&amp;$I493,Equations!$G:$I,3,0)))</f>
        <v/>
      </c>
      <c r="BK493" s="10" t="str">
        <f t="shared" si="192"/>
        <v/>
      </c>
      <c r="BL493" s="10" t="str">
        <f>IF($AD493="","",IF(OR($V493&lt;2.7,$V493&gt;90),"Age OOR",($AD493-BH493)/VLOOKUP(BH$14&amp;"-rse-"&amp;$I493,Equations!$G:$I,3,0)))</f>
        <v/>
      </c>
      <c r="BM493" s="10" t="str">
        <f>IF($AE493="","",IF(OR($V493&lt;2.7,$V493&gt;90),"Age OOR",VLOOKUP(BM$14&amp;"-int-"&amp;$J493,Equations!$G:$I,3,0)+VLOOKUP(BM$14&amp;"-sexo-"&amp;$J493,Equations!$G:$I,3,0)*$U493+VLOOKUP(BM$14&amp;"-edad-"&amp;$J493,Equations!$G:$I,3,0)*$V493+VLOOKUP(BM$14&amp;"-est-"&amp;$J493,Equations!$G:$I,3,0)*(1/$W493)+VLOOKUP(BM$14&amp;"-imc-"&amp;$J493,Equations!$G:$I,3,0)*(1/$Q493)))</f>
        <v/>
      </c>
      <c r="BN493" s="10" t="str">
        <f>IF($AE493="","",IF(OR($V493&lt;2.7,$V493&gt;90),"Age OOR",BM493-1.6449*VLOOKUP(BM$14&amp;"-rse-"&amp;$J493,Equations!$G:$I,3,0)))</f>
        <v/>
      </c>
      <c r="BO493" s="10" t="str">
        <f>IF($AE493="","",IF(OR($V493&lt;2.7,$V493&gt;90),"Age OOR",BM493+1.6449*VLOOKUP(BM$14&amp;"-rse-"&amp;$J493,Equations!$G:$I,3,0)))</f>
        <v/>
      </c>
      <c r="BP493" s="10" t="str">
        <f t="shared" si="193"/>
        <v/>
      </c>
      <c r="BQ493" s="10" t="str">
        <f>IF($AE493="","",IF(OR($V493&lt;2.7,$V493&gt;90),"Age OOR",($AE493-BM493)/VLOOKUP(BM$14&amp;"-rse-"&amp;$J493,Equations!$G:$I,3,0)))</f>
        <v/>
      </c>
      <c r="BR493" s="10" t="str">
        <f>IF($AF493="","",IF(OR($V493&lt;2.7,$V493&gt;90),"Age OOR",VLOOKUP(BR$14&amp;"-int-"&amp;$K493,Equations!$G:$I,3,0)+VLOOKUP(BR$14&amp;"-sexo-"&amp;$K493,Equations!$G:$I,3,0)*$U493+VLOOKUP(BR$14&amp;"-edad-"&amp;$K493,Equations!$G:$I,3,0)*$V493+VLOOKUP(BR$14&amp;"-est-"&amp;$K493,Equations!$G:$I,3,0)*(1/$W493)+VLOOKUP(BR$14&amp;"-imc-"&amp;$K493,Equations!$G:$I,3,0)*(1/$Q493)))</f>
        <v/>
      </c>
      <c r="BS493" s="10" t="str">
        <f>IF($AF493="","",IF(OR($V493&lt;2.7,$V493&gt;90),"Age OOR",BR493-1.6449*VLOOKUP(BR$14&amp;"-rse-"&amp;$K493,Equations!$G:$I,3,0)))</f>
        <v/>
      </c>
      <c r="BT493" s="10" t="str">
        <f>IF($AF493="","",IF(OR($V493&lt;2.7,$V493&gt;90),"Age OOR",BR493+1.6449*VLOOKUP(BR$14&amp;"-rse-"&amp;$K493,Equations!$G:$I,3,0)))</f>
        <v/>
      </c>
      <c r="BU493" s="10" t="str">
        <f t="shared" si="194"/>
        <v/>
      </c>
      <c r="BV493" s="10" t="str">
        <f>IF($AF493="","",IF(OR($V493&lt;2.7,$V493&gt;90),"Age OOR",($AF493-BR493)/VLOOKUP(BR$14&amp;"-rse-"&amp;$K493,Equations!$G:$I,3,0)))</f>
        <v/>
      </c>
      <c r="BW493" s="10" t="str">
        <f>IF($AG493="","",IF(OR($V493&lt;2.7,$V493&gt;90),"Age OOR",VLOOKUP(BW$14&amp;"-int-"&amp;$L493,Equations!$G:$I,3,0)+VLOOKUP(BW$14&amp;"-sexo-"&amp;$L493,Equations!$G:$I,3,0)*$U493+VLOOKUP(BW$14&amp;"-edad-"&amp;$L493,Equations!$G:$I,3,0)*$V493+VLOOKUP(BW$14&amp;"-est-"&amp;$L493,Equations!$G:$I,3,0)*(1/$W493)+VLOOKUP(BW$14&amp;"-imc-"&amp;$L493,Equations!$G:$I,3,0)*(1/$Q493)))</f>
        <v/>
      </c>
      <c r="BX493" s="10" t="str">
        <f>IF($AG493="","",IF(OR($V493&lt;2.7,$V493&gt;90),"Age OOR",BW493-1.6449*VLOOKUP(BW$14&amp;"-rse-"&amp;$L493,Equations!$G:$I,3,0)))</f>
        <v/>
      </c>
      <c r="BY493" s="10" t="str">
        <f>IF($AG493="","",IF(OR($V493&lt;2.7,$V493&gt;90),"Age OOR",BW493+1.6449*VLOOKUP(BW$14&amp;"-rse-"&amp;$L493,Equations!$G:$I,3,0)))</f>
        <v/>
      </c>
      <c r="BZ493" s="10" t="str">
        <f t="shared" si="195"/>
        <v/>
      </c>
      <c r="CA493" s="10" t="str">
        <f>IF($AG493="","",IF(OR($V493&lt;2.7,$V493&gt;90),"Age OOR",($AG493-BW493)/VLOOKUP(BW$14&amp;"-rse-"&amp;$L493,Equations!$G:$I,3,0)))</f>
        <v/>
      </c>
      <c r="CB493" s="10" t="str">
        <f>IF($AH493="","",IF(OR($V493&lt;2.7,$V493&gt;90),"Age OOR",VLOOKUP(CB$14&amp;"-int-"&amp;$M493,Equations!$G:$I,3,0)+VLOOKUP(CB$14&amp;"-sexo-"&amp;$M493,Equations!$G:$I,3,0)*$U493+VLOOKUP(CB$14&amp;"-edad-"&amp;$M493,Equations!$G:$I,3,0)*$V493+VLOOKUP(CB$14&amp;"-est-"&amp;$M493,Equations!$G:$I,3,0)*(1/$W493)+VLOOKUP(CB$14&amp;"-imc-"&amp;$M493,Equations!$G:$I,3,0)*(1/$Q493)))</f>
        <v/>
      </c>
      <c r="CC493" s="10" t="str">
        <f>IF($AH493="","",IF(OR($V493&lt;2.7,$V493&gt;90),"Age OOR",CB493-1.6449*VLOOKUP(CB$14&amp;"-rse-"&amp;$M493,Equations!$G:$I,3,0)))</f>
        <v/>
      </c>
      <c r="CD493" s="10" t="str">
        <f>IF($AH493="","",IF(OR($V493&lt;2.7,$V493&gt;90),"Age OOR",CB493+1.6449*VLOOKUP(CB$14&amp;"-rse-"&amp;$M493,Equations!$G:$I,3,0)))</f>
        <v/>
      </c>
      <c r="CE493" s="10" t="str">
        <f t="shared" si="196"/>
        <v/>
      </c>
      <c r="CF493" s="10" t="str">
        <f>IF($AH493="","",IF(OR($V493&lt;2.7,$V493&gt;90),"Age OOR",($AH493-CB493)/VLOOKUP(CB$14&amp;"-rse-"&amp;$M493,Equations!$G:$I,3,0)))</f>
        <v/>
      </c>
      <c r="CG493" s="10" t="str">
        <f>IF($AI493="","",IF(OR($V493&lt;2.7,$V493&gt;90),"Age OOR",VLOOKUP(CG$14&amp;"-int-"&amp;$N493,Equations!$G:$I,3,0)+VLOOKUP(CG$14&amp;"-sexo-"&amp;$N493,Equations!$G:$I,3,0)*$U493+VLOOKUP(CG$14&amp;"-edad-"&amp;$N493,Equations!$G:$I,3,0)*$V493+VLOOKUP(CG$14&amp;"-est-"&amp;$N493,Equations!$G:$I,3,0)*(1/$W493)+VLOOKUP(CG$14&amp;"-imc-"&amp;$N493,Equations!$G:$I,3,0)*(1/$Q493)))</f>
        <v/>
      </c>
      <c r="CH493" s="10" t="str">
        <f>IF($AI493="","",IF(OR($V493&lt;2.7,$V493&gt;90),"Age OOR",CG493-1.6449*VLOOKUP(CG$14&amp;"-rse-"&amp;$N493,Equations!$G:$I,3,0)))</f>
        <v/>
      </c>
      <c r="CI493" s="10" t="str">
        <f>IF($AI493="","",IF(OR($V493&lt;2.7,$V493&gt;90),"Age OOR",CG493+1.6449*VLOOKUP(CG$14&amp;"-rse-"&amp;$N493,Equations!$G:$I,3,0)))</f>
        <v/>
      </c>
      <c r="CJ493" s="10" t="str">
        <f t="shared" si="197"/>
        <v/>
      </c>
      <c r="CK493" s="10" t="str">
        <f>IF($AI493="","",IF(OR($V493&lt;2.7,$V493&gt;90),"Age OOR",($AI493-CG493)/VLOOKUP(CG$14&amp;"-rse-"&amp;$N493,Equations!$G:$I,3,0)))</f>
        <v/>
      </c>
      <c r="CL493" s="10" t="str">
        <f>IF($AJ493="","",IF(OR($V493&lt;2.7,$V493&gt;90),"Age OOR",VLOOKUP(CL$14&amp;"-int-"&amp;$O493,Equations!$G:$I,3,0)+VLOOKUP(CL$14&amp;"-sexo-"&amp;$O493,Equations!$G:$I,3,0)*$U493+VLOOKUP(CL$14&amp;"-edad-"&amp;$O493,Equations!$G:$I,3,0)*$V493+VLOOKUP(CL$14&amp;"-est-"&amp;$O493,Equations!$G:$I,3,0)*(1/$W493)+VLOOKUP(CL$14&amp;"-imc-"&amp;$O493,Equations!$G:$I,3,0)*(1/$Q493)))</f>
        <v/>
      </c>
      <c r="CM493" s="10" t="str">
        <f>IF($AJ493="","",IF(OR($V493&lt;2.7,$V493&gt;90),"Age OOR",CL493-1.6449*VLOOKUP(CL$14&amp;"-rse-"&amp;$O493,Equations!$G:$I,3,0)))</f>
        <v/>
      </c>
      <c r="CN493" s="10" t="str">
        <f>IF($AJ493="","",IF(OR($V493&lt;2.7,$V493&gt;90),"Age OOR",CL493+1.6449*VLOOKUP(CL$14&amp;"-rse-"&amp;$O493,Equations!$G:$I,3,0)))</f>
        <v/>
      </c>
      <c r="CO493" s="10" t="str">
        <f t="shared" si="198"/>
        <v/>
      </c>
      <c r="CP493" s="10" t="str">
        <f>IF($AJ493="","",IF(OR($V493&lt;2.7,$V493&gt;90),"Age OOR",($AJ493-CL493)/VLOOKUP(CL$14&amp;"-rse-"&amp;$O493,Equations!$G:$I,3,0)))</f>
        <v/>
      </c>
      <c r="CQ493" s="10" t="str">
        <f>IF($AK493="","",IF(OR($V493&lt;2.7,$V493&gt;90),"Age OOR",EXP(VLOOKUP(CQ$14&amp;"-int-"&amp;$P493,Equations!$G:$I,3,0)+VLOOKUP(CQ$14&amp;"-sexo-"&amp;$P493,Equations!$G:$I,3,0)*$U493+VLOOKUP(CQ$14&amp;"-edad-"&amp;$P493,Equations!$G:$I,3,0)*$V493+VLOOKUP(CQ$14&amp;"-est-"&amp;$P493,Equations!$G:$I,3,0)*(1/$W493)+VLOOKUP(CQ$14&amp;"-imc-"&amp;$P493,Equations!$G:$I,3,0)*(1/$Q493))))</f>
        <v/>
      </c>
      <c r="CR493" s="10" t="str">
        <f>IF($AK493="","",IF(OR($V493&lt;2.7,$V493&gt;90),"Age OOR",EXP(LN(CQ493)-1.6449*VLOOKUP(CQ$14&amp;"-rse-"&amp;$P493,Equations!$G:$I,3,0))))</f>
        <v/>
      </c>
      <c r="CS493" s="10" t="str">
        <f>IF($AK493="","",IF(OR($V493&lt;2.7,$V493&gt;90),"Age OOR",EXP(LN(CQ493)+1.6449*VLOOKUP(CQ$14&amp;"-rse-"&amp;$P493,Equations!$G:$I,3,0))))</f>
        <v/>
      </c>
      <c r="CT493" s="10" t="str">
        <f t="shared" si="199"/>
        <v/>
      </c>
      <c r="CU493" s="10" t="str">
        <f>IF($AK493="","",IF(OR($V493&lt;2.7,$V493&gt;90),"Age OOR",(LN($AK493)-LN(CQ493))/VLOOKUP(CQ$14&amp;"-rse-"&amp;$P493,Equations!$G:$I,3,0)))</f>
        <v/>
      </c>
      <c r="CV493" s="47"/>
    </row>
    <row r="494" spans="5:100" x14ac:dyDescent="0.2">
      <c r="E494" s="23" t="str">
        <f t="shared" si="175"/>
        <v>Age out of range</v>
      </c>
      <c r="F494" s="23" t="str">
        <f t="shared" si="176"/>
        <v>Age out of range</v>
      </c>
      <c r="G494" s="23" t="str">
        <f t="shared" si="177"/>
        <v>Age out of range</v>
      </c>
      <c r="H494" s="23" t="str">
        <f t="shared" si="178"/>
        <v>Age out of range</v>
      </c>
      <c r="I494" s="23" t="str">
        <f t="shared" si="179"/>
        <v>Age out of range</v>
      </c>
      <c r="J494" s="23" t="str">
        <f t="shared" si="180"/>
        <v>Age out of range</v>
      </c>
      <c r="K494" s="23" t="str">
        <f t="shared" si="181"/>
        <v>Age out of range</v>
      </c>
      <c r="L494" s="23" t="str">
        <f t="shared" si="182"/>
        <v>Age out of range</v>
      </c>
      <c r="M494" s="23" t="str">
        <f t="shared" si="183"/>
        <v>Age out of range</v>
      </c>
      <c r="N494" s="23" t="str">
        <f t="shared" si="184"/>
        <v>Age out of range</v>
      </c>
      <c r="O494" s="23" t="str">
        <f t="shared" si="185"/>
        <v>Age out of range</v>
      </c>
      <c r="P494" s="23" t="str">
        <f t="shared" si="186"/>
        <v>Age out of range</v>
      </c>
      <c r="Q494" s="23" t="e">
        <f t="shared" si="187"/>
        <v>#DIV/0!</v>
      </c>
      <c r="R494" s="17"/>
      <c r="S494" s="23">
        <v>478</v>
      </c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7"/>
      <c r="AM494" s="47"/>
      <c r="AN494" s="10" t="str">
        <f>IF($Z494="","",IF(OR($V494&lt;2.7,$V494&gt;90),"Age OOR",VLOOKUP(AN$14&amp;"-int-"&amp;$E494,Equations!$G:$I,3,0)+VLOOKUP(AN$14&amp;"-sexo-"&amp;$E494,Equations!$G:$I,3,0)*$U494+VLOOKUP(AN$14&amp;"-edad-"&amp;$E494,Equations!$G:$I,3,0)*$V494+VLOOKUP(AN$14&amp;"-est-"&amp;$E494,Equations!$G:$I,3,0)*(1/$W494)+VLOOKUP(AN$14&amp;"-imc-"&amp;$E494,Equations!$G:$I,3,0)*(1/$Q494)))</f>
        <v/>
      </c>
      <c r="AO494" s="10" t="str">
        <f>IF($Z494="","",IF(OR($V494&lt;2.7,$V494&gt;90),"Age OOR",AN494-1.6449*VLOOKUP(AN$14&amp;"-rse-"&amp;$E494,Equations!$G:$I,3,0)))</f>
        <v/>
      </c>
      <c r="AP494" s="10" t="str">
        <f>IF($Z494="","",IF(OR($V494&lt;2.7,$V494&gt;90),"Age OOR",AN494+1.6449*VLOOKUP(AN$14&amp;"-rse-"&amp;$E494,Equations!$G:$I,3,0)))</f>
        <v/>
      </c>
      <c r="AQ494" s="10" t="str">
        <f t="shared" si="188"/>
        <v/>
      </c>
      <c r="AR494" s="10" t="str">
        <f>IF($Z494="","",IF(OR($V494&lt;2.7,$V494&gt;90),"Age OOR",($Z494-AN494)/VLOOKUP(AN$14&amp;"-rse-"&amp;$E494,Equations!$G:$I,3,0)))</f>
        <v/>
      </c>
      <c r="AS494" s="10" t="str">
        <f>IF($AA494="","",IF(OR($V494&lt;2.7,$V494&gt;90),"Age OOR",VLOOKUP(AS$14&amp;"-int-"&amp;$F494,Equations!$G:$I,3,0)+VLOOKUP(AS$14&amp;"-sexo-"&amp;$F494,Equations!$G:$I,3,0)*$U494+VLOOKUP(AS$14&amp;"-edad-"&amp;$F494,Equations!$G:$I,3,0)*$V494+VLOOKUP(AS$14&amp;"-est-"&amp;$F494,Equations!$G:$I,3,0)*(1/$W494)+VLOOKUP(AS$14&amp;"-imc-"&amp;$F494,Equations!$G:$I,3,0)*(1/$Q494)))</f>
        <v/>
      </c>
      <c r="AT494" s="10" t="str">
        <f>IF($AA494="","",IF(OR($V494&lt;2.7,$V494&gt;90),"Age OOR",AS494-1.6449*VLOOKUP(AS$14&amp;"-rse-"&amp;$F494,Equations!$G:$I,3,0)))</f>
        <v/>
      </c>
      <c r="AU494" s="10" t="str">
        <f>IF($AA494="","",IF(OR($V494&lt;2.7,$V494&gt;90),"Age OOR",AS494+1.6449*VLOOKUP(AS$14&amp;"-rse-"&amp;$F494,Equations!$G:$I,3,0)))</f>
        <v/>
      </c>
      <c r="AV494" s="10" t="str">
        <f t="shared" si="189"/>
        <v/>
      </c>
      <c r="AW494" s="10" t="str">
        <f>IF($AA494="","",IF(OR($V494&lt;2.7,$V494&gt;90),"Age OOR",($AA494-AS494)/VLOOKUP(AS$14&amp;"-rse-"&amp;$F494,Equations!$G:$I,3,0)))</f>
        <v/>
      </c>
      <c r="AX494" s="10" t="str">
        <f>IF($AB494="","",IF(OR($V494&lt;2.7,$V494&gt;90),"Age OOR",VLOOKUP(AX$14&amp;"-int-"&amp;$G494,Equations!$G:$I,3,0)+VLOOKUP(AX$14&amp;"-sexo-"&amp;$G494,Equations!$G:$I,3,0)*$U494+VLOOKUP(AX$14&amp;"-edad-"&amp;$G494,Equations!$G:$I,3,0)*$V494+VLOOKUP(AX$14&amp;"-est-"&amp;$G494,Equations!$G:$I,3,0)*(1/$W494)+VLOOKUP(AX$14&amp;"-imc-"&amp;$G494,Equations!$G:$I,3,0)*(1/$Q494)))</f>
        <v/>
      </c>
      <c r="AY494" s="10" t="str">
        <f>IF($AB494="","",IF(OR($V494&lt;2.7,$V494&gt;90),"Age OOR",AX494-1.6449*VLOOKUP(AX$14&amp;"-rse-"&amp;$G494,Equations!$G:$I,3,0)))</f>
        <v/>
      </c>
      <c r="AZ494" s="10" t="str">
        <f>IF($AB494="","",IF(OR($V494&lt;2.7,$V494&gt;90),"Age OOR",AX494+1.6449*VLOOKUP(AX$14&amp;"-rse-"&amp;$G494,Equations!$G:$I,3,0)))</f>
        <v/>
      </c>
      <c r="BA494" s="10" t="str">
        <f t="shared" si="190"/>
        <v/>
      </c>
      <c r="BB494" s="10" t="str">
        <f>IF($AB494="","",IF(OR($V494&lt;2.7,$V494&gt;90),"Age OOR",($AB494-AX494)/VLOOKUP(AX$14&amp;"-rse-"&amp;$G494,Equations!$G:$I,3,0)))</f>
        <v/>
      </c>
      <c r="BC494" s="10" t="str">
        <f>IF($AC494="","",IF(OR($V494&lt;2.7,$V494&gt;90),"Age OOR",VLOOKUP(BC$14&amp;"-int-"&amp;$H494,Equations!$G:$I,3,0)+VLOOKUP(BC$14&amp;"-sexo-"&amp;$H494,Equations!$G:$I,3,0)*$U494+VLOOKUP(BC$14&amp;"-edad-"&amp;$H494,Equations!$G:$I,3,0)*$V494+VLOOKUP(BC$14&amp;"-est-"&amp;$H494,Equations!$G:$I,3,0)*(1/$W494)+VLOOKUP(BC$14&amp;"-imc-"&amp;$H494,Equations!$G:$I,3,0)*(1/$Q494)))</f>
        <v/>
      </c>
      <c r="BD494" s="10" t="str">
        <f>IF($AC494="","",IF(OR($V494&lt;2.7,$V494&gt;90),"Age OOR",BC494-1.6449*VLOOKUP(BC$14&amp;"-rse-"&amp;$H494,Equations!$G:$I,3,0)))</f>
        <v/>
      </c>
      <c r="BE494" s="10" t="str">
        <f>IF($AC494="","",IF(OR($V494&lt;2.7,$V494&gt;90),"Age OOR",BC494+1.6449*VLOOKUP(BC$14&amp;"-rse-"&amp;$H494,Equations!$G:$I,3,0)))</f>
        <v/>
      </c>
      <c r="BF494" s="10" t="str">
        <f t="shared" si="191"/>
        <v/>
      </c>
      <c r="BG494" s="10" t="str">
        <f>IF($AC494="","",IF(OR($V494&lt;2.7,$V494&gt;90),"Age OOR",($AC494-BC494)/VLOOKUP(BC$14&amp;"-rse-"&amp;$H494,Equations!$G:$I,3,0)))</f>
        <v/>
      </c>
      <c r="BH494" s="10" t="str">
        <f>IF($AD494="","",IF(OR($V494&lt;2.7,$V494&gt;90),"Age OOR",VLOOKUP(BH$14&amp;"-int-"&amp;$I494,Equations!$G:$I,3,0)+VLOOKUP(BH$14&amp;"-sexo-"&amp;$I494,Equations!$G:$I,3,0)*$U494+VLOOKUP(BH$14&amp;"-edad-"&amp;$I494,Equations!$G:$I,3,0)*$V494+VLOOKUP(BH$14&amp;"-est-"&amp;$I494,Equations!$G:$I,3,0)*(1/$W494)+VLOOKUP(BH$14&amp;"-imc-"&amp;$I494,Equations!$G:$I,3,0)*(1/$Q494)))</f>
        <v/>
      </c>
      <c r="BI494" s="10" t="str">
        <f>IF($AD494="","",IF(OR($V494&lt;2.7,$V494&gt;90),"Age OOR",BH494-1.6449*VLOOKUP(BH$14&amp;"-rse-"&amp;$I494,Equations!$G:$I,3,0)))</f>
        <v/>
      </c>
      <c r="BJ494" s="10" t="str">
        <f>IF($AD494="","",IF(OR($V494&lt;2.7,$V494&gt;90),"Age OOR",BH494+1.6449*VLOOKUP(BH$14&amp;"-rse-"&amp;$I494,Equations!$G:$I,3,0)))</f>
        <v/>
      </c>
      <c r="BK494" s="10" t="str">
        <f t="shared" si="192"/>
        <v/>
      </c>
      <c r="BL494" s="10" t="str">
        <f>IF($AD494="","",IF(OR($V494&lt;2.7,$V494&gt;90),"Age OOR",($AD494-BH494)/VLOOKUP(BH$14&amp;"-rse-"&amp;$I494,Equations!$G:$I,3,0)))</f>
        <v/>
      </c>
      <c r="BM494" s="10" t="str">
        <f>IF($AE494="","",IF(OR($V494&lt;2.7,$V494&gt;90),"Age OOR",VLOOKUP(BM$14&amp;"-int-"&amp;$J494,Equations!$G:$I,3,0)+VLOOKUP(BM$14&amp;"-sexo-"&amp;$J494,Equations!$G:$I,3,0)*$U494+VLOOKUP(BM$14&amp;"-edad-"&amp;$J494,Equations!$G:$I,3,0)*$V494+VLOOKUP(BM$14&amp;"-est-"&amp;$J494,Equations!$G:$I,3,0)*(1/$W494)+VLOOKUP(BM$14&amp;"-imc-"&amp;$J494,Equations!$G:$I,3,0)*(1/$Q494)))</f>
        <v/>
      </c>
      <c r="BN494" s="10" t="str">
        <f>IF($AE494="","",IF(OR($V494&lt;2.7,$V494&gt;90),"Age OOR",BM494-1.6449*VLOOKUP(BM$14&amp;"-rse-"&amp;$J494,Equations!$G:$I,3,0)))</f>
        <v/>
      </c>
      <c r="BO494" s="10" t="str">
        <f>IF($AE494="","",IF(OR($V494&lt;2.7,$V494&gt;90),"Age OOR",BM494+1.6449*VLOOKUP(BM$14&amp;"-rse-"&amp;$J494,Equations!$G:$I,3,0)))</f>
        <v/>
      </c>
      <c r="BP494" s="10" t="str">
        <f t="shared" si="193"/>
        <v/>
      </c>
      <c r="BQ494" s="10" t="str">
        <f>IF($AE494="","",IF(OR($V494&lt;2.7,$V494&gt;90),"Age OOR",($AE494-BM494)/VLOOKUP(BM$14&amp;"-rse-"&amp;$J494,Equations!$G:$I,3,0)))</f>
        <v/>
      </c>
      <c r="BR494" s="10" t="str">
        <f>IF($AF494="","",IF(OR($V494&lt;2.7,$V494&gt;90),"Age OOR",VLOOKUP(BR$14&amp;"-int-"&amp;$K494,Equations!$G:$I,3,0)+VLOOKUP(BR$14&amp;"-sexo-"&amp;$K494,Equations!$G:$I,3,0)*$U494+VLOOKUP(BR$14&amp;"-edad-"&amp;$K494,Equations!$G:$I,3,0)*$V494+VLOOKUP(BR$14&amp;"-est-"&amp;$K494,Equations!$G:$I,3,0)*(1/$W494)+VLOOKUP(BR$14&amp;"-imc-"&amp;$K494,Equations!$G:$I,3,0)*(1/$Q494)))</f>
        <v/>
      </c>
      <c r="BS494" s="10" t="str">
        <f>IF($AF494="","",IF(OR($V494&lt;2.7,$V494&gt;90),"Age OOR",BR494-1.6449*VLOOKUP(BR$14&amp;"-rse-"&amp;$K494,Equations!$G:$I,3,0)))</f>
        <v/>
      </c>
      <c r="BT494" s="10" t="str">
        <f>IF($AF494="","",IF(OR($V494&lt;2.7,$V494&gt;90),"Age OOR",BR494+1.6449*VLOOKUP(BR$14&amp;"-rse-"&amp;$K494,Equations!$G:$I,3,0)))</f>
        <v/>
      </c>
      <c r="BU494" s="10" t="str">
        <f t="shared" si="194"/>
        <v/>
      </c>
      <c r="BV494" s="10" t="str">
        <f>IF($AF494="","",IF(OR($V494&lt;2.7,$V494&gt;90),"Age OOR",($AF494-BR494)/VLOOKUP(BR$14&amp;"-rse-"&amp;$K494,Equations!$G:$I,3,0)))</f>
        <v/>
      </c>
      <c r="BW494" s="10" t="str">
        <f>IF($AG494="","",IF(OR($V494&lt;2.7,$V494&gt;90),"Age OOR",VLOOKUP(BW$14&amp;"-int-"&amp;$L494,Equations!$G:$I,3,0)+VLOOKUP(BW$14&amp;"-sexo-"&amp;$L494,Equations!$G:$I,3,0)*$U494+VLOOKUP(BW$14&amp;"-edad-"&amp;$L494,Equations!$G:$I,3,0)*$V494+VLOOKUP(BW$14&amp;"-est-"&amp;$L494,Equations!$G:$I,3,0)*(1/$W494)+VLOOKUP(BW$14&amp;"-imc-"&amp;$L494,Equations!$G:$I,3,0)*(1/$Q494)))</f>
        <v/>
      </c>
      <c r="BX494" s="10" t="str">
        <f>IF($AG494="","",IF(OR($V494&lt;2.7,$V494&gt;90),"Age OOR",BW494-1.6449*VLOOKUP(BW$14&amp;"-rse-"&amp;$L494,Equations!$G:$I,3,0)))</f>
        <v/>
      </c>
      <c r="BY494" s="10" t="str">
        <f>IF($AG494="","",IF(OR($V494&lt;2.7,$V494&gt;90),"Age OOR",BW494+1.6449*VLOOKUP(BW$14&amp;"-rse-"&amp;$L494,Equations!$G:$I,3,0)))</f>
        <v/>
      </c>
      <c r="BZ494" s="10" t="str">
        <f t="shared" si="195"/>
        <v/>
      </c>
      <c r="CA494" s="10" t="str">
        <f>IF($AG494="","",IF(OR($V494&lt;2.7,$V494&gt;90),"Age OOR",($AG494-BW494)/VLOOKUP(BW$14&amp;"-rse-"&amp;$L494,Equations!$G:$I,3,0)))</f>
        <v/>
      </c>
      <c r="CB494" s="10" t="str">
        <f>IF($AH494="","",IF(OR($V494&lt;2.7,$V494&gt;90),"Age OOR",VLOOKUP(CB$14&amp;"-int-"&amp;$M494,Equations!$G:$I,3,0)+VLOOKUP(CB$14&amp;"-sexo-"&amp;$M494,Equations!$G:$I,3,0)*$U494+VLOOKUP(CB$14&amp;"-edad-"&amp;$M494,Equations!$G:$I,3,0)*$V494+VLOOKUP(CB$14&amp;"-est-"&amp;$M494,Equations!$G:$I,3,0)*(1/$W494)+VLOOKUP(CB$14&amp;"-imc-"&amp;$M494,Equations!$G:$I,3,0)*(1/$Q494)))</f>
        <v/>
      </c>
      <c r="CC494" s="10" t="str">
        <f>IF($AH494="","",IF(OR($V494&lt;2.7,$V494&gt;90),"Age OOR",CB494-1.6449*VLOOKUP(CB$14&amp;"-rse-"&amp;$M494,Equations!$G:$I,3,0)))</f>
        <v/>
      </c>
      <c r="CD494" s="10" t="str">
        <f>IF($AH494="","",IF(OR($V494&lt;2.7,$V494&gt;90),"Age OOR",CB494+1.6449*VLOOKUP(CB$14&amp;"-rse-"&amp;$M494,Equations!$G:$I,3,0)))</f>
        <v/>
      </c>
      <c r="CE494" s="10" t="str">
        <f t="shared" si="196"/>
        <v/>
      </c>
      <c r="CF494" s="10" t="str">
        <f>IF($AH494="","",IF(OR($V494&lt;2.7,$V494&gt;90),"Age OOR",($AH494-CB494)/VLOOKUP(CB$14&amp;"-rse-"&amp;$M494,Equations!$G:$I,3,0)))</f>
        <v/>
      </c>
      <c r="CG494" s="10" t="str">
        <f>IF($AI494="","",IF(OR($V494&lt;2.7,$V494&gt;90),"Age OOR",VLOOKUP(CG$14&amp;"-int-"&amp;$N494,Equations!$G:$I,3,0)+VLOOKUP(CG$14&amp;"-sexo-"&amp;$N494,Equations!$G:$I,3,0)*$U494+VLOOKUP(CG$14&amp;"-edad-"&amp;$N494,Equations!$G:$I,3,0)*$V494+VLOOKUP(CG$14&amp;"-est-"&amp;$N494,Equations!$G:$I,3,0)*(1/$W494)+VLOOKUP(CG$14&amp;"-imc-"&amp;$N494,Equations!$G:$I,3,0)*(1/$Q494)))</f>
        <v/>
      </c>
      <c r="CH494" s="10" t="str">
        <f>IF($AI494="","",IF(OR($V494&lt;2.7,$V494&gt;90),"Age OOR",CG494-1.6449*VLOOKUP(CG$14&amp;"-rse-"&amp;$N494,Equations!$G:$I,3,0)))</f>
        <v/>
      </c>
      <c r="CI494" s="10" t="str">
        <f>IF($AI494="","",IF(OR($V494&lt;2.7,$V494&gt;90),"Age OOR",CG494+1.6449*VLOOKUP(CG$14&amp;"-rse-"&amp;$N494,Equations!$G:$I,3,0)))</f>
        <v/>
      </c>
      <c r="CJ494" s="10" t="str">
        <f t="shared" si="197"/>
        <v/>
      </c>
      <c r="CK494" s="10" t="str">
        <f>IF($AI494="","",IF(OR($V494&lt;2.7,$V494&gt;90),"Age OOR",($AI494-CG494)/VLOOKUP(CG$14&amp;"-rse-"&amp;$N494,Equations!$G:$I,3,0)))</f>
        <v/>
      </c>
      <c r="CL494" s="10" t="str">
        <f>IF($AJ494="","",IF(OR($V494&lt;2.7,$V494&gt;90),"Age OOR",VLOOKUP(CL$14&amp;"-int-"&amp;$O494,Equations!$G:$I,3,0)+VLOOKUP(CL$14&amp;"-sexo-"&amp;$O494,Equations!$G:$I,3,0)*$U494+VLOOKUP(CL$14&amp;"-edad-"&amp;$O494,Equations!$G:$I,3,0)*$V494+VLOOKUP(CL$14&amp;"-est-"&amp;$O494,Equations!$G:$I,3,0)*(1/$W494)+VLOOKUP(CL$14&amp;"-imc-"&amp;$O494,Equations!$G:$I,3,0)*(1/$Q494)))</f>
        <v/>
      </c>
      <c r="CM494" s="10" t="str">
        <f>IF($AJ494="","",IF(OR($V494&lt;2.7,$V494&gt;90),"Age OOR",CL494-1.6449*VLOOKUP(CL$14&amp;"-rse-"&amp;$O494,Equations!$G:$I,3,0)))</f>
        <v/>
      </c>
      <c r="CN494" s="10" t="str">
        <f>IF($AJ494="","",IF(OR($V494&lt;2.7,$V494&gt;90),"Age OOR",CL494+1.6449*VLOOKUP(CL$14&amp;"-rse-"&amp;$O494,Equations!$G:$I,3,0)))</f>
        <v/>
      </c>
      <c r="CO494" s="10" t="str">
        <f t="shared" si="198"/>
        <v/>
      </c>
      <c r="CP494" s="10" t="str">
        <f>IF($AJ494="","",IF(OR($V494&lt;2.7,$V494&gt;90),"Age OOR",($AJ494-CL494)/VLOOKUP(CL$14&amp;"-rse-"&amp;$O494,Equations!$G:$I,3,0)))</f>
        <v/>
      </c>
      <c r="CQ494" s="10" t="str">
        <f>IF($AK494="","",IF(OR($V494&lt;2.7,$V494&gt;90),"Age OOR",EXP(VLOOKUP(CQ$14&amp;"-int-"&amp;$P494,Equations!$G:$I,3,0)+VLOOKUP(CQ$14&amp;"-sexo-"&amp;$P494,Equations!$G:$I,3,0)*$U494+VLOOKUP(CQ$14&amp;"-edad-"&amp;$P494,Equations!$G:$I,3,0)*$V494+VLOOKUP(CQ$14&amp;"-est-"&amp;$P494,Equations!$G:$I,3,0)*(1/$W494)+VLOOKUP(CQ$14&amp;"-imc-"&amp;$P494,Equations!$G:$I,3,0)*(1/$Q494))))</f>
        <v/>
      </c>
      <c r="CR494" s="10" t="str">
        <f>IF($AK494="","",IF(OR($V494&lt;2.7,$V494&gt;90),"Age OOR",EXP(LN(CQ494)-1.6449*VLOOKUP(CQ$14&amp;"-rse-"&amp;$P494,Equations!$G:$I,3,0))))</f>
        <v/>
      </c>
      <c r="CS494" s="10" t="str">
        <f>IF($AK494="","",IF(OR($V494&lt;2.7,$V494&gt;90),"Age OOR",EXP(LN(CQ494)+1.6449*VLOOKUP(CQ$14&amp;"-rse-"&amp;$P494,Equations!$G:$I,3,0))))</f>
        <v/>
      </c>
      <c r="CT494" s="10" t="str">
        <f t="shared" si="199"/>
        <v/>
      </c>
      <c r="CU494" s="10" t="str">
        <f>IF($AK494="","",IF(OR($V494&lt;2.7,$V494&gt;90),"Age OOR",(LN($AK494)-LN(CQ494))/VLOOKUP(CQ$14&amp;"-rse-"&amp;$P494,Equations!$G:$I,3,0)))</f>
        <v/>
      </c>
      <c r="CV494" s="47"/>
    </row>
    <row r="495" spans="5:100" x14ac:dyDescent="0.2">
      <c r="E495" s="23" t="str">
        <f t="shared" si="175"/>
        <v>Age out of range</v>
      </c>
      <c r="F495" s="23" t="str">
        <f t="shared" si="176"/>
        <v>Age out of range</v>
      </c>
      <c r="G495" s="23" t="str">
        <f t="shared" si="177"/>
        <v>Age out of range</v>
      </c>
      <c r="H495" s="23" t="str">
        <f t="shared" si="178"/>
        <v>Age out of range</v>
      </c>
      <c r="I495" s="23" t="str">
        <f t="shared" si="179"/>
        <v>Age out of range</v>
      </c>
      <c r="J495" s="23" t="str">
        <f t="shared" si="180"/>
        <v>Age out of range</v>
      </c>
      <c r="K495" s="23" t="str">
        <f t="shared" si="181"/>
        <v>Age out of range</v>
      </c>
      <c r="L495" s="23" t="str">
        <f t="shared" si="182"/>
        <v>Age out of range</v>
      </c>
      <c r="M495" s="23" t="str">
        <f t="shared" si="183"/>
        <v>Age out of range</v>
      </c>
      <c r="N495" s="23" t="str">
        <f t="shared" si="184"/>
        <v>Age out of range</v>
      </c>
      <c r="O495" s="23" t="str">
        <f t="shared" si="185"/>
        <v>Age out of range</v>
      </c>
      <c r="P495" s="23" t="str">
        <f t="shared" si="186"/>
        <v>Age out of range</v>
      </c>
      <c r="Q495" s="23" t="e">
        <f t="shared" si="187"/>
        <v>#DIV/0!</v>
      </c>
      <c r="R495" s="17"/>
      <c r="S495" s="23">
        <v>479</v>
      </c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7"/>
      <c r="AM495" s="47"/>
      <c r="AN495" s="10" t="str">
        <f>IF($Z495="","",IF(OR($V495&lt;2.7,$V495&gt;90),"Age OOR",VLOOKUP(AN$14&amp;"-int-"&amp;$E495,Equations!$G:$I,3,0)+VLOOKUP(AN$14&amp;"-sexo-"&amp;$E495,Equations!$G:$I,3,0)*$U495+VLOOKUP(AN$14&amp;"-edad-"&amp;$E495,Equations!$G:$I,3,0)*$V495+VLOOKUP(AN$14&amp;"-est-"&amp;$E495,Equations!$G:$I,3,0)*(1/$W495)+VLOOKUP(AN$14&amp;"-imc-"&amp;$E495,Equations!$G:$I,3,0)*(1/$Q495)))</f>
        <v/>
      </c>
      <c r="AO495" s="10" t="str">
        <f>IF($Z495="","",IF(OR($V495&lt;2.7,$V495&gt;90),"Age OOR",AN495-1.6449*VLOOKUP(AN$14&amp;"-rse-"&amp;$E495,Equations!$G:$I,3,0)))</f>
        <v/>
      </c>
      <c r="AP495" s="10" t="str">
        <f>IF($Z495="","",IF(OR($V495&lt;2.7,$V495&gt;90),"Age OOR",AN495+1.6449*VLOOKUP(AN$14&amp;"-rse-"&amp;$E495,Equations!$G:$I,3,0)))</f>
        <v/>
      </c>
      <c r="AQ495" s="10" t="str">
        <f t="shared" si="188"/>
        <v/>
      </c>
      <c r="AR495" s="10" t="str">
        <f>IF($Z495="","",IF(OR($V495&lt;2.7,$V495&gt;90),"Age OOR",($Z495-AN495)/VLOOKUP(AN$14&amp;"-rse-"&amp;$E495,Equations!$G:$I,3,0)))</f>
        <v/>
      </c>
      <c r="AS495" s="10" t="str">
        <f>IF($AA495="","",IF(OR($V495&lt;2.7,$V495&gt;90),"Age OOR",VLOOKUP(AS$14&amp;"-int-"&amp;$F495,Equations!$G:$I,3,0)+VLOOKUP(AS$14&amp;"-sexo-"&amp;$F495,Equations!$G:$I,3,0)*$U495+VLOOKUP(AS$14&amp;"-edad-"&amp;$F495,Equations!$G:$I,3,0)*$V495+VLOOKUP(AS$14&amp;"-est-"&amp;$F495,Equations!$G:$I,3,0)*(1/$W495)+VLOOKUP(AS$14&amp;"-imc-"&amp;$F495,Equations!$G:$I,3,0)*(1/$Q495)))</f>
        <v/>
      </c>
      <c r="AT495" s="10" t="str">
        <f>IF($AA495="","",IF(OR($V495&lt;2.7,$V495&gt;90),"Age OOR",AS495-1.6449*VLOOKUP(AS$14&amp;"-rse-"&amp;$F495,Equations!$G:$I,3,0)))</f>
        <v/>
      </c>
      <c r="AU495" s="10" t="str">
        <f>IF($AA495="","",IF(OR($V495&lt;2.7,$V495&gt;90),"Age OOR",AS495+1.6449*VLOOKUP(AS$14&amp;"-rse-"&amp;$F495,Equations!$G:$I,3,0)))</f>
        <v/>
      </c>
      <c r="AV495" s="10" t="str">
        <f t="shared" si="189"/>
        <v/>
      </c>
      <c r="AW495" s="10" t="str">
        <f>IF($AA495="","",IF(OR($V495&lt;2.7,$V495&gt;90),"Age OOR",($AA495-AS495)/VLOOKUP(AS$14&amp;"-rse-"&amp;$F495,Equations!$G:$I,3,0)))</f>
        <v/>
      </c>
      <c r="AX495" s="10" t="str">
        <f>IF($AB495="","",IF(OR($V495&lt;2.7,$V495&gt;90),"Age OOR",VLOOKUP(AX$14&amp;"-int-"&amp;$G495,Equations!$G:$I,3,0)+VLOOKUP(AX$14&amp;"-sexo-"&amp;$G495,Equations!$G:$I,3,0)*$U495+VLOOKUP(AX$14&amp;"-edad-"&amp;$G495,Equations!$G:$I,3,0)*$V495+VLOOKUP(AX$14&amp;"-est-"&amp;$G495,Equations!$G:$I,3,0)*(1/$W495)+VLOOKUP(AX$14&amp;"-imc-"&amp;$G495,Equations!$G:$I,3,0)*(1/$Q495)))</f>
        <v/>
      </c>
      <c r="AY495" s="10" t="str">
        <f>IF($AB495="","",IF(OR($V495&lt;2.7,$V495&gt;90),"Age OOR",AX495-1.6449*VLOOKUP(AX$14&amp;"-rse-"&amp;$G495,Equations!$G:$I,3,0)))</f>
        <v/>
      </c>
      <c r="AZ495" s="10" t="str">
        <f>IF($AB495="","",IF(OR($V495&lt;2.7,$V495&gt;90),"Age OOR",AX495+1.6449*VLOOKUP(AX$14&amp;"-rse-"&amp;$G495,Equations!$G:$I,3,0)))</f>
        <v/>
      </c>
      <c r="BA495" s="10" t="str">
        <f t="shared" si="190"/>
        <v/>
      </c>
      <c r="BB495" s="10" t="str">
        <f>IF($AB495="","",IF(OR($V495&lt;2.7,$V495&gt;90),"Age OOR",($AB495-AX495)/VLOOKUP(AX$14&amp;"-rse-"&amp;$G495,Equations!$G:$I,3,0)))</f>
        <v/>
      </c>
      <c r="BC495" s="10" t="str">
        <f>IF($AC495="","",IF(OR($V495&lt;2.7,$V495&gt;90),"Age OOR",VLOOKUP(BC$14&amp;"-int-"&amp;$H495,Equations!$G:$I,3,0)+VLOOKUP(BC$14&amp;"-sexo-"&amp;$H495,Equations!$G:$I,3,0)*$U495+VLOOKUP(BC$14&amp;"-edad-"&amp;$H495,Equations!$G:$I,3,0)*$V495+VLOOKUP(BC$14&amp;"-est-"&amp;$H495,Equations!$G:$I,3,0)*(1/$W495)+VLOOKUP(BC$14&amp;"-imc-"&amp;$H495,Equations!$G:$I,3,0)*(1/$Q495)))</f>
        <v/>
      </c>
      <c r="BD495" s="10" t="str">
        <f>IF($AC495="","",IF(OR($V495&lt;2.7,$V495&gt;90),"Age OOR",BC495-1.6449*VLOOKUP(BC$14&amp;"-rse-"&amp;$H495,Equations!$G:$I,3,0)))</f>
        <v/>
      </c>
      <c r="BE495" s="10" t="str">
        <f>IF($AC495="","",IF(OR($V495&lt;2.7,$V495&gt;90),"Age OOR",BC495+1.6449*VLOOKUP(BC$14&amp;"-rse-"&amp;$H495,Equations!$G:$I,3,0)))</f>
        <v/>
      </c>
      <c r="BF495" s="10" t="str">
        <f t="shared" si="191"/>
        <v/>
      </c>
      <c r="BG495" s="10" t="str">
        <f>IF($AC495="","",IF(OR($V495&lt;2.7,$V495&gt;90),"Age OOR",($AC495-BC495)/VLOOKUP(BC$14&amp;"-rse-"&amp;$H495,Equations!$G:$I,3,0)))</f>
        <v/>
      </c>
      <c r="BH495" s="10" t="str">
        <f>IF($AD495="","",IF(OR($V495&lt;2.7,$V495&gt;90),"Age OOR",VLOOKUP(BH$14&amp;"-int-"&amp;$I495,Equations!$G:$I,3,0)+VLOOKUP(BH$14&amp;"-sexo-"&amp;$I495,Equations!$G:$I,3,0)*$U495+VLOOKUP(BH$14&amp;"-edad-"&amp;$I495,Equations!$G:$I,3,0)*$V495+VLOOKUP(BH$14&amp;"-est-"&amp;$I495,Equations!$G:$I,3,0)*(1/$W495)+VLOOKUP(BH$14&amp;"-imc-"&amp;$I495,Equations!$G:$I,3,0)*(1/$Q495)))</f>
        <v/>
      </c>
      <c r="BI495" s="10" t="str">
        <f>IF($AD495="","",IF(OR($V495&lt;2.7,$V495&gt;90),"Age OOR",BH495-1.6449*VLOOKUP(BH$14&amp;"-rse-"&amp;$I495,Equations!$G:$I,3,0)))</f>
        <v/>
      </c>
      <c r="BJ495" s="10" t="str">
        <f>IF($AD495="","",IF(OR($V495&lt;2.7,$V495&gt;90),"Age OOR",BH495+1.6449*VLOOKUP(BH$14&amp;"-rse-"&amp;$I495,Equations!$G:$I,3,0)))</f>
        <v/>
      </c>
      <c r="BK495" s="10" t="str">
        <f t="shared" si="192"/>
        <v/>
      </c>
      <c r="BL495" s="10" t="str">
        <f>IF($AD495="","",IF(OR($V495&lt;2.7,$V495&gt;90),"Age OOR",($AD495-BH495)/VLOOKUP(BH$14&amp;"-rse-"&amp;$I495,Equations!$G:$I,3,0)))</f>
        <v/>
      </c>
      <c r="BM495" s="10" t="str">
        <f>IF($AE495="","",IF(OR($V495&lt;2.7,$V495&gt;90),"Age OOR",VLOOKUP(BM$14&amp;"-int-"&amp;$J495,Equations!$G:$I,3,0)+VLOOKUP(BM$14&amp;"-sexo-"&amp;$J495,Equations!$G:$I,3,0)*$U495+VLOOKUP(BM$14&amp;"-edad-"&amp;$J495,Equations!$G:$I,3,0)*$V495+VLOOKUP(BM$14&amp;"-est-"&amp;$J495,Equations!$G:$I,3,0)*(1/$W495)+VLOOKUP(BM$14&amp;"-imc-"&amp;$J495,Equations!$G:$I,3,0)*(1/$Q495)))</f>
        <v/>
      </c>
      <c r="BN495" s="10" t="str">
        <f>IF($AE495="","",IF(OR($V495&lt;2.7,$V495&gt;90),"Age OOR",BM495-1.6449*VLOOKUP(BM$14&amp;"-rse-"&amp;$J495,Equations!$G:$I,3,0)))</f>
        <v/>
      </c>
      <c r="BO495" s="10" t="str">
        <f>IF($AE495="","",IF(OR($V495&lt;2.7,$V495&gt;90),"Age OOR",BM495+1.6449*VLOOKUP(BM$14&amp;"-rse-"&amp;$J495,Equations!$G:$I,3,0)))</f>
        <v/>
      </c>
      <c r="BP495" s="10" t="str">
        <f t="shared" si="193"/>
        <v/>
      </c>
      <c r="BQ495" s="10" t="str">
        <f>IF($AE495="","",IF(OR($V495&lt;2.7,$V495&gt;90),"Age OOR",($AE495-BM495)/VLOOKUP(BM$14&amp;"-rse-"&amp;$J495,Equations!$G:$I,3,0)))</f>
        <v/>
      </c>
      <c r="BR495" s="10" t="str">
        <f>IF($AF495="","",IF(OR($V495&lt;2.7,$V495&gt;90),"Age OOR",VLOOKUP(BR$14&amp;"-int-"&amp;$K495,Equations!$G:$I,3,0)+VLOOKUP(BR$14&amp;"-sexo-"&amp;$K495,Equations!$G:$I,3,0)*$U495+VLOOKUP(BR$14&amp;"-edad-"&amp;$K495,Equations!$G:$I,3,0)*$V495+VLOOKUP(BR$14&amp;"-est-"&amp;$K495,Equations!$G:$I,3,0)*(1/$W495)+VLOOKUP(BR$14&amp;"-imc-"&amp;$K495,Equations!$G:$I,3,0)*(1/$Q495)))</f>
        <v/>
      </c>
      <c r="BS495" s="10" t="str">
        <f>IF($AF495="","",IF(OR($V495&lt;2.7,$V495&gt;90),"Age OOR",BR495-1.6449*VLOOKUP(BR$14&amp;"-rse-"&amp;$K495,Equations!$G:$I,3,0)))</f>
        <v/>
      </c>
      <c r="BT495" s="10" t="str">
        <f>IF($AF495="","",IF(OR($V495&lt;2.7,$V495&gt;90),"Age OOR",BR495+1.6449*VLOOKUP(BR$14&amp;"-rse-"&amp;$K495,Equations!$G:$I,3,0)))</f>
        <v/>
      </c>
      <c r="BU495" s="10" t="str">
        <f t="shared" si="194"/>
        <v/>
      </c>
      <c r="BV495" s="10" t="str">
        <f>IF($AF495="","",IF(OR($V495&lt;2.7,$V495&gt;90),"Age OOR",($AF495-BR495)/VLOOKUP(BR$14&amp;"-rse-"&amp;$K495,Equations!$G:$I,3,0)))</f>
        <v/>
      </c>
      <c r="BW495" s="10" t="str">
        <f>IF($AG495="","",IF(OR($V495&lt;2.7,$V495&gt;90),"Age OOR",VLOOKUP(BW$14&amp;"-int-"&amp;$L495,Equations!$G:$I,3,0)+VLOOKUP(BW$14&amp;"-sexo-"&amp;$L495,Equations!$G:$I,3,0)*$U495+VLOOKUP(BW$14&amp;"-edad-"&amp;$L495,Equations!$G:$I,3,0)*$V495+VLOOKUP(BW$14&amp;"-est-"&amp;$L495,Equations!$G:$I,3,0)*(1/$W495)+VLOOKUP(BW$14&amp;"-imc-"&amp;$L495,Equations!$G:$I,3,0)*(1/$Q495)))</f>
        <v/>
      </c>
      <c r="BX495" s="10" t="str">
        <f>IF($AG495="","",IF(OR($V495&lt;2.7,$V495&gt;90),"Age OOR",BW495-1.6449*VLOOKUP(BW$14&amp;"-rse-"&amp;$L495,Equations!$G:$I,3,0)))</f>
        <v/>
      </c>
      <c r="BY495" s="10" t="str">
        <f>IF($AG495="","",IF(OR($V495&lt;2.7,$V495&gt;90),"Age OOR",BW495+1.6449*VLOOKUP(BW$14&amp;"-rse-"&amp;$L495,Equations!$G:$I,3,0)))</f>
        <v/>
      </c>
      <c r="BZ495" s="10" t="str">
        <f t="shared" si="195"/>
        <v/>
      </c>
      <c r="CA495" s="10" t="str">
        <f>IF($AG495="","",IF(OR($V495&lt;2.7,$V495&gt;90),"Age OOR",($AG495-BW495)/VLOOKUP(BW$14&amp;"-rse-"&amp;$L495,Equations!$G:$I,3,0)))</f>
        <v/>
      </c>
      <c r="CB495" s="10" t="str">
        <f>IF($AH495="","",IF(OR($V495&lt;2.7,$V495&gt;90),"Age OOR",VLOOKUP(CB$14&amp;"-int-"&amp;$M495,Equations!$G:$I,3,0)+VLOOKUP(CB$14&amp;"-sexo-"&amp;$M495,Equations!$G:$I,3,0)*$U495+VLOOKUP(CB$14&amp;"-edad-"&amp;$M495,Equations!$G:$I,3,0)*$V495+VLOOKUP(CB$14&amp;"-est-"&amp;$M495,Equations!$G:$I,3,0)*(1/$W495)+VLOOKUP(CB$14&amp;"-imc-"&amp;$M495,Equations!$G:$I,3,0)*(1/$Q495)))</f>
        <v/>
      </c>
      <c r="CC495" s="10" t="str">
        <f>IF($AH495="","",IF(OR($V495&lt;2.7,$V495&gt;90),"Age OOR",CB495-1.6449*VLOOKUP(CB$14&amp;"-rse-"&amp;$M495,Equations!$G:$I,3,0)))</f>
        <v/>
      </c>
      <c r="CD495" s="10" t="str">
        <f>IF($AH495="","",IF(OR($V495&lt;2.7,$V495&gt;90),"Age OOR",CB495+1.6449*VLOOKUP(CB$14&amp;"-rse-"&amp;$M495,Equations!$G:$I,3,0)))</f>
        <v/>
      </c>
      <c r="CE495" s="10" t="str">
        <f t="shared" si="196"/>
        <v/>
      </c>
      <c r="CF495" s="10" t="str">
        <f>IF($AH495="","",IF(OR($V495&lt;2.7,$V495&gt;90),"Age OOR",($AH495-CB495)/VLOOKUP(CB$14&amp;"-rse-"&amp;$M495,Equations!$G:$I,3,0)))</f>
        <v/>
      </c>
      <c r="CG495" s="10" t="str">
        <f>IF($AI495="","",IF(OR($V495&lt;2.7,$V495&gt;90),"Age OOR",VLOOKUP(CG$14&amp;"-int-"&amp;$N495,Equations!$G:$I,3,0)+VLOOKUP(CG$14&amp;"-sexo-"&amp;$N495,Equations!$G:$I,3,0)*$U495+VLOOKUP(CG$14&amp;"-edad-"&amp;$N495,Equations!$G:$I,3,0)*$V495+VLOOKUP(CG$14&amp;"-est-"&amp;$N495,Equations!$G:$I,3,0)*(1/$W495)+VLOOKUP(CG$14&amp;"-imc-"&amp;$N495,Equations!$G:$I,3,0)*(1/$Q495)))</f>
        <v/>
      </c>
      <c r="CH495" s="10" t="str">
        <f>IF($AI495="","",IF(OR($V495&lt;2.7,$V495&gt;90),"Age OOR",CG495-1.6449*VLOOKUP(CG$14&amp;"-rse-"&amp;$N495,Equations!$G:$I,3,0)))</f>
        <v/>
      </c>
      <c r="CI495" s="10" t="str">
        <f>IF($AI495="","",IF(OR($V495&lt;2.7,$V495&gt;90),"Age OOR",CG495+1.6449*VLOOKUP(CG$14&amp;"-rse-"&amp;$N495,Equations!$G:$I,3,0)))</f>
        <v/>
      </c>
      <c r="CJ495" s="10" t="str">
        <f t="shared" si="197"/>
        <v/>
      </c>
      <c r="CK495" s="10" t="str">
        <f>IF($AI495="","",IF(OR($V495&lt;2.7,$V495&gt;90),"Age OOR",($AI495-CG495)/VLOOKUP(CG$14&amp;"-rse-"&amp;$N495,Equations!$G:$I,3,0)))</f>
        <v/>
      </c>
      <c r="CL495" s="10" t="str">
        <f>IF($AJ495="","",IF(OR($V495&lt;2.7,$V495&gt;90),"Age OOR",VLOOKUP(CL$14&amp;"-int-"&amp;$O495,Equations!$G:$I,3,0)+VLOOKUP(CL$14&amp;"-sexo-"&amp;$O495,Equations!$G:$I,3,0)*$U495+VLOOKUP(CL$14&amp;"-edad-"&amp;$O495,Equations!$G:$I,3,0)*$V495+VLOOKUP(CL$14&amp;"-est-"&amp;$O495,Equations!$G:$I,3,0)*(1/$W495)+VLOOKUP(CL$14&amp;"-imc-"&amp;$O495,Equations!$G:$I,3,0)*(1/$Q495)))</f>
        <v/>
      </c>
      <c r="CM495" s="10" t="str">
        <f>IF($AJ495="","",IF(OR($V495&lt;2.7,$V495&gt;90),"Age OOR",CL495-1.6449*VLOOKUP(CL$14&amp;"-rse-"&amp;$O495,Equations!$G:$I,3,0)))</f>
        <v/>
      </c>
      <c r="CN495" s="10" t="str">
        <f>IF($AJ495="","",IF(OR($V495&lt;2.7,$V495&gt;90),"Age OOR",CL495+1.6449*VLOOKUP(CL$14&amp;"-rse-"&amp;$O495,Equations!$G:$I,3,0)))</f>
        <v/>
      </c>
      <c r="CO495" s="10" t="str">
        <f t="shared" si="198"/>
        <v/>
      </c>
      <c r="CP495" s="10" t="str">
        <f>IF($AJ495="","",IF(OR($V495&lt;2.7,$V495&gt;90),"Age OOR",($AJ495-CL495)/VLOOKUP(CL$14&amp;"-rse-"&amp;$O495,Equations!$G:$I,3,0)))</f>
        <v/>
      </c>
      <c r="CQ495" s="10" t="str">
        <f>IF($AK495="","",IF(OR($V495&lt;2.7,$V495&gt;90),"Age OOR",EXP(VLOOKUP(CQ$14&amp;"-int-"&amp;$P495,Equations!$G:$I,3,0)+VLOOKUP(CQ$14&amp;"-sexo-"&amp;$P495,Equations!$G:$I,3,0)*$U495+VLOOKUP(CQ$14&amp;"-edad-"&amp;$P495,Equations!$G:$I,3,0)*$V495+VLOOKUP(CQ$14&amp;"-est-"&amp;$P495,Equations!$G:$I,3,0)*(1/$W495)+VLOOKUP(CQ$14&amp;"-imc-"&amp;$P495,Equations!$G:$I,3,0)*(1/$Q495))))</f>
        <v/>
      </c>
      <c r="CR495" s="10" t="str">
        <f>IF($AK495="","",IF(OR($V495&lt;2.7,$V495&gt;90),"Age OOR",EXP(LN(CQ495)-1.6449*VLOOKUP(CQ$14&amp;"-rse-"&amp;$P495,Equations!$G:$I,3,0))))</f>
        <v/>
      </c>
      <c r="CS495" s="10" t="str">
        <f>IF($AK495="","",IF(OR($V495&lt;2.7,$V495&gt;90),"Age OOR",EXP(LN(CQ495)+1.6449*VLOOKUP(CQ$14&amp;"-rse-"&amp;$P495,Equations!$G:$I,3,0))))</f>
        <v/>
      </c>
      <c r="CT495" s="10" t="str">
        <f t="shared" si="199"/>
        <v/>
      </c>
      <c r="CU495" s="10" t="str">
        <f>IF($AK495="","",IF(OR($V495&lt;2.7,$V495&gt;90),"Age OOR",(LN($AK495)-LN(CQ495))/VLOOKUP(CQ$14&amp;"-rse-"&amp;$P495,Equations!$G:$I,3,0)))</f>
        <v/>
      </c>
      <c r="CV495" s="47"/>
    </row>
    <row r="496" spans="5:100" x14ac:dyDescent="0.2">
      <c r="E496" s="23" t="str">
        <f t="shared" si="175"/>
        <v>Age out of range</v>
      </c>
      <c r="F496" s="23" t="str">
        <f t="shared" si="176"/>
        <v>Age out of range</v>
      </c>
      <c r="G496" s="23" t="str">
        <f t="shared" si="177"/>
        <v>Age out of range</v>
      </c>
      <c r="H496" s="23" t="str">
        <f t="shared" si="178"/>
        <v>Age out of range</v>
      </c>
      <c r="I496" s="23" t="str">
        <f t="shared" si="179"/>
        <v>Age out of range</v>
      </c>
      <c r="J496" s="23" t="str">
        <f t="shared" si="180"/>
        <v>Age out of range</v>
      </c>
      <c r="K496" s="23" t="str">
        <f t="shared" si="181"/>
        <v>Age out of range</v>
      </c>
      <c r="L496" s="23" t="str">
        <f t="shared" si="182"/>
        <v>Age out of range</v>
      </c>
      <c r="M496" s="23" t="str">
        <f t="shared" si="183"/>
        <v>Age out of range</v>
      </c>
      <c r="N496" s="23" t="str">
        <f t="shared" si="184"/>
        <v>Age out of range</v>
      </c>
      <c r="O496" s="23" t="str">
        <f t="shared" si="185"/>
        <v>Age out of range</v>
      </c>
      <c r="P496" s="23" t="str">
        <f t="shared" si="186"/>
        <v>Age out of range</v>
      </c>
      <c r="Q496" s="23" t="e">
        <f t="shared" si="187"/>
        <v>#DIV/0!</v>
      </c>
      <c r="R496" s="17"/>
      <c r="S496" s="23">
        <v>480</v>
      </c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7"/>
      <c r="AM496" s="47"/>
      <c r="AN496" s="10" t="str">
        <f>IF($Z496="","",IF(OR($V496&lt;2.7,$V496&gt;90),"Age OOR",VLOOKUP(AN$14&amp;"-int-"&amp;$E496,Equations!$G:$I,3,0)+VLOOKUP(AN$14&amp;"-sexo-"&amp;$E496,Equations!$G:$I,3,0)*$U496+VLOOKUP(AN$14&amp;"-edad-"&amp;$E496,Equations!$G:$I,3,0)*$V496+VLOOKUP(AN$14&amp;"-est-"&amp;$E496,Equations!$G:$I,3,0)*(1/$W496)+VLOOKUP(AN$14&amp;"-imc-"&amp;$E496,Equations!$G:$I,3,0)*(1/$Q496)))</f>
        <v/>
      </c>
      <c r="AO496" s="10" t="str">
        <f>IF($Z496="","",IF(OR($V496&lt;2.7,$V496&gt;90),"Age OOR",AN496-1.6449*VLOOKUP(AN$14&amp;"-rse-"&amp;$E496,Equations!$G:$I,3,0)))</f>
        <v/>
      </c>
      <c r="AP496" s="10" t="str">
        <f>IF($Z496="","",IF(OR($V496&lt;2.7,$V496&gt;90),"Age OOR",AN496+1.6449*VLOOKUP(AN$14&amp;"-rse-"&amp;$E496,Equations!$G:$I,3,0)))</f>
        <v/>
      </c>
      <c r="AQ496" s="10" t="str">
        <f t="shared" si="188"/>
        <v/>
      </c>
      <c r="AR496" s="10" t="str">
        <f>IF($Z496="","",IF(OR($V496&lt;2.7,$V496&gt;90),"Age OOR",($Z496-AN496)/VLOOKUP(AN$14&amp;"-rse-"&amp;$E496,Equations!$G:$I,3,0)))</f>
        <v/>
      </c>
      <c r="AS496" s="10" t="str">
        <f>IF($AA496="","",IF(OR($V496&lt;2.7,$V496&gt;90),"Age OOR",VLOOKUP(AS$14&amp;"-int-"&amp;$F496,Equations!$G:$I,3,0)+VLOOKUP(AS$14&amp;"-sexo-"&amp;$F496,Equations!$G:$I,3,0)*$U496+VLOOKUP(AS$14&amp;"-edad-"&amp;$F496,Equations!$G:$I,3,0)*$V496+VLOOKUP(AS$14&amp;"-est-"&amp;$F496,Equations!$G:$I,3,0)*(1/$W496)+VLOOKUP(AS$14&amp;"-imc-"&amp;$F496,Equations!$G:$I,3,0)*(1/$Q496)))</f>
        <v/>
      </c>
      <c r="AT496" s="10" t="str">
        <f>IF($AA496="","",IF(OR($V496&lt;2.7,$V496&gt;90),"Age OOR",AS496-1.6449*VLOOKUP(AS$14&amp;"-rse-"&amp;$F496,Equations!$G:$I,3,0)))</f>
        <v/>
      </c>
      <c r="AU496" s="10" t="str">
        <f>IF($AA496="","",IF(OR($V496&lt;2.7,$V496&gt;90),"Age OOR",AS496+1.6449*VLOOKUP(AS$14&amp;"-rse-"&amp;$F496,Equations!$G:$I,3,0)))</f>
        <v/>
      </c>
      <c r="AV496" s="10" t="str">
        <f t="shared" si="189"/>
        <v/>
      </c>
      <c r="AW496" s="10" t="str">
        <f>IF($AA496="","",IF(OR($V496&lt;2.7,$V496&gt;90),"Age OOR",($AA496-AS496)/VLOOKUP(AS$14&amp;"-rse-"&amp;$F496,Equations!$G:$I,3,0)))</f>
        <v/>
      </c>
      <c r="AX496" s="10" t="str">
        <f>IF($AB496="","",IF(OR($V496&lt;2.7,$V496&gt;90),"Age OOR",VLOOKUP(AX$14&amp;"-int-"&amp;$G496,Equations!$G:$I,3,0)+VLOOKUP(AX$14&amp;"-sexo-"&amp;$G496,Equations!$G:$I,3,0)*$U496+VLOOKUP(AX$14&amp;"-edad-"&amp;$G496,Equations!$G:$I,3,0)*$V496+VLOOKUP(AX$14&amp;"-est-"&amp;$G496,Equations!$G:$I,3,0)*(1/$W496)+VLOOKUP(AX$14&amp;"-imc-"&amp;$G496,Equations!$G:$I,3,0)*(1/$Q496)))</f>
        <v/>
      </c>
      <c r="AY496" s="10" t="str">
        <f>IF($AB496="","",IF(OR($V496&lt;2.7,$V496&gt;90),"Age OOR",AX496-1.6449*VLOOKUP(AX$14&amp;"-rse-"&amp;$G496,Equations!$G:$I,3,0)))</f>
        <v/>
      </c>
      <c r="AZ496" s="10" t="str">
        <f>IF($AB496="","",IF(OR($V496&lt;2.7,$V496&gt;90),"Age OOR",AX496+1.6449*VLOOKUP(AX$14&amp;"-rse-"&amp;$G496,Equations!$G:$I,3,0)))</f>
        <v/>
      </c>
      <c r="BA496" s="10" t="str">
        <f t="shared" si="190"/>
        <v/>
      </c>
      <c r="BB496" s="10" t="str">
        <f>IF($AB496="","",IF(OR($V496&lt;2.7,$V496&gt;90),"Age OOR",($AB496-AX496)/VLOOKUP(AX$14&amp;"-rse-"&amp;$G496,Equations!$G:$I,3,0)))</f>
        <v/>
      </c>
      <c r="BC496" s="10" t="str">
        <f>IF($AC496="","",IF(OR($V496&lt;2.7,$V496&gt;90),"Age OOR",VLOOKUP(BC$14&amp;"-int-"&amp;$H496,Equations!$G:$I,3,0)+VLOOKUP(BC$14&amp;"-sexo-"&amp;$H496,Equations!$G:$I,3,0)*$U496+VLOOKUP(BC$14&amp;"-edad-"&amp;$H496,Equations!$G:$I,3,0)*$V496+VLOOKUP(BC$14&amp;"-est-"&amp;$H496,Equations!$G:$I,3,0)*(1/$W496)+VLOOKUP(BC$14&amp;"-imc-"&amp;$H496,Equations!$G:$I,3,0)*(1/$Q496)))</f>
        <v/>
      </c>
      <c r="BD496" s="10" t="str">
        <f>IF($AC496="","",IF(OR($V496&lt;2.7,$V496&gt;90),"Age OOR",BC496-1.6449*VLOOKUP(BC$14&amp;"-rse-"&amp;$H496,Equations!$G:$I,3,0)))</f>
        <v/>
      </c>
      <c r="BE496" s="10" t="str">
        <f>IF($AC496="","",IF(OR($V496&lt;2.7,$V496&gt;90),"Age OOR",BC496+1.6449*VLOOKUP(BC$14&amp;"-rse-"&amp;$H496,Equations!$G:$I,3,0)))</f>
        <v/>
      </c>
      <c r="BF496" s="10" t="str">
        <f t="shared" si="191"/>
        <v/>
      </c>
      <c r="BG496" s="10" t="str">
        <f>IF($AC496="","",IF(OR($V496&lt;2.7,$V496&gt;90),"Age OOR",($AC496-BC496)/VLOOKUP(BC$14&amp;"-rse-"&amp;$H496,Equations!$G:$I,3,0)))</f>
        <v/>
      </c>
      <c r="BH496" s="10" t="str">
        <f>IF($AD496="","",IF(OR($V496&lt;2.7,$V496&gt;90),"Age OOR",VLOOKUP(BH$14&amp;"-int-"&amp;$I496,Equations!$G:$I,3,0)+VLOOKUP(BH$14&amp;"-sexo-"&amp;$I496,Equations!$G:$I,3,0)*$U496+VLOOKUP(BH$14&amp;"-edad-"&amp;$I496,Equations!$G:$I,3,0)*$V496+VLOOKUP(BH$14&amp;"-est-"&amp;$I496,Equations!$G:$I,3,0)*(1/$W496)+VLOOKUP(BH$14&amp;"-imc-"&amp;$I496,Equations!$G:$I,3,0)*(1/$Q496)))</f>
        <v/>
      </c>
      <c r="BI496" s="10" t="str">
        <f>IF($AD496="","",IF(OR($V496&lt;2.7,$V496&gt;90),"Age OOR",BH496-1.6449*VLOOKUP(BH$14&amp;"-rse-"&amp;$I496,Equations!$G:$I,3,0)))</f>
        <v/>
      </c>
      <c r="BJ496" s="10" t="str">
        <f>IF($AD496="","",IF(OR($V496&lt;2.7,$V496&gt;90),"Age OOR",BH496+1.6449*VLOOKUP(BH$14&amp;"-rse-"&amp;$I496,Equations!$G:$I,3,0)))</f>
        <v/>
      </c>
      <c r="BK496" s="10" t="str">
        <f t="shared" si="192"/>
        <v/>
      </c>
      <c r="BL496" s="10" t="str">
        <f>IF($AD496="","",IF(OR($V496&lt;2.7,$V496&gt;90),"Age OOR",($AD496-BH496)/VLOOKUP(BH$14&amp;"-rse-"&amp;$I496,Equations!$G:$I,3,0)))</f>
        <v/>
      </c>
      <c r="BM496" s="10" t="str">
        <f>IF($AE496="","",IF(OR($V496&lt;2.7,$V496&gt;90),"Age OOR",VLOOKUP(BM$14&amp;"-int-"&amp;$J496,Equations!$G:$I,3,0)+VLOOKUP(BM$14&amp;"-sexo-"&amp;$J496,Equations!$G:$I,3,0)*$U496+VLOOKUP(BM$14&amp;"-edad-"&amp;$J496,Equations!$G:$I,3,0)*$V496+VLOOKUP(BM$14&amp;"-est-"&amp;$J496,Equations!$G:$I,3,0)*(1/$W496)+VLOOKUP(BM$14&amp;"-imc-"&amp;$J496,Equations!$G:$I,3,0)*(1/$Q496)))</f>
        <v/>
      </c>
      <c r="BN496" s="10" t="str">
        <f>IF($AE496="","",IF(OR($V496&lt;2.7,$V496&gt;90),"Age OOR",BM496-1.6449*VLOOKUP(BM$14&amp;"-rse-"&amp;$J496,Equations!$G:$I,3,0)))</f>
        <v/>
      </c>
      <c r="BO496" s="10" t="str">
        <f>IF($AE496="","",IF(OR($V496&lt;2.7,$V496&gt;90),"Age OOR",BM496+1.6449*VLOOKUP(BM$14&amp;"-rse-"&amp;$J496,Equations!$G:$I,3,0)))</f>
        <v/>
      </c>
      <c r="BP496" s="10" t="str">
        <f t="shared" si="193"/>
        <v/>
      </c>
      <c r="BQ496" s="10" t="str">
        <f>IF($AE496="","",IF(OR($V496&lt;2.7,$V496&gt;90),"Age OOR",($AE496-BM496)/VLOOKUP(BM$14&amp;"-rse-"&amp;$J496,Equations!$G:$I,3,0)))</f>
        <v/>
      </c>
      <c r="BR496" s="10" t="str">
        <f>IF($AF496="","",IF(OR($V496&lt;2.7,$V496&gt;90),"Age OOR",VLOOKUP(BR$14&amp;"-int-"&amp;$K496,Equations!$G:$I,3,0)+VLOOKUP(BR$14&amp;"-sexo-"&amp;$K496,Equations!$G:$I,3,0)*$U496+VLOOKUP(BR$14&amp;"-edad-"&amp;$K496,Equations!$G:$I,3,0)*$V496+VLOOKUP(BR$14&amp;"-est-"&amp;$K496,Equations!$G:$I,3,0)*(1/$W496)+VLOOKUP(BR$14&amp;"-imc-"&amp;$K496,Equations!$G:$I,3,0)*(1/$Q496)))</f>
        <v/>
      </c>
      <c r="BS496" s="10" t="str">
        <f>IF($AF496="","",IF(OR($V496&lt;2.7,$V496&gt;90),"Age OOR",BR496-1.6449*VLOOKUP(BR$14&amp;"-rse-"&amp;$K496,Equations!$G:$I,3,0)))</f>
        <v/>
      </c>
      <c r="BT496" s="10" t="str">
        <f>IF($AF496="","",IF(OR($V496&lt;2.7,$V496&gt;90),"Age OOR",BR496+1.6449*VLOOKUP(BR$14&amp;"-rse-"&amp;$K496,Equations!$G:$I,3,0)))</f>
        <v/>
      </c>
      <c r="BU496" s="10" t="str">
        <f t="shared" si="194"/>
        <v/>
      </c>
      <c r="BV496" s="10" t="str">
        <f>IF($AF496="","",IF(OR($V496&lt;2.7,$V496&gt;90),"Age OOR",($AF496-BR496)/VLOOKUP(BR$14&amp;"-rse-"&amp;$K496,Equations!$G:$I,3,0)))</f>
        <v/>
      </c>
      <c r="BW496" s="10" t="str">
        <f>IF($AG496="","",IF(OR($V496&lt;2.7,$V496&gt;90),"Age OOR",VLOOKUP(BW$14&amp;"-int-"&amp;$L496,Equations!$G:$I,3,0)+VLOOKUP(BW$14&amp;"-sexo-"&amp;$L496,Equations!$G:$I,3,0)*$U496+VLOOKUP(BW$14&amp;"-edad-"&amp;$L496,Equations!$G:$I,3,0)*$V496+VLOOKUP(BW$14&amp;"-est-"&amp;$L496,Equations!$G:$I,3,0)*(1/$W496)+VLOOKUP(BW$14&amp;"-imc-"&amp;$L496,Equations!$G:$I,3,0)*(1/$Q496)))</f>
        <v/>
      </c>
      <c r="BX496" s="10" t="str">
        <f>IF($AG496="","",IF(OR($V496&lt;2.7,$V496&gt;90),"Age OOR",BW496-1.6449*VLOOKUP(BW$14&amp;"-rse-"&amp;$L496,Equations!$G:$I,3,0)))</f>
        <v/>
      </c>
      <c r="BY496" s="10" t="str">
        <f>IF($AG496="","",IF(OR($V496&lt;2.7,$V496&gt;90),"Age OOR",BW496+1.6449*VLOOKUP(BW$14&amp;"-rse-"&amp;$L496,Equations!$G:$I,3,0)))</f>
        <v/>
      </c>
      <c r="BZ496" s="10" t="str">
        <f t="shared" si="195"/>
        <v/>
      </c>
      <c r="CA496" s="10" t="str">
        <f>IF($AG496="","",IF(OR($V496&lt;2.7,$V496&gt;90),"Age OOR",($AG496-BW496)/VLOOKUP(BW$14&amp;"-rse-"&amp;$L496,Equations!$G:$I,3,0)))</f>
        <v/>
      </c>
      <c r="CB496" s="10" t="str">
        <f>IF($AH496="","",IF(OR($V496&lt;2.7,$V496&gt;90),"Age OOR",VLOOKUP(CB$14&amp;"-int-"&amp;$M496,Equations!$G:$I,3,0)+VLOOKUP(CB$14&amp;"-sexo-"&amp;$M496,Equations!$G:$I,3,0)*$U496+VLOOKUP(CB$14&amp;"-edad-"&amp;$M496,Equations!$G:$I,3,0)*$V496+VLOOKUP(CB$14&amp;"-est-"&amp;$M496,Equations!$G:$I,3,0)*(1/$W496)+VLOOKUP(CB$14&amp;"-imc-"&amp;$M496,Equations!$G:$I,3,0)*(1/$Q496)))</f>
        <v/>
      </c>
      <c r="CC496" s="10" t="str">
        <f>IF($AH496="","",IF(OR($V496&lt;2.7,$V496&gt;90),"Age OOR",CB496-1.6449*VLOOKUP(CB$14&amp;"-rse-"&amp;$M496,Equations!$G:$I,3,0)))</f>
        <v/>
      </c>
      <c r="CD496" s="10" t="str">
        <f>IF($AH496="","",IF(OR($V496&lt;2.7,$V496&gt;90),"Age OOR",CB496+1.6449*VLOOKUP(CB$14&amp;"-rse-"&amp;$M496,Equations!$G:$I,3,0)))</f>
        <v/>
      </c>
      <c r="CE496" s="10" t="str">
        <f t="shared" si="196"/>
        <v/>
      </c>
      <c r="CF496" s="10" t="str">
        <f>IF($AH496="","",IF(OR($V496&lt;2.7,$V496&gt;90),"Age OOR",($AH496-CB496)/VLOOKUP(CB$14&amp;"-rse-"&amp;$M496,Equations!$G:$I,3,0)))</f>
        <v/>
      </c>
      <c r="CG496" s="10" t="str">
        <f>IF($AI496="","",IF(OR($V496&lt;2.7,$V496&gt;90),"Age OOR",VLOOKUP(CG$14&amp;"-int-"&amp;$N496,Equations!$G:$I,3,0)+VLOOKUP(CG$14&amp;"-sexo-"&amp;$N496,Equations!$G:$I,3,0)*$U496+VLOOKUP(CG$14&amp;"-edad-"&amp;$N496,Equations!$G:$I,3,0)*$V496+VLOOKUP(CG$14&amp;"-est-"&amp;$N496,Equations!$G:$I,3,0)*(1/$W496)+VLOOKUP(CG$14&amp;"-imc-"&amp;$N496,Equations!$G:$I,3,0)*(1/$Q496)))</f>
        <v/>
      </c>
      <c r="CH496" s="10" t="str">
        <f>IF($AI496="","",IF(OR($V496&lt;2.7,$V496&gt;90),"Age OOR",CG496-1.6449*VLOOKUP(CG$14&amp;"-rse-"&amp;$N496,Equations!$G:$I,3,0)))</f>
        <v/>
      </c>
      <c r="CI496" s="10" t="str">
        <f>IF($AI496="","",IF(OR($V496&lt;2.7,$V496&gt;90),"Age OOR",CG496+1.6449*VLOOKUP(CG$14&amp;"-rse-"&amp;$N496,Equations!$G:$I,3,0)))</f>
        <v/>
      </c>
      <c r="CJ496" s="10" t="str">
        <f t="shared" si="197"/>
        <v/>
      </c>
      <c r="CK496" s="10" t="str">
        <f>IF($AI496="","",IF(OR($V496&lt;2.7,$V496&gt;90),"Age OOR",($AI496-CG496)/VLOOKUP(CG$14&amp;"-rse-"&amp;$N496,Equations!$G:$I,3,0)))</f>
        <v/>
      </c>
      <c r="CL496" s="10" t="str">
        <f>IF($AJ496="","",IF(OR($V496&lt;2.7,$V496&gt;90),"Age OOR",VLOOKUP(CL$14&amp;"-int-"&amp;$O496,Equations!$G:$I,3,0)+VLOOKUP(CL$14&amp;"-sexo-"&amp;$O496,Equations!$G:$I,3,0)*$U496+VLOOKUP(CL$14&amp;"-edad-"&amp;$O496,Equations!$G:$I,3,0)*$V496+VLOOKUP(CL$14&amp;"-est-"&amp;$O496,Equations!$G:$I,3,0)*(1/$W496)+VLOOKUP(CL$14&amp;"-imc-"&amp;$O496,Equations!$G:$I,3,0)*(1/$Q496)))</f>
        <v/>
      </c>
      <c r="CM496" s="10" t="str">
        <f>IF($AJ496="","",IF(OR($V496&lt;2.7,$V496&gt;90),"Age OOR",CL496-1.6449*VLOOKUP(CL$14&amp;"-rse-"&amp;$O496,Equations!$G:$I,3,0)))</f>
        <v/>
      </c>
      <c r="CN496" s="10" t="str">
        <f>IF($AJ496="","",IF(OR($V496&lt;2.7,$V496&gt;90),"Age OOR",CL496+1.6449*VLOOKUP(CL$14&amp;"-rse-"&amp;$O496,Equations!$G:$I,3,0)))</f>
        <v/>
      </c>
      <c r="CO496" s="10" t="str">
        <f t="shared" si="198"/>
        <v/>
      </c>
      <c r="CP496" s="10" t="str">
        <f>IF($AJ496="","",IF(OR($V496&lt;2.7,$V496&gt;90),"Age OOR",($AJ496-CL496)/VLOOKUP(CL$14&amp;"-rse-"&amp;$O496,Equations!$G:$I,3,0)))</f>
        <v/>
      </c>
      <c r="CQ496" s="10" t="str">
        <f>IF($AK496="","",IF(OR($V496&lt;2.7,$V496&gt;90),"Age OOR",EXP(VLOOKUP(CQ$14&amp;"-int-"&amp;$P496,Equations!$G:$I,3,0)+VLOOKUP(CQ$14&amp;"-sexo-"&amp;$P496,Equations!$G:$I,3,0)*$U496+VLOOKUP(CQ$14&amp;"-edad-"&amp;$P496,Equations!$G:$I,3,0)*$V496+VLOOKUP(CQ$14&amp;"-est-"&amp;$P496,Equations!$G:$I,3,0)*(1/$W496)+VLOOKUP(CQ$14&amp;"-imc-"&amp;$P496,Equations!$G:$I,3,0)*(1/$Q496))))</f>
        <v/>
      </c>
      <c r="CR496" s="10" t="str">
        <f>IF($AK496="","",IF(OR($V496&lt;2.7,$V496&gt;90),"Age OOR",EXP(LN(CQ496)-1.6449*VLOOKUP(CQ$14&amp;"-rse-"&amp;$P496,Equations!$G:$I,3,0))))</f>
        <v/>
      </c>
      <c r="CS496" s="10" t="str">
        <f>IF($AK496="","",IF(OR($V496&lt;2.7,$V496&gt;90),"Age OOR",EXP(LN(CQ496)+1.6449*VLOOKUP(CQ$14&amp;"-rse-"&amp;$P496,Equations!$G:$I,3,0))))</f>
        <v/>
      </c>
      <c r="CT496" s="10" t="str">
        <f t="shared" si="199"/>
        <v/>
      </c>
      <c r="CU496" s="10" t="str">
        <f>IF($AK496="","",IF(OR($V496&lt;2.7,$V496&gt;90),"Age OOR",(LN($AK496)-LN(CQ496))/VLOOKUP(CQ$14&amp;"-rse-"&amp;$P496,Equations!$G:$I,3,0)))</f>
        <v/>
      </c>
      <c r="CV496" s="47"/>
    </row>
    <row r="497" spans="5:123" x14ac:dyDescent="0.2">
      <c r="E497" s="23" t="str">
        <f t="shared" si="175"/>
        <v>Age out of range</v>
      </c>
      <c r="F497" s="23" t="str">
        <f t="shared" si="176"/>
        <v>Age out of range</v>
      </c>
      <c r="G497" s="23" t="str">
        <f t="shared" si="177"/>
        <v>Age out of range</v>
      </c>
      <c r="H497" s="23" t="str">
        <f t="shared" si="178"/>
        <v>Age out of range</v>
      </c>
      <c r="I497" s="23" t="str">
        <f t="shared" si="179"/>
        <v>Age out of range</v>
      </c>
      <c r="J497" s="23" t="str">
        <f t="shared" si="180"/>
        <v>Age out of range</v>
      </c>
      <c r="K497" s="23" t="str">
        <f t="shared" si="181"/>
        <v>Age out of range</v>
      </c>
      <c r="L497" s="23" t="str">
        <f t="shared" si="182"/>
        <v>Age out of range</v>
      </c>
      <c r="M497" s="23" t="str">
        <f t="shared" si="183"/>
        <v>Age out of range</v>
      </c>
      <c r="N497" s="23" t="str">
        <f t="shared" si="184"/>
        <v>Age out of range</v>
      </c>
      <c r="O497" s="23" t="str">
        <f t="shared" si="185"/>
        <v>Age out of range</v>
      </c>
      <c r="P497" s="23" t="str">
        <f t="shared" si="186"/>
        <v>Age out of range</v>
      </c>
      <c r="Q497" s="23" t="e">
        <f t="shared" si="187"/>
        <v>#DIV/0!</v>
      </c>
      <c r="R497" s="17"/>
      <c r="S497" s="23">
        <v>481</v>
      </c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7"/>
      <c r="AM497" s="47"/>
      <c r="AN497" s="10" t="str">
        <f>IF($Z497="","",IF(OR($V497&lt;2.7,$V497&gt;90),"Age OOR",VLOOKUP(AN$14&amp;"-int-"&amp;$E497,Equations!$G:$I,3,0)+VLOOKUP(AN$14&amp;"-sexo-"&amp;$E497,Equations!$G:$I,3,0)*$U497+VLOOKUP(AN$14&amp;"-edad-"&amp;$E497,Equations!$G:$I,3,0)*$V497+VLOOKUP(AN$14&amp;"-est-"&amp;$E497,Equations!$G:$I,3,0)*(1/$W497)+VLOOKUP(AN$14&amp;"-imc-"&amp;$E497,Equations!$G:$I,3,0)*(1/$Q497)))</f>
        <v/>
      </c>
      <c r="AO497" s="10" t="str">
        <f>IF($Z497="","",IF(OR($V497&lt;2.7,$V497&gt;90),"Age OOR",AN497-1.6449*VLOOKUP(AN$14&amp;"-rse-"&amp;$E497,Equations!$G:$I,3,0)))</f>
        <v/>
      </c>
      <c r="AP497" s="10" t="str">
        <f>IF($Z497="","",IF(OR($V497&lt;2.7,$V497&gt;90),"Age OOR",AN497+1.6449*VLOOKUP(AN$14&amp;"-rse-"&amp;$E497,Equations!$G:$I,3,0)))</f>
        <v/>
      </c>
      <c r="AQ497" s="10" t="str">
        <f t="shared" si="188"/>
        <v/>
      </c>
      <c r="AR497" s="10" t="str">
        <f>IF($Z497="","",IF(OR($V497&lt;2.7,$V497&gt;90),"Age OOR",($Z497-AN497)/VLOOKUP(AN$14&amp;"-rse-"&amp;$E497,Equations!$G:$I,3,0)))</f>
        <v/>
      </c>
      <c r="AS497" s="10" t="str">
        <f>IF($AA497="","",IF(OR($V497&lt;2.7,$V497&gt;90),"Age OOR",VLOOKUP(AS$14&amp;"-int-"&amp;$F497,Equations!$G:$I,3,0)+VLOOKUP(AS$14&amp;"-sexo-"&amp;$F497,Equations!$G:$I,3,0)*$U497+VLOOKUP(AS$14&amp;"-edad-"&amp;$F497,Equations!$G:$I,3,0)*$V497+VLOOKUP(AS$14&amp;"-est-"&amp;$F497,Equations!$G:$I,3,0)*(1/$W497)+VLOOKUP(AS$14&amp;"-imc-"&amp;$F497,Equations!$G:$I,3,0)*(1/$Q497)))</f>
        <v/>
      </c>
      <c r="AT497" s="10" t="str">
        <f>IF($AA497="","",IF(OR($V497&lt;2.7,$V497&gt;90),"Age OOR",AS497-1.6449*VLOOKUP(AS$14&amp;"-rse-"&amp;$F497,Equations!$G:$I,3,0)))</f>
        <v/>
      </c>
      <c r="AU497" s="10" t="str">
        <f>IF($AA497="","",IF(OR($V497&lt;2.7,$V497&gt;90),"Age OOR",AS497+1.6449*VLOOKUP(AS$14&amp;"-rse-"&amp;$F497,Equations!$G:$I,3,0)))</f>
        <v/>
      </c>
      <c r="AV497" s="10" t="str">
        <f t="shared" si="189"/>
        <v/>
      </c>
      <c r="AW497" s="10" t="str">
        <f>IF($AA497="","",IF(OR($V497&lt;2.7,$V497&gt;90),"Age OOR",($AA497-AS497)/VLOOKUP(AS$14&amp;"-rse-"&amp;$F497,Equations!$G:$I,3,0)))</f>
        <v/>
      </c>
      <c r="AX497" s="10" t="str">
        <f>IF($AB497="","",IF(OR($V497&lt;2.7,$V497&gt;90),"Age OOR",VLOOKUP(AX$14&amp;"-int-"&amp;$G497,Equations!$G:$I,3,0)+VLOOKUP(AX$14&amp;"-sexo-"&amp;$G497,Equations!$G:$I,3,0)*$U497+VLOOKUP(AX$14&amp;"-edad-"&amp;$G497,Equations!$G:$I,3,0)*$V497+VLOOKUP(AX$14&amp;"-est-"&amp;$G497,Equations!$G:$I,3,0)*(1/$W497)+VLOOKUP(AX$14&amp;"-imc-"&amp;$G497,Equations!$G:$I,3,0)*(1/$Q497)))</f>
        <v/>
      </c>
      <c r="AY497" s="10" t="str">
        <f>IF($AB497="","",IF(OR($V497&lt;2.7,$V497&gt;90),"Age OOR",AX497-1.6449*VLOOKUP(AX$14&amp;"-rse-"&amp;$G497,Equations!$G:$I,3,0)))</f>
        <v/>
      </c>
      <c r="AZ497" s="10" t="str">
        <f>IF($AB497="","",IF(OR($V497&lt;2.7,$V497&gt;90),"Age OOR",AX497+1.6449*VLOOKUP(AX$14&amp;"-rse-"&amp;$G497,Equations!$G:$I,3,0)))</f>
        <v/>
      </c>
      <c r="BA497" s="10" t="str">
        <f t="shared" si="190"/>
        <v/>
      </c>
      <c r="BB497" s="10" t="str">
        <f>IF($AB497="","",IF(OR($V497&lt;2.7,$V497&gt;90),"Age OOR",($AB497-AX497)/VLOOKUP(AX$14&amp;"-rse-"&amp;$G497,Equations!$G:$I,3,0)))</f>
        <v/>
      </c>
      <c r="BC497" s="10" t="str">
        <f>IF($AC497="","",IF(OR($V497&lt;2.7,$V497&gt;90),"Age OOR",VLOOKUP(BC$14&amp;"-int-"&amp;$H497,Equations!$G:$I,3,0)+VLOOKUP(BC$14&amp;"-sexo-"&amp;$H497,Equations!$G:$I,3,0)*$U497+VLOOKUP(BC$14&amp;"-edad-"&amp;$H497,Equations!$G:$I,3,0)*$V497+VLOOKUP(BC$14&amp;"-est-"&amp;$H497,Equations!$G:$I,3,0)*(1/$W497)+VLOOKUP(BC$14&amp;"-imc-"&amp;$H497,Equations!$G:$I,3,0)*(1/$Q497)))</f>
        <v/>
      </c>
      <c r="BD497" s="10" t="str">
        <f>IF($AC497="","",IF(OR($V497&lt;2.7,$V497&gt;90),"Age OOR",BC497-1.6449*VLOOKUP(BC$14&amp;"-rse-"&amp;$H497,Equations!$G:$I,3,0)))</f>
        <v/>
      </c>
      <c r="BE497" s="10" t="str">
        <f>IF($AC497="","",IF(OR($V497&lt;2.7,$V497&gt;90),"Age OOR",BC497+1.6449*VLOOKUP(BC$14&amp;"-rse-"&amp;$H497,Equations!$G:$I,3,0)))</f>
        <v/>
      </c>
      <c r="BF497" s="10" t="str">
        <f t="shared" si="191"/>
        <v/>
      </c>
      <c r="BG497" s="10" t="str">
        <f>IF($AC497="","",IF(OR($V497&lt;2.7,$V497&gt;90),"Age OOR",($AC497-BC497)/VLOOKUP(BC$14&amp;"-rse-"&amp;$H497,Equations!$G:$I,3,0)))</f>
        <v/>
      </c>
      <c r="BH497" s="10" t="str">
        <f>IF($AD497="","",IF(OR($V497&lt;2.7,$V497&gt;90),"Age OOR",VLOOKUP(BH$14&amp;"-int-"&amp;$I497,Equations!$G:$I,3,0)+VLOOKUP(BH$14&amp;"-sexo-"&amp;$I497,Equations!$G:$I,3,0)*$U497+VLOOKUP(BH$14&amp;"-edad-"&amp;$I497,Equations!$G:$I,3,0)*$V497+VLOOKUP(BH$14&amp;"-est-"&amp;$I497,Equations!$G:$I,3,0)*(1/$W497)+VLOOKUP(BH$14&amp;"-imc-"&amp;$I497,Equations!$G:$I,3,0)*(1/$Q497)))</f>
        <v/>
      </c>
      <c r="BI497" s="10" t="str">
        <f>IF($AD497="","",IF(OR($V497&lt;2.7,$V497&gt;90),"Age OOR",BH497-1.6449*VLOOKUP(BH$14&amp;"-rse-"&amp;$I497,Equations!$G:$I,3,0)))</f>
        <v/>
      </c>
      <c r="BJ497" s="10" t="str">
        <f>IF($AD497="","",IF(OR($V497&lt;2.7,$V497&gt;90),"Age OOR",BH497+1.6449*VLOOKUP(BH$14&amp;"-rse-"&amp;$I497,Equations!$G:$I,3,0)))</f>
        <v/>
      </c>
      <c r="BK497" s="10" t="str">
        <f t="shared" si="192"/>
        <v/>
      </c>
      <c r="BL497" s="10" t="str">
        <f>IF($AD497="","",IF(OR($V497&lt;2.7,$V497&gt;90),"Age OOR",($AD497-BH497)/VLOOKUP(BH$14&amp;"-rse-"&amp;$I497,Equations!$G:$I,3,0)))</f>
        <v/>
      </c>
      <c r="BM497" s="10" t="str">
        <f>IF($AE497="","",IF(OR($V497&lt;2.7,$V497&gt;90),"Age OOR",VLOOKUP(BM$14&amp;"-int-"&amp;$J497,Equations!$G:$I,3,0)+VLOOKUP(BM$14&amp;"-sexo-"&amp;$J497,Equations!$G:$I,3,0)*$U497+VLOOKUP(BM$14&amp;"-edad-"&amp;$J497,Equations!$G:$I,3,0)*$V497+VLOOKUP(BM$14&amp;"-est-"&amp;$J497,Equations!$G:$I,3,0)*(1/$W497)+VLOOKUP(BM$14&amp;"-imc-"&amp;$J497,Equations!$G:$I,3,0)*(1/$Q497)))</f>
        <v/>
      </c>
      <c r="BN497" s="10" t="str">
        <f>IF($AE497="","",IF(OR($V497&lt;2.7,$V497&gt;90),"Age OOR",BM497-1.6449*VLOOKUP(BM$14&amp;"-rse-"&amp;$J497,Equations!$G:$I,3,0)))</f>
        <v/>
      </c>
      <c r="BO497" s="10" t="str">
        <f>IF($AE497="","",IF(OR($V497&lt;2.7,$V497&gt;90),"Age OOR",BM497+1.6449*VLOOKUP(BM$14&amp;"-rse-"&amp;$J497,Equations!$G:$I,3,0)))</f>
        <v/>
      </c>
      <c r="BP497" s="10" t="str">
        <f t="shared" si="193"/>
        <v/>
      </c>
      <c r="BQ497" s="10" t="str">
        <f>IF($AE497="","",IF(OR($V497&lt;2.7,$V497&gt;90),"Age OOR",($AE497-BM497)/VLOOKUP(BM$14&amp;"-rse-"&amp;$J497,Equations!$G:$I,3,0)))</f>
        <v/>
      </c>
      <c r="BR497" s="10" t="str">
        <f>IF($AF497="","",IF(OR($V497&lt;2.7,$V497&gt;90),"Age OOR",VLOOKUP(BR$14&amp;"-int-"&amp;$K497,Equations!$G:$I,3,0)+VLOOKUP(BR$14&amp;"-sexo-"&amp;$K497,Equations!$G:$I,3,0)*$U497+VLOOKUP(BR$14&amp;"-edad-"&amp;$K497,Equations!$G:$I,3,0)*$V497+VLOOKUP(BR$14&amp;"-est-"&amp;$K497,Equations!$G:$I,3,0)*(1/$W497)+VLOOKUP(BR$14&amp;"-imc-"&amp;$K497,Equations!$G:$I,3,0)*(1/$Q497)))</f>
        <v/>
      </c>
      <c r="BS497" s="10" t="str">
        <f>IF($AF497="","",IF(OR($V497&lt;2.7,$V497&gt;90),"Age OOR",BR497-1.6449*VLOOKUP(BR$14&amp;"-rse-"&amp;$K497,Equations!$G:$I,3,0)))</f>
        <v/>
      </c>
      <c r="BT497" s="10" t="str">
        <f>IF($AF497="","",IF(OR($V497&lt;2.7,$V497&gt;90),"Age OOR",BR497+1.6449*VLOOKUP(BR$14&amp;"-rse-"&amp;$K497,Equations!$G:$I,3,0)))</f>
        <v/>
      </c>
      <c r="BU497" s="10" t="str">
        <f t="shared" si="194"/>
        <v/>
      </c>
      <c r="BV497" s="10" t="str">
        <f>IF($AF497="","",IF(OR($V497&lt;2.7,$V497&gt;90),"Age OOR",($AF497-BR497)/VLOOKUP(BR$14&amp;"-rse-"&amp;$K497,Equations!$G:$I,3,0)))</f>
        <v/>
      </c>
      <c r="BW497" s="10" t="str">
        <f>IF($AG497="","",IF(OR($V497&lt;2.7,$V497&gt;90),"Age OOR",VLOOKUP(BW$14&amp;"-int-"&amp;$L497,Equations!$G:$I,3,0)+VLOOKUP(BW$14&amp;"-sexo-"&amp;$L497,Equations!$G:$I,3,0)*$U497+VLOOKUP(BW$14&amp;"-edad-"&amp;$L497,Equations!$G:$I,3,0)*$V497+VLOOKUP(BW$14&amp;"-est-"&amp;$L497,Equations!$G:$I,3,0)*(1/$W497)+VLOOKUP(BW$14&amp;"-imc-"&amp;$L497,Equations!$G:$I,3,0)*(1/$Q497)))</f>
        <v/>
      </c>
      <c r="BX497" s="10" t="str">
        <f>IF($AG497="","",IF(OR($V497&lt;2.7,$V497&gt;90),"Age OOR",BW497-1.6449*VLOOKUP(BW$14&amp;"-rse-"&amp;$L497,Equations!$G:$I,3,0)))</f>
        <v/>
      </c>
      <c r="BY497" s="10" t="str">
        <f>IF($AG497="","",IF(OR($V497&lt;2.7,$V497&gt;90),"Age OOR",BW497+1.6449*VLOOKUP(BW$14&amp;"-rse-"&amp;$L497,Equations!$G:$I,3,0)))</f>
        <v/>
      </c>
      <c r="BZ497" s="10" t="str">
        <f t="shared" si="195"/>
        <v/>
      </c>
      <c r="CA497" s="10" t="str">
        <f>IF($AG497="","",IF(OR($V497&lt;2.7,$V497&gt;90),"Age OOR",($AG497-BW497)/VLOOKUP(BW$14&amp;"-rse-"&amp;$L497,Equations!$G:$I,3,0)))</f>
        <v/>
      </c>
      <c r="CB497" s="10" t="str">
        <f>IF($AH497="","",IF(OR($V497&lt;2.7,$V497&gt;90),"Age OOR",VLOOKUP(CB$14&amp;"-int-"&amp;$M497,Equations!$G:$I,3,0)+VLOOKUP(CB$14&amp;"-sexo-"&amp;$M497,Equations!$G:$I,3,0)*$U497+VLOOKUP(CB$14&amp;"-edad-"&amp;$M497,Equations!$G:$I,3,0)*$V497+VLOOKUP(CB$14&amp;"-est-"&amp;$M497,Equations!$G:$I,3,0)*(1/$W497)+VLOOKUP(CB$14&amp;"-imc-"&amp;$M497,Equations!$G:$I,3,0)*(1/$Q497)))</f>
        <v/>
      </c>
      <c r="CC497" s="10" t="str">
        <f>IF($AH497="","",IF(OR($V497&lt;2.7,$V497&gt;90),"Age OOR",CB497-1.6449*VLOOKUP(CB$14&amp;"-rse-"&amp;$M497,Equations!$G:$I,3,0)))</f>
        <v/>
      </c>
      <c r="CD497" s="10" t="str">
        <f>IF($AH497="","",IF(OR($V497&lt;2.7,$V497&gt;90),"Age OOR",CB497+1.6449*VLOOKUP(CB$14&amp;"-rse-"&amp;$M497,Equations!$G:$I,3,0)))</f>
        <v/>
      </c>
      <c r="CE497" s="10" t="str">
        <f t="shared" si="196"/>
        <v/>
      </c>
      <c r="CF497" s="10" t="str">
        <f>IF($AH497="","",IF(OR($V497&lt;2.7,$V497&gt;90),"Age OOR",($AH497-CB497)/VLOOKUP(CB$14&amp;"-rse-"&amp;$M497,Equations!$G:$I,3,0)))</f>
        <v/>
      </c>
      <c r="CG497" s="10" t="str">
        <f>IF($AI497="","",IF(OR($V497&lt;2.7,$V497&gt;90),"Age OOR",VLOOKUP(CG$14&amp;"-int-"&amp;$N497,Equations!$G:$I,3,0)+VLOOKUP(CG$14&amp;"-sexo-"&amp;$N497,Equations!$G:$I,3,0)*$U497+VLOOKUP(CG$14&amp;"-edad-"&amp;$N497,Equations!$G:$I,3,0)*$V497+VLOOKUP(CG$14&amp;"-est-"&amp;$N497,Equations!$G:$I,3,0)*(1/$W497)+VLOOKUP(CG$14&amp;"-imc-"&amp;$N497,Equations!$G:$I,3,0)*(1/$Q497)))</f>
        <v/>
      </c>
      <c r="CH497" s="10" t="str">
        <f>IF($AI497="","",IF(OR($V497&lt;2.7,$V497&gt;90),"Age OOR",CG497-1.6449*VLOOKUP(CG$14&amp;"-rse-"&amp;$N497,Equations!$G:$I,3,0)))</f>
        <v/>
      </c>
      <c r="CI497" s="10" t="str">
        <f>IF($AI497="","",IF(OR($V497&lt;2.7,$V497&gt;90),"Age OOR",CG497+1.6449*VLOOKUP(CG$14&amp;"-rse-"&amp;$N497,Equations!$G:$I,3,0)))</f>
        <v/>
      </c>
      <c r="CJ497" s="10" t="str">
        <f t="shared" si="197"/>
        <v/>
      </c>
      <c r="CK497" s="10" t="str">
        <f>IF($AI497="","",IF(OR($V497&lt;2.7,$V497&gt;90),"Age OOR",($AI497-CG497)/VLOOKUP(CG$14&amp;"-rse-"&amp;$N497,Equations!$G:$I,3,0)))</f>
        <v/>
      </c>
      <c r="CL497" s="10" t="str">
        <f>IF($AJ497="","",IF(OR($V497&lt;2.7,$V497&gt;90),"Age OOR",VLOOKUP(CL$14&amp;"-int-"&amp;$O497,Equations!$G:$I,3,0)+VLOOKUP(CL$14&amp;"-sexo-"&amp;$O497,Equations!$G:$I,3,0)*$U497+VLOOKUP(CL$14&amp;"-edad-"&amp;$O497,Equations!$G:$I,3,0)*$V497+VLOOKUP(CL$14&amp;"-est-"&amp;$O497,Equations!$G:$I,3,0)*(1/$W497)+VLOOKUP(CL$14&amp;"-imc-"&amp;$O497,Equations!$G:$I,3,0)*(1/$Q497)))</f>
        <v/>
      </c>
      <c r="CM497" s="10" t="str">
        <f>IF($AJ497="","",IF(OR($V497&lt;2.7,$V497&gt;90),"Age OOR",CL497-1.6449*VLOOKUP(CL$14&amp;"-rse-"&amp;$O497,Equations!$G:$I,3,0)))</f>
        <v/>
      </c>
      <c r="CN497" s="10" t="str">
        <f>IF($AJ497="","",IF(OR($V497&lt;2.7,$V497&gt;90),"Age OOR",CL497+1.6449*VLOOKUP(CL$14&amp;"-rse-"&amp;$O497,Equations!$G:$I,3,0)))</f>
        <v/>
      </c>
      <c r="CO497" s="10" t="str">
        <f t="shared" si="198"/>
        <v/>
      </c>
      <c r="CP497" s="10" t="str">
        <f>IF($AJ497="","",IF(OR($V497&lt;2.7,$V497&gt;90),"Age OOR",($AJ497-CL497)/VLOOKUP(CL$14&amp;"-rse-"&amp;$O497,Equations!$G:$I,3,0)))</f>
        <v/>
      </c>
      <c r="CQ497" s="10" t="str">
        <f>IF($AK497="","",IF(OR($V497&lt;2.7,$V497&gt;90),"Age OOR",EXP(VLOOKUP(CQ$14&amp;"-int-"&amp;$P497,Equations!$G:$I,3,0)+VLOOKUP(CQ$14&amp;"-sexo-"&amp;$P497,Equations!$G:$I,3,0)*$U497+VLOOKUP(CQ$14&amp;"-edad-"&amp;$P497,Equations!$G:$I,3,0)*$V497+VLOOKUP(CQ$14&amp;"-est-"&amp;$P497,Equations!$G:$I,3,0)*(1/$W497)+VLOOKUP(CQ$14&amp;"-imc-"&amp;$P497,Equations!$G:$I,3,0)*(1/$Q497))))</f>
        <v/>
      </c>
      <c r="CR497" s="10" t="str">
        <f>IF($AK497="","",IF(OR($V497&lt;2.7,$V497&gt;90),"Age OOR",EXP(LN(CQ497)-1.6449*VLOOKUP(CQ$14&amp;"-rse-"&amp;$P497,Equations!$G:$I,3,0))))</f>
        <v/>
      </c>
      <c r="CS497" s="10" t="str">
        <f>IF($AK497="","",IF(OR($V497&lt;2.7,$V497&gt;90),"Age OOR",EXP(LN(CQ497)+1.6449*VLOOKUP(CQ$14&amp;"-rse-"&amp;$P497,Equations!$G:$I,3,0))))</f>
        <v/>
      </c>
      <c r="CT497" s="10" t="str">
        <f t="shared" si="199"/>
        <v/>
      </c>
      <c r="CU497" s="10" t="str">
        <f>IF($AK497="","",IF(OR($V497&lt;2.7,$V497&gt;90),"Age OOR",(LN($AK497)-LN(CQ497))/VLOOKUP(CQ$14&amp;"-rse-"&amp;$P497,Equations!$G:$I,3,0)))</f>
        <v/>
      </c>
      <c r="CV497" s="47"/>
    </row>
    <row r="498" spans="5:123" x14ac:dyDescent="0.2">
      <c r="E498" s="23" t="str">
        <f t="shared" si="175"/>
        <v>Age out of range</v>
      </c>
      <c r="F498" s="23" t="str">
        <f t="shared" si="176"/>
        <v>Age out of range</v>
      </c>
      <c r="G498" s="23" t="str">
        <f t="shared" si="177"/>
        <v>Age out of range</v>
      </c>
      <c r="H498" s="23" t="str">
        <f t="shared" si="178"/>
        <v>Age out of range</v>
      </c>
      <c r="I498" s="23" t="str">
        <f t="shared" si="179"/>
        <v>Age out of range</v>
      </c>
      <c r="J498" s="23" t="str">
        <f t="shared" si="180"/>
        <v>Age out of range</v>
      </c>
      <c r="K498" s="23" t="str">
        <f t="shared" si="181"/>
        <v>Age out of range</v>
      </c>
      <c r="L498" s="23" t="str">
        <f t="shared" si="182"/>
        <v>Age out of range</v>
      </c>
      <c r="M498" s="23" t="str">
        <f t="shared" si="183"/>
        <v>Age out of range</v>
      </c>
      <c r="N498" s="23" t="str">
        <f t="shared" si="184"/>
        <v>Age out of range</v>
      </c>
      <c r="O498" s="23" t="str">
        <f t="shared" si="185"/>
        <v>Age out of range</v>
      </c>
      <c r="P498" s="23" t="str">
        <f t="shared" si="186"/>
        <v>Age out of range</v>
      </c>
      <c r="Q498" s="23" t="e">
        <f t="shared" si="187"/>
        <v>#DIV/0!</v>
      </c>
      <c r="R498" s="17"/>
      <c r="S498" s="23">
        <v>482</v>
      </c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7"/>
      <c r="AM498" s="47"/>
      <c r="AN498" s="10" t="str">
        <f>IF($Z498="","",IF(OR($V498&lt;2.7,$V498&gt;90),"Age OOR",VLOOKUP(AN$14&amp;"-int-"&amp;$E498,Equations!$G:$I,3,0)+VLOOKUP(AN$14&amp;"-sexo-"&amp;$E498,Equations!$G:$I,3,0)*$U498+VLOOKUP(AN$14&amp;"-edad-"&amp;$E498,Equations!$G:$I,3,0)*$V498+VLOOKUP(AN$14&amp;"-est-"&amp;$E498,Equations!$G:$I,3,0)*(1/$W498)+VLOOKUP(AN$14&amp;"-imc-"&amp;$E498,Equations!$G:$I,3,0)*(1/$Q498)))</f>
        <v/>
      </c>
      <c r="AO498" s="10" t="str">
        <f>IF($Z498="","",IF(OR($V498&lt;2.7,$V498&gt;90),"Age OOR",AN498-1.6449*VLOOKUP(AN$14&amp;"-rse-"&amp;$E498,Equations!$G:$I,3,0)))</f>
        <v/>
      </c>
      <c r="AP498" s="10" t="str">
        <f>IF($Z498="","",IF(OR($V498&lt;2.7,$V498&gt;90),"Age OOR",AN498+1.6449*VLOOKUP(AN$14&amp;"-rse-"&amp;$E498,Equations!$G:$I,3,0)))</f>
        <v/>
      </c>
      <c r="AQ498" s="10" t="str">
        <f t="shared" si="188"/>
        <v/>
      </c>
      <c r="AR498" s="10" t="str">
        <f>IF($Z498="","",IF(OR($V498&lt;2.7,$V498&gt;90),"Age OOR",($Z498-AN498)/VLOOKUP(AN$14&amp;"-rse-"&amp;$E498,Equations!$G:$I,3,0)))</f>
        <v/>
      </c>
      <c r="AS498" s="10" t="str">
        <f>IF($AA498="","",IF(OR($V498&lt;2.7,$V498&gt;90),"Age OOR",VLOOKUP(AS$14&amp;"-int-"&amp;$F498,Equations!$G:$I,3,0)+VLOOKUP(AS$14&amp;"-sexo-"&amp;$F498,Equations!$G:$I,3,0)*$U498+VLOOKUP(AS$14&amp;"-edad-"&amp;$F498,Equations!$G:$I,3,0)*$V498+VLOOKUP(AS$14&amp;"-est-"&amp;$F498,Equations!$G:$I,3,0)*(1/$W498)+VLOOKUP(AS$14&amp;"-imc-"&amp;$F498,Equations!$G:$I,3,0)*(1/$Q498)))</f>
        <v/>
      </c>
      <c r="AT498" s="10" t="str">
        <f>IF($AA498="","",IF(OR($V498&lt;2.7,$V498&gt;90),"Age OOR",AS498-1.6449*VLOOKUP(AS$14&amp;"-rse-"&amp;$F498,Equations!$G:$I,3,0)))</f>
        <v/>
      </c>
      <c r="AU498" s="10" t="str">
        <f>IF($AA498="","",IF(OR($V498&lt;2.7,$V498&gt;90),"Age OOR",AS498+1.6449*VLOOKUP(AS$14&amp;"-rse-"&amp;$F498,Equations!$G:$I,3,0)))</f>
        <v/>
      </c>
      <c r="AV498" s="10" t="str">
        <f t="shared" si="189"/>
        <v/>
      </c>
      <c r="AW498" s="10" t="str">
        <f>IF($AA498="","",IF(OR($V498&lt;2.7,$V498&gt;90),"Age OOR",($AA498-AS498)/VLOOKUP(AS$14&amp;"-rse-"&amp;$F498,Equations!$G:$I,3,0)))</f>
        <v/>
      </c>
      <c r="AX498" s="10" t="str">
        <f>IF($AB498="","",IF(OR($V498&lt;2.7,$V498&gt;90),"Age OOR",VLOOKUP(AX$14&amp;"-int-"&amp;$G498,Equations!$G:$I,3,0)+VLOOKUP(AX$14&amp;"-sexo-"&amp;$G498,Equations!$G:$I,3,0)*$U498+VLOOKUP(AX$14&amp;"-edad-"&amp;$G498,Equations!$G:$I,3,0)*$V498+VLOOKUP(AX$14&amp;"-est-"&amp;$G498,Equations!$G:$I,3,0)*(1/$W498)+VLOOKUP(AX$14&amp;"-imc-"&amp;$G498,Equations!$G:$I,3,0)*(1/$Q498)))</f>
        <v/>
      </c>
      <c r="AY498" s="10" t="str">
        <f>IF($AB498="","",IF(OR($V498&lt;2.7,$V498&gt;90),"Age OOR",AX498-1.6449*VLOOKUP(AX$14&amp;"-rse-"&amp;$G498,Equations!$G:$I,3,0)))</f>
        <v/>
      </c>
      <c r="AZ498" s="10" t="str">
        <f>IF($AB498="","",IF(OR($V498&lt;2.7,$V498&gt;90),"Age OOR",AX498+1.6449*VLOOKUP(AX$14&amp;"-rse-"&amp;$G498,Equations!$G:$I,3,0)))</f>
        <v/>
      </c>
      <c r="BA498" s="10" t="str">
        <f t="shared" si="190"/>
        <v/>
      </c>
      <c r="BB498" s="10" t="str">
        <f>IF($AB498="","",IF(OR($V498&lt;2.7,$V498&gt;90),"Age OOR",($AB498-AX498)/VLOOKUP(AX$14&amp;"-rse-"&amp;$G498,Equations!$G:$I,3,0)))</f>
        <v/>
      </c>
      <c r="BC498" s="10" t="str">
        <f>IF($AC498="","",IF(OR($V498&lt;2.7,$V498&gt;90),"Age OOR",VLOOKUP(BC$14&amp;"-int-"&amp;$H498,Equations!$G:$I,3,0)+VLOOKUP(BC$14&amp;"-sexo-"&amp;$H498,Equations!$G:$I,3,0)*$U498+VLOOKUP(BC$14&amp;"-edad-"&amp;$H498,Equations!$G:$I,3,0)*$V498+VLOOKUP(BC$14&amp;"-est-"&amp;$H498,Equations!$G:$I,3,0)*(1/$W498)+VLOOKUP(BC$14&amp;"-imc-"&amp;$H498,Equations!$G:$I,3,0)*(1/$Q498)))</f>
        <v/>
      </c>
      <c r="BD498" s="10" t="str">
        <f>IF($AC498="","",IF(OR($V498&lt;2.7,$V498&gt;90),"Age OOR",BC498-1.6449*VLOOKUP(BC$14&amp;"-rse-"&amp;$H498,Equations!$G:$I,3,0)))</f>
        <v/>
      </c>
      <c r="BE498" s="10" t="str">
        <f>IF($AC498="","",IF(OR($V498&lt;2.7,$V498&gt;90),"Age OOR",BC498+1.6449*VLOOKUP(BC$14&amp;"-rse-"&amp;$H498,Equations!$G:$I,3,0)))</f>
        <v/>
      </c>
      <c r="BF498" s="10" t="str">
        <f t="shared" si="191"/>
        <v/>
      </c>
      <c r="BG498" s="10" t="str">
        <f>IF($AC498="","",IF(OR($V498&lt;2.7,$V498&gt;90),"Age OOR",($AC498-BC498)/VLOOKUP(BC$14&amp;"-rse-"&amp;$H498,Equations!$G:$I,3,0)))</f>
        <v/>
      </c>
      <c r="BH498" s="10" t="str">
        <f>IF($AD498="","",IF(OR($V498&lt;2.7,$V498&gt;90),"Age OOR",VLOOKUP(BH$14&amp;"-int-"&amp;$I498,Equations!$G:$I,3,0)+VLOOKUP(BH$14&amp;"-sexo-"&amp;$I498,Equations!$G:$I,3,0)*$U498+VLOOKUP(BH$14&amp;"-edad-"&amp;$I498,Equations!$G:$I,3,0)*$V498+VLOOKUP(BH$14&amp;"-est-"&amp;$I498,Equations!$G:$I,3,0)*(1/$W498)+VLOOKUP(BH$14&amp;"-imc-"&amp;$I498,Equations!$G:$I,3,0)*(1/$Q498)))</f>
        <v/>
      </c>
      <c r="BI498" s="10" t="str">
        <f>IF($AD498="","",IF(OR($V498&lt;2.7,$V498&gt;90),"Age OOR",BH498-1.6449*VLOOKUP(BH$14&amp;"-rse-"&amp;$I498,Equations!$G:$I,3,0)))</f>
        <v/>
      </c>
      <c r="BJ498" s="10" t="str">
        <f>IF($AD498="","",IF(OR($V498&lt;2.7,$V498&gt;90),"Age OOR",BH498+1.6449*VLOOKUP(BH$14&amp;"-rse-"&amp;$I498,Equations!$G:$I,3,0)))</f>
        <v/>
      </c>
      <c r="BK498" s="10" t="str">
        <f t="shared" si="192"/>
        <v/>
      </c>
      <c r="BL498" s="10" t="str">
        <f>IF($AD498="","",IF(OR($V498&lt;2.7,$V498&gt;90),"Age OOR",($AD498-BH498)/VLOOKUP(BH$14&amp;"-rse-"&amp;$I498,Equations!$G:$I,3,0)))</f>
        <v/>
      </c>
      <c r="BM498" s="10" t="str">
        <f>IF($AE498="","",IF(OR($V498&lt;2.7,$V498&gt;90),"Age OOR",VLOOKUP(BM$14&amp;"-int-"&amp;$J498,Equations!$G:$I,3,0)+VLOOKUP(BM$14&amp;"-sexo-"&amp;$J498,Equations!$G:$I,3,0)*$U498+VLOOKUP(BM$14&amp;"-edad-"&amp;$J498,Equations!$G:$I,3,0)*$V498+VLOOKUP(BM$14&amp;"-est-"&amp;$J498,Equations!$G:$I,3,0)*(1/$W498)+VLOOKUP(BM$14&amp;"-imc-"&amp;$J498,Equations!$G:$I,3,0)*(1/$Q498)))</f>
        <v/>
      </c>
      <c r="BN498" s="10" t="str">
        <f>IF($AE498="","",IF(OR($V498&lt;2.7,$V498&gt;90),"Age OOR",BM498-1.6449*VLOOKUP(BM$14&amp;"-rse-"&amp;$J498,Equations!$G:$I,3,0)))</f>
        <v/>
      </c>
      <c r="BO498" s="10" t="str">
        <f>IF($AE498="","",IF(OR($V498&lt;2.7,$V498&gt;90),"Age OOR",BM498+1.6449*VLOOKUP(BM$14&amp;"-rse-"&amp;$J498,Equations!$G:$I,3,0)))</f>
        <v/>
      </c>
      <c r="BP498" s="10" t="str">
        <f t="shared" si="193"/>
        <v/>
      </c>
      <c r="BQ498" s="10" t="str">
        <f>IF($AE498="","",IF(OR($V498&lt;2.7,$V498&gt;90),"Age OOR",($AE498-BM498)/VLOOKUP(BM$14&amp;"-rse-"&amp;$J498,Equations!$G:$I,3,0)))</f>
        <v/>
      </c>
      <c r="BR498" s="10" t="str">
        <f>IF($AF498="","",IF(OR($V498&lt;2.7,$V498&gt;90),"Age OOR",VLOOKUP(BR$14&amp;"-int-"&amp;$K498,Equations!$G:$I,3,0)+VLOOKUP(BR$14&amp;"-sexo-"&amp;$K498,Equations!$G:$I,3,0)*$U498+VLOOKUP(BR$14&amp;"-edad-"&amp;$K498,Equations!$G:$I,3,0)*$V498+VLOOKUP(BR$14&amp;"-est-"&amp;$K498,Equations!$G:$I,3,0)*(1/$W498)+VLOOKUP(BR$14&amp;"-imc-"&amp;$K498,Equations!$G:$I,3,0)*(1/$Q498)))</f>
        <v/>
      </c>
      <c r="BS498" s="10" t="str">
        <f>IF($AF498="","",IF(OR($V498&lt;2.7,$V498&gt;90),"Age OOR",BR498-1.6449*VLOOKUP(BR$14&amp;"-rse-"&amp;$K498,Equations!$G:$I,3,0)))</f>
        <v/>
      </c>
      <c r="BT498" s="10" t="str">
        <f>IF($AF498="","",IF(OR($V498&lt;2.7,$V498&gt;90),"Age OOR",BR498+1.6449*VLOOKUP(BR$14&amp;"-rse-"&amp;$K498,Equations!$G:$I,3,0)))</f>
        <v/>
      </c>
      <c r="BU498" s="10" t="str">
        <f t="shared" si="194"/>
        <v/>
      </c>
      <c r="BV498" s="10" t="str">
        <f>IF($AF498="","",IF(OR($V498&lt;2.7,$V498&gt;90),"Age OOR",($AF498-BR498)/VLOOKUP(BR$14&amp;"-rse-"&amp;$K498,Equations!$G:$I,3,0)))</f>
        <v/>
      </c>
      <c r="BW498" s="10" t="str">
        <f>IF($AG498="","",IF(OR($V498&lt;2.7,$V498&gt;90),"Age OOR",VLOOKUP(BW$14&amp;"-int-"&amp;$L498,Equations!$G:$I,3,0)+VLOOKUP(BW$14&amp;"-sexo-"&amp;$L498,Equations!$G:$I,3,0)*$U498+VLOOKUP(BW$14&amp;"-edad-"&amp;$L498,Equations!$G:$I,3,0)*$V498+VLOOKUP(BW$14&amp;"-est-"&amp;$L498,Equations!$G:$I,3,0)*(1/$W498)+VLOOKUP(BW$14&amp;"-imc-"&amp;$L498,Equations!$G:$I,3,0)*(1/$Q498)))</f>
        <v/>
      </c>
      <c r="BX498" s="10" t="str">
        <f>IF($AG498="","",IF(OR($V498&lt;2.7,$V498&gt;90),"Age OOR",BW498-1.6449*VLOOKUP(BW$14&amp;"-rse-"&amp;$L498,Equations!$G:$I,3,0)))</f>
        <v/>
      </c>
      <c r="BY498" s="10" t="str">
        <f>IF($AG498="","",IF(OR($V498&lt;2.7,$V498&gt;90),"Age OOR",BW498+1.6449*VLOOKUP(BW$14&amp;"-rse-"&amp;$L498,Equations!$G:$I,3,0)))</f>
        <v/>
      </c>
      <c r="BZ498" s="10" t="str">
        <f t="shared" si="195"/>
        <v/>
      </c>
      <c r="CA498" s="10" t="str">
        <f>IF($AG498="","",IF(OR($V498&lt;2.7,$V498&gt;90),"Age OOR",($AG498-BW498)/VLOOKUP(BW$14&amp;"-rse-"&amp;$L498,Equations!$G:$I,3,0)))</f>
        <v/>
      </c>
      <c r="CB498" s="10" t="str">
        <f>IF($AH498="","",IF(OR($V498&lt;2.7,$V498&gt;90),"Age OOR",VLOOKUP(CB$14&amp;"-int-"&amp;$M498,Equations!$G:$I,3,0)+VLOOKUP(CB$14&amp;"-sexo-"&amp;$M498,Equations!$G:$I,3,0)*$U498+VLOOKUP(CB$14&amp;"-edad-"&amp;$M498,Equations!$G:$I,3,0)*$V498+VLOOKUP(CB$14&amp;"-est-"&amp;$M498,Equations!$G:$I,3,0)*(1/$W498)+VLOOKUP(CB$14&amp;"-imc-"&amp;$M498,Equations!$G:$I,3,0)*(1/$Q498)))</f>
        <v/>
      </c>
      <c r="CC498" s="10" t="str">
        <f>IF($AH498="","",IF(OR($V498&lt;2.7,$V498&gt;90),"Age OOR",CB498-1.6449*VLOOKUP(CB$14&amp;"-rse-"&amp;$M498,Equations!$G:$I,3,0)))</f>
        <v/>
      </c>
      <c r="CD498" s="10" t="str">
        <f>IF($AH498="","",IF(OR($V498&lt;2.7,$V498&gt;90),"Age OOR",CB498+1.6449*VLOOKUP(CB$14&amp;"-rse-"&amp;$M498,Equations!$G:$I,3,0)))</f>
        <v/>
      </c>
      <c r="CE498" s="10" t="str">
        <f t="shared" si="196"/>
        <v/>
      </c>
      <c r="CF498" s="10" t="str">
        <f>IF($AH498="","",IF(OR($V498&lt;2.7,$V498&gt;90),"Age OOR",($AH498-CB498)/VLOOKUP(CB$14&amp;"-rse-"&amp;$M498,Equations!$G:$I,3,0)))</f>
        <v/>
      </c>
      <c r="CG498" s="10" t="str">
        <f>IF($AI498="","",IF(OR($V498&lt;2.7,$V498&gt;90),"Age OOR",VLOOKUP(CG$14&amp;"-int-"&amp;$N498,Equations!$G:$I,3,0)+VLOOKUP(CG$14&amp;"-sexo-"&amp;$N498,Equations!$G:$I,3,0)*$U498+VLOOKUP(CG$14&amp;"-edad-"&amp;$N498,Equations!$G:$I,3,0)*$V498+VLOOKUP(CG$14&amp;"-est-"&amp;$N498,Equations!$G:$I,3,0)*(1/$W498)+VLOOKUP(CG$14&amp;"-imc-"&amp;$N498,Equations!$G:$I,3,0)*(1/$Q498)))</f>
        <v/>
      </c>
      <c r="CH498" s="10" t="str">
        <f>IF($AI498="","",IF(OR($V498&lt;2.7,$V498&gt;90),"Age OOR",CG498-1.6449*VLOOKUP(CG$14&amp;"-rse-"&amp;$N498,Equations!$G:$I,3,0)))</f>
        <v/>
      </c>
      <c r="CI498" s="10" t="str">
        <f>IF($AI498="","",IF(OR($V498&lt;2.7,$V498&gt;90),"Age OOR",CG498+1.6449*VLOOKUP(CG$14&amp;"-rse-"&amp;$N498,Equations!$G:$I,3,0)))</f>
        <v/>
      </c>
      <c r="CJ498" s="10" t="str">
        <f t="shared" si="197"/>
        <v/>
      </c>
      <c r="CK498" s="10" t="str">
        <f>IF($AI498="","",IF(OR($V498&lt;2.7,$V498&gt;90),"Age OOR",($AI498-CG498)/VLOOKUP(CG$14&amp;"-rse-"&amp;$N498,Equations!$G:$I,3,0)))</f>
        <v/>
      </c>
      <c r="CL498" s="10" t="str">
        <f>IF($AJ498="","",IF(OR($V498&lt;2.7,$V498&gt;90),"Age OOR",VLOOKUP(CL$14&amp;"-int-"&amp;$O498,Equations!$G:$I,3,0)+VLOOKUP(CL$14&amp;"-sexo-"&amp;$O498,Equations!$G:$I,3,0)*$U498+VLOOKUP(CL$14&amp;"-edad-"&amp;$O498,Equations!$G:$I,3,0)*$V498+VLOOKUP(CL$14&amp;"-est-"&amp;$O498,Equations!$G:$I,3,0)*(1/$W498)+VLOOKUP(CL$14&amp;"-imc-"&amp;$O498,Equations!$G:$I,3,0)*(1/$Q498)))</f>
        <v/>
      </c>
      <c r="CM498" s="10" t="str">
        <f>IF($AJ498="","",IF(OR($V498&lt;2.7,$V498&gt;90),"Age OOR",CL498-1.6449*VLOOKUP(CL$14&amp;"-rse-"&amp;$O498,Equations!$G:$I,3,0)))</f>
        <v/>
      </c>
      <c r="CN498" s="10" t="str">
        <f>IF($AJ498="","",IF(OR($V498&lt;2.7,$V498&gt;90),"Age OOR",CL498+1.6449*VLOOKUP(CL$14&amp;"-rse-"&amp;$O498,Equations!$G:$I,3,0)))</f>
        <v/>
      </c>
      <c r="CO498" s="10" t="str">
        <f t="shared" si="198"/>
        <v/>
      </c>
      <c r="CP498" s="10" t="str">
        <f>IF($AJ498="","",IF(OR($V498&lt;2.7,$V498&gt;90),"Age OOR",($AJ498-CL498)/VLOOKUP(CL$14&amp;"-rse-"&amp;$O498,Equations!$G:$I,3,0)))</f>
        <v/>
      </c>
      <c r="CQ498" s="10" t="str">
        <f>IF($AK498="","",IF(OR($V498&lt;2.7,$V498&gt;90),"Age OOR",EXP(VLOOKUP(CQ$14&amp;"-int-"&amp;$P498,Equations!$G:$I,3,0)+VLOOKUP(CQ$14&amp;"-sexo-"&amp;$P498,Equations!$G:$I,3,0)*$U498+VLOOKUP(CQ$14&amp;"-edad-"&amp;$P498,Equations!$G:$I,3,0)*$V498+VLOOKUP(CQ$14&amp;"-est-"&amp;$P498,Equations!$G:$I,3,0)*(1/$W498)+VLOOKUP(CQ$14&amp;"-imc-"&amp;$P498,Equations!$G:$I,3,0)*(1/$Q498))))</f>
        <v/>
      </c>
      <c r="CR498" s="10" t="str">
        <f>IF($AK498="","",IF(OR($V498&lt;2.7,$V498&gt;90),"Age OOR",EXP(LN(CQ498)-1.6449*VLOOKUP(CQ$14&amp;"-rse-"&amp;$P498,Equations!$G:$I,3,0))))</f>
        <v/>
      </c>
      <c r="CS498" s="10" t="str">
        <f>IF($AK498="","",IF(OR($V498&lt;2.7,$V498&gt;90),"Age OOR",EXP(LN(CQ498)+1.6449*VLOOKUP(CQ$14&amp;"-rse-"&amp;$P498,Equations!$G:$I,3,0))))</f>
        <v/>
      </c>
      <c r="CT498" s="10" t="str">
        <f t="shared" si="199"/>
        <v/>
      </c>
      <c r="CU498" s="10" t="str">
        <f>IF($AK498="","",IF(OR($V498&lt;2.7,$V498&gt;90),"Age OOR",(LN($AK498)-LN(CQ498))/VLOOKUP(CQ$14&amp;"-rse-"&amp;$P498,Equations!$G:$I,3,0)))</f>
        <v/>
      </c>
      <c r="CV498" s="47"/>
    </row>
    <row r="499" spans="5:123" x14ac:dyDescent="0.2">
      <c r="E499" s="23" t="str">
        <f t="shared" si="175"/>
        <v>Age out of range</v>
      </c>
      <c r="F499" s="23" t="str">
        <f t="shared" si="176"/>
        <v>Age out of range</v>
      </c>
      <c r="G499" s="23" t="str">
        <f t="shared" si="177"/>
        <v>Age out of range</v>
      </c>
      <c r="H499" s="23" t="str">
        <f t="shared" si="178"/>
        <v>Age out of range</v>
      </c>
      <c r="I499" s="23" t="str">
        <f t="shared" si="179"/>
        <v>Age out of range</v>
      </c>
      <c r="J499" s="23" t="str">
        <f t="shared" si="180"/>
        <v>Age out of range</v>
      </c>
      <c r="K499" s="23" t="str">
        <f t="shared" si="181"/>
        <v>Age out of range</v>
      </c>
      <c r="L499" s="23" t="str">
        <f t="shared" si="182"/>
        <v>Age out of range</v>
      </c>
      <c r="M499" s="23" t="str">
        <f t="shared" si="183"/>
        <v>Age out of range</v>
      </c>
      <c r="N499" s="23" t="str">
        <f t="shared" si="184"/>
        <v>Age out of range</v>
      </c>
      <c r="O499" s="23" t="str">
        <f t="shared" si="185"/>
        <v>Age out of range</v>
      </c>
      <c r="P499" s="23" t="str">
        <f t="shared" si="186"/>
        <v>Age out of range</v>
      </c>
      <c r="Q499" s="23" t="e">
        <f t="shared" si="187"/>
        <v>#DIV/0!</v>
      </c>
      <c r="R499" s="17"/>
      <c r="S499" s="23">
        <v>483</v>
      </c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7"/>
      <c r="AM499" s="47"/>
      <c r="AN499" s="10" t="str">
        <f>IF($Z499="","",IF(OR($V499&lt;2.7,$V499&gt;90),"Age OOR",VLOOKUP(AN$14&amp;"-int-"&amp;$E499,Equations!$G:$I,3,0)+VLOOKUP(AN$14&amp;"-sexo-"&amp;$E499,Equations!$G:$I,3,0)*$U499+VLOOKUP(AN$14&amp;"-edad-"&amp;$E499,Equations!$G:$I,3,0)*$V499+VLOOKUP(AN$14&amp;"-est-"&amp;$E499,Equations!$G:$I,3,0)*(1/$W499)+VLOOKUP(AN$14&amp;"-imc-"&amp;$E499,Equations!$G:$I,3,0)*(1/$Q499)))</f>
        <v/>
      </c>
      <c r="AO499" s="10" t="str">
        <f>IF($Z499="","",IF(OR($V499&lt;2.7,$V499&gt;90),"Age OOR",AN499-1.6449*VLOOKUP(AN$14&amp;"-rse-"&amp;$E499,Equations!$G:$I,3,0)))</f>
        <v/>
      </c>
      <c r="AP499" s="10" t="str">
        <f>IF($Z499="","",IF(OR($V499&lt;2.7,$V499&gt;90),"Age OOR",AN499+1.6449*VLOOKUP(AN$14&amp;"-rse-"&amp;$E499,Equations!$G:$I,3,0)))</f>
        <v/>
      </c>
      <c r="AQ499" s="10" t="str">
        <f t="shared" si="188"/>
        <v/>
      </c>
      <c r="AR499" s="10" t="str">
        <f>IF($Z499="","",IF(OR($V499&lt;2.7,$V499&gt;90),"Age OOR",($Z499-AN499)/VLOOKUP(AN$14&amp;"-rse-"&amp;$E499,Equations!$G:$I,3,0)))</f>
        <v/>
      </c>
      <c r="AS499" s="10" t="str">
        <f>IF($AA499="","",IF(OR($V499&lt;2.7,$V499&gt;90),"Age OOR",VLOOKUP(AS$14&amp;"-int-"&amp;$F499,Equations!$G:$I,3,0)+VLOOKUP(AS$14&amp;"-sexo-"&amp;$F499,Equations!$G:$I,3,0)*$U499+VLOOKUP(AS$14&amp;"-edad-"&amp;$F499,Equations!$G:$I,3,0)*$V499+VLOOKUP(AS$14&amp;"-est-"&amp;$F499,Equations!$G:$I,3,0)*(1/$W499)+VLOOKUP(AS$14&amp;"-imc-"&amp;$F499,Equations!$G:$I,3,0)*(1/$Q499)))</f>
        <v/>
      </c>
      <c r="AT499" s="10" t="str">
        <f>IF($AA499="","",IF(OR($V499&lt;2.7,$V499&gt;90),"Age OOR",AS499-1.6449*VLOOKUP(AS$14&amp;"-rse-"&amp;$F499,Equations!$G:$I,3,0)))</f>
        <v/>
      </c>
      <c r="AU499" s="10" t="str">
        <f>IF($AA499="","",IF(OR($V499&lt;2.7,$V499&gt;90),"Age OOR",AS499+1.6449*VLOOKUP(AS$14&amp;"-rse-"&amp;$F499,Equations!$G:$I,3,0)))</f>
        <v/>
      </c>
      <c r="AV499" s="10" t="str">
        <f t="shared" si="189"/>
        <v/>
      </c>
      <c r="AW499" s="10" t="str">
        <f>IF($AA499="","",IF(OR($V499&lt;2.7,$V499&gt;90),"Age OOR",($AA499-AS499)/VLOOKUP(AS$14&amp;"-rse-"&amp;$F499,Equations!$G:$I,3,0)))</f>
        <v/>
      </c>
      <c r="AX499" s="10" t="str">
        <f>IF($AB499="","",IF(OR($V499&lt;2.7,$V499&gt;90),"Age OOR",VLOOKUP(AX$14&amp;"-int-"&amp;$G499,Equations!$G:$I,3,0)+VLOOKUP(AX$14&amp;"-sexo-"&amp;$G499,Equations!$G:$I,3,0)*$U499+VLOOKUP(AX$14&amp;"-edad-"&amp;$G499,Equations!$G:$I,3,0)*$V499+VLOOKUP(AX$14&amp;"-est-"&amp;$G499,Equations!$G:$I,3,0)*(1/$W499)+VLOOKUP(AX$14&amp;"-imc-"&amp;$G499,Equations!$G:$I,3,0)*(1/$Q499)))</f>
        <v/>
      </c>
      <c r="AY499" s="10" t="str">
        <f>IF($AB499="","",IF(OR($V499&lt;2.7,$V499&gt;90),"Age OOR",AX499-1.6449*VLOOKUP(AX$14&amp;"-rse-"&amp;$G499,Equations!$G:$I,3,0)))</f>
        <v/>
      </c>
      <c r="AZ499" s="10" t="str">
        <f>IF($AB499="","",IF(OR($V499&lt;2.7,$V499&gt;90),"Age OOR",AX499+1.6449*VLOOKUP(AX$14&amp;"-rse-"&amp;$G499,Equations!$G:$I,3,0)))</f>
        <v/>
      </c>
      <c r="BA499" s="10" t="str">
        <f t="shared" si="190"/>
        <v/>
      </c>
      <c r="BB499" s="10" t="str">
        <f>IF($AB499="","",IF(OR($V499&lt;2.7,$V499&gt;90),"Age OOR",($AB499-AX499)/VLOOKUP(AX$14&amp;"-rse-"&amp;$G499,Equations!$G:$I,3,0)))</f>
        <v/>
      </c>
      <c r="BC499" s="10" t="str">
        <f>IF($AC499="","",IF(OR($V499&lt;2.7,$V499&gt;90),"Age OOR",VLOOKUP(BC$14&amp;"-int-"&amp;$H499,Equations!$G:$I,3,0)+VLOOKUP(BC$14&amp;"-sexo-"&amp;$H499,Equations!$G:$I,3,0)*$U499+VLOOKUP(BC$14&amp;"-edad-"&amp;$H499,Equations!$G:$I,3,0)*$V499+VLOOKUP(BC$14&amp;"-est-"&amp;$H499,Equations!$G:$I,3,0)*(1/$W499)+VLOOKUP(BC$14&amp;"-imc-"&amp;$H499,Equations!$G:$I,3,0)*(1/$Q499)))</f>
        <v/>
      </c>
      <c r="BD499" s="10" t="str">
        <f>IF($AC499="","",IF(OR($V499&lt;2.7,$V499&gt;90),"Age OOR",BC499-1.6449*VLOOKUP(BC$14&amp;"-rse-"&amp;$H499,Equations!$G:$I,3,0)))</f>
        <v/>
      </c>
      <c r="BE499" s="10" t="str">
        <f>IF($AC499="","",IF(OR($V499&lt;2.7,$V499&gt;90),"Age OOR",BC499+1.6449*VLOOKUP(BC$14&amp;"-rse-"&amp;$H499,Equations!$G:$I,3,0)))</f>
        <v/>
      </c>
      <c r="BF499" s="10" t="str">
        <f t="shared" si="191"/>
        <v/>
      </c>
      <c r="BG499" s="10" t="str">
        <f>IF($AC499="","",IF(OR($V499&lt;2.7,$V499&gt;90),"Age OOR",($AC499-BC499)/VLOOKUP(BC$14&amp;"-rse-"&amp;$H499,Equations!$G:$I,3,0)))</f>
        <v/>
      </c>
      <c r="BH499" s="10" t="str">
        <f>IF($AD499="","",IF(OR($V499&lt;2.7,$V499&gt;90),"Age OOR",VLOOKUP(BH$14&amp;"-int-"&amp;$I499,Equations!$G:$I,3,0)+VLOOKUP(BH$14&amp;"-sexo-"&amp;$I499,Equations!$G:$I,3,0)*$U499+VLOOKUP(BH$14&amp;"-edad-"&amp;$I499,Equations!$G:$I,3,0)*$V499+VLOOKUP(BH$14&amp;"-est-"&amp;$I499,Equations!$G:$I,3,0)*(1/$W499)+VLOOKUP(BH$14&amp;"-imc-"&amp;$I499,Equations!$G:$I,3,0)*(1/$Q499)))</f>
        <v/>
      </c>
      <c r="BI499" s="10" t="str">
        <f>IF($AD499="","",IF(OR($V499&lt;2.7,$V499&gt;90),"Age OOR",BH499-1.6449*VLOOKUP(BH$14&amp;"-rse-"&amp;$I499,Equations!$G:$I,3,0)))</f>
        <v/>
      </c>
      <c r="BJ499" s="10" t="str">
        <f>IF($AD499="","",IF(OR($V499&lt;2.7,$V499&gt;90),"Age OOR",BH499+1.6449*VLOOKUP(BH$14&amp;"-rse-"&amp;$I499,Equations!$G:$I,3,0)))</f>
        <v/>
      </c>
      <c r="BK499" s="10" t="str">
        <f t="shared" si="192"/>
        <v/>
      </c>
      <c r="BL499" s="10" t="str">
        <f>IF($AD499="","",IF(OR($V499&lt;2.7,$V499&gt;90),"Age OOR",($AD499-BH499)/VLOOKUP(BH$14&amp;"-rse-"&amp;$I499,Equations!$G:$I,3,0)))</f>
        <v/>
      </c>
      <c r="BM499" s="10" t="str">
        <f>IF($AE499="","",IF(OR($V499&lt;2.7,$V499&gt;90),"Age OOR",VLOOKUP(BM$14&amp;"-int-"&amp;$J499,Equations!$G:$I,3,0)+VLOOKUP(BM$14&amp;"-sexo-"&amp;$J499,Equations!$G:$I,3,0)*$U499+VLOOKUP(BM$14&amp;"-edad-"&amp;$J499,Equations!$G:$I,3,0)*$V499+VLOOKUP(BM$14&amp;"-est-"&amp;$J499,Equations!$G:$I,3,0)*(1/$W499)+VLOOKUP(BM$14&amp;"-imc-"&amp;$J499,Equations!$G:$I,3,0)*(1/$Q499)))</f>
        <v/>
      </c>
      <c r="BN499" s="10" t="str">
        <f>IF($AE499="","",IF(OR($V499&lt;2.7,$V499&gt;90),"Age OOR",BM499-1.6449*VLOOKUP(BM$14&amp;"-rse-"&amp;$J499,Equations!$G:$I,3,0)))</f>
        <v/>
      </c>
      <c r="BO499" s="10" t="str">
        <f>IF($AE499="","",IF(OR($V499&lt;2.7,$V499&gt;90),"Age OOR",BM499+1.6449*VLOOKUP(BM$14&amp;"-rse-"&amp;$J499,Equations!$G:$I,3,0)))</f>
        <v/>
      </c>
      <c r="BP499" s="10" t="str">
        <f t="shared" si="193"/>
        <v/>
      </c>
      <c r="BQ499" s="10" t="str">
        <f>IF($AE499="","",IF(OR($V499&lt;2.7,$V499&gt;90),"Age OOR",($AE499-BM499)/VLOOKUP(BM$14&amp;"-rse-"&amp;$J499,Equations!$G:$I,3,0)))</f>
        <v/>
      </c>
      <c r="BR499" s="10" t="str">
        <f>IF($AF499="","",IF(OR($V499&lt;2.7,$V499&gt;90),"Age OOR",VLOOKUP(BR$14&amp;"-int-"&amp;$K499,Equations!$G:$I,3,0)+VLOOKUP(BR$14&amp;"-sexo-"&amp;$K499,Equations!$G:$I,3,0)*$U499+VLOOKUP(BR$14&amp;"-edad-"&amp;$K499,Equations!$G:$I,3,0)*$V499+VLOOKUP(BR$14&amp;"-est-"&amp;$K499,Equations!$G:$I,3,0)*(1/$W499)+VLOOKUP(BR$14&amp;"-imc-"&amp;$K499,Equations!$G:$I,3,0)*(1/$Q499)))</f>
        <v/>
      </c>
      <c r="BS499" s="10" t="str">
        <f>IF($AF499="","",IF(OR($V499&lt;2.7,$V499&gt;90),"Age OOR",BR499-1.6449*VLOOKUP(BR$14&amp;"-rse-"&amp;$K499,Equations!$G:$I,3,0)))</f>
        <v/>
      </c>
      <c r="BT499" s="10" t="str">
        <f>IF($AF499="","",IF(OR($V499&lt;2.7,$V499&gt;90),"Age OOR",BR499+1.6449*VLOOKUP(BR$14&amp;"-rse-"&amp;$K499,Equations!$G:$I,3,0)))</f>
        <v/>
      </c>
      <c r="BU499" s="10" t="str">
        <f t="shared" si="194"/>
        <v/>
      </c>
      <c r="BV499" s="10" t="str">
        <f>IF($AF499="","",IF(OR($V499&lt;2.7,$V499&gt;90),"Age OOR",($AF499-BR499)/VLOOKUP(BR$14&amp;"-rse-"&amp;$K499,Equations!$G:$I,3,0)))</f>
        <v/>
      </c>
      <c r="BW499" s="10" t="str">
        <f>IF($AG499="","",IF(OR($V499&lt;2.7,$V499&gt;90),"Age OOR",VLOOKUP(BW$14&amp;"-int-"&amp;$L499,Equations!$G:$I,3,0)+VLOOKUP(BW$14&amp;"-sexo-"&amp;$L499,Equations!$G:$I,3,0)*$U499+VLOOKUP(BW$14&amp;"-edad-"&amp;$L499,Equations!$G:$I,3,0)*$V499+VLOOKUP(BW$14&amp;"-est-"&amp;$L499,Equations!$G:$I,3,0)*(1/$W499)+VLOOKUP(BW$14&amp;"-imc-"&amp;$L499,Equations!$G:$I,3,0)*(1/$Q499)))</f>
        <v/>
      </c>
      <c r="BX499" s="10" t="str">
        <f>IF($AG499="","",IF(OR($V499&lt;2.7,$V499&gt;90),"Age OOR",BW499-1.6449*VLOOKUP(BW$14&amp;"-rse-"&amp;$L499,Equations!$G:$I,3,0)))</f>
        <v/>
      </c>
      <c r="BY499" s="10" t="str">
        <f>IF($AG499="","",IF(OR($V499&lt;2.7,$V499&gt;90),"Age OOR",BW499+1.6449*VLOOKUP(BW$14&amp;"-rse-"&amp;$L499,Equations!$G:$I,3,0)))</f>
        <v/>
      </c>
      <c r="BZ499" s="10" t="str">
        <f t="shared" si="195"/>
        <v/>
      </c>
      <c r="CA499" s="10" t="str">
        <f>IF($AG499="","",IF(OR($V499&lt;2.7,$V499&gt;90),"Age OOR",($AG499-BW499)/VLOOKUP(BW$14&amp;"-rse-"&amp;$L499,Equations!$G:$I,3,0)))</f>
        <v/>
      </c>
      <c r="CB499" s="10" t="str">
        <f>IF($AH499="","",IF(OR($V499&lt;2.7,$V499&gt;90),"Age OOR",VLOOKUP(CB$14&amp;"-int-"&amp;$M499,Equations!$G:$I,3,0)+VLOOKUP(CB$14&amp;"-sexo-"&amp;$M499,Equations!$G:$I,3,0)*$U499+VLOOKUP(CB$14&amp;"-edad-"&amp;$M499,Equations!$G:$I,3,0)*$V499+VLOOKUP(CB$14&amp;"-est-"&amp;$M499,Equations!$G:$I,3,0)*(1/$W499)+VLOOKUP(CB$14&amp;"-imc-"&amp;$M499,Equations!$G:$I,3,0)*(1/$Q499)))</f>
        <v/>
      </c>
      <c r="CC499" s="10" t="str">
        <f>IF($AH499="","",IF(OR($V499&lt;2.7,$V499&gt;90),"Age OOR",CB499-1.6449*VLOOKUP(CB$14&amp;"-rse-"&amp;$M499,Equations!$G:$I,3,0)))</f>
        <v/>
      </c>
      <c r="CD499" s="10" t="str">
        <f>IF($AH499="","",IF(OR($V499&lt;2.7,$V499&gt;90),"Age OOR",CB499+1.6449*VLOOKUP(CB$14&amp;"-rse-"&amp;$M499,Equations!$G:$I,3,0)))</f>
        <v/>
      </c>
      <c r="CE499" s="10" t="str">
        <f t="shared" si="196"/>
        <v/>
      </c>
      <c r="CF499" s="10" t="str">
        <f>IF($AH499="","",IF(OR($V499&lt;2.7,$V499&gt;90),"Age OOR",($AH499-CB499)/VLOOKUP(CB$14&amp;"-rse-"&amp;$M499,Equations!$G:$I,3,0)))</f>
        <v/>
      </c>
      <c r="CG499" s="10" t="str">
        <f>IF($AI499="","",IF(OR($V499&lt;2.7,$V499&gt;90),"Age OOR",VLOOKUP(CG$14&amp;"-int-"&amp;$N499,Equations!$G:$I,3,0)+VLOOKUP(CG$14&amp;"-sexo-"&amp;$N499,Equations!$G:$I,3,0)*$U499+VLOOKUP(CG$14&amp;"-edad-"&amp;$N499,Equations!$G:$I,3,0)*$V499+VLOOKUP(CG$14&amp;"-est-"&amp;$N499,Equations!$G:$I,3,0)*(1/$W499)+VLOOKUP(CG$14&amp;"-imc-"&amp;$N499,Equations!$G:$I,3,0)*(1/$Q499)))</f>
        <v/>
      </c>
      <c r="CH499" s="10" t="str">
        <f>IF($AI499="","",IF(OR($V499&lt;2.7,$V499&gt;90),"Age OOR",CG499-1.6449*VLOOKUP(CG$14&amp;"-rse-"&amp;$N499,Equations!$G:$I,3,0)))</f>
        <v/>
      </c>
      <c r="CI499" s="10" t="str">
        <f>IF($AI499="","",IF(OR($V499&lt;2.7,$V499&gt;90),"Age OOR",CG499+1.6449*VLOOKUP(CG$14&amp;"-rse-"&amp;$N499,Equations!$G:$I,3,0)))</f>
        <v/>
      </c>
      <c r="CJ499" s="10" t="str">
        <f t="shared" si="197"/>
        <v/>
      </c>
      <c r="CK499" s="10" t="str">
        <f>IF($AI499="","",IF(OR($V499&lt;2.7,$V499&gt;90),"Age OOR",($AI499-CG499)/VLOOKUP(CG$14&amp;"-rse-"&amp;$N499,Equations!$G:$I,3,0)))</f>
        <v/>
      </c>
      <c r="CL499" s="10" t="str">
        <f>IF($AJ499="","",IF(OR($V499&lt;2.7,$V499&gt;90),"Age OOR",VLOOKUP(CL$14&amp;"-int-"&amp;$O499,Equations!$G:$I,3,0)+VLOOKUP(CL$14&amp;"-sexo-"&amp;$O499,Equations!$G:$I,3,0)*$U499+VLOOKUP(CL$14&amp;"-edad-"&amp;$O499,Equations!$G:$I,3,0)*$V499+VLOOKUP(CL$14&amp;"-est-"&amp;$O499,Equations!$G:$I,3,0)*(1/$W499)+VLOOKUP(CL$14&amp;"-imc-"&amp;$O499,Equations!$G:$I,3,0)*(1/$Q499)))</f>
        <v/>
      </c>
      <c r="CM499" s="10" t="str">
        <f>IF($AJ499="","",IF(OR($V499&lt;2.7,$V499&gt;90),"Age OOR",CL499-1.6449*VLOOKUP(CL$14&amp;"-rse-"&amp;$O499,Equations!$G:$I,3,0)))</f>
        <v/>
      </c>
      <c r="CN499" s="10" t="str">
        <f>IF($AJ499="","",IF(OR($V499&lt;2.7,$V499&gt;90),"Age OOR",CL499+1.6449*VLOOKUP(CL$14&amp;"-rse-"&amp;$O499,Equations!$G:$I,3,0)))</f>
        <v/>
      </c>
      <c r="CO499" s="10" t="str">
        <f t="shared" si="198"/>
        <v/>
      </c>
      <c r="CP499" s="10" t="str">
        <f>IF($AJ499="","",IF(OR($V499&lt;2.7,$V499&gt;90),"Age OOR",($AJ499-CL499)/VLOOKUP(CL$14&amp;"-rse-"&amp;$O499,Equations!$G:$I,3,0)))</f>
        <v/>
      </c>
      <c r="CQ499" s="10" t="str">
        <f>IF($AK499="","",IF(OR($V499&lt;2.7,$V499&gt;90),"Age OOR",EXP(VLOOKUP(CQ$14&amp;"-int-"&amp;$P499,Equations!$G:$I,3,0)+VLOOKUP(CQ$14&amp;"-sexo-"&amp;$P499,Equations!$G:$I,3,0)*$U499+VLOOKUP(CQ$14&amp;"-edad-"&amp;$P499,Equations!$G:$I,3,0)*$V499+VLOOKUP(CQ$14&amp;"-est-"&amp;$P499,Equations!$G:$I,3,0)*(1/$W499)+VLOOKUP(CQ$14&amp;"-imc-"&amp;$P499,Equations!$G:$I,3,0)*(1/$Q499))))</f>
        <v/>
      </c>
      <c r="CR499" s="10" t="str">
        <f>IF($AK499="","",IF(OR($V499&lt;2.7,$V499&gt;90),"Age OOR",EXP(LN(CQ499)-1.6449*VLOOKUP(CQ$14&amp;"-rse-"&amp;$P499,Equations!$G:$I,3,0))))</f>
        <v/>
      </c>
      <c r="CS499" s="10" t="str">
        <f>IF($AK499="","",IF(OR($V499&lt;2.7,$V499&gt;90),"Age OOR",EXP(LN(CQ499)+1.6449*VLOOKUP(CQ$14&amp;"-rse-"&amp;$P499,Equations!$G:$I,3,0))))</f>
        <v/>
      </c>
      <c r="CT499" s="10" t="str">
        <f t="shared" si="199"/>
        <v/>
      </c>
      <c r="CU499" s="10" t="str">
        <f>IF($AK499="","",IF(OR($V499&lt;2.7,$V499&gt;90),"Age OOR",(LN($AK499)-LN(CQ499))/VLOOKUP(CQ$14&amp;"-rse-"&amp;$P499,Equations!$G:$I,3,0)))</f>
        <v/>
      </c>
      <c r="CV499" s="47"/>
    </row>
    <row r="500" spans="5:123" x14ac:dyDescent="0.2">
      <c r="E500" s="23" t="str">
        <f t="shared" si="175"/>
        <v>Age out of range</v>
      </c>
      <c r="F500" s="23" t="str">
        <f t="shared" si="176"/>
        <v>Age out of range</v>
      </c>
      <c r="G500" s="23" t="str">
        <f t="shared" si="177"/>
        <v>Age out of range</v>
      </c>
      <c r="H500" s="23" t="str">
        <f t="shared" si="178"/>
        <v>Age out of range</v>
      </c>
      <c r="I500" s="23" t="str">
        <f t="shared" si="179"/>
        <v>Age out of range</v>
      </c>
      <c r="J500" s="23" t="str">
        <f t="shared" si="180"/>
        <v>Age out of range</v>
      </c>
      <c r="K500" s="23" t="str">
        <f t="shared" si="181"/>
        <v>Age out of range</v>
      </c>
      <c r="L500" s="23" t="str">
        <f t="shared" si="182"/>
        <v>Age out of range</v>
      </c>
      <c r="M500" s="23" t="str">
        <f t="shared" si="183"/>
        <v>Age out of range</v>
      </c>
      <c r="N500" s="23" t="str">
        <f t="shared" si="184"/>
        <v>Age out of range</v>
      </c>
      <c r="O500" s="23" t="str">
        <f t="shared" si="185"/>
        <v>Age out of range</v>
      </c>
      <c r="P500" s="23" t="str">
        <f t="shared" si="186"/>
        <v>Age out of range</v>
      </c>
      <c r="Q500" s="23" t="e">
        <f t="shared" si="187"/>
        <v>#DIV/0!</v>
      </c>
      <c r="R500" s="17"/>
      <c r="S500" s="23">
        <v>484</v>
      </c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7"/>
      <c r="AM500" s="47"/>
      <c r="AN500" s="10" t="str">
        <f>IF($Z500="","",IF(OR($V500&lt;2.7,$V500&gt;90),"Age OOR",VLOOKUP(AN$14&amp;"-int-"&amp;$E500,Equations!$G:$I,3,0)+VLOOKUP(AN$14&amp;"-sexo-"&amp;$E500,Equations!$G:$I,3,0)*$U500+VLOOKUP(AN$14&amp;"-edad-"&amp;$E500,Equations!$G:$I,3,0)*$V500+VLOOKUP(AN$14&amp;"-est-"&amp;$E500,Equations!$G:$I,3,0)*(1/$W500)+VLOOKUP(AN$14&amp;"-imc-"&amp;$E500,Equations!$G:$I,3,0)*(1/$Q500)))</f>
        <v/>
      </c>
      <c r="AO500" s="10" t="str">
        <f>IF($Z500="","",IF(OR($V500&lt;2.7,$V500&gt;90),"Age OOR",AN500-1.6449*VLOOKUP(AN$14&amp;"-rse-"&amp;$E500,Equations!$G:$I,3,0)))</f>
        <v/>
      </c>
      <c r="AP500" s="10" t="str">
        <f>IF($Z500="","",IF(OR($V500&lt;2.7,$V500&gt;90),"Age OOR",AN500+1.6449*VLOOKUP(AN$14&amp;"-rse-"&amp;$E500,Equations!$G:$I,3,0)))</f>
        <v/>
      </c>
      <c r="AQ500" s="10" t="str">
        <f t="shared" si="188"/>
        <v/>
      </c>
      <c r="AR500" s="10" t="str">
        <f>IF($Z500="","",IF(OR($V500&lt;2.7,$V500&gt;90),"Age OOR",($Z500-AN500)/VLOOKUP(AN$14&amp;"-rse-"&amp;$E500,Equations!$G:$I,3,0)))</f>
        <v/>
      </c>
      <c r="AS500" s="10" t="str">
        <f>IF($AA500="","",IF(OR($V500&lt;2.7,$V500&gt;90),"Age OOR",VLOOKUP(AS$14&amp;"-int-"&amp;$F500,Equations!$G:$I,3,0)+VLOOKUP(AS$14&amp;"-sexo-"&amp;$F500,Equations!$G:$I,3,0)*$U500+VLOOKUP(AS$14&amp;"-edad-"&amp;$F500,Equations!$G:$I,3,0)*$V500+VLOOKUP(AS$14&amp;"-est-"&amp;$F500,Equations!$G:$I,3,0)*(1/$W500)+VLOOKUP(AS$14&amp;"-imc-"&amp;$F500,Equations!$G:$I,3,0)*(1/$Q500)))</f>
        <v/>
      </c>
      <c r="AT500" s="10" t="str">
        <f>IF($AA500="","",IF(OR($V500&lt;2.7,$V500&gt;90),"Age OOR",AS500-1.6449*VLOOKUP(AS$14&amp;"-rse-"&amp;$F500,Equations!$G:$I,3,0)))</f>
        <v/>
      </c>
      <c r="AU500" s="10" t="str">
        <f>IF($AA500="","",IF(OR($V500&lt;2.7,$V500&gt;90),"Age OOR",AS500+1.6449*VLOOKUP(AS$14&amp;"-rse-"&amp;$F500,Equations!$G:$I,3,0)))</f>
        <v/>
      </c>
      <c r="AV500" s="10" t="str">
        <f t="shared" si="189"/>
        <v/>
      </c>
      <c r="AW500" s="10" t="str">
        <f>IF($AA500="","",IF(OR($V500&lt;2.7,$V500&gt;90),"Age OOR",($AA500-AS500)/VLOOKUP(AS$14&amp;"-rse-"&amp;$F500,Equations!$G:$I,3,0)))</f>
        <v/>
      </c>
      <c r="AX500" s="10" t="str">
        <f>IF($AB500="","",IF(OR($V500&lt;2.7,$V500&gt;90),"Age OOR",VLOOKUP(AX$14&amp;"-int-"&amp;$G500,Equations!$G:$I,3,0)+VLOOKUP(AX$14&amp;"-sexo-"&amp;$G500,Equations!$G:$I,3,0)*$U500+VLOOKUP(AX$14&amp;"-edad-"&amp;$G500,Equations!$G:$I,3,0)*$V500+VLOOKUP(AX$14&amp;"-est-"&amp;$G500,Equations!$G:$I,3,0)*(1/$W500)+VLOOKUP(AX$14&amp;"-imc-"&amp;$G500,Equations!$G:$I,3,0)*(1/$Q500)))</f>
        <v/>
      </c>
      <c r="AY500" s="10" t="str">
        <f>IF($AB500="","",IF(OR($V500&lt;2.7,$V500&gt;90),"Age OOR",AX500-1.6449*VLOOKUP(AX$14&amp;"-rse-"&amp;$G500,Equations!$G:$I,3,0)))</f>
        <v/>
      </c>
      <c r="AZ500" s="10" t="str">
        <f>IF($AB500="","",IF(OR($V500&lt;2.7,$V500&gt;90),"Age OOR",AX500+1.6449*VLOOKUP(AX$14&amp;"-rse-"&amp;$G500,Equations!$G:$I,3,0)))</f>
        <v/>
      </c>
      <c r="BA500" s="10" t="str">
        <f t="shared" si="190"/>
        <v/>
      </c>
      <c r="BB500" s="10" t="str">
        <f>IF($AB500="","",IF(OR($V500&lt;2.7,$V500&gt;90),"Age OOR",($AB500-AX500)/VLOOKUP(AX$14&amp;"-rse-"&amp;$G500,Equations!$G:$I,3,0)))</f>
        <v/>
      </c>
      <c r="BC500" s="10" t="str">
        <f>IF($AC500="","",IF(OR($V500&lt;2.7,$V500&gt;90),"Age OOR",VLOOKUP(BC$14&amp;"-int-"&amp;$H500,Equations!$G:$I,3,0)+VLOOKUP(BC$14&amp;"-sexo-"&amp;$H500,Equations!$G:$I,3,0)*$U500+VLOOKUP(BC$14&amp;"-edad-"&amp;$H500,Equations!$G:$I,3,0)*$V500+VLOOKUP(BC$14&amp;"-est-"&amp;$H500,Equations!$G:$I,3,0)*(1/$W500)+VLOOKUP(BC$14&amp;"-imc-"&amp;$H500,Equations!$G:$I,3,0)*(1/$Q500)))</f>
        <v/>
      </c>
      <c r="BD500" s="10" t="str">
        <f>IF($AC500="","",IF(OR($V500&lt;2.7,$V500&gt;90),"Age OOR",BC500-1.6449*VLOOKUP(BC$14&amp;"-rse-"&amp;$H500,Equations!$G:$I,3,0)))</f>
        <v/>
      </c>
      <c r="BE500" s="10" t="str">
        <f>IF($AC500="","",IF(OR($V500&lt;2.7,$V500&gt;90),"Age OOR",BC500+1.6449*VLOOKUP(BC$14&amp;"-rse-"&amp;$H500,Equations!$G:$I,3,0)))</f>
        <v/>
      </c>
      <c r="BF500" s="10" t="str">
        <f t="shared" si="191"/>
        <v/>
      </c>
      <c r="BG500" s="10" t="str">
        <f>IF($AC500="","",IF(OR($V500&lt;2.7,$V500&gt;90),"Age OOR",($AC500-BC500)/VLOOKUP(BC$14&amp;"-rse-"&amp;$H500,Equations!$G:$I,3,0)))</f>
        <v/>
      </c>
      <c r="BH500" s="10" t="str">
        <f>IF($AD500="","",IF(OR($V500&lt;2.7,$V500&gt;90),"Age OOR",VLOOKUP(BH$14&amp;"-int-"&amp;$I500,Equations!$G:$I,3,0)+VLOOKUP(BH$14&amp;"-sexo-"&amp;$I500,Equations!$G:$I,3,0)*$U500+VLOOKUP(BH$14&amp;"-edad-"&amp;$I500,Equations!$G:$I,3,0)*$V500+VLOOKUP(BH$14&amp;"-est-"&amp;$I500,Equations!$G:$I,3,0)*(1/$W500)+VLOOKUP(BH$14&amp;"-imc-"&amp;$I500,Equations!$G:$I,3,0)*(1/$Q500)))</f>
        <v/>
      </c>
      <c r="BI500" s="10" t="str">
        <f>IF($AD500="","",IF(OR($V500&lt;2.7,$V500&gt;90),"Age OOR",BH500-1.6449*VLOOKUP(BH$14&amp;"-rse-"&amp;$I500,Equations!$G:$I,3,0)))</f>
        <v/>
      </c>
      <c r="BJ500" s="10" t="str">
        <f>IF($AD500="","",IF(OR($V500&lt;2.7,$V500&gt;90),"Age OOR",BH500+1.6449*VLOOKUP(BH$14&amp;"-rse-"&amp;$I500,Equations!$G:$I,3,0)))</f>
        <v/>
      </c>
      <c r="BK500" s="10" t="str">
        <f t="shared" si="192"/>
        <v/>
      </c>
      <c r="BL500" s="10" t="str">
        <f>IF($AD500="","",IF(OR($V500&lt;2.7,$V500&gt;90),"Age OOR",($AD500-BH500)/VLOOKUP(BH$14&amp;"-rse-"&amp;$I500,Equations!$G:$I,3,0)))</f>
        <v/>
      </c>
      <c r="BM500" s="10" t="str">
        <f>IF($AE500="","",IF(OR($V500&lt;2.7,$V500&gt;90),"Age OOR",VLOOKUP(BM$14&amp;"-int-"&amp;$J500,Equations!$G:$I,3,0)+VLOOKUP(BM$14&amp;"-sexo-"&amp;$J500,Equations!$G:$I,3,0)*$U500+VLOOKUP(BM$14&amp;"-edad-"&amp;$J500,Equations!$G:$I,3,0)*$V500+VLOOKUP(BM$14&amp;"-est-"&amp;$J500,Equations!$G:$I,3,0)*(1/$W500)+VLOOKUP(BM$14&amp;"-imc-"&amp;$J500,Equations!$G:$I,3,0)*(1/$Q500)))</f>
        <v/>
      </c>
      <c r="BN500" s="10" t="str">
        <f>IF($AE500="","",IF(OR($V500&lt;2.7,$V500&gt;90),"Age OOR",BM500-1.6449*VLOOKUP(BM$14&amp;"-rse-"&amp;$J500,Equations!$G:$I,3,0)))</f>
        <v/>
      </c>
      <c r="BO500" s="10" t="str">
        <f>IF($AE500="","",IF(OR($V500&lt;2.7,$V500&gt;90),"Age OOR",BM500+1.6449*VLOOKUP(BM$14&amp;"-rse-"&amp;$J500,Equations!$G:$I,3,0)))</f>
        <v/>
      </c>
      <c r="BP500" s="10" t="str">
        <f t="shared" si="193"/>
        <v/>
      </c>
      <c r="BQ500" s="10" t="str">
        <f>IF($AE500="","",IF(OR($V500&lt;2.7,$V500&gt;90),"Age OOR",($AE500-BM500)/VLOOKUP(BM$14&amp;"-rse-"&amp;$J500,Equations!$G:$I,3,0)))</f>
        <v/>
      </c>
      <c r="BR500" s="10" t="str">
        <f>IF($AF500="","",IF(OR($V500&lt;2.7,$V500&gt;90),"Age OOR",VLOOKUP(BR$14&amp;"-int-"&amp;$K500,Equations!$G:$I,3,0)+VLOOKUP(BR$14&amp;"-sexo-"&amp;$K500,Equations!$G:$I,3,0)*$U500+VLOOKUP(BR$14&amp;"-edad-"&amp;$K500,Equations!$G:$I,3,0)*$V500+VLOOKUP(BR$14&amp;"-est-"&amp;$K500,Equations!$G:$I,3,0)*(1/$W500)+VLOOKUP(BR$14&amp;"-imc-"&amp;$K500,Equations!$G:$I,3,0)*(1/$Q500)))</f>
        <v/>
      </c>
      <c r="BS500" s="10" t="str">
        <f>IF($AF500="","",IF(OR($V500&lt;2.7,$V500&gt;90),"Age OOR",BR500-1.6449*VLOOKUP(BR$14&amp;"-rse-"&amp;$K500,Equations!$G:$I,3,0)))</f>
        <v/>
      </c>
      <c r="BT500" s="10" t="str">
        <f>IF($AF500="","",IF(OR($V500&lt;2.7,$V500&gt;90),"Age OOR",BR500+1.6449*VLOOKUP(BR$14&amp;"-rse-"&amp;$K500,Equations!$G:$I,3,0)))</f>
        <v/>
      </c>
      <c r="BU500" s="10" t="str">
        <f t="shared" si="194"/>
        <v/>
      </c>
      <c r="BV500" s="10" t="str">
        <f>IF($AF500="","",IF(OR($V500&lt;2.7,$V500&gt;90),"Age OOR",($AF500-BR500)/VLOOKUP(BR$14&amp;"-rse-"&amp;$K500,Equations!$G:$I,3,0)))</f>
        <v/>
      </c>
      <c r="BW500" s="10" t="str">
        <f>IF($AG500="","",IF(OR($V500&lt;2.7,$V500&gt;90),"Age OOR",VLOOKUP(BW$14&amp;"-int-"&amp;$L500,Equations!$G:$I,3,0)+VLOOKUP(BW$14&amp;"-sexo-"&amp;$L500,Equations!$G:$I,3,0)*$U500+VLOOKUP(BW$14&amp;"-edad-"&amp;$L500,Equations!$G:$I,3,0)*$V500+VLOOKUP(BW$14&amp;"-est-"&amp;$L500,Equations!$G:$I,3,0)*(1/$W500)+VLOOKUP(BW$14&amp;"-imc-"&amp;$L500,Equations!$G:$I,3,0)*(1/$Q500)))</f>
        <v/>
      </c>
      <c r="BX500" s="10" t="str">
        <f>IF($AG500="","",IF(OR($V500&lt;2.7,$V500&gt;90),"Age OOR",BW500-1.6449*VLOOKUP(BW$14&amp;"-rse-"&amp;$L500,Equations!$G:$I,3,0)))</f>
        <v/>
      </c>
      <c r="BY500" s="10" t="str">
        <f>IF($AG500="","",IF(OR($V500&lt;2.7,$V500&gt;90),"Age OOR",BW500+1.6449*VLOOKUP(BW$14&amp;"-rse-"&amp;$L500,Equations!$G:$I,3,0)))</f>
        <v/>
      </c>
      <c r="BZ500" s="10" t="str">
        <f t="shared" si="195"/>
        <v/>
      </c>
      <c r="CA500" s="10" t="str">
        <f>IF($AG500="","",IF(OR($V500&lt;2.7,$V500&gt;90),"Age OOR",($AG500-BW500)/VLOOKUP(BW$14&amp;"-rse-"&amp;$L500,Equations!$G:$I,3,0)))</f>
        <v/>
      </c>
      <c r="CB500" s="10" t="str">
        <f>IF($AH500="","",IF(OR($V500&lt;2.7,$V500&gt;90),"Age OOR",VLOOKUP(CB$14&amp;"-int-"&amp;$M500,Equations!$G:$I,3,0)+VLOOKUP(CB$14&amp;"-sexo-"&amp;$M500,Equations!$G:$I,3,0)*$U500+VLOOKUP(CB$14&amp;"-edad-"&amp;$M500,Equations!$G:$I,3,0)*$V500+VLOOKUP(CB$14&amp;"-est-"&amp;$M500,Equations!$G:$I,3,0)*(1/$W500)+VLOOKUP(CB$14&amp;"-imc-"&amp;$M500,Equations!$G:$I,3,0)*(1/$Q500)))</f>
        <v/>
      </c>
      <c r="CC500" s="10" t="str">
        <f>IF($AH500="","",IF(OR($V500&lt;2.7,$V500&gt;90),"Age OOR",CB500-1.6449*VLOOKUP(CB$14&amp;"-rse-"&amp;$M500,Equations!$G:$I,3,0)))</f>
        <v/>
      </c>
      <c r="CD500" s="10" t="str">
        <f>IF($AH500="","",IF(OR($V500&lt;2.7,$V500&gt;90),"Age OOR",CB500+1.6449*VLOOKUP(CB$14&amp;"-rse-"&amp;$M500,Equations!$G:$I,3,0)))</f>
        <v/>
      </c>
      <c r="CE500" s="10" t="str">
        <f t="shared" si="196"/>
        <v/>
      </c>
      <c r="CF500" s="10" t="str">
        <f>IF($AH500="","",IF(OR($V500&lt;2.7,$V500&gt;90),"Age OOR",($AH500-CB500)/VLOOKUP(CB$14&amp;"-rse-"&amp;$M500,Equations!$G:$I,3,0)))</f>
        <v/>
      </c>
      <c r="CG500" s="10" t="str">
        <f>IF($AI500="","",IF(OR($V500&lt;2.7,$V500&gt;90),"Age OOR",VLOOKUP(CG$14&amp;"-int-"&amp;$N500,Equations!$G:$I,3,0)+VLOOKUP(CG$14&amp;"-sexo-"&amp;$N500,Equations!$G:$I,3,0)*$U500+VLOOKUP(CG$14&amp;"-edad-"&amp;$N500,Equations!$G:$I,3,0)*$V500+VLOOKUP(CG$14&amp;"-est-"&amp;$N500,Equations!$G:$I,3,0)*(1/$W500)+VLOOKUP(CG$14&amp;"-imc-"&amp;$N500,Equations!$G:$I,3,0)*(1/$Q500)))</f>
        <v/>
      </c>
      <c r="CH500" s="10" t="str">
        <f>IF($AI500="","",IF(OR($V500&lt;2.7,$V500&gt;90),"Age OOR",CG500-1.6449*VLOOKUP(CG$14&amp;"-rse-"&amp;$N500,Equations!$G:$I,3,0)))</f>
        <v/>
      </c>
      <c r="CI500" s="10" t="str">
        <f>IF($AI500="","",IF(OR($V500&lt;2.7,$V500&gt;90),"Age OOR",CG500+1.6449*VLOOKUP(CG$14&amp;"-rse-"&amp;$N500,Equations!$G:$I,3,0)))</f>
        <v/>
      </c>
      <c r="CJ500" s="10" t="str">
        <f t="shared" si="197"/>
        <v/>
      </c>
      <c r="CK500" s="10" t="str">
        <f>IF($AI500="","",IF(OR($V500&lt;2.7,$V500&gt;90),"Age OOR",($AI500-CG500)/VLOOKUP(CG$14&amp;"-rse-"&amp;$N500,Equations!$G:$I,3,0)))</f>
        <v/>
      </c>
      <c r="CL500" s="10" t="str">
        <f>IF($AJ500="","",IF(OR($V500&lt;2.7,$V500&gt;90),"Age OOR",VLOOKUP(CL$14&amp;"-int-"&amp;$O500,Equations!$G:$I,3,0)+VLOOKUP(CL$14&amp;"-sexo-"&amp;$O500,Equations!$G:$I,3,0)*$U500+VLOOKUP(CL$14&amp;"-edad-"&amp;$O500,Equations!$G:$I,3,0)*$V500+VLOOKUP(CL$14&amp;"-est-"&amp;$O500,Equations!$G:$I,3,0)*(1/$W500)+VLOOKUP(CL$14&amp;"-imc-"&amp;$O500,Equations!$G:$I,3,0)*(1/$Q500)))</f>
        <v/>
      </c>
      <c r="CM500" s="10" t="str">
        <f>IF($AJ500="","",IF(OR($V500&lt;2.7,$V500&gt;90),"Age OOR",CL500-1.6449*VLOOKUP(CL$14&amp;"-rse-"&amp;$O500,Equations!$G:$I,3,0)))</f>
        <v/>
      </c>
      <c r="CN500" s="10" t="str">
        <f>IF($AJ500="","",IF(OR($V500&lt;2.7,$V500&gt;90),"Age OOR",CL500+1.6449*VLOOKUP(CL$14&amp;"-rse-"&amp;$O500,Equations!$G:$I,3,0)))</f>
        <v/>
      </c>
      <c r="CO500" s="10" t="str">
        <f t="shared" si="198"/>
        <v/>
      </c>
      <c r="CP500" s="10" t="str">
        <f>IF($AJ500="","",IF(OR($V500&lt;2.7,$V500&gt;90),"Age OOR",($AJ500-CL500)/VLOOKUP(CL$14&amp;"-rse-"&amp;$O500,Equations!$G:$I,3,0)))</f>
        <v/>
      </c>
      <c r="CQ500" s="10" t="str">
        <f>IF($AK500="","",IF(OR($V500&lt;2.7,$V500&gt;90),"Age OOR",EXP(VLOOKUP(CQ$14&amp;"-int-"&amp;$P500,Equations!$G:$I,3,0)+VLOOKUP(CQ$14&amp;"-sexo-"&amp;$P500,Equations!$G:$I,3,0)*$U500+VLOOKUP(CQ$14&amp;"-edad-"&amp;$P500,Equations!$G:$I,3,0)*$V500+VLOOKUP(CQ$14&amp;"-est-"&amp;$P500,Equations!$G:$I,3,0)*(1/$W500)+VLOOKUP(CQ$14&amp;"-imc-"&amp;$P500,Equations!$G:$I,3,0)*(1/$Q500))))</f>
        <v/>
      </c>
      <c r="CR500" s="10" t="str">
        <f>IF($AK500="","",IF(OR($V500&lt;2.7,$V500&gt;90),"Age OOR",EXP(LN(CQ500)-1.6449*VLOOKUP(CQ$14&amp;"-rse-"&amp;$P500,Equations!$G:$I,3,0))))</f>
        <v/>
      </c>
      <c r="CS500" s="10" t="str">
        <f>IF($AK500="","",IF(OR($V500&lt;2.7,$V500&gt;90),"Age OOR",EXP(LN(CQ500)+1.6449*VLOOKUP(CQ$14&amp;"-rse-"&amp;$P500,Equations!$G:$I,3,0))))</f>
        <v/>
      </c>
      <c r="CT500" s="10" t="str">
        <f t="shared" si="199"/>
        <v/>
      </c>
      <c r="CU500" s="10" t="str">
        <f>IF($AK500="","",IF(OR($V500&lt;2.7,$V500&gt;90),"Age OOR",(LN($AK500)-LN(CQ500))/VLOOKUP(CQ$14&amp;"-rse-"&amp;$P500,Equations!$G:$I,3,0)))</f>
        <v/>
      </c>
      <c r="CV500" s="47"/>
      <c r="DL500" s="54"/>
      <c r="DS500" s="54"/>
    </row>
    <row r="501" spans="5:123" x14ac:dyDescent="0.2">
      <c r="E501" s="23" t="str">
        <f t="shared" si="175"/>
        <v>Age out of range</v>
      </c>
      <c r="F501" s="23" t="str">
        <f t="shared" si="176"/>
        <v>Age out of range</v>
      </c>
      <c r="G501" s="23" t="str">
        <f t="shared" si="177"/>
        <v>Age out of range</v>
      </c>
      <c r="H501" s="23" t="str">
        <f t="shared" si="178"/>
        <v>Age out of range</v>
      </c>
      <c r="I501" s="23" t="str">
        <f t="shared" si="179"/>
        <v>Age out of range</v>
      </c>
      <c r="J501" s="23" t="str">
        <f t="shared" si="180"/>
        <v>Age out of range</v>
      </c>
      <c r="K501" s="23" t="str">
        <f t="shared" si="181"/>
        <v>Age out of range</v>
      </c>
      <c r="L501" s="23" t="str">
        <f t="shared" si="182"/>
        <v>Age out of range</v>
      </c>
      <c r="M501" s="23" t="str">
        <f t="shared" si="183"/>
        <v>Age out of range</v>
      </c>
      <c r="N501" s="23" t="str">
        <f t="shared" si="184"/>
        <v>Age out of range</v>
      </c>
      <c r="O501" s="23" t="str">
        <f t="shared" si="185"/>
        <v>Age out of range</v>
      </c>
      <c r="P501" s="23" t="str">
        <f t="shared" si="186"/>
        <v>Age out of range</v>
      </c>
      <c r="Q501" s="23" t="e">
        <f t="shared" si="187"/>
        <v>#DIV/0!</v>
      </c>
      <c r="R501" s="17"/>
      <c r="S501" s="23">
        <v>485</v>
      </c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7"/>
      <c r="AM501" s="47"/>
      <c r="AN501" s="10" t="str">
        <f>IF($Z501="","",IF(OR($V501&lt;2.7,$V501&gt;90),"Age OOR",VLOOKUP(AN$14&amp;"-int-"&amp;$E501,Equations!$G:$I,3,0)+VLOOKUP(AN$14&amp;"-sexo-"&amp;$E501,Equations!$G:$I,3,0)*$U501+VLOOKUP(AN$14&amp;"-edad-"&amp;$E501,Equations!$G:$I,3,0)*$V501+VLOOKUP(AN$14&amp;"-est-"&amp;$E501,Equations!$G:$I,3,0)*(1/$W501)+VLOOKUP(AN$14&amp;"-imc-"&amp;$E501,Equations!$G:$I,3,0)*(1/$Q501)))</f>
        <v/>
      </c>
      <c r="AO501" s="10" t="str">
        <f>IF($Z501="","",IF(OR($V501&lt;2.7,$V501&gt;90),"Age OOR",AN501-1.6449*VLOOKUP(AN$14&amp;"-rse-"&amp;$E501,Equations!$G:$I,3,0)))</f>
        <v/>
      </c>
      <c r="AP501" s="10" t="str">
        <f>IF($Z501="","",IF(OR($V501&lt;2.7,$V501&gt;90),"Age OOR",AN501+1.6449*VLOOKUP(AN$14&amp;"-rse-"&amp;$E501,Equations!$G:$I,3,0)))</f>
        <v/>
      </c>
      <c r="AQ501" s="10" t="str">
        <f t="shared" si="188"/>
        <v/>
      </c>
      <c r="AR501" s="10" t="str">
        <f>IF($Z501="","",IF(OR($V501&lt;2.7,$V501&gt;90),"Age OOR",($Z501-AN501)/VLOOKUP(AN$14&amp;"-rse-"&amp;$E501,Equations!$G:$I,3,0)))</f>
        <v/>
      </c>
      <c r="AS501" s="10" t="str">
        <f>IF($AA501="","",IF(OR($V501&lt;2.7,$V501&gt;90),"Age OOR",VLOOKUP(AS$14&amp;"-int-"&amp;$F501,Equations!$G:$I,3,0)+VLOOKUP(AS$14&amp;"-sexo-"&amp;$F501,Equations!$G:$I,3,0)*$U501+VLOOKUP(AS$14&amp;"-edad-"&amp;$F501,Equations!$G:$I,3,0)*$V501+VLOOKUP(AS$14&amp;"-est-"&amp;$F501,Equations!$G:$I,3,0)*(1/$W501)+VLOOKUP(AS$14&amp;"-imc-"&amp;$F501,Equations!$G:$I,3,0)*(1/$Q501)))</f>
        <v/>
      </c>
      <c r="AT501" s="10" t="str">
        <f>IF($AA501="","",IF(OR($V501&lt;2.7,$V501&gt;90),"Age OOR",AS501-1.6449*VLOOKUP(AS$14&amp;"-rse-"&amp;$F501,Equations!$G:$I,3,0)))</f>
        <v/>
      </c>
      <c r="AU501" s="10" t="str">
        <f>IF($AA501="","",IF(OR($V501&lt;2.7,$V501&gt;90),"Age OOR",AS501+1.6449*VLOOKUP(AS$14&amp;"-rse-"&amp;$F501,Equations!$G:$I,3,0)))</f>
        <v/>
      </c>
      <c r="AV501" s="10" t="str">
        <f t="shared" si="189"/>
        <v/>
      </c>
      <c r="AW501" s="10" t="str">
        <f>IF($AA501="","",IF(OR($V501&lt;2.7,$V501&gt;90),"Age OOR",($AA501-AS501)/VLOOKUP(AS$14&amp;"-rse-"&amp;$F501,Equations!$G:$I,3,0)))</f>
        <v/>
      </c>
      <c r="AX501" s="10" t="str">
        <f>IF($AB501="","",IF(OR($V501&lt;2.7,$V501&gt;90),"Age OOR",VLOOKUP(AX$14&amp;"-int-"&amp;$G501,Equations!$G:$I,3,0)+VLOOKUP(AX$14&amp;"-sexo-"&amp;$G501,Equations!$G:$I,3,0)*$U501+VLOOKUP(AX$14&amp;"-edad-"&amp;$G501,Equations!$G:$I,3,0)*$V501+VLOOKUP(AX$14&amp;"-est-"&amp;$G501,Equations!$G:$I,3,0)*(1/$W501)+VLOOKUP(AX$14&amp;"-imc-"&amp;$G501,Equations!$G:$I,3,0)*(1/$Q501)))</f>
        <v/>
      </c>
      <c r="AY501" s="10" t="str">
        <f>IF($AB501="","",IF(OR($V501&lt;2.7,$V501&gt;90),"Age OOR",AX501-1.6449*VLOOKUP(AX$14&amp;"-rse-"&amp;$G501,Equations!$G:$I,3,0)))</f>
        <v/>
      </c>
      <c r="AZ501" s="10" t="str">
        <f>IF($AB501="","",IF(OR($V501&lt;2.7,$V501&gt;90),"Age OOR",AX501+1.6449*VLOOKUP(AX$14&amp;"-rse-"&amp;$G501,Equations!$G:$I,3,0)))</f>
        <v/>
      </c>
      <c r="BA501" s="10" t="str">
        <f t="shared" si="190"/>
        <v/>
      </c>
      <c r="BB501" s="10" t="str">
        <f>IF($AB501="","",IF(OR($V501&lt;2.7,$V501&gt;90),"Age OOR",($AB501-AX501)/VLOOKUP(AX$14&amp;"-rse-"&amp;$G501,Equations!$G:$I,3,0)))</f>
        <v/>
      </c>
      <c r="BC501" s="10" t="str">
        <f>IF($AC501="","",IF(OR($V501&lt;2.7,$V501&gt;90),"Age OOR",VLOOKUP(BC$14&amp;"-int-"&amp;$H501,Equations!$G:$I,3,0)+VLOOKUP(BC$14&amp;"-sexo-"&amp;$H501,Equations!$G:$I,3,0)*$U501+VLOOKUP(BC$14&amp;"-edad-"&amp;$H501,Equations!$G:$I,3,0)*$V501+VLOOKUP(BC$14&amp;"-est-"&amp;$H501,Equations!$G:$I,3,0)*(1/$W501)+VLOOKUP(BC$14&amp;"-imc-"&amp;$H501,Equations!$G:$I,3,0)*(1/$Q501)))</f>
        <v/>
      </c>
      <c r="BD501" s="10" t="str">
        <f>IF($AC501="","",IF(OR($V501&lt;2.7,$V501&gt;90),"Age OOR",BC501-1.6449*VLOOKUP(BC$14&amp;"-rse-"&amp;$H501,Equations!$G:$I,3,0)))</f>
        <v/>
      </c>
      <c r="BE501" s="10" t="str">
        <f>IF($AC501="","",IF(OR($V501&lt;2.7,$V501&gt;90),"Age OOR",BC501+1.6449*VLOOKUP(BC$14&amp;"-rse-"&amp;$H501,Equations!$G:$I,3,0)))</f>
        <v/>
      </c>
      <c r="BF501" s="10" t="str">
        <f t="shared" si="191"/>
        <v/>
      </c>
      <c r="BG501" s="10" t="str">
        <f>IF($AC501="","",IF(OR($V501&lt;2.7,$V501&gt;90),"Age OOR",($AC501-BC501)/VLOOKUP(BC$14&amp;"-rse-"&amp;$H501,Equations!$G:$I,3,0)))</f>
        <v/>
      </c>
      <c r="BH501" s="10" t="str">
        <f>IF($AD501="","",IF(OR($V501&lt;2.7,$V501&gt;90),"Age OOR",VLOOKUP(BH$14&amp;"-int-"&amp;$I501,Equations!$G:$I,3,0)+VLOOKUP(BH$14&amp;"-sexo-"&amp;$I501,Equations!$G:$I,3,0)*$U501+VLOOKUP(BH$14&amp;"-edad-"&amp;$I501,Equations!$G:$I,3,0)*$V501+VLOOKUP(BH$14&amp;"-est-"&amp;$I501,Equations!$G:$I,3,0)*(1/$W501)+VLOOKUP(BH$14&amp;"-imc-"&amp;$I501,Equations!$G:$I,3,0)*(1/$Q501)))</f>
        <v/>
      </c>
      <c r="BI501" s="10" t="str">
        <f>IF($AD501="","",IF(OR($V501&lt;2.7,$V501&gt;90),"Age OOR",BH501-1.6449*VLOOKUP(BH$14&amp;"-rse-"&amp;$I501,Equations!$G:$I,3,0)))</f>
        <v/>
      </c>
      <c r="BJ501" s="10" t="str">
        <f>IF($AD501="","",IF(OR($V501&lt;2.7,$V501&gt;90),"Age OOR",BH501+1.6449*VLOOKUP(BH$14&amp;"-rse-"&amp;$I501,Equations!$G:$I,3,0)))</f>
        <v/>
      </c>
      <c r="BK501" s="10" t="str">
        <f t="shared" si="192"/>
        <v/>
      </c>
      <c r="BL501" s="10" t="str">
        <f>IF($AD501="","",IF(OR($V501&lt;2.7,$V501&gt;90),"Age OOR",($AD501-BH501)/VLOOKUP(BH$14&amp;"-rse-"&amp;$I501,Equations!$G:$I,3,0)))</f>
        <v/>
      </c>
      <c r="BM501" s="10" t="str">
        <f>IF($AE501="","",IF(OR($V501&lt;2.7,$V501&gt;90),"Age OOR",VLOOKUP(BM$14&amp;"-int-"&amp;$J501,Equations!$G:$I,3,0)+VLOOKUP(BM$14&amp;"-sexo-"&amp;$J501,Equations!$G:$I,3,0)*$U501+VLOOKUP(BM$14&amp;"-edad-"&amp;$J501,Equations!$G:$I,3,0)*$V501+VLOOKUP(BM$14&amp;"-est-"&amp;$J501,Equations!$G:$I,3,0)*(1/$W501)+VLOOKUP(BM$14&amp;"-imc-"&amp;$J501,Equations!$G:$I,3,0)*(1/$Q501)))</f>
        <v/>
      </c>
      <c r="BN501" s="10" t="str">
        <f>IF($AE501="","",IF(OR($V501&lt;2.7,$V501&gt;90),"Age OOR",BM501-1.6449*VLOOKUP(BM$14&amp;"-rse-"&amp;$J501,Equations!$G:$I,3,0)))</f>
        <v/>
      </c>
      <c r="BO501" s="10" t="str">
        <f>IF($AE501="","",IF(OR($V501&lt;2.7,$V501&gt;90),"Age OOR",BM501+1.6449*VLOOKUP(BM$14&amp;"-rse-"&amp;$J501,Equations!$G:$I,3,0)))</f>
        <v/>
      </c>
      <c r="BP501" s="10" t="str">
        <f t="shared" si="193"/>
        <v/>
      </c>
      <c r="BQ501" s="10" t="str">
        <f>IF($AE501="","",IF(OR($V501&lt;2.7,$V501&gt;90),"Age OOR",($AE501-BM501)/VLOOKUP(BM$14&amp;"-rse-"&amp;$J501,Equations!$G:$I,3,0)))</f>
        <v/>
      </c>
      <c r="BR501" s="10" t="str">
        <f>IF($AF501="","",IF(OR($V501&lt;2.7,$V501&gt;90),"Age OOR",VLOOKUP(BR$14&amp;"-int-"&amp;$K501,Equations!$G:$I,3,0)+VLOOKUP(BR$14&amp;"-sexo-"&amp;$K501,Equations!$G:$I,3,0)*$U501+VLOOKUP(BR$14&amp;"-edad-"&amp;$K501,Equations!$G:$I,3,0)*$V501+VLOOKUP(BR$14&amp;"-est-"&amp;$K501,Equations!$G:$I,3,0)*(1/$W501)+VLOOKUP(BR$14&amp;"-imc-"&amp;$K501,Equations!$G:$I,3,0)*(1/$Q501)))</f>
        <v/>
      </c>
      <c r="BS501" s="10" t="str">
        <f>IF($AF501="","",IF(OR($V501&lt;2.7,$V501&gt;90),"Age OOR",BR501-1.6449*VLOOKUP(BR$14&amp;"-rse-"&amp;$K501,Equations!$G:$I,3,0)))</f>
        <v/>
      </c>
      <c r="BT501" s="10" t="str">
        <f>IF($AF501="","",IF(OR($V501&lt;2.7,$V501&gt;90),"Age OOR",BR501+1.6449*VLOOKUP(BR$14&amp;"-rse-"&amp;$K501,Equations!$G:$I,3,0)))</f>
        <v/>
      </c>
      <c r="BU501" s="10" t="str">
        <f t="shared" si="194"/>
        <v/>
      </c>
      <c r="BV501" s="10" t="str">
        <f>IF($AF501="","",IF(OR($V501&lt;2.7,$V501&gt;90),"Age OOR",($AF501-BR501)/VLOOKUP(BR$14&amp;"-rse-"&amp;$K501,Equations!$G:$I,3,0)))</f>
        <v/>
      </c>
      <c r="BW501" s="10" t="str">
        <f>IF($AG501="","",IF(OR($V501&lt;2.7,$V501&gt;90),"Age OOR",VLOOKUP(BW$14&amp;"-int-"&amp;$L501,Equations!$G:$I,3,0)+VLOOKUP(BW$14&amp;"-sexo-"&amp;$L501,Equations!$G:$I,3,0)*$U501+VLOOKUP(BW$14&amp;"-edad-"&amp;$L501,Equations!$G:$I,3,0)*$V501+VLOOKUP(BW$14&amp;"-est-"&amp;$L501,Equations!$G:$I,3,0)*(1/$W501)+VLOOKUP(BW$14&amp;"-imc-"&amp;$L501,Equations!$G:$I,3,0)*(1/$Q501)))</f>
        <v/>
      </c>
      <c r="BX501" s="10" t="str">
        <f>IF($AG501="","",IF(OR($V501&lt;2.7,$V501&gt;90),"Age OOR",BW501-1.6449*VLOOKUP(BW$14&amp;"-rse-"&amp;$L501,Equations!$G:$I,3,0)))</f>
        <v/>
      </c>
      <c r="BY501" s="10" t="str">
        <f>IF($AG501="","",IF(OR($V501&lt;2.7,$V501&gt;90),"Age OOR",BW501+1.6449*VLOOKUP(BW$14&amp;"-rse-"&amp;$L501,Equations!$G:$I,3,0)))</f>
        <v/>
      </c>
      <c r="BZ501" s="10" t="str">
        <f t="shared" si="195"/>
        <v/>
      </c>
      <c r="CA501" s="10" t="str">
        <f>IF($AG501="","",IF(OR($V501&lt;2.7,$V501&gt;90),"Age OOR",($AG501-BW501)/VLOOKUP(BW$14&amp;"-rse-"&amp;$L501,Equations!$G:$I,3,0)))</f>
        <v/>
      </c>
      <c r="CB501" s="10" t="str">
        <f>IF($AH501="","",IF(OR($V501&lt;2.7,$V501&gt;90),"Age OOR",VLOOKUP(CB$14&amp;"-int-"&amp;$M501,Equations!$G:$I,3,0)+VLOOKUP(CB$14&amp;"-sexo-"&amp;$M501,Equations!$G:$I,3,0)*$U501+VLOOKUP(CB$14&amp;"-edad-"&amp;$M501,Equations!$G:$I,3,0)*$V501+VLOOKUP(CB$14&amp;"-est-"&amp;$M501,Equations!$G:$I,3,0)*(1/$W501)+VLOOKUP(CB$14&amp;"-imc-"&amp;$M501,Equations!$G:$I,3,0)*(1/$Q501)))</f>
        <v/>
      </c>
      <c r="CC501" s="10" t="str">
        <f>IF($AH501="","",IF(OR($V501&lt;2.7,$V501&gt;90),"Age OOR",CB501-1.6449*VLOOKUP(CB$14&amp;"-rse-"&amp;$M501,Equations!$G:$I,3,0)))</f>
        <v/>
      </c>
      <c r="CD501" s="10" t="str">
        <f>IF($AH501="","",IF(OR($V501&lt;2.7,$V501&gt;90),"Age OOR",CB501+1.6449*VLOOKUP(CB$14&amp;"-rse-"&amp;$M501,Equations!$G:$I,3,0)))</f>
        <v/>
      </c>
      <c r="CE501" s="10" t="str">
        <f t="shared" si="196"/>
        <v/>
      </c>
      <c r="CF501" s="10" t="str">
        <f>IF($AH501="","",IF(OR($V501&lt;2.7,$V501&gt;90),"Age OOR",($AH501-CB501)/VLOOKUP(CB$14&amp;"-rse-"&amp;$M501,Equations!$G:$I,3,0)))</f>
        <v/>
      </c>
      <c r="CG501" s="10" t="str">
        <f>IF($AI501="","",IF(OR($V501&lt;2.7,$V501&gt;90),"Age OOR",VLOOKUP(CG$14&amp;"-int-"&amp;$N501,Equations!$G:$I,3,0)+VLOOKUP(CG$14&amp;"-sexo-"&amp;$N501,Equations!$G:$I,3,0)*$U501+VLOOKUP(CG$14&amp;"-edad-"&amp;$N501,Equations!$G:$I,3,0)*$V501+VLOOKUP(CG$14&amp;"-est-"&amp;$N501,Equations!$G:$I,3,0)*(1/$W501)+VLOOKUP(CG$14&amp;"-imc-"&amp;$N501,Equations!$G:$I,3,0)*(1/$Q501)))</f>
        <v/>
      </c>
      <c r="CH501" s="10" t="str">
        <f>IF($AI501="","",IF(OR($V501&lt;2.7,$V501&gt;90),"Age OOR",CG501-1.6449*VLOOKUP(CG$14&amp;"-rse-"&amp;$N501,Equations!$G:$I,3,0)))</f>
        <v/>
      </c>
      <c r="CI501" s="10" t="str">
        <f>IF($AI501="","",IF(OR($V501&lt;2.7,$V501&gt;90),"Age OOR",CG501+1.6449*VLOOKUP(CG$14&amp;"-rse-"&amp;$N501,Equations!$G:$I,3,0)))</f>
        <v/>
      </c>
      <c r="CJ501" s="10" t="str">
        <f t="shared" si="197"/>
        <v/>
      </c>
      <c r="CK501" s="10" t="str">
        <f>IF($AI501="","",IF(OR($V501&lt;2.7,$V501&gt;90),"Age OOR",($AI501-CG501)/VLOOKUP(CG$14&amp;"-rse-"&amp;$N501,Equations!$G:$I,3,0)))</f>
        <v/>
      </c>
      <c r="CL501" s="10" t="str">
        <f>IF($AJ501="","",IF(OR($V501&lt;2.7,$V501&gt;90),"Age OOR",VLOOKUP(CL$14&amp;"-int-"&amp;$O501,Equations!$G:$I,3,0)+VLOOKUP(CL$14&amp;"-sexo-"&amp;$O501,Equations!$G:$I,3,0)*$U501+VLOOKUP(CL$14&amp;"-edad-"&amp;$O501,Equations!$G:$I,3,0)*$V501+VLOOKUP(CL$14&amp;"-est-"&amp;$O501,Equations!$G:$I,3,0)*(1/$W501)+VLOOKUP(CL$14&amp;"-imc-"&amp;$O501,Equations!$G:$I,3,0)*(1/$Q501)))</f>
        <v/>
      </c>
      <c r="CM501" s="10" t="str">
        <f>IF($AJ501="","",IF(OR($V501&lt;2.7,$V501&gt;90),"Age OOR",CL501-1.6449*VLOOKUP(CL$14&amp;"-rse-"&amp;$O501,Equations!$G:$I,3,0)))</f>
        <v/>
      </c>
      <c r="CN501" s="10" t="str">
        <f>IF($AJ501="","",IF(OR($V501&lt;2.7,$V501&gt;90),"Age OOR",CL501+1.6449*VLOOKUP(CL$14&amp;"-rse-"&amp;$O501,Equations!$G:$I,3,0)))</f>
        <v/>
      </c>
      <c r="CO501" s="10" t="str">
        <f t="shared" si="198"/>
        <v/>
      </c>
      <c r="CP501" s="10" t="str">
        <f>IF($AJ501="","",IF(OR($V501&lt;2.7,$V501&gt;90),"Age OOR",($AJ501-CL501)/VLOOKUP(CL$14&amp;"-rse-"&amp;$O501,Equations!$G:$I,3,0)))</f>
        <v/>
      </c>
      <c r="CQ501" s="10" t="str">
        <f>IF($AK501="","",IF(OR($V501&lt;2.7,$V501&gt;90),"Age OOR",EXP(VLOOKUP(CQ$14&amp;"-int-"&amp;$P501,Equations!$G:$I,3,0)+VLOOKUP(CQ$14&amp;"-sexo-"&amp;$P501,Equations!$G:$I,3,0)*$U501+VLOOKUP(CQ$14&amp;"-edad-"&amp;$P501,Equations!$G:$I,3,0)*$V501+VLOOKUP(CQ$14&amp;"-est-"&amp;$P501,Equations!$G:$I,3,0)*(1/$W501)+VLOOKUP(CQ$14&amp;"-imc-"&amp;$P501,Equations!$G:$I,3,0)*(1/$Q501))))</f>
        <v/>
      </c>
      <c r="CR501" s="10" t="str">
        <f>IF($AK501="","",IF(OR($V501&lt;2.7,$V501&gt;90),"Age OOR",EXP(LN(CQ501)-1.6449*VLOOKUP(CQ$14&amp;"-rse-"&amp;$P501,Equations!$G:$I,3,0))))</f>
        <v/>
      </c>
      <c r="CS501" s="10" t="str">
        <f>IF($AK501="","",IF(OR($V501&lt;2.7,$V501&gt;90),"Age OOR",EXP(LN(CQ501)+1.6449*VLOOKUP(CQ$14&amp;"-rse-"&amp;$P501,Equations!$G:$I,3,0))))</f>
        <v/>
      </c>
      <c r="CT501" s="10" t="str">
        <f t="shared" si="199"/>
        <v/>
      </c>
      <c r="CU501" s="10" t="str">
        <f>IF($AK501="","",IF(OR($V501&lt;2.7,$V501&gt;90),"Age OOR",(LN($AK501)-LN(CQ501))/VLOOKUP(CQ$14&amp;"-rse-"&amp;$P501,Equations!$G:$I,3,0)))</f>
        <v/>
      </c>
      <c r="CV501" s="47"/>
    </row>
    <row r="502" spans="5:123" x14ac:dyDescent="0.2">
      <c r="E502" s="23" t="str">
        <f t="shared" si="175"/>
        <v>Age out of range</v>
      </c>
      <c r="F502" s="23" t="str">
        <f t="shared" si="176"/>
        <v>Age out of range</v>
      </c>
      <c r="G502" s="23" t="str">
        <f t="shared" si="177"/>
        <v>Age out of range</v>
      </c>
      <c r="H502" s="23" t="str">
        <f t="shared" si="178"/>
        <v>Age out of range</v>
      </c>
      <c r="I502" s="23" t="str">
        <f t="shared" si="179"/>
        <v>Age out of range</v>
      </c>
      <c r="J502" s="23" t="str">
        <f t="shared" si="180"/>
        <v>Age out of range</v>
      </c>
      <c r="K502" s="23" t="str">
        <f t="shared" si="181"/>
        <v>Age out of range</v>
      </c>
      <c r="L502" s="23" t="str">
        <f t="shared" si="182"/>
        <v>Age out of range</v>
      </c>
      <c r="M502" s="23" t="str">
        <f t="shared" si="183"/>
        <v>Age out of range</v>
      </c>
      <c r="N502" s="23" t="str">
        <f t="shared" si="184"/>
        <v>Age out of range</v>
      </c>
      <c r="O502" s="23" t="str">
        <f t="shared" si="185"/>
        <v>Age out of range</v>
      </c>
      <c r="P502" s="23" t="str">
        <f t="shared" si="186"/>
        <v>Age out of range</v>
      </c>
      <c r="Q502" s="23" t="e">
        <f t="shared" si="187"/>
        <v>#DIV/0!</v>
      </c>
      <c r="R502" s="17"/>
      <c r="S502" s="23">
        <v>486</v>
      </c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7"/>
      <c r="AM502" s="47"/>
      <c r="AN502" s="10" t="str">
        <f>IF($Z502="","",IF(OR($V502&lt;2.7,$V502&gt;90),"Age OOR",VLOOKUP(AN$14&amp;"-int-"&amp;$E502,Equations!$G:$I,3,0)+VLOOKUP(AN$14&amp;"-sexo-"&amp;$E502,Equations!$G:$I,3,0)*$U502+VLOOKUP(AN$14&amp;"-edad-"&amp;$E502,Equations!$G:$I,3,0)*$V502+VLOOKUP(AN$14&amp;"-est-"&amp;$E502,Equations!$G:$I,3,0)*(1/$W502)+VLOOKUP(AN$14&amp;"-imc-"&amp;$E502,Equations!$G:$I,3,0)*(1/$Q502)))</f>
        <v/>
      </c>
      <c r="AO502" s="10" t="str">
        <f>IF($Z502="","",IF(OR($V502&lt;2.7,$V502&gt;90),"Age OOR",AN502-1.6449*VLOOKUP(AN$14&amp;"-rse-"&amp;$E502,Equations!$G:$I,3,0)))</f>
        <v/>
      </c>
      <c r="AP502" s="10" t="str">
        <f>IF($Z502="","",IF(OR($V502&lt;2.7,$V502&gt;90),"Age OOR",AN502+1.6449*VLOOKUP(AN$14&amp;"-rse-"&amp;$E502,Equations!$G:$I,3,0)))</f>
        <v/>
      </c>
      <c r="AQ502" s="10" t="str">
        <f t="shared" si="188"/>
        <v/>
      </c>
      <c r="AR502" s="10" t="str">
        <f>IF($Z502="","",IF(OR($V502&lt;2.7,$V502&gt;90),"Age OOR",($Z502-AN502)/VLOOKUP(AN$14&amp;"-rse-"&amp;$E502,Equations!$G:$I,3,0)))</f>
        <v/>
      </c>
      <c r="AS502" s="10" t="str">
        <f>IF($AA502="","",IF(OR($V502&lt;2.7,$V502&gt;90),"Age OOR",VLOOKUP(AS$14&amp;"-int-"&amp;$F502,Equations!$G:$I,3,0)+VLOOKUP(AS$14&amp;"-sexo-"&amp;$F502,Equations!$G:$I,3,0)*$U502+VLOOKUP(AS$14&amp;"-edad-"&amp;$F502,Equations!$G:$I,3,0)*$V502+VLOOKUP(AS$14&amp;"-est-"&amp;$F502,Equations!$G:$I,3,0)*(1/$W502)+VLOOKUP(AS$14&amp;"-imc-"&amp;$F502,Equations!$G:$I,3,0)*(1/$Q502)))</f>
        <v/>
      </c>
      <c r="AT502" s="10" t="str">
        <f>IF($AA502="","",IF(OR($V502&lt;2.7,$V502&gt;90),"Age OOR",AS502-1.6449*VLOOKUP(AS$14&amp;"-rse-"&amp;$F502,Equations!$G:$I,3,0)))</f>
        <v/>
      </c>
      <c r="AU502" s="10" t="str">
        <f>IF($AA502="","",IF(OR($V502&lt;2.7,$V502&gt;90),"Age OOR",AS502+1.6449*VLOOKUP(AS$14&amp;"-rse-"&amp;$F502,Equations!$G:$I,3,0)))</f>
        <v/>
      </c>
      <c r="AV502" s="10" t="str">
        <f t="shared" si="189"/>
        <v/>
      </c>
      <c r="AW502" s="10" t="str">
        <f>IF($AA502="","",IF(OR($V502&lt;2.7,$V502&gt;90),"Age OOR",($AA502-AS502)/VLOOKUP(AS$14&amp;"-rse-"&amp;$F502,Equations!$G:$I,3,0)))</f>
        <v/>
      </c>
      <c r="AX502" s="10" t="str">
        <f>IF($AB502="","",IF(OR($V502&lt;2.7,$V502&gt;90),"Age OOR",VLOOKUP(AX$14&amp;"-int-"&amp;$G502,Equations!$G:$I,3,0)+VLOOKUP(AX$14&amp;"-sexo-"&amp;$G502,Equations!$G:$I,3,0)*$U502+VLOOKUP(AX$14&amp;"-edad-"&amp;$G502,Equations!$G:$I,3,0)*$V502+VLOOKUP(AX$14&amp;"-est-"&amp;$G502,Equations!$G:$I,3,0)*(1/$W502)+VLOOKUP(AX$14&amp;"-imc-"&amp;$G502,Equations!$G:$I,3,0)*(1/$Q502)))</f>
        <v/>
      </c>
      <c r="AY502" s="10" t="str">
        <f>IF($AB502="","",IF(OR($V502&lt;2.7,$V502&gt;90),"Age OOR",AX502-1.6449*VLOOKUP(AX$14&amp;"-rse-"&amp;$G502,Equations!$G:$I,3,0)))</f>
        <v/>
      </c>
      <c r="AZ502" s="10" t="str">
        <f>IF($AB502="","",IF(OR($V502&lt;2.7,$V502&gt;90),"Age OOR",AX502+1.6449*VLOOKUP(AX$14&amp;"-rse-"&amp;$G502,Equations!$G:$I,3,0)))</f>
        <v/>
      </c>
      <c r="BA502" s="10" t="str">
        <f t="shared" si="190"/>
        <v/>
      </c>
      <c r="BB502" s="10" t="str">
        <f>IF($AB502="","",IF(OR($V502&lt;2.7,$V502&gt;90),"Age OOR",($AB502-AX502)/VLOOKUP(AX$14&amp;"-rse-"&amp;$G502,Equations!$G:$I,3,0)))</f>
        <v/>
      </c>
      <c r="BC502" s="10" t="str">
        <f>IF($AC502="","",IF(OR($V502&lt;2.7,$V502&gt;90),"Age OOR",VLOOKUP(BC$14&amp;"-int-"&amp;$H502,Equations!$G:$I,3,0)+VLOOKUP(BC$14&amp;"-sexo-"&amp;$H502,Equations!$G:$I,3,0)*$U502+VLOOKUP(BC$14&amp;"-edad-"&amp;$H502,Equations!$G:$I,3,0)*$V502+VLOOKUP(BC$14&amp;"-est-"&amp;$H502,Equations!$G:$I,3,0)*(1/$W502)+VLOOKUP(BC$14&amp;"-imc-"&amp;$H502,Equations!$G:$I,3,0)*(1/$Q502)))</f>
        <v/>
      </c>
      <c r="BD502" s="10" t="str">
        <f>IF($AC502="","",IF(OR($V502&lt;2.7,$V502&gt;90),"Age OOR",BC502-1.6449*VLOOKUP(BC$14&amp;"-rse-"&amp;$H502,Equations!$G:$I,3,0)))</f>
        <v/>
      </c>
      <c r="BE502" s="10" t="str">
        <f>IF($AC502="","",IF(OR($V502&lt;2.7,$V502&gt;90),"Age OOR",BC502+1.6449*VLOOKUP(BC$14&amp;"-rse-"&amp;$H502,Equations!$G:$I,3,0)))</f>
        <v/>
      </c>
      <c r="BF502" s="10" t="str">
        <f t="shared" si="191"/>
        <v/>
      </c>
      <c r="BG502" s="10" t="str">
        <f>IF($AC502="","",IF(OR($V502&lt;2.7,$V502&gt;90),"Age OOR",($AC502-BC502)/VLOOKUP(BC$14&amp;"-rse-"&amp;$H502,Equations!$G:$I,3,0)))</f>
        <v/>
      </c>
      <c r="BH502" s="10" t="str">
        <f>IF($AD502="","",IF(OR($V502&lt;2.7,$V502&gt;90),"Age OOR",VLOOKUP(BH$14&amp;"-int-"&amp;$I502,Equations!$G:$I,3,0)+VLOOKUP(BH$14&amp;"-sexo-"&amp;$I502,Equations!$G:$I,3,0)*$U502+VLOOKUP(BH$14&amp;"-edad-"&amp;$I502,Equations!$G:$I,3,0)*$V502+VLOOKUP(BH$14&amp;"-est-"&amp;$I502,Equations!$G:$I,3,0)*(1/$W502)+VLOOKUP(BH$14&amp;"-imc-"&amp;$I502,Equations!$G:$I,3,0)*(1/$Q502)))</f>
        <v/>
      </c>
      <c r="BI502" s="10" t="str">
        <f>IF($AD502="","",IF(OR($V502&lt;2.7,$V502&gt;90),"Age OOR",BH502-1.6449*VLOOKUP(BH$14&amp;"-rse-"&amp;$I502,Equations!$G:$I,3,0)))</f>
        <v/>
      </c>
      <c r="BJ502" s="10" t="str">
        <f>IF($AD502="","",IF(OR($V502&lt;2.7,$V502&gt;90),"Age OOR",BH502+1.6449*VLOOKUP(BH$14&amp;"-rse-"&amp;$I502,Equations!$G:$I,3,0)))</f>
        <v/>
      </c>
      <c r="BK502" s="10" t="str">
        <f t="shared" si="192"/>
        <v/>
      </c>
      <c r="BL502" s="10" t="str">
        <f>IF($AD502="","",IF(OR($V502&lt;2.7,$V502&gt;90),"Age OOR",($AD502-BH502)/VLOOKUP(BH$14&amp;"-rse-"&amp;$I502,Equations!$G:$I,3,0)))</f>
        <v/>
      </c>
      <c r="BM502" s="10" t="str">
        <f>IF($AE502="","",IF(OR($V502&lt;2.7,$V502&gt;90),"Age OOR",VLOOKUP(BM$14&amp;"-int-"&amp;$J502,Equations!$G:$I,3,0)+VLOOKUP(BM$14&amp;"-sexo-"&amp;$J502,Equations!$G:$I,3,0)*$U502+VLOOKUP(BM$14&amp;"-edad-"&amp;$J502,Equations!$G:$I,3,0)*$V502+VLOOKUP(BM$14&amp;"-est-"&amp;$J502,Equations!$G:$I,3,0)*(1/$W502)+VLOOKUP(BM$14&amp;"-imc-"&amp;$J502,Equations!$G:$I,3,0)*(1/$Q502)))</f>
        <v/>
      </c>
      <c r="BN502" s="10" t="str">
        <f>IF($AE502="","",IF(OR($V502&lt;2.7,$V502&gt;90),"Age OOR",BM502-1.6449*VLOOKUP(BM$14&amp;"-rse-"&amp;$J502,Equations!$G:$I,3,0)))</f>
        <v/>
      </c>
      <c r="BO502" s="10" t="str">
        <f>IF($AE502="","",IF(OR($V502&lt;2.7,$V502&gt;90),"Age OOR",BM502+1.6449*VLOOKUP(BM$14&amp;"-rse-"&amp;$J502,Equations!$G:$I,3,0)))</f>
        <v/>
      </c>
      <c r="BP502" s="10" t="str">
        <f t="shared" si="193"/>
        <v/>
      </c>
      <c r="BQ502" s="10" t="str">
        <f>IF($AE502="","",IF(OR($V502&lt;2.7,$V502&gt;90),"Age OOR",($AE502-BM502)/VLOOKUP(BM$14&amp;"-rse-"&amp;$J502,Equations!$G:$I,3,0)))</f>
        <v/>
      </c>
      <c r="BR502" s="10" t="str">
        <f>IF($AF502="","",IF(OR($V502&lt;2.7,$V502&gt;90),"Age OOR",VLOOKUP(BR$14&amp;"-int-"&amp;$K502,Equations!$G:$I,3,0)+VLOOKUP(BR$14&amp;"-sexo-"&amp;$K502,Equations!$G:$I,3,0)*$U502+VLOOKUP(BR$14&amp;"-edad-"&amp;$K502,Equations!$G:$I,3,0)*$V502+VLOOKUP(BR$14&amp;"-est-"&amp;$K502,Equations!$G:$I,3,0)*(1/$W502)+VLOOKUP(BR$14&amp;"-imc-"&amp;$K502,Equations!$G:$I,3,0)*(1/$Q502)))</f>
        <v/>
      </c>
      <c r="BS502" s="10" t="str">
        <f>IF($AF502="","",IF(OR($V502&lt;2.7,$V502&gt;90),"Age OOR",BR502-1.6449*VLOOKUP(BR$14&amp;"-rse-"&amp;$K502,Equations!$G:$I,3,0)))</f>
        <v/>
      </c>
      <c r="BT502" s="10" t="str">
        <f>IF($AF502="","",IF(OR($V502&lt;2.7,$V502&gt;90),"Age OOR",BR502+1.6449*VLOOKUP(BR$14&amp;"-rse-"&amp;$K502,Equations!$G:$I,3,0)))</f>
        <v/>
      </c>
      <c r="BU502" s="10" t="str">
        <f t="shared" si="194"/>
        <v/>
      </c>
      <c r="BV502" s="10" t="str">
        <f>IF($AF502="","",IF(OR($V502&lt;2.7,$V502&gt;90),"Age OOR",($AF502-BR502)/VLOOKUP(BR$14&amp;"-rse-"&amp;$K502,Equations!$G:$I,3,0)))</f>
        <v/>
      </c>
      <c r="BW502" s="10" t="str">
        <f>IF($AG502="","",IF(OR($V502&lt;2.7,$V502&gt;90),"Age OOR",VLOOKUP(BW$14&amp;"-int-"&amp;$L502,Equations!$G:$I,3,0)+VLOOKUP(BW$14&amp;"-sexo-"&amp;$L502,Equations!$G:$I,3,0)*$U502+VLOOKUP(BW$14&amp;"-edad-"&amp;$L502,Equations!$G:$I,3,0)*$V502+VLOOKUP(BW$14&amp;"-est-"&amp;$L502,Equations!$G:$I,3,0)*(1/$W502)+VLOOKUP(BW$14&amp;"-imc-"&amp;$L502,Equations!$G:$I,3,0)*(1/$Q502)))</f>
        <v/>
      </c>
      <c r="BX502" s="10" t="str">
        <f>IF($AG502="","",IF(OR($V502&lt;2.7,$V502&gt;90),"Age OOR",BW502-1.6449*VLOOKUP(BW$14&amp;"-rse-"&amp;$L502,Equations!$G:$I,3,0)))</f>
        <v/>
      </c>
      <c r="BY502" s="10" t="str">
        <f>IF($AG502="","",IF(OR($V502&lt;2.7,$V502&gt;90),"Age OOR",BW502+1.6449*VLOOKUP(BW$14&amp;"-rse-"&amp;$L502,Equations!$G:$I,3,0)))</f>
        <v/>
      </c>
      <c r="BZ502" s="10" t="str">
        <f t="shared" si="195"/>
        <v/>
      </c>
      <c r="CA502" s="10" t="str">
        <f>IF($AG502="","",IF(OR($V502&lt;2.7,$V502&gt;90),"Age OOR",($AG502-BW502)/VLOOKUP(BW$14&amp;"-rse-"&amp;$L502,Equations!$G:$I,3,0)))</f>
        <v/>
      </c>
      <c r="CB502" s="10" t="str">
        <f>IF($AH502="","",IF(OR($V502&lt;2.7,$V502&gt;90),"Age OOR",VLOOKUP(CB$14&amp;"-int-"&amp;$M502,Equations!$G:$I,3,0)+VLOOKUP(CB$14&amp;"-sexo-"&amp;$M502,Equations!$G:$I,3,0)*$U502+VLOOKUP(CB$14&amp;"-edad-"&amp;$M502,Equations!$G:$I,3,0)*$V502+VLOOKUP(CB$14&amp;"-est-"&amp;$M502,Equations!$G:$I,3,0)*(1/$W502)+VLOOKUP(CB$14&amp;"-imc-"&amp;$M502,Equations!$G:$I,3,0)*(1/$Q502)))</f>
        <v/>
      </c>
      <c r="CC502" s="10" t="str">
        <f>IF($AH502="","",IF(OR($V502&lt;2.7,$V502&gt;90),"Age OOR",CB502-1.6449*VLOOKUP(CB$14&amp;"-rse-"&amp;$M502,Equations!$G:$I,3,0)))</f>
        <v/>
      </c>
      <c r="CD502" s="10" t="str">
        <f>IF($AH502="","",IF(OR($V502&lt;2.7,$V502&gt;90),"Age OOR",CB502+1.6449*VLOOKUP(CB$14&amp;"-rse-"&amp;$M502,Equations!$G:$I,3,0)))</f>
        <v/>
      </c>
      <c r="CE502" s="10" t="str">
        <f t="shared" si="196"/>
        <v/>
      </c>
      <c r="CF502" s="10" t="str">
        <f>IF($AH502="","",IF(OR($V502&lt;2.7,$V502&gt;90),"Age OOR",($AH502-CB502)/VLOOKUP(CB$14&amp;"-rse-"&amp;$M502,Equations!$G:$I,3,0)))</f>
        <v/>
      </c>
      <c r="CG502" s="10" t="str">
        <f>IF($AI502="","",IF(OR($V502&lt;2.7,$V502&gt;90),"Age OOR",VLOOKUP(CG$14&amp;"-int-"&amp;$N502,Equations!$G:$I,3,0)+VLOOKUP(CG$14&amp;"-sexo-"&amp;$N502,Equations!$G:$I,3,0)*$U502+VLOOKUP(CG$14&amp;"-edad-"&amp;$N502,Equations!$G:$I,3,0)*$V502+VLOOKUP(CG$14&amp;"-est-"&amp;$N502,Equations!$G:$I,3,0)*(1/$W502)+VLOOKUP(CG$14&amp;"-imc-"&amp;$N502,Equations!$G:$I,3,0)*(1/$Q502)))</f>
        <v/>
      </c>
      <c r="CH502" s="10" t="str">
        <f>IF($AI502="","",IF(OR($V502&lt;2.7,$V502&gt;90),"Age OOR",CG502-1.6449*VLOOKUP(CG$14&amp;"-rse-"&amp;$N502,Equations!$G:$I,3,0)))</f>
        <v/>
      </c>
      <c r="CI502" s="10" t="str">
        <f>IF($AI502="","",IF(OR($V502&lt;2.7,$V502&gt;90),"Age OOR",CG502+1.6449*VLOOKUP(CG$14&amp;"-rse-"&amp;$N502,Equations!$G:$I,3,0)))</f>
        <v/>
      </c>
      <c r="CJ502" s="10" t="str">
        <f t="shared" si="197"/>
        <v/>
      </c>
      <c r="CK502" s="10" t="str">
        <f>IF($AI502="","",IF(OR($V502&lt;2.7,$V502&gt;90),"Age OOR",($AI502-CG502)/VLOOKUP(CG$14&amp;"-rse-"&amp;$N502,Equations!$G:$I,3,0)))</f>
        <v/>
      </c>
      <c r="CL502" s="10" t="str">
        <f>IF($AJ502="","",IF(OR($V502&lt;2.7,$V502&gt;90),"Age OOR",VLOOKUP(CL$14&amp;"-int-"&amp;$O502,Equations!$G:$I,3,0)+VLOOKUP(CL$14&amp;"-sexo-"&amp;$O502,Equations!$G:$I,3,0)*$U502+VLOOKUP(CL$14&amp;"-edad-"&amp;$O502,Equations!$G:$I,3,0)*$V502+VLOOKUP(CL$14&amp;"-est-"&amp;$O502,Equations!$G:$I,3,0)*(1/$W502)+VLOOKUP(CL$14&amp;"-imc-"&amp;$O502,Equations!$G:$I,3,0)*(1/$Q502)))</f>
        <v/>
      </c>
      <c r="CM502" s="10" t="str">
        <f>IF($AJ502="","",IF(OR($V502&lt;2.7,$V502&gt;90),"Age OOR",CL502-1.6449*VLOOKUP(CL$14&amp;"-rse-"&amp;$O502,Equations!$G:$I,3,0)))</f>
        <v/>
      </c>
      <c r="CN502" s="10" t="str">
        <f>IF($AJ502="","",IF(OR($V502&lt;2.7,$V502&gt;90),"Age OOR",CL502+1.6449*VLOOKUP(CL$14&amp;"-rse-"&amp;$O502,Equations!$G:$I,3,0)))</f>
        <v/>
      </c>
      <c r="CO502" s="10" t="str">
        <f t="shared" si="198"/>
        <v/>
      </c>
      <c r="CP502" s="10" t="str">
        <f>IF($AJ502="","",IF(OR($V502&lt;2.7,$V502&gt;90),"Age OOR",($AJ502-CL502)/VLOOKUP(CL$14&amp;"-rse-"&amp;$O502,Equations!$G:$I,3,0)))</f>
        <v/>
      </c>
      <c r="CQ502" s="10" t="str">
        <f>IF($AK502="","",IF(OR($V502&lt;2.7,$V502&gt;90),"Age OOR",EXP(VLOOKUP(CQ$14&amp;"-int-"&amp;$P502,Equations!$G:$I,3,0)+VLOOKUP(CQ$14&amp;"-sexo-"&amp;$P502,Equations!$G:$I,3,0)*$U502+VLOOKUP(CQ$14&amp;"-edad-"&amp;$P502,Equations!$G:$I,3,0)*$V502+VLOOKUP(CQ$14&amp;"-est-"&amp;$P502,Equations!$G:$I,3,0)*(1/$W502)+VLOOKUP(CQ$14&amp;"-imc-"&amp;$P502,Equations!$G:$I,3,0)*(1/$Q502))))</f>
        <v/>
      </c>
      <c r="CR502" s="10" t="str">
        <f>IF($AK502="","",IF(OR($V502&lt;2.7,$V502&gt;90),"Age OOR",EXP(LN(CQ502)-1.6449*VLOOKUP(CQ$14&amp;"-rse-"&amp;$P502,Equations!$G:$I,3,0))))</f>
        <v/>
      </c>
      <c r="CS502" s="10" t="str">
        <f>IF($AK502="","",IF(OR($V502&lt;2.7,$V502&gt;90),"Age OOR",EXP(LN(CQ502)+1.6449*VLOOKUP(CQ$14&amp;"-rse-"&amp;$P502,Equations!$G:$I,3,0))))</f>
        <v/>
      </c>
      <c r="CT502" s="10" t="str">
        <f t="shared" si="199"/>
        <v/>
      </c>
      <c r="CU502" s="10" t="str">
        <f>IF($AK502="","",IF(OR($V502&lt;2.7,$V502&gt;90),"Age OOR",(LN($AK502)-LN(CQ502))/VLOOKUP(CQ$14&amp;"-rse-"&amp;$P502,Equations!$G:$I,3,0)))</f>
        <v/>
      </c>
      <c r="CV502" s="47"/>
    </row>
    <row r="503" spans="5:123" x14ac:dyDescent="0.2">
      <c r="E503" s="23" t="str">
        <f t="shared" si="175"/>
        <v>Age out of range</v>
      </c>
      <c r="F503" s="23" t="str">
        <f t="shared" si="176"/>
        <v>Age out of range</v>
      </c>
      <c r="G503" s="23" t="str">
        <f t="shared" si="177"/>
        <v>Age out of range</v>
      </c>
      <c r="H503" s="23" t="str">
        <f t="shared" si="178"/>
        <v>Age out of range</v>
      </c>
      <c r="I503" s="23" t="str">
        <f t="shared" si="179"/>
        <v>Age out of range</v>
      </c>
      <c r="J503" s="23" t="str">
        <f t="shared" si="180"/>
        <v>Age out of range</v>
      </c>
      <c r="K503" s="23" t="str">
        <f t="shared" si="181"/>
        <v>Age out of range</v>
      </c>
      <c r="L503" s="23" t="str">
        <f t="shared" si="182"/>
        <v>Age out of range</v>
      </c>
      <c r="M503" s="23" t="str">
        <f t="shared" si="183"/>
        <v>Age out of range</v>
      </c>
      <c r="N503" s="23" t="str">
        <f t="shared" si="184"/>
        <v>Age out of range</v>
      </c>
      <c r="O503" s="23" t="str">
        <f t="shared" si="185"/>
        <v>Age out of range</v>
      </c>
      <c r="P503" s="23" t="str">
        <f t="shared" si="186"/>
        <v>Age out of range</v>
      </c>
      <c r="Q503" s="23" t="e">
        <f t="shared" si="187"/>
        <v>#DIV/0!</v>
      </c>
      <c r="R503" s="17"/>
      <c r="S503" s="23">
        <v>487</v>
      </c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7"/>
      <c r="AM503" s="47"/>
      <c r="AN503" s="10" t="str">
        <f>IF($Z503="","",IF(OR($V503&lt;2.7,$V503&gt;90),"Age OOR",VLOOKUP(AN$14&amp;"-int-"&amp;$E503,Equations!$G:$I,3,0)+VLOOKUP(AN$14&amp;"-sexo-"&amp;$E503,Equations!$G:$I,3,0)*$U503+VLOOKUP(AN$14&amp;"-edad-"&amp;$E503,Equations!$G:$I,3,0)*$V503+VLOOKUP(AN$14&amp;"-est-"&amp;$E503,Equations!$G:$I,3,0)*(1/$W503)+VLOOKUP(AN$14&amp;"-imc-"&amp;$E503,Equations!$G:$I,3,0)*(1/$Q503)))</f>
        <v/>
      </c>
      <c r="AO503" s="10" t="str">
        <f>IF($Z503="","",IF(OR($V503&lt;2.7,$V503&gt;90),"Age OOR",AN503-1.6449*VLOOKUP(AN$14&amp;"-rse-"&amp;$E503,Equations!$G:$I,3,0)))</f>
        <v/>
      </c>
      <c r="AP503" s="10" t="str">
        <f>IF($Z503="","",IF(OR($V503&lt;2.7,$V503&gt;90),"Age OOR",AN503+1.6449*VLOOKUP(AN$14&amp;"-rse-"&amp;$E503,Equations!$G:$I,3,0)))</f>
        <v/>
      </c>
      <c r="AQ503" s="10" t="str">
        <f t="shared" si="188"/>
        <v/>
      </c>
      <c r="AR503" s="10" t="str">
        <f>IF($Z503="","",IF(OR($V503&lt;2.7,$V503&gt;90),"Age OOR",($Z503-AN503)/VLOOKUP(AN$14&amp;"-rse-"&amp;$E503,Equations!$G:$I,3,0)))</f>
        <v/>
      </c>
      <c r="AS503" s="10" t="str">
        <f>IF($AA503="","",IF(OR($V503&lt;2.7,$V503&gt;90),"Age OOR",VLOOKUP(AS$14&amp;"-int-"&amp;$F503,Equations!$G:$I,3,0)+VLOOKUP(AS$14&amp;"-sexo-"&amp;$F503,Equations!$G:$I,3,0)*$U503+VLOOKUP(AS$14&amp;"-edad-"&amp;$F503,Equations!$G:$I,3,0)*$V503+VLOOKUP(AS$14&amp;"-est-"&amp;$F503,Equations!$G:$I,3,0)*(1/$W503)+VLOOKUP(AS$14&amp;"-imc-"&amp;$F503,Equations!$G:$I,3,0)*(1/$Q503)))</f>
        <v/>
      </c>
      <c r="AT503" s="10" t="str">
        <f>IF($AA503="","",IF(OR($V503&lt;2.7,$V503&gt;90),"Age OOR",AS503-1.6449*VLOOKUP(AS$14&amp;"-rse-"&amp;$F503,Equations!$G:$I,3,0)))</f>
        <v/>
      </c>
      <c r="AU503" s="10" t="str">
        <f>IF($AA503="","",IF(OR($V503&lt;2.7,$V503&gt;90),"Age OOR",AS503+1.6449*VLOOKUP(AS$14&amp;"-rse-"&amp;$F503,Equations!$G:$I,3,0)))</f>
        <v/>
      </c>
      <c r="AV503" s="10" t="str">
        <f t="shared" si="189"/>
        <v/>
      </c>
      <c r="AW503" s="10" t="str">
        <f>IF($AA503="","",IF(OR($V503&lt;2.7,$V503&gt;90),"Age OOR",($AA503-AS503)/VLOOKUP(AS$14&amp;"-rse-"&amp;$F503,Equations!$G:$I,3,0)))</f>
        <v/>
      </c>
      <c r="AX503" s="10" t="str">
        <f>IF($AB503="","",IF(OR($V503&lt;2.7,$V503&gt;90),"Age OOR",VLOOKUP(AX$14&amp;"-int-"&amp;$G503,Equations!$G:$I,3,0)+VLOOKUP(AX$14&amp;"-sexo-"&amp;$G503,Equations!$G:$I,3,0)*$U503+VLOOKUP(AX$14&amp;"-edad-"&amp;$G503,Equations!$G:$I,3,0)*$V503+VLOOKUP(AX$14&amp;"-est-"&amp;$G503,Equations!$G:$I,3,0)*(1/$W503)+VLOOKUP(AX$14&amp;"-imc-"&amp;$G503,Equations!$G:$I,3,0)*(1/$Q503)))</f>
        <v/>
      </c>
      <c r="AY503" s="10" t="str">
        <f>IF($AB503="","",IF(OR($V503&lt;2.7,$V503&gt;90),"Age OOR",AX503-1.6449*VLOOKUP(AX$14&amp;"-rse-"&amp;$G503,Equations!$G:$I,3,0)))</f>
        <v/>
      </c>
      <c r="AZ503" s="10" t="str">
        <f>IF($AB503="","",IF(OR($V503&lt;2.7,$V503&gt;90),"Age OOR",AX503+1.6449*VLOOKUP(AX$14&amp;"-rse-"&amp;$G503,Equations!$G:$I,3,0)))</f>
        <v/>
      </c>
      <c r="BA503" s="10" t="str">
        <f t="shared" si="190"/>
        <v/>
      </c>
      <c r="BB503" s="10" t="str">
        <f>IF($AB503="","",IF(OR($V503&lt;2.7,$V503&gt;90),"Age OOR",($AB503-AX503)/VLOOKUP(AX$14&amp;"-rse-"&amp;$G503,Equations!$G:$I,3,0)))</f>
        <v/>
      </c>
      <c r="BC503" s="10" t="str">
        <f>IF($AC503="","",IF(OR($V503&lt;2.7,$V503&gt;90),"Age OOR",VLOOKUP(BC$14&amp;"-int-"&amp;$H503,Equations!$G:$I,3,0)+VLOOKUP(BC$14&amp;"-sexo-"&amp;$H503,Equations!$G:$I,3,0)*$U503+VLOOKUP(BC$14&amp;"-edad-"&amp;$H503,Equations!$G:$I,3,0)*$V503+VLOOKUP(BC$14&amp;"-est-"&amp;$H503,Equations!$G:$I,3,0)*(1/$W503)+VLOOKUP(BC$14&amp;"-imc-"&amp;$H503,Equations!$G:$I,3,0)*(1/$Q503)))</f>
        <v/>
      </c>
      <c r="BD503" s="10" t="str">
        <f>IF($AC503="","",IF(OR($V503&lt;2.7,$V503&gt;90),"Age OOR",BC503-1.6449*VLOOKUP(BC$14&amp;"-rse-"&amp;$H503,Equations!$G:$I,3,0)))</f>
        <v/>
      </c>
      <c r="BE503" s="10" t="str">
        <f>IF($AC503="","",IF(OR($V503&lt;2.7,$V503&gt;90),"Age OOR",BC503+1.6449*VLOOKUP(BC$14&amp;"-rse-"&amp;$H503,Equations!$G:$I,3,0)))</f>
        <v/>
      </c>
      <c r="BF503" s="10" t="str">
        <f t="shared" si="191"/>
        <v/>
      </c>
      <c r="BG503" s="10" t="str">
        <f>IF($AC503="","",IF(OR($V503&lt;2.7,$V503&gt;90),"Age OOR",($AC503-BC503)/VLOOKUP(BC$14&amp;"-rse-"&amp;$H503,Equations!$G:$I,3,0)))</f>
        <v/>
      </c>
      <c r="BH503" s="10" t="str">
        <f>IF($AD503="","",IF(OR($V503&lt;2.7,$V503&gt;90),"Age OOR",VLOOKUP(BH$14&amp;"-int-"&amp;$I503,Equations!$G:$I,3,0)+VLOOKUP(BH$14&amp;"-sexo-"&amp;$I503,Equations!$G:$I,3,0)*$U503+VLOOKUP(BH$14&amp;"-edad-"&amp;$I503,Equations!$G:$I,3,0)*$V503+VLOOKUP(BH$14&amp;"-est-"&amp;$I503,Equations!$G:$I,3,0)*(1/$W503)+VLOOKUP(BH$14&amp;"-imc-"&amp;$I503,Equations!$G:$I,3,0)*(1/$Q503)))</f>
        <v/>
      </c>
      <c r="BI503" s="10" t="str">
        <f>IF($AD503="","",IF(OR($V503&lt;2.7,$V503&gt;90),"Age OOR",BH503-1.6449*VLOOKUP(BH$14&amp;"-rse-"&amp;$I503,Equations!$G:$I,3,0)))</f>
        <v/>
      </c>
      <c r="BJ503" s="10" t="str">
        <f>IF($AD503="","",IF(OR($V503&lt;2.7,$V503&gt;90),"Age OOR",BH503+1.6449*VLOOKUP(BH$14&amp;"-rse-"&amp;$I503,Equations!$G:$I,3,0)))</f>
        <v/>
      </c>
      <c r="BK503" s="10" t="str">
        <f t="shared" si="192"/>
        <v/>
      </c>
      <c r="BL503" s="10" t="str">
        <f>IF($AD503="","",IF(OR($V503&lt;2.7,$V503&gt;90),"Age OOR",($AD503-BH503)/VLOOKUP(BH$14&amp;"-rse-"&amp;$I503,Equations!$G:$I,3,0)))</f>
        <v/>
      </c>
      <c r="BM503" s="10" t="str">
        <f>IF($AE503="","",IF(OR($V503&lt;2.7,$V503&gt;90),"Age OOR",VLOOKUP(BM$14&amp;"-int-"&amp;$J503,Equations!$G:$I,3,0)+VLOOKUP(BM$14&amp;"-sexo-"&amp;$J503,Equations!$G:$I,3,0)*$U503+VLOOKUP(BM$14&amp;"-edad-"&amp;$J503,Equations!$G:$I,3,0)*$V503+VLOOKUP(BM$14&amp;"-est-"&amp;$J503,Equations!$G:$I,3,0)*(1/$W503)+VLOOKUP(BM$14&amp;"-imc-"&amp;$J503,Equations!$G:$I,3,0)*(1/$Q503)))</f>
        <v/>
      </c>
      <c r="BN503" s="10" t="str">
        <f>IF($AE503="","",IF(OR($V503&lt;2.7,$V503&gt;90),"Age OOR",BM503-1.6449*VLOOKUP(BM$14&amp;"-rse-"&amp;$J503,Equations!$G:$I,3,0)))</f>
        <v/>
      </c>
      <c r="BO503" s="10" t="str">
        <f>IF($AE503="","",IF(OR($V503&lt;2.7,$V503&gt;90),"Age OOR",BM503+1.6449*VLOOKUP(BM$14&amp;"-rse-"&amp;$J503,Equations!$G:$I,3,0)))</f>
        <v/>
      </c>
      <c r="BP503" s="10" t="str">
        <f t="shared" si="193"/>
        <v/>
      </c>
      <c r="BQ503" s="10" t="str">
        <f>IF($AE503="","",IF(OR($V503&lt;2.7,$V503&gt;90),"Age OOR",($AE503-BM503)/VLOOKUP(BM$14&amp;"-rse-"&amp;$J503,Equations!$G:$I,3,0)))</f>
        <v/>
      </c>
      <c r="BR503" s="10" t="str">
        <f>IF($AF503="","",IF(OR($V503&lt;2.7,$V503&gt;90),"Age OOR",VLOOKUP(BR$14&amp;"-int-"&amp;$K503,Equations!$G:$I,3,0)+VLOOKUP(BR$14&amp;"-sexo-"&amp;$K503,Equations!$G:$I,3,0)*$U503+VLOOKUP(BR$14&amp;"-edad-"&amp;$K503,Equations!$G:$I,3,0)*$V503+VLOOKUP(BR$14&amp;"-est-"&amp;$K503,Equations!$G:$I,3,0)*(1/$W503)+VLOOKUP(BR$14&amp;"-imc-"&amp;$K503,Equations!$G:$I,3,0)*(1/$Q503)))</f>
        <v/>
      </c>
      <c r="BS503" s="10" t="str">
        <f>IF($AF503="","",IF(OR($V503&lt;2.7,$V503&gt;90),"Age OOR",BR503-1.6449*VLOOKUP(BR$14&amp;"-rse-"&amp;$K503,Equations!$G:$I,3,0)))</f>
        <v/>
      </c>
      <c r="BT503" s="10" t="str">
        <f>IF($AF503="","",IF(OR($V503&lt;2.7,$V503&gt;90),"Age OOR",BR503+1.6449*VLOOKUP(BR$14&amp;"-rse-"&amp;$K503,Equations!$G:$I,3,0)))</f>
        <v/>
      </c>
      <c r="BU503" s="10" t="str">
        <f t="shared" si="194"/>
        <v/>
      </c>
      <c r="BV503" s="10" t="str">
        <f>IF($AF503="","",IF(OR($V503&lt;2.7,$V503&gt;90),"Age OOR",($AF503-BR503)/VLOOKUP(BR$14&amp;"-rse-"&amp;$K503,Equations!$G:$I,3,0)))</f>
        <v/>
      </c>
      <c r="BW503" s="10" t="str">
        <f>IF($AG503="","",IF(OR($V503&lt;2.7,$V503&gt;90),"Age OOR",VLOOKUP(BW$14&amp;"-int-"&amp;$L503,Equations!$G:$I,3,0)+VLOOKUP(BW$14&amp;"-sexo-"&amp;$L503,Equations!$G:$I,3,0)*$U503+VLOOKUP(BW$14&amp;"-edad-"&amp;$L503,Equations!$G:$I,3,0)*$V503+VLOOKUP(BW$14&amp;"-est-"&amp;$L503,Equations!$G:$I,3,0)*(1/$W503)+VLOOKUP(BW$14&amp;"-imc-"&amp;$L503,Equations!$G:$I,3,0)*(1/$Q503)))</f>
        <v/>
      </c>
      <c r="BX503" s="10" t="str">
        <f>IF($AG503="","",IF(OR($V503&lt;2.7,$V503&gt;90),"Age OOR",BW503-1.6449*VLOOKUP(BW$14&amp;"-rse-"&amp;$L503,Equations!$G:$I,3,0)))</f>
        <v/>
      </c>
      <c r="BY503" s="10" t="str">
        <f>IF($AG503="","",IF(OR($V503&lt;2.7,$V503&gt;90),"Age OOR",BW503+1.6449*VLOOKUP(BW$14&amp;"-rse-"&amp;$L503,Equations!$G:$I,3,0)))</f>
        <v/>
      </c>
      <c r="BZ503" s="10" t="str">
        <f t="shared" si="195"/>
        <v/>
      </c>
      <c r="CA503" s="10" t="str">
        <f>IF($AG503="","",IF(OR($V503&lt;2.7,$V503&gt;90),"Age OOR",($AG503-BW503)/VLOOKUP(BW$14&amp;"-rse-"&amp;$L503,Equations!$G:$I,3,0)))</f>
        <v/>
      </c>
      <c r="CB503" s="10" t="str">
        <f>IF($AH503="","",IF(OR($V503&lt;2.7,$V503&gt;90),"Age OOR",VLOOKUP(CB$14&amp;"-int-"&amp;$M503,Equations!$G:$I,3,0)+VLOOKUP(CB$14&amp;"-sexo-"&amp;$M503,Equations!$G:$I,3,0)*$U503+VLOOKUP(CB$14&amp;"-edad-"&amp;$M503,Equations!$G:$I,3,0)*$V503+VLOOKUP(CB$14&amp;"-est-"&amp;$M503,Equations!$G:$I,3,0)*(1/$W503)+VLOOKUP(CB$14&amp;"-imc-"&amp;$M503,Equations!$G:$I,3,0)*(1/$Q503)))</f>
        <v/>
      </c>
      <c r="CC503" s="10" t="str">
        <f>IF($AH503="","",IF(OR($V503&lt;2.7,$V503&gt;90),"Age OOR",CB503-1.6449*VLOOKUP(CB$14&amp;"-rse-"&amp;$M503,Equations!$G:$I,3,0)))</f>
        <v/>
      </c>
      <c r="CD503" s="10" t="str">
        <f>IF($AH503="","",IF(OR($V503&lt;2.7,$V503&gt;90),"Age OOR",CB503+1.6449*VLOOKUP(CB$14&amp;"-rse-"&amp;$M503,Equations!$G:$I,3,0)))</f>
        <v/>
      </c>
      <c r="CE503" s="10" t="str">
        <f t="shared" si="196"/>
        <v/>
      </c>
      <c r="CF503" s="10" t="str">
        <f>IF($AH503="","",IF(OR($V503&lt;2.7,$V503&gt;90),"Age OOR",($AH503-CB503)/VLOOKUP(CB$14&amp;"-rse-"&amp;$M503,Equations!$G:$I,3,0)))</f>
        <v/>
      </c>
      <c r="CG503" s="10" t="str">
        <f>IF($AI503="","",IF(OR($V503&lt;2.7,$V503&gt;90),"Age OOR",VLOOKUP(CG$14&amp;"-int-"&amp;$N503,Equations!$G:$I,3,0)+VLOOKUP(CG$14&amp;"-sexo-"&amp;$N503,Equations!$G:$I,3,0)*$U503+VLOOKUP(CG$14&amp;"-edad-"&amp;$N503,Equations!$G:$I,3,0)*$V503+VLOOKUP(CG$14&amp;"-est-"&amp;$N503,Equations!$G:$I,3,0)*(1/$W503)+VLOOKUP(CG$14&amp;"-imc-"&amp;$N503,Equations!$G:$I,3,0)*(1/$Q503)))</f>
        <v/>
      </c>
      <c r="CH503" s="10" t="str">
        <f>IF($AI503="","",IF(OR($V503&lt;2.7,$V503&gt;90),"Age OOR",CG503-1.6449*VLOOKUP(CG$14&amp;"-rse-"&amp;$N503,Equations!$G:$I,3,0)))</f>
        <v/>
      </c>
      <c r="CI503" s="10" t="str">
        <f>IF($AI503="","",IF(OR($V503&lt;2.7,$V503&gt;90),"Age OOR",CG503+1.6449*VLOOKUP(CG$14&amp;"-rse-"&amp;$N503,Equations!$G:$I,3,0)))</f>
        <v/>
      </c>
      <c r="CJ503" s="10" t="str">
        <f t="shared" si="197"/>
        <v/>
      </c>
      <c r="CK503" s="10" t="str">
        <f>IF($AI503="","",IF(OR($V503&lt;2.7,$V503&gt;90),"Age OOR",($AI503-CG503)/VLOOKUP(CG$14&amp;"-rse-"&amp;$N503,Equations!$G:$I,3,0)))</f>
        <v/>
      </c>
      <c r="CL503" s="10" t="str">
        <f>IF($AJ503="","",IF(OR($V503&lt;2.7,$V503&gt;90),"Age OOR",VLOOKUP(CL$14&amp;"-int-"&amp;$O503,Equations!$G:$I,3,0)+VLOOKUP(CL$14&amp;"-sexo-"&amp;$O503,Equations!$G:$I,3,0)*$U503+VLOOKUP(CL$14&amp;"-edad-"&amp;$O503,Equations!$G:$I,3,0)*$V503+VLOOKUP(CL$14&amp;"-est-"&amp;$O503,Equations!$G:$I,3,0)*(1/$W503)+VLOOKUP(CL$14&amp;"-imc-"&amp;$O503,Equations!$G:$I,3,0)*(1/$Q503)))</f>
        <v/>
      </c>
      <c r="CM503" s="10" t="str">
        <f>IF($AJ503="","",IF(OR($V503&lt;2.7,$V503&gt;90),"Age OOR",CL503-1.6449*VLOOKUP(CL$14&amp;"-rse-"&amp;$O503,Equations!$G:$I,3,0)))</f>
        <v/>
      </c>
      <c r="CN503" s="10" t="str">
        <f>IF($AJ503="","",IF(OR($V503&lt;2.7,$V503&gt;90),"Age OOR",CL503+1.6449*VLOOKUP(CL$14&amp;"-rse-"&amp;$O503,Equations!$G:$I,3,0)))</f>
        <v/>
      </c>
      <c r="CO503" s="10" t="str">
        <f t="shared" si="198"/>
        <v/>
      </c>
      <c r="CP503" s="10" t="str">
        <f>IF($AJ503="","",IF(OR($V503&lt;2.7,$V503&gt;90),"Age OOR",($AJ503-CL503)/VLOOKUP(CL$14&amp;"-rse-"&amp;$O503,Equations!$G:$I,3,0)))</f>
        <v/>
      </c>
      <c r="CQ503" s="10" t="str">
        <f>IF($AK503="","",IF(OR($V503&lt;2.7,$V503&gt;90),"Age OOR",EXP(VLOOKUP(CQ$14&amp;"-int-"&amp;$P503,Equations!$G:$I,3,0)+VLOOKUP(CQ$14&amp;"-sexo-"&amp;$P503,Equations!$G:$I,3,0)*$U503+VLOOKUP(CQ$14&amp;"-edad-"&amp;$P503,Equations!$G:$I,3,0)*$V503+VLOOKUP(CQ$14&amp;"-est-"&amp;$P503,Equations!$G:$I,3,0)*(1/$W503)+VLOOKUP(CQ$14&amp;"-imc-"&amp;$P503,Equations!$G:$I,3,0)*(1/$Q503))))</f>
        <v/>
      </c>
      <c r="CR503" s="10" t="str">
        <f>IF($AK503="","",IF(OR($V503&lt;2.7,$V503&gt;90),"Age OOR",EXP(LN(CQ503)-1.6449*VLOOKUP(CQ$14&amp;"-rse-"&amp;$P503,Equations!$G:$I,3,0))))</f>
        <v/>
      </c>
      <c r="CS503" s="10" t="str">
        <f>IF($AK503="","",IF(OR($V503&lt;2.7,$V503&gt;90),"Age OOR",EXP(LN(CQ503)+1.6449*VLOOKUP(CQ$14&amp;"-rse-"&amp;$P503,Equations!$G:$I,3,0))))</f>
        <v/>
      </c>
      <c r="CT503" s="10" t="str">
        <f t="shared" si="199"/>
        <v/>
      </c>
      <c r="CU503" s="10" t="str">
        <f>IF($AK503="","",IF(OR($V503&lt;2.7,$V503&gt;90),"Age OOR",(LN($AK503)-LN(CQ503))/VLOOKUP(CQ$14&amp;"-rse-"&amp;$P503,Equations!$G:$I,3,0)))</f>
        <v/>
      </c>
      <c r="CV503" s="47"/>
    </row>
    <row r="504" spans="5:123" x14ac:dyDescent="0.2">
      <c r="E504" s="23" t="str">
        <f t="shared" si="175"/>
        <v>Age out of range</v>
      </c>
      <c r="F504" s="23" t="str">
        <f t="shared" si="176"/>
        <v>Age out of range</v>
      </c>
      <c r="G504" s="23" t="str">
        <f t="shared" si="177"/>
        <v>Age out of range</v>
      </c>
      <c r="H504" s="23" t="str">
        <f t="shared" si="178"/>
        <v>Age out of range</v>
      </c>
      <c r="I504" s="23" t="str">
        <f t="shared" si="179"/>
        <v>Age out of range</v>
      </c>
      <c r="J504" s="23" t="str">
        <f t="shared" si="180"/>
        <v>Age out of range</v>
      </c>
      <c r="K504" s="23" t="str">
        <f t="shared" si="181"/>
        <v>Age out of range</v>
      </c>
      <c r="L504" s="23" t="str">
        <f t="shared" si="182"/>
        <v>Age out of range</v>
      </c>
      <c r="M504" s="23" t="str">
        <f t="shared" si="183"/>
        <v>Age out of range</v>
      </c>
      <c r="N504" s="23" t="str">
        <f t="shared" si="184"/>
        <v>Age out of range</v>
      </c>
      <c r="O504" s="23" t="str">
        <f t="shared" si="185"/>
        <v>Age out of range</v>
      </c>
      <c r="P504" s="23" t="str">
        <f t="shared" si="186"/>
        <v>Age out of range</v>
      </c>
      <c r="Q504" s="23" t="e">
        <f t="shared" si="187"/>
        <v>#DIV/0!</v>
      </c>
      <c r="R504" s="17"/>
      <c r="S504" s="23">
        <v>488</v>
      </c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7"/>
      <c r="AM504" s="47"/>
      <c r="AN504" s="10" t="str">
        <f>IF($Z504="","",IF(OR($V504&lt;2.7,$V504&gt;90),"Age OOR",VLOOKUP(AN$14&amp;"-int-"&amp;$E504,Equations!$G:$I,3,0)+VLOOKUP(AN$14&amp;"-sexo-"&amp;$E504,Equations!$G:$I,3,0)*$U504+VLOOKUP(AN$14&amp;"-edad-"&amp;$E504,Equations!$G:$I,3,0)*$V504+VLOOKUP(AN$14&amp;"-est-"&amp;$E504,Equations!$G:$I,3,0)*(1/$W504)+VLOOKUP(AN$14&amp;"-imc-"&amp;$E504,Equations!$G:$I,3,0)*(1/$Q504)))</f>
        <v/>
      </c>
      <c r="AO504" s="10" t="str">
        <f>IF($Z504="","",IF(OR($V504&lt;2.7,$V504&gt;90),"Age OOR",AN504-1.6449*VLOOKUP(AN$14&amp;"-rse-"&amp;$E504,Equations!$G:$I,3,0)))</f>
        <v/>
      </c>
      <c r="AP504" s="10" t="str">
        <f>IF($Z504="","",IF(OR($V504&lt;2.7,$V504&gt;90),"Age OOR",AN504+1.6449*VLOOKUP(AN$14&amp;"-rse-"&amp;$E504,Equations!$G:$I,3,0)))</f>
        <v/>
      </c>
      <c r="AQ504" s="10" t="str">
        <f t="shared" si="188"/>
        <v/>
      </c>
      <c r="AR504" s="10" t="str">
        <f>IF($Z504="","",IF(OR($V504&lt;2.7,$V504&gt;90),"Age OOR",($Z504-AN504)/VLOOKUP(AN$14&amp;"-rse-"&amp;$E504,Equations!$G:$I,3,0)))</f>
        <v/>
      </c>
      <c r="AS504" s="10" t="str">
        <f>IF($AA504="","",IF(OR($V504&lt;2.7,$V504&gt;90),"Age OOR",VLOOKUP(AS$14&amp;"-int-"&amp;$F504,Equations!$G:$I,3,0)+VLOOKUP(AS$14&amp;"-sexo-"&amp;$F504,Equations!$G:$I,3,0)*$U504+VLOOKUP(AS$14&amp;"-edad-"&amp;$F504,Equations!$G:$I,3,0)*$V504+VLOOKUP(AS$14&amp;"-est-"&amp;$F504,Equations!$G:$I,3,0)*(1/$W504)+VLOOKUP(AS$14&amp;"-imc-"&amp;$F504,Equations!$G:$I,3,0)*(1/$Q504)))</f>
        <v/>
      </c>
      <c r="AT504" s="10" t="str">
        <f>IF($AA504="","",IF(OR($V504&lt;2.7,$V504&gt;90),"Age OOR",AS504-1.6449*VLOOKUP(AS$14&amp;"-rse-"&amp;$F504,Equations!$G:$I,3,0)))</f>
        <v/>
      </c>
      <c r="AU504" s="10" t="str">
        <f>IF($AA504="","",IF(OR($V504&lt;2.7,$V504&gt;90),"Age OOR",AS504+1.6449*VLOOKUP(AS$14&amp;"-rse-"&amp;$F504,Equations!$G:$I,3,0)))</f>
        <v/>
      </c>
      <c r="AV504" s="10" t="str">
        <f t="shared" si="189"/>
        <v/>
      </c>
      <c r="AW504" s="10" t="str">
        <f>IF($AA504="","",IF(OR($V504&lt;2.7,$V504&gt;90),"Age OOR",($AA504-AS504)/VLOOKUP(AS$14&amp;"-rse-"&amp;$F504,Equations!$G:$I,3,0)))</f>
        <v/>
      </c>
      <c r="AX504" s="10" t="str">
        <f>IF($AB504="","",IF(OR($V504&lt;2.7,$V504&gt;90),"Age OOR",VLOOKUP(AX$14&amp;"-int-"&amp;$G504,Equations!$G:$I,3,0)+VLOOKUP(AX$14&amp;"-sexo-"&amp;$G504,Equations!$G:$I,3,0)*$U504+VLOOKUP(AX$14&amp;"-edad-"&amp;$G504,Equations!$G:$I,3,0)*$V504+VLOOKUP(AX$14&amp;"-est-"&amp;$G504,Equations!$G:$I,3,0)*(1/$W504)+VLOOKUP(AX$14&amp;"-imc-"&amp;$G504,Equations!$G:$I,3,0)*(1/$Q504)))</f>
        <v/>
      </c>
      <c r="AY504" s="10" t="str">
        <f>IF($AB504="","",IF(OR($V504&lt;2.7,$V504&gt;90),"Age OOR",AX504-1.6449*VLOOKUP(AX$14&amp;"-rse-"&amp;$G504,Equations!$G:$I,3,0)))</f>
        <v/>
      </c>
      <c r="AZ504" s="10" t="str">
        <f>IF($AB504="","",IF(OR($V504&lt;2.7,$V504&gt;90),"Age OOR",AX504+1.6449*VLOOKUP(AX$14&amp;"-rse-"&amp;$G504,Equations!$G:$I,3,0)))</f>
        <v/>
      </c>
      <c r="BA504" s="10" t="str">
        <f t="shared" si="190"/>
        <v/>
      </c>
      <c r="BB504" s="10" t="str">
        <f>IF($AB504="","",IF(OR($V504&lt;2.7,$V504&gt;90),"Age OOR",($AB504-AX504)/VLOOKUP(AX$14&amp;"-rse-"&amp;$G504,Equations!$G:$I,3,0)))</f>
        <v/>
      </c>
      <c r="BC504" s="10" t="str">
        <f>IF($AC504="","",IF(OR($V504&lt;2.7,$V504&gt;90),"Age OOR",VLOOKUP(BC$14&amp;"-int-"&amp;$H504,Equations!$G:$I,3,0)+VLOOKUP(BC$14&amp;"-sexo-"&amp;$H504,Equations!$G:$I,3,0)*$U504+VLOOKUP(BC$14&amp;"-edad-"&amp;$H504,Equations!$G:$I,3,0)*$V504+VLOOKUP(BC$14&amp;"-est-"&amp;$H504,Equations!$G:$I,3,0)*(1/$W504)+VLOOKUP(BC$14&amp;"-imc-"&amp;$H504,Equations!$G:$I,3,0)*(1/$Q504)))</f>
        <v/>
      </c>
      <c r="BD504" s="10" t="str">
        <f>IF($AC504="","",IF(OR($V504&lt;2.7,$V504&gt;90),"Age OOR",BC504-1.6449*VLOOKUP(BC$14&amp;"-rse-"&amp;$H504,Equations!$G:$I,3,0)))</f>
        <v/>
      </c>
      <c r="BE504" s="10" t="str">
        <f>IF($AC504="","",IF(OR($V504&lt;2.7,$V504&gt;90),"Age OOR",BC504+1.6449*VLOOKUP(BC$14&amp;"-rse-"&amp;$H504,Equations!$G:$I,3,0)))</f>
        <v/>
      </c>
      <c r="BF504" s="10" t="str">
        <f t="shared" si="191"/>
        <v/>
      </c>
      <c r="BG504" s="10" t="str">
        <f>IF($AC504="","",IF(OR($V504&lt;2.7,$V504&gt;90),"Age OOR",($AC504-BC504)/VLOOKUP(BC$14&amp;"-rse-"&amp;$H504,Equations!$G:$I,3,0)))</f>
        <v/>
      </c>
      <c r="BH504" s="10" t="str">
        <f>IF($AD504="","",IF(OR($V504&lt;2.7,$V504&gt;90),"Age OOR",VLOOKUP(BH$14&amp;"-int-"&amp;$I504,Equations!$G:$I,3,0)+VLOOKUP(BH$14&amp;"-sexo-"&amp;$I504,Equations!$G:$I,3,0)*$U504+VLOOKUP(BH$14&amp;"-edad-"&amp;$I504,Equations!$G:$I,3,0)*$V504+VLOOKUP(BH$14&amp;"-est-"&amp;$I504,Equations!$G:$I,3,0)*(1/$W504)+VLOOKUP(BH$14&amp;"-imc-"&amp;$I504,Equations!$G:$I,3,0)*(1/$Q504)))</f>
        <v/>
      </c>
      <c r="BI504" s="10" t="str">
        <f>IF($AD504="","",IF(OR($V504&lt;2.7,$V504&gt;90),"Age OOR",BH504-1.6449*VLOOKUP(BH$14&amp;"-rse-"&amp;$I504,Equations!$G:$I,3,0)))</f>
        <v/>
      </c>
      <c r="BJ504" s="10" t="str">
        <f>IF($AD504="","",IF(OR($V504&lt;2.7,$V504&gt;90),"Age OOR",BH504+1.6449*VLOOKUP(BH$14&amp;"-rse-"&amp;$I504,Equations!$G:$I,3,0)))</f>
        <v/>
      </c>
      <c r="BK504" s="10" t="str">
        <f t="shared" si="192"/>
        <v/>
      </c>
      <c r="BL504" s="10" t="str">
        <f>IF($AD504="","",IF(OR($V504&lt;2.7,$V504&gt;90),"Age OOR",($AD504-BH504)/VLOOKUP(BH$14&amp;"-rse-"&amp;$I504,Equations!$G:$I,3,0)))</f>
        <v/>
      </c>
      <c r="BM504" s="10" t="str">
        <f>IF($AE504="","",IF(OR($V504&lt;2.7,$V504&gt;90),"Age OOR",VLOOKUP(BM$14&amp;"-int-"&amp;$J504,Equations!$G:$I,3,0)+VLOOKUP(BM$14&amp;"-sexo-"&amp;$J504,Equations!$G:$I,3,0)*$U504+VLOOKUP(BM$14&amp;"-edad-"&amp;$J504,Equations!$G:$I,3,0)*$V504+VLOOKUP(BM$14&amp;"-est-"&amp;$J504,Equations!$G:$I,3,0)*(1/$W504)+VLOOKUP(BM$14&amp;"-imc-"&amp;$J504,Equations!$G:$I,3,0)*(1/$Q504)))</f>
        <v/>
      </c>
      <c r="BN504" s="10" t="str">
        <f>IF($AE504="","",IF(OR($V504&lt;2.7,$V504&gt;90),"Age OOR",BM504-1.6449*VLOOKUP(BM$14&amp;"-rse-"&amp;$J504,Equations!$G:$I,3,0)))</f>
        <v/>
      </c>
      <c r="BO504" s="10" t="str">
        <f>IF($AE504="","",IF(OR($V504&lt;2.7,$V504&gt;90),"Age OOR",BM504+1.6449*VLOOKUP(BM$14&amp;"-rse-"&amp;$J504,Equations!$G:$I,3,0)))</f>
        <v/>
      </c>
      <c r="BP504" s="10" t="str">
        <f t="shared" si="193"/>
        <v/>
      </c>
      <c r="BQ504" s="10" t="str">
        <f>IF($AE504="","",IF(OR($V504&lt;2.7,$V504&gt;90),"Age OOR",($AE504-BM504)/VLOOKUP(BM$14&amp;"-rse-"&amp;$J504,Equations!$G:$I,3,0)))</f>
        <v/>
      </c>
      <c r="BR504" s="10" t="str">
        <f>IF($AF504="","",IF(OR($V504&lt;2.7,$V504&gt;90),"Age OOR",VLOOKUP(BR$14&amp;"-int-"&amp;$K504,Equations!$G:$I,3,0)+VLOOKUP(BR$14&amp;"-sexo-"&amp;$K504,Equations!$G:$I,3,0)*$U504+VLOOKUP(BR$14&amp;"-edad-"&amp;$K504,Equations!$G:$I,3,0)*$V504+VLOOKUP(BR$14&amp;"-est-"&amp;$K504,Equations!$G:$I,3,0)*(1/$W504)+VLOOKUP(BR$14&amp;"-imc-"&amp;$K504,Equations!$G:$I,3,0)*(1/$Q504)))</f>
        <v/>
      </c>
      <c r="BS504" s="10" t="str">
        <f>IF($AF504="","",IF(OR($V504&lt;2.7,$V504&gt;90),"Age OOR",BR504-1.6449*VLOOKUP(BR$14&amp;"-rse-"&amp;$K504,Equations!$G:$I,3,0)))</f>
        <v/>
      </c>
      <c r="BT504" s="10" t="str">
        <f>IF($AF504="","",IF(OR($V504&lt;2.7,$V504&gt;90),"Age OOR",BR504+1.6449*VLOOKUP(BR$14&amp;"-rse-"&amp;$K504,Equations!$G:$I,3,0)))</f>
        <v/>
      </c>
      <c r="BU504" s="10" t="str">
        <f t="shared" si="194"/>
        <v/>
      </c>
      <c r="BV504" s="10" t="str">
        <f>IF($AF504="","",IF(OR($V504&lt;2.7,$V504&gt;90),"Age OOR",($AF504-BR504)/VLOOKUP(BR$14&amp;"-rse-"&amp;$K504,Equations!$G:$I,3,0)))</f>
        <v/>
      </c>
      <c r="BW504" s="10" t="str">
        <f>IF($AG504="","",IF(OR($V504&lt;2.7,$V504&gt;90),"Age OOR",VLOOKUP(BW$14&amp;"-int-"&amp;$L504,Equations!$G:$I,3,0)+VLOOKUP(BW$14&amp;"-sexo-"&amp;$L504,Equations!$G:$I,3,0)*$U504+VLOOKUP(BW$14&amp;"-edad-"&amp;$L504,Equations!$G:$I,3,0)*$V504+VLOOKUP(BW$14&amp;"-est-"&amp;$L504,Equations!$G:$I,3,0)*(1/$W504)+VLOOKUP(BW$14&amp;"-imc-"&amp;$L504,Equations!$G:$I,3,0)*(1/$Q504)))</f>
        <v/>
      </c>
      <c r="BX504" s="10" t="str">
        <f>IF($AG504="","",IF(OR($V504&lt;2.7,$V504&gt;90),"Age OOR",BW504-1.6449*VLOOKUP(BW$14&amp;"-rse-"&amp;$L504,Equations!$G:$I,3,0)))</f>
        <v/>
      </c>
      <c r="BY504" s="10" t="str">
        <f>IF($AG504="","",IF(OR($V504&lt;2.7,$V504&gt;90),"Age OOR",BW504+1.6449*VLOOKUP(BW$14&amp;"-rse-"&amp;$L504,Equations!$G:$I,3,0)))</f>
        <v/>
      </c>
      <c r="BZ504" s="10" t="str">
        <f t="shared" si="195"/>
        <v/>
      </c>
      <c r="CA504" s="10" t="str">
        <f>IF($AG504="","",IF(OR($V504&lt;2.7,$V504&gt;90),"Age OOR",($AG504-BW504)/VLOOKUP(BW$14&amp;"-rse-"&amp;$L504,Equations!$G:$I,3,0)))</f>
        <v/>
      </c>
      <c r="CB504" s="10" t="str">
        <f>IF($AH504="","",IF(OR($V504&lt;2.7,$V504&gt;90),"Age OOR",VLOOKUP(CB$14&amp;"-int-"&amp;$M504,Equations!$G:$I,3,0)+VLOOKUP(CB$14&amp;"-sexo-"&amp;$M504,Equations!$G:$I,3,0)*$U504+VLOOKUP(CB$14&amp;"-edad-"&amp;$M504,Equations!$G:$I,3,0)*$V504+VLOOKUP(CB$14&amp;"-est-"&amp;$M504,Equations!$G:$I,3,0)*(1/$W504)+VLOOKUP(CB$14&amp;"-imc-"&amp;$M504,Equations!$G:$I,3,0)*(1/$Q504)))</f>
        <v/>
      </c>
      <c r="CC504" s="10" t="str">
        <f>IF($AH504="","",IF(OR($V504&lt;2.7,$V504&gt;90),"Age OOR",CB504-1.6449*VLOOKUP(CB$14&amp;"-rse-"&amp;$M504,Equations!$G:$I,3,0)))</f>
        <v/>
      </c>
      <c r="CD504" s="10" t="str">
        <f>IF($AH504="","",IF(OR($V504&lt;2.7,$V504&gt;90),"Age OOR",CB504+1.6449*VLOOKUP(CB$14&amp;"-rse-"&amp;$M504,Equations!$G:$I,3,0)))</f>
        <v/>
      </c>
      <c r="CE504" s="10" t="str">
        <f t="shared" si="196"/>
        <v/>
      </c>
      <c r="CF504" s="10" t="str">
        <f>IF($AH504="","",IF(OR($V504&lt;2.7,$V504&gt;90),"Age OOR",($AH504-CB504)/VLOOKUP(CB$14&amp;"-rse-"&amp;$M504,Equations!$G:$I,3,0)))</f>
        <v/>
      </c>
      <c r="CG504" s="10" t="str">
        <f>IF($AI504="","",IF(OR($V504&lt;2.7,$V504&gt;90),"Age OOR",VLOOKUP(CG$14&amp;"-int-"&amp;$N504,Equations!$G:$I,3,0)+VLOOKUP(CG$14&amp;"-sexo-"&amp;$N504,Equations!$G:$I,3,0)*$U504+VLOOKUP(CG$14&amp;"-edad-"&amp;$N504,Equations!$G:$I,3,0)*$V504+VLOOKUP(CG$14&amp;"-est-"&amp;$N504,Equations!$G:$I,3,0)*(1/$W504)+VLOOKUP(CG$14&amp;"-imc-"&amp;$N504,Equations!$G:$I,3,0)*(1/$Q504)))</f>
        <v/>
      </c>
      <c r="CH504" s="10" t="str">
        <f>IF($AI504="","",IF(OR($V504&lt;2.7,$V504&gt;90),"Age OOR",CG504-1.6449*VLOOKUP(CG$14&amp;"-rse-"&amp;$N504,Equations!$G:$I,3,0)))</f>
        <v/>
      </c>
      <c r="CI504" s="10" t="str">
        <f>IF($AI504="","",IF(OR($V504&lt;2.7,$V504&gt;90),"Age OOR",CG504+1.6449*VLOOKUP(CG$14&amp;"-rse-"&amp;$N504,Equations!$G:$I,3,0)))</f>
        <v/>
      </c>
      <c r="CJ504" s="10" t="str">
        <f t="shared" si="197"/>
        <v/>
      </c>
      <c r="CK504" s="10" t="str">
        <f>IF($AI504="","",IF(OR($V504&lt;2.7,$V504&gt;90),"Age OOR",($AI504-CG504)/VLOOKUP(CG$14&amp;"-rse-"&amp;$N504,Equations!$G:$I,3,0)))</f>
        <v/>
      </c>
      <c r="CL504" s="10" t="str">
        <f>IF($AJ504="","",IF(OR($V504&lt;2.7,$V504&gt;90),"Age OOR",VLOOKUP(CL$14&amp;"-int-"&amp;$O504,Equations!$G:$I,3,0)+VLOOKUP(CL$14&amp;"-sexo-"&amp;$O504,Equations!$G:$I,3,0)*$U504+VLOOKUP(CL$14&amp;"-edad-"&amp;$O504,Equations!$G:$I,3,0)*$V504+VLOOKUP(CL$14&amp;"-est-"&amp;$O504,Equations!$G:$I,3,0)*(1/$W504)+VLOOKUP(CL$14&amp;"-imc-"&amp;$O504,Equations!$G:$I,3,0)*(1/$Q504)))</f>
        <v/>
      </c>
      <c r="CM504" s="10" t="str">
        <f>IF($AJ504="","",IF(OR($V504&lt;2.7,$V504&gt;90),"Age OOR",CL504-1.6449*VLOOKUP(CL$14&amp;"-rse-"&amp;$O504,Equations!$G:$I,3,0)))</f>
        <v/>
      </c>
      <c r="CN504" s="10" t="str">
        <f>IF($AJ504="","",IF(OR($V504&lt;2.7,$V504&gt;90),"Age OOR",CL504+1.6449*VLOOKUP(CL$14&amp;"-rse-"&amp;$O504,Equations!$G:$I,3,0)))</f>
        <v/>
      </c>
      <c r="CO504" s="10" t="str">
        <f t="shared" si="198"/>
        <v/>
      </c>
      <c r="CP504" s="10" t="str">
        <f>IF($AJ504="","",IF(OR($V504&lt;2.7,$V504&gt;90),"Age OOR",($AJ504-CL504)/VLOOKUP(CL$14&amp;"-rse-"&amp;$O504,Equations!$G:$I,3,0)))</f>
        <v/>
      </c>
      <c r="CQ504" s="10" t="str">
        <f>IF($AK504="","",IF(OR($V504&lt;2.7,$V504&gt;90),"Age OOR",EXP(VLOOKUP(CQ$14&amp;"-int-"&amp;$P504,Equations!$G:$I,3,0)+VLOOKUP(CQ$14&amp;"-sexo-"&amp;$P504,Equations!$G:$I,3,0)*$U504+VLOOKUP(CQ$14&amp;"-edad-"&amp;$P504,Equations!$G:$I,3,0)*$V504+VLOOKUP(CQ$14&amp;"-est-"&amp;$P504,Equations!$G:$I,3,0)*(1/$W504)+VLOOKUP(CQ$14&amp;"-imc-"&amp;$P504,Equations!$G:$I,3,0)*(1/$Q504))))</f>
        <v/>
      </c>
      <c r="CR504" s="10" t="str">
        <f>IF($AK504="","",IF(OR($V504&lt;2.7,$V504&gt;90),"Age OOR",EXP(LN(CQ504)-1.6449*VLOOKUP(CQ$14&amp;"-rse-"&amp;$P504,Equations!$G:$I,3,0))))</f>
        <v/>
      </c>
      <c r="CS504" s="10" t="str">
        <f>IF($AK504="","",IF(OR($V504&lt;2.7,$V504&gt;90),"Age OOR",EXP(LN(CQ504)+1.6449*VLOOKUP(CQ$14&amp;"-rse-"&amp;$P504,Equations!$G:$I,3,0))))</f>
        <v/>
      </c>
      <c r="CT504" s="10" t="str">
        <f t="shared" si="199"/>
        <v/>
      </c>
      <c r="CU504" s="10" t="str">
        <f>IF($AK504="","",IF(OR($V504&lt;2.7,$V504&gt;90),"Age OOR",(LN($AK504)-LN(CQ504))/VLOOKUP(CQ$14&amp;"-rse-"&amp;$P504,Equations!$G:$I,3,0)))</f>
        <v/>
      </c>
      <c r="CV504" s="47"/>
    </row>
    <row r="505" spans="5:123" x14ac:dyDescent="0.2">
      <c r="E505" s="23" t="str">
        <f t="shared" si="175"/>
        <v>Age out of range</v>
      </c>
      <c r="F505" s="23" t="str">
        <f t="shared" si="176"/>
        <v>Age out of range</v>
      </c>
      <c r="G505" s="23" t="str">
        <f t="shared" si="177"/>
        <v>Age out of range</v>
      </c>
      <c r="H505" s="23" t="str">
        <f t="shared" si="178"/>
        <v>Age out of range</v>
      </c>
      <c r="I505" s="23" t="str">
        <f t="shared" si="179"/>
        <v>Age out of range</v>
      </c>
      <c r="J505" s="23" t="str">
        <f t="shared" si="180"/>
        <v>Age out of range</v>
      </c>
      <c r="K505" s="23" t="str">
        <f t="shared" si="181"/>
        <v>Age out of range</v>
      </c>
      <c r="L505" s="23" t="str">
        <f t="shared" si="182"/>
        <v>Age out of range</v>
      </c>
      <c r="M505" s="23" t="str">
        <f t="shared" si="183"/>
        <v>Age out of range</v>
      </c>
      <c r="N505" s="23" t="str">
        <f t="shared" si="184"/>
        <v>Age out of range</v>
      </c>
      <c r="O505" s="23" t="str">
        <f t="shared" si="185"/>
        <v>Age out of range</v>
      </c>
      <c r="P505" s="23" t="str">
        <f t="shared" si="186"/>
        <v>Age out of range</v>
      </c>
      <c r="Q505" s="23" t="e">
        <f t="shared" si="187"/>
        <v>#DIV/0!</v>
      </c>
      <c r="R505" s="17"/>
      <c r="S505" s="23">
        <v>489</v>
      </c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7"/>
      <c r="AM505" s="47"/>
      <c r="AN505" s="10" t="str">
        <f>IF($Z505="","",IF(OR($V505&lt;2.7,$V505&gt;90),"Age OOR",VLOOKUP(AN$14&amp;"-int-"&amp;$E505,Equations!$G:$I,3,0)+VLOOKUP(AN$14&amp;"-sexo-"&amp;$E505,Equations!$G:$I,3,0)*$U505+VLOOKUP(AN$14&amp;"-edad-"&amp;$E505,Equations!$G:$I,3,0)*$V505+VLOOKUP(AN$14&amp;"-est-"&amp;$E505,Equations!$G:$I,3,0)*(1/$W505)+VLOOKUP(AN$14&amp;"-imc-"&amp;$E505,Equations!$G:$I,3,0)*(1/$Q505)))</f>
        <v/>
      </c>
      <c r="AO505" s="10" t="str">
        <f>IF($Z505="","",IF(OR($V505&lt;2.7,$V505&gt;90),"Age OOR",AN505-1.6449*VLOOKUP(AN$14&amp;"-rse-"&amp;$E505,Equations!$G:$I,3,0)))</f>
        <v/>
      </c>
      <c r="AP505" s="10" t="str">
        <f>IF($Z505="","",IF(OR($V505&lt;2.7,$V505&gt;90),"Age OOR",AN505+1.6449*VLOOKUP(AN$14&amp;"-rse-"&amp;$E505,Equations!$G:$I,3,0)))</f>
        <v/>
      </c>
      <c r="AQ505" s="10" t="str">
        <f t="shared" si="188"/>
        <v/>
      </c>
      <c r="AR505" s="10" t="str">
        <f>IF($Z505="","",IF(OR($V505&lt;2.7,$V505&gt;90),"Age OOR",($Z505-AN505)/VLOOKUP(AN$14&amp;"-rse-"&amp;$E505,Equations!$G:$I,3,0)))</f>
        <v/>
      </c>
      <c r="AS505" s="10" t="str">
        <f>IF($AA505="","",IF(OR($V505&lt;2.7,$V505&gt;90),"Age OOR",VLOOKUP(AS$14&amp;"-int-"&amp;$F505,Equations!$G:$I,3,0)+VLOOKUP(AS$14&amp;"-sexo-"&amp;$F505,Equations!$G:$I,3,0)*$U505+VLOOKUP(AS$14&amp;"-edad-"&amp;$F505,Equations!$G:$I,3,0)*$V505+VLOOKUP(AS$14&amp;"-est-"&amp;$F505,Equations!$G:$I,3,0)*(1/$W505)+VLOOKUP(AS$14&amp;"-imc-"&amp;$F505,Equations!$G:$I,3,0)*(1/$Q505)))</f>
        <v/>
      </c>
      <c r="AT505" s="10" t="str">
        <f>IF($AA505="","",IF(OR($V505&lt;2.7,$V505&gt;90),"Age OOR",AS505-1.6449*VLOOKUP(AS$14&amp;"-rse-"&amp;$F505,Equations!$G:$I,3,0)))</f>
        <v/>
      </c>
      <c r="AU505" s="10" t="str">
        <f>IF($AA505="","",IF(OR($V505&lt;2.7,$V505&gt;90),"Age OOR",AS505+1.6449*VLOOKUP(AS$14&amp;"-rse-"&amp;$F505,Equations!$G:$I,3,0)))</f>
        <v/>
      </c>
      <c r="AV505" s="10" t="str">
        <f t="shared" si="189"/>
        <v/>
      </c>
      <c r="AW505" s="10" t="str">
        <f>IF($AA505="","",IF(OR($V505&lt;2.7,$V505&gt;90),"Age OOR",($AA505-AS505)/VLOOKUP(AS$14&amp;"-rse-"&amp;$F505,Equations!$G:$I,3,0)))</f>
        <v/>
      </c>
      <c r="AX505" s="10" t="str">
        <f>IF($AB505="","",IF(OR($V505&lt;2.7,$V505&gt;90),"Age OOR",VLOOKUP(AX$14&amp;"-int-"&amp;$G505,Equations!$G:$I,3,0)+VLOOKUP(AX$14&amp;"-sexo-"&amp;$G505,Equations!$G:$I,3,0)*$U505+VLOOKUP(AX$14&amp;"-edad-"&amp;$G505,Equations!$G:$I,3,0)*$V505+VLOOKUP(AX$14&amp;"-est-"&amp;$G505,Equations!$G:$I,3,0)*(1/$W505)+VLOOKUP(AX$14&amp;"-imc-"&amp;$G505,Equations!$G:$I,3,0)*(1/$Q505)))</f>
        <v/>
      </c>
      <c r="AY505" s="10" t="str">
        <f>IF($AB505="","",IF(OR($V505&lt;2.7,$V505&gt;90),"Age OOR",AX505-1.6449*VLOOKUP(AX$14&amp;"-rse-"&amp;$G505,Equations!$G:$I,3,0)))</f>
        <v/>
      </c>
      <c r="AZ505" s="10" t="str">
        <f>IF($AB505="","",IF(OR($V505&lt;2.7,$V505&gt;90),"Age OOR",AX505+1.6449*VLOOKUP(AX$14&amp;"-rse-"&amp;$G505,Equations!$G:$I,3,0)))</f>
        <v/>
      </c>
      <c r="BA505" s="10" t="str">
        <f t="shared" si="190"/>
        <v/>
      </c>
      <c r="BB505" s="10" t="str">
        <f>IF($AB505="","",IF(OR($V505&lt;2.7,$V505&gt;90),"Age OOR",($AB505-AX505)/VLOOKUP(AX$14&amp;"-rse-"&amp;$G505,Equations!$G:$I,3,0)))</f>
        <v/>
      </c>
      <c r="BC505" s="10" t="str">
        <f>IF($AC505="","",IF(OR($V505&lt;2.7,$V505&gt;90),"Age OOR",VLOOKUP(BC$14&amp;"-int-"&amp;$H505,Equations!$G:$I,3,0)+VLOOKUP(BC$14&amp;"-sexo-"&amp;$H505,Equations!$G:$I,3,0)*$U505+VLOOKUP(BC$14&amp;"-edad-"&amp;$H505,Equations!$G:$I,3,0)*$V505+VLOOKUP(BC$14&amp;"-est-"&amp;$H505,Equations!$G:$I,3,0)*(1/$W505)+VLOOKUP(BC$14&amp;"-imc-"&amp;$H505,Equations!$G:$I,3,0)*(1/$Q505)))</f>
        <v/>
      </c>
      <c r="BD505" s="10" t="str">
        <f>IF($AC505="","",IF(OR($V505&lt;2.7,$V505&gt;90),"Age OOR",BC505-1.6449*VLOOKUP(BC$14&amp;"-rse-"&amp;$H505,Equations!$G:$I,3,0)))</f>
        <v/>
      </c>
      <c r="BE505" s="10" t="str">
        <f>IF($AC505="","",IF(OR($V505&lt;2.7,$V505&gt;90),"Age OOR",BC505+1.6449*VLOOKUP(BC$14&amp;"-rse-"&amp;$H505,Equations!$G:$I,3,0)))</f>
        <v/>
      </c>
      <c r="BF505" s="10" t="str">
        <f t="shared" si="191"/>
        <v/>
      </c>
      <c r="BG505" s="10" t="str">
        <f>IF($AC505="","",IF(OR($V505&lt;2.7,$V505&gt;90),"Age OOR",($AC505-BC505)/VLOOKUP(BC$14&amp;"-rse-"&amp;$H505,Equations!$G:$I,3,0)))</f>
        <v/>
      </c>
      <c r="BH505" s="10" t="str">
        <f>IF($AD505="","",IF(OR($V505&lt;2.7,$V505&gt;90),"Age OOR",VLOOKUP(BH$14&amp;"-int-"&amp;$I505,Equations!$G:$I,3,0)+VLOOKUP(BH$14&amp;"-sexo-"&amp;$I505,Equations!$G:$I,3,0)*$U505+VLOOKUP(BH$14&amp;"-edad-"&amp;$I505,Equations!$G:$I,3,0)*$V505+VLOOKUP(BH$14&amp;"-est-"&amp;$I505,Equations!$G:$I,3,0)*(1/$W505)+VLOOKUP(BH$14&amp;"-imc-"&amp;$I505,Equations!$G:$I,3,0)*(1/$Q505)))</f>
        <v/>
      </c>
      <c r="BI505" s="10" t="str">
        <f>IF($AD505="","",IF(OR($V505&lt;2.7,$V505&gt;90),"Age OOR",BH505-1.6449*VLOOKUP(BH$14&amp;"-rse-"&amp;$I505,Equations!$G:$I,3,0)))</f>
        <v/>
      </c>
      <c r="BJ505" s="10" t="str">
        <f>IF($AD505="","",IF(OR($V505&lt;2.7,$V505&gt;90),"Age OOR",BH505+1.6449*VLOOKUP(BH$14&amp;"-rse-"&amp;$I505,Equations!$G:$I,3,0)))</f>
        <v/>
      </c>
      <c r="BK505" s="10" t="str">
        <f t="shared" si="192"/>
        <v/>
      </c>
      <c r="BL505" s="10" t="str">
        <f>IF($AD505="","",IF(OR($V505&lt;2.7,$V505&gt;90),"Age OOR",($AD505-BH505)/VLOOKUP(BH$14&amp;"-rse-"&amp;$I505,Equations!$G:$I,3,0)))</f>
        <v/>
      </c>
      <c r="BM505" s="10" t="str">
        <f>IF($AE505="","",IF(OR($V505&lt;2.7,$V505&gt;90),"Age OOR",VLOOKUP(BM$14&amp;"-int-"&amp;$J505,Equations!$G:$I,3,0)+VLOOKUP(BM$14&amp;"-sexo-"&amp;$J505,Equations!$G:$I,3,0)*$U505+VLOOKUP(BM$14&amp;"-edad-"&amp;$J505,Equations!$G:$I,3,0)*$V505+VLOOKUP(BM$14&amp;"-est-"&amp;$J505,Equations!$G:$I,3,0)*(1/$W505)+VLOOKUP(BM$14&amp;"-imc-"&amp;$J505,Equations!$G:$I,3,0)*(1/$Q505)))</f>
        <v/>
      </c>
      <c r="BN505" s="10" t="str">
        <f>IF($AE505="","",IF(OR($V505&lt;2.7,$V505&gt;90),"Age OOR",BM505-1.6449*VLOOKUP(BM$14&amp;"-rse-"&amp;$J505,Equations!$G:$I,3,0)))</f>
        <v/>
      </c>
      <c r="BO505" s="10" t="str">
        <f>IF($AE505="","",IF(OR($V505&lt;2.7,$V505&gt;90),"Age OOR",BM505+1.6449*VLOOKUP(BM$14&amp;"-rse-"&amp;$J505,Equations!$G:$I,3,0)))</f>
        <v/>
      </c>
      <c r="BP505" s="10" t="str">
        <f t="shared" si="193"/>
        <v/>
      </c>
      <c r="BQ505" s="10" t="str">
        <f>IF($AE505="","",IF(OR($V505&lt;2.7,$V505&gt;90),"Age OOR",($AE505-BM505)/VLOOKUP(BM$14&amp;"-rse-"&amp;$J505,Equations!$G:$I,3,0)))</f>
        <v/>
      </c>
      <c r="BR505" s="10" t="str">
        <f>IF($AF505="","",IF(OR($V505&lt;2.7,$V505&gt;90),"Age OOR",VLOOKUP(BR$14&amp;"-int-"&amp;$K505,Equations!$G:$I,3,0)+VLOOKUP(BR$14&amp;"-sexo-"&amp;$K505,Equations!$G:$I,3,0)*$U505+VLOOKUP(BR$14&amp;"-edad-"&amp;$K505,Equations!$G:$I,3,0)*$V505+VLOOKUP(BR$14&amp;"-est-"&amp;$K505,Equations!$G:$I,3,0)*(1/$W505)+VLOOKUP(BR$14&amp;"-imc-"&amp;$K505,Equations!$G:$I,3,0)*(1/$Q505)))</f>
        <v/>
      </c>
      <c r="BS505" s="10" t="str">
        <f>IF($AF505="","",IF(OR($V505&lt;2.7,$V505&gt;90),"Age OOR",BR505-1.6449*VLOOKUP(BR$14&amp;"-rse-"&amp;$K505,Equations!$G:$I,3,0)))</f>
        <v/>
      </c>
      <c r="BT505" s="10" t="str">
        <f>IF($AF505="","",IF(OR($V505&lt;2.7,$V505&gt;90),"Age OOR",BR505+1.6449*VLOOKUP(BR$14&amp;"-rse-"&amp;$K505,Equations!$G:$I,3,0)))</f>
        <v/>
      </c>
      <c r="BU505" s="10" t="str">
        <f t="shared" si="194"/>
        <v/>
      </c>
      <c r="BV505" s="10" t="str">
        <f>IF($AF505="","",IF(OR($V505&lt;2.7,$V505&gt;90),"Age OOR",($AF505-BR505)/VLOOKUP(BR$14&amp;"-rse-"&amp;$K505,Equations!$G:$I,3,0)))</f>
        <v/>
      </c>
      <c r="BW505" s="10" t="str">
        <f>IF($AG505="","",IF(OR($V505&lt;2.7,$V505&gt;90),"Age OOR",VLOOKUP(BW$14&amp;"-int-"&amp;$L505,Equations!$G:$I,3,0)+VLOOKUP(BW$14&amp;"-sexo-"&amp;$L505,Equations!$G:$I,3,0)*$U505+VLOOKUP(BW$14&amp;"-edad-"&amp;$L505,Equations!$G:$I,3,0)*$V505+VLOOKUP(BW$14&amp;"-est-"&amp;$L505,Equations!$G:$I,3,0)*(1/$W505)+VLOOKUP(BW$14&amp;"-imc-"&amp;$L505,Equations!$G:$I,3,0)*(1/$Q505)))</f>
        <v/>
      </c>
      <c r="BX505" s="10" t="str">
        <f>IF($AG505="","",IF(OR($V505&lt;2.7,$V505&gt;90),"Age OOR",BW505-1.6449*VLOOKUP(BW$14&amp;"-rse-"&amp;$L505,Equations!$G:$I,3,0)))</f>
        <v/>
      </c>
      <c r="BY505" s="10" t="str">
        <f>IF($AG505="","",IF(OR($V505&lt;2.7,$V505&gt;90),"Age OOR",BW505+1.6449*VLOOKUP(BW$14&amp;"-rse-"&amp;$L505,Equations!$G:$I,3,0)))</f>
        <v/>
      </c>
      <c r="BZ505" s="10" t="str">
        <f t="shared" si="195"/>
        <v/>
      </c>
      <c r="CA505" s="10" t="str">
        <f>IF($AG505="","",IF(OR($V505&lt;2.7,$V505&gt;90),"Age OOR",($AG505-BW505)/VLOOKUP(BW$14&amp;"-rse-"&amp;$L505,Equations!$G:$I,3,0)))</f>
        <v/>
      </c>
      <c r="CB505" s="10" t="str">
        <f>IF($AH505="","",IF(OR($V505&lt;2.7,$V505&gt;90),"Age OOR",VLOOKUP(CB$14&amp;"-int-"&amp;$M505,Equations!$G:$I,3,0)+VLOOKUP(CB$14&amp;"-sexo-"&amp;$M505,Equations!$G:$I,3,0)*$U505+VLOOKUP(CB$14&amp;"-edad-"&amp;$M505,Equations!$G:$I,3,0)*$V505+VLOOKUP(CB$14&amp;"-est-"&amp;$M505,Equations!$G:$I,3,0)*(1/$W505)+VLOOKUP(CB$14&amp;"-imc-"&amp;$M505,Equations!$G:$I,3,0)*(1/$Q505)))</f>
        <v/>
      </c>
      <c r="CC505" s="10" t="str">
        <f>IF($AH505="","",IF(OR($V505&lt;2.7,$V505&gt;90),"Age OOR",CB505-1.6449*VLOOKUP(CB$14&amp;"-rse-"&amp;$M505,Equations!$G:$I,3,0)))</f>
        <v/>
      </c>
      <c r="CD505" s="10" t="str">
        <f>IF($AH505="","",IF(OR($V505&lt;2.7,$V505&gt;90),"Age OOR",CB505+1.6449*VLOOKUP(CB$14&amp;"-rse-"&amp;$M505,Equations!$G:$I,3,0)))</f>
        <v/>
      </c>
      <c r="CE505" s="10" t="str">
        <f t="shared" si="196"/>
        <v/>
      </c>
      <c r="CF505" s="10" t="str">
        <f>IF($AH505="","",IF(OR($V505&lt;2.7,$V505&gt;90),"Age OOR",($AH505-CB505)/VLOOKUP(CB$14&amp;"-rse-"&amp;$M505,Equations!$G:$I,3,0)))</f>
        <v/>
      </c>
      <c r="CG505" s="10" t="str">
        <f>IF($AI505="","",IF(OR($V505&lt;2.7,$V505&gt;90),"Age OOR",VLOOKUP(CG$14&amp;"-int-"&amp;$N505,Equations!$G:$I,3,0)+VLOOKUP(CG$14&amp;"-sexo-"&amp;$N505,Equations!$G:$I,3,0)*$U505+VLOOKUP(CG$14&amp;"-edad-"&amp;$N505,Equations!$G:$I,3,0)*$V505+VLOOKUP(CG$14&amp;"-est-"&amp;$N505,Equations!$G:$I,3,0)*(1/$W505)+VLOOKUP(CG$14&amp;"-imc-"&amp;$N505,Equations!$G:$I,3,0)*(1/$Q505)))</f>
        <v/>
      </c>
      <c r="CH505" s="10" t="str">
        <f>IF($AI505="","",IF(OR($V505&lt;2.7,$V505&gt;90),"Age OOR",CG505-1.6449*VLOOKUP(CG$14&amp;"-rse-"&amp;$N505,Equations!$G:$I,3,0)))</f>
        <v/>
      </c>
      <c r="CI505" s="10" t="str">
        <f>IF($AI505="","",IF(OR($V505&lt;2.7,$V505&gt;90),"Age OOR",CG505+1.6449*VLOOKUP(CG$14&amp;"-rse-"&amp;$N505,Equations!$G:$I,3,0)))</f>
        <v/>
      </c>
      <c r="CJ505" s="10" t="str">
        <f t="shared" si="197"/>
        <v/>
      </c>
      <c r="CK505" s="10" t="str">
        <f>IF($AI505="","",IF(OR($V505&lt;2.7,$V505&gt;90),"Age OOR",($AI505-CG505)/VLOOKUP(CG$14&amp;"-rse-"&amp;$N505,Equations!$G:$I,3,0)))</f>
        <v/>
      </c>
      <c r="CL505" s="10" t="str">
        <f>IF($AJ505="","",IF(OR($V505&lt;2.7,$V505&gt;90),"Age OOR",VLOOKUP(CL$14&amp;"-int-"&amp;$O505,Equations!$G:$I,3,0)+VLOOKUP(CL$14&amp;"-sexo-"&amp;$O505,Equations!$G:$I,3,0)*$U505+VLOOKUP(CL$14&amp;"-edad-"&amp;$O505,Equations!$G:$I,3,0)*$V505+VLOOKUP(CL$14&amp;"-est-"&amp;$O505,Equations!$G:$I,3,0)*(1/$W505)+VLOOKUP(CL$14&amp;"-imc-"&amp;$O505,Equations!$G:$I,3,0)*(1/$Q505)))</f>
        <v/>
      </c>
      <c r="CM505" s="10" t="str">
        <f>IF($AJ505="","",IF(OR($V505&lt;2.7,$V505&gt;90),"Age OOR",CL505-1.6449*VLOOKUP(CL$14&amp;"-rse-"&amp;$O505,Equations!$G:$I,3,0)))</f>
        <v/>
      </c>
      <c r="CN505" s="10" t="str">
        <f>IF($AJ505="","",IF(OR($V505&lt;2.7,$V505&gt;90),"Age OOR",CL505+1.6449*VLOOKUP(CL$14&amp;"-rse-"&amp;$O505,Equations!$G:$I,3,0)))</f>
        <v/>
      </c>
      <c r="CO505" s="10" t="str">
        <f t="shared" si="198"/>
        <v/>
      </c>
      <c r="CP505" s="10" t="str">
        <f>IF($AJ505="","",IF(OR($V505&lt;2.7,$V505&gt;90),"Age OOR",($AJ505-CL505)/VLOOKUP(CL$14&amp;"-rse-"&amp;$O505,Equations!$G:$I,3,0)))</f>
        <v/>
      </c>
      <c r="CQ505" s="10" t="str">
        <f>IF($AK505="","",IF(OR($V505&lt;2.7,$V505&gt;90),"Age OOR",EXP(VLOOKUP(CQ$14&amp;"-int-"&amp;$P505,Equations!$G:$I,3,0)+VLOOKUP(CQ$14&amp;"-sexo-"&amp;$P505,Equations!$G:$I,3,0)*$U505+VLOOKUP(CQ$14&amp;"-edad-"&amp;$P505,Equations!$G:$I,3,0)*$V505+VLOOKUP(CQ$14&amp;"-est-"&amp;$P505,Equations!$G:$I,3,0)*(1/$W505)+VLOOKUP(CQ$14&amp;"-imc-"&amp;$P505,Equations!$G:$I,3,0)*(1/$Q505))))</f>
        <v/>
      </c>
      <c r="CR505" s="10" t="str">
        <f>IF($AK505="","",IF(OR($V505&lt;2.7,$V505&gt;90),"Age OOR",EXP(LN(CQ505)-1.6449*VLOOKUP(CQ$14&amp;"-rse-"&amp;$P505,Equations!$G:$I,3,0))))</f>
        <v/>
      </c>
      <c r="CS505" s="10" t="str">
        <f>IF($AK505="","",IF(OR($V505&lt;2.7,$V505&gt;90),"Age OOR",EXP(LN(CQ505)+1.6449*VLOOKUP(CQ$14&amp;"-rse-"&amp;$P505,Equations!$G:$I,3,0))))</f>
        <v/>
      </c>
      <c r="CT505" s="10" t="str">
        <f t="shared" si="199"/>
        <v/>
      </c>
      <c r="CU505" s="10" t="str">
        <f>IF($AK505="","",IF(OR($V505&lt;2.7,$V505&gt;90),"Age OOR",(LN($AK505)-LN(CQ505))/VLOOKUP(CQ$14&amp;"-rse-"&amp;$P505,Equations!$G:$I,3,0)))</f>
        <v/>
      </c>
      <c r="CV505" s="47"/>
    </row>
    <row r="506" spans="5:123" x14ac:dyDescent="0.2">
      <c r="E506" s="23" t="str">
        <f t="shared" si="175"/>
        <v>Age out of range</v>
      </c>
      <c r="F506" s="23" t="str">
        <f t="shared" si="176"/>
        <v>Age out of range</v>
      </c>
      <c r="G506" s="23" t="str">
        <f t="shared" si="177"/>
        <v>Age out of range</v>
      </c>
      <c r="H506" s="23" t="str">
        <f t="shared" si="178"/>
        <v>Age out of range</v>
      </c>
      <c r="I506" s="23" t="str">
        <f t="shared" si="179"/>
        <v>Age out of range</v>
      </c>
      <c r="J506" s="23" t="str">
        <f t="shared" si="180"/>
        <v>Age out of range</v>
      </c>
      <c r="K506" s="23" t="str">
        <f t="shared" si="181"/>
        <v>Age out of range</v>
      </c>
      <c r="L506" s="23" t="str">
        <f t="shared" si="182"/>
        <v>Age out of range</v>
      </c>
      <c r="M506" s="23" t="str">
        <f t="shared" si="183"/>
        <v>Age out of range</v>
      </c>
      <c r="N506" s="23" t="str">
        <f t="shared" si="184"/>
        <v>Age out of range</v>
      </c>
      <c r="O506" s="23" t="str">
        <f t="shared" si="185"/>
        <v>Age out of range</v>
      </c>
      <c r="P506" s="23" t="str">
        <f t="shared" si="186"/>
        <v>Age out of range</v>
      </c>
      <c r="Q506" s="23" t="e">
        <f t="shared" si="187"/>
        <v>#DIV/0!</v>
      </c>
      <c r="R506" s="17"/>
      <c r="S506" s="23">
        <v>490</v>
      </c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7"/>
      <c r="AM506" s="47"/>
      <c r="AN506" s="10" t="str">
        <f>IF($Z506="","",IF(OR($V506&lt;2.7,$V506&gt;90),"Age OOR",VLOOKUP(AN$14&amp;"-int-"&amp;$E506,Equations!$G:$I,3,0)+VLOOKUP(AN$14&amp;"-sexo-"&amp;$E506,Equations!$G:$I,3,0)*$U506+VLOOKUP(AN$14&amp;"-edad-"&amp;$E506,Equations!$G:$I,3,0)*$V506+VLOOKUP(AN$14&amp;"-est-"&amp;$E506,Equations!$G:$I,3,0)*(1/$W506)+VLOOKUP(AN$14&amp;"-imc-"&amp;$E506,Equations!$G:$I,3,0)*(1/$Q506)))</f>
        <v/>
      </c>
      <c r="AO506" s="10" t="str">
        <f>IF($Z506="","",IF(OR($V506&lt;2.7,$V506&gt;90),"Age OOR",AN506-1.6449*VLOOKUP(AN$14&amp;"-rse-"&amp;$E506,Equations!$G:$I,3,0)))</f>
        <v/>
      </c>
      <c r="AP506" s="10" t="str">
        <f>IF($Z506="","",IF(OR($V506&lt;2.7,$V506&gt;90),"Age OOR",AN506+1.6449*VLOOKUP(AN$14&amp;"-rse-"&amp;$E506,Equations!$G:$I,3,0)))</f>
        <v/>
      </c>
      <c r="AQ506" s="10" t="str">
        <f t="shared" si="188"/>
        <v/>
      </c>
      <c r="AR506" s="10" t="str">
        <f>IF($Z506="","",IF(OR($V506&lt;2.7,$V506&gt;90),"Age OOR",($Z506-AN506)/VLOOKUP(AN$14&amp;"-rse-"&amp;$E506,Equations!$G:$I,3,0)))</f>
        <v/>
      </c>
      <c r="AS506" s="10" t="str">
        <f>IF($AA506="","",IF(OR($V506&lt;2.7,$V506&gt;90),"Age OOR",VLOOKUP(AS$14&amp;"-int-"&amp;$F506,Equations!$G:$I,3,0)+VLOOKUP(AS$14&amp;"-sexo-"&amp;$F506,Equations!$G:$I,3,0)*$U506+VLOOKUP(AS$14&amp;"-edad-"&amp;$F506,Equations!$G:$I,3,0)*$V506+VLOOKUP(AS$14&amp;"-est-"&amp;$F506,Equations!$G:$I,3,0)*(1/$W506)+VLOOKUP(AS$14&amp;"-imc-"&amp;$F506,Equations!$G:$I,3,0)*(1/$Q506)))</f>
        <v/>
      </c>
      <c r="AT506" s="10" t="str">
        <f>IF($AA506="","",IF(OR($V506&lt;2.7,$V506&gt;90),"Age OOR",AS506-1.6449*VLOOKUP(AS$14&amp;"-rse-"&amp;$F506,Equations!$G:$I,3,0)))</f>
        <v/>
      </c>
      <c r="AU506" s="10" t="str">
        <f>IF($AA506="","",IF(OR($V506&lt;2.7,$V506&gt;90),"Age OOR",AS506+1.6449*VLOOKUP(AS$14&amp;"-rse-"&amp;$F506,Equations!$G:$I,3,0)))</f>
        <v/>
      </c>
      <c r="AV506" s="10" t="str">
        <f t="shared" si="189"/>
        <v/>
      </c>
      <c r="AW506" s="10" t="str">
        <f>IF($AA506="","",IF(OR($V506&lt;2.7,$V506&gt;90),"Age OOR",($AA506-AS506)/VLOOKUP(AS$14&amp;"-rse-"&amp;$F506,Equations!$G:$I,3,0)))</f>
        <v/>
      </c>
      <c r="AX506" s="10" t="str">
        <f>IF($AB506="","",IF(OR($V506&lt;2.7,$V506&gt;90),"Age OOR",VLOOKUP(AX$14&amp;"-int-"&amp;$G506,Equations!$G:$I,3,0)+VLOOKUP(AX$14&amp;"-sexo-"&amp;$G506,Equations!$G:$I,3,0)*$U506+VLOOKUP(AX$14&amp;"-edad-"&amp;$G506,Equations!$G:$I,3,0)*$V506+VLOOKUP(AX$14&amp;"-est-"&amp;$G506,Equations!$G:$I,3,0)*(1/$W506)+VLOOKUP(AX$14&amp;"-imc-"&amp;$G506,Equations!$G:$I,3,0)*(1/$Q506)))</f>
        <v/>
      </c>
      <c r="AY506" s="10" t="str">
        <f>IF($AB506="","",IF(OR($V506&lt;2.7,$V506&gt;90),"Age OOR",AX506-1.6449*VLOOKUP(AX$14&amp;"-rse-"&amp;$G506,Equations!$G:$I,3,0)))</f>
        <v/>
      </c>
      <c r="AZ506" s="10" t="str">
        <f>IF($AB506="","",IF(OR($V506&lt;2.7,$V506&gt;90),"Age OOR",AX506+1.6449*VLOOKUP(AX$14&amp;"-rse-"&amp;$G506,Equations!$G:$I,3,0)))</f>
        <v/>
      </c>
      <c r="BA506" s="10" t="str">
        <f t="shared" si="190"/>
        <v/>
      </c>
      <c r="BB506" s="10" t="str">
        <f>IF($AB506="","",IF(OR($V506&lt;2.7,$V506&gt;90),"Age OOR",($AB506-AX506)/VLOOKUP(AX$14&amp;"-rse-"&amp;$G506,Equations!$G:$I,3,0)))</f>
        <v/>
      </c>
      <c r="BC506" s="10" t="str">
        <f>IF($AC506="","",IF(OR($V506&lt;2.7,$V506&gt;90),"Age OOR",VLOOKUP(BC$14&amp;"-int-"&amp;$H506,Equations!$G:$I,3,0)+VLOOKUP(BC$14&amp;"-sexo-"&amp;$H506,Equations!$G:$I,3,0)*$U506+VLOOKUP(BC$14&amp;"-edad-"&amp;$H506,Equations!$G:$I,3,0)*$V506+VLOOKUP(BC$14&amp;"-est-"&amp;$H506,Equations!$G:$I,3,0)*(1/$W506)+VLOOKUP(BC$14&amp;"-imc-"&amp;$H506,Equations!$G:$I,3,0)*(1/$Q506)))</f>
        <v/>
      </c>
      <c r="BD506" s="10" t="str">
        <f>IF($AC506="","",IF(OR($V506&lt;2.7,$V506&gt;90),"Age OOR",BC506-1.6449*VLOOKUP(BC$14&amp;"-rse-"&amp;$H506,Equations!$G:$I,3,0)))</f>
        <v/>
      </c>
      <c r="BE506" s="10" t="str">
        <f>IF($AC506="","",IF(OR($V506&lt;2.7,$V506&gt;90),"Age OOR",BC506+1.6449*VLOOKUP(BC$14&amp;"-rse-"&amp;$H506,Equations!$G:$I,3,0)))</f>
        <v/>
      </c>
      <c r="BF506" s="10" t="str">
        <f t="shared" si="191"/>
        <v/>
      </c>
      <c r="BG506" s="10" t="str">
        <f>IF($AC506="","",IF(OR($V506&lt;2.7,$V506&gt;90),"Age OOR",($AC506-BC506)/VLOOKUP(BC$14&amp;"-rse-"&amp;$H506,Equations!$G:$I,3,0)))</f>
        <v/>
      </c>
      <c r="BH506" s="10" t="str">
        <f>IF($AD506="","",IF(OR($V506&lt;2.7,$V506&gt;90),"Age OOR",VLOOKUP(BH$14&amp;"-int-"&amp;$I506,Equations!$G:$I,3,0)+VLOOKUP(BH$14&amp;"-sexo-"&amp;$I506,Equations!$G:$I,3,0)*$U506+VLOOKUP(BH$14&amp;"-edad-"&amp;$I506,Equations!$G:$I,3,0)*$V506+VLOOKUP(BH$14&amp;"-est-"&amp;$I506,Equations!$G:$I,3,0)*(1/$W506)+VLOOKUP(BH$14&amp;"-imc-"&amp;$I506,Equations!$G:$I,3,0)*(1/$Q506)))</f>
        <v/>
      </c>
      <c r="BI506" s="10" t="str">
        <f>IF($AD506="","",IF(OR($V506&lt;2.7,$V506&gt;90),"Age OOR",BH506-1.6449*VLOOKUP(BH$14&amp;"-rse-"&amp;$I506,Equations!$G:$I,3,0)))</f>
        <v/>
      </c>
      <c r="BJ506" s="10" t="str">
        <f>IF($AD506="","",IF(OR($V506&lt;2.7,$V506&gt;90),"Age OOR",BH506+1.6449*VLOOKUP(BH$14&amp;"-rse-"&amp;$I506,Equations!$G:$I,3,0)))</f>
        <v/>
      </c>
      <c r="BK506" s="10" t="str">
        <f t="shared" si="192"/>
        <v/>
      </c>
      <c r="BL506" s="10" t="str">
        <f>IF($AD506="","",IF(OR($V506&lt;2.7,$V506&gt;90),"Age OOR",($AD506-BH506)/VLOOKUP(BH$14&amp;"-rse-"&amp;$I506,Equations!$G:$I,3,0)))</f>
        <v/>
      </c>
      <c r="BM506" s="10" t="str">
        <f>IF($AE506="","",IF(OR($V506&lt;2.7,$V506&gt;90),"Age OOR",VLOOKUP(BM$14&amp;"-int-"&amp;$J506,Equations!$G:$I,3,0)+VLOOKUP(BM$14&amp;"-sexo-"&amp;$J506,Equations!$G:$I,3,0)*$U506+VLOOKUP(BM$14&amp;"-edad-"&amp;$J506,Equations!$G:$I,3,0)*$V506+VLOOKUP(BM$14&amp;"-est-"&amp;$J506,Equations!$G:$I,3,0)*(1/$W506)+VLOOKUP(BM$14&amp;"-imc-"&amp;$J506,Equations!$G:$I,3,0)*(1/$Q506)))</f>
        <v/>
      </c>
      <c r="BN506" s="10" t="str">
        <f>IF($AE506="","",IF(OR($V506&lt;2.7,$V506&gt;90),"Age OOR",BM506-1.6449*VLOOKUP(BM$14&amp;"-rse-"&amp;$J506,Equations!$G:$I,3,0)))</f>
        <v/>
      </c>
      <c r="BO506" s="10" t="str">
        <f>IF($AE506="","",IF(OR($V506&lt;2.7,$V506&gt;90),"Age OOR",BM506+1.6449*VLOOKUP(BM$14&amp;"-rse-"&amp;$J506,Equations!$G:$I,3,0)))</f>
        <v/>
      </c>
      <c r="BP506" s="10" t="str">
        <f t="shared" si="193"/>
        <v/>
      </c>
      <c r="BQ506" s="10" t="str">
        <f>IF($AE506="","",IF(OR($V506&lt;2.7,$V506&gt;90),"Age OOR",($AE506-BM506)/VLOOKUP(BM$14&amp;"-rse-"&amp;$J506,Equations!$G:$I,3,0)))</f>
        <v/>
      </c>
      <c r="BR506" s="10" t="str">
        <f>IF($AF506="","",IF(OR($V506&lt;2.7,$V506&gt;90),"Age OOR",VLOOKUP(BR$14&amp;"-int-"&amp;$K506,Equations!$G:$I,3,0)+VLOOKUP(BR$14&amp;"-sexo-"&amp;$K506,Equations!$G:$I,3,0)*$U506+VLOOKUP(BR$14&amp;"-edad-"&amp;$K506,Equations!$G:$I,3,0)*$V506+VLOOKUP(BR$14&amp;"-est-"&amp;$K506,Equations!$G:$I,3,0)*(1/$W506)+VLOOKUP(BR$14&amp;"-imc-"&amp;$K506,Equations!$G:$I,3,0)*(1/$Q506)))</f>
        <v/>
      </c>
      <c r="BS506" s="10" t="str">
        <f>IF($AF506="","",IF(OR($V506&lt;2.7,$V506&gt;90),"Age OOR",BR506-1.6449*VLOOKUP(BR$14&amp;"-rse-"&amp;$K506,Equations!$G:$I,3,0)))</f>
        <v/>
      </c>
      <c r="BT506" s="10" t="str">
        <f>IF($AF506="","",IF(OR($V506&lt;2.7,$V506&gt;90),"Age OOR",BR506+1.6449*VLOOKUP(BR$14&amp;"-rse-"&amp;$K506,Equations!$G:$I,3,0)))</f>
        <v/>
      </c>
      <c r="BU506" s="10" t="str">
        <f t="shared" si="194"/>
        <v/>
      </c>
      <c r="BV506" s="10" t="str">
        <f>IF($AF506="","",IF(OR($V506&lt;2.7,$V506&gt;90),"Age OOR",($AF506-BR506)/VLOOKUP(BR$14&amp;"-rse-"&amp;$K506,Equations!$G:$I,3,0)))</f>
        <v/>
      </c>
      <c r="BW506" s="10" t="str">
        <f>IF($AG506="","",IF(OR($V506&lt;2.7,$V506&gt;90),"Age OOR",VLOOKUP(BW$14&amp;"-int-"&amp;$L506,Equations!$G:$I,3,0)+VLOOKUP(BW$14&amp;"-sexo-"&amp;$L506,Equations!$G:$I,3,0)*$U506+VLOOKUP(BW$14&amp;"-edad-"&amp;$L506,Equations!$G:$I,3,0)*$V506+VLOOKUP(BW$14&amp;"-est-"&amp;$L506,Equations!$G:$I,3,0)*(1/$W506)+VLOOKUP(BW$14&amp;"-imc-"&amp;$L506,Equations!$G:$I,3,0)*(1/$Q506)))</f>
        <v/>
      </c>
      <c r="BX506" s="10" t="str">
        <f>IF($AG506="","",IF(OR($V506&lt;2.7,$V506&gt;90),"Age OOR",BW506-1.6449*VLOOKUP(BW$14&amp;"-rse-"&amp;$L506,Equations!$G:$I,3,0)))</f>
        <v/>
      </c>
      <c r="BY506" s="10" t="str">
        <f>IF($AG506="","",IF(OR($V506&lt;2.7,$V506&gt;90),"Age OOR",BW506+1.6449*VLOOKUP(BW$14&amp;"-rse-"&amp;$L506,Equations!$G:$I,3,0)))</f>
        <v/>
      </c>
      <c r="BZ506" s="10" t="str">
        <f t="shared" si="195"/>
        <v/>
      </c>
      <c r="CA506" s="10" t="str">
        <f>IF($AG506="","",IF(OR($V506&lt;2.7,$V506&gt;90),"Age OOR",($AG506-BW506)/VLOOKUP(BW$14&amp;"-rse-"&amp;$L506,Equations!$G:$I,3,0)))</f>
        <v/>
      </c>
      <c r="CB506" s="10" t="str">
        <f>IF($AH506="","",IF(OR($V506&lt;2.7,$V506&gt;90),"Age OOR",VLOOKUP(CB$14&amp;"-int-"&amp;$M506,Equations!$G:$I,3,0)+VLOOKUP(CB$14&amp;"-sexo-"&amp;$M506,Equations!$G:$I,3,0)*$U506+VLOOKUP(CB$14&amp;"-edad-"&amp;$M506,Equations!$G:$I,3,0)*$V506+VLOOKUP(CB$14&amp;"-est-"&amp;$M506,Equations!$G:$I,3,0)*(1/$W506)+VLOOKUP(CB$14&amp;"-imc-"&amp;$M506,Equations!$G:$I,3,0)*(1/$Q506)))</f>
        <v/>
      </c>
      <c r="CC506" s="10" t="str">
        <f>IF($AH506="","",IF(OR($V506&lt;2.7,$V506&gt;90),"Age OOR",CB506-1.6449*VLOOKUP(CB$14&amp;"-rse-"&amp;$M506,Equations!$G:$I,3,0)))</f>
        <v/>
      </c>
      <c r="CD506" s="10" t="str">
        <f>IF($AH506="","",IF(OR($V506&lt;2.7,$V506&gt;90),"Age OOR",CB506+1.6449*VLOOKUP(CB$14&amp;"-rse-"&amp;$M506,Equations!$G:$I,3,0)))</f>
        <v/>
      </c>
      <c r="CE506" s="10" t="str">
        <f t="shared" si="196"/>
        <v/>
      </c>
      <c r="CF506" s="10" t="str">
        <f>IF($AH506="","",IF(OR($V506&lt;2.7,$V506&gt;90),"Age OOR",($AH506-CB506)/VLOOKUP(CB$14&amp;"-rse-"&amp;$M506,Equations!$G:$I,3,0)))</f>
        <v/>
      </c>
      <c r="CG506" s="10" t="str">
        <f>IF($AI506="","",IF(OR($V506&lt;2.7,$V506&gt;90),"Age OOR",VLOOKUP(CG$14&amp;"-int-"&amp;$N506,Equations!$G:$I,3,0)+VLOOKUP(CG$14&amp;"-sexo-"&amp;$N506,Equations!$G:$I,3,0)*$U506+VLOOKUP(CG$14&amp;"-edad-"&amp;$N506,Equations!$G:$I,3,0)*$V506+VLOOKUP(CG$14&amp;"-est-"&amp;$N506,Equations!$G:$I,3,0)*(1/$W506)+VLOOKUP(CG$14&amp;"-imc-"&amp;$N506,Equations!$G:$I,3,0)*(1/$Q506)))</f>
        <v/>
      </c>
      <c r="CH506" s="10" t="str">
        <f>IF($AI506="","",IF(OR($V506&lt;2.7,$V506&gt;90),"Age OOR",CG506-1.6449*VLOOKUP(CG$14&amp;"-rse-"&amp;$N506,Equations!$G:$I,3,0)))</f>
        <v/>
      </c>
      <c r="CI506" s="10" t="str">
        <f>IF($AI506="","",IF(OR($V506&lt;2.7,$V506&gt;90),"Age OOR",CG506+1.6449*VLOOKUP(CG$14&amp;"-rse-"&amp;$N506,Equations!$G:$I,3,0)))</f>
        <v/>
      </c>
      <c r="CJ506" s="10" t="str">
        <f t="shared" si="197"/>
        <v/>
      </c>
      <c r="CK506" s="10" t="str">
        <f>IF($AI506="","",IF(OR($V506&lt;2.7,$V506&gt;90),"Age OOR",($AI506-CG506)/VLOOKUP(CG$14&amp;"-rse-"&amp;$N506,Equations!$G:$I,3,0)))</f>
        <v/>
      </c>
      <c r="CL506" s="10" t="str">
        <f>IF($AJ506="","",IF(OR($V506&lt;2.7,$V506&gt;90),"Age OOR",VLOOKUP(CL$14&amp;"-int-"&amp;$O506,Equations!$G:$I,3,0)+VLOOKUP(CL$14&amp;"-sexo-"&amp;$O506,Equations!$G:$I,3,0)*$U506+VLOOKUP(CL$14&amp;"-edad-"&amp;$O506,Equations!$G:$I,3,0)*$V506+VLOOKUP(CL$14&amp;"-est-"&amp;$O506,Equations!$G:$I,3,0)*(1/$W506)+VLOOKUP(CL$14&amp;"-imc-"&amp;$O506,Equations!$G:$I,3,0)*(1/$Q506)))</f>
        <v/>
      </c>
      <c r="CM506" s="10" t="str">
        <f>IF($AJ506="","",IF(OR($V506&lt;2.7,$V506&gt;90),"Age OOR",CL506-1.6449*VLOOKUP(CL$14&amp;"-rse-"&amp;$O506,Equations!$G:$I,3,0)))</f>
        <v/>
      </c>
      <c r="CN506" s="10" t="str">
        <f>IF($AJ506="","",IF(OR($V506&lt;2.7,$V506&gt;90),"Age OOR",CL506+1.6449*VLOOKUP(CL$14&amp;"-rse-"&amp;$O506,Equations!$G:$I,3,0)))</f>
        <v/>
      </c>
      <c r="CO506" s="10" t="str">
        <f t="shared" si="198"/>
        <v/>
      </c>
      <c r="CP506" s="10" t="str">
        <f>IF($AJ506="","",IF(OR($V506&lt;2.7,$V506&gt;90),"Age OOR",($AJ506-CL506)/VLOOKUP(CL$14&amp;"-rse-"&amp;$O506,Equations!$G:$I,3,0)))</f>
        <v/>
      </c>
      <c r="CQ506" s="10" t="str">
        <f>IF($AK506="","",IF(OR($V506&lt;2.7,$V506&gt;90),"Age OOR",EXP(VLOOKUP(CQ$14&amp;"-int-"&amp;$P506,Equations!$G:$I,3,0)+VLOOKUP(CQ$14&amp;"-sexo-"&amp;$P506,Equations!$G:$I,3,0)*$U506+VLOOKUP(CQ$14&amp;"-edad-"&amp;$P506,Equations!$G:$I,3,0)*$V506+VLOOKUP(CQ$14&amp;"-est-"&amp;$P506,Equations!$G:$I,3,0)*(1/$W506)+VLOOKUP(CQ$14&amp;"-imc-"&amp;$P506,Equations!$G:$I,3,0)*(1/$Q506))))</f>
        <v/>
      </c>
      <c r="CR506" s="10" t="str">
        <f>IF($AK506="","",IF(OR($V506&lt;2.7,$V506&gt;90),"Age OOR",EXP(LN(CQ506)-1.6449*VLOOKUP(CQ$14&amp;"-rse-"&amp;$P506,Equations!$G:$I,3,0))))</f>
        <v/>
      </c>
      <c r="CS506" s="10" t="str">
        <f>IF($AK506="","",IF(OR($V506&lt;2.7,$V506&gt;90),"Age OOR",EXP(LN(CQ506)+1.6449*VLOOKUP(CQ$14&amp;"-rse-"&amp;$P506,Equations!$G:$I,3,0))))</f>
        <v/>
      </c>
      <c r="CT506" s="10" t="str">
        <f t="shared" si="199"/>
        <v/>
      </c>
      <c r="CU506" s="10" t="str">
        <f>IF($AK506="","",IF(OR($V506&lt;2.7,$V506&gt;90),"Age OOR",(LN($AK506)-LN(CQ506))/VLOOKUP(CQ$14&amp;"-rse-"&amp;$P506,Equations!$G:$I,3,0)))</f>
        <v/>
      </c>
      <c r="CV506" s="47"/>
    </row>
    <row r="507" spans="5:123" x14ac:dyDescent="0.2">
      <c r="E507" s="23" t="str">
        <f t="shared" si="175"/>
        <v>Age out of range</v>
      </c>
      <c r="F507" s="23" t="str">
        <f t="shared" si="176"/>
        <v>Age out of range</v>
      </c>
      <c r="G507" s="23" t="str">
        <f t="shared" si="177"/>
        <v>Age out of range</v>
      </c>
      <c r="H507" s="23" t="str">
        <f t="shared" si="178"/>
        <v>Age out of range</v>
      </c>
      <c r="I507" s="23" t="str">
        <f t="shared" si="179"/>
        <v>Age out of range</v>
      </c>
      <c r="J507" s="23" t="str">
        <f t="shared" si="180"/>
        <v>Age out of range</v>
      </c>
      <c r="K507" s="23" t="str">
        <f t="shared" si="181"/>
        <v>Age out of range</v>
      </c>
      <c r="L507" s="23" t="str">
        <f t="shared" si="182"/>
        <v>Age out of range</v>
      </c>
      <c r="M507" s="23" t="str">
        <f t="shared" si="183"/>
        <v>Age out of range</v>
      </c>
      <c r="N507" s="23" t="str">
        <f t="shared" si="184"/>
        <v>Age out of range</v>
      </c>
      <c r="O507" s="23" t="str">
        <f t="shared" si="185"/>
        <v>Age out of range</v>
      </c>
      <c r="P507" s="23" t="str">
        <f t="shared" si="186"/>
        <v>Age out of range</v>
      </c>
      <c r="Q507" s="23" t="e">
        <f t="shared" si="187"/>
        <v>#DIV/0!</v>
      </c>
      <c r="R507" s="17"/>
      <c r="S507" s="23">
        <v>491</v>
      </c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7"/>
      <c r="AM507" s="47"/>
      <c r="AN507" s="10" t="str">
        <f>IF($Z507="","",IF(OR($V507&lt;2.7,$V507&gt;90),"Age OOR",VLOOKUP(AN$14&amp;"-int-"&amp;$E507,Equations!$G:$I,3,0)+VLOOKUP(AN$14&amp;"-sexo-"&amp;$E507,Equations!$G:$I,3,0)*$U507+VLOOKUP(AN$14&amp;"-edad-"&amp;$E507,Equations!$G:$I,3,0)*$V507+VLOOKUP(AN$14&amp;"-est-"&amp;$E507,Equations!$G:$I,3,0)*(1/$W507)+VLOOKUP(AN$14&amp;"-imc-"&amp;$E507,Equations!$G:$I,3,0)*(1/$Q507)))</f>
        <v/>
      </c>
      <c r="AO507" s="10" t="str">
        <f>IF($Z507="","",IF(OR($V507&lt;2.7,$V507&gt;90),"Age OOR",AN507-1.6449*VLOOKUP(AN$14&amp;"-rse-"&amp;$E507,Equations!$G:$I,3,0)))</f>
        <v/>
      </c>
      <c r="AP507" s="10" t="str">
        <f>IF($Z507="","",IF(OR($V507&lt;2.7,$V507&gt;90),"Age OOR",AN507+1.6449*VLOOKUP(AN$14&amp;"-rse-"&amp;$E507,Equations!$G:$I,3,0)))</f>
        <v/>
      </c>
      <c r="AQ507" s="10" t="str">
        <f t="shared" si="188"/>
        <v/>
      </c>
      <c r="AR507" s="10" t="str">
        <f>IF($Z507="","",IF(OR($V507&lt;2.7,$V507&gt;90),"Age OOR",($Z507-AN507)/VLOOKUP(AN$14&amp;"-rse-"&amp;$E507,Equations!$G:$I,3,0)))</f>
        <v/>
      </c>
      <c r="AS507" s="10" t="str">
        <f>IF($AA507="","",IF(OR($V507&lt;2.7,$V507&gt;90),"Age OOR",VLOOKUP(AS$14&amp;"-int-"&amp;$F507,Equations!$G:$I,3,0)+VLOOKUP(AS$14&amp;"-sexo-"&amp;$F507,Equations!$G:$I,3,0)*$U507+VLOOKUP(AS$14&amp;"-edad-"&amp;$F507,Equations!$G:$I,3,0)*$V507+VLOOKUP(AS$14&amp;"-est-"&amp;$F507,Equations!$G:$I,3,0)*(1/$W507)+VLOOKUP(AS$14&amp;"-imc-"&amp;$F507,Equations!$G:$I,3,0)*(1/$Q507)))</f>
        <v/>
      </c>
      <c r="AT507" s="10" t="str">
        <f>IF($AA507="","",IF(OR($V507&lt;2.7,$V507&gt;90),"Age OOR",AS507-1.6449*VLOOKUP(AS$14&amp;"-rse-"&amp;$F507,Equations!$G:$I,3,0)))</f>
        <v/>
      </c>
      <c r="AU507" s="10" t="str">
        <f>IF($AA507="","",IF(OR($V507&lt;2.7,$V507&gt;90),"Age OOR",AS507+1.6449*VLOOKUP(AS$14&amp;"-rse-"&amp;$F507,Equations!$G:$I,3,0)))</f>
        <v/>
      </c>
      <c r="AV507" s="10" t="str">
        <f t="shared" si="189"/>
        <v/>
      </c>
      <c r="AW507" s="10" t="str">
        <f>IF($AA507="","",IF(OR($V507&lt;2.7,$V507&gt;90),"Age OOR",($AA507-AS507)/VLOOKUP(AS$14&amp;"-rse-"&amp;$F507,Equations!$G:$I,3,0)))</f>
        <v/>
      </c>
      <c r="AX507" s="10" t="str">
        <f>IF($AB507="","",IF(OR($V507&lt;2.7,$V507&gt;90),"Age OOR",VLOOKUP(AX$14&amp;"-int-"&amp;$G507,Equations!$G:$I,3,0)+VLOOKUP(AX$14&amp;"-sexo-"&amp;$G507,Equations!$G:$I,3,0)*$U507+VLOOKUP(AX$14&amp;"-edad-"&amp;$G507,Equations!$G:$I,3,0)*$V507+VLOOKUP(AX$14&amp;"-est-"&amp;$G507,Equations!$G:$I,3,0)*(1/$W507)+VLOOKUP(AX$14&amp;"-imc-"&amp;$G507,Equations!$G:$I,3,0)*(1/$Q507)))</f>
        <v/>
      </c>
      <c r="AY507" s="10" t="str">
        <f>IF($AB507="","",IF(OR($V507&lt;2.7,$V507&gt;90),"Age OOR",AX507-1.6449*VLOOKUP(AX$14&amp;"-rse-"&amp;$G507,Equations!$G:$I,3,0)))</f>
        <v/>
      </c>
      <c r="AZ507" s="10" t="str">
        <f>IF($AB507="","",IF(OR($V507&lt;2.7,$V507&gt;90),"Age OOR",AX507+1.6449*VLOOKUP(AX$14&amp;"-rse-"&amp;$G507,Equations!$G:$I,3,0)))</f>
        <v/>
      </c>
      <c r="BA507" s="10" t="str">
        <f t="shared" si="190"/>
        <v/>
      </c>
      <c r="BB507" s="10" t="str">
        <f>IF($AB507="","",IF(OR($V507&lt;2.7,$V507&gt;90),"Age OOR",($AB507-AX507)/VLOOKUP(AX$14&amp;"-rse-"&amp;$G507,Equations!$G:$I,3,0)))</f>
        <v/>
      </c>
      <c r="BC507" s="10" t="str">
        <f>IF($AC507="","",IF(OR($V507&lt;2.7,$V507&gt;90),"Age OOR",VLOOKUP(BC$14&amp;"-int-"&amp;$H507,Equations!$G:$I,3,0)+VLOOKUP(BC$14&amp;"-sexo-"&amp;$H507,Equations!$G:$I,3,0)*$U507+VLOOKUP(BC$14&amp;"-edad-"&amp;$H507,Equations!$G:$I,3,0)*$V507+VLOOKUP(BC$14&amp;"-est-"&amp;$H507,Equations!$G:$I,3,0)*(1/$W507)+VLOOKUP(BC$14&amp;"-imc-"&amp;$H507,Equations!$G:$I,3,0)*(1/$Q507)))</f>
        <v/>
      </c>
      <c r="BD507" s="10" t="str">
        <f>IF($AC507="","",IF(OR($V507&lt;2.7,$V507&gt;90),"Age OOR",BC507-1.6449*VLOOKUP(BC$14&amp;"-rse-"&amp;$H507,Equations!$G:$I,3,0)))</f>
        <v/>
      </c>
      <c r="BE507" s="10" t="str">
        <f>IF($AC507="","",IF(OR($V507&lt;2.7,$V507&gt;90),"Age OOR",BC507+1.6449*VLOOKUP(BC$14&amp;"-rse-"&amp;$H507,Equations!$G:$I,3,0)))</f>
        <v/>
      </c>
      <c r="BF507" s="10" t="str">
        <f t="shared" si="191"/>
        <v/>
      </c>
      <c r="BG507" s="10" t="str">
        <f>IF($AC507="","",IF(OR($V507&lt;2.7,$V507&gt;90),"Age OOR",($AC507-BC507)/VLOOKUP(BC$14&amp;"-rse-"&amp;$H507,Equations!$G:$I,3,0)))</f>
        <v/>
      </c>
      <c r="BH507" s="10" t="str">
        <f>IF($AD507="","",IF(OR($V507&lt;2.7,$V507&gt;90),"Age OOR",VLOOKUP(BH$14&amp;"-int-"&amp;$I507,Equations!$G:$I,3,0)+VLOOKUP(BH$14&amp;"-sexo-"&amp;$I507,Equations!$G:$I,3,0)*$U507+VLOOKUP(BH$14&amp;"-edad-"&amp;$I507,Equations!$G:$I,3,0)*$V507+VLOOKUP(BH$14&amp;"-est-"&amp;$I507,Equations!$G:$I,3,0)*(1/$W507)+VLOOKUP(BH$14&amp;"-imc-"&amp;$I507,Equations!$G:$I,3,0)*(1/$Q507)))</f>
        <v/>
      </c>
      <c r="BI507" s="10" t="str">
        <f>IF($AD507="","",IF(OR($V507&lt;2.7,$V507&gt;90),"Age OOR",BH507-1.6449*VLOOKUP(BH$14&amp;"-rse-"&amp;$I507,Equations!$G:$I,3,0)))</f>
        <v/>
      </c>
      <c r="BJ507" s="10" t="str">
        <f>IF($AD507="","",IF(OR($V507&lt;2.7,$V507&gt;90),"Age OOR",BH507+1.6449*VLOOKUP(BH$14&amp;"-rse-"&amp;$I507,Equations!$G:$I,3,0)))</f>
        <v/>
      </c>
      <c r="BK507" s="10" t="str">
        <f t="shared" si="192"/>
        <v/>
      </c>
      <c r="BL507" s="10" t="str">
        <f>IF($AD507="","",IF(OR($V507&lt;2.7,$V507&gt;90),"Age OOR",($AD507-BH507)/VLOOKUP(BH$14&amp;"-rse-"&amp;$I507,Equations!$G:$I,3,0)))</f>
        <v/>
      </c>
      <c r="BM507" s="10" t="str">
        <f>IF($AE507="","",IF(OR($V507&lt;2.7,$V507&gt;90),"Age OOR",VLOOKUP(BM$14&amp;"-int-"&amp;$J507,Equations!$G:$I,3,0)+VLOOKUP(BM$14&amp;"-sexo-"&amp;$J507,Equations!$G:$I,3,0)*$U507+VLOOKUP(BM$14&amp;"-edad-"&amp;$J507,Equations!$G:$I,3,0)*$V507+VLOOKUP(BM$14&amp;"-est-"&amp;$J507,Equations!$G:$I,3,0)*(1/$W507)+VLOOKUP(BM$14&amp;"-imc-"&amp;$J507,Equations!$G:$I,3,0)*(1/$Q507)))</f>
        <v/>
      </c>
      <c r="BN507" s="10" t="str">
        <f>IF($AE507="","",IF(OR($V507&lt;2.7,$V507&gt;90),"Age OOR",BM507-1.6449*VLOOKUP(BM$14&amp;"-rse-"&amp;$J507,Equations!$G:$I,3,0)))</f>
        <v/>
      </c>
      <c r="BO507" s="10" t="str">
        <f>IF($AE507="","",IF(OR($V507&lt;2.7,$V507&gt;90),"Age OOR",BM507+1.6449*VLOOKUP(BM$14&amp;"-rse-"&amp;$J507,Equations!$G:$I,3,0)))</f>
        <v/>
      </c>
      <c r="BP507" s="10" t="str">
        <f t="shared" si="193"/>
        <v/>
      </c>
      <c r="BQ507" s="10" t="str">
        <f>IF($AE507="","",IF(OR($V507&lt;2.7,$V507&gt;90),"Age OOR",($AE507-BM507)/VLOOKUP(BM$14&amp;"-rse-"&amp;$J507,Equations!$G:$I,3,0)))</f>
        <v/>
      </c>
      <c r="BR507" s="10" t="str">
        <f>IF($AF507="","",IF(OR($V507&lt;2.7,$V507&gt;90),"Age OOR",VLOOKUP(BR$14&amp;"-int-"&amp;$K507,Equations!$G:$I,3,0)+VLOOKUP(BR$14&amp;"-sexo-"&amp;$K507,Equations!$G:$I,3,0)*$U507+VLOOKUP(BR$14&amp;"-edad-"&amp;$K507,Equations!$G:$I,3,0)*$V507+VLOOKUP(BR$14&amp;"-est-"&amp;$K507,Equations!$G:$I,3,0)*(1/$W507)+VLOOKUP(BR$14&amp;"-imc-"&amp;$K507,Equations!$G:$I,3,0)*(1/$Q507)))</f>
        <v/>
      </c>
      <c r="BS507" s="10" t="str">
        <f>IF($AF507="","",IF(OR($V507&lt;2.7,$V507&gt;90),"Age OOR",BR507-1.6449*VLOOKUP(BR$14&amp;"-rse-"&amp;$K507,Equations!$G:$I,3,0)))</f>
        <v/>
      </c>
      <c r="BT507" s="10" t="str">
        <f>IF($AF507="","",IF(OR($V507&lt;2.7,$V507&gt;90),"Age OOR",BR507+1.6449*VLOOKUP(BR$14&amp;"-rse-"&amp;$K507,Equations!$G:$I,3,0)))</f>
        <v/>
      </c>
      <c r="BU507" s="10" t="str">
        <f t="shared" si="194"/>
        <v/>
      </c>
      <c r="BV507" s="10" t="str">
        <f>IF($AF507="","",IF(OR($V507&lt;2.7,$V507&gt;90),"Age OOR",($AF507-BR507)/VLOOKUP(BR$14&amp;"-rse-"&amp;$K507,Equations!$G:$I,3,0)))</f>
        <v/>
      </c>
      <c r="BW507" s="10" t="str">
        <f>IF($AG507="","",IF(OR($V507&lt;2.7,$V507&gt;90),"Age OOR",VLOOKUP(BW$14&amp;"-int-"&amp;$L507,Equations!$G:$I,3,0)+VLOOKUP(BW$14&amp;"-sexo-"&amp;$L507,Equations!$G:$I,3,0)*$U507+VLOOKUP(BW$14&amp;"-edad-"&amp;$L507,Equations!$G:$I,3,0)*$V507+VLOOKUP(BW$14&amp;"-est-"&amp;$L507,Equations!$G:$I,3,0)*(1/$W507)+VLOOKUP(BW$14&amp;"-imc-"&amp;$L507,Equations!$G:$I,3,0)*(1/$Q507)))</f>
        <v/>
      </c>
      <c r="BX507" s="10" t="str">
        <f>IF($AG507="","",IF(OR($V507&lt;2.7,$V507&gt;90),"Age OOR",BW507-1.6449*VLOOKUP(BW$14&amp;"-rse-"&amp;$L507,Equations!$G:$I,3,0)))</f>
        <v/>
      </c>
      <c r="BY507" s="10" t="str">
        <f>IF($AG507="","",IF(OR($V507&lt;2.7,$V507&gt;90),"Age OOR",BW507+1.6449*VLOOKUP(BW$14&amp;"-rse-"&amp;$L507,Equations!$G:$I,3,0)))</f>
        <v/>
      </c>
      <c r="BZ507" s="10" t="str">
        <f t="shared" si="195"/>
        <v/>
      </c>
      <c r="CA507" s="10" t="str">
        <f>IF($AG507="","",IF(OR($V507&lt;2.7,$V507&gt;90),"Age OOR",($AG507-BW507)/VLOOKUP(BW$14&amp;"-rse-"&amp;$L507,Equations!$G:$I,3,0)))</f>
        <v/>
      </c>
      <c r="CB507" s="10" t="str">
        <f>IF($AH507="","",IF(OR($V507&lt;2.7,$V507&gt;90),"Age OOR",VLOOKUP(CB$14&amp;"-int-"&amp;$M507,Equations!$G:$I,3,0)+VLOOKUP(CB$14&amp;"-sexo-"&amp;$M507,Equations!$G:$I,3,0)*$U507+VLOOKUP(CB$14&amp;"-edad-"&amp;$M507,Equations!$G:$I,3,0)*$V507+VLOOKUP(CB$14&amp;"-est-"&amp;$M507,Equations!$G:$I,3,0)*(1/$W507)+VLOOKUP(CB$14&amp;"-imc-"&amp;$M507,Equations!$G:$I,3,0)*(1/$Q507)))</f>
        <v/>
      </c>
      <c r="CC507" s="10" t="str">
        <f>IF($AH507="","",IF(OR($V507&lt;2.7,$V507&gt;90),"Age OOR",CB507-1.6449*VLOOKUP(CB$14&amp;"-rse-"&amp;$M507,Equations!$G:$I,3,0)))</f>
        <v/>
      </c>
      <c r="CD507" s="10" t="str">
        <f>IF($AH507="","",IF(OR($V507&lt;2.7,$V507&gt;90),"Age OOR",CB507+1.6449*VLOOKUP(CB$14&amp;"-rse-"&amp;$M507,Equations!$G:$I,3,0)))</f>
        <v/>
      </c>
      <c r="CE507" s="10" t="str">
        <f t="shared" si="196"/>
        <v/>
      </c>
      <c r="CF507" s="10" t="str">
        <f>IF($AH507="","",IF(OR($V507&lt;2.7,$V507&gt;90),"Age OOR",($AH507-CB507)/VLOOKUP(CB$14&amp;"-rse-"&amp;$M507,Equations!$G:$I,3,0)))</f>
        <v/>
      </c>
      <c r="CG507" s="10" t="str">
        <f>IF($AI507="","",IF(OR($V507&lt;2.7,$V507&gt;90),"Age OOR",VLOOKUP(CG$14&amp;"-int-"&amp;$N507,Equations!$G:$I,3,0)+VLOOKUP(CG$14&amp;"-sexo-"&amp;$N507,Equations!$G:$I,3,0)*$U507+VLOOKUP(CG$14&amp;"-edad-"&amp;$N507,Equations!$G:$I,3,0)*$V507+VLOOKUP(CG$14&amp;"-est-"&amp;$N507,Equations!$G:$I,3,0)*(1/$W507)+VLOOKUP(CG$14&amp;"-imc-"&amp;$N507,Equations!$G:$I,3,0)*(1/$Q507)))</f>
        <v/>
      </c>
      <c r="CH507" s="10" t="str">
        <f>IF($AI507="","",IF(OR($V507&lt;2.7,$V507&gt;90),"Age OOR",CG507-1.6449*VLOOKUP(CG$14&amp;"-rse-"&amp;$N507,Equations!$G:$I,3,0)))</f>
        <v/>
      </c>
      <c r="CI507" s="10" t="str">
        <f>IF($AI507="","",IF(OR($V507&lt;2.7,$V507&gt;90),"Age OOR",CG507+1.6449*VLOOKUP(CG$14&amp;"-rse-"&amp;$N507,Equations!$G:$I,3,0)))</f>
        <v/>
      </c>
      <c r="CJ507" s="10" t="str">
        <f t="shared" si="197"/>
        <v/>
      </c>
      <c r="CK507" s="10" t="str">
        <f>IF($AI507="","",IF(OR($V507&lt;2.7,$V507&gt;90),"Age OOR",($AI507-CG507)/VLOOKUP(CG$14&amp;"-rse-"&amp;$N507,Equations!$G:$I,3,0)))</f>
        <v/>
      </c>
      <c r="CL507" s="10" t="str">
        <f>IF($AJ507="","",IF(OR($V507&lt;2.7,$V507&gt;90),"Age OOR",VLOOKUP(CL$14&amp;"-int-"&amp;$O507,Equations!$G:$I,3,0)+VLOOKUP(CL$14&amp;"-sexo-"&amp;$O507,Equations!$G:$I,3,0)*$U507+VLOOKUP(CL$14&amp;"-edad-"&amp;$O507,Equations!$G:$I,3,0)*$V507+VLOOKUP(CL$14&amp;"-est-"&amp;$O507,Equations!$G:$I,3,0)*(1/$W507)+VLOOKUP(CL$14&amp;"-imc-"&amp;$O507,Equations!$G:$I,3,0)*(1/$Q507)))</f>
        <v/>
      </c>
      <c r="CM507" s="10" t="str">
        <f>IF($AJ507="","",IF(OR($V507&lt;2.7,$V507&gt;90),"Age OOR",CL507-1.6449*VLOOKUP(CL$14&amp;"-rse-"&amp;$O507,Equations!$G:$I,3,0)))</f>
        <v/>
      </c>
      <c r="CN507" s="10" t="str">
        <f>IF($AJ507="","",IF(OR($V507&lt;2.7,$V507&gt;90),"Age OOR",CL507+1.6449*VLOOKUP(CL$14&amp;"-rse-"&amp;$O507,Equations!$G:$I,3,0)))</f>
        <v/>
      </c>
      <c r="CO507" s="10" t="str">
        <f t="shared" si="198"/>
        <v/>
      </c>
      <c r="CP507" s="10" t="str">
        <f>IF($AJ507="","",IF(OR($V507&lt;2.7,$V507&gt;90),"Age OOR",($AJ507-CL507)/VLOOKUP(CL$14&amp;"-rse-"&amp;$O507,Equations!$G:$I,3,0)))</f>
        <v/>
      </c>
      <c r="CQ507" s="10" t="str">
        <f>IF($AK507="","",IF(OR($V507&lt;2.7,$V507&gt;90),"Age OOR",EXP(VLOOKUP(CQ$14&amp;"-int-"&amp;$P507,Equations!$G:$I,3,0)+VLOOKUP(CQ$14&amp;"-sexo-"&amp;$P507,Equations!$G:$I,3,0)*$U507+VLOOKUP(CQ$14&amp;"-edad-"&amp;$P507,Equations!$G:$I,3,0)*$V507+VLOOKUP(CQ$14&amp;"-est-"&amp;$P507,Equations!$G:$I,3,0)*(1/$W507)+VLOOKUP(CQ$14&amp;"-imc-"&amp;$P507,Equations!$G:$I,3,0)*(1/$Q507))))</f>
        <v/>
      </c>
      <c r="CR507" s="10" t="str">
        <f>IF($AK507="","",IF(OR($V507&lt;2.7,$V507&gt;90),"Age OOR",EXP(LN(CQ507)-1.6449*VLOOKUP(CQ$14&amp;"-rse-"&amp;$P507,Equations!$G:$I,3,0))))</f>
        <v/>
      </c>
      <c r="CS507" s="10" t="str">
        <f>IF($AK507="","",IF(OR($V507&lt;2.7,$V507&gt;90),"Age OOR",EXP(LN(CQ507)+1.6449*VLOOKUP(CQ$14&amp;"-rse-"&amp;$P507,Equations!$G:$I,3,0))))</f>
        <v/>
      </c>
      <c r="CT507" s="10" t="str">
        <f t="shared" si="199"/>
        <v/>
      </c>
      <c r="CU507" s="10" t="str">
        <f>IF($AK507="","",IF(OR($V507&lt;2.7,$V507&gt;90),"Age OOR",(LN($AK507)-LN(CQ507))/VLOOKUP(CQ$14&amp;"-rse-"&amp;$P507,Equations!$G:$I,3,0)))</f>
        <v/>
      </c>
      <c r="CV507" s="47"/>
    </row>
    <row r="508" spans="5:123" x14ac:dyDescent="0.2">
      <c r="E508" s="23" t="str">
        <f t="shared" si="175"/>
        <v>Age out of range</v>
      </c>
      <c r="F508" s="23" t="str">
        <f t="shared" si="176"/>
        <v>Age out of range</v>
      </c>
      <c r="G508" s="23" t="str">
        <f t="shared" si="177"/>
        <v>Age out of range</v>
      </c>
      <c r="H508" s="23" t="str">
        <f t="shared" si="178"/>
        <v>Age out of range</v>
      </c>
      <c r="I508" s="23" t="str">
        <f t="shared" si="179"/>
        <v>Age out of range</v>
      </c>
      <c r="J508" s="23" t="str">
        <f t="shared" si="180"/>
        <v>Age out of range</v>
      </c>
      <c r="K508" s="23" t="str">
        <f t="shared" si="181"/>
        <v>Age out of range</v>
      </c>
      <c r="L508" s="23" t="str">
        <f t="shared" si="182"/>
        <v>Age out of range</v>
      </c>
      <c r="M508" s="23" t="str">
        <f t="shared" si="183"/>
        <v>Age out of range</v>
      </c>
      <c r="N508" s="23" t="str">
        <f t="shared" si="184"/>
        <v>Age out of range</v>
      </c>
      <c r="O508" s="23" t="str">
        <f t="shared" si="185"/>
        <v>Age out of range</v>
      </c>
      <c r="P508" s="23" t="str">
        <f t="shared" si="186"/>
        <v>Age out of range</v>
      </c>
      <c r="Q508" s="23" t="e">
        <f t="shared" si="187"/>
        <v>#DIV/0!</v>
      </c>
      <c r="R508" s="17"/>
      <c r="S508" s="23">
        <v>492</v>
      </c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7"/>
      <c r="AM508" s="47"/>
      <c r="AN508" s="10" t="str">
        <f>IF($Z508="","",IF(OR($V508&lt;2.7,$V508&gt;90),"Age OOR",VLOOKUP(AN$14&amp;"-int-"&amp;$E508,Equations!$G:$I,3,0)+VLOOKUP(AN$14&amp;"-sexo-"&amp;$E508,Equations!$G:$I,3,0)*$U508+VLOOKUP(AN$14&amp;"-edad-"&amp;$E508,Equations!$G:$I,3,0)*$V508+VLOOKUP(AN$14&amp;"-est-"&amp;$E508,Equations!$G:$I,3,0)*(1/$W508)+VLOOKUP(AN$14&amp;"-imc-"&amp;$E508,Equations!$G:$I,3,0)*(1/$Q508)))</f>
        <v/>
      </c>
      <c r="AO508" s="10" t="str">
        <f>IF($Z508="","",IF(OR($V508&lt;2.7,$V508&gt;90),"Age OOR",AN508-1.6449*VLOOKUP(AN$14&amp;"-rse-"&amp;$E508,Equations!$G:$I,3,0)))</f>
        <v/>
      </c>
      <c r="AP508" s="10" t="str">
        <f>IF($Z508="","",IF(OR($V508&lt;2.7,$V508&gt;90),"Age OOR",AN508+1.6449*VLOOKUP(AN$14&amp;"-rse-"&amp;$E508,Equations!$G:$I,3,0)))</f>
        <v/>
      </c>
      <c r="AQ508" s="10" t="str">
        <f t="shared" si="188"/>
        <v/>
      </c>
      <c r="AR508" s="10" t="str">
        <f>IF($Z508="","",IF(OR($V508&lt;2.7,$V508&gt;90),"Age OOR",($Z508-AN508)/VLOOKUP(AN$14&amp;"-rse-"&amp;$E508,Equations!$G:$I,3,0)))</f>
        <v/>
      </c>
      <c r="AS508" s="10" t="str">
        <f>IF($AA508="","",IF(OR($V508&lt;2.7,$V508&gt;90),"Age OOR",VLOOKUP(AS$14&amp;"-int-"&amp;$F508,Equations!$G:$I,3,0)+VLOOKUP(AS$14&amp;"-sexo-"&amp;$F508,Equations!$G:$I,3,0)*$U508+VLOOKUP(AS$14&amp;"-edad-"&amp;$F508,Equations!$G:$I,3,0)*$V508+VLOOKUP(AS$14&amp;"-est-"&amp;$F508,Equations!$G:$I,3,0)*(1/$W508)+VLOOKUP(AS$14&amp;"-imc-"&amp;$F508,Equations!$G:$I,3,0)*(1/$Q508)))</f>
        <v/>
      </c>
      <c r="AT508" s="10" t="str">
        <f>IF($AA508="","",IF(OR($V508&lt;2.7,$V508&gt;90),"Age OOR",AS508-1.6449*VLOOKUP(AS$14&amp;"-rse-"&amp;$F508,Equations!$G:$I,3,0)))</f>
        <v/>
      </c>
      <c r="AU508" s="10" t="str">
        <f>IF($AA508="","",IF(OR($V508&lt;2.7,$V508&gt;90),"Age OOR",AS508+1.6449*VLOOKUP(AS$14&amp;"-rse-"&amp;$F508,Equations!$G:$I,3,0)))</f>
        <v/>
      </c>
      <c r="AV508" s="10" t="str">
        <f t="shared" si="189"/>
        <v/>
      </c>
      <c r="AW508" s="10" t="str">
        <f>IF($AA508="","",IF(OR($V508&lt;2.7,$V508&gt;90),"Age OOR",($AA508-AS508)/VLOOKUP(AS$14&amp;"-rse-"&amp;$F508,Equations!$G:$I,3,0)))</f>
        <v/>
      </c>
      <c r="AX508" s="10" t="str">
        <f>IF($AB508="","",IF(OR($V508&lt;2.7,$V508&gt;90),"Age OOR",VLOOKUP(AX$14&amp;"-int-"&amp;$G508,Equations!$G:$I,3,0)+VLOOKUP(AX$14&amp;"-sexo-"&amp;$G508,Equations!$G:$I,3,0)*$U508+VLOOKUP(AX$14&amp;"-edad-"&amp;$G508,Equations!$G:$I,3,0)*$V508+VLOOKUP(AX$14&amp;"-est-"&amp;$G508,Equations!$G:$I,3,0)*(1/$W508)+VLOOKUP(AX$14&amp;"-imc-"&amp;$G508,Equations!$G:$I,3,0)*(1/$Q508)))</f>
        <v/>
      </c>
      <c r="AY508" s="10" t="str">
        <f>IF($AB508="","",IF(OR($V508&lt;2.7,$V508&gt;90),"Age OOR",AX508-1.6449*VLOOKUP(AX$14&amp;"-rse-"&amp;$G508,Equations!$G:$I,3,0)))</f>
        <v/>
      </c>
      <c r="AZ508" s="10" t="str">
        <f>IF($AB508="","",IF(OR($V508&lt;2.7,$V508&gt;90),"Age OOR",AX508+1.6449*VLOOKUP(AX$14&amp;"-rse-"&amp;$G508,Equations!$G:$I,3,0)))</f>
        <v/>
      </c>
      <c r="BA508" s="10" t="str">
        <f t="shared" si="190"/>
        <v/>
      </c>
      <c r="BB508" s="10" t="str">
        <f>IF($AB508="","",IF(OR($V508&lt;2.7,$V508&gt;90),"Age OOR",($AB508-AX508)/VLOOKUP(AX$14&amp;"-rse-"&amp;$G508,Equations!$G:$I,3,0)))</f>
        <v/>
      </c>
      <c r="BC508" s="10" t="str">
        <f>IF($AC508="","",IF(OR($V508&lt;2.7,$V508&gt;90),"Age OOR",VLOOKUP(BC$14&amp;"-int-"&amp;$H508,Equations!$G:$I,3,0)+VLOOKUP(BC$14&amp;"-sexo-"&amp;$H508,Equations!$G:$I,3,0)*$U508+VLOOKUP(BC$14&amp;"-edad-"&amp;$H508,Equations!$G:$I,3,0)*$V508+VLOOKUP(BC$14&amp;"-est-"&amp;$H508,Equations!$G:$I,3,0)*(1/$W508)+VLOOKUP(BC$14&amp;"-imc-"&amp;$H508,Equations!$G:$I,3,0)*(1/$Q508)))</f>
        <v/>
      </c>
      <c r="BD508" s="10" t="str">
        <f>IF($AC508="","",IF(OR($V508&lt;2.7,$V508&gt;90),"Age OOR",BC508-1.6449*VLOOKUP(BC$14&amp;"-rse-"&amp;$H508,Equations!$G:$I,3,0)))</f>
        <v/>
      </c>
      <c r="BE508" s="10" t="str">
        <f>IF($AC508="","",IF(OR($V508&lt;2.7,$V508&gt;90),"Age OOR",BC508+1.6449*VLOOKUP(BC$14&amp;"-rse-"&amp;$H508,Equations!$G:$I,3,0)))</f>
        <v/>
      </c>
      <c r="BF508" s="10" t="str">
        <f t="shared" si="191"/>
        <v/>
      </c>
      <c r="BG508" s="10" t="str">
        <f>IF($AC508="","",IF(OR($V508&lt;2.7,$V508&gt;90),"Age OOR",($AC508-BC508)/VLOOKUP(BC$14&amp;"-rse-"&amp;$H508,Equations!$G:$I,3,0)))</f>
        <v/>
      </c>
      <c r="BH508" s="10" t="str">
        <f>IF($AD508="","",IF(OR($V508&lt;2.7,$V508&gt;90),"Age OOR",VLOOKUP(BH$14&amp;"-int-"&amp;$I508,Equations!$G:$I,3,0)+VLOOKUP(BH$14&amp;"-sexo-"&amp;$I508,Equations!$G:$I,3,0)*$U508+VLOOKUP(BH$14&amp;"-edad-"&amp;$I508,Equations!$G:$I,3,0)*$V508+VLOOKUP(BH$14&amp;"-est-"&amp;$I508,Equations!$G:$I,3,0)*(1/$W508)+VLOOKUP(BH$14&amp;"-imc-"&amp;$I508,Equations!$G:$I,3,0)*(1/$Q508)))</f>
        <v/>
      </c>
      <c r="BI508" s="10" t="str">
        <f>IF($AD508="","",IF(OR($V508&lt;2.7,$V508&gt;90),"Age OOR",BH508-1.6449*VLOOKUP(BH$14&amp;"-rse-"&amp;$I508,Equations!$G:$I,3,0)))</f>
        <v/>
      </c>
      <c r="BJ508" s="10" t="str">
        <f>IF($AD508="","",IF(OR($V508&lt;2.7,$V508&gt;90),"Age OOR",BH508+1.6449*VLOOKUP(BH$14&amp;"-rse-"&amp;$I508,Equations!$G:$I,3,0)))</f>
        <v/>
      </c>
      <c r="BK508" s="10" t="str">
        <f t="shared" si="192"/>
        <v/>
      </c>
      <c r="BL508" s="10" t="str">
        <f>IF($AD508="","",IF(OR($V508&lt;2.7,$V508&gt;90),"Age OOR",($AD508-BH508)/VLOOKUP(BH$14&amp;"-rse-"&amp;$I508,Equations!$G:$I,3,0)))</f>
        <v/>
      </c>
      <c r="BM508" s="10" t="str">
        <f>IF($AE508="","",IF(OR($V508&lt;2.7,$V508&gt;90),"Age OOR",VLOOKUP(BM$14&amp;"-int-"&amp;$J508,Equations!$G:$I,3,0)+VLOOKUP(BM$14&amp;"-sexo-"&amp;$J508,Equations!$G:$I,3,0)*$U508+VLOOKUP(BM$14&amp;"-edad-"&amp;$J508,Equations!$G:$I,3,0)*$V508+VLOOKUP(BM$14&amp;"-est-"&amp;$J508,Equations!$G:$I,3,0)*(1/$W508)+VLOOKUP(BM$14&amp;"-imc-"&amp;$J508,Equations!$G:$I,3,0)*(1/$Q508)))</f>
        <v/>
      </c>
      <c r="BN508" s="10" t="str">
        <f>IF($AE508="","",IF(OR($V508&lt;2.7,$V508&gt;90),"Age OOR",BM508-1.6449*VLOOKUP(BM$14&amp;"-rse-"&amp;$J508,Equations!$G:$I,3,0)))</f>
        <v/>
      </c>
      <c r="BO508" s="10" t="str">
        <f>IF($AE508="","",IF(OR($V508&lt;2.7,$V508&gt;90),"Age OOR",BM508+1.6449*VLOOKUP(BM$14&amp;"-rse-"&amp;$J508,Equations!$G:$I,3,0)))</f>
        <v/>
      </c>
      <c r="BP508" s="10" t="str">
        <f t="shared" si="193"/>
        <v/>
      </c>
      <c r="BQ508" s="10" t="str">
        <f>IF($AE508="","",IF(OR($V508&lt;2.7,$V508&gt;90),"Age OOR",($AE508-BM508)/VLOOKUP(BM$14&amp;"-rse-"&amp;$J508,Equations!$G:$I,3,0)))</f>
        <v/>
      </c>
      <c r="BR508" s="10" t="str">
        <f>IF($AF508="","",IF(OR($V508&lt;2.7,$V508&gt;90),"Age OOR",VLOOKUP(BR$14&amp;"-int-"&amp;$K508,Equations!$G:$I,3,0)+VLOOKUP(BR$14&amp;"-sexo-"&amp;$K508,Equations!$G:$I,3,0)*$U508+VLOOKUP(BR$14&amp;"-edad-"&amp;$K508,Equations!$G:$I,3,0)*$V508+VLOOKUP(BR$14&amp;"-est-"&amp;$K508,Equations!$G:$I,3,0)*(1/$W508)+VLOOKUP(BR$14&amp;"-imc-"&amp;$K508,Equations!$G:$I,3,0)*(1/$Q508)))</f>
        <v/>
      </c>
      <c r="BS508" s="10" t="str">
        <f>IF($AF508="","",IF(OR($V508&lt;2.7,$V508&gt;90),"Age OOR",BR508-1.6449*VLOOKUP(BR$14&amp;"-rse-"&amp;$K508,Equations!$G:$I,3,0)))</f>
        <v/>
      </c>
      <c r="BT508" s="10" t="str">
        <f>IF($AF508="","",IF(OR($V508&lt;2.7,$V508&gt;90),"Age OOR",BR508+1.6449*VLOOKUP(BR$14&amp;"-rse-"&amp;$K508,Equations!$G:$I,3,0)))</f>
        <v/>
      </c>
      <c r="BU508" s="10" t="str">
        <f t="shared" si="194"/>
        <v/>
      </c>
      <c r="BV508" s="10" t="str">
        <f>IF($AF508="","",IF(OR($V508&lt;2.7,$V508&gt;90),"Age OOR",($AF508-BR508)/VLOOKUP(BR$14&amp;"-rse-"&amp;$K508,Equations!$G:$I,3,0)))</f>
        <v/>
      </c>
      <c r="BW508" s="10" t="str">
        <f>IF($AG508="","",IF(OR($V508&lt;2.7,$V508&gt;90),"Age OOR",VLOOKUP(BW$14&amp;"-int-"&amp;$L508,Equations!$G:$I,3,0)+VLOOKUP(BW$14&amp;"-sexo-"&amp;$L508,Equations!$G:$I,3,0)*$U508+VLOOKUP(BW$14&amp;"-edad-"&amp;$L508,Equations!$G:$I,3,0)*$V508+VLOOKUP(BW$14&amp;"-est-"&amp;$L508,Equations!$G:$I,3,0)*(1/$W508)+VLOOKUP(BW$14&amp;"-imc-"&amp;$L508,Equations!$G:$I,3,0)*(1/$Q508)))</f>
        <v/>
      </c>
      <c r="BX508" s="10" t="str">
        <f>IF($AG508="","",IF(OR($V508&lt;2.7,$V508&gt;90),"Age OOR",BW508-1.6449*VLOOKUP(BW$14&amp;"-rse-"&amp;$L508,Equations!$G:$I,3,0)))</f>
        <v/>
      </c>
      <c r="BY508" s="10" t="str">
        <f>IF($AG508="","",IF(OR($V508&lt;2.7,$V508&gt;90),"Age OOR",BW508+1.6449*VLOOKUP(BW$14&amp;"-rse-"&amp;$L508,Equations!$G:$I,3,0)))</f>
        <v/>
      </c>
      <c r="BZ508" s="10" t="str">
        <f t="shared" si="195"/>
        <v/>
      </c>
      <c r="CA508" s="10" t="str">
        <f>IF($AG508="","",IF(OR($V508&lt;2.7,$V508&gt;90),"Age OOR",($AG508-BW508)/VLOOKUP(BW$14&amp;"-rse-"&amp;$L508,Equations!$G:$I,3,0)))</f>
        <v/>
      </c>
      <c r="CB508" s="10" t="str">
        <f>IF($AH508="","",IF(OR($V508&lt;2.7,$V508&gt;90),"Age OOR",VLOOKUP(CB$14&amp;"-int-"&amp;$M508,Equations!$G:$I,3,0)+VLOOKUP(CB$14&amp;"-sexo-"&amp;$M508,Equations!$G:$I,3,0)*$U508+VLOOKUP(CB$14&amp;"-edad-"&amp;$M508,Equations!$G:$I,3,0)*$V508+VLOOKUP(CB$14&amp;"-est-"&amp;$M508,Equations!$G:$I,3,0)*(1/$W508)+VLOOKUP(CB$14&amp;"-imc-"&amp;$M508,Equations!$G:$I,3,0)*(1/$Q508)))</f>
        <v/>
      </c>
      <c r="CC508" s="10" t="str">
        <f>IF($AH508="","",IF(OR($V508&lt;2.7,$V508&gt;90),"Age OOR",CB508-1.6449*VLOOKUP(CB$14&amp;"-rse-"&amp;$M508,Equations!$G:$I,3,0)))</f>
        <v/>
      </c>
      <c r="CD508" s="10" t="str">
        <f>IF($AH508="","",IF(OR($V508&lt;2.7,$V508&gt;90),"Age OOR",CB508+1.6449*VLOOKUP(CB$14&amp;"-rse-"&amp;$M508,Equations!$G:$I,3,0)))</f>
        <v/>
      </c>
      <c r="CE508" s="10" t="str">
        <f t="shared" si="196"/>
        <v/>
      </c>
      <c r="CF508" s="10" t="str">
        <f>IF($AH508="","",IF(OR($V508&lt;2.7,$V508&gt;90),"Age OOR",($AH508-CB508)/VLOOKUP(CB$14&amp;"-rse-"&amp;$M508,Equations!$G:$I,3,0)))</f>
        <v/>
      </c>
      <c r="CG508" s="10" t="str">
        <f>IF($AI508="","",IF(OR($V508&lt;2.7,$V508&gt;90),"Age OOR",VLOOKUP(CG$14&amp;"-int-"&amp;$N508,Equations!$G:$I,3,0)+VLOOKUP(CG$14&amp;"-sexo-"&amp;$N508,Equations!$G:$I,3,0)*$U508+VLOOKUP(CG$14&amp;"-edad-"&amp;$N508,Equations!$G:$I,3,0)*$V508+VLOOKUP(CG$14&amp;"-est-"&amp;$N508,Equations!$G:$I,3,0)*(1/$W508)+VLOOKUP(CG$14&amp;"-imc-"&amp;$N508,Equations!$G:$I,3,0)*(1/$Q508)))</f>
        <v/>
      </c>
      <c r="CH508" s="10" t="str">
        <f>IF($AI508="","",IF(OR($V508&lt;2.7,$V508&gt;90),"Age OOR",CG508-1.6449*VLOOKUP(CG$14&amp;"-rse-"&amp;$N508,Equations!$G:$I,3,0)))</f>
        <v/>
      </c>
      <c r="CI508" s="10" t="str">
        <f>IF($AI508="","",IF(OR($V508&lt;2.7,$V508&gt;90),"Age OOR",CG508+1.6449*VLOOKUP(CG$14&amp;"-rse-"&amp;$N508,Equations!$G:$I,3,0)))</f>
        <v/>
      </c>
      <c r="CJ508" s="10" t="str">
        <f t="shared" si="197"/>
        <v/>
      </c>
      <c r="CK508" s="10" t="str">
        <f>IF($AI508="","",IF(OR($V508&lt;2.7,$V508&gt;90),"Age OOR",($AI508-CG508)/VLOOKUP(CG$14&amp;"-rse-"&amp;$N508,Equations!$G:$I,3,0)))</f>
        <v/>
      </c>
      <c r="CL508" s="10" t="str">
        <f>IF($AJ508="","",IF(OR($V508&lt;2.7,$V508&gt;90),"Age OOR",VLOOKUP(CL$14&amp;"-int-"&amp;$O508,Equations!$G:$I,3,0)+VLOOKUP(CL$14&amp;"-sexo-"&amp;$O508,Equations!$G:$I,3,0)*$U508+VLOOKUP(CL$14&amp;"-edad-"&amp;$O508,Equations!$G:$I,3,0)*$V508+VLOOKUP(CL$14&amp;"-est-"&amp;$O508,Equations!$G:$I,3,0)*(1/$W508)+VLOOKUP(CL$14&amp;"-imc-"&amp;$O508,Equations!$G:$I,3,0)*(1/$Q508)))</f>
        <v/>
      </c>
      <c r="CM508" s="10" t="str">
        <f>IF($AJ508="","",IF(OR($V508&lt;2.7,$V508&gt;90),"Age OOR",CL508-1.6449*VLOOKUP(CL$14&amp;"-rse-"&amp;$O508,Equations!$G:$I,3,0)))</f>
        <v/>
      </c>
      <c r="CN508" s="10" t="str">
        <f>IF($AJ508="","",IF(OR($V508&lt;2.7,$V508&gt;90),"Age OOR",CL508+1.6449*VLOOKUP(CL$14&amp;"-rse-"&amp;$O508,Equations!$G:$I,3,0)))</f>
        <v/>
      </c>
      <c r="CO508" s="10" t="str">
        <f t="shared" si="198"/>
        <v/>
      </c>
      <c r="CP508" s="10" t="str">
        <f>IF($AJ508="","",IF(OR($V508&lt;2.7,$V508&gt;90),"Age OOR",($AJ508-CL508)/VLOOKUP(CL$14&amp;"-rse-"&amp;$O508,Equations!$G:$I,3,0)))</f>
        <v/>
      </c>
      <c r="CQ508" s="10" t="str">
        <f>IF($AK508="","",IF(OR($V508&lt;2.7,$V508&gt;90),"Age OOR",EXP(VLOOKUP(CQ$14&amp;"-int-"&amp;$P508,Equations!$G:$I,3,0)+VLOOKUP(CQ$14&amp;"-sexo-"&amp;$P508,Equations!$G:$I,3,0)*$U508+VLOOKUP(CQ$14&amp;"-edad-"&amp;$P508,Equations!$G:$I,3,0)*$V508+VLOOKUP(CQ$14&amp;"-est-"&amp;$P508,Equations!$G:$I,3,0)*(1/$W508)+VLOOKUP(CQ$14&amp;"-imc-"&amp;$P508,Equations!$G:$I,3,0)*(1/$Q508))))</f>
        <v/>
      </c>
      <c r="CR508" s="10" t="str">
        <f>IF($AK508="","",IF(OR($V508&lt;2.7,$V508&gt;90),"Age OOR",EXP(LN(CQ508)-1.6449*VLOOKUP(CQ$14&amp;"-rse-"&amp;$P508,Equations!$G:$I,3,0))))</f>
        <v/>
      </c>
      <c r="CS508" s="10" t="str">
        <f>IF($AK508="","",IF(OR($V508&lt;2.7,$V508&gt;90),"Age OOR",EXP(LN(CQ508)+1.6449*VLOOKUP(CQ$14&amp;"-rse-"&amp;$P508,Equations!$G:$I,3,0))))</f>
        <v/>
      </c>
      <c r="CT508" s="10" t="str">
        <f t="shared" si="199"/>
        <v/>
      </c>
      <c r="CU508" s="10" t="str">
        <f>IF($AK508="","",IF(OR($V508&lt;2.7,$V508&gt;90),"Age OOR",(LN($AK508)-LN(CQ508))/VLOOKUP(CQ$14&amp;"-rse-"&amp;$P508,Equations!$G:$I,3,0)))</f>
        <v/>
      </c>
      <c r="CV508" s="47"/>
    </row>
    <row r="509" spans="5:123" x14ac:dyDescent="0.2">
      <c r="E509" s="23" t="str">
        <f t="shared" si="175"/>
        <v>Age out of range</v>
      </c>
      <c r="F509" s="23" t="str">
        <f t="shared" si="176"/>
        <v>Age out of range</v>
      </c>
      <c r="G509" s="23" t="str">
        <f t="shared" si="177"/>
        <v>Age out of range</v>
      </c>
      <c r="H509" s="23" t="str">
        <f t="shared" si="178"/>
        <v>Age out of range</v>
      </c>
      <c r="I509" s="23" t="str">
        <f t="shared" si="179"/>
        <v>Age out of range</v>
      </c>
      <c r="J509" s="23" t="str">
        <f t="shared" si="180"/>
        <v>Age out of range</v>
      </c>
      <c r="K509" s="23" t="str">
        <f t="shared" si="181"/>
        <v>Age out of range</v>
      </c>
      <c r="L509" s="23" t="str">
        <f t="shared" si="182"/>
        <v>Age out of range</v>
      </c>
      <c r="M509" s="23" t="str">
        <f t="shared" si="183"/>
        <v>Age out of range</v>
      </c>
      <c r="N509" s="23" t="str">
        <f t="shared" si="184"/>
        <v>Age out of range</v>
      </c>
      <c r="O509" s="23" t="str">
        <f t="shared" si="185"/>
        <v>Age out of range</v>
      </c>
      <c r="P509" s="23" t="str">
        <f t="shared" si="186"/>
        <v>Age out of range</v>
      </c>
      <c r="Q509" s="23" t="e">
        <f t="shared" si="187"/>
        <v>#DIV/0!</v>
      </c>
      <c r="R509" s="17"/>
      <c r="S509" s="23">
        <v>493</v>
      </c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7"/>
      <c r="AM509" s="47"/>
      <c r="AN509" s="10" t="str">
        <f>IF($Z509="","",IF(OR($V509&lt;2.7,$V509&gt;90),"Age OOR",VLOOKUP(AN$14&amp;"-int-"&amp;$E509,Equations!$G:$I,3,0)+VLOOKUP(AN$14&amp;"-sexo-"&amp;$E509,Equations!$G:$I,3,0)*$U509+VLOOKUP(AN$14&amp;"-edad-"&amp;$E509,Equations!$G:$I,3,0)*$V509+VLOOKUP(AN$14&amp;"-est-"&amp;$E509,Equations!$G:$I,3,0)*(1/$W509)+VLOOKUP(AN$14&amp;"-imc-"&amp;$E509,Equations!$G:$I,3,0)*(1/$Q509)))</f>
        <v/>
      </c>
      <c r="AO509" s="10" t="str">
        <f>IF($Z509="","",IF(OR($V509&lt;2.7,$V509&gt;90),"Age OOR",AN509-1.6449*VLOOKUP(AN$14&amp;"-rse-"&amp;$E509,Equations!$G:$I,3,0)))</f>
        <v/>
      </c>
      <c r="AP509" s="10" t="str">
        <f>IF($Z509="","",IF(OR($V509&lt;2.7,$V509&gt;90),"Age OOR",AN509+1.6449*VLOOKUP(AN$14&amp;"-rse-"&amp;$E509,Equations!$G:$I,3,0)))</f>
        <v/>
      </c>
      <c r="AQ509" s="10" t="str">
        <f t="shared" si="188"/>
        <v/>
      </c>
      <c r="AR509" s="10" t="str">
        <f>IF($Z509="","",IF(OR($V509&lt;2.7,$V509&gt;90),"Age OOR",($Z509-AN509)/VLOOKUP(AN$14&amp;"-rse-"&amp;$E509,Equations!$G:$I,3,0)))</f>
        <v/>
      </c>
      <c r="AS509" s="10" t="str">
        <f>IF($AA509="","",IF(OR($V509&lt;2.7,$V509&gt;90),"Age OOR",VLOOKUP(AS$14&amp;"-int-"&amp;$F509,Equations!$G:$I,3,0)+VLOOKUP(AS$14&amp;"-sexo-"&amp;$F509,Equations!$G:$I,3,0)*$U509+VLOOKUP(AS$14&amp;"-edad-"&amp;$F509,Equations!$G:$I,3,0)*$V509+VLOOKUP(AS$14&amp;"-est-"&amp;$F509,Equations!$G:$I,3,0)*(1/$W509)+VLOOKUP(AS$14&amp;"-imc-"&amp;$F509,Equations!$G:$I,3,0)*(1/$Q509)))</f>
        <v/>
      </c>
      <c r="AT509" s="10" t="str">
        <f>IF($AA509="","",IF(OR($V509&lt;2.7,$V509&gt;90),"Age OOR",AS509-1.6449*VLOOKUP(AS$14&amp;"-rse-"&amp;$F509,Equations!$G:$I,3,0)))</f>
        <v/>
      </c>
      <c r="AU509" s="10" t="str">
        <f>IF($AA509="","",IF(OR($V509&lt;2.7,$V509&gt;90),"Age OOR",AS509+1.6449*VLOOKUP(AS$14&amp;"-rse-"&amp;$F509,Equations!$G:$I,3,0)))</f>
        <v/>
      </c>
      <c r="AV509" s="10" t="str">
        <f t="shared" si="189"/>
        <v/>
      </c>
      <c r="AW509" s="10" t="str">
        <f>IF($AA509="","",IF(OR($V509&lt;2.7,$V509&gt;90),"Age OOR",($AA509-AS509)/VLOOKUP(AS$14&amp;"-rse-"&amp;$F509,Equations!$G:$I,3,0)))</f>
        <v/>
      </c>
      <c r="AX509" s="10" t="str">
        <f>IF($AB509="","",IF(OR($V509&lt;2.7,$V509&gt;90),"Age OOR",VLOOKUP(AX$14&amp;"-int-"&amp;$G509,Equations!$G:$I,3,0)+VLOOKUP(AX$14&amp;"-sexo-"&amp;$G509,Equations!$G:$I,3,0)*$U509+VLOOKUP(AX$14&amp;"-edad-"&amp;$G509,Equations!$G:$I,3,0)*$V509+VLOOKUP(AX$14&amp;"-est-"&amp;$G509,Equations!$G:$I,3,0)*(1/$W509)+VLOOKUP(AX$14&amp;"-imc-"&amp;$G509,Equations!$G:$I,3,0)*(1/$Q509)))</f>
        <v/>
      </c>
      <c r="AY509" s="10" t="str">
        <f>IF($AB509="","",IF(OR($V509&lt;2.7,$V509&gt;90),"Age OOR",AX509-1.6449*VLOOKUP(AX$14&amp;"-rse-"&amp;$G509,Equations!$G:$I,3,0)))</f>
        <v/>
      </c>
      <c r="AZ509" s="10" t="str">
        <f>IF($AB509="","",IF(OR($V509&lt;2.7,$V509&gt;90),"Age OOR",AX509+1.6449*VLOOKUP(AX$14&amp;"-rse-"&amp;$G509,Equations!$G:$I,3,0)))</f>
        <v/>
      </c>
      <c r="BA509" s="10" t="str">
        <f t="shared" si="190"/>
        <v/>
      </c>
      <c r="BB509" s="10" t="str">
        <f>IF($AB509="","",IF(OR($V509&lt;2.7,$V509&gt;90),"Age OOR",($AB509-AX509)/VLOOKUP(AX$14&amp;"-rse-"&amp;$G509,Equations!$G:$I,3,0)))</f>
        <v/>
      </c>
      <c r="BC509" s="10" t="str">
        <f>IF($AC509="","",IF(OR($V509&lt;2.7,$V509&gt;90),"Age OOR",VLOOKUP(BC$14&amp;"-int-"&amp;$H509,Equations!$G:$I,3,0)+VLOOKUP(BC$14&amp;"-sexo-"&amp;$H509,Equations!$G:$I,3,0)*$U509+VLOOKUP(BC$14&amp;"-edad-"&amp;$H509,Equations!$G:$I,3,0)*$V509+VLOOKUP(BC$14&amp;"-est-"&amp;$H509,Equations!$G:$I,3,0)*(1/$W509)+VLOOKUP(BC$14&amp;"-imc-"&amp;$H509,Equations!$G:$I,3,0)*(1/$Q509)))</f>
        <v/>
      </c>
      <c r="BD509" s="10" t="str">
        <f>IF($AC509="","",IF(OR($V509&lt;2.7,$V509&gt;90),"Age OOR",BC509-1.6449*VLOOKUP(BC$14&amp;"-rse-"&amp;$H509,Equations!$G:$I,3,0)))</f>
        <v/>
      </c>
      <c r="BE509" s="10" t="str">
        <f>IF($AC509="","",IF(OR($V509&lt;2.7,$V509&gt;90),"Age OOR",BC509+1.6449*VLOOKUP(BC$14&amp;"-rse-"&amp;$H509,Equations!$G:$I,3,0)))</f>
        <v/>
      </c>
      <c r="BF509" s="10" t="str">
        <f t="shared" si="191"/>
        <v/>
      </c>
      <c r="BG509" s="10" t="str">
        <f>IF($AC509="","",IF(OR($V509&lt;2.7,$V509&gt;90),"Age OOR",($AC509-BC509)/VLOOKUP(BC$14&amp;"-rse-"&amp;$H509,Equations!$G:$I,3,0)))</f>
        <v/>
      </c>
      <c r="BH509" s="10" t="str">
        <f>IF($AD509="","",IF(OR($V509&lt;2.7,$V509&gt;90),"Age OOR",VLOOKUP(BH$14&amp;"-int-"&amp;$I509,Equations!$G:$I,3,0)+VLOOKUP(BH$14&amp;"-sexo-"&amp;$I509,Equations!$G:$I,3,0)*$U509+VLOOKUP(BH$14&amp;"-edad-"&amp;$I509,Equations!$G:$I,3,0)*$V509+VLOOKUP(BH$14&amp;"-est-"&amp;$I509,Equations!$G:$I,3,0)*(1/$W509)+VLOOKUP(BH$14&amp;"-imc-"&amp;$I509,Equations!$G:$I,3,0)*(1/$Q509)))</f>
        <v/>
      </c>
      <c r="BI509" s="10" t="str">
        <f>IF($AD509="","",IF(OR($V509&lt;2.7,$V509&gt;90),"Age OOR",BH509-1.6449*VLOOKUP(BH$14&amp;"-rse-"&amp;$I509,Equations!$G:$I,3,0)))</f>
        <v/>
      </c>
      <c r="BJ509" s="10" t="str">
        <f>IF($AD509="","",IF(OR($V509&lt;2.7,$V509&gt;90),"Age OOR",BH509+1.6449*VLOOKUP(BH$14&amp;"-rse-"&amp;$I509,Equations!$G:$I,3,0)))</f>
        <v/>
      </c>
      <c r="BK509" s="10" t="str">
        <f t="shared" si="192"/>
        <v/>
      </c>
      <c r="BL509" s="10" t="str">
        <f>IF($AD509="","",IF(OR($V509&lt;2.7,$V509&gt;90),"Age OOR",($AD509-BH509)/VLOOKUP(BH$14&amp;"-rse-"&amp;$I509,Equations!$G:$I,3,0)))</f>
        <v/>
      </c>
      <c r="BM509" s="10" t="str">
        <f>IF($AE509="","",IF(OR($V509&lt;2.7,$V509&gt;90),"Age OOR",VLOOKUP(BM$14&amp;"-int-"&amp;$J509,Equations!$G:$I,3,0)+VLOOKUP(BM$14&amp;"-sexo-"&amp;$J509,Equations!$G:$I,3,0)*$U509+VLOOKUP(BM$14&amp;"-edad-"&amp;$J509,Equations!$G:$I,3,0)*$V509+VLOOKUP(BM$14&amp;"-est-"&amp;$J509,Equations!$G:$I,3,0)*(1/$W509)+VLOOKUP(BM$14&amp;"-imc-"&amp;$J509,Equations!$G:$I,3,0)*(1/$Q509)))</f>
        <v/>
      </c>
      <c r="BN509" s="10" t="str">
        <f>IF($AE509="","",IF(OR($V509&lt;2.7,$V509&gt;90),"Age OOR",BM509-1.6449*VLOOKUP(BM$14&amp;"-rse-"&amp;$J509,Equations!$G:$I,3,0)))</f>
        <v/>
      </c>
      <c r="BO509" s="10" t="str">
        <f>IF($AE509="","",IF(OR($V509&lt;2.7,$V509&gt;90),"Age OOR",BM509+1.6449*VLOOKUP(BM$14&amp;"-rse-"&amp;$J509,Equations!$G:$I,3,0)))</f>
        <v/>
      </c>
      <c r="BP509" s="10" t="str">
        <f t="shared" si="193"/>
        <v/>
      </c>
      <c r="BQ509" s="10" t="str">
        <f>IF($AE509="","",IF(OR($V509&lt;2.7,$V509&gt;90),"Age OOR",($AE509-BM509)/VLOOKUP(BM$14&amp;"-rse-"&amp;$J509,Equations!$G:$I,3,0)))</f>
        <v/>
      </c>
      <c r="BR509" s="10" t="str">
        <f>IF($AF509="","",IF(OR($V509&lt;2.7,$V509&gt;90),"Age OOR",VLOOKUP(BR$14&amp;"-int-"&amp;$K509,Equations!$G:$I,3,0)+VLOOKUP(BR$14&amp;"-sexo-"&amp;$K509,Equations!$G:$I,3,0)*$U509+VLOOKUP(BR$14&amp;"-edad-"&amp;$K509,Equations!$G:$I,3,0)*$V509+VLOOKUP(BR$14&amp;"-est-"&amp;$K509,Equations!$G:$I,3,0)*(1/$W509)+VLOOKUP(BR$14&amp;"-imc-"&amp;$K509,Equations!$G:$I,3,0)*(1/$Q509)))</f>
        <v/>
      </c>
      <c r="BS509" s="10" t="str">
        <f>IF($AF509="","",IF(OR($V509&lt;2.7,$V509&gt;90),"Age OOR",BR509-1.6449*VLOOKUP(BR$14&amp;"-rse-"&amp;$K509,Equations!$G:$I,3,0)))</f>
        <v/>
      </c>
      <c r="BT509" s="10" t="str">
        <f>IF($AF509="","",IF(OR($V509&lt;2.7,$V509&gt;90),"Age OOR",BR509+1.6449*VLOOKUP(BR$14&amp;"-rse-"&amp;$K509,Equations!$G:$I,3,0)))</f>
        <v/>
      </c>
      <c r="BU509" s="10" t="str">
        <f t="shared" si="194"/>
        <v/>
      </c>
      <c r="BV509" s="10" t="str">
        <f>IF($AF509="","",IF(OR($V509&lt;2.7,$V509&gt;90),"Age OOR",($AF509-BR509)/VLOOKUP(BR$14&amp;"-rse-"&amp;$K509,Equations!$G:$I,3,0)))</f>
        <v/>
      </c>
      <c r="BW509" s="10" t="str">
        <f>IF($AG509="","",IF(OR($V509&lt;2.7,$V509&gt;90),"Age OOR",VLOOKUP(BW$14&amp;"-int-"&amp;$L509,Equations!$G:$I,3,0)+VLOOKUP(BW$14&amp;"-sexo-"&amp;$L509,Equations!$G:$I,3,0)*$U509+VLOOKUP(BW$14&amp;"-edad-"&amp;$L509,Equations!$G:$I,3,0)*$V509+VLOOKUP(BW$14&amp;"-est-"&amp;$L509,Equations!$G:$I,3,0)*(1/$W509)+VLOOKUP(BW$14&amp;"-imc-"&amp;$L509,Equations!$G:$I,3,0)*(1/$Q509)))</f>
        <v/>
      </c>
      <c r="BX509" s="10" t="str">
        <f>IF($AG509="","",IF(OR($V509&lt;2.7,$V509&gt;90),"Age OOR",BW509-1.6449*VLOOKUP(BW$14&amp;"-rse-"&amp;$L509,Equations!$G:$I,3,0)))</f>
        <v/>
      </c>
      <c r="BY509" s="10" t="str">
        <f>IF($AG509="","",IF(OR($V509&lt;2.7,$V509&gt;90),"Age OOR",BW509+1.6449*VLOOKUP(BW$14&amp;"-rse-"&amp;$L509,Equations!$G:$I,3,0)))</f>
        <v/>
      </c>
      <c r="BZ509" s="10" t="str">
        <f t="shared" si="195"/>
        <v/>
      </c>
      <c r="CA509" s="10" t="str">
        <f>IF($AG509="","",IF(OR($V509&lt;2.7,$V509&gt;90),"Age OOR",($AG509-BW509)/VLOOKUP(BW$14&amp;"-rse-"&amp;$L509,Equations!$G:$I,3,0)))</f>
        <v/>
      </c>
      <c r="CB509" s="10" t="str">
        <f>IF($AH509="","",IF(OR($V509&lt;2.7,$V509&gt;90),"Age OOR",VLOOKUP(CB$14&amp;"-int-"&amp;$M509,Equations!$G:$I,3,0)+VLOOKUP(CB$14&amp;"-sexo-"&amp;$M509,Equations!$G:$I,3,0)*$U509+VLOOKUP(CB$14&amp;"-edad-"&amp;$M509,Equations!$G:$I,3,0)*$V509+VLOOKUP(CB$14&amp;"-est-"&amp;$M509,Equations!$G:$I,3,0)*(1/$W509)+VLOOKUP(CB$14&amp;"-imc-"&amp;$M509,Equations!$G:$I,3,0)*(1/$Q509)))</f>
        <v/>
      </c>
      <c r="CC509" s="10" t="str">
        <f>IF($AH509="","",IF(OR($V509&lt;2.7,$V509&gt;90),"Age OOR",CB509-1.6449*VLOOKUP(CB$14&amp;"-rse-"&amp;$M509,Equations!$G:$I,3,0)))</f>
        <v/>
      </c>
      <c r="CD509" s="10" t="str">
        <f>IF($AH509="","",IF(OR($V509&lt;2.7,$V509&gt;90),"Age OOR",CB509+1.6449*VLOOKUP(CB$14&amp;"-rse-"&amp;$M509,Equations!$G:$I,3,0)))</f>
        <v/>
      </c>
      <c r="CE509" s="10" t="str">
        <f t="shared" si="196"/>
        <v/>
      </c>
      <c r="CF509" s="10" t="str">
        <f>IF($AH509="","",IF(OR($V509&lt;2.7,$V509&gt;90),"Age OOR",($AH509-CB509)/VLOOKUP(CB$14&amp;"-rse-"&amp;$M509,Equations!$G:$I,3,0)))</f>
        <v/>
      </c>
      <c r="CG509" s="10" t="str">
        <f>IF($AI509="","",IF(OR($V509&lt;2.7,$V509&gt;90),"Age OOR",VLOOKUP(CG$14&amp;"-int-"&amp;$N509,Equations!$G:$I,3,0)+VLOOKUP(CG$14&amp;"-sexo-"&amp;$N509,Equations!$G:$I,3,0)*$U509+VLOOKUP(CG$14&amp;"-edad-"&amp;$N509,Equations!$G:$I,3,0)*$V509+VLOOKUP(CG$14&amp;"-est-"&amp;$N509,Equations!$G:$I,3,0)*(1/$W509)+VLOOKUP(CG$14&amp;"-imc-"&amp;$N509,Equations!$G:$I,3,0)*(1/$Q509)))</f>
        <v/>
      </c>
      <c r="CH509" s="10" t="str">
        <f>IF($AI509="","",IF(OR($V509&lt;2.7,$V509&gt;90),"Age OOR",CG509-1.6449*VLOOKUP(CG$14&amp;"-rse-"&amp;$N509,Equations!$G:$I,3,0)))</f>
        <v/>
      </c>
      <c r="CI509" s="10" t="str">
        <f>IF($AI509="","",IF(OR($V509&lt;2.7,$V509&gt;90),"Age OOR",CG509+1.6449*VLOOKUP(CG$14&amp;"-rse-"&amp;$N509,Equations!$G:$I,3,0)))</f>
        <v/>
      </c>
      <c r="CJ509" s="10" t="str">
        <f t="shared" si="197"/>
        <v/>
      </c>
      <c r="CK509" s="10" t="str">
        <f>IF($AI509="","",IF(OR($V509&lt;2.7,$V509&gt;90),"Age OOR",($AI509-CG509)/VLOOKUP(CG$14&amp;"-rse-"&amp;$N509,Equations!$G:$I,3,0)))</f>
        <v/>
      </c>
      <c r="CL509" s="10" t="str">
        <f>IF($AJ509="","",IF(OR($V509&lt;2.7,$V509&gt;90),"Age OOR",VLOOKUP(CL$14&amp;"-int-"&amp;$O509,Equations!$G:$I,3,0)+VLOOKUP(CL$14&amp;"-sexo-"&amp;$O509,Equations!$G:$I,3,0)*$U509+VLOOKUP(CL$14&amp;"-edad-"&amp;$O509,Equations!$G:$I,3,0)*$V509+VLOOKUP(CL$14&amp;"-est-"&amp;$O509,Equations!$G:$I,3,0)*(1/$W509)+VLOOKUP(CL$14&amp;"-imc-"&amp;$O509,Equations!$G:$I,3,0)*(1/$Q509)))</f>
        <v/>
      </c>
      <c r="CM509" s="10" t="str">
        <f>IF($AJ509="","",IF(OR($V509&lt;2.7,$V509&gt;90),"Age OOR",CL509-1.6449*VLOOKUP(CL$14&amp;"-rse-"&amp;$O509,Equations!$G:$I,3,0)))</f>
        <v/>
      </c>
      <c r="CN509" s="10" t="str">
        <f>IF($AJ509="","",IF(OR($V509&lt;2.7,$V509&gt;90),"Age OOR",CL509+1.6449*VLOOKUP(CL$14&amp;"-rse-"&amp;$O509,Equations!$G:$I,3,0)))</f>
        <v/>
      </c>
      <c r="CO509" s="10" t="str">
        <f t="shared" si="198"/>
        <v/>
      </c>
      <c r="CP509" s="10" t="str">
        <f>IF($AJ509="","",IF(OR($V509&lt;2.7,$V509&gt;90),"Age OOR",($AJ509-CL509)/VLOOKUP(CL$14&amp;"-rse-"&amp;$O509,Equations!$G:$I,3,0)))</f>
        <v/>
      </c>
      <c r="CQ509" s="10" t="str">
        <f>IF($AK509="","",IF(OR($V509&lt;2.7,$V509&gt;90),"Age OOR",EXP(VLOOKUP(CQ$14&amp;"-int-"&amp;$P509,Equations!$G:$I,3,0)+VLOOKUP(CQ$14&amp;"-sexo-"&amp;$P509,Equations!$G:$I,3,0)*$U509+VLOOKUP(CQ$14&amp;"-edad-"&amp;$P509,Equations!$G:$I,3,0)*$V509+VLOOKUP(CQ$14&amp;"-est-"&amp;$P509,Equations!$G:$I,3,0)*(1/$W509)+VLOOKUP(CQ$14&amp;"-imc-"&amp;$P509,Equations!$G:$I,3,0)*(1/$Q509))))</f>
        <v/>
      </c>
      <c r="CR509" s="10" t="str">
        <f>IF($AK509="","",IF(OR($V509&lt;2.7,$V509&gt;90),"Age OOR",EXP(LN(CQ509)-1.6449*VLOOKUP(CQ$14&amp;"-rse-"&amp;$P509,Equations!$G:$I,3,0))))</f>
        <v/>
      </c>
      <c r="CS509" s="10" t="str">
        <f>IF($AK509="","",IF(OR($V509&lt;2.7,$V509&gt;90),"Age OOR",EXP(LN(CQ509)+1.6449*VLOOKUP(CQ$14&amp;"-rse-"&amp;$P509,Equations!$G:$I,3,0))))</f>
        <v/>
      </c>
      <c r="CT509" s="10" t="str">
        <f t="shared" si="199"/>
        <v/>
      </c>
      <c r="CU509" s="10" t="str">
        <f>IF($AK509="","",IF(OR($V509&lt;2.7,$V509&gt;90),"Age OOR",(LN($AK509)-LN(CQ509))/VLOOKUP(CQ$14&amp;"-rse-"&amp;$P509,Equations!$G:$I,3,0)))</f>
        <v/>
      </c>
      <c r="CV509" s="47"/>
    </row>
    <row r="510" spans="5:123" x14ac:dyDescent="0.2">
      <c r="E510" s="23" t="str">
        <f t="shared" si="175"/>
        <v>Age out of range</v>
      </c>
      <c r="F510" s="23" t="str">
        <f t="shared" si="176"/>
        <v>Age out of range</v>
      </c>
      <c r="G510" s="23" t="str">
        <f t="shared" si="177"/>
        <v>Age out of range</v>
      </c>
      <c r="H510" s="23" t="str">
        <f t="shared" si="178"/>
        <v>Age out of range</v>
      </c>
      <c r="I510" s="23" t="str">
        <f t="shared" si="179"/>
        <v>Age out of range</v>
      </c>
      <c r="J510" s="23" t="str">
        <f t="shared" si="180"/>
        <v>Age out of range</v>
      </c>
      <c r="K510" s="23" t="str">
        <f t="shared" si="181"/>
        <v>Age out of range</v>
      </c>
      <c r="L510" s="23" t="str">
        <f t="shared" si="182"/>
        <v>Age out of range</v>
      </c>
      <c r="M510" s="23" t="str">
        <f t="shared" si="183"/>
        <v>Age out of range</v>
      </c>
      <c r="N510" s="23" t="str">
        <f t="shared" si="184"/>
        <v>Age out of range</v>
      </c>
      <c r="O510" s="23" t="str">
        <f t="shared" si="185"/>
        <v>Age out of range</v>
      </c>
      <c r="P510" s="23" t="str">
        <f t="shared" si="186"/>
        <v>Age out of range</v>
      </c>
      <c r="Q510" s="23" t="e">
        <f t="shared" si="187"/>
        <v>#DIV/0!</v>
      </c>
      <c r="R510" s="17"/>
      <c r="S510" s="23">
        <v>494</v>
      </c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7"/>
      <c r="AM510" s="47"/>
      <c r="AN510" s="10" t="str">
        <f>IF($Z510="","",IF(OR($V510&lt;2.7,$V510&gt;90),"Age OOR",VLOOKUP(AN$14&amp;"-int-"&amp;$E510,Equations!$G:$I,3,0)+VLOOKUP(AN$14&amp;"-sexo-"&amp;$E510,Equations!$G:$I,3,0)*$U510+VLOOKUP(AN$14&amp;"-edad-"&amp;$E510,Equations!$G:$I,3,0)*$V510+VLOOKUP(AN$14&amp;"-est-"&amp;$E510,Equations!$G:$I,3,0)*(1/$W510)+VLOOKUP(AN$14&amp;"-imc-"&amp;$E510,Equations!$G:$I,3,0)*(1/$Q510)))</f>
        <v/>
      </c>
      <c r="AO510" s="10" t="str">
        <f>IF($Z510="","",IF(OR($V510&lt;2.7,$V510&gt;90),"Age OOR",AN510-1.6449*VLOOKUP(AN$14&amp;"-rse-"&amp;$E510,Equations!$G:$I,3,0)))</f>
        <v/>
      </c>
      <c r="AP510" s="10" t="str">
        <f>IF($Z510="","",IF(OR($V510&lt;2.7,$V510&gt;90),"Age OOR",AN510+1.6449*VLOOKUP(AN$14&amp;"-rse-"&amp;$E510,Equations!$G:$I,3,0)))</f>
        <v/>
      </c>
      <c r="AQ510" s="10" t="str">
        <f t="shared" si="188"/>
        <v/>
      </c>
      <c r="AR510" s="10" t="str">
        <f>IF($Z510="","",IF(OR($V510&lt;2.7,$V510&gt;90),"Age OOR",($Z510-AN510)/VLOOKUP(AN$14&amp;"-rse-"&amp;$E510,Equations!$G:$I,3,0)))</f>
        <v/>
      </c>
      <c r="AS510" s="10" t="str">
        <f>IF($AA510="","",IF(OR($V510&lt;2.7,$V510&gt;90),"Age OOR",VLOOKUP(AS$14&amp;"-int-"&amp;$F510,Equations!$G:$I,3,0)+VLOOKUP(AS$14&amp;"-sexo-"&amp;$F510,Equations!$G:$I,3,0)*$U510+VLOOKUP(AS$14&amp;"-edad-"&amp;$F510,Equations!$G:$I,3,0)*$V510+VLOOKUP(AS$14&amp;"-est-"&amp;$F510,Equations!$G:$I,3,0)*(1/$W510)+VLOOKUP(AS$14&amp;"-imc-"&amp;$F510,Equations!$G:$I,3,0)*(1/$Q510)))</f>
        <v/>
      </c>
      <c r="AT510" s="10" t="str">
        <f>IF($AA510="","",IF(OR($V510&lt;2.7,$V510&gt;90),"Age OOR",AS510-1.6449*VLOOKUP(AS$14&amp;"-rse-"&amp;$F510,Equations!$G:$I,3,0)))</f>
        <v/>
      </c>
      <c r="AU510" s="10" t="str">
        <f>IF($AA510="","",IF(OR($V510&lt;2.7,$V510&gt;90),"Age OOR",AS510+1.6449*VLOOKUP(AS$14&amp;"-rse-"&amp;$F510,Equations!$G:$I,3,0)))</f>
        <v/>
      </c>
      <c r="AV510" s="10" t="str">
        <f t="shared" si="189"/>
        <v/>
      </c>
      <c r="AW510" s="10" t="str">
        <f>IF($AA510="","",IF(OR($V510&lt;2.7,$V510&gt;90),"Age OOR",($AA510-AS510)/VLOOKUP(AS$14&amp;"-rse-"&amp;$F510,Equations!$G:$I,3,0)))</f>
        <v/>
      </c>
      <c r="AX510" s="10" t="str">
        <f>IF($AB510="","",IF(OR($V510&lt;2.7,$V510&gt;90),"Age OOR",VLOOKUP(AX$14&amp;"-int-"&amp;$G510,Equations!$G:$I,3,0)+VLOOKUP(AX$14&amp;"-sexo-"&amp;$G510,Equations!$G:$I,3,0)*$U510+VLOOKUP(AX$14&amp;"-edad-"&amp;$G510,Equations!$G:$I,3,0)*$V510+VLOOKUP(AX$14&amp;"-est-"&amp;$G510,Equations!$G:$I,3,0)*(1/$W510)+VLOOKUP(AX$14&amp;"-imc-"&amp;$G510,Equations!$G:$I,3,0)*(1/$Q510)))</f>
        <v/>
      </c>
      <c r="AY510" s="10" t="str">
        <f>IF($AB510="","",IF(OR($V510&lt;2.7,$V510&gt;90),"Age OOR",AX510-1.6449*VLOOKUP(AX$14&amp;"-rse-"&amp;$G510,Equations!$G:$I,3,0)))</f>
        <v/>
      </c>
      <c r="AZ510" s="10" t="str">
        <f>IF($AB510="","",IF(OR($V510&lt;2.7,$V510&gt;90),"Age OOR",AX510+1.6449*VLOOKUP(AX$14&amp;"-rse-"&amp;$G510,Equations!$G:$I,3,0)))</f>
        <v/>
      </c>
      <c r="BA510" s="10" t="str">
        <f t="shared" si="190"/>
        <v/>
      </c>
      <c r="BB510" s="10" t="str">
        <f>IF($AB510="","",IF(OR($V510&lt;2.7,$V510&gt;90),"Age OOR",($AB510-AX510)/VLOOKUP(AX$14&amp;"-rse-"&amp;$G510,Equations!$G:$I,3,0)))</f>
        <v/>
      </c>
      <c r="BC510" s="10" t="str">
        <f>IF($AC510="","",IF(OR($V510&lt;2.7,$V510&gt;90),"Age OOR",VLOOKUP(BC$14&amp;"-int-"&amp;$H510,Equations!$G:$I,3,0)+VLOOKUP(BC$14&amp;"-sexo-"&amp;$H510,Equations!$G:$I,3,0)*$U510+VLOOKUP(BC$14&amp;"-edad-"&amp;$H510,Equations!$G:$I,3,0)*$V510+VLOOKUP(BC$14&amp;"-est-"&amp;$H510,Equations!$G:$I,3,0)*(1/$W510)+VLOOKUP(BC$14&amp;"-imc-"&amp;$H510,Equations!$G:$I,3,0)*(1/$Q510)))</f>
        <v/>
      </c>
      <c r="BD510" s="10" t="str">
        <f>IF($AC510="","",IF(OR($V510&lt;2.7,$V510&gt;90),"Age OOR",BC510-1.6449*VLOOKUP(BC$14&amp;"-rse-"&amp;$H510,Equations!$G:$I,3,0)))</f>
        <v/>
      </c>
      <c r="BE510" s="10" t="str">
        <f>IF($AC510="","",IF(OR($V510&lt;2.7,$V510&gt;90),"Age OOR",BC510+1.6449*VLOOKUP(BC$14&amp;"-rse-"&amp;$H510,Equations!$G:$I,3,0)))</f>
        <v/>
      </c>
      <c r="BF510" s="10" t="str">
        <f t="shared" si="191"/>
        <v/>
      </c>
      <c r="BG510" s="10" t="str">
        <f>IF($AC510="","",IF(OR($V510&lt;2.7,$V510&gt;90),"Age OOR",($AC510-BC510)/VLOOKUP(BC$14&amp;"-rse-"&amp;$H510,Equations!$G:$I,3,0)))</f>
        <v/>
      </c>
      <c r="BH510" s="10" t="str">
        <f>IF($AD510="","",IF(OR($V510&lt;2.7,$V510&gt;90),"Age OOR",VLOOKUP(BH$14&amp;"-int-"&amp;$I510,Equations!$G:$I,3,0)+VLOOKUP(BH$14&amp;"-sexo-"&amp;$I510,Equations!$G:$I,3,0)*$U510+VLOOKUP(BH$14&amp;"-edad-"&amp;$I510,Equations!$G:$I,3,0)*$V510+VLOOKUP(BH$14&amp;"-est-"&amp;$I510,Equations!$G:$I,3,0)*(1/$W510)+VLOOKUP(BH$14&amp;"-imc-"&amp;$I510,Equations!$G:$I,3,0)*(1/$Q510)))</f>
        <v/>
      </c>
      <c r="BI510" s="10" t="str">
        <f>IF($AD510="","",IF(OR($V510&lt;2.7,$V510&gt;90),"Age OOR",BH510-1.6449*VLOOKUP(BH$14&amp;"-rse-"&amp;$I510,Equations!$G:$I,3,0)))</f>
        <v/>
      </c>
      <c r="BJ510" s="10" t="str">
        <f>IF($AD510="","",IF(OR($V510&lt;2.7,$V510&gt;90),"Age OOR",BH510+1.6449*VLOOKUP(BH$14&amp;"-rse-"&amp;$I510,Equations!$G:$I,3,0)))</f>
        <v/>
      </c>
      <c r="BK510" s="10" t="str">
        <f t="shared" si="192"/>
        <v/>
      </c>
      <c r="BL510" s="10" t="str">
        <f>IF($AD510="","",IF(OR($V510&lt;2.7,$V510&gt;90),"Age OOR",($AD510-BH510)/VLOOKUP(BH$14&amp;"-rse-"&amp;$I510,Equations!$G:$I,3,0)))</f>
        <v/>
      </c>
      <c r="BM510" s="10" t="str">
        <f>IF($AE510="","",IF(OR($V510&lt;2.7,$V510&gt;90),"Age OOR",VLOOKUP(BM$14&amp;"-int-"&amp;$J510,Equations!$G:$I,3,0)+VLOOKUP(BM$14&amp;"-sexo-"&amp;$J510,Equations!$G:$I,3,0)*$U510+VLOOKUP(BM$14&amp;"-edad-"&amp;$J510,Equations!$G:$I,3,0)*$V510+VLOOKUP(BM$14&amp;"-est-"&amp;$J510,Equations!$G:$I,3,0)*(1/$W510)+VLOOKUP(BM$14&amp;"-imc-"&amp;$J510,Equations!$G:$I,3,0)*(1/$Q510)))</f>
        <v/>
      </c>
      <c r="BN510" s="10" t="str">
        <f>IF($AE510="","",IF(OR($V510&lt;2.7,$V510&gt;90),"Age OOR",BM510-1.6449*VLOOKUP(BM$14&amp;"-rse-"&amp;$J510,Equations!$G:$I,3,0)))</f>
        <v/>
      </c>
      <c r="BO510" s="10" t="str">
        <f>IF($AE510="","",IF(OR($V510&lt;2.7,$V510&gt;90),"Age OOR",BM510+1.6449*VLOOKUP(BM$14&amp;"-rse-"&amp;$J510,Equations!$G:$I,3,0)))</f>
        <v/>
      </c>
      <c r="BP510" s="10" t="str">
        <f t="shared" si="193"/>
        <v/>
      </c>
      <c r="BQ510" s="10" t="str">
        <f>IF($AE510="","",IF(OR($V510&lt;2.7,$V510&gt;90),"Age OOR",($AE510-BM510)/VLOOKUP(BM$14&amp;"-rse-"&amp;$J510,Equations!$G:$I,3,0)))</f>
        <v/>
      </c>
      <c r="BR510" s="10" t="str">
        <f>IF($AF510="","",IF(OR($V510&lt;2.7,$V510&gt;90),"Age OOR",VLOOKUP(BR$14&amp;"-int-"&amp;$K510,Equations!$G:$I,3,0)+VLOOKUP(BR$14&amp;"-sexo-"&amp;$K510,Equations!$G:$I,3,0)*$U510+VLOOKUP(BR$14&amp;"-edad-"&amp;$K510,Equations!$G:$I,3,0)*$V510+VLOOKUP(BR$14&amp;"-est-"&amp;$K510,Equations!$G:$I,3,0)*(1/$W510)+VLOOKUP(BR$14&amp;"-imc-"&amp;$K510,Equations!$G:$I,3,0)*(1/$Q510)))</f>
        <v/>
      </c>
      <c r="BS510" s="10" t="str">
        <f>IF($AF510="","",IF(OR($V510&lt;2.7,$V510&gt;90),"Age OOR",BR510-1.6449*VLOOKUP(BR$14&amp;"-rse-"&amp;$K510,Equations!$G:$I,3,0)))</f>
        <v/>
      </c>
      <c r="BT510" s="10" t="str">
        <f>IF($AF510="","",IF(OR($V510&lt;2.7,$V510&gt;90),"Age OOR",BR510+1.6449*VLOOKUP(BR$14&amp;"-rse-"&amp;$K510,Equations!$G:$I,3,0)))</f>
        <v/>
      </c>
      <c r="BU510" s="10" t="str">
        <f t="shared" si="194"/>
        <v/>
      </c>
      <c r="BV510" s="10" t="str">
        <f>IF($AF510="","",IF(OR($V510&lt;2.7,$V510&gt;90),"Age OOR",($AF510-BR510)/VLOOKUP(BR$14&amp;"-rse-"&amp;$K510,Equations!$G:$I,3,0)))</f>
        <v/>
      </c>
      <c r="BW510" s="10" t="str">
        <f>IF($AG510="","",IF(OR($V510&lt;2.7,$V510&gt;90),"Age OOR",VLOOKUP(BW$14&amp;"-int-"&amp;$L510,Equations!$G:$I,3,0)+VLOOKUP(BW$14&amp;"-sexo-"&amp;$L510,Equations!$G:$I,3,0)*$U510+VLOOKUP(BW$14&amp;"-edad-"&amp;$L510,Equations!$G:$I,3,0)*$V510+VLOOKUP(BW$14&amp;"-est-"&amp;$L510,Equations!$G:$I,3,0)*(1/$W510)+VLOOKUP(BW$14&amp;"-imc-"&amp;$L510,Equations!$G:$I,3,0)*(1/$Q510)))</f>
        <v/>
      </c>
      <c r="BX510" s="10" t="str">
        <f>IF($AG510="","",IF(OR($V510&lt;2.7,$V510&gt;90),"Age OOR",BW510-1.6449*VLOOKUP(BW$14&amp;"-rse-"&amp;$L510,Equations!$G:$I,3,0)))</f>
        <v/>
      </c>
      <c r="BY510" s="10" t="str">
        <f>IF($AG510="","",IF(OR($V510&lt;2.7,$V510&gt;90),"Age OOR",BW510+1.6449*VLOOKUP(BW$14&amp;"-rse-"&amp;$L510,Equations!$G:$I,3,0)))</f>
        <v/>
      </c>
      <c r="BZ510" s="10" t="str">
        <f t="shared" si="195"/>
        <v/>
      </c>
      <c r="CA510" s="10" t="str">
        <f>IF($AG510="","",IF(OR($V510&lt;2.7,$V510&gt;90),"Age OOR",($AG510-BW510)/VLOOKUP(BW$14&amp;"-rse-"&amp;$L510,Equations!$G:$I,3,0)))</f>
        <v/>
      </c>
      <c r="CB510" s="10" t="str">
        <f>IF($AH510="","",IF(OR($V510&lt;2.7,$V510&gt;90),"Age OOR",VLOOKUP(CB$14&amp;"-int-"&amp;$M510,Equations!$G:$I,3,0)+VLOOKUP(CB$14&amp;"-sexo-"&amp;$M510,Equations!$G:$I,3,0)*$U510+VLOOKUP(CB$14&amp;"-edad-"&amp;$M510,Equations!$G:$I,3,0)*$V510+VLOOKUP(CB$14&amp;"-est-"&amp;$M510,Equations!$G:$I,3,0)*(1/$W510)+VLOOKUP(CB$14&amp;"-imc-"&amp;$M510,Equations!$G:$I,3,0)*(1/$Q510)))</f>
        <v/>
      </c>
      <c r="CC510" s="10" t="str">
        <f>IF($AH510="","",IF(OR($V510&lt;2.7,$V510&gt;90),"Age OOR",CB510-1.6449*VLOOKUP(CB$14&amp;"-rse-"&amp;$M510,Equations!$G:$I,3,0)))</f>
        <v/>
      </c>
      <c r="CD510" s="10" t="str">
        <f>IF($AH510="","",IF(OR($V510&lt;2.7,$V510&gt;90),"Age OOR",CB510+1.6449*VLOOKUP(CB$14&amp;"-rse-"&amp;$M510,Equations!$G:$I,3,0)))</f>
        <v/>
      </c>
      <c r="CE510" s="10" t="str">
        <f t="shared" si="196"/>
        <v/>
      </c>
      <c r="CF510" s="10" t="str">
        <f>IF($AH510="","",IF(OR($V510&lt;2.7,$V510&gt;90),"Age OOR",($AH510-CB510)/VLOOKUP(CB$14&amp;"-rse-"&amp;$M510,Equations!$G:$I,3,0)))</f>
        <v/>
      </c>
      <c r="CG510" s="10" t="str">
        <f>IF($AI510="","",IF(OR($V510&lt;2.7,$V510&gt;90),"Age OOR",VLOOKUP(CG$14&amp;"-int-"&amp;$N510,Equations!$G:$I,3,0)+VLOOKUP(CG$14&amp;"-sexo-"&amp;$N510,Equations!$G:$I,3,0)*$U510+VLOOKUP(CG$14&amp;"-edad-"&amp;$N510,Equations!$G:$I,3,0)*$V510+VLOOKUP(CG$14&amp;"-est-"&amp;$N510,Equations!$G:$I,3,0)*(1/$W510)+VLOOKUP(CG$14&amp;"-imc-"&amp;$N510,Equations!$G:$I,3,0)*(1/$Q510)))</f>
        <v/>
      </c>
      <c r="CH510" s="10" t="str">
        <f>IF($AI510="","",IF(OR($V510&lt;2.7,$V510&gt;90),"Age OOR",CG510-1.6449*VLOOKUP(CG$14&amp;"-rse-"&amp;$N510,Equations!$G:$I,3,0)))</f>
        <v/>
      </c>
      <c r="CI510" s="10" t="str">
        <f>IF($AI510="","",IF(OR($V510&lt;2.7,$V510&gt;90),"Age OOR",CG510+1.6449*VLOOKUP(CG$14&amp;"-rse-"&amp;$N510,Equations!$G:$I,3,0)))</f>
        <v/>
      </c>
      <c r="CJ510" s="10" t="str">
        <f t="shared" si="197"/>
        <v/>
      </c>
      <c r="CK510" s="10" t="str">
        <f>IF($AI510="","",IF(OR($V510&lt;2.7,$V510&gt;90),"Age OOR",($AI510-CG510)/VLOOKUP(CG$14&amp;"-rse-"&amp;$N510,Equations!$G:$I,3,0)))</f>
        <v/>
      </c>
      <c r="CL510" s="10" t="str">
        <f>IF($AJ510="","",IF(OR($V510&lt;2.7,$V510&gt;90),"Age OOR",VLOOKUP(CL$14&amp;"-int-"&amp;$O510,Equations!$G:$I,3,0)+VLOOKUP(CL$14&amp;"-sexo-"&amp;$O510,Equations!$G:$I,3,0)*$U510+VLOOKUP(CL$14&amp;"-edad-"&amp;$O510,Equations!$G:$I,3,0)*$V510+VLOOKUP(CL$14&amp;"-est-"&amp;$O510,Equations!$G:$I,3,0)*(1/$W510)+VLOOKUP(CL$14&amp;"-imc-"&amp;$O510,Equations!$G:$I,3,0)*(1/$Q510)))</f>
        <v/>
      </c>
      <c r="CM510" s="10" t="str">
        <f>IF($AJ510="","",IF(OR($V510&lt;2.7,$V510&gt;90),"Age OOR",CL510-1.6449*VLOOKUP(CL$14&amp;"-rse-"&amp;$O510,Equations!$G:$I,3,0)))</f>
        <v/>
      </c>
      <c r="CN510" s="10" t="str">
        <f>IF($AJ510="","",IF(OR($V510&lt;2.7,$V510&gt;90),"Age OOR",CL510+1.6449*VLOOKUP(CL$14&amp;"-rse-"&amp;$O510,Equations!$G:$I,3,0)))</f>
        <v/>
      </c>
      <c r="CO510" s="10" t="str">
        <f t="shared" si="198"/>
        <v/>
      </c>
      <c r="CP510" s="10" t="str">
        <f>IF($AJ510="","",IF(OR($V510&lt;2.7,$V510&gt;90),"Age OOR",($AJ510-CL510)/VLOOKUP(CL$14&amp;"-rse-"&amp;$O510,Equations!$G:$I,3,0)))</f>
        <v/>
      </c>
      <c r="CQ510" s="10" t="str">
        <f>IF($AK510="","",IF(OR($V510&lt;2.7,$V510&gt;90),"Age OOR",EXP(VLOOKUP(CQ$14&amp;"-int-"&amp;$P510,Equations!$G:$I,3,0)+VLOOKUP(CQ$14&amp;"-sexo-"&amp;$P510,Equations!$G:$I,3,0)*$U510+VLOOKUP(CQ$14&amp;"-edad-"&amp;$P510,Equations!$G:$I,3,0)*$V510+VLOOKUP(CQ$14&amp;"-est-"&amp;$P510,Equations!$G:$I,3,0)*(1/$W510)+VLOOKUP(CQ$14&amp;"-imc-"&amp;$P510,Equations!$G:$I,3,0)*(1/$Q510))))</f>
        <v/>
      </c>
      <c r="CR510" s="10" t="str">
        <f>IF($AK510="","",IF(OR($V510&lt;2.7,$V510&gt;90),"Age OOR",EXP(LN(CQ510)-1.6449*VLOOKUP(CQ$14&amp;"-rse-"&amp;$P510,Equations!$G:$I,3,0))))</f>
        <v/>
      </c>
      <c r="CS510" s="10" t="str">
        <f>IF($AK510="","",IF(OR($V510&lt;2.7,$V510&gt;90),"Age OOR",EXP(LN(CQ510)+1.6449*VLOOKUP(CQ$14&amp;"-rse-"&amp;$P510,Equations!$G:$I,3,0))))</f>
        <v/>
      </c>
      <c r="CT510" s="10" t="str">
        <f t="shared" si="199"/>
        <v/>
      </c>
      <c r="CU510" s="10" t="str">
        <f>IF($AK510="","",IF(OR($V510&lt;2.7,$V510&gt;90),"Age OOR",(LN($AK510)-LN(CQ510))/VLOOKUP(CQ$14&amp;"-rse-"&amp;$P510,Equations!$G:$I,3,0)))</f>
        <v/>
      </c>
      <c r="CV510" s="47"/>
    </row>
    <row r="511" spans="5:123" x14ac:dyDescent="0.2">
      <c r="E511" s="23" t="str">
        <f t="shared" si="175"/>
        <v>Age out of range</v>
      </c>
      <c r="F511" s="23" t="str">
        <f t="shared" si="176"/>
        <v>Age out of range</v>
      </c>
      <c r="G511" s="23" t="str">
        <f t="shared" si="177"/>
        <v>Age out of range</v>
      </c>
      <c r="H511" s="23" t="str">
        <f t="shared" si="178"/>
        <v>Age out of range</v>
      </c>
      <c r="I511" s="23" t="str">
        <f t="shared" si="179"/>
        <v>Age out of range</v>
      </c>
      <c r="J511" s="23" t="str">
        <f t="shared" si="180"/>
        <v>Age out of range</v>
      </c>
      <c r="K511" s="23" t="str">
        <f t="shared" si="181"/>
        <v>Age out of range</v>
      </c>
      <c r="L511" s="23" t="str">
        <f t="shared" si="182"/>
        <v>Age out of range</v>
      </c>
      <c r="M511" s="23" t="str">
        <f t="shared" si="183"/>
        <v>Age out of range</v>
      </c>
      <c r="N511" s="23" t="str">
        <f t="shared" si="184"/>
        <v>Age out of range</v>
      </c>
      <c r="O511" s="23" t="str">
        <f t="shared" si="185"/>
        <v>Age out of range</v>
      </c>
      <c r="P511" s="23" t="str">
        <f t="shared" si="186"/>
        <v>Age out of range</v>
      </c>
      <c r="Q511" s="23" t="e">
        <f t="shared" si="187"/>
        <v>#DIV/0!</v>
      </c>
      <c r="R511" s="17"/>
      <c r="S511" s="23">
        <v>495</v>
      </c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7"/>
      <c r="AM511" s="47"/>
      <c r="AN511" s="10" t="str">
        <f>IF($Z511="","",IF(OR($V511&lt;2.7,$V511&gt;90),"Age OOR",VLOOKUP(AN$14&amp;"-int-"&amp;$E511,Equations!$G:$I,3,0)+VLOOKUP(AN$14&amp;"-sexo-"&amp;$E511,Equations!$G:$I,3,0)*$U511+VLOOKUP(AN$14&amp;"-edad-"&amp;$E511,Equations!$G:$I,3,0)*$V511+VLOOKUP(AN$14&amp;"-est-"&amp;$E511,Equations!$G:$I,3,0)*(1/$W511)+VLOOKUP(AN$14&amp;"-imc-"&amp;$E511,Equations!$G:$I,3,0)*(1/$Q511)))</f>
        <v/>
      </c>
      <c r="AO511" s="10" t="str">
        <f>IF($Z511="","",IF(OR($V511&lt;2.7,$V511&gt;90),"Age OOR",AN511-1.6449*VLOOKUP(AN$14&amp;"-rse-"&amp;$E511,Equations!$G:$I,3,0)))</f>
        <v/>
      </c>
      <c r="AP511" s="10" t="str">
        <f>IF($Z511="","",IF(OR($V511&lt;2.7,$V511&gt;90),"Age OOR",AN511+1.6449*VLOOKUP(AN$14&amp;"-rse-"&amp;$E511,Equations!$G:$I,3,0)))</f>
        <v/>
      </c>
      <c r="AQ511" s="10" t="str">
        <f t="shared" si="188"/>
        <v/>
      </c>
      <c r="AR511" s="10" t="str">
        <f>IF($Z511="","",IF(OR($V511&lt;2.7,$V511&gt;90),"Age OOR",($Z511-AN511)/VLOOKUP(AN$14&amp;"-rse-"&amp;$E511,Equations!$G:$I,3,0)))</f>
        <v/>
      </c>
      <c r="AS511" s="10" t="str">
        <f>IF($AA511="","",IF(OR($V511&lt;2.7,$V511&gt;90),"Age OOR",VLOOKUP(AS$14&amp;"-int-"&amp;$F511,Equations!$G:$I,3,0)+VLOOKUP(AS$14&amp;"-sexo-"&amp;$F511,Equations!$G:$I,3,0)*$U511+VLOOKUP(AS$14&amp;"-edad-"&amp;$F511,Equations!$G:$I,3,0)*$V511+VLOOKUP(AS$14&amp;"-est-"&amp;$F511,Equations!$G:$I,3,0)*(1/$W511)+VLOOKUP(AS$14&amp;"-imc-"&amp;$F511,Equations!$G:$I,3,0)*(1/$Q511)))</f>
        <v/>
      </c>
      <c r="AT511" s="10" t="str">
        <f>IF($AA511="","",IF(OR($V511&lt;2.7,$V511&gt;90),"Age OOR",AS511-1.6449*VLOOKUP(AS$14&amp;"-rse-"&amp;$F511,Equations!$G:$I,3,0)))</f>
        <v/>
      </c>
      <c r="AU511" s="10" t="str">
        <f>IF($AA511="","",IF(OR($V511&lt;2.7,$V511&gt;90),"Age OOR",AS511+1.6449*VLOOKUP(AS$14&amp;"-rse-"&amp;$F511,Equations!$G:$I,3,0)))</f>
        <v/>
      </c>
      <c r="AV511" s="10" t="str">
        <f t="shared" si="189"/>
        <v/>
      </c>
      <c r="AW511" s="10" t="str">
        <f>IF($AA511="","",IF(OR($V511&lt;2.7,$V511&gt;90),"Age OOR",($AA511-AS511)/VLOOKUP(AS$14&amp;"-rse-"&amp;$F511,Equations!$G:$I,3,0)))</f>
        <v/>
      </c>
      <c r="AX511" s="10" t="str">
        <f>IF($AB511="","",IF(OR($V511&lt;2.7,$V511&gt;90),"Age OOR",VLOOKUP(AX$14&amp;"-int-"&amp;$G511,Equations!$G:$I,3,0)+VLOOKUP(AX$14&amp;"-sexo-"&amp;$G511,Equations!$G:$I,3,0)*$U511+VLOOKUP(AX$14&amp;"-edad-"&amp;$G511,Equations!$G:$I,3,0)*$V511+VLOOKUP(AX$14&amp;"-est-"&amp;$G511,Equations!$G:$I,3,0)*(1/$W511)+VLOOKUP(AX$14&amp;"-imc-"&amp;$G511,Equations!$G:$I,3,0)*(1/$Q511)))</f>
        <v/>
      </c>
      <c r="AY511" s="10" t="str">
        <f>IF($AB511="","",IF(OR($V511&lt;2.7,$V511&gt;90),"Age OOR",AX511-1.6449*VLOOKUP(AX$14&amp;"-rse-"&amp;$G511,Equations!$G:$I,3,0)))</f>
        <v/>
      </c>
      <c r="AZ511" s="10" t="str">
        <f>IF($AB511="","",IF(OR($V511&lt;2.7,$V511&gt;90),"Age OOR",AX511+1.6449*VLOOKUP(AX$14&amp;"-rse-"&amp;$G511,Equations!$G:$I,3,0)))</f>
        <v/>
      </c>
      <c r="BA511" s="10" t="str">
        <f t="shared" si="190"/>
        <v/>
      </c>
      <c r="BB511" s="10" t="str">
        <f>IF($AB511="","",IF(OR($V511&lt;2.7,$V511&gt;90),"Age OOR",($AB511-AX511)/VLOOKUP(AX$14&amp;"-rse-"&amp;$G511,Equations!$G:$I,3,0)))</f>
        <v/>
      </c>
      <c r="BC511" s="10" t="str">
        <f>IF($AC511="","",IF(OR($V511&lt;2.7,$V511&gt;90),"Age OOR",VLOOKUP(BC$14&amp;"-int-"&amp;$H511,Equations!$G:$I,3,0)+VLOOKUP(BC$14&amp;"-sexo-"&amp;$H511,Equations!$G:$I,3,0)*$U511+VLOOKUP(BC$14&amp;"-edad-"&amp;$H511,Equations!$G:$I,3,0)*$V511+VLOOKUP(BC$14&amp;"-est-"&amp;$H511,Equations!$G:$I,3,0)*(1/$W511)+VLOOKUP(BC$14&amp;"-imc-"&amp;$H511,Equations!$G:$I,3,0)*(1/$Q511)))</f>
        <v/>
      </c>
      <c r="BD511" s="10" t="str">
        <f>IF($AC511="","",IF(OR($V511&lt;2.7,$V511&gt;90),"Age OOR",BC511-1.6449*VLOOKUP(BC$14&amp;"-rse-"&amp;$H511,Equations!$G:$I,3,0)))</f>
        <v/>
      </c>
      <c r="BE511" s="10" t="str">
        <f>IF($AC511="","",IF(OR($V511&lt;2.7,$V511&gt;90),"Age OOR",BC511+1.6449*VLOOKUP(BC$14&amp;"-rse-"&amp;$H511,Equations!$G:$I,3,0)))</f>
        <v/>
      </c>
      <c r="BF511" s="10" t="str">
        <f t="shared" si="191"/>
        <v/>
      </c>
      <c r="BG511" s="10" t="str">
        <f>IF($AC511="","",IF(OR($V511&lt;2.7,$V511&gt;90),"Age OOR",($AC511-BC511)/VLOOKUP(BC$14&amp;"-rse-"&amp;$H511,Equations!$G:$I,3,0)))</f>
        <v/>
      </c>
      <c r="BH511" s="10" t="str">
        <f>IF($AD511="","",IF(OR($V511&lt;2.7,$V511&gt;90),"Age OOR",VLOOKUP(BH$14&amp;"-int-"&amp;$I511,Equations!$G:$I,3,0)+VLOOKUP(BH$14&amp;"-sexo-"&amp;$I511,Equations!$G:$I,3,0)*$U511+VLOOKUP(BH$14&amp;"-edad-"&amp;$I511,Equations!$G:$I,3,0)*$V511+VLOOKUP(BH$14&amp;"-est-"&amp;$I511,Equations!$G:$I,3,0)*(1/$W511)+VLOOKUP(BH$14&amp;"-imc-"&amp;$I511,Equations!$G:$I,3,0)*(1/$Q511)))</f>
        <v/>
      </c>
      <c r="BI511" s="10" t="str">
        <f>IF($AD511="","",IF(OR($V511&lt;2.7,$V511&gt;90),"Age OOR",BH511-1.6449*VLOOKUP(BH$14&amp;"-rse-"&amp;$I511,Equations!$G:$I,3,0)))</f>
        <v/>
      </c>
      <c r="BJ511" s="10" t="str">
        <f>IF($AD511="","",IF(OR($V511&lt;2.7,$V511&gt;90),"Age OOR",BH511+1.6449*VLOOKUP(BH$14&amp;"-rse-"&amp;$I511,Equations!$G:$I,3,0)))</f>
        <v/>
      </c>
      <c r="BK511" s="10" t="str">
        <f t="shared" si="192"/>
        <v/>
      </c>
      <c r="BL511" s="10" t="str">
        <f>IF($AD511="","",IF(OR($V511&lt;2.7,$V511&gt;90),"Age OOR",($AD511-BH511)/VLOOKUP(BH$14&amp;"-rse-"&amp;$I511,Equations!$G:$I,3,0)))</f>
        <v/>
      </c>
      <c r="BM511" s="10" t="str">
        <f>IF($AE511="","",IF(OR($V511&lt;2.7,$V511&gt;90),"Age OOR",VLOOKUP(BM$14&amp;"-int-"&amp;$J511,Equations!$G:$I,3,0)+VLOOKUP(BM$14&amp;"-sexo-"&amp;$J511,Equations!$G:$I,3,0)*$U511+VLOOKUP(BM$14&amp;"-edad-"&amp;$J511,Equations!$G:$I,3,0)*$V511+VLOOKUP(BM$14&amp;"-est-"&amp;$J511,Equations!$G:$I,3,0)*(1/$W511)+VLOOKUP(BM$14&amp;"-imc-"&amp;$J511,Equations!$G:$I,3,0)*(1/$Q511)))</f>
        <v/>
      </c>
      <c r="BN511" s="10" t="str">
        <f>IF($AE511="","",IF(OR($V511&lt;2.7,$V511&gt;90),"Age OOR",BM511-1.6449*VLOOKUP(BM$14&amp;"-rse-"&amp;$J511,Equations!$G:$I,3,0)))</f>
        <v/>
      </c>
      <c r="BO511" s="10" t="str">
        <f>IF($AE511="","",IF(OR($V511&lt;2.7,$V511&gt;90),"Age OOR",BM511+1.6449*VLOOKUP(BM$14&amp;"-rse-"&amp;$J511,Equations!$G:$I,3,0)))</f>
        <v/>
      </c>
      <c r="BP511" s="10" t="str">
        <f t="shared" si="193"/>
        <v/>
      </c>
      <c r="BQ511" s="10" t="str">
        <f>IF($AE511="","",IF(OR($V511&lt;2.7,$V511&gt;90),"Age OOR",($AE511-BM511)/VLOOKUP(BM$14&amp;"-rse-"&amp;$J511,Equations!$G:$I,3,0)))</f>
        <v/>
      </c>
      <c r="BR511" s="10" t="str">
        <f>IF($AF511="","",IF(OR($V511&lt;2.7,$V511&gt;90),"Age OOR",VLOOKUP(BR$14&amp;"-int-"&amp;$K511,Equations!$G:$I,3,0)+VLOOKUP(BR$14&amp;"-sexo-"&amp;$K511,Equations!$G:$I,3,0)*$U511+VLOOKUP(BR$14&amp;"-edad-"&amp;$K511,Equations!$G:$I,3,0)*$V511+VLOOKUP(BR$14&amp;"-est-"&amp;$K511,Equations!$G:$I,3,0)*(1/$W511)+VLOOKUP(BR$14&amp;"-imc-"&amp;$K511,Equations!$G:$I,3,0)*(1/$Q511)))</f>
        <v/>
      </c>
      <c r="BS511" s="10" t="str">
        <f>IF($AF511="","",IF(OR($V511&lt;2.7,$V511&gt;90),"Age OOR",BR511-1.6449*VLOOKUP(BR$14&amp;"-rse-"&amp;$K511,Equations!$G:$I,3,0)))</f>
        <v/>
      </c>
      <c r="BT511" s="10" t="str">
        <f>IF($AF511="","",IF(OR($V511&lt;2.7,$V511&gt;90),"Age OOR",BR511+1.6449*VLOOKUP(BR$14&amp;"-rse-"&amp;$K511,Equations!$G:$I,3,0)))</f>
        <v/>
      </c>
      <c r="BU511" s="10" t="str">
        <f t="shared" si="194"/>
        <v/>
      </c>
      <c r="BV511" s="10" t="str">
        <f>IF($AF511="","",IF(OR($V511&lt;2.7,$V511&gt;90),"Age OOR",($AF511-BR511)/VLOOKUP(BR$14&amp;"-rse-"&amp;$K511,Equations!$G:$I,3,0)))</f>
        <v/>
      </c>
      <c r="BW511" s="10" t="str">
        <f>IF($AG511="","",IF(OR($V511&lt;2.7,$V511&gt;90),"Age OOR",VLOOKUP(BW$14&amp;"-int-"&amp;$L511,Equations!$G:$I,3,0)+VLOOKUP(BW$14&amp;"-sexo-"&amp;$L511,Equations!$G:$I,3,0)*$U511+VLOOKUP(BW$14&amp;"-edad-"&amp;$L511,Equations!$G:$I,3,0)*$V511+VLOOKUP(BW$14&amp;"-est-"&amp;$L511,Equations!$G:$I,3,0)*(1/$W511)+VLOOKUP(BW$14&amp;"-imc-"&amp;$L511,Equations!$G:$I,3,0)*(1/$Q511)))</f>
        <v/>
      </c>
      <c r="BX511" s="10" t="str">
        <f>IF($AG511="","",IF(OR($V511&lt;2.7,$V511&gt;90),"Age OOR",BW511-1.6449*VLOOKUP(BW$14&amp;"-rse-"&amp;$L511,Equations!$G:$I,3,0)))</f>
        <v/>
      </c>
      <c r="BY511" s="10" t="str">
        <f>IF($AG511="","",IF(OR($V511&lt;2.7,$V511&gt;90),"Age OOR",BW511+1.6449*VLOOKUP(BW$14&amp;"-rse-"&amp;$L511,Equations!$G:$I,3,0)))</f>
        <v/>
      </c>
      <c r="BZ511" s="10" t="str">
        <f t="shared" si="195"/>
        <v/>
      </c>
      <c r="CA511" s="10" t="str">
        <f>IF($AG511="","",IF(OR($V511&lt;2.7,$V511&gt;90),"Age OOR",($AG511-BW511)/VLOOKUP(BW$14&amp;"-rse-"&amp;$L511,Equations!$G:$I,3,0)))</f>
        <v/>
      </c>
      <c r="CB511" s="10" t="str">
        <f>IF($AH511="","",IF(OR($V511&lt;2.7,$V511&gt;90),"Age OOR",VLOOKUP(CB$14&amp;"-int-"&amp;$M511,Equations!$G:$I,3,0)+VLOOKUP(CB$14&amp;"-sexo-"&amp;$M511,Equations!$G:$I,3,0)*$U511+VLOOKUP(CB$14&amp;"-edad-"&amp;$M511,Equations!$G:$I,3,0)*$V511+VLOOKUP(CB$14&amp;"-est-"&amp;$M511,Equations!$G:$I,3,0)*(1/$W511)+VLOOKUP(CB$14&amp;"-imc-"&amp;$M511,Equations!$G:$I,3,0)*(1/$Q511)))</f>
        <v/>
      </c>
      <c r="CC511" s="10" t="str">
        <f>IF($AH511="","",IF(OR($V511&lt;2.7,$V511&gt;90),"Age OOR",CB511-1.6449*VLOOKUP(CB$14&amp;"-rse-"&amp;$M511,Equations!$G:$I,3,0)))</f>
        <v/>
      </c>
      <c r="CD511" s="10" t="str">
        <f>IF($AH511="","",IF(OR($V511&lt;2.7,$V511&gt;90),"Age OOR",CB511+1.6449*VLOOKUP(CB$14&amp;"-rse-"&amp;$M511,Equations!$G:$I,3,0)))</f>
        <v/>
      </c>
      <c r="CE511" s="10" t="str">
        <f t="shared" si="196"/>
        <v/>
      </c>
      <c r="CF511" s="10" t="str">
        <f>IF($AH511="","",IF(OR($V511&lt;2.7,$V511&gt;90),"Age OOR",($AH511-CB511)/VLOOKUP(CB$14&amp;"-rse-"&amp;$M511,Equations!$G:$I,3,0)))</f>
        <v/>
      </c>
      <c r="CG511" s="10" t="str">
        <f>IF($AI511="","",IF(OR($V511&lt;2.7,$V511&gt;90),"Age OOR",VLOOKUP(CG$14&amp;"-int-"&amp;$N511,Equations!$G:$I,3,0)+VLOOKUP(CG$14&amp;"-sexo-"&amp;$N511,Equations!$G:$I,3,0)*$U511+VLOOKUP(CG$14&amp;"-edad-"&amp;$N511,Equations!$G:$I,3,0)*$V511+VLOOKUP(CG$14&amp;"-est-"&amp;$N511,Equations!$G:$I,3,0)*(1/$W511)+VLOOKUP(CG$14&amp;"-imc-"&amp;$N511,Equations!$G:$I,3,0)*(1/$Q511)))</f>
        <v/>
      </c>
      <c r="CH511" s="10" t="str">
        <f>IF($AI511="","",IF(OR($V511&lt;2.7,$V511&gt;90),"Age OOR",CG511-1.6449*VLOOKUP(CG$14&amp;"-rse-"&amp;$N511,Equations!$G:$I,3,0)))</f>
        <v/>
      </c>
      <c r="CI511" s="10" t="str">
        <f>IF($AI511="","",IF(OR($V511&lt;2.7,$V511&gt;90),"Age OOR",CG511+1.6449*VLOOKUP(CG$14&amp;"-rse-"&amp;$N511,Equations!$G:$I,3,0)))</f>
        <v/>
      </c>
      <c r="CJ511" s="10" t="str">
        <f t="shared" si="197"/>
        <v/>
      </c>
      <c r="CK511" s="10" t="str">
        <f>IF($AI511="","",IF(OR($V511&lt;2.7,$V511&gt;90),"Age OOR",($AI511-CG511)/VLOOKUP(CG$14&amp;"-rse-"&amp;$N511,Equations!$G:$I,3,0)))</f>
        <v/>
      </c>
      <c r="CL511" s="10" t="str">
        <f>IF($AJ511="","",IF(OR($V511&lt;2.7,$V511&gt;90),"Age OOR",VLOOKUP(CL$14&amp;"-int-"&amp;$O511,Equations!$G:$I,3,0)+VLOOKUP(CL$14&amp;"-sexo-"&amp;$O511,Equations!$G:$I,3,0)*$U511+VLOOKUP(CL$14&amp;"-edad-"&amp;$O511,Equations!$G:$I,3,0)*$V511+VLOOKUP(CL$14&amp;"-est-"&amp;$O511,Equations!$G:$I,3,0)*(1/$W511)+VLOOKUP(CL$14&amp;"-imc-"&amp;$O511,Equations!$G:$I,3,0)*(1/$Q511)))</f>
        <v/>
      </c>
      <c r="CM511" s="10" t="str">
        <f>IF($AJ511="","",IF(OR($V511&lt;2.7,$V511&gt;90),"Age OOR",CL511-1.6449*VLOOKUP(CL$14&amp;"-rse-"&amp;$O511,Equations!$G:$I,3,0)))</f>
        <v/>
      </c>
      <c r="CN511" s="10" t="str">
        <f>IF($AJ511="","",IF(OR($V511&lt;2.7,$V511&gt;90),"Age OOR",CL511+1.6449*VLOOKUP(CL$14&amp;"-rse-"&amp;$O511,Equations!$G:$I,3,0)))</f>
        <v/>
      </c>
      <c r="CO511" s="10" t="str">
        <f t="shared" si="198"/>
        <v/>
      </c>
      <c r="CP511" s="10" t="str">
        <f>IF($AJ511="","",IF(OR($V511&lt;2.7,$V511&gt;90),"Age OOR",($AJ511-CL511)/VLOOKUP(CL$14&amp;"-rse-"&amp;$O511,Equations!$G:$I,3,0)))</f>
        <v/>
      </c>
      <c r="CQ511" s="10" t="str">
        <f>IF($AK511="","",IF(OR($V511&lt;2.7,$V511&gt;90),"Age OOR",EXP(VLOOKUP(CQ$14&amp;"-int-"&amp;$P511,Equations!$G:$I,3,0)+VLOOKUP(CQ$14&amp;"-sexo-"&amp;$P511,Equations!$G:$I,3,0)*$U511+VLOOKUP(CQ$14&amp;"-edad-"&amp;$P511,Equations!$G:$I,3,0)*$V511+VLOOKUP(CQ$14&amp;"-est-"&amp;$P511,Equations!$G:$I,3,0)*(1/$W511)+VLOOKUP(CQ$14&amp;"-imc-"&amp;$P511,Equations!$G:$I,3,0)*(1/$Q511))))</f>
        <v/>
      </c>
      <c r="CR511" s="10" t="str">
        <f>IF($AK511="","",IF(OR($V511&lt;2.7,$V511&gt;90),"Age OOR",EXP(LN(CQ511)-1.6449*VLOOKUP(CQ$14&amp;"-rse-"&amp;$P511,Equations!$G:$I,3,0))))</f>
        <v/>
      </c>
      <c r="CS511" s="10" t="str">
        <f>IF($AK511="","",IF(OR($V511&lt;2.7,$V511&gt;90),"Age OOR",EXP(LN(CQ511)+1.6449*VLOOKUP(CQ$14&amp;"-rse-"&amp;$P511,Equations!$G:$I,3,0))))</f>
        <v/>
      </c>
      <c r="CT511" s="10" t="str">
        <f t="shared" si="199"/>
        <v/>
      </c>
      <c r="CU511" s="10" t="str">
        <f>IF($AK511="","",IF(OR($V511&lt;2.7,$V511&gt;90),"Age OOR",(LN($AK511)-LN(CQ511))/VLOOKUP(CQ$14&amp;"-rse-"&amp;$P511,Equations!$G:$I,3,0)))</f>
        <v/>
      </c>
      <c r="CV511" s="47"/>
    </row>
    <row r="512" spans="5:123" x14ac:dyDescent="0.2">
      <c r="E512" s="23" t="str">
        <f t="shared" si="175"/>
        <v>Age out of range</v>
      </c>
      <c r="F512" s="23" t="str">
        <f t="shared" si="176"/>
        <v>Age out of range</v>
      </c>
      <c r="G512" s="23" t="str">
        <f t="shared" si="177"/>
        <v>Age out of range</v>
      </c>
      <c r="H512" s="23" t="str">
        <f t="shared" si="178"/>
        <v>Age out of range</v>
      </c>
      <c r="I512" s="23" t="str">
        <f t="shared" si="179"/>
        <v>Age out of range</v>
      </c>
      <c r="J512" s="23" t="str">
        <f t="shared" si="180"/>
        <v>Age out of range</v>
      </c>
      <c r="K512" s="23" t="str">
        <f t="shared" si="181"/>
        <v>Age out of range</v>
      </c>
      <c r="L512" s="23" t="str">
        <f t="shared" si="182"/>
        <v>Age out of range</v>
      </c>
      <c r="M512" s="23" t="str">
        <f t="shared" si="183"/>
        <v>Age out of range</v>
      </c>
      <c r="N512" s="23" t="str">
        <f t="shared" si="184"/>
        <v>Age out of range</v>
      </c>
      <c r="O512" s="23" t="str">
        <f t="shared" si="185"/>
        <v>Age out of range</v>
      </c>
      <c r="P512" s="23" t="str">
        <f t="shared" si="186"/>
        <v>Age out of range</v>
      </c>
      <c r="Q512" s="23" t="e">
        <f t="shared" si="187"/>
        <v>#DIV/0!</v>
      </c>
      <c r="R512" s="17"/>
      <c r="S512" s="23">
        <v>496</v>
      </c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7"/>
      <c r="AM512" s="47"/>
      <c r="AN512" s="10" t="str">
        <f>IF($Z512="","",IF(OR($V512&lt;2.7,$V512&gt;90),"Age OOR",VLOOKUP(AN$14&amp;"-int-"&amp;$E512,Equations!$G:$I,3,0)+VLOOKUP(AN$14&amp;"-sexo-"&amp;$E512,Equations!$G:$I,3,0)*$U512+VLOOKUP(AN$14&amp;"-edad-"&amp;$E512,Equations!$G:$I,3,0)*$V512+VLOOKUP(AN$14&amp;"-est-"&amp;$E512,Equations!$G:$I,3,0)*(1/$W512)+VLOOKUP(AN$14&amp;"-imc-"&amp;$E512,Equations!$G:$I,3,0)*(1/$Q512)))</f>
        <v/>
      </c>
      <c r="AO512" s="10" t="str">
        <f>IF($Z512="","",IF(OR($V512&lt;2.7,$V512&gt;90),"Age OOR",AN512-1.6449*VLOOKUP(AN$14&amp;"-rse-"&amp;$E512,Equations!$G:$I,3,0)))</f>
        <v/>
      </c>
      <c r="AP512" s="10" t="str">
        <f>IF($Z512="","",IF(OR($V512&lt;2.7,$V512&gt;90),"Age OOR",AN512+1.6449*VLOOKUP(AN$14&amp;"-rse-"&amp;$E512,Equations!$G:$I,3,0)))</f>
        <v/>
      </c>
      <c r="AQ512" s="10" t="str">
        <f t="shared" si="188"/>
        <v/>
      </c>
      <c r="AR512" s="10" t="str">
        <f>IF($Z512="","",IF(OR($V512&lt;2.7,$V512&gt;90),"Age OOR",($Z512-AN512)/VLOOKUP(AN$14&amp;"-rse-"&amp;$E512,Equations!$G:$I,3,0)))</f>
        <v/>
      </c>
      <c r="AS512" s="10" t="str">
        <f>IF($AA512="","",IF(OR($V512&lt;2.7,$V512&gt;90),"Age OOR",VLOOKUP(AS$14&amp;"-int-"&amp;$F512,Equations!$G:$I,3,0)+VLOOKUP(AS$14&amp;"-sexo-"&amp;$F512,Equations!$G:$I,3,0)*$U512+VLOOKUP(AS$14&amp;"-edad-"&amp;$F512,Equations!$G:$I,3,0)*$V512+VLOOKUP(AS$14&amp;"-est-"&amp;$F512,Equations!$G:$I,3,0)*(1/$W512)+VLOOKUP(AS$14&amp;"-imc-"&amp;$F512,Equations!$G:$I,3,0)*(1/$Q512)))</f>
        <v/>
      </c>
      <c r="AT512" s="10" t="str">
        <f>IF($AA512="","",IF(OR($V512&lt;2.7,$V512&gt;90),"Age OOR",AS512-1.6449*VLOOKUP(AS$14&amp;"-rse-"&amp;$F512,Equations!$G:$I,3,0)))</f>
        <v/>
      </c>
      <c r="AU512" s="10" t="str">
        <f>IF($AA512="","",IF(OR($V512&lt;2.7,$V512&gt;90),"Age OOR",AS512+1.6449*VLOOKUP(AS$14&amp;"-rse-"&amp;$F512,Equations!$G:$I,3,0)))</f>
        <v/>
      </c>
      <c r="AV512" s="10" t="str">
        <f t="shared" si="189"/>
        <v/>
      </c>
      <c r="AW512" s="10" t="str">
        <f>IF($AA512="","",IF(OR($V512&lt;2.7,$V512&gt;90),"Age OOR",($AA512-AS512)/VLOOKUP(AS$14&amp;"-rse-"&amp;$F512,Equations!$G:$I,3,0)))</f>
        <v/>
      </c>
      <c r="AX512" s="10" t="str">
        <f>IF($AB512="","",IF(OR($V512&lt;2.7,$V512&gt;90),"Age OOR",VLOOKUP(AX$14&amp;"-int-"&amp;$G512,Equations!$G:$I,3,0)+VLOOKUP(AX$14&amp;"-sexo-"&amp;$G512,Equations!$G:$I,3,0)*$U512+VLOOKUP(AX$14&amp;"-edad-"&amp;$G512,Equations!$G:$I,3,0)*$V512+VLOOKUP(AX$14&amp;"-est-"&amp;$G512,Equations!$G:$I,3,0)*(1/$W512)+VLOOKUP(AX$14&amp;"-imc-"&amp;$G512,Equations!$G:$I,3,0)*(1/$Q512)))</f>
        <v/>
      </c>
      <c r="AY512" s="10" t="str">
        <f>IF($AB512="","",IF(OR($V512&lt;2.7,$V512&gt;90),"Age OOR",AX512-1.6449*VLOOKUP(AX$14&amp;"-rse-"&amp;$G512,Equations!$G:$I,3,0)))</f>
        <v/>
      </c>
      <c r="AZ512" s="10" t="str">
        <f>IF($AB512="","",IF(OR($V512&lt;2.7,$V512&gt;90),"Age OOR",AX512+1.6449*VLOOKUP(AX$14&amp;"-rse-"&amp;$G512,Equations!$G:$I,3,0)))</f>
        <v/>
      </c>
      <c r="BA512" s="10" t="str">
        <f t="shared" si="190"/>
        <v/>
      </c>
      <c r="BB512" s="10" t="str">
        <f>IF($AB512="","",IF(OR($V512&lt;2.7,$V512&gt;90),"Age OOR",($AB512-AX512)/VLOOKUP(AX$14&amp;"-rse-"&amp;$G512,Equations!$G:$I,3,0)))</f>
        <v/>
      </c>
      <c r="BC512" s="10" t="str">
        <f>IF($AC512="","",IF(OR($V512&lt;2.7,$V512&gt;90),"Age OOR",VLOOKUP(BC$14&amp;"-int-"&amp;$H512,Equations!$G:$I,3,0)+VLOOKUP(BC$14&amp;"-sexo-"&amp;$H512,Equations!$G:$I,3,0)*$U512+VLOOKUP(BC$14&amp;"-edad-"&amp;$H512,Equations!$G:$I,3,0)*$V512+VLOOKUP(BC$14&amp;"-est-"&amp;$H512,Equations!$G:$I,3,0)*(1/$W512)+VLOOKUP(BC$14&amp;"-imc-"&amp;$H512,Equations!$G:$I,3,0)*(1/$Q512)))</f>
        <v/>
      </c>
      <c r="BD512" s="10" t="str">
        <f>IF($AC512="","",IF(OR($V512&lt;2.7,$V512&gt;90),"Age OOR",BC512-1.6449*VLOOKUP(BC$14&amp;"-rse-"&amp;$H512,Equations!$G:$I,3,0)))</f>
        <v/>
      </c>
      <c r="BE512" s="10" t="str">
        <f>IF($AC512="","",IF(OR($V512&lt;2.7,$V512&gt;90),"Age OOR",BC512+1.6449*VLOOKUP(BC$14&amp;"-rse-"&amp;$H512,Equations!$G:$I,3,0)))</f>
        <v/>
      </c>
      <c r="BF512" s="10" t="str">
        <f t="shared" si="191"/>
        <v/>
      </c>
      <c r="BG512" s="10" t="str">
        <f>IF($AC512="","",IF(OR($V512&lt;2.7,$V512&gt;90),"Age OOR",($AC512-BC512)/VLOOKUP(BC$14&amp;"-rse-"&amp;$H512,Equations!$G:$I,3,0)))</f>
        <v/>
      </c>
      <c r="BH512" s="10" t="str">
        <f>IF($AD512="","",IF(OR($V512&lt;2.7,$V512&gt;90),"Age OOR",VLOOKUP(BH$14&amp;"-int-"&amp;$I512,Equations!$G:$I,3,0)+VLOOKUP(BH$14&amp;"-sexo-"&amp;$I512,Equations!$G:$I,3,0)*$U512+VLOOKUP(BH$14&amp;"-edad-"&amp;$I512,Equations!$G:$I,3,0)*$V512+VLOOKUP(BH$14&amp;"-est-"&amp;$I512,Equations!$G:$I,3,0)*(1/$W512)+VLOOKUP(BH$14&amp;"-imc-"&amp;$I512,Equations!$G:$I,3,0)*(1/$Q512)))</f>
        <v/>
      </c>
      <c r="BI512" s="10" t="str">
        <f>IF($AD512="","",IF(OR($V512&lt;2.7,$V512&gt;90),"Age OOR",BH512-1.6449*VLOOKUP(BH$14&amp;"-rse-"&amp;$I512,Equations!$G:$I,3,0)))</f>
        <v/>
      </c>
      <c r="BJ512" s="10" t="str">
        <f>IF($AD512="","",IF(OR($V512&lt;2.7,$V512&gt;90),"Age OOR",BH512+1.6449*VLOOKUP(BH$14&amp;"-rse-"&amp;$I512,Equations!$G:$I,3,0)))</f>
        <v/>
      </c>
      <c r="BK512" s="10" t="str">
        <f t="shared" si="192"/>
        <v/>
      </c>
      <c r="BL512" s="10" t="str">
        <f>IF($AD512="","",IF(OR($V512&lt;2.7,$V512&gt;90),"Age OOR",($AD512-BH512)/VLOOKUP(BH$14&amp;"-rse-"&amp;$I512,Equations!$G:$I,3,0)))</f>
        <v/>
      </c>
      <c r="BM512" s="10" t="str">
        <f>IF($AE512="","",IF(OR($V512&lt;2.7,$V512&gt;90),"Age OOR",VLOOKUP(BM$14&amp;"-int-"&amp;$J512,Equations!$G:$I,3,0)+VLOOKUP(BM$14&amp;"-sexo-"&amp;$J512,Equations!$G:$I,3,0)*$U512+VLOOKUP(BM$14&amp;"-edad-"&amp;$J512,Equations!$G:$I,3,0)*$V512+VLOOKUP(BM$14&amp;"-est-"&amp;$J512,Equations!$G:$I,3,0)*(1/$W512)+VLOOKUP(BM$14&amp;"-imc-"&amp;$J512,Equations!$G:$I,3,0)*(1/$Q512)))</f>
        <v/>
      </c>
      <c r="BN512" s="10" t="str">
        <f>IF($AE512="","",IF(OR($V512&lt;2.7,$V512&gt;90),"Age OOR",BM512-1.6449*VLOOKUP(BM$14&amp;"-rse-"&amp;$J512,Equations!$G:$I,3,0)))</f>
        <v/>
      </c>
      <c r="BO512" s="10" t="str">
        <f>IF($AE512="","",IF(OR($V512&lt;2.7,$V512&gt;90),"Age OOR",BM512+1.6449*VLOOKUP(BM$14&amp;"-rse-"&amp;$J512,Equations!$G:$I,3,0)))</f>
        <v/>
      </c>
      <c r="BP512" s="10" t="str">
        <f t="shared" si="193"/>
        <v/>
      </c>
      <c r="BQ512" s="10" t="str">
        <f>IF($AE512="","",IF(OR($V512&lt;2.7,$V512&gt;90),"Age OOR",($AE512-BM512)/VLOOKUP(BM$14&amp;"-rse-"&amp;$J512,Equations!$G:$I,3,0)))</f>
        <v/>
      </c>
      <c r="BR512" s="10" t="str">
        <f>IF($AF512="","",IF(OR($V512&lt;2.7,$V512&gt;90),"Age OOR",VLOOKUP(BR$14&amp;"-int-"&amp;$K512,Equations!$G:$I,3,0)+VLOOKUP(BR$14&amp;"-sexo-"&amp;$K512,Equations!$G:$I,3,0)*$U512+VLOOKUP(BR$14&amp;"-edad-"&amp;$K512,Equations!$G:$I,3,0)*$V512+VLOOKUP(BR$14&amp;"-est-"&amp;$K512,Equations!$G:$I,3,0)*(1/$W512)+VLOOKUP(BR$14&amp;"-imc-"&amp;$K512,Equations!$G:$I,3,0)*(1/$Q512)))</f>
        <v/>
      </c>
      <c r="BS512" s="10" t="str">
        <f>IF($AF512="","",IF(OR($V512&lt;2.7,$V512&gt;90),"Age OOR",BR512-1.6449*VLOOKUP(BR$14&amp;"-rse-"&amp;$K512,Equations!$G:$I,3,0)))</f>
        <v/>
      </c>
      <c r="BT512" s="10" t="str">
        <f>IF($AF512="","",IF(OR($V512&lt;2.7,$V512&gt;90),"Age OOR",BR512+1.6449*VLOOKUP(BR$14&amp;"-rse-"&amp;$K512,Equations!$G:$I,3,0)))</f>
        <v/>
      </c>
      <c r="BU512" s="10" t="str">
        <f t="shared" si="194"/>
        <v/>
      </c>
      <c r="BV512" s="10" t="str">
        <f>IF($AF512="","",IF(OR($V512&lt;2.7,$V512&gt;90),"Age OOR",($AF512-BR512)/VLOOKUP(BR$14&amp;"-rse-"&amp;$K512,Equations!$G:$I,3,0)))</f>
        <v/>
      </c>
      <c r="BW512" s="10" t="str">
        <f>IF($AG512="","",IF(OR($V512&lt;2.7,$V512&gt;90),"Age OOR",VLOOKUP(BW$14&amp;"-int-"&amp;$L512,Equations!$G:$I,3,0)+VLOOKUP(BW$14&amp;"-sexo-"&amp;$L512,Equations!$G:$I,3,0)*$U512+VLOOKUP(BW$14&amp;"-edad-"&amp;$L512,Equations!$G:$I,3,0)*$V512+VLOOKUP(BW$14&amp;"-est-"&amp;$L512,Equations!$G:$I,3,0)*(1/$W512)+VLOOKUP(BW$14&amp;"-imc-"&amp;$L512,Equations!$G:$I,3,0)*(1/$Q512)))</f>
        <v/>
      </c>
      <c r="BX512" s="10" t="str">
        <f>IF($AG512="","",IF(OR($V512&lt;2.7,$V512&gt;90),"Age OOR",BW512-1.6449*VLOOKUP(BW$14&amp;"-rse-"&amp;$L512,Equations!$G:$I,3,0)))</f>
        <v/>
      </c>
      <c r="BY512" s="10" t="str">
        <f>IF($AG512="","",IF(OR($V512&lt;2.7,$V512&gt;90),"Age OOR",BW512+1.6449*VLOOKUP(BW$14&amp;"-rse-"&amp;$L512,Equations!$G:$I,3,0)))</f>
        <v/>
      </c>
      <c r="BZ512" s="10" t="str">
        <f t="shared" si="195"/>
        <v/>
      </c>
      <c r="CA512" s="10" t="str">
        <f>IF($AG512="","",IF(OR($V512&lt;2.7,$V512&gt;90),"Age OOR",($AG512-BW512)/VLOOKUP(BW$14&amp;"-rse-"&amp;$L512,Equations!$G:$I,3,0)))</f>
        <v/>
      </c>
      <c r="CB512" s="10" t="str">
        <f>IF($AH512="","",IF(OR($V512&lt;2.7,$V512&gt;90),"Age OOR",VLOOKUP(CB$14&amp;"-int-"&amp;$M512,Equations!$G:$I,3,0)+VLOOKUP(CB$14&amp;"-sexo-"&amp;$M512,Equations!$G:$I,3,0)*$U512+VLOOKUP(CB$14&amp;"-edad-"&amp;$M512,Equations!$G:$I,3,0)*$V512+VLOOKUP(CB$14&amp;"-est-"&amp;$M512,Equations!$G:$I,3,0)*(1/$W512)+VLOOKUP(CB$14&amp;"-imc-"&amp;$M512,Equations!$G:$I,3,0)*(1/$Q512)))</f>
        <v/>
      </c>
      <c r="CC512" s="10" t="str">
        <f>IF($AH512="","",IF(OR($V512&lt;2.7,$V512&gt;90),"Age OOR",CB512-1.6449*VLOOKUP(CB$14&amp;"-rse-"&amp;$M512,Equations!$G:$I,3,0)))</f>
        <v/>
      </c>
      <c r="CD512" s="10" t="str">
        <f>IF($AH512="","",IF(OR($V512&lt;2.7,$V512&gt;90),"Age OOR",CB512+1.6449*VLOOKUP(CB$14&amp;"-rse-"&amp;$M512,Equations!$G:$I,3,0)))</f>
        <v/>
      </c>
      <c r="CE512" s="10" t="str">
        <f t="shared" si="196"/>
        <v/>
      </c>
      <c r="CF512" s="10" t="str">
        <f>IF($AH512="","",IF(OR($V512&lt;2.7,$V512&gt;90),"Age OOR",($AH512-CB512)/VLOOKUP(CB$14&amp;"-rse-"&amp;$M512,Equations!$G:$I,3,0)))</f>
        <v/>
      </c>
      <c r="CG512" s="10" t="str">
        <f>IF($AI512="","",IF(OR($V512&lt;2.7,$V512&gt;90),"Age OOR",VLOOKUP(CG$14&amp;"-int-"&amp;$N512,Equations!$G:$I,3,0)+VLOOKUP(CG$14&amp;"-sexo-"&amp;$N512,Equations!$G:$I,3,0)*$U512+VLOOKUP(CG$14&amp;"-edad-"&amp;$N512,Equations!$G:$I,3,0)*$V512+VLOOKUP(CG$14&amp;"-est-"&amp;$N512,Equations!$G:$I,3,0)*(1/$W512)+VLOOKUP(CG$14&amp;"-imc-"&amp;$N512,Equations!$G:$I,3,0)*(1/$Q512)))</f>
        <v/>
      </c>
      <c r="CH512" s="10" t="str">
        <f>IF($AI512="","",IF(OR($V512&lt;2.7,$V512&gt;90),"Age OOR",CG512-1.6449*VLOOKUP(CG$14&amp;"-rse-"&amp;$N512,Equations!$G:$I,3,0)))</f>
        <v/>
      </c>
      <c r="CI512" s="10" t="str">
        <f>IF($AI512="","",IF(OR($V512&lt;2.7,$V512&gt;90),"Age OOR",CG512+1.6449*VLOOKUP(CG$14&amp;"-rse-"&amp;$N512,Equations!$G:$I,3,0)))</f>
        <v/>
      </c>
      <c r="CJ512" s="10" t="str">
        <f t="shared" si="197"/>
        <v/>
      </c>
      <c r="CK512" s="10" t="str">
        <f>IF($AI512="","",IF(OR($V512&lt;2.7,$V512&gt;90),"Age OOR",($AI512-CG512)/VLOOKUP(CG$14&amp;"-rse-"&amp;$N512,Equations!$G:$I,3,0)))</f>
        <v/>
      </c>
      <c r="CL512" s="10" t="str">
        <f>IF($AJ512="","",IF(OR($V512&lt;2.7,$V512&gt;90),"Age OOR",VLOOKUP(CL$14&amp;"-int-"&amp;$O512,Equations!$G:$I,3,0)+VLOOKUP(CL$14&amp;"-sexo-"&amp;$O512,Equations!$G:$I,3,0)*$U512+VLOOKUP(CL$14&amp;"-edad-"&amp;$O512,Equations!$G:$I,3,0)*$V512+VLOOKUP(CL$14&amp;"-est-"&amp;$O512,Equations!$G:$I,3,0)*(1/$W512)+VLOOKUP(CL$14&amp;"-imc-"&amp;$O512,Equations!$G:$I,3,0)*(1/$Q512)))</f>
        <v/>
      </c>
      <c r="CM512" s="10" t="str">
        <f>IF($AJ512="","",IF(OR($V512&lt;2.7,$V512&gt;90),"Age OOR",CL512-1.6449*VLOOKUP(CL$14&amp;"-rse-"&amp;$O512,Equations!$G:$I,3,0)))</f>
        <v/>
      </c>
      <c r="CN512" s="10" t="str">
        <f>IF($AJ512="","",IF(OR($V512&lt;2.7,$V512&gt;90),"Age OOR",CL512+1.6449*VLOOKUP(CL$14&amp;"-rse-"&amp;$O512,Equations!$G:$I,3,0)))</f>
        <v/>
      </c>
      <c r="CO512" s="10" t="str">
        <f t="shared" si="198"/>
        <v/>
      </c>
      <c r="CP512" s="10" t="str">
        <f>IF($AJ512="","",IF(OR($V512&lt;2.7,$V512&gt;90),"Age OOR",($AJ512-CL512)/VLOOKUP(CL$14&amp;"-rse-"&amp;$O512,Equations!$G:$I,3,0)))</f>
        <v/>
      </c>
      <c r="CQ512" s="10" t="str">
        <f>IF($AK512="","",IF(OR($V512&lt;2.7,$V512&gt;90),"Age OOR",EXP(VLOOKUP(CQ$14&amp;"-int-"&amp;$P512,Equations!$G:$I,3,0)+VLOOKUP(CQ$14&amp;"-sexo-"&amp;$P512,Equations!$G:$I,3,0)*$U512+VLOOKUP(CQ$14&amp;"-edad-"&amp;$P512,Equations!$G:$I,3,0)*$V512+VLOOKUP(CQ$14&amp;"-est-"&amp;$P512,Equations!$G:$I,3,0)*(1/$W512)+VLOOKUP(CQ$14&amp;"-imc-"&amp;$P512,Equations!$G:$I,3,0)*(1/$Q512))))</f>
        <v/>
      </c>
      <c r="CR512" s="10" t="str">
        <f>IF($AK512="","",IF(OR($V512&lt;2.7,$V512&gt;90),"Age OOR",EXP(LN(CQ512)-1.6449*VLOOKUP(CQ$14&amp;"-rse-"&amp;$P512,Equations!$G:$I,3,0))))</f>
        <v/>
      </c>
      <c r="CS512" s="10" t="str">
        <f>IF($AK512="","",IF(OR($V512&lt;2.7,$V512&gt;90),"Age OOR",EXP(LN(CQ512)+1.6449*VLOOKUP(CQ$14&amp;"-rse-"&amp;$P512,Equations!$G:$I,3,0))))</f>
        <v/>
      </c>
      <c r="CT512" s="10" t="str">
        <f t="shared" si="199"/>
        <v/>
      </c>
      <c r="CU512" s="10" t="str">
        <f>IF($AK512="","",IF(OR($V512&lt;2.7,$V512&gt;90),"Age OOR",(LN($AK512)-LN(CQ512))/VLOOKUP(CQ$14&amp;"-rse-"&amp;$P512,Equations!$G:$I,3,0)))</f>
        <v/>
      </c>
      <c r="CV512" s="47"/>
    </row>
    <row r="513" spans="5:109" x14ac:dyDescent="0.2">
      <c r="E513" s="23" t="str">
        <f t="shared" si="175"/>
        <v>Age out of range</v>
      </c>
      <c r="F513" s="23" t="str">
        <f t="shared" si="176"/>
        <v>Age out of range</v>
      </c>
      <c r="G513" s="23" t="str">
        <f t="shared" si="177"/>
        <v>Age out of range</v>
      </c>
      <c r="H513" s="23" t="str">
        <f t="shared" si="178"/>
        <v>Age out of range</v>
      </c>
      <c r="I513" s="23" t="str">
        <f t="shared" si="179"/>
        <v>Age out of range</v>
      </c>
      <c r="J513" s="23" t="str">
        <f t="shared" si="180"/>
        <v>Age out of range</v>
      </c>
      <c r="K513" s="23" t="str">
        <f t="shared" si="181"/>
        <v>Age out of range</v>
      </c>
      <c r="L513" s="23" t="str">
        <f t="shared" si="182"/>
        <v>Age out of range</v>
      </c>
      <c r="M513" s="23" t="str">
        <f t="shared" si="183"/>
        <v>Age out of range</v>
      </c>
      <c r="N513" s="23" t="str">
        <f t="shared" si="184"/>
        <v>Age out of range</v>
      </c>
      <c r="O513" s="23" t="str">
        <f t="shared" si="185"/>
        <v>Age out of range</v>
      </c>
      <c r="P513" s="23" t="str">
        <f t="shared" si="186"/>
        <v>Age out of range</v>
      </c>
      <c r="Q513" s="23" t="e">
        <f t="shared" si="187"/>
        <v>#DIV/0!</v>
      </c>
      <c r="R513" s="17"/>
      <c r="S513" s="23">
        <v>497</v>
      </c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7"/>
      <c r="AM513" s="47"/>
      <c r="AN513" s="10" t="str">
        <f>IF($Z513="","",IF(OR($V513&lt;2.7,$V513&gt;90),"Age OOR",VLOOKUP(AN$14&amp;"-int-"&amp;$E513,Equations!$G:$I,3,0)+VLOOKUP(AN$14&amp;"-sexo-"&amp;$E513,Equations!$G:$I,3,0)*$U513+VLOOKUP(AN$14&amp;"-edad-"&amp;$E513,Equations!$G:$I,3,0)*$V513+VLOOKUP(AN$14&amp;"-est-"&amp;$E513,Equations!$G:$I,3,0)*(1/$W513)+VLOOKUP(AN$14&amp;"-imc-"&amp;$E513,Equations!$G:$I,3,0)*(1/$Q513)))</f>
        <v/>
      </c>
      <c r="AO513" s="10" t="str">
        <f>IF($Z513="","",IF(OR($V513&lt;2.7,$V513&gt;90),"Age OOR",AN513-1.6449*VLOOKUP(AN$14&amp;"-rse-"&amp;$E513,Equations!$G:$I,3,0)))</f>
        <v/>
      </c>
      <c r="AP513" s="10" t="str">
        <f>IF($Z513="","",IF(OR($V513&lt;2.7,$V513&gt;90),"Age OOR",AN513+1.6449*VLOOKUP(AN$14&amp;"-rse-"&amp;$E513,Equations!$G:$I,3,0)))</f>
        <v/>
      </c>
      <c r="AQ513" s="10" t="str">
        <f t="shared" si="188"/>
        <v/>
      </c>
      <c r="AR513" s="10" t="str">
        <f>IF($Z513="","",IF(OR($V513&lt;2.7,$V513&gt;90),"Age OOR",($Z513-AN513)/VLOOKUP(AN$14&amp;"-rse-"&amp;$E513,Equations!$G:$I,3,0)))</f>
        <v/>
      </c>
      <c r="AS513" s="10" t="str">
        <f>IF($AA513="","",IF(OR($V513&lt;2.7,$V513&gt;90),"Age OOR",VLOOKUP(AS$14&amp;"-int-"&amp;$F513,Equations!$G:$I,3,0)+VLOOKUP(AS$14&amp;"-sexo-"&amp;$F513,Equations!$G:$I,3,0)*$U513+VLOOKUP(AS$14&amp;"-edad-"&amp;$F513,Equations!$G:$I,3,0)*$V513+VLOOKUP(AS$14&amp;"-est-"&amp;$F513,Equations!$G:$I,3,0)*(1/$W513)+VLOOKUP(AS$14&amp;"-imc-"&amp;$F513,Equations!$G:$I,3,0)*(1/$Q513)))</f>
        <v/>
      </c>
      <c r="AT513" s="10" t="str">
        <f>IF($AA513="","",IF(OR($V513&lt;2.7,$V513&gt;90),"Age OOR",AS513-1.6449*VLOOKUP(AS$14&amp;"-rse-"&amp;$F513,Equations!$G:$I,3,0)))</f>
        <v/>
      </c>
      <c r="AU513" s="10" t="str">
        <f>IF($AA513="","",IF(OR($V513&lt;2.7,$V513&gt;90),"Age OOR",AS513+1.6449*VLOOKUP(AS$14&amp;"-rse-"&amp;$F513,Equations!$G:$I,3,0)))</f>
        <v/>
      </c>
      <c r="AV513" s="10" t="str">
        <f t="shared" si="189"/>
        <v/>
      </c>
      <c r="AW513" s="10" t="str">
        <f>IF($AA513="","",IF(OR($V513&lt;2.7,$V513&gt;90),"Age OOR",($AA513-AS513)/VLOOKUP(AS$14&amp;"-rse-"&amp;$F513,Equations!$G:$I,3,0)))</f>
        <v/>
      </c>
      <c r="AX513" s="10" t="str">
        <f>IF($AB513="","",IF(OR($V513&lt;2.7,$V513&gt;90),"Age OOR",VLOOKUP(AX$14&amp;"-int-"&amp;$G513,Equations!$G:$I,3,0)+VLOOKUP(AX$14&amp;"-sexo-"&amp;$G513,Equations!$G:$I,3,0)*$U513+VLOOKUP(AX$14&amp;"-edad-"&amp;$G513,Equations!$G:$I,3,0)*$V513+VLOOKUP(AX$14&amp;"-est-"&amp;$G513,Equations!$G:$I,3,0)*(1/$W513)+VLOOKUP(AX$14&amp;"-imc-"&amp;$G513,Equations!$G:$I,3,0)*(1/$Q513)))</f>
        <v/>
      </c>
      <c r="AY513" s="10" t="str">
        <f>IF($AB513="","",IF(OR($V513&lt;2.7,$V513&gt;90),"Age OOR",AX513-1.6449*VLOOKUP(AX$14&amp;"-rse-"&amp;$G513,Equations!$G:$I,3,0)))</f>
        <v/>
      </c>
      <c r="AZ513" s="10" t="str">
        <f>IF($AB513="","",IF(OR($V513&lt;2.7,$V513&gt;90),"Age OOR",AX513+1.6449*VLOOKUP(AX$14&amp;"-rse-"&amp;$G513,Equations!$G:$I,3,0)))</f>
        <v/>
      </c>
      <c r="BA513" s="10" t="str">
        <f t="shared" si="190"/>
        <v/>
      </c>
      <c r="BB513" s="10" t="str">
        <f>IF($AB513="","",IF(OR($V513&lt;2.7,$V513&gt;90),"Age OOR",($AB513-AX513)/VLOOKUP(AX$14&amp;"-rse-"&amp;$G513,Equations!$G:$I,3,0)))</f>
        <v/>
      </c>
      <c r="BC513" s="10" t="str">
        <f>IF($AC513="","",IF(OR($V513&lt;2.7,$V513&gt;90),"Age OOR",VLOOKUP(BC$14&amp;"-int-"&amp;$H513,Equations!$G:$I,3,0)+VLOOKUP(BC$14&amp;"-sexo-"&amp;$H513,Equations!$G:$I,3,0)*$U513+VLOOKUP(BC$14&amp;"-edad-"&amp;$H513,Equations!$G:$I,3,0)*$V513+VLOOKUP(BC$14&amp;"-est-"&amp;$H513,Equations!$G:$I,3,0)*(1/$W513)+VLOOKUP(BC$14&amp;"-imc-"&amp;$H513,Equations!$G:$I,3,0)*(1/$Q513)))</f>
        <v/>
      </c>
      <c r="BD513" s="10" t="str">
        <f>IF($AC513="","",IF(OR($V513&lt;2.7,$V513&gt;90),"Age OOR",BC513-1.6449*VLOOKUP(BC$14&amp;"-rse-"&amp;$H513,Equations!$G:$I,3,0)))</f>
        <v/>
      </c>
      <c r="BE513" s="10" t="str">
        <f>IF($AC513="","",IF(OR($V513&lt;2.7,$V513&gt;90),"Age OOR",BC513+1.6449*VLOOKUP(BC$14&amp;"-rse-"&amp;$H513,Equations!$G:$I,3,0)))</f>
        <v/>
      </c>
      <c r="BF513" s="10" t="str">
        <f t="shared" si="191"/>
        <v/>
      </c>
      <c r="BG513" s="10" t="str">
        <f>IF($AC513="","",IF(OR($V513&lt;2.7,$V513&gt;90),"Age OOR",($AC513-BC513)/VLOOKUP(BC$14&amp;"-rse-"&amp;$H513,Equations!$G:$I,3,0)))</f>
        <v/>
      </c>
      <c r="BH513" s="10" t="str">
        <f>IF($AD513="","",IF(OR($V513&lt;2.7,$V513&gt;90),"Age OOR",VLOOKUP(BH$14&amp;"-int-"&amp;$I513,Equations!$G:$I,3,0)+VLOOKUP(BH$14&amp;"-sexo-"&amp;$I513,Equations!$G:$I,3,0)*$U513+VLOOKUP(BH$14&amp;"-edad-"&amp;$I513,Equations!$G:$I,3,0)*$V513+VLOOKUP(BH$14&amp;"-est-"&amp;$I513,Equations!$G:$I,3,0)*(1/$W513)+VLOOKUP(BH$14&amp;"-imc-"&amp;$I513,Equations!$G:$I,3,0)*(1/$Q513)))</f>
        <v/>
      </c>
      <c r="BI513" s="10" t="str">
        <f>IF($AD513="","",IF(OR($V513&lt;2.7,$V513&gt;90),"Age OOR",BH513-1.6449*VLOOKUP(BH$14&amp;"-rse-"&amp;$I513,Equations!$G:$I,3,0)))</f>
        <v/>
      </c>
      <c r="BJ513" s="10" t="str">
        <f>IF($AD513="","",IF(OR($V513&lt;2.7,$V513&gt;90),"Age OOR",BH513+1.6449*VLOOKUP(BH$14&amp;"-rse-"&amp;$I513,Equations!$G:$I,3,0)))</f>
        <v/>
      </c>
      <c r="BK513" s="10" t="str">
        <f t="shared" si="192"/>
        <v/>
      </c>
      <c r="BL513" s="10" t="str">
        <f>IF($AD513="","",IF(OR($V513&lt;2.7,$V513&gt;90),"Age OOR",($AD513-BH513)/VLOOKUP(BH$14&amp;"-rse-"&amp;$I513,Equations!$G:$I,3,0)))</f>
        <v/>
      </c>
      <c r="BM513" s="10" t="str">
        <f>IF($AE513="","",IF(OR($V513&lt;2.7,$V513&gt;90),"Age OOR",VLOOKUP(BM$14&amp;"-int-"&amp;$J513,Equations!$G:$I,3,0)+VLOOKUP(BM$14&amp;"-sexo-"&amp;$J513,Equations!$G:$I,3,0)*$U513+VLOOKUP(BM$14&amp;"-edad-"&amp;$J513,Equations!$G:$I,3,0)*$V513+VLOOKUP(BM$14&amp;"-est-"&amp;$J513,Equations!$G:$I,3,0)*(1/$W513)+VLOOKUP(BM$14&amp;"-imc-"&amp;$J513,Equations!$G:$I,3,0)*(1/$Q513)))</f>
        <v/>
      </c>
      <c r="BN513" s="10" t="str">
        <f>IF($AE513="","",IF(OR($V513&lt;2.7,$V513&gt;90),"Age OOR",BM513-1.6449*VLOOKUP(BM$14&amp;"-rse-"&amp;$J513,Equations!$G:$I,3,0)))</f>
        <v/>
      </c>
      <c r="BO513" s="10" t="str">
        <f>IF($AE513="","",IF(OR($V513&lt;2.7,$V513&gt;90),"Age OOR",BM513+1.6449*VLOOKUP(BM$14&amp;"-rse-"&amp;$J513,Equations!$G:$I,3,0)))</f>
        <v/>
      </c>
      <c r="BP513" s="10" t="str">
        <f t="shared" si="193"/>
        <v/>
      </c>
      <c r="BQ513" s="10" t="str">
        <f>IF($AE513="","",IF(OR($V513&lt;2.7,$V513&gt;90),"Age OOR",($AE513-BM513)/VLOOKUP(BM$14&amp;"-rse-"&amp;$J513,Equations!$G:$I,3,0)))</f>
        <v/>
      </c>
      <c r="BR513" s="10" t="str">
        <f>IF($AF513="","",IF(OR($V513&lt;2.7,$V513&gt;90),"Age OOR",VLOOKUP(BR$14&amp;"-int-"&amp;$K513,Equations!$G:$I,3,0)+VLOOKUP(BR$14&amp;"-sexo-"&amp;$K513,Equations!$G:$I,3,0)*$U513+VLOOKUP(BR$14&amp;"-edad-"&amp;$K513,Equations!$G:$I,3,0)*$V513+VLOOKUP(BR$14&amp;"-est-"&amp;$K513,Equations!$G:$I,3,0)*(1/$W513)+VLOOKUP(BR$14&amp;"-imc-"&amp;$K513,Equations!$G:$I,3,0)*(1/$Q513)))</f>
        <v/>
      </c>
      <c r="BS513" s="10" t="str">
        <f>IF($AF513="","",IF(OR($V513&lt;2.7,$V513&gt;90),"Age OOR",BR513-1.6449*VLOOKUP(BR$14&amp;"-rse-"&amp;$K513,Equations!$G:$I,3,0)))</f>
        <v/>
      </c>
      <c r="BT513" s="10" t="str">
        <f>IF($AF513="","",IF(OR($V513&lt;2.7,$V513&gt;90),"Age OOR",BR513+1.6449*VLOOKUP(BR$14&amp;"-rse-"&amp;$K513,Equations!$G:$I,3,0)))</f>
        <v/>
      </c>
      <c r="BU513" s="10" t="str">
        <f t="shared" si="194"/>
        <v/>
      </c>
      <c r="BV513" s="10" t="str">
        <f>IF($AF513="","",IF(OR($V513&lt;2.7,$V513&gt;90),"Age OOR",($AF513-BR513)/VLOOKUP(BR$14&amp;"-rse-"&amp;$K513,Equations!$G:$I,3,0)))</f>
        <v/>
      </c>
      <c r="BW513" s="10" t="str">
        <f>IF($AG513="","",IF(OR($V513&lt;2.7,$V513&gt;90),"Age OOR",VLOOKUP(BW$14&amp;"-int-"&amp;$L513,Equations!$G:$I,3,0)+VLOOKUP(BW$14&amp;"-sexo-"&amp;$L513,Equations!$G:$I,3,0)*$U513+VLOOKUP(BW$14&amp;"-edad-"&amp;$L513,Equations!$G:$I,3,0)*$V513+VLOOKUP(BW$14&amp;"-est-"&amp;$L513,Equations!$G:$I,3,0)*(1/$W513)+VLOOKUP(BW$14&amp;"-imc-"&amp;$L513,Equations!$G:$I,3,0)*(1/$Q513)))</f>
        <v/>
      </c>
      <c r="BX513" s="10" t="str">
        <f>IF($AG513="","",IF(OR($V513&lt;2.7,$V513&gt;90),"Age OOR",BW513-1.6449*VLOOKUP(BW$14&amp;"-rse-"&amp;$L513,Equations!$G:$I,3,0)))</f>
        <v/>
      </c>
      <c r="BY513" s="10" t="str">
        <f>IF($AG513="","",IF(OR($V513&lt;2.7,$V513&gt;90),"Age OOR",BW513+1.6449*VLOOKUP(BW$14&amp;"-rse-"&amp;$L513,Equations!$G:$I,3,0)))</f>
        <v/>
      </c>
      <c r="BZ513" s="10" t="str">
        <f t="shared" si="195"/>
        <v/>
      </c>
      <c r="CA513" s="10" t="str">
        <f>IF($AG513="","",IF(OR($V513&lt;2.7,$V513&gt;90),"Age OOR",($AG513-BW513)/VLOOKUP(BW$14&amp;"-rse-"&amp;$L513,Equations!$G:$I,3,0)))</f>
        <v/>
      </c>
      <c r="CB513" s="10" t="str">
        <f>IF($AH513="","",IF(OR($V513&lt;2.7,$V513&gt;90),"Age OOR",VLOOKUP(CB$14&amp;"-int-"&amp;$M513,Equations!$G:$I,3,0)+VLOOKUP(CB$14&amp;"-sexo-"&amp;$M513,Equations!$G:$I,3,0)*$U513+VLOOKUP(CB$14&amp;"-edad-"&amp;$M513,Equations!$G:$I,3,0)*$V513+VLOOKUP(CB$14&amp;"-est-"&amp;$M513,Equations!$G:$I,3,0)*(1/$W513)+VLOOKUP(CB$14&amp;"-imc-"&amp;$M513,Equations!$G:$I,3,0)*(1/$Q513)))</f>
        <v/>
      </c>
      <c r="CC513" s="10" t="str">
        <f>IF($AH513="","",IF(OR($V513&lt;2.7,$V513&gt;90),"Age OOR",CB513-1.6449*VLOOKUP(CB$14&amp;"-rse-"&amp;$M513,Equations!$G:$I,3,0)))</f>
        <v/>
      </c>
      <c r="CD513" s="10" t="str">
        <f>IF($AH513="","",IF(OR($V513&lt;2.7,$V513&gt;90),"Age OOR",CB513+1.6449*VLOOKUP(CB$14&amp;"-rse-"&amp;$M513,Equations!$G:$I,3,0)))</f>
        <v/>
      </c>
      <c r="CE513" s="10" t="str">
        <f t="shared" si="196"/>
        <v/>
      </c>
      <c r="CF513" s="10" t="str">
        <f>IF($AH513="","",IF(OR($V513&lt;2.7,$V513&gt;90),"Age OOR",($AH513-CB513)/VLOOKUP(CB$14&amp;"-rse-"&amp;$M513,Equations!$G:$I,3,0)))</f>
        <v/>
      </c>
      <c r="CG513" s="10" t="str">
        <f>IF($AI513="","",IF(OR($V513&lt;2.7,$V513&gt;90),"Age OOR",VLOOKUP(CG$14&amp;"-int-"&amp;$N513,Equations!$G:$I,3,0)+VLOOKUP(CG$14&amp;"-sexo-"&amp;$N513,Equations!$G:$I,3,0)*$U513+VLOOKUP(CG$14&amp;"-edad-"&amp;$N513,Equations!$G:$I,3,0)*$V513+VLOOKUP(CG$14&amp;"-est-"&amp;$N513,Equations!$G:$I,3,0)*(1/$W513)+VLOOKUP(CG$14&amp;"-imc-"&amp;$N513,Equations!$G:$I,3,0)*(1/$Q513)))</f>
        <v/>
      </c>
      <c r="CH513" s="10" t="str">
        <f>IF($AI513="","",IF(OR($V513&lt;2.7,$V513&gt;90),"Age OOR",CG513-1.6449*VLOOKUP(CG$14&amp;"-rse-"&amp;$N513,Equations!$G:$I,3,0)))</f>
        <v/>
      </c>
      <c r="CI513" s="10" t="str">
        <f>IF($AI513="","",IF(OR($V513&lt;2.7,$V513&gt;90),"Age OOR",CG513+1.6449*VLOOKUP(CG$14&amp;"-rse-"&amp;$N513,Equations!$G:$I,3,0)))</f>
        <v/>
      </c>
      <c r="CJ513" s="10" t="str">
        <f t="shared" si="197"/>
        <v/>
      </c>
      <c r="CK513" s="10" t="str">
        <f>IF($AI513="","",IF(OR($V513&lt;2.7,$V513&gt;90),"Age OOR",($AI513-CG513)/VLOOKUP(CG$14&amp;"-rse-"&amp;$N513,Equations!$G:$I,3,0)))</f>
        <v/>
      </c>
      <c r="CL513" s="10" t="str">
        <f>IF($AJ513="","",IF(OR($V513&lt;2.7,$V513&gt;90),"Age OOR",VLOOKUP(CL$14&amp;"-int-"&amp;$O513,Equations!$G:$I,3,0)+VLOOKUP(CL$14&amp;"-sexo-"&amp;$O513,Equations!$G:$I,3,0)*$U513+VLOOKUP(CL$14&amp;"-edad-"&amp;$O513,Equations!$G:$I,3,0)*$V513+VLOOKUP(CL$14&amp;"-est-"&amp;$O513,Equations!$G:$I,3,0)*(1/$W513)+VLOOKUP(CL$14&amp;"-imc-"&amp;$O513,Equations!$G:$I,3,0)*(1/$Q513)))</f>
        <v/>
      </c>
      <c r="CM513" s="10" t="str">
        <f>IF($AJ513="","",IF(OR($V513&lt;2.7,$V513&gt;90),"Age OOR",CL513-1.6449*VLOOKUP(CL$14&amp;"-rse-"&amp;$O513,Equations!$G:$I,3,0)))</f>
        <v/>
      </c>
      <c r="CN513" s="10" t="str">
        <f>IF($AJ513="","",IF(OR($V513&lt;2.7,$V513&gt;90),"Age OOR",CL513+1.6449*VLOOKUP(CL$14&amp;"-rse-"&amp;$O513,Equations!$G:$I,3,0)))</f>
        <v/>
      </c>
      <c r="CO513" s="10" t="str">
        <f t="shared" si="198"/>
        <v/>
      </c>
      <c r="CP513" s="10" t="str">
        <f>IF($AJ513="","",IF(OR($V513&lt;2.7,$V513&gt;90),"Age OOR",($AJ513-CL513)/VLOOKUP(CL$14&amp;"-rse-"&amp;$O513,Equations!$G:$I,3,0)))</f>
        <v/>
      </c>
      <c r="CQ513" s="10" t="str">
        <f>IF($AK513="","",IF(OR($V513&lt;2.7,$V513&gt;90),"Age OOR",EXP(VLOOKUP(CQ$14&amp;"-int-"&amp;$P513,Equations!$G:$I,3,0)+VLOOKUP(CQ$14&amp;"-sexo-"&amp;$P513,Equations!$G:$I,3,0)*$U513+VLOOKUP(CQ$14&amp;"-edad-"&amp;$P513,Equations!$G:$I,3,0)*$V513+VLOOKUP(CQ$14&amp;"-est-"&amp;$P513,Equations!$G:$I,3,0)*(1/$W513)+VLOOKUP(CQ$14&amp;"-imc-"&amp;$P513,Equations!$G:$I,3,0)*(1/$Q513))))</f>
        <v/>
      </c>
      <c r="CR513" s="10" t="str">
        <f>IF($AK513="","",IF(OR($V513&lt;2.7,$V513&gt;90),"Age OOR",EXP(LN(CQ513)-1.6449*VLOOKUP(CQ$14&amp;"-rse-"&amp;$P513,Equations!$G:$I,3,0))))</f>
        <v/>
      </c>
      <c r="CS513" s="10" t="str">
        <f>IF($AK513="","",IF(OR($V513&lt;2.7,$V513&gt;90),"Age OOR",EXP(LN(CQ513)+1.6449*VLOOKUP(CQ$14&amp;"-rse-"&amp;$P513,Equations!$G:$I,3,0))))</f>
        <v/>
      </c>
      <c r="CT513" s="10" t="str">
        <f t="shared" si="199"/>
        <v/>
      </c>
      <c r="CU513" s="10" t="str">
        <f>IF($AK513="","",IF(OR($V513&lt;2.7,$V513&gt;90),"Age OOR",(LN($AK513)-LN(CQ513))/VLOOKUP(CQ$14&amp;"-rse-"&amp;$P513,Equations!$G:$I,3,0)))</f>
        <v/>
      </c>
      <c r="CV513" s="47"/>
    </row>
    <row r="514" spans="5:109" x14ac:dyDescent="0.2">
      <c r="E514" s="23" t="str">
        <f t="shared" si="175"/>
        <v>Age out of range</v>
      </c>
      <c r="F514" s="23" t="str">
        <f t="shared" si="176"/>
        <v>Age out of range</v>
      </c>
      <c r="G514" s="23" t="str">
        <f t="shared" si="177"/>
        <v>Age out of range</v>
      </c>
      <c r="H514" s="23" t="str">
        <f t="shared" si="178"/>
        <v>Age out of range</v>
      </c>
      <c r="I514" s="23" t="str">
        <f t="shared" si="179"/>
        <v>Age out of range</v>
      </c>
      <c r="J514" s="23" t="str">
        <f t="shared" si="180"/>
        <v>Age out of range</v>
      </c>
      <c r="K514" s="23" t="str">
        <f t="shared" si="181"/>
        <v>Age out of range</v>
      </c>
      <c r="L514" s="23" t="str">
        <f t="shared" si="182"/>
        <v>Age out of range</v>
      </c>
      <c r="M514" s="23" t="str">
        <f t="shared" si="183"/>
        <v>Age out of range</v>
      </c>
      <c r="N514" s="23" t="str">
        <f t="shared" si="184"/>
        <v>Age out of range</v>
      </c>
      <c r="O514" s="23" t="str">
        <f t="shared" si="185"/>
        <v>Age out of range</v>
      </c>
      <c r="P514" s="23" t="str">
        <f t="shared" si="186"/>
        <v>Age out of range</v>
      </c>
      <c r="Q514" s="23" t="e">
        <f t="shared" si="187"/>
        <v>#DIV/0!</v>
      </c>
      <c r="R514" s="17"/>
      <c r="S514" s="23">
        <v>498</v>
      </c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7"/>
      <c r="AM514" s="47"/>
      <c r="AN514" s="10" t="str">
        <f>IF($Z514="","",IF(OR($V514&lt;2.7,$V514&gt;90),"Age OOR",VLOOKUP(AN$14&amp;"-int-"&amp;$E514,Equations!$G:$I,3,0)+VLOOKUP(AN$14&amp;"-sexo-"&amp;$E514,Equations!$G:$I,3,0)*$U514+VLOOKUP(AN$14&amp;"-edad-"&amp;$E514,Equations!$G:$I,3,0)*$V514+VLOOKUP(AN$14&amp;"-est-"&amp;$E514,Equations!$G:$I,3,0)*(1/$W514)+VLOOKUP(AN$14&amp;"-imc-"&amp;$E514,Equations!$G:$I,3,0)*(1/$Q514)))</f>
        <v/>
      </c>
      <c r="AO514" s="10" t="str">
        <f>IF($Z514="","",IF(OR($V514&lt;2.7,$V514&gt;90),"Age OOR",AN514-1.6449*VLOOKUP(AN$14&amp;"-rse-"&amp;$E514,Equations!$G:$I,3,0)))</f>
        <v/>
      </c>
      <c r="AP514" s="10" t="str">
        <f>IF($Z514="","",IF(OR($V514&lt;2.7,$V514&gt;90),"Age OOR",AN514+1.6449*VLOOKUP(AN$14&amp;"-rse-"&amp;$E514,Equations!$G:$I,3,0)))</f>
        <v/>
      </c>
      <c r="AQ514" s="10" t="str">
        <f t="shared" si="188"/>
        <v/>
      </c>
      <c r="AR514" s="10" t="str">
        <f>IF($Z514="","",IF(OR($V514&lt;2.7,$V514&gt;90),"Age OOR",($Z514-AN514)/VLOOKUP(AN$14&amp;"-rse-"&amp;$E514,Equations!$G:$I,3,0)))</f>
        <v/>
      </c>
      <c r="AS514" s="10" t="str">
        <f>IF($AA514="","",IF(OR($V514&lt;2.7,$V514&gt;90),"Age OOR",VLOOKUP(AS$14&amp;"-int-"&amp;$F514,Equations!$G:$I,3,0)+VLOOKUP(AS$14&amp;"-sexo-"&amp;$F514,Equations!$G:$I,3,0)*$U514+VLOOKUP(AS$14&amp;"-edad-"&amp;$F514,Equations!$G:$I,3,0)*$V514+VLOOKUP(AS$14&amp;"-est-"&amp;$F514,Equations!$G:$I,3,0)*(1/$W514)+VLOOKUP(AS$14&amp;"-imc-"&amp;$F514,Equations!$G:$I,3,0)*(1/$Q514)))</f>
        <v/>
      </c>
      <c r="AT514" s="10" t="str">
        <f>IF($AA514="","",IF(OR($V514&lt;2.7,$V514&gt;90),"Age OOR",AS514-1.6449*VLOOKUP(AS$14&amp;"-rse-"&amp;$F514,Equations!$G:$I,3,0)))</f>
        <v/>
      </c>
      <c r="AU514" s="10" t="str">
        <f>IF($AA514="","",IF(OR($V514&lt;2.7,$V514&gt;90),"Age OOR",AS514+1.6449*VLOOKUP(AS$14&amp;"-rse-"&amp;$F514,Equations!$G:$I,3,0)))</f>
        <v/>
      </c>
      <c r="AV514" s="10" t="str">
        <f t="shared" si="189"/>
        <v/>
      </c>
      <c r="AW514" s="10" t="str">
        <f>IF($AA514="","",IF(OR($V514&lt;2.7,$V514&gt;90),"Age OOR",($AA514-AS514)/VLOOKUP(AS$14&amp;"-rse-"&amp;$F514,Equations!$G:$I,3,0)))</f>
        <v/>
      </c>
      <c r="AX514" s="10" t="str">
        <f>IF($AB514="","",IF(OR($V514&lt;2.7,$V514&gt;90),"Age OOR",VLOOKUP(AX$14&amp;"-int-"&amp;$G514,Equations!$G:$I,3,0)+VLOOKUP(AX$14&amp;"-sexo-"&amp;$G514,Equations!$G:$I,3,0)*$U514+VLOOKUP(AX$14&amp;"-edad-"&amp;$G514,Equations!$G:$I,3,0)*$V514+VLOOKUP(AX$14&amp;"-est-"&amp;$G514,Equations!$G:$I,3,0)*(1/$W514)+VLOOKUP(AX$14&amp;"-imc-"&amp;$G514,Equations!$G:$I,3,0)*(1/$Q514)))</f>
        <v/>
      </c>
      <c r="AY514" s="10" t="str">
        <f>IF($AB514="","",IF(OR($V514&lt;2.7,$V514&gt;90),"Age OOR",AX514-1.6449*VLOOKUP(AX$14&amp;"-rse-"&amp;$G514,Equations!$G:$I,3,0)))</f>
        <v/>
      </c>
      <c r="AZ514" s="10" t="str">
        <f>IF($AB514="","",IF(OR($V514&lt;2.7,$V514&gt;90),"Age OOR",AX514+1.6449*VLOOKUP(AX$14&amp;"-rse-"&amp;$G514,Equations!$G:$I,3,0)))</f>
        <v/>
      </c>
      <c r="BA514" s="10" t="str">
        <f t="shared" si="190"/>
        <v/>
      </c>
      <c r="BB514" s="10" t="str">
        <f>IF($AB514="","",IF(OR($V514&lt;2.7,$V514&gt;90),"Age OOR",($AB514-AX514)/VLOOKUP(AX$14&amp;"-rse-"&amp;$G514,Equations!$G:$I,3,0)))</f>
        <v/>
      </c>
      <c r="BC514" s="10" t="str">
        <f>IF($AC514="","",IF(OR($V514&lt;2.7,$V514&gt;90),"Age OOR",VLOOKUP(BC$14&amp;"-int-"&amp;$H514,Equations!$G:$I,3,0)+VLOOKUP(BC$14&amp;"-sexo-"&amp;$H514,Equations!$G:$I,3,0)*$U514+VLOOKUP(BC$14&amp;"-edad-"&amp;$H514,Equations!$G:$I,3,0)*$V514+VLOOKUP(BC$14&amp;"-est-"&amp;$H514,Equations!$G:$I,3,0)*(1/$W514)+VLOOKUP(BC$14&amp;"-imc-"&amp;$H514,Equations!$G:$I,3,0)*(1/$Q514)))</f>
        <v/>
      </c>
      <c r="BD514" s="10" t="str">
        <f>IF($AC514="","",IF(OR($V514&lt;2.7,$V514&gt;90),"Age OOR",BC514-1.6449*VLOOKUP(BC$14&amp;"-rse-"&amp;$H514,Equations!$G:$I,3,0)))</f>
        <v/>
      </c>
      <c r="BE514" s="10" t="str">
        <f>IF($AC514="","",IF(OR($V514&lt;2.7,$V514&gt;90),"Age OOR",BC514+1.6449*VLOOKUP(BC$14&amp;"-rse-"&amp;$H514,Equations!$G:$I,3,0)))</f>
        <v/>
      </c>
      <c r="BF514" s="10" t="str">
        <f t="shared" si="191"/>
        <v/>
      </c>
      <c r="BG514" s="10" t="str">
        <f>IF($AC514="","",IF(OR($V514&lt;2.7,$V514&gt;90),"Age OOR",($AC514-BC514)/VLOOKUP(BC$14&amp;"-rse-"&amp;$H514,Equations!$G:$I,3,0)))</f>
        <v/>
      </c>
      <c r="BH514" s="10" t="str">
        <f>IF($AD514="","",IF(OR($V514&lt;2.7,$V514&gt;90),"Age OOR",VLOOKUP(BH$14&amp;"-int-"&amp;$I514,Equations!$G:$I,3,0)+VLOOKUP(BH$14&amp;"-sexo-"&amp;$I514,Equations!$G:$I,3,0)*$U514+VLOOKUP(BH$14&amp;"-edad-"&amp;$I514,Equations!$G:$I,3,0)*$V514+VLOOKUP(BH$14&amp;"-est-"&amp;$I514,Equations!$G:$I,3,0)*(1/$W514)+VLOOKUP(BH$14&amp;"-imc-"&amp;$I514,Equations!$G:$I,3,0)*(1/$Q514)))</f>
        <v/>
      </c>
      <c r="BI514" s="10" t="str">
        <f>IF($AD514="","",IF(OR($V514&lt;2.7,$V514&gt;90),"Age OOR",BH514-1.6449*VLOOKUP(BH$14&amp;"-rse-"&amp;$I514,Equations!$G:$I,3,0)))</f>
        <v/>
      </c>
      <c r="BJ514" s="10" t="str">
        <f>IF($AD514="","",IF(OR($V514&lt;2.7,$V514&gt;90),"Age OOR",BH514+1.6449*VLOOKUP(BH$14&amp;"-rse-"&amp;$I514,Equations!$G:$I,3,0)))</f>
        <v/>
      </c>
      <c r="BK514" s="10" t="str">
        <f t="shared" si="192"/>
        <v/>
      </c>
      <c r="BL514" s="10" t="str">
        <f>IF($AD514="","",IF(OR($V514&lt;2.7,$V514&gt;90),"Age OOR",($AD514-BH514)/VLOOKUP(BH$14&amp;"-rse-"&amp;$I514,Equations!$G:$I,3,0)))</f>
        <v/>
      </c>
      <c r="BM514" s="10" t="str">
        <f>IF($AE514="","",IF(OR($V514&lt;2.7,$V514&gt;90),"Age OOR",VLOOKUP(BM$14&amp;"-int-"&amp;$J514,Equations!$G:$I,3,0)+VLOOKUP(BM$14&amp;"-sexo-"&amp;$J514,Equations!$G:$I,3,0)*$U514+VLOOKUP(BM$14&amp;"-edad-"&amp;$J514,Equations!$G:$I,3,0)*$V514+VLOOKUP(BM$14&amp;"-est-"&amp;$J514,Equations!$G:$I,3,0)*(1/$W514)+VLOOKUP(BM$14&amp;"-imc-"&amp;$J514,Equations!$G:$I,3,0)*(1/$Q514)))</f>
        <v/>
      </c>
      <c r="BN514" s="10" t="str">
        <f>IF($AE514="","",IF(OR($V514&lt;2.7,$V514&gt;90),"Age OOR",BM514-1.6449*VLOOKUP(BM$14&amp;"-rse-"&amp;$J514,Equations!$G:$I,3,0)))</f>
        <v/>
      </c>
      <c r="BO514" s="10" t="str">
        <f>IF($AE514="","",IF(OR($V514&lt;2.7,$V514&gt;90),"Age OOR",BM514+1.6449*VLOOKUP(BM$14&amp;"-rse-"&amp;$J514,Equations!$G:$I,3,0)))</f>
        <v/>
      </c>
      <c r="BP514" s="10" t="str">
        <f t="shared" si="193"/>
        <v/>
      </c>
      <c r="BQ514" s="10" t="str">
        <f>IF($AE514="","",IF(OR($V514&lt;2.7,$V514&gt;90),"Age OOR",($AE514-BM514)/VLOOKUP(BM$14&amp;"-rse-"&amp;$J514,Equations!$G:$I,3,0)))</f>
        <v/>
      </c>
      <c r="BR514" s="10" t="str">
        <f>IF($AF514="","",IF(OR($V514&lt;2.7,$V514&gt;90),"Age OOR",VLOOKUP(BR$14&amp;"-int-"&amp;$K514,Equations!$G:$I,3,0)+VLOOKUP(BR$14&amp;"-sexo-"&amp;$K514,Equations!$G:$I,3,0)*$U514+VLOOKUP(BR$14&amp;"-edad-"&amp;$K514,Equations!$G:$I,3,0)*$V514+VLOOKUP(BR$14&amp;"-est-"&amp;$K514,Equations!$G:$I,3,0)*(1/$W514)+VLOOKUP(BR$14&amp;"-imc-"&amp;$K514,Equations!$G:$I,3,0)*(1/$Q514)))</f>
        <v/>
      </c>
      <c r="BS514" s="10" t="str">
        <f>IF($AF514="","",IF(OR($V514&lt;2.7,$V514&gt;90),"Age OOR",BR514-1.6449*VLOOKUP(BR$14&amp;"-rse-"&amp;$K514,Equations!$G:$I,3,0)))</f>
        <v/>
      </c>
      <c r="BT514" s="10" t="str">
        <f>IF($AF514="","",IF(OR($V514&lt;2.7,$V514&gt;90),"Age OOR",BR514+1.6449*VLOOKUP(BR$14&amp;"-rse-"&amp;$K514,Equations!$G:$I,3,0)))</f>
        <v/>
      </c>
      <c r="BU514" s="10" t="str">
        <f t="shared" si="194"/>
        <v/>
      </c>
      <c r="BV514" s="10" t="str">
        <f>IF($AF514="","",IF(OR($V514&lt;2.7,$V514&gt;90),"Age OOR",($AF514-BR514)/VLOOKUP(BR$14&amp;"-rse-"&amp;$K514,Equations!$G:$I,3,0)))</f>
        <v/>
      </c>
      <c r="BW514" s="10" t="str">
        <f>IF($AG514="","",IF(OR($V514&lt;2.7,$V514&gt;90),"Age OOR",VLOOKUP(BW$14&amp;"-int-"&amp;$L514,Equations!$G:$I,3,0)+VLOOKUP(BW$14&amp;"-sexo-"&amp;$L514,Equations!$G:$I,3,0)*$U514+VLOOKUP(BW$14&amp;"-edad-"&amp;$L514,Equations!$G:$I,3,0)*$V514+VLOOKUP(BW$14&amp;"-est-"&amp;$L514,Equations!$G:$I,3,0)*(1/$W514)+VLOOKUP(BW$14&amp;"-imc-"&amp;$L514,Equations!$G:$I,3,0)*(1/$Q514)))</f>
        <v/>
      </c>
      <c r="BX514" s="10" t="str">
        <f>IF($AG514="","",IF(OR($V514&lt;2.7,$V514&gt;90),"Age OOR",BW514-1.6449*VLOOKUP(BW$14&amp;"-rse-"&amp;$L514,Equations!$G:$I,3,0)))</f>
        <v/>
      </c>
      <c r="BY514" s="10" t="str">
        <f>IF($AG514="","",IF(OR($V514&lt;2.7,$V514&gt;90),"Age OOR",BW514+1.6449*VLOOKUP(BW$14&amp;"-rse-"&amp;$L514,Equations!$G:$I,3,0)))</f>
        <v/>
      </c>
      <c r="BZ514" s="10" t="str">
        <f t="shared" si="195"/>
        <v/>
      </c>
      <c r="CA514" s="10" t="str">
        <f>IF($AG514="","",IF(OR($V514&lt;2.7,$V514&gt;90),"Age OOR",($AG514-BW514)/VLOOKUP(BW$14&amp;"-rse-"&amp;$L514,Equations!$G:$I,3,0)))</f>
        <v/>
      </c>
      <c r="CB514" s="10" t="str">
        <f>IF($AH514="","",IF(OR($V514&lt;2.7,$V514&gt;90),"Age OOR",VLOOKUP(CB$14&amp;"-int-"&amp;$M514,Equations!$G:$I,3,0)+VLOOKUP(CB$14&amp;"-sexo-"&amp;$M514,Equations!$G:$I,3,0)*$U514+VLOOKUP(CB$14&amp;"-edad-"&amp;$M514,Equations!$G:$I,3,0)*$V514+VLOOKUP(CB$14&amp;"-est-"&amp;$M514,Equations!$G:$I,3,0)*(1/$W514)+VLOOKUP(CB$14&amp;"-imc-"&amp;$M514,Equations!$G:$I,3,0)*(1/$Q514)))</f>
        <v/>
      </c>
      <c r="CC514" s="10" t="str">
        <f>IF($AH514="","",IF(OR($V514&lt;2.7,$V514&gt;90),"Age OOR",CB514-1.6449*VLOOKUP(CB$14&amp;"-rse-"&amp;$M514,Equations!$G:$I,3,0)))</f>
        <v/>
      </c>
      <c r="CD514" s="10" t="str">
        <f>IF($AH514="","",IF(OR($V514&lt;2.7,$V514&gt;90),"Age OOR",CB514+1.6449*VLOOKUP(CB$14&amp;"-rse-"&amp;$M514,Equations!$G:$I,3,0)))</f>
        <v/>
      </c>
      <c r="CE514" s="10" t="str">
        <f t="shared" si="196"/>
        <v/>
      </c>
      <c r="CF514" s="10" t="str">
        <f>IF($AH514="","",IF(OR($V514&lt;2.7,$V514&gt;90),"Age OOR",($AH514-CB514)/VLOOKUP(CB$14&amp;"-rse-"&amp;$M514,Equations!$G:$I,3,0)))</f>
        <v/>
      </c>
      <c r="CG514" s="10" t="str">
        <f>IF($AI514="","",IF(OR($V514&lt;2.7,$V514&gt;90),"Age OOR",VLOOKUP(CG$14&amp;"-int-"&amp;$N514,Equations!$G:$I,3,0)+VLOOKUP(CG$14&amp;"-sexo-"&amp;$N514,Equations!$G:$I,3,0)*$U514+VLOOKUP(CG$14&amp;"-edad-"&amp;$N514,Equations!$G:$I,3,0)*$V514+VLOOKUP(CG$14&amp;"-est-"&amp;$N514,Equations!$G:$I,3,0)*(1/$W514)+VLOOKUP(CG$14&amp;"-imc-"&amp;$N514,Equations!$G:$I,3,0)*(1/$Q514)))</f>
        <v/>
      </c>
      <c r="CH514" s="10" t="str">
        <f>IF($AI514="","",IF(OR($V514&lt;2.7,$V514&gt;90),"Age OOR",CG514-1.6449*VLOOKUP(CG$14&amp;"-rse-"&amp;$N514,Equations!$G:$I,3,0)))</f>
        <v/>
      </c>
      <c r="CI514" s="10" t="str">
        <f>IF($AI514="","",IF(OR($V514&lt;2.7,$V514&gt;90),"Age OOR",CG514+1.6449*VLOOKUP(CG$14&amp;"-rse-"&amp;$N514,Equations!$G:$I,3,0)))</f>
        <v/>
      </c>
      <c r="CJ514" s="10" t="str">
        <f t="shared" si="197"/>
        <v/>
      </c>
      <c r="CK514" s="10" t="str">
        <f>IF($AI514="","",IF(OR($V514&lt;2.7,$V514&gt;90),"Age OOR",($AI514-CG514)/VLOOKUP(CG$14&amp;"-rse-"&amp;$N514,Equations!$G:$I,3,0)))</f>
        <v/>
      </c>
      <c r="CL514" s="10" t="str">
        <f>IF($AJ514="","",IF(OR($V514&lt;2.7,$V514&gt;90),"Age OOR",VLOOKUP(CL$14&amp;"-int-"&amp;$O514,Equations!$G:$I,3,0)+VLOOKUP(CL$14&amp;"-sexo-"&amp;$O514,Equations!$G:$I,3,0)*$U514+VLOOKUP(CL$14&amp;"-edad-"&amp;$O514,Equations!$G:$I,3,0)*$V514+VLOOKUP(CL$14&amp;"-est-"&amp;$O514,Equations!$G:$I,3,0)*(1/$W514)+VLOOKUP(CL$14&amp;"-imc-"&amp;$O514,Equations!$G:$I,3,0)*(1/$Q514)))</f>
        <v/>
      </c>
      <c r="CM514" s="10" t="str">
        <f>IF($AJ514="","",IF(OR($V514&lt;2.7,$V514&gt;90),"Age OOR",CL514-1.6449*VLOOKUP(CL$14&amp;"-rse-"&amp;$O514,Equations!$G:$I,3,0)))</f>
        <v/>
      </c>
      <c r="CN514" s="10" t="str">
        <f>IF($AJ514="","",IF(OR($V514&lt;2.7,$V514&gt;90),"Age OOR",CL514+1.6449*VLOOKUP(CL$14&amp;"-rse-"&amp;$O514,Equations!$G:$I,3,0)))</f>
        <v/>
      </c>
      <c r="CO514" s="10" t="str">
        <f t="shared" si="198"/>
        <v/>
      </c>
      <c r="CP514" s="10" t="str">
        <f>IF($AJ514="","",IF(OR($V514&lt;2.7,$V514&gt;90),"Age OOR",($AJ514-CL514)/VLOOKUP(CL$14&amp;"-rse-"&amp;$O514,Equations!$G:$I,3,0)))</f>
        <v/>
      </c>
      <c r="CQ514" s="10" t="str">
        <f>IF($AK514="","",IF(OR($V514&lt;2.7,$V514&gt;90),"Age OOR",EXP(VLOOKUP(CQ$14&amp;"-int-"&amp;$P514,Equations!$G:$I,3,0)+VLOOKUP(CQ$14&amp;"-sexo-"&amp;$P514,Equations!$G:$I,3,0)*$U514+VLOOKUP(CQ$14&amp;"-edad-"&amp;$P514,Equations!$G:$I,3,0)*$V514+VLOOKUP(CQ$14&amp;"-est-"&amp;$P514,Equations!$G:$I,3,0)*(1/$W514)+VLOOKUP(CQ$14&amp;"-imc-"&amp;$P514,Equations!$G:$I,3,0)*(1/$Q514))))</f>
        <v/>
      </c>
      <c r="CR514" s="10" t="str">
        <f>IF($AK514="","",IF(OR($V514&lt;2.7,$V514&gt;90),"Age OOR",EXP(LN(CQ514)-1.6449*VLOOKUP(CQ$14&amp;"-rse-"&amp;$P514,Equations!$G:$I,3,0))))</f>
        <v/>
      </c>
      <c r="CS514" s="10" t="str">
        <f>IF($AK514="","",IF(OR($V514&lt;2.7,$V514&gt;90),"Age OOR",EXP(LN(CQ514)+1.6449*VLOOKUP(CQ$14&amp;"-rse-"&amp;$P514,Equations!$G:$I,3,0))))</f>
        <v/>
      </c>
      <c r="CT514" s="10" t="str">
        <f t="shared" si="199"/>
        <v/>
      </c>
      <c r="CU514" s="10" t="str">
        <f>IF($AK514="","",IF(OR($V514&lt;2.7,$V514&gt;90),"Age OOR",(LN($AK514)-LN(CQ514))/VLOOKUP(CQ$14&amp;"-rse-"&amp;$P514,Equations!$G:$I,3,0)))</f>
        <v/>
      </c>
      <c r="CV514" s="47"/>
    </row>
    <row r="515" spans="5:109" x14ac:dyDescent="0.2">
      <c r="E515" s="23" t="str">
        <f t="shared" si="175"/>
        <v>Age out of range</v>
      </c>
      <c r="F515" s="23" t="str">
        <f t="shared" si="176"/>
        <v>Age out of range</v>
      </c>
      <c r="G515" s="23" t="str">
        <f t="shared" si="177"/>
        <v>Age out of range</v>
      </c>
      <c r="H515" s="23" t="str">
        <f t="shared" si="178"/>
        <v>Age out of range</v>
      </c>
      <c r="I515" s="23" t="str">
        <f t="shared" si="179"/>
        <v>Age out of range</v>
      </c>
      <c r="J515" s="23" t="str">
        <f t="shared" si="180"/>
        <v>Age out of range</v>
      </c>
      <c r="K515" s="23" t="str">
        <f t="shared" si="181"/>
        <v>Age out of range</v>
      </c>
      <c r="L515" s="23" t="str">
        <f t="shared" si="182"/>
        <v>Age out of range</v>
      </c>
      <c r="M515" s="23" t="str">
        <f t="shared" si="183"/>
        <v>Age out of range</v>
      </c>
      <c r="N515" s="23" t="str">
        <f t="shared" si="184"/>
        <v>Age out of range</v>
      </c>
      <c r="O515" s="23" t="str">
        <f t="shared" si="185"/>
        <v>Age out of range</v>
      </c>
      <c r="P515" s="23" t="str">
        <f t="shared" si="186"/>
        <v>Age out of range</v>
      </c>
      <c r="Q515" s="23" t="e">
        <f t="shared" si="187"/>
        <v>#DIV/0!</v>
      </c>
      <c r="R515" s="17"/>
      <c r="S515" s="23">
        <v>499</v>
      </c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7"/>
      <c r="AM515" s="47"/>
      <c r="AN515" s="10" t="str">
        <f>IF($Z515="","",IF(OR($V515&lt;2.7,$V515&gt;90),"Age OOR",VLOOKUP(AN$14&amp;"-int-"&amp;$E515,Equations!$G:$I,3,0)+VLOOKUP(AN$14&amp;"-sexo-"&amp;$E515,Equations!$G:$I,3,0)*$U515+VLOOKUP(AN$14&amp;"-edad-"&amp;$E515,Equations!$G:$I,3,0)*$V515+VLOOKUP(AN$14&amp;"-est-"&amp;$E515,Equations!$G:$I,3,0)*(1/$W515)+VLOOKUP(AN$14&amp;"-imc-"&amp;$E515,Equations!$G:$I,3,0)*(1/$Q515)))</f>
        <v/>
      </c>
      <c r="AO515" s="10" t="str">
        <f>IF($Z515="","",IF(OR($V515&lt;2.7,$V515&gt;90),"Age OOR",AN515-1.6449*VLOOKUP(AN$14&amp;"-rse-"&amp;$E515,Equations!$G:$I,3,0)))</f>
        <v/>
      </c>
      <c r="AP515" s="10" t="str">
        <f>IF($Z515="","",IF(OR($V515&lt;2.7,$V515&gt;90),"Age OOR",AN515+1.6449*VLOOKUP(AN$14&amp;"-rse-"&amp;$E515,Equations!$G:$I,3,0)))</f>
        <v/>
      </c>
      <c r="AQ515" s="10" t="str">
        <f t="shared" si="188"/>
        <v/>
      </c>
      <c r="AR515" s="10" t="str">
        <f>IF($Z515="","",IF(OR($V515&lt;2.7,$V515&gt;90),"Age OOR",($Z515-AN515)/VLOOKUP(AN$14&amp;"-rse-"&amp;$E515,Equations!$G:$I,3,0)))</f>
        <v/>
      </c>
      <c r="AS515" s="10" t="str">
        <f>IF($AA515="","",IF(OR($V515&lt;2.7,$V515&gt;90),"Age OOR",VLOOKUP(AS$14&amp;"-int-"&amp;$F515,Equations!$G:$I,3,0)+VLOOKUP(AS$14&amp;"-sexo-"&amp;$F515,Equations!$G:$I,3,0)*$U515+VLOOKUP(AS$14&amp;"-edad-"&amp;$F515,Equations!$G:$I,3,0)*$V515+VLOOKUP(AS$14&amp;"-est-"&amp;$F515,Equations!$G:$I,3,0)*(1/$W515)+VLOOKUP(AS$14&amp;"-imc-"&amp;$F515,Equations!$G:$I,3,0)*(1/$Q515)))</f>
        <v/>
      </c>
      <c r="AT515" s="10" t="str">
        <f>IF($AA515="","",IF(OR($V515&lt;2.7,$V515&gt;90),"Age OOR",AS515-1.6449*VLOOKUP(AS$14&amp;"-rse-"&amp;$F515,Equations!$G:$I,3,0)))</f>
        <v/>
      </c>
      <c r="AU515" s="10" t="str">
        <f>IF($AA515="","",IF(OR($V515&lt;2.7,$V515&gt;90),"Age OOR",AS515+1.6449*VLOOKUP(AS$14&amp;"-rse-"&amp;$F515,Equations!$G:$I,3,0)))</f>
        <v/>
      </c>
      <c r="AV515" s="10" t="str">
        <f t="shared" si="189"/>
        <v/>
      </c>
      <c r="AW515" s="10" t="str">
        <f>IF($AA515="","",IF(OR($V515&lt;2.7,$V515&gt;90),"Age OOR",($AA515-AS515)/VLOOKUP(AS$14&amp;"-rse-"&amp;$F515,Equations!$G:$I,3,0)))</f>
        <v/>
      </c>
      <c r="AX515" s="10" t="str">
        <f>IF($AB515="","",IF(OR($V515&lt;2.7,$V515&gt;90),"Age OOR",VLOOKUP(AX$14&amp;"-int-"&amp;$G515,Equations!$G:$I,3,0)+VLOOKUP(AX$14&amp;"-sexo-"&amp;$G515,Equations!$G:$I,3,0)*$U515+VLOOKUP(AX$14&amp;"-edad-"&amp;$G515,Equations!$G:$I,3,0)*$V515+VLOOKUP(AX$14&amp;"-est-"&amp;$G515,Equations!$G:$I,3,0)*(1/$W515)+VLOOKUP(AX$14&amp;"-imc-"&amp;$G515,Equations!$G:$I,3,0)*(1/$Q515)))</f>
        <v/>
      </c>
      <c r="AY515" s="10" t="str">
        <f>IF($AB515="","",IF(OR($V515&lt;2.7,$V515&gt;90),"Age OOR",AX515-1.6449*VLOOKUP(AX$14&amp;"-rse-"&amp;$G515,Equations!$G:$I,3,0)))</f>
        <v/>
      </c>
      <c r="AZ515" s="10" t="str">
        <f>IF($AB515="","",IF(OR($V515&lt;2.7,$V515&gt;90),"Age OOR",AX515+1.6449*VLOOKUP(AX$14&amp;"-rse-"&amp;$G515,Equations!$G:$I,3,0)))</f>
        <v/>
      </c>
      <c r="BA515" s="10" t="str">
        <f t="shared" si="190"/>
        <v/>
      </c>
      <c r="BB515" s="10" t="str">
        <f>IF($AB515="","",IF(OR($V515&lt;2.7,$V515&gt;90),"Age OOR",($AB515-AX515)/VLOOKUP(AX$14&amp;"-rse-"&amp;$G515,Equations!$G:$I,3,0)))</f>
        <v/>
      </c>
      <c r="BC515" s="10" t="str">
        <f>IF($AC515="","",IF(OR($V515&lt;2.7,$V515&gt;90),"Age OOR",VLOOKUP(BC$14&amp;"-int-"&amp;$H515,Equations!$G:$I,3,0)+VLOOKUP(BC$14&amp;"-sexo-"&amp;$H515,Equations!$G:$I,3,0)*$U515+VLOOKUP(BC$14&amp;"-edad-"&amp;$H515,Equations!$G:$I,3,0)*$V515+VLOOKUP(BC$14&amp;"-est-"&amp;$H515,Equations!$G:$I,3,0)*(1/$W515)+VLOOKUP(BC$14&amp;"-imc-"&amp;$H515,Equations!$G:$I,3,0)*(1/$Q515)))</f>
        <v/>
      </c>
      <c r="BD515" s="10" t="str">
        <f>IF($AC515="","",IF(OR($V515&lt;2.7,$V515&gt;90),"Age OOR",BC515-1.6449*VLOOKUP(BC$14&amp;"-rse-"&amp;$H515,Equations!$G:$I,3,0)))</f>
        <v/>
      </c>
      <c r="BE515" s="10" t="str">
        <f>IF($AC515="","",IF(OR($V515&lt;2.7,$V515&gt;90),"Age OOR",BC515+1.6449*VLOOKUP(BC$14&amp;"-rse-"&amp;$H515,Equations!$G:$I,3,0)))</f>
        <v/>
      </c>
      <c r="BF515" s="10" t="str">
        <f t="shared" si="191"/>
        <v/>
      </c>
      <c r="BG515" s="10" t="str">
        <f>IF($AC515="","",IF(OR($V515&lt;2.7,$V515&gt;90),"Age OOR",($AC515-BC515)/VLOOKUP(BC$14&amp;"-rse-"&amp;$H515,Equations!$G:$I,3,0)))</f>
        <v/>
      </c>
      <c r="BH515" s="10" t="str">
        <f>IF($AD515="","",IF(OR($V515&lt;2.7,$V515&gt;90),"Age OOR",VLOOKUP(BH$14&amp;"-int-"&amp;$I515,Equations!$G:$I,3,0)+VLOOKUP(BH$14&amp;"-sexo-"&amp;$I515,Equations!$G:$I,3,0)*$U515+VLOOKUP(BH$14&amp;"-edad-"&amp;$I515,Equations!$G:$I,3,0)*$V515+VLOOKUP(BH$14&amp;"-est-"&amp;$I515,Equations!$G:$I,3,0)*(1/$W515)+VLOOKUP(BH$14&amp;"-imc-"&amp;$I515,Equations!$G:$I,3,0)*(1/$Q515)))</f>
        <v/>
      </c>
      <c r="BI515" s="10" t="str">
        <f>IF($AD515="","",IF(OR($V515&lt;2.7,$V515&gt;90),"Age OOR",BH515-1.6449*VLOOKUP(BH$14&amp;"-rse-"&amp;$I515,Equations!$G:$I,3,0)))</f>
        <v/>
      </c>
      <c r="BJ515" s="10" t="str">
        <f>IF($AD515="","",IF(OR($V515&lt;2.7,$V515&gt;90),"Age OOR",BH515+1.6449*VLOOKUP(BH$14&amp;"-rse-"&amp;$I515,Equations!$G:$I,3,0)))</f>
        <v/>
      </c>
      <c r="BK515" s="10" t="str">
        <f t="shared" si="192"/>
        <v/>
      </c>
      <c r="BL515" s="10" t="str">
        <f>IF($AD515="","",IF(OR($V515&lt;2.7,$V515&gt;90),"Age OOR",($AD515-BH515)/VLOOKUP(BH$14&amp;"-rse-"&amp;$I515,Equations!$G:$I,3,0)))</f>
        <v/>
      </c>
      <c r="BM515" s="10" t="str">
        <f>IF($AE515="","",IF(OR($V515&lt;2.7,$V515&gt;90),"Age OOR",VLOOKUP(BM$14&amp;"-int-"&amp;$J515,Equations!$G:$I,3,0)+VLOOKUP(BM$14&amp;"-sexo-"&amp;$J515,Equations!$G:$I,3,0)*$U515+VLOOKUP(BM$14&amp;"-edad-"&amp;$J515,Equations!$G:$I,3,0)*$V515+VLOOKUP(BM$14&amp;"-est-"&amp;$J515,Equations!$G:$I,3,0)*(1/$W515)+VLOOKUP(BM$14&amp;"-imc-"&amp;$J515,Equations!$G:$I,3,0)*(1/$Q515)))</f>
        <v/>
      </c>
      <c r="BN515" s="10" t="str">
        <f>IF($AE515="","",IF(OR($V515&lt;2.7,$V515&gt;90),"Age OOR",BM515-1.6449*VLOOKUP(BM$14&amp;"-rse-"&amp;$J515,Equations!$G:$I,3,0)))</f>
        <v/>
      </c>
      <c r="BO515" s="10" t="str">
        <f>IF($AE515="","",IF(OR($V515&lt;2.7,$V515&gt;90),"Age OOR",BM515+1.6449*VLOOKUP(BM$14&amp;"-rse-"&amp;$J515,Equations!$G:$I,3,0)))</f>
        <v/>
      </c>
      <c r="BP515" s="10" t="str">
        <f t="shared" si="193"/>
        <v/>
      </c>
      <c r="BQ515" s="10" t="str">
        <f>IF($AE515="","",IF(OR($V515&lt;2.7,$V515&gt;90),"Age OOR",($AE515-BM515)/VLOOKUP(BM$14&amp;"-rse-"&amp;$J515,Equations!$G:$I,3,0)))</f>
        <v/>
      </c>
      <c r="BR515" s="10" t="str">
        <f>IF($AF515="","",IF(OR($V515&lt;2.7,$V515&gt;90),"Age OOR",VLOOKUP(BR$14&amp;"-int-"&amp;$K515,Equations!$G:$I,3,0)+VLOOKUP(BR$14&amp;"-sexo-"&amp;$K515,Equations!$G:$I,3,0)*$U515+VLOOKUP(BR$14&amp;"-edad-"&amp;$K515,Equations!$G:$I,3,0)*$V515+VLOOKUP(BR$14&amp;"-est-"&amp;$K515,Equations!$G:$I,3,0)*(1/$W515)+VLOOKUP(BR$14&amp;"-imc-"&amp;$K515,Equations!$G:$I,3,0)*(1/$Q515)))</f>
        <v/>
      </c>
      <c r="BS515" s="10" t="str">
        <f>IF($AF515="","",IF(OR($V515&lt;2.7,$V515&gt;90),"Age OOR",BR515-1.6449*VLOOKUP(BR$14&amp;"-rse-"&amp;$K515,Equations!$G:$I,3,0)))</f>
        <v/>
      </c>
      <c r="BT515" s="10" t="str">
        <f>IF($AF515="","",IF(OR($V515&lt;2.7,$V515&gt;90),"Age OOR",BR515+1.6449*VLOOKUP(BR$14&amp;"-rse-"&amp;$K515,Equations!$G:$I,3,0)))</f>
        <v/>
      </c>
      <c r="BU515" s="10" t="str">
        <f t="shared" si="194"/>
        <v/>
      </c>
      <c r="BV515" s="10" t="str">
        <f>IF($AF515="","",IF(OR($V515&lt;2.7,$V515&gt;90),"Age OOR",($AF515-BR515)/VLOOKUP(BR$14&amp;"-rse-"&amp;$K515,Equations!$G:$I,3,0)))</f>
        <v/>
      </c>
      <c r="BW515" s="10" t="str">
        <f>IF($AG515="","",IF(OR($V515&lt;2.7,$V515&gt;90),"Age OOR",VLOOKUP(BW$14&amp;"-int-"&amp;$L515,Equations!$G:$I,3,0)+VLOOKUP(BW$14&amp;"-sexo-"&amp;$L515,Equations!$G:$I,3,0)*$U515+VLOOKUP(BW$14&amp;"-edad-"&amp;$L515,Equations!$G:$I,3,0)*$V515+VLOOKUP(BW$14&amp;"-est-"&amp;$L515,Equations!$G:$I,3,0)*(1/$W515)+VLOOKUP(BW$14&amp;"-imc-"&amp;$L515,Equations!$G:$I,3,0)*(1/$Q515)))</f>
        <v/>
      </c>
      <c r="BX515" s="10" t="str">
        <f>IF($AG515="","",IF(OR($V515&lt;2.7,$V515&gt;90),"Age OOR",BW515-1.6449*VLOOKUP(BW$14&amp;"-rse-"&amp;$L515,Equations!$G:$I,3,0)))</f>
        <v/>
      </c>
      <c r="BY515" s="10" t="str">
        <f>IF($AG515="","",IF(OR($V515&lt;2.7,$V515&gt;90),"Age OOR",BW515+1.6449*VLOOKUP(BW$14&amp;"-rse-"&amp;$L515,Equations!$G:$I,3,0)))</f>
        <v/>
      </c>
      <c r="BZ515" s="10" t="str">
        <f t="shared" si="195"/>
        <v/>
      </c>
      <c r="CA515" s="10" t="str">
        <f>IF($AG515="","",IF(OR($V515&lt;2.7,$V515&gt;90),"Age OOR",($AG515-BW515)/VLOOKUP(BW$14&amp;"-rse-"&amp;$L515,Equations!$G:$I,3,0)))</f>
        <v/>
      </c>
      <c r="CB515" s="10" t="str">
        <f>IF($AH515="","",IF(OR($V515&lt;2.7,$V515&gt;90),"Age OOR",VLOOKUP(CB$14&amp;"-int-"&amp;$M515,Equations!$G:$I,3,0)+VLOOKUP(CB$14&amp;"-sexo-"&amp;$M515,Equations!$G:$I,3,0)*$U515+VLOOKUP(CB$14&amp;"-edad-"&amp;$M515,Equations!$G:$I,3,0)*$V515+VLOOKUP(CB$14&amp;"-est-"&amp;$M515,Equations!$G:$I,3,0)*(1/$W515)+VLOOKUP(CB$14&amp;"-imc-"&amp;$M515,Equations!$G:$I,3,0)*(1/$Q515)))</f>
        <v/>
      </c>
      <c r="CC515" s="10" t="str">
        <f>IF($AH515="","",IF(OR($V515&lt;2.7,$V515&gt;90),"Age OOR",CB515-1.6449*VLOOKUP(CB$14&amp;"-rse-"&amp;$M515,Equations!$G:$I,3,0)))</f>
        <v/>
      </c>
      <c r="CD515" s="10" t="str">
        <f>IF($AH515="","",IF(OR($V515&lt;2.7,$V515&gt;90),"Age OOR",CB515+1.6449*VLOOKUP(CB$14&amp;"-rse-"&amp;$M515,Equations!$G:$I,3,0)))</f>
        <v/>
      </c>
      <c r="CE515" s="10" t="str">
        <f t="shared" si="196"/>
        <v/>
      </c>
      <c r="CF515" s="10" t="str">
        <f>IF($AH515="","",IF(OR($V515&lt;2.7,$V515&gt;90),"Age OOR",($AH515-CB515)/VLOOKUP(CB$14&amp;"-rse-"&amp;$M515,Equations!$G:$I,3,0)))</f>
        <v/>
      </c>
      <c r="CG515" s="10" t="str">
        <f>IF($AI515="","",IF(OR($V515&lt;2.7,$V515&gt;90),"Age OOR",VLOOKUP(CG$14&amp;"-int-"&amp;$N515,Equations!$G:$I,3,0)+VLOOKUP(CG$14&amp;"-sexo-"&amp;$N515,Equations!$G:$I,3,0)*$U515+VLOOKUP(CG$14&amp;"-edad-"&amp;$N515,Equations!$G:$I,3,0)*$V515+VLOOKUP(CG$14&amp;"-est-"&amp;$N515,Equations!$G:$I,3,0)*(1/$W515)+VLOOKUP(CG$14&amp;"-imc-"&amp;$N515,Equations!$G:$I,3,0)*(1/$Q515)))</f>
        <v/>
      </c>
      <c r="CH515" s="10" t="str">
        <f>IF($AI515="","",IF(OR($V515&lt;2.7,$V515&gt;90),"Age OOR",CG515-1.6449*VLOOKUP(CG$14&amp;"-rse-"&amp;$N515,Equations!$G:$I,3,0)))</f>
        <v/>
      </c>
      <c r="CI515" s="10" t="str">
        <f>IF($AI515="","",IF(OR($V515&lt;2.7,$V515&gt;90),"Age OOR",CG515+1.6449*VLOOKUP(CG$14&amp;"-rse-"&amp;$N515,Equations!$G:$I,3,0)))</f>
        <v/>
      </c>
      <c r="CJ515" s="10" t="str">
        <f t="shared" si="197"/>
        <v/>
      </c>
      <c r="CK515" s="10" t="str">
        <f>IF($AI515="","",IF(OR($V515&lt;2.7,$V515&gt;90),"Age OOR",($AI515-CG515)/VLOOKUP(CG$14&amp;"-rse-"&amp;$N515,Equations!$G:$I,3,0)))</f>
        <v/>
      </c>
      <c r="CL515" s="10" t="str">
        <f>IF($AJ515="","",IF(OR($V515&lt;2.7,$V515&gt;90),"Age OOR",VLOOKUP(CL$14&amp;"-int-"&amp;$O515,Equations!$G:$I,3,0)+VLOOKUP(CL$14&amp;"-sexo-"&amp;$O515,Equations!$G:$I,3,0)*$U515+VLOOKUP(CL$14&amp;"-edad-"&amp;$O515,Equations!$G:$I,3,0)*$V515+VLOOKUP(CL$14&amp;"-est-"&amp;$O515,Equations!$G:$I,3,0)*(1/$W515)+VLOOKUP(CL$14&amp;"-imc-"&amp;$O515,Equations!$G:$I,3,0)*(1/$Q515)))</f>
        <v/>
      </c>
      <c r="CM515" s="10" t="str">
        <f>IF($AJ515="","",IF(OR($V515&lt;2.7,$V515&gt;90),"Age OOR",CL515-1.6449*VLOOKUP(CL$14&amp;"-rse-"&amp;$O515,Equations!$G:$I,3,0)))</f>
        <v/>
      </c>
      <c r="CN515" s="10" t="str">
        <f>IF($AJ515="","",IF(OR($V515&lt;2.7,$V515&gt;90),"Age OOR",CL515+1.6449*VLOOKUP(CL$14&amp;"-rse-"&amp;$O515,Equations!$G:$I,3,0)))</f>
        <v/>
      </c>
      <c r="CO515" s="10" t="str">
        <f t="shared" si="198"/>
        <v/>
      </c>
      <c r="CP515" s="10" t="str">
        <f>IF($AJ515="","",IF(OR($V515&lt;2.7,$V515&gt;90),"Age OOR",($AJ515-CL515)/VLOOKUP(CL$14&amp;"-rse-"&amp;$O515,Equations!$G:$I,3,0)))</f>
        <v/>
      </c>
      <c r="CQ515" s="10" t="str">
        <f>IF($AK515="","",IF(OR($V515&lt;2.7,$V515&gt;90),"Age OOR",EXP(VLOOKUP(CQ$14&amp;"-int-"&amp;$P515,Equations!$G:$I,3,0)+VLOOKUP(CQ$14&amp;"-sexo-"&amp;$P515,Equations!$G:$I,3,0)*$U515+VLOOKUP(CQ$14&amp;"-edad-"&amp;$P515,Equations!$G:$I,3,0)*$V515+VLOOKUP(CQ$14&amp;"-est-"&amp;$P515,Equations!$G:$I,3,0)*(1/$W515)+VLOOKUP(CQ$14&amp;"-imc-"&amp;$P515,Equations!$G:$I,3,0)*(1/$Q515))))</f>
        <v/>
      </c>
      <c r="CR515" s="10" t="str">
        <f>IF($AK515="","",IF(OR($V515&lt;2.7,$V515&gt;90),"Age OOR",EXP(LN(CQ515)-1.6449*VLOOKUP(CQ$14&amp;"-rse-"&amp;$P515,Equations!$G:$I,3,0))))</f>
        <v/>
      </c>
      <c r="CS515" s="10" t="str">
        <f>IF($AK515="","",IF(OR($V515&lt;2.7,$V515&gt;90),"Age OOR",EXP(LN(CQ515)+1.6449*VLOOKUP(CQ$14&amp;"-rse-"&amp;$P515,Equations!$G:$I,3,0))))</f>
        <v/>
      </c>
      <c r="CT515" s="10" t="str">
        <f t="shared" si="199"/>
        <v/>
      </c>
      <c r="CU515" s="10" t="str">
        <f>IF($AK515="","",IF(OR($V515&lt;2.7,$V515&gt;90),"Age OOR",(LN($AK515)-LN(CQ515))/VLOOKUP(CQ$14&amp;"-rse-"&amp;$P515,Equations!$G:$I,3,0)))</f>
        <v/>
      </c>
      <c r="CV515" s="47"/>
    </row>
    <row r="516" spans="5:109" x14ac:dyDescent="0.2">
      <c r="E516" s="23" t="str">
        <f t="shared" si="175"/>
        <v>Age out of range</v>
      </c>
      <c r="F516" s="23" t="str">
        <f t="shared" si="176"/>
        <v>Age out of range</v>
      </c>
      <c r="G516" s="23" t="str">
        <f t="shared" si="177"/>
        <v>Age out of range</v>
      </c>
      <c r="H516" s="23" t="str">
        <f t="shared" si="178"/>
        <v>Age out of range</v>
      </c>
      <c r="I516" s="23" t="str">
        <f t="shared" si="179"/>
        <v>Age out of range</v>
      </c>
      <c r="J516" s="23" t="str">
        <f t="shared" si="180"/>
        <v>Age out of range</v>
      </c>
      <c r="K516" s="23" t="str">
        <f t="shared" si="181"/>
        <v>Age out of range</v>
      </c>
      <c r="L516" s="23" t="str">
        <f t="shared" si="182"/>
        <v>Age out of range</v>
      </c>
      <c r="M516" s="23" t="str">
        <f t="shared" si="183"/>
        <v>Age out of range</v>
      </c>
      <c r="N516" s="23" t="str">
        <f t="shared" si="184"/>
        <v>Age out of range</v>
      </c>
      <c r="O516" s="23" t="str">
        <f t="shared" si="185"/>
        <v>Age out of range</v>
      </c>
      <c r="P516" s="23" t="str">
        <f t="shared" si="186"/>
        <v>Age out of range</v>
      </c>
      <c r="Q516" s="23" t="e">
        <f t="shared" si="187"/>
        <v>#DIV/0!</v>
      </c>
      <c r="R516" s="17"/>
      <c r="S516" s="23">
        <v>500</v>
      </c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7"/>
      <c r="AM516" s="47"/>
      <c r="AN516" s="10" t="str">
        <f>IF($Z516="","",IF(OR($V516&lt;2.7,$V516&gt;90),"Age OOR",VLOOKUP(AN$14&amp;"-int-"&amp;$E516,Equations!$G:$I,3,0)+VLOOKUP(AN$14&amp;"-sexo-"&amp;$E516,Equations!$G:$I,3,0)*$U516+VLOOKUP(AN$14&amp;"-edad-"&amp;$E516,Equations!$G:$I,3,0)*$V516+VLOOKUP(AN$14&amp;"-est-"&amp;$E516,Equations!$G:$I,3,0)*(1/$W516)+VLOOKUP(AN$14&amp;"-imc-"&amp;$E516,Equations!$G:$I,3,0)*(1/$Q516)))</f>
        <v/>
      </c>
      <c r="AO516" s="10" t="str">
        <f>IF($Z516="","",IF(OR($V516&lt;2.7,$V516&gt;90),"Age OOR",AN516-1.6449*VLOOKUP(AN$14&amp;"-rse-"&amp;$E516,Equations!$G:$I,3,0)))</f>
        <v/>
      </c>
      <c r="AP516" s="10" t="str">
        <f>IF($Z516="","",IF(OR($V516&lt;2.7,$V516&gt;90),"Age OOR",AN516+1.6449*VLOOKUP(AN$14&amp;"-rse-"&amp;$E516,Equations!$G:$I,3,0)))</f>
        <v/>
      </c>
      <c r="AQ516" s="10" t="str">
        <f t="shared" si="188"/>
        <v/>
      </c>
      <c r="AR516" s="10" t="str">
        <f>IF($Z516="","",IF(OR($V516&lt;2.7,$V516&gt;90),"Age OOR",($Z516-AN516)/VLOOKUP(AN$14&amp;"-rse-"&amp;$E516,Equations!$G:$I,3,0)))</f>
        <v/>
      </c>
      <c r="AS516" s="10" t="str">
        <f>IF($AA516="","",IF(OR($V516&lt;2.7,$V516&gt;90),"Age OOR",VLOOKUP(AS$14&amp;"-int-"&amp;$F516,Equations!$G:$I,3,0)+VLOOKUP(AS$14&amp;"-sexo-"&amp;$F516,Equations!$G:$I,3,0)*$U516+VLOOKUP(AS$14&amp;"-edad-"&amp;$F516,Equations!$G:$I,3,0)*$V516+VLOOKUP(AS$14&amp;"-est-"&amp;$F516,Equations!$G:$I,3,0)*(1/$W516)+VLOOKUP(AS$14&amp;"-imc-"&amp;$F516,Equations!$G:$I,3,0)*(1/$Q516)))</f>
        <v/>
      </c>
      <c r="AT516" s="10" t="str">
        <f>IF($AA516="","",IF(OR($V516&lt;2.7,$V516&gt;90),"Age OOR",AS516-1.6449*VLOOKUP(AS$14&amp;"-rse-"&amp;$F516,Equations!$G:$I,3,0)))</f>
        <v/>
      </c>
      <c r="AU516" s="10" t="str">
        <f>IF($AA516="","",IF(OR($V516&lt;2.7,$V516&gt;90),"Age OOR",AS516+1.6449*VLOOKUP(AS$14&amp;"-rse-"&amp;$F516,Equations!$G:$I,3,0)))</f>
        <v/>
      </c>
      <c r="AV516" s="10" t="str">
        <f t="shared" si="189"/>
        <v/>
      </c>
      <c r="AW516" s="10" t="str">
        <f>IF($AA516="","",IF(OR($V516&lt;2.7,$V516&gt;90),"Age OOR",($AA516-AS516)/VLOOKUP(AS$14&amp;"-rse-"&amp;$F516,Equations!$G:$I,3,0)))</f>
        <v/>
      </c>
      <c r="AX516" s="10" t="str">
        <f>IF($AB516="","",IF(OR($V516&lt;2.7,$V516&gt;90),"Age OOR",VLOOKUP(AX$14&amp;"-int-"&amp;$G516,Equations!$G:$I,3,0)+VLOOKUP(AX$14&amp;"-sexo-"&amp;$G516,Equations!$G:$I,3,0)*$U516+VLOOKUP(AX$14&amp;"-edad-"&amp;$G516,Equations!$G:$I,3,0)*$V516+VLOOKUP(AX$14&amp;"-est-"&amp;$G516,Equations!$G:$I,3,0)*(1/$W516)+VLOOKUP(AX$14&amp;"-imc-"&amp;$G516,Equations!$G:$I,3,0)*(1/$Q516)))</f>
        <v/>
      </c>
      <c r="AY516" s="10" t="str">
        <f>IF($AB516="","",IF(OR($V516&lt;2.7,$V516&gt;90),"Age OOR",AX516-1.6449*VLOOKUP(AX$14&amp;"-rse-"&amp;$G516,Equations!$G:$I,3,0)))</f>
        <v/>
      </c>
      <c r="AZ516" s="10" t="str">
        <f>IF($AB516="","",IF(OR($V516&lt;2.7,$V516&gt;90),"Age OOR",AX516+1.6449*VLOOKUP(AX$14&amp;"-rse-"&amp;$G516,Equations!$G:$I,3,0)))</f>
        <v/>
      </c>
      <c r="BA516" s="10" t="str">
        <f t="shared" si="190"/>
        <v/>
      </c>
      <c r="BB516" s="10" t="str">
        <f>IF($AB516="","",IF(OR($V516&lt;2.7,$V516&gt;90),"Age OOR",($AB516-AX516)/VLOOKUP(AX$14&amp;"-rse-"&amp;$G516,Equations!$G:$I,3,0)))</f>
        <v/>
      </c>
      <c r="BC516" s="10" t="str">
        <f>IF($AC516="","",IF(OR($V516&lt;2.7,$V516&gt;90),"Age OOR",VLOOKUP(BC$14&amp;"-int-"&amp;$H516,Equations!$G:$I,3,0)+VLOOKUP(BC$14&amp;"-sexo-"&amp;$H516,Equations!$G:$I,3,0)*$U516+VLOOKUP(BC$14&amp;"-edad-"&amp;$H516,Equations!$G:$I,3,0)*$V516+VLOOKUP(BC$14&amp;"-est-"&amp;$H516,Equations!$G:$I,3,0)*(1/$W516)+VLOOKUP(BC$14&amp;"-imc-"&amp;$H516,Equations!$G:$I,3,0)*(1/$Q516)))</f>
        <v/>
      </c>
      <c r="BD516" s="10" t="str">
        <f>IF($AC516="","",IF(OR($V516&lt;2.7,$V516&gt;90),"Age OOR",BC516-1.6449*VLOOKUP(BC$14&amp;"-rse-"&amp;$H516,Equations!$G:$I,3,0)))</f>
        <v/>
      </c>
      <c r="BE516" s="10" t="str">
        <f>IF($AC516="","",IF(OR($V516&lt;2.7,$V516&gt;90),"Age OOR",BC516+1.6449*VLOOKUP(BC$14&amp;"-rse-"&amp;$H516,Equations!$G:$I,3,0)))</f>
        <v/>
      </c>
      <c r="BF516" s="10" t="str">
        <f t="shared" si="191"/>
        <v/>
      </c>
      <c r="BG516" s="10" t="str">
        <f>IF($AC516="","",IF(OR($V516&lt;2.7,$V516&gt;90),"Age OOR",($AC516-BC516)/VLOOKUP(BC$14&amp;"-rse-"&amp;$H516,Equations!$G:$I,3,0)))</f>
        <v/>
      </c>
      <c r="BH516" s="10" t="str">
        <f>IF($AD516="","",IF(OR($V516&lt;2.7,$V516&gt;90),"Age OOR",VLOOKUP(BH$14&amp;"-int-"&amp;$I516,Equations!$G:$I,3,0)+VLOOKUP(BH$14&amp;"-sexo-"&amp;$I516,Equations!$G:$I,3,0)*$U516+VLOOKUP(BH$14&amp;"-edad-"&amp;$I516,Equations!$G:$I,3,0)*$V516+VLOOKUP(BH$14&amp;"-est-"&amp;$I516,Equations!$G:$I,3,0)*(1/$W516)+VLOOKUP(BH$14&amp;"-imc-"&amp;$I516,Equations!$G:$I,3,0)*(1/$Q516)))</f>
        <v/>
      </c>
      <c r="BI516" s="10" t="str">
        <f>IF($AD516="","",IF(OR($V516&lt;2.7,$V516&gt;90),"Age OOR",BH516-1.6449*VLOOKUP(BH$14&amp;"-rse-"&amp;$I516,Equations!$G:$I,3,0)))</f>
        <v/>
      </c>
      <c r="BJ516" s="10" t="str">
        <f>IF($AD516="","",IF(OR($V516&lt;2.7,$V516&gt;90),"Age OOR",BH516+1.6449*VLOOKUP(BH$14&amp;"-rse-"&amp;$I516,Equations!$G:$I,3,0)))</f>
        <v/>
      </c>
      <c r="BK516" s="10" t="str">
        <f t="shared" si="192"/>
        <v/>
      </c>
      <c r="BL516" s="10" t="str">
        <f>IF($AD516="","",IF(OR($V516&lt;2.7,$V516&gt;90),"Age OOR",($AD516-BH516)/VLOOKUP(BH$14&amp;"-rse-"&amp;$I516,Equations!$G:$I,3,0)))</f>
        <v/>
      </c>
      <c r="BM516" s="10" t="str">
        <f>IF($AE516="","",IF(OR($V516&lt;2.7,$V516&gt;90),"Age OOR",VLOOKUP(BM$14&amp;"-int-"&amp;$J516,Equations!$G:$I,3,0)+VLOOKUP(BM$14&amp;"-sexo-"&amp;$J516,Equations!$G:$I,3,0)*$U516+VLOOKUP(BM$14&amp;"-edad-"&amp;$J516,Equations!$G:$I,3,0)*$V516+VLOOKUP(BM$14&amp;"-est-"&amp;$J516,Equations!$G:$I,3,0)*(1/$W516)+VLOOKUP(BM$14&amp;"-imc-"&amp;$J516,Equations!$G:$I,3,0)*(1/$Q516)))</f>
        <v/>
      </c>
      <c r="BN516" s="10" t="str">
        <f>IF($AE516="","",IF(OR($V516&lt;2.7,$V516&gt;90),"Age OOR",BM516-1.6449*VLOOKUP(BM$14&amp;"-rse-"&amp;$J516,Equations!$G:$I,3,0)))</f>
        <v/>
      </c>
      <c r="BO516" s="10" t="str">
        <f>IF($AE516="","",IF(OR($V516&lt;2.7,$V516&gt;90),"Age OOR",BM516+1.6449*VLOOKUP(BM$14&amp;"-rse-"&amp;$J516,Equations!$G:$I,3,0)))</f>
        <v/>
      </c>
      <c r="BP516" s="10" t="str">
        <f t="shared" si="193"/>
        <v/>
      </c>
      <c r="BQ516" s="10" t="str">
        <f>IF($AE516="","",IF(OR($V516&lt;2.7,$V516&gt;90),"Age OOR",($AE516-BM516)/VLOOKUP(BM$14&amp;"-rse-"&amp;$J516,Equations!$G:$I,3,0)))</f>
        <v/>
      </c>
      <c r="BR516" s="10" t="str">
        <f>IF($AF516="","",IF(OR($V516&lt;2.7,$V516&gt;90),"Age OOR",VLOOKUP(BR$14&amp;"-int-"&amp;$K516,Equations!$G:$I,3,0)+VLOOKUP(BR$14&amp;"-sexo-"&amp;$K516,Equations!$G:$I,3,0)*$U516+VLOOKUP(BR$14&amp;"-edad-"&amp;$K516,Equations!$G:$I,3,0)*$V516+VLOOKUP(BR$14&amp;"-est-"&amp;$K516,Equations!$G:$I,3,0)*(1/$W516)+VLOOKUP(BR$14&amp;"-imc-"&amp;$K516,Equations!$G:$I,3,0)*(1/$Q516)))</f>
        <v/>
      </c>
      <c r="BS516" s="10" t="str">
        <f>IF($AF516="","",IF(OR($V516&lt;2.7,$V516&gt;90),"Age OOR",BR516-1.6449*VLOOKUP(BR$14&amp;"-rse-"&amp;$K516,Equations!$G:$I,3,0)))</f>
        <v/>
      </c>
      <c r="BT516" s="10" t="str">
        <f>IF($AF516="","",IF(OR($V516&lt;2.7,$V516&gt;90),"Age OOR",BR516+1.6449*VLOOKUP(BR$14&amp;"-rse-"&amp;$K516,Equations!$G:$I,3,0)))</f>
        <v/>
      </c>
      <c r="BU516" s="10" t="str">
        <f t="shared" si="194"/>
        <v/>
      </c>
      <c r="BV516" s="10" t="str">
        <f>IF($AF516="","",IF(OR($V516&lt;2.7,$V516&gt;90),"Age OOR",($AF516-BR516)/VLOOKUP(BR$14&amp;"-rse-"&amp;$K516,Equations!$G:$I,3,0)))</f>
        <v/>
      </c>
      <c r="BW516" s="10" t="str">
        <f>IF($AG516="","",IF(OR($V516&lt;2.7,$V516&gt;90),"Age OOR",VLOOKUP(BW$14&amp;"-int-"&amp;$L516,Equations!$G:$I,3,0)+VLOOKUP(BW$14&amp;"-sexo-"&amp;$L516,Equations!$G:$I,3,0)*$U516+VLOOKUP(BW$14&amp;"-edad-"&amp;$L516,Equations!$G:$I,3,0)*$V516+VLOOKUP(BW$14&amp;"-est-"&amp;$L516,Equations!$G:$I,3,0)*(1/$W516)+VLOOKUP(BW$14&amp;"-imc-"&amp;$L516,Equations!$G:$I,3,0)*(1/$Q516)))</f>
        <v/>
      </c>
      <c r="BX516" s="10" t="str">
        <f>IF($AG516="","",IF(OR($V516&lt;2.7,$V516&gt;90),"Age OOR",BW516-1.6449*VLOOKUP(BW$14&amp;"-rse-"&amp;$L516,Equations!$G:$I,3,0)))</f>
        <v/>
      </c>
      <c r="BY516" s="10" t="str">
        <f>IF($AG516="","",IF(OR($V516&lt;2.7,$V516&gt;90),"Age OOR",BW516+1.6449*VLOOKUP(BW$14&amp;"-rse-"&amp;$L516,Equations!$G:$I,3,0)))</f>
        <v/>
      </c>
      <c r="BZ516" s="10" t="str">
        <f t="shared" si="195"/>
        <v/>
      </c>
      <c r="CA516" s="10" t="str">
        <f>IF($AG516="","",IF(OR($V516&lt;2.7,$V516&gt;90),"Age OOR",($AG516-BW516)/VLOOKUP(BW$14&amp;"-rse-"&amp;$L516,Equations!$G:$I,3,0)))</f>
        <v/>
      </c>
      <c r="CB516" s="10" t="str">
        <f>IF($AH516="","",IF(OR($V516&lt;2.7,$V516&gt;90),"Age OOR",VLOOKUP(CB$14&amp;"-int-"&amp;$M516,Equations!$G:$I,3,0)+VLOOKUP(CB$14&amp;"-sexo-"&amp;$M516,Equations!$G:$I,3,0)*$U516+VLOOKUP(CB$14&amp;"-edad-"&amp;$M516,Equations!$G:$I,3,0)*$V516+VLOOKUP(CB$14&amp;"-est-"&amp;$M516,Equations!$G:$I,3,0)*(1/$W516)+VLOOKUP(CB$14&amp;"-imc-"&amp;$M516,Equations!$G:$I,3,0)*(1/$Q516)))</f>
        <v/>
      </c>
      <c r="CC516" s="10" t="str">
        <f>IF($AH516="","",IF(OR($V516&lt;2.7,$V516&gt;90),"Age OOR",CB516-1.6449*VLOOKUP(CB$14&amp;"-rse-"&amp;$M516,Equations!$G:$I,3,0)))</f>
        <v/>
      </c>
      <c r="CD516" s="10" t="str">
        <f>IF($AH516="","",IF(OR($V516&lt;2.7,$V516&gt;90),"Age OOR",CB516+1.6449*VLOOKUP(CB$14&amp;"-rse-"&amp;$M516,Equations!$G:$I,3,0)))</f>
        <v/>
      </c>
      <c r="CE516" s="10" t="str">
        <f t="shared" si="196"/>
        <v/>
      </c>
      <c r="CF516" s="10" t="str">
        <f>IF($AH516="","",IF(OR($V516&lt;2.7,$V516&gt;90),"Age OOR",($AH516-CB516)/VLOOKUP(CB$14&amp;"-rse-"&amp;$M516,Equations!$G:$I,3,0)))</f>
        <v/>
      </c>
      <c r="CG516" s="10" t="str">
        <f>IF($AI516="","",IF(OR($V516&lt;2.7,$V516&gt;90),"Age OOR",VLOOKUP(CG$14&amp;"-int-"&amp;$N516,Equations!$G:$I,3,0)+VLOOKUP(CG$14&amp;"-sexo-"&amp;$N516,Equations!$G:$I,3,0)*$U516+VLOOKUP(CG$14&amp;"-edad-"&amp;$N516,Equations!$G:$I,3,0)*$V516+VLOOKUP(CG$14&amp;"-est-"&amp;$N516,Equations!$G:$I,3,0)*(1/$W516)+VLOOKUP(CG$14&amp;"-imc-"&amp;$N516,Equations!$G:$I,3,0)*(1/$Q516)))</f>
        <v/>
      </c>
      <c r="CH516" s="10" t="str">
        <f>IF($AI516="","",IF(OR($V516&lt;2.7,$V516&gt;90),"Age OOR",CG516-1.6449*VLOOKUP(CG$14&amp;"-rse-"&amp;$N516,Equations!$G:$I,3,0)))</f>
        <v/>
      </c>
      <c r="CI516" s="10" t="str">
        <f>IF($AI516="","",IF(OR($V516&lt;2.7,$V516&gt;90),"Age OOR",CG516+1.6449*VLOOKUP(CG$14&amp;"-rse-"&amp;$N516,Equations!$G:$I,3,0)))</f>
        <v/>
      </c>
      <c r="CJ516" s="10" t="str">
        <f t="shared" si="197"/>
        <v/>
      </c>
      <c r="CK516" s="10" t="str">
        <f>IF($AI516="","",IF(OR($V516&lt;2.7,$V516&gt;90),"Age OOR",($AI516-CG516)/VLOOKUP(CG$14&amp;"-rse-"&amp;$N516,Equations!$G:$I,3,0)))</f>
        <v/>
      </c>
      <c r="CL516" s="10" t="str">
        <f>IF($AJ516="","",IF(OR($V516&lt;2.7,$V516&gt;90),"Age OOR",VLOOKUP(CL$14&amp;"-int-"&amp;$O516,Equations!$G:$I,3,0)+VLOOKUP(CL$14&amp;"-sexo-"&amp;$O516,Equations!$G:$I,3,0)*$U516+VLOOKUP(CL$14&amp;"-edad-"&amp;$O516,Equations!$G:$I,3,0)*$V516+VLOOKUP(CL$14&amp;"-est-"&amp;$O516,Equations!$G:$I,3,0)*(1/$W516)+VLOOKUP(CL$14&amp;"-imc-"&amp;$O516,Equations!$G:$I,3,0)*(1/$Q516)))</f>
        <v/>
      </c>
      <c r="CM516" s="10" t="str">
        <f>IF($AJ516="","",IF(OR($V516&lt;2.7,$V516&gt;90),"Age OOR",CL516-1.6449*VLOOKUP(CL$14&amp;"-rse-"&amp;$O516,Equations!$G:$I,3,0)))</f>
        <v/>
      </c>
      <c r="CN516" s="10" t="str">
        <f>IF($AJ516="","",IF(OR($V516&lt;2.7,$V516&gt;90),"Age OOR",CL516+1.6449*VLOOKUP(CL$14&amp;"-rse-"&amp;$O516,Equations!$G:$I,3,0)))</f>
        <v/>
      </c>
      <c r="CO516" s="10" t="str">
        <f t="shared" si="198"/>
        <v/>
      </c>
      <c r="CP516" s="10" t="str">
        <f>IF($AJ516="","",IF(OR($V516&lt;2.7,$V516&gt;90),"Age OOR",($AJ516-CL516)/VLOOKUP(CL$14&amp;"-rse-"&amp;$O516,Equations!$G:$I,3,0)))</f>
        <v/>
      </c>
      <c r="CQ516" s="10" t="str">
        <f>IF($AK516="","",IF(OR($V516&lt;2.7,$V516&gt;90),"Age OOR",EXP(VLOOKUP(CQ$14&amp;"-int-"&amp;$P516,Equations!$G:$I,3,0)+VLOOKUP(CQ$14&amp;"-sexo-"&amp;$P516,Equations!$G:$I,3,0)*$U516+VLOOKUP(CQ$14&amp;"-edad-"&amp;$P516,Equations!$G:$I,3,0)*$V516+VLOOKUP(CQ$14&amp;"-est-"&amp;$P516,Equations!$G:$I,3,0)*(1/$W516)+VLOOKUP(CQ$14&amp;"-imc-"&amp;$P516,Equations!$G:$I,3,0)*(1/$Q516))))</f>
        <v/>
      </c>
      <c r="CR516" s="10" t="str">
        <f>IF($AK516="","",IF(OR($V516&lt;2.7,$V516&gt;90),"Age OOR",EXP(LN(CQ516)-1.6449*VLOOKUP(CQ$14&amp;"-rse-"&amp;$P516,Equations!$G:$I,3,0))))</f>
        <v/>
      </c>
      <c r="CS516" s="10" t="str">
        <f>IF($AK516="","",IF(OR($V516&lt;2.7,$V516&gt;90),"Age OOR",EXP(LN(CQ516)+1.6449*VLOOKUP(CQ$14&amp;"-rse-"&amp;$P516,Equations!$G:$I,3,0))))</f>
        <v/>
      </c>
      <c r="CT516" s="10" t="str">
        <f t="shared" si="199"/>
        <v/>
      </c>
      <c r="CU516" s="10" t="str">
        <f>IF($AK516="","",IF(OR($V516&lt;2.7,$V516&gt;90),"Age OOR",(LN($AK516)-LN(CQ516))/VLOOKUP(CQ$14&amp;"-rse-"&amp;$P516,Equations!$G:$I,3,0)))</f>
        <v/>
      </c>
      <c r="CV516" s="47"/>
    </row>
    <row r="517" spans="5:109" x14ac:dyDescent="0.2">
      <c r="E517" s="23" t="str">
        <f t="shared" si="175"/>
        <v>Age out of range</v>
      </c>
      <c r="F517" s="23" t="str">
        <f t="shared" si="176"/>
        <v>Age out of range</v>
      </c>
      <c r="G517" s="23" t="str">
        <f t="shared" si="177"/>
        <v>Age out of range</v>
      </c>
      <c r="H517" s="23" t="str">
        <f t="shared" si="178"/>
        <v>Age out of range</v>
      </c>
      <c r="I517" s="23" t="str">
        <f t="shared" si="179"/>
        <v>Age out of range</v>
      </c>
      <c r="J517" s="23" t="str">
        <f t="shared" si="180"/>
        <v>Age out of range</v>
      </c>
      <c r="K517" s="23" t="str">
        <f t="shared" si="181"/>
        <v>Age out of range</v>
      </c>
      <c r="L517" s="23" t="str">
        <f t="shared" si="182"/>
        <v>Age out of range</v>
      </c>
      <c r="M517" s="23" t="str">
        <f t="shared" si="183"/>
        <v>Age out of range</v>
      </c>
      <c r="N517" s="23" t="str">
        <f t="shared" si="184"/>
        <v>Age out of range</v>
      </c>
      <c r="O517" s="23" t="str">
        <f t="shared" si="185"/>
        <v>Age out of range</v>
      </c>
      <c r="P517" s="23" t="str">
        <f t="shared" si="186"/>
        <v>Age out of range</v>
      </c>
      <c r="Q517" s="23" t="e">
        <f t="shared" si="187"/>
        <v>#DIV/0!</v>
      </c>
      <c r="R517" s="17"/>
      <c r="S517" s="23">
        <v>501</v>
      </c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7"/>
      <c r="AM517" s="47"/>
      <c r="AN517" s="10" t="str">
        <f>IF($Z517="","",IF(OR($V517&lt;2.7,$V517&gt;90),"Age OOR",VLOOKUP(AN$14&amp;"-int-"&amp;$E517,Equations!$G:$I,3,0)+VLOOKUP(AN$14&amp;"-sexo-"&amp;$E517,Equations!$G:$I,3,0)*$U517+VLOOKUP(AN$14&amp;"-edad-"&amp;$E517,Equations!$G:$I,3,0)*$V517+VLOOKUP(AN$14&amp;"-est-"&amp;$E517,Equations!$G:$I,3,0)*(1/$W517)+VLOOKUP(AN$14&amp;"-imc-"&amp;$E517,Equations!$G:$I,3,0)*(1/$Q517)))</f>
        <v/>
      </c>
      <c r="AO517" s="10" t="str">
        <f>IF($Z517="","",IF(OR($V517&lt;2.7,$V517&gt;90),"Age OOR",AN517-1.6449*VLOOKUP(AN$14&amp;"-rse-"&amp;$E517,Equations!$G:$I,3,0)))</f>
        <v/>
      </c>
      <c r="AP517" s="10" t="str">
        <f>IF($Z517="","",IF(OR($V517&lt;2.7,$V517&gt;90),"Age OOR",AN517+1.6449*VLOOKUP(AN$14&amp;"-rse-"&amp;$E517,Equations!$G:$I,3,0)))</f>
        <v/>
      </c>
      <c r="AQ517" s="10" t="str">
        <f t="shared" si="188"/>
        <v/>
      </c>
      <c r="AR517" s="10" t="str">
        <f>IF($Z517="","",IF(OR($V517&lt;2.7,$V517&gt;90),"Age OOR",($Z517-AN517)/VLOOKUP(AN$14&amp;"-rse-"&amp;$E517,Equations!$G:$I,3,0)))</f>
        <v/>
      </c>
      <c r="AS517" s="10" t="str">
        <f>IF($AA517="","",IF(OR($V517&lt;2.7,$V517&gt;90),"Age OOR",VLOOKUP(AS$14&amp;"-int-"&amp;$F517,Equations!$G:$I,3,0)+VLOOKUP(AS$14&amp;"-sexo-"&amp;$F517,Equations!$G:$I,3,0)*$U517+VLOOKUP(AS$14&amp;"-edad-"&amp;$F517,Equations!$G:$I,3,0)*$V517+VLOOKUP(AS$14&amp;"-est-"&amp;$F517,Equations!$G:$I,3,0)*(1/$W517)+VLOOKUP(AS$14&amp;"-imc-"&amp;$F517,Equations!$G:$I,3,0)*(1/$Q517)))</f>
        <v/>
      </c>
      <c r="AT517" s="10" t="str">
        <f>IF($AA517="","",IF(OR($V517&lt;2.7,$V517&gt;90),"Age OOR",AS517-1.6449*VLOOKUP(AS$14&amp;"-rse-"&amp;$F517,Equations!$G:$I,3,0)))</f>
        <v/>
      </c>
      <c r="AU517" s="10" t="str">
        <f>IF($AA517="","",IF(OR($V517&lt;2.7,$V517&gt;90),"Age OOR",AS517+1.6449*VLOOKUP(AS$14&amp;"-rse-"&amp;$F517,Equations!$G:$I,3,0)))</f>
        <v/>
      </c>
      <c r="AV517" s="10" t="str">
        <f t="shared" si="189"/>
        <v/>
      </c>
      <c r="AW517" s="10" t="str">
        <f>IF($AA517="","",IF(OR($V517&lt;2.7,$V517&gt;90),"Age OOR",($AA517-AS517)/VLOOKUP(AS$14&amp;"-rse-"&amp;$F517,Equations!$G:$I,3,0)))</f>
        <v/>
      </c>
      <c r="AX517" s="10" t="str">
        <f>IF($AB517="","",IF(OR($V517&lt;2.7,$V517&gt;90),"Age OOR",VLOOKUP(AX$14&amp;"-int-"&amp;$G517,Equations!$G:$I,3,0)+VLOOKUP(AX$14&amp;"-sexo-"&amp;$G517,Equations!$G:$I,3,0)*$U517+VLOOKUP(AX$14&amp;"-edad-"&amp;$G517,Equations!$G:$I,3,0)*$V517+VLOOKUP(AX$14&amp;"-est-"&amp;$G517,Equations!$G:$I,3,0)*(1/$W517)+VLOOKUP(AX$14&amp;"-imc-"&amp;$G517,Equations!$G:$I,3,0)*(1/$Q517)))</f>
        <v/>
      </c>
      <c r="AY517" s="10" t="str">
        <f>IF($AB517="","",IF(OR($V517&lt;2.7,$V517&gt;90),"Age OOR",AX517-1.6449*VLOOKUP(AX$14&amp;"-rse-"&amp;$G517,Equations!$G:$I,3,0)))</f>
        <v/>
      </c>
      <c r="AZ517" s="10" t="str">
        <f>IF($AB517="","",IF(OR($V517&lt;2.7,$V517&gt;90),"Age OOR",AX517+1.6449*VLOOKUP(AX$14&amp;"-rse-"&amp;$G517,Equations!$G:$I,3,0)))</f>
        <v/>
      </c>
      <c r="BA517" s="10" t="str">
        <f t="shared" si="190"/>
        <v/>
      </c>
      <c r="BB517" s="10" t="str">
        <f>IF($AB517="","",IF(OR($V517&lt;2.7,$V517&gt;90),"Age OOR",($AB517-AX517)/VLOOKUP(AX$14&amp;"-rse-"&amp;$G517,Equations!$G:$I,3,0)))</f>
        <v/>
      </c>
      <c r="BC517" s="10" t="str">
        <f>IF($AC517="","",IF(OR($V517&lt;2.7,$V517&gt;90),"Age OOR",VLOOKUP(BC$14&amp;"-int-"&amp;$H517,Equations!$G:$I,3,0)+VLOOKUP(BC$14&amp;"-sexo-"&amp;$H517,Equations!$G:$I,3,0)*$U517+VLOOKUP(BC$14&amp;"-edad-"&amp;$H517,Equations!$G:$I,3,0)*$V517+VLOOKUP(BC$14&amp;"-est-"&amp;$H517,Equations!$G:$I,3,0)*(1/$W517)+VLOOKUP(BC$14&amp;"-imc-"&amp;$H517,Equations!$G:$I,3,0)*(1/$Q517)))</f>
        <v/>
      </c>
      <c r="BD517" s="10" t="str">
        <f>IF($AC517="","",IF(OR($V517&lt;2.7,$V517&gt;90),"Age OOR",BC517-1.6449*VLOOKUP(BC$14&amp;"-rse-"&amp;$H517,Equations!$G:$I,3,0)))</f>
        <v/>
      </c>
      <c r="BE517" s="10" t="str">
        <f>IF($AC517="","",IF(OR($V517&lt;2.7,$V517&gt;90),"Age OOR",BC517+1.6449*VLOOKUP(BC$14&amp;"-rse-"&amp;$H517,Equations!$G:$I,3,0)))</f>
        <v/>
      </c>
      <c r="BF517" s="10" t="str">
        <f t="shared" si="191"/>
        <v/>
      </c>
      <c r="BG517" s="10" t="str">
        <f>IF($AC517="","",IF(OR($V517&lt;2.7,$V517&gt;90),"Age OOR",($AC517-BC517)/VLOOKUP(BC$14&amp;"-rse-"&amp;$H517,Equations!$G:$I,3,0)))</f>
        <v/>
      </c>
      <c r="BH517" s="10" t="str">
        <f>IF($AD517="","",IF(OR($V517&lt;2.7,$V517&gt;90),"Age OOR",VLOOKUP(BH$14&amp;"-int-"&amp;$I517,Equations!$G:$I,3,0)+VLOOKUP(BH$14&amp;"-sexo-"&amp;$I517,Equations!$G:$I,3,0)*$U517+VLOOKUP(BH$14&amp;"-edad-"&amp;$I517,Equations!$G:$I,3,0)*$V517+VLOOKUP(BH$14&amp;"-est-"&amp;$I517,Equations!$G:$I,3,0)*(1/$W517)+VLOOKUP(BH$14&amp;"-imc-"&amp;$I517,Equations!$G:$I,3,0)*(1/$Q517)))</f>
        <v/>
      </c>
      <c r="BI517" s="10" t="str">
        <f>IF($AD517="","",IF(OR($V517&lt;2.7,$V517&gt;90),"Age OOR",BH517-1.6449*VLOOKUP(BH$14&amp;"-rse-"&amp;$I517,Equations!$G:$I,3,0)))</f>
        <v/>
      </c>
      <c r="BJ517" s="10" t="str">
        <f>IF($AD517="","",IF(OR($V517&lt;2.7,$V517&gt;90),"Age OOR",BH517+1.6449*VLOOKUP(BH$14&amp;"-rse-"&amp;$I517,Equations!$G:$I,3,0)))</f>
        <v/>
      </c>
      <c r="BK517" s="10" t="str">
        <f t="shared" si="192"/>
        <v/>
      </c>
      <c r="BL517" s="10" t="str">
        <f>IF($AD517="","",IF(OR($V517&lt;2.7,$V517&gt;90),"Age OOR",($AD517-BH517)/VLOOKUP(BH$14&amp;"-rse-"&amp;$I517,Equations!$G:$I,3,0)))</f>
        <v/>
      </c>
      <c r="BM517" s="10" t="str">
        <f>IF($AE517="","",IF(OR($V517&lt;2.7,$V517&gt;90),"Age OOR",VLOOKUP(BM$14&amp;"-int-"&amp;$J517,Equations!$G:$I,3,0)+VLOOKUP(BM$14&amp;"-sexo-"&amp;$J517,Equations!$G:$I,3,0)*$U517+VLOOKUP(BM$14&amp;"-edad-"&amp;$J517,Equations!$G:$I,3,0)*$V517+VLOOKUP(BM$14&amp;"-est-"&amp;$J517,Equations!$G:$I,3,0)*(1/$W517)+VLOOKUP(BM$14&amp;"-imc-"&amp;$J517,Equations!$G:$I,3,0)*(1/$Q517)))</f>
        <v/>
      </c>
      <c r="BN517" s="10" t="str">
        <f>IF($AE517="","",IF(OR($V517&lt;2.7,$V517&gt;90),"Age OOR",BM517-1.6449*VLOOKUP(BM$14&amp;"-rse-"&amp;$J517,Equations!$G:$I,3,0)))</f>
        <v/>
      </c>
      <c r="BO517" s="10" t="str">
        <f>IF($AE517="","",IF(OR($V517&lt;2.7,$V517&gt;90),"Age OOR",BM517+1.6449*VLOOKUP(BM$14&amp;"-rse-"&amp;$J517,Equations!$G:$I,3,0)))</f>
        <v/>
      </c>
      <c r="BP517" s="10" t="str">
        <f t="shared" si="193"/>
        <v/>
      </c>
      <c r="BQ517" s="10" t="str">
        <f>IF($AE517="","",IF(OR($V517&lt;2.7,$V517&gt;90),"Age OOR",($AE517-BM517)/VLOOKUP(BM$14&amp;"-rse-"&amp;$J517,Equations!$G:$I,3,0)))</f>
        <v/>
      </c>
      <c r="BR517" s="10" t="str">
        <f>IF($AF517="","",IF(OR($V517&lt;2.7,$V517&gt;90),"Age OOR",VLOOKUP(BR$14&amp;"-int-"&amp;$K517,Equations!$G:$I,3,0)+VLOOKUP(BR$14&amp;"-sexo-"&amp;$K517,Equations!$G:$I,3,0)*$U517+VLOOKUP(BR$14&amp;"-edad-"&amp;$K517,Equations!$G:$I,3,0)*$V517+VLOOKUP(BR$14&amp;"-est-"&amp;$K517,Equations!$G:$I,3,0)*(1/$W517)+VLOOKUP(BR$14&amp;"-imc-"&amp;$K517,Equations!$G:$I,3,0)*(1/$Q517)))</f>
        <v/>
      </c>
      <c r="BS517" s="10" t="str">
        <f>IF($AF517="","",IF(OR($V517&lt;2.7,$V517&gt;90),"Age OOR",BR517-1.6449*VLOOKUP(BR$14&amp;"-rse-"&amp;$K517,Equations!$G:$I,3,0)))</f>
        <v/>
      </c>
      <c r="BT517" s="10" t="str">
        <f>IF($AF517="","",IF(OR($V517&lt;2.7,$V517&gt;90),"Age OOR",BR517+1.6449*VLOOKUP(BR$14&amp;"-rse-"&amp;$K517,Equations!$G:$I,3,0)))</f>
        <v/>
      </c>
      <c r="BU517" s="10" t="str">
        <f t="shared" si="194"/>
        <v/>
      </c>
      <c r="BV517" s="10" t="str">
        <f>IF($AF517="","",IF(OR($V517&lt;2.7,$V517&gt;90),"Age OOR",($AF517-BR517)/VLOOKUP(BR$14&amp;"-rse-"&amp;$K517,Equations!$G:$I,3,0)))</f>
        <v/>
      </c>
      <c r="BW517" s="10" t="str">
        <f>IF($AG517="","",IF(OR($V517&lt;2.7,$V517&gt;90),"Age OOR",VLOOKUP(BW$14&amp;"-int-"&amp;$L517,Equations!$G:$I,3,0)+VLOOKUP(BW$14&amp;"-sexo-"&amp;$L517,Equations!$G:$I,3,0)*$U517+VLOOKUP(BW$14&amp;"-edad-"&amp;$L517,Equations!$G:$I,3,0)*$V517+VLOOKUP(BW$14&amp;"-est-"&amp;$L517,Equations!$G:$I,3,0)*(1/$W517)+VLOOKUP(BW$14&amp;"-imc-"&amp;$L517,Equations!$G:$I,3,0)*(1/$Q517)))</f>
        <v/>
      </c>
      <c r="BX517" s="10" t="str">
        <f>IF($AG517="","",IF(OR($V517&lt;2.7,$V517&gt;90),"Age OOR",BW517-1.6449*VLOOKUP(BW$14&amp;"-rse-"&amp;$L517,Equations!$G:$I,3,0)))</f>
        <v/>
      </c>
      <c r="BY517" s="10" t="str">
        <f>IF($AG517="","",IF(OR($V517&lt;2.7,$V517&gt;90),"Age OOR",BW517+1.6449*VLOOKUP(BW$14&amp;"-rse-"&amp;$L517,Equations!$G:$I,3,0)))</f>
        <v/>
      </c>
      <c r="BZ517" s="10" t="str">
        <f t="shared" si="195"/>
        <v/>
      </c>
      <c r="CA517" s="10" t="str">
        <f>IF($AG517="","",IF(OR($V517&lt;2.7,$V517&gt;90),"Age OOR",($AG517-BW517)/VLOOKUP(BW$14&amp;"-rse-"&amp;$L517,Equations!$G:$I,3,0)))</f>
        <v/>
      </c>
      <c r="CB517" s="10" t="str">
        <f>IF($AH517="","",IF(OR($V517&lt;2.7,$V517&gt;90),"Age OOR",VLOOKUP(CB$14&amp;"-int-"&amp;$M517,Equations!$G:$I,3,0)+VLOOKUP(CB$14&amp;"-sexo-"&amp;$M517,Equations!$G:$I,3,0)*$U517+VLOOKUP(CB$14&amp;"-edad-"&amp;$M517,Equations!$G:$I,3,0)*$V517+VLOOKUP(CB$14&amp;"-est-"&amp;$M517,Equations!$G:$I,3,0)*(1/$W517)+VLOOKUP(CB$14&amp;"-imc-"&amp;$M517,Equations!$G:$I,3,0)*(1/$Q517)))</f>
        <v/>
      </c>
      <c r="CC517" s="10" t="str">
        <f>IF($AH517="","",IF(OR($V517&lt;2.7,$V517&gt;90),"Age OOR",CB517-1.6449*VLOOKUP(CB$14&amp;"-rse-"&amp;$M517,Equations!$G:$I,3,0)))</f>
        <v/>
      </c>
      <c r="CD517" s="10" t="str">
        <f>IF($AH517="","",IF(OR($V517&lt;2.7,$V517&gt;90),"Age OOR",CB517+1.6449*VLOOKUP(CB$14&amp;"-rse-"&amp;$M517,Equations!$G:$I,3,0)))</f>
        <v/>
      </c>
      <c r="CE517" s="10" t="str">
        <f t="shared" si="196"/>
        <v/>
      </c>
      <c r="CF517" s="10" t="str">
        <f>IF($AH517="","",IF(OR($V517&lt;2.7,$V517&gt;90),"Age OOR",($AH517-CB517)/VLOOKUP(CB$14&amp;"-rse-"&amp;$M517,Equations!$G:$I,3,0)))</f>
        <v/>
      </c>
      <c r="CG517" s="10" t="str">
        <f>IF($AI517="","",IF(OR($V517&lt;2.7,$V517&gt;90),"Age OOR",VLOOKUP(CG$14&amp;"-int-"&amp;$N517,Equations!$G:$I,3,0)+VLOOKUP(CG$14&amp;"-sexo-"&amp;$N517,Equations!$G:$I,3,0)*$U517+VLOOKUP(CG$14&amp;"-edad-"&amp;$N517,Equations!$G:$I,3,0)*$V517+VLOOKUP(CG$14&amp;"-est-"&amp;$N517,Equations!$G:$I,3,0)*(1/$W517)+VLOOKUP(CG$14&amp;"-imc-"&amp;$N517,Equations!$G:$I,3,0)*(1/$Q517)))</f>
        <v/>
      </c>
      <c r="CH517" s="10" t="str">
        <f>IF($AI517="","",IF(OR($V517&lt;2.7,$V517&gt;90),"Age OOR",CG517-1.6449*VLOOKUP(CG$14&amp;"-rse-"&amp;$N517,Equations!$G:$I,3,0)))</f>
        <v/>
      </c>
      <c r="CI517" s="10" t="str">
        <f>IF($AI517="","",IF(OR($V517&lt;2.7,$V517&gt;90),"Age OOR",CG517+1.6449*VLOOKUP(CG$14&amp;"-rse-"&amp;$N517,Equations!$G:$I,3,0)))</f>
        <v/>
      </c>
      <c r="CJ517" s="10" t="str">
        <f t="shared" si="197"/>
        <v/>
      </c>
      <c r="CK517" s="10" t="str">
        <f>IF($AI517="","",IF(OR($V517&lt;2.7,$V517&gt;90),"Age OOR",($AI517-CG517)/VLOOKUP(CG$14&amp;"-rse-"&amp;$N517,Equations!$G:$I,3,0)))</f>
        <v/>
      </c>
      <c r="CL517" s="10" t="str">
        <f>IF($AJ517="","",IF(OR($V517&lt;2.7,$V517&gt;90),"Age OOR",VLOOKUP(CL$14&amp;"-int-"&amp;$O517,Equations!$G:$I,3,0)+VLOOKUP(CL$14&amp;"-sexo-"&amp;$O517,Equations!$G:$I,3,0)*$U517+VLOOKUP(CL$14&amp;"-edad-"&amp;$O517,Equations!$G:$I,3,0)*$V517+VLOOKUP(CL$14&amp;"-est-"&amp;$O517,Equations!$G:$I,3,0)*(1/$W517)+VLOOKUP(CL$14&amp;"-imc-"&amp;$O517,Equations!$G:$I,3,0)*(1/$Q517)))</f>
        <v/>
      </c>
      <c r="CM517" s="10" t="str">
        <f>IF($AJ517="","",IF(OR($V517&lt;2.7,$V517&gt;90),"Age OOR",CL517-1.6449*VLOOKUP(CL$14&amp;"-rse-"&amp;$O517,Equations!$G:$I,3,0)))</f>
        <v/>
      </c>
      <c r="CN517" s="10" t="str">
        <f>IF($AJ517="","",IF(OR($V517&lt;2.7,$V517&gt;90),"Age OOR",CL517+1.6449*VLOOKUP(CL$14&amp;"-rse-"&amp;$O517,Equations!$G:$I,3,0)))</f>
        <v/>
      </c>
      <c r="CO517" s="10" t="str">
        <f t="shared" si="198"/>
        <v/>
      </c>
      <c r="CP517" s="10" t="str">
        <f>IF($AJ517="","",IF(OR($V517&lt;2.7,$V517&gt;90),"Age OOR",($AJ517-CL517)/VLOOKUP(CL$14&amp;"-rse-"&amp;$O517,Equations!$G:$I,3,0)))</f>
        <v/>
      </c>
      <c r="CQ517" s="10" t="str">
        <f>IF($AK517="","",IF(OR($V517&lt;2.7,$V517&gt;90),"Age OOR",EXP(VLOOKUP(CQ$14&amp;"-int-"&amp;$P517,Equations!$G:$I,3,0)+VLOOKUP(CQ$14&amp;"-sexo-"&amp;$P517,Equations!$G:$I,3,0)*$U517+VLOOKUP(CQ$14&amp;"-edad-"&amp;$P517,Equations!$G:$I,3,0)*$V517+VLOOKUP(CQ$14&amp;"-est-"&amp;$P517,Equations!$G:$I,3,0)*(1/$W517)+VLOOKUP(CQ$14&amp;"-imc-"&amp;$P517,Equations!$G:$I,3,0)*(1/$Q517))))</f>
        <v/>
      </c>
      <c r="CR517" s="10" t="str">
        <f>IF($AK517="","",IF(OR($V517&lt;2.7,$V517&gt;90),"Age OOR",EXP(LN(CQ517)-1.6449*VLOOKUP(CQ$14&amp;"-rse-"&amp;$P517,Equations!$G:$I,3,0))))</f>
        <v/>
      </c>
      <c r="CS517" s="10" t="str">
        <f>IF($AK517="","",IF(OR($V517&lt;2.7,$V517&gt;90),"Age OOR",EXP(LN(CQ517)+1.6449*VLOOKUP(CQ$14&amp;"-rse-"&amp;$P517,Equations!$G:$I,3,0))))</f>
        <v/>
      </c>
      <c r="CT517" s="10" t="str">
        <f t="shared" si="199"/>
        <v/>
      </c>
      <c r="CU517" s="10" t="str">
        <f>IF($AK517="","",IF(OR($V517&lt;2.7,$V517&gt;90),"Age OOR",(LN($AK517)-LN(CQ517))/VLOOKUP(CQ$14&amp;"-rse-"&amp;$P517,Equations!$G:$I,3,0)))</f>
        <v/>
      </c>
      <c r="CV517" s="47"/>
    </row>
    <row r="518" spans="5:109" x14ac:dyDescent="0.2">
      <c r="E518" s="23" t="str">
        <f t="shared" si="175"/>
        <v>Age out of range</v>
      </c>
      <c r="F518" s="23" t="str">
        <f t="shared" si="176"/>
        <v>Age out of range</v>
      </c>
      <c r="G518" s="23" t="str">
        <f t="shared" si="177"/>
        <v>Age out of range</v>
      </c>
      <c r="H518" s="23" t="str">
        <f t="shared" si="178"/>
        <v>Age out of range</v>
      </c>
      <c r="I518" s="23" t="str">
        <f t="shared" si="179"/>
        <v>Age out of range</v>
      </c>
      <c r="J518" s="23" t="str">
        <f t="shared" si="180"/>
        <v>Age out of range</v>
      </c>
      <c r="K518" s="23" t="str">
        <f t="shared" si="181"/>
        <v>Age out of range</v>
      </c>
      <c r="L518" s="23" t="str">
        <f t="shared" si="182"/>
        <v>Age out of range</v>
      </c>
      <c r="M518" s="23" t="str">
        <f t="shared" si="183"/>
        <v>Age out of range</v>
      </c>
      <c r="N518" s="23" t="str">
        <f t="shared" si="184"/>
        <v>Age out of range</v>
      </c>
      <c r="O518" s="23" t="str">
        <f t="shared" si="185"/>
        <v>Age out of range</v>
      </c>
      <c r="P518" s="23" t="str">
        <f t="shared" si="186"/>
        <v>Age out of range</v>
      </c>
      <c r="Q518" s="23" t="e">
        <f t="shared" si="187"/>
        <v>#DIV/0!</v>
      </c>
      <c r="R518" s="17"/>
      <c r="S518" s="23">
        <v>502</v>
      </c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7"/>
      <c r="AM518" s="47"/>
      <c r="AN518" s="10" t="str">
        <f>IF($Z518="","",IF(OR($V518&lt;2.7,$V518&gt;90),"Age OOR",VLOOKUP(AN$14&amp;"-int-"&amp;$E518,Equations!$G:$I,3,0)+VLOOKUP(AN$14&amp;"-sexo-"&amp;$E518,Equations!$G:$I,3,0)*$U518+VLOOKUP(AN$14&amp;"-edad-"&amp;$E518,Equations!$G:$I,3,0)*$V518+VLOOKUP(AN$14&amp;"-est-"&amp;$E518,Equations!$G:$I,3,0)*(1/$W518)+VLOOKUP(AN$14&amp;"-imc-"&amp;$E518,Equations!$G:$I,3,0)*(1/$Q518)))</f>
        <v/>
      </c>
      <c r="AO518" s="10" t="str">
        <f>IF($Z518="","",IF(OR($V518&lt;2.7,$V518&gt;90),"Age OOR",AN518-1.6449*VLOOKUP(AN$14&amp;"-rse-"&amp;$E518,Equations!$G:$I,3,0)))</f>
        <v/>
      </c>
      <c r="AP518" s="10" t="str">
        <f>IF($Z518="","",IF(OR($V518&lt;2.7,$V518&gt;90),"Age OOR",AN518+1.6449*VLOOKUP(AN$14&amp;"-rse-"&amp;$E518,Equations!$G:$I,3,0)))</f>
        <v/>
      </c>
      <c r="AQ518" s="10" t="str">
        <f t="shared" si="188"/>
        <v/>
      </c>
      <c r="AR518" s="10" t="str">
        <f>IF($Z518="","",IF(OR($V518&lt;2.7,$V518&gt;90),"Age OOR",($Z518-AN518)/VLOOKUP(AN$14&amp;"-rse-"&amp;$E518,Equations!$G:$I,3,0)))</f>
        <v/>
      </c>
      <c r="AS518" s="10" t="str">
        <f>IF($AA518="","",IF(OR($V518&lt;2.7,$V518&gt;90),"Age OOR",VLOOKUP(AS$14&amp;"-int-"&amp;$F518,Equations!$G:$I,3,0)+VLOOKUP(AS$14&amp;"-sexo-"&amp;$F518,Equations!$G:$I,3,0)*$U518+VLOOKUP(AS$14&amp;"-edad-"&amp;$F518,Equations!$G:$I,3,0)*$V518+VLOOKUP(AS$14&amp;"-est-"&amp;$F518,Equations!$G:$I,3,0)*(1/$W518)+VLOOKUP(AS$14&amp;"-imc-"&amp;$F518,Equations!$G:$I,3,0)*(1/$Q518)))</f>
        <v/>
      </c>
      <c r="AT518" s="10" t="str">
        <f>IF($AA518="","",IF(OR($V518&lt;2.7,$V518&gt;90),"Age OOR",AS518-1.6449*VLOOKUP(AS$14&amp;"-rse-"&amp;$F518,Equations!$G:$I,3,0)))</f>
        <v/>
      </c>
      <c r="AU518" s="10" t="str">
        <f>IF($AA518="","",IF(OR($V518&lt;2.7,$V518&gt;90),"Age OOR",AS518+1.6449*VLOOKUP(AS$14&amp;"-rse-"&amp;$F518,Equations!$G:$I,3,0)))</f>
        <v/>
      </c>
      <c r="AV518" s="10" t="str">
        <f t="shared" si="189"/>
        <v/>
      </c>
      <c r="AW518" s="10" t="str">
        <f>IF($AA518="","",IF(OR($V518&lt;2.7,$V518&gt;90),"Age OOR",($AA518-AS518)/VLOOKUP(AS$14&amp;"-rse-"&amp;$F518,Equations!$G:$I,3,0)))</f>
        <v/>
      </c>
      <c r="AX518" s="10" t="str">
        <f>IF($AB518="","",IF(OR($V518&lt;2.7,$V518&gt;90),"Age OOR",VLOOKUP(AX$14&amp;"-int-"&amp;$G518,Equations!$G:$I,3,0)+VLOOKUP(AX$14&amp;"-sexo-"&amp;$G518,Equations!$G:$I,3,0)*$U518+VLOOKUP(AX$14&amp;"-edad-"&amp;$G518,Equations!$G:$I,3,0)*$V518+VLOOKUP(AX$14&amp;"-est-"&amp;$G518,Equations!$G:$I,3,0)*(1/$W518)+VLOOKUP(AX$14&amp;"-imc-"&amp;$G518,Equations!$G:$I,3,0)*(1/$Q518)))</f>
        <v/>
      </c>
      <c r="AY518" s="10" t="str">
        <f>IF($AB518="","",IF(OR($V518&lt;2.7,$V518&gt;90),"Age OOR",AX518-1.6449*VLOOKUP(AX$14&amp;"-rse-"&amp;$G518,Equations!$G:$I,3,0)))</f>
        <v/>
      </c>
      <c r="AZ518" s="10" t="str">
        <f>IF($AB518="","",IF(OR($V518&lt;2.7,$V518&gt;90),"Age OOR",AX518+1.6449*VLOOKUP(AX$14&amp;"-rse-"&amp;$G518,Equations!$G:$I,3,0)))</f>
        <v/>
      </c>
      <c r="BA518" s="10" t="str">
        <f t="shared" si="190"/>
        <v/>
      </c>
      <c r="BB518" s="10" t="str">
        <f>IF($AB518="","",IF(OR($V518&lt;2.7,$V518&gt;90),"Age OOR",($AB518-AX518)/VLOOKUP(AX$14&amp;"-rse-"&amp;$G518,Equations!$G:$I,3,0)))</f>
        <v/>
      </c>
      <c r="BC518" s="10" t="str">
        <f>IF($AC518="","",IF(OR($V518&lt;2.7,$V518&gt;90),"Age OOR",VLOOKUP(BC$14&amp;"-int-"&amp;$H518,Equations!$G:$I,3,0)+VLOOKUP(BC$14&amp;"-sexo-"&amp;$H518,Equations!$G:$I,3,0)*$U518+VLOOKUP(BC$14&amp;"-edad-"&amp;$H518,Equations!$G:$I,3,0)*$V518+VLOOKUP(BC$14&amp;"-est-"&amp;$H518,Equations!$G:$I,3,0)*(1/$W518)+VLOOKUP(BC$14&amp;"-imc-"&amp;$H518,Equations!$G:$I,3,0)*(1/$Q518)))</f>
        <v/>
      </c>
      <c r="BD518" s="10" t="str">
        <f>IF($AC518="","",IF(OR($V518&lt;2.7,$V518&gt;90),"Age OOR",BC518-1.6449*VLOOKUP(BC$14&amp;"-rse-"&amp;$H518,Equations!$G:$I,3,0)))</f>
        <v/>
      </c>
      <c r="BE518" s="10" t="str">
        <f>IF($AC518="","",IF(OR($V518&lt;2.7,$V518&gt;90),"Age OOR",BC518+1.6449*VLOOKUP(BC$14&amp;"-rse-"&amp;$H518,Equations!$G:$I,3,0)))</f>
        <v/>
      </c>
      <c r="BF518" s="10" t="str">
        <f t="shared" si="191"/>
        <v/>
      </c>
      <c r="BG518" s="10" t="str">
        <f>IF($AC518="","",IF(OR($V518&lt;2.7,$V518&gt;90),"Age OOR",($AC518-BC518)/VLOOKUP(BC$14&amp;"-rse-"&amp;$H518,Equations!$G:$I,3,0)))</f>
        <v/>
      </c>
      <c r="BH518" s="10" t="str">
        <f>IF($AD518="","",IF(OR($V518&lt;2.7,$V518&gt;90),"Age OOR",VLOOKUP(BH$14&amp;"-int-"&amp;$I518,Equations!$G:$I,3,0)+VLOOKUP(BH$14&amp;"-sexo-"&amp;$I518,Equations!$G:$I,3,0)*$U518+VLOOKUP(BH$14&amp;"-edad-"&amp;$I518,Equations!$G:$I,3,0)*$V518+VLOOKUP(BH$14&amp;"-est-"&amp;$I518,Equations!$G:$I,3,0)*(1/$W518)+VLOOKUP(BH$14&amp;"-imc-"&amp;$I518,Equations!$G:$I,3,0)*(1/$Q518)))</f>
        <v/>
      </c>
      <c r="BI518" s="10" t="str">
        <f>IF($AD518="","",IF(OR($V518&lt;2.7,$V518&gt;90),"Age OOR",BH518-1.6449*VLOOKUP(BH$14&amp;"-rse-"&amp;$I518,Equations!$G:$I,3,0)))</f>
        <v/>
      </c>
      <c r="BJ518" s="10" t="str">
        <f>IF($AD518="","",IF(OR($V518&lt;2.7,$V518&gt;90),"Age OOR",BH518+1.6449*VLOOKUP(BH$14&amp;"-rse-"&amp;$I518,Equations!$G:$I,3,0)))</f>
        <v/>
      </c>
      <c r="BK518" s="10" t="str">
        <f t="shared" si="192"/>
        <v/>
      </c>
      <c r="BL518" s="10" t="str">
        <f>IF($AD518="","",IF(OR($V518&lt;2.7,$V518&gt;90),"Age OOR",($AD518-BH518)/VLOOKUP(BH$14&amp;"-rse-"&amp;$I518,Equations!$G:$I,3,0)))</f>
        <v/>
      </c>
      <c r="BM518" s="10" t="str">
        <f>IF($AE518="","",IF(OR($V518&lt;2.7,$V518&gt;90),"Age OOR",VLOOKUP(BM$14&amp;"-int-"&amp;$J518,Equations!$G:$I,3,0)+VLOOKUP(BM$14&amp;"-sexo-"&amp;$J518,Equations!$G:$I,3,0)*$U518+VLOOKUP(BM$14&amp;"-edad-"&amp;$J518,Equations!$G:$I,3,0)*$V518+VLOOKUP(BM$14&amp;"-est-"&amp;$J518,Equations!$G:$I,3,0)*(1/$W518)+VLOOKUP(BM$14&amp;"-imc-"&amp;$J518,Equations!$G:$I,3,0)*(1/$Q518)))</f>
        <v/>
      </c>
      <c r="BN518" s="10" t="str">
        <f>IF($AE518="","",IF(OR($V518&lt;2.7,$V518&gt;90),"Age OOR",BM518-1.6449*VLOOKUP(BM$14&amp;"-rse-"&amp;$J518,Equations!$G:$I,3,0)))</f>
        <v/>
      </c>
      <c r="BO518" s="10" t="str">
        <f>IF($AE518="","",IF(OR($V518&lt;2.7,$V518&gt;90),"Age OOR",BM518+1.6449*VLOOKUP(BM$14&amp;"-rse-"&amp;$J518,Equations!$G:$I,3,0)))</f>
        <v/>
      </c>
      <c r="BP518" s="10" t="str">
        <f t="shared" si="193"/>
        <v/>
      </c>
      <c r="BQ518" s="10" t="str">
        <f>IF($AE518="","",IF(OR($V518&lt;2.7,$V518&gt;90),"Age OOR",($AE518-BM518)/VLOOKUP(BM$14&amp;"-rse-"&amp;$J518,Equations!$G:$I,3,0)))</f>
        <v/>
      </c>
      <c r="BR518" s="10" t="str">
        <f>IF($AF518="","",IF(OR($V518&lt;2.7,$V518&gt;90),"Age OOR",VLOOKUP(BR$14&amp;"-int-"&amp;$K518,Equations!$G:$I,3,0)+VLOOKUP(BR$14&amp;"-sexo-"&amp;$K518,Equations!$G:$I,3,0)*$U518+VLOOKUP(BR$14&amp;"-edad-"&amp;$K518,Equations!$G:$I,3,0)*$V518+VLOOKUP(BR$14&amp;"-est-"&amp;$K518,Equations!$G:$I,3,0)*(1/$W518)+VLOOKUP(BR$14&amp;"-imc-"&amp;$K518,Equations!$G:$I,3,0)*(1/$Q518)))</f>
        <v/>
      </c>
      <c r="BS518" s="10" t="str">
        <f>IF($AF518="","",IF(OR($V518&lt;2.7,$V518&gt;90),"Age OOR",BR518-1.6449*VLOOKUP(BR$14&amp;"-rse-"&amp;$K518,Equations!$G:$I,3,0)))</f>
        <v/>
      </c>
      <c r="BT518" s="10" t="str">
        <f>IF($AF518="","",IF(OR($V518&lt;2.7,$V518&gt;90),"Age OOR",BR518+1.6449*VLOOKUP(BR$14&amp;"-rse-"&amp;$K518,Equations!$G:$I,3,0)))</f>
        <v/>
      </c>
      <c r="BU518" s="10" t="str">
        <f t="shared" si="194"/>
        <v/>
      </c>
      <c r="BV518" s="10" t="str">
        <f>IF($AF518="","",IF(OR($V518&lt;2.7,$V518&gt;90),"Age OOR",($AF518-BR518)/VLOOKUP(BR$14&amp;"-rse-"&amp;$K518,Equations!$G:$I,3,0)))</f>
        <v/>
      </c>
      <c r="BW518" s="10" t="str">
        <f>IF($AG518="","",IF(OR($V518&lt;2.7,$V518&gt;90),"Age OOR",VLOOKUP(BW$14&amp;"-int-"&amp;$L518,Equations!$G:$I,3,0)+VLOOKUP(BW$14&amp;"-sexo-"&amp;$L518,Equations!$G:$I,3,0)*$U518+VLOOKUP(BW$14&amp;"-edad-"&amp;$L518,Equations!$G:$I,3,0)*$V518+VLOOKUP(BW$14&amp;"-est-"&amp;$L518,Equations!$G:$I,3,0)*(1/$W518)+VLOOKUP(BW$14&amp;"-imc-"&amp;$L518,Equations!$G:$I,3,0)*(1/$Q518)))</f>
        <v/>
      </c>
      <c r="BX518" s="10" t="str">
        <f>IF($AG518="","",IF(OR($V518&lt;2.7,$V518&gt;90),"Age OOR",BW518-1.6449*VLOOKUP(BW$14&amp;"-rse-"&amp;$L518,Equations!$G:$I,3,0)))</f>
        <v/>
      </c>
      <c r="BY518" s="10" t="str">
        <f>IF($AG518="","",IF(OR($V518&lt;2.7,$V518&gt;90),"Age OOR",BW518+1.6449*VLOOKUP(BW$14&amp;"-rse-"&amp;$L518,Equations!$G:$I,3,0)))</f>
        <v/>
      </c>
      <c r="BZ518" s="10" t="str">
        <f t="shared" si="195"/>
        <v/>
      </c>
      <c r="CA518" s="10" t="str">
        <f>IF($AG518="","",IF(OR($V518&lt;2.7,$V518&gt;90),"Age OOR",($AG518-BW518)/VLOOKUP(BW$14&amp;"-rse-"&amp;$L518,Equations!$G:$I,3,0)))</f>
        <v/>
      </c>
      <c r="CB518" s="10" t="str">
        <f>IF($AH518="","",IF(OR($V518&lt;2.7,$V518&gt;90),"Age OOR",VLOOKUP(CB$14&amp;"-int-"&amp;$M518,Equations!$G:$I,3,0)+VLOOKUP(CB$14&amp;"-sexo-"&amp;$M518,Equations!$G:$I,3,0)*$U518+VLOOKUP(CB$14&amp;"-edad-"&amp;$M518,Equations!$G:$I,3,0)*$V518+VLOOKUP(CB$14&amp;"-est-"&amp;$M518,Equations!$G:$I,3,0)*(1/$W518)+VLOOKUP(CB$14&amp;"-imc-"&amp;$M518,Equations!$G:$I,3,0)*(1/$Q518)))</f>
        <v/>
      </c>
      <c r="CC518" s="10" t="str">
        <f>IF($AH518="","",IF(OR($V518&lt;2.7,$V518&gt;90),"Age OOR",CB518-1.6449*VLOOKUP(CB$14&amp;"-rse-"&amp;$M518,Equations!$G:$I,3,0)))</f>
        <v/>
      </c>
      <c r="CD518" s="10" t="str">
        <f>IF($AH518="","",IF(OR($V518&lt;2.7,$V518&gt;90),"Age OOR",CB518+1.6449*VLOOKUP(CB$14&amp;"-rse-"&amp;$M518,Equations!$G:$I,3,0)))</f>
        <v/>
      </c>
      <c r="CE518" s="10" t="str">
        <f t="shared" si="196"/>
        <v/>
      </c>
      <c r="CF518" s="10" t="str">
        <f>IF($AH518="","",IF(OR($V518&lt;2.7,$V518&gt;90),"Age OOR",($AH518-CB518)/VLOOKUP(CB$14&amp;"-rse-"&amp;$M518,Equations!$G:$I,3,0)))</f>
        <v/>
      </c>
      <c r="CG518" s="10" t="str">
        <f>IF($AI518="","",IF(OR($V518&lt;2.7,$V518&gt;90),"Age OOR",VLOOKUP(CG$14&amp;"-int-"&amp;$N518,Equations!$G:$I,3,0)+VLOOKUP(CG$14&amp;"-sexo-"&amp;$N518,Equations!$G:$I,3,0)*$U518+VLOOKUP(CG$14&amp;"-edad-"&amp;$N518,Equations!$G:$I,3,0)*$V518+VLOOKUP(CG$14&amp;"-est-"&amp;$N518,Equations!$G:$I,3,0)*(1/$W518)+VLOOKUP(CG$14&amp;"-imc-"&amp;$N518,Equations!$G:$I,3,0)*(1/$Q518)))</f>
        <v/>
      </c>
      <c r="CH518" s="10" t="str">
        <f>IF($AI518="","",IF(OR($V518&lt;2.7,$V518&gt;90),"Age OOR",CG518-1.6449*VLOOKUP(CG$14&amp;"-rse-"&amp;$N518,Equations!$G:$I,3,0)))</f>
        <v/>
      </c>
      <c r="CI518" s="10" t="str">
        <f>IF($AI518="","",IF(OR($V518&lt;2.7,$V518&gt;90),"Age OOR",CG518+1.6449*VLOOKUP(CG$14&amp;"-rse-"&amp;$N518,Equations!$G:$I,3,0)))</f>
        <v/>
      </c>
      <c r="CJ518" s="10" t="str">
        <f t="shared" si="197"/>
        <v/>
      </c>
      <c r="CK518" s="10" t="str">
        <f>IF($AI518="","",IF(OR($V518&lt;2.7,$V518&gt;90),"Age OOR",($AI518-CG518)/VLOOKUP(CG$14&amp;"-rse-"&amp;$N518,Equations!$G:$I,3,0)))</f>
        <v/>
      </c>
      <c r="CL518" s="10" t="str">
        <f>IF($AJ518="","",IF(OR($V518&lt;2.7,$V518&gt;90),"Age OOR",VLOOKUP(CL$14&amp;"-int-"&amp;$O518,Equations!$G:$I,3,0)+VLOOKUP(CL$14&amp;"-sexo-"&amp;$O518,Equations!$G:$I,3,0)*$U518+VLOOKUP(CL$14&amp;"-edad-"&amp;$O518,Equations!$G:$I,3,0)*$V518+VLOOKUP(CL$14&amp;"-est-"&amp;$O518,Equations!$G:$I,3,0)*(1/$W518)+VLOOKUP(CL$14&amp;"-imc-"&amp;$O518,Equations!$G:$I,3,0)*(1/$Q518)))</f>
        <v/>
      </c>
      <c r="CM518" s="10" t="str">
        <f>IF($AJ518="","",IF(OR($V518&lt;2.7,$V518&gt;90),"Age OOR",CL518-1.6449*VLOOKUP(CL$14&amp;"-rse-"&amp;$O518,Equations!$G:$I,3,0)))</f>
        <v/>
      </c>
      <c r="CN518" s="10" t="str">
        <f>IF($AJ518="","",IF(OR($V518&lt;2.7,$V518&gt;90),"Age OOR",CL518+1.6449*VLOOKUP(CL$14&amp;"-rse-"&amp;$O518,Equations!$G:$I,3,0)))</f>
        <v/>
      </c>
      <c r="CO518" s="10" t="str">
        <f t="shared" si="198"/>
        <v/>
      </c>
      <c r="CP518" s="10" t="str">
        <f>IF($AJ518="","",IF(OR($V518&lt;2.7,$V518&gt;90),"Age OOR",($AJ518-CL518)/VLOOKUP(CL$14&amp;"-rse-"&amp;$O518,Equations!$G:$I,3,0)))</f>
        <v/>
      </c>
      <c r="CQ518" s="10" t="str">
        <f>IF($AK518="","",IF(OR($V518&lt;2.7,$V518&gt;90),"Age OOR",EXP(VLOOKUP(CQ$14&amp;"-int-"&amp;$P518,Equations!$G:$I,3,0)+VLOOKUP(CQ$14&amp;"-sexo-"&amp;$P518,Equations!$G:$I,3,0)*$U518+VLOOKUP(CQ$14&amp;"-edad-"&amp;$P518,Equations!$G:$I,3,0)*$V518+VLOOKUP(CQ$14&amp;"-est-"&amp;$P518,Equations!$G:$I,3,0)*(1/$W518)+VLOOKUP(CQ$14&amp;"-imc-"&amp;$P518,Equations!$G:$I,3,0)*(1/$Q518))))</f>
        <v/>
      </c>
      <c r="CR518" s="10" t="str">
        <f>IF($AK518="","",IF(OR($V518&lt;2.7,$V518&gt;90),"Age OOR",EXP(LN(CQ518)-1.6449*VLOOKUP(CQ$14&amp;"-rse-"&amp;$P518,Equations!$G:$I,3,0))))</f>
        <v/>
      </c>
      <c r="CS518" s="10" t="str">
        <f>IF($AK518="","",IF(OR($V518&lt;2.7,$V518&gt;90),"Age OOR",EXP(LN(CQ518)+1.6449*VLOOKUP(CQ$14&amp;"-rse-"&amp;$P518,Equations!$G:$I,3,0))))</f>
        <v/>
      </c>
      <c r="CT518" s="10" t="str">
        <f t="shared" si="199"/>
        <v/>
      </c>
      <c r="CU518" s="10" t="str">
        <f>IF($AK518="","",IF(OR($V518&lt;2.7,$V518&gt;90),"Age OOR",(LN($AK518)-LN(CQ518))/VLOOKUP(CQ$14&amp;"-rse-"&amp;$P518,Equations!$G:$I,3,0)))</f>
        <v/>
      </c>
      <c r="CV518" s="47"/>
    </row>
    <row r="519" spans="5:109" x14ac:dyDescent="0.2">
      <c r="E519" s="23" t="str">
        <f t="shared" si="175"/>
        <v>Age out of range</v>
      </c>
      <c r="F519" s="23" t="str">
        <f t="shared" si="176"/>
        <v>Age out of range</v>
      </c>
      <c r="G519" s="23" t="str">
        <f t="shared" si="177"/>
        <v>Age out of range</v>
      </c>
      <c r="H519" s="23" t="str">
        <f t="shared" si="178"/>
        <v>Age out of range</v>
      </c>
      <c r="I519" s="23" t="str">
        <f t="shared" si="179"/>
        <v>Age out of range</v>
      </c>
      <c r="J519" s="23" t="str">
        <f t="shared" si="180"/>
        <v>Age out of range</v>
      </c>
      <c r="K519" s="23" t="str">
        <f t="shared" si="181"/>
        <v>Age out of range</v>
      </c>
      <c r="L519" s="23" t="str">
        <f t="shared" si="182"/>
        <v>Age out of range</v>
      </c>
      <c r="M519" s="23" t="str">
        <f t="shared" si="183"/>
        <v>Age out of range</v>
      </c>
      <c r="N519" s="23" t="str">
        <f t="shared" si="184"/>
        <v>Age out of range</v>
      </c>
      <c r="O519" s="23" t="str">
        <f t="shared" si="185"/>
        <v>Age out of range</v>
      </c>
      <c r="P519" s="23" t="str">
        <f t="shared" si="186"/>
        <v>Age out of range</v>
      </c>
      <c r="Q519" s="23" t="e">
        <f t="shared" si="187"/>
        <v>#DIV/0!</v>
      </c>
      <c r="R519" s="17"/>
      <c r="S519" s="23">
        <v>503</v>
      </c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7"/>
      <c r="AM519" s="47"/>
      <c r="AN519" s="10" t="str">
        <f>IF($Z519="","",IF(OR($V519&lt;2.7,$V519&gt;90),"Age OOR",VLOOKUP(AN$14&amp;"-int-"&amp;$E519,Equations!$G:$I,3,0)+VLOOKUP(AN$14&amp;"-sexo-"&amp;$E519,Equations!$G:$I,3,0)*$U519+VLOOKUP(AN$14&amp;"-edad-"&amp;$E519,Equations!$G:$I,3,0)*$V519+VLOOKUP(AN$14&amp;"-est-"&amp;$E519,Equations!$G:$I,3,0)*(1/$W519)+VLOOKUP(AN$14&amp;"-imc-"&amp;$E519,Equations!$G:$I,3,0)*(1/$Q519)))</f>
        <v/>
      </c>
      <c r="AO519" s="10" t="str">
        <f>IF($Z519="","",IF(OR($V519&lt;2.7,$V519&gt;90),"Age OOR",AN519-1.6449*VLOOKUP(AN$14&amp;"-rse-"&amp;$E519,Equations!$G:$I,3,0)))</f>
        <v/>
      </c>
      <c r="AP519" s="10" t="str">
        <f>IF($Z519="","",IF(OR($V519&lt;2.7,$V519&gt;90),"Age OOR",AN519+1.6449*VLOOKUP(AN$14&amp;"-rse-"&amp;$E519,Equations!$G:$I,3,0)))</f>
        <v/>
      </c>
      <c r="AQ519" s="10" t="str">
        <f t="shared" si="188"/>
        <v/>
      </c>
      <c r="AR519" s="10" t="str">
        <f>IF($Z519="","",IF(OR($V519&lt;2.7,$V519&gt;90),"Age OOR",($Z519-AN519)/VLOOKUP(AN$14&amp;"-rse-"&amp;$E519,Equations!$G:$I,3,0)))</f>
        <v/>
      </c>
      <c r="AS519" s="10" t="str">
        <f>IF($AA519="","",IF(OR($V519&lt;2.7,$V519&gt;90),"Age OOR",VLOOKUP(AS$14&amp;"-int-"&amp;$F519,Equations!$G:$I,3,0)+VLOOKUP(AS$14&amp;"-sexo-"&amp;$F519,Equations!$G:$I,3,0)*$U519+VLOOKUP(AS$14&amp;"-edad-"&amp;$F519,Equations!$G:$I,3,0)*$V519+VLOOKUP(AS$14&amp;"-est-"&amp;$F519,Equations!$G:$I,3,0)*(1/$W519)+VLOOKUP(AS$14&amp;"-imc-"&amp;$F519,Equations!$G:$I,3,0)*(1/$Q519)))</f>
        <v/>
      </c>
      <c r="AT519" s="10" t="str">
        <f>IF($AA519="","",IF(OR($V519&lt;2.7,$V519&gt;90),"Age OOR",AS519-1.6449*VLOOKUP(AS$14&amp;"-rse-"&amp;$F519,Equations!$G:$I,3,0)))</f>
        <v/>
      </c>
      <c r="AU519" s="10" t="str">
        <f>IF($AA519="","",IF(OR($V519&lt;2.7,$V519&gt;90),"Age OOR",AS519+1.6449*VLOOKUP(AS$14&amp;"-rse-"&amp;$F519,Equations!$G:$I,3,0)))</f>
        <v/>
      </c>
      <c r="AV519" s="10" t="str">
        <f t="shared" si="189"/>
        <v/>
      </c>
      <c r="AW519" s="10" t="str">
        <f>IF($AA519="","",IF(OR($V519&lt;2.7,$V519&gt;90),"Age OOR",($AA519-AS519)/VLOOKUP(AS$14&amp;"-rse-"&amp;$F519,Equations!$G:$I,3,0)))</f>
        <v/>
      </c>
      <c r="AX519" s="10" t="str">
        <f>IF($AB519="","",IF(OR($V519&lt;2.7,$V519&gt;90),"Age OOR",VLOOKUP(AX$14&amp;"-int-"&amp;$G519,Equations!$G:$I,3,0)+VLOOKUP(AX$14&amp;"-sexo-"&amp;$G519,Equations!$G:$I,3,0)*$U519+VLOOKUP(AX$14&amp;"-edad-"&amp;$G519,Equations!$G:$I,3,0)*$V519+VLOOKUP(AX$14&amp;"-est-"&amp;$G519,Equations!$G:$I,3,0)*(1/$W519)+VLOOKUP(AX$14&amp;"-imc-"&amp;$G519,Equations!$G:$I,3,0)*(1/$Q519)))</f>
        <v/>
      </c>
      <c r="AY519" s="10" t="str">
        <f>IF($AB519="","",IF(OR($V519&lt;2.7,$V519&gt;90),"Age OOR",AX519-1.6449*VLOOKUP(AX$14&amp;"-rse-"&amp;$G519,Equations!$G:$I,3,0)))</f>
        <v/>
      </c>
      <c r="AZ519" s="10" t="str">
        <f>IF($AB519="","",IF(OR($V519&lt;2.7,$V519&gt;90),"Age OOR",AX519+1.6449*VLOOKUP(AX$14&amp;"-rse-"&amp;$G519,Equations!$G:$I,3,0)))</f>
        <v/>
      </c>
      <c r="BA519" s="10" t="str">
        <f t="shared" si="190"/>
        <v/>
      </c>
      <c r="BB519" s="10" t="str">
        <f>IF($AB519="","",IF(OR($V519&lt;2.7,$V519&gt;90),"Age OOR",($AB519-AX519)/VLOOKUP(AX$14&amp;"-rse-"&amp;$G519,Equations!$G:$I,3,0)))</f>
        <v/>
      </c>
      <c r="BC519" s="10" t="str">
        <f>IF($AC519="","",IF(OR($V519&lt;2.7,$V519&gt;90),"Age OOR",VLOOKUP(BC$14&amp;"-int-"&amp;$H519,Equations!$G:$I,3,0)+VLOOKUP(BC$14&amp;"-sexo-"&amp;$H519,Equations!$G:$I,3,0)*$U519+VLOOKUP(BC$14&amp;"-edad-"&amp;$H519,Equations!$G:$I,3,0)*$V519+VLOOKUP(BC$14&amp;"-est-"&amp;$H519,Equations!$G:$I,3,0)*(1/$W519)+VLOOKUP(BC$14&amp;"-imc-"&amp;$H519,Equations!$G:$I,3,0)*(1/$Q519)))</f>
        <v/>
      </c>
      <c r="BD519" s="10" t="str">
        <f>IF($AC519="","",IF(OR($V519&lt;2.7,$V519&gt;90),"Age OOR",BC519-1.6449*VLOOKUP(BC$14&amp;"-rse-"&amp;$H519,Equations!$G:$I,3,0)))</f>
        <v/>
      </c>
      <c r="BE519" s="10" t="str">
        <f>IF($AC519="","",IF(OR($V519&lt;2.7,$V519&gt;90),"Age OOR",BC519+1.6449*VLOOKUP(BC$14&amp;"-rse-"&amp;$H519,Equations!$G:$I,3,0)))</f>
        <v/>
      </c>
      <c r="BF519" s="10" t="str">
        <f t="shared" si="191"/>
        <v/>
      </c>
      <c r="BG519" s="10" t="str">
        <f>IF($AC519="","",IF(OR($V519&lt;2.7,$V519&gt;90),"Age OOR",($AC519-BC519)/VLOOKUP(BC$14&amp;"-rse-"&amp;$H519,Equations!$G:$I,3,0)))</f>
        <v/>
      </c>
      <c r="BH519" s="10" t="str">
        <f>IF($AD519="","",IF(OR($V519&lt;2.7,$V519&gt;90),"Age OOR",VLOOKUP(BH$14&amp;"-int-"&amp;$I519,Equations!$G:$I,3,0)+VLOOKUP(BH$14&amp;"-sexo-"&amp;$I519,Equations!$G:$I,3,0)*$U519+VLOOKUP(BH$14&amp;"-edad-"&amp;$I519,Equations!$G:$I,3,0)*$V519+VLOOKUP(BH$14&amp;"-est-"&amp;$I519,Equations!$G:$I,3,0)*(1/$W519)+VLOOKUP(BH$14&amp;"-imc-"&amp;$I519,Equations!$G:$I,3,0)*(1/$Q519)))</f>
        <v/>
      </c>
      <c r="BI519" s="10" t="str">
        <f>IF($AD519="","",IF(OR($V519&lt;2.7,$V519&gt;90),"Age OOR",BH519-1.6449*VLOOKUP(BH$14&amp;"-rse-"&amp;$I519,Equations!$G:$I,3,0)))</f>
        <v/>
      </c>
      <c r="BJ519" s="10" t="str">
        <f>IF($AD519="","",IF(OR($V519&lt;2.7,$V519&gt;90),"Age OOR",BH519+1.6449*VLOOKUP(BH$14&amp;"-rse-"&amp;$I519,Equations!$G:$I,3,0)))</f>
        <v/>
      </c>
      <c r="BK519" s="10" t="str">
        <f t="shared" si="192"/>
        <v/>
      </c>
      <c r="BL519" s="10" t="str">
        <f>IF($AD519="","",IF(OR($V519&lt;2.7,$V519&gt;90),"Age OOR",($AD519-BH519)/VLOOKUP(BH$14&amp;"-rse-"&amp;$I519,Equations!$G:$I,3,0)))</f>
        <v/>
      </c>
      <c r="BM519" s="10" t="str">
        <f>IF($AE519="","",IF(OR($V519&lt;2.7,$V519&gt;90),"Age OOR",VLOOKUP(BM$14&amp;"-int-"&amp;$J519,Equations!$G:$I,3,0)+VLOOKUP(BM$14&amp;"-sexo-"&amp;$J519,Equations!$G:$I,3,0)*$U519+VLOOKUP(BM$14&amp;"-edad-"&amp;$J519,Equations!$G:$I,3,0)*$V519+VLOOKUP(BM$14&amp;"-est-"&amp;$J519,Equations!$G:$I,3,0)*(1/$W519)+VLOOKUP(BM$14&amp;"-imc-"&amp;$J519,Equations!$G:$I,3,0)*(1/$Q519)))</f>
        <v/>
      </c>
      <c r="BN519" s="10" t="str">
        <f>IF($AE519="","",IF(OR($V519&lt;2.7,$V519&gt;90),"Age OOR",BM519-1.6449*VLOOKUP(BM$14&amp;"-rse-"&amp;$J519,Equations!$G:$I,3,0)))</f>
        <v/>
      </c>
      <c r="BO519" s="10" t="str">
        <f>IF($AE519="","",IF(OR($V519&lt;2.7,$V519&gt;90),"Age OOR",BM519+1.6449*VLOOKUP(BM$14&amp;"-rse-"&amp;$J519,Equations!$G:$I,3,0)))</f>
        <v/>
      </c>
      <c r="BP519" s="10" t="str">
        <f t="shared" si="193"/>
        <v/>
      </c>
      <c r="BQ519" s="10" t="str">
        <f>IF($AE519="","",IF(OR($V519&lt;2.7,$V519&gt;90),"Age OOR",($AE519-BM519)/VLOOKUP(BM$14&amp;"-rse-"&amp;$J519,Equations!$G:$I,3,0)))</f>
        <v/>
      </c>
      <c r="BR519" s="10" t="str">
        <f>IF($AF519="","",IF(OR($V519&lt;2.7,$V519&gt;90),"Age OOR",VLOOKUP(BR$14&amp;"-int-"&amp;$K519,Equations!$G:$I,3,0)+VLOOKUP(BR$14&amp;"-sexo-"&amp;$K519,Equations!$G:$I,3,0)*$U519+VLOOKUP(BR$14&amp;"-edad-"&amp;$K519,Equations!$G:$I,3,0)*$V519+VLOOKUP(BR$14&amp;"-est-"&amp;$K519,Equations!$G:$I,3,0)*(1/$W519)+VLOOKUP(BR$14&amp;"-imc-"&amp;$K519,Equations!$G:$I,3,0)*(1/$Q519)))</f>
        <v/>
      </c>
      <c r="BS519" s="10" t="str">
        <f>IF($AF519="","",IF(OR($V519&lt;2.7,$V519&gt;90),"Age OOR",BR519-1.6449*VLOOKUP(BR$14&amp;"-rse-"&amp;$K519,Equations!$G:$I,3,0)))</f>
        <v/>
      </c>
      <c r="BT519" s="10" t="str">
        <f>IF($AF519="","",IF(OR($V519&lt;2.7,$V519&gt;90),"Age OOR",BR519+1.6449*VLOOKUP(BR$14&amp;"-rse-"&amp;$K519,Equations!$G:$I,3,0)))</f>
        <v/>
      </c>
      <c r="BU519" s="10" t="str">
        <f t="shared" si="194"/>
        <v/>
      </c>
      <c r="BV519" s="10" t="str">
        <f>IF($AF519="","",IF(OR($V519&lt;2.7,$V519&gt;90),"Age OOR",($AF519-BR519)/VLOOKUP(BR$14&amp;"-rse-"&amp;$K519,Equations!$G:$I,3,0)))</f>
        <v/>
      </c>
      <c r="BW519" s="10" t="str">
        <f>IF($AG519="","",IF(OR($V519&lt;2.7,$V519&gt;90),"Age OOR",VLOOKUP(BW$14&amp;"-int-"&amp;$L519,Equations!$G:$I,3,0)+VLOOKUP(BW$14&amp;"-sexo-"&amp;$L519,Equations!$G:$I,3,0)*$U519+VLOOKUP(BW$14&amp;"-edad-"&amp;$L519,Equations!$G:$I,3,0)*$V519+VLOOKUP(BW$14&amp;"-est-"&amp;$L519,Equations!$G:$I,3,0)*(1/$W519)+VLOOKUP(BW$14&amp;"-imc-"&amp;$L519,Equations!$G:$I,3,0)*(1/$Q519)))</f>
        <v/>
      </c>
      <c r="BX519" s="10" t="str">
        <f>IF($AG519="","",IF(OR($V519&lt;2.7,$V519&gt;90),"Age OOR",BW519-1.6449*VLOOKUP(BW$14&amp;"-rse-"&amp;$L519,Equations!$G:$I,3,0)))</f>
        <v/>
      </c>
      <c r="BY519" s="10" t="str">
        <f>IF($AG519="","",IF(OR($V519&lt;2.7,$V519&gt;90),"Age OOR",BW519+1.6449*VLOOKUP(BW$14&amp;"-rse-"&amp;$L519,Equations!$G:$I,3,0)))</f>
        <v/>
      </c>
      <c r="BZ519" s="10" t="str">
        <f t="shared" si="195"/>
        <v/>
      </c>
      <c r="CA519" s="10" t="str">
        <f>IF($AG519="","",IF(OR($V519&lt;2.7,$V519&gt;90),"Age OOR",($AG519-BW519)/VLOOKUP(BW$14&amp;"-rse-"&amp;$L519,Equations!$G:$I,3,0)))</f>
        <v/>
      </c>
      <c r="CB519" s="10" t="str">
        <f>IF($AH519="","",IF(OR($V519&lt;2.7,$V519&gt;90),"Age OOR",VLOOKUP(CB$14&amp;"-int-"&amp;$M519,Equations!$G:$I,3,0)+VLOOKUP(CB$14&amp;"-sexo-"&amp;$M519,Equations!$G:$I,3,0)*$U519+VLOOKUP(CB$14&amp;"-edad-"&amp;$M519,Equations!$G:$I,3,0)*$V519+VLOOKUP(CB$14&amp;"-est-"&amp;$M519,Equations!$G:$I,3,0)*(1/$W519)+VLOOKUP(CB$14&amp;"-imc-"&amp;$M519,Equations!$G:$I,3,0)*(1/$Q519)))</f>
        <v/>
      </c>
      <c r="CC519" s="10" t="str">
        <f>IF($AH519="","",IF(OR($V519&lt;2.7,$V519&gt;90),"Age OOR",CB519-1.6449*VLOOKUP(CB$14&amp;"-rse-"&amp;$M519,Equations!$G:$I,3,0)))</f>
        <v/>
      </c>
      <c r="CD519" s="10" t="str">
        <f>IF($AH519="","",IF(OR($V519&lt;2.7,$V519&gt;90),"Age OOR",CB519+1.6449*VLOOKUP(CB$14&amp;"-rse-"&amp;$M519,Equations!$G:$I,3,0)))</f>
        <v/>
      </c>
      <c r="CE519" s="10" t="str">
        <f t="shared" si="196"/>
        <v/>
      </c>
      <c r="CF519" s="10" t="str">
        <f>IF($AH519="","",IF(OR($V519&lt;2.7,$V519&gt;90),"Age OOR",($AH519-CB519)/VLOOKUP(CB$14&amp;"-rse-"&amp;$M519,Equations!$G:$I,3,0)))</f>
        <v/>
      </c>
      <c r="CG519" s="10" t="str">
        <f>IF($AI519="","",IF(OR($V519&lt;2.7,$V519&gt;90),"Age OOR",VLOOKUP(CG$14&amp;"-int-"&amp;$N519,Equations!$G:$I,3,0)+VLOOKUP(CG$14&amp;"-sexo-"&amp;$N519,Equations!$G:$I,3,0)*$U519+VLOOKUP(CG$14&amp;"-edad-"&amp;$N519,Equations!$G:$I,3,0)*$V519+VLOOKUP(CG$14&amp;"-est-"&amp;$N519,Equations!$G:$I,3,0)*(1/$W519)+VLOOKUP(CG$14&amp;"-imc-"&amp;$N519,Equations!$G:$I,3,0)*(1/$Q519)))</f>
        <v/>
      </c>
      <c r="CH519" s="10" t="str">
        <f>IF($AI519="","",IF(OR($V519&lt;2.7,$V519&gt;90),"Age OOR",CG519-1.6449*VLOOKUP(CG$14&amp;"-rse-"&amp;$N519,Equations!$G:$I,3,0)))</f>
        <v/>
      </c>
      <c r="CI519" s="10" t="str">
        <f>IF($AI519="","",IF(OR($V519&lt;2.7,$V519&gt;90),"Age OOR",CG519+1.6449*VLOOKUP(CG$14&amp;"-rse-"&amp;$N519,Equations!$G:$I,3,0)))</f>
        <v/>
      </c>
      <c r="CJ519" s="10" t="str">
        <f t="shared" si="197"/>
        <v/>
      </c>
      <c r="CK519" s="10" t="str">
        <f>IF($AI519="","",IF(OR($V519&lt;2.7,$V519&gt;90),"Age OOR",($AI519-CG519)/VLOOKUP(CG$14&amp;"-rse-"&amp;$N519,Equations!$G:$I,3,0)))</f>
        <v/>
      </c>
      <c r="CL519" s="10" t="str">
        <f>IF($AJ519="","",IF(OR($V519&lt;2.7,$V519&gt;90),"Age OOR",VLOOKUP(CL$14&amp;"-int-"&amp;$O519,Equations!$G:$I,3,0)+VLOOKUP(CL$14&amp;"-sexo-"&amp;$O519,Equations!$G:$I,3,0)*$U519+VLOOKUP(CL$14&amp;"-edad-"&amp;$O519,Equations!$G:$I,3,0)*$V519+VLOOKUP(CL$14&amp;"-est-"&amp;$O519,Equations!$G:$I,3,0)*(1/$W519)+VLOOKUP(CL$14&amp;"-imc-"&amp;$O519,Equations!$G:$I,3,0)*(1/$Q519)))</f>
        <v/>
      </c>
      <c r="CM519" s="10" t="str">
        <f>IF($AJ519="","",IF(OR($V519&lt;2.7,$V519&gt;90),"Age OOR",CL519-1.6449*VLOOKUP(CL$14&amp;"-rse-"&amp;$O519,Equations!$G:$I,3,0)))</f>
        <v/>
      </c>
      <c r="CN519" s="10" t="str">
        <f>IF($AJ519="","",IF(OR($V519&lt;2.7,$V519&gt;90),"Age OOR",CL519+1.6449*VLOOKUP(CL$14&amp;"-rse-"&amp;$O519,Equations!$G:$I,3,0)))</f>
        <v/>
      </c>
      <c r="CO519" s="10" t="str">
        <f t="shared" si="198"/>
        <v/>
      </c>
      <c r="CP519" s="10" t="str">
        <f>IF($AJ519="","",IF(OR($V519&lt;2.7,$V519&gt;90),"Age OOR",($AJ519-CL519)/VLOOKUP(CL$14&amp;"-rse-"&amp;$O519,Equations!$G:$I,3,0)))</f>
        <v/>
      </c>
      <c r="CQ519" s="10" t="str">
        <f>IF($AK519="","",IF(OR($V519&lt;2.7,$V519&gt;90),"Age OOR",EXP(VLOOKUP(CQ$14&amp;"-int-"&amp;$P519,Equations!$G:$I,3,0)+VLOOKUP(CQ$14&amp;"-sexo-"&amp;$P519,Equations!$G:$I,3,0)*$U519+VLOOKUP(CQ$14&amp;"-edad-"&amp;$P519,Equations!$G:$I,3,0)*$V519+VLOOKUP(CQ$14&amp;"-est-"&amp;$P519,Equations!$G:$I,3,0)*(1/$W519)+VLOOKUP(CQ$14&amp;"-imc-"&amp;$P519,Equations!$G:$I,3,0)*(1/$Q519))))</f>
        <v/>
      </c>
      <c r="CR519" s="10" t="str">
        <f>IF($AK519="","",IF(OR($V519&lt;2.7,$V519&gt;90),"Age OOR",EXP(LN(CQ519)-1.6449*VLOOKUP(CQ$14&amp;"-rse-"&amp;$P519,Equations!$G:$I,3,0))))</f>
        <v/>
      </c>
      <c r="CS519" s="10" t="str">
        <f>IF($AK519="","",IF(OR($V519&lt;2.7,$V519&gt;90),"Age OOR",EXP(LN(CQ519)+1.6449*VLOOKUP(CQ$14&amp;"-rse-"&amp;$P519,Equations!$G:$I,3,0))))</f>
        <v/>
      </c>
      <c r="CT519" s="10" t="str">
        <f t="shared" si="199"/>
        <v/>
      </c>
      <c r="CU519" s="10" t="str">
        <f>IF($AK519="","",IF(OR($V519&lt;2.7,$V519&gt;90),"Age OOR",(LN($AK519)-LN(CQ519))/VLOOKUP(CQ$14&amp;"-rse-"&amp;$P519,Equations!$G:$I,3,0)))</f>
        <v/>
      </c>
      <c r="CV519" s="47"/>
    </row>
    <row r="520" spans="5:109" x14ac:dyDescent="0.2">
      <c r="E520" s="23" t="str">
        <f t="shared" si="175"/>
        <v>Age out of range</v>
      </c>
      <c r="F520" s="23" t="str">
        <f t="shared" si="176"/>
        <v>Age out of range</v>
      </c>
      <c r="G520" s="23" t="str">
        <f t="shared" si="177"/>
        <v>Age out of range</v>
      </c>
      <c r="H520" s="23" t="str">
        <f t="shared" si="178"/>
        <v>Age out of range</v>
      </c>
      <c r="I520" s="23" t="str">
        <f t="shared" si="179"/>
        <v>Age out of range</v>
      </c>
      <c r="J520" s="23" t="str">
        <f t="shared" si="180"/>
        <v>Age out of range</v>
      </c>
      <c r="K520" s="23" t="str">
        <f t="shared" si="181"/>
        <v>Age out of range</v>
      </c>
      <c r="L520" s="23" t="str">
        <f t="shared" si="182"/>
        <v>Age out of range</v>
      </c>
      <c r="M520" s="23" t="str">
        <f t="shared" si="183"/>
        <v>Age out of range</v>
      </c>
      <c r="N520" s="23" t="str">
        <f t="shared" si="184"/>
        <v>Age out of range</v>
      </c>
      <c r="O520" s="23" t="str">
        <f t="shared" si="185"/>
        <v>Age out of range</v>
      </c>
      <c r="P520" s="23" t="str">
        <f t="shared" si="186"/>
        <v>Age out of range</v>
      </c>
      <c r="Q520" s="23" t="e">
        <f t="shared" si="187"/>
        <v>#DIV/0!</v>
      </c>
      <c r="R520" s="17"/>
      <c r="S520" s="23">
        <v>504</v>
      </c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7"/>
      <c r="AM520" s="47"/>
      <c r="AN520" s="10" t="str">
        <f>IF($Z520="","",IF(OR($V520&lt;2.7,$V520&gt;90),"Age OOR",VLOOKUP(AN$14&amp;"-int-"&amp;$E520,Equations!$G:$I,3,0)+VLOOKUP(AN$14&amp;"-sexo-"&amp;$E520,Equations!$G:$I,3,0)*$U520+VLOOKUP(AN$14&amp;"-edad-"&amp;$E520,Equations!$G:$I,3,0)*$V520+VLOOKUP(AN$14&amp;"-est-"&amp;$E520,Equations!$G:$I,3,0)*(1/$W520)+VLOOKUP(AN$14&amp;"-imc-"&amp;$E520,Equations!$G:$I,3,0)*(1/$Q520)))</f>
        <v/>
      </c>
      <c r="AO520" s="10" t="str">
        <f>IF($Z520="","",IF(OR($V520&lt;2.7,$V520&gt;90),"Age OOR",AN520-1.6449*VLOOKUP(AN$14&amp;"-rse-"&amp;$E520,Equations!$G:$I,3,0)))</f>
        <v/>
      </c>
      <c r="AP520" s="10" t="str">
        <f>IF($Z520="","",IF(OR($V520&lt;2.7,$V520&gt;90),"Age OOR",AN520+1.6449*VLOOKUP(AN$14&amp;"-rse-"&amp;$E520,Equations!$G:$I,3,0)))</f>
        <v/>
      </c>
      <c r="AQ520" s="10" t="str">
        <f t="shared" si="188"/>
        <v/>
      </c>
      <c r="AR520" s="10" t="str">
        <f>IF($Z520="","",IF(OR($V520&lt;2.7,$V520&gt;90),"Age OOR",($Z520-AN520)/VLOOKUP(AN$14&amp;"-rse-"&amp;$E520,Equations!$G:$I,3,0)))</f>
        <v/>
      </c>
      <c r="AS520" s="10" t="str">
        <f>IF($AA520="","",IF(OR($V520&lt;2.7,$V520&gt;90),"Age OOR",VLOOKUP(AS$14&amp;"-int-"&amp;$F520,Equations!$G:$I,3,0)+VLOOKUP(AS$14&amp;"-sexo-"&amp;$F520,Equations!$G:$I,3,0)*$U520+VLOOKUP(AS$14&amp;"-edad-"&amp;$F520,Equations!$G:$I,3,0)*$V520+VLOOKUP(AS$14&amp;"-est-"&amp;$F520,Equations!$G:$I,3,0)*(1/$W520)+VLOOKUP(AS$14&amp;"-imc-"&amp;$F520,Equations!$G:$I,3,0)*(1/$Q520)))</f>
        <v/>
      </c>
      <c r="AT520" s="10" t="str">
        <f>IF($AA520="","",IF(OR($V520&lt;2.7,$V520&gt;90),"Age OOR",AS520-1.6449*VLOOKUP(AS$14&amp;"-rse-"&amp;$F520,Equations!$G:$I,3,0)))</f>
        <v/>
      </c>
      <c r="AU520" s="10" t="str">
        <f>IF($AA520="","",IF(OR($V520&lt;2.7,$V520&gt;90),"Age OOR",AS520+1.6449*VLOOKUP(AS$14&amp;"-rse-"&amp;$F520,Equations!$G:$I,3,0)))</f>
        <v/>
      </c>
      <c r="AV520" s="10" t="str">
        <f t="shared" si="189"/>
        <v/>
      </c>
      <c r="AW520" s="10" t="str">
        <f>IF($AA520="","",IF(OR($V520&lt;2.7,$V520&gt;90),"Age OOR",($AA520-AS520)/VLOOKUP(AS$14&amp;"-rse-"&amp;$F520,Equations!$G:$I,3,0)))</f>
        <v/>
      </c>
      <c r="AX520" s="10" t="str">
        <f>IF($AB520="","",IF(OR($V520&lt;2.7,$V520&gt;90),"Age OOR",VLOOKUP(AX$14&amp;"-int-"&amp;$G520,Equations!$G:$I,3,0)+VLOOKUP(AX$14&amp;"-sexo-"&amp;$G520,Equations!$G:$I,3,0)*$U520+VLOOKUP(AX$14&amp;"-edad-"&amp;$G520,Equations!$G:$I,3,0)*$V520+VLOOKUP(AX$14&amp;"-est-"&amp;$G520,Equations!$G:$I,3,0)*(1/$W520)+VLOOKUP(AX$14&amp;"-imc-"&amp;$G520,Equations!$G:$I,3,0)*(1/$Q520)))</f>
        <v/>
      </c>
      <c r="AY520" s="10" t="str">
        <f>IF($AB520="","",IF(OR($V520&lt;2.7,$V520&gt;90),"Age OOR",AX520-1.6449*VLOOKUP(AX$14&amp;"-rse-"&amp;$G520,Equations!$G:$I,3,0)))</f>
        <v/>
      </c>
      <c r="AZ520" s="10" t="str">
        <f>IF($AB520="","",IF(OR($V520&lt;2.7,$V520&gt;90),"Age OOR",AX520+1.6449*VLOOKUP(AX$14&amp;"-rse-"&amp;$G520,Equations!$G:$I,3,0)))</f>
        <v/>
      </c>
      <c r="BA520" s="10" t="str">
        <f t="shared" si="190"/>
        <v/>
      </c>
      <c r="BB520" s="10" t="str">
        <f>IF($AB520="","",IF(OR($V520&lt;2.7,$V520&gt;90),"Age OOR",($AB520-AX520)/VLOOKUP(AX$14&amp;"-rse-"&amp;$G520,Equations!$G:$I,3,0)))</f>
        <v/>
      </c>
      <c r="BC520" s="10" t="str">
        <f>IF($AC520="","",IF(OR($V520&lt;2.7,$V520&gt;90),"Age OOR",VLOOKUP(BC$14&amp;"-int-"&amp;$H520,Equations!$G:$I,3,0)+VLOOKUP(BC$14&amp;"-sexo-"&amp;$H520,Equations!$G:$I,3,0)*$U520+VLOOKUP(BC$14&amp;"-edad-"&amp;$H520,Equations!$G:$I,3,0)*$V520+VLOOKUP(BC$14&amp;"-est-"&amp;$H520,Equations!$G:$I,3,0)*(1/$W520)+VLOOKUP(BC$14&amp;"-imc-"&amp;$H520,Equations!$G:$I,3,0)*(1/$Q520)))</f>
        <v/>
      </c>
      <c r="BD520" s="10" t="str">
        <f>IF($AC520="","",IF(OR($V520&lt;2.7,$V520&gt;90),"Age OOR",BC520-1.6449*VLOOKUP(BC$14&amp;"-rse-"&amp;$H520,Equations!$G:$I,3,0)))</f>
        <v/>
      </c>
      <c r="BE520" s="10" t="str">
        <f>IF($AC520="","",IF(OR($V520&lt;2.7,$V520&gt;90),"Age OOR",BC520+1.6449*VLOOKUP(BC$14&amp;"-rse-"&amp;$H520,Equations!$G:$I,3,0)))</f>
        <v/>
      </c>
      <c r="BF520" s="10" t="str">
        <f t="shared" si="191"/>
        <v/>
      </c>
      <c r="BG520" s="10" t="str">
        <f>IF($AC520="","",IF(OR($V520&lt;2.7,$V520&gt;90),"Age OOR",($AC520-BC520)/VLOOKUP(BC$14&amp;"-rse-"&amp;$H520,Equations!$G:$I,3,0)))</f>
        <v/>
      </c>
      <c r="BH520" s="10" t="str">
        <f>IF($AD520="","",IF(OR($V520&lt;2.7,$V520&gt;90),"Age OOR",VLOOKUP(BH$14&amp;"-int-"&amp;$I520,Equations!$G:$I,3,0)+VLOOKUP(BH$14&amp;"-sexo-"&amp;$I520,Equations!$G:$I,3,0)*$U520+VLOOKUP(BH$14&amp;"-edad-"&amp;$I520,Equations!$G:$I,3,0)*$V520+VLOOKUP(BH$14&amp;"-est-"&amp;$I520,Equations!$G:$I,3,0)*(1/$W520)+VLOOKUP(BH$14&amp;"-imc-"&amp;$I520,Equations!$G:$I,3,0)*(1/$Q520)))</f>
        <v/>
      </c>
      <c r="BI520" s="10" t="str">
        <f>IF($AD520="","",IF(OR($V520&lt;2.7,$V520&gt;90),"Age OOR",BH520-1.6449*VLOOKUP(BH$14&amp;"-rse-"&amp;$I520,Equations!$G:$I,3,0)))</f>
        <v/>
      </c>
      <c r="BJ520" s="10" t="str">
        <f>IF($AD520="","",IF(OR($V520&lt;2.7,$V520&gt;90),"Age OOR",BH520+1.6449*VLOOKUP(BH$14&amp;"-rse-"&amp;$I520,Equations!$G:$I,3,0)))</f>
        <v/>
      </c>
      <c r="BK520" s="10" t="str">
        <f t="shared" si="192"/>
        <v/>
      </c>
      <c r="BL520" s="10" t="str">
        <f>IF($AD520="","",IF(OR($V520&lt;2.7,$V520&gt;90),"Age OOR",($AD520-BH520)/VLOOKUP(BH$14&amp;"-rse-"&amp;$I520,Equations!$G:$I,3,0)))</f>
        <v/>
      </c>
      <c r="BM520" s="10" t="str">
        <f>IF($AE520="","",IF(OR($V520&lt;2.7,$V520&gt;90),"Age OOR",VLOOKUP(BM$14&amp;"-int-"&amp;$J520,Equations!$G:$I,3,0)+VLOOKUP(BM$14&amp;"-sexo-"&amp;$J520,Equations!$G:$I,3,0)*$U520+VLOOKUP(BM$14&amp;"-edad-"&amp;$J520,Equations!$G:$I,3,0)*$V520+VLOOKUP(BM$14&amp;"-est-"&amp;$J520,Equations!$G:$I,3,0)*(1/$W520)+VLOOKUP(BM$14&amp;"-imc-"&amp;$J520,Equations!$G:$I,3,0)*(1/$Q520)))</f>
        <v/>
      </c>
      <c r="BN520" s="10" t="str">
        <f>IF($AE520="","",IF(OR($V520&lt;2.7,$V520&gt;90),"Age OOR",BM520-1.6449*VLOOKUP(BM$14&amp;"-rse-"&amp;$J520,Equations!$G:$I,3,0)))</f>
        <v/>
      </c>
      <c r="BO520" s="10" t="str">
        <f>IF($AE520="","",IF(OR($V520&lt;2.7,$V520&gt;90),"Age OOR",BM520+1.6449*VLOOKUP(BM$14&amp;"-rse-"&amp;$J520,Equations!$G:$I,3,0)))</f>
        <v/>
      </c>
      <c r="BP520" s="10" t="str">
        <f t="shared" si="193"/>
        <v/>
      </c>
      <c r="BQ520" s="10" t="str">
        <f>IF($AE520="","",IF(OR($V520&lt;2.7,$V520&gt;90),"Age OOR",($AE520-BM520)/VLOOKUP(BM$14&amp;"-rse-"&amp;$J520,Equations!$G:$I,3,0)))</f>
        <v/>
      </c>
      <c r="BR520" s="10" t="str">
        <f>IF($AF520="","",IF(OR($V520&lt;2.7,$V520&gt;90),"Age OOR",VLOOKUP(BR$14&amp;"-int-"&amp;$K520,Equations!$G:$I,3,0)+VLOOKUP(BR$14&amp;"-sexo-"&amp;$K520,Equations!$G:$I,3,0)*$U520+VLOOKUP(BR$14&amp;"-edad-"&amp;$K520,Equations!$G:$I,3,0)*$V520+VLOOKUP(BR$14&amp;"-est-"&amp;$K520,Equations!$G:$I,3,0)*(1/$W520)+VLOOKUP(BR$14&amp;"-imc-"&amp;$K520,Equations!$G:$I,3,0)*(1/$Q520)))</f>
        <v/>
      </c>
      <c r="BS520" s="10" t="str">
        <f>IF($AF520="","",IF(OR($V520&lt;2.7,$V520&gt;90),"Age OOR",BR520-1.6449*VLOOKUP(BR$14&amp;"-rse-"&amp;$K520,Equations!$G:$I,3,0)))</f>
        <v/>
      </c>
      <c r="BT520" s="10" t="str">
        <f>IF($AF520="","",IF(OR($V520&lt;2.7,$V520&gt;90),"Age OOR",BR520+1.6449*VLOOKUP(BR$14&amp;"-rse-"&amp;$K520,Equations!$G:$I,3,0)))</f>
        <v/>
      </c>
      <c r="BU520" s="10" t="str">
        <f t="shared" si="194"/>
        <v/>
      </c>
      <c r="BV520" s="10" t="str">
        <f>IF($AF520="","",IF(OR($V520&lt;2.7,$V520&gt;90),"Age OOR",($AF520-BR520)/VLOOKUP(BR$14&amp;"-rse-"&amp;$K520,Equations!$G:$I,3,0)))</f>
        <v/>
      </c>
      <c r="BW520" s="10" t="str">
        <f>IF($AG520="","",IF(OR($V520&lt;2.7,$V520&gt;90),"Age OOR",VLOOKUP(BW$14&amp;"-int-"&amp;$L520,Equations!$G:$I,3,0)+VLOOKUP(BW$14&amp;"-sexo-"&amp;$L520,Equations!$G:$I,3,0)*$U520+VLOOKUP(BW$14&amp;"-edad-"&amp;$L520,Equations!$G:$I,3,0)*$V520+VLOOKUP(BW$14&amp;"-est-"&amp;$L520,Equations!$G:$I,3,0)*(1/$W520)+VLOOKUP(BW$14&amp;"-imc-"&amp;$L520,Equations!$G:$I,3,0)*(1/$Q520)))</f>
        <v/>
      </c>
      <c r="BX520" s="10" t="str">
        <f>IF($AG520="","",IF(OR($V520&lt;2.7,$V520&gt;90),"Age OOR",BW520-1.6449*VLOOKUP(BW$14&amp;"-rse-"&amp;$L520,Equations!$G:$I,3,0)))</f>
        <v/>
      </c>
      <c r="BY520" s="10" t="str">
        <f>IF($AG520="","",IF(OR($V520&lt;2.7,$V520&gt;90),"Age OOR",BW520+1.6449*VLOOKUP(BW$14&amp;"-rse-"&amp;$L520,Equations!$G:$I,3,0)))</f>
        <v/>
      </c>
      <c r="BZ520" s="10" t="str">
        <f t="shared" si="195"/>
        <v/>
      </c>
      <c r="CA520" s="10" t="str">
        <f>IF($AG520="","",IF(OR($V520&lt;2.7,$V520&gt;90),"Age OOR",($AG520-BW520)/VLOOKUP(BW$14&amp;"-rse-"&amp;$L520,Equations!$G:$I,3,0)))</f>
        <v/>
      </c>
      <c r="CB520" s="10" t="str">
        <f>IF($AH520="","",IF(OR($V520&lt;2.7,$V520&gt;90),"Age OOR",VLOOKUP(CB$14&amp;"-int-"&amp;$M520,Equations!$G:$I,3,0)+VLOOKUP(CB$14&amp;"-sexo-"&amp;$M520,Equations!$G:$I,3,0)*$U520+VLOOKUP(CB$14&amp;"-edad-"&amp;$M520,Equations!$G:$I,3,0)*$V520+VLOOKUP(CB$14&amp;"-est-"&amp;$M520,Equations!$G:$I,3,0)*(1/$W520)+VLOOKUP(CB$14&amp;"-imc-"&amp;$M520,Equations!$G:$I,3,0)*(1/$Q520)))</f>
        <v/>
      </c>
      <c r="CC520" s="10" t="str">
        <f>IF($AH520="","",IF(OR($V520&lt;2.7,$V520&gt;90),"Age OOR",CB520-1.6449*VLOOKUP(CB$14&amp;"-rse-"&amp;$M520,Equations!$G:$I,3,0)))</f>
        <v/>
      </c>
      <c r="CD520" s="10" t="str">
        <f>IF($AH520="","",IF(OR($V520&lt;2.7,$V520&gt;90),"Age OOR",CB520+1.6449*VLOOKUP(CB$14&amp;"-rse-"&amp;$M520,Equations!$G:$I,3,0)))</f>
        <v/>
      </c>
      <c r="CE520" s="10" t="str">
        <f t="shared" si="196"/>
        <v/>
      </c>
      <c r="CF520" s="10" t="str">
        <f>IF($AH520="","",IF(OR($V520&lt;2.7,$V520&gt;90),"Age OOR",($AH520-CB520)/VLOOKUP(CB$14&amp;"-rse-"&amp;$M520,Equations!$G:$I,3,0)))</f>
        <v/>
      </c>
      <c r="CG520" s="10" t="str">
        <f>IF($AI520="","",IF(OR($V520&lt;2.7,$V520&gt;90),"Age OOR",VLOOKUP(CG$14&amp;"-int-"&amp;$N520,Equations!$G:$I,3,0)+VLOOKUP(CG$14&amp;"-sexo-"&amp;$N520,Equations!$G:$I,3,0)*$U520+VLOOKUP(CG$14&amp;"-edad-"&amp;$N520,Equations!$G:$I,3,0)*$V520+VLOOKUP(CG$14&amp;"-est-"&amp;$N520,Equations!$G:$I,3,0)*(1/$W520)+VLOOKUP(CG$14&amp;"-imc-"&amp;$N520,Equations!$G:$I,3,0)*(1/$Q520)))</f>
        <v/>
      </c>
      <c r="CH520" s="10" t="str">
        <f>IF($AI520="","",IF(OR($V520&lt;2.7,$V520&gt;90),"Age OOR",CG520-1.6449*VLOOKUP(CG$14&amp;"-rse-"&amp;$N520,Equations!$G:$I,3,0)))</f>
        <v/>
      </c>
      <c r="CI520" s="10" t="str">
        <f>IF($AI520="","",IF(OR($V520&lt;2.7,$V520&gt;90),"Age OOR",CG520+1.6449*VLOOKUP(CG$14&amp;"-rse-"&amp;$N520,Equations!$G:$I,3,0)))</f>
        <v/>
      </c>
      <c r="CJ520" s="10" t="str">
        <f t="shared" si="197"/>
        <v/>
      </c>
      <c r="CK520" s="10" t="str">
        <f>IF($AI520="","",IF(OR($V520&lt;2.7,$V520&gt;90),"Age OOR",($AI520-CG520)/VLOOKUP(CG$14&amp;"-rse-"&amp;$N520,Equations!$G:$I,3,0)))</f>
        <v/>
      </c>
      <c r="CL520" s="10" t="str">
        <f>IF($AJ520="","",IF(OR($V520&lt;2.7,$V520&gt;90),"Age OOR",VLOOKUP(CL$14&amp;"-int-"&amp;$O520,Equations!$G:$I,3,0)+VLOOKUP(CL$14&amp;"-sexo-"&amp;$O520,Equations!$G:$I,3,0)*$U520+VLOOKUP(CL$14&amp;"-edad-"&amp;$O520,Equations!$G:$I,3,0)*$V520+VLOOKUP(CL$14&amp;"-est-"&amp;$O520,Equations!$G:$I,3,0)*(1/$W520)+VLOOKUP(CL$14&amp;"-imc-"&amp;$O520,Equations!$G:$I,3,0)*(1/$Q520)))</f>
        <v/>
      </c>
      <c r="CM520" s="10" t="str">
        <f>IF($AJ520="","",IF(OR($V520&lt;2.7,$V520&gt;90),"Age OOR",CL520-1.6449*VLOOKUP(CL$14&amp;"-rse-"&amp;$O520,Equations!$G:$I,3,0)))</f>
        <v/>
      </c>
      <c r="CN520" s="10" t="str">
        <f>IF($AJ520="","",IF(OR($V520&lt;2.7,$V520&gt;90),"Age OOR",CL520+1.6449*VLOOKUP(CL$14&amp;"-rse-"&amp;$O520,Equations!$G:$I,3,0)))</f>
        <v/>
      </c>
      <c r="CO520" s="10" t="str">
        <f t="shared" si="198"/>
        <v/>
      </c>
      <c r="CP520" s="10" t="str">
        <f>IF($AJ520="","",IF(OR($V520&lt;2.7,$V520&gt;90),"Age OOR",($AJ520-CL520)/VLOOKUP(CL$14&amp;"-rse-"&amp;$O520,Equations!$G:$I,3,0)))</f>
        <v/>
      </c>
      <c r="CQ520" s="10" t="str">
        <f>IF($AK520="","",IF(OR($V520&lt;2.7,$V520&gt;90),"Age OOR",EXP(VLOOKUP(CQ$14&amp;"-int-"&amp;$P520,Equations!$G:$I,3,0)+VLOOKUP(CQ$14&amp;"-sexo-"&amp;$P520,Equations!$G:$I,3,0)*$U520+VLOOKUP(CQ$14&amp;"-edad-"&amp;$P520,Equations!$G:$I,3,0)*$V520+VLOOKUP(CQ$14&amp;"-est-"&amp;$P520,Equations!$G:$I,3,0)*(1/$W520)+VLOOKUP(CQ$14&amp;"-imc-"&amp;$P520,Equations!$G:$I,3,0)*(1/$Q520))))</f>
        <v/>
      </c>
      <c r="CR520" s="10" t="str">
        <f>IF($AK520="","",IF(OR($V520&lt;2.7,$V520&gt;90),"Age OOR",EXP(LN(CQ520)-1.6449*VLOOKUP(CQ$14&amp;"-rse-"&amp;$P520,Equations!$G:$I,3,0))))</f>
        <v/>
      </c>
      <c r="CS520" s="10" t="str">
        <f>IF($AK520="","",IF(OR($V520&lt;2.7,$V520&gt;90),"Age OOR",EXP(LN(CQ520)+1.6449*VLOOKUP(CQ$14&amp;"-rse-"&amp;$P520,Equations!$G:$I,3,0))))</f>
        <v/>
      </c>
      <c r="CT520" s="10" t="str">
        <f t="shared" si="199"/>
        <v/>
      </c>
      <c r="CU520" s="10" t="str">
        <f>IF($AK520="","",IF(OR($V520&lt;2.7,$V520&gt;90),"Age OOR",(LN($AK520)-LN(CQ520))/VLOOKUP(CQ$14&amp;"-rse-"&amp;$P520,Equations!$G:$I,3,0)))</f>
        <v/>
      </c>
      <c r="CV520" s="47"/>
    </row>
    <row r="521" spans="5:109" x14ac:dyDescent="0.2">
      <c r="E521" s="23" t="str">
        <f t="shared" si="175"/>
        <v>Age out of range</v>
      </c>
      <c r="F521" s="23" t="str">
        <f t="shared" si="176"/>
        <v>Age out of range</v>
      </c>
      <c r="G521" s="23" t="str">
        <f t="shared" si="177"/>
        <v>Age out of range</v>
      </c>
      <c r="H521" s="23" t="str">
        <f t="shared" si="178"/>
        <v>Age out of range</v>
      </c>
      <c r="I521" s="23" t="str">
        <f t="shared" si="179"/>
        <v>Age out of range</v>
      </c>
      <c r="J521" s="23" t="str">
        <f t="shared" si="180"/>
        <v>Age out of range</v>
      </c>
      <c r="K521" s="23" t="str">
        <f t="shared" si="181"/>
        <v>Age out of range</v>
      </c>
      <c r="L521" s="23" t="str">
        <f t="shared" si="182"/>
        <v>Age out of range</v>
      </c>
      <c r="M521" s="23" t="str">
        <f t="shared" si="183"/>
        <v>Age out of range</v>
      </c>
      <c r="N521" s="23" t="str">
        <f t="shared" si="184"/>
        <v>Age out of range</v>
      </c>
      <c r="O521" s="23" t="str">
        <f t="shared" si="185"/>
        <v>Age out of range</v>
      </c>
      <c r="P521" s="23" t="str">
        <f t="shared" si="186"/>
        <v>Age out of range</v>
      </c>
      <c r="Q521" s="23" t="e">
        <f t="shared" si="187"/>
        <v>#DIV/0!</v>
      </c>
      <c r="R521" s="17"/>
      <c r="S521" s="23">
        <v>505</v>
      </c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7"/>
      <c r="AM521" s="47"/>
      <c r="AN521" s="10" t="str">
        <f>IF($Z521="","",IF(OR($V521&lt;2.7,$V521&gt;90),"Age OOR",VLOOKUP(AN$14&amp;"-int-"&amp;$E521,Equations!$G:$I,3,0)+VLOOKUP(AN$14&amp;"-sexo-"&amp;$E521,Equations!$G:$I,3,0)*$U521+VLOOKUP(AN$14&amp;"-edad-"&amp;$E521,Equations!$G:$I,3,0)*$V521+VLOOKUP(AN$14&amp;"-est-"&amp;$E521,Equations!$G:$I,3,0)*(1/$W521)+VLOOKUP(AN$14&amp;"-imc-"&amp;$E521,Equations!$G:$I,3,0)*(1/$Q521)))</f>
        <v/>
      </c>
      <c r="AO521" s="10" t="str">
        <f>IF($Z521="","",IF(OR($V521&lt;2.7,$V521&gt;90),"Age OOR",AN521-1.6449*VLOOKUP(AN$14&amp;"-rse-"&amp;$E521,Equations!$G:$I,3,0)))</f>
        <v/>
      </c>
      <c r="AP521" s="10" t="str">
        <f>IF($Z521="","",IF(OR($V521&lt;2.7,$V521&gt;90),"Age OOR",AN521+1.6449*VLOOKUP(AN$14&amp;"-rse-"&amp;$E521,Equations!$G:$I,3,0)))</f>
        <v/>
      </c>
      <c r="AQ521" s="10" t="str">
        <f t="shared" si="188"/>
        <v/>
      </c>
      <c r="AR521" s="10" t="str">
        <f>IF($Z521="","",IF(OR($V521&lt;2.7,$V521&gt;90),"Age OOR",($Z521-AN521)/VLOOKUP(AN$14&amp;"-rse-"&amp;$E521,Equations!$G:$I,3,0)))</f>
        <v/>
      </c>
      <c r="AS521" s="10" t="str">
        <f>IF($AA521="","",IF(OR($V521&lt;2.7,$V521&gt;90),"Age OOR",VLOOKUP(AS$14&amp;"-int-"&amp;$F521,Equations!$G:$I,3,0)+VLOOKUP(AS$14&amp;"-sexo-"&amp;$F521,Equations!$G:$I,3,0)*$U521+VLOOKUP(AS$14&amp;"-edad-"&amp;$F521,Equations!$G:$I,3,0)*$V521+VLOOKUP(AS$14&amp;"-est-"&amp;$F521,Equations!$G:$I,3,0)*(1/$W521)+VLOOKUP(AS$14&amp;"-imc-"&amp;$F521,Equations!$G:$I,3,0)*(1/$Q521)))</f>
        <v/>
      </c>
      <c r="AT521" s="10" t="str">
        <f>IF($AA521="","",IF(OR($V521&lt;2.7,$V521&gt;90),"Age OOR",AS521-1.6449*VLOOKUP(AS$14&amp;"-rse-"&amp;$F521,Equations!$G:$I,3,0)))</f>
        <v/>
      </c>
      <c r="AU521" s="10" t="str">
        <f>IF($AA521="","",IF(OR($V521&lt;2.7,$V521&gt;90),"Age OOR",AS521+1.6449*VLOOKUP(AS$14&amp;"-rse-"&amp;$F521,Equations!$G:$I,3,0)))</f>
        <v/>
      </c>
      <c r="AV521" s="10" t="str">
        <f t="shared" si="189"/>
        <v/>
      </c>
      <c r="AW521" s="10" t="str">
        <f>IF($AA521="","",IF(OR($V521&lt;2.7,$V521&gt;90),"Age OOR",($AA521-AS521)/VLOOKUP(AS$14&amp;"-rse-"&amp;$F521,Equations!$G:$I,3,0)))</f>
        <v/>
      </c>
      <c r="AX521" s="10" t="str">
        <f>IF($AB521="","",IF(OR($V521&lt;2.7,$V521&gt;90),"Age OOR",VLOOKUP(AX$14&amp;"-int-"&amp;$G521,Equations!$G:$I,3,0)+VLOOKUP(AX$14&amp;"-sexo-"&amp;$G521,Equations!$G:$I,3,0)*$U521+VLOOKUP(AX$14&amp;"-edad-"&amp;$G521,Equations!$G:$I,3,0)*$V521+VLOOKUP(AX$14&amp;"-est-"&amp;$G521,Equations!$G:$I,3,0)*(1/$W521)+VLOOKUP(AX$14&amp;"-imc-"&amp;$G521,Equations!$G:$I,3,0)*(1/$Q521)))</f>
        <v/>
      </c>
      <c r="AY521" s="10" t="str">
        <f>IF($AB521="","",IF(OR($V521&lt;2.7,$V521&gt;90),"Age OOR",AX521-1.6449*VLOOKUP(AX$14&amp;"-rse-"&amp;$G521,Equations!$G:$I,3,0)))</f>
        <v/>
      </c>
      <c r="AZ521" s="10" t="str">
        <f>IF($AB521="","",IF(OR($V521&lt;2.7,$V521&gt;90),"Age OOR",AX521+1.6449*VLOOKUP(AX$14&amp;"-rse-"&amp;$G521,Equations!$G:$I,3,0)))</f>
        <v/>
      </c>
      <c r="BA521" s="10" t="str">
        <f t="shared" si="190"/>
        <v/>
      </c>
      <c r="BB521" s="10" t="str">
        <f>IF($AB521="","",IF(OR($V521&lt;2.7,$V521&gt;90),"Age OOR",($AB521-AX521)/VLOOKUP(AX$14&amp;"-rse-"&amp;$G521,Equations!$G:$I,3,0)))</f>
        <v/>
      </c>
      <c r="BC521" s="10" t="str">
        <f>IF($AC521="","",IF(OR($V521&lt;2.7,$V521&gt;90),"Age OOR",VLOOKUP(BC$14&amp;"-int-"&amp;$H521,Equations!$G:$I,3,0)+VLOOKUP(BC$14&amp;"-sexo-"&amp;$H521,Equations!$G:$I,3,0)*$U521+VLOOKUP(BC$14&amp;"-edad-"&amp;$H521,Equations!$G:$I,3,0)*$V521+VLOOKUP(BC$14&amp;"-est-"&amp;$H521,Equations!$G:$I,3,0)*(1/$W521)+VLOOKUP(BC$14&amp;"-imc-"&amp;$H521,Equations!$G:$I,3,0)*(1/$Q521)))</f>
        <v/>
      </c>
      <c r="BD521" s="10" t="str">
        <f>IF($AC521="","",IF(OR($V521&lt;2.7,$V521&gt;90),"Age OOR",BC521-1.6449*VLOOKUP(BC$14&amp;"-rse-"&amp;$H521,Equations!$G:$I,3,0)))</f>
        <v/>
      </c>
      <c r="BE521" s="10" t="str">
        <f>IF($AC521="","",IF(OR($V521&lt;2.7,$V521&gt;90),"Age OOR",BC521+1.6449*VLOOKUP(BC$14&amp;"-rse-"&amp;$H521,Equations!$G:$I,3,0)))</f>
        <v/>
      </c>
      <c r="BF521" s="10" t="str">
        <f t="shared" si="191"/>
        <v/>
      </c>
      <c r="BG521" s="10" t="str">
        <f>IF($AC521="","",IF(OR($V521&lt;2.7,$V521&gt;90),"Age OOR",($AC521-BC521)/VLOOKUP(BC$14&amp;"-rse-"&amp;$H521,Equations!$G:$I,3,0)))</f>
        <v/>
      </c>
      <c r="BH521" s="10" t="str">
        <f>IF($AD521="","",IF(OR($V521&lt;2.7,$V521&gt;90),"Age OOR",VLOOKUP(BH$14&amp;"-int-"&amp;$I521,Equations!$G:$I,3,0)+VLOOKUP(BH$14&amp;"-sexo-"&amp;$I521,Equations!$G:$I,3,0)*$U521+VLOOKUP(BH$14&amp;"-edad-"&amp;$I521,Equations!$G:$I,3,0)*$V521+VLOOKUP(BH$14&amp;"-est-"&amp;$I521,Equations!$G:$I,3,0)*(1/$W521)+VLOOKUP(BH$14&amp;"-imc-"&amp;$I521,Equations!$G:$I,3,0)*(1/$Q521)))</f>
        <v/>
      </c>
      <c r="BI521" s="10" t="str">
        <f>IF($AD521="","",IF(OR($V521&lt;2.7,$V521&gt;90),"Age OOR",BH521-1.6449*VLOOKUP(BH$14&amp;"-rse-"&amp;$I521,Equations!$G:$I,3,0)))</f>
        <v/>
      </c>
      <c r="BJ521" s="10" t="str">
        <f>IF($AD521="","",IF(OR($V521&lt;2.7,$V521&gt;90),"Age OOR",BH521+1.6449*VLOOKUP(BH$14&amp;"-rse-"&amp;$I521,Equations!$G:$I,3,0)))</f>
        <v/>
      </c>
      <c r="BK521" s="10" t="str">
        <f t="shared" si="192"/>
        <v/>
      </c>
      <c r="BL521" s="10" t="str">
        <f>IF($AD521="","",IF(OR($V521&lt;2.7,$V521&gt;90),"Age OOR",($AD521-BH521)/VLOOKUP(BH$14&amp;"-rse-"&amp;$I521,Equations!$G:$I,3,0)))</f>
        <v/>
      </c>
      <c r="BM521" s="10" t="str">
        <f>IF($AE521="","",IF(OR($V521&lt;2.7,$V521&gt;90),"Age OOR",VLOOKUP(BM$14&amp;"-int-"&amp;$J521,Equations!$G:$I,3,0)+VLOOKUP(BM$14&amp;"-sexo-"&amp;$J521,Equations!$G:$I,3,0)*$U521+VLOOKUP(BM$14&amp;"-edad-"&amp;$J521,Equations!$G:$I,3,0)*$V521+VLOOKUP(BM$14&amp;"-est-"&amp;$J521,Equations!$G:$I,3,0)*(1/$W521)+VLOOKUP(BM$14&amp;"-imc-"&amp;$J521,Equations!$G:$I,3,0)*(1/$Q521)))</f>
        <v/>
      </c>
      <c r="BN521" s="10" t="str">
        <f>IF($AE521="","",IF(OR($V521&lt;2.7,$V521&gt;90),"Age OOR",BM521-1.6449*VLOOKUP(BM$14&amp;"-rse-"&amp;$J521,Equations!$G:$I,3,0)))</f>
        <v/>
      </c>
      <c r="BO521" s="10" t="str">
        <f>IF($AE521="","",IF(OR($V521&lt;2.7,$V521&gt;90),"Age OOR",BM521+1.6449*VLOOKUP(BM$14&amp;"-rse-"&amp;$J521,Equations!$G:$I,3,0)))</f>
        <v/>
      </c>
      <c r="BP521" s="10" t="str">
        <f t="shared" si="193"/>
        <v/>
      </c>
      <c r="BQ521" s="10" t="str">
        <f>IF($AE521="","",IF(OR($V521&lt;2.7,$V521&gt;90),"Age OOR",($AE521-BM521)/VLOOKUP(BM$14&amp;"-rse-"&amp;$J521,Equations!$G:$I,3,0)))</f>
        <v/>
      </c>
      <c r="BR521" s="10" t="str">
        <f>IF($AF521="","",IF(OR($V521&lt;2.7,$V521&gt;90),"Age OOR",VLOOKUP(BR$14&amp;"-int-"&amp;$K521,Equations!$G:$I,3,0)+VLOOKUP(BR$14&amp;"-sexo-"&amp;$K521,Equations!$G:$I,3,0)*$U521+VLOOKUP(BR$14&amp;"-edad-"&amp;$K521,Equations!$G:$I,3,0)*$V521+VLOOKUP(BR$14&amp;"-est-"&amp;$K521,Equations!$G:$I,3,0)*(1/$W521)+VLOOKUP(BR$14&amp;"-imc-"&amp;$K521,Equations!$G:$I,3,0)*(1/$Q521)))</f>
        <v/>
      </c>
      <c r="BS521" s="10" t="str">
        <f>IF($AF521="","",IF(OR($V521&lt;2.7,$V521&gt;90),"Age OOR",BR521-1.6449*VLOOKUP(BR$14&amp;"-rse-"&amp;$K521,Equations!$G:$I,3,0)))</f>
        <v/>
      </c>
      <c r="BT521" s="10" t="str">
        <f>IF($AF521="","",IF(OR($V521&lt;2.7,$V521&gt;90),"Age OOR",BR521+1.6449*VLOOKUP(BR$14&amp;"-rse-"&amp;$K521,Equations!$G:$I,3,0)))</f>
        <v/>
      </c>
      <c r="BU521" s="10" t="str">
        <f t="shared" si="194"/>
        <v/>
      </c>
      <c r="BV521" s="10" t="str">
        <f>IF($AF521="","",IF(OR($V521&lt;2.7,$V521&gt;90),"Age OOR",($AF521-BR521)/VLOOKUP(BR$14&amp;"-rse-"&amp;$K521,Equations!$G:$I,3,0)))</f>
        <v/>
      </c>
      <c r="BW521" s="10" t="str">
        <f>IF($AG521="","",IF(OR($V521&lt;2.7,$V521&gt;90),"Age OOR",VLOOKUP(BW$14&amp;"-int-"&amp;$L521,Equations!$G:$I,3,0)+VLOOKUP(BW$14&amp;"-sexo-"&amp;$L521,Equations!$G:$I,3,0)*$U521+VLOOKUP(BW$14&amp;"-edad-"&amp;$L521,Equations!$G:$I,3,0)*$V521+VLOOKUP(BW$14&amp;"-est-"&amp;$L521,Equations!$G:$I,3,0)*(1/$W521)+VLOOKUP(BW$14&amp;"-imc-"&amp;$L521,Equations!$G:$I,3,0)*(1/$Q521)))</f>
        <v/>
      </c>
      <c r="BX521" s="10" t="str">
        <f>IF($AG521="","",IF(OR($V521&lt;2.7,$V521&gt;90),"Age OOR",BW521-1.6449*VLOOKUP(BW$14&amp;"-rse-"&amp;$L521,Equations!$G:$I,3,0)))</f>
        <v/>
      </c>
      <c r="BY521" s="10" t="str">
        <f>IF($AG521="","",IF(OR($V521&lt;2.7,$V521&gt;90),"Age OOR",BW521+1.6449*VLOOKUP(BW$14&amp;"-rse-"&amp;$L521,Equations!$G:$I,3,0)))</f>
        <v/>
      </c>
      <c r="BZ521" s="10" t="str">
        <f t="shared" si="195"/>
        <v/>
      </c>
      <c r="CA521" s="10" t="str">
        <f>IF($AG521="","",IF(OR($V521&lt;2.7,$V521&gt;90),"Age OOR",($AG521-BW521)/VLOOKUP(BW$14&amp;"-rse-"&amp;$L521,Equations!$G:$I,3,0)))</f>
        <v/>
      </c>
      <c r="CB521" s="10" t="str">
        <f>IF($AH521="","",IF(OR($V521&lt;2.7,$V521&gt;90),"Age OOR",VLOOKUP(CB$14&amp;"-int-"&amp;$M521,Equations!$G:$I,3,0)+VLOOKUP(CB$14&amp;"-sexo-"&amp;$M521,Equations!$G:$I,3,0)*$U521+VLOOKUP(CB$14&amp;"-edad-"&amp;$M521,Equations!$G:$I,3,0)*$V521+VLOOKUP(CB$14&amp;"-est-"&amp;$M521,Equations!$G:$I,3,0)*(1/$W521)+VLOOKUP(CB$14&amp;"-imc-"&amp;$M521,Equations!$G:$I,3,0)*(1/$Q521)))</f>
        <v/>
      </c>
      <c r="CC521" s="10" t="str">
        <f>IF($AH521="","",IF(OR($V521&lt;2.7,$V521&gt;90),"Age OOR",CB521-1.6449*VLOOKUP(CB$14&amp;"-rse-"&amp;$M521,Equations!$G:$I,3,0)))</f>
        <v/>
      </c>
      <c r="CD521" s="10" t="str">
        <f>IF($AH521="","",IF(OR($V521&lt;2.7,$V521&gt;90),"Age OOR",CB521+1.6449*VLOOKUP(CB$14&amp;"-rse-"&amp;$M521,Equations!$G:$I,3,0)))</f>
        <v/>
      </c>
      <c r="CE521" s="10" t="str">
        <f t="shared" si="196"/>
        <v/>
      </c>
      <c r="CF521" s="10" t="str">
        <f>IF($AH521="","",IF(OR($V521&lt;2.7,$V521&gt;90),"Age OOR",($AH521-CB521)/VLOOKUP(CB$14&amp;"-rse-"&amp;$M521,Equations!$G:$I,3,0)))</f>
        <v/>
      </c>
      <c r="CG521" s="10" t="str">
        <f>IF($AI521="","",IF(OR($V521&lt;2.7,$V521&gt;90),"Age OOR",VLOOKUP(CG$14&amp;"-int-"&amp;$N521,Equations!$G:$I,3,0)+VLOOKUP(CG$14&amp;"-sexo-"&amp;$N521,Equations!$G:$I,3,0)*$U521+VLOOKUP(CG$14&amp;"-edad-"&amp;$N521,Equations!$G:$I,3,0)*$V521+VLOOKUP(CG$14&amp;"-est-"&amp;$N521,Equations!$G:$I,3,0)*(1/$W521)+VLOOKUP(CG$14&amp;"-imc-"&amp;$N521,Equations!$G:$I,3,0)*(1/$Q521)))</f>
        <v/>
      </c>
      <c r="CH521" s="10" t="str">
        <f>IF($AI521="","",IF(OR($V521&lt;2.7,$V521&gt;90),"Age OOR",CG521-1.6449*VLOOKUP(CG$14&amp;"-rse-"&amp;$N521,Equations!$G:$I,3,0)))</f>
        <v/>
      </c>
      <c r="CI521" s="10" t="str">
        <f>IF($AI521="","",IF(OR($V521&lt;2.7,$V521&gt;90),"Age OOR",CG521+1.6449*VLOOKUP(CG$14&amp;"-rse-"&amp;$N521,Equations!$G:$I,3,0)))</f>
        <v/>
      </c>
      <c r="CJ521" s="10" t="str">
        <f t="shared" si="197"/>
        <v/>
      </c>
      <c r="CK521" s="10" t="str">
        <f>IF($AI521="","",IF(OR($V521&lt;2.7,$V521&gt;90),"Age OOR",($AI521-CG521)/VLOOKUP(CG$14&amp;"-rse-"&amp;$N521,Equations!$G:$I,3,0)))</f>
        <v/>
      </c>
      <c r="CL521" s="10" t="str">
        <f>IF($AJ521="","",IF(OR($V521&lt;2.7,$V521&gt;90),"Age OOR",VLOOKUP(CL$14&amp;"-int-"&amp;$O521,Equations!$G:$I,3,0)+VLOOKUP(CL$14&amp;"-sexo-"&amp;$O521,Equations!$G:$I,3,0)*$U521+VLOOKUP(CL$14&amp;"-edad-"&amp;$O521,Equations!$G:$I,3,0)*$V521+VLOOKUP(CL$14&amp;"-est-"&amp;$O521,Equations!$G:$I,3,0)*(1/$W521)+VLOOKUP(CL$14&amp;"-imc-"&amp;$O521,Equations!$G:$I,3,0)*(1/$Q521)))</f>
        <v/>
      </c>
      <c r="CM521" s="10" t="str">
        <f>IF($AJ521="","",IF(OR($V521&lt;2.7,$V521&gt;90),"Age OOR",CL521-1.6449*VLOOKUP(CL$14&amp;"-rse-"&amp;$O521,Equations!$G:$I,3,0)))</f>
        <v/>
      </c>
      <c r="CN521" s="10" t="str">
        <f>IF($AJ521="","",IF(OR($V521&lt;2.7,$V521&gt;90),"Age OOR",CL521+1.6449*VLOOKUP(CL$14&amp;"-rse-"&amp;$O521,Equations!$G:$I,3,0)))</f>
        <v/>
      </c>
      <c r="CO521" s="10" t="str">
        <f t="shared" si="198"/>
        <v/>
      </c>
      <c r="CP521" s="10" t="str">
        <f>IF($AJ521="","",IF(OR($V521&lt;2.7,$V521&gt;90),"Age OOR",($AJ521-CL521)/VLOOKUP(CL$14&amp;"-rse-"&amp;$O521,Equations!$G:$I,3,0)))</f>
        <v/>
      </c>
      <c r="CQ521" s="10" t="str">
        <f>IF($AK521="","",IF(OR($V521&lt;2.7,$V521&gt;90),"Age OOR",EXP(VLOOKUP(CQ$14&amp;"-int-"&amp;$P521,Equations!$G:$I,3,0)+VLOOKUP(CQ$14&amp;"-sexo-"&amp;$P521,Equations!$G:$I,3,0)*$U521+VLOOKUP(CQ$14&amp;"-edad-"&amp;$P521,Equations!$G:$I,3,0)*$V521+VLOOKUP(CQ$14&amp;"-est-"&amp;$P521,Equations!$G:$I,3,0)*(1/$W521)+VLOOKUP(CQ$14&amp;"-imc-"&amp;$P521,Equations!$G:$I,3,0)*(1/$Q521))))</f>
        <v/>
      </c>
      <c r="CR521" s="10" t="str">
        <f>IF($AK521="","",IF(OR($V521&lt;2.7,$V521&gt;90),"Age OOR",EXP(LN(CQ521)-1.6449*VLOOKUP(CQ$14&amp;"-rse-"&amp;$P521,Equations!$G:$I,3,0))))</f>
        <v/>
      </c>
      <c r="CS521" s="10" t="str">
        <f>IF($AK521="","",IF(OR($V521&lt;2.7,$V521&gt;90),"Age OOR",EXP(LN(CQ521)+1.6449*VLOOKUP(CQ$14&amp;"-rse-"&amp;$P521,Equations!$G:$I,3,0))))</f>
        <v/>
      </c>
      <c r="CT521" s="10" t="str">
        <f t="shared" si="199"/>
        <v/>
      </c>
      <c r="CU521" s="10" t="str">
        <f>IF($AK521="","",IF(OR($V521&lt;2.7,$V521&gt;90),"Age OOR",(LN($AK521)-LN(CQ521))/VLOOKUP(CQ$14&amp;"-rse-"&amp;$P521,Equations!$G:$I,3,0)))</f>
        <v/>
      </c>
      <c r="CV521" s="47"/>
    </row>
    <row r="522" spans="5:109" x14ac:dyDescent="0.2">
      <c r="E522" s="23" t="str">
        <f t="shared" si="175"/>
        <v>Age out of range</v>
      </c>
      <c r="F522" s="23" t="str">
        <f t="shared" si="176"/>
        <v>Age out of range</v>
      </c>
      <c r="G522" s="23" t="str">
        <f t="shared" si="177"/>
        <v>Age out of range</v>
      </c>
      <c r="H522" s="23" t="str">
        <f t="shared" si="178"/>
        <v>Age out of range</v>
      </c>
      <c r="I522" s="23" t="str">
        <f t="shared" si="179"/>
        <v>Age out of range</v>
      </c>
      <c r="J522" s="23" t="str">
        <f t="shared" si="180"/>
        <v>Age out of range</v>
      </c>
      <c r="K522" s="23" t="str">
        <f t="shared" si="181"/>
        <v>Age out of range</v>
      </c>
      <c r="L522" s="23" t="str">
        <f t="shared" si="182"/>
        <v>Age out of range</v>
      </c>
      <c r="M522" s="23" t="str">
        <f t="shared" si="183"/>
        <v>Age out of range</v>
      </c>
      <c r="N522" s="23" t="str">
        <f t="shared" si="184"/>
        <v>Age out of range</v>
      </c>
      <c r="O522" s="23" t="str">
        <f t="shared" si="185"/>
        <v>Age out of range</v>
      </c>
      <c r="P522" s="23" t="str">
        <f t="shared" si="186"/>
        <v>Age out of range</v>
      </c>
      <c r="Q522" s="23" t="e">
        <f t="shared" si="187"/>
        <v>#DIV/0!</v>
      </c>
      <c r="R522" s="17"/>
      <c r="S522" s="23">
        <v>506</v>
      </c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7"/>
      <c r="AM522" s="47"/>
      <c r="AN522" s="10" t="str">
        <f>IF($Z522="","",IF(OR($V522&lt;2.7,$V522&gt;90),"Age OOR",VLOOKUP(AN$14&amp;"-int-"&amp;$E522,Equations!$G:$I,3,0)+VLOOKUP(AN$14&amp;"-sexo-"&amp;$E522,Equations!$G:$I,3,0)*$U522+VLOOKUP(AN$14&amp;"-edad-"&amp;$E522,Equations!$G:$I,3,0)*$V522+VLOOKUP(AN$14&amp;"-est-"&amp;$E522,Equations!$G:$I,3,0)*(1/$W522)+VLOOKUP(AN$14&amp;"-imc-"&amp;$E522,Equations!$G:$I,3,0)*(1/$Q522)))</f>
        <v/>
      </c>
      <c r="AO522" s="10" t="str">
        <f>IF($Z522="","",IF(OR($V522&lt;2.7,$V522&gt;90),"Age OOR",AN522-1.6449*VLOOKUP(AN$14&amp;"-rse-"&amp;$E522,Equations!$G:$I,3,0)))</f>
        <v/>
      </c>
      <c r="AP522" s="10" t="str">
        <f>IF($Z522="","",IF(OR($V522&lt;2.7,$V522&gt;90),"Age OOR",AN522+1.6449*VLOOKUP(AN$14&amp;"-rse-"&amp;$E522,Equations!$G:$I,3,0)))</f>
        <v/>
      </c>
      <c r="AQ522" s="10" t="str">
        <f t="shared" si="188"/>
        <v/>
      </c>
      <c r="AR522" s="10" t="str">
        <f>IF($Z522="","",IF(OR($V522&lt;2.7,$V522&gt;90),"Age OOR",($Z522-AN522)/VLOOKUP(AN$14&amp;"-rse-"&amp;$E522,Equations!$G:$I,3,0)))</f>
        <v/>
      </c>
      <c r="AS522" s="10" t="str">
        <f>IF($AA522="","",IF(OR($V522&lt;2.7,$V522&gt;90),"Age OOR",VLOOKUP(AS$14&amp;"-int-"&amp;$F522,Equations!$G:$I,3,0)+VLOOKUP(AS$14&amp;"-sexo-"&amp;$F522,Equations!$G:$I,3,0)*$U522+VLOOKUP(AS$14&amp;"-edad-"&amp;$F522,Equations!$G:$I,3,0)*$V522+VLOOKUP(AS$14&amp;"-est-"&amp;$F522,Equations!$G:$I,3,0)*(1/$W522)+VLOOKUP(AS$14&amp;"-imc-"&amp;$F522,Equations!$G:$I,3,0)*(1/$Q522)))</f>
        <v/>
      </c>
      <c r="AT522" s="10" t="str">
        <f>IF($AA522="","",IF(OR($V522&lt;2.7,$V522&gt;90),"Age OOR",AS522-1.6449*VLOOKUP(AS$14&amp;"-rse-"&amp;$F522,Equations!$G:$I,3,0)))</f>
        <v/>
      </c>
      <c r="AU522" s="10" t="str">
        <f>IF($AA522="","",IF(OR($V522&lt;2.7,$V522&gt;90),"Age OOR",AS522+1.6449*VLOOKUP(AS$14&amp;"-rse-"&amp;$F522,Equations!$G:$I,3,0)))</f>
        <v/>
      </c>
      <c r="AV522" s="10" t="str">
        <f t="shared" si="189"/>
        <v/>
      </c>
      <c r="AW522" s="10" t="str">
        <f>IF($AA522="","",IF(OR($V522&lt;2.7,$V522&gt;90),"Age OOR",($AA522-AS522)/VLOOKUP(AS$14&amp;"-rse-"&amp;$F522,Equations!$G:$I,3,0)))</f>
        <v/>
      </c>
      <c r="AX522" s="10" t="str">
        <f>IF($AB522="","",IF(OR($V522&lt;2.7,$V522&gt;90),"Age OOR",VLOOKUP(AX$14&amp;"-int-"&amp;$G522,Equations!$G:$I,3,0)+VLOOKUP(AX$14&amp;"-sexo-"&amp;$G522,Equations!$G:$I,3,0)*$U522+VLOOKUP(AX$14&amp;"-edad-"&amp;$G522,Equations!$G:$I,3,0)*$V522+VLOOKUP(AX$14&amp;"-est-"&amp;$G522,Equations!$G:$I,3,0)*(1/$W522)+VLOOKUP(AX$14&amp;"-imc-"&amp;$G522,Equations!$G:$I,3,0)*(1/$Q522)))</f>
        <v/>
      </c>
      <c r="AY522" s="10" t="str">
        <f>IF($AB522="","",IF(OR($V522&lt;2.7,$V522&gt;90),"Age OOR",AX522-1.6449*VLOOKUP(AX$14&amp;"-rse-"&amp;$G522,Equations!$G:$I,3,0)))</f>
        <v/>
      </c>
      <c r="AZ522" s="10" t="str">
        <f>IF($AB522="","",IF(OR($V522&lt;2.7,$V522&gt;90),"Age OOR",AX522+1.6449*VLOOKUP(AX$14&amp;"-rse-"&amp;$G522,Equations!$G:$I,3,0)))</f>
        <v/>
      </c>
      <c r="BA522" s="10" t="str">
        <f t="shared" si="190"/>
        <v/>
      </c>
      <c r="BB522" s="10" t="str">
        <f>IF($AB522="","",IF(OR($V522&lt;2.7,$V522&gt;90),"Age OOR",($AB522-AX522)/VLOOKUP(AX$14&amp;"-rse-"&amp;$G522,Equations!$G:$I,3,0)))</f>
        <v/>
      </c>
      <c r="BC522" s="10" t="str">
        <f>IF($AC522="","",IF(OR($V522&lt;2.7,$V522&gt;90),"Age OOR",VLOOKUP(BC$14&amp;"-int-"&amp;$H522,Equations!$G:$I,3,0)+VLOOKUP(BC$14&amp;"-sexo-"&amp;$H522,Equations!$G:$I,3,0)*$U522+VLOOKUP(BC$14&amp;"-edad-"&amp;$H522,Equations!$G:$I,3,0)*$V522+VLOOKUP(BC$14&amp;"-est-"&amp;$H522,Equations!$G:$I,3,0)*(1/$W522)+VLOOKUP(BC$14&amp;"-imc-"&amp;$H522,Equations!$G:$I,3,0)*(1/$Q522)))</f>
        <v/>
      </c>
      <c r="BD522" s="10" t="str">
        <f>IF($AC522="","",IF(OR($V522&lt;2.7,$V522&gt;90),"Age OOR",BC522-1.6449*VLOOKUP(BC$14&amp;"-rse-"&amp;$H522,Equations!$G:$I,3,0)))</f>
        <v/>
      </c>
      <c r="BE522" s="10" t="str">
        <f>IF($AC522="","",IF(OR($V522&lt;2.7,$V522&gt;90),"Age OOR",BC522+1.6449*VLOOKUP(BC$14&amp;"-rse-"&amp;$H522,Equations!$G:$I,3,0)))</f>
        <v/>
      </c>
      <c r="BF522" s="10" t="str">
        <f t="shared" si="191"/>
        <v/>
      </c>
      <c r="BG522" s="10" t="str">
        <f>IF($AC522="","",IF(OR($V522&lt;2.7,$V522&gt;90),"Age OOR",($AC522-BC522)/VLOOKUP(BC$14&amp;"-rse-"&amp;$H522,Equations!$G:$I,3,0)))</f>
        <v/>
      </c>
      <c r="BH522" s="10" t="str">
        <f>IF($AD522="","",IF(OR($V522&lt;2.7,$V522&gt;90),"Age OOR",VLOOKUP(BH$14&amp;"-int-"&amp;$I522,Equations!$G:$I,3,0)+VLOOKUP(BH$14&amp;"-sexo-"&amp;$I522,Equations!$G:$I,3,0)*$U522+VLOOKUP(BH$14&amp;"-edad-"&amp;$I522,Equations!$G:$I,3,0)*$V522+VLOOKUP(BH$14&amp;"-est-"&amp;$I522,Equations!$G:$I,3,0)*(1/$W522)+VLOOKUP(BH$14&amp;"-imc-"&amp;$I522,Equations!$G:$I,3,0)*(1/$Q522)))</f>
        <v/>
      </c>
      <c r="BI522" s="10" t="str">
        <f>IF($AD522="","",IF(OR($V522&lt;2.7,$V522&gt;90),"Age OOR",BH522-1.6449*VLOOKUP(BH$14&amp;"-rse-"&amp;$I522,Equations!$G:$I,3,0)))</f>
        <v/>
      </c>
      <c r="BJ522" s="10" t="str">
        <f>IF($AD522="","",IF(OR($V522&lt;2.7,$V522&gt;90),"Age OOR",BH522+1.6449*VLOOKUP(BH$14&amp;"-rse-"&amp;$I522,Equations!$G:$I,3,0)))</f>
        <v/>
      </c>
      <c r="BK522" s="10" t="str">
        <f t="shared" si="192"/>
        <v/>
      </c>
      <c r="BL522" s="10" t="str">
        <f>IF($AD522="","",IF(OR($V522&lt;2.7,$V522&gt;90),"Age OOR",($AD522-BH522)/VLOOKUP(BH$14&amp;"-rse-"&amp;$I522,Equations!$G:$I,3,0)))</f>
        <v/>
      </c>
      <c r="BM522" s="10" t="str">
        <f>IF($AE522="","",IF(OR($V522&lt;2.7,$V522&gt;90),"Age OOR",VLOOKUP(BM$14&amp;"-int-"&amp;$J522,Equations!$G:$I,3,0)+VLOOKUP(BM$14&amp;"-sexo-"&amp;$J522,Equations!$G:$I,3,0)*$U522+VLOOKUP(BM$14&amp;"-edad-"&amp;$J522,Equations!$G:$I,3,0)*$V522+VLOOKUP(BM$14&amp;"-est-"&amp;$J522,Equations!$G:$I,3,0)*(1/$W522)+VLOOKUP(BM$14&amp;"-imc-"&amp;$J522,Equations!$G:$I,3,0)*(1/$Q522)))</f>
        <v/>
      </c>
      <c r="BN522" s="10" t="str">
        <f>IF($AE522="","",IF(OR($V522&lt;2.7,$V522&gt;90),"Age OOR",BM522-1.6449*VLOOKUP(BM$14&amp;"-rse-"&amp;$J522,Equations!$G:$I,3,0)))</f>
        <v/>
      </c>
      <c r="BO522" s="10" t="str">
        <f>IF($AE522="","",IF(OR($V522&lt;2.7,$V522&gt;90),"Age OOR",BM522+1.6449*VLOOKUP(BM$14&amp;"-rse-"&amp;$J522,Equations!$G:$I,3,0)))</f>
        <v/>
      </c>
      <c r="BP522" s="10" t="str">
        <f t="shared" si="193"/>
        <v/>
      </c>
      <c r="BQ522" s="10" t="str">
        <f>IF($AE522="","",IF(OR($V522&lt;2.7,$V522&gt;90),"Age OOR",($AE522-BM522)/VLOOKUP(BM$14&amp;"-rse-"&amp;$J522,Equations!$G:$I,3,0)))</f>
        <v/>
      </c>
      <c r="BR522" s="10" t="str">
        <f>IF($AF522="","",IF(OR($V522&lt;2.7,$V522&gt;90),"Age OOR",VLOOKUP(BR$14&amp;"-int-"&amp;$K522,Equations!$G:$I,3,0)+VLOOKUP(BR$14&amp;"-sexo-"&amp;$K522,Equations!$G:$I,3,0)*$U522+VLOOKUP(BR$14&amp;"-edad-"&amp;$K522,Equations!$G:$I,3,0)*$V522+VLOOKUP(BR$14&amp;"-est-"&amp;$K522,Equations!$G:$I,3,0)*(1/$W522)+VLOOKUP(BR$14&amp;"-imc-"&amp;$K522,Equations!$G:$I,3,0)*(1/$Q522)))</f>
        <v/>
      </c>
      <c r="BS522" s="10" t="str">
        <f>IF($AF522="","",IF(OR($V522&lt;2.7,$V522&gt;90),"Age OOR",BR522-1.6449*VLOOKUP(BR$14&amp;"-rse-"&amp;$K522,Equations!$G:$I,3,0)))</f>
        <v/>
      </c>
      <c r="BT522" s="10" t="str">
        <f>IF($AF522="","",IF(OR($V522&lt;2.7,$V522&gt;90),"Age OOR",BR522+1.6449*VLOOKUP(BR$14&amp;"-rse-"&amp;$K522,Equations!$G:$I,3,0)))</f>
        <v/>
      </c>
      <c r="BU522" s="10" t="str">
        <f t="shared" si="194"/>
        <v/>
      </c>
      <c r="BV522" s="10" t="str">
        <f>IF($AF522="","",IF(OR($V522&lt;2.7,$V522&gt;90),"Age OOR",($AF522-BR522)/VLOOKUP(BR$14&amp;"-rse-"&amp;$K522,Equations!$G:$I,3,0)))</f>
        <v/>
      </c>
      <c r="BW522" s="10" t="str">
        <f>IF($AG522="","",IF(OR($V522&lt;2.7,$V522&gt;90),"Age OOR",VLOOKUP(BW$14&amp;"-int-"&amp;$L522,Equations!$G:$I,3,0)+VLOOKUP(BW$14&amp;"-sexo-"&amp;$L522,Equations!$G:$I,3,0)*$U522+VLOOKUP(BW$14&amp;"-edad-"&amp;$L522,Equations!$G:$I,3,0)*$V522+VLOOKUP(BW$14&amp;"-est-"&amp;$L522,Equations!$G:$I,3,0)*(1/$W522)+VLOOKUP(BW$14&amp;"-imc-"&amp;$L522,Equations!$G:$I,3,0)*(1/$Q522)))</f>
        <v/>
      </c>
      <c r="BX522" s="10" t="str">
        <f>IF($AG522="","",IF(OR($V522&lt;2.7,$V522&gt;90),"Age OOR",BW522-1.6449*VLOOKUP(BW$14&amp;"-rse-"&amp;$L522,Equations!$G:$I,3,0)))</f>
        <v/>
      </c>
      <c r="BY522" s="10" t="str">
        <f>IF($AG522="","",IF(OR($V522&lt;2.7,$V522&gt;90),"Age OOR",BW522+1.6449*VLOOKUP(BW$14&amp;"-rse-"&amp;$L522,Equations!$G:$I,3,0)))</f>
        <v/>
      </c>
      <c r="BZ522" s="10" t="str">
        <f t="shared" si="195"/>
        <v/>
      </c>
      <c r="CA522" s="10" t="str">
        <f>IF($AG522="","",IF(OR($V522&lt;2.7,$V522&gt;90),"Age OOR",($AG522-BW522)/VLOOKUP(BW$14&amp;"-rse-"&amp;$L522,Equations!$G:$I,3,0)))</f>
        <v/>
      </c>
      <c r="CB522" s="10" t="str">
        <f>IF($AH522="","",IF(OR($V522&lt;2.7,$V522&gt;90),"Age OOR",VLOOKUP(CB$14&amp;"-int-"&amp;$M522,Equations!$G:$I,3,0)+VLOOKUP(CB$14&amp;"-sexo-"&amp;$M522,Equations!$G:$I,3,0)*$U522+VLOOKUP(CB$14&amp;"-edad-"&amp;$M522,Equations!$G:$I,3,0)*$V522+VLOOKUP(CB$14&amp;"-est-"&amp;$M522,Equations!$G:$I,3,0)*(1/$W522)+VLOOKUP(CB$14&amp;"-imc-"&amp;$M522,Equations!$G:$I,3,0)*(1/$Q522)))</f>
        <v/>
      </c>
      <c r="CC522" s="10" t="str">
        <f>IF($AH522="","",IF(OR($V522&lt;2.7,$V522&gt;90),"Age OOR",CB522-1.6449*VLOOKUP(CB$14&amp;"-rse-"&amp;$M522,Equations!$G:$I,3,0)))</f>
        <v/>
      </c>
      <c r="CD522" s="10" t="str">
        <f>IF($AH522="","",IF(OR($V522&lt;2.7,$V522&gt;90),"Age OOR",CB522+1.6449*VLOOKUP(CB$14&amp;"-rse-"&amp;$M522,Equations!$G:$I,3,0)))</f>
        <v/>
      </c>
      <c r="CE522" s="10" t="str">
        <f t="shared" si="196"/>
        <v/>
      </c>
      <c r="CF522" s="10" t="str">
        <f>IF($AH522="","",IF(OR($V522&lt;2.7,$V522&gt;90),"Age OOR",($AH522-CB522)/VLOOKUP(CB$14&amp;"-rse-"&amp;$M522,Equations!$G:$I,3,0)))</f>
        <v/>
      </c>
      <c r="CG522" s="10" t="str">
        <f>IF($AI522="","",IF(OR($V522&lt;2.7,$V522&gt;90),"Age OOR",VLOOKUP(CG$14&amp;"-int-"&amp;$N522,Equations!$G:$I,3,0)+VLOOKUP(CG$14&amp;"-sexo-"&amp;$N522,Equations!$G:$I,3,0)*$U522+VLOOKUP(CG$14&amp;"-edad-"&amp;$N522,Equations!$G:$I,3,0)*$V522+VLOOKUP(CG$14&amp;"-est-"&amp;$N522,Equations!$G:$I,3,0)*(1/$W522)+VLOOKUP(CG$14&amp;"-imc-"&amp;$N522,Equations!$G:$I,3,0)*(1/$Q522)))</f>
        <v/>
      </c>
      <c r="CH522" s="10" t="str">
        <f>IF($AI522="","",IF(OR($V522&lt;2.7,$V522&gt;90),"Age OOR",CG522-1.6449*VLOOKUP(CG$14&amp;"-rse-"&amp;$N522,Equations!$G:$I,3,0)))</f>
        <v/>
      </c>
      <c r="CI522" s="10" t="str">
        <f>IF($AI522="","",IF(OR($V522&lt;2.7,$V522&gt;90),"Age OOR",CG522+1.6449*VLOOKUP(CG$14&amp;"-rse-"&amp;$N522,Equations!$G:$I,3,0)))</f>
        <v/>
      </c>
      <c r="CJ522" s="10" t="str">
        <f t="shared" si="197"/>
        <v/>
      </c>
      <c r="CK522" s="10" t="str">
        <f>IF($AI522="","",IF(OR($V522&lt;2.7,$V522&gt;90),"Age OOR",($AI522-CG522)/VLOOKUP(CG$14&amp;"-rse-"&amp;$N522,Equations!$G:$I,3,0)))</f>
        <v/>
      </c>
      <c r="CL522" s="10" t="str">
        <f>IF($AJ522="","",IF(OR($V522&lt;2.7,$V522&gt;90),"Age OOR",VLOOKUP(CL$14&amp;"-int-"&amp;$O522,Equations!$G:$I,3,0)+VLOOKUP(CL$14&amp;"-sexo-"&amp;$O522,Equations!$G:$I,3,0)*$U522+VLOOKUP(CL$14&amp;"-edad-"&amp;$O522,Equations!$G:$I,3,0)*$V522+VLOOKUP(CL$14&amp;"-est-"&amp;$O522,Equations!$G:$I,3,0)*(1/$W522)+VLOOKUP(CL$14&amp;"-imc-"&amp;$O522,Equations!$G:$I,3,0)*(1/$Q522)))</f>
        <v/>
      </c>
      <c r="CM522" s="10" t="str">
        <f>IF($AJ522="","",IF(OR($V522&lt;2.7,$V522&gt;90),"Age OOR",CL522-1.6449*VLOOKUP(CL$14&amp;"-rse-"&amp;$O522,Equations!$G:$I,3,0)))</f>
        <v/>
      </c>
      <c r="CN522" s="10" t="str">
        <f>IF($AJ522="","",IF(OR($V522&lt;2.7,$V522&gt;90),"Age OOR",CL522+1.6449*VLOOKUP(CL$14&amp;"-rse-"&amp;$O522,Equations!$G:$I,3,0)))</f>
        <v/>
      </c>
      <c r="CO522" s="10" t="str">
        <f t="shared" si="198"/>
        <v/>
      </c>
      <c r="CP522" s="10" t="str">
        <f>IF($AJ522="","",IF(OR($V522&lt;2.7,$V522&gt;90),"Age OOR",($AJ522-CL522)/VLOOKUP(CL$14&amp;"-rse-"&amp;$O522,Equations!$G:$I,3,0)))</f>
        <v/>
      </c>
      <c r="CQ522" s="10" t="str">
        <f>IF($AK522="","",IF(OR($V522&lt;2.7,$V522&gt;90),"Age OOR",EXP(VLOOKUP(CQ$14&amp;"-int-"&amp;$P522,Equations!$G:$I,3,0)+VLOOKUP(CQ$14&amp;"-sexo-"&amp;$P522,Equations!$G:$I,3,0)*$U522+VLOOKUP(CQ$14&amp;"-edad-"&amp;$P522,Equations!$G:$I,3,0)*$V522+VLOOKUP(CQ$14&amp;"-est-"&amp;$P522,Equations!$G:$I,3,0)*(1/$W522)+VLOOKUP(CQ$14&amp;"-imc-"&amp;$P522,Equations!$G:$I,3,0)*(1/$Q522))))</f>
        <v/>
      </c>
      <c r="CR522" s="10" t="str">
        <f>IF($AK522="","",IF(OR($V522&lt;2.7,$V522&gt;90),"Age OOR",EXP(LN(CQ522)-1.6449*VLOOKUP(CQ$14&amp;"-rse-"&amp;$P522,Equations!$G:$I,3,0))))</f>
        <v/>
      </c>
      <c r="CS522" s="10" t="str">
        <f>IF($AK522="","",IF(OR($V522&lt;2.7,$V522&gt;90),"Age OOR",EXP(LN(CQ522)+1.6449*VLOOKUP(CQ$14&amp;"-rse-"&amp;$P522,Equations!$G:$I,3,0))))</f>
        <v/>
      </c>
      <c r="CT522" s="10" t="str">
        <f t="shared" si="199"/>
        <v/>
      </c>
      <c r="CU522" s="10" t="str">
        <f>IF($AK522="","",IF(OR($V522&lt;2.7,$V522&gt;90),"Age OOR",(LN($AK522)-LN(CQ522))/VLOOKUP(CQ$14&amp;"-rse-"&amp;$P522,Equations!$G:$I,3,0)))</f>
        <v/>
      </c>
      <c r="CV522" s="47"/>
    </row>
    <row r="523" spans="5:109" x14ac:dyDescent="0.2">
      <c r="E523" s="23" t="str">
        <f t="shared" si="175"/>
        <v>Age out of range</v>
      </c>
      <c r="F523" s="23" t="str">
        <f t="shared" si="176"/>
        <v>Age out of range</v>
      </c>
      <c r="G523" s="23" t="str">
        <f t="shared" si="177"/>
        <v>Age out of range</v>
      </c>
      <c r="H523" s="23" t="str">
        <f t="shared" si="178"/>
        <v>Age out of range</v>
      </c>
      <c r="I523" s="23" t="str">
        <f t="shared" si="179"/>
        <v>Age out of range</v>
      </c>
      <c r="J523" s="23" t="str">
        <f t="shared" si="180"/>
        <v>Age out of range</v>
      </c>
      <c r="K523" s="23" t="str">
        <f t="shared" si="181"/>
        <v>Age out of range</v>
      </c>
      <c r="L523" s="23" t="str">
        <f t="shared" si="182"/>
        <v>Age out of range</v>
      </c>
      <c r="M523" s="23" t="str">
        <f t="shared" si="183"/>
        <v>Age out of range</v>
      </c>
      <c r="N523" s="23" t="str">
        <f t="shared" si="184"/>
        <v>Age out of range</v>
      </c>
      <c r="O523" s="23" t="str">
        <f t="shared" si="185"/>
        <v>Age out of range</v>
      </c>
      <c r="P523" s="23" t="str">
        <f t="shared" si="186"/>
        <v>Age out of range</v>
      </c>
      <c r="Q523" s="23" t="e">
        <f t="shared" si="187"/>
        <v>#DIV/0!</v>
      </c>
      <c r="R523" s="17"/>
      <c r="S523" s="23">
        <v>507</v>
      </c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7"/>
      <c r="AM523" s="47"/>
      <c r="AN523" s="10" t="str">
        <f>IF($Z523="","",IF(OR($V523&lt;2.7,$V523&gt;90),"Age OOR",VLOOKUP(AN$14&amp;"-int-"&amp;$E523,Equations!$G:$I,3,0)+VLOOKUP(AN$14&amp;"-sexo-"&amp;$E523,Equations!$G:$I,3,0)*$U523+VLOOKUP(AN$14&amp;"-edad-"&amp;$E523,Equations!$G:$I,3,0)*$V523+VLOOKUP(AN$14&amp;"-est-"&amp;$E523,Equations!$G:$I,3,0)*(1/$W523)+VLOOKUP(AN$14&amp;"-imc-"&amp;$E523,Equations!$G:$I,3,0)*(1/$Q523)))</f>
        <v/>
      </c>
      <c r="AO523" s="10" t="str">
        <f>IF($Z523="","",IF(OR($V523&lt;2.7,$V523&gt;90),"Age OOR",AN523-1.6449*VLOOKUP(AN$14&amp;"-rse-"&amp;$E523,Equations!$G:$I,3,0)))</f>
        <v/>
      </c>
      <c r="AP523" s="10" t="str">
        <f>IF($Z523="","",IF(OR($V523&lt;2.7,$V523&gt;90),"Age OOR",AN523+1.6449*VLOOKUP(AN$14&amp;"-rse-"&amp;$E523,Equations!$G:$I,3,0)))</f>
        <v/>
      </c>
      <c r="AQ523" s="10" t="str">
        <f t="shared" si="188"/>
        <v/>
      </c>
      <c r="AR523" s="10" t="str">
        <f>IF($Z523="","",IF(OR($V523&lt;2.7,$V523&gt;90),"Age OOR",($Z523-AN523)/VLOOKUP(AN$14&amp;"-rse-"&amp;$E523,Equations!$G:$I,3,0)))</f>
        <v/>
      </c>
      <c r="AS523" s="10" t="str">
        <f>IF($AA523="","",IF(OR($V523&lt;2.7,$V523&gt;90),"Age OOR",VLOOKUP(AS$14&amp;"-int-"&amp;$F523,Equations!$G:$I,3,0)+VLOOKUP(AS$14&amp;"-sexo-"&amp;$F523,Equations!$G:$I,3,0)*$U523+VLOOKUP(AS$14&amp;"-edad-"&amp;$F523,Equations!$G:$I,3,0)*$V523+VLOOKUP(AS$14&amp;"-est-"&amp;$F523,Equations!$G:$I,3,0)*(1/$W523)+VLOOKUP(AS$14&amp;"-imc-"&amp;$F523,Equations!$G:$I,3,0)*(1/$Q523)))</f>
        <v/>
      </c>
      <c r="AT523" s="10" t="str">
        <f>IF($AA523="","",IF(OR($V523&lt;2.7,$V523&gt;90),"Age OOR",AS523-1.6449*VLOOKUP(AS$14&amp;"-rse-"&amp;$F523,Equations!$G:$I,3,0)))</f>
        <v/>
      </c>
      <c r="AU523" s="10" t="str">
        <f>IF($AA523="","",IF(OR($V523&lt;2.7,$V523&gt;90),"Age OOR",AS523+1.6449*VLOOKUP(AS$14&amp;"-rse-"&amp;$F523,Equations!$G:$I,3,0)))</f>
        <v/>
      </c>
      <c r="AV523" s="10" t="str">
        <f t="shared" si="189"/>
        <v/>
      </c>
      <c r="AW523" s="10" t="str">
        <f>IF($AA523="","",IF(OR($V523&lt;2.7,$V523&gt;90),"Age OOR",($AA523-AS523)/VLOOKUP(AS$14&amp;"-rse-"&amp;$F523,Equations!$G:$I,3,0)))</f>
        <v/>
      </c>
      <c r="AX523" s="10" t="str">
        <f>IF($AB523="","",IF(OR($V523&lt;2.7,$V523&gt;90),"Age OOR",VLOOKUP(AX$14&amp;"-int-"&amp;$G523,Equations!$G:$I,3,0)+VLOOKUP(AX$14&amp;"-sexo-"&amp;$G523,Equations!$G:$I,3,0)*$U523+VLOOKUP(AX$14&amp;"-edad-"&amp;$G523,Equations!$G:$I,3,0)*$V523+VLOOKUP(AX$14&amp;"-est-"&amp;$G523,Equations!$G:$I,3,0)*(1/$W523)+VLOOKUP(AX$14&amp;"-imc-"&amp;$G523,Equations!$G:$I,3,0)*(1/$Q523)))</f>
        <v/>
      </c>
      <c r="AY523" s="10" t="str">
        <f>IF($AB523="","",IF(OR($V523&lt;2.7,$V523&gt;90),"Age OOR",AX523-1.6449*VLOOKUP(AX$14&amp;"-rse-"&amp;$G523,Equations!$G:$I,3,0)))</f>
        <v/>
      </c>
      <c r="AZ523" s="10" t="str">
        <f>IF($AB523="","",IF(OR($V523&lt;2.7,$V523&gt;90),"Age OOR",AX523+1.6449*VLOOKUP(AX$14&amp;"-rse-"&amp;$G523,Equations!$G:$I,3,0)))</f>
        <v/>
      </c>
      <c r="BA523" s="10" t="str">
        <f t="shared" si="190"/>
        <v/>
      </c>
      <c r="BB523" s="10" t="str">
        <f>IF($AB523="","",IF(OR($V523&lt;2.7,$V523&gt;90),"Age OOR",($AB523-AX523)/VLOOKUP(AX$14&amp;"-rse-"&amp;$G523,Equations!$G:$I,3,0)))</f>
        <v/>
      </c>
      <c r="BC523" s="10" t="str">
        <f>IF($AC523="","",IF(OR($V523&lt;2.7,$V523&gt;90),"Age OOR",VLOOKUP(BC$14&amp;"-int-"&amp;$H523,Equations!$G:$I,3,0)+VLOOKUP(BC$14&amp;"-sexo-"&amp;$H523,Equations!$G:$I,3,0)*$U523+VLOOKUP(BC$14&amp;"-edad-"&amp;$H523,Equations!$G:$I,3,0)*$V523+VLOOKUP(BC$14&amp;"-est-"&amp;$H523,Equations!$G:$I,3,0)*(1/$W523)+VLOOKUP(BC$14&amp;"-imc-"&amp;$H523,Equations!$G:$I,3,0)*(1/$Q523)))</f>
        <v/>
      </c>
      <c r="BD523" s="10" t="str">
        <f>IF($AC523="","",IF(OR($V523&lt;2.7,$V523&gt;90),"Age OOR",BC523-1.6449*VLOOKUP(BC$14&amp;"-rse-"&amp;$H523,Equations!$G:$I,3,0)))</f>
        <v/>
      </c>
      <c r="BE523" s="10" t="str">
        <f>IF($AC523="","",IF(OR($V523&lt;2.7,$V523&gt;90),"Age OOR",BC523+1.6449*VLOOKUP(BC$14&amp;"-rse-"&amp;$H523,Equations!$G:$I,3,0)))</f>
        <v/>
      </c>
      <c r="BF523" s="10" t="str">
        <f t="shared" si="191"/>
        <v/>
      </c>
      <c r="BG523" s="10" t="str">
        <f>IF($AC523="","",IF(OR($V523&lt;2.7,$V523&gt;90),"Age OOR",($AC523-BC523)/VLOOKUP(BC$14&amp;"-rse-"&amp;$H523,Equations!$G:$I,3,0)))</f>
        <v/>
      </c>
      <c r="BH523" s="10" t="str">
        <f>IF($AD523="","",IF(OR($V523&lt;2.7,$V523&gt;90),"Age OOR",VLOOKUP(BH$14&amp;"-int-"&amp;$I523,Equations!$G:$I,3,0)+VLOOKUP(BH$14&amp;"-sexo-"&amp;$I523,Equations!$G:$I,3,0)*$U523+VLOOKUP(BH$14&amp;"-edad-"&amp;$I523,Equations!$G:$I,3,0)*$V523+VLOOKUP(BH$14&amp;"-est-"&amp;$I523,Equations!$G:$I,3,0)*(1/$W523)+VLOOKUP(BH$14&amp;"-imc-"&amp;$I523,Equations!$G:$I,3,0)*(1/$Q523)))</f>
        <v/>
      </c>
      <c r="BI523" s="10" t="str">
        <f>IF($AD523="","",IF(OR($V523&lt;2.7,$V523&gt;90),"Age OOR",BH523-1.6449*VLOOKUP(BH$14&amp;"-rse-"&amp;$I523,Equations!$G:$I,3,0)))</f>
        <v/>
      </c>
      <c r="BJ523" s="10" t="str">
        <f>IF($AD523="","",IF(OR($V523&lt;2.7,$V523&gt;90),"Age OOR",BH523+1.6449*VLOOKUP(BH$14&amp;"-rse-"&amp;$I523,Equations!$G:$I,3,0)))</f>
        <v/>
      </c>
      <c r="BK523" s="10" t="str">
        <f t="shared" si="192"/>
        <v/>
      </c>
      <c r="BL523" s="10" t="str">
        <f>IF($AD523="","",IF(OR($V523&lt;2.7,$V523&gt;90),"Age OOR",($AD523-BH523)/VLOOKUP(BH$14&amp;"-rse-"&amp;$I523,Equations!$G:$I,3,0)))</f>
        <v/>
      </c>
      <c r="BM523" s="10" t="str">
        <f>IF($AE523="","",IF(OR($V523&lt;2.7,$V523&gt;90),"Age OOR",VLOOKUP(BM$14&amp;"-int-"&amp;$J523,Equations!$G:$I,3,0)+VLOOKUP(BM$14&amp;"-sexo-"&amp;$J523,Equations!$G:$I,3,0)*$U523+VLOOKUP(BM$14&amp;"-edad-"&amp;$J523,Equations!$G:$I,3,0)*$V523+VLOOKUP(BM$14&amp;"-est-"&amp;$J523,Equations!$G:$I,3,0)*(1/$W523)+VLOOKUP(BM$14&amp;"-imc-"&amp;$J523,Equations!$G:$I,3,0)*(1/$Q523)))</f>
        <v/>
      </c>
      <c r="BN523" s="10" t="str">
        <f>IF($AE523="","",IF(OR($V523&lt;2.7,$V523&gt;90),"Age OOR",BM523-1.6449*VLOOKUP(BM$14&amp;"-rse-"&amp;$J523,Equations!$G:$I,3,0)))</f>
        <v/>
      </c>
      <c r="BO523" s="10" t="str">
        <f>IF($AE523="","",IF(OR($V523&lt;2.7,$V523&gt;90),"Age OOR",BM523+1.6449*VLOOKUP(BM$14&amp;"-rse-"&amp;$J523,Equations!$G:$I,3,0)))</f>
        <v/>
      </c>
      <c r="BP523" s="10" t="str">
        <f t="shared" si="193"/>
        <v/>
      </c>
      <c r="BQ523" s="10" t="str">
        <f>IF($AE523="","",IF(OR($V523&lt;2.7,$V523&gt;90),"Age OOR",($AE523-BM523)/VLOOKUP(BM$14&amp;"-rse-"&amp;$J523,Equations!$G:$I,3,0)))</f>
        <v/>
      </c>
      <c r="BR523" s="10" t="str">
        <f>IF($AF523="","",IF(OR($V523&lt;2.7,$V523&gt;90),"Age OOR",VLOOKUP(BR$14&amp;"-int-"&amp;$K523,Equations!$G:$I,3,0)+VLOOKUP(BR$14&amp;"-sexo-"&amp;$K523,Equations!$G:$I,3,0)*$U523+VLOOKUP(BR$14&amp;"-edad-"&amp;$K523,Equations!$G:$I,3,0)*$V523+VLOOKUP(BR$14&amp;"-est-"&amp;$K523,Equations!$G:$I,3,0)*(1/$W523)+VLOOKUP(BR$14&amp;"-imc-"&amp;$K523,Equations!$G:$I,3,0)*(1/$Q523)))</f>
        <v/>
      </c>
      <c r="BS523" s="10" t="str">
        <f>IF($AF523="","",IF(OR($V523&lt;2.7,$V523&gt;90),"Age OOR",BR523-1.6449*VLOOKUP(BR$14&amp;"-rse-"&amp;$K523,Equations!$G:$I,3,0)))</f>
        <v/>
      </c>
      <c r="BT523" s="10" t="str">
        <f>IF($AF523="","",IF(OR($V523&lt;2.7,$V523&gt;90),"Age OOR",BR523+1.6449*VLOOKUP(BR$14&amp;"-rse-"&amp;$K523,Equations!$G:$I,3,0)))</f>
        <v/>
      </c>
      <c r="BU523" s="10" t="str">
        <f t="shared" si="194"/>
        <v/>
      </c>
      <c r="BV523" s="10" t="str">
        <f>IF($AF523="","",IF(OR($V523&lt;2.7,$V523&gt;90),"Age OOR",($AF523-BR523)/VLOOKUP(BR$14&amp;"-rse-"&amp;$K523,Equations!$G:$I,3,0)))</f>
        <v/>
      </c>
      <c r="BW523" s="10" t="str">
        <f>IF($AG523="","",IF(OR($V523&lt;2.7,$V523&gt;90),"Age OOR",VLOOKUP(BW$14&amp;"-int-"&amp;$L523,Equations!$G:$I,3,0)+VLOOKUP(BW$14&amp;"-sexo-"&amp;$L523,Equations!$G:$I,3,0)*$U523+VLOOKUP(BW$14&amp;"-edad-"&amp;$L523,Equations!$G:$I,3,0)*$V523+VLOOKUP(BW$14&amp;"-est-"&amp;$L523,Equations!$G:$I,3,0)*(1/$W523)+VLOOKUP(BW$14&amp;"-imc-"&amp;$L523,Equations!$G:$I,3,0)*(1/$Q523)))</f>
        <v/>
      </c>
      <c r="BX523" s="10" t="str">
        <f>IF($AG523="","",IF(OR($V523&lt;2.7,$V523&gt;90),"Age OOR",BW523-1.6449*VLOOKUP(BW$14&amp;"-rse-"&amp;$L523,Equations!$G:$I,3,0)))</f>
        <v/>
      </c>
      <c r="BY523" s="10" t="str">
        <f>IF($AG523="","",IF(OR($V523&lt;2.7,$V523&gt;90),"Age OOR",BW523+1.6449*VLOOKUP(BW$14&amp;"-rse-"&amp;$L523,Equations!$G:$I,3,0)))</f>
        <v/>
      </c>
      <c r="BZ523" s="10" t="str">
        <f t="shared" si="195"/>
        <v/>
      </c>
      <c r="CA523" s="10" t="str">
        <f>IF($AG523="","",IF(OR($V523&lt;2.7,$V523&gt;90),"Age OOR",($AG523-BW523)/VLOOKUP(BW$14&amp;"-rse-"&amp;$L523,Equations!$G:$I,3,0)))</f>
        <v/>
      </c>
      <c r="CB523" s="10" t="str">
        <f>IF($AH523="","",IF(OR($V523&lt;2.7,$V523&gt;90),"Age OOR",VLOOKUP(CB$14&amp;"-int-"&amp;$M523,Equations!$G:$I,3,0)+VLOOKUP(CB$14&amp;"-sexo-"&amp;$M523,Equations!$G:$I,3,0)*$U523+VLOOKUP(CB$14&amp;"-edad-"&amp;$M523,Equations!$G:$I,3,0)*$V523+VLOOKUP(CB$14&amp;"-est-"&amp;$M523,Equations!$G:$I,3,0)*(1/$W523)+VLOOKUP(CB$14&amp;"-imc-"&amp;$M523,Equations!$G:$I,3,0)*(1/$Q523)))</f>
        <v/>
      </c>
      <c r="CC523" s="10" t="str">
        <f>IF($AH523="","",IF(OR($V523&lt;2.7,$V523&gt;90),"Age OOR",CB523-1.6449*VLOOKUP(CB$14&amp;"-rse-"&amp;$M523,Equations!$G:$I,3,0)))</f>
        <v/>
      </c>
      <c r="CD523" s="10" t="str">
        <f>IF($AH523="","",IF(OR($V523&lt;2.7,$V523&gt;90),"Age OOR",CB523+1.6449*VLOOKUP(CB$14&amp;"-rse-"&amp;$M523,Equations!$G:$I,3,0)))</f>
        <v/>
      </c>
      <c r="CE523" s="10" t="str">
        <f t="shared" si="196"/>
        <v/>
      </c>
      <c r="CF523" s="10" t="str">
        <f>IF($AH523="","",IF(OR($V523&lt;2.7,$V523&gt;90),"Age OOR",($AH523-CB523)/VLOOKUP(CB$14&amp;"-rse-"&amp;$M523,Equations!$G:$I,3,0)))</f>
        <v/>
      </c>
      <c r="CG523" s="10" t="str">
        <f>IF($AI523="","",IF(OR($V523&lt;2.7,$V523&gt;90),"Age OOR",VLOOKUP(CG$14&amp;"-int-"&amp;$N523,Equations!$G:$I,3,0)+VLOOKUP(CG$14&amp;"-sexo-"&amp;$N523,Equations!$G:$I,3,0)*$U523+VLOOKUP(CG$14&amp;"-edad-"&amp;$N523,Equations!$G:$I,3,0)*$V523+VLOOKUP(CG$14&amp;"-est-"&amp;$N523,Equations!$G:$I,3,0)*(1/$W523)+VLOOKUP(CG$14&amp;"-imc-"&amp;$N523,Equations!$G:$I,3,0)*(1/$Q523)))</f>
        <v/>
      </c>
      <c r="CH523" s="10" t="str">
        <f>IF($AI523="","",IF(OR($V523&lt;2.7,$V523&gt;90),"Age OOR",CG523-1.6449*VLOOKUP(CG$14&amp;"-rse-"&amp;$N523,Equations!$G:$I,3,0)))</f>
        <v/>
      </c>
      <c r="CI523" s="10" t="str">
        <f>IF($AI523="","",IF(OR($V523&lt;2.7,$V523&gt;90),"Age OOR",CG523+1.6449*VLOOKUP(CG$14&amp;"-rse-"&amp;$N523,Equations!$G:$I,3,0)))</f>
        <v/>
      </c>
      <c r="CJ523" s="10" t="str">
        <f t="shared" si="197"/>
        <v/>
      </c>
      <c r="CK523" s="10" t="str">
        <f>IF($AI523="","",IF(OR($V523&lt;2.7,$V523&gt;90),"Age OOR",($AI523-CG523)/VLOOKUP(CG$14&amp;"-rse-"&amp;$N523,Equations!$G:$I,3,0)))</f>
        <v/>
      </c>
      <c r="CL523" s="10" t="str">
        <f>IF($AJ523="","",IF(OR($V523&lt;2.7,$V523&gt;90),"Age OOR",VLOOKUP(CL$14&amp;"-int-"&amp;$O523,Equations!$G:$I,3,0)+VLOOKUP(CL$14&amp;"-sexo-"&amp;$O523,Equations!$G:$I,3,0)*$U523+VLOOKUP(CL$14&amp;"-edad-"&amp;$O523,Equations!$G:$I,3,0)*$V523+VLOOKUP(CL$14&amp;"-est-"&amp;$O523,Equations!$G:$I,3,0)*(1/$W523)+VLOOKUP(CL$14&amp;"-imc-"&amp;$O523,Equations!$G:$I,3,0)*(1/$Q523)))</f>
        <v/>
      </c>
      <c r="CM523" s="10" t="str">
        <f>IF($AJ523="","",IF(OR($V523&lt;2.7,$V523&gt;90),"Age OOR",CL523-1.6449*VLOOKUP(CL$14&amp;"-rse-"&amp;$O523,Equations!$G:$I,3,0)))</f>
        <v/>
      </c>
      <c r="CN523" s="10" t="str">
        <f>IF($AJ523="","",IF(OR($V523&lt;2.7,$V523&gt;90),"Age OOR",CL523+1.6449*VLOOKUP(CL$14&amp;"-rse-"&amp;$O523,Equations!$G:$I,3,0)))</f>
        <v/>
      </c>
      <c r="CO523" s="10" t="str">
        <f t="shared" si="198"/>
        <v/>
      </c>
      <c r="CP523" s="10" t="str">
        <f>IF($AJ523="","",IF(OR($V523&lt;2.7,$V523&gt;90),"Age OOR",($AJ523-CL523)/VLOOKUP(CL$14&amp;"-rse-"&amp;$O523,Equations!$G:$I,3,0)))</f>
        <v/>
      </c>
      <c r="CQ523" s="10" t="str">
        <f>IF($AK523="","",IF(OR($V523&lt;2.7,$V523&gt;90),"Age OOR",EXP(VLOOKUP(CQ$14&amp;"-int-"&amp;$P523,Equations!$G:$I,3,0)+VLOOKUP(CQ$14&amp;"-sexo-"&amp;$P523,Equations!$G:$I,3,0)*$U523+VLOOKUP(CQ$14&amp;"-edad-"&amp;$P523,Equations!$G:$I,3,0)*$V523+VLOOKUP(CQ$14&amp;"-est-"&amp;$P523,Equations!$G:$I,3,0)*(1/$W523)+VLOOKUP(CQ$14&amp;"-imc-"&amp;$P523,Equations!$G:$I,3,0)*(1/$Q523))))</f>
        <v/>
      </c>
      <c r="CR523" s="10" t="str">
        <f>IF($AK523="","",IF(OR($V523&lt;2.7,$V523&gt;90),"Age OOR",EXP(LN(CQ523)-1.6449*VLOOKUP(CQ$14&amp;"-rse-"&amp;$P523,Equations!$G:$I,3,0))))</f>
        <v/>
      </c>
      <c r="CS523" s="10" t="str">
        <f>IF($AK523="","",IF(OR($V523&lt;2.7,$V523&gt;90),"Age OOR",EXP(LN(CQ523)+1.6449*VLOOKUP(CQ$14&amp;"-rse-"&amp;$P523,Equations!$G:$I,3,0))))</f>
        <v/>
      </c>
      <c r="CT523" s="10" t="str">
        <f t="shared" si="199"/>
        <v/>
      </c>
      <c r="CU523" s="10" t="str">
        <f>IF($AK523="","",IF(OR($V523&lt;2.7,$V523&gt;90),"Age OOR",(LN($AK523)-LN(CQ523))/VLOOKUP(CQ$14&amp;"-rse-"&amp;$P523,Equations!$G:$I,3,0)))</f>
        <v/>
      </c>
      <c r="CV523" s="47"/>
    </row>
    <row r="524" spans="5:109" x14ac:dyDescent="0.2">
      <c r="E524" s="23" t="str">
        <f t="shared" si="175"/>
        <v>Age out of range</v>
      </c>
      <c r="F524" s="23" t="str">
        <f t="shared" si="176"/>
        <v>Age out of range</v>
      </c>
      <c r="G524" s="23" t="str">
        <f t="shared" si="177"/>
        <v>Age out of range</v>
      </c>
      <c r="H524" s="23" t="str">
        <f t="shared" si="178"/>
        <v>Age out of range</v>
      </c>
      <c r="I524" s="23" t="str">
        <f t="shared" si="179"/>
        <v>Age out of range</v>
      </c>
      <c r="J524" s="23" t="str">
        <f t="shared" si="180"/>
        <v>Age out of range</v>
      </c>
      <c r="K524" s="23" t="str">
        <f t="shared" si="181"/>
        <v>Age out of range</v>
      </c>
      <c r="L524" s="23" t="str">
        <f t="shared" si="182"/>
        <v>Age out of range</v>
      </c>
      <c r="M524" s="23" t="str">
        <f t="shared" si="183"/>
        <v>Age out of range</v>
      </c>
      <c r="N524" s="23" t="str">
        <f t="shared" si="184"/>
        <v>Age out of range</v>
      </c>
      <c r="O524" s="23" t="str">
        <f t="shared" si="185"/>
        <v>Age out of range</v>
      </c>
      <c r="P524" s="23" t="str">
        <f t="shared" si="186"/>
        <v>Age out of range</v>
      </c>
      <c r="Q524" s="23" t="e">
        <f t="shared" si="187"/>
        <v>#DIV/0!</v>
      </c>
      <c r="R524" s="17"/>
      <c r="S524" s="23">
        <v>508</v>
      </c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7"/>
      <c r="AM524" s="47"/>
      <c r="AN524" s="10" t="str">
        <f>IF($Z524="","",IF(OR($V524&lt;2.7,$V524&gt;90),"Age OOR",VLOOKUP(AN$14&amp;"-int-"&amp;$E524,Equations!$G:$I,3,0)+VLOOKUP(AN$14&amp;"-sexo-"&amp;$E524,Equations!$G:$I,3,0)*$U524+VLOOKUP(AN$14&amp;"-edad-"&amp;$E524,Equations!$G:$I,3,0)*$V524+VLOOKUP(AN$14&amp;"-est-"&amp;$E524,Equations!$G:$I,3,0)*(1/$W524)+VLOOKUP(AN$14&amp;"-imc-"&amp;$E524,Equations!$G:$I,3,0)*(1/$Q524)))</f>
        <v/>
      </c>
      <c r="AO524" s="10" t="str">
        <f>IF($Z524="","",IF(OR($V524&lt;2.7,$V524&gt;90),"Age OOR",AN524-1.6449*VLOOKUP(AN$14&amp;"-rse-"&amp;$E524,Equations!$G:$I,3,0)))</f>
        <v/>
      </c>
      <c r="AP524" s="10" t="str">
        <f>IF($Z524="","",IF(OR($V524&lt;2.7,$V524&gt;90),"Age OOR",AN524+1.6449*VLOOKUP(AN$14&amp;"-rse-"&amp;$E524,Equations!$G:$I,3,0)))</f>
        <v/>
      </c>
      <c r="AQ524" s="10" t="str">
        <f t="shared" si="188"/>
        <v/>
      </c>
      <c r="AR524" s="10" t="str">
        <f>IF($Z524="","",IF(OR($V524&lt;2.7,$V524&gt;90),"Age OOR",($Z524-AN524)/VLOOKUP(AN$14&amp;"-rse-"&amp;$E524,Equations!$G:$I,3,0)))</f>
        <v/>
      </c>
      <c r="AS524" s="10" t="str">
        <f>IF($AA524="","",IF(OR($V524&lt;2.7,$V524&gt;90),"Age OOR",VLOOKUP(AS$14&amp;"-int-"&amp;$F524,Equations!$G:$I,3,0)+VLOOKUP(AS$14&amp;"-sexo-"&amp;$F524,Equations!$G:$I,3,0)*$U524+VLOOKUP(AS$14&amp;"-edad-"&amp;$F524,Equations!$G:$I,3,0)*$V524+VLOOKUP(AS$14&amp;"-est-"&amp;$F524,Equations!$G:$I,3,0)*(1/$W524)+VLOOKUP(AS$14&amp;"-imc-"&amp;$F524,Equations!$G:$I,3,0)*(1/$Q524)))</f>
        <v/>
      </c>
      <c r="AT524" s="10" t="str">
        <f>IF($AA524="","",IF(OR($V524&lt;2.7,$V524&gt;90),"Age OOR",AS524-1.6449*VLOOKUP(AS$14&amp;"-rse-"&amp;$F524,Equations!$G:$I,3,0)))</f>
        <v/>
      </c>
      <c r="AU524" s="10" t="str">
        <f>IF($AA524="","",IF(OR($V524&lt;2.7,$V524&gt;90),"Age OOR",AS524+1.6449*VLOOKUP(AS$14&amp;"-rse-"&amp;$F524,Equations!$G:$I,3,0)))</f>
        <v/>
      </c>
      <c r="AV524" s="10" t="str">
        <f t="shared" si="189"/>
        <v/>
      </c>
      <c r="AW524" s="10" t="str">
        <f>IF($AA524="","",IF(OR($V524&lt;2.7,$V524&gt;90),"Age OOR",($AA524-AS524)/VLOOKUP(AS$14&amp;"-rse-"&amp;$F524,Equations!$G:$I,3,0)))</f>
        <v/>
      </c>
      <c r="AX524" s="10" t="str">
        <f>IF($AB524="","",IF(OR($V524&lt;2.7,$V524&gt;90),"Age OOR",VLOOKUP(AX$14&amp;"-int-"&amp;$G524,Equations!$G:$I,3,0)+VLOOKUP(AX$14&amp;"-sexo-"&amp;$G524,Equations!$G:$I,3,0)*$U524+VLOOKUP(AX$14&amp;"-edad-"&amp;$G524,Equations!$G:$I,3,0)*$V524+VLOOKUP(AX$14&amp;"-est-"&amp;$G524,Equations!$G:$I,3,0)*(1/$W524)+VLOOKUP(AX$14&amp;"-imc-"&amp;$G524,Equations!$G:$I,3,0)*(1/$Q524)))</f>
        <v/>
      </c>
      <c r="AY524" s="10" t="str">
        <f>IF($AB524="","",IF(OR($V524&lt;2.7,$V524&gt;90),"Age OOR",AX524-1.6449*VLOOKUP(AX$14&amp;"-rse-"&amp;$G524,Equations!$G:$I,3,0)))</f>
        <v/>
      </c>
      <c r="AZ524" s="10" t="str">
        <f>IF($AB524="","",IF(OR($V524&lt;2.7,$V524&gt;90),"Age OOR",AX524+1.6449*VLOOKUP(AX$14&amp;"-rse-"&amp;$G524,Equations!$G:$I,3,0)))</f>
        <v/>
      </c>
      <c r="BA524" s="10" t="str">
        <f t="shared" si="190"/>
        <v/>
      </c>
      <c r="BB524" s="10" t="str">
        <f>IF($AB524="","",IF(OR($V524&lt;2.7,$V524&gt;90),"Age OOR",($AB524-AX524)/VLOOKUP(AX$14&amp;"-rse-"&amp;$G524,Equations!$G:$I,3,0)))</f>
        <v/>
      </c>
      <c r="BC524" s="10" t="str">
        <f>IF($AC524="","",IF(OR($V524&lt;2.7,$V524&gt;90),"Age OOR",VLOOKUP(BC$14&amp;"-int-"&amp;$H524,Equations!$G:$I,3,0)+VLOOKUP(BC$14&amp;"-sexo-"&amp;$H524,Equations!$G:$I,3,0)*$U524+VLOOKUP(BC$14&amp;"-edad-"&amp;$H524,Equations!$G:$I,3,0)*$V524+VLOOKUP(BC$14&amp;"-est-"&amp;$H524,Equations!$G:$I,3,0)*(1/$W524)+VLOOKUP(BC$14&amp;"-imc-"&amp;$H524,Equations!$G:$I,3,0)*(1/$Q524)))</f>
        <v/>
      </c>
      <c r="BD524" s="10" t="str">
        <f>IF($AC524="","",IF(OR($V524&lt;2.7,$V524&gt;90),"Age OOR",BC524-1.6449*VLOOKUP(BC$14&amp;"-rse-"&amp;$H524,Equations!$G:$I,3,0)))</f>
        <v/>
      </c>
      <c r="BE524" s="10" t="str">
        <f>IF($AC524="","",IF(OR($V524&lt;2.7,$V524&gt;90),"Age OOR",BC524+1.6449*VLOOKUP(BC$14&amp;"-rse-"&amp;$H524,Equations!$G:$I,3,0)))</f>
        <v/>
      </c>
      <c r="BF524" s="10" t="str">
        <f t="shared" si="191"/>
        <v/>
      </c>
      <c r="BG524" s="10" t="str">
        <f>IF($AC524="","",IF(OR($V524&lt;2.7,$V524&gt;90),"Age OOR",($AC524-BC524)/VLOOKUP(BC$14&amp;"-rse-"&amp;$H524,Equations!$G:$I,3,0)))</f>
        <v/>
      </c>
      <c r="BH524" s="10" t="str">
        <f>IF($AD524="","",IF(OR($V524&lt;2.7,$V524&gt;90),"Age OOR",VLOOKUP(BH$14&amp;"-int-"&amp;$I524,Equations!$G:$I,3,0)+VLOOKUP(BH$14&amp;"-sexo-"&amp;$I524,Equations!$G:$I,3,0)*$U524+VLOOKUP(BH$14&amp;"-edad-"&amp;$I524,Equations!$G:$I,3,0)*$V524+VLOOKUP(BH$14&amp;"-est-"&amp;$I524,Equations!$G:$I,3,0)*(1/$W524)+VLOOKUP(BH$14&amp;"-imc-"&amp;$I524,Equations!$G:$I,3,0)*(1/$Q524)))</f>
        <v/>
      </c>
      <c r="BI524" s="10" t="str">
        <f>IF($AD524="","",IF(OR($V524&lt;2.7,$V524&gt;90),"Age OOR",BH524-1.6449*VLOOKUP(BH$14&amp;"-rse-"&amp;$I524,Equations!$G:$I,3,0)))</f>
        <v/>
      </c>
      <c r="BJ524" s="10" t="str">
        <f>IF($AD524="","",IF(OR($V524&lt;2.7,$V524&gt;90),"Age OOR",BH524+1.6449*VLOOKUP(BH$14&amp;"-rse-"&amp;$I524,Equations!$G:$I,3,0)))</f>
        <v/>
      </c>
      <c r="BK524" s="10" t="str">
        <f t="shared" si="192"/>
        <v/>
      </c>
      <c r="BL524" s="10" t="str">
        <f>IF($AD524="","",IF(OR($V524&lt;2.7,$V524&gt;90),"Age OOR",($AD524-BH524)/VLOOKUP(BH$14&amp;"-rse-"&amp;$I524,Equations!$G:$I,3,0)))</f>
        <v/>
      </c>
      <c r="BM524" s="10" t="str">
        <f>IF($AE524="","",IF(OR($V524&lt;2.7,$V524&gt;90),"Age OOR",VLOOKUP(BM$14&amp;"-int-"&amp;$J524,Equations!$G:$I,3,0)+VLOOKUP(BM$14&amp;"-sexo-"&amp;$J524,Equations!$G:$I,3,0)*$U524+VLOOKUP(BM$14&amp;"-edad-"&amp;$J524,Equations!$G:$I,3,0)*$V524+VLOOKUP(BM$14&amp;"-est-"&amp;$J524,Equations!$G:$I,3,0)*(1/$W524)+VLOOKUP(BM$14&amp;"-imc-"&amp;$J524,Equations!$G:$I,3,0)*(1/$Q524)))</f>
        <v/>
      </c>
      <c r="BN524" s="10" t="str">
        <f>IF($AE524="","",IF(OR($V524&lt;2.7,$V524&gt;90),"Age OOR",BM524-1.6449*VLOOKUP(BM$14&amp;"-rse-"&amp;$J524,Equations!$G:$I,3,0)))</f>
        <v/>
      </c>
      <c r="BO524" s="10" t="str">
        <f>IF($AE524="","",IF(OR($V524&lt;2.7,$V524&gt;90),"Age OOR",BM524+1.6449*VLOOKUP(BM$14&amp;"-rse-"&amp;$J524,Equations!$G:$I,3,0)))</f>
        <v/>
      </c>
      <c r="BP524" s="10" t="str">
        <f t="shared" si="193"/>
        <v/>
      </c>
      <c r="BQ524" s="10" t="str">
        <f>IF($AE524="","",IF(OR($V524&lt;2.7,$V524&gt;90),"Age OOR",($AE524-BM524)/VLOOKUP(BM$14&amp;"-rse-"&amp;$J524,Equations!$G:$I,3,0)))</f>
        <v/>
      </c>
      <c r="BR524" s="10" t="str">
        <f>IF($AF524="","",IF(OR($V524&lt;2.7,$V524&gt;90),"Age OOR",VLOOKUP(BR$14&amp;"-int-"&amp;$K524,Equations!$G:$I,3,0)+VLOOKUP(BR$14&amp;"-sexo-"&amp;$K524,Equations!$G:$I,3,0)*$U524+VLOOKUP(BR$14&amp;"-edad-"&amp;$K524,Equations!$G:$I,3,0)*$V524+VLOOKUP(BR$14&amp;"-est-"&amp;$K524,Equations!$G:$I,3,0)*(1/$W524)+VLOOKUP(BR$14&amp;"-imc-"&amp;$K524,Equations!$G:$I,3,0)*(1/$Q524)))</f>
        <v/>
      </c>
      <c r="BS524" s="10" t="str">
        <f>IF($AF524="","",IF(OR($V524&lt;2.7,$V524&gt;90),"Age OOR",BR524-1.6449*VLOOKUP(BR$14&amp;"-rse-"&amp;$K524,Equations!$G:$I,3,0)))</f>
        <v/>
      </c>
      <c r="BT524" s="10" t="str">
        <f>IF($AF524="","",IF(OR($V524&lt;2.7,$V524&gt;90),"Age OOR",BR524+1.6449*VLOOKUP(BR$14&amp;"-rse-"&amp;$K524,Equations!$G:$I,3,0)))</f>
        <v/>
      </c>
      <c r="BU524" s="10" t="str">
        <f t="shared" si="194"/>
        <v/>
      </c>
      <c r="BV524" s="10" t="str">
        <f>IF($AF524="","",IF(OR($V524&lt;2.7,$V524&gt;90),"Age OOR",($AF524-BR524)/VLOOKUP(BR$14&amp;"-rse-"&amp;$K524,Equations!$G:$I,3,0)))</f>
        <v/>
      </c>
      <c r="BW524" s="10" t="str">
        <f>IF($AG524="","",IF(OR($V524&lt;2.7,$V524&gt;90),"Age OOR",VLOOKUP(BW$14&amp;"-int-"&amp;$L524,Equations!$G:$I,3,0)+VLOOKUP(BW$14&amp;"-sexo-"&amp;$L524,Equations!$G:$I,3,0)*$U524+VLOOKUP(BW$14&amp;"-edad-"&amp;$L524,Equations!$G:$I,3,0)*$V524+VLOOKUP(BW$14&amp;"-est-"&amp;$L524,Equations!$G:$I,3,0)*(1/$W524)+VLOOKUP(BW$14&amp;"-imc-"&amp;$L524,Equations!$G:$I,3,0)*(1/$Q524)))</f>
        <v/>
      </c>
      <c r="BX524" s="10" t="str">
        <f>IF($AG524="","",IF(OR($V524&lt;2.7,$V524&gt;90),"Age OOR",BW524-1.6449*VLOOKUP(BW$14&amp;"-rse-"&amp;$L524,Equations!$G:$I,3,0)))</f>
        <v/>
      </c>
      <c r="BY524" s="10" t="str">
        <f>IF($AG524="","",IF(OR($V524&lt;2.7,$V524&gt;90),"Age OOR",BW524+1.6449*VLOOKUP(BW$14&amp;"-rse-"&amp;$L524,Equations!$G:$I,3,0)))</f>
        <v/>
      </c>
      <c r="BZ524" s="10" t="str">
        <f t="shared" si="195"/>
        <v/>
      </c>
      <c r="CA524" s="10" t="str">
        <f>IF($AG524="","",IF(OR($V524&lt;2.7,$V524&gt;90),"Age OOR",($AG524-BW524)/VLOOKUP(BW$14&amp;"-rse-"&amp;$L524,Equations!$G:$I,3,0)))</f>
        <v/>
      </c>
      <c r="CB524" s="10" t="str">
        <f>IF($AH524="","",IF(OR($V524&lt;2.7,$V524&gt;90),"Age OOR",VLOOKUP(CB$14&amp;"-int-"&amp;$M524,Equations!$G:$I,3,0)+VLOOKUP(CB$14&amp;"-sexo-"&amp;$M524,Equations!$G:$I,3,0)*$U524+VLOOKUP(CB$14&amp;"-edad-"&amp;$M524,Equations!$G:$I,3,0)*$V524+VLOOKUP(CB$14&amp;"-est-"&amp;$M524,Equations!$G:$I,3,0)*(1/$W524)+VLOOKUP(CB$14&amp;"-imc-"&amp;$M524,Equations!$G:$I,3,0)*(1/$Q524)))</f>
        <v/>
      </c>
      <c r="CC524" s="10" t="str">
        <f>IF($AH524="","",IF(OR($V524&lt;2.7,$V524&gt;90),"Age OOR",CB524-1.6449*VLOOKUP(CB$14&amp;"-rse-"&amp;$M524,Equations!$G:$I,3,0)))</f>
        <v/>
      </c>
      <c r="CD524" s="10" t="str">
        <f>IF($AH524="","",IF(OR($V524&lt;2.7,$V524&gt;90),"Age OOR",CB524+1.6449*VLOOKUP(CB$14&amp;"-rse-"&amp;$M524,Equations!$G:$I,3,0)))</f>
        <v/>
      </c>
      <c r="CE524" s="10" t="str">
        <f t="shared" si="196"/>
        <v/>
      </c>
      <c r="CF524" s="10" t="str">
        <f>IF($AH524="","",IF(OR($V524&lt;2.7,$V524&gt;90),"Age OOR",($AH524-CB524)/VLOOKUP(CB$14&amp;"-rse-"&amp;$M524,Equations!$G:$I,3,0)))</f>
        <v/>
      </c>
      <c r="CG524" s="10" t="str">
        <f>IF($AI524="","",IF(OR($V524&lt;2.7,$V524&gt;90),"Age OOR",VLOOKUP(CG$14&amp;"-int-"&amp;$N524,Equations!$G:$I,3,0)+VLOOKUP(CG$14&amp;"-sexo-"&amp;$N524,Equations!$G:$I,3,0)*$U524+VLOOKUP(CG$14&amp;"-edad-"&amp;$N524,Equations!$G:$I,3,0)*$V524+VLOOKUP(CG$14&amp;"-est-"&amp;$N524,Equations!$G:$I,3,0)*(1/$W524)+VLOOKUP(CG$14&amp;"-imc-"&amp;$N524,Equations!$G:$I,3,0)*(1/$Q524)))</f>
        <v/>
      </c>
      <c r="CH524" s="10" t="str">
        <f>IF($AI524="","",IF(OR($V524&lt;2.7,$V524&gt;90),"Age OOR",CG524-1.6449*VLOOKUP(CG$14&amp;"-rse-"&amp;$N524,Equations!$G:$I,3,0)))</f>
        <v/>
      </c>
      <c r="CI524" s="10" t="str">
        <f>IF($AI524="","",IF(OR($V524&lt;2.7,$V524&gt;90),"Age OOR",CG524+1.6449*VLOOKUP(CG$14&amp;"-rse-"&amp;$N524,Equations!$G:$I,3,0)))</f>
        <v/>
      </c>
      <c r="CJ524" s="10" t="str">
        <f t="shared" si="197"/>
        <v/>
      </c>
      <c r="CK524" s="10" t="str">
        <f>IF($AI524="","",IF(OR($V524&lt;2.7,$V524&gt;90),"Age OOR",($AI524-CG524)/VLOOKUP(CG$14&amp;"-rse-"&amp;$N524,Equations!$G:$I,3,0)))</f>
        <v/>
      </c>
      <c r="CL524" s="10" t="str">
        <f>IF($AJ524="","",IF(OR($V524&lt;2.7,$V524&gt;90),"Age OOR",VLOOKUP(CL$14&amp;"-int-"&amp;$O524,Equations!$G:$I,3,0)+VLOOKUP(CL$14&amp;"-sexo-"&amp;$O524,Equations!$G:$I,3,0)*$U524+VLOOKUP(CL$14&amp;"-edad-"&amp;$O524,Equations!$G:$I,3,0)*$V524+VLOOKUP(CL$14&amp;"-est-"&amp;$O524,Equations!$G:$I,3,0)*(1/$W524)+VLOOKUP(CL$14&amp;"-imc-"&amp;$O524,Equations!$G:$I,3,0)*(1/$Q524)))</f>
        <v/>
      </c>
      <c r="CM524" s="10" t="str">
        <f>IF($AJ524="","",IF(OR($V524&lt;2.7,$V524&gt;90),"Age OOR",CL524-1.6449*VLOOKUP(CL$14&amp;"-rse-"&amp;$O524,Equations!$G:$I,3,0)))</f>
        <v/>
      </c>
      <c r="CN524" s="10" t="str">
        <f>IF($AJ524="","",IF(OR($V524&lt;2.7,$V524&gt;90),"Age OOR",CL524+1.6449*VLOOKUP(CL$14&amp;"-rse-"&amp;$O524,Equations!$G:$I,3,0)))</f>
        <v/>
      </c>
      <c r="CO524" s="10" t="str">
        <f t="shared" si="198"/>
        <v/>
      </c>
      <c r="CP524" s="10" t="str">
        <f>IF($AJ524="","",IF(OR($V524&lt;2.7,$V524&gt;90),"Age OOR",($AJ524-CL524)/VLOOKUP(CL$14&amp;"-rse-"&amp;$O524,Equations!$G:$I,3,0)))</f>
        <v/>
      </c>
      <c r="CQ524" s="10" t="str">
        <f>IF($AK524="","",IF(OR($V524&lt;2.7,$V524&gt;90),"Age OOR",EXP(VLOOKUP(CQ$14&amp;"-int-"&amp;$P524,Equations!$G:$I,3,0)+VLOOKUP(CQ$14&amp;"-sexo-"&amp;$P524,Equations!$G:$I,3,0)*$U524+VLOOKUP(CQ$14&amp;"-edad-"&amp;$P524,Equations!$G:$I,3,0)*$V524+VLOOKUP(CQ$14&amp;"-est-"&amp;$P524,Equations!$G:$I,3,0)*(1/$W524)+VLOOKUP(CQ$14&amp;"-imc-"&amp;$P524,Equations!$G:$I,3,0)*(1/$Q524))))</f>
        <v/>
      </c>
      <c r="CR524" s="10" t="str">
        <f>IF($AK524="","",IF(OR($V524&lt;2.7,$V524&gt;90),"Age OOR",EXP(LN(CQ524)-1.6449*VLOOKUP(CQ$14&amp;"-rse-"&amp;$P524,Equations!$G:$I,3,0))))</f>
        <v/>
      </c>
      <c r="CS524" s="10" t="str">
        <f>IF($AK524="","",IF(OR($V524&lt;2.7,$V524&gt;90),"Age OOR",EXP(LN(CQ524)+1.6449*VLOOKUP(CQ$14&amp;"-rse-"&amp;$P524,Equations!$G:$I,3,0))))</f>
        <v/>
      </c>
      <c r="CT524" s="10" t="str">
        <f t="shared" si="199"/>
        <v/>
      </c>
      <c r="CU524" s="10" t="str">
        <f>IF($AK524="","",IF(OR($V524&lt;2.7,$V524&gt;90),"Age OOR",(LN($AK524)-LN(CQ524))/VLOOKUP(CQ$14&amp;"-rse-"&amp;$P524,Equations!$G:$I,3,0)))</f>
        <v/>
      </c>
      <c r="CV524" s="47"/>
    </row>
    <row r="525" spans="5:109" x14ac:dyDescent="0.2">
      <c r="E525" s="23" t="str">
        <f t="shared" si="175"/>
        <v>Age out of range</v>
      </c>
      <c r="F525" s="23" t="str">
        <f t="shared" si="176"/>
        <v>Age out of range</v>
      </c>
      <c r="G525" s="23" t="str">
        <f t="shared" si="177"/>
        <v>Age out of range</v>
      </c>
      <c r="H525" s="23" t="str">
        <f t="shared" si="178"/>
        <v>Age out of range</v>
      </c>
      <c r="I525" s="23" t="str">
        <f t="shared" si="179"/>
        <v>Age out of range</v>
      </c>
      <c r="J525" s="23" t="str">
        <f t="shared" si="180"/>
        <v>Age out of range</v>
      </c>
      <c r="K525" s="23" t="str">
        <f t="shared" si="181"/>
        <v>Age out of range</v>
      </c>
      <c r="L525" s="23" t="str">
        <f t="shared" si="182"/>
        <v>Age out of range</v>
      </c>
      <c r="M525" s="23" t="str">
        <f t="shared" si="183"/>
        <v>Age out of range</v>
      </c>
      <c r="N525" s="23" t="str">
        <f t="shared" si="184"/>
        <v>Age out of range</v>
      </c>
      <c r="O525" s="23" t="str">
        <f t="shared" si="185"/>
        <v>Age out of range</v>
      </c>
      <c r="P525" s="23" t="str">
        <f t="shared" si="186"/>
        <v>Age out of range</v>
      </c>
      <c r="Q525" s="23" t="e">
        <f t="shared" si="187"/>
        <v>#DIV/0!</v>
      </c>
      <c r="R525" s="17"/>
      <c r="S525" s="23">
        <v>509</v>
      </c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7"/>
      <c r="AM525" s="47"/>
      <c r="AN525" s="10" t="str">
        <f>IF($Z525="","",IF(OR($V525&lt;2.7,$V525&gt;90),"Age OOR",VLOOKUP(AN$14&amp;"-int-"&amp;$E525,Equations!$G:$I,3,0)+VLOOKUP(AN$14&amp;"-sexo-"&amp;$E525,Equations!$G:$I,3,0)*$U525+VLOOKUP(AN$14&amp;"-edad-"&amp;$E525,Equations!$G:$I,3,0)*$V525+VLOOKUP(AN$14&amp;"-est-"&amp;$E525,Equations!$G:$I,3,0)*(1/$W525)+VLOOKUP(AN$14&amp;"-imc-"&amp;$E525,Equations!$G:$I,3,0)*(1/$Q525)))</f>
        <v/>
      </c>
      <c r="AO525" s="10" t="str">
        <f>IF($Z525="","",IF(OR($V525&lt;2.7,$V525&gt;90),"Age OOR",AN525-1.6449*VLOOKUP(AN$14&amp;"-rse-"&amp;$E525,Equations!$G:$I,3,0)))</f>
        <v/>
      </c>
      <c r="AP525" s="10" t="str">
        <f>IF($Z525="","",IF(OR($V525&lt;2.7,$V525&gt;90),"Age OOR",AN525+1.6449*VLOOKUP(AN$14&amp;"-rse-"&amp;$E525,Equations!$G:$I,3,0)))</f>
        <v/>
      </c>
      <c r="AQ525" s="10" t="str">
        <f t="shared" si="188"/>
        <v/>
      </c>
      <c r="AR525" s="10" t="str">
        <f>IF($Z525="","",IF(OR($V525&lt;2.7,$V525&gt;90),"Age OOR",($Z525-AN525)/VLOOKUP(AN$14&amp;"-rse-"&amp;$E525,Equations!$G:$I,3,0)))</f>
        <v/>
      </c>
      <c r="AS525" s="10" t="str">
        <f>IF($AA525="","",IF(OR($V525&lt;2.7,$V525&gt;90),"Age OOR",VLOOKUP(AS$14&amp;"-int-"&amp;$F525,Equations!$G:$I,3,0)+VLOOKUP(AS$14&amp;"-sexo-"&amp;$F525,Equations!$G:$I,3,0)*$U525+VLOOKUP(AS$14&amp;"-edad-"&amp;$F525,Equations!$G:$I,3,0)*$V525+VLOOKUP(AS$14&amp;"-est-"&amp;$F525,Equations!$G:$I,3,0)*(1/$W525)+VLOOKUP(AS$14&amp;"-imc-"&amp;$F525,Equations!$G:$I,3,0)*(1/$Q525)))</f>
        <v/>
      </c>
      <c r="AT525" s="10" t="str">
        <f>IF($AA525="","",IF(OR($V525&lt;2.7,$V525&gt;90),"Age OOR",AS525-1.6449*VLOOKUP(AS$14&amp;"-rse-"&amp;$F525,Equations!$G:$I,3,0)))</f>
        <v/>
      </c>
      <c r="AU525" s="10" t="str">
        <f>IF($AA525="","",IF(OR($V525&lt;2.7,$V525&gt;90),"Age OOR",AS525+1.6449*VLOOKUP(AS$14&amp;"-rse-"&amp;$F525,Equations!$G:$I,3,0)))</f>
        <v/>
      </c>
      <c r="AV525" s="10" t="str">
        <f t="shared" si="189"/>
        <v/>
      </c>
      <c r="AW525" s="10" t="str">
        <f>IF($AA525="","",IF(OR($V525&lt;2.7,$V525&gt;90),"Age OOR",($AA525-AS525)/VLOOKUP(AS$14&amp;"-rse-"&amp;$F525,Equations!$G:$I,3,0)))</f>
        <v/>
      </c>
      <c r="AX525" s="10" t="str">
        <f>IF($AB525="","",IF(OR($V525&lt;2.7,$V525&gt;90),"Age OOR",VLOOKUP(AX$14&amp;"-int-"&amp;$G525,Equations!$G:$I,3,0)+VLOOKUP(AX$14&amp;"-sexo-"&amp;$G525,Equations!$G:$I,3,0)*$U525+VLOOKUP(AX$14&amp;"-edad-"&amp;$G525,Equations!$G:$I,3,0)*$V525+VLOOKUP(AX$14&amp;"-est-"&amp;$G525,Equations!$G:$I,3,0)*(1/$W525)+VLOOKUP(AX$14&amp;"-imc-"&amp;$G525,Equations!$G:$I,3,0)*(1/$Q525)))</f>
        <v/>
      </c>
      <c r="AY525" s="10" t="str">
        <f>IF($AB525="","",IF(OR($V525&lt;2.7,$V525&gt;90),"Age OOR",AX525-1.6449*VLOOKUP(AX$14&amp;"-rse-"&amp;$G525,Equations!$G:$I,3,0)))</f>
        <v/>
      </c>
      <c r="AZ525" s="10" t="str">
        <f>IF($AB525="","",IF(OR($V525&lt;2.7,$V525&gt;90),"Age OOR",AX525+1.6449*VLOOKUP(AX$14&amp;"-rse-"&amp;$G525,Equations!$G:$I,3,0)))</f>
        <v/>
      </c>
      <c r="BA525" s="10" t="str">
        <f t="shared" si="190"/>
        <v/>
      </c>
      <c r="BB525" s="10" t="str">
        <f>IF($AB525="","",IF(OR($V525&lt;2.7,$V525&gt;90),"Age OOR",($AB525-AX525)/VLOOKUP(AX$14&amp;"-rse-"&amp;$G525,Equations!$G:$I,3,0)))</f>
        <v/>
      </c>
      <c r="BC525" s="10" t="str">
        <f>IF($AC525="","",IF(OR($V525&lt;2.7,$V525&gt;90),"Age OOR",VLOOKUP(BC$14&amp;"-int-"&amp;$H525,Equations!$G:$I,3,0)+VLOOKUP(BC$14&amp;"-sexo-"&amp;$H525,Equations!$G:$I,3,0)*$U525+VLOOKUP(BC$14&amp;"-edad-"&amp;$H525,Equations!$G:$I,3,0)*$V525+VLOOKUP(BC$14&amp;"-est-"&amp;$H525,Equations!$G:$I,3,0)*(1/$W525)+VLOOKUP(BC$14&amp;"-imc-"&amp;$H525,Equations!$G:$I,3,0)*(1/$Q525)))</f>
        <v/>
      </c>
      <c r="BD525" s="10" t="str">
        <f>IF($AC525="","",IF(OR($V525&lt;2.7,$V525&gt;90),"Age OOR",BC525-1.6449*VLOOKUP(BC$14&amp;"-rse-"&amp;$H525,Equations!$G:$I,3,0)))</f>
        <v/>
      </c>
      <c r="BE525" s="10" t="str">
        <f>IF($AC525="","",IF(OR($V525&lt;2.7,$V525&gt;90),"Age OOR",BC525+1.6449*VLOOKUP(BC$14&amp;"-rse-"&amp;$H525,Equations!$G:$I,3,0)))</f>
        <v/>
      </c>
      <c r="BF525" s="10" t="str">
        <f t="shared" si="191"/>
        <v/>
      </c>
      <c r="BG525" s="10" t="str">
        <f>IF($AC525="","",IF(OR($V525&lt;2.7,$V525&gt;90),"Age OOR",($AC525-BC525)/VLOOKUP(BC$14&amp;"-rse-"&amp;$H525,Equations!$G:$I,3,0)))</f>
        <v/>
      </c>
      <c r="BH525" s="10" t="str">
        <f>IF($AD525="","",IF(OR($V525&lt;2.7,$V525&gt;90),"Age OOR",VLOOKUP(BH$14&amp;"-int-"&amp;$I525,Equations!$G:$I,3,0)+VLOOKUP(BH$14&amp;"-sexo-"&amp;$I525,Equations!$G:$I,3,0)*$U525+VLOOKUP(BH$14&amp;"-edad-"&amp;$I525,Equations!$G:$I,3,0)*$V525+VLOOKUP(BH$14&amp;"-est-"&amp;$I525,Equations!$G:$I,3,0)*(1/$W525)+VLOOKUP(BH$14&amp;"-imc-"&amp;$I525,Equations!$G:$I,3,0)*(1/$Q525)))</f>
        <v/>
      </c>
      <c r="BI525" s="10" t="str">
        <f>IF($AD525="","",IF(OR($V525&lt;2.7,$V525&gt;90),"Age OOR",BH525-1.6449*VLOOKUP(BH$14&amp;"-rse-"&amp;$I525,Equations!$G:$I,3,0)))</f>
        <v/>
      </c>
      <c r="BJ525" s="10" t="str">
        <f>IF($AD525="","",IF(OR($V525&lt;2.7,$V525&gt;90),"Age OOR",BH525+1.6449*VLOOKUP(BH$14&amp;"-rse-"&amp;$I525,Equations!$G:$I,3,0)))</f>
        <v/>
      </c>
      <c r="BK525" s="10" t="str">
        <f t="shared" si="192"/>
        <v/>
      </c>
      <c r="BL525" s="10" t="str">
        <f>IF($AD525="","",IF(OR($V525&lt;2.7,$V525&gt;90),"Age OOR",($AD525-BH525)/VLOOKUP(BH$14&amp;"-rse-"&amp;$I525,Equations!$G:$I,3,0)))</f>
        <v/>
      </c>
      <c r="BM525" s="10" t="str">
        <f>IF($AE525="","",IF(OR($V525&lt;2.7,$V525&gt;90),"Age OOR",VLOOKUP(BM$14&amp;"-int-"&amp;$J525,Equations!$G:$I,3,0)+VLOOKUP(BM$14&amp;"-sexo-"&amp;$J525,Equations!$G:$I,3,0)*$U525+VLOOKUP(BM$14&amp;"-edad-"&amp;$J525,Equations!$G:$I,3,0)*$V525+VLOOKUP(BM$14&amp;"-est-"&amp;$J525,Equations!$G:$I,3,0)*(1/$W525)+VLOOKUP(BM$14&amp;"-imc-"&amp;$J525,Equations!$G:$I,3,0)*(1/$Q525)))</f>
        <v/>
      </c>
      <c r="BN525" s="10" t="str">
        <f>IF($AE525="","",IF(OR($V525&lt;2.7,$V525&gt;90),"Age OOR",BM525-1.6449*VLOOKUP(BM$14&amp;"-rse-"&amp;$J525,Equations!$G:$I,3,0)))</f>
        <v/>
      </c>
      <c r="BO525" s="10" t="str">
        <f>IF($AE525="","",IF(OR($V525&lt;2.7,$V525&gt;90),"Age OOR",BM525+1.6449*VLOOKUP(BM$14&amp;"-rse-"&amp;$J525,Equations!$G:$I,3,0)))</f>
        <v/>
      </c>
      <c r="BP525" s="10" t="str">
        <f t="shared" si="193"/>
        <v/>
      </c>
      <c r="BQ525" s="10" t="str">
        <f>IF($AE525="","",IF(OR($V525&lt;2.7,$V525&gt;90),"Age OOR",($AE525-BM525)/VLOOKUP(BM$14&amp;"-rse-"&amp;$J525,Equations!$G:$I,3,0)))</f>
        <v/>
      </c>
      <c r="BR525" s="10" t="str">
        <f>IF($AF525="","",IF(OR($V525&lt;2.7,$V525&gt;90),"Age OOR",VLOOKUP(BR$14&amp;"-int-"&amp;$K525,Equations!$G:$I,3,0)+VLOOKUP(BR$14&amp;"-sexo-"&amp;$K525,Equations!$G:$I,3,0)*$U525+VLOOKUP(BR$14&amp;"-edad-"&amp;$K525,Equations!$G:$I,3,0)*$V525+VLOOKUP(BR$14&amp;"-est-"&amp;$K525,Equations!$G:$I,3,0)*(1/$W525)+VLOOKUP(BR$14&amp;"-imc-"&amp;$K525,Equations!$G:$I,3,0)*(1/$Q525)))</f>
        <v/>
      </c>
      <c r="BS525" s="10" t="str">
        <f>IF($AF525="","",IF(OR($V525&lt;2.7,$V525&gt;90),"Age OOR",BR525-1.6449*VLOOKUP(BR$14&amp;"-rse-"&amp;$K525,Equations!$G:$I,3,0)))</f>
        <v/>
      </c>
      <c r="BT525" s="10" t="str">
        <f>IF($AF525="","",IF(OR($V525&lt;2.7,$V525&gt;90),"Age OOR",BR525+1.6449*VLOOKUP(BR$14&amp;"-rse-"&amp;$K525,Equations!$G:$I,3,0)))</f>
        <v/>
      </c>
      <c r="BU525" s="10" t="str">
        <f t="shared" si="194"/>
        <v/>
      </c>
      <c r="BV525" s="10" t="str">
        <f>IF($AF525="","",IF(OR($V525&lt;2.7,$V525&gt;90),"Age OOR",($AF525-BR525)/VLOOKUP(BR$14&amp;"-rse-"&amp;$K525,Equations!$G:$I,3,0)))</f>
        <v/>
      </c>
      <c r="BW525" s="10" t="str">
        <f>IF($AG525="","",IF(OR($V525&lt;2.7,$V525&gt;90),"Age OOR",VLOOKUP(BW$14&amp;"-int-"&amp;$L525,Equations!$G:$I,3,0)+VLOOKUP(BW$14&amp;"-sexo-"&amp;$L525,Equations!$G:$I,3,0)*$U525+VLOOKUP(BW$14&amp;"-edad-"&amp;$L525,Equations!$G:$I,3,0)*$V525+VLOOKUP(BW$14&amp;"-est-"&amp;$L525,Equations!$G:$I,3,0)*(1/$W525)+VLOOKUP(BW$14&amp;"-imc-"&amp;$L525,Equations!$G:$I,3,0)*(1/$Q525)))</f>
        <v/>
      </c>
      <c r="BX525" s="10" t="str">
        <f>IF($AG525="","",IF(OR($V525&lt;2.7,$V525&gt;90),"Age OOR",BW525-1.6449*VLOOKUP(BW$14&amp;"-rse-"&amp;$L525,Equations!$G:$I,3,0)))</f>
        <v/>
      </c>
      <c r="BY525" s="10" t="str">
        <f>IF($AG525="","",IF(OR($V525&lt;2.7,$V525&gt;90),"Age OOR",BW525+1.6449*VLOOKUP(BW$14&amp;"-rse-"&amp;$L525,Equations!$G:$I,3,0)))</f>
        <v/>
      </c>
      <c r="BZ525" s="10" t="str">
        <f t="shared" si="195"/>
        <v/>
      </c>
      <c r="CA525" s="10" t="str">
        <f>IF($AG525="","",IF(OR($V525&lt;2.7,$V525&gt;90),"Age OOR",($AG525-BW525)/VLOOKUP(BW$14&amp;"-rse-"&amp;$L525,Equations!$G:$I,3,0)))</f>
        <v/>
      </c>
      <c r="CB525" s="10" t="str">
        <f>IF($AH525="","",IF(OR($V525&lt;2.7,$V525&gt;90),"Age OOR",VLOOKUP(CB$14&amp;"-int-"&amp;$M525,Equations!$G:$I,3,0)+VLOOKUP(CB$14&amp;"-sexo-"&amp;$M525,Equations!$G:$I,3,0)*$U525+VLOOKUP(CB$14&amp;"-edad-"&amp;$M525,Equations!$G:$I,3,0)*$V525+VLOOKUP(CB$14&amp;"-est-"&amp;$M525,Equations!$G:$I,3,0)*(1/$W525)+VLOOKUP(CB$14&amp;"-imc-"&amp;$M525,Equations!$G:$I,3,0)*(1/$Q525)))</f>
        <v/>
      </c>
      <c r="CC525" s="10" t="str">
        <f>IF($AH525="","",IF(OR($V525&lt;2.7,$V525&gt;90),"Age OOR",CB525-1.6449*VLOOKUP(CB$14&amp;"-rse-"&amp;$M525,Equations!$G:$I,3,0)))</f>
        <v/>
      </c>
      <c r="CD525" s="10" t="str">
        <f>IF($AH525="","",IF(OR($V525&lt;2.7,$V525&gt;90),"Age OOR",CB525+1.6449*VLOOKUP(CB$14&amp;"-rse-"&amp;$M525,Equations!$G:$I,3,0)))</f>
        <v/>
      </c>
      <c r="CE525" s="10" t="str">
        <f t="shared" si="196"/>
        <v/>
      </c>
      <c r="CF525" s="10" t="str">
        <f>IF($AH525="","",IF(OR($V525&lt;2.7,$V525&gt;90),"Age OOR",($AH525-CB525)/VLOOKUP(CB$14&amp;"-rse-"&amp;$M525,Equations!$G:$I,3,0)))</f>
        <v/>
      </c>
      <c r="CG525" s="10" t="str">
        <f>IF($AI525="","",IF(OR($V525&lt;2.7,$V525&gt;90),"Age OOR",VLOOKUP(CG$14&amp;"-int-"&amp;$N525,Equations!$G:$I,3,0)+VLOOKUP(CG$14&amp;"-sexo-"&amp;$N525,Equations!$G:$I,3,0)*$U525+VLOOKUP(CG$14&amp;"-edad-"&amp;$N525,Equations!$G:$I,3,0)*$V525+VLOOKUP(CG$14&amp;"-est-"&amp;$N525,Equations!$G:$I,3,0)*(1/$W525)+VLOOKUP(CG$14&amp;"-imc-"&amp;$N525,Equations!$G:$I,3,0)*(1/$Q525)))</f>
        <v/>
      </c>
      <c r="CH525" s="10" t="str">
        <f>IF($AI525="","",IF(OR($V525&lt;2.7,$V525&gt;90),"Age OOR",CG525-1.6449*VLOOKUP(CG$14&amp;"-rse-"&amp;$N525,Equations!$G:$I,3,0)))</f>
        <v/>
      </c>
      <c r="CI525" s="10" t="str">
        <f>IF($AI525="","",IF(OR($V525&lt;2.7,$V525&gt;90),"Age OOR",CG525+1.6449*VLOOKUP(CG$14&amp;"-rse-"&amp;$N525,Equations!$G:$I,3,0)))</f>
        <v/>
      </c>
      <c r="CJ525" s="10" t="str">
        <f t="shared" si="197"/>
        <v/>
      </c>
      <c r="CK525" s="10" t="str">
        <f>IF($AI525="","",IF(OR($V525&lt;2.7,$V525&gt;90),"Age OOR",($AI525-CG525)/VLOOKUP(CG$14&amp;"-rse-"&amp;$N525,Equations!$G:$I,3,0)))</f>
        <v/>
      </c>
      <c r="CL525" s="10" t="str">
        <f>IF($AJ525="","",IF(OR($V525&lt;2.7,$V525&gt;90),"Age OOR",VLOOKUP(CL$14&amp;"-int-"&amp;$O525,Equations!$G:$I,3,0)+VLOOKUP(CL$14&amp;"-sexo-"&amp;$O525,Equations!$G:$I,3,0)*$U525+VLOOKUP(CL$14&amp;"-edad-"&amp;$O525,Equations!$G:$I,3,0)*$V525+VLOOKUP(CL$14&amp;"-est-"&amp;$O525,Equations!$G:$I,3,0)*(1/$W525)+VLOOKUP(CL$14&amp;"-imc-"&amp;$O525,Equations!$G:$I,3,0)*(1/$Q525)))</f>
        <v/>
      </c>
      <c r="CM525" s="10" t="str">
        <f>IF($AJ525="","",IF(OR($V525&lt;2.7,$V525&gt;90),"Age OOR",CL525-1.6449*VLOOKUP(CL$14&amp;"-rse-"&amp;$O525,Equations!$G:$I,3,0)))</f>
        <v/>
      </c>
      <c r="CN525" s="10" t="str">
        <f>IF($AJ525="","",IF(OR($V525&lt;2.7,$V525&gt;90),"Age OOR",CL525+1.6449*VLOOKUP(CL$14&amp;"-rse-"&amp;$O525,Equations!$G:$I,3,0)))</f>
        <v/>
      </c>
      <c r="CO525" s="10" t="str">
        <f t="shared" si="198"/>
        <v/>
      </c>
      <c r="CP525" s="10" t="str">
        <f>IF($AJ525="","",IF(OR($V525&lt;2.7,$V525&gt;90),"Age OOR",($AJ525-CL525)/VLOOKUP(CL$14&amp;"-rse-"&amp;$O525,Equations!$G:$I,3,0)))</f>
        <v/>
      </c>
      <c r="CQ525" s="10" t="str">
        <f>IF($AK525="","",IF(OR($V525&lt;2.7,$V525&gt;90),"Age OOR",EXP(VLOOKUP(CQ$14&amp;"-int-"&amp;$P525,Equations!$G:$I,3,0)+VLOOKUP(CQ$14&amp;"-sexo-"&amp;$P525,Equations!$G:$I,3,0)*$U525+VLOOKUP(CQ$14&amp;"-edad-"&amp;$P525,Equations!$G:$I,3,0)*$V525+VLOOKUP(CQ$14&amp;"-est-"&amp;$P525,Equations!$G:$I,3,0)*(1/$W525)+VLOOKUP(CQ$14&amp;"-imc-"&amp;$P525,Equations!$G:$I,3,0)*(1/$Q525))))</f>
        <v/>
      </c>
      <c r="CR525" s="10" t="str">
        <f>IF($AK525="","",IF(OR($V525&lt;2.7,$V525&gt;90),"Age OOR",EXP(LN(CQ525)-1.6449*VLOOKUP(CQ$14&amp;"-rse-"&amp;$P525,Equations!$G:$I,3,0))))</f>
        <v/>
      </c>
      <c r="CS525" s="10" t="str">
        <f>IF($AK525="","",IF(OR($V525&lt;2.7,$V525&gt;90),"Age OOR",EXP(LN(CQ525)+1.6449*VLOOKUP(CQ$14&amp;"-rse-"&amp;$P525,Equations!$G:$I,3,0))))</f>
        <v/>
      </c>
      <c r="CT525" s="10" t="str">
        <f t="shared" si="199"/>
        <v/>
      </c>
      <c r="CU525" s="10" t="str">
        <f>IF($AK525="","",IF(OR($V525&lt;2.7,$V525&gt;90),"Age OOR",(LN($AK525)-LN(CQ525))/VLOOKUP(CQ$14&amp;"-rse-"&amp;$P525,Equations!$G:$I,3,0)))</f>
        <v/>
      </c>
      <c r="CV525" s="47"/>
    </row>
    <row r="526" spans="5:109" x14ac:dyDescent="0.2">
      <c r="E526" s="23" t="str">
        <f t="shared" si="175"/>
        <v>Age out of range</v>
      </c>
      <c r="F526" s="23" t="str">
        <f t="shared" si="176"/>
        <v>Age out of range</v>
      </c>
      <c r="G526" s="23" t="str">
        <f t="shared" si="177"/>
        <v>Age out of range</v>
      </c>
      <c r="H526" s="23" t="str">
        <f t="shared" si="178"/>
        <v>Age out of range</v>
      </c>
      <c r="I526" s="23" t="str">
        <f t="shared" si="179"/>
        <v>Age out of range</v>
      </c>
      <c r="J526" s="23" t="str">
        <f t="shared" si="180"/>
        <v>Age out of range</v>
      </c>
      <c r="K526" s="23" t="str">
        <f t="shared" si="181"/>
        <v>Age out of range</v>
      </c>
      <c r="L526" s="23" t="str">
        <f t="shared" si="182"/>
        <v>Age out of range</v>
      </c>
      <c r="M526" s="23" t="str">
        <f t="shared" si="183"/>
        <v>Age out of range</v>
      </c>
      <c r="N526" s="23" t="str">
        <f t="shared" si="184"/>
        <v>Age out of range</v>
      </c>
      <c r="O526" s="23" t="str">
        <f t="shared" si="185"/>
        <v>Age out of range</v>
      </c>
      <c r="P526" s="23" t="str">
        <f t="shared" si="186"/>
        <v>Age out of range</v>
      </c>
      <c r="Q526" s="23" t="e">
        <f t="shared" si="187"/>
        <v>#DIV/0!</v>
      </c>
      <c r="R526" s="17"/>
      <c r="S526" s="23">
        <v>510</v>
      </c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7"/>
      <c r="AM526" s="47"/>
      <c r="AN526" s="10" t="str">
        <f>IF($Z526="","",IF(OR($V526&lt;2.7,$V526&gt;90),"Age OOR",VLOOKUP(AN$14&amp;"-int-"&amp;$E526,Equations!$G:$I,3,0)+VLOOKUP(AN$14&amp;"-sexo-"&amp;$E526,Equations!$G:$I,3,0)*$U526+VLOOKUP(AN$14&amp;"-edad-"&amp;$E526,Equations!$G:$I,3,0)*$V526+VLOOKUP(AN$14&amp;"-est-"&amp;$E526,Equations!$G:$I,3,0)*(1/$W526)+VLOOKUP(AN$14&amp;"-imc-"&amp;$E526,Equations!$G:$I,3,0)*(1/$Q526)))</f>
        <v/>
      </c>
      <c r="AO526" s="10" t="str">
        <f>IF($Z526="","",IF(OR($V526&lt;2.7,$V526&gt;90),"Age OOR",AN526-1.6449*VLOOKUP(AN$14&amp;"-rse-"&amp;$E526,Equations!$G:$I,3,0)))</f>
        <v/>
      </c>
      <c r="AP526" s="10" t="str">
        <f>IF($Z526="","",IF(OR($V526&lt;2.7,$V526&gt;90),"Age OOR",AN526+1.6449*VLOOKUP(AN$14&amp;"-rse-"&amp;$E526,Equations!$G:$I,3,0)))</f>
        <v/>
      </c>
      <c r="AQ526" s="10" t="str">
        <f t="shared" si="188"/>
        <v/>
      </c>
      <c r="AR526" s="10" t="str">
        <f>IF($Z526="","",IF(OR($V526&lt;2.7,$V526&gt;90),"Age OOR",($Z526-AN526)/VLOOKUP(AN$14&amp;"-rse-"&amp;$E526,Equations!$G:$I,3,0)))</f>
        <v/>
      </c>
      <c r="AS526" s="10" t="str">
        <f>IF($AA526="","",IF(OR($V526&lt;2.7,$V526&gt;90),"Age OOR",VLOOKUP(AS$14&amp;"-int-"&amp;$F526,Equations!$G:$I,3,0)+VLOOKUP(AS$14&amp;"-sexo-"&amp;$F526,Equations!$G:$I,3,0)*$U526+VLOOKUP(AS$14&amp;"-edad-"&amp;$F526,Equations!$G:$I,3,0)*$V526+VLOOKUP(AS$14&amp;"-est-"&amp;$F526,Equations!$G:$I,3,0)*(1/$W526)+VLOOKUP(AS$14&amp;"-imc-"&amp;$F526,Equations!$G:$I,3,0)*(1/$Q526)))</f>
        <v/>
      </c>
      <c r="AT526" s="10" t="str">
        <f>IF($AA526="","",IF(OR($V526&lt;2.7,$V526&gt;90),"Age OOR",AS526-1.6449*VLOOKUP(AS$14&amp;"-rse-"&amp;$F526,Equations!$G:$I,3,0)))</f>
        <v/>
      </c>
      <c r="AU526" s="10" t="str">
        <f>IF($AA526="","",IF(OR($V526&lt;2.7,$V526&gt;90),"Age OOR",AS526+1.6449*VLOOKUP(AS$14&amp;"-rse-"&amp;$F526,Equations!$G:$I,3,0)))</f>
        <v/>
      </c>
      <c r="AV526" s="10" t="str">
        <f t="shared" si="189"/>
        <v/>
      </c>
      <c r="AW526" s="10" t="str">
        <f>IF($AA526="","",IF(OR($V526&lt;2.7,$V526&gt;90),"Age OOR",($AA526-AS526)/VLOOKUP(AS$14&amp;"-rse-"&amp;$F526,Equations!$G:$I,3,0)))</f>
        <v/>
      </c>
      <c r="AX526" s="10" t="str">
        <f>IF($AB526="","",IF(OR($V526&lt;2.7,$V526&gt;90),"Age OOR",VLOOKUP(AX$14&amp;"-int-"&amp;$G526,Equations!$G:$I,3,0)+VLOOKUP(AX$14&amp;"-sexo-"&amp;$G526,Equations!$G:$I,3,0)*$U526+VLOOKUP(AX$14&amp;"-edad-"&amp;$G526,Equations!$G:$I,3,0)*$V526+VLOOKUP(AX$14&amp;"-est-"&amp;$G526,Equations!$G:$I,3,0)*(1/$W526)+VLOOKUP(AX$14&amp;"-imc-"&amp;$G526,Equations!$G:$I,3,0)*(1/$Q526)))</f>
        <v/>
      </c>
      <c r="AY526" s="10" t="str">
        <f>IF($AB526="","",IF(OR($V526&lt;2.7,$V526&gt;90),"Age OOR",AX526-1.6449*VLOOKUP(AX$14&amp;"-rse-"&amp;$G526,Equations!$G:$I,3,0)))</f>
        <v/>
      </c>
      <c r="AZ526" s="10" t="str">
        <f>IF($AB526="","",IF(OR($V526&lt;2.7,$V526&gt;90),"Age OOR",AX526+1.6449*VLOOKUP(AX$14&amp;"-rse-"&amp;$G526,Equations!$G:$I,3,0)))</f>
        <v/>
      </c>
      <c r="BA526" s="10" t="str">
        <f t="shared" si="190"/>
        <v/>
      </c>
      <c r="BB526" s="10" t="str">
        <f>IF($AB526="","",IF(OR($V526&lt;2.7,$V526&gt;90),"Age OOR",($AB526-AX526)/VLOOKUP(AX$14&amp;"-rse-"&amp;$G526,Equations!$G:$I,3,0)))</f>
        <v/>
      </c>
      <c r="BC526" s="10" t="str">
        <f>IF($AC526="","",IF(OR($V526&lt;2.7,$V526&gt;90),"Age OOR",VLOOKUP(BC$14&amp;"-int-"&amp;$H526,Equations!$G:$I,3,0)+VLOOKUP(BC$14&amp;"-sexo-"&amp;$H526,Equations!$G:$I,3,0)*$U526+VLOOKUP(BC$14&amp;"-edad-"&amp;$H526,Equations!$G:$I,3,0)*$V526+VLOOKUP(BC$14&amp;"-est-"&amp;$H526,Equations!$G:$I,3,0)*(1/$W526)+VLOOKUP(BC$14&amp;"-imc-"&amp;$H526,Equations!$G:$I,3,0)*(1/$Q526)))</f>
        <v/>
      </c>
      <c r="BD526" s="10" t="str">
        <f>IF($AC526="","",IF(OR($V526&lt;2.7,$V526&gt;90),"Age OOR",BC526-1.6449*VLOOKUP(BC$14&amp;"-rse-"&amp;$H526,Equations!$G:$I,3,0)))</f>
        <v/>
      </c>
      <c r="BE526" s="10" t="str">
        <f>IF($AC526="","",IF(OR($V526&lt;2.7,$V526&gt;90),"Age OOR",BC526+1.6449*VLOOKUP(BC$14&amp;"-rse-"&amp;$H526,Equations!$G:$I,3,0)))</f>
        <v/>
      </c>
      <c r="BF526" s="10" t="str">
        <f t="shared" si="191"/>
        <v/>
      </c>
      <c r="BG526" s="10" t="str">
        <f>IF($AC526="","",IF(OR($V526&lt;2.7,$V526&gt;90),"Age OOR",($AC526-BC526)/VLOOKUP(BC$14&amp;"-rse-"&amp;$H526,Equations!$G:$I,3,0)))</f>
        <v/>
      </c>
      <c r="BH526" s="10" t="str">
        <f>IF($AD526="","",IF(OR($V526&lt;2.7,$V526&gt;90),"Age OOR",VLOOKUP(BH$14&amp;"-int-"&amp;$I526,Equations!$G:$I,3,0)+VLOOKUP(BH$14&amp;"-sexo-"&amp;$I526,Equations!$G:$I,3,0)*$U526+VLOOKUP(BH$14&amp;"-edad-"&amp;$I526,Equations!$G:$I,3,0)*$V526+VLOOKUP(BH$14&amp;"-est-"&amp;$I526,Equations!$G:$I,3,0)*(1/$W526)+VLOOKUP(BH$14&amp;"-imc-"&amp;$I526,Equations!$G:$I,3,0)*(1/$Q526)))</f>
        <v/>
      </c>
      <c r="BI526" s="10" t="str">
        <f>IF($AD526="","",IF(OR($V526&lt;2.7,$V526&gt;90),"Age OOR",BH526-1.6449*VLOOKUP(BH$14&amp;"-rse-"&amp;$I526,Equations!$G:$I,3,0)))</f>
        <v/>
      </c>
      <c r="BJ526" s="10" t="str">
        <f>IF($AD526="","",IF(OR($V526&lt;2.7,$V526&gt;90),"Age OOR",BH526+1.6449*VLOOKUP(BH$14&amp;"-rse-"&amp;$I526,Equations!$G:$I,3,0)))</f>
        <v/>
      </c>
      <c r="BK526" s="10" t="str">
        <f t="shared" si="192"/>
        <v/>
      </c>
      <c r="BL526" s="10" t="str">
        <f>IF($AD526="","",IF(OR($V526&lt;2.7,$V526&gt;90),"Age OOR",($AD526-BH526)/VLOOKUP(BH$14&amp;"-rse-"&amp;$I526,Equations!$G:$I,3,0)))</f>
        <v/>
      </c>
      <c r="BM526" s="10" t="str">
        <f>IF($AE526="","",IF(OR($V526&lt;2.7,$V526&gt;90),"Age OOR",VLOOKUP(BM$14&amp;"-int-"&amp;$J526,Equations!$G:$I,3,0)+VLOOKUP(BM$14&amp;"-sexo-"&amp;$J526,Equations!$G:$I,3,0)*$U526+VLOOKUP(BM$14&amp;"-edad-"&amp;$J526,Equations!$G:$I,3,0)*$V526+VLOOKUP(BM$14&amp;"-est-"&amp;$J526,Equations!$G:$I,3,0)*(1/$W526)+VLOOKUP(BM$14&amp;"-imc-"&amp;$J526,Equations!$G:$I,3,0)*(1/$Q526)))</f>
        <v/>
      </c>
      <c r="BN526" s="10" t="str">
        <f>IF($AE526="","",IF(OR($V526&lt;2.7,$V526&gt;90),"Age OOR",BM526-1.6449*VLOOKUP(BM$14&amp;"-rse-"&amp;$J526,Equations!$G:$I,3,0)))</f>
        <v/>
      </c>
      <c r="BO526" s="10" t="str">
        <f>IF($AE526="","",IF(OR($V526&lt;2.7,$V526&gt;90),"Age OOR",BM526+1.6449*VLOOKUP(BM$14&amp;"-rse-"&amp;$J526,Equations!$G:$I,3,0)))</f>
        <v/>
      </c>
      <c r="BP526" s="10" t="str">
        <f t="shared" si="193"/>
        <v/>
      </c>
      <c r="BQ526" s="10" t="str">
        <f>IF($AE526="","",IF(OR($V526&lt;2.7,$V526&gt;90),"Age OOR",($AE526-BM526)/VLOOKUP(BM$14&amp;"-rse-"&amp;$J526,Equations!$G:$I,3,0)))</f>
        <v/>
      </c>
      <c r="BR526" s="10" t="str">
        <f>IF($AF526="","",IF(OR($V526&lt;2.7,$V526&gt;90),"Age OOR",VLOOKUP(BR$14&amp;"-int-"&amp;$K526,Equations!$G:$I,3,0)+VLOOKUP(BR$14&amp;"-sexo-"&amp;$K526,Equations!$G:$I,3,0)*$U526+VLOOKUP(BR$14&amp;"-edad-"&amp;$K526,Equations!$G:$I,3,0)*$V526+VLOOKUP(BR$14&amp;"-est-"&amp;$K526,Equations!$G:$I,3,0)*(1/$W526)+VLOOKUP(BR$14&amp;"-imc-"&amp;$K526,Equations!$G:$I,3,0)*(1/$Q526)))</f>
        <v/>
      </c>
      <c r="BS526" s="10" t="str">
        <f>IF($AF526="","",IF(OR($V526&lt;2.7,$V526&gt;90),"Age OOR",BR526-1.6449*VLOOKUP(BR$14&amp;"-rse-"&amp;$K526,Equations!$G:$I,3,0)))</f>
        <v/>
      </c>
      <c r="BT526" s="10" t="str">
        <f>IF($AF526="","",IF(OR($V526&lt;2.7,$V526&gt;90),"Age OOR",BR526+1.6449*VLOOKUP(BR$14&amp;"-rse-"&amp;$K526,Equations!$G:$I,3,0)))</f>
        <v/>
      </c>
      <c r="BU526" s="10" t="str">
        <f t="shared" si="194"/>
        <v/>
      </c>
      <c r="BV526" s="10" t="str">
        <f>IF($AF526="","",IF(OR($V526&lt;2.7,$V526&gt;90),"Age OOR",($AF526-BR526)/VLOOKUP(BR$14&amp;"-rse-"&amp;$K526,Equations!$G:$I,3,0)))</f>
        <v/>
      </c>
      <c r="BW526" s="10" t="str">
        <f>IF($AG526="","",IF(OR($V526&lt;2.7,$V526&gt;90),"Age OOR",VLOOKUP(BW$14&amp;"-int-"&amp;$L526,Equations!$G:$I,3,0)+VLOOKUP(BW$14&amp;"-sexo-"&amp;$L526,Equations!$G:$I,3,0)*$U526+VLOOKUP(BW$14&amp;"-edad-"&amp;$L526,Equations!$G:$I,3,0)*$V526+VLOOKUP(BW$14&amp;"-est-"&amp;$L526,Equations!$G:$I,3,0)*(1/$W526)+VLOOKUP(BW$14&amp;"-imc-"&amp;$L526,Equations!$G:$I,3,0)*(1/$Q526)))</f>
        <v/>
      </c>
      <c r="BX526" s="10" t="str">
        <f>IF($AG526="","",IF(OR($V526&lt;2.7,$V526&gt;90),"Age OOR",BW526-1.6449*VLOOKUP(BW$14&amp;"-rse-"&amp;$L526,Equations!$G:$I,3,0)))</f>
        <v/>
      </c>
      <c r="BY526" s="10" t="str">
        <f>IF($AG526="","",IF(OR($V526&lt;2.7,$V526&gt;90),"Age OOR",BW526+1.6449*VLOOKUP(BW$14&amp;"-rse-"&amp;$L526,Equations!$G:$I,3,0)))</f>
        <v/>
      </c>
      <c r="BZ526" s="10" t="str">
        <f t="shared" si="195"/>
        <v/>
      </c>
      <c r="CA526" s="10" t="str">
        <f>IF($AG526="","",IF(OR($V526&lt;2.7,$V526&gt;90),"Age OOR",($AG526-BW526)/VLOOKUP(BW$14&amp;"-rse-"&amp;$L526,Equations!$G:$I,3,0)))</f>
        <v/>
      </c>
      <c r="CB526" s="10" t="str">
        <f>IF($AH526="","",IF(OR($V526&lt;2.7,$V526&gt;90),"Age OOR",VLOOKUP(CB$14&amp;"-int-"&amp;$M526,Equations!$G:$I,3,0)+VLOOKUP(CB$14&amp;"-sexo-"&amp;$M526,Equations!$G:$I,3,0)*$U526+VLOOKUP(CB$14&amp;"-edad-"&amp;$M526,Equations!$G:$I,3,0)*$V526+VLOOKUP(CB$14&amp;"-est-"&amp;$M526,Equations!$G:$I,3,0)*(1/$W526)+VLOOKUP(CB$14&amp;"-imc-"&amp;$M526,Equations!$G:$I,3,0)*(1/$Q526)))</f>
        <v/>
      </c>
      <c r="CC526" s="10" t="str">
        <f>IF($AH526="","",IF(OR($V526&lt;2.7,$V526&gt;90),"Age OOR",CB526-1.6449*VLOOKUP(CB$14&amp;"-rse-"&amp;$M526,Equations!$G:$I,3,0)))</f>
        <v/>
      </c>
      <c r="CD526" s="10" t="str">
        <f>IF($AH526="","",IF(OR($V526&lt;2.7,$V526&gt;90),"Age OOR",CB526+1.6449*VLOOKUP(CB$14&amp;"-rse-"&amp;$M526,Equations!$G:$I,3,0)))</f>
        <v/>
      </c>
      <c r="CE526" s="10" t="str">
        <f t="shared" si="196"/>
        <v/>
      </c>
      <c r="CF526" s="10" t="str">
        <f>IF($AH526="","",IF(OR($V526&lt;2.7,$V526&gt;90),"Age OOR",($AH526-CB526)/VLOOKUP(CB$14&amp;"-rse-"&amp;$M526,Equations!$G:$I,3,0)))</f>
        <v/>
      </c>
      <c r="CG526" s="10" t="str">
        <f>IF($AI526="","",IF(OR($V526&lt;2.7,$V526&gt;90),"Age OOR",VLOOKUP(CG$14&amp;"-int-"&amp;$N526,Equations!$G:$I,3,0)+VLOOKUP(CG$14&amp;"-sexo-"&amp;$N526,Equations!$G:$I,3,0)*$U526+VLOOKUP(CG$14&amp;"-edad-"&amp;$N526,Equations!$G:$I,3,0)*$V526+VLOOKUP(CG$14&amp;"-est-"&amp;$N526,Equations!$G:$I,3,0)*(1/$W526)+VLOOKUP(CG$14&amp;"-imc-"&amp;$N526,Equations!$G:$I,3,0)*(1/$Q526)))</f>
        <v/>
      </c>
      <c r="CH526" s="10" t="str">
        <f>IF($AI526="","",IF(OR($V526&lt;2.7,$V526&gt;90),"Age OOR",CG526-1.6449*VLOOKUP(CG$14&amp;"-rse-"&amp;$N526,Equations!$G:$I,3,0)))</f>
        <v/>
      </c>
      <c r="CI526" s="10" t="str">
        <f>IF($AI526="","",IF(OR($V526&lt;2.7,$V526&gt;90),"Age OOR",CG526+1.6449*VLOOKUP(CG$14&amp;"-rse-"&amp;$N526,Equations!$G:$I,3,0)))</f>
        <v/>
      </c>
      <c r="CJ526" s="10" t="str">
        <f t="shared" si="197"/>
        <v/>
      </c>
      <c r="CK526" s="10" t="str">
        <f>IF($AI526="","",IF(OR($V526&lt;2.7,$V526&gt;90),"Age OOR",($AI526-CG526)/VLOOKUP(CG$14&amp;"-rse-"&amp;$N526,Equations!$G:$I,3,0)))</f>
        <v/>
      </c>
      <c r="CL526" s="10" t="str">
        <f>IF($AJ526="","",IF(OR($V526&lt;2.7,$V526&gt;90),"Age OOR",VLOOKUP(CL$14&amp;"-int-"&amp;$O526,Equations!$G:$I,3,0)+VLOOKUP(CL$14&amp;"-sexo-"&amp;$O526,Equations!$G:$I,3,0)*$U526+VLOOKUP(CL$14&amp;"-edad-"&amp;$O526,Equations!$G:$I,3,0)*$V526+VLOOKUP(CL$14&amp;"-est-"&amp;$O526,Equations!$G:$I,3,0)*(1/$W526)+VLOOKUP(CL$14&amp;"-imc-"&amp;$O526,Equations!$G:$I,3,0)*(1/$Q526)))</f>
        <v/>
      </c>
      <c r="CM526" s="10" t="str">
        <f>IF($AJ526="","",IF(OR($V526&lt;2.7,$V526&gt;90),"Age OOR",CL526-1.6449*VLOOKUP(CL$14&amp;"-rse-"&amp;$O526,Equations!$G:$I,3,0)))</f>
        <v/>
      </c>
      <c r="CN526" s="10" t="str">
        <f>IF($AJ526="","",IF(OR($V526&lt;2.7,$V526&gt;90),"Age OOR",CL526+1.6449*VLOOKUP(CL$14&amp;"-rse-"&amp;$O526,Equations!$G:$I,3,0)))</f>
        <v/>
      </c>
      <c r="CO526" s="10" t="str">
        <f t="shared" si="198"/>
        <v/>
      </c>
      <c r="CP526" s="10" t="str">
        <f>IF($AJ526="","",IF(OR($V526&lt;2.7,$V526&gt;90),"Age OOR",($AJ526-CL526)/VLOOKUP(CL$14&amp;"-rse-"&amp;$O526,Equations!$G:$I,3,0)))</f>
        <v/>
      </c>
      <c r="CQ526" s="10" t="str">
        <f>IF($AK526="","",IF(OR($V526&lt;2.7,$V526&gt;90),"Age OOR",EXP(VLOOKUP(CQ$14&amp;"-int-"&amp;$P526,Equations!$G:$I,3,0)+VLOOKUP(CQ$14&amp;"-sexo-"&amp;$P526,Equations!$G:$I,3,0)*$U526+VLOOKUP(CQ$14&amp;"-edad-"&amp;$P526,Equations!$G:$I,3,0)*$V526+VLOOKUP(CQ$14&amp;"-est-"&amp;$P526,Equations!$G:$I,3,0)*(1/$W526)+VLOOKUP(CQ$14&amp;"-imc-"&amp;$P526,Equations!$G:$I,3,0)*(1/$Q526))))</f>
        <v/>
      </c>
      <c r="CR526" s="10" t="str">
        <f>IF($AK526="","",IF(OR($V526&lt;2.7,$V526&gt;90),"Age OOR",EXP(LN(CQ526)-1.6449*VLOOKUP(CQ$14&amp;"-rse-"&amp;$P526,Equations!$G:$I,3,0))))</f>
        <v/>
      </c>
      <c r="CS526" s="10" t="str">
        <f>IF($AK526="","",IF(OR($V526&lt;2.7,$V526&gt;90),"Age OOR",EXP(LN(CQ526)+1.6449*VLOOKUP(CQ$14&amp;"-rse-"&amp;$P526,Equations!$G:$I,3,0))))</f>
        <v/>
      </c>
      <c r="CT526" s="10" t="str">
        <f t="shared" si="199"/>
        <v/>
      </c>
      <c r="CU526" s="10" t="str">
        <f>IF($AK526="","",IF(OR($V526&lt;2.7,$V526&gt;90),"Age OOR",(LN($AK526)-LN(CQ526))/VLOOKUP(CQ$14&amp;"-rse-"&amp;$P526,Equations!$G:$I,3,0)))</f>
        <v/>
      </c>
      <c r="CV526" s="47"/>
    </row>
    <row r="527" spans="5:109" x14ac:dyDescent="0.2">
      <c r="E527" s="23" t="str">
        <f t="shared" si="175"/>
        <v>Age out of range</v>
      </c>
      <c r="F527" s="23" t="str">
        <f t="shared" si="176"/>
        <v>Age out of range</v>
      </c>
      <c r="G527" s="23" t="str">
        <f t="shared" si="177"/>
        <v>Age out of range</v>
      </c>
      <c r="H527" s="23" t="str">
        <f t="shared" si="178"/>
        <v>Age out of range</v>
      </c>
      <c r="I527" s="23" t="str">
        <f t="shared" si="179"/>
        <v>Age out of range</v>
      </c>
      <c r="J527" s="23" t="str">
        <f t="shared" si="180"/>
        <v>Age out of range</v>
      </c>
      <c r="K527" s="23" t="str">
        <f t="shared" si="181"/>
        <v>Age out of range</v>
      </c>
      <c r="L527" s="23" t="str">
        <f t="shared" si="182"/>
        <v>Age out of range</v>
      </c>
      <c r="M527" s="23" t="str">
        <f t="shared" si="183"/>
        <v>Age out of range</v>
      </c>
      <c r="N527" s="23" t="str">
        <f t="shared" si="184"/>
        <v>Age out of range</v>
      </c>
      <c r="O527" s="23" t="str">
        <f t="shared" si="185"/>
        <v>Age out of range</v>
      </c>
      <c r="P527" s="23" t="str">
        <f t="shared" si="186"/>
        <v>Age out of range</v>
      </c>
      <c r="Q527" s="23" t="e">
        <f t="shared" si="187"/>
        <v>#DIV/0!</v>
      </c>
      <c r="R527" s="17"/>
      <c r="S527" s="23">
        <v>511</v>
      </c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7"/>
      <c r="AM527" s="47"/>
      <c r="AN527" s="10" t="str">
        <f>IF($Z527="","",IF(OR($V527&lt;2.7,$V527&gt;90),"Age OOR",VLOOKUP(AN$14&amp;"-int-"&amp;$E527,Equations!$G:$I,3,0)+VLOOKUP(AN$14&amp;"-sexo-"&amp;$E527,Equations!$G:$I,3,0)*$U527+VLOOKUP(AN$14&amp;"-edad-"&amp;$E527,Equations!$G:$I,3,0)*$V527+VLOOKUP(AN$14&amp;"-est-"&amp;$E527,Equations!$G:$I,3,0)*(1/$W527)+VLOOKUP(AN$14&amp;"-imc-"&amp;$E527,Equations!$G:$I,3,0)*(1/$Q527)))</f>
        <v/>
      </c>
      <c r="AO527" s="10" t="str">
        <f>IF($Z527="","",IF(OR($V527&lt;2.7,$V527&gt;90),"Age OOR",AN527-1.6449*VLOOKUP(AN$14&amp;"-rse-"&amp;$E527,Equations!$G:$I,3,0)))</f>
        <v/>
      </c>
      <c r="AP527" s="10" t="str">
        <f>IF($Z527="","",IF(OR($V527&lt;2.7,$V527&gt;90),"Age OOR",AN527+1.6449*VLOOKUP(AN$14&amp;"-rse-"&amp;$E527,Equations!$G:$I,3,0)))</f>
        <v/>
      </c>
      <c r="AQ527" s="10" t="str">
        <f t="shared" si="188"/>
        <v/>
      </c>
      <c r="AR527" s="10" t="str">
        <f>IF($Z527="","",IF(OR($V527&lt;2.7,$V527&gt;90),"Age OOR",($Z527-AN527)/VLOOKUP(AN$14&amp;"-rse-"&amp;$E527,Equations!$G:$I,3,0)))</f>
        <v/>
      </c>
      <c r="AS527" s="10" t="str">
        <f>IF($AA527="","",IF(OR($V527&lt;2.7,$V527&gt;90),"Age OOR",VLOOKUP(AS$14&amp;"-int-"&amp;$F527,Equations!$G:$I,3,0)+VLOOKUP(AS$14&amp;"-sexo-"&amp;$F527,Equations!$G:$I,3,0)*$U527+VLOOKUP(AS$14&amp;"-edad-"&amp;$F527,Equations!$G:$I,3,0)*$V527+VLOOKUP(AS$14&amp;"-est-"&amp;$F527,Equations!$G:$I,3,0)*(1/$W527)+VLOOKUP(AS$14&amp;"-imc-"&amp;$F527,Equations!$G:$I,3,0)*(1/$Q527)))</f>
        <v/>
      </c>
      <c r="AT527" s="10" t="str">
        <f>IF($AA527="","",IF(OR($V527&lt;2.7,$V527&gt;90),"Age OOR",AS527-1.6449*VLOOKUP(AS$14&amp;"-rse-"&amp;$F527,Equations!$G:$I,3,0)))</f>
        <v/>
      </c>
      <c r="AU527" s="10" t="str">
        <f>IF($AA527="","",IF(OR($V527&lt;2.7,$V527&gt;90),"Age OOR",AS527+1.6449*VLOOKUP(AS$14&amp;"-rse-"&amp;$F527,Equations!$G:$I,3,0)))</f>
        <v/>
      </c>
      <c r="AV527" s="10" t="str">
        <f t="shared" si="189"/>
        <v/>
      </c>
      <c r="AW527" s="10" t="str">
        <f>IF($AA527="","",IF(OR($V527&lt;2.7,$V527&gt;90),"Age OOR",($AA527-AS527)/VLOOKUP(AS$14&amp;"-rse-"&amp;$F527,Equations!$G:$I,3,0)))</f>
        <v/>
      </c>
      <c r="AX527" s="10" t="str">
        <f>IF($AB527="","",IF(OR($V527&lt;2.7,$V527&gt;90),"Age OOR",VLOOKUP(AX$14&amp;"-int-"&amp;$G527,Equations!$G:$I,3,0)+VLOOKUP(AX$14&amp;"-sexo-"&amp;$G527,Equations!$G:$I,3,0)*$U527+VLOOKUP(AX$14&amp;"-edad-"&amp;$G527,Equations!$G:$I,3,0)*$V527+VLOOKUP(AX$14&amp;"-est-"&amp;$G527,Equations!$G:$I,3,0)*(1/$W527)+VLOOKUP(AX$14&amp;"-imc-"&amp;$G527,Equations!$G:$I,3,0)*(1/$Q527)))</f>
        <v/>
      </c>
      <c r="AY527" s="10" t="str">
        <f>IF($AB527="","",IF(OR($V527&lt;2.7,$V527&gt;90),"Age OOR",AX527-1.6449*VLOOKUP(AX$14&amp;"-rse-"&amp;$G527,Equations!$G:$I,3,0)))</f>
        <v/>
      </c>
      <c r="AZ527" s="10" t="str">
        <f>IF($AB527="","",IF(OR($V527&lt;2.7,$V527&gt;90),"Age OOR",AX527+1.6449*VLOOKUP(AX$14&amp;"-rse-"&amp;$G527,Equations!$G:$I,3,0)))</f>
        <v/>
      </c>
      <c r="BA527" s="10" t="str">
        <f t="shared" si="190"/>
        <v/>
      </c>
      <c r="BB527" s="10" t="str">
        <f>IF($AB527="","",IF(OR($V527&lt;2.7,$V527&gt;90),"Age OOR",($AB527-AX527)/VLOOKUP(AX$14&amp;"-rse-"&amp;$G527,Equations!$G:$I,3,0)))</f>
        <v/>
      </c>
      <c r="BC527" s="10" t="str">
        <f>IF($AC527="","",IF(OR($V527&lt;2.7,$V527&gt;90),"Age OOR",VLOOKUP(BC$14&amp;"-int-"&amp;$H527,Equations!$G:$I,3,0)+VLOOKUP(BC$14&amp;"-sexo-"&amp;$H527,Equations!$G:$I,3,0)*$U527+VLOOKUP(BC$14&amp;"-edad-"&amp;$H527,Equations!$G:$I,3,0)*$V527+VLOOKUP(BC$14&amp;"-est-"&amp;$H527,Equations!$G:$I,3,0)*(1/$W527)+VLOOKUP(BC$14&amp;"-imc-"&amp;$H527,Equations!$G:$I,3,0)*(1/$Q527)))</f>
        <v/>
      </c>
      <c r="BD527" s="10" t="str">
        <f>IF($AC527="","",IF(OR($V527&lt;2.7,$V527&gt;90),"Age OOR",BC527-1.6449*VLOOKUP(BC$14&amp;"-rse-"&amp;$H527,Equations!$G:$I,3,0)))</f>
        <v/>
      </c>
      <c r="BE527" s="10" t="str">
        <f>IF($AC527="","",IF(OR($V527&lt;2.7,$V527&gt;90),"Age OOR",BC527+1.6449*VLOOKUP(BC$14&amp;"-rse-"&amp;$H527,Equations!$G:$I,3,0)))</f>
        <v/>
      </c>
      <c r="BF527" s="10" t="str">
        <f t="shared" si="191"/>
        <v/>
      </c>
      <c r="BG527" s="10" t="str">
        <f>IF($AC527="","",IF(OR($V527&lt;2.7,$V527&gt;90),"Age OOR",($AC527-BC527)/VLOOKUP(BC$14&amp;"-rse-"&amp;$H527,Equations!$G:$I,3,0)))</f>
        <v/>
      </c>
      <c r="BH527" s="10" t="str">
        <f>IF($AD527="","",IF(OR($V527&lt;2.7,$V527&gt;90),"Age OOR",VLOOKUP(BH$14&amp;"-int-"&amp;$I527,Equations!$G:$I,3,0)+VLOOKUP(BH$14&amp;"-sexo-"&amp;$I527,Equations!$G:$I,3,0)*$U527+VLOOKUP(BH$14&amp;"-edad-"&amp;$I527,Equations!$G:$I,3,0)*$V527+VLOOKUP(BH$14&amp;"-est-"&amp;$I527,Equations!$G:$I,3,0)*(1/$W527)+VLOOKUP(BH$14&amp;"-imc-"&amp;$I527,Equations!$G:$I,3,0)*(1/$Q527)))</f>
        <v/>
      </c>
      <c r="BI527" s="10" t="str">
        <f>IF($AD527="","",IF(OR($V527&lt;2.7,$V527&gt;90),"Age OOR",BH527-1.6449*VLOOKUP(BH$14&amp;"-rse-"&amp;$I527,Equations!$G:$I,3,0)))</f>
        <v/>
      </c>
      <c r="BJ527" s="10" t="str">
        <f>IF($AD527="","",IF(OR($V527&lt;2.7,$V527&gt;90),"Age OOR",BH527+1.6449*VLOOKUP(BH$14&amp;"-rse-"&amp;$I527,Equations!$G:$I,3,0)))</f>
        <v/>
      </c>
      <c r="BK527" s="10" t="str">
        <f t="shared" si="192"/>
        <v/>
      </c>
      <c r="BL527" s="10" t="str">
        <f>IF($AD527="","",IF(OR($V527&lt;2.7,$V527&gt;90),"Age OOR",($AD527-BH527)/VLOOKUP(BH$14&amp;"-rse-"&amp;$I527,Equations!$G:$I,3,0)))</f>
        <v/>
      </c>
      <c r="BM527" s="10" t="str">
        <f>IF($AE527="","",IF(OR($V527&lt;2.7,$V527&gt;90),"Age OOR",VLOOKUP(BM$14&amp;"-int-"&amp;$J527,Equations!$G:$I,3,0)+VLOOKUP(BM$14&amp;"-sexo-"&amp;$J527,Equations!$G:$I,3,0)*$U527+VLOOKUP(BM$14&amp;"-edad-"&amp;$J527,Equations!$G:$I,3,0)*$V527+VLOOKUP(BM$14&amp;"-est-"&amp;$J527,Equations!$G:$I,3,0)*(1/$W527)+VLOOKUP(BM$14&amp;"-imc-"&amp;$J527,Equations!$G:$I,3,0)*(1/$Q527)))</f>
        <v/>
      </c>
      <c r="BN527" s="10" t="str">
        <f>IF($AE527="","",IF(OR($V527&lt;2.7,$V527&gt;90),"Age OOR",BM527-1.6449*VLOOKUP(BM$14&amp;"-rse-"&amp;$J527,Equations!$G:$I,3,0)))</f>
        <v/>
      </c>
      <c r="BO527" s="10" t="str">
        <f>IF($AE527="","",IF(OR($V527&lt;2.7,$V527&gt;90),"Age OOR",BM527+1.6449*VLOOKUP(BM$14&amp;"-rse-"&amp;$J527,Equations!$G:$I,3,0)))</f>
        <v/>
      </c>
      <c r="BP527" s="10" t="str">
        <f t="shared" si="193"/>
        <v/>
      </c>
      <c r="BQ527" s="10" t="str">
        <f>IF($AE527="","",IF(OR($V527&lt;2.7,$V527&gt;90),"Age OOR",($AE527-BM527)/VLOOKUP(BM$14&amp;"-rse-"&amp;$J527,Equations!$G:$I,3,0)))</f>
        <v/>
      </c>
      <c r="BR527" s="10" t="str">
        <f>IF($AF527="","",IF(OR($V527&lt;2.7,$V527&gt;90),"Age OOR",VLOOKUP(BR$14&amp;"-int-"&amp;$K527,Equations!$G:$I,3,0)+VLOOKUP(BR$14&amp;"-sexo-"&amp;$K527,Equations!$G:$I,3,0)*$U527+VLOOKUP(BR$14&amp;"-edad-"&amp;$K527,Equations!$G:$I,3,0)*$V527+VLOOKUP(BR$14&amp;"-est-"&amp;$K527,Equations!$G:$I,3,0)*(1/$W527)+VLOOKUP(BR$14&amp;"-imc-"&amp;$K527,Equations!$G:$I,3,0)*(1/$Q527)))</f>
        <v/>
      </c>
      <c r="BS527" s="10" t="str">
        <f>IF($AF527="","",IF(OR($V527&lt;2.7,$V527&gt;90),"Age OOR",BR527-1.6449*VLOOKUP(BR$14&amp;"-rse-"&amp;$K527,Equations!$G:$I,3,0)))</f>
        <v/>
      </c>
      <c r="BT527" s="10" t="str">
        <f>IF($AF527="","",IF(OR($V527&lt;2.7,$V527&gt;90),"Age OOR",BR527+1.6449*VLOOKUP(BR$14&amp;"-rse-"&amp;$K527,Equations!$G:$I,3,0)))</f>
        <v/>
      </c>
      <c r="BU527" s="10" t="str">
        <f t="shared" si="194"/>
        <v/>
      </c>
      <c r="BV527" s="10" t="str">
        <f>IF($AF527="","",IF(OR($V527&lt;2.7,$V527&gt;90),"Age OOR",($AF527-BR527)/VLOOKUP(BR$14&amp;"-rse-"&amp;$K527,Equations!$G:$I,3,0)))</f>
        <v/>
      </c>
      <c r="BW527" s="10" t="str">
        <f>IF($AG527="","",IF(OR($V527&lt;2.7,$V527&gt;90),"Age OOR",VLOOKUP(BW$14&amp;"-int-"&amp;$L527,Equations!$G:$I,3,0)+VLOOKUP(BW$14&amp;"-sexo-"&amp;$L527,Equations!$G:$I,3,0)*$U527+VLOOKUP(BW$14&amp;"-edad-"&amp;$L527,Equations!$G:$I,3,0)*$V527+VLOOKUP(BW$14&amp;"-est-"&amp;$L527,Equations!$G:$I,3,0)*(1/$W527)+VLOOKUP(BW$14&amp;"-imc-"&amp;$L527,Equations!$G:$I,3,0)*(1/$Q527)))</f>
        <v/>
      </c>
      <c r="BX527" s="10" t="str">
        <f>IF($AG527="","",IF(OR($V527&lt;2.7,$V527&gt;90),"Age OOR",BW527-1.6449*VLOOKUP(BW$14&amp;"-rse-"&amp;$L527,Equations!$G:$I,3,0)))</f>
        <v/>
      </c>
      <c r="BY527" s="10" t="str">
        <f>IF($AG527="","",IF(OR($V527&lt;2.7,$V527&gt;90),"Age OOR",BW527+1.6449*VLOOKUP(BW$14&amp;"-rse-"&amp;$L527,Equations!$G:$I,3,0)))</f>
        <v/>
      </c>
      <c r="BZ527" s="10" t="str">
        <f t="shared" si="195"/>
        <v/>
      </c>
      <c r="CA527" s="10" t="str">
        <f>IF($AG527="","",IF(OR($V527&lt;2.7,$V527&gt;90),"Age OOR",($AG527-BW527)/VLOOKUP(BW$14&amp;"-rse-"&amp;$L527,Equations!$G:$I,3,0)))</f>
        <v/>
      </c>
      <c r="CB527" s="10" t="str">
        <f>IF($AH527="","",IF(OR($V527&lt;2.7,$V527&gt;90),"Age OOR",VLOOKUP(CB$14&amp;"-int-"&amp;$M527,Equations!$G:$I,3,0)+VLOOKUP(CB$14&amp;"-sexo-"&amp;$M527,Equations!$G:$I,3,0)*$U527+VLOOKUP(CB$14&amp;"-edad-"&amp;$M527,Equations!$G:$I,3,0)*$V527+VLOOKUP(CB$14&amp;"-est-"&amp;$M527,Equations!$G:$I,3,0)*(1/$W527)+VLOOKUP(CB$14&amp;"-imc-"&amp;$M527,Equations!$G:$I,3,0)*(1/$Q527)))</f>
        <v/>
      </c>
      <c r="CC527" s="10" t="str">
        <f>IF($AH527="","",IF(OR($V527&lt;2.7,$V527&gt;90),"Age OOR",CB527-1.6449*VLOOKUP(CB$14&amp;"-rse-"&amp;$M527,Equations!$G:$I,3,0)))</f>
        <v/>
      </c>
      <c r="CD527" s="10" t="str">
        <f>IF($AH527="","",IF(OR($V527&lt;2.7,$V527&gt;90),"Age OOR",CB527+1.6449*VLOOKUP(CB$14&amp;"-rse-"&amp;$M527,Equations!$G:$I,3,0)))</f>
        <v/>
      </c>
      <c r="CE527" s="10" t="str">
        <f t="shared" si="196"/>
        <v/>
      </c>
      <c r="CF527" s="10" t="str">
        <f>IF($AH527="","",IF(OR($V527&lt;2.7,$V527&gt;90),"Age OOR",($AH527-CB527)/VLOOKUP(CB$14&amp;"-rse-"&amp;$M527,Equations!$G:$I,3,0)))</f>
        <v/>
      </c>
      <c r="CG527" s="10" t="str">
        <f>IF($AI527="","",IF(OR($V527&lt;2.7,$V527&gt;90),"Age OOR",VLOOKUP(CG$14&amp;"-int-"&amp;$N527,Equations!$G:$I,3,0)+VLOOKUP(CG$14&amp;"-sexo-"&amp;$N527,Equations!$G:$I,3,0)*$U527+VLOOKUP(CG$14&amp;"-edad-"&amp;$N527,Equations!$G:$I,3,0)*$V527+VLOOKUP(CG$14&amp;"-est-"&amp;$N527,Equations!$G:$I,3,0)*(1/$W527)+VLOOKUP(CG$14&amp;"-imc-"&amp;$N527,Equations!$G:$I,3,0)*(1/$Q527)))</f>
        <v/>
      </c>
      <c r="CH527" s="10" t="str">
        <f>IF($AI527="","",IF(OR($V527&lt;2.7,$V527&gt;90),"Age OOR",CG527-1.6449*VLOOKUP(CG$14&amp;"-rse-"&amp;$N527,Equations!$G:$I,3,0)))</f>
        <v/>
      </c>
      <c r="CI527" s="10" t="str">
        <f>IF($AI527="","",IF(OR($V527&lt;2.7,$V527&gt;90),"Age OOR",CG527+1.6449*VLOOKUP(CG$14&amp;"-rse-"&amp;$N527,Equations!$G:$I,3,0)))</f>
        <v/>
      </c>
      <c r="CJ527" s="10" t="str">
        <f t="shared" si="197"/>
        <v/>
      </c>
      <c r="CK527" s="10" t="str">
        <f>IF($AI527="","",IF(OR($V527&lt;2.7,$V527&gt;90),"Age OOR",($AI527-CG527)/VLOOKUP(CG$14&amp;"-rse-"&amp;$N527,Equations!$G:$I,3,0)))</f>
        <v/>
      </c>
      <c r="CL527" s="10" t="str">
        <f>IF($AJ527="","",IF(OR($V527&lt;2.7,$V527&gt;90),"Age OOR",VLOOKUP(CL$14&amp;"-int-"&amp;$O527,Equations!$G:$I,3,0)+VLOOKUP(CL$14&amp;"-sexo-"&amp;$O527,Equations!$G:$I,3,0)*$U527+VLOOKUP(CL$14&amp;"-edad-"&amp;$O527,Equations!$G:$I,3,0)*$V527+VLOOKUP(CL$14&amp;"-est-"&amp;$O527,Equations!$G:$I,3,0)*(1/$W527)+VLOOKUP(CL$14&amp;"-imc-"&amp;$O527,Equations!$G:$I,3,0)*(1/$Q527)))</f>
        <v/>
      </c>
      <c r="CM527" s="10" t="str">
        <f>IF($AJ527="","",IF(OR($V527&lt;2.7,$V527&gt;90),"Age OOR",CL527-1.6449*VLOOKUP(CL$14&amp;"-rse-"&amp;$O527,Equations!$G:$I,3,0)))</f>
        <v/>
      </c>
      <c r="CN527" s="10" t="str">
        <f>IF($AJ527="","",IF(OR($V527&lt;2.7,$V527&gt;90),"Age OOR",CL527+1.6449*VLOOKUP(CL$14&amp;"-rse-"&amp;$O527,Equations!$G:$I,3,0)))</f>
        <v/>
      </c>
      <c r="CO527" s="10" t="str">
        <f t="shared" si="198"/>
        <v/>
      </c>
      <c r="CP527" s="10" t="str">
        <f>IF($AJ527="","",IF(OR($V527&lt;2.7,$V527&gt;90),"Age OOR",($AJ527-CL527)/VLOOKUP(CL$14&amp;"-rse-"&amp;$O527,Equations!$G:$I,3,0)))</f>
        <v/>
      </c>
      <c r="CQ527" s="10" t="str">
        <f>IF($AK527="","",IF(OR($V527&lt;2.7,$V527&gt;90),"Age OOR",EXP(VLOOKUP(CQ$14&amp;"-int-"&amp;$P527,Equations!$G:$I,3,0)+VLOOKUP(CQ$14&amp;"-sexo-"&amp;$P527,Equations!$G:$I,3,0)*$U527+VLOOKUP(CQ$14&amp;"-edad-"&amp;$P527,Equations!$G:$I,3,0)*$V527+VLOOKUP(CQ$14&amp;"-est-"&amp;$P527,Equations!$G:$I,3,0)*(1/$W527)+VLOOKUP(CQ$14&amp;"-imc-"&amp;$P527,Equations!$G:$I,3,0)*(1/$Q527))))</f>
        <v/>
      </c>
      <c r="CR527" s="10" t="str">
        <f>IF($AK527="","",IF(OR($V527&lt;2.7,$V527&gt;90),"Age OOR",EXP(LN(CQ527)-1.6449*VLOOKUP(CQ$14&amp;"-rse-"&amp;$P527,Equations!$G:$I,3,0))))</f>
        <v/>
      </c>
      <c r="CS527" s="10" t="str">
        <f>IF($AK527="","",IF(OR($V527&lt;2.7,$V527&gt;90),"Age OOR",EXP(LN(CQ527)+1.6449*VLOOKUP(CQ$14&amp;"-rse-"&amp;$P527,Equations!$G:$I,3,0))))</f>
        <v/>
      </c>
      <c r="CT527" s="10" t="str">
        <f t="shared" si="199"/>
        <v/>
      </c>
      <c r="CU527" s="10" t="str">
        <f>IF($AK527="","",IF(OR($V527&lt;2.7,$V527&gt;90),"Age OOR",(LN($AK527)-LN(CQ527))/VLOOKUP(CQ$14&amp;"-rse-"&amp;$P527,Equations!$G:$I,3,0)))</f>
        <v/>
      </c>
      <c r="CV527" s="47"/>
      <c r="DE527" s="54"/>
    </row>
    <row r="528" spans="5:109" x14ac:dyDescent="0.2">
      <c r="E528" s="23" t="str">
        <f t="shared" si="175"/>
        <v>Age out of range</v>
      </c>
      <c r="F528" s="23" t="str">
        <f t="shared" si="176"/>
        <v>Age out of range</v>
      </c>
      <c r="G528" s="23" t="str">
        <f t="shared" si="177"/>
        <v>Age out of range</v>
      </c>
      <c r="H528" s="23" t="str">
        <f t="shared" si="178"/>
        <v>Age out of range</v>
      </c>
      <c r="I528" s="23" t="str">
        <f t="shared" si="179"/>
        <v>Age out of range</v>
      </c>
      <c r="J528" s="23" t="str">
        <f t="shared" si="180"/>
        <v>Age out of range</v>
      </c>
      <c r="K528" s="23" t="str">
        <f t="shared" si="181"/>
        <v>Age out of range</v>
      </c>
      <c r="L528" s="23" t="str">
        <f t="shared" si="182"/>
        <v>Age out of range</v>
      </c>
      <c r="M528" s="23" t="str">
        <f t="shared" si="183"/>
        <v>Age out of range</v>
      </c>
      <c r="N528" s="23" t="str">
        <f t="shared" si="184"/>
        <v>Age out of range</v>
      </c>
      <c r="O528" s="23" t="str">
        <f t="shared" si="185"/>
        <v>Age out of range</v>
      </c>
      <c r="P528" s="23" t="str">
        <f t="shared" si="186"/>
        <v>Age out of range</v>
      </c>
      <c r="Q528" s="23" t="e">
        <f t="shared" si="187"/>
        <v>#DIV/0!</v>
      </c>
      <c r="R528" s="17"/>
      <c r="S528" s="23">
        <v>512</v>
      </c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7"/>
      <c r="AM528" s="47"/>
      <c r="AN528" s="10" t="str">
        <f>IF($Z528="","",IF(OR($V528&lt;2.7,$V528&gt;90),"Age OOR",VLOOKUP(AN$14&amp;"-int-"&amp;$E528,Equations!$G:$I,3,0)+VLOOKUP(AN$14&amp;"-sexo-"&amp;$E528,Equations!$G:$I,3,0)*$U528+VLOOKUP(AN$14&amp;"-edad-"&amp;$E528,Equations!$G:$I,3,0)*$V528+VLOOKUP(AN$14&amp;"-est-"&amp;$E528,Equations!$G:$I,3,0)*(1/$W528)+VLOOKUP(AN$14&amp;"-imc-"&amp;$E528,Equations!$G:$I,3,0)*(1/$Q528)))</f>
        <v/>
      </c>
      <c r="AO528" s="10" t="str">
        <f>IF($Z528="","",IF(OR($V528&lt;2.7,$V528&gt;90),"Age OOR",AN528-1.6449*VLOOKUP(AN$14&amp;"-rse-"&amp;$E528,Equations!$G:$I,3,0)))</f>
        <v/>
      </c>
      <c r="AP528" s="10" t="str">
        <f>IF($Z528="","",IF(OR($V528&lt;2.7,$V528&gt;90),"Age OOR",AN528+1.6449*VLOOKUP(AN$14&amp;"-rse-"&amp;$E528,Equations!$G:$I,3,0)))</f>
        <v/>
      </c>
      <c r="AQ528" s="10" t="str">
        <f t="shared" si="188"/>
        <v/>
      </c>
      <c r="AR528" s="10" t="str">
        <f>IF($Z528="","",IF(OR($V528&lt;2.7,$V528&gt;90),"Age OOR",($Z528-AN528)/VLOOKUP(AN$14&amp;"-rse-"&amp;$E528,Equations!$G:$I,3,0)))</f>
        <v/>
      </c>
      <c r="AS528" s="10" t="str">
        <f>IF($AA528="","",IF(OR($V528&lt;2.7,$V528&gt;90),"Age OOR",VLOOKUP(AS$14&amp;"-int-"&amp;$F528,Equations!$G:$I,3,0)+VLOOKUP(AS$14&amp;"-sexo-"&amp;$F528,Equations!$G:$I,3,0)*$U528+VLOOKUP(AS$14&amp;"-edad-"&amp;$F528,Equations!$G:$I,3,0)*$V528+VLOOKUP(AS$14&amp;"-est-"&amp;$F528,Equations!$G:$I,3,0)*(1/$W528)+VLOOKUP(AS$14&amp;"-imc-"&amp;$F528,Equations!$G:$I,3,0)*(1/$Q528)))</f>
        <v/>
      </c>
      <c r="AT528" s="10" t="str">
        <f>IF($AA528="","",IF(OR($V528&lt;2.7,$V528&gt;90),"Age OOR",AS528-1.6449*VLOOKUP(AS$14&amp;"-rse-"&amp;$F528,Equations!$G:$I,3,0)))</f>
        <v/>
      </c>
      <c r="AU528" s="10" t="str">
        <f>IF($AA528="","",IF(OR($V528&lt;2.7,$V528&gt;90),"Age OOR",AS528+1.6449*VLOOKUP(AS$14&amp;"-rse-"&amp;$F528,Equations!$G:$I,3,0)))</f>
        <v/>
      </c>
      <c r="AV528" s="10" t="str">
        <f t="shared" si="189"/>
        <v/>
      </c>
      <c r="AW528" s="10" t="str">
        <f>IF($AA528="","",IF(OR($V528&lt;2.7,$V528&gt;90),"Age OOR",($AA528-AS528)/VLOOKUP(AS$14&amp;"-rse-"&amp;$F528,Equations!$G:$I,3,0)))</f>
        <v/>
      </c>
      <c r="AX528" s="10" t="str">
        <f>IF($AB528="","",IF(OR($V528&lt;2.7,$V528&gt;90),"Age OOR",VLOOKUP(AX$14&amp;"-int-"&amp;$G528,Equations!$G:$I,3,0)+VLOOKUP(AX$14&amp;"-sexo-"&amp;$G528,Equations!$G:$I,3,0)*$U528+VLOOKUP(AX$14&amp;"-edad-"&amp;$G528,Equations!$G:$I,3,0)*$V528+VLOOKUP(AX$14&amp;"-est-"&amp;$G528,Equations!$G:$I,3,0)*(1/$W528)+VLOOKUP(AX$14&amp;"-imc-"&amp;$G528,Equations!$G:$I,3,0)*(1/$Q528)))</f>
        <v/>
      </c>
      <c r="AY528" s="10" t="str">
        <f>IF($AB528="","",IF(OR($V528&lt;2.7,$V528&gt;90),"Age OOR",AX528-1.6449*VLOOKUP(AX$14&amp;"-rse-"&amp;$G528,Equations!$G:$I,3,0)))</f>
        <v/>
      </c>
      <c r="AZ528" s="10" t="str">
        <f>IF($AB528="","",IF(OR($V528&lt;2.7,$V528&gt;90),"Age OOR",AX528+1.6449*VLOOKUP(AX$14&amp;"-rse-"&amp;$G528,Equations!$G:$I,3,0)))</f>
        <v/>
      </c>
      <c r="BA528" s="10" t="str">
        <f t="shared" si="190"/>
        <v/>
      </c>
      <c r="BB528" s="10" t="str">
        <f>IF($AB528="","",IF(OR($V528&lt;2.7,$V528&gt;90),"Age OOR",($AB528-AX528)/VLOOKUP(AX$14&amp;"-rse-"&amp;$G528,Equations!$G:$I,3,0)))</f>
        <v/>
      </c>
      <c r="BC528" s="10" t="str">
        <f>IF($AC528="","",IF(OR($V528&lt;2.7,$V528&gt;90),"Age OOR",VLOOKUP(BC$14&amp;"-int-"&amp;$H528,Equations!$G:$I,3,0)+VLOOKUP(BC$14&amp;"-sexo-"&amp;$H528,Equations!$G:$I,3,0)*$U528+VLOOKUP(BC$14&amp;"-edad-"&amp;$H528,Equations!$G:$I,3,0)*$V528+VLOOKUP(BC$14&amp;"-est-"&amp;$H528,Equations!$G:$I,3,0)*(1/$W528)+VLOOKUP(BC$14&amp;"-imc-"&amp;$H528,Equations!$G:$I,3,0)*(1/$Q528)))</f>
        <v/>
      </c>
      <c r="BD528" s="10" t="str">
        <f>IF($AC528="","",IF(OR($V528&lt;2.7,$V528&gt;90),"Age OOR",BC528-1.6449*VLOOKUP(BC$14&amp;"-rse-"&amp;$H528,Equations!$G:$I,3,0)))</f>
        <v/>
      </c>
      <c r="BE528" s="10" t="str">
        <f>IF($AC528="","",IF(OR($V528&lt;2.7,$V528&gt;90),"Age OOR",BC528+1.6449*VLOOKUP(BC$14&amp;"-rse-"&amp;$H528,Equations!$G:$I,3,0)))</f>
        <v/>
      </c>
      <c r="BF528" s="10" t="str">
        <f t="shared" si="191"/>
        <v/>
      </c>
      <c r="BG528" s="10" t="str">
        <f>IF($AC528="","",IF(OR($V528&lt;2.7,$V528&gt;90),"Age OOR",($AC528-BC528)/VLOOKUP(BC$14&amp;"-rse-"&amp;$H528,Equations!$G:$I,3,0)))</f>
        <v/>
      </c>
      <c r="BH528" s="10" t="str">
        <f>IF($AD528="","",IF(OR($V528&lt;2.7,$V528&gt;90),"Age OOR",VLOOKUP(BH$14&amp;"-int-"&amp;$I528,Equations!$G:$I,3,0)+VLOOKUP(BH$14&amp;"-sexo-"&amp;$I528,Equations!$G:$I,3,0)*$U528+VLOOKUP(BH$14&amp;"-edad-"&amp;$I528,Equations!$G:$I,3,0)*$V528+VLOOKUP(BH$14&amp;"-est-"&amp;$I528,Equations!$G:$I,3,0)*(1/$W528)+VLOOKUP(BH$14&amp;"-imc-"&amp;$I528,Equations!$G:$I,3,0)*(1/$Q528)))</f>
        <v/>
      </c>
      <c r="BI528" s="10" t="str">
        <f>IF($AD528="","",IF(OR($V528&lt;2.7,$V528&gt;90),"Age OOR",BH528-1.6449*VLOOKUP(BH$14&amp;"-rse-"&amp;$I528,Equations!$G:$I,3,0)))</f>
        <v/>
      </c>
      <c r="BJ528" s="10" t="str">
        <f>IF($AD528="","",IF(OR($V528&lt;2.7,$V528&gt;90),"Age OOR",BH528+1.6449*VLOOKUP(BH$14&amp;"-rse-"&amp;$I528,Equations!$G:$I,3,0)))</f>
        <v/>
      </c>
      <c r="BK528" s="10" t="str">
        <f t="shared" si="192"/>
        <v/>
      </c>
      <c r="BL528" s="10" t="str">
        <f>IF($AD528="","",IF(OR($V528&lt;2.7,$V528&gt;90),"Age OOR",($AD528-BH528)/VLOOKUP(BH$14&amp;"-rse-"&amp;$I528,Equations!$G:$I,3,0)))</f>
        <v/>
      </c>
      <c r="BM528" s="10" t="str">
        <f>IF($AE528="","",IF(OR($V528&lt;2.7,$V528&gt;90),"Age OOR",VLOOKUP(BM$14&amp;"-int-"&amp;$J528,Equations!$G:$I,3,0)+VLOOKUP(BM$14&amp;"-sexo-"&amp;$J528,Equations!$G:$I,3,0)*$U528+VLOOKUP(BM$14&amp;"-edad-"&amp;$J528,Equations!$G:$I,3,0)*$V528+VLOOKUP(BM$14&amp;"-est-"&amp;$J528,Equations!$G:$I,3,0)*(1/$W528)+VLOOKUP(BM$14&amp;"-imc-"&amp;$J528,Equations!$G:$I,3,0)*(1/$Q528)))</f>
        <v/>
      </c>
      <c r="BN528" s="10" t="str">
        <f>IF($AE528="","",IF(OR($V528&lt;2.7,$V528&gt;90),"Age OOR",BM528-1.6449*VLOOKUP(BM$14&amp;"-rse-"&amp;$J528,Equations!$G:$I,3,0)))</f>
        <v/>
      </c>
      <c r="BO528" s="10" t="str">
        <f>IF($AE528="","",IF(OR($V528&lt;2.7,$V528&gt;90),"Age OOR",BM528+1.6449*VLOOKUP(BM$14&amp;"-rse-"&amp;$J528,Equations!$G:$I,3,0)))</f>
        <v/>
      </c>
      <c r="BP528" s="10" t="str">
        <f t="shared" si="193"/>
        <v/>
      </c>
      <c r="BQ528" s="10" t="str">
        <f>IF($AE528="","",IF(OR($V528&lt;2.7,$V528&gt;90),"Age OOR",($AE528-BM528)/VLOOKUP(BM$14&amp;"-rse-"&amp;$J528,Equations!$G:$I,3,0)))</f>
        <v/>
      </c>
      <c r="BR528" s="10" t="str">
        <f>IF($AF528="","",IF(OR($V528&lt;2.7,$V528&gt;90),"Age OOR",VLOOKUP(BR$14&amp;"-int-"&amp;$K528,Equations!$G:$I,3,0)+VLOOKUP(BR$14&amp;"-sexo-"&amp;$K528,Equations!$G:$I,3,0)*$U528+VLOOKUP(BR$14&amp;"-edad-"&amp;$K528,Equations!$G:$I,3,0)*$V528+VLOOKUP(BR$14&amp;"-est-"&amp;$K528,Equations!$G:$I,3,0)*(1/$W528)+VLOOKUP(BR$14&amp;"-imc-"&amp;$K528,Equations!$G:$I,3,0)*(1/$Q528)))</f>
        <v/>
      </c>
      <c r="BS528" s="10" t="str">
        <f>IF($AF528="","",IF(OR($V528&lt;2.7,$V528&gt;90),"Age OOR",BR528-1.6449*VLOOKUP(BR$14&amp;"-rse-"&amp;$K528,Equations!$G:$I,3,0)))</f>
        <v/>
      </c>
      <c r="BT528" s="10" t="str">
        <f>IF($AF528="","",IF(OR($V528&lt;2.7,$V528&gt;90),"Age OOR",BR528+1.6449*VLOOKUP(BR$14&amp;"-rse-"&amp;$K528,Equations!$G:$I,3,0)))</f>
        <v/>
      </c>
      <c r="BU528" s="10" t="str">
        <f t="shared" si="194"/>
        <v/>
      </c>
      <c r="BV528" s="10" t="str">
        <f>IF($AF528="","",IF(OR($V528&lt;2.7,$V528&gt;90),"Age OOR",($AF528-BR528)/VLOOKUP(BR$14&amp;"-rse-"&amp;$K528,Equations!$G:$I,3,0)))</f>
        <v/>
      </c>
      <c r="BW528" s="10" t="str">
        <f>IF($AG528="","",IF(OR($V528&lt;2.7,$V528&gt;90),"Age OOR",VLOOKUP(BW$14&amp;"-int-"&amp;$L528,Equations!$G:$I,3,0)+VLOOKUP(BW$14&amp;"-sexo-"&amp;$L528,Equations!$G:$I,3,0)*$U528+VLOOKUP(BW$14&amp;"-edad-"&amp;$L528,Equations!$G:$I,3,0)*$V528+VLOOKUP(BW$14&amp;"-est-"&amp;$L528,Equations!$G:$I,3,0)*(1/$W528)+VLOOKUP(BW$14&amp;"-imc-"&amp;$L528,Equations!$G:$I,3,0)*(1/$Q528)))</f>
        <v/>
      </c>
      <c r="BX528" s="10" t="str">
        <f>IF($AG528="","",IF(OR($V528&lt;2.7,$V528&gt;90),"Age OOR",BW528-1.6449*VLOOKUP(BW$14&amp;"-rse-"&amp;$L528,Equations!$G:$I,3,0)))</f>
        <v/>
      </c>
      <c r="BY528" s="10" t="str">
        <f>IF($AG528="","",IF(OR($V528&lt;2.7,$V528&gt;90),"Age OOR",BW528+1.6449*VLOOKUP(BW$14&amp;"-rse-"&amp;$L528,Equations!$G:$I,3,0)))</f>
        <v/>
      </c>
      <c r="BZ528" s="10" t="str">
        <f t="shared" si="195"/>
        <v/>
      </c>
      <c r="CA528" s="10" t="str">
        <f>IF($AG528="","",IF(OR($V528&lt;2.7,$V528&gt;90),"Age OOR",($AG528-BW528)/VLOOKUP(BW$14&amp;"-rse-"&amp;$L528,Equations!$G:$I,3,0)))</f>
        <v/>
      </c>
      <c r="CB528" s="10" t="str">
        <f>IF($AH528="","",IF(OR($V528&lt;2.7,$V528&gt;90),"Age OOR",VLOOKUP(CB$14&amp;"-int-"&amp;$M528,Equations!$G:$I,3,0)+VLOOKUP(CB$14&amp;"-sexo-"&amp;$M528,Equations!$G:$I,3,0)*$U528+VLOOKUP(CB$14&amp;"-edad-"&amp;$M528,Equations!$G:$I,3,0)*$V528+VLOOKUP(CB$14&amp;"-est-"&amp;$M528,Equations!$G:$I,3,0)*(1/$W528)+VLOOKUP(CB$14&amp;"-imc-"&amp;$M528,Equations!$G:$I,3,0)*(1/$Q528)))</f>
        <v/>
      </c>
      <c r="CC528" s="10" t="str">
        <f>IF($AH528="","",IF(OR($V528&lt;2.7,$V528&gt;90),"Age OOR",CB528-1.6449*VLOOKUP(CB$14&amp;"-rse-"&amp;$M528,Equations!$G:$I,3,0)))</f>
        <v/>
      </c>
      <c r="CD528" s="10" t="str">
        <f>IF($AH528="","",IF(OR($V528&lt;2.7,$V528&gt;90),"Age OOR",CB528+1.6449*VLOOKUP(CB$14&amp;"-rse-"&amp;$M528,Equations!$G:$I,3,0)))</f>
        <v/>
      </c>
      <c r="CE528" s="10" t="str">
        <f t="shared" si="196"/>
        <v/>
      </c>
      <c r="CF528" s="10" t="str">
        <f>IF($AH528="","",IF(OR($V528&lt;2.7,$V528&gt;90),"Age OOR",($AH528-CB528)/VLOOKUP(CB$14&amp;"-rse-"&amp;$M528,Equations!$G:$I,3,0)))</f>
        <v/>
      </c>
      <c r="CG528" s="10" t="str">
        <f>IF($AI528="","",IF(OR($V528&lt;2.7,$V528&gt;90),"Age OOR",VLOOKUP(CG$14&amp;"-int-"&amp;$N528,Equations!$G:$I,3,0)+VLOOKUP(CG$14&amp;"-sexo-"&amp;$N528,Equations!$G:$I,3,0)*$U528+VLOOKUP(CG$14&amp;"-edad-"&amp;$N528,Equations!$G:$I,3,0)*$V528+VLOOKUP(CG$14&amp;"-est-"&amp;$N528,Equations!$G:$I,3,0)*(1/$W528)+VLOOKUP(CG$14&amp;"-imc-"&amp;$N528,Equations!$G:$I,3,0)*(1/$Q528)))</f>
        <v/>
      </c>
      <c r="CH528" s="10" t="str">
        <f>IF($AI528="","",IF(OR($V528&lt;2.7,$V528&gt;90),"Age OOR",CG528-1.6449*VLOOKUP(CG$14&amp;"-rse-"&amp;$N528,Equations!$G:$I,3,0)))</f>
        <v/>
      </c>
      <c r="CI528" s="10" t="str">
        <f>IF($AI528="","",IF(OR($V528&lt;2.7,$V528&gt;90),"Age OOR",CG528+1.6449*VLOOKUP(CG$14&amp;"-rse-"&amp;$N528,Equations!$G:$I,3,0)))</f>
        <v/>
      </c>
      <c r="CJ528" s="10" t="str">
        <f t="shared" si="197"/>
        <v/>
      </c>
      <c r="CK528" s="10" t="str">
        <f>IF($AI528="","",IF(OR($V528&lt;2.7,$V528&gt;90),"Age OOR",($AI528-CG528)/VLOOKUP(CG$14&amp;"-rse-"&amp;$N528,Equations!$G:$I,3,0)))</f>
        <v/>
      </c>
      <c r="CL528" s="10" t="str">
        <f>IF($AJ528="","",IF(OR($V528&lt;2.7,$V528&gt;90),"Age OOR",VLOOKUP(CL$14&amp;"-int-"&amp;$O528,Equations!$G:$I,3,0)+VLOOKUP(CL$14&amp;"-sexo-"&amp;$O528,Equations!$G:$I,3,0)*$U528+VLOOKUP(CL$14&amp;"-edad-"&amp;$O528,Equations!$G:$I,3,0)*$V528+VLOOKUP(CL$14&amp;"-est-"&amp;$O528,Equations!$G:$I,3,0)*(1/$W528)+VLOOKUP(CL$14&amp;"-imc-"&amp;$O528,Equations!$G:$I,3,0)*(1/$Q528)))</f>
        <v/>
      </c>
      <c r="CM528" s="10" t="str">
        <f>IF($AJ528="","",IF(OR($V528&lt;2.7,$V528&gt;90),"Age OOR",CL528-1.6449*VLOOKUP(CL$14&amp;"-rse-"&amp;$O528,Equations!$G:$I,3,0)))</f>
        <v/>
      </c>
      <c r="CN528" s="10" t="str">
        <f>IF($AJ528="","",IF(OR($V528&lt;2.7,$V528&gt;90),"Age OOR",CL528+1.6449*VLOOKUP(CL$14&amp;"-rse-"&amp;$O528,Equations!$G:$I,3,0)))</f>
        <v/>
      </c>
      <c r="CO528" s="10" t="str">
        <f t="shared" si="198"/>
        <v/>
      </c>
      <c r="CP528" s="10" t="str">
        <f>IF($AJ528="","",IF(OR($V528&lt;2.7,$V528&gt;90),"Age OOR",($AJ528-CL528)/VLOOKUP(CL$14&amp;"-rse-"&amp;$O528,Equations!$G:$I,3,0)))</f>
        <v/>
      </c>
      <c r="CQ528" s="10" t="str">
        <f>IF($AK528="","",IF(OR($V528&lt;2.7,$V528&gt;90),"Age OOR",EXP(VLOOKUP(CQ$14&amp;"-int-"&amp;$P528,Equations!$G:$I,3,0)+VLOOKUP(CQ$14&amp;"-sexo-"&amp;$P528,Equations!$G:$I,3,0)*$U528+VLOOKUP(CQ$14&amp;"-edad-"&amp;$P528,Equations!$G:$I,3,0)*$V528+VLOOKUP(CQ$14&amp;"-est-"&amp;$P528,Equations!$G:$I,3,0)*(1/$W528)+VLOOKUP(CQ$14&amp;"-imc-"&amp;$P528,Equations!$G:$I,3,0)*(1/$Q528))))</f>
        <v/>
      </c>
      <c r="CR528" s="10" t="str">
        <f>IF($AK528="","",IF(OR($V528&lt;2.7,$V528&gt;90),"Age OOR",EXP(LN(CQ528)-1.6449*VLOOKUP(CQ$14&amp;"-rse-"&amp;$P528,Equations!$G:$I,3,0))))</f>
        <v/>
      </c>
      <c r="CS528" s="10" t="str">
        <f>IF($AK528="","",IF(OR($V528&lt;2.7,$V528&gt;90),"Age OOR",EXP(LN(CQ528)+1.6449*VLOOKUP(CQ$14&amp;"-rse-"&amp;$P528,Equations!$G:$I,3,0))))</f>
        <v/>
      </c>
      <c r="CT528" s="10" t="str">
        <f t="shared" si="199"/>
        <v/>
      </c>
      <c r="CU528" s="10" t="str">
        <f>IF($AK528="","",IF(OR($V528&lt;2.7,$V528&gt;90),"Age OOR",(LN($AK528)-LN(CQ528))/VLOOKUP(CQ$14&amp;"-rse-"&amp;$P528,Equations!$G:$I,3,0)))</f>
        <v/>
      </c>
      <c r="CV528" s="47"/>
    </row>
    <row r="529" spans="5:100" x14ac:dyDescent="0.2">
      <c r="E529" s="23" t="str">
        <f t="shared" ref="E529:E592" si="200">IF(OR($V529&lt;2.7,$V529&gt;90),"Age out of range",IF($V529&lt;AN$3,"a",IF($V529&lt;AN$4,"b","c")))</f>
        <v>Age out of range</v>
      </c>
      <c r="F529" s="23" t="str">
        <f t="shared" ref="F529:F592" si="201">IF(OR($V529&lt;2.7,$V529&gt;90),"Age out of range",IF($V529&lt;AS$3,"a",IF($V529&lt;AS$4,"b","c")))</f>
        <v>Age out of range</v>
      </c>
      <c r="G529" s="23" t="str">
        <f t="shared" ref="G529:G592" si="202">IF(OR($V529&lt;2.7,$V529&gt;90),"Age out of range",IF($V529&lt;AX$3,"a",IF($V529&lt;AX$4,"b","c")))</f>
        <v>Age out of range</v>
      </c>
      <c r="H529" s="23" t="str">
        <f t="shared" ref="H529:H592" si="203">IF(OR($V529&lt;2.7,$V529&gt;90),"Age out of range",IF($V529&lt;BC$3,"a",IF($V529&lt;BC$4,"b","c")))</f>
        <v>Age out of range</v>
      </c>
      <c r="I529" s="23" t="str">
        <f t="shared" ref="I529:I592" si="204">IF(OR($V529&lt;2.7,$V529&gt;90),"Age out of range",IF($V529&lt;BH$3,"a",IF($V529&lt;BH$4,"b","c")))</f>
        <v>Age out of range</v>
      </c>
      <c r="J529" s="23" t="str">
        <f t="shared" ref="J529:J592" si="205">IF(OR($V529&lt;2.7,$V529&gt;90),"Age out of range",IF($V529&lt;BM$3,"a",IF($V529&lt;BM$4,"b","c")))</f>
        <v>Age out of range</v>
      </c>
      <c r="K529" s="23" t="str">
        <f t="shared" ref="K529:K592" si="206">IF(OR($V529&lt;2.7,$V529&gt;90),"Age out of range",IF($V529&lt;BR$3,"a",IF($V529&lt;BR$4,"b","c")))</f>
        <v>Age out of range</v>
      </c>
      <c r="L529" s="23" t="str">
        <f t="shared" ref="L529:L592" si="207">IF(OR($V529&lt;2.7,$V529&gt;90),"Age out of range",IF($V529&lt;BW$3,"a",IF($V529&lt;BW$4,"b","c")))</f>
        <v>Age out of range</v>
      </c>
      <c r="M529" s="23" t="str">
        <f t="shared" ref="M529:M592" si="208">IF(OR($V529&lt;2.7,$V529&gt;90),"Age out of range",IF($V529&lt;CB$3,"a",IF($V529&lt;CB$4,"b","c")))</f>
        <v>Age out of range</v>
      </c>
      <c r="N529" s="23" t="str">
        <f t="shared" ref="N529:N592" si="209">IF(OR($V529&lt;2.7,$V529&gt;90),"Age out of range",IF($V529&lt;CG$3,"a",IF($V529&lt;CG$4,"b","c")))</f>
        <v>Age out of range</v>
      </c>
      <c r="O529" s="23" t="str">
        <f t="shared" ref="O529:O592" si="210">IF(OR($V529&lt;2.7,$V529&gt;90),"Age out of range",IF($V529&lt;CL$3,"a",IF($V529&lt;CL$4,"b","c")))</f>
        <v>Age out of range</v>
      </c>
      <c r="P529" s="23" t="str">
        <f t="shared" ref="P529:P592" si="211">IF(OR($V529&lt;2.7,$V529&gt;90),"Age out of range",IF($V529&lt;CQ$3,"a",IF($V529&lt;CQ$4,"b","c")))</f>
        <v>Age out of range</v>
      </c>
      <c r="Q529" s="23" t="e">
        <f t="shared" si="187"/>
        <v>#DIV/0!</v>
      </c>
      <c r="R529" s="17"/>
      <c r="S529" s="23">
        <v>513</v>
      </c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7"/>
      <c r="AM529" s="47"/>
      <c r="AN529" s="10" t="str">
        <f>IF($Z529="","",IF(OR($V529&lt;2.7,$V529&gt;90),"Age OOR",VLOOKUP(AN$14&amp;"-int-"&amp;$E529,Equations!$G:$I,3,0)+VLOOKUP(AN$14&amp;"-sexo-"&amp;$E529,Equations!$G:$I,3,0)*$U529+VLOOKUP(AN$14&amp;"-edad-"&amp;$E529,Equations!$G:$I,3,0)*$V529+VLOOKUP(AN$14&amp;"-est-"&amp;$E529,Equations!$G:$I,3,0)*(1/$W529)+VLOOKUP(AN$14&amp;"-imc-"&amp;$E529,Equations!$G:$I,3,0)*(1/$Q529)))</f>
        <v/>
      </c>
      <c r="AO529" s="10" t="str">
        <f>IF($Z529="","",IF(OR($V529&lt;2.7,$V529&gt;90),"Age OOR",AN529-1.6449*VLOOKUP(AN$14&amp;"-rse-"&amp;$E529,Equations!$G:$I,3,0)))</f>
        <v/>
      </c>
      <c r="AP529" s="10" t="str">
        <f>IF($Z529="","",IF(OR($V529&lt;2.7,$V529&gt;90),"Age OOR",AN529+1.6449*VLOOKUP(AN$14&amp;"-rse-"&amp;$E529,Equations!$G:$I,3,0)))</f>
        <v/>
      </c>
      <c r="AQ529" s="10" t="str">
        <f t="shared" si="188"/>
        <v/>
      </c>
      <c r="AR529" s="10" t="str">
        <f>IF($Z529="","",IF(OR($V529&lt;2.7,$V529&gt;90),"Age OOR",($Z529-AN529)/VLOOKUP(AN$14&amp;"-rse-"&amp;$E529,Equations!$G:$I,3,0)))</f>
        <v/>
      </c>
      <c r="AS529" s="10" t="str">
        <f>IF($AA529="","",IF(OR($V529&lt;2.7,$V529&gt;90),"Age OOR",VLOOKUP(AS$14&amp;"-int-"&amp;$F529,Equations!$G:$I,3,0)+VLOOKUP(AS$14&amp;"-sexo-"&amp;$F529,Equations!$G:$I,3,0)*$U529+VLOOKUP(AS$14&amp;"-edad-"&amp;$F529,Equations!$G:$I,3,0)*$V529+VLOOKUP(AS$14&amp;"-est-"&amp;$F529,Equations!$G:$I,3,0)*(1/$W529)+VLOOKUP(AS$14&amp;"-imc-"&amp;$F529,Equations!$G:$I,3,0)*(1/$Q529)))</f>
        <v/>
      </c>
      <c r="AT529" s="10" t="str">
        <f>IF($AA529="","",IF(OR($V529&lt;2.7,$V529&gt;90),"Age OOR",AS529-1.6449*VLOOKUP(AS$14&amp;"-rse-"&amp;$F529,Equations!$G:$I,3,0)))</f>
        <v/>
      </c>
      <c r="AU529" s="10" t="str">
        <f>IF($AA529="","",IF(OR($V529&lt;2.7,$V529&gt;90),"Age OOR",AS529+1.6449*VLOOKUP(AS$14&amp;"-rse-"&amp;$F529,Equations!$G:$I,3,0)))</f>
        <v/>
      </c>
      <c r="AV529" s="10" t="str">
        <f t="shared" si="189"/>
        <v/>
      </c>
      <c r="AW529" s="10" t="str">
        <f>IF($AA529="","",IF(OR($V529&lt;2.7,$V529&gt;90),"Age OOR",($AA529-AS529)/VLOOKUP(AS$14&amp;"-rse-"&amp;$F529,Equations!$G:$I,3,0)))</f>
        <v/>
      </c>
      <c r="AX529" s="10" t="str">
        <f>IF($AB529="","",IF(OR($V529&lt;2.7,$V529&gt;90),"Age OOR",VLOOKUP(AX$14&amp;"-int-"&amp;$G529,Equations!$G:$I,3,0)+VLOOKUP(AX$14&amp;"-sexo-"&amp;$G529,Equations!$G:$I,3,0)*$U529+VLOOKUP(AX$14&amp;"-edad-"&amp;$G529,Equations!$G:$I,3,0)*$V529+VLOOKUP(AX$14&amp;"-est-"&amp;$G529,Equations!$G:$I,3,0)*(1/$W529)+VLOOKUP(AX$14&amp;"-imc-"&amp;$G529,Equations!$G:$I,3,0)*(1/$Q529)))</f>
        <v/>
      </c>
      <c r="AY529" s="10" t="str">
        <f>IF($AB529="","",IF(OR($V529&lt;2.7,$V529&gt;90),"Age OOR",AX529-1.6449*VLOOKUP(AX$14&amp;"-rse-"&amp;$G529,Equations!$G:$I,3,0)))</f>
        <v/>
      </c>
      <c r="AZ529" s="10" t="str">
        <f>IF($AB529="","",IF(OR($V529&lt;2.7,$V529&gt;90),"Age OOR",AX529+1.6449*VLOOKUP(AX$14&amp;"-rse-"&amp;$G529,Equations!$G:$I,3,0)))</f>
        <v/>
      </c>
      <c r="BA529" s="10" t="str">
        <f t="shared" si="190"/>
        <v/>
      </c>
      <c r="BB529" s="10" t="str">
        <f>IF($AB529="","",IF(OR($V529&lt;2.7,$V529&gt;90),"Age OOR",($AB529-AX529)/VLOOKUP(AX$14&amp;"-rse-"&amp;$G529,Equations!$G:$I,3,0)))</f>
        <v/>
      </c>
      <c r="BC529" s="10" t="str">
        <f>IF($AC529="","",IF(OR($V529&lt;2.7,$V529&gt;90),"Age OOR",VLOOKUP(BC$14&amp;"-int-"&amp;$H529,Equations!$G:$I,3,0)+VLOOKUP(BC$14&amp;"-sexo-"&amp;$H529,Equations!$G:$I,3,0)*$U529+VLOOKUP(BC$14&amp;"-edad-"&amp;$H529,Equations!$G:$I,3,0)*$V529+VLOOKUP(BC$14&amp;"-est-"&amp;$H529,Equations!$G:$I,3,0)*(1/$W529)+VLOOKUP(BC$14&amp;"-imc-"&amp;$H529,Equations!$G:$I,3,0)*(1/$Q529)))</f>
        <v/>
      </c>
      <c r="BD529" s="10" t="str">
        <f>IF($AC529="","",IF(OR($V529&lt;2.7,$V529&gt;90),"Age OOR",BC529-1.6449*VLOOKUP(BC$14&amp;"-rse-"&amp;$H529,Equations!$G:$I,3,0)))</f>
        <v/>
      </c>
      <c r="BE529" s="10" t="str">
        <f>IF($AC529="","",IF(OR($V529&lt;2.7,$V529&gt;90),"Age OOR",BC529+1.6449*VLOOKUP(BC$14&amp;"-rse-"&amp;$H529,Equations!$G:$I,3,0)))</f>
        <v/>
      </c>
      <c r="BF529" s="10" t="str">
        <f t="shared" si="191"/>
        <v/>
      </c>
      <c r="BG529" s="10" t="str">
        <f>IF($AC529="","",IF(OR($V529&lt;2.7,$V529&gt;90),"Age OOR",($AC529-BC529)/VLOOKUP(BC$14&amp;"-rse-"&amp;$H529,Equations!$G:$I,3,0)))</f>
        <v/>
      </c>
      <c r="BH529" s="10" t="str">
        <f>IF($AD529="","",IF(OR($V529&lt;2.7,$V529&gt;90),"Age OOR",VLOOKUP(BH$14&amp;"-int-"&amp;$I529,Equations!$G:$I,3,0)+VLOOKUP(BH$14&amp;"-sexo-"&amp;$I529,Equations!$G:$I,3,0)*$U529+VLOOKUP(BH$14&amp;"-edad-"&amp;$I529,Equations!$G:$I,3,0)*$V529+VLOOKUP(BH$14&amp;"-est-"&amp;$I529,Equations!$G:$I,3,0)*(1/$W529)+VLOOKUP(BH$14&amp;"-imc-"&amp;$I529,Equations!$G:$I,3,0)*(1/$Q529)))</f>
        <v/>
      </c>
      <c r="BI529" s="10" t="str">
        <f>IF($AD529="","",IF(OR($V529&lt;2.7,$V529&gt;90),"Age OOR",BH529-1.6449*VLOOKUP(BH$14&amp;"-rse-"&amp;$I529,Equations!$G:$I,3,0)))</f>
        <v/>
      </c>
      <c r="BJ529" s="10" t="str">
        <f>IF($AD529="","",IF(OR($V529&lt;2.7,$V529&gt;90),"Age OOR",BH529+1.6449*VLOOKUP(BH$14&amp;"-rse-"&amp;$I529,Equations!$G:$I,3,0)))</f>
        <v/>
      </c>
      <c r="BK529" s="10" t="str">
        <f t="shared" si="192"/>
        <v/>
      </c>
      <c r="BL529" s="10" t="str">
        <f>IF($AD529="","",IF(OR($V529&lt;2.7,$V529&gt;90),"Age OOR",($AD529-BH529)/VLOOKUP(BH$14&amp;"-rse-"&amp;$I529,Equations!$G:$I,3,0)))</f>
        <v/>
      </c>
      <c r="BM529" s="10" t="str">
        <f>IF($AE529="","",IF(OR($V529&lt;2.7,$V529&gt;90),"Age OOR",VLOOKUP(BM$14&amp;"-int-"&amp;$J529,Equations!$G:$I,3,0)+VLOOKUP(BM$14&amp;"-sexo-"&amp;$J529,Equations!$G:$I,3,0)*$U529+VLOOKUP(BM$14&amp;"-edad-"&amp;$J529,Equations!$G:$I,3,0)*$V529+VLOOKUP(BM$14&amp;"-est-"&amp;$J529,Equations!$G:$I,3,0)*(1/$W529)+VLOOKUP(BM$14&amp;"-imc-"&amp;$J529,Equations!$G:$I,3,0)*(1/$Q529)))</f>
        <v/>
      </c>
      <c r="BN529" s="10" t="str">
        <f>IF($AE529="","",IF(OR($V529&lt;2.7,$V529&gt;90),"Age OOR",BM529-1.6449*VLOOKUP(BM$14&amp;"-rse-"&amp;$J529,Equations!$G:$I,3,0)))</f>
        <v/>
      </c>
      <c r="BO529" s="10" t="str">
        <f>IF($AE529="","",IF(OR($V529&lt;2.7,$V529&gt;90),"Age OOR",BM529+1.6449*VLOOKUP(BM$14&amp;"-rse-"&amp;$J529,Equations!$G:$I,3,0)))</f>
        <v/>
      </c>
      <c r="BP529" s="10" t="str">
        <f t="shared" si="193"/>
        <v/>
      </c>
      <c r="BQ529" s="10" t="str">
        <f>IF($AE529="","",IF(OR($V529&lt;2.7,$V529&gt;90),"Age OOR",($AE529-BM529)/VLOOKUP(BM$14&amp;"-rse-"&amp;$J529,Equations!$G:$I,3,0)))</f>
        <v/>
      </c>
      <c r="BR529" s="10" t="str">
        <f>IF($AF529="","",IF(OR($V529&lt;2.7,$V529&gt;90),"Age OOR",VLOOKUP(BR$14&amp;"-int-"&amp;$K529,Equations!$G:$I,3,0)+VLOOKUP(BR$14&amp;"-sexo-"&amp;$K529,Equations!$G:$I,3,0)*$U529+VLOOKUP(BR$14&amp;"-edad-"&amp;$K529,Equations!$G:$I,3,0)*$V529+VLOOKUP(BR$14&amp;"-est-"&amp;$K529,Equations!$G:$I,3,0)*(1/$W529)+VLOOKUP(BR$14&amp;"-imc-"&amp;$K529,Equations!$G:$I,3,0)*(1/$Q529)))</f>
        <v/>
      </c>
      <c r="BS529" s="10" t="str">
        <f>IF($AF529="","",IF(OR($V529&lt;2.7,$V529&gt;90),"Age OOR",BR529-1.6449*VLOOKUP(BR$14&amp;"-rse-"&amp;$K529,Equations!$G:$I,3,0)))</f>
        <v/>
      </c>
      <c r="BT529" s="10" t="str">
        <f>IF($AF529="","",IF(OR($V529&lt;2.7,$V529&gt;90),"Age OOR",BR529+1.6449*VLOOKUP(BR$14&amp;"-rse-"&amp;$K529,Equations!$G:$I,3,0)))</f>
        <v/>
      </c>
      <c r="BU529" s="10" t="str">
        <f t="shared" si="194"/>
        <v/>
      </c>
      <c r="BV529" s="10" t="str">
        <f>IF($AF529="","",IF(OR($V529&lt;2.7,$V529&gt;90),"Age OOR",($AF529-BR529)/VLOOKUP(BR$14&amp;"-rse-"&amp;$K529,Equations!$G:$I,3,0)))</f>
        <v/>
      </c>
      <c r="BW529" s="10" t="str">
        <f>IF($AG529="","",IF(OR($V529&lt;2.7,$V529&gt;90),"Age OOR",VLOOKUP(BW$14&amp;"-int-"&amp;$L529,Equations!$G:$I,3,0)+VLOOKUP(BW$14&amp;"-sexo-"&amp;$L529,Equations!$G:$I,3,0)*$U529+VLOOKUP(BW$14&amp;"-edad-"&amp;$L529,Equations!$G:$I,3,0)*$V529+VLOOKUP(BW$14&amp;"-est-"&amp;$L529,Equations!$G:$I,3,0)*(1/$W529)+VLOOKUP(BW$14&amp;"-imc-"&amp;$L529,Equations!$G:$I,3,0)*(1/$Q529)))</f>
        <v/>
      </c>
      <c r="BX529" s="10" t="str">
        <f>IF($AG529="","",IF(OR($V529&lt;2.7,$V529&gt;90),"Age OOR",BW529-1.6449*VLOOKUP(BW$14&amp;"-rse-"&amp;$L529,Equations!$G:$I,3,0)))</f>
        <v/>
      </c>
      <c r="BY529" s="10" t="str">
        <f>IF($AG529="","",IF(OR($V529&lt;2.7,$V529&gt;90),"Age OOR",BW529+1.6449*VLOOKUP(BW$14&amp;"-rse-"&amp;$L529,Equations!$G:$I,3,0)))</f>
        <v/>
      </c>
      <c r="BZ529" s="10" t="str">
        <f t="shared" si="195"/>
        <v/>
      </c>
      <c r="CA529" s="10" t="str">
        <f>IF($AG529="","",IF(OR($V529&lt;2.7,$V529&gt;90),"Age OOR",($AG529-BW529)/VLOOKUP(BW$14&amp;"-rse-"&amp;$L529,Equations!$G:$I,3,0)))</f>
        <v/>
      </c>
      <c r="CB529" s="10" t="str">
        <f>IF($AH529="","",IF(OR($V529&lt;2.7,$V529&gt;90),"Age OOR",VLOOKUP(CB$14&amp;"-int-"&amp;$M529,Equations!$G:$I,3,0)+VLOOKUP(CB$14&amp;"-sexo-"&amp;$M529,Equations!$G:$I,3,0)*$U529+VLOOKUP(CB$14&amp;"-edad-"&amp;$M529,Equations!$G:$I,3,0)*$V529+VLOOKUP(CB$14&amp;"-est-"&amp;$M529,Equations!$G:$I,3,0)*(1/$W529)+VLOOKUP(CB$14&amp;"-imc-"&amp;$M529,Equations!$G:$I,3,0)*(1/$Q529)))</f>
        <v/>
      </c>
      <c r="CC529" s="10" t="str">
        <f>IF($AH529="","",IF(OR($V529&lt;2.7,$V529&gt;90),"Age OOR",CB529-1.6449*VLOOKUP(CB$14&amp;"-rse-"&amp;$M529,Equations!$G:$I,3,0)))</f>
        <v/>
      </c>
      <c r="CD529" s="10" t="str">
        <f>IF($AH529="","",IF(OR($V529&lt;2.7,$V529&gt;90),"Age OOR",CB529+1.6449*VLOOKUP(CB$14&amp;"-rse-"&amp;$M529,Equations!$G:$I,3,0)))</f>
        <v/>
      </c>
      <c r="CE529" s="10" t="str">
        <f t="shared" si="196"/>
        <v/>
      </c>
      <c r="CF529" s="10" t="str">
        <f>IF($AH529="","",IF(OR($V529&lt;2.7,$V529&gt;90),"Age OOR",($AH529-CB529)/VLOOKUP(CB$14&amp;"-rse-"&amp;$M529,Equations!$G:$I,3,0)))</f>
        <v/>
      </c>
      <c r="CG529" s="10" t="str">
        <f>IF($AI529="","",IF(OR($V529&lt;2.7,$V529&gt;90),"Age OOR",VLOOKUP(CG$14&amp;"-int-"&amp;$N529,Equations!$G:$I,3,0)+VLOOKUP(CG$14&amp;"-sexo-"&amp;$N529,Equations!$G:$I,3,0)*$U529+VLOOKUP(CG$14&amp;"-edad-"&amp;$N529,Equations!$G:$I,3,0)*$V529+VLOOKUP(CG$14&amp;"-est-"&amp;$N529,Equations!$G:$I,3,0)*(1/$W529)+VLOOKUP(CG$14&amp;"-imc-"&amp;$N529,Equations!$G:$I,3,0)*(1/$Q529)))</f>
        <v/>
      </c>
      <c r="CH529" s="10" t="str">
        <f>IF($AI529="","",IF(OR($V529&lt;2.7,$V529&gt;90),"Age OOR",CG529-1.6449*VLOOKUP(CG$14&amp;"-rse-"&amp;$N529,Equations!$G:$I,3,0)))</f>
        <v/>
      </c>
      <c r="CI529" s="10" t="str">
        <f>IF($AI529="","",IF(OR($V529&lt;2.7,$V529&gt;90),"Age OOR",CG529+1.6449*VLOOKUP(CG$14&amp;"-rse-"&amp;$N529,Equations!$G:$I,3,0)))</f>
        <v/>
      </c>
      <c r="CJ529" s="10" t="str">
        <f t="shared" si="197"/>
        <v/>
      </c>
      <c r="CK529" s="10" t="str">
        <f>IF($AI529="","",IF(OR($V529&lt;2.7,$V529&gt;90),"Age OOR",($AI529-CG529)/VLOOKUP(CG$14&amp;"-rse-"&amp;$N529,Equations!$G:$I,3,0)))</f>
        <v/>
      </c>
      <c r="CL529" s="10" t="str">
        <f>IF($AJ529="","",IF(OR($V529&lt;2.7,$V529&gt;90),"Age OOR",VLOOKUP(CL$14&amp;"-int-"&amp;$O529,Equations!$G:$I,3,0)+VLOOKUP(CL$14&amp;"-sexo-"&amp;$O529,Equations!$G:$I,3,0)*$U529+VLOOKUP(CL$14&amp;"-edad-"&amp;$O529,Equations!$G:$I,3,0)*$V529+VLOOKUP(CL$14&amp;"-est-"&amp;$O529,Equations!$G:$I,3,0)*(1/$W529)+VLOOKUP(CL$14&amp;"-imc-"&amp;$O529,Equations!$G:$I,3,0)*(1/$Q529)))</f>
        <v/>
      </c>
      <c r="CM529" s="10" t="str">
        <f>IF($AJ529="","",IF(OR($V529&lt;2.7,$V529&gt;90),"Age OOR",CL529-1.6449*VLOOKUP(CL$14&amp;"-rse-"&amp;$O529,Equations!$G:$I,3,0)))</f>
        <v/>
      </c>
      <c r="CN529" s="10" t="str">
        <f>IF($AJ529="","",IF(OR($V529&lt;2.7,$V529&gt;90),"Age OOR",CL529+1.6449*VLOOKUP(CL$14&amp;"-rse-"&amp;$O529,Equations!$G:$I,3,0)))</f>
        <v/>
      </c>
      <c r="CO529" s="10" t="str">
        <f t="shared" si="198"/>
        <v/>
      </c>
      <c r="CP529" s="10" t="str">
        <f>IF($AJ529="","",IF(OR($V529&lt;2.7,$V529&gt;90),"Age OOR",($AJ529-CL529)/VLOOKUP(CL$14&amp;"-rse-"&amp;$O529,Equations!$G:$I,3,0)))</f>
        <v/>
      </c>
      <c r="CQ529" s="10" t="str">
        <f>IF($AK529="","",IF(OR($V529&lt;2.7,$V529&gt;90),"Age OOR",EXP(VLOOKUP(CQ$14&amp;"-int-"&amp;$P529,Equations!$G:$I,3,0)+VLOOKUP(CQ$14&amp;"-sexo-"&amp;$P529,Equations!$G:$I,3,0)*$U529+VLOOKUP(CQ$14&amp;"-edad-"&amp;$P529,Equations!$G:$I,3,0)*$V529+VLOOKUP(CQ$14&amp;"-est-"&amp;$P529,Equations!$G:$I,3,0)*(1/$W529)+VLOOKUP(CQ$14&amp;"-imc-"&amp;$P529,Equations!$G:$I,3,0)*(1/$Q529))))</f>
        <v/>
      </c>
      <c r="CR529" s="10" t="str">
        <f>IF($AK529="","",IF(OR($V529&lt;2.7,$V529&gt;90),"Age OOR",EXP(LN(CQ529)-1.6449*VLOOKUP(CQ$14&amp;"-rse-"&amp;$P529,Equations!$G:$I,3,0))))</f>
        <v/>
      </c>
      <c r="CS529" s="10" t="str">
        <f>IF($AK529="","",IF(OR($V529&lt;2.7,$V529&gt;90),"Age OOR",EXP(LN(CQ529)+1.6449*VLOOKUP(CQ$14&amp;"-rse-"&amp;$P529,Equations!$G:$I,3,0))))</f>
        <v/>
      </c>
      <c r="CT529" s="10" t="str">
        <f t="shared" si="199"/>
        <v/>
      </c>
      <c r="CU529" s="10" t="str">
        <f>IF($AK529="","",IF(OR($V529&lt;2.7,$V529&gt;90),"Age OOR",(LN($AK529)-LN(CQ529))/VLOOKUP(CQ$14&amp;"-rse-"&amp;$P529,Equations!$G:$I,3,0)))</f>
        <v/>
      </c>
      <c r="CV529" s="47"/>
    </row>
    <row r="530" spans="5:100" x14ac:dyDescent="0.2">
      <c r="E530" s="23" t="str">
        <f t="shared" si="200"/>
        <v>Age out of range</v>
      </c>
      <c r="F530" s="23" t="str">
        <f t="shared" si="201"/>
        <v>Age out of range</v>
      </c>
      <c r="G530" s="23" t="str">
        <f t="shared" si="202"/>
        <v>Age out of range</v>
      </c>
      <c r="H530" s="23" t="str">
        <f t="shared" si="203"/>
        <v>Age out of range</v>
      </c>
      <c r="I530" s="23" t="str">
        <f t="shared" si="204"/>
        <v>Age out of range</v>
      </c>
      <c r="J530" s="23" t="str">
        <f t="shared" si="205"/>
        <v>Age out of range</v>
      </c>
      <c r="K530" s="23" t="str">
        <f t="shared" si="206"/>
        <v>Age out of range</v>
      </c>
      <c r="L530" s="23" t="str">
        <f t="shared" si="207"/>
        <v>Age out of range</v>
      </c>
      <c r="M530" s="23" t="str">
        <f t="shared" si="208"/>
        <v>Age out of range</v>
      </c>
      <c r="N530" s="23" t="str">
        <f t="shared" si="209"/>
        <v>Age out of range</v>
      </c>
      <c r="O530" s="23" t="str">
        <f t="shared" si="210"/>
        <v>Age out of range</v>
      </c>
      <c r="P530" s="23" t="str">
        <f t="shared" si="211"/>
        <v>Age out of range</v>
      </c>
      <c r="Q530" s="23" t="e">
        <f t="shared" ref="Q530:Q593" si="212">IF($Y530&lt;&gt;"",$Y530,$X530/($W530/100)^2)</f>
        <v>#DIV/0!</v>
      </c>
      <c r="R530" s="17"/>
      <c r="S530" s="23">
        <v>514</v>
      </c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7"/>
      <c r="AM530" s="47"/>
      <c r="AN530" s="10" t="str">
        <f>IF($Z530="","",IF(OR($V530&lt;2.7,$V530&gt;90),"Age OOR",VLOOKUP(AN$14&amp;"-int-"&amp;$E530,Equations!$G:$I,3,0)+VLOOKUP(AN$14&amp;"-sexo-"&amp;$E530,Equations!$G:$I,3,0)*$U530+VLOOKUP(AN$14&amp;"-edad-"&amp;$E530,Equations!$G:$I,3,0)*$V530+VLOOKUP(AN$14&amp;"-est-"&amp;$E530,Equations!$G:$I,3,0)*(1/$W530)+VLOOKUP(AN$14&amp;"-imc-"&amp;$E530,Equations!$G:$I,3,0)*(1/$Q530)))</f>
        <v/>
      </c>
      <c r="AO530" s="10" t="str">
        <f>IF($Z530="","",IF(OR($V530&lt;2.7,$V530&gt;90),"Age OOR",AN530-1.6449*VLOOKUP(AN$14&amp;"-rse-"&amp;$E530,Equations!$G:$I,3,0)))</f>
        <v/>
      </c>
      <c r="AP530" s="10" t="str">
        <f>IF($Z530="","",IF(OR($V530&lt;2.7,$V530&gt;90),"Age OOR",AN530+1.6449*VLOOKUP(AN$14&amp;"-rse-"&amp;$E530,Equations!$G:$I,3,0)))</f>
        <v/>
      </c>
      <c r="AQ530" s="10" t="str">
        <f t="shared" ref="AQ530:AQ593" si="213">IF($Z530="","",IF(OR($V530&lt;2.7,$V530&gt;90),"Age OOR",100*$Z530/AN530))</f>
        <v/>
      </c>
      <c r="AR530" s="10" t="str">
        <f>IF($Z530="","",IF(OR($V530&lt;2.7,$V530&gt;90),"Age OOR",($Z530-AN530)/VLOOKUP(AN$14&amp;"-rse-"&amp;$E530,Equations!$G:$I,3,0)))</f>
        <v/>
      </c>
      <c r="AS530" s="10" t="str">
        <f>IF($AA530="","",IF(OR($V530&lt;2.7,$V530&gt;90),"Age OOR",VLOOKUP(AS$14&amp;"-int-"&amp;$F530,Equations!$G:$I,3,0)+VLOOKUP(AS$14&amp;"-sexo-"&amp;$F530,Equations!$G:$I,3,0)*$U530+VLOOKUP(AS$14&amp;"-edad-"&amp;$F530,Equations!$G:$I,3,0)*$V530+VLOOKUP(AS$14&amp;"-est-"&amp;$F530,Equations!$G:$I,3,0)*(1/$W530)+VLOOKUP(AS$14&amp;"-imc-"&amp;$F530,Equations!$G:$I,3,0)*(1/$Q530)))</f>
        <v/>
      </c>
      <c r="AT530" s="10" t="str">
        <f>IF($AA530="","",IF(OR($V530&lt;2.7,$V530&gt;90),"Age OOR",AS530-1.6449*VLOOKUP(AS$14&amp;"-rse-"&amp;$F530,Equations!$G:$I,3,0)))</f>
        <v/>
      </c>
      <c r="AU530" s="10" t="str">
        <f>IF($AA530="","",IF(OR($V530&lt;2.7,$V530&gt;90),"Age OOR",AS530+1.6449*VLOOKUP(AS$14&amp;"-rse-"&amp;$F530,Equations!$G:$I,3,0)))</f>
        <v/>
      </c>
      <c r="AV530" s="10" t="str">
        <f t="shared" ref="AV530:AV593" si="214">IF($AA530="","",IF(OR($V530&lt;2.7,$V530&gt;90),"Age OOR",100*$AA530/AS530))</f>
        <v/>
      </c>
      <c r="AW530" s="10" t="str">
        <f>IF($AA530="","",IF(OR($V530&lt;2.7,$V530&gt;90),"Age OOR",($AA530-AS530)/VLOOKUP(AS$14&amp;"-rse-"&amp;$F530,Equations!$G:$I,3,0)))</f>
        <v/>
      </c>
      <c r="AX530" s="10" t="str">
        <f>IF($AB530="","",IF(OR($V530&lt;2.7,$V530&gt;90),"Age OOR",VLOOKUP(AX$14&amp;"-int-"&amp;$G530,Equations!$G:$I,3,0)+VLOOKUP(AX$14&amp;"-sexo-"&amp;$G530,Equations!$G:$I,3,0)*$U530+VLOOKUP(AX$14&amp;"-edad-"&amp;$G530,Equations!$G:$I,3,0)*$V530+VLOOKUP(AX$14&amp;"-est-"&amp;$G530,Equations!$G:$I,3,0)*(1/$W530)+VLOOKUP(AX$14&amp;"-imc-"&amp;$G530,Equations!$G:$I,3,0)*(1/$Q530)))</f>
        <v/>
      </c>
      <c r="AY530" s="10" t="str">
        <f>IF($AB530="","",IF(OR($V530&lt;2.7,$V530&gt;90),"Age OOR",AX530-1.6449*VLOOKUP(AX$14&amp;"-rse-"&amp;$G530,Equations!$G:$I,3,0)))</f>
        <v/>
      </c>
      <c r="AZ530" s="10" t="str">
        <f>IF($AB530="","",IF(OR($V530&lt;2.7,$V530&gt;90),"Age OOR",AX530+1.6449*VLOOKUP(AX$14&amp;"-rse-"&amp;$G530,Equations!$G:$I,3,0)))</f>
        <v/>
      </c>
      <c r="BA530" s="10" t="str">
        <f t="shared" ref="BA530:BA593" si="215">IF($AB530="","",IF(OR($V530&lt;2.7,$V530&gt;90),"Age OOR",100*$AB530/AX530))</f>
        <v/>
      </c>
      <c r="BB530" s="10" t="str">
        <f>IF($AB530="","",IF(OR($V530&lt;2.7,$V530&gt;90),"Age OOR",($AB530-AX530)/VLOOKUP(AX$14&amp;"-rse-"&amp;$G530,Equations!$G:$I,3,0)))</f>
        <v/>
      </c>
      <c r="BC530" s="10" t="str">
        <f>IF($AC530="","",IF(OR($V530&lt;2.7,$V530&gt;90),"Age OOR",VLOOKUP(BC$14&amp;"-int-"&amp;$H530,Equations!$G:$I,3,0)+VLOOKUP(BC$14&amp;"-sexo-"&amp;$H530,Equations!$G:$I,3,0)*$U530+VLOOKUP(BC$14&amp;"-edad-"&amp;$H530,Equations!$G:$I,3,0)*$V530+VLOOKUP(BC$14&amp;"-est-"&amp;$H530,Equations!$G:$I,3,0)*(1/$W530)+VLOOKUP(BC$14&amp;"-imc-"&amp;$H530,Equations!$G:$I,3,0)*(1/$Q530)))</f>
        <v/>
      </c>
      <c r="BD530" s="10" t="str">
        <f>IF($AC530="","",IF(OR($V530&lt;2.7,$V530&gt;90),"Age OOR",BC530-1.6449*VLOOKUP(BC$14&amp;"-rse-"&amp;$H530,Equations!$G:$I,3,0)))</f>
        <v/>
      </c>
      <c r="BE530" s="10" t="str">
        <f>IF($AC530="","",IF(OR($V530&lt;2.7,$V530&gt;90),"Age OOR",BC530+1.6449*VLOOKUP(BC$14&amp;"-rse-"&amp;$H530,Equations!$G:$I,3,0)))</f>
        <v/>
      </c>
      <c r="BF530" s="10" t="str">
        <f t="shared" ref="BF530:BF593" si="216">IF($AC530="","",IF(OR($V530&lt;2.7,$V530&gt;90),"Age OOR",100*$AC530/BC530))</f>
        <v/>
      </c>
      <c r="BG530" s="10" t="str">
        <f>IF($AC530="","",IF(OR($V530&lt;2.7,$V530&gt;90),"Age OOR",($AC530-BC530)/VLOOKUP(BC$14&amp;"-rse-"&amp;$H530,Equations!$G:$I,3,0)))</f>
        <v/>
      </c>
      <c r="BH530" s="10" t="str">
        <f>IF($AD530="","",IF(OR($V530&lt;2.7,$V530&gt;90),"Age OOR",VLOOKUP(BH$14&amp;"-int-"&amp;$I530,Equations!$G:$I,3,0)+VLOOKUP(BH$14&amp;"-sexo-"&amp;$I530,Equations!$G:$I,3,0)*$U530+VLOOKUP(BH$14&amp;"-edad-"&amp;$I530,Equations!$G:$I,3,0)*$V530+VLOOKUP(BH$14&amp;"-est-"&amp;$I530,Equations!$G:$I,3,0)*(1/$W530)+VLOOKUP(BH$14&amp;"-imc-"&amp;$I530,Equations!$G:$I,3,0)*(1/$Q530)))</f>
        <v/>
      </c>
      <c r="BI530" s="10" t="str">
        <f>IF($AD530="","",IF(OR($V530&lt;2.7,$V530&gt;90),"Age OOR",BH530-1.6449*VLOOKUP(BH$14&amp;"-rse-"&amp;$I530,Equations!$G:$I,3,0)))</f>
        <v/>
      </c>
      <c r="BJ530" s="10" t="str">
        <f>IF($AD530="","",IF(OR($V530&lt;2.7,$V530&gt;90),"Age OOR",BH530+1.6449*VLOOKUP(BH$14&amp;"-rse-"&amp;$I530,Equations!$G:$I,3,0)))</f>
        <v/>
      </c>
      <c r="BK530" s="10" t="str">
        <f t="shared" ref="BK530:BK593" si="217">IF($AD530="","",IF(OR($V530&lt;2.7,$V530&gt;90),"Age OOR",100*$AD530/BH530))</f>
        <v/>
      </c>
      <c r="BL530" s="10" t="str">
        <f>IF($AD530="","",IF(OR($V530&lt;2.7,$V530&gt;90),"Age OOR",($AD530-BH530)/VLOOKUP(BH$14&amp;"-rse-"&amp;$I530,Equations!$G:$I,3,0)))</f>
        <v/>
      </c>
      <c r="BM530" s="10" t="str">
        <f>IF($AE530="","",IF(OR($V530&lt;2.7,$V530&gt;90),"Age OOR",VLOOKUP(BM$14&amp;"-int-"&amp;$J530,Equations!$G:$I,3,0)+VLOOKUP(BM$14&amp;"-sexo-"&amp;$J530,Equations!$G:$I,3,0)*$U530+VLOOKUP(BM$14&amp;"-edad-"&amp;$J530,Equations!$G:$I,3,0)*$V530+VLOOKUP(BM$14&amp;"-est-"&amp;$J530,Equations!$G:$I,3,0)*(1/$W530)+VLOOKUP(BM$14&amp;"-imc-"&amp;$J530,Equations!$G:$I,3,0)*(1/$Q530)))</f>
        <v/>
      </c>
      <c r="BN530" s="10" t="str">
        <f>IF($AE530="","",IF(OR($V530&lt;2.7,$V530&gt;90),"Age OOR",BM530-1.6449*VLOOKUP(BM$14&amp;"-rse-"&amp;$J530,Equations!$G:$I,3,0)))</f>
        <v/>
      </c>
      <c r="BO530" s="10" t="str">
        <f>IF($AE530="","",IF(OR($V530&lt;2.7,$V530&gt;90),"Age OOR",BM530+1.6449*VLOOKUP(BM$14&amp;"-rse-"&amp;$J530,Equations!$G:$I,3,0)))</f>
        <v/>
      </c>
      <c r="BP530" s="10" t="str">
        <f t="shared" ref="BP530:BP593" si="218">IF($AE530="","",IF(OR($V530&lt;2.7,$V530&gt;90),"Age OOR",100*$AE530/BM530))</f>
        <v/>
      </c>
      <c r="BQ530" s="10" t="str">
        <f>IF($AE530="","",IF(OR($V530&lt;2.7,$V530&gt;90),"Age OOR",($AE530-BM530)/VLOOKUP(BM$14&amp;"-rse-"&amp;$J530,Equations!$G:$I,3,0)))</f>
        <v/>
      </c>
      <c r="BR530" s="10" t="str">
        <f>IF($AF530="","",IF(OR($V530&lt;2.7,$V530&gt;90),"Age OOR",VLOOKUP(BR$14&amp;"-int-"&amp;$K530,Equations!$G:$I,3,0)+VLOOKUP(BR$14&amp;"-sexo-"&amp;$K530,Equations!$G:$I,3,0)*$U530+VLOOKUP(BR$14&amp;"-edad-"&amp;$K530,Equations!$G:$I,3,0)*$V530+VLOOKUP(BR$14&amp;"-est-"&amp;$K530,Equations!$G:$I,3,0)*(1/$W530)+VLOOKUP(BR$14&amp;"-imc-"&amp;$K530,Equations!$G:$I,3,0)*(1/$Q530)))</f>
        <v/>
      </c>
      <c r="BS530" s="10" t="str">
        <f>IF($AF530="","",IF(OR($V530&lt;2.7,$V530&gt;90),"Age OOR",BR530-1.6449*VLOOKUP(BR$14&amp;"-rse-"&amp;$K530,Equations!$G:$I,3,0)))</f>
        <v/>
      </c>
      <c r="BT530" s="10" t="str">
        <f>IF($AF530="","",IF(OR($V530&lt;2.7,$V530&gt;90),"Age OOR",BR530+1.6449*VLOOKUP(BR$14&amp;"-rse-"&amp;$K530,Equations!$G:$I,3,0)))</f>
        <v/>
      </c>
      <c r="BU530" s="10" t="str">
        <f t="shared" ref="BU530:BU593" si="219">IF($AF530="","",IF(OR($V530&lt;2.7,$V530&gt;90),"Age OOR",100*$AF530/BR530))</f>
        <v/>
      </c>
      <c r="BV530" s="10" t="str">
        <f>IF($AF530="","",IF(OR($V530&lt;2.7,$V530&gt;90),"Age OOR",($AF530-BR530)/VLOOKUP(BR$14&amp;"-rse-"&amp;$K530,Equations!$G:$I,3,0)))</f>
        <v/>
      </c>
      <c r="BW530" s="10" t="str">
        <f>IF($AG530="","",IF(OR($V530&lt;2.7,$V530&gt;90),"Age OOR",VLOOKUP(BW$14&amp;"-int-"&amp;$L530,Equations!$G:$I,3,0)+VLOOKUP(BW$14&amp;"-sexo-"&amp;$L530,Equations!$G:$I,3,0)*$U530+VLOOKUP(BW$14&amp;"-edad-"&amp;$L530,Equations!$G:$I,3,0)*$V530+VLOOKUP(BW$14&amp;"-est-"&amp;$L530,Equations!$G:$I,3,0)*(1/$W530)+VLOOKUP(BW$14&amp;"-imc-"&amp;$L530,Equations!$G:$I,3,0)*(1/$Q530)))</f>
        <v/>
      </c>
      <c r="BX530" s="10" t="str">
        <f>IF($AG530="","",IF(OR($V530&lt;2.7,$V530&gt;90),"Age OOR",BW530-1.6449*VLOOKUP(BW$14&amp;"-rse-"&amp;$L530,Equations!$G:$I,3,0)))</f>
        <v/>
      </c>
      <c r="BY530" s="10" t="str">
        <f>IF($AG530="","",IF(OR($V530&lt;2.7,$V530&gt;90),"Age OOR",BW530+1.6449*VLOOKUP(BW$14&amp;"-rse-"&amp;$L530,Equations!$G:$I,3,0)))</f>
        <v/>
      </c>
      <c r="BZ530" s="10" t="str">
        <f t="shared" ref="BZ530:BZ593" si="220">IF($AG530="","",IF(OR($V530&lt;2.7,$V530&gt;90),"Age OOR",100*$AG530/BW530))</f>
        <v/>
      </c>
      <c r="CA530" s="10" t="str">
        <f>IF($AG530="","",IF(OR($V530&lt;2.7,$V530&gt;90),"Age OOR",($AG530-BW530)/VLOOKUP(BW$14&amp;"-rse-"&amp;$L530,Equations!$G:$I,3,0)))</f>
        <v/>
      </c>
      <c r="CB530" s="10" t="str">
        <f>IF($AH530="","",IF(OR($V530&lt;2.7,$V530&gt;90),"Age OOR",VLOOKUP(CB$14&amp;"-int-"&amp;$M530,Equations!$G:$I,3,0)+VLOOKUP(CB$14&amp;"-sexo-"&amp;$M530,Equations!$G:$I,3,0)*$U530+VLOOKUP(CB$14&amp;"-edad-"&amp;$M530,Equations!$G:$I,3,0)*$V530+VLOOKUP(CB$14&amp;"-est-"&amp;$M530,Equations!$G:$I,3,0)*(1/$W530)+VLOOKUP(CB$14&amp;"-imc-"&amp;$M530,Equations!$G:$I,3,0)*(1/$Q530)))</f>
        <v/>
      </c>
      <c r="CC530" s="10" t="str">
        <f>IF($AH530="","",IF(OR($V530&lt;2.7,$V530&gt;90),"Age OOR",CB530-1.6449*VLOOKUP(CB$14&amp;"-rse-"&amp;$M530,Equations!$G:$I,3,0)))</f>
        <v/>
      </c>
      <c r="CD530" s="10" t="str">
        <f>IF($AH530="","",IF(OR($V530&lt;2.7,$V530&gt;90),"Age OOR",CB530+1.6449*VLOOKUP(CB$14&amp;"-rse-"&amp;$M530,Equations!$G:$I,3,0)))</f>
        <v/>
      </c>
      <c r="CE530" s="10" t="str">
        <f t="shared" ref="CE530:CE593" si="221">IF($AH530="","",IF(OR($V530&lt;2.7,$V530&gt;90),"Age OOR",100*$AH530/CB530))</f>
        <v/>
      </c>
      <c r="CF530" s="10" t="str">
        <f>IF($AH530="","",IF(OR($V530&lt;2.7,$V530&gt;90),"Age OOR",($AH530-CB530)/VLOOKUP(CB$14&amp;"-rse-"&amp;$M530,Equations!$G:$I,3,0)))</f>
        <v/>
      </c>
      <c r="CG530" s="10" t="str">
        <f>IF($AI530="","",IF(OR($V530&lt;2.7,$V530&gt;90),"Age OOR",VLOOKUP(CG$14&amp;"-int-"&amp;$N530,Equations!$G:$I,3,0)+VLOOKUP(CG$14&amp;"-sexo-"&amp;$N530,Equations!$G:$I,3,0)*$U530+VLOOKUP(CG$14&amp;"-edad-"&amp;$N530,Equations!$G:$I,3,0)*$V530+VLOOKUP(CG$14&amp;"-est-"&amp;$N530,Equations!$G:$I,3,0)*(1/$W530)+VLOOKUP(CG$14&amp;"-imc-"&amp;$N530,Equations!$G:$I,3,0)*(1/$Q530)))</f>
        <v/>
      </c>
      <c r="CH530" s="10" t="str">
        <f>IF($AI530="","",IF(OR($V530&lt;2.7,$V530&gt;90),"Age OOR",CG530-1.6449*VLOOKUP(CG$14&amp;"-rse-"&amp;$N530,Equations!$G:$I,3,0)))</f>
        <v/>
      </c>
      <c r="CI530" s="10" t="str">
        <f>IF($AI530="","",IF(OR($V530&lt;2.7,$V530&gt;90),"Age OOR",CG530+1.6449*VLOOKUP(CG$14&amp;"-rse-"&amp;$N530,Equations!$G:$I,3,0)))</f>
        <v/>
      </c>
      <c r="CJ530" s="10" t="str">
        <f t="shared" ref="CJ530:CJ593" si="222">IF($AI530="","",IF(OR($V530&lt;2.7,$V530&gt;90),"Age OOR",100*$AI530/CG530))</f>
        <v/>
      </c>
      <c r="CK530" s="10" t="str">
        <f>IF($AI530="","",IF(OR($V530&lt;2.7,$V530&gt;90),"Age OOR",($AI530-CG530)/VLOOKUP(CG$14&amp;"-rse-"&amp;$N530,Equations!$G:$I,3,0)))</f>
        <v/>
      </c>
      <c r="CL530" s="10" t="str">
        <f>IF($AJ530="","",IF(OR($V530&lt;2.7,$V530&gt;90),"Age OOR",VLOOKUP(CL$14&amp;"-int-"&amp;$O530,Equations!$G:$I,3,0)+VLOOKUP(CL$14&amp;"-sexo-"&amp;$O530,Equations!$G:$I,3,0)*$U530+VLOOKUP(CL$14&amp;"-edad-"&amp;$O530,Equations!$G:$I,3,0)*$V530+VLOOKUP(CL$14&amp;"-est-"&amp;$O530,Equations!$G:$I,3,0)*(1/$W530)+VLOOKUP(CL$14&amp;"-imc-"&amp;$O530,Equations!$G:$I,3,0)*(1/$Q530)))</f>
        <v/>
      </c>
      <c r="CM530" s="10" t="str">
        <f>IF($AJ530="","",IF(OR($V530&lt;2.7,$V530&gt;90),"Age OOR",CL530-1.6449*VLOOKUP(CL$14&amp;"-rse-"&amp;$O530,Equations!$G:$I,3,0)))</f>
        <v/>
      </c>
      <c r="CN530" s="10" t="str">
        <f>IF($AJ530="","",IF(OR($V530&lt;2.7,$V530&gt;90),"Age OOR",CL530+1.6449*VLOOKUP(CL$14&amp;"-rse-"&amp;$O530,Equations!$G:$I,3,0)))</f>
        <v/>
      </c>
      <c r="CO530" s="10" t="str">
        <f t="shared" ref="CO530:CO593" si="223">IF($AJ530="","",IF(OR($V530&lt;2.7,$V530&gt;90),"Age OOR",100*$AJ530/CL530))</f>
        <v/>
      </c>
      <c r="CP530" s="10" t="str">
        <f>IF($AJ530="","",IF(OR($V530&lt;2.7,$V530&gt;90),"Age OOR",($AJ530-CL530)/VLOOKUP(CL$14&amp;"-rse-"&amp;$O530,Equations!$G:$I,3,0)))</f>
        <v/>
      </c>
      <c r="CQ530" s="10" t="str">
        <f>IF($AK530="","",IF(OR($V530&lt;2.7,$V530&gt;90),"Age OOR",EXP(VLOOKUP(CQ$14&amp;"-int-"&amp;$P530,Equations!$G:$I,3,0)+VLOOKUP(CQ$14&amp;"-sexo-"&amp;$P530,Equations!$G:$I,3,0)*$U530+VLOOKUP(CQ$14&amp;"-edad-"&amp;$P530,Equations!$G:$I,3,0)*$V530+VLOOKUP(CQ$14&amp;"-est-"&amp;$P530,Equations!$G:$I,3,0)*(1/$W530)+VLOOKUP(CQ$14&amp;"-imc-"&amp;$P530,Equations!$G:$I,3,0)*(1/$Q530))))</f>
        <v/>
      </c>
      <c r="CR530" s="10" t="str">
        <f>IF($AK530="","",IF(OR($V530&lt;2.7,$V530&gt;90),"Age OOR",EXP(LN(CQ530)-1.6449*VLOOKUP(CQ$14&amp;"-rse-"&amp;$P530,Equations!$G:$I,3,0))))</f>
        <v/>
      </c>
      <c r="CS530" s="10" t="str">
        <f>IF($AK530="","",IF(OR($V530&lt;2.7,$V530&gt;90),"Age OOR",EXP(LN(CQ530)+1.6449*VLOOKUP(CQ$14&amp;"-rse-"&amp;$P530,Equations!$G:$I,3,0))))</f>
        <v/>
      </c>
      <c r="CT530" s="10" t="str">
        <f t="shared" ref="CT530:CT593" si="224">IF($AK530="","",IF(OR($V530&lt;2.7,$V530&gt;90),"Age OOR",100*$AK530/CQ530))</f>
        <v/>
      </c>
      <c r="CU530" s="10" t="str">
        <f>IF($AK530="","",IF(OR($V530&lt;2.7,$V530&gt;90),"Age OOR",(LN($AK530)-LN(CQ530))/VLOOKUP(CQ$14&amp;"-rse-"&amp;$P530,Equations!$G:$I,3,0)))</f>
        <v/>
      </c>
      <c r="CV530" s="47"/>
    </row>
    <row r="531" spans="5:100" x14ac:dyDescent="0.2">
      <c r="E531" s="23" t="str">
        <f t="shared" si="200"/>
        <v>Age out of range</v>
      </c>
      <c r="F531" s="23" t="str">
        <f t="shared" si="201"/>
        <v>Age out of range</v>
      </c>
      <c r="G531" s="23" t="str">
        <f t="shared" si="202"/>
        <v>Age out of range</v>
      </c>
      <c r="H531" s="23" t="str">
        <f t="shared" si="203"/>
        <v>Age out of range</v>
      </c>
      <c r="I531" s="23" t="str">
        <f t="shared" si="204"/>
        <v>Age out of range</v>
      </c>
      <c r="J531" s="23" t="str">
        <f t="shared" si="205"/>
        <v>Age out of range</v>
      </c>
      <c r="K531" s="23" t="str">
        <f t="shared" si="206"/>
        <v>Age out of range</v>
      </c>
      <c r="L531" s="23" t="str">
        <f t="shared" si="207"/>
        <v>Age out of range</v>
      </c>
      <c r="M531" s="23" t="str">
        <f t="shared" si="208"/>
        <v>Age out of range</v>
      </c>
      <c r="N531" s="23" t="str">
        <f t="shared" si="209"/>
        <v>Age out of range</v>
      </c>
      <c r="O531" s="23" t="str">
        <f t="shared" si="210"/>
        <v>Age out of range</v>
      </c>
      <c r="P531" s="23" t="str">
        <f t="shared" si="211"/>
        <v>Age out of range</v>
      </c>
      <c r="Q531" s="23" t="e">
        <f t="shared" si="212"/>
        <v>#DIV/0!</v>
      </c>
      <c r="R531" s="17"/>
      <c r="S531" s="23">
        <v>515</v>
      </c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7"/>
      <c r="AM531" s="47"/>
      <c r="AN531" s="10" t="str">
        <f>IF($Z531="","",IF(OR($V531&lt;2.7,$V531&gt;90),"Age OOR",VLOOKUP(AN$14&amp;"-int-"&amp;$E531,Equations!$G:$I,3,0)+VLOOKUP(AN$14&amp;"-sexo-"&amp;$E531,Equations!$G:$I,3,0)*$U531+VLOOKUP(AN$14&amp;"-edad-"&amp;$E531,Equations!$G:$I,3,0)*$V531+VLOOKUP(AN$14&amp;"-est-"&amp;$E531,Equations!$G:$I,3,0)*(1/$W531)+VLOOKUP(AN$14&amp;"-imc-"&amp;$E531,Equations!$G:$I,3,0)*(1/$Q531)))</f>
        <v/>
      </c>
      <c r="AO531" s="10" t="str">
        <f>IF($Z531="","",IF(OR($V531&lt;2.7,$V531&gt;90),"Age OOR",AN531-1.6449*VLOOKUP(AN$14&amp;"-rse-"&amp;$E531,Equations!$G:$I,3,0)))</f>
        <v/>
      </c>
      <c r="AP531" s="10" t="str">
        <f>IF($Z531="","",IF(OR($V531&lt;2.7,$V531&gt;90),"Age OOR",AN531+1.6449*VLOOKUP(AN$14&amp;"-rse-"&amp;$E531,Equations!$G:$I,3,0)))</f>
        <v/>
      </c>
      <c r="AQ531" s="10" t="str">
        <f t="shared" si="213"/>
        <v/>
      </c>
      <c r="AR531" s="10" t="str">
        <f>IF($Z531="","",IF(OR($V531&lt;2.7,$V531&gt;90),"Age OOR",($Z531-AN531)/VLOOKUP(AN$14&amp;"-rse-"&amp;$E531,Equations!$G:$I,3,0)))</f>
        <v/>
      </c>
      <c r="AS531" s="10" t="str">
        <f>IF($AA531="","",IF(OR($V531&lt;2.7,$V531&gt;90),"Age OOR",VLOOKUP(AS$14&amp;"-int-"&amp;$F531,Equations!$G:$I,3,0)+VLOOKUP(AS$14&amp;"-sexo-"&amp;$F531,Equations!$G:$I,3,0)*$U531+VLOOKUP(AS$14&amp;"-edad-"&amp;$F531,Equations!$G:$I,3,0)*$V531+VLOOKUP(AS$14&amp;"-est-"&amp;$F531,Equations!$G:$I,3,0)*(1/$W531)+VLOOKUP(AS$14&amp;"-imc-"&amp;$F531,Equations!$G:$I,3,0)*(1/$Q531)))</f>
        <v/>
      </c>
      <c r="AT531" s="10" t="str">
        <f>IF($AA531="","",IF(OR($V531&lt;2.7,$V531&gt;90),"Age OOR",AS531-1.6449*VLOOKUP(AS$14&amp;"-rse-"&amp;$F531,Equations!$G:$I,3,0)))</f>
        <v/>
      </c>
      <c r="AU531" s="10" t="str">
        <f>IF($AA531="","",IF(OR($V531&lt;2.7,$V531&gt;90),"Age OOR",AS531+1.6449*VLOOKUP(AS$14&amp;"-rse-"&amp;$F531,Equations!$G:$I,3,0)))</f>
        <v/>
      </c>
      <c r="AV531" s="10" t="str">
        <f t="shared" si="214"/>
        <v/>
      </c>
      <c r="AW531" s="10" t="str">
        <f>IF($AA531="","",IF(OR($V531&lt;2.7,$V531&gt;90),"Age OOR",($AA531-AS531)/VLOOKUP(AS$14&amp;"-rse-"&amp;$F531,Equations!$G:$I,3,0)))</f>
        <v/>
      </c>
      <c r="AX531" s="10" t="str">
        <f>IF($AB531="","",IF(OR($V531&lt;2.7,$V531&gt;90),"Age OOR",VLOOKUP(AX$14&amp;"-int-"&amp;$G531,Equations!$G:$I,3,0)+VLOOKUP(AX$14&amp;"-sexo-"&amp;$G531,Equations!$G:$I,3,0)*$U531+VLOOKUP(AX$14&amp;"-edad-"&amp;$G531,Equations!$G:$I,3,0)*$V531+VLOOKUP(AX$14&amp;"-est-"&amp;$G531,Equations!$G:$I,3,0)*(1/$W531)+VLOOKUP(AX$14&amp;"-imc-"&amp;$G531,Equations!$G:$I,3,0)*(1/$Q531)))</f>
        <v/>
      </c>
      <c r="AY531" s="10" t="str">
        <f>IF($AB531="","",IF(OR($V531&lt;2.7,$V531&gt;90),"Age OOR",AX531-1.6449*VLOOKUP(AX$14&amp;"-rse-"&amp;$G531,Equations!$G:$I,3,0)))</f>
        <v/>
      </c>
      <c r="AZ531" s="10" t="str">
        <f>IF($AB531="","",IF(OR($V531&lt;2.7,$V531&gt;90),"Age OOR",AX531+1.6449*VLOOKUP(AX$14&amp;"-rse-"&amp;$G531,Equations!$G:$I,3,0)))</f>
        <v/>
      </c>
      <c r="BA531" s="10" t="str">
        <f t="shared" si="215"/>
        <v/>
      </c>
      <c r="BB531" s="10" t="str">
        <f>IF($AB531="","",IF(OR($V531&lt;2.7,$V531&gt;90),"Age OOR",($AB531-AX531)/VLOOKUP(AX$14&amp;"-rse-"&amp;$G531,Equations!$G:$I,3,0)))</f>
        <v/>
      </c>
      <c r="BC531" s="10" t="str">
        <f>IF($AC531="","",IF(OR($V531&lt;2.7,$V531&gt;90),"Age OOR",VLOOKUP(BC$14&amp;"-int-"&amp;$H531,Equations!$G:$I,3,0)+VLOOKUP(BC$14&amp;"-sexo-"&amp;$H531,Equations!$G:$I,3,0)*$U531+VLOOKUP(BC$14&amp;"-edad-"&amp;$H531,Equations!$G:$I,3,0)*$V531+VLOOKUP(BC$14&amp;"-est-"&amp;$H531,Equations!$G:$I,3,0)*(1/$W531)+VLOOKUP(BC$14&amp;"-imc-"&amp;$H531,Equations!$G:$I,3,0)*(1/$Q531)))</f>
        <v/>
      </c>
      <c r="BD531" s="10" t="str">
        <f>IF($AC531="","",IF(OR($V531&lt;2.7,$V531&gt;90),"Age OOR",BC531-1.6449*VLOOKUP(BC$14&amp;"-rse-"&amp;$H531,Equations!$G:$I,3,0)))</f>
        <v/>
      </c>
      <c r="BE531" s="10" t="str">
        <f>IF($AC531="","",IF(OR($V531&lt;2.7,$V531&gt;90),"Age OOR",BC531+1.6449*VLOOKUP(BC$14&amp;"-rse-"&amp;$H531,Equations!$G:$I,3,0)))</f>
        <v/>
      </c>
      <c r="BF531" s="10" t="str">
        <f t="shared" si="216"/>
        <v/>
      </c>
      <c r="BG531" s="10" t="str">
        <f>IF($AC531="","",IF(OR($V531&lt;2.7,$V531&gt;90),"Age OOR",($AC531-BC531)/VLOOKUP(BC$14&amp;"-rse-"&amp;$H531,Equations!$G:$I,3,0)))</f>
        <v/>
      </c>
      <c r="BH531" s="10" t="str">
        <f>IF($AD531="","",IF(OR($V531&lt;2.7,$V531&gt;90),"Age OOR",VLOOKUP(BH$14&amp;"-int-"&amp;$I531,Equations!$G:$I,3,0)+VLOOKUP(BH$14&amp;"-sexo-"&amp;$I531,Equations!$G:$I,3,0)*$U531+VLOOKUP(BH$14&amp;"-edad-"&amp;$I531,Equations!$G:$I,3,0)*$V531+VLOOKUP(BH$14&amp;"-est-"&amp;$I531,Equations!$G:$I,3,0)*(1/$W531)+VLOOKUP(BH$14&amp;"-imc-"&amp;$I531,Equations!$G:$I,3,0)*(1/$Q531)))</f>
        <v/>
      </c>
      <c r="BI531" s="10" t="str">
        <f>IF($AD531="","",IF(OR($V531&lt;2.7,$V531&gt;90),"Age OOR",BH531-1.6449*VLOOKUP(BH$14&amp;"-rse-"&amp;$I531,Equations!$G:$I,3,0)))</f>
        <v/>
      </c>
      <c r="BJ531" s="10" t="str">
        <f>IF($AD531="","",IF(OR($V531&lt;2.7,$V531&gt;90),"Age OOR",BH531+1.6449*VLOOKUP(BH$14&amp;"-rse-"&amp;$I531,Equations!$G:$I,3,0)))</f>
        <v/>
      </c>
      <c r="BK531" s="10" t="str">
        <f t="shared" si="217"/>
        <v/>
      </c>
      <c r="BL531" s="10" t="str">
        <f>IF($AD531="","",IF(OR($V531&lt;2.7,$V531&gt;90),"Age OOR",($AD531-BH531)/VLOOKUP(BH$14&amp;"-rse-"&amp;$I531,Equations!$G:$I,3,0)))</f>
        <v/>
      </c>
      <c r="BM531" s="10" t="str">
        <f>IF($AE531="","",IF(OR($V531&lt;2.7,$V531&gt;90),"Age OOR",VLOOKUP(BM$14&amp;"-int-"&amp;$J531,Equations!$G:$I,3,0)+VLOOKUP(BM$14&amp;"-sexo-"&amp;$J531,Equations!$G:$I,3,0)*$U531+VLOOKUP(BM$14&amp;"-edad-"&amp;$J531,Equations!$G:$I,3,0)*$V531+VLOOKUP(BM$14&amp;"-est-"&amp;$J531,Equations!$G:$I,3,0)*(1/$W531)+VLOOKUP(BM$14&amp;"-imc-"&amp;$J531,Equations!$G:$I,3,0)*(1/$Q531)))</f>
        <v/>
      </c>
      <c r="BN531" s="10" t="str">
        <f>IF($AE531="","",IF(OR($V531&lt;2.7,$V531&gt;90),"Age OOR",BM531-1.6449*VLOOKUP(BM$14&amp;"-rse-"&amp;$J531,Equations!$G:$I,3,0)))</f>
        <v/>
      </c>
      <c r="BO531" s="10" t="str">
        <f>IF($AE531="","",IF(OR($V531&lt;2.7,$V531&gt;90),"Age OOR",BM531+1.6449*VLOOKUP(BM$14&amp;"-rse-"&amp;$J531,Equations!$G:$I,3,0)))</f>
        <v/>
      </c>
      <c r="BP531" s="10" t="str">
        <f t="shared" si="218"/>
        <v/>
      </c>
      <c r="BQ531" s="10" t="str">
        <f>IF($AE531="","",IF(OR($V531&lt;2.7,$V531&gt;90),"Age OOR",($AE531-BM531)/VLOOKUP(BM$14&amp;"-rse-"&amp;$J531,Equations!$G:$I,3,0)))</f>
        <v/>
      </c>
      <c r="BR531" s="10" t="str">
        <f>IF($AF531="","",IF(OR($V531&lt;2.7,$V531&gt;90),"Age OOR",VLOOKUP(BR$14&amp;"-int-"&amp;$K531,Equations!$G:$I,3,0)+VLOOKUP(BR$14&amp;"-sexo-"&amp;$K531,Equations!$G:$I,3,0)*$U531+VLOOKUP(BR$14&amp;"-edad-"&amp;$K531,Equations!$G:$I,3,0)*$V531+VLOOKUP(BR$14&amp;"-est-"&amp;$K531,Equations!$G:$I,3,0)*(1/$W531)+VLOOKUP(BR$14&amp;"-imc-"&amp;$K531,Equations!$G:$I,3,0)*(1/$Q531)))</f>
        <v/>
      </c>
      <c r="BS531" s="10" t="str">
        <f>IF($AF531="","",IF(OR($V531&lt;2.7,$V531&gt;90),"Age OOR",BR531-1.6449*VLOOKUP(BR$14&amp;"-rse-"&amp;$K531,Equations!$G:$I,3,0)))</f>
        <v/>
      </c>
      <c r="BT531" s="10" t="str">
        <f>IF($AF531="","",IF(OR($V531&lt;2.7,$V531&gt;90),"Age OOR",BR531+1.6449*VLOOKUP(BR$14&amp;"-rse-"&amp;$K531,Equations!$G:$I,3,0)))</f>
        <v/>
      </c>
      <c r="BU531" s="10" t="str">
        <f t="shared" si="219"/>
        <v/>
      </c>
      <c r="BV531" s="10" t="str">
        <f>IF($AF531="","",IF(OR($V531&lt;2.7,$V531&gt;90),"Age OOR",($AF531-BR531)/VLOOKUP(BR$14&amp;"-rse-"&amp;$K531,Equations!$G:$I,3,0)))</f>
        <v/>
      </c>
      <c r="BW531" s="10" t="str">
        <f>IF($AG531="","",IF(OR($V531&lt;2.7,$V531&gt;90),"Age OOR",VLOOKUP(BW$14&amp;"-int-"&amp;$L531,Equations!$G:$I,3,0)+VLOOKUP(BW$14&amp;"-sexo-"&amp;$L531,Equations!$G:$I,3,0)*$U531+VLOOKUP(BW$14&amp;"-edad-"&amp;$L531,Equations!$G:$I,3,0)*$V531+VLOOKUP(BW$14&amp;"-est-"&amp;$L531,Equations!$G:$I,3,0)*(1/$W531)+VLOOKUP(BW$14&amp;"-imc-"&amp;$L531,Equations!$G:$I,3,0)*(1/$Q531)))</f>
        <v/>
      </c>
      <c r="BX531" s="10" t="str">
        <f>IF($AG531="","",IF(OR($V531&lt;2.7,$V531&gt;90),"Age OOR",BW531-1.6449*VLOOKUP(BW$14&amp;"-rse-"&amp;$L531,Equations!$G:$I,3,0)))</f>
        <v/>
      </c>
      <c r="BY531" s="10" t="str">
        <f>IF($AG531="","",IF(OR($V531&lt;2.7,$V531&gt;90),"Age OOR",BW531+1.6449*VLOOKUP(BW$14&amp;"-rse-"&amp;$L531,Equations!$G:$I,3,0)))</f>
        <v/>
      </c>
      <c r="BZ531" s="10" t="str">
        <f t="shared" si="220"/>
        <v/>
      </c>
      <c r="CA531" s="10" t="str">
        <f>IF($AG531="","",IF(OR($V531&lt;2.7,$V531&gt;90),"Age OOR",($AG531-BW531)/VLOOKUP(BW$14&amp;"-rse-"&amp;$L531,Equations!$G:$I,3,0)))</f>
        <v/>
      </c>
      <c r="CB531" s="10" t="str">
        <f>IF($AH531="","",IF(OR($V531&lt;2.7,$V531&gt;90),"Age OOR",VLOOKUP(CB$14&amp;"-int-"&amp;$M531,Equations!$G:$I,3,0)+VLOOKUP(CB$14&amp;"-sexo-"&amp;$M531,Equations!$G:$I,3,0)*$U531+VLOOKUP(CB$14&amp;"-edad-"&amp;$M531,Equations!$G:$I,3,0)*$V531+VLOOKUP(CB$14&amp;"-est-"&amp;$M531,Equations!$G:$I,3,0)*(1/$W531)+VLOOKUP(CB$14&amp;"-imc-"&amp;$M531,Equations!$G:$I,3,0)*(1/$Q531)))</f>
        <v/>
      </c>
      <c r="CC531" s="10" t="str">
        <f>IF($AH531="","",IF(OR($V531&lt;2.7,$V531&gt;90),"Age OOR",CB531-1.6449*VLOOKUP(CB$14&amp;"-rse-"&amp;$M531,Equations!$G:$I,3,0)))</f>
        <v/>
      </c>
      <c r="CD531" s="10" t="str">
        <f>IF($AH531="","",IF(OR($V531&lt;2.7,$V531&gt;90),"Age OOR",CB531+1.6449*VLOOKUP(CB$14&amp;"-rse-"&amp;$M531,Equations!$G:$I,3,0)))</f>
        <v/>
      </c>
      <c r="CE531" s="10" t="str">
        <f t="shared" si="221"/>
        <v/>
      </c>
      <c r="CF531" s="10" t="str">
        <f>IF($AH531="","",IF(OR($V531&lt;2.7,$V531&gt;90),"Age OOR",($AH531-CB531)/VLOOKUP(CB$14&amp;"-rse-"&amp;$M531,Equations!$G:$I,3,0)))</f>
        <v/>
      </c>
      <c r="CG531" s="10" t="str">
        <f>IF($AI531="","",IF(OR($V531&lt;2.7,$V531&gt;90),"Age OOR",VLOOKUP(CG$14&amp;"-int-"&amp;$N531,Equations!$G:$I,3,0)+VLOOKUP(CG$14&amp;"-sexo-"&amp;$N531,Equations!$G:$I,3,0)*$U531+VLOOKUP(CG$14&amp;"-edad-"&amp;$N531,Equations!$G:$I,3,0)*$V531+VLOOKUP(CG$14&amp;"-est-"&amp;$N531,Equations!$G:$I,3,0)*(1/$W531)+VLOOKUP(CG$14&amp;"-imc-"&amp;$N531,Equations!$G:$I,3,0)*(1/$Q531)))</f>
        <v/>
      </c>
      <c r="CH531" s="10" t="str">
        <f>IF($AI531="","",IF(OR($V531&lt;2.7,$V531&gt;90),"Age OOR",CG531-1.6449*VLOOKUP(CG$14&amp;"-rse-"&amp;$N531,Equations!$G:$I,3,0)))</f>
        <v/>
      </c>
      <c r="CI531" s="10" t="str">
        <f>IF($AI531="","",IF(OR($V531&lt;2.7,$V531&gt;90),"Age OOR",CG531+1.6449*VLOOKUP(CG$14&amp;"-rse-"&amp;$N531,Equations!$G:$I,3,0)))</f>
        <v/>
      </c>
      <c r="CJ531" s="10" t="str">
        <f t="shared" si="222"/>
        <v/>
      </c>
      <c r="CK531" s="10" t="str">
        <f>IF($AI531="","",IF(OR($V531&lt;2.7,$V531&gt;90),"Age OOR",($AI531-CG531)/VLOOKUP(CG$14&amp;"-rse-"&amp;$N531,Equations!$G:$I,3,0)))</f>
        <v/>
      </c>
      <c r="CL531" s="10" t="str">
        <f>IF($AJ531="","",IF(OR($V531&lt;2.7,$V531&gt;90),"Age OOR",VLOOKUP(CL$14&amp;"-int-"&amp;$O531,Equations!$G:$I,3,0)+VLOOKUP(CL$14&amp;"-sexo-"&amp;$O531,Equations!$G:$I,3,0)*$U531+VLOOKUP(CL$14&amp;"-edad-"&amp;$O531,Equations!$G:$I,3,0)*$V531+VLOOKUP(CL$14&amp;"-est-"&amp;$O531,Equations!$G:$I,3,0)*(1/$W531)+VLOOKUP(CL$14&amp;"-imc-"&amp;$O531,Equations!$G:$I,3,0)*(1/$Q531)))</f>
        <v/>
      </c>
      <c r="CM531" s="10" t="str">
        <f>IF($AJ531="","",IF(OR($V531&lt;2.7,$V531&gt;90),"Age OOR",CL531-1.6449*VLOOKUP(CL$14&amp;"-rse-"&amp;$O531,Equations!$G:$I,3,0)))</f>
        <v/>
      </c>
      <c r="CN531" s="10" t="str">
        <f>IF($AJ531="","",IF(OR($V531&lt;2.7,$V531&gt;90),"Age OOR",CL531+1.6449*VLOOKUP(CL$14&amp;"-rse-"&amp;$O531,Equations!$G:$I,3,0)))</f>
        <v/>
      </c>
      <c r="CO531" s="10" t="str">
        <f t="shared" si="223"/>
        <v/>
      </c>
      <c r="CP531" s="10" t="str">
        <f>IF($AJ531="","",IF(OR($V531&lt;2.7,$V531&gt;90),"Age OOR",($AJ531-CL531)/VLOOKUP(CL$14&amp;"-rse-"&amp;$O531,Equations!$G:$I,3,0)))</f>
        <v/>
      </c>
      <c r="CQ531" s="10" t="str">
        <f>IF($AK531="","",IF(OR($V531&lt;2.7,$V531&gt;90),"Age OOR",EXP(VLOOKUP(CQ$14&amp;"-int-"&amp;$P531,Equations!$G:$I,3,0)+VLOOKUP(CQ$14&amp;"-sexo-"&amp;$P531,Equations!$G:$I,3,0)*$U531+VLOOKUP(CQ$14&amp;"-edad-"&amp;$P531,Equations!$G:$I,3,0)*$V531+VLOOKUP(CQ$14&amp;"-est-"&amp;$P531,Equations!$G:$I,3,0)*(1/$W531)+VLOOKUP(CQ$14&amp;"-imc-"&amp;$P531,Equations!$G:$I,3,0)*(1/$Q531))))</f>
        <v/>
      </c>
      <c r="CR531" s="10" t="str">
        <f>IF($AK531="","",IF(OR($V531&lt;2.7,$V531&gt;90),"Age OOR",EXP(LN(CQ531)-1.6449*VLOOKUP(CQ$14&amp;"-rse-"&amp;$P531,Equations!$G:$I,3,0))))</f>
        <v/>
      </c>
      <c r="CS531" s="10" t="str">
        <f>IF($AK531="","",IF(OR($V531&lt;2.7,$V531&gt;90),"Age OOR",EXP(LN(CQ531)+1.6449*VLOOKUP(CQ$14&amp;"-rse-"&amp;$P531,Equations!$G:$I,3,0))))</f>
        <v/>
      </c>
      <c r="CT531" s="10" t="str">
        <f t="shared" si="224"/>
        <v/>
      </c>
      <c r="CU531" s="10" t="str">
        <f>IF($AK531="","",IF(OR($V531&lt;2.7,$V531&gt;90),"Age OOR",(LN($AK531)-LN(CQ531))/VLOOKUP(CQ$14&amp;"-rse-"&amp;$P531,Equations!$G:$I,3,0)))</f>
        <v/>
      </c>
      <c r="CV531" s="47"/>
    </row>
    <row r="532" spans="5:100" x14ac:dyDescent="0.2">
      <c r="E532" s="23" t="str">
        <f t="shared" si="200"/>
        <v>Age out of range</v>
      </c>
      <c r="F532" s="23" t="str">
        <f t="shared" si="201"/>
        <v>Age out of range</v>
      </c>
      <c r="G532" s="23" t="str">
        <f t="shared" si="202"/>
        <v>Age out of range</v>
      </c>
      <c r="H532" s="23" t="str">
        <f t="shared" si="203"/>
        <v>Age out of range</v>
      </c>
      <c r="I532" s="23" t="str">
        <f t="shared" si="204"/>
        <v>Age out of range</v>
      </c>
      <c r="J532" s="23" t="str">
        <f t="shared" si="205"/>
        <v>Age out of range</v>
      </c>
      <c r="K532" s="23" t="str">
        <f t="shared" si="206"/>
        <v>Age out of range</v>
      </c>
      <c r="L532" s="23" t="str">
        <f t="shared" si="207"/>
        <v>Age out of range</v>
      </c>
      <c r="M532" s="23" t="str">
        <f t="shared" si="208"/>
        <v>Age out of range</v>
      </c>
      <c r="N532" s="23" t="str">
        <f t="shared" si="209"/>
        <v>Age out of range</v>
      </c>
      <c r="O532" s="23" t="str">
        <f t="shared" si="210"/>
        <v>Age out of range</v>
      </c>
      <c r="P532" s="23" t="str">
        <f t="shared" si="211"/>
        <v>Age out of range</v>
      </c>
      <c r="Q532" s="23" t="e">
        <f t="shared" si="212"/>
        <v>#DIV/0!</v>
      </c>
      <c r="R532" s="17"/>
      <c r="S532" s="23">
        <v>516</v>
      </c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7"/>
      <c r="AM532" s="47"/>
      <c r="AN532" s="10" t="str">
        <f>IF($Z532="","",IF(OR($V532&lt;2.7,$V532&gt;90),"Age OOR",VLOOKUP(AN$14&amp;"-int-"&amp;$E532,Equations!$G:$I,3,0)+VLOOKUP(AN$14&amp;"-sexo-"&amp;$E532,Equations!$G:$I,3,0)*$U532+VLOOKUP(AN$14&amp;"-edad-"&amp;$E532,Equations!$G:$I,3,0)*$V532+VLOOKUP(AN$14&amp;"-est-"&amp;$E532,Equations!$G:$I,3,0)*(1/$W532)+VLOOKUP(AN$14&amp;"-imc-"&amp;$E532,Equations!$G:$I,3,0)*(1/$Q532)))</f>
        <v/>
      </c>
      <c r="AO532" s="10" t="str">
        <f>IF($Z532="","",IF(OR($V532&lt;2.7,$V532&gt;90),"Age OOR",AN532-1.6449*VLOOKUP(AN$14&amp;"-rse-"&amp;$E532,Equations!$G:$I,3,0)))</f>
        <v/>
      </c>
      <c r="AP532" s="10" t="str">
        <f>IF($Z532="","",IF(OR($V532&lt;2.7,$V532&gt;90),"Age OOR",AN532+1.6449*VLOOKUP(AN$14&amp;"-rse-"&amp;$E532,Equations!$G:$I,3,0)))</f>
        <v/>
      </c>
      <c r="AQ532" s="10" t="str">
        <f t="shared" si="213"/>
        <v/>
      </c>
      <c r="AR532" s="10" t="str">
        <f>IF($Z532="","",IF(OR($V532&lt;2.7,$V532&gt;90),"Age OOR",($Z532-AN532)/VLOOKUP(AN$14&amp;"-rse-"&amp;$E532,Equations!$G:$I,3,0)))</f>
        <v/>
      </c>
      <c r="AS532" s="10" t="str">
        <f>IF($AA532="","",IF(OR($V532&lt;2.7,$V532&gt;90),"Age OOR",VLOOKUP(AS$14&amp;"-int-"&amp;$F532,Equations!$G:$I,3,0)+VLOOKUP(AS$14&amp;"-sexo-"&amp;$F532,Equations!$G:$I,3,0)*$U532+VLOOKUP(AS$14&amp;"-edad-"&amp;$F532,Equations!$G:$I,3,0)*$V532+VLOOKUP(AS$14&amp;"-est-"&amp;$F532,Equations!$G:$I,3,0)*(1/$W532)+VLOOKUP(AS$14&amp;"-imc-"&amp;$F532,Equations!$G:$I,3,0)*(1/$Q532)))</f>
        <v/>
      </c>
      <c r="AT532" s="10" t="str">
        <f>IF($AA532="","",IF(OR($V532&lt;2.7,$V532&gt;90),"Age OOR",AS532-1.6449*VLOOKUP(AS$14&amp;"-rse-"&amp;$F532,Equations!$G:$I,3,0)))</f>
        <v/>
      </c>
      <c r="AU532" s="10" t="str">
        <f>IF($AA532="","",IF(OR($V532&lt;2.7,$V532&gt;90),"Age OOR",AS532+1.6449*VLOOKUP(AS$14&amp;"-rse-"&amp;$F532,Equations!$G:$I,3,0)))</f>
        <v/>
      </c>
      <c r="AV532" s="10" t="str">
        <f t="shared" si="214"/>
        <v/>
      </c>
      <c r="AW532" s="10" t="str">
        <f>IF($AA532="","",IF(OR($V532&lt;2.7,$V532&gt;90),"Age OOR",($AA532-AS532)/VLOOKUP(AS$14&amp;"-rse-"&amp;$F532,Equations!$G:$I,3,0)))</f>
        <v/>
      </c>
      <c r="AX532" s="10" t="str">
        <f>IF($AB532="","",IF(OR($V532&lt;2.7,$V532&gt;90),"Age OOR",VLOOKUP(AX$14&amp;"-int-"&amp;$G532,Equations!$G:$I,3,0)+VLOOKUP(AX$14&amp;"-sexo-"&amp;$G532,Equations!$G:$I,3,0)*$U532+VLOOKUP(AX$14&amp;"-edad-"&amp;$G532,Equations!$G:$I,3,0)*$V532+VLOOKUP(AX$14&amp;"-est-"&amp;$G532,Equations!$G:$I,3,0)*(1/$W532)+VLOOKUP(AX$14&amp;"-imc-"&amp;$G532,Equations!$G:$I,3,0)*(1/$Q532)))</f>
        <v/>
      </c>
      <c r="AY532" s="10" t="str">
        <f>IF($AB532="","",IF(OR($V532&lt;2.7,$V532&gt;90),"Age OOR",AX532-1.6449*VLOOKUP(AX$14&amp;"-rse-"&amp;$G532,Equations!$G:$I,3,0)))</f>
        <v/>
      </c>
      <c r="AZ532" s="10" t="str">
        <f>IF($AB532="","",IF(OR($V532&lt;2.7,$V532&gt;90),"Age OOR",AX532+1.6449*VLOOKUP(AX$14&amp;"-rse-"&amp;$G532,Equations!$G:$I,3,0)))</f>
        <v/>
      </c>
      <c r="BA532" s="10" t="str">
        <f t="shared" si="215"/>
        <v/>
      </c>
      <c r="BB532" s="10" t="str">
        <f>IF($AB532="","",IF(OR($V532&lt;2.7,$V532&gt;90),"Age OOR",($AB532-AX532)/VLOOKUP(AX$14&amp;"-rse-"&amp;$G532,Equations!$G:$I,3,0)))</f>
        <v/>
      </c>
      <c r="BC532" s="10" t="str">
        <f>IF($AC532="","",IF(OR($V532&lt;2.7,$V532&gt;90),"Age OOR",VLOOKUP(BC$14&amp;"-int-"&amp;$H532,Equations!$G:$I,3,0)+VLOOKUP(BC$14&amp;"-sexo-"&amp;$H532,Equations!$G:$I,3,0)*$U532+VLOOKUP(BC$14&amp;"-edad-"&amp;$H532,Equations!$G:$I,3,0)*$V532+VLOOKUP(BC$14&amp;"-est-"&amp;$H532,Equations!$G:$I,3,0)*(1/$W532)+VLOOKUP(BC$14&amp;"-imc-"&amp;$H532,Equations!$G:$I,3,0)*(1/$Q532)))</f>
        <v/>
      </c>
      <c r="BD532" s="10" t="str">
        <f>IF($AC532="","",IF(OR($V532&lt;2.7,$V532&gt;90),"Age OOR",BC532-1.6449*VLOOKUP(BC$14&amp;"-rse-"&amp;$H532,Equations!$G:$I,3,0)))</f>
        <v/>
      </c>
      <c r="BE532" s="10" t="str">
        <f>IF($AC532="","",IF(OR($V532&lt;2.7,$V532&gt;90),"Age OOR",BC532+1.6449*VLOOKUP(BC$14&amp;"-rse-"&amp;$H532,Equations!$G:$I,3,0)))</f>
        <v/>
      </c>
      <c r="BF532" s="10" t="str">
        <f t="shared" si="216"/>
        <v/>
      </c>
      <c r="BG532" s="10" t="str">
        <f>IF($AC532="","",IF(OR($V532&lt;2.7,$V532&gt;90),"Age OOR",($AC532-BC532)/VLOOKUP(BC$14&amp;"-rse-"&amp;$H532,Equations!$G:$I,3,0)))</f>
        <v/>
      </c>
      <c r="BH532" s="10" t="str">
        <f>IF($AD532="","",IF(OR($V532&lt;2.7,$V532&gt;90),"Age OOR",VLOOKUP(BH$14&amp;"-int-"&amp;$I532,Equations!$G:$I,3,0)+VLOOKUP(BH$14&amp;"-sexo-"&amp;$I532,Equations!$G:$I,3,0)*$U532+VLOOKUP(BH$14&amp;"-edad-"&amp;$I532,Equations!$G:$I,3,0)*$V532+VLOOKUP(BH$14&amp;"-est-"&amp;$I532,Equations!$G:$I,3,0)*(1/$W532)+VLOOKUP(BH$14&amp;"-imc-"&amp;$I532,Equations!$G:$I,3,0)*(1/$Q532)))</f>
        <v/>
      </c>
      <c r="BI532" s="10" t="str">
        <f>IF($AD532="","",IF(OR($V532&lt;2.7,$V532&gt;90),"Age OOR",BH532-1.6449*VLOOKUP(BH$14&amp;"-rse-"&amp;$I532,Equations!$G:$I,3,0)))</f>
        <v/>
      </c>
      <c r="BJ532" s="10" t="str">
        <f>IF($AD532="","",IF(OR($V532&lt;2.7,$V532&gt;90),"Age OOR",BH532+1.6449*VLOOKUP(BH$14&amp;"-rse-"&amp;$I532,Equations!$G:$I,3,0)))</f>
        <v/>
      </c>
      <c r="BK532" s="10" t="str">
        <f t="shared" si="217"/>
        <v/>
      </c>
      <c r="BL532" s="10" t="str">
        <f>IF($AD532="","",IF(OR($V532&lt;2.7,$V532&gt;90),"Age OOR",($AD532-BH532)/VLOOKUP(BH$14&amp;"-rse-"&amp;$I532,Equations!$G:$I,3,0)))</f>
        <v/>
      </c>
      <c r="BM532" s="10" t="str">
        <f>IF($AE532="","",IF(OR($V532&lt;2.7,$V532&gt;90),"Age OOR",VLOOKUP(BM$14&amp;"-int-"&amp;$J532,Equations!$G:$I,3,0)+VLOOKUP(BM$14&amp;"-sexo-"&amp;$J532,Equations!$G:$I,3,0)*$U532+VLOOKUP(BM$14&amp;"-edad-"&amp;$J532,Equations!$G:$I,3,0)*$V532+VLOOKUP(BM$14&amp;"-est-"&amp;$J532,Equations!$G:$I,3,0)*(1/$W532)+VLOOKUP(BM$14&amp;"-imc-"&amp;$J532,Equations!$G:$I,3,0)*(1/$Q532)))</f>
        <v/>
      </c>
      <c r="BN532" s="10" t="str">
        <f>IF($AE532="","",IF(OR($V532&lt;2.7,$V532&gt;90),"Age OOR",BM532-1.6449*VLOOKUP(BM$14&amp;"-rse-"&amp;$J532,Equations!$G:$I,3,0)))</f>
        <v/>
      </c>
      <c r="BO532" s="10" t="str">
        <f>IF($AE532="","",IF(OR($V532&lt;2.7,$V532&gt;90),"Age OOR",BM532+1.6449*VLOOKUP(BM$14&amp;"-rse-"&amp;$J532,Equations!$G:$I,3,0)))</f>
        <v/>
      </c>
      <c r="BP532" s="10" t="str">
        <f t="shared" si="218"/>
        <v/>
      </c>
      <c r="BQ532" s="10" t="str">
        <f>IF($AE532="","",IF(OR($V532&lt;2.7,$V532&gt;90),"Age OOR",($AE532-BM532)/VLOOKUP(BM$14&amp;"-rse-"&amp;$J532,Equations!$G:$I,3,0)))</f>
        <v/>
      </c>
      <c r="BR532" s="10" t="str">
        <f>IF($AF532="","",IF(OR($V532&lt;2.7,$V532&gt;90),"Age OOR",VLOOKUP(BR$14&amp;"-int-"&amp;$K532,Equations!$G:$I,3,0)+VLOOKUP(BR$14&amp;"-sexo-"&amp;$K532,Equations!$G:$I,3,0)*$U532+VLOOKUP(BR$14&amp;"-edad-"&amp;$K532,Equations!$G:$I,3,0)*$V532+VLOOKUP(BR$14&amp;"-est-"&amp;$K532,Equations!$G:$I,3,0)*(1/$W532)+VLOOKUP(BR$14&amp;"-imc-"&amp;$K532,Equations!$G:$I,3,0)*(1/$Q532)))</f>
        <v/>
      </c>
      <c r="BS532" s="10" t="str">
        <f>IF($AF532="","",IF(OR($V532&lt;2.7,$V532&gt;90),"Age OOR",BR532-1.6449*VLOOKUP(BR$14&amp;"-rse-"&amp;$K532,Equations!$G:$I,3,0)))</f>
        <v/>
      </c>
      <c r="BT532" s="10" t="str">
        <f>IF($AF532="","",IF(OR($V532&lt;2.7,$V532&gt;90),"Age OOR",BR532+1.6449*VLOOKUP(BR$14&amp;"-rse-"&amp;$K532,Equations!$G:$I,3,0)))</f>
        <v/>
      </c>
      <c r="BU532" s="10" t="str">
        <f t="shared" si="219"/>
        <v/>
      </c>
      <c r="BV532" s="10" t="str">
        <f>IF($AF532="","",IF(OR($V532&lt;2.7,$V532&gt;90),"Age OOR",($AF532-BR532)/VLOOKUP(BR$14&amp;"-rse-"&amp;$K532,Equations!$G:$I,3,0)))</f>
        <v/>
      </c>
      <c r="BW532" s="10" t="str">
        <f>IF($AG532="","",IF(OR($V532&lt;2.7,$V532&gt;90),"Age OOR",VLOOKUP(BW$14&amp;"-int-"&amp;$L532,Equations!$G:$I,3,0)+VLOOKUP(BW$14&amp;"-sexo-"&amp;$L532,Equations!$G:$I,3,0)*$U532+VLOOKUP(BW$14&amp;"-edad-"&amp;$L532,Equations!$G:$I,3,0)*$V532+VLOOKUP(BW$14&amp;"-est-"&amp;$L532,Equations!$G:$I,3,0)*(1/$W532)+VLOOKUP(BW$14&amp;"-imc-"&amp;$L532,Equations!$G:$I,3,0)*(1/$Q532)))</f>
        <v/>
      </c>
      <c r="BX532" s="10" t="str">
        <f>IF($AG532="","",IF(OR($V532&lt;2.7,$V532&gt;90),"Age OOR",BW532-1.6449*VLOOKUP(BW$14&amp;"-rse-"&amp;$L532,Equations!$G:$I,3,0)))</f>
        <v/>
      </c>
      <c r="BY532" s="10" t="str">
        <f>IF($AG532="","",IF(OR($V532&lt;2.7,$V532&gt;90),"Age OOR",BW532+1.6449*VLOOKUP(BW$14&amp;"-rse-"&amp;$L532,Equations!$G:$I,3,0)))</f>
        <v/>
      </c>
      <c r="BZ532" s="10" t="str">
        <f t="shared" si="220"/>
        <v/>
      </c>
      <c r="CA532" s="10" t="str">
        <f>IF($AG532="","",IF(OR($V532&lt;2.7,$V532&gt;90),"Age OOR",($AG532-BW532)/VLOOKUP(BW$14&amp;"-rse-"&amp;$L532,Equations!$G:$I,3,0)))</f>
        <v/>
      </c>
      <c r="CB532" s="10" t="str">
        <f>IF($AH532="","",IF(OR($V532&lt;2.7,$V532&gt;90),"Age OOR",VLOOKUP(CB$14&amp;"-int-"&amp;$M532,Equations!$G:$I,3,0)+VLOOKUP(CB$14&amp;"-sexo-"&amp;$M532,Equations!$G:$I,3,0)*$U532+VLOOKUP(CB$14&amp;"-edad-"&amp;$M532,Equations!$G:$I,3,0)*$V532+VLOOKUP(CB$14&amp;"-est-"&amp;$M532,Equations!$G:$I,3,0)*(1/$W532)+VLOOKUP(CB$14&amp;"-imc-"&amp;$M532,Equations!$G:$I,3,0)*(1/$Q532)))</f>
        <v/>
      </c>
      <c r="CC532" s="10" t="str">
        <f>IF($AH532="","",IF(OR($V532&lt;2.7,$V532&gt;90),"Age OOR",CB532-1.6449*VLOOKUP(CB$14&amp;"-rse-"&amp;$M532,Equations!$G:$I,3,0)))</f>
        <v/>
      </c>
      <c r="CD532" s="10" t="str">
        <f>IF($AH532="","",IF(OR($V532&lt;2.7,$V532&gt;90),"Age OOR",CB532+1.6449*VLOOKUP(CB$14&amp;"-rse-"&amp;$M532,Equations!$G:$I,3,0)))</f>
        <v/>
      </c>
      <c r="CE532" s="10" t="str">
        <f t="shared" si="221"/>
        <v/>
      </c>
      <c r="CF532" s="10" t="str">
        <f>IF($AH532="","",IF(OR($V532&lt;2.7,$V532&gt;90),"Age OOR",($AH532-CB532)/VLOOKUP(CB$14&amp;"-rse-"&amp;$M532,Equations!$G:$I,3,0)))</f>
        <v/>
      </c>
      <c r="CG532" s="10" t="str">
        <f>IF($AI532="","",IF(OR($V532&lt;2.7,$V532&gt;90),"Age OOR",VLOOKUP(CG$14&amp;"-int-"&amp;$N532,Equations!$G:$I,3,0)+VLOOKUP(CG$14&amp;"-sexo-"&amp;$N532,Equations!$G:$I,3,0)*$U532+VLOOKUP(CG$14&amp;"-edad-"&amp;$N532,Equations!$G:$I,3,0)*$V532+VLOOKUP(CG$14&amp;"-est-"&amp;$N532,Equations!$G:$I,3,0)*(1/$W532)+VLOOKUP(CG$14&amp;"-imc-"&amp;$N532,Equations!$G:$I,3,0)*(1/$Q532)))</f>
        <v/>
      </c>
      <c r="CH532" s="10" t="str">
        <f>IF($AI532="","",IF(OR($V532&lt;2.7,$V532&gt;90),"Age OOR",CG532-1.6449*VLOOKUP(CG$14&amp;"-rse-"&amp;$N532,Equations!$G:$I,3,0)))</f>
        <v/>
      </c>
      <c r="CI532" s="10" t="str">
        <f>IF($AI532="","",IF(OR($V532&lt;2.7,$V532&gt;90),"Age OOR",CG532+1.6449*VLOOKUP(CG$14&amp;"-rse-"&amp;$N532,Equations!$G:$I,3,0)))</f>
        <v/>
      </c>
      <c r="CJ532" s="10" t="str">
        <f t="shared" si="222"/>
        <v/>
      </c>
      <c r="CK532" s="10" t="str">
        <f>IF($AI532="","",IF(OR($V532&lt;2.7,$V532&gt;90),"Age OOR",($AI532-CG532)/VLOOKUP(CG$14&amp;"-rse-"&amp;$N532,Equations!$G:$I,3,0)))</f>
        <v/>
      </c>
      <c r="CL532" s="10" t="str">
        <f>IF($AJ532="","",IF(OR($V532&lt;2.7,$V532&gt;90),"Age OOR",VLOOKUP(CL$14&amp;"-int-"&amp;$O532,Equations!$G:$I,3,0)+VLOOKUP(CL$14&amp;"-sexo-"&amp;$O532,Equations!$G:$I,3,0)*$U532+VLOOKUP(CL$14&amp;"-edad-"&amp;$O532,Equations!$G:$I,3,0)*$V532+VLOOKUP(CL$14&amp;"-est-"&amp;$O532,Equations!$G:$I,3,0)*(1/$W532)+VLOOKUP(CL$14&amp;"-imc-"&amp;$O532,Equations!$G:$I,3,0)*(1/$Q532)))</f>
        <v/>
      </c>
      <c r="CM532" s="10" t="str">
        <f>IF($AJ532="","",IF(OR($V532&lt;2.7,$V532&gt;90),"Age OOR",CL532-1.6449*VLOOKUP(CL$14&amp;"-rse-"&amp;$O532,Equations!$G:$I,3,0)))</f>
        <v/>
      </c>
      <c r="CN532" s="10" t="str">
        <f>IF($AJ532="","",IF(OR($V532&lt;2.7,$V532&gt;90),"Age OOR",CL532+1.6449*VLOOKUP(CL$14&amp;"-rse-"&amp;$O532,Equations!$G:$I,3,0)))</f>
        <v/>
      </c>
      <c r="CO532" s="10" t="str">
        <f t="shared" si="223"/>
        <v/>
      </c>
      <c r="CP532" s="10" t="str">
        <f>IF($AJ532="","",IF(OR($V532&lt;2.7,$V532&gt;90),"Age OOR",($AJ532-CL532)/VLOOKUP(CL$14&amp;"-rse-"&amp;$O532,Equations!$G:$I,3,0)))</f>
        <v/>
      </c>
      <c r="CQ532" s="10" t="str">
        <f>IF($AK532="","",IF(OR($V532&lt;2.7,$V532&gt;90),"Age OOR",EXP(VLOOKUP(CQ$14&amp;"-int-"&amp;$P532,Equations!$G:$I,3,0)+VLOOKUP(CQ$14&amp;"-sexo-"&amp;$P532,Equations!$G:$I,3,0)*$U532+VLOOKUP(CQ$14&amp;"-edad-"&amp;$P532,Equations!$G:$I,3,0)*$V532+VLOOKUP(CQ$14&amp;"-est-"&amp;$P532,Equations!$G:$I,3,0)*(1/$W532)+VLOOKUP(CQ$14&amp;"-imc-"&amp;$P532,Equations!$G:$I,3,0)*(1/$Q532))))</f>
        <v/>
      </c>
      <c r="CR532" s="10" t="str">
        <f>IF($AK532="","",IF(OR($V532&lt;2.7,$V532&gt;90),"Age OOR",EXP(LN(CQ532)-1.6449*VLOOKUP(CQ$14&amp;"-rse-"&amp;$P532,Equations!$G:$I,3,0))))</f>
        <v/>
      </c>
      <c r="CS532" s="10" t="str">
        <f>IF($AK532="","",IF(OR($V532&lt;2.7,$V532&gt;90),"Age OOR",EXP(LN(CQ532)+1.6449*VLOOKUP(CQ$14&amp;"-rse-"&amp;$P532,Equations!$G:$I,3,0))))</f>
        <v/>
      </c>
      <c r="CT532" s="10" t="str">
        <f t="shared" si="224"/>
        <v/>
      </c>
      <c r="CU532" s="10" t="str">
        <f>IF($AK532="","",IF(OR($V532&lt;2.7,$V532&gt;90),"Age OOR",(LN($AK532)-LN(CQ532))/VLOOKUP(CQ$14&amp;"-rse-"&amp;$P532,Equations!$G:$I,3,0)))</f>
        <v/>
      </c>
      <c r="CV532" s="47"/>
    </row>
    <row r="533" spans="5:100" x14ac:dyDescent="0.2">
      <c r="E533" s="23" t="str">
        <f t="shared" si="200"/>
        <v>Age out of range</v>
      </c>
      <c r="F533" s="23" t="str">
        <f t="shared" si="201"/>
        <v>Age out of range</v>
      </c>
      <c r="G533" s="23" t="str">
        <f t="shared" si="202"/>
        <v>Age out of range</v>
      </c>
      <c r="H533" s="23" t="str">
        <f t="shared" si="203"/>
        <v>Age out of range</v>
      </c>
      <c r="I533" s="23" t="str">
        <f t="shared" si="204"/>
        <v>Age out of range</v>
      </c>
      <c r="J533" s="23" t="str">
        <f t="shared" si="205"/>
        <v>Age out of range</v>
      </c>
      <c r="K533" s="23" t="str">
        <f t="shared" si="206"/>
        <v>Age out of range</v>
      </c>
      <c r="L533" s="23" t="str">
        <f t="shared" si="207"/>
        <v>Age out of range</v>
      </c>
      <c r="M533" s="23" t="str">
        <f t="shared" si="208"/>
        <v>Age out of range</v>
      </c>
      <c r="N533" s="23" t="str">
        <f t="shared" si="209"/>
        <v>Age out of range</v>
      </c>
      <c r="O533" s="23" t="str">
        <f t="shared" si="210"/>
        <v>Age out of range</v>
      </c>
      <c r="P533" s="23" t="str">
        <f t="shared" si="211"/>
        <v>Age out of range</v>
      </c>
      <c r="Q533" s="23" t="e">
        <f t="shared" si="212"/>
        <v>#DIV/0!</v>
      </c>
      <c r="R533" s="17"/>
      <c r="S533" s="23">
        <v>517</v>
      </c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7"/>
      <c r="AM533" s="47"/>
      <c r="AN533" s="10" t="str">
        <f>IF($Z533="","",IF(OR($V533&lt;2.7,$V533&gt;90),"Age OOR",VLOOKUP(AN$14&amp;"-int-"&amp;$E533,Equations!$G:$I,3,0)+VLOOKUP(AN$14&amp;"-sexo-"&amp;$E533,Equations!$G:$I,3,0)*$U533+VLOOKUP(AN$14&amp;"-edad-"&amp;$E533,Equations!$G:$I,3,0)*$V533+VLOOKUP(AN$14&amp;"-est-"&amp;$E533,Equations!$G:$I,3,0)*(1/$W533)+VLOOKUP(AN$14&amp;"-imc-"&amp;$E533,Equations!$G:$I,3,0)*(1/$Q533)))</f>
        <v/>
      </c>
      <c r="AO533" s="10" t="str">
        <f>IF($Z533="","",IF(OR($V533&lt;2.7,$V533&gt;90),"Age OOR",AN533-1.6449*VLOOKUP(AN$14&amp;"-rse-"&amp;$E533,Equations!$G:$I,3,0)))</f>
        <v/>
      </c>
      <c r="AP533" s="10" t="str">
        <f>IF($Z533="","",IF(OR($V533&lt;2.7,$V533&gt;90),"Age OOR",AN533+1.6449*VLOOKUP(AN$14&amp;"-rse-"&amp;$E533,Equations!$G:$I,3,0)))</f>
        <v/>
      </c>
      <c r="AQ533" s="10" t="str">
        <f t="shared" si="213"/>
        <v/>
      </c>
      <c r="AR533" s="10" t="str">
        <f>IF($Z533="","",IF(OR($V533&lt;2.7,$V533&gt;90),"Age OOR",($Z533-AN533)/VLOOKUP(AN$14&amp;"-rse-"&amp;$E533,Equations!$G:$I,3,0)))</f>
        <v/>
      </c>
      <c r="AS533" s="10" t="str">
        <f>IF($AA533="","",IF(OR($V533&lt;2.7,$V533&gt;90),"Age OOR",VLOOKUP(AS$14&amp;"-int-"&amp;$F533,Equations!$G:$I,3,0)+VLOOKUP(AS$14&amp;"-sexo-"&amp;$F533,Equations!$G:$I,3,0)*$U533+VLOOKUP(AS$14&amp;"-edad-"&amp;$F533,Equations!$G:$I,3,0)*$V533+VLOOKUP(AS$14&amp;"-est-"&amp;$F533,Equations!$G:$I,3,0)*(1/$W533)+VLOOKUP(AS$14&amp;"-imc-"&amp;$F533,Equations!$G:$I,3,0)*(1/$Q533)))</f>
        <v/>
      </c>
      <c r="AT533" s="10" t="str">
        <f>IF($AA533="","",IF(OR($V533&lt;2.7,$V533&gt;90),"Age OOR",AS533-1.6449*VLOOKUP(AS$14&amp;"-rse-"&amp;$F533,Equations!$G:$I,3,0)))</f>
        <v/>
      </c>
      <c r="AU533" s="10" t="str">
        <f>IF($AA533="","",IF(OR($V533&lt;2.7,$V533&gt;90),"Age OOR",AS533+1.6449*VLOOKUP(AS$14&amp;"-rse-"&amp;$F533,Equations!$G:$I,3,0)))</f>
        <v/>
      </c>
      <c r="AV533" s="10" t="str">
        <f t="shared" si="214"/>
        <v/>
      </c>
      <c r="AW533" s="10" t="str">
        <f>IF($AA533="","",IF(OR($V533&lt;2.7,$V533&gt;90),"Age OOR",($AA533-AS533)/VLOOKUP(AS$14&amp;"-rse-"&amp;$F533,Equations!$G:$I,3,0)))</f>
        <v/>
      </c>
      <c r="AX533" s="10" t="str">
        <f>IF($AB533="","",IF(OR($V533&lt;2.7,$V533&gt;90),"Age OOR",VLOOKUP(AX$14&amp;"-int-"&amp;$G533,Equations!$G:$I,3,0)+VLOOKUP(AX$14&amp;"-sexo-"&amp;$G533,Equations!$G:$I,3,0)*$U533+VLOOKUP(AX$14&amp;"-edad-"&amp;$G533,Equations!$G:$I,3,0)*$V533+VLOOKUP(AX$14&amp;"-est-"&amp;$G533,Equations!$G:$I,3,0)*(1/$W533)+VLOOKUP(AX$14&amp;"-imc-"&amp;$G533,Equations!$G:$I,3,0)*(1/$Q533)))</f>
        <v/>
      </c>
      <c r="AY533" s="10" t="str">
        <f>IF($AB533="","",IF(OR($V533&lt;2.7,$V533&gt;90),"Age OOR",AX533-1.6449*VLOOKUP(AX$14&amp;"-rse-"&amp;$G533,Equations!$G:$I,3,0)))</f>
        <v/>
      </c>
      <c r="AZ533" s="10" t="str">
        <f>IF($AB533="","",IF(OR($V533&lt;2.7,$V533&gt;90),"Age OOR",AX533+1.6449*VLOOKUP(AX$14&amp;"-rse-"&amp;$G533,Equations!$G:$I,3,0)))</f>
        <v/>
      </c>
      <c r="BA533" s="10" t="str">
        <f t="shared" si="215"/>
        <v/>
      </c>
      <c r="BB533" s="10" t="str">
        <f>IF($AB533="","",IF(OR($V533&lt;2.7,$V533&gt;90),"Age OOR",($AB533-AX533)/VLOOKUP(AX$14&amp;"-rse-"&amp;$G533,Equations!$G:$I,3,0)))</f>
        <v/>
      </c>
      <c r="BC533" s="10" t="str">
        <f>IF($AC533="","",IF(OR($V533&lt;2.7,$V533&gt;90),"Age OOR",VLOOKUP(BC$14&amp;"-int-"&amp;$H533,Equations!$G:$I,3,0)+VLOOKUP(BC$14&amp;"-sexo-"&amp;$H533,Equations!$G:$I,3,0)*$U533+VLOOKUP(BC$14&amp;"-edad-"&amp;$H533,Equations!$G:$I,3,0)*$V533+VLOOKUP(BC$14&amp;"-est-"&amp;$H533,Equations!$G:$I,3,0)*(1/$W533)+VLOOKUP(BC$14&amp;"-imc-"&amp;$H533,Equations!$G:$I,3,0)*(1/$Q533)))</f>
        <v/>
      </c>
      <c r="BD533" s="10" t="str">
        <f>IF($AC533="","",IF(OR($V533&lt;2.7,$V533&gt;90),"Age OOR",BC533-1.6449*VLOOKUP(BC$14&amp;"-rse-"&amp;$H533,Equations!$G:$I,3,0)))</f>
        <v/>
      </c>
      <c r="BE533" s="10" t="str">
        <f>IF($AC533="","",IF(OR($V533&lt;2.7,$V533&gt;90),"Age OOR",BC533+1.6449*VLOOKUP(BC$14&amp;"-rse-"&amp;$H533,Equations!$G:$I,3,0)))</f>
        <v/>
      </c>
      <c r="BF533" s="10" t="str">
        <f t="shared" si="216"/>
        <v/>
      </c>
      <c r="BG533" s="10" t="str">
        <f>IF($AC533="","",IF(OR($V533&lt;2.7,$V533&gt;90),"Age OOR",($AC533-BC533)/VLOOKUP(BC$14&amp;"-rse-"&amp;$H533,Equations!$G:$I,3,0)))</f>
        <v/>
      </c>
      <c r="BH533" s="10" t="str">
        <f>IF($AD533="","",IF(OR($V533&lt;2.7,$V533&gt;90),"Age OOR",VLOOKUP(BH$14&amp;"-int-"&amp;$I533,Equations!$G:$I,3,0)+VLOOKUP(BH$14&amp;"-sexo-"&amp;$I533,Equations!$G:$I,3,0)*$U533+VLOOKUP(BH$14&amp;"-edad-"&amp;$I533,Equations!$G:$I,3,0)*$V533+VLOOKUP(BH$14&amp;"-est-"&amp;$I533,Equations!$G:$I,3,0)*(1/$W533)+VLOOKUP(BH$14&amp;"-imc-"&amp;$I533,Equations!$G:$I,3,0)*(1/$Q533)))</f>
        <v/>
      </c>
      <c r="BI533" s="10" t="str">
        <f>IF($AD533="","",IF(OR($V533&lt;2.7,$V533&gt;90),"Age OOR",BH533-1.6449*VLOOKUP(BH$14&amp;"-rse-"&amp;$I533,Equations!$G:$I,3,0)))</f>
        <v/>
      </c>
      <c r="BJ533" s="10" t="str">
        <f>IF($AD533="","",IF(OR($V533&lt;2.7,$V533&gt;90),"Age OOR",BH533+1.6449*VLOOKUP(BH$14&amp;"-rse-"&amp;$I533,Equations!$G:$I,3,0)))</f>
        <v/>
      </c>
      <c r="BK533" s="10" t="str">
        <f t="shared" si="217"/>
        <v/>
      </c>
      <c r="BL533" s="10" t="str">
        <f>IF($AD533="","",IF(OR($V533&lt;2.7,$V533&gt;90),"Age OOR",($AD533-BH533)/VLOOKUP(BH$14&amp;"-rse-"&amp;$I533,Equations!$G:$I,3,0)))</f>
        <v/>
      </c>
      <c r="BM533" s="10" t="str">
        <f>IF($AE533="","",IF(OR($V533&lt;2.7,$V533&gt;90),"Age OOR",VLOOKUP(BM$14&amp;"-int-"&amp;$J533,Equations!$G:$I,3,0)+VLOOKUP(BM$14&amp;"-sexo-"&amp;$J533,Equations!$G:$I,3,0)*$U533+VLOOKUP(BM$14&amp;"-edad-"&amp;$J533,Equations!$G:$I,3,0)*$V533+VLOOKUP(BM$14&amp;"-est-"&amp;$J533,Equations!$G:$I,3,0)*(1/$W533)+VLOOKUP(BM$14&amp;"-imc-"&amp;$J533,Equations!$G:$I,3,0)*(1/$Q533)))</f>
        <v/>
      </c>
      <c r="BN533" s="10" t="str">
        <f>IF($AE533="","",IF(OR($V533&lt;2.7,$V533&gt;90),"Age OOR",BM533-1.6449*VLOOKUP(BM$14&amp;"-rse-"&amp;$J533,Equations!$G:$I,3,0)))</f>
        <v/>
      </c>
      <c r="BO533" s="10" t="str">
        <f>IF($AE533="","",IF(OR($V533&lt;2.7,$V533&gt;90),"Age OOR",BM533+1.6449*VLOOKUP(BM$14&amp;"-rse-"&amp;$J533,Equations!$G:$I,3,0)))</f>
        <v/>
      </c>
      <c r="BP533" s="10" t="str">
        <f t="shared" si="218"/>
        <v/>
      </c>
      <c r="BQ533" s="10" t="str">
        <f>IF($AE533="","",IF(OR($V533&lt;2.7,$V533&gt;90),"Age OOR",($AE533-BM533)/VLOOKUP(BM$14&amp;"-rse-"&amp;$J533,Equations!$G:$I,3,0)))</f>
        <v/>
      </c>
      <c r="BR533" s="10" t="str">
        <f>IF($AF533="","",IF(OR($V533&lt;2.7,$V533&gt;90),"Age OOR",VLOOKUP(BR$14&amp;"-int-"&amp;$K533,Equations!$G:$I,3,0)+VLOOKUP(BR$14&amp;"-sexo-"&amp;$K533,Equations!$G:$I,3,0)*$U533+VLOOKUP(BR$14&amp;"-edad-"&amp;$K533,Equations!$G:$I,3,0)*$V533+VLOOKUP(BR$14&amp;"-est-"&amp;$K533,Equations!$G:$I,3,0)*(1/$W533)+VLOOKUP(BR$14&amp;"-imc-"&amp;$K533,Equations!$G:$I,3,0)*(1/$Q533)))</f>
        <v/>
      </c>
      <c r="BS533" s="10" t="str">
        <f>IF($AF533="","",IF(OR($V533&lt;2.7,$V533&gt;90),"Age OOR",BR533-1.6449*VLOOKUP(BR$14&amp;"-rse-"&amp;$K533,Equations!$G:$I,3,0)))</f>
        <v/>
      </c>
      <c r="BT533" s="10" t="str">
        <f>IF($AF533="","",IF(OR($V533&lt;2.7,$V533&gt;90),"Age OOR",BR533+1.6449*VLOOKUP(BR$14&amp;"-rse-"&amp;$K533,Equations!$G:$I,3,0)))</f>
        <v/>
      </c>
      <c r="BU533" s="10" t="str">
        <f t="shared" si="219"/>
        <v/>
      </c>
      <c r="BV533" s="10" t="str">
        <f>IF($AF533="","",IF(OR($V533&lt;2.7,$V533&gt;90),"Age OOR",($AF533-BR533)/VLOOKUP(BR$14&amp;"-rse-"&amp;$K533,Equations!$G:$I,3,0)))</f>
        <v/>
      </c>
      <c r="BW533" s="10" t="str">
        <f>IF($AG533="","",IF(OR($V533&lt;2.7,$V533&gt;90),"Age OOR",VLOOKUP(BW$14&amp;"-int-"&amp;$L533,Equations!$G:$I,3,0)+VLOOKUP(BW$14&amp;"-sexo-"&amp;$L533,Equations!$G:$I,3,0)*$U533+VLOOKUP(BW$14&amp;"-edad-"&amp;$L533,Equations!$G:$I,3,0)*$V533+VLOOKUP(BW$14&amp;"-est-"&amp;$L533,Equations!$G:$I,3,0)*(1/$W533)+VLOOKUP(BW$14&amp;"-imc-"&amp;$L533,Equations!$G:$I,3,0)*(1/$Q533)))</f>
        <v/>
      </c>
      <c r="BX533" s="10" t="str">
        <f>IF($AG533="","",IF(OR($V533&lt;2.7,$V533&gt;90),"Age OOR",BW533-1.6449*VLOOKUP(BW$14&amp;"-rse-"&amp;$L533,Equations!$G:$I,3,0)))</f>
        <v/>
      </c>
      <c r="BY533" s="10" t="str">
        <f>IF($AG533="","",IF(OR($V533&lt;2.7,$V533&gt;90),"Age OOR",BW533+1.6449*VLOOKUP(BW$14&amp;"-rse-"&amp;$L533,Equations!$G:$I,3,0)))</f>
        <v/>
      </c>
      <c r="BZ533" s="10" t="str">
        <f t="shared" si="220"/>
        <v/>
      </c>
      <c r="CA533" s="10" t="str">
        <f>IF($AG533="","",IF(OR($V533&lt;2.7,$V533&gt;90),"Age OOR",($AG533-BW533)/VLOOKUP(BW$14&amp;"-rse-"&amp;$L533,Equations!$G:$I,3,0)))</f>
        <v/>
      </c>
      <c r="CB533" s="10" t="str">
        <f>IF($AH533="","",IF(OR($V533&lt;2.7,$V533&gt;90),"Age OOR",VLOOKUP(CB$14&amp;"-int-"&amp;$M533,Equations!$G:$I,3,0)+VLOOKUP(CB$14&amp;"-sexo-"&amp;$M533,Equations!$G:$I,3,0)*$U533+VLOOKUP(CB$14&amp;"-edad-"&amp;$M533,Equations!$G:$I,3,0)*$V533+VLOOKUP(CB$14&amp;"-est-"&amp;$M533,Equations!$G:$I,3,0)*(1/$W533)+VLOOKUP(CB$14&amp;"-imc-"&amp;$M533,Equations!$G:$I,3,0)*(1/$Q533)))</f>
        <v/>
      </c>
      <c r="CC533" s="10" t="str">
        <f>IF($AH533="","",IF(OR($V533&lt;2.7,$V533&gt;90),"Age OOR",CB533-1.6449*VLOOKUP(CB$14&amp;"-rse-"&amp;$M533,Equations!$G:$I,3,0)))</f>
        <v/>
      </c>
      <c r="CD533" s="10" t="str">
        <f>IF($AH533="","",IF(OR($V533&lt;2.7,$V533&gt;90),"Age OOR",CB533+1.6449*VLOOKUP(CB$14&amp;"-rse-"&amp;$M533,Equations!$G:$I,3,0)))</f>
        <v/>
      </c>
      <c r="CE533" s="10" t="str">
        <f t="shared" si="221"/>
        <v/>
      </c>
      <c r="CF533" s="10" t="str">
        <f>IF($AH533="","",IF(OR($V533&lt;2.7,$V533&gt;90),"Age OOR",($AH533-CB533)/VLOOKUP(CB$14&amp;"-rse-"&amp;$M533,Equations!$G:$I,3,0)))</f>
        <v/>
      </c>
      <c r="CG533" s="10" t="str">
        <f>IF($AI533="","",IF(OR($V533&lt;2.7,$V533&gt;90),"Age OOR",VLOOKUP(CG$14&amp;"-int-"&amp;$N533,Equations!$G:$I,3,0)+VLOOKUP(CG$14&amp;"-sexo-"&amp;$N533,Equations!$G:$I,3,0)*$U533+VLOOKUP(CG$14&amp;"-edad-"&amp;$N533,Equations!$G:$I,3,0)*$V533+VLOOKUP(CG$14&amp;"-est-"&amp;$N533,Equations!$G:$I,3,0)*(1/$W533)+VLOOKUP(CG$14&amp;"-imc-"&amp;$N533,Equations!$G:$I,3,0)*(1/$Q533)))</f>
        <v/>
      </c>
      <c r="CH533" s="10" t="str">
        <f>IF($AI533="","",IF(OR($V533&lt;2.7,$V533&gt;90),"Age OOR",CG533-1.6449*VLOOKUP(CG$14&amp;"-rse-"&amp;$N533,Equations!$G:$I,3,0)))</f>
        <v/>
      </c>
      <c r="CI533" s="10" t="str">
        <f>IF($AI533="","",IF(OR($V533&lt;2.7,$V533&gt;90),"Age OOR",CG533+1.6449*VLOOKUP(CG$14&amp;"-rse-"&amp;$N533,Equations!$G:$I,3,0)))</f>
        <v/>
      </c>
      <c r="CJ533" s="10" t="str">
        <f t="shared" si="222"/>
        <v/>
      </c>
      <c r="CK533" s="10" t="str">
        <f>IF($AI533="","",IF(OR($V533&lt;2.7,$V533&gt;90),"Age OOR",($AI533-CG533)/VLOOKUP(CG$14&amp;"-rse-"&amp;$N533,Equations!$G:$I,3,0)))</f>
        <v/>
      </c>
      <c r="CL533" s="10" t="str">
        <f>IF($AJ533="","",IF(OR($V533&lt;2.7,$V533&gt;90),"Age OOR",VLOOKUP(CL$14&amp;"-int-"&amp;$O533,Equations!$G:$I,3,0)+VLOOKUP(CL$14&amp;"-sexo-"&amp;$O533,Equations!$G:$I,3,0)*$U533+VLOOKUP(CL$14&amp;"-edad-"&amp;$O533,Equations!$G:$I,3,0)*$V533+VLOOKUP(CL$14&amp;"-est-"&amp;$O533,Equations!$G:$I,3,0)*(1/$W533)+VLOOKUP(CL$14&amp;"-imc-"&amp;$O533,Equations!$G:$I,3,0)*(1/$Q533)))</f>
        <v/>
      </c>
      <c r="CM533" s="10" t="str">
        <f>IF($AJ533="","",IF(OR($V533&lt;2.7,$V533&gt;90),"Age OOR",CL533-1.6449*VLOOKUP(CL$14&amp;"-rse-"&amp;$O533,Equations!$G:$I,3,0)))</f>
        <v/>
      </c>
      <c r="CN533" s="10" t="str">
        <f>IF($AJ533="","",IF(OR($V533&lt;2.7,$V533&gt;90),"Age OOR",CL533+1.6449*VLOOKUP(CL$14&amp;"-rse-"&amp;$O533,Equations!$G:$I,3,0)))</f>
        <v/>
      </c>
      <c r="CO533" s="10" t="str">
        <f t="shared" si="223"/>
        <v/>
      </c>
      <c r="CP533" s="10" t="str">
        <f>IF($AJ533="","",IF(OR($V533&lt;2.7,$V533&gt;90),"Age OOR",($AJ533-CL533)/VLOOKUP(CL$14&amp;"-rse-"&amp;$O533,Equations!$G:$I,3,0)))</f>
        <v/>
      </c>
      <c r="CQ533" s="10" t="str">
        <f>IF($AK533="","",IF(OR($V533&lt;2.7,$V533&gt;90),"Age OOR",EXP(VLOOKUP(CQ$14&amp;"-int-"&amp;$P533,Equations!$G:$I,3,0)+VLOOKUP(CQ$14&amp;"-sexo-"&amp;$P533,Equations!$G:$I,3,0)*$U533+VLOOKUP(CQ$14&amp;"-edad-"&amp;$P533,Equations!$G:$I,3,0)*$V533+VLOOKUP(CQ$14&amp;"-est-"&amp;$P533,Equations!$G:$I,3,0)*(1/$W533)+VLOOKUP(CQ$14&amp;"-imc-"&amp;$P533,Equations!$G:$I,3,0)*(1/$Q533))))</f>
        <v/>
      </c>
      <c r="CR533" s="10" t="str">
        <f>IF($AK533="","",IF(OR($V533&lt;2.7,$V533&gt;90),"Age OOR",EXP(LN(CQ533)-1.6449*VLOOKUP(CQ$14&amp;"-rse-"&amp;$P533,Equations!$G:$I,3,0))))</f>
        <v/>
      </c>
      <c r="CS533" s="10" t="str">
        <f>IF($AK533="","",IF(OR($V533&lt;2.7,$V533&gt;90),"Age OOR",EXP(LN(CQ533)+1.6449*VLOOKUP(CQ$14&amp;"-rse-"&amp;$P533,Equations!$G:$I,3,0))))</f>
        <v/>
      </c>
      <c r="CT533" s="10" t="str">
        <f t="shared" si="224"/>
        <v/>
      </c>
      <c r="CU533" s="10" t="str">
        <f>IF($AK533="","",IF(OR($V533&lt;2.7,$V533&gt;90),"Age OOR",(LN($AK533)-LN(CQ533))/VLOOKUP(CQ$14&amp;"-rse-"&amp;$P533,Equations!$G:$I,3,0)))</f>
        <v/>
      </c>
      <c r="CV533" s="47"/>
    </row>
    <row r="534" spans="5:100" x14ac:dyDescent="0.2">
      <c r="E534" s="23" t="str">
        <f t="shared" si="200"/>
        <v>Age out of range</v>
      </c>
      <c r="F534" s="23" t="str">
        <f t="shared" si="201"/>
        <v>Age out of range</v>
      </c>
      <c r="G534" s="23" t="str">
        <f t="shared" si="202"/>
        <v>Age out of range</v>
      </c>
      <c r="H534" s="23" t="str">
        <f t="shared" si="203"/>
        <v>Age out of range</v>
      </c>
      <c r="I534" s="23" t="str">
        <f t="shared" si="204"/>
        <v>Age out of range</v>
      </c>
      <c r="J534" s="23" t="str">
        <f t="shared" si="205"/>
        <v>Age out of range</v>
      </c>
      <c r="K534" s="23" t="str">
        <f t="shared" si="206"/>
        <v>Age out of range</v>
      </c>
      <c r="L534" s="23" t="str">
        <f t="shared" si="207"/>
        <v>Age out of range</v>
      </c>
      <c r="M534" s="23" t="str">
        <f t="shared" si="208"/>
        <v>Age out of range</v>
      </c>
      <c r="N534" s="23" t="str">
        <f t="shared" si="209"/>
        <v>Age out of range</v>
      </c>
      <c r="O534" s="23" t="str">
        <f t="shared" si="210"/>
        <v>Age out of range</v>
      </c>
      <c r="P534" s="23" t="str">
        <f t="shared" si="211"/>
        <v>Age out of range</v>
      </c>
      <c r="Q534" s="23" t="e">
        <f t="shared" si="212"/>
        <v>#DIV/0!</v>
      </c>
      <c r="R534" s="17"/>
      <c r="S534" s="23">
        <v>518</v>
      </c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7"/>
      <c r="AM534" s="47"/>
      <c r="AN534" s="10" t="str">
        <f>IF($Z534="","",IF(OR($V534&lt;2.7,$V534&gt;90),"Age OOR",VLOOKUP(AN$14&amp;"-int-"&amp;$E534,Equations!$G:$I,3,0)+VLOOKUP(AN$14&amp;"-sexo-"&amp;$E534,Equations!$G:$I,3,0)*$U534+VLOOKUP(AN$14&amp;"-edad-"&amp;$E534,Equations!$G:$I,3,0)*$V534+VLOOKUP(AN$14&amp;"-est-"&amp;$E534,Equations!$G:$I,3,0)*(1/$W534)+VLOOKUP(AN$14&amp;"-imc-"&amp;$E534,Equations!$G:$I,3,0)*(1/$Q534)))</f>
        <v/>
      </c>
      <c r="AO534" s="10" t="str">
        <f>IF($Z534="","",IF(OR($V534&lt;2.7,$V534&gt;90),"Age OOR",AN534-1.6449*VLOOKUP(AN$14&amp;"-rse-"&amp;$E534,Equations!$G:$I,3,0)))</f>
        <v/>
      </c>
      <c r="AP534" s="10" t="str">
        <f>IF($Z534="","",IF(OR($V534&lt;2.7,$V534&gt;90),"Age OOR",AN534+1.6449*VLOOKUP(AN$14&amp;"-rse-"&amp;$E534,Equations!$G:$I,3,0)))</f>
        <v/>
      </c>
      <c r="AQ534" s="10" t="str">
        <f t="shared" si="213"/>
        <v/>
      </c>
      <c r="AR534" s="10" t="str">
        <f>IF($Z534="","",IF(OR($V534&lt;2.7,$V534&gt;90),"Age OOR",($Z534-AN534)/VLOOKUP(AN$14&amp;"-rse-"&amp;$E534,Equations!$G:$I,3,0)))</f>
        <v/>
      </c>
      <c r="AS534" s="10" t="str">
        <f>IF($AA534="","",IF(OR($V534&lt;2.7,$V534&gt;90),"Age OOR",VLOOKUP(AS$14&amp;"-int-"&amp;$F534,Equations!$G:$I,3,0)+VLOOKUP(AS$14&amp;"-sexo-"&amp;$F534,Equations!$G:$I,3,0)*$U534+VLOOKUP(AS$14&amp;"-edad-"&amp;$F534,Equations!$G:$I,3,0)*$V534+VLOOKUP(AS$14&amp;"-est-"&amp;$F534,Equations!$G:$I,3,0)*(1/$W534)+VLOOKUP(AS$14&amp;"-imc-"&amp;$F534,Equations!$G:$I,3,0)*(1/$Q534)))</f>
        <v/>
      </c>
      <c r="AT534" s="10" t="str">
        <f>IF($AA534="","",IF(OR($V534&lt;2.7,$V534&gt;90),"Age OOR",AS534-1.6449*VLOOKUP(AS$14&amp;"-rse-"&amp;$F534,Equations!$G:$I,3,0)))</f>
        <v/>
      </c>
      <c r="AU534" s="10" t="str">
        <f>IF($AA534="","",IF(OR($V534&lt;2.7,$V534&gt;90),"Age OOR",AS534+1.6449*VLOOKUP(AS$14&amp;"-rse-"&amp;$F534,Equations!$G:$I,3,0)))</f>
        <v/>
      </c>
      <c r="AV534" s="10" t="str">
        <f t="shared" si="214"/>
        <v/>
      </c>
      <c r="AW534" s="10" t="str">
        <f>IF($AA534="","",IF(OR($V534&lt;2.7,$V534&gt;90),"Age OOR",($AA534-AS534)/VLOOKUP(AS$14&amp;"-rse-"&amp;$F534,Equations!$G:$I,3,0)))</f>
        <v/>
      </c>
      <c r="AX534" s="10" t="str">
        <f>IF($AB534="","",IF(OR($V534&lt;2.7,$V534&gt;90),"Age OOR",VLOOKUP(AX$14&amp;"-int-"&amp;$G534,Equations!$G:$I,3,0)+VLOOKUP(AX$14&amp;"-sexo-"&amp;$G534,Equations!$G:$I,3,0)*$U534+VLOOKUP(AX$14&amp;"-edad-"&amp;$G534,Equations!$G:$I,3,0)*$V534+VLOOKUP(AX$14&amp;"-est-"&amp;$G534,Equations!$G:$I,3,0)*(1/$W534)+VLOOKUP(AX$14&amp;"-imc-"&amp;$G534,Equations!$G:$I,3,0)*(1/$Q534)))</f>
        <v/>
      </c>
      <c r="AY534" s="10" t="str">
        <f>IF($AB534="","",IF(OR($V534&lt;2.7,$V534&gt;90),"Age OOR",AX534-1.6449*VLOOKUP(AX$14&amp;"-rse-"&amp;$G534,Equations!$G:$I,3,0)))</f>
        <v/>
      </c>
      <c r="AZ534" s="10" t="str">
        <f>IF($AB534="","",IF(OR($V534&lt;2.7,$V534&gt;90),"Age OOR",AX534+1.6449*VLOOKUP(AX$14&amp;"-rse-"&amp;$G534,Equations!$G:$I,3,0)))</f>
        <v/>
      </c>
      <c r="BA534" s="10" t="str">
        <f t="shared" si="215"/>
        <v/>
      </c>
      <c r="BB534" s="10" t="str">
        <f>IF($AB534="","",IF(OR($V534&lt;2.7,$V534&gt;90),"Age OOR",($AB534-AX534)/VLOOKUP(AX$14&amp;"-rse-"&amp;$G534,Equations!$G:$I,3,0)))</f>
        <v/>
      </c>
      <c r="BC534" s="10" t="str">
        <f>IF($AC534="","",IF(OR($V534&lt;2.7,$V534&gt;90),"Age OOR",VLOOKUP(BC$14&amp;"-int-"&amp;$H534,Equations!$G:$I,3,0)+VLOOKUP(BC$14&amp;"-sexo-"&amp;$H534,Equations!$G:$I,3,0)*$U534+VLOOKUP(BC$14&amp;"-edad-"&amp;$H534,Equations!$G:$I,3,0)*$V534+VLOOKUP(BC$14&amp;"-est-"&amp;$H534,Equations!$G:$I,3,0)*(1/$W534)+VLOOKUP(BC$14&amp;"-imc-"&amp;$H534,Equations!$G:$I,3,0)*(1/$Q534)))</f>
        <v/>
      </c>
      <c r="BD534" s="10" t="str">
        <f>IF($AC534="","",IF(OR($V534&lt;2.7,$V534&gt;90),"Age OOR",BC534-1.6449*VLOOKUP(BC$14&amp;"-rse-"&amp;$H534,Equations!$G:$I,3,0)))</f>
        <v/>
      </c>
      <c r="BE534" s="10" t="str">
        <f>IF($AC534="","",IF(OR($V534&lt;2.7,$V534&gt;90),"Age OOR",BC534+1.6449*VLOOKUP(BC$14&amp;"-rse-"&amp;$H534,Equations!$G:$I,3,0)))</f>
        <v/>
      </c>
      <c r="BF534" s="10" t="str">
        <f t="shared" si="216"/>
        <v/>
      </c>
      <c r="BG534" s="10" t="str">
        <f>IF($AC534="","",IF(OR($V534&lt;2.7,$V534&gt;90),"Age OOR",($AC534-BC534)/VLOOKUP(BC$14&amp;"-rse-"&amp;$H534,Equations!$G:$I,3,0)))</f>
        <v/>
      </c>
      <c r="BH534" s="10" t="str">
        <f>IF($AD534="","",IF(OR($V534&lt;2.7,$V534&gt;90),"Age OOR",VLOOKUP(BH$14&amp;"-int-"&amp;$I534,Equations!$G:$I,3,0)+VLOOKUP(BH$14&amp;"-sexo-"&amp;$I534,Equations!$G:$I,3,0)*$U534+VLOOKUP(BH$14&amp;"-edad-"&amp;$I534,Equations!$G:$I,3,0)*$V534+VLOOKUP(BH$14&amp;"-est-"&amp;$I534,Equations!$G:$I,3,0)*(1/$W534)+VLOOKUP(BH$14&amp;"-imc-"&amp;$I534,Equations!$G:$I,3,0)*(1/$Q534)))</f>
        <v/>
      </c>
      <c r="BI534" s="10" t="str">
        <f>IF($AD534="","",IF(OR($V534&lt;2.7,$V534&gt;90),"Age OOR",BH534-1.6449*VLOOKUP(BH$14&amp;"-rse-"&amp;$I534,Equations!$G:$I,3,0)))</f>
        <v/>
      </c>
      <c r="BJ534" s="10" t="str">
        <f>IF($AD534="","",IF(OR($V534&lt;2.7,$V534&gt;90),"Age OOR",BH534+1.6449*VLOOKUP(BH$14&amp;"-rse-"&amp;$I534,Equations!$G:$I,3,0)))</f>
        <v/>
      </c>
      <c r="BK534" s="10" t="str">
        <f t="shared" si="217"/>
        <v/>
      </c>
      <c r="BL534" s="10" t="str">
        <f>IF($AD534="","",IF(OR($V534&lt;2.7,$V534&gt;90),"Age OOR",($AD534-BH534)/VLOOKUP(BH$14&amp;"-rse-"&amp;$I534,Equations!$G:$I,3,0)))</f>
        <v/>
      </c>
      <c r="BM534" s="10" t="str">
        <f>IF($AE534="","",IF(OR($V534&lt;2.7,$V534&gt;90),"Age OOR",VLOOKUP(BM$14&amp;"-int-"&amp;$J534,Equations!$G:$I,3,0)+VLOOKUP(BM$14&amp;"-sexo-"&amp;$J534,Equations!$G:$I,3,0)*$U534+VLOOKUP(BM$14&amp;"-edad-"&amp;$J534,Equations!$G:$I,3,0)*$V534+VLOOKUP(BM$14&amp;"-est-"&amp;$J534,Equations!$G:$I,3,0)*(1/$W534)+VLOOKUP(BM$14&amp;"-imc-"&amp;$J534,Equations!$G:$I,3,0)*(1/$Q534)))</f>
        <v/>
      </c>
      <c r="BN534" s="10" t="str">
        <f>IF($AE534="","",IF(OR($V534&lt;2.7,$V534&gt;90),"Age OOR",BM534-1.6449*VLOOKUP(BM$14&amp;"-rse-"&amp;$J534,Equations!$G:$I,3,0)))</f>
        <v/>
      </c>
      <c r="BO534" s="10" t="str">
        <f>IF($AE534="","",IF(OR($V534&lt;2.7,$V534&gt;90),"Age OOR",BM534+1.6449*VLOOKUP(BM$14&amp;"-rse-"&amp;$J534,Equations!$G:$I,3,0)))</f>
        <v/>
      </c>
      <c r="BP534" s="10" t="str">
        <f t="shared" si="218"/>
        <v/>
      </c>
      <c r="BQ534" s="10" t="str">
        <f>IF($AE534="","",IF(OR($V534&lt;2.7,$V534&gt;90),"Age OOR",($AE534-BM534)/VLOOKUP(BM$14&amp;"-rse-"&amp;$J534,Equations!$G:$I,3,0)))</f>
        <v/>
      </c>
      <c r="BR534" s="10" t="str">
        <f>IF($AF534="","",IF(OR($V534&lt;2.7,$V534&gt;90),"Age OOR",VLOOKUP(BR$14&amp;"-int-"&amp;$K534,Equations!$G:$I,3,0)+VLOOKUP(BR$14&amp;"-sexo-"&amp;$K534,Equations!$G:$I,3,0)*$U534+VLOOKUP(BR$14&amp;"-edad-"&amp;$K534,Equations!$G:$I,3,0)*$V534+VLOOKUP(BR$14&amp;"-est-"&amp;$K534,Equations!$G:$I,3,0)*(1/$W534)+VLOOKUP(BR$14&amp;"-imc-"&amp;$K534,Equations!$G:$I,3,0)*(1/$Q534)))</f>
        <v/>
      </c>
      <c r="BS534" s="10" t="str">
        <f>IF($AF534="","",IF(OR($V534&lt;2.7,$V534&gt;90),"Age OOR",BR534-1.6449*VLOOKUP(BR$14&amp;"-rse-"&amp;$K534,Equations!$G:$I,3,0)))</f>
        <v/>
      </c>
      <c r="BT534" s="10" t="str">
        <f>IF($AF534="","",IF(OR($V534&lt;2.7,$V534&gt;90),"Age OOR",BR534+1.6449*VLOOKUP(BR$14&amp;"-rse-"&amp;$K534,Equations!$G:$I,3,0)))</f>
        <v/>
      </c>
      <c r="BU534" s="10" t="str">
        <f t="shared" si="219"/>
        <v/>
      </c>
      <c r="BV534" s="10" t="str">
        <f>IF($AF534="","",IF(OR($V534&lt;2.7,$V534&gt;90),"Age OOR",($AF534-BR534)/VLOOKUP(BR$14&amp;"-rse-"&amp;$K534,Equations!$G:$I,3,0)))</f>
        <v/>
      </c>
      <c r="BW534" s="10" t="str">
        <f>IF($AG534="","",IF(OR($V534&lt;2.7,$V534&gt;90),"Age OOR",VLOOKUP(BW$14&amp;"-int-"&amp;$L534,Equations!$G:$I,3,0)+VLOOKUP(BW$14&amp;"-sexo-"&amp;$L534,Equations!$G:$I,3,0)*$U534+VLOOKUP(BW$14&amp;"-edad-"&amp;$L534,Equations!$G:$I,3,0)*$V534+VLOOKUP(BW$14&amp;"-est-"&amp;$L534,Equations!$G:$I,3,0)*(1/$W534)+VLOOKUP(BW$14&amp;"-imc-"&amp;$L534,Equations!$G:$I,3,0)*(1/$Q534)))</f>
        <v/>
      </c>
      <c r="BX534" s="10" t="str">
        <f>IF($AG534="","",IF(OR($V534&lt;2.7,$V534&gt;90),"Age OOR",BW534-1.6449*VLOOKUP(BW$14&amp;"-rse-"&amp;$L534,Equations!$G:$I,3,0)))</f>
        <v/>
      </c>
      <c r="BY534" s="10" t="str">
        <f>IF($AG534="","",IF(OR($V534&lt;2.7,$V534&gt;90),"Age OOR",BW534+1.6449*VLOOKUP(BW$14&amp;"-rse-"&amp;$L534,Equations!$G:$I,3,0)))</f>
        <v/>
      </c>
      <c r="BZ534" s="10" t="str">
        <f t="shared" si="220"/>
        <v/>
      </c>
      <c r="CA534" s="10" t="str">
        <f>IF($AG534="","",IF(OR($V534&lt;2.7,$V534&gt;90),"Age OOR",($AG534-BW534)/VLOOKUP(BW$14&amp;"-rse-"&amp;$L534,Equations!$G:$I,3,0)))</f>
        <v/>
      </c>
      <c r="CB534" s="10" t="str">
        <f>IF($AH534="","",IF(OR($V534&lt;2.7,$V534&gt;90),"Age OOR",VLOOKUP(CB$14&amp;"-int-"&amp;$M534,Equations!$G:$I,3,0)+VLOOKUP(CB$14&amp;"-sexo-"&amp;$M534,Equations!$G:$I,3,0)*$U534+VLOOKUP(CB$14&amp;"-edad-"&amp;$M534,Equations!$G:$I,3,0)*$V534+VLOOKUP(CB$14&amp;"-est-"&amp;$M534,Equations!$G:$I,3,0)*(1/$W534)+VLOOKUP(CB$14&amp;"-imc-"&amp;$M534,Equations!$G:$I,3,0)*(1/$Q534)))</f>
        <v/>
      </c>
      <c r="CC534" s="10" t="str">
        <f>IF($AH534="","",IF(OR($V534&lt;2.7,$V534&gt;90),"Age OOR",CB534-1.6449*VLOOKUP(CB$14&amp;"-rse-"&amp;$M534,Equations!$G:$I,3,0)))</f>
        <v/>
      </c>
      <c r="CD534" s="10" t="str">
        <f>IF($AH534="","",IF(OR($V534&lt;2.7,$V534&gt;90),"Age OOR",CB534+1.6449*VLOOKUP(CB$14&amp;"-rse-"&amp;$M534,Equations!$G:$I,3,0)))</f>
        <v/>
      </c>
      <c r="CE534" s="10" t="str">
        <f t="shared" si="221"/>
        <v/>
      </c>
      <c r="CF534" s="10" t="str">
        <f>IF($AH534="","",IF(OR($V534&lt;2.7,$V534&gt;90),"Age OOR",($AH534-CB534)/VLOOKUP(CB$14&amp;"-rse-"&amp;$M534,Equations!$G:$I,3,0)))</f>
        <v/>
      </c>
      <c r="CG534" s="10" t="str">
        <f>IF($AI534="","",IF(OR($V534&lt;2.7,$V534&gt;90),"Age OOR",VLOOKUP(CG$14&amp;"-int-"&amp;$N534,Equations!$G:$I,3,0)+VLOOKUP(CG$14&amp;"-sexo-"&amp;$N534,Equations!$G:$I,3,0)*$U534+VLOOKUP(CG$14&amp;"-edad-"&amp;$N534,Equations!$G:$I,3,0)*$V534+VLOOKUP(CG$14&amp;"-est-"&amp;$N534,Equations!$G:$I,3,0)*(1/$W534)+VLOOKUP(CG$14&amp;"-imc-"&amp;$N534,Equations!$G:$I,3,0)*(1/$Q534)))</f>
        <v/>
      </c>
      <c r="CH534" s="10" t="str">
        <f>IF($AI534="","",IF(OR($V534&lt;2.7,$V534&gt;90),"Age OOR",CG534-1.6449*VLOOKUP(CG$14&amp;"-rse-"&amp;$N534,Equations!$G:$I,3,0)))</f>
        <v/>
      </c>
      <c r="CI534" s="10" t="str">
        <f>IF($AI534="","",IF(OR($V534&lt;2.7,$V534&gt;90),"Age OOR",CG534+1.6449*VLOOKUP(CG$14&amp;"-rse-"&amp;$N534,Equations!$G:$I,3,0)))</f>
        <v/>
      </c>
      <c r="CJ534" s="10" t="str">
        <f t="shared" si="222"/>
        <v/>
      </c>
      <c r="CK534" s="10" t="str">
        <f>IF($AI534="","",IF(OR($V534&lt;2.7,$V534&gt;90),"Age OOR",($AI534-CG534)/VLOOKUP(CG$14&amp;"-rse-"&amp;$N534,Equations!$G:$I,3,0)))</f>
        <v/>
      </c>
      <c r="CL534" s="10" t="str">
        <f>IF($AJ534="","",IF(OR($V534&lt;2.7,$V534&gt;90),"Age OOR",VLOOKUP(CL$14&amp;"-int-"&amp;$O534,Equations!$G:$I,3,0)+VLOOKUP(CL$14&amp;"-sexo-"&amp;$O534,Equations!$G:$I,3,0)*$U534+VLOOKUP(CL$14&amp;"-edad-"&amp;$O534,Equations!$G:$I,3,0)*$V534+VLOOKUP(CL$14&amp;"-est-"&amp;$O534,Equations!$G:$I,3,0)*(1/$W534)+VLOOKUP(CL$14&amp;"-imc-"&amp;$O534,Equations!$G:$I,3,0)*(1/$Q534)))</f>
        <v/>
      </c>
      <c r="CM534" s="10" t="str">
        <f>IF($AJ534="","",IF(OR($V534&lt;2.7,$V534&gt;90),"Age OOR",CL534-1.6449*VLOOKUP(CL$14&amp;"-rse-"&amp;$O534,Equations!$G:$I,3,0)))</f>
        <v/>
      </c>
      <c r="CN534" s="10" t="str">
        <f>IF($AJ534="","",IF(OR($V534&lt;2.7,$V534&gt;90),"Age OOR",CL534+1.6449*VLOOKUP(CL$14&amp;"-rse-"&amp;$O534,Equations!$G:$I,3,0)))</f>
        <v/>
      </c>
      <c r="CO534" s="10" t="str">
        <f t="shared" si="223"/>
        <v/>
      </c>
      <c r="CP534" s="10" t="str">
        <f>IF($AJ534="","",IF(OR($V534&lt;2.7,$V534&gt;90),"Age OOR",($AJ534-CL534)/VLOOKUP(CL$14&amp;"-rse-"&amp;$O534,Equations!$G:$I,3,0)))</f>
        <v/>
      </c>
      <c r="CQ534" s="10" t="str">
        <f>IF($AK534="","",IF(OR($V534&lt;2.7,$V534&gt;90),"Age OOR",EXP(VLOOKUP(CQ$14&amp;"-int-"&amp;$P534,Equations!$G:$I,3,0)+VLOOKUP(CQ$14&amp;"-sexo-"&amp;$P534,Equations!$G:$I,3,0)*$U534+VLOOKUP(CQ$14&amp;"-edad-"&amp;$P534,Equations!$G:$I,3,0)*$V534+VLOOKUP(CQ$14&amp;"-est-"&amp;$P534,Equations!$G:$I,3,0)*(1/$W534)+VLOOKUP(CQ$14&amp;"-imc-"&amp;$P534,Equations!$G:$I,3,0)*(1/$Q534))))</f>
        <v/>
      </c>
      <c r="CR534" s="10" t="str">
        <f>IF($AK534="","",IF(OR($V534&lt;2.7,$V534&gt;90),"Age OOR",EXP(LN(CQ534)-1.6449*VLOOKUP(CQ$14&amp;"-rse-"&amp;$P534,Equations!$G:$I,3,0))))</f>
        <v/>
      </c>
      <c r="CS534" s="10" t="str">
        <f>IF($AK534="","",IF(OR($V534&lt;2.7,$V534&gt;90),"Age OOR",EXP(LN(CQ534)+1.6449*VLOOKUP(CQ$14&amp;"-rse-"&amp;$P534,Equations!$G:$I,3,0))))</f>
        <v/>
      </c>
      <c r="CT534" s="10" t="str">
        <f t="shared" si="224"/>
        <v/>
      </c>
      <c r="CU534" s="10" t="str">
        <f>IF($AK534="","",IF(OR($V534&lt;2.7,$V534&gt;90),"Age OOR",(LN($AK534)-LN(CQ534))/VLOOKUP(CQ$14&amp;"-rse-"&amp;$P534,Equations!$G:$I,3,0)))</f>
        <v/>
      </c>
      <c r="CV534" s="47"/>
    </row>
    <row r="535" spans="5:100" x14ac:dyDescent="0.2">
      <c r="E535" s="23" t="str">
        <f t="shared" si="200"/>
        <v>Age out of range</v>
      </c>
      <c r="F535" s="23" t="str">
        <f t="shared" si="201"/>
        <v>Age out of range</v>
      </c>
      <c r="G535" s="23" t="str">
        <f t="shared" si="202"/>
        <v>Age out of range</v>
      </c>
      <c r="H535" s="23" t="str">
        <f t="shared" si="203"/>
        <v>Age out of range</v>
      </c>
      <c r="I535" s="23" t="str">
        <f t="shared" si="204"/>
        <v>Age out of range</v>
      </c>
      <c r="J535" s="23" t="str">
        <f t="shared" si="205"/>
        <v>Age out of range</v>
      </c>
      <c r="K535" s="23" t="str">
        <f t="shared" si="206"/>
        <v>Age out of range</v>
      </c>
      <c r="L535" s="23" t="str">
        <f t="shared" si="207"/>
        <v>Age out of range</v>
      </c>
      <c r="M535" s="23" t="str">
        <f t="shared" si="208"/>
        <v>Age out of range</v>
      </c>
      <c r="N535" s="23" t="str">
        <f t="shared" si="209"/>
        <v>Age out of range</v>
      </c>
      <c r="O535" s="23" t="str">
        <f t="shared" si="210"/>
        <v>Age out of range</v>
      </c>
      <c r="P535" s="23" t="str">
        <f t="shared" si="211"/>
        <v>Age out of range</v>
      </c>
      <c r="Q535" s="23" t="e">
        <f t="shared" si="212"/>
        <v>#DIV/0!</v>
      </c>
      <c r="R535" s="17"/>
      <c r="S535" s="23">
        <v>519</v>
      </c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7"/>
      <c r="AM535" s="47"/>
      <c r="AN535" s="10" t="str">
        <f>IF($Z535="","",IF(OR($V535&lt;2.7,$V535&gt;90),"Age OOR",VLOOKUP(AN$14&amp;"-int-"&amp;$E535,Equations!$G:$I,3,0)+VLOOKUP(AN$14&amp;"-sexo-"&amp;$E535,Equations!$G:$I,3,0)*$U535+VLOOKUP(AN$14&amp;"-edad-"&amp;$E535,Equations!$G:$I,3,0)*$V535+VLOOKUP(AN$14&amp;"-est-"&amp;$E535,Equations!$G:$I,3,0)*(1/$W535)+VLOOKUP(AN$14&amp;"-imc-"&amp;$E535,Equations!$G:$I,3,0)*(1/$Q535)))</f>
        <v/>
      </c>
      <c r="AO535" s="10" t="str">
        <f>IF($Z535="","",IF(OR($V535&lt;2.7,$V535&gt;90),"Age OOR",AN535-1.6449*VLOOKUP(AN$14&amp;"-rse-"&amp;$E535,Equations!$G:$I,3,0)))</f>
        <v/>
      </c>
      <c r="AP535" s="10" t="str">
        <f>IF($Z535="","",IF(OR($V535&lt;2.7,$V535&gt;90),"Age OOR",AN535+1.6449*VLOOKUP(AN$14&amp;"-rse-"&amp;$E535,Equations!$G:$I,3,0)))</f>
        <v/>
      </c>
      <c r="AQ535" s="10" t="str">
        <f t="shared" si="213"/>
        <v/>
      </c>
      <c r="AR535" s="10" t="str">
        <f>IF($Z535="","",IF(OR($V535&lt;2.7,$V535&gt;90),"Age OOR",($Z535-AN535)/VLOOKUP(AN$14&amp;"-rse-"&amp;$E535,Equations!$G:$I,3,0)))</f>
        <v/>
      </c>
      <c r="AS535" s="10" t="str">
        <f>IF($AA535="","",IF(OR($V535&lt;2.7,$V535&gt;90),"Age OOR",VLOOKUP(AS$14&amp;"-int-"&amp;$F535,Equations!$G:$I,3,0)+VLOOKUP(AS$14&amp;"-sexo-"&amp;$F535,Equations!$G:$I,3,0)*$U535+VLOOKUP(AS$14&amp;"-edad-"&amp;$F535,Equations!$G:$I,3,0)*$V535+VLOOKUP(AS$14&amp;"-est-"&amp;$F535,Equations!$G:$I,3,0)*(1/$W535)+VLOOKUP(AS$14&amp;"-imc-"&amp;$F535,Equations!$G:$I,3,0)*(1/$Q535)))</f>
        <v/>
      </c>
      <c r="AT535" s="10" t="str">
        <f>IF($AA535="","",IF(OR($V535&lt;2.7,$V535&gt;90),"Age OOR",AS535-1.6449*VLOOKUP(AS$14&amp;"-rse-"&amp;$F535,Equations!$G:$I,3,0)))</f>
        <v/>
      </c>
      <c r="AU535" s="10" t="str">
        <f>IF($AA535="","",IF(OR($V535&lt;2.7,$V535&gt;90),"Age OOR",AS535+1.6449*VLOOKUP(AS$14&amp;"-rse-"&amp;$F535,Equations!$G:$I,3,0)))</f>
        <v/>
      </c>
      <c r="AV535" s="10" t="str">
        <f t="shared" si="214"/>
        <v/>
      </c>
      <c r="AW535" s="10" t="str">
        <f>IF($AA535="","",IF(OR($V535&lt;2.7,$V535&gt;90),"Age OOR",($AA535-AS535)/VLOOKUP(AS$14&amp;"-rse-"&amp;$F535,Equations!$G:$I,3,0)))</f>
        <v/>
      </c>
      <c r="AX535" s="10" t="str">
        <f>IF($AB535="","",IF(OR($V535&lt;2.7,$V535&gt;90),"Age OOR",VLOOKUP(AX$14&amp;"-int-"&amp;$G535,Equations!$G:$I,3,0)+VLOOKUP(AX$14&amp;"-sexo-"&amp;$G535,Equations!$G:$I,3,0)*$U535+VLOOKUP(AX$14&amp;"-edad-"&amp;$G535,Equations!$G:$I,3,0)*$V535+VLOOKUP(AX$14&amp;"-est-"&amp;$G535,Equations!$G:$I,3,0)*(1/$W535)+VLOOKUP(AX$14&amp;"-imc-"&amp;$G535,Equations!$G:$I,3,0)*(1/$Q535)))</f>
        <v/>
      </c>
      <c r="AY535" s="10" t="str">
        <f>IF($AB535="","",IF(OR($V535&lt;2.7,$V535&gt;90),"Age OOR",AX535-1.6449*VLOOKUP(AX$14&amp;"-rse-"&amp;$G535,Equations!$G:$I,3,0)))</f>
        <v/>
      </c>
      <c r="AZ535" s="10" t="str">
        <f>IF($AB535="","",IF(OR($V535&lt;2.7,$V535&gt;90),"Age OOR",AX535+1.6449*VLOOKUP(AX$14&amp;"-rse-"&amp;$G535,Equations!$G:$I,3,0)))</f>
        <v/>
      </c>
      <c r="BA535" s="10" t="str">
        <f t="shared" si="215"/>
        <v/>
      </c>
      <c r="BB535" s="10" t="str">
        <f>IF($AB535="","",IF(OR($V535&lt;2.7,$V535&gt;90),"Age OOR",($AB535-AX535)/VLOOKUP(AX$14&amp;"-rse-"&amp;$G535,Equations!$G:$I,3,0)))</f>
        <v/>
      </c>
      <c r="BC535" s="10" t="str">
        <f>IF($AC535="","",IF(OR($V535&lt;2.7,$V535&gt;90),"Age OOR",VLOOKUP(BC$14&amp;"-int-"&amp;$H535,Equations!$G:$I,3,0)+VLOOKUP(BC$14&amp;"-sexo-"&amp;$H535,Equations!$G:$I,3,0)*$U535+VLOOKUP(BC$14&amp;"-edad-"&amp;$H535,Equations!$G:$I,3,0)*$V535+VLOOKUP(BC$14&amp;"-est-"&amp;$H535,Equations!$G:$I,3,0)*(1/$W535)+VLOOKUP(BC$14&amp;"-imc-"&amp;$H535,Equations!$G:$I,3,0)*(1/$Q535)))</f>
        <v/>
      </c>
      <c r="BD535" s="10" t="str">
        <f>IF($AC535="","",IF(OR($V535&lt;2.7,$V535&gt;90),"Age OOR",BC535-1.6449*VLOOKUP(BC$14&amp;"-rse-"&amp;$H535,Equations!$G:$I,3,0)))</f>
        <v/>
      </c>
      <c r="BE535" s="10" t="str">
        <f>IF($AC535="","",IF(OR($V535&lt;2.7,$V535&gt;90),"Age OOR",BC535+1.6449*VLOOKUP(BC$14&amp;"-rse-"&amp;$H535,Equations!$G:$I,3,0)))</f>
        <v/>
      </c>
      <c r="BF535" s="10" t="str">
        <f t="shared" si="216"/>
        <v/>
      </c>
      <c r="BG535" s="10" t="str">
        <f>IF($AC535="","",IF(OR($V535&lt;2.7,$V535&gt;90),"Age OOR",($AC535-BC535)/VLOOKUP(BC$14&amp;"-rse-"&amp;$H535,Equations!$G:$I,3,0)))</f>
        <v/>
      </c>
      <c r="BH535" s="10" t="str">
        <f>IF($AD535="","",IF(OR($V535&lt;2.7,$V535&gt;90),"Age OOR",VLOOKUP(BH$14&amp;"-int-"&amp;$I535,Equations!$G:$I,3,0)+VLOOKUP(BH$14&amp;"-sexo-"&amp;$I535,Equations!$G:$I,3,0)*$U535+VLOOKUP(BH$14&amp;"-edad-"&amp;$I535,Equations!$G:$I,3,0)*$V535+VLOOKUP(BH$14&amp;"-est-"&amp;$I535,Equations!$G:$I,3,0)*(1/$W535)+VLOOKUP(BH$14&amp;"-imc-"&amp;$I535,Equations!$G:$I,3,0)*(1/$Q535)))</f>
        <v/>
      </c>
      <c r="BI535" s="10" t="str">
        <f>IF($AD535="","",IF(OR($V535&lt;2.7,$V535&gt;90),"Age OOR",BH535-1.6449*VLOOKUP(BH$14&amp;"-rse-"&amp;$I535,Equations!$G:$I,3,0)))</f>
        <v/>
      </c>
      <c r="BJ535" s="10" t="str">
        <f>IF($AD535="","",IF(OR($V535&lt;2.7,$V535&gt;90),"Age OOR",BH535+1.6449*VLOOKUP(BH$14&amp;"-rse-"&amp;$I535,Equations!$G:$I,3,0)))</f>
        <v/>
      </c>
      <c r="BK535" s="10" t="str">
        <f t="shared" si="217"/>
        <v/>
      </c>
      <c r="BL535" s="10" t="str">
        <f>IF($AD535="","",IF(OR($V535&lt;2.7,$V535&gt;90),"Age OOR",($AD535-BH535)/VLOOKUP(BH$14&amp;"-rse-"&amp;$I535,Equations!$G:$I,3,0)))</f>
        <v/>
      </c>
      <c r="BM535" s="10" t="str">
        <f>IF($AE535="","",IF(OR($V535&lt;2.7,$V535&gt;90),"Age OOR",VLOOKUP(BM$14&amp;"-int-"&amp;$J535,Equations!$G:$I,3,0)+VLOOKUP(BM$14&amp;"-sexo-"&amp;$J535,Equations!$G:$I,3,0)*$U535+VLOOKUP(BM$14&amp;"-edad-"&amp;$J535,Equations!$G:$I,3,0)*$V535+VLOOKUP(BM$14&amp;"-est-"&amp;$J535,Equations!$G:$I,3,0)*(1/$W535)+VLOOKUP(BM$14&amp;"-imc-"&amp;$J535,Equations!$G:$I,3,0)*(1/$Q535)))</f>
        <v/>
      </c>
      <c r="BN535" s="10" t="str">
        <f>IF($AE535="","",IF(OR($V535&lt;2.7,$V535&gt;90),"Age OOR",BM535-1.6449*VLOOKUP(BM$14&amp;"-rse-"&amp;$J535,Equations!$G:$I,3,0)))</f>
        <v/>
      </c>
      <c r="BO535" s="10" t="str">
        <f>IF($AE535="","",IF(OR($V535&lt;2.7,$V535&gt;90),"Age OOR",BM535+1.6449*VLOOKUP(BM$14&amp;"-rse-"&amp;$J535,Equations!$G:$I,3,0)))</f>
        <v/>
      </c>
      <c r="BP535" s="10" t="str">
        <f t="shared" si="218"/>
        <v/>
      </c>
      <c r="BQ535" s="10" t="str">
        <f>IF($AE535="","",IF(OR($V535&lt;2.7,$V535&gt;90),"Age OOR",($AE535-BM535)/VLOOKUP(BM$14&amp;"-rse-"&amp;$J535,Equations!$G:$I,3,0)))</f>
        <v/>
      </c>
      <c r="BR535" s="10" t="str">
        <f>IF($AF535="","",IF(OR($V535&lt;2.7,$V535&gt;90),"Age OOR",VLOOKUP(BR$14&amp;"-int-"&amp;$K535,Equations!$G:$I,3,0)+VLOOKUP(BR$14&amp;"-sexo-"&amp;$K535,Equations!$G:$I,3,0)*$U535+VLOOKUP(BR$14&amp;"-edad-"&amp;$K535,Equations!$G:$I,3,0)*$V535+VLOOKUP(BR$14&amp;"-est-"&amp;$K535,Equations!$G:$I,3,0)*(1/$W535)+VLOOKUP(BR$14&amp;"-imc-"&amp;$K535,Equations!$G:$I,3,0)*(1/$Q535)))</f>
        <v/>
      </c>
      <c r="BS535" s="10" t="str">
        <f>IF($AF535="","",IF(OR($V535&lt;2.7,$V535&gt;90),"Age OOR",BR535-1.6449*VLOOKUP(BR$14&amp;"-rse-"&amp;$K535,Equations!$G:$I,3,0)))</f>
        <v/>
      </c>
      <c r="BT535" s="10" t="str">
        <f>IF($AF535="","",IF(OR($V535&lt;2.7,$V535&gt;90),"Age OOR",BR535+1.6449*VLOOKUP(BR$14&amp;"-rse-"&amp;$K535,Equations!$G:$I,3,0)))</f>
        <v/>
      </c>
      <c r="BU535" s="10" t="str">
        <f t="shared" si="219"/>
        <v/>
      </c>
      <c r="BV535" s="10" t="str">
        <f>IF($AF535="","",IF(OR($V535&lt;2.7,$V535&gt;90),"Age OOR",($AF535-BR535)/VLOOKUP(BR$14&amp;"-rse-"&amp;$K535,Equations!$G:$I,3,0)))</f>
        <v/>
      </c>
      <c r="BW535" s="10" t="str">
        <f>IF($AG535="","",IF(OR($V535&lt;2.7,$V535&gt;90),"Age OOR",VLOOKUP(BW$14&amp;"-int-"&amp;$L535,Equations!$G:$I,3,0)+VLOOKUP(BW$14&amp;"-sexo-"&amp;$L535,Equations!$G:$I,3,0)*$U535+VLOOKUP(BW$14&amp;"-edad-"&amp;$L535,Equations!$G:$I,3,0)*$V535+VLOOKUP(BW$14&amp;"-est-"&amp;$L535,Equations!$G:$I,3,0)*(1/$W535)+VLOOKUP(BW$14&amp;"-imc-"&amp;$L535,Equations!$G:$I,3,0)*(1/$Q535)))</f>
        <v/>
      </c>
      <c r="BX535" s="10" t="str">
        <f>IF($AG535="","",IF(OR($V535&lt;2.7,$V535&gt;90),"Age OOR",BW535-1.6449*VLOOKUP(BW$14&amp;"-rse-"&amp;$L535,Equations!$G:$I,3,0)))</f>
        <v/>
      </c>
      <c r="BY535" s="10" t="str">
        <f>IF($AG535="","",IF(OR($V535&lt;2.7,$V535&gt;90),"Age OOR",BW535+1.6449*VLOOKUP(BW$14&amp;"-rse-"&amp;$L535,Equations!$G:$I,3,0)))</f>
        <v/>
      </c>
      <c r="BZ535" s="10" t="str">
        <f t="shared" si="220"/>
        <v/>
      </c>
      <c r="CA535" s="10" t="str">
        <f>IF($AG535="","",IF(OR($V535&lt;2.7,$V535&gt;90),"Age OOR",($AG535-BW535)/VLOOKUP(BW$14&amp;"-rse-"&amp;$L535,Equations!$G:$I,3,0)))</f>
        <v/>
      </c>
      <c r="CB535" s="10" t="str">
        <f>IF($AH535="","",IF(OR($V535&lt;2.7,$V535&gt;90),"Age OOR",VLOOKUP(CB$14&amp;"-int-"&amp;$M535,Equations!$G:$I,3,0)+VLOOKUP(CB$14&amp;"-sexo-"&amp;$M535,Equations!$G:$I,3,0)*$U535+VLOOKUP(CB$14&amp;"-edad-"&amp;$M535,Equations!$G:$I,3,0)*$V535+VLOOKUP(CB$14&amp;"-est-"&amp;$M535,Equations!$G:$I,3,0)*(1/$W535)+VLOOKUP(CB$14&amp;"-imc-"&amp;$M535,Equations!$G:$I,3,0)*(1/$Q535)))</f>
        <v/>
      </c>
      <c r="CC535" s="10" t="str">
        <f>IF($AH535="","",IF(OR($V535&lt;2.7,$V535&gt;90),"Age OOR",CB535-1.6449*VLOOKUP(CB$14&amp;"-rse-"&amp;$M535,Equations!$G:$I,3,0)))</f>
        <v/>
      </c>
      <c r="CD535" s="10" t="str">
        <f>IF($AH535="","",IF(OR($V535&lt;2.7,$V535&gt;90),"Age OOR",CB535+1.6449*VLOOKUP(CB$14&amp;"-rse-"&amp;$M535,Equations!$G:$I,3,0)))</f>
        <v/>
      </c>
      <c r="CE535" s="10" t="str">
        <f t="shared" si="221"/>
        <v/>
      </c>
      <c r="CF535" s="10" t="str">
        <f>IF($AH535="","",IF(OR($V535&lt;2.7,$V535&gt;90),"Age OOR",($AH535-CB535)/VLOOKUP(CB$14&amp;"-rse-"&amp;$M535,Equations!$G:$I,3,0)))</f>
        <v/>
      </c>
      <c r="CG535" s="10" t="str">
        <f>IF($AI535="","",IF(OR($V535&lt;2.7,$V535&gt;90),"Age OOR",VLOOKUP(CG$14&amp;"-int-"&amp;$N535,Equations!$G:$I,3,0)+VLOOKUP(CG$14&amp;"-sexo-"&amp;$N535,Equations!$G:$I,3,0)*$U535+VLOOKUP(CG$14&amp;"-edad-"&amp;$N535,Equations!$G:$I,3,0)*$V535+VLOOKUP(CG$14&amp;"-est-"&amp;$N535,Equations!$G:$I,3,0)*(1/$W535)+VLOOKUP(CG$14&amp;"-imc-"&amp;$N535,Equations!$G:$I,3,0)*(1/$Q535)))</f>
        <v/>
      </c>
      <c r="CH535" s="10" t="str">
        <f>IF($AI535="","",IF(OR($V535&lt;2.7,$V535&gt;90),"Age OOR",CG535-1.6449*VLOOKUP(CG$14&amp;"-rse-"&amp;$N535,Equations!$G:$I,3,0)))</f>
        <v/>
      </c>
      <c r="CI535" s="10" t="str">
        <f>IF($AI535="","",IF(OR($V535&lt;2.7,$V535&gt;90),"Age OOR",CG535+1.6449*VLOOKUP(CG$14&amp;"-rse-"&amp;$N535,Equations!$G:$I,3,0)))</f>
        <v/>
      </c>
      <c r="CJ535" s="10" t="str">
        <f t="shared" si="222"/>
        <v/>
      </c>
      <c r="CK535" s="10" t="str">
        <f>IF($AI535="","",IF(OR($V535&lt;2.7,$V535&gt;90),"Age OOR",($AI535-CG535)/VLOOKUP(CG$14&amp;"-rse-"&amp;$N535,Equations!$G:$I,3,0)))</f>
        <v/>
      </c>
      <c r="CL535" s="10" t="str">
        <f>IF($AJ535="","",IF(OR($V535&lt;2.7,$V535&gt;90),"Age OOR",VLOOKUP(CL$14&amp;"-int-"&amp;$O535,Equations!$G:$I,3,0)+VLOOKUP(CL$14&amp;"-sexo-"&amp;$O535,Equations!$G:$I,3,0)*$U535+VLOOKUP(CL$14&amp;"-edad-"&amp;$O535,Equations!$G:$I,3,0)*$V535+VLOOKUP(CL$14&amp;"-est-"&amp;$O535,Equations!$G:$I,3,0)*(1/$W535)+VLOOKUP(CL$14&amp;"-imc-"&amp;$O535,Equations!$G:$I,3,0)*(1/$Q535)))</f>
        <v/>
      </c>
      <c r="CM535" s="10" t="str">
        <f>IF($AJ535="","",IF(OR($V535&lt;2.7,$V535&gt;90),"Age OOR",CL535-1.6449*VLOOKUP(CL$14&amp;"-rse-"&amp;$O535,Equations!$G:$I,3,0)))</f>
        <v/>
      </c>
      <c r="CN535" s="10" t="str">
        <f>IF($AJ535="","",IF(OR($V535&lt;2.7,$V535&gt;90),"Age OOR",CL535+1.6449*VLOOKUP(CL$14&amp;"-rse-"&amp;$O535,Equations!$G:$I,3,0)))</f>
        <v/>
      </c>
      <c r="CO535" s="10" t="str">
        <f t="shared" si="223"/>
        <v/>
      </c>
      <c r="CP535" s="10" t="str">
        <f>IF($AJ535="","",IF(OR($V535&lt;2.7,$V535&gt;90),"Age OOR",($AJ535-CL535)/VLOOKUP(CL$14&amp;"-rse-"&amp;$O535,Equations!$G:$I,3,0)))</f>
        <v/>
      </c>
      <c r="CQ535" s="10" t="str">
        <f>IF($AK535="","",IF(OR($V535&lt;2.7,$V535&gt;90),"Age OOR",EXP(VLOOKUP(CQ$14&amp;"-int-"&amp;$P535,Equations!$G:$I,3,0)+VLOOKUP(CQ$14&amp;"-sexo-"&amp;$P535,Equations!$G:$I,3,0)*$U535+VLOOKUP(CQ$14&amp;"-edad-"&amp;$P535,Equations!$G:$I,3,0)*$V535+VLOOKUP(CQ$14&amp;"-est-"&amp;$P535,Equations!$G:$I,3,0)*(1/$W535)+VLOOKUP(CQ$14&amp;"-imc-"&amp;$P535,Equations!$G:$I,3,0)*(1/$Q535))))</f>
        <v/>
      </c>
      <c r="CR535" s="10" t="str">
        <f>IF($AK535="","",IF(OR($V535&lt;2.7,$V535&gt;90),"Age OOR",EXP(LN(CQ535)-1.6449*VLOOKUP(CQ$14&amp;"-rse-"&amp;$P535,Equations!$G:$I,3,0))))</f>
        <v/>
      </c>
      <c r="CS535" s="10" t="str">
        <f>IF($AK535="","",IF(OR($V535&lt;2.7,$V535&gt;90),"Age OOR",EXP(LN(CQ535)+1.6449*VLOOKUP(CQ$14&amp;"-rse-"&amp;$P535,Equations!$G:$I,3,0))))</f>
        <v/>
      </c>
      <c r="CT535" s="10" t="str">
        <f t="shared" si="224"/>
        <v/>
      </c>
      <c r="CU535" s="10" t="str">
        <f>IF($AK535="","",IF(OR($V535&lt;2.7,$V535&gt;90),"Age OOR",(LN($AK535)-LN(CQ535))/VLOOKUP(CQ$14&amp;"-rse-"&amp;$P535,Equations!$G:$I,3,0)))</f>
        <v/>
      </c>
      <c r="CV535" s="47"/>
    </row>
    <row r="536" spans="5:100" x14ac:dyDescent="0.2">
      <c r="E536" s="23" t="str">
        <f t="shared" si="200"/>
        <v>Age out of range</v>
      </c>
      <c r="F536" s="23" t="str">
        <f t="shared" si="201"/>
        <v>Age out of range</v>
      </c>
      <c r="G536" s="23" t="str">
        <f t="shared" si="202"/>
        <v>Age out of range</v>
      </c>
      <c r="H536" s="23" t="str">
        <f t="shared" si="203"/>
        <v>Age out of range</v>
      </c>
      <c r="I536" s="23" t="str">
        <f t="shared" si="204"/>
        <v>Age out of range</v>
      </c>
      <c r="J536" s="23" t="str">
        <f t="shared" si="205"/>
        <v>Age out of range</v>
      </c>
      <c r="K536" s="23" t="str">
        <f t="shared" si="206"/>
        <v>Age out of range</v>
      </c>
      <c r="L536" s="23" t="str">
        <f t="shared" si="207"/>
        <v>Age out of range</v>
      </c>
      <c r="M536" s="23" t="str">
        <f t="shared" si="208"/>
        <v>Age out of range</v>
      </c>
      <c r="N536" s="23" t="str">
        <f t="shared" si="209"/>
        <v>Age out of range</v>
      </c>
      <c r="O536" s="23" t="str">
        <f t="shared" si="210"/>
        <v>Age out of range</v>
      </c>
      <c r="P536" s="23" t="str">
        <f t="shared" si="211"/>
        <v>Age out of range</v>
      </c>
      <c r="Q536" s="23" t="e">
        <f t="shared" si="212"/>
        <v>#DIV/0!</v>
      </c>
      <c r="R536" s="17"/>
      <c r="S536" s="23">
        <v>520</v>
      </c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7"/>
      <c r="AM536" s="47"/>
      <c r="AN536" s="10" t="str">
        <f>IF($Z536="","",IF(OR($V536&lt;2.7,$V536&gt;90),"Age OOR",VLOOKUP(AN$14&amp;"-int-"&amp;$E536,Equations!$G:$I,3,0)+VLOOKUP(AN$14&amp;"-sexo-"&amp;$E536,Equations!$G:$I,3,0)*$U536+VLOOKUP(AN$14&amp;"-edad-"&amp;$E536,Equations!$G:$I,3,0)*$V536+VLOOKUP(AN$14&amp;"-est-"&amp;$E536,Equations!$G:$I,3,0)*(1/$W536)+VLOOKUP(AN$14&amp;"-imc-"&amp;$E536,Equations!$G:$I,3,0)*(1/$Q536)))</f>
        <v/>
      </c>
      <c r="AO536" s="10" t="str">
        <f>IF($Z536="","",IF(OR($V536&lt;2.7,$V536&gt;90),"Age OOR",AN536-1.6449*VLOOKUP(AN$14&amp;"-rse-"&amp;$E536,Equations!$G:$I,3,0)))</f>
        <v/>
      </c>
      <c r="AP536" s="10" t="str">
        <f>IF($Z536="","",IF(OR($V536&lt;2.7,$V536&gt;90),"Age OOR",AN536+1.6449*VLOOKUP(AN$14&amp;"-rse-"&amp;$E536,Equations!$G:$I,3,0)))</f>
        <v/>
      </c>
      <c r="AQ536" s="10" t="str">
        <f t="shared" si="213"/>
        <v/>
      </c>
      <c r="AR536" s="10" t="str">
        <f>IF($Z536="","",IF(OR($V536&lt;2.7,$V536&gt;90),"Age OOR",($Z536-AN536)/VLOOKUP(AN$14&amp;"-rse-"&amp;$E536,Equations!$G:$I,3,0)))</f>
        <v/>
      </c>
      <c r="AS536" s="10" t="str">
        <f>IF($AA536="","",IF(OR($V536&lt;2.7,$V536&gt;90),"Age OOR",VLOOKUP(AS$14&amp;"-int-"&amp;$F536,Equations!$G:$I,3,0)+VLOOKUP(AS$14&amp;"-sexo-"&amp;$F536,Equations!$G:$I,3,0)*$U536+VLOOKUP(AS$14&amp;"-edad-"&amp;$F536,Equations!$G:$I,3,0)*$V536+VLOOKUP(AS$14&amp;"-est-"&amp;$F536,Equations!$G:$I,3,0)*(1/$W536)+VLOOKUP(AS$14&amp;"-imc-"&amp;$F536,Equations!$G:$I,3,0)*(1/$Q536)))</f>
        <v/>
      </c>
      <c r="AT536" s="10" t="str">
        <f>IF($AA536="","",IF(OR($V536&lt;2.7,$V536&gt;90),"Age OOR",AS536-1.6449*VLOOKUP(AS$14&amp;"-rse-"&amp;$F536,Equations!$G:$I,3,0)))</f>
        <v/>
      </c>
      <c r="AU536" s="10" t="str">
        <f>IF($AA536="","",IF(OR($V536&lt;2.7,$V536&gt;90),"Age OOR",AS536+1.6449*VLOOKUP(AS$14&amp;"-rse-"&amp;$F536,Equations!$G:$I,3,0)))</f>
        <v/>
      </c>
      <c r="AV536" s="10" t="str">
        <f t="shared" si="214"/>
        <v/>
      </c>
      <c r="AW536" s="10" t="str">
        <f>IF($AA536="","",IF(OR($V536&lt;2.7,$V536&gt;90),"Age OOR",($AA536-AS536)/VLOOKUP(AS$14&amp;"-rse-"&amp;$F536,Equations!$G:$I,3,0)))</f>
        <v/>
      </c>
      <c r="AX536" s="10" t="str">
        <f>IF($AB536="","",IF(OR($V536&lt;2.7,$V536&gt;90),"Age OOR",VLOOKUP(AX$14&amp;"-int-"&amp;$G536,Equations!$G:$I,3,0)+VLOOKUP(AX$14&amp;"-sexo-"&amp;$G536,Equations!$G:$I,3,0)*$U536+VLOOKUP(AX$14&amp;"-edad-"&amp;$G536,Equations!$G:$I,3,0)*$V536+VLOOKUP(AX$14&amp;"-est-"&amp;$G536,Equations!$G:$I,3,0)*(1/$W536)+VLOOKUP(AX$14&amp;"-imc-"&amp;$G536,Equations!$G:$I,3,0)*(1/$Q536)))</f>
        <v/>
      </c>
      <c r="AY536" s="10" t="str">
        <f>IF($AB536="","",IF(OR($V536&lt;2.7,$V536&gt;90),"Age OOR",AX536-1.6449*VLOOKUP(AX$14&amp;"-rse-"&amp;$G536,Equations!$G:$I,3,0)))</f>
        <v/>
      </c>
      <c r="AZ536" s="10" t="str">
        <f>IF($AB536="","",IF(OR($V536&lt;2.7,$V536&gt;90),"Age OOR",AX536+1.6449*VLOOKUP(AX$14&amp;"-rse-"&amp;$G536,Equations!$G:$I,3,0)))</f>
        <v/>
      </c>
      <c r="BA536" s="10" t="str">
        <f t="shared" si="215"/>
        <v/>
      </c>
      <c r="BB536" s="10" t="str">
        <f>IF($AB536="","",IF(OR($V536&lt;2.7,$V536&gt;90),"Age OOR",($AB536-AX536)/VLOOKUP(AX$14&amp;"-rse-"&amp;$G536,Equations!$G:$I,3,0)))</f>
        <v/>
      </c>
      <c r="BC536" s="10" t="str">
        <f>IF($AC536="","",IF(OR($V536&lt;2.7,$V536&gt;90),"Age OOR",VLOOKUP(BC$14&amp;"-int-"&amp;$H536,Equations!$G:$I,3,0)+VLOOKUP(BC$14&amp;"-sexo-"&amp;$H536,Equations!$G:$I,3,0)*$U536+VLOOKUP(BC$14&amp;"-edad-"&amp;$H536,Equations!$G:$I,3,0)*$V536+VLOOKUP(BC$14&amp;"-est-"&amp;$H536,Equations!$G:$I,3,0)*(1/$W536)+VLOOKUP(BC$14&amp;"-imc-"&amp;$H536,Equations!$G:$I,3,0)*(1/$Q536)))</f>
        <v/>
      </c>
      <c r="BD536" s="10" t="str">
        <f>IF($AC536="","",IF(OR($V536&lt;2.7,$V536&gt;90),"Age OOR",BC536-1.6449*VLOOKUP(BC$14&amp;"-rse-"&amp;$H536,Equations!$G:$I,3,0)))</f>
        <v/>
      </c>
      <c r="BE536" s="10" t="str">
        <f>IF($AC536="","",IF(OR($V536&lt;2.7,$V536&gt;90),"Age OOR",BC536+1.6449*VLOOKUP(BC$14&amp;"-rse-"&amp;$H536,Equations!$G:$I,3,0)))</f>
        <v/>
      </c>
      <c r="BF536" s="10" t="str">
        <f t="shared" si="216"/>
        <v/>
      </c>
      <c r="BG536" s="10" t="str">
        <f>IF($AC536="","",IF(OR($V536&lt;2.7,$V536&gt;90),"Age OOR",($AC536-BC536)/VLOOKUP(BC$14&amp;"-rse-"&amp;$H536,Equations!$G:$I,3,0)))</f>
        <v/>
      </c>
      <c r="BH536" s="10" t="str">
        <f>IF($AD536="","",IF(OR($V536&lt;2.7,$V536&gt;90),"Age OOR",VLOOKUP(BH$14&amp;"-int-"&amp;$I536,Equations!$G:$I,3,0)+VLOOKUP(BH$14&amp;"-sexo-"&amp;$I536,Equations!$G:$I,3,0)*$U536+VLOOKUP(BH$14&amp;"-edad-"&amp;$I536,Equations!$G:$I,3,0)*$V536+VLOOKUP(BH$14&amp;"-est-"&amp;$I536,Equations!$G:$I,3,0)*(1/$W536)+VLOOKUP(BH$14&amp;"-imc-"&amp;$I536,Equations!$G:$I,3,0)*(1/$Q536)))</f>
        <v/>
      </c>
      <c r="BI536" s="10" t="str">
        <f>IF($AD536="","",IF(OR($V536&lt;2.7,$V536&gt;90),"Age OOR",BH536-1.6449*VLOOKUP(BH$14&amp;"-rse-"&amp;$I536,Equations!$G:$I,3,0)))</f>
        <v/>
      </c>
      <c r="BJ536" s="10" t="str">
        <f>IF($AD536="","",IF(OR($V536&lt;2.7,$V536&gt;90),"Age OOR",BH536+1.6449*VLOOKUP(BH$14&amp;"-rse-"&amp;$I536,Equations!$G:$I,3,0)))</f>
        <v/>
      </c>
      <c r="BK536" s="10" t="str">
        <f t="shared" si="217"/>
        <v/>
      </c>
      <c r="BL536" s="10" t="str">
        <f>IF($AD536="","",IF(OR($V536&lt;2.7,$V536&gt;90),"Age OOR",($AD536-BH536)/VLOOKUP(BH$14&amp;"-rse-"&amp;$I536,Equations!$G:$I,3,0)))</f>
        <v/>
      </c>
      <c r="BM536" s="10" t="str">
        <f>IF($AE536="","",IF(OR($V536&lt;2.7,$V536&gt;90),"Age OOR",VLOOKUP(BM$14&amp;"-int-"&amp;$J536,Equations!$G:$I,3,0)+VLOOKUP(BM$14&amp;"-sexo-"&amp;$J536,Equations!$G:$I,3,0)*$U536+VLOOKUP(BM$14&amp;"-edad-"&amp;$J536,Equations!$G:$I,3,0)*$V536+VLOOKUP(BM$14&amp;"-est-"&amp;$J536,Equations!$G:$I,3,0)*(1/$W536)+VLOOKUP(BM$14&amp;"-imc-"&amp;$J536,Equations!$G:$I,3,0)*(1/$Q536)))</f>
        <v/>
      </c>
      <c r="BN536" s="10" t="str">
        <f>IF($AE536="","",IF(OR($V536&lt;2.7,$V536&gt;90),"Age OOR",BM536-1.6449*VLOOKUP(BM$14&amp;"-rse-"&amp;$J536,Equations!$G:$I,3,0)))</f>
        <v/>
      </c>
      <c r="BO536" s="10" t="str">
        <f>IF($AE536="","",IF(OR($V536&lt;2.7,$V536&gt;90),"Age OOR",BM536+1.6449*VLOOKUP(BM$14&amp;"-rse-"&amp;$J536,Equations!$G:$I,3,0)))</f>
        <v/>
      </c>
      <c r="BP536" s="10" t="str">
        <f t="shared" si="218"/>
        <v/>
      </c>
      <c r="BQ536" s="10" t="str">
        <f>IF($AE536="","",IF(OR($V536&lt;2.7,$V536&gt;90),"Age OOR",($AE536-BM536)/VLOOKUP(BM$14&amp;"-rse-"&amp;$J536,Equations!$G:$I,3,0)))</f>
        <v/>
      </c>
      <c r="BR536" s="10" t="str">
        <f>IF($AF536="","",IF(OR($V536&lt;2.7,$V536&gt;90),"Age OOR",VLOOKUP(BR$14&amp;"-int-"&amp;$K536,Equations!$G:$I,3,0)+VLOOKUP(BR$14&amp;"-sexo-"&amp;$K536,Equations!$G:$I,3,0)*$U536+VLOOKUP(BR$14&amp;"-edad-"&amp;$K536,Equations!$G:$I,3,0)*$V536+VLOOKUP(BR$14&amp;"-est-"&amp;$K536,Equations!$G:$I,3,0)*(1/$W536)+VLOOKUP(BR$14&amp;"-imc-"&amp;$K536,Equations!$G:$I,3,0)*(1/$Q536)))</f>
        <v/>
      </c>
      <c r="BS536" s="10" t="str">
        <f>IF($AF536="","",IF(OR($V536&lt;2.7,$V536&gt;90),"Age OOR",BR536-1.6449*VLOOKUP(BR$14&amp;"-rse-"&amp;$K536,Equations!$G:$I,3,0)))</f>
        <v/>
      </c>
      <c r="BT536" s="10" t="str">
        <f>IF($AF536="","",IF(OR($V536&lt;2.7,$V536&gt;90),"Age OOR",BR536+1.6449*VLOOKUP(BR$14&amp;"-rse-"&amp;$K536,Equations!$G:$I,3,0)))</f>
        <v/>
      </c>
      <c r="BU536" s="10" t="str">
        <f t="shared" si="219"/>
        <v/>
      </c>
      <c r="BV536" s="10" t="str">
        <f>IF($AF536="","",IF(OR($V536&lt;2.7,$V536&gt;90),"Age OOR",($AF536-BR536)/VLOOKUP(BR$14&amp;"-rse-"&amp;$K536,Equations!$G:$I,3,0)))</f>
        <v/>
      </c>
      <c r="BW536" s="10" t="str">
        <f>IF($AG536="","",IF(OR($V536&lt;2.7,$V536&gt;90),"Age OOR",VLOOKUP(BW$14&amp;"-int-"&amp;$L536,Equations!$G:$I,3,0)+VLOOKUP(BW$14&amp;"-sexo-"&amp;$L536,Equations!$G:$I,3,0)*$U536+VLOOKUP(BW$14&amp;"-edad-"&amp;$L536,Equations!$G:$I,3,0)*$V536+VLOOKUP(BW$14&amp;"-est-"&amp;$L536,Equations!$G:$I,3,0)*(1/$W536)+VLOOKUP(BW$14&amp;"-imc-"&amp;$L536,Equations!$G:$I,3,0)*(1/$Q536)))</f>
        <v/>
      </c>
      <c r="BX536" s="10" t="str">
        <f>IF($AG536="","",IF(OR($V536&lt;2.7,$V536&gt;90),"Age OOR",BW536-1.6449*VLOOKUP(BW$14&amp;"-rse-"&amp;$L536,Equations!$G:$I,3,0)))</f>
        <v/>
      </c>
      <c r="BY536" s="10" t="str">
        <f>IF($AG536="","",IF(OR($V536&lt;2.7,$V536&gt;90),"Age OOR",BW536+1.6449*VLOOKUP(BW$14&amp;"-rse-"&amp;$L536,Equations!$G:$I,3,0)))</f>
        <v/>
      </c>
      <c r="BZ536" s="10" t="str">
        <f t="shared" si="220"/>
        <v/>
      </c>
      <c r="CA536" s="10" t="str">
        <f>IF($AG536="","",IF(OR($V536&lt;2.7,$V536&gt;90),"Age OOR",($AG536-BW536)/VLOOKUP(BW$14&amp;"-rse-"&amp;$L536,Equations!$G:$I,3,0)))</f>
        <v/>
      </c>
      <c r="CB536" s="10" t="str">
        <f>IF($AH536="","",IF(OR($V536&lt;2.7,$V536&gt;90),"Age OOR",VLOOKUP(CB$14&amp;"-int-"&amp;$M536,Equations!$G:$I,3,0)+VLOOKUP(CB$14&amp;"-sexo-"&amp;$M536,Equations!$G:$I,3,0)*$U536+VLOOKUP(CB$14&amp;"-edad-"&amp;$M536,Equations!$G:$I,3,0)*$V536+VLOOKUP(CB$14&amp;"-est-"&amp;$M536,Equations!$G:$I,3,0)*(1/$W536)+VLOOKUP(CB$14&amp;"-imc-"&amp;$M536,Equations!$G:$I,3,0)*(1/$Q536)))</f>
        <v/>
      </c>
      <c r="CC536" s="10" t="str">
        <f>IF($AH536="","",IF(OR($V536&lt;2.7,$V536&gt;90),"Age OOR",CB536-1.6449*VLOOKUP(CB$14&amp;"-rse-"&amp;$M536,Equations!$G:$I,3,0)))</f>
        <v/>
      </c>
      <c r="CD536" s="10" t="str">
        <f>IF($AH536="","",IF(OR($V536&lt;2.7,$V536&gt;90),"Age OOR",CB536+1.6449*VLOOKUP(CB$14&amp;"-rse-"&amp;$M536,Equations!$G:$I,3,0)))</f>
        <v/>
      </c>
      <c r="CE536" s="10" t="str">
        <f t="shared" si="221"/>
        <v/>
      </c>
      <c r="CF536" s="10" t="str">
        <f>IF($AH536="","",IF(OR($V536&lt;2.7,$V536&gt;90),"Age OOR",($AH536-CB536)/VLOOKUP(CB$14&amp;"-rse-"&amp;$M536,Equations!$G:$I,3,0)))</f>
        <v/>
      </c>
      <c r="CG536" s="10" t="str">
        <f>IF($AI536="","",IF(OR($V536&lt;2.7,$V536&gt;90),"Age OOR",VLOOKUP(CG$14&amp;"-int-"&amp;$N536,Equations!$G:$I,3,0)+VLOOKUP(CG$14&amp;"-sexo-"&amp;$N536,Equations!$G:$I,3,0)*$U536+VLOOKUP(CG$14&amp;"-edad-"&amp;$N536,Equations!$G:$I,3,0)*$V536+VLOOKUP(CG$14&amp;"-est-"&amp;$N536,Equations!$G:$I,3,0)*(1/$W536)+VLOOKUP(CG$14&amp;"-imc-"&amp;$N536,Equations!$G:$I,3,0)*(1/$Q536)))</f>
        <v/>
      </c>
      <c r="CH536" s="10" t="str">
        <f>IF($AI536="","",IF(OR($V536&lt;2.7,$V536&gt;90),"Age OOR",CG536-1.6449*VLOOKUP(CG$14&amp;"-rse-"&amp;$N536,Equations!$G:$I,3,0)))</f>
        <v/>
      </c>
      <c r="CI536" s="10" t="str">
        <f>IF($AI536="","",IF(OR($V536&lt;2.7,$V536&gt;90),"Age OOR",CG536+1.6449*VLOOKUP(CG$14&amp;"-rse-"&amp;$N536,Equations!$G:$I,3,0)))</f>
        <v/>
      </c>
      <c r="CJ536" s="10" t="str">
        <f t="shared" si="222"/>
        <v/>
      </c>
      <c r="CK536" s="10" t="str">
        <f>IF($AI536="","",IF(OR($V536&lt;2.7,$V536&gt;90),"Age OOR",($AI536-CG536)/VLOOKUP(CG$14&amp;"-rse-"&amp;$N536,Equations!$G:$I,3,0)))</f>
        <v/>
      </c>
      <c r="CL536" s="10" t="str">
        <f>IF($AJ536="","",IF(OR($V536&lt;2.7,$V536&gt;90),"Age OOR",VLOOKUP(CL$14&amp;"-int-"&amp;$O536,Equations!$G:$I,3,0)+VLOOKUP(CL$14&amp;"-sexo-"&amp;$O536,Equations!$G:$I,3,0)*$U536+VLOOKUP(CL$14&amp;"-edad-"&amp;$O536,Equations!$G:$I,3,0)*$V536+VLOOKUP(CL$14&amp;"-est-"&amp;$O536,Equations!$G:$I,3,0)*(1/$W536)+VLOOKUP(CL$14&amp;"-imc-"&amp;$O536,Equations!$G:$I,3,0)*(1/$Q536)))</f>
        <v/>
      </c>
      <c r="CM536" s="10" t="str">
        <f>IF($AJ536="","",IF(OR($V536&lt;2.7,$V536&gt;90),"Age OOR",CL536-1.6449*VLOOKUP(CL$14&amp;"-rse-"&amp;$O536,Equations!$G:$I,3,0)))</f>
        <v/>
      </c>
      <c r="CN536" s="10" t="str">
        <f>IF($AJ536="","",IF(OR($V536&lt;2.7,$V536&gt;90),"Age OOR",CL536+1.6449*VLOOKUP(CL$14&amp;"-rse-"&amp;$O536,Equations!$G:$I,3,0)))</f>
        <v/>
      </c>
      <c r="CO536" s="10" t="str">
        <f t="shared" si="223"/>
        <v/>
      </c>
      <c r="CP536" s="10" t="str">
        <f>IF($AJ536="","",IF(OR($V536&lt;2.7,$V536&gt;90),"Age OOR",($AJ536-CL536)/VLOOKUP(CL$14&amp;"-rse-"&amp;$O536,Equations!$G:$I,3,0)))</f>
        <v/>
      </c>
      <c r="CQ536" s="10" t="str">
        <f>IF($AK536="","",IF(OR($V536&lt;2.7,$V536&gt;90),"Age OOR",EXP(VLOOKUP(CQ$14&amp;"-int-"&amp;$P536,Equations!$G:$I,3,0)+VLOOKUP(CQ$14&amp;"-sexo-"&amp;$P536,Equations!$G:$I,3,0)*$U536+VLOOKUP(CQ$14&amp;"-edad-"&amp;$P536,Equations!$G:$I,3,0)*$V536+VLOOKUP(CQ$14&amp;"-est-"&amp;$P536,Equations!$G:$I,3,0)*(1/$W536)+VLOOKUP(CQ$14&amp;"-imc-"&amp;$P536,Equations!$G:$I,3,0)*(1/$Q536))))</f>
        <v/>
      </c>
      <c r="CR536" s="10" t="str">
        <f>IF($AK536="","",IF(OR($V536&lt;2.7,$V536&gt;90),"Age OOR",EXP(LN(CQ536)-1.6449*VLOOKUP(CQ$14&amp;"-rse-"&amp;$P536,Equations!$G:$I,3,0))))</f>
        <v/>
      </c>
      <c r="CS536" s="10" t="str">
        <f>IF($AK536="","",IF(OR($V536&lt;2.7,$V536&gt;90),"Age OOR",EXP(LN(CQ536)+1.6449*VLOOKUP(CQ$14&amp;"-rse-"&amp;$P536,Equations!$G:$I,3,0))))</f>
        <v/>
      </c>
      <c r="CT536" s="10" t="str">
        <f t="shared" si="224"/>
        <v/>
      </c>
      <c r="CU536" s="10" t="str">
        <f>IF($AK536="","",IF(OR($V536&lt;2.7,$V536&gt;90),"Age OOR",(LN($AK536)-LN(CQ536))/VLOOKUP(CQ$14&amp;"-rse-"&amp;$P536,Equations!$G:$I,3,0)))</f>
        <v/>
      </c>
      <c r="CV536" s="47"/>
    </row>
    <row r="537" spans="5:100" x14ac:dyDescent="0.2">
      <c r="E537" s="23" t="str">
        <f t="shared" si="200"/>
        <v>Age out of range</v>
      </c>
      <c r="F537" s="23" t="str">
        <f t="shared" si="201"/>
        <v>Age out of range</v>
      </c>
      <c r="G537" s="23" t="str">
        <f t="shared" si="202"/>
        <v>Age out of range</v>
      </c>
      <c r="H537" s="23" t="str">
        <f t="shared" si="203"/>
        <v>Age out of range</v>
      </c>
      <c r="I537" s="23" t="str">
        <f t="shared" si="204"/>
        <v>Age out of range</v>
      </c>
      <c r="J537" s="23" t="str">
        <f t="shared" si="205"/>
        <v>Age out of range</v>
      </c>
      <c r="K537" s="23" t="str">
        <f t="shared" si="206"/>
        <v>Age out of range</v>
      </c>
      <c r="L537" s="23" t="str">
        <f t="shared" si="207"/>
        <v>Age out of range</v>
      </c>
      <c r="M537" s="23" t="str">
        <f t="shared" si="208"/>
        <v>Age out of range</v>
      </c>
      <c r="N537" s="23" t="str">
        <f t="shared" si="209"/>
        <v>Age out of range</v>
      </c>
      <c r="O537" s="23" t="str">
        <f t="shared" si="210"/>
        <v>Age out of range</v>
      </c>
      <c r="P537" s="23" t="str">
        <f t="shared" si="211"/>
        <v>Age out of range</v>
      </c>
      <c r="Q537" s="23" t="e">
        <f t="shared" si="212"/>
        <v>#DIV/0!</v>
      </c>
      <c r="R537" s="17"/>
      <c r="S537" s="23">
        <v>521</v>
      </c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7"/>
      <c r="AM537" s="47"/>
      <c r="AN537" s="10" t="str">
        <f>IF($Z537="","",IF(OR($V537&lt;2.7,$V537&gt;90),"Age OOR",VLOOKUP(AN$14&amp;"-int-"&amp;$E537,Equations!$G:$I,3,0)+VLOOKUP(AN$14&amp;"-sexo-"&amp;$E537,Equations!$G:$I,3,0)*$U537+VLOOKUP(AN$14&amp;"-edad-"&amp;$E537,Equations!$G:$I,3,0)*$V537+VLOOKUP(AN$14&amp;"-est-"&amp;$E537,Equations!$G:$I,3,0)*(1/$W537)+VLOOKUP(AN$14&amp;"-imc-"&amp;$E537,Equations!$G:$I,3,0)*(1/$Q537)))</f>
        <v/>
      </c>
      <c r="AO537" s="10" t="str">
        <f>IF($Z537="","",IF(OR($V537&lt;2.7,$V537&gt;90),"Age OOR",AN537-1.6449*VLOOKUP(AN$14&amp;"-rse-"&amp;$E537,Equations!$G:$I,3,0)))</f>
        <v/>
      </c>
      <c r="AP537" s="10" t="str">
        <f>IF($Z537="","",IF(OR($V537&lt;2.7,$V537&gt;90),"Age OOR",AN537+1.6449*VLOOKUP(AN$14&amp;"-rse-"&amp;$E537,Equations!$G:$I,3,0)))</f>
        <v/>
      </c>
      <c r="AQ537" s="10" t="str">
        <f t="shared" si="213"/>
        <v/>
      </c>
      <c r="AR537" s="10" t="str">
        <f>IF($Z537="","",IF(OR($V537&lt;2.7,$V537&gt;90),"Age OOR",($Z537-AN537)/VLOOKUP(AN$14&amp;"-rse-"&amp;$E537,Equations!$G:$I,3,0)))</f>
        <v/>
      </c>
      <c r="AS537" s="10" t="str">
        <f>IF($AA537="","",IF(OR($V537&lt;2.7,$V537&gt;90),"Age OOR",VLOOKUP(AS$14&amp;"-int-"&amp;$F537,Equations!$G:$I,3,0)+VLOOKUP(AS$14&amp;"-sexo-"&amp;$F537,Equations!$G:$I,3,0)*$U537+VLOOKUP(AS$14&amp;"-edad-"&amp;$F537,Equations!$G:$I,3,0)*$V537+VLOOKUP(AS$14&amp;"-est-"&amp;$F537,Equations!$G:$I,3,0)*(1/$W537)+VLOOKUP(AS$14&amp;"-imc-"&amp;$F537,Equations!$G:$I,3,0)*(1/$Q537)))</f>
        <v/>
      </c>
      <c r="AT537" s="10" t="str">
        <f>IF($AA537="","",IF(OR($V537&lt;2.7,$V537&gt;90),"Age OOR",AS537-1.6449*VLOOKUP(AS$14&amp;"-rse-"&amp;$F537,Equations!$G:$I,3,0)))</f>
        <v/>
      </c>
      <c r="AU537" s="10" t="str">
        <f>IF($AA537="","",IF(OR($V537&lt;2.7,$V537&gt;90),"Age OOR",AS537+1.6449*VLOOKUP(AS$14&amp;"-rse-"&amp;$F537,Equations!$G:$I,3,0)))</f>
        <v/>
      </c>
      <c r="AV537" s="10" t="str">
        <f t="shared" si="214"/>
        <v/>
      </c>
      <c r="AW537" s="10" t="str">
        <f>IF($AA537="","",IF(OR($V537&lt;2.7,$V537&gt;90),"Age OOR",($AA537-AS537)/VLOOKUP(AS$14&amp;"-rse-"&amp;$F537,Equations!$G:$I,3,0)))</f>
        <v/>
      </c>
      <c r="AX537" s="10" t="str">
        <f>IF($AB537="","",IF(OR($V537&lt;2.7,$V537&gt;90),"Age OOR",VLOOKUP(AX$14&amp;"-int-"&amp;$G537,Equations!$G:$I,3,0)+VLOOKUP(AX$14&amp;"-sexo-"&amp;$G537,Equations!$G:$I,3,0)*$U537+VLOOKUP(AX$14&amp;"-edad-"&amp;$G537,Equations!$G:$I,3,0)*$V537+VLOOKUP(AX$14&amp;"-est-"&amp;$G537,Equations!$G:$I,3,0)*(1/$W537)+VLOOKUP(AX$14&amp;"-imc-"&amp;$G537,Equations!$G:$I,3,0)*(1/$Q537)))</f>
        <v/>
      </c>
      <c r="AY537" s="10" t="str">
        <f>IF($AB537="","",IF(OR($V537&lt;2.7,$V537&gt;90),"Age OOR",AX537-1.6449*VLOOKUP(AX$14&amp;"-rse-"&amp;$G537,Equations!$G:$I,3,0)))</f>
        <v/>
      </c>
      <c r="AZ537" s="10" t="str">
        <f>IF($AB537="","",IF(OR($V537&lt;2.7,$V537&gt;90),"Age OOR",AX537+1.6449*VLOOKUP(AX$14&amp;"-rse-"&amp;$G537,Equations!$G:$I,3,0)))</f>
        <v/>
      </c>
      <c r="BA537" s="10" t="str">
        <f t="shared" si="215"/>
        <v/>
      </c>
      <c r="BB537" s="10" t="str">
        <f>IF($AB537="","",IF(OR($V537&lt;2.7,$V537&gt;90),"Age OOR",($AB537-AX537)/VLOOKUP(AX$14&amp;"-rse-"&amp;$G537,Equations!$G:$I,3,0)))</f>
        <v/>
      </c>
      <c r="BC537" s="10" t="str">
        <f>IF($AC537="","",IF(OR($V537&lt;2.7,$V537&gt;90),"Age OOR",VLOOKUP(BC$14&amp;"-int-"&amp;$H537,Equations!$G:$I,3,0)+VLOOKUP(BC$14&amp;"-sexo-"&amp;$H537,Equations!$G:$I,3,0)*$U537+VLOOKUP(BC$14&amp;"-edad-"&amp;$H537,Equations!$G:$I,3,0)*$V537+VLOOKUP(BC$14&amp;"-est-"&amp;$H537,Equations!$G:$I,3,0)*(1/$W537)+VLOOKUP(BC$14&amp;"-imc-"&amp;$H537,Equations!$G:$I,3,0)*(1/$Q537)))</f>
        <v/>
      </c>
      <c r="BD537" s="10" t="str">
        <f>IF($AC537="","",IF(OR($V537&lt;2.7,$V537&gt;90),"Age OOR",BC537-1.6449*VLOOKUP(BC$14&amp;"-rse-"&amp;$H537,Equations!$G:$I,3,0)))</f>
        <v/>
      </c>
      <c r="BE537" s="10" t="str">
        <f>IF($AC537="","",IF(OR($V537&lt;2.7,$V537&gt;90),"Age OOR",BC537+1.6449*VLOOKUP(BC$14&amp;"-rse-"&amp;$H537,Equations!$G:$I,3,0)))</f>
        <v/>
      </c>
      <c r="BF537" s="10" t="str">
        <f t="shared" si="216"/>
        <v/>
      </c>
      <c r="BG537" s="10" t="str">
        <f>IF($AC537="","",IF(OR($V537&lt;2.7,$V537&gt;90),"Age OOR",($AC537-BC537)/VLOOKUP(BC$14&amp;"-rse-"&amp;$H537,Equations!$G:$I,3,0)))</f>
        <v/>
      </c>
      <c r="BH537" s="10" t="str">
        <f>IF($AD537="","",IF(OR($V537&lt;2.7,$V537&gt;90),"Age OOR",VLOOKUP(BH$14&amp;"-int-"&amp;$I537,Equations!$G:$I,3,0)+VLOOKUP(BH$14&amp;"-sexo-"&amp;$I537,Equations!$G:$I,3,0)*$U537+VLOOKUP(BH$14&amp;"-edad-"&amp;$I537,Equations!$G:$I,3,0)*$V537+VLOOKUP(BH$14&amp;"-est-"&amp;$I537,Equations!$G:$I,3,0)*(1/$W537)+VLOOKUP(BH$14&amp;"-imc-"&amp;$I537,Equations!$G:$I,3,0)*(1/$Q537)))</f>
        <v/>
      </c>
      <c r="BI537" s="10" t="str">
        <f>IF($AD537="","",IF(OR($V537&lt;2.7,$V537&gt;90),"Age OOR",BH537-1.6449*VLOOKUP(BH$14&amp;"-rse-"&amp;$I537,Equations!$G:$I,3,0)))</f>
        <v/>
      </c>
      <c r="BJ537" s="10" t="str">
        <f>IF($AD537="","",IF(OR($V537&lt;2.7,$V537&gt;90),"Age OOR",BH537+1.6449*VLOOKUP(BH$14&amp;"-rse-"&amp;$I537,Equations!$G:$I,3,0)))</f>
        <v/>
      </c>
      <c r="BK537" s="10" t="str">
        <f t="shared" si="217"/>
        <v/>
      </c>
      <c r="BL537" s="10" t="str">
        <f>IF($AD537="","",IF(OR($V537&lt;2.7,$V537&gt;90),"Age OOR",($AD537-BH537)/VLOOKUP(BH$14&amp;"-rse-"&amp;$I537,Equations!$G:$I,3,0)))</f>
        <v/>
      </c>
      <c r="BM537" s="10" t="str">
        <f>IF($AE537="","",IF(OR($V537&lt;2.7,$V537&gt;90),"Age OOR",VLOOKUP(BM$14&amp;"-int-"&amp;$J537,Equations!$G:$I,3,0)+VLOOKUP(BM$14&amp;"-sexo-"&amp;$J537,Equations!$G:$I,3,0)*$U537+VLOOKUP(BM$14&amp;"-edad-"&amp;$J537,Equations!$G:$I,3,0)*$V537+VLOOKUP(BM$14&amp;"-est-"&amp;$J537,Equations!$G:$I,3,0)*(1/$W537)+VLOOKUP(BM$14&amp;"-imc-"&amp;$J537,Equations!$G:$I,3,0)*(1/$Q537)))</f>
        <v/>
      </c>
      <c r="BN537" s="10" t="str">
        <f>IF($AE537="","",IF(OR($V537&lt;2.7,$V537&gt;90),"Age OOR",BM537-1.6449*VLOOKUP(BM$14&amp;"-rse-"&amp;$J537,Equations!$G:$I,3,0)))</f>
        <v/>
      </c>
      <c r="BO537" s="10" t="str">
        <f>IF($AE537="","",IF(OR($V537&lt;2.7,$V537&gt;90),"Age OOR",BM537+1.6449*VLOOKUP(BM$14&amp;"-rse-"&amp;$J537,Equations!$G:$I,3,0)))</f>
        <v/>
      </c>
      <c r="BP537" s="10" t="str">
        <f t="shared" si="218"/>
        <v/>
      </c>
      <c r="BQ537" s="10" t="str">
        <f>IF($AE537="","",IF(OR($V537&lt;2.7,$V537&gt;90),"Age OOR",($AE537-BM537)/VLOOKUP(BM$14&amp;"-rse-"&amp;$J537,Equations!$G:$I,3,0)))</f>
        <v/>
      </c>
      <c r="BR537" s="10" t="str">
        <f>IF($AF537="","",IF(OR($V537&lt;2.7,$V537&gt;90),"Age OOR",VLOOKUP(BR$14&amp;"-int-"&amp;$K537,Equations!$G:$I,3,0)+VLOOKUP(BR$14&amp;"-sexo-"&amp;$K537,Equations!$G:$I,3,0)*$U537+VLOOKUP(BR$14&amp;"-edad-"&amp;$K537,Equations!$G:$I,3,0)*$V537+VLOOKUP(BR$14&amp;"-est-"&amp;$K537,Equations!$G:$I,3,0)*(1/$W537)+VLOOKUP(BR$14&amp;"-imc-"&amp;$K537,Equations!$G:$I,3,0)*(1/$Q537)))</f>
        <v/>
      </c>
      <c r="BS537" s="10" t="str">
        <f>IF($AF537="","",IF(OR($V537&lt;2.7,$V537&gt;90),"Age OOR",BR537-1.6449*VLOOKUP(BR$14&amp;"-rse-"&amp;$K537,Equations!$G:$I,3,0)))</f>
        <v/>
      </c>
      <c r="BT537" s="10" t="str">
        <f>IF($AF537="","",IF(OR($V537&lt;2.7,$V537&gt;90),"Age OOR",BR537+1.6449*VLOOKUP(BR$14&amp;"-rse-"&amp;$K537,Equations!$G:$I,3,0)))</f>
        <v/>
      </c>
      <c r="BU537" s="10" t="str">
        <f t="shared" si="219"/>
        <v/>
      </c>
      <c r="BV537" s="10" t="str">
        <f>IF($AF537="","",IF(OR($V537&lt;2.7,$V537&gt;90),"Age OOR",($AF537-BR537)/VLOOKUP(BR$14&amp;"-rse-"&amp;$K537,Equations!$G:$I,3,0)))</f>
        <v/>
      </c>
      <c r="BW537" s="10" t="str">
        <f>IF($AG537="","",IF(OR($V537&lt;2.7,$V537&gt;90),"Age OOR",VLOOKUP(BW$14&amp;"-int-"&amp;$L537,Equations!$G:$I,3,0)+VLOOKUP(BW$14&amp;"-sexo-"&amp;$L537,Equations!$G:$I,3,0)*$U537+VLOOKUP(BW$14&amp;"-edad-"&amp;$L537,Equations!$G:$I,3,0)*$V537+VLOOKUP(BW$14&amp;"-est-"&amp;$L537,Equations!$G:$I,3,0)*(1/$W537)+VLOOKUP(BW$14&amp;"-imc-"&amp;$L537,Equations!$G:$I,3,0)*(1/$Q537)))</f>
        <v/>
      </c>
      <c r="BX537" s="10" t="str">
        <f>IF($AG537="","",IF(OR($V537&lt;2.7,$V537&gt;90),"Age OOR",BW537-1.6449*VLOOKUP(BW$14&amp;"-rse-"&amp;$L537,Equations!$G:$I,3,0)))</f>
        <v/>
      </c>
      <c r="BY537" s="10" t="str">
        <f>IF($AG537="","",IF(OR($V537&lt;2.7,$V537&gt;90),"Age OOR",BW537+1.6449*VLOOKUP(BW$14&amp;"-rse-"&amp;$L537,Equations!$G:$I,3,0)))</f>
        <v/>
      </c>
      <c r="BZ537" s="10" t="str">
        <f t="shared" si="220"/>
        <v/>
      </c>
      <c r="CA537" s="10" t="str">
        <f>IF($AG537="","",IF(OR($V537&lt;2.7,$V537&gt;90),"Age OOR",($AG537-BW537)/VLOOKUP(BW$14&amp;"-rse-"&amp;$L537,Equations!$G:$I,3,0)))</f>
        <v/>
      </c>
      <c r="CB537" s="10" t="str">
        <f>IF($AH537="","",IF(OR($V537&lt;2.7,$V537&gt;90),"Age OOR",VLOOKUP(CB$14&amp;"-int-"&amp;$M537,Equations!$G:$I,3,0)+VLOOKUP(CB$14&amp;"-sexo-"&amp;$M537,Equations!$G:$I,3,0)*$U537+VLOOKUP(CB$14&amp;"-edad-"&amp;$M537,Equations!$G:$I,3,0)*$V537+VLOOKUP(CB$14&amp;"-est-"&amp;$M537,Equations!$G:$I,3,0)*(1/$W537)+VLOOKUP(CB$14&amp;"-imc-"&amp;$M537,Equations!$G:$I,3,0)*(1/$Q537)))</f>
        <v/>
      </c>
      <c r="CC537" s="10" t="str">
        <f>IF($AH537="","",IF(OR($V537&lt;2.7,$V537&gt;90),"Age OOR",CB537-1.6449*VLOOKUP(CB$14&amp;"-rse-"&amp;$M537,Equations!$G:$I,3,0)))</f>
        <v/>
      </c>
      <c r="CD537" s="10" t="str">
        <f>IF($AH537="","",IF(OR($V537&lt;2.7,$V537&gt;90),"Age OOR",CB537+1.6449*VLOOKUP(CB$14&amp;"-rse-"&amp;$M537,Equations!$G:$I,3,0)))</f>
        <v/>
      </c>
      <c r="CE537" s="10" t="str">
        <f t="shared" si="221"/>
        <v/>
      </c>
      <c r="CF537" s="10" t="str">
        <f>IF($AH537="","",IF(OR($V537&lt;2.7,$V537&gt;90),"Age OOR",($AH537-CB537)/VLOOKUP(CB$14&amp;"-rse-"&amp;$M537,Equations!$G:$I,3,0)))</f>
        <v/>
      </c>
      <c r="CG537" s="10" t="str">
        <f>IF($AI537="","",IF(OR($V537&lt;2.7,$V537&gt;90),"Age OOR",VLOOKUP(CG$14&amp;"-int-"&amp;$N537,Equations!$G:$I,3,0)+VLOOKUP(CG$14&amp;"-sexo-"&amp;$N537,Equations!$G:$I,3,0)*$U537+VLOOKUP(CG$14&amp;"-edad-"&amp;$N537,Equations!$G:$I,3,0)*$V537+VLOOKUP(CG$14&amp;"-est-"&amp;$N537,Equations!$G:$I,3,0)*(1/$W537)+VLOOKUP(CG$14&amp;"-imc-"&amp;$N537,Equations!$G:$I,3,0)*(1/$Q537)))</f>
        <v/>
      </c>
      <c r="CH537" s="10" t="str">
        <f>IF($AI537="","",IF(OR($V537&lt;2.7,$V537&gt;90),"Age OOR",CG537-1.6449*VLOOKUP(CG$14&amp;"-rse-"&amp;$N537,Equations!$G:$I,3,0)))</f>
        <v/>
      </c>
      <c r="CI537" s="10" t="str">
        <f>IF($AI537="","",IF(OR($V537&lt;2.7,$V537&gt;90),"Age OOR",CG537+1.6449*VLOOKUP(CG$14&amp;"-rse-"&amp;$N537,Equations!$G:$I,3,0)))</f>
        <v/>
      </c>
      <c r="CJ537" s="10" t="str">
        <f t="shared" si="222"/>
        <v/>
      </c>
      <c r="CK537" s="10" t="str">
        <f>IF($AI537="","",IF(OR($V537&lt;2.7,$V537&gt;90),"Age OOR",($AI537-CG537)/VLOOKUP(CG$14&amp;"-rse-"&amp;$N537,Equations!$G:$I,3,0)))</f>
        <v/>
      </c>
      <c r="CL537" s="10" t="str">
        <f>IF($AJ537="","",IF(OR($V537&lt;2.7,$V537&gt;90),"Age OOR",VLOOKUP(CL$14&amp;"-int-"&amp;$O537,Equations!$G:$I,3,0)+VLOOKUP(CL$14&amp;"-sexo-"&amp;$O537,Equations!$G:$I,3,0)*$U537+VLOOKUP(CL$14&amp;"-edad-"&amp;$O537,Equations!$G:$I,3,0)*$V537+VLOOKUP(CL$14&amp;"-est-"&amp;$O537,Equations!$G:$I,3,0)*(1/$W537)+VLOOKUP(CL$14&amp;"-imc-"&amp;$O537,Equations!$G:$I,3,0)*(1/$Q537)))</f>
        <v/>
      </c>
      <c r="CM537" s="10" t="str">
        <f>IF($AJ537="","",IF(OR($V537&lt;2.7,$V537&gt;90),"Age OOR",CL537-1.6449*VLOOKUP(CL$14&amp;"-rse-"&amp;$O537,Equations!$G:$I,3,0)))</f>
        <v/>
      </c>
      <c r="CN537" s="10" t="str">
        <f>IF($AJ537="","",IF(OR($V537&lt;2.7,$V537&gt;90),"Age OOR",CL537+1.6449*VLOOKUP(CL$14&amp;"-rse-"&amp;$O537,Equations!$G:$I,3,0)))</f>
        <v/>
      </c>
      <c r="CO537" s="10" t="str">
        <f t="shared" si="223"/>
        <v/>
      </c>
      <c r="CP537" s="10" t="str">
        <f>IF($AJ537="","",IF(OR($V537&lt;2.7,$V537&gt;90),"Age OOR",($AJ537-CL537)/VLOOKUP(CL$14&amp;"-rse-"&amp;$O537,Equations!$G:$I,3,0)))</f>
        <v/>
      </c>
      <c r="CQ537" s="10" t="str">
        <f>IF($AK537="","",IF(OR($V537&lt;2.7,$V537&gt;90),"Age OOR",EXP(VLOOKUP(CQ$14&amp;"-int-"&amp;$P537,Equations!$G:$I,3,0)+VLOOKUP(CQ$14&amp;"-sexo-"&amp;$P537,Equations!$G:$I,3,0)*$U537+VLOOKUP(CQ$14&amp;"-edad-"&amp;$P537,Equations!$G:$I,3,0)*$V537+VLOOKUP(CQ$14&amp;"-est-"&amp;$P537,Equations!$G:$I,3,0)*(1/$W537)+VLOOKUP(CQ$14&amp;"-imc-"&amp;$P537,Equations!$G:$I,3,0)*(1/$Q537))))</f>
        <v/>
      </c>
      <c r="CR537" s="10" t="str">
        <f>IF($AK537="","",IF(OR($V537&lt;2.7,$V537&gt;90),"Age OOR",EXP(LN(CQ537)-1.6449*VLOOKUP(CQ$14&amp;"-rse-"&amp;$P537,Equations!$G:$I,3,0))))</f>
        <v/>
      </c>
      <c r="CS537" s="10" t="str">
        <f>IF($AK537="","",IF(OR($V537&lt;2.7,$V537&gt;90),"Age OOR",EXP(LN(CQ537)+1.6449*VLOOKUP(CQ$14&amp;"-rse-"&amp;$P537,Equations!$G:$I,3,0))))</f>
        <v/>
      </c>
      <c r="CT537" s="10" t="str">
        <f t="shared" si="224"/>
        <v/>
      </c>
      <c r="CU537" s="10" t="str">
        <f>IF($AK537="","",IF(OR($V537&lt;2.7,$V537&gt;90),"Age OOR",(LN($AK537)-LN(CQ537))/VLOOKUP(CQ$14&amp;"-rse-"&amp;$P537,Equations!$G:$I,3,0)))</f>
        <v/>
      </c>
      <c r="CV537" s="47"/>
    </row>
    <row r="538" spans="5:100" x14ac:dyDescent="0.2">
      <c r="E538" s="23" t="str">
        <f t="shared" si="200"/>
        <v>Age out of range</v>
      </c>
      <c r="F538" s="23" t="str">
        <f t="shared" si="201"/>
        <v>Age out of range</v>
      </c>
      <c r="G538" s="23" t="str">
        <f t="shared" si="202"/>
        <v>Age out of range</v>
      </c>
      <c r="H538" s="23" t="str">
        <f t="shared" si="203"/>
        <v>Age out of range</v>
      </c>
      <c r="I538" s="23" t="str">
        <f t="shared" si="204"/>
        <v>Age out of range</v>
      </c>
      <c r="J538" s="23" t="str">
        <f t="shared" si="205"/>
        <v>Age out of range</v>
      </c>
      <c r="K538" s="23" t="str">
        <f t="shared" si="206"/>
        <v>Age out of range</v>
      </c>
      <c r="L538" s="23" t="str">
        <f t="shared" si="207"/>
        <v>Age out of range</v>
      </c>
      <c r="M538" s="23" t="str">
        <f t="shared" si="208"/>
        <v>Age out of range</v>
      </c>
      <c r="N538" s="23" t="str">
        <f t="shared" si="209"/>
        <v>Age out of range</v>
      </c>
      <c r="O538" s="23" t="str">
        <f t="shared" si="210"/>
        <v>Age out of range</v>
      </c>
      <c r="P538" s="23" t="str">
        <f t="shared" si="211"/>
        <v>Age out of range</v>
      </c>
      <c r="Q538" s="23" t="e">
        <f t="shared" si="212"/>
        <v>#DIV/0!</v>
      </c>
      <c r="R538" s="17"/>
      <c r="S538" s="23">
        <v>522</v>
      </c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7"/>
      <c r="AM538" s="47"/>
      <c r="AN538" s="10" t="str">
        <f>IF($Z538="","",IF(OR($V538&lt;2.7,$V538&gt;90),"Age OOR",VLOOKUP(AN$14&amp;"-int-"&amp;$E538,Equations!$G:$I,3,0)+VLOOKUP(AN$14&amp;"-sexo-"&amp;$E538,Equations!$G:$I,3,0)*$U538+VLOOKUP(AN$14&amp;"-edad-"&amp;$E538,Equations!$G:$I,3,0)*$V538+VLOOKUP(AN$14&amp;"-est-"&amp;$E538,Equations!$G:$I,3,0)*(1/$W538)+VLOOKUP(AN$14&amp;"-imc-"&amp;$E538,Equations!$G:$I,3,0)*(1/$Q538)))</f>
        <v/>
      </c>
      <c r="AO538" s="10" t="str">
        <f>IF($Z538="","",IF(OR($V538&lt;2.7,$V538&gt;90),"Age OOR",AN538-1.6449*VLOOKUP(AN$14&amp;"-rse-"&amp;$E538,Equations!$G:$I,3,0)))</f>
        <v/>
      </c>
      <c r="AP538" s="10" t="str">
        <f>IF($Z538="","",IF(OR($V538&lt;2.7,$V538&gt;90),"Age OOR",AN538+1.6449*VLOOKUP(AN$14&amp;"-rse-"&amp;$E538,Equations!$G:$I,3,0)))</f>
        <v/>
      </c>
      <c r="AQ538" s="10" t="str">
        <f t="shared" si="213"/>
        <v/>
      </c>
      <c r="AR538" s="10" t="str">
        <f>IF($Z538="","",IF(OR($V538&lt;2.7,$V538&gt;90),"Age OOR",($Z538-AN538)/VLOOKUP(AN$14&amp;"-rse-"&amp;$E538,Equations!$G:$I,3,0)))</f>
        <v/>
      </c>
      <c r="AS538" s="10" t="str">
        <f>IF($AA538="","",IF(OR($V538&lt;2.7,$V538&gt;90),"Age OOR",VLOOKUP(AS$14&amp;"-int-"&amp;$F538,Equations!$G:$I,3,0)+VLOOKUP(AS$14&amp;"-sexo-"&amp;$F538,Equations!$G:$I,3,0)*$U538+VLOOKUP(AS$14&amp;"-edad-"&amp;$F538,Equations!$G:$I,3,0)*$V538+VLOOKUP(AS$14&amp;"-est-"&amp;$F538,Equations!$G:$I,3,0)*(1/$W538)+VLOOKUP(AS$14&amp;"-imc-"&amp;$F538,Equations!$G:$I,3,0)*(1/$Q538)))</f>
        <v/>
      </c>
      <c r="AT538" s="10" t="str">
        <f>IF($AA538="","",IF(OR($V538&lt;2.7,$V538&gt;90),"Age OOR",AS538-1.6449*VLOOKUP(AS$14&amp;"-rse-"&amp;$F538,Equations!$G:$I,3,0)))</f>
        <v/>
      </c>
      <c r="AU538" s="10" t="str">
        <f>IF($AA538="","",IF(OR($V538&lt;2.7,$V538&gt;90),"Age OOR",AS538+1.6449*VLOOKUP(AS$14&amp;"-rse-"&amp;$F538,Equations!$G:$I,3,0)))</f>
        <v/>
      </c>
      <c r="AV538" s="10" t="str">
        <f t="shared" si="214"/>
        <v/>
      </c>
      <c r="AW538" s="10" t="str">
        <f>IF($AA538="","",IF(OR($V538&lt;2.7,$V538&gt;90),"Age OOR",($AA538-AS538)/VLOOKUP(AS$14&amp;"-rse-"&amp;$F538,Equations!$G:$I,3,0)))</f>
        <v/>
      </c>
      <c r="AX538" s="10" t="str">
        <f>IF($AB538="","",IF(OR($V538&lt;2.7,$V538&gt;90),"Age OOR",VLOOKUP(AX$14&amp;"-int-"&amp;$G538,Equations!$G:$I,3,0)+VLOOKUP(AX$14&amp;"-sexo-"&amp;$G538,Equations!$G:$I,3,0)*$U538+VLOOKUP(AX$14&amp;"-edad-"&amp;$G538,Equations!$G:$I,3,0)*$V538+VLOOKUP(AX$14&amp;"-est-"&amp;$G538,Equations!$G:$I,3,0)*(1/$W538)+VLOOKUP(AX$14&amp;"-imc-"&amp;$G538,Equations!$G:$I,3,0)*(1/$Q538)))</f>
        <v/>
      </c>
      <c r="AY538" s="10" t="str">
        <f>IF($AB538="","",IF(OR($V538&lt;2.7,$V538&gt;90),"Age OOR",AX538-1.6449*VLOOKUP(AX$14&amp;"-rse-"&amp;$G538,Equations!$G:$I,3,0)))</f>
        <v/>
      </c>
      <c r="AZ538" s="10" t="str">
        <f>IF($AB538="","",IF(OR($V538&lt;2.7,$V538&gt;90),"Age OOR",AX538+1.6449*VLOOKUP(AX$14&amp;"-rse-"&amp;$G538,Equations!$G:$I,3,0)))</f>
        <v/>
      </c>
      <c r="BA538" s="10" t="str">
        <f t="shared" si="215"/>
        <v/>
      </c>
      <c r="BB538" s="10" t="str">
        <f>IF($AB538="","",IF(OR($V538&lt;2.7,$V538&gt;90),"Age OOR",($AB538-AX538)/VLOOKUP(AX$14&amp;"-rse-"&amp;$G538,Equations!$G:$I,3,0)))</f>
        <v/>
      </c>
      <c r="BC538" s="10" t="str">
        <f>IF($AC538="","",IF(OR($V538&lt;2.7,$V538&gt;90),"Age OOR",VLOOKUP(BC$14&amp;"-int-"&amp;$H538,Equations!$G:$I,3,0)+VLOOKUP(BC$14&amp;"-sexo-"&amp;$H538,Equations!$G:$I,3,0)*$U538+VLOOKUP(BC$14&amp;"-edad-"&amp;$H538,Equations!$G:$I,3,0)*$V538+VLOOKUP(BC$14&amp;"-est-"&amp;$H538,Equations!$G:$I,3,0)*(1/$W538)+VLOOKUP(BC$14&amp;"-imc-"&amp;$H538,Equations!$G:$I,3,0)*(1/$Q538)))</f>
        <v/>
      </c>
      <c r="BD538" s="10" t="str">
        <f>IF($AC538="","",IF(OR($V538&lt;2.7,$V538&gt;90),"Age OOR",BC538-1.6449*VLOOKUP(BC$14&amp;"-rse-"&amp;$H538,Equations!$G:$I,3,0)))</f>
        <v/>
      </c>
      <c r="BE538" s="10" t="str">
        <f>IF($AC538="","",IF(OR($V538&lt;2.7,$V538&gt;90),"Age OOR",BC538+1.6449*VLOOKUP(BC$14&amp;"-rse-"&amp;$H538,Equations!$G:$I,3,0)))</f>
        <v/>
      </c>
      <c r="BF538" s="10" t="str">
        <f t="shared" si="216"/>
        <v/>
      </c>
      <c r="BG538" s="10" t="str">
        <f>IF($AC538="","",IF(OR($V538&lt;2.7,$V538&gt;90),"Age OOR",($AC538-BC538)/VLOOKUP(BC$14&amp;"-rse-"&amp;$H538,Equations!$G:$I,3,0)))</f>
        <v/>
      </c>
      <c r="BH538" s="10" t="str">
        <f>IF($AD538="","",IF(OR($V538&lt;2.7,$V538&gt;90),"Age OOR",VLOOKUP(BH$14&amp;"-int-"&amp;$I538,Equations!$G:$I,3,0)+VLOOKUP(BH$14&amp;"-sexo-"&amp;$I538,Equations!$G:$I,3,0)*$U538+VLOOKUP(BH$14&amp;"-edad-"&amp;$I538,Equations!$G:$I,3,0)*$V538+VLOOKUP(BH$14&amp;"-est-"&amp;$I538,Equations!$G:$I,3,0)*(1/$W538)+VLOOKUP(BH$14&amp;"-imc-"&amp;$I538,Equations!$G:$I,3,0)*(1/$Q538)))</f>
        <v/>
      </c>
      <c r="BI538" s="10" t="str">
        <f>IF($AD538="","",IF(OR($V538&lt;2.7,$V538&gt;90),"Age OOR",BH538-1.6449*VLOOKUP(BH$14&amp;"-rse-"&amp;$I538,Equations!$G:$I,3,0)))</f>
        <v/>
      </c>
      <c r="BJ538" s="10" t="str">
        <f>IF($AD538="","",IF(OR($V538&lt;2.7,$V538&gt;90),"Age OOR",BH538+1.6449*VLOOKUP(BH$14&amp;"-rse-"&amp;$I538,Equations!$G:$I,3,0)))</f>
        <v/>
      </c>
      <c r="BK538" s="10" t="str">
        <f t="shared" si="217"/>
        <v/>
      </c>
      <c r="BL538" s="10" t="str">
        <f>IF($AD538="","",IF(OR($V538&lt;2.7,$V538&gt;90),"Age OOR",($AD538-BH538)/VLOOKUP(BH$14&amp;"-rse-"&amp;$I538,Equations!$G:$I,3,0)))</f>
        <v/>
      </c>
      <c r="BM538" s="10" t="str">
        <f>IF($AE538="","",IF(OR($V538&lt;2.7,$V538&gt;90),"Age OOR",VLOOKUP(BM$14&amp;"-int-"&amp;$J538,Equations!$G:$I,3,0)+VLOOKUP(BM$14&amp;"-sexo-"&amp;$J538,Equations!$G:$I,3,0)*$U538+VLOOKUP(BM$14&amp;"-edad-"&amp;$J538,Equations!$G:$I,3,0)*$V538+VLOOKUP(BM$14&amp;"-est-"&amp;$J538,Equations!$G:$I,3,0)*(1/$W538)+VLOOKUP(BM$14&amp;"-imc-"&amp;$J538,Equations!$G:$I,3,0)*(1/$Q538)))</f>
        <v/>
      </c>
      <c r="BN538" s="10" t="str">
        <f>IF($AE538="","",IF(OR($V538&lt;2.7,$V538&gt;90),"Age OOR",BM538-1.6449*VLOOKUP(BM$14&amp;"-rse-"&amp;$J538,Equations!$G:$I,3,0)))</f>
        <v/>
      </c>
      <c r="BO538" s="10" t="str">
        <f>IF($AE538="","",IF(OR($V538&lt;2.7,$V538&gt;90),"Age OOR",BM538+1.6449*VLOOKUP(BM$14&amp;"-rse-"&amp;$J538,Equations!$G:$I,3,0)))</f>
        <v/>
      </c>
      <c r="BP538" s="10" t="str">
        <f t="shared" si="218"/>
        <v/>
      </c>
      <c r="BQ538" s="10" t="str">
        <f>IF($AE538="","",IF(OR($V538&lt;2.7,$V538&gt;90),"Age OOR",($AE538-BM538)/VLOOKUP(BM$14&amp;"-rse-"&amp;$J538,Equations!$G:$I,3,0)))</f>
        <v/>
      </c>
      <c r="BR538" s="10" t="str">
        <f>IF($AF538="","",IF(OR($V538&lt;2.7,$V538&gt;90),"Age OOR",VLOOKUP(BR$14&amp;"-int-"&amp;$K538,Equations!$G:$I,3,0)+VLOOKUP(BR$14&amp;"-sexo-"&amp;$K538,Equations!$G:$I,3,0)*$U538+VLOOKUP(BR$14&amp;"-edad-"&amp;$K538,Equations!$G:$I,3,0)*$V538+VLOOKUP(BR$14&amp;"-est-"&amp;$K538,Equations!$G:$I,3,0)*(1/$W538)+VLOOKUP(BR$14&amp;"-imc-"&amp;$K538,Equations!$G:$I,3,0)*(1/$Q538)))</f>
        <v/>
      </c>
      <c r="BS538" s="10" t="str">
        <f>IF($AF538="","",IF(OR($V538&lt;2.7,$V538&gt;90),"Age OOR",BR538-1.6449*VLOOKUP(BR$14&amp;"-rse-"&amp;$K538,Equations!$G:$I,3,0)))</f>
        <v/>
      </c>
      <c r="BT538" s="10" t="str">
        <f>IF($AF538="","",IF(OR($V538&lt;2.7,$V538&gt;90),"Age OOR",BR538+1.6449*VLOOKUP(BR$14&amp;"-rse-"&amp;$K538,Equations!$G:$I,3,0)))</f>
        <v/>
      </c>
      <c r="BU538" s="10" t="str">
        <f t="shared" si="219"/>
        <v/>
      </c>
      <c r="BV538" s="10" t="str">
        <f>IF($AF538="","",IF(OR($V538&lt;2.7,$V538&gt;90),"Age OOR",($AF538-BR538)/VLOOKUP(BR$14&amp;"-rse-"&amp;$K538,Equations!$G:$I,3,0)))</f>
        <v/>
      </c>
      <c r="BW538" s="10" t="str">
        <f>IF($AG538="","",IF(OR($V538&lt;2.7,$V538&gt;90),"Age OOR",VLOOKUP(BW$14&amp;"-int-"&amp;$L538,Equations!$G:$I,3,0)+VLOOKUP(BW$14&amp;"-sexo-"&amp;$L538,Equations!$G:$I,3,0)*$U538+VLOOKUP(BW$14&amp;"-edad-"&amp;$L538,Equations!$G:$I,3,0)*$V538+VLOOKUP(BW$14&amp;"-est-"&amp;$L538,Equations!$G:$I,3,0)*(1/$W538)+VLOOKUP(BW$14&amp;"-imc-"&amp;$L538,Equations!$G:$I,3,0)*(1/$Q538)))</f>
        <v/>
      </c>
      <c r="BX538" s="10" t="str">
        <f>IF($AG538="","",IF(OR($V538&lt;2.7,$V538&gt;90),"Age OOR",BW538-1.6449*VLOOKUP(BW$14&amp;"-rse-"&amp;$L538,Equations!$G:$I,3,0)))</f>
        <v/>
      </c>
      <c r="BY538" s="10" t="str">
        <f>IF($AG538="","",IF(OR($V538&lt;2.7,$V538&gt;90),"Age OOR",BW538+1.6449*VLOOKUP(BW$14&amp;"-rse-"&amp;$L538,Equations!$G:$I,3,0)))</f>
        <v/>
      </c>
      <c r="BZ538" s="10" t="str">
        <f t="shared" si="220"/>
        <v/>
      </c>
      <c r="CA538" s="10" t="str">
        <f>IF($AG538="","",IF(OR($V538&lt;2.7,$V538&gt;90),"Age OOR",($AG538-BW538)/VLOOKUP(BW$14&amp;"-rse-"&amp;$L538,Equations!$G:$I,3,0)))</f>
        <v/>
      </c>
      <c r="CB538" s="10" t="str">
        <f>IF($AH538="","",IF(OR($V538&lt;2.7,$V538&gt;90),"Age OOR",VLOOKUP(CB$14&amp;"-int-"&amp;$M538,Equations!$G:$I,3,0)+VLOOKUP(CB$14&amp;"-sexo-"&amp;$M538,Equations!$G:$I,3,0)*$U538+VLOOKUP(CB$14&amp;"-edad-"&amp;$M538,Equations!$G:$I,3,0)*$V538+VLOOKUP(CB$14&amp;"-est-"&amp;$M538,Equations!$G:$I,3,0)*(1/$W538)+VLOOKUP(CB$14&amp;"-imc-"&amp;$M538,Equations!$G:$I,3,0)*(1/$Q538)))</f>
        <v/>
      </c>
      <c r="CC538" s="10" t="str">
        <f>IF($AH538="","",IF(OR($V538&lt;2.7,$V538&gt;90),"Age OOR",CB538-1.6449*VLOOKUP(CB$14&amp;"-rse-"&amp;$M538,Equations!$G:$I,3,0)))</f>
        <v/>
      </c>
      <c r="CD538" s="10" t="str">
        <f>IF($AH538="","",IF(OR($V538&lt;2.7,$V538&gt;90),"Age OOR",CB538+1.6449*VLOOKUP(CB$14&amp;"-rse-"&amp;$M538,Equations!$G:$I,3,0)))</f>
        <v/>
      </c>
      <c r="CE538" s="10" t="str">
        <f t="shared" si="221"/>
        <v/>
      </c>
      <c r="CF538" s="10" t="str">
        <f>IF($AH538="","",IF(OR($V538&lt;2.7,$V538&gt;90),"Age OOR",($AH538-CB538)/VLOOKUP(CB$14&amp;"-rse-"&amp;$M538,Equations!$G:$I,3,0)))</f>
        <v/>
      </c>
      <c r="CG538" s="10" t="str">
        <f>IF($AI538="","",IF(OR($V538&lt;2.7,$V538&gt;90),"Age OOR",VLOOKUP(CG$14&amp;"-int-"&amp;$N538,Equations!$G:$I,3,0)+VLOOKUP(CG$14&amp;"-sexo-"&amp;$N538,Equations!$G:$I,3,0)*$U538+VLOOKUP(CG$14&amp;"-edad-"&amp;$N538,Equations!$G:$I,3,0)*$V538+VLOOKUP(CG$14&amp;"-est-"&amp;$N538,Equations!$G:$I,3,0)*(1/$W538)+VLOOKUP(CG$14&amp;"-imc-"&amp;$N538,Equations!$G:$I,3,0)*(1/$Q538)))</f>
        <v/>
      </c>
      <c r="CH538" s="10" t="str">
        <f>IF($AI538="","",IF(OR($V538&lt;2.7,$V538&gt;90),"Age OOR",CG538-1.6449*VLOOKUP(CG$14&amp;"-rse-"&amp;$N538,Equations!$G:$I,3,0)))</f>
        <v/>
      </c>
      <c r="CI538" s="10" t="str">
        <f>IF($AI538="","",IF(OR($V538&lt;2.7,$V538&gt;90),"Age OOR",CG538+1.6449*VLOOKUP(CG$14&amp;"-rse-"&amp;$N538,Equations!$G:$I,3,0)))</f>
        <v/>
      </c>
      <c r="CJ538" s="10" t="str">
        <f t="shared" si="222"/>
        <v/>
      </c>
      <c r="CK538" s="10" t="str">
        <f>IF($AI538="","",IF(OR($V538&lt;2.7,$V538&gt;90),"Age OOR",($AI538-CG538)/VLOOKUP(CG$14&amp;"-rse-"&amp;$N538,Equations!$G:$I,3,0)))</f>
        <v/>
      </c>
      <c r="CL538" s="10" t="str">
        <f>IF($AJ538="","",IF(OR($V538&lt;2.7,$V538&gt;90),"Age OOR",VLOOKUP(CL$14&amp;"-int-"&amp;$O538,Equations!$G:$I,3,0)+VLOOKUP(CL$14&amp;"-sexo-"&amp;$O538,Equations!$G:$I,3,0)*$U538+VLOOKUP(CL$14&amp;"-edad-"&amp;$O538,Equations!$G:$I,3,0)*$V538+VLOOKUP(CL$14&amp;"-est-"&amp;$O538,Equations!$G:$I,3,0)*(1/$W538)+VLOOKUP(CL$14&amp;"-imc-"&amp;$O538,Equations!$G:$I,3,0)*(1/$Q538)))</f>
        <v/>
      </c>
      <c r="CM538" s="10" t="str">
        <f>IF($AJ538="","",IF(OR($V538&lt;2.7,$V538&gt;90),"Age OOR",CL538-1.6449*VLOOKUP(CL$14&amp;"-rse-"&amp;$O538,Equations!$G:$I,3,0)))</f>
        <v/>
      </c>
      <c r="CN538" s="10" t="str">
        <f>IF($AJ538="","",IF(OR($V538&lt;2.7,$V538&gt;90),"Age OOR",CL538+1.6449*VLOOKUP(CL$14&amp;"-rse-"&amp;$O538,Equations!$G:$I,3,0)))</f>
        <v/>
      </c>
      <c r="CO538" s="10" t="str">
        <f t="shared" si="223"/>
        <v/>
      </c>
      <c r="CP538" s="10" t="str">
        <f>IF($AJ538="","",IF(OR($V538&lt;2.7,$V538&gt;90),"Age OOR",($AJ538-CL538)/VLOOKUP(CL$14&amp;"-rse-"&amp;$O538,Equations!$G:$I,3,0)))</f>
        <v/>
      </c>
      <c r="CQ538" s="10" t="str">
        <f>IF($AK538="","",IF(OR($V538&lt;2.7,$V538&gt;90),"Age OOR",EXP(VLOOKUP(CQ$14&amp;"-int-"&amp;$P538,Equations!$G:$I,3,0)+VLOOKUP(CQ$14&amp;"-sexo-"&amp;$P538,Equations!$G:$I,3,0)*$U538+VLOOKUP(CQ$14&amp;"-edad-"&amp;$P538,Equations!$G:$I,3,0)*$V538+VLOOKUP(CQ$14&amp;"-est-"&amp;$P538,Equations!$G:$I,3,0)*(1/$W538)+VLOOKUP(CQ$14&amp;"-imc-"&amp;$P538,Equations!$G:$I,3,0)*(1/$Q538))))</f>
        <v/>
      </c>
      <c r="CR538" s="10" t="str">
        <f>IF($AK538="","",IF(OR($V538&lt;2.7,$V538&gt;90),"Age OOR",EXP(LN(CQ538)-1.6449*VLOOKUP(CQ$14&amp;"-rse-"&amp;$P538,Equations!$G:$I,3,0))))</f>
        <v/>
      </c>
      <c r="CS538" s="10" t="str">
        <f>IF($AK538="","",IF(OR($V538&lt;2.7,$V538&gt;90),"Age OOR",EXP(LN(CQ538)+1.6449*VLOOKUP(CQ$14&amp;"-rse-"&amp;$P538,Equations!$G:$I,3,0))))</f>
        <v/>
      </c>
      <c r="CT538" s="10" t="str">
        <f t="shared" si="224"/>
        <v/>
      </c>
      <c r="CU538" s="10" t="str">
        <f>IF($AK538="","",IF(OR($V538&lt;2.7,$V538&gt;90),"Age OOR",(LN($AK538)-LN(CQ538))/VLOOKUP(CQ$14&amp;"-rse-"&amp;$P538,Equations!$G:$I,3,0)))</f>
        <v/>
      </c>
      <c r="CV538" s="47"/>
    </row>
    <row r="539" spans="5:100" x14ac:dyDescent="0.2">
      <c r="E539" s="23" t="str">
        <f t="shared" si="200"/>
        <v>Age out of range</v>
      </c>
      <c r="F539" s="23" t="str">
        <f t="shared" si="201"/>
        <v>Age out of range</v>
      </c>
      <c r="G539" s="23" t="str">
        <f t="shared" si="202"/>
        <v>Age out of range</v>
      </c>
      <c r="H539" s="23" t="str">
        <f t="shared" si="203"/>
        <v>Age out of range</v>
      </c>
      <c r="I539" s="23" t="str">
        <f t="shared" si="204"/>
        <v>Age out of range</v>
      </c>
      <c r="J539" s="23" t="str">
        <f t="shared" si="205"/>
        <v>Age out of range</v>
      </c>
      <c r="K539" s="23" t="str">
        <f t="shared" si="206"/>
        <v>Age out of range</v>
      </c>
      <c r="L539" s="23" t="str">
        <f t="shared" si="207"/>
        <v>Age out of range</v>
      </c>
      <c r="M539" s="23" t="str">
        <f t="shared" si="208"/>
        <v>Age out of range</v>
      </c>
      <c r="N539" s="23" t="str">
        <f t="shared" si="209"/>
        <v>Age out of range</v>
      </c>
      <c r="O539" s="23" t="str">
        <f t="shared" si="210"/>
        <v>Age out of range</v>
      </c>
      <c r="P539" s="23" t="str">
        <f t="shared" si="211"/>
        <v>Age out of range</v>
      </c>
      <c r="Q539" s="23" t="e">
        <f t="shared" si="212"/>
        <v>#DIV/0!</v>
      </c>
      <c r="R539" s="17"/>
      <c r="S539" s="23">
        <v>523</v>
      </c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7"/>
      <c r="AM539" s="47"/>
      <c r="AN539" s="10" t="str">
        <f>IF($Z539="","",IF(OR($V539&lt;2.7,$V539&gt;90),"Age OOR",VLOOKUP(AN$14&amp;"-int-"&amp;$E539,Equations!$G:$I,3,0)+VLOOKUP(AN$14&amp;"-sexo-"&amp;$E539,Equations!$G:$I,3,0)*$U539+VLOOKUP(AN$14&amp;"-edad-"&amp;$E539,Equations!$G:$I,3,0)*$V539+VLOOKUP(AN$14&amp;"-est-"&amp;$E539,Equations!$G:$I,3,0)*(1/$W539)+VLOOKUP(AN$14&amp;"-imc-"&amp;$E539,Equations!$G:$I,3,0)*(1/$Q539)))</f>
        <v/>
      </c>
      <c r="AO539" s="10" t="str">
        <f>IF($Z539="","",IF(OR($V539&lt;2.7,$V539&gt;90),"Age OOR",AN539-1.6449*VLOOKUP(AN$14&amp;"-rse-"&amp;$E539,Equations!$G:$I,3,0)))</f>
        <v/>
      </c>
      <c r="AP539" s="10" t="str">
        <f>IF($Z539="","",IF(OR($V539&lt;2.7,$V539&gt;90),"Age OOR",AN539+1.6449*VLOOKUP(AN$14&amp;"-rse-"&amp;$E539,Equations!$G:$I,3,0)))</f>
        <v/>
      </c>
      <c r="AQ539" s="10" t="str">
        <f t="shared" si="213"/>
        <v/>
      </c>
      <c r="AR539" s="10" t="str">
        <f>IF($Z539="","",IF(OR($V539&lt;2.7,$V539&gt;90),"Age OOR",($Z539-AN539)/VLOOKUP(AN$14&amp;"-rse-"&amp;$E539,Equations!$G:$I,3,0)))</f>
        <v/>
      </c>
      <c r="AS539" s="10" t="str">
        <f>IF($AA539="","",IF(OR($V539&lt;2.7,$V539&gt;90),"Age OOR",VLOOKUP(AS$14&amp;"-int-"&amp;$F539,Equations!$G:$I,3,0)+VLOOKUP(AS$14&amp;"-sexo-"&amp;$F539,Equations!$G:$I,3,0)*$U539+VLOOKUP(AS$14&amp;"-edad-"&amp;$F539,Equations!$G:$I,3,0)*$V539+VLOOKUP(AS$14&amp;"-est-"&amp;$F539,Equations!$G:$I,3,0)*(1/$W539)+VLOOKUP(AS$14&amp;"-imc-"&amp;$F539,Equations!$G:$I,3,0)*(1/$Q539)))</f>
        <v/>
      </c>
      <c r="AT539" s="10" t="str">
        <f>IF($AA539="","",IF(OR($V539&lt;2.7,$V539&gt;90),"Age OOR",AS539-1.6449*VLOOKUP(AS$14&amp;"-rse-"&amp;$F539,Equations!$G:$I,3,0)))</f>
        <v/>
      </c>
      <c r="AU539" s="10" t="str">
        <f>IF($AA539="","",IF(OR($V539&lt;2.7,$V539&gt;90),"Age OOR",AS539+1.6449*VLOOKUP(AS$14&amp;"-rse-"&amp;$F539,Equations!$G:$I,3,0)))</f>
        <v/>
      </c>
      <c r="AV539" s="10" t="str">
        <f t="shared" si="214"/>
        <v/>
      </c>
      <c r="AW539" s="10" t="str">
        <f>IF($AA539="","",IF(OR($V539&lt;2.7,$V539&gt;90),"Age OOR",($AA539-AS539)/VLOOKUP(AS$14&amp;"-rse-"&amp;$F539,Equations!$G:$I,3,0)))</f>
        <v/>
      </c>
      <c r="AX539" s="10" t="str">
        <f>IF($AB539="","",IF(OR($V539&lt;2.7,$V539&gt;90),"Age OOR",VLOOKUP(AX$14&amp;"-int-"&amp;$G539,Equations!$G:$I,3,0)+VLOOKUP(AX$14&amp;"-sexo-"&amp;$G539,Equations!$G:$I,3,0)*$U539+VLOOKUP(AX$14&amp;"-edad-"&amp;$G539,Equations!$G:$I,3,0)*$V539+VLOOKUP(AX$14&amp;"-est-"&amp;$G539,Equations!$G:$I,3,0)*(1/$W539)+VLOOKUP(AX$14&amp;"-imc-"&amp;$G539,Equations!$G:$I,3,0)*(1/$Q539)))</f>
        <v/>
      </c>
      <c r="AY539" s="10" t="str">
        <f>IF($AB539="","",IF(OR($V539&lt;2.7,$V539&gt;90),"Age OOR",AX539-1.6449*VLOOKUP(AX$14&amp;"-rse-"&amp;$G539,Equations!$G:$I,3,0)))</f>
        <v/>
      </c>
      <c r="AZ539" s="10" t="str">
        <f>IF($AB539="","",IF(OR($V539&lt;2.7,$V539&gt;90),"Age OOR",AX539+1.6449*VLOOKUP(AX$14&amp;"-rse-"&amp;$G539,Equations!$G:$I,3,0)))</f>
        <v/>
      </c>
      <c r="BA539" s="10" t="str">
        <f t="shared" si="215"/>
        <v/>
      </c>
      <c r="BB539" s="10" t="str">
        <f>IF($AB539="","",IF(OR($V539&lt;2.7,$V539&gt;90),"Age OOR",($AB539-AX539)/VLOOKUP(AX$14&amp;"-rse-"&amp;$G539,Equations!$G:$I,3,0)))</f>
        <v/>
      </c>
      <c r="BC539" s="10" t="str">
        <f>IF($AC539="","",IF(OR($V539&lt;2.7,$V539&gt;90),"Age OOR",VLOOKUP(BC$14&amp;"-int-"&amp;$H539,Equations!$G:$I,3,0)+VLOOKUP(BC$14&amp;"-sexo-"&amp;$H539,Equations!$G:$I,3,0)*$U539+VLOOKUP(BC$14&amp;"-edad-"&amp;$H539,Equations!$G:$I,3,0)*$V539+VLOOKUP(BC$14&amp;"-est-"&amp;$H539,Equations!$G:$I,3,0)*(1/$W539)+VLOOKUP(BC$14&amp;"-imc-"&amp;$H539,Equations!$G:$I,3,0)*(1/$Q539)))</f>
        <v/>
      </c>
      <c r="BD539" s="10" t="str">
        <f>IF($AC539="","",IF(OR($V539&lt;2.7,$V539&gt;90),"Age OOR",BC539-1.6449*VLOOKUP(BC$14&amp;"-rse-"&amp;$H539,Equations!$G:$I,3,0)))</f>
        <v/>
      </c>
      <c r="BE539" s="10" t="str">
        <f>IF($AC539="","",IF(OR($V539&lt;2.7,$V539&gt;90),"Age OOR",BC539+1.6449*VLOOKUP(BC$14&amp;"-rse-"&amp;$H539,Equations!$G:$I,3,0)))</f>
        <v/>
      </c>
      <c r="BF539" s="10" t="str">
        <f t="shared" si="216"/>
        <v/>
      </c>
      <c r="BG539" s="10" t="str">
        <f>IF($AC539="","",IF(OR($V539&lt;2.7,$V539&gt;90),"Age OOR",($AC539-BC539)/VLOOKUP(BC$14&amp;"-rse-"&amp;$H539,Equations!$G:$I,3,0)))</f>
        <v/>
      </c>
      <c r="BH539" s="10" t="str">
        <f>IF($AD539="","",IF(OR($V539&lt;2.7,$V539&gt;90),"Age OOR",VLOOKUP(BH$14&amp;"-int-"&amp;$I539,Equations!$G:$I,3,0)+VLOOKUP(BH$14&amp;"-sexo-"&amp;$I539,Equations!$G:$I,3,0)*$U539+VLOOKUP(BH$14&amp;"-edad-"&amp;$I539,Equations!$G:$I,3,0)*$V539+VLOOKUP(BH$14&amp;"-est-"&amp;$I539,Equations!$G:$I,3,0)*(1/$W539)+VLOOKUP(BH$14&amp;"-imc-"&amp;$I539,Equations!$G:$I,3,0)*(1/$Q539)))</f>
        <v/>
      </c>
      <c r="BI539" s="10" t="str">
        <f>IF($AD539="","",IF(OR($V539&lt;2.7,$V539&gt;90),"Age OOR",BH539-1.6449*VLOOKUP(BH$14&amp;"-rse-"&amp;$I539,Equations!$G:$I,3,0)))</f>
        <v/>
      </c>
      <c r="BJ539" s="10" t="str">
        <f>IF($AD539="","",IF(OR($V539&lt;2.7,$V539&gt;90),"Age OOR",BH539+1.6449*VLOOKUP(BH$14&amp;"-rse-"&amp;$I539,Equations!$G:$I,3,0)))</f>
        <v/>
      </c>
      <c r="BK539" s="10" t="str">
        <f t="shared" si="217"/>
        <v/>
      </c>
      <c r="BL539" s="10" t="str">
        <f>IF($AD539="","",IF(OR($V539&lt;2.7,$V539&gt;90),"Age OOR",($AD539-BH539)/VLOOKUP(BH$14&amp;"-rse-"&amp;$I539,Equations!$G:$I,3,0)))</f>
        <v/>
      </c>
      <c r="BM539" s="10" t="str">
        <f>IF($AE539="","",IF(OR($V539&lt;2.7,$V539&gt;90),"Age OOR",VLOOKUP(BM$14&amp;"-int-"&amp;$J539,Equations!$G:$I,3,0)+VLOOKUP(BM$14&amp;"-sexo-"&amp;$J539,Equations!$G:$I,3,0)*$U539+VLOOKUP(BM$14&amp;"-edad-"&amp;$J539,Equations!$G:$I,3,0)*$V539+VLOOKUP(BM$14&amp;"-est-"&amp;$J539,Equations!$G:$I,3,0)*(1/$W539)+VLOOKUP(BM$14&amp;"-imc-"&amp;$J539,Equations!$G:$I,3,0)*(1/$Q539)))</f>
        <v/>
      </c>
      <c r="BN539" s="10" t="str">
        <f>IF($AE539="","",IF(OR($V539&lt;2.7,$V539&gt;90),"Age OOR",BM539-1.6449*VLOOKUP(BM$14&amp;"-rse-"&amp;$J539,Equations!$G:$I,3,0)))</f>
        <v/>
      </c>
      <c r="BO539" s="10" t="str">
        <f>IF($AE539="","",IF(OR($V539&lt;2.7,$V539&gt;90),"Age OOR",BM539+1.6449*VLOOKUP(BM$14&amp;"-rse-"&amp;$J539,Equations!$G:$I,3,0)))</f>
        <v/>
      </c>
      <c r="BP539" s="10" t="str">
        <f t="shared" si="218"/>
        <v/>
      </c>
      <c r="BQ539" s="10" t="str">
        <f>IF($AE539="","",IF(OR($V539&lt;2.7,$V539&gt;90),"Age OOR",($AE539-BM539)/VLOOKUP(BM$14&amp;"-rse-"&amp;$J539,Equations!$G:$I,3,0)))</f>
        <v/>
      </c>
      <c r="BR539" s="10" t="str">
        <f>IF($AF539="","",IF(OR($V539&lt;2.7,$V539&gt;90),"Age OOR",VLOOKUP(BR$14&amp;"-int-"&amp;$K539,Equations!$G:$I,3,0)+VLOOKUP(BR$14&amp;"-sexo-"&amp;$K539,Equations!$G:$I,3,0)*$U539+VLOOKUP(BR$14&amp;"-edad-"&amp;$K539,Equations!$G:$I,3,0)*$V539+VLOOKUP(BR$14&amp;"-est-"&amp;$K539,Equations!$G:$I,3,0)*(1/$W539)+VLOOKUP(BR$14&amp;"-imc-"&amp;$K539,Equations!$G:$I,3,0)*(1/$Q539)))</f>
        <v/>
      </c>
      <c r="BS539" s="10" t="str">
        <f>IF($AF539="","",IF(OR($V539&lt;2.7,$V539&gt;90),"Age OOR",BR539-1.6449*VLOOKUP(BR$14&amp;"-rse-"&amp;$K539,Equations!$G:$I,3,0)))</f>
        <v/>
      </c>
      <c r="BT539" s="10" t="str">
        <f>IF($AF539="","",IF(OR($V539&lt;2.7,$V539&gt;90),"Age OOR",BR539+1.6449*VLOOKUP(BR$14&amp;"-rse-"&amp;$K539,Equations!$G:$I,3,0)))</f>
        <v/>
      </c>
      <c r="BU539" s="10" t="str">
        <f t="shared" si="219"/>
        <v/>
      </c>
      <c r="BV539" s="10" t="str">
        <f>IF($AF539="","",IF(OR($V539&lt;2.7,$V539&gt;90),"Age OOR",($AF539-BR539)/VLOOKUP(BR$14&amp;"-rse-"&amp;$K539,Equations!$G:$I,3,0)))</f>
        <v/>
      </c>
      <c r="BW539" s="10" t="str">
        <f>IF($AG539="","",IF(OR($V539&lt;2.7,$V539&gt;90),"Age OOR",VLOOKUP(BW$14&amp;"-int-"&amp;$L539,Equations!$G:$I,3,0)+VLOOKUP(BW$14&amp;"-sexo-"&amp;$L539,Equations!$G:$I,3,0)*$U539+VLOOKUP(BW$14&amp;"-edad-"&amp;$L539,Equations!$G:$I,3,0)*$V539+VLOOKUP(BW$14&amp;"-est-"&amp;$L539,Equations!$G:$I,3,0)*(1/$W539)+VLOOKUP(BW$14&amp;"-imc-"&amp;$L539,Equations!$G:$I,3,0)*(1/$Q539)))</f>
        <v/>
      </c>
      <c r="BX539" s="10" t="str">
        <f>IF($AG539="","",IF(OR($V539&lt;2.7,$V539&gt;90),"Age OOR",BW539-1.6449*VLOOKUP(BW$14&amp;"-rse-"&amp;$L539,Equations!$G:$I,3,0)))</f>
        <v/>
      </c>
      <c r="BY539" s="10" t="str">
        <f>IF($AG539="","",IF(OR($V539&lt;2.7,$V539&gt;90),"Age OOR",BW539+1.6449*VLOOKUP(BW$14&amp;"-rse-"&amp;$L539,Equations!$G:$I,3,0)))</f>
        <v/>
      </c>
      <c r="BZ539" s="10" t="str">
        <f t="shared" si="220"/>
        <v/>
      </c>
      <c r="CA539" s="10" t="str">
        <f>IF($AG539="","",IF(OR($V539&lt;2.7,$V539&gt;90),"Age OOR",($AG539-BW539)/VLOOKUP(BW$14&amp;"-rse-"&amp;$L539,Equations!$G:$I,3,0)))</f>
        <v/>
      </c>
      <c r="CB539" s="10" t="str">
        <f>IF($AH539="","",IF(OR($V539&lt;2.7,$V539&gt;90),"Age OOR",VLOOKUP(CB$14&amp;"-int-"&amp;$M539,Equations!$G:$I,3,0)+VLOOKUP(CB$14&amp;"-sexo-"&amp;$M539,Equations!$G:$I,3,0)*$U539+VLOOKUP(CB$14&amp;"-edad-"&amp;$M539,Equations!$G:$I,3,0)*$V539+VLOOKUP(CB$14&amp;"-est-"&amp;$M539,Equations!$G:$I,3,0)*(1/$W539)+VLOOKUP(CB$14&amp;"-imc-"&amp;$M539,Equations!$G:$I,3,0)*(1/$Q539)))</f>
        <v/>
      </c>
      <c r="CC539" s="10" t="str">
        <f>IF($AH539="","",IF(OR($V539&lt;2.7,$V539&gt;90),"Age OOR",CB539-1.6449*VLOOKUP(CB$14&amp;"-rse-"&amp;$M539,Equations!$G:$I,3,0)))</f>
        <v/>
      </c>
      <c r="CD539" s="10" t="str">
        <f>IF($AH539="","",IF(OR($V539&lt;2.7,$V539&gt;90),"Age OOR",CB539+1.6449*VLOOKUP(CB$14&amp;"-rse-"&amp;$M539,Equations!$G:$I,3,0)))</f>
        <v/>
      </c>
      <c r="CE539" s="10" t="str">
        <f t="shared" si="221"/>
        <v/>
      </c>
      <c r="CF539" s="10" t="str">
        <f>IF($AH539="","",IF(OR($V539&lt;2.7,$V539&gt;90),"Age OOR",($AH539-CB539)/VLOOKUP(CB$14&amp;"-rse-"&amp;$M539,Equations!$G:$I,3,0)))</f>
        <v/>
      </c>
      <c r="CG539" s="10" t="str">
        <f>IF($AI539="","",IF(OR($V539&lt;2.7,$V539&gt;90),"Age OOR",VLOOKUP(CG$14&amp;"-int-"&amp;$N539,Equations!$G:$I,3,0)+VLOOKUP(CG$14&amp;"-sexo-"&amp;$N539,Equations!$G:$I,3,0)*$U539+VLOOKUP(CG$14&amp;"-edad-"&amp;$N539,Equations!$G:$I,3,0)*$V539+VLOOKUP(CG$14&amp;"-est-"&amp;$N539,Equations!$G:$I,3,0)*(1/$W539)+VLOOKUP(CG$14&amp;"-imc-"&amp;$N539,Equations!$G:$I,3,0)*(1/$Q539)))</f>
        <v/>
      </c>
      <c r="CH539" s="10" t="str">
        <f>IF($AI539="","",IF(OR($V539&lt;2.7,$V539&gt;90),"Age OOR",CG539-1.6449*VLOOKUP(CG$14&amp;"-rse-"&amp;$N539,Equations!$G:$I,3,0)))</f>
        <v/>
      </c>
      <c r="CI539" s="10" t="str">
        <f>IF($AI539="","",IF(OR($V539&lt;2.7,$V539&gt;90),"Age OOR",CG539+1.6449*VLOOKUP(CG$14&amp;"-rse-"&amp;$N539,Equations!$G:$I,3,0)))</f>
        <v/>
      </c>
      <c r="CJ539" s="10" t="str">
        <f t="shared" si="222"/>
        <v/>
      </c>
      <c r="CK539" s="10" t="str">
        <f>IF($AI539="","",IF(OR($V539&lt;2.7,$V539&gt;90),"Age OOR",($AI539-CG539)/VLOOKUP(CG$14&amp;"-rse-"&amp;$N539,Equations!$G:$I,3,0)))</f>
        <v/>
      </c>
      <c r="CL539" s="10" t="str">
        <f>IF($AJ539="","",IF(OR($V539&lt;2.7,$V539&gt;90),"Age OOR",VLOOKUP(CL$14&amp;"-int-"&amp;$O539,Equations!$G:$I,3,0)+VLOOKUP(CL$14&amp;"-sexo-"&amp;$O539,Equations!$G:$I,3,0)*$U539+VLOOKUP(CL$14&amp;"-edad-"&amp;$O539,Equations!$G:$I,3,0)*$V539+VLOOKUP(CL$14&amp;"-est-"&amp;$O539,Equations!$G:$I,3,0)*(1/$W539)+VLOOKUP(CL$14&amp;"-imc-"&amp;$O539,Equations!$G:$I,3,0)*(1/$Q539)))</f>
        <v/>
      </c>
      <c r="CM539" s="10" t="str">
        <f>IF($AJ539="","",IF(OR($V539&lt;2.7,$V539&gt;90),"Age OOR",CL539-1.6449*VLOOKUP(CL$14&amp;"-rse-"&amp;$O539,Equations!$G:$I,3,0)))</f>
        <v/>
      </c>
      <c r="CN539" s="10" t="str">
        <f>IF($AJ539="","",IF(OR($V539&lt;2.7,$V539&gt;90),"Age OOR",CL539+1.6449*VLOOKUP(CL$14&amp;"-rse-"&amp;$O539,Equations!$G:$I,3,0)))</f>
        <v/>
      </c>
      <c r="CO539" s="10" t="str">
        <f t="shared" si="223"/>
        <v/>
      </c>
      <c r="CP539" s="10" t="str">
        <f>IF($AJ539="","",IF(OR($V539&lt;2.7,$V539&gt;90),"Age OOR",($AJ539-CL539)/VLOOKUP(CL$14&amp;"-rse-"&amp;$O539,Equations!$G:$I,3,0)))</f>
        <v/>
      </c>
      <c r="CQ539" s="10" t="str">
        <f>IF($AK539="","",IF(OR($V539&lt;2.7,$V539&gt;90),"Age OOR",EXP(VLOOKUP(CQ$14&amp;"-int-"&amp;$P539,Equations!$G:$I,3,0)+VLOOKUP(CQ$14&amp;"-sexo-"&amp;$P539,Equations!$G:$I,3,0)*$U539+VLOOKUP(CQ$14&amp;"-edad-"&amp;$P539,Equations!$G:$I,3,0)*$V539+VLOOKUP(CQ$14&amp;"-est-"&amp;$P539,Equations!$G:$I,3,0)*(1/$W539)+VLOOKUP(CQ$14&amp;"-imc-"&amp;$P539,Equations!$G:$I,3,0)*(1/$Q539))))</f>
        <v/>
      </c>
      <c r="CR539" s="10" t="str">
        <f>IF($AK539="","",IF(OR($V539&lt;2.7,$V539&gt;90),"Age OOR",EXP(LN(CQ539)-1.6449*VLOOKUP(CQ$14&amp;"-rse-"&amp;$P539,Equations!$G:$I,3,0))))</f>
        <v/>
      </c>
      <c r="CS539" s="10" t="str">
        <f>IF($AK539="","",IF(OR($V539&lt;2.7,$V539&gt;90),"Age OOR",EXP(LN(CQ539)+1.6449*VLOOKUP(CQ$14&amp;"-rse-"&amp;$P539,Equations!$G:$I,3,0))))</f>
        <v/>
      </c>
      <c r="CT539" s="10" t="str">
        <f t="shared" si="224"/>
        <v/>
      </c>
      <c r="CU539" s="10" t="str">
        <f>IF($AK539="","",IF(OR($V539&lt;2.7,$V539&gt;90),"Age OOR",(LN($AK539)-LN(CQ539))/VLOOKUP(CQ$14&amp;"-rse-"&amp;$P539,Equations!$G:$I,3,0)))</f>
        <v/>
      </c>
      <c r="CV539" s="47"/>
    </row>
    <row r="540" spans="5:100" x14ac:dyDescent="0.2">
      <c r="E540" s="23" t="str">
        <f t="shared" si="200"/>
        <v>Age out of range</v>
      </c>
      <c r="F540" s="23" t="str">
        <f t="shared" si="201"/>
        <v>Age out of range</v>
      </c>
      <c r="G540" s="23" t="str">
        <f t="shared" si="202"/>
        <v>Age out of range</v>
      </c>
      <c r="H540" s="23" t="str">
        <f t="shared" si="203"/>
        <v>Age out of range</v>
      </c>
      <c r="I540" s="23" t="str">
        <f t="shared" si="204"/>
        <v>Age out of range</v>
      </c>
      <c r="J540" s="23" t="str">
        <f t="shared" si="205"/>
        <v>Age out of range</v>
      </c>
      <c r="K540" s="23" t="str">
        <f t="shared" si="206"/>
        <v>Age out of range</v>
      </c>
      <c r="L540" s="23" t="str">
        <f t="shared" si="207"/>
        <v>Age out of range</v>
      </c>
      <c r="M540" s="23" t="str">
        <f t="shared" si="208"/>
        <v>Age out of range</v>
      </c>
      <c r="N540" s="23" t="str">
        <f t="shared" si="209"/>
        <v>Age out of range</v>
      </c>
      <c r="O540" s="23" t="str">
        <f t="shared" si="210"/>
        <v>Age out of range</v>
      </c>
      <c r="P540" s="23" t="str">
        <f t="shared" si="211"/>
        <v>Age out of range</v>
      </c>
      <c r="Q540" s="23" t="e">
        <f t="shared" si="212"/>
        <v>#DIV/0!</v>
      </c>
      <c r="R540" s="17"/>
      <c r="S540" s="23">
        <v>524</v>
      </c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7"/>
      <c r="AM540" s="47"/>
      <c r="AN540" s="10" t="str">
        <f>IF($Z540="","",IF(OR($V540&lt;2.7,$V540&gt;90),"Age OOR",VLOOKUP(AN$14&amp;"-int-"&amp;$E540,Equations!$G:$I,3,0)+VLOOKUP(AN$14&amp;"-sexo-"&amp;$E540,Equations!$G:$I,3,0)*$U540+VLOOKUP(AN$14&amp;"-edad-"&amp;$E540,Equations!$G:$I,3,0)*$V540+VLOOKUP(AN$14&amp;"-est-"&amp;$E540,Equations!$G:$I,3,0)*(1/$W540)+VLOOKUP(AN$14&amp;"-imc-"&amp;$E540,Equations!$G:$I,3,0)*(1/$Q540)))</f>
        <v/>
      </c>
      <c r="AO540" s="10" t="str">
        <f>IF($Z540="","",IF(OR($V540&lt;2.7,$V540&gt;90),"Age OOR",AN540-1.6449*VLOOKUP(AN$14&amp;"-rse-"&amp;$E540,Equations!$G:$I,3,0)))</f>
        <v/>
      </c>
      <c r="AP540" s="10" t="str">
        <f>IF($Z540="","",IF(OR($V540&lt;2.7,$V540&gt;90),"Age OOR",AN540+1.6449*VLOOKUP(AN$14&amp;"-rse-"&amp;$E540,Equations!$G:$I,3,0)))</f>
        <v/>
      </c>
      <c r="AQ540" s="10" t="str">
        <f t="shared" si="213"/>
        <v/>
      </c>
      <c r="AR540" s="10" t="str">
        <f>IF($Z540="","",IF(OR($V540&lt;2.7,$V540&gt;90),"Age OOR",($Z540-AN540)/VLOOKUP(AN$14&amp;"-rse-"&amp;$E540,Equations!$G:$I,3,0)))</f>
        <v/>
      </c>
      <c r="AS540" s="10" t="str">
        <f>IF($AA540="","",IF(OR($V540&lt;2.7,$V540&gt;90),"Age OOR",VLOOKUP(AS$14&amp;"-int-"&amp;$F540,Equations!$G:$I,3,0)+VLOOKUP(AS$14&amp;"-sexo-"&amp;$F540,Equations!$G:$I,3,0)*$U540+VLOOKUP(AS$14&amp;"-edad-"&amp;$F540,Equations!$G:$I,3,0)*$V540+VLOOKUP(AS$14&amp;"-est-"&amp;$F540,Equations!$G:$I,3,0)*(1/$W540)+VLOOKUP(AS$14&amp;"-imc-"&amp;$F540,Equations!$G:$I,3,0)*(1/$Q540)))</f>
        <v/>
      </c>
      <c r="AT540" s="10" t="str">
        <f>IF($AA540="","",IF(OR($V540&lt;2.7,$V540&gt;90),"Age OOR",AS540-1.6449*VLOOKUP(AS$14&amp;"-rse-"&amp;$F540,Equations!$G:$I,3,0)))</f>
        <v/>
      </c>
      <c r="AU540" s="10" t="str">
        <f>IF($AA540="","",IF(OR($V540&lt;2.7,$V540&gt;90),"Age OOR",AS540+1.6449*VLOOKUP(AS$14&amp;"-rse-"&amp;$F540,Equations!$G:$I,3,0)))</f>
        <v/>
      </c>
      <c r="AV540" s="10" t="str">
        <f t="shared" si="214"/>
        <v/>
      </c>
      <c r="AW540" s="10" t="str">
        <f>IF($AA540="","",IF(OR($V540&lt;2.7,$V540&gt;90),"Age OOR",($AA540-AS540)/VLOOKUP(AS$14&amp;"-rse-"&amp;$F540,Equations!$G:$I,3,0)))</f>
        <v/>
      </c>
      <c r="AX540" s="10" t="str">
        <f>IF($AB540="","",IF(OR($V540&lt;2.7,$V540&gt;90),"Age OOR",VLOOKUP(AX$14&amp;"-int-"&amp;$G540,Equations!$G:$I,3,0)+VLOOKUP(AX$14&amp;"-sexo-"&amp;$G540,Equations!$G:$I,3,0)*$U540+VLOOKUP(AX$14&amp;"-edad-"&amp;$G540,Equations!$G:$I,3,0)*$V540+VLOOKUP(AX$14&amp;"-est-"&amp;$G540,Equations!$G:$I,3,0)*(1/$W540)+VLOOKUP(AX$14&amp;"-imc-"&amp;$G540,Equations!$G:$I,3,0)*(1/$Q540)))</f>
        <v/>
      </c>
      <c r="AY540" s="10" t="str">
        <f>IF($AB540="","",IF(OR($V540&lt;2.7,$V540&gt;90),"Age OOR",AX540-1.6449*VLOOKUP(AX$14&amp;"-rse-"&amp;$G540,Equations!$G:$I,3,0)))</f>
        <v/>
      </c>
      <c r="AZ540" s="10" t="str">
        <f>IF($AB540="","",IF(OR($V540&lt;2.7,$V540&gt;90),"Age OOR",AX540+1.6449*VLOOKUP(AX$14&amp;"-rse-"&amp;$G540,Equations!$G:$I,3,0)))</f>
        <v/>
      </c>
      <c r="BA540" s="10" t="str">
        <f t="shared" si="215"/>
        <v/>
      </c>
      <c r="BB540" s="10" t="str">
        <f>IF($AB540="","",IF(OR($V540&lt;2.7,$V540&gt;90),"Age OOR",($AB540-AX540)/VLOOKUP(AX$14&amp;"-rse-"&amp;$G540,Equations!$G:$I,3,0)))</f>
        <v/>
      </c>
      <c r="BC540" s="10" t="str">
        <f>IF($AC540="","",IF(OR($V540&lt;2.7,$V540&gt;90),"Age OOR",VLOOKUP(BC$14&amp;"-int-"&amp;$H540,Equations!$G:$I,3,0)+VLOOKUP(BC$14&amp;"-sexo-"&amp;$H540,Equations!$G:$I,3,0)*$U540+VLOOKUP(BC$14&amp;"-edad-"&amp;$H540,Equations!$G:$I,3,0)*$V540+VLOOKUP(BC$14&amp;"-est-"&amp;$H540,Equations!$G:$I,3,0)*(1/$W540)+VLOOKUP(BC$14&amp;"-imc-"&amp;$H540,Equations!$G:$I,3,0)*(1/$Q540)))</f>
        <v/>
      </c>
      <c r="BD540" s="10" t="str">
        <f>IF($AC540="","",IF(OR($V540&lt;2.7,$V540&gt;90),"Age OOR",BC540-1.6449*VLOOKUP(BC$14&amp;"-rse-"&amp;$H540,Equations!$G:$I,3,0)))</f>
        <v/>
      </c>
      <c r="BE540" s="10" t="str">
        <f>IF($AC540="","",IF(OR($V540&lt;2.7,$V540&gt;90),"Age OOR",BC540+1.6449*VLOOKUP(BC$14&amp;"-rse-"&amp;$H540,Equations!$G:$I,3,0)))</f>
        <v/>
      </c>
      <c r="BF540" s="10" t="str">
        <f t="shared" si="216"/>
        <v/>
      </c>
      <c r="BG540" s="10" t="str">
        <f>IF($AC540="","",IF(OR($V540&lt;2.7,$V540&gt;90),"Age OOR",($AC540-BC540)/VLOOKUP(BC$14&amp;"-rse-"&amp;$H540,Equations!$G:$I,3,0)))</f>
        <v/>
      </c>
      <c r="BH540" s="10" t="str">
        <f>IF($AD540="","",IF(OR($V540&lt;2.7,$V540&gt;90),"Age OOR",VLOOKUP(BH$14&amp;"-int-"&amp;$I540,Equations!$G:$I,3,0)+VLOOKUP(BH$14&amp;"-sexo-"&amp;$I540,Equations!$G:$I,3,0)*$U540+VLOOKUP(BH$14&amp;"-edad-"&amp;$I540,Equations!$G:$I,3,0)*$V540+VLOOKUP(BH$14&amp;"-est-"&amp;$I540,Equations!$G:$I,3,0)*(1/$W540)+VLOOKUP(BH$14&amp;"-imc-"&amp;$I540,Equations!$G:$I,3,0)*(1/$Q540)))</f>
        <v/>
      </c>
      <c r="BI540" s="10" t="str">
        <f>IF($AD540="","",IF(OR($V540&lt;2.7,$V540&gt;90),"Age OOR",BH540-1.6449*VLOOKUP(BH$14&amp;"-rse-"&amp;$I540,Equations!$G:$I,3,0)))</f>
        <v/>
      </c>
      <c r="BJ540" s="10" t="str">
        <f>IF($AD540="","",IF(OR($V540&lt;2.7,$V540&gt;90),"Age OOR",BH540+1.6449*VLOOKUP(BH$14&amp;"-rse-"&amp;$I540,Equations!$G:$I,3,0)))</f>
        <v/>
      </c>
      <c r="BK540" s="10" t="str">
        <f t="shared" si="217"/>
        <v/>
      </c>
      <c r="BL540" s="10" t="str">
        <f>IF($AD540="","",IF(OR($V540&lt;2.7,$V540&gt;90),"Age OOR",($AD540-BH540)/VLOOKUP(BH$14&amp;"-rse-"&amp;$I540,Equations!$G:$I,3,0)))</f>
        <v/>
      </c>
      <c r="BM540" s="10" t="str">
        <f>IF($AE540="","",IF(OR($V540&lt;2.7,$V540&gt;90),"Age OOR",VLOOKUP(BM$14&amp;"-int-"&amp;$J540,Equations!$G:$I,3,0)+VLOOKUP(BM$14&amp;"-sexo-"&amp;$J540,Equations!$G:$I,3,0)*$U540+VLOOKUP(BM$14&amp;"-edad-"&amp;$J540,Equations!$G:$I,3,0)*$V540+VLOOKUP(BM$14&amp;"-est-"&amp;$J540,Equations!$G:$I,3,0)*(1/$W540)+VLOOKUP(BM$14&amp;"-imc-"&amp;$J540,Equations!$G:$I,3,0)*(1/$Q540)))</f>
        <v/>
      </c>
      <c r="BN540" s="10" t="str">
        <f>IF($AE540="","",IF(OR($V540&lt;2.7,$V540&gt;90),"Age OOR",BM540-1.6449*VLOOKUP(BM$14&amp;"-rse-"&amp;$J540,Equations!$G:$I,3,0)))</f>
        <v/>
      </c>
      <c r="BO540" s="10" t="str">
        <f>IF($AE540="","",IF(OR($V540&lt;2.7,$V540&gt;90),"Age OOR",BM540+1.6449*VLOOKUP(BM$14&amp;"-rse-"&amp;$J540,Equations!$G:$I,3,0)))</f>
        <v/>
      </c>
      <c r="BP540" s="10" t="str">
        <f t="shared" si="218"/>
        <v/>
      </c>
      <c r="BQ540" s="10" t="str">
        <f>IF($AE540="","",IF(OR($V540&lt;2.7,$V540&gt;90),"Age OOR",($AE540-BM540)/VLOOKUP(BM$14&amp;"-rse-"&amp;$J540,Equations!$G:$I,3,0)))</f>
        <v/>
      </c>
      <c r="BR540" s="10" t="str">
        <f>IF($AF540="","",IF(OR($V540&lt;2.7,$V540&gt;90),"Age OOR",VLOOKUP(BR$14&amp;"-int-"&amp;$K540,Equations!$G:$I,3,0)+VLOOKUP(BR$14&amp;"-sexo-"&amp;$K540,Equations!$G:$I,3,0)*$U540+VLOOKUP(BR$14&amp;"-edad-"&amp;$K540,Equations!$G:$I,3,0)*$V540+VLOOKUP(BR$14&amp;"-est-"&amp;$K540,Equations!$G:$I,3,0)*(1/$W540)+VLOOKUP(BR$14&amp;"-imc-"&amp;$K540,Equations!$G:$I,3,0)*(1/$Q540)))</f>
        <v/>
      </c>
      <c r="BS540" s="10" t="str">
        <f>IF($AF540="","",IF(OR($V540&lt;2.7,$V540&gt;90),"Age OOR",BR540-1.6449*VLOOKUP(BR$14&amp;"-rse-"&amp;$K540,Equations!$G:$I,3,0)))</f>
        <v/>
      </c>
      <c r="BT540" s="10" t="str">
        <f>IF($AF540="","",IF(OR($V540&lt;2.7,$V540&gt;90),"Age OOR",BR540+1.6449*VLOOKUP(BR$14&amp;"-rse-"&amp;$K540,Equations!$G:$I,3,0)))</f>
        <v/>
      </c>
      <c r="BU540" s="10" t="str">
        <f t="shared" si="219"/>
        <v/>
      </c>
      <c r="BV540" s="10" t="str">
        <f>IF($AF540="","",IF(OR($V540&lt;2.7,$V540&gt;90),"Age OOR",($AF540-BR540)/VLOOKUP(BR$14&amp;"-rse-"&amp;$K540,Equations!$G:$I,3,0)))</f>
        <v/>
      </c>
      <c r="BW540" s="10" t="str">
        <f>IF($AG540="","",IF(OR($V540&lt;2.7,$V540&gt;90),"Age OOR",VLOOKUP(BW$14&amp;"-int-"&amp;$L540,Equations!$G:$I,3,0)+VLOOKUP(BW$14&amp;"-sexo-"&amp;$L540,Equations!$G:$I,3,0)*$U540+VLOOKUP(BW$14&amp;"-edad-"&amp;$L540,Equations!$G:$I,3,0)*$V540+VLOOKUP(BW$14&amp;"-est-"&amp;$L540,Equations!$G:$I,3,0)*(1/$W540)+VLOOKUP(BW$14&amp;"-imc-"&amp;$L540,Equations!$G:$I,3,0)*(1/$Q540)))</f>
        <v/>
      </c>
      <c r="BX540" s="10" t="str">
        <f>IF($AG540="","",IF(OR($V540&lt;2.7,$V540&gt;90),"Age OOR",BW540-1.6449*VLOOKUP(BW$14&amp;"-rse-"&amp;$L540,Equations!$G:$I,3,0)))</f>
        <v/>
      </c>
      <c r="BY540" s="10" t="str">
        <f>IF($AG540="","",IF(OR($V540&lt;2.7,$V540&gt;90),"Age OOR",BW540+1.6449*VLOOKUP(BW$14&amp;"-rse-"&amp;$L540,Equations!$G:$I,3,0)))</f>
        <v/>
      </c>
      <c r="BZ540" s="10" t="str">
        <f t="shared" si="220"/>
        <v/>
      </c>
      <c r="CA540" s="10" t="str">
        <f>IF($AG540="","",IF(OR($V540&lt;2.7,$V540&gt;90),"Age OOR",($AG540-BW540)/VLOOKUP(BW$14&amp;"-rse-"&amp;$L540,Equations!$G:$I,3,0)))</f>
        <v/>
      </c>
      <c r="CB540" s="10" t="str">
        <f>IF($AH540="","",IF(OR($V540&lt;2.7,$V540&gt;90),"Age OOR",VLOOKUP(CB$14&amp;"-int-"&amp;$M540,Equations!$G:$I,3,0)+VLOOKUP(CB$14&amp;"-sexo-"&amp;$M540,Equations!$G:$I,3,0)*$U540+VLOOKUP(CB$14&amp;"-edad-"&amp;$M540,Equations!$G:$I,3,0)*$V540+VLOOKUP(CB$14&amp;"-est-"&amp;$M540,Equations!$G:$I,3,0)*(1/$W540)+VLOOKUP(CB$14&amp;"-imc-"&amp;$M540,Equations!$G:$I,3,0)*(1/$Q540)))</f>
        <v/>
      </c>
      <c r="CC540" s="10" t="str">
        <f>IF($AH540="","",IF(OR($V540&lt;2.7,$V540&gt;90),"Age OOR",CB540-1.6449*VLOOKUP(CB$14&amp;"-rse-"&amp;$M540,Equations!$G:$I,3,0)))</f>
        <v/>
      </c>
      <c r="CD540" s="10" t="str">
        <f>IF($AH540="","",IF(OR($V540&lt;2.7,$V540&gt;90),"Age OOR",CB540+1.6449*VLOOKUP(CB$14&amp;"-rse-"&amp;$M540,Equations!$G:$I,3,0)))</f>
        <v/>
      </c>
      <c r="CE540" s="10" t="str">
        <f t="shared" si="221"/>
        <v/>
      </c>
      <c r="CF540" s="10" t="str">
        <f>IF($AH540="","",IF(OR($V540&lt;2.7,$V540&gt;90),"Age OOR",($AH540-CB540)/VLOOKUP(CB$14&amp;"-rse-"&amp;$M540,Equations!$G:$I,3,0)))</f>
        <v/>
      </c>
      <c r="CG540" s="10" t="str">
        <f>IF($AI540="","",IF(OR($V540&lt;2.7,$V540&gt;90),"Age OOR",VLOOKUP(CG$14&amp;"-int-"&amp;$N540,Equations!$G:$I,3,0)+VLOOKUP(CG$14&amp;"-sexo-"&amp;$N540,Equations!$G:$I,3,0)*$U540+VLOOKUP(CG$14&amp;"-edad-"&amp;$N540,Equations!$G:$I,3,0)*$V540+VLOOKUP(CG$14&amp;"-est-"&amp;$N540,Equations!$G:$I,3,0)*(1/$W540)+VLOOKUP(CG$14&amp;"-imc-"&amp;$N540,Equations!$G:$I,3,0)*(1/$Q540)))</f>
        <v/>
      </c>
      <c r="CH540" s="10" t="str">
        <f>IF($AI540="","",IF(OR($V540&lt;2.7,$V540&gt;90),"Age OOR",CG540-1.6449*VLOOKUP(CG$14&amp;"-rse-"&amp;$N540,Equations!$G:$I,3,0)))</f>
        <v/>
      </c>
      <c r="CI540" s="10" t="str">
        <f>IF($AI540="","",IF(OR($V540&lt;2.7,$V540&gt;90),"Age OOR",CG540+1.6449*VLOOKUP(CG$14&amp;"-rse-"&amp;$N540,Equations!$G:$I,3,0)))</f>
        <v/>
      </c>
      <c r="CJ540" s="10" t="str">
        <f t="shared" si="222"/>
        <v/>
      </c>
      <c r="CK540" s="10" t="str">
        <f>IF($AI540="","",IF(OR($V540&lt;2.7,$V540&gt;90),"Age OOR",($AI540-CG540)/VLOOKUP(CG$14&amp;"-rse-"&amp;$N540,Equations!$G:$I,3,0)))</f>
        <v/>
      </c>
      <c r="CL540" s="10" t="str">
        <f>IF($AJ540="","",IF(OR($V540&lt;2.7,$V540&gt;90),"Age OOR",VLOOKUP(CL$14&amp;"-int-"&amp;$O540,Equations!$G:$I,3,0)+VLOOKUP(CL$14&amp;"-sexo-"&amp;$O540,Equations!$G:$I,3,0)*$U540+VLOOKUP(CL$14&amp;"-edad-"&amp;$O540,Equations!$G:$I,3,0)*$V540+VLOOKUP(CL$14&amp;"-est-"&amp;$O540,Equations!$G:$I,3,0)*(1/$W540)+VLOOKUP(CL$14&amp;"-imc-"&amp;$O540,Equations!$G:$I,3,0)*(1/$Q540)))</f>
        <v/>
      </c>
      <c r="CM540" s="10" t="str">
        <f>IF($AJ540="","",IF(OR($V540&lt;2.7,$V540&gt;90),"Age OOR",CL540-1.6449*VLOOKUP(CL$14&amp;"-rse-"&amp;$O540,Equations!$G:$I,3,0)))</f>
        <v/>
      </c>
      <c r="CN540" s="10" t="str">
        <f>IF($AJ540="","",IF(OR($V540&lt;2.7,$V540&gt;90),"Age OOR",CL540+1.6449*VLOOKUP(CL$14&amp;"-rse-"&amp;$O540,Equations!$G:$I,3,0)))</f>
        <v/>
      </c>
      <c r="CO540" s="10" t="str">
        <f t="shared" si="223"/>
        <v/>
      </c>
      <c r="CP540" s="10" t="str">
        <f>IF($AJ540="","",IF(OR($V540&lt;2.7,$V540&gt;90),"Age OOR",($AJ540-CL540)/VLOOKUP(CL$14&amp;"-rse-"&amp;$O540,Equations!$G:$I,3,0)))</f>
        <v/>
      </c>
      <c r="CQ540" s="10" t="str">
        <f>IF($AK540="","",IF(OR($V540&lt;2.7,$V540&gt;90),"Age OOR",EXP(VLOOKUP(CQ$14&amp;"-int-"&amp;$P540,Equations!$G:$I,3,0)+VLOOKUP(CQ$14&amp;"-sexo-"&amp;$P540,Equations!$G:$I,3,0)*$U540+VLOOKUP(CQ$14&amp;"-edad-"&amp;$P540,Equations!$G:$I,3,0)*$V540+VLOOKUP(CQ$14&amp;"-est-"&amp;$P540,Equations!$G:$I,3,0)*(1/$W540)+VLOOKUP(CQ$14&amp;"-imc-"&amp;$P540,Equations!$G:$I,3,0)*(1/$Q540))))</f>
        <v/>
      </c>
      <c r="CR540" s="10" t="str">
        <f>IF($AK540="","",IF(OR($V540&lt;2.7,$V540&gt;90),"Age OOR",EXP(LN(CQ540)-1.6449*VLOOKUP(CQ$14&amp;"-rse-"&amp;$P540,Equations!$G:$I,3,0))))</f>
        <v/>
      </c>
      <c r="CS540" s="10" t="str">
        <f>IF($AK540="","",IF(OR($V540&lt;2.7,$V540&gt;90),"Age OOR",EXP(LN(CQ540)+1.6449*VLOOKUP(CQ$14&amp;"-rse-"&amp;$P540,Equations!$G:$I,3,0))))</f>
        <v/>
      </c>
      <c r="CT540" s="10" t="str">
        <f t="shared" si="224"/>
        <v/>
      </c>
      <c r="CU540" s="10" t="str">
        <f>IF($AK540="","",IF(OR($V540&lt;2.7,$V540&gt;90),"Age OOR",(LN($AK540)-LN(CQ540))/VLOOKUP(CQ$14&amp;"-rse-"&amp;$P540,Equations!$G:$I,3,0)))</f>
        <v/>
      </c>
      <c r="CV540" s="47"/>
    </row>
    <row r="541" spans="5:100" x14ac:dyDescent="0.2">
      <c r="E541" s="23" t="str">
        <f t="shared" si="200"/>
        <v>Age out of range</v>
      </c>
      <c r="F541" s="23" t="str">
        <f t="shared" si="201"/>
        <v>Age out of range</v>
      </c>
      <c r="G541" s="23" t="str">
        <f t="shared" si="202"/>
        <v>Age out of range</v>
      </c>
      <c r="H541" s="23" t="str">
        <f t="shared" si="203"/>
        <v>Age out of range</v>
      </c>
      <c r="I541" s="23" t="str">
        <f t="shared" si="204"/>
        <v>Age out of range</v>
      </c>
      <c r="J541" s="23" t="str">
        <f t="shared" si="205"/>
        <v>Age out of range</v>
      </c>
      <c r="K541" s="23" t="str">
        <f t="shared" si="206"/>
        <v>Age out of range</v>
      </c>
      <c r="L541" s="23" t="str">
        <f t="shared" si="207"/>
        <v>Age out of range</v>
      </c>
      <c r="M541" s="23" t="str">
        <f t="shared" si="208"/>
        <v>Age out of range</v>
      </c>
      <c r="N541" s="23" t="str">
        <f t="shared" si="209"/>
        <v>Age out of range</v>
      </c>
      <c r="O541" s="23" t="str">
        <f t="shared" si="210"/>
        <v>Age out of range</v>
      </c>
      <c r="P541" s="23" t="str">
        <f t="shared" si="211"/>
        <v>Age out of range</v>
      </c>
      <c r="Q541" s="23" t="e">
        <f t="shared" si="212"/>
        <v>#DIV/0!</v>
      </c>
      <c r="R541" s="17"/>
      <c r="S541" s="23">
        <v>525</v>
      </c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7"/>
      <c r="AM541" s="47"/>
      <c r="AN541" s="10" t="str">
        <f>IF($Z541="","",IF(OR($V541&lt;2.7,$V541&gt;90),"Age OOR",VLOOKUP(AN$14&amp;"-int-"&amp;$E541,Equations!$G:$I,3,0)+VLOOKUP(AN$14&amp;"-sexo-"&amp;$E541,Equations!$G:$I,3,0)*$U541+VLOOKUP(AN$14&amp;"-edad-"&amp;$E541,Equations!$G:$I,3,0)*$V541+VLOOKUP(AN$14&amp;"-est-"&amp;$E541,Equations!$G:$I,3,0)*(1/$W541)+VLOOKUP(AN$14&amp;"-imc-"&amp;$E541,Equations!$G:$I,3,0)*(1/$Q541)))</f>
        <v/>
      </c>
      <c r="AO541" s="10" t="str">
        <f>IF($Z541="","",IF(OR($V541&lt;2.7,$V541&gt;90),"Age OOR",AN541-1.6449*VLOOKUP(AN$14&amp;"-rse-"&amp;$E541,Equations!$G:$I,3,0)))</f>
        <v/>
      </c>
      <c r="AP541" s="10" t="str">
        <f>IF($Z541="","",IF(OR($V541&lt;2.7,$V541&gt;90),"Age OOR",AN541+1.6449*VLOOKUP(AN$14&amp;"-rse-"&amp;$E541,Equations!$G:$I,3,0)))</f>
        <v/>
      </c>
      <c r="AQ541" s="10" t="str">
        <f t="shared" si="213"/>
        <v/>
      </c>
      <c r="AR541" s="10" t="str">
        <f>IF($Z541="","",IF(OR($V541&lt;2.7,$V541&gt;90),"Age OOR",($Z541-AN541)/VLOOKUP(AN$14&amp;"-rse-"&amp;$E541,Equations!$G:$I,3,0)))</f>
        <v/>
      </c>
      <c r="AS541" s="10" t="str">
        <f>IF($AA541="","",IF(OR($V541&lt;2.7,$V541&gt;90),"Age OOR",VLOOKUP(AS$14&amp;"-int-"&amp;$F541,Equations!$G:$I,3,0)+VLOOKUP(AS$14&amp;"-sexo-"&amp;$F541,Equations!$G:$I,3,0)*$U541+VLOOKUP(AS$14&amp;"-edad-"&amp;$F541,Equations!$G:$I,3,0)*$V541+VLOOKUP(AS$14&amp;"-est-"&amp;$F541,Equations!$G:$I,3,0)*(1/$W541)+VLOOKUP(AS$14&amp;"-imc-"&amp;$F541,Equations!$G:$I,3,0)*(1/$Q541)))</f>
        <v/>
      </c>
      <c r="AT541" s="10" t="str">
        <f>IF($AA541="","",IF(OR($V541&lt;2.7,$V541&gt;90),"Age OOR",AS541-1.6449*VLOOKUP(AS$14&amp;"-rse-"&amp;$F541,Equations!$G:$I,3,0)))</f>
        <v/>
      </c>
      <c r="AU541" s="10" t="str">
        <f>IF($AA541="","",IF(OR($V541&lt;2.7,$V541&gt;90),"Age OOR",AS541+1.6449*VLOOKUP(AS$14&amp;"-rse-"&amp;$F541,Equations!$G:$I,3,0)))</f>
        <v/>
      </c>
      <c r="AV541" s="10" t="str">
        <f t="shared" si="214"/>
        <v/>
      </c>
      <c r="AW541" s="10" t="str">
        <f>IF($AA541="","",IF(OR($V541&lt;2.7,$V541&gt;90),"Age OOR",($AA541-AS541)/VLOOKUP(AS$14&amp;"-rse-"&amp;$F541,Equations!$G:$I,3,0)))</f>
        <v/>
      </c>
      <c r="AX541" s="10" t="str">
        <f>IF($AB541="","",IF(OR($V541&lt;2.7,$V541&gt;90),"Age OOR",VLOOKUP(AX$14&amp;"-int-"&amp;$G541,Equations!$G:$I,3,0)+VLOOKUP(AX$14&amp;"-sexo-"&amp;$G541,Equations!$G:$I,3,0)*$U541+VLOOKUP(AX$14&amp;"-edad-"&amp;$G541,Equations!$G:$I,3,0)*$V541+VLOOKUP(AX$14&amp;"-est-"&amp;$G541,Equations!$G:$I,3,0)*(1/$W541)+VLOOKUP(AX$14&amp;"-imc-"&amp;$G541,Equations!$G:$I,3,0)*(1/$Q541)))</f>
        <v/>
      </c>
      <c r="AY541" s="10" t="str">
        <f>IF($AB541="","",IF(OR($V541&lt;2.7,$V541&gt;90),"Age OOR",AX541-1.6449*VLOOKUP(AX$14&amp;"-rse-"&amp;$G541,Equations!$G:$I,3,0)))</f>
        <v/>
      </c>
      <c r="AZ541" s="10" t="str">
        <f>IF($AB541="","",IF(OR($V541&lt;2.7,$V541&gt;90),"Age OOR",AX541+1.6449*VLOOKUP(AX$14&amp;"-rse-"&amp;$G541,Equations!$G:$I,3,0)))</f>
        <v/>
      </c>
      <c r="BA541" s="10" t="str">
        <f t="shared" si="215"/>
        <v/>
      </c>
      <c r="BB541" s="10" t="str">
        <f>IF($AB541="","",IF(OR($V541&lt;2.7,$V541&gt;90),"Age OOR",($AB541-AX541)/VLOOKUP(AX$14&amp;"-rse-"&amp;$G541,Equations!$G:$I,3,0)))</f>
        <v/>
      </c>
      <c r="BC541" s="10" t="str">
        <f>IF($AC541="","",IF(OR($V541&lt;2.7,$V541&gt;90),"Age OOR",VLOOKUP(BC$14&amp;"-int-"&amp;$H541,Equations!$G:$I,3,0)+VLOOKUP(BC$14&amp;"-sexo-"&amp;$H541,Equations!$G:$I,3,0)*$U541+VLOOKUP(BC$14&amp;"-edad-"&amp;$H541,Equations!$G:$I,3,0)*$V541+VLOOKUP(BC$14&amp;"-est-"&amp;$H541,Equations!$G:$I,3,0)*(1/$W541)+VLOOKUP(BC$14&amp;"-imc-"&amp;$H541,Equations!$G:$I,3,0)*(1/$Q541)))</f>
        <v/>
      </c>
      <c r="BD541" s="10" t="str">
        <f>IF($AC541="","",IF(OR($V541&lt;2.7,$V541&gt;90),"Age OOR",BC541-1.6449*VLOOKUP(BC$14&amp;"-rse-"&amp;$H541,Equations!$G:$I,3,0)))</f>
        <v/>
      </c>
      <c r="BE541" s="10" t="str">
        <f>IF($AC541="","",IF(OR($V541&lt;2.7,$V541&gt;90),"Age OOR",BC541+1.6449*VLOOKUP(BC$14&amp;"-rse-"&amp;$H541,Equations!$G:$I,3,0)))</f>
        <v/>
      </c>
      <c r="BF541" s="10" t="str">
        <f t="shared" si="216"/>
        <v/>
      </c>
      <c r="BG541" s="10" t="str">
        <f>IF($AC541="","",IF(OR($V541&lt;2.7,$V541&gt;90),"Age OOR",($AC541-BC541)/VLOOKUP(BC$14&amp;"-rse-"&amp;$H541,Equations!$G:$I,3,0)))</f>
        <v/>
      </c>
      <c r="BH541" s="10" t="str">
        <f>IF($AD541="","",IF(OR($V541&lt;2.7,$V541&gt;90),"Age OOR",VLOOKUP(BH$14&amp;"-int-"&amp;$I541,Equations!$G:$I,3,0)+VLOOKUP(BH$14&amp;"-sexo-"&amp;$I541,Equations!$G:$I,3,0)*$U541+VLOOKUP(BH$14&amp;"-edad-"&amp;$I541,Equations!$G:$I,3,0)*$V541+VLOOKUP(BH$14&amp;"-est-"&amp;$I541,Equations!$G:$I,3,0)*(1/$W541)+VLOOKUP(BH$14&amp;"-imc-"&amp;$I541,Equations!$G:$I,3,0)*(1/$Q541)))</f>
        <v/>
      </c>
      <c r="BI541" s="10" t="str">
        <f>IF($AD541="","",IF(OR($V541&lt;2.7,$V541&gt;90),"Age OOR",BH541-1.6449*VLOOKUP(BH$14&amp;"-rse-"&amp;$I541,Equations!$G:$I,3,0)))</f>
        <v/>
      </c>
      <c r="BJ541" s="10" t="str">
        <f>IF($AD541="","",IF(OR($V541&lt;2.7,$V541&gt;90),"Age OOR",BH541+1.6449*VLOOKUP(BH$14&amp;"-rse-"&amp;$I541,Equations!$G:$I,3,0)))</f>
        <v/>
      </c>
      <c r="BK541" s="10" t="str">
        <f t="shared" si="217"/>
        <v/>
      </c>
      <c r="BL541" s="10" t="str">
        <f>IF($AD541="","",IF(OR($V541&lt;2.7,$V541&gt;90),"Age OOR",($AD541-BH541)/VLOOKUP(BH$14&amp;"-rse-"&amp;$I541,Equations!$G:$I,3,0)))</f>
        <v/>
      </c>
      <c r="BM541" s="10" t="str">
        <f>IF($AE541="","",IF(OR($V541&lt;2.7,$V541&gt;90),"Age OOR",VLOOKUP(BM$14&amp;"-int-"&amp;$J541,Equations!$G:$I,3,0)+VLOOKUP(BM$14&amp;"-sexo-"&amp;$J541,Equations!$G:$I,3,0)*$U541+VLOOKUP(BM$14&amp;"-edad-"&amp;$J541,Equations!$G:$I,3,0)*$V541+VLOOKUP(BM$14&amp;"-est-"&amp;$J541,Equations!$G:$I,3,0)*(1/$W541)+VLOOKUP(BM$14&amp;"-imc-"&amp;$J541,Equations!$G:$I,3,0)*(1/$Q541)))</f>
        <v/>
      </c>
      <c r="BN541" s="10" t="str">
        <f>IF($AE541="","",IF(OR($V541&lt;2.7,$V541&gt;90),"Age OOR",BM541-1.6449*VLOOKUP(BM$14&amp;"-rse-"&amp;$J541,Equations!$G:$I,3,0)))</f>
        <v/>
      </c>
      <c r="BO541" s="10" t="str">
        <f>IF($AE541="","",IF(OR($V541&lt;2.7,$V541&gt;90),"Age OOR",BM541+1.6449*VLOOKUP(BM$14&amp;"-rse-"&amp;$J541,Equations!$G:$I,3,0)))</f>
        <v/>
      </c>
      <c r="BP541" s="10" t="str">
        <f t="shared" si="218"/>
        <v/>
      </c>
      <c r="BQ541" s="10" t="str">
        <f>IF($AE541="","",IF(OR($V541&lt;2.7,$V541&gt;90),"Age OOR",($AE541-BM541)/VLOOKUP(BM$14&amp;"-rse-"&amp;$J541,Equations!$G:$I,3,0)))</f>
        <v/>
      </c>
      <c r="BR541" s="10" t="str">
        <f>IF($AF541="","",IF(OR($V541&lt;2.7,$V541&gt;90),"Age OOR",VLOOKUP(BR$14&amp;"-int-"&amp;$K541,Equations!$G:$I,3,0)+VLOOKUP(BR$14&amp;"-sexo-"&amp;$K541,Equations!$G:$I,3,0)*$U541+VLOOKUP(BR$14&amp;"-edad-"&amp;$K541,Equations!$G:$I,3,0)*$V541+VLOOKUP(BR$14&amp;"-est-"&amp;$K541,Equations!$G:$I,3,0)*(1/$W541)+VLOOKUP(BR$14&amp;"-imc-"&amp;$K541,Equations!$G:$I,3,0)*(1/$Q541)))</f>
        <v/>
      </c>
      <c r="BS541" s="10" t="str">
        <f>IF($AF541="","",IF(OR($V541&lt;2.7,$V541&gt;90),"Age OOR",BR541-1.6449*VLOOKUP(BR$14&amp;"-rse-"&amp;$K541,Equations!$G:$I,3,0)))</f>
        <v/>
      </c>
      <c r="BT541" s="10" t="str">
        <f>IF($AF541="","",IF(OR($V541&lt;2.7,$V541&gt;90),"Age OOR",BR541+1.6449*VLOOKUP(BR$14&amp;"-rse-"&amp;$K541,Equations!$G:$I,3,0)))</f>
        <v/>
      </c>
      <c r="BU541" s="10" t="str">
        <f t="shared" si="219"/>
        <v/>
      </c>
      <c r="BV541" s="10" t="str">
        <f>IF($AF541="","",IF(OR($V541&lt;2.7,$V541&gt;90),"Age OOR",($AF541-BR541)/VLOOKUP(BR$14&amp;"-rse-"&amp;$K541,Equations!$G:$I,3,0)))</f>
        <v/>
      </c>
      <c r="BW541" s="10" t="str">
        <f>IF($AG541="","",IF(OR($V541&lt;2.7,$V541&gt;90),"Age OOR",VLOOKUP(BW$14&amp;"-int-"&amp;$L541,Equations!$G:$I,3,0)+VLOOKUP(BW$14&amp;"-sexo-"&amp;$L541,Equations!$G:$I,3,0)*$U541+VLOOKUP(BW$14&amp;"-edad-"&amp;$L541,Equations!$G:$I,3,0)*$V541+VLOOKUP(BW$14&amp;"-est-"&amp;$L541,Equations!$G:$I,3,0)*(1/$W541)+VLOOKUP(BW$14&amp;"-imc-"&amp;$L541,Equations!$G:$I,3,0)*(1/$Q541)))</f>
        <v/>
      </c>
      <c r="BX541" s="10" t="str">
        <f>IF($AG541="","",IF(OR($V541&lt;2.7,$V541&gt;90),"Age OOR",BW541-1.6449*VLOOKUP(BW$14&amp;"-rse-"&amp;$L541,Equations!$G:$I,3,0)))</f>
        <v/>
      </c>
      <c r="BY541" s="10" t="str">
        <f>IF($AG541="","",IF(OR($V541&lt;2.7,$V541&gt;90),"Age OOR",BW541+1.6449*VLOOKUP(BW$14&amp;"-rse-"&amp;$L541,Equations!$G:$I,3,0)))</f>
        <v/>
      </c>
      <c r="BZ541" s="10" t="str">
        <f t="shared" si="220"/>
        <v/>
      </c>
      <c r="CA541" s="10" t="str">
        <f>IF($AG541="","",IF(OR($V541&lt;2.7,$V541&gt;90),"Age OOR",($AG541-BW541)/VLOOKUP(BW$14&amp;"-rse-"&amp;$L541,Equations!$G:$I,3,0)))</f>
        <v/>
      </c>
      <c r="CB541" s="10" t="str">
        <f>IF($AH541="","",IF(OR($V541&lt;2.7,$V541&gt;90),"Age OOR",VLOOKUP(CB$14&amp;"-int-"&amp;$M541,Equations!$G:$I,3,0)+VLOOKUP(CB$14&amp;"-sexo-"&amp;$M541,Equations!$G:$I,3,0)*$U541+VLOOKUP(CB$14&amp;"-edad-"&amp;$M541,Equations!$G:$I,3,0)*$V541+VLOOKUP(CB$14&amp;"-est-"&amp;$M541,Equations!$G:$I,3,0)*(1/$W541)+VLOOKUP(CB$14&amp;"-imc-"&amp;$M541,Equations!$G:$I,3,0)*(1/$Q541)))</f>
        <v/>
      </c>
      <c r="CC541" s="10" t="str">
        <f>IF($AH541="","",IF(OR($V541&lt;2.7,$V541&gt;90),"Age OOR",CB541-1.6449*VLOOKUP(CB$14&amp;"-rse-"&amp;$M541,Equations!$G:$I,3,0)))</f>
        <v/>
      </c>
      <c r="CD541" s="10" t="str">
        <f>IF($AH541="","",IF(OR($V541&lt;2.7,$V541&gt;90),"Age OOR",CB541+1.6449*VLOOKUP(CB$14&amp;"-rse-"&amp;$M541,Equations!$G:$I,3,0)))</f>
        <v/>
      </c>
      <c r="CE541" s="10" t="str">
        <f t="shared" si="221"/>
        <v/>
      </c>
      <c r="CF541" s="10" t="str">
        <f>IF($AH541="","",IF(OR($V541&lt;2.7,$V541&gt;90),"Age OOR",($AH541-CB541)/VLOOKUP(CB$14&amp;"-rse-"&amp;$M541,Equations!$G:$I,3,0)))</f>
        <v/>
      </c>
      <c r="CG541" s="10" t="str">
        <f>IF($AI541="","",IF(OR($V541&lt;2.7,$V541&gt;90),"Age OOR",VLOOKUP(CG$14&amp;"-int-"&amp;$N541,Equations!$G:$I,3,0)+VLOOKUP(CG$14&amp;"-sexo-"&amp;$N541,Equations!$G:$I,3,0)*$U541+VLOOKUP(CG$14&amp;"-edad-"&amp;$N541,Equations!$G:$I,3,0)*$V541+VLOOKUP(CG$14&amp;"-est-"&amp;$N541,Equations!$G:$I,3,0)*(1/$W541)+VLOOKUP(CG$14&amp;"-imc-"&amp;$N541,Equations!$G:$I,3,0)*(1/$Q541)))</f>
        <v/>
      </c>
      <c r="CH541" s="10" t="str">
        <f>IF($AI541="","",IF(OR($V541&lt;2.7,$V541&gt;90),"Age OOR",CG541-1.6449*VLOOKUP(CG$14&amp;"-rse-"&amp;$N541,Equations!$G:$I,3,0)))</f>
        <v/>
      </c>
      <c r="CI541" s="10" t="str">
        <f>IF($AI541="","",IF(OR($V541&lt;2.7,$V541&gt;90),"Age OOR",CG541+1.6449*VLOOKUP(CG$14&amp;"-rse-"&amp;$N541,Equations!$G:$I,3,0)))</f>
        <v/>
      </c>
      <c r="CJ541" s="10" t="str">
        <f t="shared" si="222"/>
        <v/>
      </c>
      <c r="CK541" s="10" t="str">
        <f>IF($AI541="","",IF(OR($V541&lt;2.7,$V541&gt;90),"Age OOR",($AI541-CG541)/VLOOKUP(CG$14&amp;"-rse-"&amp;$N541,Equations!$G:$I,3,0)))</f>
        <v/>
      </c>
      <c r="CL541" s="10" t="str">
        <f>IF($AJ541="","",IF(OR($V541&lt;2.7,$V541&gt;90),"Age OOR",VLOOKUP(CL$14&amp;"-int-"&amp;$O541,Equations!$G:$I,3,0)+VLOOKUP(CL$14&amp;"-sexo-"&amp;$O541,Equations!$G:$I,3,0)*$U541+VLOOKUP(CL$14&amp;"-edad-"&amp;$O541,Equations!$G:$I,3,0)*$V541+VLOOKUP(CL$14&amp;"-est-"&amp;$O541,Equations!$G:$I,3,0)*(1/$W541)+VLOOKUP(CL$14&amp;"-imc-"&amp;$O541,Equations!$G:$I,3,0)*(1/$Q541)))</f>
        <v/>
      </c>
      <c r="CM541" s="10" t="str">
        <f>IF($AJ541="","",IF(OR($V541&lt;2.7,$V541&gt;90),"Age OOR",CL541-1.6449*VLOOKUP(CL$14&amp;"-rse-"&amp;$O541,Equations!$G:$I,3,0)))</f>
        <v/>
      </c>
      <c r="CN541" s="10" t="str">
        <f>IF($AJ541="","",IF(OR($V541&lt;2.7,$V541&gt;90),"Age OOR",CL541+1.6449*VLOOKUP(CL$14&amp;"-rse-"&amp;$O541,Equations!$G:$I,3,0)))</f>
        <v/>
      </c>
      <c r="CO541" s="10" t="str">
        <f t="shared" si="223"/>
        <v/>
      </c>
      <c r="CP541" s="10" t="str">
        <f>IF($AJ541="","",IF(OR($V541&lt;2.7,$V541&gt;90),"Age OOR",($AJ541-CL541)/VLOOKUP(CL$14&amp;"-rse-"&amp;$O541,Equations!$G:$I,3,0)))</f>
        <v/>
      </c>
      <c r="CQ541" s="10" t="str">
        <f>IF($AK541="","",IF(OR($V541&lt;2.7,$V541&gt;90),"Age OOR",EXP(VLOOKUP(CQ$14&amp;"-int-"&amp;$P541,Equations!$G:$I,3,0)+VLOOKUP(CQ$14&amp;"-sexo-"&amp;$P541,Equations!$G:$I,3,0)*$U541+VLOOKUP(CQ$14&amp;"-edad-"&amp;$P541,Equations!$G:$I,3,0)*$V541+VLOOKUP(CQ$14&amp;"-est-"&amp;$P541,Equations!$G:$I,3,0)*(1/$W541)+VLOOKUP(CQ$14&amp;"-imc-"&amp;$P541,Equations!$G:$I,3,0)*(1/$Q541))))</f>
        <v/>
      </c>
      <c r="CR541" s="10" t="str">
        <f>IF($AK541="","",IF(OR($V541&lt;2.7,$V541&gt;90),"Age OOR",EXP(LN(CQ541)-1.6449*VLOOKUP(CQ$14&amp;"-rse-"&amp;$P541,Equations!$G:$I,3,0))))</f>
        <v/>
      </c>
      <c r="CS541" s="10" t="str">
        <f>IF($AK541="","",IF(OR($V541&lt;2.7,$V541&gt;90),"Age OOR",EXP(LN(CQ541)+1.6449*VLOOKUP(CQ$14&amp;"-rse-"&amp;$P541,Equations!$G:$I,3,0))))</f>
        <v/>
      </c>
      <c r="CT541" s="10" t="str">
        <f t="shared" si="224"/>
        <v/>
      </c>
      <c r="CU541" s="10" t="str">
        <f>IF($AK541="","",IF(OR($V541&lt;2.7,$V541&gt;90),"Age OOR",(LN($AK541)-LN(CQ541))/VLOOKUP(CQ$14&amp;"-rse-"&amp;$P541,Equations!$G:$I,3,0)))</f>
        <v/>
      </c>
      <c r="CV541" s="47"/>
    </row>
    <row r="542" spans="5:100" x14ac:dyDescent="0.2">
      <c r="E542" s="23" t="str">
        <f t="shared" si="200"/>
        <v>Age out of range</v>
      </c>
      <c r="F542" s="23" t="str">
        <f t="shared" si="201"/>
        <v>Age out of range</v>
      </c>
      <c r="G542" s="23" t="str">
        <f t="shared" si="202"/>
        <v>Age out of range</v>
      </c>
      <c r="H542" s="23" t="str">
        <f t="shared" si="203"/>
        <v>Age out of range</v>
      </c>
      <c r="I542" s="23" t="str">
        <f t="shared" si="204"/>
        <v>Age out of range</v>
      </c>
      <c r="J542" s="23" t="str">
        <f t="shared" si="205"/>
        <v>Age out of range</v>
      </c>
      <c r="K542" s="23" t="str">
        <f t="shared" si="206"/>
        <v>Age out of range</v>
      </c>
      <c r="L542" s="23" t="str">
        <f t="shared" si="207"/>
        <v>Age out of range</v>
      </c>
      <c r="M542" s="23" t="str">
        <f t="shared" si="208"/>
        <v>Age out of range</v>
      </c>
      <c r="N542" s="23" t="str">
        <f t="shared" si="209"/>
        <v>Age out of range</v>
      </c>
      <c r="O542" s="23" t="str">
        <f t="shared" si="210"/>
        <v>Age out of range</v>
      </c>
      <c r="P542" s="23" t="str">
        <f t="shared" si="211"/>
        <v>Age out of range</v>
      </c>
      <c r="Q542" s="23" t="e">
        <f t="shared" si="212"/>
        <v>#DIV/0!</v>
      </c>
      <c r="R542" s="17"/>
      <c r="S542" s="23">
        <v>526</v>
      </c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7"/>
      <c r="AM542" s="47"/>
      <c r="AN542" s="10" t="str">
        <f>IF($Z542="","",IF(OR($V542&lt;2.7,$V542&gt;90),"Age OOR",VLOOKUP(AN$14&amp;"-int-"&amp;$E542,Equations!$G:$I,3,0)+VLOOKUP(AN$14&amp;"-sexo-"&amp;$E542,Equations!$G:$I,3,0)*$U542+VLOOKUP(AN$14&amp;"-edad-"&amp;$E542,Equations!$G:$I,3,0)*$V542+VLOOKUP(AN$14&amp;"-est-"&amp;$E542,Equations!$G:$I,3,0)*(1/$W542)+VLOOKUP(AN$14&amp;"-imc-"&amp;$E542,Equations!$G:$I,3,0)*(1/$Q542)))</f>
        <v/>
      </c>
      <c r="AO542" s="10" t="str">
        <f>IF($Z542="","",IF(OR($V542&lt;2.7,$V542&gt;90),"Age OOR",AN542-1.6449*VLOOKUP(AN$14&amp;"-rse-"&amp;$E542,Equations!$G:$I,3,0)))</f>
        <v/>
      </c>
      <c r="AP542" s="10" t="str">
        <f>IF($Z542="","",IF(OR($V542&lt;2.7,$V542&gt;90),"Age OOR",AN542+1.6449*VLOOKUP(AN$14&amp;"-rse-"&amp;$E542,Equations!$G:$I,3,0)))</f>
        <v/>
      </c>
      <c r="AQ542" s="10" t="str">
        <f t="shared" si="213"/>
        <v/>
      </c>
      <c r="AR542" s="10" t="str">
        <f>IF($Z542="","",IF(OR($V542&lt;2.7,$V542&gt;90),"Age OOR",($Z542-AN542)/VLOOKUP(AN$14&amp;"-rse-"&amp;$E542,Equations!$G:$I,3,0)))</f>
        <v/>
      </c>
      <c r="AS542" s="10" t="str">
        <f>IF($AA542="","",IF(OR($V542&lt;2.7,$V542&gt;90),"Age OOR",VLOOKUP(AS$14&amp;"-int-"&amp;$F542,Equations!$G:$I,3,0)+VLOOKUP(AS$14&amp;"-sexo-"&amp;$F542,Equations!$G:$I,3,0)*$U542+VLOOKUP(AS$14&amp;"-edad-"&amp;$F542,Equations!$G:$I,3,0)*$V542+VLOOKUP(AS$14&amp;"-est-"&amp;$F542,Equations!$G:$I,3,0)*(1/$W542)+VLOOKUP(AS$14&amp;"-imc-"&amp;$F542,Equations!$G:$I,3,0)*(1/$Q542)))</f>
        <v/>
      </c>
      <c r="AT542" s="10" t="str">
        <f>IF($AA542="","",IF(OR($V542&lt;2.7,$V542&gt;90),"Age OOR",AS542-1.6449*VLOOKUP(AS$14&amp;"-rse-"&amp;$F542,Equations!$G:$I,3,0)))</f>
        <v/>
      </c>
      <c r="AU542" s="10" t="str">
        <f>IF($AA542="","",IF(OR($V542&lt;2.7,$V542&gt;90),"Age OOR",AS542+1.6449*VLOOKUP(AS$14&amp;"-rse-"&amp;$F542,Equations!$G:$I,3,0)))</f>
        <v/>
      </c>
      <c r="AV542" s="10" t="str">
        <f t="shared" si="214"/>
        <v/>
      </c>
      <c r="AW542" s="10" t="str">
        <f>IF($AA542="","",IF(OR($V542&lt;2.7,$V542&gt;90),"Age OOR",($AA542-AS542)/VLOOKUP(AS$14&amp;"-rse-"&amp;$F542,Equations!$G:$I,3,0)))</f>
        <v/>
      </c>
      <c r="AX542" s="10" t="str">
        <f>IF($AB542="","",IF(OR($V542&lt;2.7,$V542&gt;90),"Age OOR",VLOOKUP(AX$14&amp;"-int-"&amp;$G542,Equations!$G:$I,3,0)+VLOOKUP(AX$14&amp;"-sexo-"&amp;$G542,Equations!$G:$I,3,0)*$U542+VLOOKUP(AX$14&amp;"-edad-"&amp;$G542,Equations!$G:$I,3,0)*$V542+VLOOKUP(AX$14&amp;"-est-"&amp;$G542,Equations!$G:$I,3,0)*(1/$W542)+VLOOKUP(AX$14&amp;"-imc-"&amp;$G542,Equations!$G:$I,3,0)*(1/$Q542)))</f>
        <v/>
      </c>
      <c r="AY542" s="10" t="str">
        <f>IF($AB542="","",IF(OR($V542&lt;2.7,$V542&gt;90),"Age OOR",AX542-1.6449*VLOOKUP(AX$14&amp;"-rse-"&amp;$G542,Equations!$G:$I,3,0)))</f>
        <v/>
      </c>
      <c r="AZ542" s="10" t="str">
        <f>IF($AB542="","",IF(OR($V542&lt;2.7,$V542&gt;90),"Age OOR",AX542+1.6449*VLOOKUP(AX$14&amp;"-rse-"&amp;$G542,Equations!$G:$I,3,0)))</f>
        <v/>
      </c>
      <c r="BA542" s="10" t="str">
        <f t="shared" si="215"/>
        <v/>
      </c>
      <c r="BB542" s="10" t="str">
        <f>IF($AB542="","",IF(OR($V542&lt;2.7,$V542&gt;90),"Age OOR",($AB542-AX542)/VLOOKUP(AX$14&amp;"-rse-"&amp;$G542,Equations!$G:$I,3,0)))</f>
        <v/>
      </c>
      <c r="BC542" s="10" t="str">
        <f>IF($AC542="","",IF(OR($V542&lt;2.7,$V542&gt;90),"Age OOR",VLOOKUP(BC$14&amp;"-int-"&amp;$H542,Equations!$G:$I,3,0)+VLOOKUP(BC$14&amp;"-sexo-"&amp;$H542,Equations!$G:$I,3,0)*$U542+VLOOKUP(BC$14&amp;"-edad-"&amp;$H542,Equations!$G:$I,3,0)*$V542+VLOOKUP(BC$14&amp;"-est-"&amp;$H542,Equations!$G:$I,3,0)*(1/$W542)+VLOOKUP(BC$14&amp;"-imc-"&amp;$H542,Equations!$G:$I,3,0)*(1/$Q542)))</f>
        <v/>
      </c>
      <c r="BD542" s="10" t="str">
        <f>IF($AC542="","",IF(OR($V542&lt;2.7,$V542&gt;90),"Age OOR",BC542-1.6449*VLOOKUP(BC$14&amp;"-rse-"&amp;$H542,Equations!$G:$I,3,0)))</f>
        <v/>
      </c>
      <c r="BE542" s="10" t="str">
        <f>IF($AC542="","",IF(OR($V542&lt;2.7,$V542&gt;90),"Age OOR",BC542+1.6449*VLOOKUP(BC$14&amp;"-rse-"&amp;$H542,Equations!$G:$I,3,0)))</f>
        <v/>
      </c>
      <c r="BF542" s="10" t="str">
        <f t="shared" si="216"/>
        <v/>
      </c>
      <c r="BG542" s="10" t="str">
        <f>IF($AC542="","",IF(OR($V542&lt;2.7,$V542&gt;90),"Age OOR",($AC542-BC542)/VLOOKUP(BC$14&amp;"-rse-"&amp;$H542,Equations!$G:$I,3,0)))</f>
        <v/>
      </c>
      <c r="BH542" s="10" t="str">
        <f>IF($AD542="","",IF(OR($V542&lt;2.7,$V542&gt;90),"Age OOR",VLOOKUP(BH$14&amp;"-int-"&amp;$I542,Equations!$G:$I,3,0)+VLOOKUP(BH$14&amp;"-sexo-"&amp;$I542,Equations!$G:$I,3,0)*$U542+VLOOKUP(BH$14&amp;"-edad-"&amp;$I542,Equations!$G:$I,3,0)*$V542+VLOOKUP(BH$14&amp;"-est-"&amp;$I542,Equations!$G:$I,3,0)*(1/$W542)+VLOOKUP(BH$14&amp;"-imc-"&amp;$I542,Equations!$G:$I,3,0)*(1/$Q542)))</f>
        <v/>
      </c>
      <c r="BI542" s="10" t="str">
        <f>IF($AD542="","",IF(OR($V542&lt;2.7,$V542&gt;90),"Age OOR",BH542-1.6449*VLOOKUP(BH$14&amp;"-rse-"&amp;$I542,Equations!$G:$I,3,0)))</f>
        <v/>
      </c>
      <c r="BJ542" s="10" t="str">
        <f>IF($AD542="","",IF(OR($V542&lt;2.7,$V542&gt;90),"Age OOR",BH542+1.6449*VLOOKUP(BH$14&amp;"-rse-"&amp;$I542,Equations!$G:$I,3,0)))</f>
        <v/>
      </c>
      <c r="BK542" s="10" t="str">
        <f t="shared" si="217"/>
        <v/>
      </c>
      <c r="BL542" s="10" t="str">
        <f>IF($AD542="","",IF(OR($V542&lt;2.7,$V542&gt;90),"Age OOR",($AD542-BH542)/VLOOKUP(BH$14&amp;"-rse-"&amp;$I542,Equations!$G:$I,3,0)))</f>
        <v/>
      </c>
      <c r="BM542" s="10" t="str">
        <f>IF($AE542="","",IF(OR($V542&lt;2.7,$V542&gt;90),"Age OOR",VLOOKUP(BM$14&amp;"-int-"&amp;$J542,Equations!$G:$I,3,0)+VLOOKUP(BM$14&amp;"-sexo-"&amp;$J542,Equations!$G:$I,3,0)*$U542+VLOOKUP(BM$14&amp;"-edad-"&amp;$J542,Equations!$G:$I,3,0)*$V542+VLOOKUP(BM$14&amp;"-est-"&amp;$J542,Equations!$G:$I,3,0)*(1/$W542)+VLOOKUP(BM$14&amp;"-imc-"&amp;$J542,Equations!$G:$I,3,0)*(1/$Q542)))</f>
        <v/>
      </c>
      <c r="BN542" s="10" t="str">
        <f>IF($AE542="","",IF(OR($V542&lt;2.7,$V542&gt;90),"Age OOR",BM542-1.6449*VLOOKUP(BM$14&amp;"-rse-"&amp;$J542,Equations!$G:$I,3,0)))</f>
        <v/>
      </c>
      <c r="BO542" s="10" t="str">
        <f>IF($AE542="","",IF(OR($V542&lt;2.7,$V542&gt;90),"Age OOR",BM542+1.6449*VLOOKUP(BM$14&amp;"-rse-"&amp;$J542,Equations!$G:$I,3,0)))</f>
        <v/>
      </c>
      <c r="BP542" s="10" t="str">
        <f t="shared" si="218"/>
        <v/>
      </c>
      <c r="BQ542" s="10" t="str">
        <f>IF($AE542="","",IF(OR($V542&lt;2.7,$V542&gt;90),"Age OOR",($AE542-BM542)/VLOOKUP(BM$14&amp;"-rse-"&amp;$J542,Equations!$G:$I,3,0)))</f>
        <v/>
      </c>
      <c r="BR542" s="10" t="str">
        <f>IF($AF542="","",IF(OR($V542&lt;2.7,$V542&gt;90),"Age OOR",VLOOKUP(BR$14&amp;"-int-"&amp;$K542,Equations!$G:$I,3,0)+VLOOKUP(BR$14&amp;"-sexo-"&amp;$K542,Equations!$G:$I,3,0)*$U542+VLOOKUP(BR$14&amp;"-edad-"&amp;$K542,Equations!$G:$I,3,0)*$V542+VLOOKUP(BR$14&amp;"-est-"&amp;$K542,Equations!$G:$I,3,0)*(1/$W542)+VLOOKUP(BR$14&amp;"-imc-"&amp;$K542,Equations!$G:$I,3,0)*(1/$Q542)))</f>
        <v/>
      </c>
      <c r="BS542" s="10" t="str">
        <f>IF($AF542="","",IF(OR($V542&lt;2.7,$V542&gt;90),"Age OOR",BR542-1.6449*VLOOKUP(BR$14&amp;"-rse-"&amp;$K542,Equations!$G:$I,3,0)))</f>
        <v/>
      </c>
      <c r="BT542" s="10" t="str">
        <f>IF($AF542="","",IF(OR($V542&lt;2.7,$V542&gt;90),"Age OOR",BR542+1.6449*VLOOKUP(BR$14&amp;"-rse-"&amp;$K542,Equations!$G:$I,3,0)))</f>
        <v/>
      </c>
      <c r="BU542" s="10" t="str">
        <f t="shared" si="219"/>
        <v/>
      </c>
      <c r="BV542" s="10" t="str">
        <f>IF($AF542="","",IF(OR($V542&lt;2.7,$V542&gt;90),"Age OOR",($AF542-BR542)/VLOOKUP(BR$14&amp;"-rse-"&amp;$K542,Equations!$G:$I,3,0)))</f>
        <v/>
      </c>
      <c r="BW542" s="10" t="str">
        <f>IF($AG542="","",IF(OR($V542&lt;2.7,$V542&gt;90),"Age OOR",VLOOKUP(BW$14&amp;"-int-"&amp;$L542,Equations!$G:$I,3,0)+VLOOKUP(BW$14&amp;"-sexo-"&amp;$L542,Equations!$G:$I,3,0)*$U542+VLOOKUP(BW$14&amp;"-edad-"&amp;$L542,Equations!$G:$I,3,0)*$V542+VLOOKUP(BW$14&amp;"-est-"&amp;$L542,Equations!$G:$I,3,0)*(1/$W542)+VLOOKUP(BW$14&amp;"-imc-"&amp;$L542,Equations!$G:$I,3,0)*(1/$Q542)))</f>
        <v/>
      </c>
      <c r="BX542" s="10" t="str">
        <f>IF($AG542="","",IF(OR($V542&lt;2.7,$V542&gt;90),"Age OOR",BW542-1.6449*VLOOKUP(BW$14&amp;"-rse-"&amp;$L542,Equations!$G:$I,3,0)))</f>
        <v/>
      </c>
      <c r="BY542" s="10" t="str">
        <f>IF($AG542="","",IF(OR($V542&lt;2.7,$V542&gt;90),"Age OOR",BW542+1.6449*VLOOKUP(BW$14&amp;"-rse-"&amp;$L542,Equations!$G:$I,3,0)))</f>
        <v/>
      </c>
      <c r="BZ542" s="10" t="str">
        <f t="shared" si="220"/>
        <v/>
      </c>
      <c r="CA542" s="10" t="str">
        <f>IF($AG542="","",IF(OR($V542&lt;2.7,$V542&gt;90),"Age OOR",($AG542-BW542)/VLOOKUP(BW$14&amp;"-rse-"&amp;$L542,Equations!$G:$I,3,0)))</f>
        <v/>
      </c>
      <c r="CB542" s="10" t="str">
        <f>IF($AH542="","",IF(OR($V542&lt;2.7,$V542&gt;90),"Age OOR",VLOOKUP(CB$14&amp;"-int-"&amp;$M542,Equations!$G:$I,3,0)+VLOOKUP(CB$14&amp;"-sexo-"&amp;$M542,Equations!$G:$I,3,0)*$U542+VLOOKUP(CB$14&amp;"-edad-"&amp;$M542,Equations!$G:$I,3,0)*$V542+VLOOKUP(CB$14&amp;"-est-"&amp;$M542,Equations!$G:$I,3,0)*(1/$W542)+VLOOKUP(CB$14&amp;"-imc-"&amp;$M542,Equations!$G:$I,3,0)*(1/$Q542)))</f>
        <v/>
      </c>
      <c r="CC542" s="10" t="str">
        <f>IF($AH542="","",IF(OR($V542&lt;2.7,$V542&gt;90),"Age OOR",CB542-1.6449*VLOOKUP(CB$14&amp;"-rse-"&amp;$M542,Equations!$G:$I,3,0)))</f>
        <v/>
      </c>
      <c r="CD542" s="10" t="str">
        <f>IF($AH542="","",IF(OR($V542&lt;2.7,$V542&gt;90),"Age OOR",CB542+1.6449*VLOOKUP(CB$14&amp;"-rse-"&amp;$M542,Equations!$G:$I,3,0)))</f>
        <v/>
      </c>
      <c r="CE542" s="10" t="str">
        <f t="shared" si="221"/>
        <v/>
      </c>
      <c r="CF542" s="10" t="str">
        <f>IF($AH542="","",IF(OR($V542&lt;2.7,$V542&gt;90),"Age OOR",($AH542-CB542)/VLOOKUP(CB$14&amp;"-rse-"&amp;$M542,Equations!$G:$I,3,0)))</f>
        <v/>
      </c>
      <c r="CG542" s="10" t="str">
        <f>IF($AI542="","",IF(OR($V542&lt;2.7,$V542&gt;90),"Age OOR",VLOOKUP(CG$14&amp;"-int-"&amp;$N542,Equations!$G:$I,3,0)+VLOOKUP(CG$14&amp;"-sexo-"&amp;$N542,Equations!$G:$I,3,0)*$U542+VLOOKUP(CG$14&amp;"-edad-"&amp;$N542,Equations!$G:$I,3,0)*$V542+VLOOKUP(CG$14&amp;"-est-"&amp;$N542,Equations!$G:$I,3,0)*(1/$W542)+VLOOKUP(CG$14&amp;"-imc-"&amp;$N542,Equations!$G:$I,3,0)*(1/$Q542)))</f>
        <v/>
      </c>
      <c r="CH542" s="10" t="str">
        <f>IF($AI542="","",IF(OR($V542&lt;2.7,$V542&gt;90),"Age OOR",CG542-1.6449*VLOOKUP(CG$14&amp;"-rse-"&amp;$N542,Equations!$G:$I,3,0)))</f>
        <v/>
      </c>
      <c r="CI542" s="10" t="str">
        <f>IF($AI542="","",IF(OR($V542&lt;2.7,$V542&gt;90),"Age OOR",CG542+1.6449*VLOOKUP(CG$14&amp;"-rse-"&amp;$N542,Equations!$G:$I,3,0)))</f>
        <v/>
      </c>
      <c r="CJ542" s="10" t="str">
        <f t="shared" si="222"/>
        <v/>
      </c>
      <c r="CK542" s="10" t="str">
        <f>IF($AI542="","",IF(OR($V542&lt;2.7,$V542&gt;90),"Age OOR",($AI542-CG542)/VLOOKUP(CG$14&amp;"-rse-"&amp;$N542,Equations!$G:$I,3,0)))</f>
        <v/>
      </c>
      <c r="CL542" s="10" t="str">
        <f>IF($AJ542="","",IF(OR($V542&lt;2.7,$V542&gt;90),"Age OOR",VLOOKUP(CL$14&amp;"-int-"&amp;$O542,Equations!$G:$I,3,0)+VLOOKUP(CL$14&amp;"-sexo-"&amp;$O542,Equations!$G:$I,3,0)*$U542+VLOOKUP(CL$14&amp;"-edad-"&amp;$O542,Equations!$G:$I,3,0)*$V542+VLOOKUP(CL$14&amp;"-est-"&amp;$O542,Equations!$G:$I,3,0)*(1/$W542)+VLOOKUP(CL$14&amp;"-imc-"&amp;$O542,Equations!$G:$I,3,0)*(1/$Q542)))</f>
        <v/>
      </c>
      <c r="CM542" s="10" t="str">
        <f>IF($AJ542="","",IF(OR($V542&lt;2.7,$V542&gt;90),"Age OOR",CL542-1.6449*VLOOKUP(CL$14&amp;"-rse-"&amp;$O542,Equations!$G:$I,3,0)))</f>
        <v/>
      </c>
      <c r="CN542" s="10" t="str">
        <f>IF($AJ542="","",IF(OR($V542&lt;2.7,$V542&gt;90),"Age OOR",CL542+1.6449*VLOOKUP(CL$14&amp;"-rse-"&amp;$O542,Equations!$G:$I,3,0)))</f>
        <v/>
      </c>
      <c r="CO542" s="10" t="str">
        <f t="shared" si="223"/>
        <v/>
      </c>
      <c r="CP542" s="10" t="str">
        <f>IF($AJ542="","",IF(OR($V542&lt;2.7,$V542&gt;90),"Age OOR",($AJ542-CL542)/VLOOKUP(CL$14&amp;"-rse-"&amp;$O542,Equations!$G:$I,3,0)))</f>
        <v/>
      </c>
      <c r="CQ542" s="10" t="str">
        <f>IF($AK542="","",IF(OR($V542&lt;2.7,$V542&gt;90),"Age OOR",EXP(VLOOKUP(CQ$14&amp;"-int-"&amp;$P542,Equations!$G:$I,3,0)+VLOOKUP(CQ$14&amp;"-sexo-"&amp;$P542,Equations!$G:$I,3,0)*$U542+VLOOKUP(CQ$14&amp;"-edad-"&amp;$P542,Equations!$G:$I,3,0)*$V542+VLOOKUP(CQ$14&amp;"-est-"&amp;$P542,Equations!$G:$I,3,0)*(1/$W542)+VLOOKUP(CQ$14&amp;"-imc-"&amp;$P542,Equations!$G:$I,3,0)*(1/$Q542))))</f>
        <v/>
      </c>
      <c r="CR542" s="10" t="str">
        <f>IF($AK542="","",IF(OR($V542&lt;2.7,$V542&gt;90),"Age OOR",EXP(LN(CQ542)-1.6449*VLOOKUP(CQ$14&amp;"-rse-"&amp;$P542,Equations!$G:$I,3,0))))</f>
        <v/>
      </c>
      <c r="CS542" s="10" t="str">
        <f>IF($AK542="","",IF(OR($V542&lt;2.7,$V542&gt;90),"Age OOR",EXP(LN(CQ542)+1.6449*VLOOKUP(CQ$14&amp;"-rse-"&amp;$P542,Equations!$G:$I,3,0))))</f>
        <v/>
      </c>
      <c r="CT542" s="10" t="str">
        <f t="shared" si="224"/>
        <v/>
      </c>
      <c r="CU542" s="10" t="str">
        <f>IF($AK542="","",IF(OR($V542&lt;2.7,$V542&gt;90),"Age OOR",(LN($AK542)-LN(CQ542))/VLOOKUP(CQ$14&amp;"-rse-"&amp;$P542,Equations!$G:$I,3,0)))</f>
        <v/>
      </c>
      <c r="CV542" s="47"/>
    </row>
    <row r="543" spans="5:100" x14ac:dyDescent="0.2">
      <c r="E543" s="23" t="str">
        <f t="shared" si="200"/>
        <v>Age out of range</v>
      </c>
      <c r="F543" s="23" t="str">
        <f t="shared" si="201"/>
        <v>Age out of range</v>
      </c>
      <c r="G543" s="23" t="str">
        <f t="shared" si="202"/>
        <v>Age out of range</v>
      </c>
      <c r="H543" s="23" t="str">
        <f t="shared" si="203"/>
        <v>Age out of range</v>
      </c>
      <c r="I543" s="23" t="str">
        <f t="shared" si="204"/>
        <v>Age out of range</v>
      </c>
      <c r="J543" s="23" t="str">
        <f t="shared" si="205"/>
        <v>Age out of range</v>
      </c>
      <c r="K543" s="23" t="str">
        <f t="shared" si="206"/>
        <v>Age out of range</v>
      </c>
      <c r="L543" s="23" t="str">
        <f t="shared" si="207"/>
        <v>Age out of range</v>
      </c>
      <c r="M543" s="23" t="str">
        <f t="shared" si="208"/>
        <v>Age out of range</v>
      </c>
      <c r="N543" s="23" t="str">
        <f t="shared" si="209"/>
        <v>Age out of range</v>
      </c>
      <c r="O543" s="23" t="str">
        <f t="shared" si="210"/>
        <v>Age out of range</v>
      </c>
      <c r="P543" s="23" t="str">
        <f t="shared" si="211"/>
        <v>Age out of range</v>
      </c>
      <c r="Q543" s="23" t="e">
        <f t="shared" si="212"/>
        <v>#DIV/0!</v>
      </c>
      <c r="R543" s="17"/>
      <c r="S543" s="23">
        <v>527</v>
      </c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7"/>
      <c r="AM543" s="47"/>
      <c r="AN543" s="10" t="str">
        <f>IF($Z543="","",IF(OR($V543&lt;2.7,$V543&gt;90),"Age OOR",VLOOKUP(AN$14&amp;"-int-"&amp;$E543,Equations!$G:$I,3,0)+VLOOKUP(AN$14&amp;"-sexo-"&amp;$E543,Equations!$G:$I,3,0)*$U543+VLOOKUP(AN$14&amp;"-edad-"&amp;$E543,Equations!$G:$I,3,0)*$V543+VLOOKUP(AN$14&amp;"-est-"&amp;$E543,Equations!$G:$I,3,0)*(1/$W543)+VLOOKUP(AN$14&amp;"-imc-"&amp;$E543,Equations!$G:$I,3,0)*(1/$Q543)))</f>
        <v/>
      </c>
      <c r="AO543" s="10" t="str">
        <f>IF($Z543="","",IF(OR($V543&lt;2.7,$V543&gt;90),"Age OOR",AN543-1.6449*VLOOKUP(AN$14&amp;"-rse-"&amp;$E543,Equations!$G:$I,3,0)))</f>
        <v/>
      </c>
      <c r="AP543" s="10" t="str">
        <f>IF($Z543="","",IF(OR($V543&lt;2.7,$V543&gt;90),"Age OOR",AN543+1.6449*VLOOKUP(AN$14&amp;"-rse-"&amp;$E543,Equations!$G:$I,3,0)))</f>
        <v/>
      </c>
      <c r="AQ543" s="10" t="str">
        <f t="shared" si="213"/>
        <v/>
      </c>
      <c r="AR543" s="10" t="str">
        <f>IF($Z543="","",IF(OR($V543&lt;2.7,$V543&gt;90),"Age OOR",($Z543-AN543)/VLOOKUP(AN$14&amp;"-rse-"&amp;$E543,Equations!$G:$I,3,0)))</f>
        <v/>
      </c>
      <c r="AS543" s="10" t="str">
        <f>IF($AA543="","",IF(OR($V543&lt;2.7,$V543&gt;90),"Age OOR",VLOOKUP(AS$14&amp;"-int-"&amp;$F543,Equations!$G:$I,3,0)+VLOOKUP(AS$14&amp;"-sexo-"&amp;$F543,Equations!$G:$I,3,0)*$U543+VLOOKUP(AS$14&amp;"-edad-"&amp;$F543,Equations!$G:$I,3,0)*$V543+VLOOKUP(AS$14&amp;"-est-"&amp;$F543,Equations!$G:$I,3,0)*(1/$W543)+VLOOKUP(AS$14&amp;"-imc-"&amp;$F543,Equations!$G:$I,3,0)*(1/$Q543)))</f>
        <v/>
      </c>
      <c r="AT543" s="10" t="str">
        <f>IF($AA543="","",IF(OR($V543&lt;2.7,$V543&gt;90),"Age OOR",AS543-1.6449*VLOOKUP(AS$14&amp;"-rse-"&amp;$F543,Equations!$G:$I,3,0)))</f>
        <v/>
      </c>
      <c r="AU543" s="10" t="str">
        <f>IF($AA543="","",IF(OR($V543&lt;2.7,$V543&gt;90),"Age OOR",AS543+1.6449*VLOOKUP(AS$14&amp;"-rse-"&amp;$F543,Equations!$G:$I,3,0)))</f>
        <v/>
      </c>
      <c r="AV543" s="10" t="str">
        <f t="shared" si="214"/>
        <v/>
      </c>
      <c r="AW543" s="10" t="str">
        <f>IF($AA543="","",IF(OR($V543&lt;2.7,$V543&gt;90),"Age OOR",($AA543-AS543)/VLOOKUP(AS$14&amp;"-rse-"&amp;$F543,Equations!$G:$I,3,0)))</f>
        <v/>
      </c>
      <c r="AX543" s="10" t="str">
        <f>IF($AB543="","",IF(OR($V543&lt;2.7,$V543&gt;90),"Age OOR",VLOOKUP(AX$14&amp;"-int-"&amp;$G543,Equations!$G:$I,3,0)+VLOOKUP(AX$14&amp;"-sexo-"&amp;$G543,Equations!$G:$I,3,0)*$U543+VLOOKUP(AX$14&amp;"-edad-"&amp;$G543,Equations!$G:$I,3,0)*$V543+VLOOKUP(AX$14&amp;"-est-"&amp;$G543,Equations!$G:$I,3,0)*(1/$W543)+VLOOKUP(AX$14&amp;"-imc-"&amp;$G543,Equations!$G:$I,3,0)*(1/$Q543)))</f>
        <v/>
      </c>
      <c r="AY543" s="10" t="str">
        <f>IF($AB543="","",IF(OR($V543&lt;2.7,$V543&gt;90),"Age OOR",AX543-1.6449*VLOOKUP(AX$14&amp;"-rse-"&amp;$G543,Equations!$G:$I,3,0)))</f>
        <v/>
      </c>
      <c r="AZ543" s="10" t="str">
        <f>IF($AB543="","",IF(OR($V543&lt;2.7,$V543&gt;90),"Age OOR",AX543+1.6449*VLOOKUP(AX$14&amp;"-rse-"&amp;$G543,Equations!$G:$I,3,0)))</f>
        <v/>
      </c>
      <c r="BA543" s="10" t="str">
        <f t="shared" si="215"/>
        <v/>
      </c>
      <c r="BB543" s="10" t="str">
        <f>IF($AB543="","",IF(OR($V543&lt;2.7,$V543&gt;90),"Age OOR",($AB543-AX543)/VLOOKUP(AX$14&amp;"-rse-"&amp;$G543,Equations!$G:$I,3,0)))</f>
        <v/>
      </c>
      <c r="BC543" s="10" t="str">
        <f>IF($AC543="","",IF(OR($V543&lt;2.7,$V543&gt;90),"Age OOR",VLOOKUP(BC$14&amp;"-int-"&amp;$H543,Equations!$G:$I,3,0)+VLOOKUP(BC$14&amp;"-sexo-"&amp;$H543,Equations!$G:$I,3,0)*$U543+VLOOKUP(BC$14&amp;"-edad-"&amp;$H543,Equations!$G:$I,3,0)*$V543+VLOOKUP(BC$14&amp;"-est-"&amp;$H543,Equations!$G:$I,3,0)*(1/$W543)+VLOOKUP(BC$14&amp;"-imc-"&amp;$H543,Equations!$G:$I,3,0)*(1/$Q543)))</f>
        <v/>
      </c>
      <c r="BD543" s="10" t="str">
        <f>IF($AC543="","",IF(OR($V543&lt;2.7,$V543&gt;90),"Age OOR",BC543-1.6449*VLOOKUP(BC$14&amp;"-rse-"&amp;$H543,Equations!$G:$I,3,0)))</f>
        <v/>
      </c>
      <c r="BE543" s="10" t="str">
        <f>IF($AC543="","",IF(OR($V543&lt;2.7,$V543&gt;90),"Age OOR",BC543+1.6449*VLOOKUP(BC$14&amp;"-rse-"&amp;$H543,Equations!$G:$I,3,0)))</f>
        <v/>
      </c>
      <c r="BF543" s="10" t="str">
        <f t="shared" si="216"/>
        <v/>
      </c>
      <c r="BG543" s="10" t="str">
        <f>IF($AC543="","",IF(OR($V543&lt;2.7,$V543&gt;90),"Age OOR",($AC543-BC543)/VLOOKUP(BC$14&amp;"-rse-"&amp;$H543,Equations!$G:$I,3,0)))</f>
        <v/>
      </c>
      <c r="BH543" s="10" t="str">
        <f>IF($AD543="","",IF(OR($V543&lt;2.7,$V543&gt;90),"Age OOR",VLOOKUP(BH$14&amp;"-int-"&amp;$I543,Equations!$G:$I,3,0)+VLOOKUP(BH$14&amp;"-sexo-"&amp;$I543,Equations!$G:$I,3,0)*$U543+VLOOKUP(BH$14&amp;"-edad-"&amp;$I543,Equations!$G:$I,3,0)*$V543+VLOOKUP(BH$14&amp;"-est-"&amp;$I543,Equations!$G:$I,3,0)*(1/$W543)+VLOOKUP(BH$14&amp;"-imc-"&amp;$I543,Equations!$G:$I,3,0)*(1/$Q543)))</f>
        <v/>
      </c>
      <c r="BI543" s="10" t="str">
        <f>IF($AD543="","",IF(OR($V543&lt;2.7,$V543&gt;90),"Age OOR",BH543-1.6449*VLOOKUP(BH$14&amp;"-rse-"&amp;$I543,Equations!$G:$I,3,0)))</f>
        <v/>
      </c>
      <c r="BJ543" s="10" t="str">
        <f>IF($AD543="","",IF(OR($V543&lt;2.7,$V543&gt;90),"Age OOR",BH543+1.6449*VLOOKUP(BH$14&amp;"-rse-"&amp;$I543,Equations!$G:$I,3,0)))</f>
        <v/>
      </c>
      <c r="BK543" s="10" t="str">
        <f t="shared" si="217"/>
        <v/>
      </c>
      <c r="BL543" s="10" t="str">
        <f>IF($AD543="","",IF(OR($V543&lt;2.7,$V543&gt;90),"Age OOR",($AD543-BH543)/VLOOKUP(BH$14&amp;"-rse-"&amp;$I543,Equations!$G:$I,3,0)))</f>
        <v/>
      </c>
      <c r="BM543" s="10" t="str">
        <f>IF($AE543="","",IF(OR($V543&lt;2.7,$V543&gt;90),"Age OOR",VLOOKUP(BM$14&amp;"-int-"&amp;$J543,Equations!$G:$I,3,0)+VLOOKUP(BM$14&amp;"-sexo-"&amp;$J543,Equations!$G:$I,3,0)*$U543+VLOOKUP(BM$14&amp;"-edad-"&amp;$J543,Equations!$G:$I,3,0)*$V543+VLOOKUP(BM$14&amp;"-est-"&amp;$J543,Equations!$G:$I,3,0)*(1/$W543)+VLOOKUP(BM$14&amp;"-imc-"&amp;$J543,Equations!$G:$I,3,0)*(1/$Q543)))</f>
        <v/>
      </c>
      <c r="BN543" s="10" t="str">
        <f>IF($AE543="","",IF(OR($V543&lt;2.7,$V543&gt;90),"Age OOR",BM543-1.6449*VLOOKUP(BM$14&amp;"-rse-"&amp;$J543,Equations!$G:$I,3,0)))</f>
        <v/>
      </c>
      <c r="BO543" s="10" t="str">
        <f>IF($AE543="","",IF(OR($V543&lt;2.7,$V543&gt;90),"Age OOR",BM543+1.6449*VLOOKUP(BM$14&amp;"-rse-"&amp;$J543,Equations!$G:$I,3,0)))</f>
        <v/>
      </c>
      <c r="BP543" s="10" t="str">
        <f t="shared" si="218"/>
        <v/>
      </c>
      <c r="BQ543" s="10" t="str">
        <f>IF($AE543="","",IF(OR($V543&lt;2.7,$V543&gt;90),"Age OOR",($AE543-BM543)/VLOOKUP(BM$14&amp;"-rse-"&amp;$J543,Equations!$G:$I,3,0)))</f>
        <v/>
      </c>
      <c r="BR543" s="10" t="str">
        <f>IF($AF543="","",IF(OR($V543&lt;2.7,$V543&gt;90),"Age OOR",VLOOKUP(BR$14&amp;"-int-"&amp;$K543,Equations!$G:$I,3,0)+VLOOKUP(BR$14&amp;"-sexo-"&amp;$K543,Equations!$G:$I,3,0)*$U543+VLOOKUP(BR$14&amp;"-edad-"&amp;$K543,Equations!$G:$I,3,0)*$V543+VLOOKUP(BR$14&amp;"-est-"&amp;$K543,Equations!$G:$I,3,0)*(1/$W543)+VLOOKUP(BR$14&amp;"-imc-"&amp;$K543,Equations!$G:$I,3,0)*(1/$Q543)))</f>
        <v/>
      </c>
      <c r="BS543" s="10" t="str">
        <f>IF($AF543="","",IF(OR($V543&lt;2.7,$V543&gt;90),"Age OOR",BR543-1.6449*VLOOKUP(BR$14&amp;"-rse-"&amp;$K543,Equations!$G:$I,3,0)))</f>
        <v/>
      </c>
      <c r="BT543" s="10" t="str">
        <f>IF($AF543="","",IF(OR($V543&lt;2.7,$V543&gt;90),"Age OOR",BR543+1.6449*VLOOKUP(BR$14&amp;"-rse-"&amp;$K543,Equations!$G:$I,3,0)))</f>
        <v/>
      </c>
      <c r="BU543" s="10" t="str">
        <f t="shared" si="219"/>
        <v/>
      </c>
      <c r="BV543" s="10" t="str">
        <f>IF($AF543="","",IF(OR($V543&lt;2.7,$V543&gt;90),"Age OOR",($AF543-BR543)/VLOOKUP(BR$14&amp;"-rse-"&amp;$K543,Equations!$G:$I,3,0)))</f>
        <v/>
      </c>
      <c r="BW543" s="10" t="str">
        <f>IF($AG543="","",IF(OR($V543&lt;2.7,$V543&gt;90),"Age OOR",VLOOKUP(BW$14&amp;"-int-"&amp;$L543,Equations!$G:$I,3,0)+VLOOKUP(BW$14&amp;"-sexo-"&amp;$L543,Equations!$G:$I,3,0)*$U543+VLOOKUP(BW$14&amp;"-edad-"&amp;$L543,Equations!$G:$I,3,0)*$V543+VLOOKUP(BW$14&amp;"-est-"&amp;$L543,Equations!$G:$I,3,0)*(1/$W543)+VLOOKUP(BW$14&amp;"-imc-"&amp;$L543,Equations!$G:$I,3,0)*(1/$Q543)))</f>
        <v/>
      </c>
      <c r="BX543" s="10" t="str">
        <f>IF($AG543="","",IF(OR($V543&lt;2.7,$V543&gt;90),"Age OOR",BW543-1.6449*VLOOKUP(BW$14&amp;"-rse-"&amp;$L543,Equations!$G:$I,3,0)))</f>
        <v/>
      </c>
      <c r="BY543" s="10" t="str">
        <f>IF($AG543="","",IF(OR($V543&lt;2.7,$V543&gt;90),"Age OOR",BW543+1.6449*VLOOKUP(BW$14&amp;"-rse-"&amp;$L543,Equations!$G:$I,3,0)))</f>
        <v/>
      </c>
      <c r="BZ543" s="10" t="str">
        <f t="shared" si="220"/>
        <v/>
      </c>
      <c r="CA543" s="10" t="str">
        <f>IF($AG543="","",IF(OR($V543&lt;2.7,$V543&gt;90),"Age OOR",($AG543-BW543)/VLOOKUP(BW$14&amp;"-rse-"&amp;$L543,Equations!$G:$I,3,0)))</f>
        <v/>
      </c>
      <c r="CB543" s="10" t="str">
        <f>IF($AH543="","",IF(OR($V543&lt;2.7,$V543&gt;90),"Age OOR",VLOOKUP(CB$14&amp;"-int-"&amp;$M543,Equations!$G:$I,3,0)+VLOOKUP(CB$14&amp;"-sexo-"&amp;$M543,Equations!$G:$I,3,0)*$U543+VLOOKUP(CB$14&amp;"-edad-"&amp;$M543,Equations!$G:$I,3,0)*$V543+VLOOKUP(CB$14&amp;"-est-"&amp;$M543,Equations!$G:$I,3,0)*(1/$W543)+VLOOKUP(CB$14&amp;"-imc-"&amp;$M543,Equations!$G:$I,3,0)*(1/$Q543)))</f>
        <v/>
      </c>
      <c r="CC543" s="10" t="str">
        <f>IF($AH543="","",IF(OR($V543&lt;2.7,$V543&gt;90),"Age OOR",CB543-1.6449*VLOOKUP(CB$14&amp;"-rse-"&amp;$M543,Equations!$G:$I,3,0)))</f>
        <v/>
      </c>
      <c r="CD543" s="10" t="str">
        <f>IF($AH543="","",IF(OR($V543&lt;2.7,$V543&gt;90),"Age OOR",CB543+1.6449*VLOOKUP(CB$14&amp;"-rse-"&amp;$M543,Equations!$G:$I,3,0)))</f>
        <v/>
      </c>
      <c r="CE543" s="10" t="str">
        <f t="shared" si="221"/>
        <v/>
      </c>
      <c r="CF543" s="10" t="str">
        <f>IF($AH543="","",IF(OR($V543&lt;2.7,$V543&gt;90),"Age OOR",($AH543-CB543)/VLOOKUP(CB$14&amp;"-rse-"&amp;$M543,Equations!$G:$I,3,0)))</f>
        <v/>
      </c>
      <c r="CG543" s="10" t="str">
        <f>IF($AI543="","",IF(OR($V543&lt;2.7,$V543&gt;90),"Age OOR",VLOOKUP(CG$14&amp;"-int-"&amp;$N543,Equations!$G:$I,3,0)+VLOOKUP(CG$14&amp;"-sexo-"&amp;$N543,Equations!$G:$I,3,0)*$U543+VLOOKUP(CG$14&amp;"-edad-"&amp;$N543,Equations!$G:$I,3,0)*$V543+VLOOKUP(CG$14&amp;"-est-"&amp;$N543,Equations!$G:$I,3,0)*(1/$W543)+VLOOKUP(CG$14&amp;"-imc-"&amp;$N543,Equations!$G:$I,3,0)*(1/$Q543)))</f>
        <v/>
      </c>
      <c r="CH543" s="10" t="str">
        <f>IF($AI543="","",IF(OR($V543&lt;2.7,$V543&gt;90),"Age OOR",CG543-1.6449*VLOOKUP(CG$14&amp;"-rse-"&amp;$N543,Equations!$G:$I,3,0)))</f>
        <v/>
      </c>
      <c r="CI543" s="10" t="str">
        <f>IF($AI543="","",IF(OR($V543&lt;2.7,$V543&gt;90),"Age OOR",CG543+1.6449*VLOOKUP(CG$14&amp;"-rse-"&amp;$N543,Equations!$G:$I,3,0)))</f>
        <v/>
      </c>
      <c r="CJ543" s="10" t="str">
        <f t="shared" si="222"/>
        <v/>
      </c>
      <c r="CK543" s="10" t="str">
        <f>IF($AI543="","",IF(OR($V543&lt;2.7,$V543&gt;90),"Age OOR",($AI543-CG543)/VLOOKUP(CG$14&amp;"-rse-"&amp;$N543,Equations!$G:$I,3,0)))</f>
        <v/>
      </c>
      <c r="CL543" s="10" t="str">
        <f>IF($AJ543="","",IF(OR($V543&lt;2.7,$V543&gt;90),"Age OOR",VLOOKUP(CL$14&amp;"-int-"&amp;$O543,Equations!$G:$I,3,0)+VLOOKUP(CL$14&amp;"-sexo-"&amp;$O543,Equations!$G:$I,3,0)*$U543+VLOOKUP(CL$14&amp;"-edad-"&amp;$O543,Equations!$G:$I,3,0)*$V543+VLOOKUP(CL$14&amp;"-est-"&amp;$O543,Equations!$G:$I,3,0)*(1/$W543)+VLOOKUP(CL$14&amp;"-imc-"&amp;$O543,Equations!$G:$I,3,0)*(1/$Q543)))</f>
        <v/>
      </c>
      <c r="CM543" s="10" t="str">
        <f>IF($AJ543="","",IF(OR($V543&lt;2.7,$V543&gt;90),"Age OOR",CL543-1.6449*VLOOKUP(CL$14&amp;"-rse-"&amp;$O543,Equations!$G:$I,3,0)))</f>
        <v/>
      </c>
      <c r="CN543" s="10" t="str">
        <f>IF($AJ543="","",IF(OR($V543&lt;2.7,$V543&gt;90),"Age OOR",CL543+1.6449*VLOOKUP(CL$14&amp;"-rse-"&amp;$O543,Equations!$G:$I,3,0)))</f>
        <v/>
      </c>
      <c r="CO543" s="10" t="str">
        <f t="shared" si="223"/>
        <v/>
      </c>
      <c r="CP543" s="10" t="str">
        <f>IF($AJ543="","",IF(OR($V543&lt;2.7,$V543&gt;90),"Age OOR",($AJ543-CL543)/VLOOKUP(CL$14&amp;"-rse-"&amp;$O543,Equations!$G:$I,3,0)))</f>
        <v/>
      </c>
      <c r="CQ543" s="10" t="str">
        <f>IF($AK543="","",IF(OR($V543&lt;2.7,$V543&gt;90),"Age OOR",EXP(VLOOKUP(CQ$14&amp;"-int-"&amp;$P543,Equations!$G:$I,3,0)+VLOOKUP(CQ$14&amp;"-sexo-"&amp;$P543,Equations!$G:$I,3,0)*$U543+VLOOKUP(CQ$14&amp;"-edad-"&amp;$P543,Equations!$G:$I,3,0)*$V543+VLOOKUP(CQ$14&amp;"-est-"&amp;$P543,Equations!$G:$I,3,0)*(1/$W543)+VLOOKUP(CQ$14&amp;"-imc-"&amp;$P543,Equations!$G:$I,3,0)*(1/$Q543))))</f>
        <v/>
      </c>
      <c r="CR543" s="10" t="str">
        <f>IF($AK543="","",IF(OR($V543&lt;2.7,$V543&gt;90),"Age OOR",EXP(LN(CQ543)-1.6449*VLOOKUP(CQ$14&amp;"-rse-"&amp;$P543,Equations!$G:$I,3,0))))</f>
        <v/>
      </c>
      <c r="CS543" s="10" t="str">
        <f>IF($AK543="","",IF(OR($V543&lt;2.7,$V543&gt;90),"Age OOR",EXP(LN(CQ543)+1.6449*VLOOKUP(CQ$14&amp;"-rse-"&amp;$P543,Equations!$G:$I,3,0))))</f>
        <v/>
      </c>
      <c r="CT543" s="10" t="str">
        <f t="shared" si="224"/>
        <v/>
      </c>
      <c r="CU543" s="10" t="str">
        <f>IF($AK543="","",IF(OR($V543&lt;2.7,$V543&gt;90),"Age OOR",(LN($AK543)-LN(CQ543))/VLOOKUP(CQ$14&amp;"-rse-"&amp;$P543,Equations!$G:$I,3,0)))</f>
        <v/>
      </c>
      <c r="CV543" s="47"/>
    </row>
    <row r="544" spans="5:100" x14ac:dyDescent="0.2">
      <c r="E544" s="23" t="str">
        <f t="shared" si="200"/>
        <v>Age out of range</v>
      </c>
      <c r="F544" s="23" t="str">
        <f t="shared" si="201"/>
        <v>Age out of range</v>
      </c>
      <c r="G544" s="23" t="str">
        <f t="shared" si="202"/>
        <v>Age out of range</v>
      </c>
      <c r="H544" s="23" t="str">
        <f t="shared" si="203"/>
        <v>Age out of range</v>
      </c>
      <c r="I544" s="23" t="str">
        <f t="shared" si="204"/>
        <v>Age out of range</v>
      </c>
      <c r="J544" s="23" t="str">
        <f t="shared" si="205"/>
        <v>Age out of range</v>
      </c>
      <c r="K544" s="23" t="str">
        <f t="shared" si="206"/>
        <v>Age out of range</v>
      </c>
      <c r="L544" s="23" t="str">
        <f t="shared" si="207"/>
        <v>Age out of range</v>
      </c>
      <c r="M544" s="23" t="str">
        <f t="shared" si="208"/>
        <v>Age out of range</v>
      </c>
      <c r="N544" s="23" t="str">
        <f t="shared" si="209"/>
        <v>Age out of range</v>
      </c>
      <c r="O544" s="23" t="str">
        <f t="shared" si="210"/>
        <v>Age out of range</v>
      </c>
      <c r="P544" s="23" t="str">
        <f t="shared" si="211"/>
        <v>Age out of range</v>
      </c>
      <c r="Q544" s="23" t="e">
        <f t="shared" si="212"/>
        <v>#DIV/0!</v>
      </c>
      <c r="R544" s="17"/>
      <c r="S544" s="23">
        <v>528</v>
      </c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7"/>
      <c r="AM544" s="47"/>
      <c r="AN544" s="10" t="str">
        <f>IF($Z544="","",IF(OR($V544&lt;2.7,$V544&gt;90),"Age OOR",VLOOKUP(AN$14&amp;"-int-"&amp;$E544,Equations!$G:$I,3,0)+VLOOKUP(AN$14&amp;"-sexo-"&amp;$E544,Equations!$G:$I,3,0)*$U544+VLOOKUP(AN$14&amp;"-edad-"&amp;$E544,Equations!$G:$I,3,0)*$V544+VLOOKUP(AN$14&amp;"-est-"&amp;$E544,Equations!$G:$I,3,0)*(1/$W544)+VLOOKUP(AN$14&amp;"-imc-"&amp;$E544,Equations!$G:$I,3,0)*(1/$Q544)))</f>
        <v/>
      </c>
      <c r="AO544" s="10" t="str">
        <f>IF($Z544="","",IF(OR($V544&lt;2.7,$V544&gt;90),"Age OOR",AN544-1.6449*VLOOKUP(AN$14&amp;"-rse-"&amp;$E544,Equations!$G:$I,3,0)))</f>
        <v/>
      </c>
      <c r="AP544" s="10" t="str">
        <f>IF($Z544="","",IF(OR($V544&lt;2.7,$V544&gt;90),"Age OOR",AN544+1.6449*VLOOKUP(AN$14&amp;"-rse-"&amp;$E544,Equations!$G:$I,3,0)))</f>
        <v/>
      </c>
      <c r="AQ544" s="10" t="str">
        <f t="shared" si="213"/>
        <v/>
      </c>
      <c r="AR544" s="10" t="str">
        <f>IF($Z544="","",IF(OR($V544&lt;2.7,$V544&gt;90),"Age OOR",($Z544-AN544)/VLOOKUP(AN$14&amp;"-rse-"&amp;$E544,Equations!$G:$I,3,0)))</f>
        <v/>
      </c>
      <c r="AS544" s="10" t="str">
        <f>IF($AA544="","",IF(OR($V544&lt;2.7,$V544&gt;90),"Age OOR",VLOOKUP(AS$14&amp;"-int-"&amp;$F544,Equations!$G:$I,3,0)+VLOOKUP(AS$14&amp;"-sexo-"&amp;$F544,Equations!$G:$I,3,0)*$U544+VLOOKUP(AS$14&amp;"-edad-"&amp;$F544,Equations!$G:$I,3,0)*$V544+VLOOKUP(AS$14&amp;"-est-"&amp;$F544,Equations!$G:$I,3,0)*(1/$W544)+VLOOKUP(AS$14&amp;"-imc-"&amp;$F544,Equations!$G:$I,3,0)*(1/$Q544)))</f>
        <v/>
      </c>
      <c r="AT544" s="10" t="str">
        <f>IF($AA544="","",IF(OR($V544&lt;2.7,$V544&gt;90),"Age OOR",AS544-1.6449*VLOOKUP(AS$14&amp;"-rse-"&amp;$F544,Equations!$G:$I,3,0)))</f>
        <v/>
      </c>
      <c r="AU544" s="10" t="str">
        <f>IF($AA544="","",IF(OR($V544&lt;2.7,$V544&gt;90),"Age OOR",AS544+1.6449*VLOOKUP(AS$14&amp;"-rse-"&amp;$F544,Equations!$G:$I,3,0)))</f>
        <v/>
      </c>
      <c r="AV544" s="10" t="str">
        <f t="shared" si="214"/>
        <v/>
      </c>
      <c r="AW544" s="10" t="str">
        <f>IF($AA544="","",IF(OR($V544&lt;2.7,$V544&gt;90),"Age OOR",($AA544-AS544)/VLOOKUP(AS$14&amp;"-rse-"&amp;$F544,Equations!$G:$I,3,0)))</f>
        <v/>
      </c>
      <c r="AX544" s="10" t="str">
        <f>IF($AB544="","",IF(OR($V544&lt;2.7,$V544&gt;90),"Age OOR",VLOOKUP(AX$14&amp;"-int-"&amp;$G544,Equations!$G:$I,3,0)+VLOOKUP(AX$14&amp;"-sexo-"&amp;$G544,Equations!$G:$I,3,0)*$U544+VLOOKUP(AX$14&amp;"-edad-"&amp;$G544,Equations!$G:$I,3,0)*$V544+VLOOKUP(AX$14&amp;"-est-"&amp;$G544,Equations!$G:$I,3,0)*(1/$W544)+VLOOKUP(AX$14&amp;"-imc-"&amp;$G544,Equations!$G:$I,3,0)*(1/$Q544)))</f>
        <v/>
      </c>
      <c r="AY544" s="10" t="str">
        <f>IF($AB544="","",IF(OR($V544&lt;2.7,$V544&gt;90),"Age OOR",AX544-1.6449*VLOOKUP(AX$14&amp;"-rse-"&amp;$G544,Equations!$G:$I,3,0)))</f>
        <v/>
      </c>
      <c r="AZ544" s="10" t="str">
        <f>IF($AB544="","",IF(OR($V544&lt;2.7,$V544&gt;90),"Age OOR",AX544+1.6449*VLOOKUP(AX$14&amp;"-rse-"&amp;$G544,Equations!$G:$I,3,0)))</f>
        <v/>
      </c>
      <c r="BA544" s="10" t="str">
        <f t="shared" si="215"/>
        <v/>
      </c>
      <c r="BB544" s="10" t="str">
        <f>IF($AB544="","",IF(OR($V544&lt;2.7,$V544&gt;90),"Age OOR",($AB544-AX544)/VLOOKUP(AX$14&amp;"-rse-"&amp;$G544,Equations!$G:$I,3,0)))</f>
        <v/>
      </c>
      <c r="BC544" s="10" t="str">
        <f>IF($AC544="","",IF(OR($V544&lt;2.7,$V544&gt;90),"Age OOR",VLOOKUP(BC$14&amp;"-int-"&amp;$H544,Equations!$G:$I,3,0)+VLOOKUP(BC$14&amp;"-sexo-"&amp;$H544,Equations!$G:$I,3,0)*$U544+VLOOKUP(BC$14&amp;"-edad-"&amp;$H544,Equations!$G:$I,3,0)*$V544+VLOOKUP(BC$14&amp;"-est-"&amp;$H544,Equations!$G:$I,3,0)*(1/$W544)+VLOOKUP(BC$14&amp;"-imc-"&amp;$H544,Equations!$G:$I,3,0)*(1/$Q544)))</f>
        <v/>
      </c>
      <c r="BD544" s="10" t="str">
        <f>IF($AC544="","",IF(OR($V544&lt;2.7,$V544&gt;90),"Age OOR",BC544-1.6449*VLOOKUP(BC$14&amp;"-rse-"&amp;$H544,Equations!$G:$I,3,0)))</f>
        <v/>
      </c>
      <c r="BE544" s="10" t="str">
        <f>IF($AC544="","",IF(OR($V544&lt;2.7,$V544&gt;90),"Age OOR",BC544+1.6449*VLOOKUP(BC$14&amp;"-rse-"&amp;$H544,Equations!$G:$I,3,0)))</f>
        <v/>
      </c>
      <c r="BF544" s="10" t="str">
        <f t="shared" si="216"/>
        <v/>
      </c>
      <c r="BG544" s="10" t="str">
        <f>IF($AC544="","",IF(OR($V544&lt;2.7,$V544&gt;90),"Age OOR",($AC544-BC544)/VLOOKUP(BC$14&amp;"-rse-"&amp;$H544,Equations!$G:$I,3,0)))</f>
        <v/>
      </c>
      <c r="BH544" s="10" t="str">
        <f>IF($AD544="","",IF(OR($V544&lt;2.7,$V544&gt;90),"Age OOR",VLOOKUP(BH$14&amp;"-int-"&amp;$I544,Equations!$G:$I,3,0)+VLOOKUP(BH$14&amp;"-sexo-"&amp;$I544,Equations!$G:$I,3,0)*$U544+VLOOKUP(BH$14&amp;"-edad-"&amp;$I544,Equations!$G:$I,3,0)*$V544+VLOOKUP(BH$14&amp;"-est-"&amp;$I544,Equations!$G:$I,3,0)*(1/$W544)+VLOOKUP(BH$14&amp;"-imc-"&amp;$I544,Equations!$G:$I,3,0)*(1/$Q544)))</f>
        <v/>
      </c>
      <c r="BI544" s="10" t="str">
        <f>IF($AD544="","",IF(OR($V544&lt;2.7,$V544&gt;90),"Age OOR",BH544-1.6449*VLOOKUP(BH$14&amp;"-rse-"&amp;$I544,Equations!$G:$I,3,0)))</f>
        <v/>
      </c>
      <c r="BJ544" s="10" t="str">
        <f>IF($AD544="","",IF(OR($V544&lt;2.7,$V544&gt;90),"Age OOR",BH544+1.6449*VLOOKUP(BH$14&amp;"-rse-"&amp;$I544,Equations!$G:$I,3,0)))</f>
        <v/>
      </c>
      <c r="BK544" s="10" t="str">
        <f t="shared" si="217"/>
        <v/>
      </c>
      <c r="BL544" s="10" t="str">
        <f>IF($AD544="","",IF(OR($V544&lt;2.7,$V544&gt;90),"Age OOR",($AD544-BH544)/VLOOKUP(BH$14&amp;"-rse-"&amp;$I544,Equations!$G:$I,3,0)))</f>
        <v/>
      </c>
      <c r="BM544" s="10" t="str">
        <f>IF($AE544="","",IF(OR($V544&lt;2.7,$V544&gt;90),"Age OOR",VLOOKUP(BM$14&amp;"-int-"&amp;$J544,Equations!$G:$I,3,0)+VLOOKUP(BM$14&amp;"-sexo-"&amp;$J544,Equations!$G:$I,3,0)*$U544+VLOOKUP(BM$14&amp;"-edad-"&amp;$J544,Equations!$G:$I,3,0)*$V544+VLOOKUP(BM$14&amp;"-est-"&amp;$J544,Equations!$G:$I,3,0)*(1/$W544)+VLOOKUP(BM$14&amp;"-imc-"&amp;$J544,Equations!$G:$I,3,0)*(1/$Q544)))</f>
        <v/>
      </c>
      <c r="BN544" s="10" t="str">
        <f>IF($AE544="","",IF(OR($V544&lt;2.7,$V544&gt;90),"Age OOR",BM544-1.6449*VLOOKUP(BM$14&amp;"-rse-"&amp;$J544,Equations!$G:$I,3,0)))</f>
        <v/>
      </c>
      <c r="BO544" s="10" t="str">
        <f>IF($AE544="","",IF(OR($V544&lt;2.7,$V544&gt;90),"Age OOR",BM544+1.6449*VLOOKUP(BM$14&amp;"-rse-"&amp;$J544,Equations!$G:$I,3,0)))</f>
        <v/>
      </c>
      <c r="BP544" s="10" t="str">
        <f t="shared" si="218"/>
        <v/>
      </c>
      <c r="BQ544" s="10" t="str">
        <f>IF($AE544="","",IF(OR($V544&lt;2.7,$V544&gt;90),"Age OOR",($AE544-BM544)/VLOOKUP(BM$14&amp;"-rse-"&amp;$J544,Equations!$G:$I,3,0)))</f>
        <v/>
      </c>
      <c r="BR544" s="10" t="str">
        <f>IF($AF544="","",IF(OR($V544&lt;2.7,$V544&gt;90),"Age OOR",VLOOKUP(BR$14&amp;"-int-"&amp;$K544,Equations!$G:$I,3,0)+VLOOKUP(BR$14&amp;"-sexo-"&amp;$K544,Equations!$G:$I,3,0)*$U544+VLOOKUP(BR$14&amp;"-edad-"&amp;$K544,Equations!$G:$I,3,0)*$V544+VLOOKUP(BR$14&amp;"-est-"&amp;$K544,Equations!$G:$I,3,0)*(1/$W544)+VLOOKUP(BR$14&amp;"-imc-"&amp;$K544,Equations!$G:$I,3,0)*(1/$Q544)))</f>
        <v/>
      </c>
      <c r="BS544" s="10" t="str">
        <f>IF($AF544="","",IF(OR($V544&lt;2.7,$V544&gt;90),"Age OOR",BR544-1.6449*VLOOKUP(BR$14&amp;"-rse-"&amp;$K544,Equations!$G:$I,3,0)))</f>
        <v/>
      </c>
      <c r="BT544" s="10" t="str">
        <f>IF($AF544="","",IF(OR($V544&lt;2.7,$V544&gt;90),"Age OOR",BR544+1.6449*VLOOKUP(BR$14&amp;"-rse-"&amp;$K544,Equations!$G:$I,3,0)))</f>
        <v/>
      </c>
      <c r="BU544" s="10" t="str">
        <f t="shared" si="219"/>
        <v/>
      </c>
      <c r="BV544" s="10" t="str">
        <f>IF($AF544="","",IF(OR($V544&lt;2.7,$V544&gt;90),"Age OOR",($AF544-BR544)/VLOOKUP(BR$14&amp;"-rse-"&amp;$K544,Equations!$G:$I,3,0)))</f>
        <v/>
      </c>
      <c r="BW544" s="10" t="str">
        <f>IF($AG544="","",IF(OR($V544&lt;2.7,$V544&gt;90),"Age OOR",VLOOKUP(BW$14&amp;"-int-"&amp;$L544,Equations!$G:$I,3,0)+VLOOKUP(BW$14&amp;"-sexo-"&amp;$L544,Equations!$G:$I,3,0)*$U544+VLOOKUP(BW$14&amp;"-edad-"&amp;$L544,Equations!$G:$I,3,0)*$V544+VLOOKUP(BW$14&amp;"-est-"&amp;$L544,Equations!$G:$I,3,0)*(1/$W544)+VLOOKUP(BW$14&amp;"-imc-"&amp;$L544,Equations!$G:$I,3,0)*(1/$Q544)))</f>
        <v/>
      </c>
      <c r="BX544" s="10" t="str">
        <f>IF($AG544="","",IF(OR($V544&lt;2.7,$V544&gt;90),"Age OOR",BW544-1.6449*VLOOKUP(BW$14&amp;"-rse-"&amp;$L544,Equations!$G:$I,3,0)))</f>
        <v/>
      </c>
      <c r="BY544" s="10" t="str">
        <f>IF($AG544="","",IF(OR($V544&lt;2.7,$V544&gt;90),"Age OOR",BW544+1.6449*VLOOKUP(BW$14&amp;"-rse-"&amp;$L544,Equations!$G:$I,3,0)))</f>
        <v/>
      </c>
      <c r="BZ544" s="10" t="str">
        <f t="shared" si="220"/>
        <v/>
      </c>
      <c r="CA544" s="10" t="str">
        <f>IF($AG544="","",IF(OR($V544&lt;2.7,$V544&gt;90),"Age OOR",($AG544-BW544)/VLOOKUP(BW$14&amp;"-rse-"&amp;$L544,Equations!$G:$I,3,0)))</f>
        <v/>
      </c>
      <c r="CB544" s="10" t="str">
        <f>IF($AH544="","",IF(OR($V544&lt;2.7,$V544&gt;90),"Age OOR",VLOOKUP(CB$14&amp;"-int-"&amp;$M544,Equations!$G:$I,3,0)+VLOOKUP(CB$14&amp;"-sexo-"&amp;$M544,Equations!$G:$I,3,0)*$U544+VLOOKUP(CB$14&amp;"-edad-"&amp;$M544,Equations!$G:$I,3,0)*$V544+VLOOKUP(CB$14&amp;"-est-"&amp;$M544,Equations!$G:$I,3,0)*(1/$W544)+VLOOKUP(CB$14&amp;"-imc-"&amp;$M544,Equations!$G:$I,3,0)*(1/$Q544)))</f>
        <v/>
      </c>
      <c r="CC544" s="10" t="str">
        <f>IF($AH544="","",IF(OR($V544&lt;2.7,$V544&gt;90),"Age OOR",CB544-1.6449*VLOOKUP(CB$14&amp;"-rse-"&amp;$M544,Equations!$G:$I,3,0)))</f>
        <v/>
      </c>
      <c r="CD544" s="10" t="str">
        <f>IF($AH544="","",IF(OR($V544&lt;2.7,$V544&gt;90),"Age OOR",CB544+1.6449*VLOOKUP(CB$14&amp;"-rse-"&amp;$M544,Equations!$G:$I,3,0)))</f>
        <v/>
      </c>
      <c r="CE544" s="10" t="str">
        <f t="shared" si="221"/>
        <v/>
      </c>
      <c r="CF544" s="10" t="str">
        <f>IF($AH544="","",IF(OR($V544&lt;2.7,$V544&gt;90),"Age OOR",($AH544-CB544)/VLOOKUP(CB$14&amp;"-rse-"&amp;$M544,Equations!$G:$I,3,0)))</f>
        <v/>
      </c>
      <c r="CG544" s="10" t="str">
        <f>IF($AI544="","",IF(OR($V544&lt;2.7,$V544&gt;90),"Age OOR",VLOOKUP(CG$14&amp;"-int-"&amp;$N544,Equations!$G:$I,3,0)+VLOOKUP(CG$14&amp;"-sexo-"&amp;$N544,Equations!$G:$I,3,0)*$U544+VLOOKUP(CG$14&amp;"-edad-"&amp;$N544,Equations!$G:$I,3,0)*$V544+VLOOKUP(CG$14&amp;"-est-"&amp;$N544,Equations!$G:$I,3,0)*(1/$W544)+VLOOKUP(CG$14&amp;"-imc-"&amp;$N544,Equations!$G:$I,3,0)*(1/$Q544)))</f>
        <v/>
      </c>
      <c r="CH544" s="10" t="str">
        <f>IF($AI544="","",IF(OR($V544&lt;2.7,$V544&gt;90),"Age OOR",CG544-1.6449*VLOOKUP(CG$14&amp;"-rse-"&amp;$N544,Equations!$G:$I,3,0)))</f>
        <v/>
      </c>
      <c r="CI544" s="10" t="str">
        <f>IF($AI544="","",IF(OR($V544&lt;2.7,$V544&gt;90),"Age OOR",CG544+1.6449*VLOOKUP(CG$14&amp;"-rse-"&amp;$N544,Equations!$G:$I,3,0)))</f>
        <v/>
      </c>
      <c r="CJ544" s="10" t="str">
        <f t="shared" si="222"/>
        <v/>
      </c>
      <c r="CK544" s="10" t="str">
        <f>IF($AI544="","",IF(OR($V544&lt;2.7,$V544&gt;90),"Age OOR",($AI544-CG544)/VLOOKUP(CG$14&amp;"-rse-"&amp;$N544,Equations!$G:$I,3,0)))</f>
        <v/>
      </c>
      <c r="CL544" s="10" t="str">
        <f>IF($AJ544="","",IF(OR($V544&lt;2.7,$V544&gt;90),"Age OOR",VLOOKUP(CL$14&amp;"-int-"&amp;$O544,Equations!$G:$I,3,0)+VLOOKUP(CL$14&amp;"-sexo-"&amp;$O544,Equations!$G:$I,3,0)*$U544+VLOOKUP(CL$14&amp;"-edad-"&amp;$O544,Equations!$G:$I,3,0)*$V544+VLOOKUP(CL$14&amp;"-est-"&amp;$O544,Equations!$G:$I,3,0)*(1/$W544)+VLOOKUP(CL$14&amp;"-imc-"&amp;$O544,Equations!$G:$I,3,0)*(1/$Q544)))</f>
        <v/>
      </c>
      <c r="CM544" s="10" t="str">
        <f>IF($AJ544="","",IF(OR($V544&lt;2.7,$V544&gt;90),"Age OOR",CL544-1.6449*VLOOKUP(CL$14&amp;"-rse-"&amp;$O544,Equations!$G:$I,3,0)))</f>
        <v/>
      </c>
      <c r="CN544" s="10" t="str">
        <f>IF($AJ544="","",IF(OR($V544&lt;2.7,$V544&gt;90),"Age OOR",CL544+1.6449*VLOOKUP(CL$14&amp;"-rse-"&amp;$O544,Equations!$G:$I,3,0)))</f>
        <v/>
      </c>
      <c r="CO544" s="10" t="str">
        <f t="shared" si="223"/>
        <v/>
      </c>
      <c r="CP544" s="10" t="str">
        <f>IF($AJ544="","",IF(OR($V544&lt;2.7,$V544&gt;90),"Age OOR",($AJ544-CL544)/VLOOKUP(CL$14&amp;"-rse-"&amp;$O544,Equations!$G:$I,3,0)))</f>
        <v/>
      </c>
      <c r="CQ544" s="10" t="str">
        <f>IF($AK544="","",IF(OR($V544&lt;2.7,$V544&gt;90),"Age OOR",EXP(VLOOKUP(CQ$14&amp;"-int-"&amp;$P544,Equations!$G:$I,3,0)+VLOOKUP(CQ$14&amp;"-sexo-"&amp;$P544,Equations!$G:$I,3,0)*$U544+VLOOKUP(CQ$14&amp;"-edad-"&amp;$P544,Equations!$G:$I,3,0)*$V544+VLOOKUP(CQ$14&amp;"-est-"&amp;$P544,Equations!$G:$I,3,0)*(1/$W544)+VLOOKUP(CQ$14&amp;"-imc-"&amp;$P544,Equations!$G:$I,3,0)*(1/$Q544))))</f>
        <v/>
      </c>
      <c r="CR544" s="10" t="str">
        <f>IF($AK544="","",IF(OR($V544&lt;2.7,$V544&gt;90),"Age OOR",EXP(LN(CQ544)-1.6449*VLOOKUP(CQ$14&amp;"-rse-"&amp;$P544,Equations!$G:$I,3,0))))</f>
        <v/>
      </c>
      <c r="CS544" s="10" t="str">
        <f>IF($AK544="","",IF(OR($V544&lt;2.7,$V544&gt;90),"Age OOR",EXP(LN(CQ544)+1.6449*VLOOKUP(CQ$14&amp;"-rse-"&amp;$P544,Equations!$G:$I,3,0))))</f>
        <v/>
      </c>
      <c r="CT544" s="10" t="str">
        <f t="shared" si="224"/>
        <v/>
      </c>
      <c r="CU544" s="10" t="str">
        <f>IF($AK544="","",IF(OR($V544&lt;2.7,$V544&gt;90),"Age OOR",(LN($AK544)-LN(CQ544))/VLOOKUP(CQ$14&amp;"-rse-"&amp;$P544,Equations!$G:$I,3,0)))</f>
        <v/>
      </c>
      <c r="CV544" s="47"/>
    </row>
    <row r="545" spans="5:116" x14ac:dyDescent="0.2">
      <c r="E545" s="23" t="str">
        <f t="shared" si="200"/>
        <v>Age out of range</v>
      </c>
      <c r="F545" s="23" t="str">
        <f t="shared" si="201"/>
        <v>Age out of range</v>
      </c>
      <c r="G545" s="23" t="str">
        <f t="shared" si="202"/>
        <v>Age out of range</v>
      </c>
      <c r="H545" s="23" t="str">
        <f t="shared" si="203"/>
        <v>Age out of range</v>
      </c>
      <c r="I545" s="23" t="str">
        <f t="shared" si="204"/>
        <v>Age out of range</v>
      </c>
      <c r="J545" s="23" t="str">
        <f t="shared" si="205"/>
        <v>Age out of range</v>
      </c>
      <c r="K545" s="23" t="str">
        <f t="shared" si="206"/>
        <v>Age out of range</v>
      </c>
      <c r="L545" s="23" t="str">
        <f t="shared" si="207"/>
        <v>Age out of range</v>
      </c>
      <c r="M545" s="23" t="str">
        <f t="shared" si="208"/>
        <v>Age out of range</v>
      </c>
      <c r="N545" s="23" t="str">
        <f t="shared" si="209"/>
        <v>Age out of range</v>
      </c>
      <c r="O545" s="23" t="str">
        <f t="shared" si="210"/>
        <v>Age out of range</v>
      </c>
      <c r="P545" s="23" t="str">
        <f t="shared" si="211"/>
        <v>Age out of range</v>
      </c>
      <c r="Q545" s="23" t="e">
        <f t="shared" si="212"/>
        <v>#DIV/0!</v>
      </c>
      <c r="R545" s="17"/>
      <c r="S545" s="23">
        <v>529</v>
      </c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7"/>
      <c r="AM545" s="47"/>
      <c r="AN545" s="10" t="str">
        <f>IF($Z545="","",IF(OR($V545&lt;2.7,$V545&gt;90),"Age OOR",VLOOKUP(AN$14&amp;"-int-"&amp;$E545,Equations!$G:$I,3,0)+VLOOKUP(AN$14&amp;"-sexo-"&amp;$E545,Equations!$G:$I,3,0)*$U545+VLOOKUP(AN$14&amp;"-edad-"&amp;$E545,Equations!$G:$I,3,0)*$V545+VLOOKUP(AN$14&amp;"-est-"&amp;$E545,Equations!$G:$I,3,0)*(1/$W545)+VLOOKUP(AN$14&amp;"-imc-"&amp;$E545,Equations!$G:$I,3,0)*(1/$Q545)))</f>
        <v/>
      </c>
      <c r="AO545" s="10" t="str">
        <f>IF($Z545="","",IF(OR($V545&lt;2.7,$V545&gt;90),"Age OOR",AN545-1.6449*VLOOKUP(AN$14&amp;"-rse-"&amp;$E545,Equations!$G:$I,3,0)))</f>
        <v/>
      </c>
      <c r="AP545" s="10" t="str">
        <f>IF($Z545="","",IF(OR($V545&lt;2.7,$V545&gt;90),"Age OOR",AN545+1.6449*VLOOKUP(AN$14&amp;"-rse-"&amp;$E545,Equations!$G:$I,3,0)))</f>
        <v/>
      </c>
      <c r="AQ545" s="10" t="str">
        <f t="shared" si="213"/>
        <v/>
      </c>
      <c r="AR545" s="10" t="str">
        <f>IF($Z545="","",IF(OR($V545&lt;2.7,$V545&gt;90),"Age OOR",($Z545-AN545)/VLOOKUP(AN$14&amp;"-rse-"&amp;$E545,Equations!$G:$I,3,0)))</f>
        <v/>
      </c>
      <c r="AS545" s="10" t="str">
        <f>IF($AA545="","",IF(OR($V545&lt;2.7,$V545&gt;90),"Age OOR",VLOOKUP(AS$14&amp;"-int-"&amp;$F545,Equations!$G:$I,3,0)+VLOOKUP(AS$14&amp;"-sexo-"&amp;$F545,Equations!$G:$I,3,0)*$U545+VLOOKUP(AS$14&amp;"-edad-"&amp;$F545,Equations!$G:$I,3,0)*$V545+VLOOKUP(AS$14&amp;"-est-"&amp;$F545,Equations!$G:$I,3,0)*(1/$W545)+VLOOKUP(AS$14&amp;"-imc-"&amp;$F545,Equations!$G:$I,3,0)*(1/$Q545)))</f>
        <v/>
      </c>
      <c r="AT545" s="10" t="str">
        <f>IF($AA545="","",IF(OR($V545&lt;2.7,$V545&gt;90),"Age OOR",AS545-1.6449*VLOOKUP(AS$14&amp;"-rse-"&amp;$F545,Equations!$G:$I,3,0)))</f>
        <v/>
      </c>
      <c r="AU545" s="10" t="str">
        <f>IF($AA545="","",IF(OR($V545&lt;2.7,$V545&gt;90),"Age OOR",AS545+1.6449*VLOOKUP(AS$14&amp;"-rse-"&amp;$F545,Equations!$G:$I,3,0)))</f>
        <v/>
      </c>
      <c r="AV545" s="10" t="str">
        <f t="shared" si="214"/>
        <v/>
      </c>
      <c r="AW545" s="10" t="str">
        <f>IF($AA545="","",IF(OR($V545&lt;2.7,$V545&gt;90),"Age OOR",($AA545-AS545)/VLOOKUP(AS$14&amp;"-rse-"&amp;$F545,Equations!$G:$I,3,0)))</f>
        <v/>
      </c>
      <c r="AX545" s="10" t="str">
        <f>IF($AB545="","",IF(OR($V545&lt;2.7,$V545&gt;90),"Age OOR",VLOOKUP(AX$14&amp;"-int-"&amp;$G545,Equations!$G:$I,3,0)+VLOOKUP(AX$14&amp;"-sexo-"&amp;$G545,Equations!$G:$I,3,0)*$U545+VLOOKUP(AX$14&amp;"-edad-"&amp;$G545,Equations!$G:$I,3,0)*$V545+VLOOKUP(AX$14&amp;"-est-"&amp;$G545,Equations!$G:$I,3,0)*(1/$W545)+VLOOKUP(AX$14&amp;"-imc-"&amp;$G545,Equations!$G:$I,3,0)*(1/$Q545)))</f>
        <v/>
      </c>
      <c r="AY545" s="10" t="str">
        <f>IF($AB545="","",IF(OR($V545&lt;2.7,$V545&gt;90),"Age OOR",AX545-1.6449*VLOOKUP(AX$14&amp;"-rse-"&amp;$G545,Equations!$G:$I,3,0)))</f>
        <v/>
      </c>
      <c r="AZ545" s="10" t="str">
        <f>IF($AB545="","",IF(OR($V545&lt;2.7,$V545&gt;90),"Age OOR",AX545+1.6449*VLOOKUP(AX$14&amp;"-rse-"&amp;$G545,Equations!$G:$I,3,0)))</f>
        <v/>
      </c>
      <c r="BA545" s="10" t="str">
        <f t="shared" si="215"/>
        <v/>
      </c>
      <c r="BB545" s="10" t="str">
        <f>IF($AB545="","",IF(OR($V545&lt;2.7,$V545&gt;90),"Age OOR",($AB545-AX545)/VLOOKUP(AX$14&amp;"-rse-"&amp;$G545,Equations!$G:$I,3,0)))</f>
        <v/>
      </c>
      <c r="BC545" s="10" t="str">
        <f>IF($AC545="","",IF(OR($V545&lt;2.7,$V545&gt;90),"Age OOR",VLOOKUP(BC$14&amp;"-int-"&amp;$H545,Equations!$G:$I,3,0)+VLOOKUP(BC$14&amp;"-sexo-"&amp;$H545,Equations!$G:$I,3,0)*$U545+VLOOKUP(BC$14&amp;"-edad-"&amp;$H545,Equations!$G:$I,3,0)*$V545+VLOOKUP(BC$14&amp;"-est-"&amp;$H545,Equations!$G:$I,3,0)*(1/$W545)+VLOOKUP(BC$14&amp;"-imc-"&amp;$H545,Equations!$G:$I,3,0)*(1/$Q545)))</f>
        <v/>
      </c>
      <c r="BD545" s="10" t="str">
        <f>IF($AC545="","",IF(OR($V545&lt;2.7,$V545&gt;90),"Age OOR",BC545-1.6449*VLOOKUP(BC$14&amp;"-rse-"&amp;$H545,Equations!$G:$I,3,0)))</f>
        <v/>
      </c>
      <c r="BE545" s="10" t="str">
        <f>IF($AC545="","",IF(OR($V545&lt;2.7,$V545&gt;90),"Age OOR",BC545+1.6449*VLOOKUP(BC$14&amp;"-rse-"&amp;$H545,Equations!$G:$I,3,0)))</f>
        <v/>
      </c>
      <c r="BF545" s="10" t="str">
        <f t="shared" si="216"/>
        <v/>
      </c>
      <c r="BG545" s="10" t="str">
        <f>IF($AC545="","",IF(OR($V545&lt;2.7,$V545&gt;90),"Age OOR",($AC545-BC545)/VLOOKUP(BC$14&amp;"-rse-"&amp;$H545,Equations!$G:$I,3,0)))</f>
        <v/>
      </c>
      <c r="BH545" s="10" t="str">
        <f>IF($AD545="","",IF(OR($V545&lt;2.7,$V545&gt;90),"Age OOR",VLOOKUP(BH$14&amp;"-int-"&amp;$I545,Equations!$G:$I,3,0)+VLOOKUP(BH$14&amp;"-sexo-"&amp;$I545,Equations!$G:$I,3,0)*$U545+VLOOKUP(BH$14&amp;"-edad-"&amp;$I545,Equations!$G:$I,3,0)*$V545+VLOOKUP(BH$14&amp;"-est-"&amp;$I545,Equations!$G:$I,3,0)*(1/$W545)+VLOOKUP(BH$14&amp;"-imc-"&amp;$I545,Equations!$G:$I,3,0)*(1/$Q545)))</f>
        <v/>
      </c>
      <c r="BI545" s="10" t="str">
        <f>IF($AD545="","",IF(OR($V545&lt;2.7,$V545&gt;90),"Age OOR",BH545-1.6449*VLOOKUP(BH$14&amp;"-rse-"&amp;$I545,Equations!$G:$I,3,0)))</f>
        <v/>
      </c>
      <c r="BJ545" s="10" t="str">
        <f>IF($AD545="","",IF(OR($V545&lt;2.7,$V545&gt;90),"Age OOR",BH545+1.6449*VLOOKUP(BH$14&amp;"-rse-"&amp;$I545,Equations!$G:$I,3,0)))</f>
        <v/>
      </c>
      <c r="BK545" s="10" t="str">
        <f t="shared" si="217"/>
        <v/>
      </c>
      <c r="BL545" s="10" t="str">
        <f>IF($AD545="","",IF(OR($V545&lt;2.7,$V545&gt;90),"Age OOR",($AD545-BH545)/VLOOKUP(BH$14&amp;"-rse-"&amp;$I545,Equations!$G:$I,3,0)))</f>
        <v/>
      </c>
      <c r="BM545" s="10" t="str">
        <f>IF($AE545="","",IF(OR($V545&lt;2.7,$V545&gt;90),"Age OOR",VLOOKUP(BM$14&amp;"-int-"&amp;$J545,Equations!$G:$I,3,0)+VLOOKUP(BM$14&amp;"-sexo-"&amp;$J545,Equations!$G:$I,3,0)*$U545+VLOOKUP(BM$14&amp;"-edad-"&amp;$J545,Equations!$G:$I,3,0)*$V545+VLOOKUP(BM$14&amp;"-est-"&amp;$J545,Equations!$G:$I,3,0)*(1/$W545)+VLOOKUP(BM$14&amp;"-imc-"&amp;$J545,Equations!$G:$I,3,0)*(1/$Q545)))</f>
        <v/>
      </c>
      <c r="BN545" s="10" t="str">
        <f>IF($AE545="","",IF(OR($V545&lt;2.7,$V545&gt;90),"Age OOR",BM545-1.6449*VLOOKUP(BM$14&amp;"-rse-"&amp;$J545,Equations!$G:$I,3,0)))</f>
        <v/>
      </c>
      <c r="BO545" s="10" t="str">
        <f>IF($AE545="","",IF(OR($V545&lt;2.7,$V545&gt;90),"Age OOR",BM545+1.6449*VLOOKUP(BM$14&amp;"-rse-"&amp;$J545,Equations!$G:$I,3,0)))</f>
        <v/>
      </c>
      <c r="BP545" s="10" t="str">
        <f t="shared" si="218"/>
        <v/>
      </c>
      <c r="BQ545" s="10" t="str">
        <f>IF($AE545="","",IF(OR($V545&lt;2.7,$V545&gt;90),"Age OOR",($AE545-BM545)/VLOOKUP(BM$14&amp;"-rse-"&amp;$J545,Equations!$G:$I,3,0)))</f>
        <v/>
      </c>
      <c r="BR545" s="10" t="str">
        <f>IF($AF545="","",IF(OR($V545&lt;2.7,$V545&gt;90),"Age OOR",VLOOKUP(BR$14&amp;"-int-"&amp;$K545,Equations!$G:$I,3,0)+VLOOKUP(BR$14&amp;"-sexo-"&amp;$K545,Equations!$G:$I,3,0)*$U545+VLOOKUP(BR$14&amp;"-edad-"&amp;$K545,Equations!$G:$I,3,0)*$V545+VLOOKUP(BR$14&amp;"-est-"&amp;$K545,Equations!$G:$I,3,0)*(1/$W545)+VLOOKUP(BR$14&amp;"-imc-"&amp;$K545,Equations!$G:$I,3,0)*(1/$Q545)))</f>
        <v/>
      </c>
      <c r="BS545" s="10" t="str">
        <f>IF($AF545="","",IF(OR($V545&lt;2.7,$V545&gt;90),"Age OOR",BR545-1.6449*VLOOKUP(BR$14&amp;"-rse-"&amp;$K545,Equations!$G:$I,3,0)))</f>
        <v/>
      </c>
      <c r="BT545" s="10" t="str">
        <f>IF($AF545="","",IF(OR($V545&lt;2.7,$V545&gt;90),"Age OOR",BR545+1.6449*VLOOKUP(BR$14&amp;"-rse-"&amp;$K545,Equations!$G:$I,3,0)))</f>
        <v/>
      </c>
      <c r="BU545" s="10" t="str">
        <f t="shared" si="219"/>
        <v/>
      </c>
      <c r="BV545" s="10" t="str">
        <f>IF($AF545="","",IF(OR($V545&lt;2.7,$V545&gt;90),"Age OOR",($AF545-BR545)/VLOOKUP(BR$14&amp;"-rse-"&amp;$K545,Equations!$G:$I,3,0)))</f>
        <v/>
      </c>
      <c r="BW545" s="10" t="str">
        <f>IF($AG545="","",IF(OR($V545&lt;2.7,$V545&gt;90),"Age OOR",VLOOKUP(BW$14&amp;"-int-"&amp;$L545,Equations!$G:$I,3,0)+VLOOKUP(BW$14&amp;"-sexo-"&amp;$L545,Equations!$G:$I,3,0)*$U545+VLOOKUP(BW$14&amp;"-edad-"&amp;$L545,Equations!$G:$I,3,0)*$V545+VLOOKUP(BW$14&amp;"-est-"&amp;$L545,Equations!$G:$I,3,0)*(1/$W545)+VLOOKUP(BW$14&amp;"-imc-"&amp;$L545,Equations!$G:$I,3,0)*(1/$Q545)))</f>
        <v/>
      </c>
      <c r="BX545" s="10" t="str">
        <f>IF($AG545="","",IF(OR($V545&lt;2.7,$V545&gt;90),"Age OOR",BW545-1.6449*VLOOKUP(BW$14&amp;"-rse-"&amp;$L545,Equations!$G:$I,3,0)))</f>
        <v/>
      </c>
      <c r="BY545" s="10" t="str">
        <f>IF($AG545="","",IF(OR($V545&lt;2.7,$V545&gt;90),"Age OOR",BW545+1.6449*VLOOKUP(BW$14&amp;"-rse-"&amp;$L545,Equations!$G:$I,3,0)))</f>
        <v/>
      </c>
      <c r="BZ545" s="10" t="str">
        <f t="shared" si="220"/>
        <v/>
      </c>
      <c r="CA545" s="10" t="str">
        <f>IF($AG545="","",IF(OR($V545&lt;2.7,$V545&gt;90),"Age OOR",($AG545-BW545)/VLOOKUP(BW$14&amp;"-rse-"&amp;$L545,Equations!$G:$I,3,0)))</f>
        <v/>
      </c>
      <c r="CB545" s="10" t="str">
        <f>IF($AH545="","",IF(OR($V545&lt;2.7,$V545&gt;90),"Age OOR",VLOOKUP(CB$14&amp;"-int-"&amp;$M545,Equations!$G:$I,3,0)+VLOOKUP(CB$14&amp;"-sexo-"&amp;$M545,Equations!$G:$I,3,0)*$U545+VLOOKUP(CB$14&amp;"-edad-"&amp;$M545,Equations!$G:$I,3,0)*$V545+VLOOKUP(CB$14&amp;"-est-"&amp;$M545,Equations!$G:$I,3,0)*(1/$W545)+VLOOKUP(CB$14&amp;"-imc-"&amp;$M545,Equations!$G:$I,3,0)*(1/$Q545)))</f>
        <v/>
      </c>
      <c r="CC545" s="10" t="str">
        <f>IF($AH545="","",IF(OR($V545&lt;2.7,$V545&gt;90),"Age OOR",CB545-1.6449*VLOOKUP(CB$14&amp;"-rse-"&amp;$M545,Equations!$G:$I,3,0)))</f>
        <v/>
      </c>
      <c r="CD545" s="10" t="str">
        <f>IF($AH545="","",IF(OR($V545&lt;2.7,$V545&gt;90),"Age OOR",CB545+1.6449*VLOOKUP(CB$14&amp;"-rse-"&amp;$M545,Equations!$G:$I,3,0)))</f>
        <v/>
      </c>
      <c r="CE545" s="10" t="str">
        <f t="shared" si="221"/>
        <v/>
      </c>
      <c r="CF545" s="10" t="str">
        <f>IF($AH545="","",IF(OR($V545&lt;2.7,$V545&gt;90),"Age OOR",($AH545-CB545)/VLOOKUP(CB$14&amp;"-rse-"&amp;$M545,Equations!$G:$I,3,0)))</f>
        <v/>
      </c>
      <c r="CG545" s="10" t="str">
        <f>IF($AI545="","",IF(OR($V545&lt;2.7,$V545&gt;90),"Age OOR",VLOOKUP(CG$14&amp;"-int-"&amp;$N545,Equations!$G:$I,3,0)+VLOOKUP(CG$14&amp;"-sexo-"&amp;$N545,Equations!$G:$I,3,0)*$U545+VLOOKUP(CG$14&amp;"-edad-"&amp;$N545,Equations!$G:$I,3,0)*$V545+VLOOKUP(CG$14&amp;"-est-"&amp;$N545,Equations!$G:$I,3,0)*(1/$W545)+VLOOKUP(CG$14&amp;"-imc-"&amp;$N545,Equations!$G:$I,3,0)*(1/$Q545)))</f>
        <v/>
      </c>
      <c r="CH545" s="10" t="str">
        <f>IF($AI545="","",IF(OR($V545&lt;2.7,$V545&gt;90),"Age OOR",CG545-1.6449*VLOOKUP(CG$14&amp;"-rse-"&amp;$N545,Equations!$G:$I,3,0)))</f>
        <v/>
      </c>
      <c r="CI545" s="10" t="str">
        <f>IF($AI545="","",IF(OR($V545&lt;2.7,$V545&gt;90),"Age OOR",CG545+1.6449*VLOOKUP(CG$14&amp;"-rse-"&amp;$N545,Equations!$G:$I,3,0)))</f>
        <v/>
      </c>
      <c r="CJ545" s="10" t="str">
        <f t="shared" si="222"/>
        <v/>
      </c>
      <c r="CK545" s="10" t="str">
        <f>IF($AI545="","",IF(OR($V545&lt;2.7,$V545&gt;90),"Age OOR",($AI545-CG545)/VLOOKUP(CG$14&amp;"-rse-"&amp;$N545,Equations!$G:$I,3,0)))</f>
        <v/>
      </c>
      <c r="CL545" s="10" t="str">
        <f>IF($AJ545="","",IF(OR($V545&lt;2.7,$V545&gt;90),"Age OOR",VLOOKUP(CL$14&amp;"-int-"&amp;$O545,Equations!$G:$I,3,0)+VLOOKUP(CL$14&amp;"-sexo-"&amp;$O545,Equations!$G:$I,3,0)*$U545+VLOOKUP(CL$14&amp;"-edad-"&amp;$O545,Equations!$G:$I,3,0)*$V545+VLOOKUP(CL$14&amp;"-est-"&amp;$O545,Equations!$G:$I,3,0)*(1/$W545)+VLOOKUP(CL$14&amp;"-imc-"&amp;$O545,Equations!$G:$I,3,0)*(1/$Q545)))</f>
        <v/>
      </c>
      <c r="CM545" s="10" t="str">
        <f>IF($AJ545="","",IF(OR($V545&lt;2.7,$V545&gt;90),"Age OOR",CL545-1.6449*VLOOKUP(CL$14&amp;"-rse-"&amp;$O545,Equations!$G:$I,3,0)))</f>
        <v/>
      </c>
      <c r="CN545" s="10" t="str">
        <f>IF($AJ545="","",IF(OR($V545&lt;2.7,$V545&gt;90),"Age OOR",CL545+1.6449*VLOOKUP(CL$14&amp;"-rse-"&amp;$O545,Equations!$G:$I,3,0)))</f>
        <v/>
      </c>
      <c r="CO545" s="10" t="str">
        <f t="shared" si="223"/>
        <v/>
      </c>
      <c r="CP545" s="10" t="str">
        <f>IF($AJ545="","",IF(OR($V545&lt;2.7,$V545&gt;90),"Age OOR",($AJ545-CL545)/VLOOKUP(CL$14&amp;"-rse-"&amp;$O545,Equations!$G:$I,3,0)))</f>
        <v/>
      </c>
      <c r="CQ545" s="10" t="str">
        <f>IF($AK545="","",IF(OR($V545&lt;2.7,$V545&gt;90),"Age OOR",EXP(VLOOKUP(CQ$14&amp;"-int-"&amp;$P545,Equations!$G:$I,3,0)+VLOOKUP(CQ$14&amp;"-sexo-"&amp;$P545,Equations!$G:$I,3,0)*$U545+VLOOKUP(CQ$14&amp;"-edad-"&amp;$P545,Equations!$G:$I,3,0)*$V545+VLOOKUP(CQ$14&amp;"-est-"&amp;$P545,Equations!$G:$I,3,0)*(1/$W545)+VLOOKUP(CQ$14&amp;"-imc-"&amp;$P545,Equations!$G:$I,3,0)*(1/$Q545))))</f>
        <v/>
      </c>
      <c r="CR545" s="10" t="str">
        <f>IF($AK545="","",IF(OR($V545&lt;2.7,$V545&gt;90),"Age OOR",EXP(LN(CQ545)-1.6449*VLOOKUP(CQ$14&amp;"-rse-"&amp;$P545,Equations!$G:$I,3,0))))</f>
        <v/>
      </c>
      <c r="CS545" s="10" t="str">
        <f>IF($AK545="","",IF(OR($V545&lt;2.7,$V545&gt;90),"Age OOR",EXP(LN(CQ545)+1.6449*VLOOKUP(CQ$14&amp;"-rse-"&amp;$P545,Equations!$G:$I,3,0))))</f>
        <v/>
      </c>
      <c r="CT545" s="10" t="str">
        <f t="shared" si="224"/>
        <v/>
      </c>
      <c r="CU545" s="10" t="str">
        <f>IF($AK545="","",IF(OR($V545&lt;2.7,$V545&gt;90),"Age OOR",(LN($AK545)-LN(CQ545))/VLOOKUP(CQ$14&amp;"-rse-"&amp;$P545,Equations!$G:$I,3,0)))</f>
        <v/>
      </c>
      <c r="CV545" s="47"/>
    </row>
    <row r="546" spans="5:116" x14ac:dyDescent="0.2">
      <c r="E546" s="23" t="str">
        <f t="shared" si="200"/>
        <v>Age out of range</v>
      </c>
      <c r="F546" s="23" t="str">
        <f t="shared" si="201"/>
        <v>Age out of range</v>
      </c>
      <c r="G546" s="23" t="str">
        <f t="shared" si="202"/>
        <v>Age out of range</v>
      </c>
      <c r="H546" s="23" t="str">
        <f t="shared" si="203"/>
        <v>Age out of range</v>
      </c>
      <c r="I546" s="23" t="str">
        <f t="shared" si="204"/>
        <v>Age out of range</v>
      </c>
      <c r="J546" s="23" t="str">
        <f t="shared" si="205"/>
        <v>Age out of range</v>
      </c>
      <c r="K546" s="23" t="str">
        <f t="shared" si="206"/>
        <v>Age out of range</v>
      </c>
      <c r="L546" s="23" t="str">
        <f t="shared" si="207"/>
        <v>Age out of range</v>
      </c>
      <c r="M546" s="23" t="str">
        <f t="shared" si="208"/>
        <v>Age out of range</v>
      </c>
      <c r="N546" s="23" t="str">
        <f t="shared" si="209"/>
        <v>Age out of range</v>
      </c>
      <c r="O546" s="23" t="str">
        <f t="shared" si="210"/>
        <v>Age out of range</v>
      </c>
      <c r="P546" s="23" t="str">
        <f t="shared" si="211"/>
        <v>Age out of range</v>
      </c>
      <c r="Q546" s="23" t="e">
        <f t="shared" si="212"/>
        <v>#DIV/0!</v>
      </c>
      <c r="R546" s="17"/>
      <c r="S546" s="23">
        <v>530</v>
      </c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7"/>
      <c r="AM546" s="47"/>
      <c r="AN546" s="10" t="str">
        <f>IF($Z546="","",IF(OR($V546&lt;2.7,$V546&gt;90),"Age OOR",VLOOKUP(AN$14&amp;"-int-"&amp;$E546,Equations!$G:$I,3,0)+VLOOKUP(AN$14&amp;"-sexo-"&amp;$E546,Equations!$G:$I,3,0)*$U546+VLOOKUP(AN$14&amp;"-edad-"&amp;$E546,Equations!$G:$I,3,0)*$V546+VLOOKUP(AN$14&amp;"-est-"&amp;$E546,Equations!$G:$I,3,0)*(1/$W546)+VLOOKUP(AN$14&amp;"-imc-"&amp;$E546,Equations!$G:$I,3,0)*(1/$Q546)))</f>
        <v/>
      </c>
      <c r="AO546" s="10" t="str">
        <f>IF($Z546="","",IF(OR($V546&lt;2.7,$V546&gt;90),"Age OOR",AN546-1.6449*VLOOKUP(AN$14&amp;"-rse-"&amp;$E546,Equations!$G:$I,3,0)))</f>
        <v/>
      </c>
      <c r="AP546" s="10" t="str">
        <f>IF($Z546="","",IF(OR($V546&lt;2.7,$V546&gt;90),"Age OOR",AN546+1.6449*VLOOKUP(AN$14&amp;"-rse-"&amp;$E546,Equations!$G:$I,3,0)))</f>
        <v/>
      </c>
      <c r="AQ546" s="10" t="str">
        <f t="shared" si="213"/>
        <v/>
      </c>
      <c r="AR546" s="10" t="str">
        <f>IF($Z546="","",IF(OR($V546&lt;2.7,$V546&gt;90),"Age OOR",($Z546-AN546)/VLOOKUP(AN$14&amp;"-rse-"&amp;$E546,Equations!$G:$I,3,0)))</f>
        <v/>
      </c>
      <c r="AS546" s="10" t="str">
        <f>IF($AA546="","",IF(OR($V546&lt;2.7,$V546&gt;90),"Age OOR",VLOOKUP(AS$14&amp;"-int-"&amp;$F546,Equations!$G:$I,3,0)+VLOOKUP(AS$14&amp;"-sexo-"&amp;$F546,Equations!$G:$I,3,0)*$U546+VLOOKUP(AS$14&amp;"-edad-"&amp;$F546,Equations!$G:$I,3,0)*$V546+VLOOKUP(AS$14&amp;"-est-"&amp;$F546,Equations!$G:$I,3,0)*(1/$W546)+VLOOKUP(AS$14&amp;"-imc-"&amp;$F546,Equations!$G:$I,3,0)*(1/$Q546)))</f>
        <v/>
      </c>
      <c r="AT546" s="10" t="str">
        <f>IF($AA546="","",IF(OR($V546&lt;2.7,$V546&gt;90),"Age OOR",AS546-1.6449*VLOOKUP(AS$14&amp;"-rse-"&amp;$F546,Equations!$G:$I,3,0)))</f>
        <v/>
      </c>
      <c r="AU546" s="10" t="str">
        <f>IF($AA546="","",IF(OR($V546&lt;2.7,$V546&gt;90),"Age OOR",AS546+1.6449*VLOOKUP(AS$14&amp;"-rse-"&amp;$F546,Equations!$G:$I,3,0)))</f>
        <v/>
      </c>
      <c r="AV546" s="10" t="str">
        <f t="shared" si="214"/>
        <v/>
      </c>
      <c r="AW546" s="10" t="str">
        <f>IF($AA546="","",IF(OR($V546&lt;2.7,$V546&gt;90),"Age OOR",($AA546-AS546)/VLOOKUP(AS$14&amp;"-rse-"&amp;$F546,Equations!$G:$I,3,0)))</f>
        <v/>
      </c>
      <c r="AX546" s="10" t="str">
        <f>IF($AB546="","",IF(OR($V546&lt;2.7,$V546&gt;90),"Age OOR",VLOOKUP(AX$14&amp;"-int-"&amp;$G546,Equations!$G:$I,3,0)+VLOOKUP(AX$14&amp;"-sexo-"&amp;$G546,Equations!$G:$I,3,0)*$U546+VLOOKUP(AX$14&amp;"-edad-"&amp;$G546,Equations!$G:$I,3,0)*$V546+VLOOKUP(AX$14&amp;"-est-"&amp;$G546,Equations!$G:$I,3,0)*(1/$W546)+VLOOKUP(AX$14&amp;"-imc-"&amp;$G546,Equations!$G:$I,3,0)*(1/$Q546)))</f>
        <v/>
      </c>
      <c r="AY546" s="10" t="str">
        <f>IF($AB546="","",IF(OR($V546&lt;2.7,$V546&gt;90),"Age OOR",AX546-1.6449*VLOOKUP(AX$14&amp;"-rse-"&amp;$G546,Equations!$G:$I,3,0)))</f>
        <v/>
      </c>
      <c r="AZ546" s="10" t="str">
        <f>IF($AB546="","",IF(OR($V546&lt;2.7,$V546&gt;90),"Age OOR",AX546+1.6449*VLOOKUP(AX$14&amp;"-rse-"&amp;$G546,Equations!$G:$I,3,0)))</f>
        <v/>
      </c>
      <c r="BA546" s="10" t="str">
        <f t="shared" si="215"/>
        <v/>
      </c>
      <c r="BB546" s="10" t="str">
        <f>IF($AB546="","",IF(OR($V546&lt;2.7,$V546&gt;90),"Age OOR",($AB546-AX546)/VLOOKUP(AX$14&amp;"-rse-"&amp;$G546,Equations!$G:$I,3,0)))</f>
        <v/>
      </c>
      <c r="BC546" s="10" t="str">
        <f>IF($AC546="","",IF(OR($V546&lt;2.7,$V546&gt;90),"Age OOR",VLOOKUP(BC$14&amp;"-int-"&amp;$H546,Equations!$G:$I,3,0)+VLOOKUP(BC$14&amp;"-sexo-"&amp;$H546,Equations!$G:$I,3,0)*$U546+VLOOKUP(BC$14&amp;"-edad-"&amp;$H546,Equations!$G:$I,3,0)*$V546+VLOOKUP(BC$14&amp;"-est-"&amp;$H546,Equations!$G:$I,3,0)*(1/$W546)+VLOOKUP(BC$14&amp;"-imc-"&amp;$H546,Equations!$G:$I,3,0)*(1/$Q546)))</f>
        <v/>
      </c>
      <c r="BD546" s="10" t="str">
        <f>IF($AC546="","",IF(OR($V546&lt;2.7,$V546&gt;90),"Age OOR",BC546-1.6449*VLOOKUP(BC$14&amp;"-rse-"&amp;$H546,Equations!$G:$I,3,0)))</f>
        <v/>
      </c>
      <c r="BE546" s="10" t="str">
        <f>IF($AC546="","",IF(OR($V546&lt;2.7,$V546&gt;90),"Age OOR",BC546+1.6449*VLOOKUP(BC$14&amp;"-rse-"&amp;$H546,Equations!$G:$I,3,0)))</f>
        <v/>
      </c>
      <c r="BF546" s="10" t="str">
        <f t="shared" si="216"/>
        <v/>
      </c>
      <c r="BG546" s="10" t="str">
        <f>IF($AC546="","",IF(OR($V546&lt;2.7,$V546&gt;90),"Age OOR",($AC546-BC546)/VLOOKUP(BC$14&amp;"-rse-"&amp;$H546,Equations!$G:$I,3,0)))</f>
        <v/>
      </c>
      <c r="BH546" s="10" t="str">
        <f>IF($AD546="","",IF(OR($V546&lt;2.7,$V546&gt;90),"Age OOR",VLOOKUP(BH$14&amp;"-int-"&amp;$I546,Equations!$G:$I,3,0)+VLOOKUP(BH$14&amp;"-sexo-"&amp;$I546,Equations!$G:$I,3,0)*$U546+VLOOKUP(BH$14&amp;"-edad-"&amp;$I546,Equations!$G:$I,3,0)*$V546+VLOOKUP(BH$14&amp;"-est-"&amp;$I546,Equations!$G:$I,3,0)*(1/$W546)+VLOOKUP(BH$14&amp;"-imc-"&amp;$I546,Equations!$G:$I,3,0)*(1/$Q546)))</f>
        <v/>
      </c>
      <c r="BI546" s="10" t="str">
        <f>IF($AD546="","",IF(OR($V546&lt;2.7,$V546&gt;90),"Age OOR",BH546-1.6449*VLOOKUP(BH$14&amp;"-rse-"&amp;$I546,Equations!$G:$I,3,0)))</f>
        <v/>
      </c>
      <c r="BJ546" s="10" t="str">
        <f>IF($AD546="","",IF(OR($V546&lt;2.7,$V546&gt;90),"Age OOR",BH546+1.6449*VLOOKUP(BH$14&amp;"-rse-"&amp;$I546,Equations!$G:$I,3,0)))</f>
        <v/>
      </c>
      <c r="BK546" s="10" t="str">
        <f t="shared" si="217"/>
        <v/>
      </c>
      <c r="BL546" s="10" t="str">
        <f>IF($AD546="","",IF(OR($V546&lt;2.7,$V546&gt;90),"Age OOR",($AD546-BH546)/VLOOKUP(BH$14&amp;"-rse-"&amp;$I546,Equations!$G:$I,3,0)))</f>
        <v/>
      </c>
      <c r="BM546" s="10" t="str">
        <f>IF($AE546="","",IF(OR($V546&lt;2.7,$V546&gt;90),"Age OOR",VLOOKUP(BM$14&amp;"-int-"&amp;$J546,Equations!$G:$I,3,0)+VLOOKUP(BM$14&amp;"-sexo-"&amp;$J546,Equations!$G:$I,3,0)*$U546+VLOOKUP(BM$14&amp;"-edad-"&amp;$J546,Equations!$G:$I,3,0)*$V546+VLOOKUP(BM$14&amp;"-est-"&amp;$J546,Equations!$G:$I,3,0)*(1/$W546)+VLOOKUP(BM$14&amp;"-imc-"&amp;$J546,Equations!$G:$I,3,0)*(1/$Q546)))</f>
        <v/>
      </c>
      <c r="BN546" s="10" t="str">
        <f>IF($AE546="","",IF(OR($V546&lt;2.7,$V546&gt;90),"Age OOR",BM546-1.6449*VLOOKUP(BM$14&amp;"-rse-"&amp;$J546,Equations!$G:$I,3,0)))</f>
        <v/>
      </c>
      <c r="BO546" s="10" t="str">
        <f>IF($AE546="","",IF(OR($V546&lt;2.7,$V546&gt;90),"Age OOR",BM546+1.6449*VLOOKUP(BM$14&amp;"-rse-"&amp;$J546,Equations!$G:$I,3,0)))</f>
        <v/>
      </c>
      <c r="BP546" s="10" t="str">
        <f t="shared" si="218"/>
        <v/>
      </c>
      <c r="BQ546" s="10" t="str">
        <f>IF($AE546="","",IF(OR($V546&lt;2.7,$V546&gt;90),"Age OOR",($AE546-BM546)/VLOOKUP(BM$14&amp;"-rse-"&amp;$J546,Equations!$G:$I,3,0)))</f>
        <v/>
      </c>
      <c r="BR546" s="10" t="str">
        <f>IF($AF546="","",IF(OR($V546&lt;2.7,$V546&gt;90),"Age OOR",VLOOKUP(BR$14&amp;"-int-"&amp;$K546,Equations!$G:$I,3,0)+VLOOKUP(BR$14&amp;"-sexo-"&amp;$K546,Equations!$G:$I,3,0)*$U546+VLOOKUP(BR$14&amp;"-edad-"&amp;$K546,Equations!$G:$I,3,0)*$V546+VLOOKUP(BR$14&amp;"-est-"&amp;$K546,Equations!$G:$I,3,0)*(1/$W546)+VLOOKUP(BR$14&amp;"-imc-"&amp;$K546,Equations!$G:$I,3,0)*(1/$Q546)))</f>
        <v/>
      </c>
      <c r="BS546" s="10" t="str">
        <f>IF($AF546="","",IF(OR($V546&lt;2.7,$V546&gt;90),"Age OOR",BR546-1.6449*VLOOKUP(BR$14&amp;"-rse-"&amp;$K546,Equations!$G:$I,3,0)))</f>
        <v/>
      </c>
      <c r="BT546" s="10" t="str">
        <f>IF($AF546="","",IF(OR($V546&lt;2.7,$V546&gt;90),"Age OOR",BR546+1.6449*VLOOKUP(BR$14&amp;"-rse-"&amp;$K546,Equations!$G:$I,3,0)))</f>
        <v/>
      </c>
      <c r="BU546" s="10" t="str">
        <f t="shared" si="219"/>
        <v/>
      </c>
      <c r="BV546" s="10" t="str">
        <f>IF($AF546="","",IF(OR($V546&lt;2.7,$V546&gt;90),"Age OOR",($AF546-BR546)/VLOOKUP(BR$14&amp;"-rse-"&amp;$K546,Equations!$G:$I,3,0)))</f>
        <v/>
      </c>
      <c r="BW546" s="10" t="str">
        <f>IF($AG546="","",IF(OR($V546&lt;2.7,$V546&gt;90),"Age OOR",VLOOKUP(BW$14&amp;"-int-"&amp;$L546,Equations!$G:$I,3,0)+VLOOKUP(BW$14&amp;"-sexo-"&amp;$L546,Equations!$G:$I,3,0)*$U546+VLOOKUP(BW$14&amp;"-edad-"&amp;$L546,Equations!$G:$I,3,0)*$V546+VLOOKUP(BW$14&amp;"-est-"&amp;$L546,Equations!$G:$I,3,0)*(1/$W546)+VLOOKUP(BW$14&amp;"-imc-"&amp;$L546,Equations!$G:$I,3,0)*(1/$Q546)))</f>
        <v/>
      </c>
      <c r="BX546" s="10" t="str">
        <f>IF($AG546="","",IF(OR($V546&lt;2.7,$V546&gt;90),"Age OOR",BW546-1.6449*VLOOKUP(BW$14&amp;"-rse-"&amp;$L546,Equations!$G:$I,3,0)))</f>
        <v/>
      </c>
      <c r="BY546" s="10" t="str">
        <f>IF($AG546="","",IF(OR($V546&lt;2.7,$V546&gt;90),"Age OOR",BW546+1.6449*VLOOKUP(BW$14&amp;"-rse-"&amp;$L546,Equations!$G:$I,3,0)))</f>
        <v/>
      </c>
      <c r="BZ546" s="10" t="str">
        <f t="shared" si="220"/>
        <v/>
      </c>
      <c r="CA546" s="10" t="str">
        <f>IF($AG546="","",IF(OR($V546&lt;2.7,$V546&gt;90),"Age OOR",($AG546-BW546)/VLOOKUP(BW$14&amp;"-rse-"&amp;$L546,Equations!$G:$I,3,0)))</f>
        <v/>
      </c>
      <c r="CB546" s="10" t="str">
        <f>IF($AH546="","",IF(OR($V546&lt;2.7,$V546&gt;90),"Age OOR",VLOOKUP(CB$14&amp;"-int-"&amp;$M546,Equations!$G:$I,3,0)+VLOOKUP(CB$14&amp;"-sexo-"&amp;$M546,Equations!$G:$I,3,0)*$U546+VLOOKUP(CB$14&amp;"-edad-"&amp;$M546,Equations!$G:$I,3,0)*$V546+VLOOKUP(CB$14&amp;"-est-"&amp;$M546,Equations!$G:$I,3,0)*(1/$W546)+VLOOKUP(CB$14&amp;"-imc-"&amp;$M546,Equations!$G:$I,3,0)*(1/$Q546)))</f>
        <v/>
      </c>
      <c r="CC546" s="10" t="str">
        <f>IF($AH546="","",IF(OR($V546&lt;2.7,$V546&gt;90),"Age OOR",CB546-1.6449*VLOOKUP(CB$14&amp;"-rse-"&amp;$M546,Equations!$G:$I,3,0)))</f>
        <v/>
      </c>
      <c r="CD546" s="10" t="str">
        <f>IF($AH546="","",IF(OR($V546&lt;2.7,$V546&gt;90),"Age OOR",CB546+1.6449*VLOOKUP(CB$14&amp;"-rse-"&amp;$M546,Equations!$G:$I,3,0)))</f>
        <v/>
      </c>
      <c r="CE546" s="10" t="str">
        <f t="shared" si="221"/>
        <v/>
      </c>
      <c r="CF546" s="10" t="str">
        <f>IF($AH546="","",IF(OR($V546&lt;2.7,$V546&gt;90),"Age OOR",($AH546-CB546)/VLOOKUP(CB$14&amp;"-rse-"&amp;$M546,Equations!$G:$I,3,0)))</f>
        <v/>
      </c>
      <c r="CG546" s="10" t="str">
        <f>IF($AI546="","",IF(OR($V546&lt;2.7,$V546&gt;90),"Age OOR",VLOOKUP(CG$14&amp;"-int-"&amp;$N546,Equations!$G:$I,3,0)+VLOOKUP(CG$14&amp;"-sexo-"&amp;$N546,Equations!$G:$I,3,0)*$U546+VLOOKUP(CG$14&amp;"-edad-"&amp;$N546,Equations!$G:$I,3,0)*$V546+VLOOKUP(CG$14&amp;"-est-"&amp;$N546,Equations!$G:$I,3,0)*(1/$W546)+VLOOKUP(CG$14&amp;"-imc-"&amp;$N546,Equations!$G:$I,3,0)*(1/$Q546)))</f>
        <v/>
      </c>
      <c r="CH546" s="10" t="str">
        <f>IF($AI546="","",IF(OR($V546&lt;2.7,$V546&gt;90),"Age OOR",CG546-1.6449*VLOOKUP(CG$14&amp;"-rse-"&amp;$N546,Equations!$G:$I,3,0)))</f>
        <v/>
      </c>
      <c r="CI546" s="10" t="str">
        <f>IF($AI546="","",IF(OR($V546&lt;2.7,$V546&gt;90),"Age OOR",CG546+1.6449*VLOOKUP(CG$14&amp;"-rse-"&amp;$N546,Equations!$G:$I,3,0)))</f>
        <v/>
      </c>
      <c r="CJ546" s="10" t="str">
        <f t="shared" si="222"/>
        <v/>
      </c>
      <c r="CK546" s="10" t="str">
        <f>IF($AI546="","",IF(OR($V546&lt;2.7,$V546&gt;90),"Age OOR",($AI546-CG546)/VLOOKUP(CG$14&amp;"-rse-"&amp;$N546,Equations!$G:$I,3,0)))</f>
        <v/>
      </c>
      <c r="CL546" s="10" t="str">
        <f>IF($AJ546="","",IF(OR($V546&lt;2.7,$V546&gt;90),"Age OOR",VLOOKUP(CL$14&amp;"-int-"&amp;$O546,Equations!$G:$I,3,0)+VLOOKUP(CL$14&amp;"-sexo-"&amp;$O546,Equations!$G:$I,3,0)*$U546+VLOOKUP(CL$14&amp;"-edad-"&amp;$O546,Equations!$G:$I,3,0)*$V546+VLOOKUP(CL$14&amp;"-est-"&amp;$O546,Equations!$G:$I,3,0)*(1/$W546)+VLOOKUP(CL$14&amp;"-imc-"&amp;$O546,Equations!$G:$I,3,0)*(1/$Q546)))</f>
        <v/>
      </c>
      <c r="CM546" s="10" t="str">
        <f>IF($AJ546="","",IF(OR($V546&lt;2.7,$V546&gt;90),"Age OOR",CL546-1.6449*VLOOKUP(CL$14&amp;"-rse-"&amp;$O546,Equations!$G:$I,3,0)))</f>
        <v/>
      </c>
      <c r="CN546" s="10" t="str">
        <f>IF($AJ546="","",IF(OR($V546&lt;2.7,$V546&gt;90),"Age OOR",CL546+1.6449*VLOOKUP(CL$14&amp;"-rse-"&amp;$O546,Equations!$G:$I,3,0)))</f>
        <v/>
      </c>
      <c r="CO546" s="10" t="str">
        <f t="shared" si="223"/>
        <v/>
      </c>
      <c r="CP546" s="10" t="str">
        <f>IF($AJ546="","",IF(OR($V546&lt;2.7,$V546&gt;90),"Age OOR",($AJ546-CL546)/VLOOKUP(CL$14&amp;"-rse-"&amp;$O546,Equations!$G:$I,3,0)))</f>
        <v/>
      </c>
      <c r="CQ546" s="10" t="str">
        <f>IF($AK546="","",IF(OR($V546&lt;2.7,$V546&gt;90),"Age OOR",EXP(VLOOKUP(CQ$14&amp;"-int-"&amp;$P546,Equations!$G:$I,3,0)+VLOOKUP(CQ$14&amp;"-sexo-"&amp;$P546,Equations!$G:$I,3,0)*$U546+VLOOKUP(CQ$14&amp;"-edad-"&amp;$P546,Equations!$G:$I,3,0)*$V546+VLOOKUP(CQ$14&amp;"-est-"&amp;$P546,Equations!$G:$I,3,0)*(1/$W546)+VLOOKUP(CQ$14&amp;"-imc-"&amp;$P546,Equations!$G:$I,3,0)*(1/$Q546))))</f>
        <v/>
      </c>
      <c r="CR546" s="10" t="str">
        <f>IF($AK546="","",IF(OR($V546&lt;2.7,$V546&gt;90),"Age OOR",EXP(LN(CQ546)-1.6449*VLOOKUP(CQ$14&amp;"-rse-"&amp;$P546,Equations!$G:$I,3,0))))</f>
        <v/>
      </c>
      <c r="CS546" s="10" t="str">
        <f>IF($AK546="","",IF(OR($V546&lt;2.7,$V546&gt;90),"Age OOR",EXP(LN(CQ546)+1.6449*VLOOKUP(CQ$14&amp;"-rse-"&amp;$P546,Equations!$G:$I,3,0))))</f>
        <v/>
      </c>
      <c r="CT546" s="10" t="str">
        <f t="shared" si="224"/>
        <v/>
      </c>
      <c r="CU546" s="10" t="str">
        <f>IF($AK546="","",IF(OR($V546&lt;2.7,$V546&gt;90),"Age OOR",(LN($AK546)-LN(CQ546))/VLOOKUP(CQ$14&amp;"-rse-"&amp;$P546,Equations!$G:$I,3,0)))</f>
        <v/>
      </c>
      <c r="CV546" s="47"/>
    </row>
    <row r="547" spans="5:116" x14ac:dyDescent="0.2">
      <c r="E547" s="23" t="str">
        <f t="shared" si="200"/>
        <v>Age out of range</v>
      </c>
      <c r="F547" s="23" t="str">
        <f t="shared" si="201"/>
        <v>Age out of range</v>
      </c>
      <c r="G547" s="23" t="str">
        <f t="shared" si="202"/>
        <v>Age out of range</v>
      </c>
      <c r="H547" s="23" t="str">
        <f t="shared" si="203"/>
        <v>Age out of range</v>
      </c>
      <c r="I547" s="23" t="str">
        <f t="shared" si="204"/>
        <v>Age out of range</v>
      </c>
      <c r="J547" s="23" t="str">
        <f t="shared" si="205"/>
        <v>Age out of range</v>
      </c>
      <c r="K547" s="23" t="str">
        <f t="shared" si="206"/>
        <v>Age out of range</v>
      </c>
      <c r="L547" s="23" t="str">
        <f t="shared" si="207"/>
        <v>Age out of range</v>
      </c>
      <c r="M547" s="23" t="str">
        <f t="shared" si="208"/>
        <v>Age out of range</v>
      </c>
      <c r="N547" s="23" t="str">
        <f t="shared" si="209"/>
        <v>Age out of range</v>
      </c>
      <c r="O547" s="23" t="str">
        <f t="shared" si="210"/>
        <v>Age out of range</v>
      </c>
      <c r="P547" s="23" t="str">
        <f t="shared" si="211"/>
        <v>Age out of range</v>
      </c>
      <c r="Q547" s="23" t="e">
        <f t="shared" si="212"/>
        <v>#DIV/0!</v>
      </c>
      <c r="R547" s="17"/>
      <c r="S547" s="23">
        <v>531</v>
      </c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7"/>
      <c r="AM547" s="47"/>
      <c r="AN547" s="10" t="str">
        <f>IF($Z547="","",IF(OR($V547&lt;2.7,$V547&gt;90),"Age OOR",VLOOKUP(AN$14&amp;"-int-"&amp;$E547,Equations!$G:$I,3,0)+VLOOKUP(AN$14&amp;"-sexo-"&amp;$E547,Equations!$G:$I,3,0)*$U547+VLOOKUP(AN$14&amp;"-edad-"&amp;$E547,Equations!$G:$I,3,0)*$V547+VLOOKUP(AN$14&amp;"-est-"&amp;$E547,Equations!$G:$I,3,0)*(1/$W547)+VLOOKUP(AN$14&amp;"-imc-"&amp;$E547,Equations!$G:$I,3,0)*(1/$Q547)))</f>
        <v/>
      </c>
      <c r="AO547" s="10" t="str">
        <f>IF($Z547="","",IF(OR($V547&lt;2.7,$V547&gt;90),"Age OOR",AN547-1.6449*VLOOKUP(AN$14&amp;"-rse-"&amp;$E547,Equations!$G:$I,3,0)))</f>
        <v/>
      </c>
      <c r="AP547" s="10" t="str">
        <f>IF($Z547="","",IF(OR($V547&lt;2.7,$V547&gt;90),"Age OOR",AN547+1.6449*VLOOKUP(AN$14&amp;"-rse-"&amp;$E547,Equations!$G:$I,3,0)))</f>
        <v/>
      </c>
      <c r="AQ547" s="10" t="str">
        <f t="shared" si="213"/>
        <v/>
      </c>
      <c r="AR547" s="10" t="str">
        <f>IF($Z547="","",IF(OR($V547&lt;2.7,$V547&gt;90),"Age OOR",($Z547-AN547)/VLOOKUP(AN$14&amp;"-rse-"&amp;$E547,Equations!$G:$I,3,0)))</f>
        <v/>
      </c>
      <c r="AS547" s="10" t="str">
        <f>IF($AA547="","",IF(OR($V547&lt;2.7,$V547&gt;90),"Age OOR",VLOOKUP(AS$14&amp;"-int-"&amp;$F547,Equations!$G:$I,3,0)+VLOOKUP(AS$14&amp;"-sexo-"&amp;$F547,Equations!$G:$I,3,0)*$U547+VLOOKUP(AS$14&amp;"-edad-"&amp;$F547,Equations!$G:$I,3,0)*$V547+VLOOKUP(AS$14&amp;"-est-"&amp;$F547,Equations!$G:$I,3,0)*(1/$W547)+VLOOKUP(AS$14&amp;"-imc-"&amp;$F547,Equations!$G:$I,3,0)*(1/$Q547)))</f>
        <v/>
      </c>
      <c r="AT547" s="10" t="str">
        <f>IF($AA547="","",IF(OR($V547&lt;2.7,$V547&gt;90),"Age OOR",AS547-1.6449*VLOOKUP(AS$14&amp;"-rse-"&amp;$F547,Equations!$G:$I,3,0)))</f>
        <v/>
      </c>
      <c r="AU547" s="10" t="str">
        <f>IF($AA547="","",IF(OR($V547&lt;2.7,$V547&gt;90),"Age OOR",AS547+1.6449*VLOOKUP(AS$14&amp;"-rse-"&amp;$F547,Equations!$G:$I,3,0)))</f>
        <v/>
      </c>
      <c r="AV547" s="10" t="str">
        <f t="shared" si="214"/>
        <v/>
      </c>
      <c r="AW547" s="10" t="str">
        <f>IF($AA547="","",IF(OR($V547&lt;2.7,$V547&gt;90),"Age OOR",($AA547-AS547)/VLOOKUP(AS$14&amp;"-rse-"&amp;$F547,Equations!$G:$I,3,0)))</f>
        <v/>
      </c>
      <c r="AX547" s="10" t="str">
        <f>IF($AB547="","",IF(OR($V547&lt;2.7,$V547&gt;90),"Age OOR",VLOOKUP(AX$14&amp;"-int-"&amp;$G547,Equations!$G:$I,3,0)+VLOOKUP(AX$14&amp;"-sexo-"&amp;$G547,Equations!$G:$I,3,0)*$U547+VLOOKUP(AX$14&amp;"-edad-"&amp;$G547,Equations!$G:$I,3,0)*$V547+VLOOKUP(AX$14&amp;"-est-"&amp;$G547,Equations!$G:$I,3,0)*(1/$W547)+VLOOKUP(AX$14&amp;"-imc-"&amp;$G547,Equations!$G:$I,3,0)*(1/$Q547)))</f>
        <v/>
      </c>
      <c r="AY547" s="10" t="str">
        <f>IF($AB547="","",IF(OR($V547&lt;2.7,$V547&gt;90),"Age OOR",AX547-1.6449*VLOOKUP(AX$14&amp;"-rse-"&amp;$G547,Equations!$G:$I,3,0)))</f>
        <v/>
      </c>
      <c r="AZ547" s="10" t="str">
        <f>IF($AB547="","",IF(OR($V547&lt;2.7,$V547&gt;90),"Age OOR",AX547+1.6449*VLOOKUP(AX$14&amp;"-rse-"&amp;$G547,Equations!$G:$I,3,0)))</f>
        <v/>
      </c>
      <c r="BA547" s="10" t="str">
        <f t="shared" si="215"/>
        <v/>
      </c>
      <c r="BB547" s="10" t="str">
        <f>IF($AB547="","",IF(OR($V547&lt;2.7,$V547&gt;90),"Age OOR",($AB547-AX547)/VLOOKUP(AX$14&amp;"-rse-"&amp;$G547,Equations!$G:$I,3,0)))</f>
        <v/>
      </c>
      <c r="BC547" s="10" t="str">
        <f>IF($AC547="","",IF(OR($V547&lt;2.7,$V547&gt;90),"Age OOR",VLOOKUP(BC$14&amp;"-int-"&amp;$H547,Equations!$G:$I,3,0)+VLOOKUP(BC$14&amp;"-sexo-"&amp;$H547,Equations!$G:$I,3,0)*$U547+VLOOKUP(BC$14&amp;"-edad-"&amp;$H547,Equations!$G:$I,3,0)*$V547+VLOOKUP(BC$14&amp;"-est-"&amp;$H547,Equations!$G:$I,3,0)*(1/$W547)+VLOOKUP(BC$14&amp;"-imc-"&amp;$H547,Equations!$G:$I,3,0)*(1/$Q547)))</f>
        <v/>
      </c>
      <c r="BD547" s="10" t="str">
        <f>IF($AC547="","",IF(OR($V547&lt;2.7,$V547&gt;90),"Age OOR",BC547-1.6449*VLOOKUP(BC$14&amp;"-rse-"&amp;$H547,Equations!$G:$I,3,0)))</f>
        <v/>
      </c>
      <c r="BE547" s="10" t="str">
        <f>IF($AC547="","",IF(OR($V547&lt;2.7,$V547&gt;90),"Age OOR",BC547+1.6449*VLOOKUP(BC$14&amp;"-rse-"&amp;$H547,Equations!$G:$I,3,0)))</f>
        <v/>
      </c>
      <c r="BF547" s="10" t="str">
        <f t="shared" si="216"/>
        <v/>
      </c>
      <c r="BG547" s="10" t="str">
        <f>IF($AC547="","",IF(OR($V547&lt;2.7,$V547&gt;90),"Age OOR",($AC547-BC547)/VLOOKUP(BC$14&amp;"-rse-"&amp;$H547,Equations!$G:$I,3,0)))</f>
        <v/>
      </c>
      <c r="BH547" s="10" t="str">
        <f>IF($AD547="","",IF(OR($V547&lt;2.7,$V547&gt;90),"Age OOR",VLOOKUP(BH$14&amp;"-int-"&amp;$I547,Equations!$G:$I,3,0)+VLOOKUP(BH$14&amp;"-sexo-"&amp;$I547,Equations!$G:$I,3,0)*$U547+VLOOKUP(BH$14&amp;"-edad-"&amp;$I547,Equations!$G:$I,3,0)*$V547+VLOOKUP(BH$14&amp;"-est-"&amp;$I547,Equations!$G:$I,3,0)*(1/$W547)+VLOOKUP(BH$14&amp;"-imc-"&amp;$I547,Equations!$G:$I,3,0)*(1/$Q547)))</f>
        <v/>
      </c>
      <c r="BI547" s="10" t="str">
        <f>IF($AD547="","",IF(OR($V547&lt;2.7,$V547&gt;90),"Age OOR",BH547-1.6449*VLOOKUP(BH$14&amp;"-rse-"&amp;$I547,Equations!$G:$I,3,0)))</f>
        <v/>
      </c>
      <c r="BJ547" s="10" t="str">
        <f>IF($AD547="","",IF(OR($V547&lt;2.7,$V547&gt;90),"Age OOR",BH547+1.6449*VLOOKUP(BH$14&amp;"-rse-"&amp;$I547,Equations!$G:$I,3,0)))</f>
        <v/>
      </c>
      <c r="BK547" s="10" t="str">
        <f t="shared" si="217"/>
        <v/>
      </c>
      <c r="BL547" s="10" t="str">
        <f>IF($AD547="","",IF(OR($V547&lt;2.7,$V547&gt;90),"Age OOR",($AD547-BH547)/VLOOKUP(BH$14&amp;"-rse-"&amp;$I547,Equations!$G:$I,3,0)))</f>
        <v/>
      </c>
      <c r="BM547" s="10" t="str">
        <f>IF($AE547="","",IF(OR($V547&lt;2.7,$V547&gt;90),"Age OOR",VLOOKUP(BM$14&amp;"-int-"&amp;$J547,Equations!$G:$I,3,0)+VLOOKUP(BM$14&amp;"-sexo-"&amp;$J547,Equations!$G:$I,3,0)*$U547+VLOOKUP(BM$14&amp;"-edad-"&amp;$J547,Equations!$G:$I,3,0)*$V547+VLOOKUP(BM$14&amp;"-est-"&amp;$J547,Equations!$G:$I,3,0)*(1/$W547)+VLOOKUP(BM$14&amp;"-imc-"&amp;$J547,Equations!$G:$I,3,0)*(1/$Q547)))</f>
        <v/>
      </c>
      <c r="BN547" s="10" t="str">
        <f>IF($AE547="","",IF(OR($V547&lt;2.7,$V547&gt;90),"Age OOR",BM547-1.6449*VLOOKUP(BM$14&amp;"-rse-"&amp;$J547,Equations!$G:$I,3,0)))</f>
        <v/>
      </c>
      <c r="BO547" s="10" t="str">
        <f>IF($AE547="","",IF(OR($V547&lt;2.7,$V547&gt;90),"Age OOR",BM547+1.6449*VLOOKUP(BM$14&amp;"-rse-"&amp;$J547,Equations!$G:$I,3,0)))</f>
        <v/>
      </c>
      <c r="BP547" s="10" t="str">
        <f t="shared" si="218"/>
        <v/>
      </c>
      <c r="BQ547" s="10" t="str">
        <f>IF($AE547="","",IF(OR($V547&lt;2.7,$V547&gt;90),"Age OOR",($AE547-BM547)/VLOOKUP(BM$14&amp;"-rse-"&amp;$J547,Equations!$G:$I,3,0)))</f>
        <v/>
      </c>
      <c r="BR547" s="10" t="str">
        <f>IF($AF547="","",IF(OR($V547&lt;2.7,$V547&gt;90),"Age OOR",VLOOKUP(BR$14&amp;"-int-"&amp;$K547,Equations!$G:$I,3,0)+VLOOKUP(BR$14&amp;"-sexo-"&amp;$K547,Equations!$G:$I,3,0)*$U547+VLOOKUP(BR$14&amp;"-edad-"&amp;$K547,Equations!$G:$I,3,0)*$V547+VLOOKUP(BR$14&amp;"-est-"&amp;$K547,Equations!$G:$I,3,0)*(1/$W547)+VLOOKUP(BR$14&amp;"-imc-"&amp;$K547,Equations!$G:$I,3,0)*(1/$Q547)))</f>
        <v/>
      </c>
      <c r="BS547" s="10" t="str">
        <f>IF($AF547="","",IF(OR($V547&lt;2.7,$V547&gt;90),"Age OOR",BR547-1.6449*VLOOKUP(BR$14&amp;"-rse-"&amp;$K547,Equations!$G:$I,3,0)))</f>
        <v/>
      </c>
      <c r="BT547" s="10" t="str">
        <f>IF($AF547="","",IF(OR($V547&lt;2.7,$V547&gt;90),"Age OOR",BR547+1.6449*VLOOKUP(BR$14&amp;"-rse-"&amp;$K547,Equations!$G:$I,3,0)))</f>
        <v/>
      </c>
      <c r="BU547" s="10" t="str">
        <f t="shared" si="219"/>
        <v/>
      </c>
      <c r="BV547" s="10" t="str">
        <f>IF($AF547="","",IF(OR($V547&lt;2.7,$V547&gt;90),"Age OOR",($AF547-BR547)/VLOOKUP(BR$14&amp;"-rse-"&amp;$K547,Equations!$G:$I,3,0)))</f>
        <v/>
      </c>
      <c r="BW547" s="10" t="str">
        <f>IF($AG547="","",IF(OR($V547&lt;2.7,$V547&gt;90),"Age OOR",VLOOKUP(BW$14&amp;"-int-"&amp;$L547,Equations!$G:$I,3,0)+VLOOKUP(BW$14&amp;"-sexo-"&amp;$L547,Equations!$G:$I,3,0)*$U547+VLOOKUP(BW$14&amp;"-edad-"&amp;$L547,Equations!$G:$I,3,0)*$V547+VLOOKUP(BW$14&amp;"-est-"&amp;$L547,Equations!$G:$I,3,0)*(1/$W547)+VLOOKUP(BW$14&amp;"-imc-"&amp;$L547,Equations!$G:$I,3,0)*(1/$Q547)))</f>
        <v/>
      </c>
      <c r="BX547" s="10" t="str">
        <f>IF($AG547="","",IF(OR($V547&lt;2.7,$V547&gt;90),"Age OOR",BW547-1.6449*VLOOKUP(BW$14&amp;"-rse-"&amp;$L547,Equations!$G:$I,3,0)))</f>
        <v/>
      </c>
      <c r="BY547" s="10" t="str">
        <f>IF($AG547="","",IF(OR($V547&lt;2.7,$V547&gt;90),"Age OOR",BW547+1.6449*VLOOKUP(BW$14&amp;"-rse-"&amp;$L547,Equations!$G:$I,3,0)))</f>
        <v/>
      </c>
      <c r="BZ547" s="10" t="str">
        <f t="shared" si="220"/>
        <v/>
      </c>
      <c r="CA547" s="10" t="str">
        <f>IF($AG547="","",IF(OR($V547&lt;2.7,$V547&gt;90),"Age OOR",($AG547-BW547)/VLOOKUP(BW$14&amp;"-rse-"&amp;$L547,Equations!$G:$I,3,0)))</f>
        <v/>
      </c>
      <c r="CB547" s="10" t="str">
        <f>IF($AH547="","",IF(OR($V547&lt;2.7,$V547&gt;90),"Age OOR",VLOOKUP(CB$14&amp;"-int-"&amp;$M547,Equations!$G:$I,3,0)+VLOOKUP(CB$14&amp;"-sexo-"&amp;$M547,Equations!$G:$I,3,0)*$U547+VLOOKUP(CB$14&amp;"-edad-"&amp;$M547,Equations!$G:$I,3,0)*$V547+VLOOKUP(CB$14&amp;"-est-"&amp;$M547,Equations!$G:$I,3,0)*(1/$W547)+VLOOKUP(CB$14&amp;"-imc-"&amp;$M547,Equations!$G:$I,3,0)*(1/$Q547)))</f>
        <v/>
      </c>
      <c r="CC547" s="10" t="str">
        <f>IF($AH547="","",IF(OR($V547&lt;2.7,$V547&gt;90),"Age OOR",CB547-1.6449*VLOOKUP(CB$14&amp;"-rse-"&amp;$M547,Equations!$G:$I,3,0)))</f>
        <v/>
      </c>
      <c r="CD547" s="10" t="str">
        <f>IF($AH547="","",IF(OR($V547&lt;2.7,$V547&gt;90),"Age OOR",CB547+1.6449*VLOOKUP(CB$14&amp;"-rse-"&amp;$M547,Equations!$G:$I,3,0)))</f>
        <v/>
      </c>
      <c r="CE547" s="10" t="str">
        <f t="shared" si="221"/>
        <v/>
      </c>
      <c r="CF547" s="10" t="str">
        <f>IF($AH547="","",IF(OR($V547&lt;2.7,$V547&gt;90),"Age OOR",($AH547-CB547)/VLOOKUP(CB$14&amp;"-rse-"&amp;$M547,Equations!$G:$I,3,0)))</f>
        <v/>
      </c>
      <c r="CG547" s="10" t="str">
        <f>IF($AI547="","",IF(OR($V547&lt;2.7,$V547&gt;90),"Age OOR",VLOOKUP(CG$14&amp;"-int-"&amp;$N547,Equations!$G:$I,3,0)+VLOOKUP(CG$14&amp;"-sexo-"&amp;$N547,Equations!$G:$I,3,0)*$U547+VLOOKUP(CG$14&amp;"-edad-"&amp;$N547,Equations!$G:$I,3,0)*$V547+VLOOKUP(CG$14&amp;"-est-"&amp;$N547,Equations!$G:$I,3,0)*(1/$W547)+VLOOKUP(CG$14&amp;"-imc-"&amp;$N547,Equations!$G:$I,3,0)*(1/$Q547)))</f>
        <v/>
      </c>
      <c r="CH547" s="10" t="str">
        <f>IF($AI547="","",IF(OR($V547&lt;2.7,$V547&gt;90),"Age OOR",CG547-1.6449*VLOOKUP(CG$14&amp;"-rse-"&amp;$N547,Equations!$G:$I,3,0)))</f>
        <v/>
      </c>
      <c r="CI547" s="10" t="str">
        <f>IF($AI547="","",IF(OR($V547&lt;2.7,$V547&gt;90),"Age OOR",CG547+1.6449*VLOOKUP(CG$14&amp;"-rse-"&amp;$N547,Equations!$G:$I,3,0)))</f>
        <v/>
      </c>
      <c r="CJ547" s="10" t="str">
        <f t="shared" si="222"/>
        <v/>
      </c>
      <c r="CK547" s="10" t="str">
        <f>IF($AI547="","",IF(OR($V547&lt;2.7,$V547&gt;90),"Age OOR",($AI547-CG547)/VLOOKUP(CG$14&amp;"-rse-"&amp;$N547,Equations!$G:$I,3,0)))</f>
        <v/>
      </c>
      <c r="CL547" s="10" t="str">
        <f>IF($AJ547="","",IF(OR($V547&lt;2.7,$V547&gt;90),"Age OOR",VLOOKUP(CL$14&amp;"-int-"&amp;$O547,Equations!$G:$I,3,0)+VLOOKUP(CL$14&amp;"-sexo-"&amp;$O547,Equations!$G:$I,3,0)*$U547+VLOOKUP(CL$14&amp;"-edad-"&amp;$O547,Equations!$G:$I,3,0)*$V547+VLOOKUP(CL$14&amp;"-est-"&amp;$O547,Equations!$G:$I,3,0)*(1/$W547)+VLOOKUP(CL$14&amp;"-imc-"&amp;$O547,Equations!$G:$I,3,0)*(1/$Q547)))</f>
        <v/>
      </c>
      <c r="CM547" s="10" t="str">
        <f>IF($AJ547="","",IF(OR($V547&lt;2.7,$V547&gt;90),"Age OOR",CL547-1.6449*VLOOKUP(CL$14&amp;"-rse-"&amp;$O547,Equations!$G:$I,3,0)))</f>
        <v/>
      </c>
      <c r="CN547" s="10" t="str">
        <f>IF($AJ547="","",IF(OR($V547&lt;2.7,$V547&gt;90),"Age OOR",CL547+1.6449*VLOOKUP(CL$14&amp;"-rse-"&amp;$O547,Equations!$G:$I,3,0)))</f>
        <v/>
      </c>
      <c r="CO547" s="10" t="str">
        <f t="shared" si="223"/>
        <v/>
      </c>
      <c r="CP547" s="10" t="str">
        <f>IF($AJ547="","",IF(OR($V547&lt;2.7,$V547&gt;90),"Age OOR",($AJ547-CL547)/VLOOKUP(CL$14&amp;"-rse-"&amp;$O547,Equations!$G:$I,3,0)))</f>
        <v/>
      </c>
      <c r="CQ547" s="10" t="str">
        <f>IF($AK547="","",IF(OR($V547&lt;2.7,$V547&gt;90),"Age OOR",EXP(VLOOKUP(CQ$14&amp;"-int-"&amp;$P547,Equations!$G:$I,3,0)+VLOOKUP(CQ$14&amp;"-sexo-"&amp;$P547,Equations!$G:$I,3,0)*$U547+VLOOKUP(CQ$14&amp;"-edad-"&amp;$P547,Equations!$G:$I,3,0)*$V547+VLOOKUP(CQ$14&amp;"-est-"&amp;$P547,Equations!$G:$I,3,0)*(1/$W547)+VLOOKUP(CQ$14&amp;"-imc-"&amp;$P547,Equations!$G:$I,3,0)*(1/$Q547))))</f>
        <v/>
      </c>
      <c r="CR547" s="10" t="str">
        <f>IF($AK547="","",IF(OR($V547&lt;2.7,$V547&gt;90),"Age OOR",EXP(LN(CQ547)-1.6449*VLOOKUP(CQ$14&amp;"-rse-"&amp;$P547,Equations!$G:$I,3,0))))</f>
        <v/>
      </c>
      <c r="CS547" s="10" t="str">
        <f>IF($AK547="","",IF(OR($V547&lt;2.7,$V547&gt;90),"Age OOR",EXP(LN(CQ547)+1.6449*VLOOKUP(CQ$14&amp;"-rse-"&amp;$P547,Equations!$G:$I,3,0))))</f>
        <v/>
      </c>
      <c r="CT547" s="10" t="str">
        <f t="shared" si="224"/>
        <v/>
      </c>
      <c r="CU547" s="10" t="str">
        <f>IF($AK547="","",IF(OR($V547&lt;2.7,$V547&gt;90),"Age OOR",(LN($AK547)-LN(CQ547))/VLOOKUP(CQ$14&amp;"-rse-"&amp;$P547,Equations!$G:$I,3,0)))</f>
        <v/>
      </c>
      <c r="CV547" s="47"/>
    </row>
    <row r="548" spans="5:116" x14ac:dyDescent="0.2">
      <c r="E548" s="23" t="str">
        <f t="shared" si="200"/>
        <v>Age out of range</v>
      </c>
      <c r="F548" s="23" t="str">
        <f t="shared" si="201"/>
        <v>Age out of range</v>
      </c>
      <c r="G548" s="23" t="str">
        <f t="shared" si="202"/>
        <v>Age out of range</v>
      </c>
      <c r="H548" s="23" t="str">
        <f t="shared" si="203"/>
        <v>Age out of range</v>
      </c>
      <c r="I548" s="23" t="str">
        <f t="shared" si="204"/>
        <v>Age out of range</v>
      </c>
      <c r="J548" s="23" t="str">
        <f t="shared" si="205"/>
        <v>Age out of range</v>
      </c>
      <c r="K548" s="23" t="str">
        <f t="shared" si="206"/>
        <v>Age out of range</v>
      </c>
      <c r="L548" s="23" t="str">
        <f t="shared" si="207"/>
        <v>Age out of range</v>
      </c>
      <c r="M548" s="23" t="str">
        <f t="shared" si="208"/>
        <v>Age out of range</v>
      </c>
      <c r="N548" s="23" t="str">
        <f t="shared" si="209"/>
        <v>Age out of range</v>
      </c>
      <c r="O548" s="23" t="str">
        <f t="shared" si="210"/>
        <v>Age out of range</v>
      </c>
      <c r="P548" s="23" t="str">
        <f t="shared" si="211"/>
        <v>Age out of range</v>
      </c>
      <c r="Q548" s="23" t="e">
        <f t="shared" si="212"/>
        <v>#DIV/0!</v>
      </c>
      <c r="R548" s="17"/>
      <c r="S548" s="23">
        <v>532</v>
      </c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7"/>
      <c r="AM548" s="47"/>
      <c r="AN548" s="10" t="str">
        <f>IF($Z548="","",IF(OR($V548&lt;2.7,$V548&gt;90),"Age OOR",VLOOKUP(AN$14&amp;"-int-"&amp;$E548,Equations!$G:$I,3,0)+VLOOKUP(AN$14&amp;"-sexo-"&amp;$E548,Equations!$G:$I,3,0)*$U548+VLOOKUP(AN$14&amp;"-edad-"&amp;$E548,Equations!$G:$I,3,0)*$V548+VLOOKUP(AN$14&amp;"-est-"&amp;$E548,Equations!$G:$I,3,0)*(1/$W548)+VLOOKUP(AN$14&amp;"-imc-"&amp;$E548,Equations!$G:$I,3,0)*(1/$Q548)))</f>
        <v/>
      </c>
      <c r="AO548" s="10" t="str">
        <f>IF($Z548="","",IF(OR($V548&lt;2.7,$V548&gt;90),"Age OOR",AN548-1.6449*VLOOKUP(AN$14&amp;"-rse-"&amp;$E548,Equations!$G:$I,3,0)))</f>
        <v/>
      </c>
      <c r="AP548" s="10" t="str">
        <f>IF($Z548="","",IF(OR($V548&lt;2.7,$V548&gt;90),"Age OOR",AN548+1.6449*VLOOKUP(AN$14&amp;"-rse-"&amp;$E548,Equations!$G:$I,3,0)))</f>
        <v/>
      </c>
      <c r="AQ548" s="10" t="str">
        <f t="shared" si="213"/>
        <v/>
      </c>
      <c r="AR548" s="10" t="str">
        <f>IF($Z548="","",IF(OR($V548&lt;2.7,$V548&gt;90),"Age OOR",($Z548-AN548)/VLOOKUP(AN$14&amp;"-rse-"&amp;$E548,Equations!$G:$I,3,0)))</f>
        <v/>
      </c>
      <c r="AS548" s="10" t="str">
        <f>IF($AA548="","",IF(OR($V548&lt;2.7,$V548&gt;90),"Age OOR",VLOOKUP(AS$14&amp;"-int-"&amp;$F548,Equations!$G:$I,3,0)+VLOOKUP(AS$14&amp;"-sexo-"&amp;$F548,Equations!$G:$I,3,0)*$U548+VLOOKUP(AS$14&amp;"-edad-"&amp;$F548,Equations!$G:$I,3,0)*$V548+VLOOKUP(AS$14&amp;"-est-"&amp;$F548,Equations!$G:$I,3,0)*(1/$W548)+VLOOKUP(AS$14&amp;"-imc-"&amp;$F548,Equations!$G:$I,3,0)*(1/$Q548)))</f>
        <v/>
      </c>
      <c r="AT548" s="10" t="str">
        <f>IF($AA548="","",IF(OR($V548&lt;2.7,$V548&gt;90),"Age OOR",AS548-1.6449*VLOOKUP(AS$14&amp;"-rse-"&amp;$F548,Equations!$G:$I,3,0)))</f>
        <v/>
      </c>
      <c r="AU548" s="10" t="str">
        <f>IF($AA548="","",IF(OR($V548&lt;2.7,$V548&gt;90),"Age OOR",AS548+1.6449*VLOOKUP(AS$14&amp;"-rse-"&amp;$F548,Equations!$G:$I,3,0)))</f>
        <v/>
      </c>
      <c r="AV548" s="10" t="str">
        <f t="shared" si="214"/>
        <v/>
      </c>
      <c r="AW548" s="10" t="str">
        <f>IF($AA548="","",IF(OR($V548&lt;2.7,$V548&gt;90),"Age OOR",($AA548-AS548)/VLOOKUP(AS$14&amp;"-rse-"&amp;$F548,Equations!$G:$I,3,0)))</f>
        <v/>
      </c>
      <c r="AX548" s="10" t="str">
        <f>IF($AB548="","",IF(OR($V548&lt;2.7,$V548&gt;90),"Age OOR",VLOOKUP(AX$14&amp;"-int-"&amp;$G548,Equations!$G:$I,3,0)+VLOOKUP(AX$14&amp;"-sexo-"&amp;$G548,Equations!$G:$I,3,0)*$U548+VLOOKUP(AX$14&amp;"-edad-"&amp;$G548,Equations!$G:$I,3,0)*$V548+VLOOKUP(AX$14&amp;"-est-"&amp;$G548,Equations!$G:$I,3,0)*(1/$W548)+VLOOKUP(AX$14&amp;"-imc-"&amp;$G548,Equations!$G:$I,3,0)*(1/$Q548)))</f>
        <v/>
      </c>
      <c r="AY548" s="10" t="str">
        <f>IF($AB548="","",IF(OR($V548&lt;2.7,$V548&gt;90),"Age OOR",AX548-1.6449*VLOOKUP(AX$14&amp;"-rse-"&amp;$G548,Equations!$G:$I,3,0)))</f>
        <v/>
      </c>
      <c r="AZ548" s="10" t="str">
        <f>IF($AB548="","",IF(OR($V548&lt;2.7,$V548&gt;90),"Age OOR",AX548+1.6449*VLOOKUP(AX$14&amp;"-rse-"&amp;$G548,Equations!$G:$I,3,0)))</f>
        <v/>
      </c>
      <c r="BA548" s="10" t="str">
        <f t="shared" si="215"/>
        <v/>
      </c>
      <c r="BB548" s="10" t="str">
        <f>IF($AB548="","",IF(OR($V548&lt;2.7,$V548&gt;90),"Age OOR",($AB548-AX548)/VLOOKUP(AX$14&amp;"-rse-"&amp;$G548,Equations!$G:$I,3,0)))</f>
        <v/>
      </c>
      <c r="BC548" s="10" t="str">
        <f>IF($AC548="","",IF(OR($V548&lt;2.7,$V548&gt;90),"Age OOR",VLOOKUP(BC$14&amp;"-int-"&amp;$H548,Equations!$G:$I,3,0)+VLOOKUP(BC$14&amp;"-sexo-"&amp;$H548,Equations!$G:$I,3,0)*$U548+VLOOKUP(BC$14&amp;"-edad-"&amp;$H548,Equations!$G:$I,3,0)*$V548+VLOOKUP(BC$14&amp;"-est-"&amp;$H548,Equations!$G:$I,3,0)*(1/$W548)+VLOOKUP(BC$14&amp;"-imc-"&amp;$H548,Equations!$G:$I,3,0)*(1/$Q548)))</f>
        <v/>
      </c>
      <c r="BD548" s="10" t="str">
        <f>IF($AC548="","",IF(OR($V548&lt;2.7,$V548&gt;90),"Age OOR",BC548-1.6449*VLOOKUP(BC$14&amp;"-rse-"&amp;$H548,Equations!$G:$I,3,0)))</f>
        <v/>
      </c>
      <c r="BE548" s="10" t="str">
        <f>IF($AC548="","",IF(OR($V548&lt;2.7,$V548&gt;90),"Age OOR",BC548+1.6449*VLOOKUP(BC$14&amp;"-rse-"&amp;$H548,Equations!$G:$I,3,0)))</f>
        <v/>
      </c>
      <c r="BF548" s="10" t="str">
        <f t="shared" si="216"/>
        <v/>
      </c>
      <c r="BG548" s="10" t="str">
        <f>IF($AC548="","",IF(OR($V548&lt;2.7,$V548&gt;90),"Age OOR",($AC548-BC548)/VLOOKUP(BC$14&amp;"-rse-"&amp;$H548,Equations!$G:$I,3,0)))</f>
        <v/>
      </c>
      <c r="BH548" s="10" t="str">
        <f>IF($AD548="","",IF(OR($V548&lt;2.7,$V548&gt;90),"Age OOR",VLOOKUP(BH$14&amp;"-int-"&amp;$I548,Equations!$G:$I,3,0)+VLOOKUP(BH$14&amp;"-sexo-"&amp;$I548,Equations!$G:$I,3,0)*$U548+VLOOKUP(BH$14&amp;"-edad-"&amp;$I548,Equations!$G:$I,3,0)*$V548+VLOOKUP(BH$14&amp;"-est-"&amp;$I548,Equations!$G:$I,3,0)*(1/$W548)+VLOOKUP(BH$14&amp;"-imc-"&amp;$I548,Equations!$G:$I,3,0)*(1/$Q548)))</f>
        <v/>
      </c>
      <c r="BI548" s="10" t="str">
        <f>IF($AD548="","",IF(OR($V548&lt;2.7,$V548&gt;90),"Age OOR",BH548-1.6449*VLOOKUP(BH$14&amp;"-rse-"&amp;$I548,Equations!$G:$I,3,0)))</f>
        <v/>
      </c>
      <c r="BJ548" s="10" t="str">
        <f>IF($AD548="","",IF(OR($V548&lt;2.7,$V548&gt;90),"Age OOR",BH548+1.6449*VLOOKUP(BH$14&amp;"-rse-"&amp;$I548,Equations!$G:$I,3,0)))</f>
        <v/>
      </c>
      <c r="BK548" s="10" t="str">
        <f t="shared" si="217"/>
        <v/>
      </c>
      <c r="BL548" s="10" t="str">
        <f>IF($AD548="","",IF(OR($V548&lt;2.7,$V548&gt;90),"Age OOR",($AD548-BH548)/VLOOKUP(BH$14&amp;"-rse-"&amp;$I548,Equations!$G:$I,3,0)))</f>
        <v/>
      </c>
      <c r="BM548" s="10" t="str">
        <f>IF($AE548="","",IF(OR($V548&lt;2.7,$V548&gt;90),"Age OOR",VLOOKUP(BM$14&amp;"-int-"&amp;$J548,Equations!$G:$I,3,0)+VLOOKUP(BM$14&amp;"-sexo-"&amp;$J548,Equations!$G:$I,3,0)*$U548+VLOOKUP(BM$14&amp;"-edad-"&amp;$J548,Equations!$G:$I,3,0)*$V548+VLOOKUP(BM$14&amp;"-est-"&amp;$J548,Equations!$G:$I,3,0)*(1/$W548)+VLOOKUP(BM$14&amp;"-imc-"&amp;$J548,Equations!$G:$I,3,0)*(1/$Q548)))</f>
        <v/>
      </c>
      <c r="BN548" s="10" t="str">
        <f>IF($AE548="","",IF(OR($V548&lt;2.7,$V548&gt;90),"Age OOR",BM548-1.6449*VLOOKUP(BM$14&amp;"-rse-"&amp;$J548,Equations!$G:$I,3,0)))</f>
        <v/>
      </c>
      <c r="BO548" s="10" t="str">
        <f>IF($AE548="","",IF(OR($V548&lt;2.7,$V548&gt;90),"Age OOR",BM548+1.6449*VLOOKUP(BM$14&amp;"-rse-"&amp;$J548,Equations!$G:$I,3,0)))</f>
        <v/>
      </c>
      <c r="BP548" s="10" t="str">
        <f t="shared" si="218"/>
        <v/>
      </c>
      <c r="BQ548" s="10" t="str">
        <f>IF($AE548="","",IF(OR($V548&lt;2.7,$V548&gt;90),"Age OOR",($AE548-BM548)/VLOOKUP(BM$14&amp;"-rse-"&amp;$J548,Equations!$G:$I,3,0)))</f>
        <v/>
      </c>
      <c r="BR548" s="10" t="str">
        <f>IF($AF548="","",IF(OR($V548&lt;2.7,$V548&gt;90),"Age OOR",VLOOKUP(BR$14&amp;"-int-"&amp;$K548,Equations!$G:$I,3,0)+VLOOKUP(BR$14&amp;"-sexo-"&amp;$K548,Equations!$G:$I,3,0)*$U548+VLOOKUP(BR$14&amp;"-edad-"&amp;$K548,Equations!$G:$I,3,0)*$V548+VLOOKUP(BR$14&amp;"-est-"&amp;$K548,Equations!$G:$I,3,0)*(1/$W548)+VLOOKUP(BR$14&amp;"-imc-"&amp;$K548,Equations!$G:$I,3,0)*(1/$Q548)))</f>
        <v/>
      </c>
      <c r="BS548" s="10" t="str">
        <f>IF($AF548="","",IF(OR($V548&lt;2.7,$V548&gt;90),"Age OOR",BR548-1.6449*VLOOKUP(BR$14&amp;"-rse-"&amp;$K548,Equations!$G:$I,3,0)))</f>
        <v/>
      </c>
      <c r="BT548" s="10" t="str">
        <f>IF($AF548="","",IF(OR($V548&lt;2.7,$V548&gt;90),"Age OOR",BR548+1.6449*VLOOKUP(BR$14&amp;"-rse-"&amp;$K548,Equations!$G:$I,3,0)))</f>
        <v/>
      </c>
      <c r="BU548" s="10" t="str">
        <f t="shared" si="219"/>
        <v/>
      </c>
      <c r="BV548" s="10" t="str">
        <f>IF($AF548="","",IF(OR($V548&lt;2.7,$V548&gt;90),"Age OOR",($AF548-BR548)/VLOOKUP(BR$14&amp;"-rse-"&amp;$K548,Equations!$G:$I,3,0)))</f>
        <v/>
      </c>
      <c r="BW548" s="10" t="str">
        <f>IF($AG548="","",IF(OR($V548&lt;2.7,$V548&gt;90),"Age OOR",VLOOKUP(BW$14&amp;"-int-"&amp;$L548,Equations!$G:$I,3,0)+VLOOKUP(BW$14&amp;"-sexo-"&amp;$L548,Equations!$G:$I,3,0)*$U548+VLOOKUP(BW$14&amp;"-edad-"&amp;$L548,Equations!$G:$I,3,0)*$V548+VLOOKUP(BW$14&amp;"-est-"&amp;$L548,Equations!$G:$I,3,0)*(1/$W548)+VLOOKUP(BW$14&amp;"-imc-"&amp;$L548,Equations!$G:$I,3,0)*(1/$Q548)))</f>
        <v/>
      </c>
      <c r="BX548" s="10" t="str">
        <f>IF($AG548="","",IF(OR($V548&lt;2.7,$V548&gt;90),"Age OOR",BW548-1.6449*VLOOKUP(BW$14&amp;"-rse-"&amp;$L548,Equations!$G:$I,3,0)))</f>
        <v/>
      </c>
      <c r="BY548" s="10" t="str">
        <f>IF($AG548="","",IF(OR($V548&lt;2.7,$V548&gt;90),"Age OOR",BW548+1.6449*VLOOKUP(BW$14&amp;"-rse-"&amp;$L548,Equations!$G:$I,3,0)))</f>
        <v/>
      </c>
      <c r="BZ548" s="10" t="str">
        <f t="shared" si="220"/>
        <v/>
      </c>
      <c r="CA548" s="10" t="str">
        <f>IF($AG548="","",IF(OR($V548&lt;2.7,$V548&gt;90),"Age OOR",($AG548-BW548)/VLOOKUP(BW$14&amp;"-rse-"&amp;$L548,Equations!$G:$I,3,0)))</f>
        <v/>
      </c>
      <c r="CB548" s="10" t="str">
        <f>IF($AH548="","",IF(OR($V548&lt;2.7,$V548&gt;90),"Age OOR",VLOOKUP(CB$14&amp;"-int-"&amp;$M548,Equations!$G:$I,3,0)+VLOOKUP(CB$14&amp;"-sexo-"&amp;$M548,Equations!$G:$I,3,0)*$U548+VLOOKUP(CB$14&amp;"-edad-"&amp;$M548,Equations!$G:$I,3,0)*$V548+VLOOKUP(CB$14&amp;"-est-"&amp;$M548,Equations!$G:$I,3,0)*(1/$W548)+VLOOKUP(CB$14&amp;"-imc-"&amp;$M548,Equations!$G:$I,3,0)*(1/$Q548)))</f>
        <v/>
      </c>
      <c r="CC548" s="10" t="str">
        <f>IF($AH548="","",IF(OR($V548&lt;2.7,$V548&gt;90),"Age OOR",CB548-1.6449*VLOOKUP(CB$14&amp;"-rse-"&amp;$M548,Equations!$G:$I,3,0)))</f>
        <v/>
      </c>
      <c r="CD548" s="10" t="str">
        <f>IF($AH548="","",IF(OR($V548&lt;2.7,$V548&gt;90),"Age OOR",CB548+1.6449*VLOOKUP(CB$14&amp;"-rse-"&amp;$M548,Equations!$G:$I,3,0)))</f>
        <v/>
      </c>
      <c r="CE548" s="10" t="str">
        <f t="shared" si="221"/>
        <v/>
      </c>
      <c r="CF548" s="10" t="str">
        <f>IF($AH548="","",IF(OR($V548&lt;2.7,$V548&gt;90),"Age OOR",($AH548-CB548)/VLOOKUP(CB$14&amp;"-rse-"&amp;$M548,Equations!$G:$I,3,0)))</f>
        <v/>
      </c>
      <c r="CG548" s="10" t="str">
        <f>IF($AI548="","",IF(OR($V548&lt;2.7,$V548&gt;90),"Age OOR",VLOOKUP(CG$14&amp;"-int-"&amp;$N548,Equations!$G:$I,3,0)+VLOOKUP(CG$14&amp;"-sexo-"&amp;$N548,Equations!$G:$I,3,0)*$U548+VLOOKUP(CG$14&amp;"-edad-"&amp;$N548,Equations!$G:$I,3,0)*$V548+VLOOKUP(CG$14&amp;"-est-"&amp;$N548,Equations!$G:$I,3,0)*(1/$W548)+VLOOKUP(CG$14&amp;"-imc-"&amp;$N548,Equations!$G:$I,3,0)*(1/$Q548)))</f>
        <v/>
      </c>
      <c r="CH548" s="10" t="str">
        <f>IF($AI548="","",IF(OR($V548&lt;2.7,$V548&gt;90),"Age OOR",CG548-1.6449*VLOOKUP(CG$14&amp;"-rse-"&amp;$N548,Equations!$G:$I,3,0)))</f>
        <v/>
      </c>
      <c r="CI548" s="10" t="str">
        <f>IF($AI548="","",IF(OR($V548&lt;2.7,$V548&gt;90),"Age OOR",CG548+1.6449*VLOOKUP(CG$14&amp;"-rse-"&amp;$N548,Equations!$G:$I,3,0)))</f>
        <v/>
      </c>
      <c r="CJ548" s="10" t="str">
        <f t="shared" si="222"/>
        <v/>
      </c>
      <c r="CK548" s="10" t="str">
        <f>IF($AI548="","",IF(OR($V548&lt;2.7,$V548&gt;90),"Age OOR",($AI548-CG548)/VLOOKUP(CG$14&amp;"-rse-"&amp;$N548,Equations!$G:$I,3,0)))</f>
        <v/>
      </c>
      <c r="CL548" s="10" t="str">
        <f>IF($AJ548="","",IF(OR($V548&lt;2.7,$V548&gt;90),"Age OOR",VLOOKUP(CL$14&amp;"-int-"&amp;$O548,Equations!$G:$I,3,0)+VLOOKUP(CL$14&amp;"-sexo-"&amp;$O548,Equations!$G:$I,3,0)*$U548+VLOOKUP(CL$14&amp;"-edad-"&amp;$O548,Equations!$G:$I,3,0)*$V548+VLOOKUP(CL$14&amp;"-est-"&amp;$O548,Equations!$G:$I,3,0)*(1/$W548)+VLOOKUP(CL$14&amp;"-imc-"&amp;$O548,Equations!$G:$I,3,0)*(1/$Q548)))</f>
        <v/>
      </c>
      <c r="CM548" s="10" t="str">
        <f>IF($AJ548="","",IF(OR($V548&lt;2.7,$V548&gt;90),"Age OOR",CL548-1.6449*VLOOKUP(CL$14&amp;"-rse-"&amp;$O548,Equations!$G:$I,3,0)))</f>
        <v/>
      </c>
      <c r="CN548" s="10" t="str">
        <f>IF($AJ548="","",IF(OR($V548&lt;2.7,$V548&gt;90),"Age OOR",CL548+1.6449*VLOOKUP(CL$14&amp;"-rse-"&amp;$O548,Equations!$G:$I,3,0)))</f>
        <v/>
      </c>
      <c r="CO548" s="10" t="str">
        <f t="shared" si="223"/>
        <v/>
      </c>
      <c r="CP548" s="10" t="str">
        <f>IF($AJ548="","",IF(OR($V548&lt;2.7,$V548&gt;90),"Age OOR",($AJ548-CL548)/VLOOKUP(CL$14&amp;"-rse-"&amp;$O548,Equations!$G:$I,3,0)))</f>
        <v/>
      </c>
      <c r="CQ548" s="10" t="str">
        <f>IF($AK548="","",IF(OR($V548&lt;2.7,$V548&gt;90),"Age OOR",EXP(VLOOKUP(CQ$14&amp;"-int-"&amp;$P548,Equations!$G:$I,3,0)+VLOOKUP(CQ$14&amp;"-sexo-"&amp;$P548,Equations!$G:$I,3,0)*$U548+VLOOKUP(CQ$14&amp;"-edad-"&amp;$P548,Equations!$G:$I,3,0)*$V548+VLOOKUP(CQ$14&amp;"-est-"&amp;$P548,Equations!$G:$I,3,0)*(1/$W548)+VLOOKUP(CQ$14&amp;"-imc-"&amp;$P548,Equations!$G:$I,3,0)*(1/$Q548))))</f>
        <v/>
      </c>
      <c r="CR548" s="10" t="str">
        <f>IF($AK548="","",IF(OR($V548&lt;2.7,$V548&gt;90),"Age OOR",EXP(LN(CQ548)-1.6449*VLOOKUP(CQ$14&amp;"-rse-"&amp;$P548,Equations!$G:$I,3,0))))</f>
        <v/>
      </c>
      <c r="CS548" s="10" t="str">
        <f>IF($AK548="","",IF(OR($V548&lt;2.7,$V548&gt;90),"Age OOR",EXP(LN(CQ548)+1.6449*VLOOKUP(CQ$14&amp;"-rse-"&amp;$P548,Equations!$G:$I,3,0))))</f>
        <v/>
      </c>
      <c r="CT548" s="10" t="str">
        <f t="shared" si="224"/>
        <v/>
      </c>
      <c r="CU548" s="10" t="str">
        <f>IF($AK548="","",IF(OR($V548&lt;2.7,$V548&gt;90),"Age OOR",(LN($AK548)-LN(CQ548))/VLOOKUP(CQ$14&amp;"-rse-"&amp;$P548,Equations!$G:$I,3,0)))</f>
        <v/>
      </c>
      <c r="CV548" s="47"/>
    </row>
    <row r="549" spans="5:116" x14ac:dyDescent="0.2">
      <c r="E549" s="23" t="str">
        <f t="shared" si="200"/>
        <v>Age out of range</v>
      </c>
      <c r="F549" s="23" t="str">
        <f t="shared" si="201"/>
        <v>Age out of range</v>
      </c>
      <c r="G549" s="23" t="str">
        <f t="shared" si="202"/>
        <v>Age out of range</v>
      </c>
      <c r="H549" s="23" t="str">
        <f t="shared" si="203"/>
        <v>Age out of range</v>
      </c>
      <c r="I549" s="23" t="str">
        <f t="shared" si="204"/>
        <v>Age out of range</v>
      </c>
      <c r="J549" s="23" t="str">
        <f t="shared" si="205"/>
        <v>Age out of range</v>
      </c>
      <c r="K549" s="23" t="str">
        <f t="shared" si="206"/>
        <v>Age out of range</v>
      </c>
      <c r="L549" s="23" t="str">
        <f t="shared" si="207"/>
        <v>Age out of range</v>
      </c>
      <c r="M549" s="23" t="str">
        <f t="shared" si="208"/>
        <v>Age out of range</v>
      </c>
      <c r="N549" s="23" t="str">
        <f t="shared" si="209"/>
        <v>Age out of range</v>
      </c>
      <c r="O549" s="23" t="str">
        <f t="shared" si="210"/>
        <v>Age out of range</v>
      </c>
      <c r="P549" s="23" t="str">
        <f t="shared" si="211"/>
        <v>Age out of range</v>
      </c>
      <c r="Q549" s="23" t="e">
        <f t="shared" si="212"/>
        <v>#DIV/0!</v>
      </c>
      <c r="R549" s="17"/>
      <c r="S549" s="23">
        <v>533</v>
      </c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7"/>
      <c r="AM549" s="47"/>
      <c r="AN549" s="10" t="str">
        <f>IF($Z549="","",IF(OR($V549&lt;2.7,$V549&gt;90),"Age OOR",VLOOKUP(AN$14&amp;"-int-"&amp;$E549,Equations!$G:$I,3,0)+VLOOKUP(AN$14&amp;"-sexo-"&amp;$E549,Equations!$G:$I,3,0)*$U549+VLOOKUP(AN$14&amp;"-edad-"&amp;$E549,Equations!$G:$I,3,0)*$V549+VLOOKUP(AN$14&amp;"-est-"&amp;$E549,Equations!$G:$I,3,0)*(1/$W549)+VLOOKUP(AN$14&amp;"-imc-"&amp;$E549,Equations!$G:$I,3,0)*(1/$Q549)))</f>
        <v/>
      </c>
      <c r="AO549" s="10" t="str">
        <f>IF($Z549="","",IF(OR($V549&lt;2.7,$V549&gt;90),"Age OOR",AN549-1.6449*VLOOKUP(AN$14&amp;"-rse-"&amp;$E549,Equations!$G:$I,3,0)))</f>
        <v/>
      </c>
      <c r="AP549" s="10" t="str">
        <f>IF($Z549="","",IF(OR($V549&lt;2.7,$V549&gt;90),"Age OOR",AN549+1.6449*VLOOKUP(AN$14&amp;"-rse-"&amp;$E549,Equations!$G:$I,3,0)))</f>
        <v/>
      </c>
      <c r="AQ549" s="10" t="str">
        <f t="shared" si="213"/>
        <v/>
      </c>
      <c r="AR549" s="10" t="str">
        <f>IF($Z549="","",IF(OR($V549&lt;2.7,$V549&gt;90),"Age OOR",($Z549-AN549)/VLOOKUP(AN$14&amp;"-rse-"&amp;$E549,Equations!$G:$I,3,0)))</f>
        <v/>
      </c>
      <c r="AS549" s="10" t="str">
        <f>IF($AA549="","",IF(OR($V549&lt;2.7,$V549&gt;90),"Age OOR",VLOOKUP(AS$14&amp;"-int-"&amp;$F549,Equations!$G:$I,3,0)+VLOOKUP(AS$14&amp;"-sexo-"&amp;$F549,Equations!$G:$I,3,0)*$U549+VLOOKUP(AS$14&amp;"-edad-"&amp;$F549,Equations!$G:$I,3,0)*$V549+VLOOKUP(AS$14&amp;"-est-"&amp;$F549,Equations!$G:$I,3,0)*(1/$W549)+VLOOKUP(AS$14&amp;"-imc-"&amp;$F549,Equations!$G:$I,3,0)*(1/$Q549)))</f>
        <v/>
      </c>
      <c r="AT549" s="10" t="str">
        <f>IF($AA549="","",IF(OR($V549&lt;2.7,$V549&gt;90),"Age OOR",AS549-1.6449*VLOOKUP(AS$14&amp;"-rse-"&amp;$F549,Equations!$G:$I,3,0)))</f>
        <v/>
      </c>
      <c r="AU549" s="10" t="str">
        <f>IF($AA549="","",IF(OR($V549&lt;2.7,$V549&gt;90),"Age OOR",AS549+1.6449*VLOOKUP(AS$14&amp;"-rse-"&amp;$F549,Equations!$G:$I,3,0)))</f>
        <v/>
      </c>
      <c r="AV549" s="10" t="str">
        <f t="shared" si="214"/>
        <v/>
      </c>
      <c r="AW549" s="10" t="str">
        <f>IF($AA549="","",IF(OR($V549&lt;2.7,$V549&gt;90),"Age OOR",($AA549-AS549)/VLOOKUP(AS$14&amp;"-rse-"&amp;$F549,Equations!$G:$I,3,0)))</f>
        <v/>
      </c>
      <c r="AX549" s="10" t="str">
        <f>IF($AB549="","",IF(OR($V549&lt;2.7,$V549&gt;90),"Age OOR",VLOOKUP(AX$14&amp;"-int-"&amp;$G549,Equations!$G:$I,3,0)+VLOOKUP(AX$14&amp;"-sexo-"&amp;$G549,Equations!$G:$I,3,0)*$U549+VLOOKUP(AX$14&amp;"-edad-"&amp;$G549,Equations!$G:$I,3,0)*$V549+VLOOKUP(AX$14&amp;"-est-"&amp;$G549,Equations!$G:$I,3,0)*(1/$W549)+VLOOKUP(AX$14&amp;"-imc-"&amp;$G549,Equations!$G:$I,3,0)*(1/$Q549)))</f>
        <v/>
      </c>
      <c r="AY549" s="10" t="str">
        <f>IF($AB549="","",IF(OR($V549&lt;2.7,$V549&gt;90),"Age OOR",AX549-1.6449*VLOOKUP(AX$14&amp;"-rse-"&amp;$G549,Equations!$G:$I,3,0)))</f>
        <v/>
      </c>
      <c r="AZ549" s="10" t="str">
        <f>IF($AB549="","",IF(OR($V549&lt;2.7,$V549&gt;90),"Age OOR",AX549+1.6449*VLOOKUP(AX$14&amp;"-rse-"&amp;$G549,Equations!$G:$I,3,0)))</f>
        <v/>
      </c>
      <c r="BA549" s="10" t="str">
        <f t="shared" si="215"/>
        <v/>
      </c>
      <c r="BB549" s="10" t="str">
        <f>IF($AB549="","",IF(OR($V549&lt;2.7,$V549&gt;90),"Age OOR",($AB549-AX549)/VLOOKUP(AX$14&amp;"-rse-"&amp;$G549,Equations!$G:$I,3,0)))</f>
        <v/>
      </c>
      <c r="BC549" s="10" t="str">
        <f>IF($AC549="","",IF(OR($V549&lt;2.7,$V549&gt;90),"Age OOR",VLOOKUP(BC$14&amp;"-int-"&amp;$H549,Equations!$G:$I,3,0)+VLOOKUP(BC$14&amp;"-sexo-"&amp;$H549,Equations!$G:$I,3,0)*$U549+VLOOKUP(BC$14&amp;"-edad-"&amp;$H549,Equations!$G:$I,3,0)*$V549+VLOOKUP(BC$14&amp;"-est-"&amp;$H549,Equations!$G:$I,3,0)*(1/$W549)+VLOOKUP(BC$14&amp;"-imc-"&amp;$H549,Equations!$G:$I,3,0)*(1/$Q549)))</f>
        <v/>
      </c>
      <c r="BD549" s="10" t="str">
        <f>IF($AC549="","",IF(OR($V549&lt;2.7,$V549&gt;90),"Age OOR",BC549-1.6449*VLOOKUP(BC$14&amp;"-rse-"&amp;$H549,Equations!$G:$I,3,0)))</f>
        <v/>
      </c>
      <c r="BE549" s="10" t="str">
        <f>IF($AC549="","",IF(OR($V549&lt;2.7,$V549&gt;90),"Age OOR",BC549+1.6449*VLOOKUP(BC$14&amp;"-rse-"&amp;$H549,Equations!$G:$I,3,0)))</f>
        <v/>
      </c>
      <c r="BF549" s="10" t="str">
        <f t="shared" si="216"/>
        <v/>
      </c>
      <c r="BG549" s="10" t="str">
        <f>IF($AC549="","",IF(OR($V549&lt;2.7,$V549&gt;90),"Age OOR",($AC549-BC549)/VLOOKUP(BC$14&amp;"-rse-"&amp;$H549,Equations!$G:$I,3,0)))</f>
        <v/>
      </c>
      <c r="BH549" s="10" t="str">
        <f>IF($AD549="","",IF(OR($V549&lt;2.7,$V549&gt;90),"Age OOR",VLOOKUP(BH$14&amp;"-int-"&amp;$I549,Equations!$G:$I,3,0)+VLOOKUP(BH$14&amp;"-sexo-"&amp;$I549,Equations!$G:$I,3,0)*$U549+VLOOKUP(BH$14&amp;"-edad-"&amp;$I549,Equations!$G:$I,3,0)*$V549+VLOOKUP(BH$14&amp;"-est-"&amp;$I549,Equations!$G:$I,3,0)*(1/$W549)+VLOOKUP(BH$14&amp;"-imc-"&amp;$I549,Equations!$G:$I,3,0)*(1/$Q549)))</f>
        <v/>
      </c>
      <c r="BI549" s="10" t="str">
        <f>IF($AD549="","",IF(OR($V549&lt;2.7,$V549&gt;90),"Age OOR",BH549-1.6449*VLOOKUP(BH$14&amp;"-rse-"&amp;$I549,Equations!$G:$I,3,0)))</f>
        <v/>
      </c>
      <c r="BJ549" s="10" t="str">
        <f>IF($AD549="","",IF(OR($V549&lt;2.7,$V549&gt;90),"Age OOR",BH549+1.6449*VLOOKUP(BH$14&amp;"-rse-"&amp;$I549,Equations!$G:$I,3,0)))</f>
        <v/>
      </c>
      <c r="BK549" s="10" t="str">
        <f t="shared" si="217"/>
        <v/>
      </c>
      <c r="BL549" s="10" t="str">
        <f>IF($AD549="","",IF(OR($V549&lt;2.7,$V549&gt;90),"Age OOR",($AD549-BH549)/VLOOKUP(BH$14&amp;"-rse-"&amp;$I549,Equations!$G:$I,3,0)))</f>
        <v/>
      </c>
      <c r="BM549" s="10" t="str">
        <f>IF($AE549="","",IF(OR($V549&lt;2.7,$V549&gt;90),"Age OOR",VLOOKUP(BM$14&amp;"-int-"&amp;$J549,Equations!$G:$I,3,0)+VLOOKUP(BM$14&amp;"-sexo-"&amp;$J549,Equations!$G:$I,3,0)*$U549+VLOOKUP(BM$14&amp;"-edad-"&amp;$J549,Equations!$G:$I,3,0)*$V549+VLOOKUP(BM$14&amp;"-est-"&amp;$J549,Equations!$G:$I,3,0)*(1/$W549)+VLOOKUP(BM$14&amp;"-imc-"&amp;$J549,Equations!$G:$I,3,0)*(1/$Q549)))</f>
        <v/>
      </c>
      <c r="BN549" s="10" t="str">
        <f>IF($AE549="","",IF(OR($V549&lt;2.7,$V549&gt;90),"Age OOR",BM549-1.6449*VLOOKUP(BM$14&amp;"-rse-"&amp;$J549,Equations!$G:$I,3,0)))</f>
        <v/>
      </c>
      <c r="BO549" s="10" t="str">
        <f>IF($AE549="","",IF(OR($V549&lt;2.7,$V549&gt;90),"Age OOR",BM549+1.6449*VLOOKUP(BM$14&amp;"-rse-"&amp;$J549,Equations!$G:$I,3,0)))</f>
        <v/>
      </c>
      <c r="BP549" s="10" t="str">
        <f t="shared" si="218"/>
        <v/>
      </c>
      <c r="BQ549" s="10" t="str">
        <f>IF($AE549="","",IF(OR($V549&lt;2.7,$V549&gt;90),"Age OOR",($AE549-BM549)/VLOOKUP(BM$14&amp;"-rse-"&amp;$J549,Equations!$G:$I,3,0)))</f>
        <v/>
      </c>
      <c r="BR549" s="10" t="str">
        <f>IF($AF549="","",IF(OR($V549&lt;2.7,$V549&gt;90),"Age OOR",VLOOKUP(BR$14&amp;"-int-"&amp;$K549,Equations!$G:$I,3,0)+VLOOKUP(BR$14&amp;"-sexo-"&amp;$K549,Equations!$G:$I,3,0)*$U549+VLOOKUP(BR$14&amp;"-edad-"&amp;$K549,Equations!$G:$I,3,0)*$V549+VLOOKUP(BR$14&amp;"-est-"&amp;$K549,Equations!$G:$I,3,0)*(1/$W549)+VLOOKUP(BR$14&amp;"-imc-"&amp;$K549,Equations!$G:$I,3,0)*(1/$Q549)))</f>
        <v/>
      </c>
      <c r="BS549" s="10" t="str">
        <f>IF($AF549="","",IF(OR($V549&lt;2.7,$V549&gt;90),"Age OOR",BR549-1.6449*VLOOKUP(BR$14&amp;"-rse-"&amp;$K549,Equations!$G:$I,3,0)))</f>
        <v/>
      </c>
      <c r="BT549" s="10" t="str">
        <f>IF($AF549="","",IF(OR($V549&lt;2.7,$V549&gt;90),"Age OOR",BR549+1.6449*VLOOKUP(BR$14&amp;"-rse-"&amp;$K549,Equations!$G:$I,3,0)))</f>
        <v/>
      </c>
      <c r="BU549" s="10" t="str">
        <f t="shared" si="219"/>
        <v/>
      </c>
      <c r="BV549" s="10" t="str">
        <f>IF($AF549="","",IF(OR($V549&lt;2.7,$V549&gt;90),"Age OOR",($AF549-BR549)/VLOOKUP(BR$14&amp;"-rse-"&amp;$K549,Equations!$G:$I,3,0)))</f>
        <v/>
      </c>
      <c r="BW549" s="10" t="str">
        <f>IF($AG549="","",IF(OR($V549&lt;2.7,$V549&gt;90),"Age OOR",VLOOKUP(BW$14&amp;"-int-"&amp;$L549,Equations!$G:$I,3,0)+VLOOKUP(BW$14&amp;"-sexo-"&amp;$L549,Equations!$G:$I,3,0)*$U549+VLOOKUP(BW$14&amp;"-edad-"&amp;$L549,Equations!$G:$I,3,0)*$V549+VLOOKUP(BW$14&amp;"-est-"&amp;$L549,Equations!$G:$I,3,0)*(1/$W549)+VLOOKUP(BW$14&amp;"-imc-"&amp;$L549,Equations!$G:$I,3,0)*(1/$Q549)))</f>
        <v/>
      </c>
      <c r="BX549" s="10" t="str">
        <f>IF($AG549="","",IF(OR($V549&lt;2.7,$V549&gt;90),"Age OOR",BW549-1.6449*VLOOKUP(BW$14&amp;"-rse-"&amp;$L549,Equations!$G:$I,3,0)))</f>
        <v/>
      </c>
      <c r="BY549" s="10" t="str">
        <f>IF($AG549="","",IF(OR($V549&lt;2.7,$V549&gt;90),"Age OOR",BW549+1.6449*VLOOKUP(BW$14&amp;"-rse-"&amp;$L549,Equations!$G:$I,3,0)))</f>
        <v/>
      </c>
      <c r="BZ549" s="10" t="str">
        <f t="shared" si="220"/>
        <v/>
      </c>
      <c r="CA549" s="10" t="str">
        <f>IF($AG549="","",IF(OR($V549&lt;2.7,$V549&gt;90),"Age OOR",($AG549-BW549)/VLOOKUP(BW$14&amp;"-rse-"&amp;$L549,Equations!$G:$I,3,0)))</f>
        <v/>
      </c>
      <c r="CB549" s="10" t="str">
        <f>IF($AH549="","",IF(OR($V549&lt;2.7,$V549&gt;90),"Age OOR",VLOOKUP(CB$14&amp;"-int-"&amp;$M549,Equations!$G:$I,3,0)+VLOOKUP(CB$14&amp;"-sexo-"&amp;$M549,Equations!$G:$I,3,0)*$U549+VLOOKUP(CB$14&amp;"-edad-"&amp;$M549,Equations!$G:$I,3,0)*$V549+VLOOKUP(CB$14&amp;"-est-"&amp;$M549,Equations!$G:$I,3,0)*(1/$W549)+VLOOKUP(CB$14&amp;"-imc-"&amp;$M549,Equations!$G:$I,3,0)*(1/$Q549)))</f>
        <v/>
      </c>
      <c r="CC549" s="10" t="str">
        <f>IF($AH549="","",IF(OR($V549&lt;2.7,$V549&gt;90),"Age OOR",CB549-1.6449*VLOOKUP(CB$14&amp;"-rse-"&amp;$M549,Equations!$G:$I,3,0)))</f>
        <v/>
      </c>
      <c r="CD549" s="10" t="str">
        <f>IF($AH549="","",IF(OR($V549&lt;2.7,$V549&gt;90),"Age OOR",CB549+1.6449*VLOOKUP(CB$14&amp;"-rse-"&amp;$M549,Equations!$G:$I,3,0)))</f>
        <v/>
      </c>
      <c r="CE549" s="10" t="str">
        <f t="shared" si="221"/>
        <v/>
      </c>
      <c r="CF549" s="10" t="str">
        <f>IF($AH549="","",IF(OR($V549&lt;2.7,$V549&gt;90),"Age OOR",($AH549-CB549)/VLOOKUP(CB$14&amp;"-rse-"&amp;$M549,Equations!$G:$I,3,0)))</f>
        <v/>
      </c>
      <c r="CG549" s="10" t="str">
        <f>IF($AI549="","",IF(OR($V549&lt;2.7,$V549&gt;90),"Age OOR",VLOOKUP(CG$14&amp;"-int-"&amp;$N549,Equations!$G:$I,3,0)+VLOOKUP(CG$14&amp;"-sexo-"&amp;$N549,Equations!$G:$I,3,0)*$U549+VLOOKUP(CG$14&amp;"-edad-"&amp;$N549,Equations!$G:$I,3,0)*$V549+VLOOKUP(CG$14&amp;"-est-"&amp;$N549,Equations!$G:$I,3,0)*(1/$W549)+VLOOKUP(CG$14&amp;"-imc-"&amp;$N549,Equations!$G:$I,3,0)*(1/$Q549)))</f>
        <v/>
      </c>
      <c r="CH549" s="10" t="str">
        <f>IF($AI549="","",IF(OR($V549&lt;2.7,$V549&gt;90),"Age OOR",CG549-1.6449*VLOOKUP(CG$14&amp;"-rse-"&amp;$N549,Equations!$G:$I,3,0)))</f>
        <v/>
      </c>
      <c r="CI549" s="10" t="str">
        <f>IF($AI549="","",IF(OR($V549&lt;2.7,$V549&gt;90),"Age OOR",CG549+1.6449*VLOOKUP(CG$14&amp;"-rse-"&amp;$N549,Equations!$G:$I,3,0)))</f>
        <v/>
      </c>
      <c r="CJ549" s="10" t="str">
        <f t="shared" si="222"/>
        <v/>
      </c>
      <c r="CK549" s="10" t="str">
        <f>IF($AI549="","",IF(OR($V549&lt;2.7,$V549&gt;90),"Age OOR",($AI549-CG549)/VLOOKUP(CG$14&amp;"-rse-"&amp;$N549,Equations!$G:$I,3,0)))</f>
        <v/>
      </c>
      <c r="CL549" s="10" t="str">
        <f>IF($AJ549="","",IF(OR($V549&lt;2.7,$V549&gt;90),"Age OOR",VLOOKUP(CL$14&amp;"-int-"&amp;$O549,Equations!$G:$I,3,0)+VLOOKUP(CL$14&amp;"-sexo-"&amp;$O549,Equations!$G:$I,3,0)*$U549+VLOOKUP(CL$14&amp;"-edad-"&amp;$O549,Equations!$G:$I,3,0)*$V549+VLOOKUP(CL$14&amp;"-est-"&amp;$O549,Equations!$G:$I,3,0)*(1/$W549)+VLOOKUP(CL$14&amp;"-imc-"&amp;$O549,Equations!$G:$I,3,0)*(1/$Q549)))</f>
        <v/>
      </c>
      <c r="CM549" s="10" t="str">
        <f>IF($AJ549="","",IF(OR($V549&lt;2.7,$V549&gt;90),"Age OOR",CL549-1.6449*VLOOKUP(CL$14&amp;"-rse-"&amp;$O549,Equations!$G:$I,3,0)))</f>
        <v/>
      </c>
      <c r="CN549" s="10" t="str">
        <f>IF($AJ549="","",IF(OR($V549&lt;2.7,$V549&gt;90),"Age OOR",CL549+1.6449*VLOOKUP(CL$14&amp;"-rse-"&amp;$O549,Equations!$G:$I,3,0)))</f>
        <v/>
      </c>
      <c r="CO549" s="10" t="str">
        <f t="shared" si="223"/>
        <v/>
      </c>
      <c r="CP549" s="10" t="str">
        <f>IF($AJ549="","",IF(OR($V549&lt;2.7,$V549&gt;90),"Age OOR",($AJ549-CL549)/VLOOKUP(CL$14&amp;"-rse-"&amp;$O549,Equations!$G:$I,3,0)))</f>
        <v/>
      </c>
      <c r="CQ549" s="10" t="str">
        <f>IF($AK549="","",IF(OR($V549&lt;2.7,$V549&gt;90),"Age OOR",EXP(VLOOKUP(CQ$14&amp;"-int-"&amp;$P549,Equations!$G:$I,3,0)+VLOOKUP(CQ$14&amp;"-sexo-"&amp;$P549,Equations!$G:$I,3,0)*$U549+VLOOKUP(CQ$14&amp;"-edad-"&amp;$P549,Equations!$G:$I,3,0)*$V549+VLOOKUP(CQ$14&amp;"-est-"&amp;$P549,Equations!$G:$I,3,0)*(1/$W549)+VLOOKUP(CQ$14&amp;"-imc-"&amp;$P549,Equations!$G:$I,3,0)*(1/$Q549))))</f>
        <v/>
      </c>
      <c r="CR549" s="10" t="str">
        <f>IF($AK549="","",IF(OR($V549&lt;2.7,$V549&gt;90),"Age OOR",EXP(LN(CQ549)-1.6449*VLOOKUP(CQ$14&amp;"-rse-"&amp;$P549,Equations!$G:$I,3,0))))</f>
        <v/>
      </c>
      <c r="CS549" s="10" t="str">
        <f>IF($AK549="","",IF(OR($V549&lt;2.7,$V549&gt;90),"Age OOR",EXP(LN(CQ549)+1.6449*VLOOKUP(CQ$14&amp;"-rse-"&amp;$P549,Equations!$G:$I,3,0))))</f>
        <v/>
      </c>
      <c r="CT549" s="10" t="str">
        <f t="shared" si="224"/>
        <v/>
      </c>
      <c r="CU549" s="10" t="str">
        <f>IF($AK549="","",IF(OR($V549&lt;2.7,$V549&gt;90),"Age OOR",(LN($AK549)-LN(CQ549))/VLOOKUP(CQ$14&amp;"-rse-"&amp;$P549,Equations!$G:$I,3,0)))</f>
        <v/>
      </c>
      <c r="CV549" s="47"/>
    </row>
    <row r="550" spans="5:116" x14ac:dyDescent="0.2">
      <c r="E550" s="23" t="str">
        <f t="shared" si="200"/>
        <v>Age out of range</v>
      </c>
      <c r="F550" s="23" t="str">
        <f t="shared" si="201"/>
        <v>Age out of range</v>
      </c>
      <c r="G550" s="23" t="str">
        <f t="shared" si="202"/>
        <v>Age out of range</v>
      </c>
      <c r="H550" s="23" t="str">
        <f t="shared" si="203"/>
        <v>Age out of range</v>
      </c>
      <c r="I550" s="23" t="str">
        <f t="shared" si="204"/>
        <v>Age out of range</v>
      </c>
      <c r="J550" s="23" t="str">
        <f t="shared" si="205"/>
        <v>Age out of range</v>
      </c>
      <c r="K550" s="23" t="str">
        <f t="shared" si="206"/>
        <v>Age out of range</v>
      </c>
      <c r="L550" s="23" t="str">
        <f t="shared" si="207"/>
        <v>Age out of range</v>
      </c>
      <c r="M550" s="23" t="str">
        <f t="shared" si="208"/>
        <v>Age out of range</v>
      </c>
      <c r="N550" s="23" t="str">
        <f t="shared" si="209"/>
        <v>Age out of range</v>
      </c>
      <c r="O550" s="23" t="str">
        <f t="shared" si="210"/>
        <v>Age out of range</v>
      </c>
      <c r="P550" s="23" t="str">
        <f t="shared" si="211"/>
        <v>Age out of range</v>
      </c>
      <c r="Q550" s="23" t="e">
        <f t="shared" si="212"/>
        <v>#DIV/0!</v>
      </c>
      <c r="R550" s="17"/>
      <c r="S550" s="23">
        <v>534</v>
      </c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7"/>
      <c r="AM550" s="47"/>
      <c r="AN550" s="10" t="str">
        <f>IF($Z550="","",IF(OR($V550&lt;2.7,$V550&gt;90),"Age OOR",VLOOKUP(AN$14&amp;"-int-"&amp;$E550,Equations!$G:$I,3,0)+VLOOKUP(AN$14&amp;"-sexo-"&amp;$E550,Equations!$G:$I,3,0)*$U550+VLOOKUP(AN$14&amp;"-edad-"&amp;$E550,Equations!$G:$I,3,0)*$V550+VLOOKUP(AN$14&amp;"-est-"&amp;$E550,Equations!$G:$I,3,0)*(1/$W550)+VLOOKUP(AN$14&amp;"-imc-"&amp;$E550,Equations!$G:$I,3,0)*(1/$Q550)))</f>
        <v/>
      </c>
      <c r="AO550" s="10" t="str">
        <f>IF($Z550="","",IF(OR($V550&lt;2.7,$V550&gt;90),"Age OOR",AN550-1.6449*VLOOKUP(AN$14&amp;"-rse-"&amp;$E550,Equations!$G:$I,3,0)))</f>
        <v/>
      </c>
      <c r="AP550" s="10" t="str">
        <f>IF($Z550="","",IF(OR($V550&lt;2.7,$V550&gt;90),"Age OOR",AN550+1.6449*VLOOKUP(AN$14&amp;"-rse-"&amp;$E550,Equations!$G:$I,3,0)))</f>
        <v/>
      </c>
      <c r="AQ550" s="10" t="str">
        <f t="shared" si="213"/>
        <v/>
      </c>
      <c r="AR550" s="10" t="str">
        <f>IF($Z550="","",IF(OR($V550&lt;2.7,$V550&gt;90),"Age OOR",($Z550-AN550)/VLOOKUP(AN$14&amp;"-rse-"&amp;$E550,Equations!$G:$I,3,0)))</f>
        <v/>
      </c>
      <c r="AS550" s="10" t="str">
        <f>IF($AA550="","",IF(OR($V550&lt;2.7,$V550&gt;90),"Age OOR",VLOOKUP(AS$14&amp;"-int-"&amp;$F550,Equations!$G:$I,3,0)+VLOOKUP(AS$14&amp;"-sexo-"&amp;$F550,Equations!$G:$I,3,0)*$U550+VLOOKUP(AS$14&amp;"-edad-"&amp;$F550,Equations!$G:$I,3,0)*$V550+VLOOKUP(AS$14&amp;"-est-"&amp;$F550,Equations!$G:$I,3,0)*(1/$W550)+VLOOKUP(AS$14&amp;"-imc-"&amp;$F550,Equations!$G:$I,3,0)*(1/$Q550)))</f>
        <v/>
      </c>
      <c r="AT550" s="10" t="str">
        <f>IF($AA550="","",IF(OR($V550&lt;2.7,$V550&gt;90),"Age OOR",AS550-1.6449*VLOOKUP(AS$14&amp;"-rse-"&amp;$F550,Equations!$G:$I,3,0)))</f>
        <v/>
      </c>
      <c r="AU550" s="10" t="str">
        <f>IF($AA550="","",IF(OR($V550&lt;2.7,$V550&gt;90),"Age OOR",AS550+1.6449*VLOOKUP(AS$14&amp;"-rse-"&amp;$F550,Equations!$G:$I,3,0)))</f>
        <v/>
      </c>
      <c r="AV550" s="10" t="str">
        <f t="shared" si="214"/>
        <v/>
      </c>
      <c r="AW550" s="10" t="str">
        <f>IF($AA550="","",IF(OR($V550&lt;2.7,$V550&gt;90),"Age OOR",($AA550-AS550)/VLOOKUP(AS$14&amp;"-rse-"&amp;$F550,Equations!$G:$I,3,0)))</f>
        <v/>
      </c>
      <c r="AX550" s="10" t="str">
        <f>IF($AB550="","",IF(OR($V550&lt;2.7,$V550&gt;90),"Age OOR",VLOOKUP(AX$14&amp;"-int-"&amp;$G550,Equations!$G:$I,3,0)+VLOOKUP(AX$14&amp;"-sexo-"&amp;$G550,Equations!$G:$I,3,0)*$U550+VLOOKUP(AX$14&amp;"-edad-"&amp;$G550,Equations!$G:$I,3,0)*$V550+VLOOKUP(AX$14&amp;"-est-"&amp;$G550,Equations!$G:$I,3,0)*(1/$W550)+VLOOKUP(AX$14&amp;"-imc-"&amp;$G550,Equations!$G:$I,3,0)*(1/$Q550)))</f>
        <v/>
      </c>
      <c r="AY550" s="10" t="str">
        <f>IF($AB550="","",IF(OR($V550&lt;2.7,$V550&gt;90),"Age OOR",AX550-1.6449*VLOOKUP(AX$14&amp;"-rse-"&amp;$G550,Equations!$G:$I,3,0)))</f>
        <v/>
      </c>
      <c r="AZ550" s="10" t="str">
        <f>IF($AB550="","",IF(OR($V550&lt;2.7,$V550&gt;90),"Age OOR",AX550+1.6449*VLOOKUP(AX$14&amp;"-rse-"&amp;$G550,Equations!$G:$I,3,0)))</f>
        <v/>
      </c>
      <c r="BA550" s="10" t="str">
        <f t="shared" si="215"/>
        <v/>
      </c>
      <c r="BB550" s="10" t="str">
        <f>IF($AB550="","",IF(OR($V550&lt;2.7,$V550&gt;90),"Age OOR",($AB550-AX550)/VLOOKUP(AX$14&amp;"-rse-"&amp;$G550,Equations!$G:$I,3,0)))</f>
        <v/>
      </c>
      <c r="BC550" s="10" t="str">
        <f>IF($AC550="","",IF(OR($V550&lt;2.7,$V550&gt;90),"Age OOR",VLOOKUP(BC$14&amp;"-int-"&amp;$H550,Equations!$G:$I,3,0)+VLOOKUP(BC$14&amp;"-sexo-"&amp;$H550,Equations!$G:$I,3,0)*$U550+VLOOKUP(BC$14&amp;"-edad-"&amp;$H550,Equations!$G:$I,3,0)*$V550+VLOOKUP(BC$14&amp;"-est-"&amp;$H550,Equations!$G:$I,3,0)*(1/$W550)+VLOOKUP(BC$14&amp;"-imc-"&amp;$H550,Equations!$G:$I,3,0)*(1/$Q550)))</f>
        <v/>
      </c>
      <c r="BD550" s="10" t="str">
        <f>IF($AC550="","",IF(OR($V550&lt;2.7,$V550&gt;90),"Age OOR",BC550-1.6449*VLOOKUP(BC$14&amp;"-rse-"&amp;$H550,Equations!$G:$I,3,0)))</f>
        <v/>
      </c>
      <c r="BE550" s="10" t="str">
        <f>IF($AC550="","",IF(OR($V550&lt;2.7,$V550&gt;90),"Age OOR",BC550+1.6449*VLOOKUP(BC$14&amp;"-rse-"&amp;$H550,Equations!$G:$I,3,0)))</f>
        <v/>
      </c>
      <c r="BF550" s="10" t="str">
        <f t="shared" si="216"/>
        <v/>
      </c>
      <c r="BG550" s="10" t="str">
        <f>IF($AC550="","",IF(OR($V550&lt;2.7,$V550&gt;90),"Age OOR",($AC550-BC550)/VLOOKUP(BC$14&amp;"-rse-"&amp;$H550,Equations!$G:$I,3,0)))</f>
        <v/>
      </c>
      <c r="BH550" s="10" t="str">
        <f>IF($AD550="","",IF(OR($V550&lt;2.7,$V550&gt;90),"Age OOR",VLOOKUP(BH$14&amp;"-int-"&amp;$I550,Equations!$G:$I,3,0)+VLOOKUP(BH$14&amp;"-sexo-"&amp;$I550,Equations!$G:$I,3,0)*$U550+VLOOKUP(BH$14&amp;"-edad-"&amp;$I550,Equations!$G:$I,3,0)*$V550+VLOOKUP(BH$14&amp;"-est-"&amp;$I550,Equations!$G:$I,3,0)*(1/$W550)+VLOOKUP(BH$14&amp;"-imc-"&amp;$I550,Equations!$G:$I,3,0)*(1/$Q550)))</f>
        <v/>
      </c>
      <c r="BI550" s="10" t="str">
        <f>IF($AD550="","",IF(OR($V550&lt;2.7,$V550&gt;90),"Age OOR",BH550-1.6449*VLOOKUP(BH$14&amp;"-rse-"&amp;$I550,Equations!$G:$I,3,0)))</f>
        <v/>
      </c>
      <c r="BJ550" s="10" t="str">
        <f>IF($AD550="","",IF(OR($V550&lt;2.7,$V550&gt;90),"Age OOR",BH550+1.6449*VLOOKUP(BH$14&amp;"-rse-"&amp;$I550,Equations!$G:$I,3,0)))</f>
        <v/>
      </c>
      <c r="BK550" s="10" t="str">
        <f t="shared" si="217"/>
        <v/>
      </c>
      <c r="BL550" s="10" t="str">
        <f>IF($AD550="","",IF(OR($V550&lt;2.7,$V550&gt;90),"Age OOR",($AD550-BH550)/VLOOKUP(BH$14&amp;"-rse-"&amp;$I550,Equations!$G:$I,3,0)))</f>
        <v/>
      </c>
      <c r="BM550" s="10" t="str">
        <f>IF($AE550="","",IF(OR($V550&lt;2.7,$V550&gt;90),"Age OOR",VLOOKUP(BM$14&amp;"-int-"&amp;$J550,Equations!$G:$I,3,0)+VLOOKUP(BM$14&amp;"-sexo-"&amp;$J550,Equations!$G:$I,3,0)*$U550+VLOOKUP(BM$14&amp;"-edad-"&amp;$J550,Equations!$G:$I,3,0)*$V550+VLOOKUP(BM$14&amp;"-est-"&amp;$J550,Equations!$G:$I,3,0)*(1/$W550)+VLOOKUP(BM$14&amp;"-imc-"&amp;$J550,Equations!$G:$I,3,0)*(1/$Q550)))</f>
        <v/>
      </c>
      <c r="BN550" s="10" t="str">
        <f>IF($AE550="","",IF(OR($V550&lt;2.7,$V550&gt;90),"Age OOR",BM550-1.6449*VLOOKUP(BM$14&amp;"-rse-"&amp;$J550,Equations!$G:$I,3,0)))</f>
        <v/>
      </c>
      <c r="BO550" s="10" t="str">
        <f>IF($AE550="","",IF(OR($V550&lt;2.7,$V550&gt;90),"Age OOR",BM550+1.6449*VLOOKUP(BM$14&amp;"-rse-"&amp;$J550,Equations!$G:$I,3,0)))</f>
        <v/>
      </c>
      <c r="BP550" s="10" t="str">
        <f t="shared" si="218"/>
        <v/>
      </c>
      <c r="BQ550" s="10" t="str">
        <f>IF($AE550="","",IF(OR($V550&lt;2.7,$V550&gt;90),"Age OOR",($AE550-BM550)/VLOOKUP(BM$14&amp;"-rse-"&amp;$J550,Equations!$G:$I,3,0)))</f>
        <v/>
      </c>
      <c r="BR550" s="10" t="str">
        <f>IF($AF550="","",IF(OR($V550&lt;2.7,$V550&gt;90),"Age OOR",VLOOKUP(BR$14&amp;"-int-"&amp;$K550,Equations!$G:$I,3,0)+VLOOKUP(BR$14&amp;"-sexo-"&amp;$K550,Equations!$G:$I,3,0)*$U550+VLOOKUP(BR$14&amp;"-edad-"&amp;$K550,Equations!$G:$I,3,0)*$V550+VLOOKUP(BR$14&amp;"-est-"&amp;$K550,Equations!$G:$I,3,0)*(1/$W550)+VLOOKUP(BR$14&amp;"-imc-"&amp;$K550,Equations!$G:$I,3,0)*(1/$Q550)))</f>
        <v/>
      </c>
      <c r="BS550" s="10" t="str">
        <f>IF($AF550="","",IF(OR($V550&lt;2.7,$V550&gt;90),"Age OOR",BR550-1.6449*VLOOKUP(BR$14&amp;"-rse-"&amp;$K550,Equations!$G:$I,3,0)))</f>
        <v/>
      </c>
      <c r="BT550" s="10" t="str">
        <f>IF($AF550="","",IF(OR($V550&lt;2.7,$V550&gt;90),"Age OOR",BR550+1.6449*VLOOKUP(BR$14&amp;"-rse-"&amp;$K550,Equations!$G:$I,3,0)))</f>
        <v/>
      </c>
      <c r="BU550" s="10" t="str">
        <f t="shared" si="219"/>
        <v/>
      </c>
      <c r="BV550" s="10" t="str">
        <f>IF($AF550="","",IF(OR($V550&lt;2.7,$V550&gt;90),"Age OOR",($AF550-BR550)/VLOOKUP(BR$14&amp;"-rse-"&amp;$K550,Equations!$G:$I,3,0)))</f>
        <v/>
      </c>
      <c r="BW550" s="10" t="str">
        <f>IF($AG550="","",IF(OR($V550&lt;2.7,$V550&gt;90),"Age OOR",VLOOKUP(BW$14&amp;"-int-"&amp;$L550,Equations!$G:$I,3,0)+VLOOKUP(BW$14&amp;"-sexo-"&amp;$L550,Equations!$G:$I,3,0)*$U550+VLOOKUP(BW$14&amp;"-edad-"&amp;$L550,Equations!$G:$I,3,0)*$V550+VLOOKUP(BW$14&amp;"-est-"&amp;$L550,Equations!$G:$I,3,0)*(1/$W550)+VLOOKUP(BW$14&amp;"-imc-"&amp;$L550,Equations!$G:$I,3,0)*(1/$Q550)))</f>
        <v/>
      </c>
      <c r="BX550" s="10" t="str">
        <f>IF($AG550="","",IF(OR($V550&lt;2.7,$V550&gt;90),"Age OOR",BW550-1.6449*VLOOKUP(BW$14&amp;"-rse-"&amp;$L550,Equations!$G:$I,3,0)))</f>
        <v/>
      </c>
      <c r="BY550" s="10" t="str">
        <f>IF($AG550="","",IF(OR($V550&lt;2.7,$V550&gt;90),"Age OOR",BW550+1.6449*VLOOKUP(BW$14&amp;"-rse-"&amp;$L550,Equations!$G:$I,3,0)))</f>
        <v/>
      </c>
      <c r="BZ550" s="10" t="str">
        <f t="shared" si="220"/>
        <v/>
      </c>
      <c r="CA550" s="10" t="str">
        <f>IF($AG550="","",IF(OR($V550&lt;2.7,$V550&gt;90),"Age OOR",($AG550-BW550)/VLOOKUP(BW$14&amp;"-rse-"&amp;$L550,Equations!$G:$I,3,0)))</f>
        <v/>
      </c>
      <c r="CB550" s="10" t="str">
        <f>IF($AH550="","",IF(OR($V550&lt;2.7,$V550&gt;90),"Age OOR",VLOOKUP(CB$14&amp;"-int-"&amp;$M550,Equations!$G:$I,3,0)+VLOOKUP(CB$14&amp;"-sexo-"&amp;$M550,Equations!$G:$I,3,0)*$U550+VLOOKUP(CB$14&amp;"-edad-"&amp;$M550,Equations!$G:$I,3,0)*$V550+VLOOKUP(CB$14&amp;"-est-"&amp;$M550,Equations!$G:$I,3,0)*(1/$W550)+VLOOKUP(CB$14&amp;"-imc-"&amp;$M550,Equations!$G:$I,3,0)*(1/$Q550)))</f>
        <v/>
      </c>
      <c r="CC550" s="10" t="str">
        <f>IF($AH550="","",IF(OR($V550&lt;2.7,$V550&gt;90),"Age OOR",CB550-1.6449*VLOOKUP(CB$14&amp;"-rse-"&amp;$M550,Equations!$G:$I,3,0)))</f>
        <v/>
      </c>
      <c r="CD550" s="10" t="str">
        <f>IF($AH550="","",IF(OR($V550&lt;2.7,$V550&gt;90),"Age OOR",CB550+1.6449*VLOOKUP(CB$14&amp;"-rse-"&amp;$M550,Equations!$G:$I,3,0)))</f>
        <v/>
      </c>
      <c r="CE550" s="10" t="str">
        <f t="shared" si="221"/>
        <v/>
      </c>
      <c r="CF550" s="10" t="str">
        <f>IF($AH550="","",IF(OR($V550&lt;2.7,$V550&gt;90),"Age OOR",($AH550-CB550)/VLOOKUP(CB$14&amp;"-rse-"&amp;$M550,Equations!$G:$I,3,0)))</f>
        <v/>
      </c>
      <c r="CG550" s="10" t="str">
        <f>IF($AI550="","",IF(OR($V550&lt;2.7,$V550&gt;90),"Age OOR",VLOOKUP(CG$14&amp;"-int-"&amp;$N550,Equations!$G:$I,3,0)+VLOOKUP(CG$14&amp;"-sexo-"&amp;$N550,Equations!$G:$I,3,0)*$U550+VLOOKUP(CG$14&amp;"-edad-"&amp;$N550,Equations!$G:$I,3,0)*$V550+VLOOKUP(CG$14&amp;"-est-"&amp;$N550,Equations!$G:$I,3,0)*(1/$W550)+VLOOKUP(CG$14&amp;"-imc-"&amp;$N550,Equations!$G:$I,3,0)*(1/$Q550)))</f>
        <v/>
      </c>
      <c r="CH550" s="10" t="str">
        <f>IF($AI550="","",IF(OR($V550&lt;2.7,$V550&gt;90),"Age OOR",CG550-1.6449*VLOOKUP(CG$14&amp;"-rse-"&amp;$N550,Equations!$G:$I,3,0)))</f>
        <v/>
      </c>
      <c r="CI550" s="10" t="str">
        <f>IF($AI550="","",IF(OR($V550&lt;2.7,$V550&gt;90),"Age OOR",CG550+1.6449*VLOOKUP(CG$14&amp;"-rse-"&amp;$N550,Equations!$G:$I,3,0)))</f>
        <v/>
      </c>
      <c r="CJ550" s="10" t="str">
        <f t="shared" si="222"/>
        <v/>
      </c>
      <c r="CK550" s="10" t="str">
        <f>IF($AI550="","",IF(OR($V550&lt;2.7,$V550&gt;90),"Age OOR",($AI550-CG550)/VLOOKUP(CG$14&amp;"-rse-"&amp;$N550,Equations!$G:$I,3,0)))</f>
        <v/>
      </c>
      <c r="CL550" s="10" t="str">
        <f>IF($AJ550="","",IF(OR($V550&lt;2.7,$V550&gt;90),"Age OOR",VLOOKUP(CL$14&amp;"-int-"&amp;$O550,Equations!$G:$I,3,0)+VLOOKUP(CL$14&amp;"-sexo-"&amp;$O550,Equations!$G:$I,3,0)*$U550+VLOOKUP(CL$14&amp;"-edad-"&amp;$O550,Equations!$G:$I,3,0)*$V550+VLOOKUP(CL$14&amp;"-est-"&amp;$O550,Equations!$G:$I,3,0)*(1/$W550)+VLOOKUP(CL$14&amp;"-imc-"&amp;$O550,Equations!$G:$I,3,0)*(1/$Q550)))</f>
        <v/>
      </c>
      <c r="CM550" s="10" t="str">
        <f>IF($AJ550="","",IF(OR($V550&lt;2.7,$V550&gt;90),"Age OOR",CL550-1.6449*VLOOKUP(CL$14&amp;"-rse-"&amp;$O550,Equations!$G:$I,3,0)))</f>
        <v/>
      </c>
      <c r="CN550" s="10" t="str">
        <f>IF($AJ550="","",IF(OR($V550&lt;2.7,$V550&gt;90),"Age OOR",CL550+1.6449*VLOOKUP(CL$14&amp;"-rse-"&amp;$O550,Equations!$G:$I,3,0)))</f>
        <v/>
      </c>
      <c r="CO550" s="10" t="str">
        <f t="shared" si="223"/>
        <v/>
      </c>
      <c r="CP550" s="10" t="str">
        <f>IF($AJ550="","",IF(OR($V550&lt;2.7,$V550&gt;90),"Age OOR",($AJ550-CL550)/VLOOKUP(CL$14&amp;"-rse-"&amp;$O550,Equations!$G:$I,3,0)))</f>
        <v/>
      </c>
      <c r="CQ550" s="10" t="str">
        <f>IF($AK550="","",IF(OR($V550&lt;2.7,$V550&gt;90),"Age OOR",EXP(VLOOKUP(CQ$14&amp;"-int-"&amp;$P550,Equations!$G:$I,3,0)+VLOOKUP(CQ$14&amp;"-sexo-"&amp;$P550,Equations!$G:$I,3,0)*$U550+VLOOKUP(CQ$14&amp;"-edad-"&amp;$P550,Equations!$G:$I,3,0)*$V550+VLOOKUP(CQ$14&amp;"-est-"&amp;$P550,Equations!$G:$I,3,0)*(1/$W550)+VLOOKUP(CQ$14&amp;"-imc-"&amp;$P550,Equations!$G:$I,3,0)*(1/$Q550))))</f>
        <v/>
      </c>
      <c r="CR550" s="10" t="str">
        <f>IF($AK550="","",IF(OR($V550&lt;2.7,$V550&gt;90),"Age OOR",EXP(LN(CQ550)-1.6449*VLOOKUP(CQ$14&amp;"-rse-"&amp;$P550,Equations!$G:$I,3,0))))</f>
        <v/>
      </c>
      <c r="CS550" s="10" t="str">
        <f>IF($AK550="","",IF(OR($V550&lt;2.7,$V550&gt;90),"Age OOR",EXP(LN(CQ550)+1.6449*VLOOKUP(CQ$14&amp;"-rse-"&amp;$P550,Equations!$G:$I,3,0))))</f>
        <v/>
      </c>
      <c r="CT550" s="10" t="str">
        <f t="shared" si="224"/>
        <v/>
      </c>
      <c r="CU550" s="10" t="str">
        <f>IF($AK550="","",IF(OR($V550&lt;2.7,$V550&gt;90),"Age OOR",(LN($AK550)-LN(CQ550))/VLOOKUP(CQ$14&amp;"-rse-"&amp;$P550,Equations!$G:$I,3,0)))</f>
        <v/>
      </c>
      <c r="CV550" s="47"/>
    </row>
    <row r="551" spans="5:116" x14ac:dyDescent="0.2">
      <c r="E551" s="23" t="str">
        <f t="shared" si="200"/>
        <v>Age out of range</v>
      </c>
      <c r="F551" s="23" t="str">
        <f t="shared" si="201"/>
        <v>Age out of range</v>
      </c>
      <c r="G551" s="23" t="str">
        <f t="shared" si="202"/>
        <v>Age out of range</v>
      </c>
      <c r="H551" s="23" t="str">
        <f t="shared" si="203"/>
        <v>Age out of range</v>
      </c>
      <c r="I551" s="23" t="str">
        <f t="shared" si="204"/>
        <v>Age out of range</v>
      </c>
      <c r="J551" s="23" t="str">
        <f t="shared" si="205"/>
        <v>Age out of range</v>
      </c>
      <c r="K551" s="23" t="str">
        <f t="shared" si="206"/>
        <v>Age out of range</v>
      </c>
      <c r="L551" s="23" t="str">
        <f t="shared" si="207"/>
        <v>Age out of range</v>
      </c>
      <c r="M551" s="23" t="str">
        <f t="shared" si="208"/>
        <v>Age out of range</v>
      </c>
      <c r="N551" s="23" t="str">
        <f t="shared" si="209"/>
        <v>Age out of range</v>
      </c>
      <c r="O551" s="23" t="str">
        <f t="shared" si="210"/>
        <v>Age out of range</v>
      </c>
      <c r="P551" s="23" t="str">
        <f t="shared" si="211"/>
        <v>Age out of range</v>
      </c>
      <c r="Q551" s="23" t="e">
        <f t="shared" si="212"/>
        <v>#DIV/0!</v>
      </c>
      <c r="R551" s="17"/>
      <c r="S551" s="23">
        <v>535</v>
      </c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7"/>
      <c r="AM551" s="47"/>
      <c r="AN551" s="10" t="str">
        <f>IF($Z551="","",IF(OR($V551&lt;2.7,$V551&gt;90),"Age OOR",VLOOKUP(AN$14&amp;"-int-"&amp;$E551,Equations!$G:$I,3,0)+VLOOKUP(AN$14&amp;"-sexo-"&amp;$E551,Equations!$G:$I,3,0)*$U551+VLOOKUP(AN$14&amp;"-edad-"&amp;$E551,Equations!$G:$I,3,0)*$V551+VLOOKUP(AN$14&amp;"-est-"&amp;$E551,Equations!$G:$I,3,0)*(1/$W551)+VLOOKUP(AN$14&amp;"-imc-"&amp;$E551,Equations!$G:$I,3,0)*(1/$Q551)))</f>
        <v/>
      </c>
      <c r="AO551" s="10" t="str">
        <f>IF($Z551="","",IF(OR($V551&lt;2.7,$V551&gt;90),"Age OOR",AN551-1.6449*VLOOKUP(AN$14&amp;"-rse-"&amp;$E551,Equations!$G:$I,3,0)))</f>
        <v/>
      </c>
      <c r="AP551" s="10" t="str">
        <f>IF($Z551="","",IF(OR($V551&lt;2.7,$V551&gt;90),"Age OOR",AN551+1.6449*VLOOKUP(AN$14&amp;"-rse-"&amp;$E551,Equations!$G:$I,3,0)))</f>
        <v/>
      </c>
      <c r="AQ551" s="10" t="str">
        <f t="shared" si="213"/>
        <v/>
      </c>
      <c r="AR551" s="10" t="str">
        <f>IF($Z551="","",IF(OR($V551&lt;2.7,$V551&gt;90),"Age OOR",($Z551-AN551)/VLOOKUP(AN$14&amp;"-rse-"&amp;$E551,Equations!$G:$I,3,0)))</f>
        <v/>
      </c>
      <c r="AS551" s="10" t="str">
        <f>IF($AA551="","",IF(OR($V551&lt;2.7,$V551&gt;90),"Age OOR",VLOOKUP(AS$14&amp;"-int-"&amp;$F551,Equations!$G:$I,3,0)+VLOOKUP(AS$14&amp;"-sexo-"&amp;$F551,Equations!$G:$I,3,0)*$U551+VLOOKUP(AS$14&amp;"-edad-"&amp;$F551,Equations!$G:$I,3,0)*$V551+VLOOKUP(AS$14&amp;"-est-"&amp;$F551,Equations!$G:$I,3,0)*(1/$W551)+VLOOKUP(AS$14&amp;"-imc-"&amp;$F551,Equations!$G:$I,3,0)*(1/$Q551)))</f>
        <v/>
      </c>
      <c r="AT551" s="10" t="str">
        <f>IF($AA551="","",IF(OR($V551&lt;2.7,$V551&gt;90),"Age OOR",AS551-1.6449*VLOOKUP(AS$14&amp;"-rse-"&amp;$F551,Equations!$G:$I,3,0)))</f>
        <v/>
      </c>
      <c r="AU551" s="10" t="str">
        <f>IF($AA551="","",IF(OR($V551&lt;2.7,$V551&gt;90),"Age OOR",AS551+1.6449*VLOOKUP(AS$14&amp;"-rse-"&amp;$F551,Equations!$G:$I,3,0)))</f>
        <v/>
      </c>
      <c r="AV551" s="10" t="str">
        <f t="shared" si="214"/>
        <v/>
      </c>
      <c r="AW551" s="10" t="str">
        <f>IF($AA551="","",IF(OR($V551&lt;2.7,$V551&gt;90),"Age OOR",($AA551-AS551)/VLOOKUP(AS$14&amp;"-rse-"&amp;$F551,Equations!$G:$I,3,0)))</f>
        <v/>
      </c>
      <c r="AX551" s="10" t="str">
        <f>IF($AB551="","",IF(OR($V551&lt;2.7,$V551&gt;90),"Age OOR",VLOOKUP(AX$14&amp;"-int-"&amp;$G551,Equations!$G:$I,3,0)+VLOOKUP(AX$14&amp;"-sexo-"&amp;$G551,Equations!$G:$I,3,0)*$U551+VLOOKUP(AX$14&amp;"-edad-"&amp;$G551,Equations!$G:$I,3,0)*$V551+VLOOKUP(AX$14&amp;"-est-"&amp;$G551,Equations!$G:$I,3,0)*(1/$W551)+VLOOKUP(AX$14&amp;"-imc-"&amp;$G551,Equations!$G:$I,3,0)*(1/$Q551)))</f>
        <v/>
      </c>
      <c r="AY551" s="10" t="str">
        <f>IF($AB551="","",IF(OR($V551&lt;2.7,$V551&gt;90),"Age OOR",AX551-1.6449*VLOOKUP(AX$14&amp;"-rse-"&amp;$G551,Equations!$G:$I,3,0)))</f>
        <v/>
      </c>
      <c r="AZ551" s="10" t="str">
        <f>IF($AB551="","",IF(OR($V551&lt;2.7,$V551&gt;90),"Age OOR",AX551+1.6449*VLOOKUP(AX$14&amp;"-rse-"&amp;$G551,Equations!$G:$I,3,0)))</f>
        <v/>
      </c>
      <c r="BA551" s="10" t="str">
        <f t="shared" si="215"/>
        <v/>
      </c>
      <c r="BB551" s="10" t="str">
        <f>IF($AB551="","",IF(OR($V551&lt;2.7,$V551&gt;90),"Age OOR",($AB551-AX551)/VLOOKUP(AX$14&amp;"-rse-"&amp;$G551,Equations!$G:$I,3,0)))</f>
        <v/>
      </c>
      <c r="BC551" s="10" t="str">
        <f>IF($AC551="","",IF(OR($V551&lt;2.7,$V551&gt;90),"Age OOR",VLOOKUP(BC$14&amp;"-int-"&amp;$H551,Equations!$G:$I,3,0)+VLOOKUP(BC$14&amp;"-sexo-"&amp;$H551,Equations!$G:$I,3,0)*$U551+VLOOKUP(BC$14&amp;"-edad-"&amp;$H551,Equations!$G:$I,3,0)*$V551+VLOOKUP(BC$14&amp;"-est-"&amp;$H551,Equations!$G:$I,3,0)*(1/$W551)+VLOOKUP(BC$14&amp;"-imc-"&amp;$H551,Equations!$G:$I,3,0)*(1/$Q551)))</f>
        <v/>
      </c>
      <c r="BD551" s="10" t="str">
        <f>IF($AC551="","",IF(OR($V551&lt;2.7,$V551&gt;90),"Age OOR",BC551-1.6449*VLOOKUP(BC$14&amp;"-rse-"&amp;$H551,Equations!$G:$I,3,0)))</f>
        <v/>
      </c>
      <c r="BE551" s="10" t="str">
        <f>IF($AC551="","",IF(OR($V551&lt;2.7,$V551&gt;90),"Age OOR",BC551+1.6449*VLOOKUP(BC$14&amp;"-rse-"&amp;$H551,Equations!$G:$I,3,0)))</f>
        <v/>
      </c>
      <c r="BF551" s="10" t="str">
        <f t="shared" si="216"/>
        <v/>
      </c>
      <c r="BG551" s="10" t="str">
        <f>IF($AC551="","",IF(OR($V551&lt;2.7,$V551&gt;90),"Age OOR",($AC551-BC551)/VLOOKUP(BC$14&amp;"-rse-"&amp;$H551,Equations!$G:$I,3,0)))</f>
        <v/>
      </c>
      <c r="BH551" s="10" t="str">
        <f>IF($AD551="","",IF(OR($V551&lt;2.7,$V551&gt;90),"Age OOR",VLOOKUP(BH$14&amp;"-int-"&amp;$I551,Equations!$G:$I,3,0)+VLOOKUP(BH$14&amp;"-sexo-"&amp;$I551,Equations!$G:$I,3,0)*$U551+VLOOKUP(BH$14&amp;"-edad-"&amp;$I551,Equations!$G:$I,3,0)*$V551+VLOOKUP(BH$14&amp;"-est-"&amp;$I551,Equations!$G:$I,3,0)*(1/$W551)+VLOOKUP(BH$14&amp;"-imc-"&amp;$I551,Equations!$G:$I,3,0)*(1/$Q551)))</f>
        <v/>
      </c>
      <c r="BI551" s="10" t="str">
        <f>IF($AD551="","",IF(OR($V551&lt;2.7,$V551&gt;90),"Age OOR",BH551-1.6449*VLOOKUP(BH$14&amp;"-rse-"&amp;$I551,Equations!$G:$I,3,0)))</f>
        <v/>
      </c>
      <c r="BJ551" s="10" t="str">
        <f>IF($AD551="","",IF(OR($V551&lt;2.7,$V551&gt;90),"Age OOR",BH551+1.6449*VLOOKUP(BH$14&amp;"-rse-"&amp;$I551,Equations!$G:$I,3,0)))</f>
        <v/>
      </c>
      <c r="BK551" s="10" t="str">
        <f t="shared" si="217"/>
        <v/>
      </c>
      <c r="BL551" s="10" t="str">
        <f>IF($AD551="","",IF(OR($V551&lt;2.7,$V551&gt;90),"Age OOR",($AD551-BH551)/VLOOKUP(BH$14&amp;"-rse-"&amp;$I551,Equations!$G:$I,3,0)))</f>
        <v/>
      </c>
      <c r="BM551" s="10" t="str">
        <f>IF($AE551="","",IF(OR($V551&lt;2.7,$V551&gt;90),"Age OOR",VLOOKUP(BM$14&amp;"-int-"&amp;$J551,Equations!$G:$I,3,0)+VLOOKUP(BM$14&amp;"-sexo-"&amp;$J551,Equations!$G:$I,3,0)*$U551+VLOOKUP(BM$14&amp;"-edad-"&amp;$J551,Equations!$G:$I,3,0)*$V551+VLOOKUP(BM$14&amp;"-est-"&amp;$J551,Equations!$G:$I,3,0)*(1/$W551)+VLOOKUP(BM$14&amp;"-imc-"&amp;$J551,Equations!$G:$I,3,0)*(1/$Q551)))</f>
        <v/>
      </c>
      <c r="BN551" s="10" t="str">
        <f>IF($AE551="","",IF(OR($V551&lt;2.7,$V551&gt;90),"Age OOR",BM551-1.6449*VLOOKUP(BM$14&amp;"-rse-"&amp;$J551,Equations!$G:$I,3,0)))</f>
        <v/>
      </c>
      <c r="BO551" s="10" t="str">
        <f>IF($AE551="","",IF(OR($V551&lt;2.7,$V551&gt;90),"Age OOR",BM551+1.6449*VLOOKUP(BM$14&amp;"-rse-"&amp;$J551,Equations!$G:$I,3,0)))</f>
        <v/>
      </c>
      <c r="BP551" s="10" t="str">
        <f t="shared" si="218"/>
        <v/>
      </c>
      <c r="BQ551" s="10" t="str">
        <f>IF($AE551="","",IF(OR($V551&lt;2.7,$V551&gt;90),"Age OOR",($AE551-BM551)/VLOOKUP(BM$14&amp;"-rse-"&amp;$J551,Equations!$G:$I,3,0)))</f>
        <v/>
      </c>
      <c r="BR551" s="10" t="str">
        <f>IF($AF551="","",IF(OR($V551&lt;2.7,$V551&gt;90),"Age OOR",VLOOKUP(BR$14&amp;"-int-"&amp;$K551,Equations!$G:$I,3,0)+VLOOKUP(BR$14&amp;"-sexo-"&amp;$K551,Equations!$G:$I,3,0)*$U551+VLOOKUP(BR$14&amp;"-edad-"&amp;$K551,Equations!$G:$I,3,0)*$V551+VLOOKUP(BR$14&amp;"-est-"&amp;$K551,Equations!$G:$I,3,0)*(1/$W551)+VLOOKUP(BR$14&amp;"-imc-"&amp;$K551,Equations!$G:$I,3,0)*(1/$Q551)))</f>
        <v/>
      </c>
      <c r="BS551" s="10" t="str">
        <f>IF($AF551="","",IF(OR($V551&lt;2.7,$V551&gt;90),"Age OOR",BR551-1.6449*VLOOKUP(BR$14&amp;"-rse-"&amp;$K551,Equations!$G:$I,3,0)))</f>
        <v/>
      </c>
      <c r="BT551" s="10" t="str">
        <f>IF($AF551="","",IF(OR($V551&lt;2.7,$V551&gt;90),"Age OOR",BR551+1.6449*VLOOKUP(BR$14&amp;"-rse-"&amp;$K551,Equations!$G:$I,3,0)))</f>
        <v/>
      </c>
      <c r="BU551" s="10" t="str">
        <f t="shared" si="219"/>
        <v/>
      </c>
      <c r="BV551" s="10" t="str">
        <f>IF($AF551="","",IF(OR($V551&lt;2.7,$V551&gt;90),"Age OOR",($AF551-BR551)/VLOOKUP(BR$14&amp;"-rse-"&amp;$K551,Equations!$G:$I,3,0)))</f>
        <v/>
      </c>
      <c r="BW551" s="10" t="str">
        <f>IF($AG551="","",IF(OR($V551&lt;2.7,$V551&gt;90),"Age OOR",VLOOKUP(BW$14&amp;"-int-"&amp;$L551,Equations!$G:$I,3,0)+VLOOKUP(BW$14&amp;"-sexo-"&amp;$L551,Equations!$G:$I,3,0)*$U551+VLOOKUP(BW$14&amp;"-edad-"&amp;$L551,Equations!$G:$I,3,0)*$V551+VLOOKUP(BW$14&amp;"-est-"&amp;$L551,Equations!$G:$I,3,0)*(1/$W551)+VLOOKUP(BW$14&amp;"-imc-"&amp;$L551,Equations!$G:$I,3,0)*(1/$Q551)))</f>
        <v/>
      </c>
      <c r="BX551" s="10" t="str">
        <f>IF($AG551="","",IF(OR($V551&lt;2.7,$V551&gt;90),"Age OOR",BW551-1.6449*VLOOKUP(BW$14&amp;"-rse-"&amp;$L551,Equations!$G:$I,3,0)))</f>
        <v/>
      </c>
      <c r="BY551" s="10" t="str">
        <f>IF($AG551="","",IF(OR($V551&lt;2.7,$V551&gt;90),"Age OOR",BW551+1.6449*VLOOKUP(BW$14&amp;"-rse-"&amp;$L551,Equations!$G:$I,3,0)))</f>
        <v/>
      </c>
      <c r="BZ551" s="10" t="str">
        <f t="shared" si="220"/>
        <v/>
      </c>
      <c r="CA551" s="10" t="str">
        <f>IF($AG551="","",IF(OR($V551&lt;2.7,$V551&gt;90),"Age OOR",($AG551-BW551)/VLOOKUP(BW$14&amp;"-rse-"&amp;$L551,Equations!$G:$I,3,0)))</f>
        <v/>
      </c>
      <c r="CB551" s="10" t="str">
        <f>IF($AH551="","",IF(OR($V551&lt;2.7,$V551&gt;90),"Age OOR",VLOOKUP(CB$14&amp;"-int-"&amp;$M551,Equations!$G:$I,3,0)+VLOOKUP(CB$14&amp;"-sexo-"&amp;$M551,Equations!$G:$I,3,0)*$U551+VLOOKUP(CB$14&amp;"-edad-"&amp;$M551,Equations!$G:$I,3,0)*$V551+VLOOKUP(CB$14&amp;"-est-"&amp;$M551,Equations!$G:$I,3,0)*(1/$W551)+VLOOKUP(CB$14&amp;"-imc-"&amp;$M551,Equations!$G:$I,3,0)*(1/$Q551)))</f>
        <v/>
      </c>
      <c r="CC551" s="10" t="str">
        <f>IF($AH551="","",IF(OR($V551&lt;2.7,$V551&gt;90),"Age OOR",CB551-1.6449*VLOOKUP(CB$14&amp;"-rse-"&amp;$M551,Equations!$G:$I,3,0)))</f>
        <v/>
      </c>
      <c r="CD551" s="10" t="str">
        <f>IF($AH551="","",IF(OR($V551&lt;2.7,$V551&gt;90),"Age OOR",CB551+1.6449*VLOOKUP(CB$14&amp;"-rse-"&amp;$M551,Equations!$G:$I,3,0)))</f>
        <v/>
      </c>
      <c r="CE551" s="10" t="str">
        <f t="shared" si="221"/>
        <v/>
      </c>
      <c r="CF551" s="10" t="str">
        <f>IF($AH551="","",IF(OR($V551&lt;2.7,$V551&gt;90),"Age OOR",($AH551-CB551)/VLOOKUP(CB$14&amp;"-rse-"&amp;$M551,Equations!$G:$I,3,0)))</f>
        <v/>
      </c>
      <c r="CG551" s="10" t="str">
        <f>IF($AI551="","",IF(OR($V551&lt;2.7,$V551&gt;90),"Age OOR",VLOOKUP(CG$14&amp;"-int-"&amp;$N551,Equations!$G:$I,3,0)+VLOOKUP(CG$14&amp;"-sexo-"&amp;$N551,Equations!$G:$I,3,0)*$U551+VLOOKUP(CG$14&amp;"-edad-"&amp;$N551,Equations!$G:$I,3,0)*$V551+VLOOKUP(CG$14&amp;"-est-"&amp;$N551,Equations!$G:$I,3,0)*(1/$W551)+VLOOKUP(CG$14&amp;"-imc-"&amp;$N551,Equations!$G:$I,3,0)*(1/$Q551)))</f>
        <v/>
      </c>
      <c r="CH551" s="10" t="str">
        <f>IF($AI551="","",IF(OR($V551&lt;2.7,$V551&gt;90),"Age OOR",CG551-1.6449*VLOOKUP(CG$14&amp;"-rse-"&amp;$N551,Equations!$G:$I,3,0)))</f>
        <v/>
      </c>
      <c r="CI551" s="10" t="str">
        <f>IF($AI551="","",IF(OR($V551&lt;2.7,$V551&gt;90),"Age OOR",CG551+1.6449*VLOOKUP(CG$14&amp;"-rse-"&amp;$N551,Equations!$G:$I,3,0)))</f>
        <v/>
      </c>
      <c r="CJ551" s="10" t="str">
        <f t="shared" si="222"/>
        <v/>
      </c>
      <c r="CK551" s="10" t="str">
        <f>IF($AI551="","",IF(OR($V551&lt;2.7,$V551&gt;90),"Age OOR",($AI551-CG551)/VLOOKUP(CG$14&amp;"-rse-"&amp;$N551,Equations!$G:$I,3,0)))</f>
        <v/>
      </c>
      <c r="CL551" s="10" t="str">
        <f>IF($AJ551="","",IF(OR($V551&lt;2.7,$V551&gt;90),"Age OOR",VLOOKUP(CL$14&amp;"-int-"&amp;$O551,Equations!$G:$I,3,0)+VLOOKUP(CL$14&amp;"-sexo-"&amp;$O551,Equations!$G:$I,3,0)*$U551+VLOOKUP(CL$14&amp;"-edad-"&amp;$O551,Equations!$G:$I,3,0)*$V551+VLOOKUP(CL$14&amp;"-est-"&amp;$O551,Equations!$G:$I,3,0)*(1/$W551)+VLOOKUP(CL$14&amp;"-imc-"&amp;$O551,Equations!$G:$I,3,0)*(1/$Q551)))</f>
        <v/>
      </c>
      <c r="CM551" s="10" t="str">
        <f>IF($AJ551="","",IF(OR($V551&lt;2.7,$V551&gt;90),"Age OOR",CL551-1.6449*VLOOKUP(CL$14&amp;"-rse-"&amp;$O551,Equations!$G:$I,3,0)))</f>
        <v/>
      </c>
      <c r="CN551" s="10" t="str">
        <f>IF($AJ551="","",IF(OR($V551&lt;2.7,$V551&gt;90),"Age OOR",CL551+1.6449*VLOOKUP(CL$14&amp;"-rse-"&amp;$O551,Equations!$G:$I,3,0)))</f>
        <v/>
      </c>
      <c r="CO551" s="10" t="str">
        <f t="shared" si="223"/>
        <v/>
      </c>
      <c r="CP551" s="10" t="str">
        <f>IF($AJ551="","",IF(OR($V551&lt;2.7,$V551&gt;90),"Age OOR",($AJ551-CL551)/VLOOKUP(CL$14&amp;"-rse-"&amp;$O551,Equations!$G:$I,3,0)))</f>
        <v/>
      </c>
      <c r="CQ551" s="10" t="str">
        <f>IF($AK551="","",IF(OR($V551&lt;2.7,$V551&gt;90),"Age OOR",EXP(VLOOKUP(CQ$14&amp;"-int-"&amp;$P551,Equations!$G:$I,3,0)+VLOOKUP(CQ$14&amp;"-sexo-"&amp;$P551,Equations!$G:$I,3,0)*$U551+VLOOKUP(CQ$14&amp;"-edad-"&amp;$P551,Equations!$G:$I,3,0)*$V551+VLOOKUP(CQ$14&amp;"-est-"&amp;$P551,Equations!$G:$I,3,0)*(1/$W551)+VLOOKUP(CQ$14&amp;"-imc-"&amp;$P551,Equations!$G:$I,3,0)*(1/$Q551))))</f>
        <v/>
      </c>
      <c r="CR551" s="10" t="str">
        <f>IF($AK551="","",IF(OR($V551&lt;2.7,$V551&gt;90),"Age OOR",EXP(LN(CQ551)-1.6449*VLOOKUP(CQ$14&amp;"-rse-"&amp;$P551,Equations!$G:$I,3,0))))</f>
        <v/>
      </c>
      <c r="CS551" s="10" t="str">
        <f>IF($AK551="","",IF(OR($V551&lt;2.7,$V551&gt;90),"Age OOR",EXP(LN(CQ551)+1.6449*VLOOKUP(CQ$14&amp;"-rse-"&amp;$P551,Equations!$G:$I,3,0))))</f>
        <v/>
      </c>
      <c r="CT551" s="10" t="str">
        <f t="shared" si="224"/>
        <v/>
      </c>
      <c r="CU551" s="10" t="str">
        <f>IF($AK551="","",IF(OR($V551&lt;2.7,$V551&gt;90),"Age OOR",(LN($AK551)-LN(CQ551))/VLOOKUP(CQ$14&amp;"-rse-"&amp;$P551,Equations!$G:$I,3,0)))</f>
        <v/>
      </c>
      <c r="CV551" s="47"/>
    </row>
    <row r="552" spans="5:116" x14ac:dyDescent="0.2">
      <c r="E552" s="23" t="str">
        <f t="shared" si="200"/>
        <v>Age out of range</v>
      </c>
      <c r="F552" s="23" t="str">
        <f t="shared" si="201"/>
        <v>Age out of range</v>
      </c>
      <c r="G552" s="23" t="str">
        <f t="shared" si="202"/>
        <v>Age out of range</v>
      </c>
      <c r="H552" s="23" t="str">
        <f t="shared" si="203"/>
        <v>Age out of range</v>
      </c>
      <c r="I552" s="23" t="str">
        <f t="shared" si="204"/>
        <v>Age out of range</v>
      </c>
      <c r="J552" s="23" t="str">
        <f t="shared" si="205"/>
        <v>Age out of range</v>
      </c>
      <c r="K552" s="23" t="str">
        <f t="shared" si="206"/>
        <v>Age out of range</v>
      </c>
      <c r="L552" s="23" t="str">
        <f t="shared" si="207"/>
        <v>Age out of range</v>
      </c>
      <c r="M552" s="23" t="str">
        <f t="shared" si="208"/>
        <v>Age out of range</v>
      </c>
      <c r="N552" s="23" t="str">
        <f t="shared" si="209"/>
        <v>Age out of range</v>
      </c>
      <c r="O552" s="23" t="str">
        <f t="shared" si="210"/>
        <v>Age out of range</v>
      </c>
      <c r="P552" s="23" t="str">
        <f t="shared" si="211"/>
        <v>Age out of range</v>
      </c>
      <c r="Q552" s="23" t="e">
        <f t="shared" si="212"/>
        <v>#DIV/0!</v>
      </c>
      <c r="R552" s="17"/>
      <c r="S552" s="23">
        <v>536</v>
      </c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7"/>
      <c r="AM552" s="47"/>
      <c r="AN552" s="10" t="str">
        <f>IF($Z552="","",IF(OR($V552&lt;2.7,$V552&gt;90),"Age OOR",VLOOKUP(AN$14&amp;"-int-"&amp;$E552,Equations!$G:$I,3,0)+VLOOKUP(AN$14&amp;"-sexo-"&amp;$E552,Equations!$G:$I,3,0)*$U552+VLOOKUP(AN$14&amp;"-edad-"&amp;$E552,Equations!$G:$I,3,0)*$V552+VLOOKUP(AN$14&amp;"-est-"&amp;$E552,Equations!$G:$I,3,0)*(1/$W552)+VLOOKUP(AN$14&amp;"-imc-"&amp;$E552,Equations!$G:$I,3,0)*(1/$Q552)))</f>
        <v/>
      </c>
      <c r="AO552" s="10" t="str">
        <f>IF($Z552="","",IF(OR($V552&lt;2.7,$V552&gt;90),"Age OOR",AN552-1.6449*VLOOKUP(AN$14&amp;"-rse-"&amp;$E552,Equations!$G:$I,3,0)))</f>
        <v/>
      </c>
      <c r="AP552" s="10" t="str">
        <f>IF($Z552="","",IF(OR($V552&lt;2.7,$V552&gt;90),"Age OOR",AN552+1.6449*VLOOKUP(AN$14&amp;"-rse-"&amp;$E552,Equations!$G:$I,3,0)))</f>
        <v/>
      </c>
      <c r="AQ552" s="10" t="str">
        <f t="shared" si="213"/>
        <v/>
      </c>
      <c r="AR552" s="10" t="str">
        <f>IF($Z552="","",IF(OR($V552&lt;2.7,$V552&gt;90),"Age OOR",($Z552-AN552)/VLOOKUP(AN$14&amp;"-rse-"&amp;$E552,Equations!$G:$I,3,0)))</f>
        <v/>
      </c>
      <c r="AS552" s="10" t="str">
        <f>IF($AA552="","",IF(OR($V552&lt;2.7,$V552&gt;90),"Age OOR",VLOOKUP(AS$14&amp;"-int-"&amp;$F552,Equations!$G:$I,3,0)+VLOOKUP(AS$14&amp;"-sexo-"&amp;$F552,Equations!$G:$I,3,0)*$U552+VLOOKUP(AS$14&amp;"-edad-"&amp;$F552,Equations!$G:$I,3,0)*$V552+VLOOKUP(AS$14&amp;"-est-"&amp;$F552,Equations!$G:$I,3,0)*(1/$W552)+VLOOKUP(AS$14&amp;"-imc-"&amp;$F552,Equations!$G:$I,3,0)*(1/$Q552)))</f>
        <v/>
      </c>
      <c r="AT552" s="10" t="str">
        <f>IF($AA552="","",IF(OR($V552&lt;2.7,$V552&gt;90),"Age OOR",AS552-1.6449*VLOOKUP(AS$14&amp;"-rse-"&amp;$F552,Equations!$G:$I,3,0)))</f>
        <v/>
      </c>
      <c r="AU552" s="10" t="str">
        <f>IF($AA552="","",IF(OR($V552&lt;2.7,$V552&gt;90),"Age OOR",AS552+1.6449*VLOOKUP(AS$14&amp;"-rse-"&amp;$F552,Equations!$G:$I,3,0)))</f>
        <v/>
      </c>
      <c r="AV552" s="10" t="str">
        <f t="shared" si="214"/>
        <v/>
      </c>
      <c r="AW552" s="10" t="str">
        <f>IF($AA552="","",IF(OR($V552&lt;2.7,$V552&gt;90),"Age OOR",($AA552-AS552)/VLOOKUP(AS$14&amp;"-rse-"&amp;$F552,Equations!$G:$I,3,0)))</f>
        <v/>
      </c>
      <c r="AX552" s="10" t="str">
        <f>IF($AB552="","",IF(OR($V552&lt;2.7,$V552&gt;90),"Age OOR",VLOOKUP(AX$14&amp;"-int-"&amp;$G552,Equations!$G:$I,3,0)+VLOOKUP(AX$14&amp;"-sexo-"&amp;$G552,Equations!$G:$I,3,0)*$U552+VLOOKUP(AX$14&amp;"-edad-"&amp;$G552,Equations!$G:$I,3,0)*$V552+VLOOKUP(AX$14&amp;"-est-"&amp;$G552,Equations!$G:$I,3,0)*(1/$W552)+VLOOKUP(AX$14&amp;"-imc-"&amp;$G552,Equations!$G:$I,3,0)*(1/$Q552)))</f>
        <v/>
      </c>
      <c r="AY552" s="10" t="str">
        <f>IF($AB552="","",IF(OR($V552&lt;2.7,$V552&gt;90),"Age OOR",AX552-1.6449*VLOOKUP(AX$14&amp;"-rse-"&amp;$G552,Equations!$G:$I,3,0)))</f>
        <v/>
      </c>
      <c r="AZ552" s="10" t="str">
        <f>IF($AB552="","",IF(OR($V552&lt;2.7,$V552&gt;90),"Age OOR",AX552+1.6449*VLOOKUP(AX$14&amp;"-rse-"&amp;$G552,Equations!$G:$I,3,0)))</f>
        <v/>
      </c>
      <c r="BA552" s="10" t="str">
        <f t="shared" si="215"/>
        <v/>
      </c>
      <c r="BB552" s="10" t="str">
        <f>IF($AB552="","",IF(OR($V552&lt;2.7,$V552&gt;90),"Age OOR",($AB552-AX552)/VLOOKUP(AX$14&amp;"-rse-"&amp;$G552,Equations!$G:$I,3,0)))</f>
        <v/>
      </c>
      <c r="BC552" s="10" t="str">
        <f>IF($AC552="","",IF(OR($V552&lt;2.7,$V552&gt;90),"Age OOR",VLOOKUP(BC$14&amp;"-int-"&amp;$H552,Equations!$G:$I,3,0)+VLOOKUP(BC$14&amp;"-sexo-"&amp;$H552,Equations!$G:$I,3,0)*$U552+VLOOKUP(BC$14&amp;"-edad-"&amp;$H552,Equations!$G:$I,3,0)*$V552+VLOOKUP(BC$14&amp;"-est-"&amp;$H552,Equations!$G:$I,3,0)*(1/$W552)+VLOOKUP(BC$14&amp;"-imc-"&amp;$H552,Equations!$G:$I,3,0)*(1/$Q552)))</f>
        <v/>
      </c>
      <c r="BD552" s="10" t="str">
        <f>IF($AC552="","",IF(OR($V552&lt;2.7,$V552&gt;90),"Age OOR",BC552-1.6449*VLOOKUP(BC$14&amp;"-rse-"&amp;$H552,Equations!$G:$I,3,0)))</f>
        <v/>
      </c>
      <c r="BE552" s="10" t="str">
        <f>IF($AC552="","",IF(OR($V552&lt;2.7,$V552&gt;90),"Age OOR",BC552+1.6449*VLOOKUP(BC$14&amp;"-rse-"&amp;$H552,Equations!$G:$I,3,0)))</f>
        <v/>
      </c>
      <c r="BF552" s="10" t="str">
        <f t="shared" si="216"/>
        <v/>
      </c>
      <c r="BG552" s="10" t="str">
        <f>IF($AC552="","",IF(OR($V552&lt;2.7,$V552&gt;90),"Age OOR",($AC552-BC552)/VLOOKUP(BC$14&amp;"-rse-"&amp;$H552,Equations!$G:$I,3,0)))</f>
        <v/>
      </c>
      <c r="BH552" s="10" t="str">
        <f>IF($AD552="","",IF(OR($V552&lt;2.7,$V552&gt;90),"Age OOR",VLOOKUP(BH$14&amp;"-int-"&amp;$I552,Equations!$G:$I,3,0)+VLOOKUP(BH$14&amp;"-sexo-"&amp;$I552,Equations!$G:$I,3,0)*$U552+VLOOKUP(BH$14&amp;"-edad-"&amp;$I552,Equations!$G:$I,3,0)*$V552+VLOOKUP(BH$14&amp;"-est-"&amp;$I552,Equations!$G:$I,3,0)*(1/$W552)+VLOOKUP(BH$14&amp;"-imc-"&amp;$I552,Equations!$G:$I,3,0)*(1/$Q552)))</f>
        <v/>
      </c>
      <c r="BI552" s="10" t="str">
        <f>IF($AD552="","",IF(OR($V552&lt;2.7,$V552&gt;90),"Age OOR",BH552-1.6449*VLOOKUP(BH$14&amp;"-rse-"&amp;$I552,Equations!$G:$I,3,0)))</f>
        <v/>
      </c>
      <c r="BJ552" s="10" t="str">
        <f>IF($AD552="","",IF(OR($V552&lt;2.7,$V552&gt;90),"Age OOR",BH552+1.6449*VLOOKUP(BH$14&amp;"-rse-"&amp;$I552,Equations!$G:$I,3,0)))</f>
        <v/>
      </c>
      <c r="BK552" s="10" t="str">
        <f t="shared" si="217"/>
        <v/>
      </c>
      <c r="BL552" s="10" t="str">
        <f>IF($AD552="","",IF(OR($V552&lt;2.7,$V552&gt;90),"Age OOR",($AD552-BH552)/VLOOKUP(BH$14&amp;"-rse-"&amp;$I552,Equations!$G:$I,3,0)))</f>
        <v/>
      </c>
      <c r="BM552" s="10" t="str">
        <f>IF($AE552="","",IF(OR($V552&lt;2.7,$V552&gt;90),"Age OOR",VLOOKUP(BM$14&amp;"-int-"&amp;$J552,Equations!$G:$I,3,0)+VLOOKUP(BM$14&amp;"-sexo-"&amp;$J552,Equations!$G:$I,3,0)*$U552+VLOOKUP(BM$14&amp;"-edad-"&amp;$J552,Equations!$G:$I,3,0)*$V552+VLOOKUP(BM$14&amp;"-est-"&amp;$J552,Equations!$G:$I,3,0)*(1/$W552)+VLOOKUP(BM$14&amp;"-imc-"&amp;$J552,Equations!$G:$I,3,0)*(1/$Q552)))</f>
        <v/>
      </c>
      <c r="BN552" s="10" t="str">
        <f>IF($AE552="","",IF(OR($V552&lt;2.7,$V552&gt;90),"Age OOR",BM552-1.6449*VLOOKUP(BM$14&amp;"-rse-"&amp;$J552,Equations!$G:$I,3,0)))</f>
        <v/>
      </c>
      <c r="BO552" s="10" t="str">
        <f>IF($AE552="","",IF(OR($V552&lt;2.7,$V552&gt;90),"Age OOR",BM552+1.6449*VLOOKUP(BM$14&amp;"-rse-"&amp;$J552,Equations!$G:$I,3,0)))</f>
        <v/>
      </c>
      <c r="BP552" s="10" t="str">
        <f t="shared" si="218"/>
        <v/>
      </c>
      <c r="BQ552" s="10" t="str">
        <f>IF($AE552="","",IF(OR($V552&lt;2.7,$V552&gt;90),"Age OOR",($AE552-BM552)/VLOOKUP(BM$14&amp;"-rse-"&amp;$J552,Equations!$G:$I,3,0)))</f>
        <v/>
      </c>
      <c r="BR552" s="10" t="str">
        <f>IF($AF552="","",IF(OR($V552&lt;2.7,$V552&gt;90),"Age OOR",VLOOKUP(BR$14&amp;"-int-"&amp;$K552,Equations!$G:$I,3,0)+VLOOKUP(BR$14&amp;"-sexo-"&amp;$K552,Equations!$G:$I,3,0)*$U552+VLOOKUP(BR$14&amp;"-edad-"&amp;$K552,Equations!$G:$I,3,0)*$V552+VLOOKUP(BR$14&amp;"-est-"&amp;$K552,Equations!$G:$I,3,0)*(1/$W552)+VLOOKUP(BR$14&amp;"-imc-"&amp;$K552,Equations!$G:$I,3,0)*(1/$Q552)))</f>
        <v/>
      </c>
      <c r="BS552" s="10" t="str">
        <f>IF($AF552="","",IF(OR($V552&lt;2.7,$V552&gt;90),"Age OOR",BR552-1.6449*VLOOKUP(BR$14&amp;"-rse-"&amp;$K552,Equations!$G:$I,3,0)))</f>
        <v/>
      </c>
      <c r="BT552" s="10" t="str">
        <f>IF($AF552="","",IF(OR($V552&lt;2.7,$V552&gt;90),"Age OOR",BR552+1.6449*VLOOKUP(BR$14&amp;"-rse-"&amp;$K552,Equations!$G:$I,3,0)))</f>
        <v/>
      </c>
      <c r="BU552" s="10" t="str">
        <f t="shared" si="219"/>
        <v/>
      </c>
      <c r="BV552" s="10" t="str">
        <f>IF($AF552="","",IF(OR($V552&lt;2.7,$V552&gt;90),"Age OOR",($AF552-BR552)/VLOOKUP(BR$14&amp;"-rse-"&amp;$K552,Equations!$G:$I,3,0)))</f>
        <v/>
      </c>
      <c r="BW552" s="10" t="str">
        <f>IF($AG552="","",IF(OR($V552&lt;2.7,$V552&gt;90),"Age OOR",VLOOKUP(BW$14&amp;"-int-"&amp;$L552,Equations!$G:$I,3,0)+VLOOKUP(BW$14&amp;"-sexo-"&amp;$L552,Equations!$G:$I,3,0)*$U552+VLOOKUP(BW$14&amp;"-edad-"&amp;$L552,Equations!$G:$I,3,0)*$V552+VLOOKUP(BW$14&amp;"-est-"&amp;$L552,Equations!$G:$I,3,0)*(1/$W552)+VLOOKUP(BW$14&amp;"-imc-"&amp;$L552,Equations!$G:$I,3,0)*(1/$Q552)))</f>
        <v/>
      </c>
      <c r="BX552" s="10" t="str">
        <f>IF($AG552="","",IF(OR($V552&lt;2.7,$V552&gt;90),"Age OOR",BW552-1.6449*VLOOKUP(BW$14&amp;"-rse-"&amp;$L552,Equations!$G:$I,3,0)))</f>
        <v/>
      </c>
      <c r="BY552" s="10" t="str">
        <f>IF($AG552="","",IF(OR($V552&lt;2.7,$V552&gt;90),"Age OOR",BW552+1.6449*VLOOKUP(BW$14&amp;"-rse-"&amp;$L552,Equations!$G:$I,3,0)))</f>
        <v/>
      </c>
      <c r="BZ552" s="10" t="str">
        <f t="shared" si="220"/>
        <v/>
      </c>
      <c r="CA552" s="10" t="str">
        <f>IF($AG552="","",IF(OR($V552&lt;2.7,$V552&gt;90),"Age OOR",($AG552-BW552)/VLOOKUP(BW$14&amp;"-rse-"&amp;$L552,Equations!$G:$I,3,0)))</f>
        <v/>
      </c>
      <c r="CB552" s="10" t="str">
        <f>IF($AH552="","",IF(OR($V552&lt;2.7,$V552&gt;90),"Age OOR",VLOOKUP(CB$14&amp;"-int-"&amp;$M552,Equations!$G:$I,3,0)+VLOOKUP(CB$14&amp;"-sexo-"&amp;$M552,Equations!$G:$I,3,0)*$U552+VLOOKUP(CB$14&amp;"-edad-"&amp;$M552,Equations!$G:$I,3,0)*$V552+VLOOKUP(CB$14&amp;"-est-"&amp;$M552,Equations!$G:$I,3,0)*(1/$W552)+VLOOKUP(CB$14&amp;"-imc-"&amp;$M552,Equations!$G:$I,3,0)*(1/$Q552)))</f>
        <v/>
      </c>
      <c r="CC552" s="10" t="str">
        <f>IF($AH552="","",IF(OR($V552&lt;2.7,$V552&gt;90),"Age OOR",CB552-1.6449*VLOOKUP(CB$14&amp;"-rse-"&amp;$M552,Equations!$G:$I,3,0)))</f>
        <v/>
      </c>
      <c r="CD552" s="10" t="str">
        <f>IF($AH552="","",IF(OR($V552&lt;2.7,$V552&gt;90),"Age OOR",CB552+1.6449*VLOOKUP(CB$14&amp;"-rse-"&amp;$M552,Equations!$G:$I,3,0)))</f>
        <v/>
      </c>
      <c r="CE552" s="10" t="str">
        <f t="shared" si="221"/>
        <v/>
      </c>
      <c r="CF552" s="10" t="str">
        <f>IF($AH552="","",IF(OR($V552&lt;2.7,$V552&gt;90),"Age OOR",($AH552-CB552)/VLOOKUP(CB$14&amp;"-rse-"&amp;$M552,Equations!$G:$I,3,0)))</f>
        <v/>
      </c>
      <c r="CG552" s="10" t="str">
        <f>IF($AI552="","",IF(OR($V552&lt;2.7,$V552&gt;90),"Age OOR",VLOOKUP(CG$14&amp;"-int-"&amp;$N552,Equations!$G:$I,3,0)+VLOOKUP(CG$14&amp;"-sexo-"&amp;$N552,Equations!$G:$I,3,0)*$U552+VLOOKUP(CG$14&amp;"-edad-"&amp;$N552,Equations!$G:$I,3,0)*$V552+VLOOKUP(CG$14&amp;"-est-"&amp;$N552,Equations!$G:$I,3,0)*(1/$W552)+VLOOKUP(CG$14&amp;"-imc-"&amp;$N552,Equations!$G:$I,3,0)*(1/$Q552)))</f>
        <v/>
      </c>
      <c r="CH552" s="10" t="str">
        <f>IF($AI552="","",IF(OR($V552&lt;2.7,$V552&gt;90),"Age OOR",CG552-1.6449*VLOOKUP(CG$14&amp;"-rse-"&amp;$N552,Equations!$G:$I,3,0)))</f>
        <v/>
      </c>
      <c r="CI552" s="10" t="str">
        <f>IF($AI552="","",IF(OR($V552&lt;2.7,$V552&gt;90),"Age OOR",CG552+1.6449*VLOOKUP(CG$14&amp;"-rse-"&amp;$N552,Equations!$G:$I,3,0)))</f>
        <v/>
      </c>
      <c r="CJ552" s="10" t="str">
        <f t="shared" si="222"/>
        <v/>
      </c>
      <c r="CK552" s="10" t="str">
        <f>IF($AI552="","",IF(OR($V552&lt;2.7,$V552&gt;90),"Age OOR",($AI552-CG552)/VLOOKUP(CG$14&amp;"-rse-"&amp;$N552,Equations!$G:$I,3,0)))</f>
        <v/>
      </c>
      <c r="CL552" s="10" t="str">
        <f>IF($AJ552="","",IF(OR($V552&lt;2.7,$V552&gt;90),"Age OOR",VLOOKUP(CL$14&amp;"-int-"&amp;$O552,Equations!$G:$I,3,0)+VLOOKUP(CL$14&amp;"-sexo-"&amp;$O552,Equations!$G:$I,3,0)*$U552+VLOOKUP(CL$14&amp;"-edad-"&amp;$O552,Equations!$G:$I,3,0)*$V552+VLOOKUP(CL$14&amp;"-est-"&amp;$O552,Equations!$G:$I,3,0)*(1/$W552)+VLOOKUP(CL$14&amp;"-imc-"&amp;$O552,Equations!$G:$I,3,0)*(1/$Q552)))</f>
        <v/>
      </c>
      <c r="CM552" s="10" t="str">
        <f>IF($AJ552="","",IF(OR($V552&lt;2.7,$V552&gt;90),"Age OOR",CL552-1.6449*VLOOKUP(CL$14&amp;"-rse-"&amp;$O552,Equations!$G:$I,3,0)))</f>
        <v/>
      </c>
      <c r="CN552" s="10" t="str">
        <f>IF($AJ552="","",IF(OR($V552&lt;2.7,$V552&gt;90),"Age OOR",CL552+1.6449*VLOOKUP(CL$14&amp;"-rse-"&amp;$O552,Equations!$G:$I,3,0)))</f>
        <v/>
      </c>
      <c r="CO552" s="10" t="str">
        <f t="shared" si="223"/>
        <v/>
      </c>
      <c r="CP552" s="10" t="str">
        <f>IF($AJ552="","",IF(OR($V552&lt;2.7,$V552&gt;90),"Age OOR",($AJ552-CL552)/VLOOKUP(CL$14&amp;"-rse-"&amp;$O552,Equations!$G:$I,3,0)))</f>
        <v/>
      </c>
      <c r="CQ552" s="10" t="str">
        <f>IF($AK552="","",IF(OR($V552&lt;2.7,$V552&gt;90),"Age OOR",EXP(VLOOKUP(CQ$14&amp;"-int-"&amp;$P552,Equations!$G:$I,3,0)+VLOOKUP(CQ$14&amp;"-sexo-"&amp;$P552,Equations!$G:$I,3,0)*$U552+VLOOKUP(CQ$14&amp;"-edad-"&amp;$P552,Equations!$G:$I,3,0)*$V552+VLOOKUP(CQ$14&amp;"-est-"&amp;$P552,Equations!$G:$I,3,0)*(1/$W552)+VLOOKUP(CQ$14&amp;"-imc-"&amp;$P552,Equations!$G:$I,3,0)*(1/$Q552))))</f>
        <v/>
      </c>
      <c r="CR552" s="10" t="str">
        <f>IF($AK552="","",IF(OR($V552&lt;2.7,$V552&gt;90),"Age OOR",EXP(LN(CQ552)-1.6449*VLOOKUP(CQ$14&amp;"-rse-"&amp;$P552,Equations!$G:$I,3,0))))</f>
        <v/>
      </c>
      <c r="CS552" s="10" t="str">
        <f>IF($AK552="","",IF(OR($V552&lt;2.7,$V552&gt;90),"Age OOR",EXP(LN(CQ552)+1.6449*VLOOKUP(CQ$14&amp;"-rse-"&amp;$P552,Equations!$G:$I,3,0))))</f>
        <v/>
      </c>
      <c r="CT552" s="10" t="str">
        <f t="shared" si="224"/>
        <v/>
      </c>
      <c r="CU552" s="10" t="str">
        <f>IF($AK552="","",IF(OR($V552&lt;2.7,$V552&gt;90),"Age OOR",(LN($AK552)-LN(CQ552))/VLOOKUP(CQ$14&amp;"-rse-"&amp;$P552,Equations!$G:$I,3,0)))</f>
        <v/>
      </c>
      <c r="CV552" s="47"/>
      <c r="DL552" s="54"/>
    </row>
    <row r="553" spans="5:116" x14ac:dyDescent="0.2">
      <c r="E553" s="23" t="str">
        <f t="shared" si="200"/>
        <v>Age out of range</v>
      </c>
      <c r="F553" s="23" t="str">
        <f t="shared" si="201"/>
        <v>Age out of range</v>
      </c>
      <c r="G553" s="23" t="str">
        <f t="shared" si="202"/>
        <v>Age out of range</v>
      </c>
      <c r="H553" s="23" t="str">
        <f t="shared" si="203"/>
        <v>Age out of range</v>
      </c>
      <c r="I553" s="23" t="str">
        <f t="shared" si="204"/>
        <v>Age out of range</v>
      </c>
      <c r="J553" s="23" t="str">
        <f t="shared" si="205"/>
        <v>Age out of range</v>
      </c>
      <c r="K553" s="23" t="str">
        <f t="shared" si="206"/>
        <v>Age out of range</v>
      </c>
      <c r="L553" s="23" t="str">
        <f t="shared" si="207"/>
        <v>Age out of range</v>
      </c>
      <c r="M553" s="23" t="str">
        <f t="shared" si="208"/>
        <v>Age out of range</v>
      </c>
      <c r="N553" s="23" t="str">
        <f t="shared" si="209"/>
        <v>Age out of range</v>
      </c>
      <c r="O553" s="23" t="str">
        <f t="shared" si="210"/>
        <v>Age out of range</v>
      </c>
      <c r="P553" s="23" t="str">
        <f t="shared" si="211"/>
        <v>Age out of range</v>
      </c>
      <c r="Q553" s="23" t="e">
        <f t="shared" si="212"/>
        <v>#DIV/0!</v>
      </c>
      <c r="R553" s="17"/>
      <c r="S553" s="23">
        <v>537</v>
      </c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7"/>
      <c r="AM553" s="47"/>
      <c r="AN553" s="10" t="str">
        <f>IF($Z553="","",IF(OR($V553&lt;2.7,$V553&gt;90),"Age OOR",VLOOKUP(AN$14&amp;"-int-"&amp;$E553,Equations!$G:$I,3,0)+VLOOKUP(AN$14&amp;"-sexo-"&amp;$E553,Equations!$G:$I,3,0)*$U553+VLOOKUP(AN$14&amp;"-edad-"&amp;$E553,Equations!$G:$I,3,0)*$V553+VLOOKUP(AN$14&amp;"-est-"&amp;$E553,Equations!$G:$I,3,0)*(1/$W553)+VLOOKUP(AN$14&amp;"-imc-"&amp;$E553,Equations!$G:$I,3,0)*(1/$Q553)))</f>
        <v/>
      </c>
      <c r="AO553" s="10" t="str">
        <f>IF($Z553="","",IF(OR($V553&lt;2.7,$V553&gt;90),"Age OOR",AN553-1.6449*VLOOKUP(AN$14&amp;"-rse-"&amp;$E553,Equations!$G:$I,3,0)))</f>
        <v/>
      </c>
      <c r="AP553" s="10" t="str">
        <f>IF($Z553="","",IF(OR($V553&lt;2.7,$V553&gt;90),"Age OOR",AN553+1.6449*VLOOKUP(AN$14&amp;"-rse-"&amp;$E553,Equations!$G:$I,3,0)))</f>
        <v/>
      </c>
      <c r="AQ553" s="10" t="str">
        <f t="shared" si="213"/>
        <v/>
      </c>
      <c r="AR553" s="10" t="str">
        <f>IF($Z553="","",IF(OR($V553&lt;2.7,$V553&gt;90),"Age OOR",($Z553-AN553)/VLOOKUP(AN$14&amp;"-rse-"&amp;$E553,Equations!$G:$I,3,0)))</f>
        <v/>
      </c>
      <c r="AS553" s="10" t="str">
        <f>IF($AA553="","",IF(OR($V553&lt;2.7,$V553&gt;90),"Age OOR",VLOOKUP(AS$14&amp;"-int-"&amp;$F553,Equations!$G:$I,3,0)+VLOOKUP(AS$14&amp;"-sexo-"&amp;$F553,Equations!$G:$I,3,0)*$U553+VLOOKUP(AS$14&amp;"-edad-"&amp;$F553,Equations!$G:$I,3,0)*$V553+VLOOKUP(AS$14&amp;"-est-"&amp;$F553,Equations!$G:$I,3,0)*(1/$W553)+VLOOKUP(AS$14&amp;"-imc-"&amp;$F553,Equations!$G:$I,3,0)*(1/$Q553)))</f>
        <v/>
      </c>
      <c r="AT553" s="10" t="str">
        <f>IF($AA553="","",IF(OR($V553&lt;2.7,$V553&gt;90),"Age OOR",AS553-1.6449*VLOOKUP(AS$14&amp;"-rse-"&amp;$F553,Equations!$G:$I,3,0)))</f>
        <v/>
      </c>
      <c r="AU553" s="10" t="str">
        <f>IF($AA553="","",IF(OR($V553&lt;2.7,$V553&gt;90),"Age OOR",AS553+1.6449*VLOOKUP(AS$14&amp;"-rse-"&amp;$F553,Equations!$G:$I,3,0)))</f>
        <v/>
      </c>
      <c r="AV553" s="10" t="str">
        <f t="shared" si="214"/>
        <v/>
      </c>
      <c r="AW553" s="10" t="str">
        <f>IF($AA553="","",IF(OR($V553&lt;2.7,$V553&gt;90),"Age OOR",($AA553-AS553)/VLOOKUP(AS$14&amp;"-rse-"&amp;$F553,Equations!$G:$I,3,0)))</f>
        <v/>
      </c>
      <c r="AX553" s="10" t="str">
        <f>IF($AB553="","",IF(OR($V553&lt;2.7,$V553&gt;90),"Age OOR",VLOOKUP(AX$14&amp;"-int-"&amp;$G553,Equations!$G:$I,3,0)+VLOOKUP(AX$14&amp;"-sexo-"&amp;$G553,Equations!$G:$I,3,0)*$U553+VLOOKUP(AX$14&amp;"-edad-"&amp;$G553,Equations!$G:$I,3,0)*$V553+VLOOKUP(AX$14&amp;"-est-"&amp;$G553,Equations!$G:$I,3,0)*(1/$W553)+VLOOKUP(AX$14&amp;"-imc-"&amp;$G553,Equations!$G:$I,3,0)*(1/$Q553)))</f>
        <v/>
      </c>
      <c r="AY553" s="10" t="str">
        <f>IF($AB553="","",IF(OR($V553&lt;2.7,$V553&gt;90),"Age OOR",AX553-1.6449*VLOOKUP(AX$14&amp;"-rse-"&amp;$G553,Equations!$G:$I,3,0)))</f>
        <v/>
      </c>
      <c r="AZ553" s="10" t="str">
        <f>IF($AB553="","",IF(OR($V553&lt;2.7,$V553&gt;90),"Age OOR",AX553+1.6449*VLOOKUP(AX$14&amp;"-rse-"&amp;$G553,Equations!$G:$I,3,0)))</f>
        <v/>
      </c>
      <c r="BA553" s="10" t="str">
        <f t="shared" si="215"/>
        <v/>
      </c>
      <c r="BB553" s="10" t="str">
        <f>IF($AB553="","",IF(OR($V553&lt;2.7,$V553&gt;90),"Age OOR",($AB553-AX553)/VLOOKUP(AX$14&amp;"-rse-"&amp;$G553,Equations!$G:$I,3,0)))</f>
        <v/>
      </c>
      <c r="BC553" s="10" t="str">
        <f>IF($AC553="","",IF(OR($V553&lt;2.7,$V553&gt;90),"Age OOR",VLOOKUP(BC$14&amp;"-int-"&amp;$H553,Equations!$G:$I,3,0)+VLOOKUP(BC$14&amp;"-sexo-"&amp;$H553,Equations!$G:$I,3,0)*$U553+VLOOKUP(BC$14&amp;"-edad-"&amp;$H553,Equations!$G:$I,3,0)*$V553+VLOOKUP(BC$14&amp;"-est-"&amp;$H553,Equations!$G:$I,3,0)*(1/$W553)+VLOOKUP(BC$14&amp;"-imc-"&amp;$H553,Equations!$G:$I,3,0)*(1/$Q553)))</f>
        <v/>
      </c>
      <c r="BD553" s="10" t="str">
        <f>IF($AC553="","",IF(OR($V553&lt;2.7,$V553&gt;90),"Age OOR",BC553-1.6449*VLOOKUP(BC$14&amp;"-rse-"&amp;$H553,Equations!$G:$I,3,0)))</f>
        <v/>
      </c>
      <c r="BE553" s="10" t="str">
        <f>IF($AC553="","",IF(OR($V553&lt;2.7,$V553&gt;90),"Age OOR",BC553+1.6449*VLOOKUP(BC$14&amp;"-rse-"&amp;$H553,Equations!$G:$I,3,0)))</f>
        <v/>
      </c>
      <c r="BF553" s="10" t="str">
        <f t="shared" si="216"/>
        <v/>
      </c>
      <c r="BG553" s="10" t="str">
        <f>IF($AC553="","",IF(OR($V553&lt;2.7,$V553&gt;90),"Age OOR",($AC553-BC553)/VLOOKUP(BC$14&amp;"-rse-"&amp;$H553,Equations!$G:$I,3,0)))</f>
        <v/>
      </c>
      <c r="BH553" s="10" t="str">
        <f>IF($AD553="","",IF(OR($V553&lt;2.7,$V553&gt;90),"Age OOR",VLOOKUP(BH$14&amp;"-int-"&amp;$I553,Equations!$G:$I,3,0)+VLOOKUP(BH$14&amp;"-sexo-"&amp;$I553,Equations!$G:$I,3,0)*$U553+VLOOKUP(BH$14&amp;"-edad-"&amp;$I553,Equations!$G:$I,3,0)*$V553+VLOOKUP(BH$14&amp;"-est-"&amp;$I553,Equations!$G:$I,3,0)*(1/$W553)+VLOOKUP(BH$14&amp;"-imc-"&amp;$I553,Equations!$G:$I,3,0)*(1/$Q553)))</f>
        <v/>
      </c>
      <c r="BI553" s="10" t="str">
        <f>IF($AD553="","",IF(OR($V553&lt;2.7,$V553&gt;90),"Age OOR",BH553-1.6449*VLOOKUP(BH$14&amp;"-rse-"&amp;$I553,Equations!$G:$I,3,0)))</f>
        <v/>
      </c>
      <c r="BJ553" s="10" t="str">
        <f>IF($AD553="","",IF(OR($V553&lt;2.7,$V553&gt;90),"Age OOR",BH553+1.6449*VLOOKUP(BH$14&amp;"-rse-"&amp;$I553,Equations!$G:$I,3,0)))</f>
        <v/>
      </c>
      <c r="BK553" s="10" t="str">
        <f t="shared" si="217"/>
        <v/>
      </c>
      <c r="BL553" s="10" t="str">
        <f>IF($AD553="","",IF(OR($V553&lt;2.7,$V553&gt;90),"Age OOR",($AD553-BH553)/VLOOKUP(BH$14&amp;"-rse-"&amp;$I553,Equations!$G:$I,3,0)))</f>
        <v/>
      </c>
      <c r="BM553" s="10" t="str">
        <f>IF($AE553="","",IF(OR($V553&lt;2.7,$V553&gt;90),"Age OOR",VLOOKUP(BM$14&amp;"-int-"&amp;$J553,Equations!$G:$I,3,0)+VLOOKUP(BM$14&amp;"-sexo-"&amp;$J553,Equations!$G:$I,3,0)*$U553+VLOOKUP(BM$14&amp;"-edad-"&amp;$J553,Equations!$G:$I,3,0)*$V553+VLOOKUP(BM$14&amp;"-est-"&amp;$J553,Equations!$G:$I,3,0)*(1/$W553)+VLOOKUP(BM$14&amp;"-imc-"&amp;$J553,Equations!$G:$I,3,0)*(1/$Q553)))</f>
        <v/>
      </c>
      <c r="BN553" s="10" t="str">
        <f>IF($AE553="","",IF(OR($V553&lt;2.7,$V553&gt;90),"Age OOR",BM553-1.6449*VLOOKUP(BM$14&amp;"-rse-"&amp;$J553,Equations!$G:$I,3,0)))</f>
        <v/>
      </c>
      <c r="BO553" s="10" t="str">
        <f>IF($AE553="","",IF(OR($V553&lt;2.7,$V553&gt;90),"Age OOR",BM553+1.6449*VLOOKUP(BM$14&amp;"-rse-"&amp;$J553,Equations!$G:$I,3,0)))</f>
        <v/>
      </c>
      <c r="BP553" s="10" t="str">
        <f t="shared" si="218"/>
        <v/>
      </c>
      <c r="BQ553" s="10" t="str">
        <f>IF($AE553="","",IF(OR($V553&lt;2.7,$V553&gt;90),"Age OOR",($AE553-BM553)/VLOOKUP(BM$14&amp;"-rse-"&amp;$J553,Equations!$G:$I,3,0)))</f>
        <v/>
      </c>
      <c r="BR553" s="10" t="str">
        <f>IF($AF553="","",IF(OR($V553&lt;2.7,$V553&gt;90),"Age OOR",VLOOKUP(BR$14&amp;"-int-"&amp;$K553,Equations!$G:$I,3,0)+VLOOKUP(BR$14&amp;"-sexo-"&amp;$K553,Equations!$G:$I,3,0)*$U553+VLOOKUP(BR$14&amp;"-edad-"&amp;$K553,Equations!$G:$I,3,0)*$V553+VLOOKUP(BR$14&amp;"-est-"&amp;$K553,Equations!$G:$I,3,0)*(1/$W553)+VLOOKUP(BR$14&amp;"-imc-"&amp;$K553,Equations!$G:$I,3,0)*(1/$Q553)))</f>
        <v/>
      </c>
      <c r="BS553" s="10" t="str">
        <f>IF($AF553="","",IF(OR($V553&lt;2.7,$V553&gt;90),"Age OOR",BR553-1.6449*VLOOKUP(BR$14&amp;"-rse-"&amp;$K553,Equations!$G:$I,3,0)))</f>
        <v/>
      </c>
      <c r="BT553" s="10" t="str">
        <f>IF($AF553="","",IF(OR($V553&lt;2.7,$V553&gt;90),"Age OOR",BR553+1.6449*VLOOKUP(BR$14&amp;"-rse-"&amp;$K553,Equations!$G:$I,3,0)))</f>
        <v/>
      </c>
      <c r="BU553" s="10" t="str">
        <f t="shared" si="219"/>
        <v/>
      </c>
      <c r="BV553" s="10" t="str">
        <f>IF($AF553="","",IF(OR($V553&lt;2.7,$V553&gt;90),"Age OOR",($AF553-BR553)/VLOOKUP(BR$14&amp;"-rse-"&amp;$K553,Equations!$G:$I,3,0)))</f>
        <v/>
      </c>
      <c r="BW553" s="10" t="str">
        <f>IF($AG553="","",IF(OR($V553&lt;2.7,$V553&gt;90),"Age OOR",VLOOKUP(BW$14&amp;"-int-"&amp;$L553,Equations!$G:$I,3,0)+VLOOKUP(BW$14&amp;"-sexo-"&amp;$L553,Equations!$G:$I,3,0)*$U553+VLOOKUP(BW$14&amp;"-edad-"&amp;$L553,Equations!$G:$I,3,0)*$V553+VLOOKUP(BW$14&amp;"-est-"&amp;$L553,Equations!$G:$I,3,0)*(1/$W553)+VLOOKUP(BW$14&amp;"-imc-"&amp;$L553,Equations!$G:$I,3,0)*(1/$Q553)))</f>
        <v/>
      </c>
      <c r="BX553" s="10" t="str">
        <f>IF($AG553="","",IF(OR($V553&lt;2.7,$V553&gt;90),"Age OOR",BW553-1.6449*VLOOKUP(BW$14&amp;"-rse-"&amp;$L553,Equations!$G:$I,3,0)))</f>
        <v/>
      </c>
      <c r="BY553" s="10" t="str">
        <f>IF($AG553="","",IF(OR($V553&lt;2.7,$V553&gt;90),"Age OOR",BW553+1.6449*VLOOKUP(BW$14&amp;"-rse-"&amp;$L553,Equations!$G:$I,3,0)))</f>
        <v/>
      </c>
      <c r="BZ553" s="10" t="str">
        <f t="shared" si="220"/>
        <v/>
      </c>
      <c r="CA553" s="10" t="str">
        <f>IF($AG553="","",IF(OR($V553&lt;2.7,$V553&gt;90),"Age OOR",($AG553-BW553)/VLOOKUP(BW$14&amp;"-rse-"&amp;$L553,Equations!$G:$I,3,0)))</f>
        <v/>
      </c>
      <c r="CB553" s="10" t="str">
        <f>IF($AH553="","",IF(OR($V553&lt;2.7,$V553&gt;90),"Age OOR",VLOOKUP(CB$14&amp;"-int-"&amp;$M553,Equations!$G:$I,3,0)+VLOOKUP(CB$14&amp;"-sexo-"&amp;$M553,Equations!$G:$I,3,0)*$U553+VLOOKUP(CB$14&amp;"-edad-"&amp;$M553,Equations!$G:$I,3,0)*$V553+VLOOKUP(CB$14&amp;"-est-"&amp;$M553,Equations!$G:$I,3,0)*(1/$W553)+VLOOKUP(CB$14&amp;"-imc-"&amp;$M553,Equations!$G:$I,3,0)*(1/$Q553)))</f>
        <v/>
      </c>
      <c r="CC553" s="10" t="str">
        <f>IF($AH553="","",IF(OR($V553&lt;2.7,$V553&gt;90),"Age OOR",CB553-1.6449*VLOOKUP(CB$14&amp;"-rse-"&amp;$M553,Equations!$G:$I,3,0)))</f>
        <v/>
      </c>
      <c r="CD553" s="10" t="str">
        <f>IF($AH553="","",IF(OR($V553&lt;2.7,$V553&gt;90),"Age OOR",CB553+1.6449*VLOOKUP(CB$14&amp;"-rse-"&amp;$M553,Equations!$G:$I,3,0)))</f>
        <v/>
      </c>
      <c r="CE553" s="10" t="str">
        <f t="shared" si="221"/>
        <v/>
      </c>
      <c r="CF553" s="10" t="str">
        <f>IF($AH553="","",IF(OR($V553&lt;2.7,$V553&gt;90),"Age OOR",($AH553-CB553)/VLOOKUP(CB$14&amp;"-rse-"&amp;$M553,Equations!$G:$I,3,0)))</f>
        <v/>
      </c>
      <c r="CG553" s="10" t="str">
        <f>IF($AI553="","",IF(OR($V553&lt;2.7,$V553&gt;90),"Age OOR",VLOOKUP(CG$14&amp;"-int-"&amp;$N553,Equations!$G:$I,3,0)+VLOOKUP(CG$14&amp;"-sexo-"&amp;$N553,Equations!$G:$I,3,0)*$U553+VLOOKUP(CG$14&amp;"-edad-"&amp;$N553,Equations!$G:$I,3,0)*$V553+VLOOKUP(CG$14&amp;"-est-"&amp;$N553,Equations!$G:$I,3,0)*(1/$W553)+VLOOKUP(CG$14&amp;"-imc-"&amp;$N553,Equations!$G:$I,3,0)*(1/$Q553)))</f>
        <v/>
      </c>
      <c r="CH553" s="10" t="str">
        <f>IF($AI553="","",IF(OR($V553&lt;2.7,$V553&gt;90),"Age OOR",CG553-1.6449*VLOOKUP(CG$14&amp;"-rse-"&amp;$N553,Equations!$G:$I,3,0)))</f>
        <v/>
      </c>
      <c r="CI553" s="10" t="str">
        <f>IF($AI553="","",IF(OR($V553&lt;2.7,$V553&gt;90),"Age OOR",CG553+1.6449*VLOOKUP(CG$14&amp;"-rse-"&amp;$N553,Equations!$G:$I,3,0)))</f>
        <v/>
      </c>
      <c r="CJ553" s="10" t="str">
        <f t="shared" si="222"/>
        <v/>
      </c>
      <c r="CK553" s="10" t="str">
        <f>IF($AI553="","",IF(OR($V553&lt;2.7,$V553&gt;90),"Age OOR",($AI553-CG553)/VLOOKUP(CG$14&amp;"-rse-"&amp;$N553,Equations!$G:$I,3,0)))</f>
        <v/>
      </c>
      <c r="CL553" s="10" t="str">
        <f>IF($AJ553="","",IF(OR($V553&lt;2.7,$V553&gt;90),"Age OOR",VLOOKUP(CL$14&amp;"-int-"&amp;$O553,Equations!$G:$I,3,0)+VLOOKUP(CL$14&amp;"-sexo-"&amp;$O553,Equations!$G:$I,3,0)*$U553+VLOOKUP(CL$14&amp;"-edad-"&amp;$O553,Equations!$G:$I,3,0)*$V553+VLOOKUP(CL$14&amp;"-est-"&amp;$O553,Equations!$G:$I,3,0)*(1/$W553)+VLOOKUP(CL$14&amp;"-imc-"&amp;$O553,Equations!$G:$I,3,0)*(1/$Q553)))</f>
        <v/>
      </c>
      <c r="CM553" s="10" t="str">
        <f>IF($AJ553="","",IF(OR($V553&lt;2.7,$V553&gt;90),"Age OOR",CL553-1.6449*VLOOKUP(CL$14&amp;"-rse-"&amp;$O553,Equations!$G:$I,3,0)))</f>
        <v/>
      </c>
      <c r="CN553" s="10" t="str">
        <f>IF($AJ553="","",IF(OR($V553&lt;2.7,$V553&gt;90),"Age OOR",CL553+1.6449*VLOOKUP(CL$14&amp;"-rse-"&amp;$O553,Equations!$G:$I,3,0)))</f>
        <v/>
      </c>
      <c r="CO553" s="10" t="str">
        <f t="shared" si="223"/>
        <v/>
      </c>
      <c r="CP553" s="10" t="str">
        <f>IF($AJ553="","",IF(OR($V553&lt;2.7,$V553&gt;90),"Age OOR",($AJ553-CL553)/VLOOKUP(CL$14&amp;"-rse-"&amp;$O553,Equations!$G:$I,3,0)))</f>
        <v/>
      </c>
      <c r="CQ553" s="10" t="str">
        <f>IF($AK553="","",IF(OR($V553&lt;2.7,$V553&gt;90),"Age OOR",EXP(VLOOKUP(CQ$14&amp;"-int-"&amp;$P553,Equations!$G:$I,3,0)+VLOOKUP(CQ$14&amp;"-sexo-"&amp;$P553,Equations!$G:$I,3,0)*$U553+VLOOKUP(CQ$14&amp;"-edad-"&amp;$P553,Equations!$G:$I,3,0)*$V553+VLOOKUP(CQ$14&amp;"-est-"&amp;$P553,Equations!$G:$I,3,0)*(1/$W553)+VLOOKUP(CQ$14&amp;"-imc-"&amp;$P553,Equations!$G:$I,3,0)*(1/$Q553))))</f>
        <v/>
      </c>
      <c r="CR553" s="10" t="str">
        <f>IF($AK553="","",IF(OR($V553&lt;2.7,$V553&gt;90),"Age OOR",EXP(LN(CQ553)-1.6449*VLOOKUP(CQ$14&amp;"-rse-"&amp;$P553,Equations!$G:$I,3,0))))</f>
        <v/>
      </c>
      <c r="CS553" s="10" t="str">
        <f>IF($AK553="","",IF(OR($V553&lt;2.7,$V553&gt;90),"Age OOR",EXP(LN(CQ553)+1.6449*VLOOKUP(CQ$14&amp;"-rse-"&amp;$P553,Equations!$G:$I,3,0))))</f>
        <v/>
      </c>
      <c r="CT553" s="10" t="str">
        <f t="shared" si="224"/>
        <v/>
      </c>
      <c r="CU553" s="10" t="str">
        <f>IF($AK553="","",IF(OR($V553&lt;2.7,$V553&gt;90),"Age OOR",(LN($AK553)-LN(CQ553))/VLOOKUP(CQ$14&amp;"-rse-"&amp;$P553,Equations!$G:$I,3,0)))</f>
        <v/>
      </c>
      <c r="CV553" s="47"/>
    </row>
    <row r="554" spans="5:116" x14ac:dyDescent="0.2">
      <c r="E554" s="23" t="str">
        <f t="shared" si="200"/>
        <v>Age out of range</v>
      </c>
      <c r="F554" s="23" t="str">
        <f t="shared" si="201"/>
        <v>Age out of range</v>
      </c>
      <c r="G554" s="23" t="str">
        <f t="shared" si="202"/>
        <v>Age out of range</v>
      </c>
      <c r="H554" s="23" t="str">
        <f t="shared" si="203"/>
        <v>Age out of range</v>
      </c>
      <c r="I554" s="23" t="str">
        <f t="shared" si="204"/>
        <v>Age out of range</v>
      </c>
      <c r="J554" s="23" t="str">
        <f t="shared" si="205"/>
        <v>Age out of range</v>
      </c>
      <c r="K554" s="23" t="str">
        <f t="shared" si="206"/>
        <v>Age out of range</v>
      </c>
      <c r="L554" s="23" t="str">
        <f t="shared" si="207"/>
        <v>Age out of range</v>
      </c>
      <c r="M554" s="23" t="str">
        <f t="shared" si="208"/>
        <v>Age out of range</v>
      </c>
      <c r="N554" s="23" t="str">
        <f t="shared" si="209"/>
        <v>Age out of range</v>
      </c>
      <c r="O554" s="23" t="str">
        <f t="shared" si="210"/>
        <v>Age out of range</v>
      </c>
      <c r="P554" s="23" t="str">
        <f t="shared" si="211"/>
        <v>Age out of range</v>
      </c>
      <c r="Q554" s="23" t="e">
        <f t="shared" si="212"/>
        <v>#DIV/0!</v>
      </c>
      <c r="R554" s="17"/>
      <c r="S554" s="23">
        <v>538</v>
      </c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7"/>
      <c r="AM554" s="47"/>
      <c r="AN554" s="10" t="str">
        <f>IF($Z554="","",IF(OR($V554&lt;2.7,$V554&gt;90),"Age OOR",VLOOKUP(AN$14&amp;"-int-"&amp;$E554,Equations!$G:$I,3,0)+VLOOKUP(AN$14&amp;"-sexo-"&amp;$E554,Equations!$G:$I,3,0)*$U554+VLOOKUP(AN$14&amp;"-edad-"&amp;$E554,Equations!$G:$I,3,0)*$V554+VLOOKUP(AN$14&amp;"-est-"&amp;$E554,Equations!$G:$I,3,0)*(1/$W554)+VLOOKUP(AN$14&amp;"-imc-"&amp;$E554,Equations!$G:$I,3,0)*(1/$Q554)))</f>
        <v/>
      </c>
      <c r="AO554" s="10" t="str">
        <f>IF($Z554="","",IF(OR($V554&lt;2.7,$V554&gt;90),"Age OOR",AN554-1.6449*VLOOKUP(AN$14&amp;"-rse-"&amp;$E554,Equations!$G:$I,3,0)))</f>
        <v/>
      </c>
      <c r="AP554" s="10" t="str">
        <f>IF($Z554="","",IF(OR($V554&lt;2.7,$V554&gt;90),"Age OOR",AN554+1.6449*VLOOKUP(AN$14&amp;"-rse-"&amp;$E554,Equations!$G:$I,3,0)))</f>
        <v/>
      </c>
      <c r="AQ554" s="10" t="str">
        <f t="shared" si="213"/>
        <v/>
      </c>
      <c r="AR554" s="10" t="str">
        <f>IF($Z554="","",IF(OR($V554&lt;2.7,$V554&gt;90),"Age OOR",($Z554-AN554)/VLOOKUP(AN$14&amp;"-rse-"&amp;$E554,Equations!$G:$I,3,0)))</f>
        <v/>
      </c>
      <c r="AS554" s="10" t="str">
        <f>IF($AA554="","",IF(OR($V554&lt;2.7,$V554&gt;90),"Age OOR",VLOOKUP(AS$14&amp;"-int-"&amp;$F554,Equations!$G:$I,3,0)+VLOOKUP(AS$14&amp;"-sexo-"&amp;$F554,Equations!$G:$I,3,0)*$U554+VLOOKUP(AS$14&amp;"-edad-"&amp;$F554,Equations!$G:$I,3,0)*$V554+VLOOKUP(AS$14&amp;"-est-"&amp;$F554,Equations!$G:$I,3,0)*(1/$W554)+VLOOKUP(AS$14&amp;"-imc-"&amp;$F554,Equations!$G:$I,3,0)*(1/$Q554)))</f>
        <v/>
      </c>
      <c r="AT554" s="10" t="str">
        <f>IF($AA554="","",IF(OR($V554&lt;2.7,$V554&gt;90),"Age OOR",AS554-1.6449*VLOOKUP(AS$14&amp;"-rse-"&amp;$F554,Equations!$G:$I,3,0)))</f>
        <v/>
      </c>
      <c r="AU554" s="10" t="str">
        <f>IF($AA554="","",IF(OR($V554&lt;2.7,$V554&gt;90),"Age OOR",AS554+1.6449*VLOOKUP(AS$14&amp;"-rse-"&amp;$F554,Equations!$G:$I,3,0)))</f>
        <v/>
      </c>
      <c r="AV554" s="10" t="str">
        <f t="shared" si="214"/>
        <v/>
      </c>
      <c r="AW554" s="10" t="str">
        <f>IF($AA554="","",IF(OR($V554&lt;2.7,$V554&gt;90),"Age OOR",($AA554-AS554)/VLOOKUP(AS$14&amp;"-rse-"&amp;$F554,Equations!$G:$I,3,0)))</f>
        <v/>
      </c>
      <c r="AX554" s="10" t="str">
        <f>IF($AB554="","",IF(OR($V554&lt;2.7,$V554&gt;90),"Age OOR",VLOOKUP(AX$14&amp;"-int-"&amp;$G554,Equations!$G:$I,3,0)+VLOOKUP(AX$14&amp;"-sexo-"&amp;$G554,Equations!$G:$I,3,0)*$U554+VLOOKUP(AX$14&amp;"-edad-"&amp;$G554,Equations!$G:$I,3,0)*$V554+VLOOKUP(AX$14&amp;"-est-"&amp;$G554,Equations!$G:$I,3,0)*(1/$W554)+VLOOKUP(AX$14&amp;"-imc-"&amp;$G554,Equations!$G:$I,3,0)*(1/$Q554)))</f>
        <v/>
      </c>
      <c r="AY554" s="10" t="str">
        <f>IF($AB554="","",IF(OR($V554&lt;2.7,$V554&gt;90),"Age OOR",AX554-1.6449*VLOOKUP(AX$14&amp;"-rse-"&amp;$G554,Equations!$G:$I,3,0)))</f>
        <v/>
      </c>
      <c r="AZ554" s="10" t="str">
        <f>IF($AB554="","",IF(OR($V554&lt;2.7,$V554&gt;90),"Age OOR",AX554+1.6449*VLOOKUP(AX$14&amp;"-rse-"&amp;$G554,Equations!$G:$I,3,0)))</f>
        <v/>
      </c>
      <c r="BA554" s="10" t="str">
        <f t="shared" si="215"/>
        <v/>
      </c>
      <c r="BB554" s="10" t="str">
        <f>IF($AB554="","",IF(OR($V554&lt;2.7,$V554&gt;90),"Age OOR",($AB554-AX554)/VLOOKUP(AX$14&amp;"-rse-"&amp;$G554,Equations!$G:$I,3,0)))</f>
        <v/>
      </c>
      <c r="BC554" s="10" t="str">
        <f>IF($AC554="","",IF(OR($V554&lt;2.7,$V554&gt;90),"Age OOR",VLOOKUP(BC$14&amp;"-int-"&amp;$H554,Equations!$G:$I,3,0)+VLOOKUP(BC$14&amp;"-sexo-"&amp;$H554,Equations!$G:$I,3,0)*$U554+VLOOKUP(BC$14&amp;"-edad-"&amp;$H554,Equations!$G:$I,3,0)*$V554+VLOOKUP(BC$14&amp;"-est-"&amp;$H554,Equations!$G:$I,3,0)*(1/$W554)+VLOOKUP(BC$14&amp;"-imc-"&amp;$H554,Equations!$G:$I,3,0)*(1/$Q554)))</f>
        <v/>
      </c>
      <c r="BD554" s="10" t="str">
        <f>IF($AC554="","",IF(OR($V554&lt;2.7,$V554&gt;90),"Age OOR",BC554-1.6449*VLOOKUP(BC$14&amp;"-rse-"&amp;$H554,Equations!$G:$I,3,0)))</f>
        <v/>
      </c>
      <c r="BE554" s="10" t="str">
        <f>IF($AC554="","",IF(OR($V554&lt;2.7,$V554&gt;90),"Age OOR",BC554+1.6449*VLOOKUP(BC$14&amp;"-rse-"&amp;$H554,Equations!$G:$I,3,0)))</f>
        <v/>
      </c>
      <c r="BF554" s="10" t="str">
        <f t="shared" si="216"/>
        <v/>
      </c>
      <c r="BG554" s="10" t="str">
        <f>IF($AC554="","",IF(OR($V554&lt;2.7,$V554&gt;90),"Age OOR",($AC554-BC554)/VLOOKUP(BC$14&amp;"-rse-"&amp;$H554,Equations!$G:$I,3,0)))</f>
        <v/>
      </c>
      <c r="BH554" s="10" t="str">
        <f>IF($AD554="","",IF(OR($V554&lt;2.7,$V554&gt;90),"Age OOR",VLOOKUP(BH$14&amp;"-int-"&amp;$I554,Equations!$G:$I,3,0)+VLOOKUP(BH$14&amp;"-sexo-"&amp;$I554,Equations!$G:$I,3,0)*$U554+VLOOKUP(BH$14&amp;"-edad-"&amp;$I554,Equations!$G:$I,3,0)*$V554+VLOOKUP(BH$14&amp;"-est-"&amp;$I554,Equations!$G:$I,3,0)*(1/$W554)+VLOOKUP(BH$14&amp;"-imc-"&amp;$I554,Equations!$G:$I,3,0)*(1/$Q554)))</f>
        <v/>
      </c>
      <c r="BI554" s="10" t="str">
        <f>IF($AD554="","",IF(OR($V554&lt;2.7,$V554&gt;90),"Age OOR",BH554-1.6449*VLOOKUP(BH$14&amp;"-rse-"&amp;$I554,Equations!$G:$I,3,0)))</f>
        <v/>
      </c>
      <c r="BJ554" s="10" t="str">
        <f>IF($AD554="","",IF(OR($V554&lt;2.7,$V554&gt;90),"Age OOR",BH554+1.6449*VLOOKUP(BH$14&amp;"-rse-"&amp;$I554,Equations!$G:$I,3,0)))</f>
        <v/>
      </c>
      <c r="BK554" s="10" t="str">
        <f t="shared" si="217"/>
        <v/>
      </c>
      <c r="BL554" s="10" t="str">
        <f>IF($AD554="","",IF(OR($V554&lt;2.7,$V554&gt;90),"Age OOR",($AD554-BH554)/VLOOKUP(BH$14&amp;"-rse-"&amp;$I554,Equations!$G:$I,3,0)))</f>
        <v/>
      </c>
      <c r="BM554" s="10" t="str">
        <f>IF($AE554="","",IF(OR($V554&lt;2.7,$V554&gt;90),"Age OOR",VLOOKUP(BM$14&amp;"-int-"&amp;$J554,Equations!$G:$I,3,0)+VLOOKUP(BM$14&amp;"-sexo-"&amp;$J554,Equations!$G:$I,3,0)*$U554+VLOOKUP(BM$14&amp;"-edad-"&amp;$J554,Equations!$G:$I,3,0)*$V554+VLOOKUP(BM$14&amp;"-est-"&amp;$J554,Equations!$G:$I,3,0)*(1/$W554)+VLOOKUP(BM$14&amp;"-imc-"&amp;$J554,Equations!$G:$I,3,0)*(1/$Q554)))</f>
        <v/>
      </c>
      <c r="BN554" s="10" t="str">
        <f>IF($AE554="","",IF(OR($V554&lt;2.7,$V554&gt;90),"Age OOR",BM554-1.6449*VLOOKUP(BM$14&amp;"-rse-"&amp;$J554,Equations!$G:$I,3,0)))</f>
        <v/>
      </c>
      <c r="BO554" s="10" t="str">
        <f>IF($AE554="","",IF(OR($V554&lt;2.7,$V554&gt;90),"Age OOR",BM554+1.6449*VLOOKUP(BM$14&amp;"-rse-"&amp;$J554,Equations!$G:$I,3,0)))</f>
        <v/>
      </c>
      <c r="BP554" s="10" t="str">
        <f t="shared" si="218"/>
        <v/>
      </c>
      <c r="BQ554" s="10" t="str">
        <f>IF($AE554="","",IF(OR($V554&lt;2.7,$V554&gt;90),"Age OOR",($AE554-BM554)/VLOOKUP(BM$14&amp;"-rse-"&amp;$J554,Equations!$G:$I,3,0)))</f>
        <v/>
      </c>
      <c r="BR554" s="10" t="str">
        <f>IF($AF554="","",IF(OR($V554&lt;2.7,$V554&gt;90),"Age OOR",VLOOKUP(BR$14&amp;"-int-"&amp;$K554,Equations!$G:$I,3,0)+VLOOKUP(BR$14&amp;"-sexo-"&amp;$K554,Equations!$G:$I,3,0)*$U554+VLOOKUP(BR$14&amp;"-edad-"&amp;$K554,Equations!$G:$I,3,0)*$V554+VLOOKUP(BR$14&amp;"-est-"&amp;$K554,Equations!$G:$I,3,0)*(1/$W554)+VLOOKUP(BR$14&amp;"-imc-"&amp;$K554,Equations!$G:$I,3,0)*(1/$Q554)))</f>
        <v/>
      </c>
      <c r="BS554" s="10" t="str">
        <f>IF($AF554="","",IF(OR($V554&lt;2.7,$V554&gt;90),"Age OOR",BR554-1.6449*VLOOKUP(BR$14&amp;"-rse-"&amp;$K554,Equations!$G:$I,3,0)))</f>
        <v/>
      </c>
      <c r="BT554" s="10" t="str">
        <f>IF($AF554="","",IF(OR($V554&lt;2.7,$V554&gt;90),"Age OOR",BR554+1.6449*VLOOKUP(BR$14&amp;"-rse-"&amp;$K554,Equations!$G:$I,3,0)))</f>
        <v/>
      </c>
      <c r="BU554" s="10" t="str">
        <f t="shared" si="219"/>
        <v/>
      </c>
      <c r="BV554" s="10" t="str">
        <f>IF($AF554="","",IF(OR($V554&lt;2.7,$V554&gt;90),"Age OOR",($AF554-BR554)/VLOOKUP(BR$14&amp;"-rse-"&amp;$K554,Equations!$G:$I,3,0)))</f>
        <v/>
      </c>
      <c r="BW554" s="10" t="str">
        <f>IF($AG554="","",IF(OR($V554&lt;2.7,$V554&gt;90),"Age OOR",VLOOKUP(BW$14&amp;"-int-"&amp;$L554,Equations!$G:$I,3,0)+VLOOKUP(BW$14&amp;"-sexo-"&amp;$L554,Equations!$G:$I,3,0)*$U554+VLOOKUP(BW$14&amp;"-edad-"&amp;$L554,Equations!$G:$I,3,0)*$V554+VLOOKUP(BW$14&amp;"-est-"&amp;$L554,Equations!$G:$I,3,0)*(1/$W554)+VLOOKUP(BW$14&amp;"-imc-"&amp;$L554,Equations!$G:$I,3,0)*(1/$Q554)))</f>
        <v/>
      </c>
      <c r="BX554" s="10" t="str">
        <f>IF($AG554="","",IF(OR($V554&lt;2.7,$V554&gt;90),"Age OOR",BW554-1.6449*VLOOKUP(BW$14&amp;"-rse-"&amp;$L554,Equations!$G:$I,3,0)))</f>
        <v/>
      </c>
      <c r="BY554" s="10" t="str">
        <f>IF($AG554="","",IF(OR($V554&lt;2.7,$V554&gt;90),"Age OOR",BW554+1.6449*VLOOKUP(BW$14&amp;"-rse-"&amp;$L554,Equations!$G:$I,3,0)))</f>
        <v/>
      </c>
      <c r="BZ554" s="10" t="str">
        <f t="shared" si="220"/>
        <v/>
      </c>
      <c r="CA554" s="10" t="str">
        <f>IF($AG554="","",IF(OR($V554&lt;2.7,$V554&gt;90),"Age OOR",($AG554-BW554)/VLOOKUP(BW$14&amp;"-rse-"&amp;$L554,Equations!$G:$I,3,0)))</f>
        <v/>
      </c>
      <c r="CB554" s="10" t="str">
        <f>IF($AH554="","",IF(OR($V554&lt;2.7,$V554&gt;90),"Age OOR",VLOOKUP(CB$14&amp;"-int-"&amp;$M554,Equations!$G:$I,3,0)+VLOOKUP(CB$14&amp;"-sexo-"&amp;$M554,Equations!$G:$I,3,0)*$U554+VLOOKUP(CB$14&amp;"-edad-"&amp;$M554,Equations!$G:$I,3,0)*$V554+VLOOKUP(CB$14&amp;"-est-"&amp;$M554,Equations!$G:$I,3,0)*(1/$W554)+VLOOKUP(CB$14&amp;"-imc-"&amp;$M554,Equations!$G:$I,3,0)*(1/$Q554)))</f>
        <v/>
      </c>
      <c r="CC554" s="10" t="str">
        <f>IF($AH554="","",IF(OR($V554&lt;2.7,$V554&gt;90),"Age OOR",CB554-1.6449*VLOOKUP(CB$14&amp;"-rse-"&amp;$M554,Equations!$G:$I,3,0)))</f>
        <v/>
      </c>
      <c r="CD554" s="10" t="str">
        <f>IF($AH554="","",IF(OR($V554&lt;2.7,$V554&gt;90),"Age OOR",CB554+1.6449*VLOOKUP(CB$14&amp;"-rse-"&amp;$M554,Equations!$G:$I,3,0)))</f>
        <v/>
      </c>
      <c r="CE554" s="10" t="str">
        <f t="shared" si="221"/>
        <v/>
      </c>
      <c r="CF554" s="10" t="str">
        <f>IF($AH554="","",IF(OR($V554&lt;2.7,$V554&gt;90),"Age OOR",($AH554-CB554)/VLOOKUP(CB$14&amp;"-rse-"&amp;$M554,Equations!$G:$I,3,0)))</f>
        <v/>
      </c>
      <c r="CG554" s="10" t="str">
        <f>IF($AI554="","",IF(OR($V554&lt;2.7,$V554&gt;90),"Age OOR",VLOOKUP(CG$14&amp;"-int-"&amp;$N554,Equations!$G:$I,3,0)+VLOOKUP(CG$14&amp;"-sexo-"&amp;$N554,Equations!$G:$I,3,0)*$U554+VLOOKUP(CG$14&amp;"-edad-"&amp;$N554,Equations!$G:$I,3,0)*$V554+VLOOKUP(CG$14&amp;"-est-"&amp;$N554,Equations!$G:$I,3,0)*(1/$W554)+VLOOKUP(CG$14&amp;"-imc-"&amp;$N554,Equations!$G:$I,3,0)*(1/$Q554)))</f>
        <v/>
      </c>
      <c r="CH554" s="10" t="str">
        <f>IF($AI554="","",IF(OR($V554&lt;2.7,$V554&gt;90),"Age OOR",CG554-1.6449*VLOOKUP(CG$14&amp;"-rse-"&amp;$N554,Equations!$G:$I,3,0)))</f>
        <v/>
      </c>
      <c r="CI554" s="10" t="str">
        <f>IF($AI554="","",IF(OR($V554&lt;2.7,$V554&gt;90),"Age OOR",CG554+1.6449*VLOOKUP(CG$14&amp;"-rse-"&amp;$N554,Equations!$G:$I,3,0)))</f>
        <v/>
      </c>
      <c r="CJ554" s="10" t="str">
        <f t="shared" si="222"/>
        <v/>
      </c>
      <c r="CK554" s="10" t="str">
        <f>IF($AI554="","",IF(OR($V554&lt;2.7,$V554&gt;90),"Age OOR",($AI554-CG554)/VLOOKUP(CG$14&amp;"-rse-"&amp;$N554,Equations!$G:$I,3,0)))</f>
        <v/>
      </c>
      <c r="CL554" s="10" t="str">
        <f>IF($AJ554="","",IF(OR($V554&lt;2.7,$V554&gt;90),"Age OOR",VLOOKUP(CL$14&amp;"-int-"&amp;$O554,Equations!$G:$I,3,0)+VLOOKUP(CL$14&amp;"-sexo-"&amp;$O554,Equations!$G:$I,3,0)*$U554+VLOOKUP(CL$14&amp;"-edad-"&amp;$O554,Equations!$G:$I,3,0)*$V554+VLOOKUP(CL$14&amp;"-est-"&amp;$O554,Equations!$G:$I,3,0)*(1/$W554)+VLOOKUP(CL$14&amp;"-imc-"&amp;$O554,Equations!$G:$I,3,0)*(1/$Q554)))</f>
        <v/>
      </c>
      <c r="CM554" s="10" t="str">
        <f>IF($AJ554="","",IF(OR($V554&lt;2.7,$V554&gt;90),"Age OOR",CL554-1.6449*VLOOKUP(CL$14&amp;"-rse-"&amp;$O554,Equations!$G:$I,3,0)))</f>
        <v/>
      </c>
      <c r="CN554" s="10" t="str">
        <f>IF($AJ554="","",IF(OR($V554&lt;2.7,$V554&gt;90),"Age OOR",CL554+1.6449*VLOOKUP(CL$14&amp;"-rse-"&amp;$O554,Equations!$G:$I,3,0)))</f>
        <v/>
      </c>
      <c r="CO554" s="10" t="str">
        <f t="shared" si="223"/>
        <v/>
      </c>
      <c r="CP554" s="10" t="str">
        <f>IF($AJ554="","",IF(OR($V554&lt;2.7,$V554&gt;90),"Age OOR",($AJ554-CL554)/VLOOKUP(CL$14&amp;"-rse-"&amp;$O554,Equations!$G:$I,3,0)))</f>
        <v/>
      </c>
      <c r="CQ554" s="10" t="str">
        <f>IF($AK554="","",IF(OR($V554&lt;2.7,$V554&gt;90),"Age OOR",EXP(VLOOKUP(CQ$14&amp;"-int-"&amp;$P554,Equations!$G:$I,3,0)+VLOOKUP(CQ$14&amp;"-sexo-"&amp;$P554,Equations!$G:$I,3,0)*$U554+VLOOKUP(CQ$14&amp;"-edad-"&amp;$P554,Equations!$G:$I,3,0)*$V554+VLOOKUP(CQ$14&amp;"-est-"&amp;$P554,Equations!$G:$I,3,0)*(1/$W554)+VLOOKUP(CQ$14&amp;"-imc-"&amp;$P554,Equations!$G:$I,3,0)*(1/$Q554))))</f>
        <v/>
      </c>
      <c r="CR554" s="10" t="str">
        <f>IF($AK554="","",IF(OR($V554&lt;2.7,$V554&gt;90),"Age OOR",EXP(LN(CQ554)-1.6449*VLOOKUP(CQ$14&amp;"-rse-"&amp;$P554,Equations!$G:$I,3,0))))</f>
        <v/>
      </c>
      <c r="CS554" s="10" t="str">
        <f>IF($AK554="","",IF(OR($V554&lt;2.7,$V554&gt;90),"Age OOR",EXP(LN(CQ554)+1.6449*VLOOKUP(CQ$14&amp;"-rse-"&amp;$P554,Equations!$G:$I,3,0))))</f>
        <v/>
      </c>
      <c r="CT554" s="10" t="str">
        <f t="shared" si="224"/>
        <v/>
      </c>
      <c r="CU554" s="10" t="str">
        <f>IF($AK554="","",IF(OR($V554&lt;2.7,$V554&gt;90),"Age OOR",(LN($AK554)-LN(CQ554))/VLOOKUP(CQ$14&amp;"-rse-"&amp;$P554,Equations!$G:$I,3,0)))</f>
        <v/>
      </c>
      <c r="CV554" s="47"/>
    </row>
    <row r="555" spans="5:116" x14ac:dyDescent="0.2">
      <c r="E555" s="23" t="str">
        <f t="shared" si="200"/>
        <v>Age out of range</v>
      </c>
      <c r="F555" s="23" t="str">
        <f t="shared" si="201"/>
        <v>Age out of range</v>
      </c>
      <c r="G555" s="23" t="str">
        <f t="shared" si="202"/>
        <v>Age out of range</v>
      </c>
      <c r="H555" s="23" t="str">
        <f t="shared" si="203"/>
        <v>Age out of range</v>
      </c>
      <c r="I555" s="23" t="str">
        <f t="shared" si="204"/>
        <v>Age out of range</v>
      </c>
      <c r="J555" s="23" t="str">
        <f t="shared" si="205"/>
        <v>Age out of range</v>
      </c>
      <c r="K555" s="23" t="str">
        <f t="shared" si="206"/>
        <v>Age out of range</v>
      </c>
      <c r="L555" s="23" t="str">
        <f t="shared" si="207"/>
        <v>Age out of range</v>
      </c>
      <c r="M555" s="23" t="str">
        <f t="shared" si="208"/>
        <v>Age out of range</v>
      </c>
      <c r="N555" s="23" t="str">
        <f t="shared" si="209"/>
        <v>Age out of range</v>
      </c>
      <c r="O555" s="23" t="str">
        <f t="shared" si="210"/>
        <v>Age out of range</v>
      </c>
      <c r="P555" s="23" t="str">
        <f t="shared" si="211"/>
        <v>Age out of range</v>
      </c>
      <c r="Q555" s="23" t="e">
        <f t="shared" si="212"/>
        <v>#DIV/0!</v>
      </c>
      <c r="R555" s="17"/>
      <c r="S555" s="23">
        <v>539</v>
      </c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7"/>
      <c r="AM555" s="47"/>
      <c r="AN555" s="10" t="str">
        <f>IF($Z555="","",IF(OR($V555&lt;2.7,$V555&gt;90),"Age OOR",VLOOKUP(AN$14&amp;"-int-"&amp;$E555,Equations!$G:$I,3,0)+VLOOKUP(AN$14&amp;"-sexo-"&amp;$E555,Equations!$G:$I,3,0)*$U555+VLOOKUP(AN$14&amp;"-edad-"&amp;$E555,Equations!$G:$I,3,0)*$V555+VLOOKUP(AN$14&amp;"-est-"&amp;$E555,Equations!$G:$I,3,0)*(1/$W555)+VLOOKUP(AN$14&amp;"-imc-"&amp;$E555,Equations!$G:$I,3,0)*(1/$Q555)))</f>
        <v/>
      </c>
      <c r="AO555" s="10" t="str">
        <f>IF($Z555="","",IF(OR($V555&lt;2.7,$V555&gt;90),"Age OOR",AN555-1.6449*VLOOKUP(AN$14&amp;"-rse-"&amp;$E555,Equations!$G:$I,3,0)))</f>
        <v/>
      </c>
      <c r="AP555" s="10" t="str">
        <f>IF($Z555="","",IF(OR($V555&lt;2.7,$V555&gt;90),"Age OOR",AN555+1.6449*VLOOKUP(AN$14&amp;"-rse-"&amp;$E555,Equations!$G:$I,3,0)))</f>
        <v/>
      </c>
      <c r="AQ555" s="10" t="str">
        <f t="shared" si="213"/>
        <v/>
      </c>
      <c r="AR555" s="10" t="str">
        <f>IF($Z555="","",IF(OR($V555&lt;2.7,$V555&gt;90),"Age OOR",($Z555-AN555)/VLOOKUP(AN$14&amp;"-rse-"&amp;$E555,Equations!$G:$I,3,0)))</f>
        <v/>
      </c>
      <c r="AS555" s="10" t="str">
        <f>IF($AA555="","",IF(OR($V555&lt;2.7,$V555&gt;90),"Age OOR",VLOOKUP(AS$14&amp;"-int-"&amp;$F555,Equations!$G:$I,3,0)+VLOOKUP(AS$14&amp;"-sexo-"&amp;$F555,Equations!$G:$I,3,0)*$U555+VLOOKUP(AS$14&amp;"-edad-"&amp;$F555,Equations!$G:$I,3,0)*$V555+VLOOKUP(AS$14&amp;"-est-"&amp;$F555,Equations!$G:$I,3,0)*(1/$W555)+VLOOKUP(AS$14&amp;"-imc-"&amp;$F555,Equations!$G:$I,3,0)*(1/$Q555)))</f>
        <v/>
      </c>
      <c r="AT555" s="10" t="str">
        <f>IF($AA555="","",IF(OR($V555&lt;2.7,$V555&gt;90),"Age OOR",AS555-1.6449*VLOOKUP(AS$14&amp;"-rse-"&amp;$F555,Equations!$G:$I,3,0)))</f>
        <v/>
      </c>
      <c r="AU555" s="10" t="str">
        <f>IF($AA555="","",IF(OR($V555&lt;2.7,$V555&gt;90),"Age OOR",AS555+1.6449*VLOOKUP(AS$14&amp;"-rse-"&amp;$F555,Equations!$G:$I,3,0)))</f>
        <v/>
      </c>
      <c r="AV555" s="10" t="str">
        <f t="shared" si="214"/>
        <v/>
      </c>
      <c r="AW555" s="10" t="str">
        <f>IF($AA555="","",IF(OR($V555&lt;2.7,$V555&gt;90),"Age OOR",($AA555-AS555)/VLOOKUP(AS$14&amp;"-rse-"&amp;$F555,Equations!$G:$I,3,0)))</f>
        <v/>
      </c>
      <c r="AX555" s="10" t="str">
        <f>IF($AB555="","",IF(OR($V555&lt;2.7,$V555&gt;90),"Age OOR",VLOOKUP(AX$14&amp;"-int-"&amp;$G555,Equations!$G:$I,3,0)+VLOOKUP(AX$14&amp;"-sexo-"&amp;$G555,Equations!$G:$I,3,0)*$U555+VLOOKUP(AX$14&amp;"-edad-"&amp;$G555,Equations!$G:$I,3,0)*$V555+VLOOKUP(AX$14&amp;"-est-"&amp;$G555,Equations!$G:$I,3,0)*(1/$W555)+VLOOKUP(AX$14&amp;"-imc-"&amp;$G555,Equations!$G:$I,3,0)*(1/$Q555)))</f>
        <v/>
      </c>
      <c r="AY555" s="10" t="str">
        <f>IF($AB555="","",IF(OR($V555&lt;2.7,$V555&gt;90),"Age OOR",AX555-1.6449*VLOOKUP(AX$14&amp;"-rse-"&amp;$G555,Equations!$G:$I,3,0)))</f>
        <v/>
      </c>
      <c r="AZ555" s="10" t="str">
        <f>IF($AB555="","",IF(OR($V555&lt;2.7,$V555&gt;90),"Age OOR",AX555+1.6449*VLOOKUP(AX$14&amp;"-rse-"&amp;$G555,Equations!$G:$I,3,0)))</f>
        <v/>
      </c>
      <c r="BA555" s="10" t="str">
        <f t="shared" si="215"/>
        <v/>
      </c>
      <c r="BB555" s="10" t="str">
        <f>IF($AB555="","",IF(OR($V555&lt;2.7,$V555&gt;90),"Age OOR",($AB555-AX555)/VLOOKUP(AX$14&amp;"-rse-"&amp;$G555,Equations!$G:$I,3,0)))</f>
        <v/>
      </c>
      <c r="BC555" s="10" t="str">
        <f>IF($AC555="","",IF(OR($V555&lt;2.7,$V555&gt;90),"Age OOR",VLOOKUP(BC$14&amp;"-int-"&amp;$H555,Equations!$G:$I,3,0)+VLOOKUP(BC$14&amp;"-sexo-"&amp;$H555,Equations!$G:$I,3,0)*$U555+VLOOKUP(BC$14&amp;"-edad-"&amp;$H555,Equations!$G:$I,3,0)*$V555+VLOOKUP(BC$14&amp;"-est-"&amp;$H555,Equations!$G:$I,3,0)*(1/$W555)+VLOOKUP(BC$14&amp;"-imc-"&amp;$H555,Equations!$G:$I,3,0)*(1/$Q555)))</f>
        <v/>
      </c>
      <c r="BD555" s="10" t="str">
        <f>IF($AC555="","",IF(OR($V555&lt;2.7,$V555&gt;90),"Age OOR",BC555-1.6449*VLOOKUP(BC$14&amp;"-rse-"&amp;$H555,Equations!$G:$I,3,0)))</f>
        <v/>
      </c>
      <c r="BE555" s="10" t="str">
        <f>IF($AC555="","",IF(OR($V555&lt;2.7,$V555&gt;90),"Age OOR",BC555+1.6449*VLOOKUP(BC$14&amp;"-rse-"&amp;$H555,Equations!$G:$I,3,0)))</f>
        <v/>
      </c>
      <c r="BF555" s="10" t="str">
        <f t="shared" si="216"/>
        <v/>
      </c>
      <c r="BG555" s="10" t="str">
        <f>IF($AC555="","",IF(OR($V555&lt;2.7,$V555&gt;90),"Age OOR",($AC555-BC555)/VLOOKUP(BC$14&amp;"-rse-"&amp;$H555,Equations!$G:$I,3,0)))</f>
        <v/>
      </c>
      <c r="BH555" s="10" t="str">
        <f>IF($AD555="","",IF(OR($V555&lt;2.7,$V555&gt;90),"Age OOR",VLOOKUP(BH$14&amp;"-int-"&amp;$I555,Equations!$G:$I,3,0)+VLOOKUP(BH$14&amp;"-sexo-"&amp;$I555,Equations!$G:$I,3,0)*$U555+VLOOKUP(BH$14&amp;"-edad-"&amp;$I555,Equations!$G:$I,3,0)*$V555+VLOOKUP(BH$14&amp;"-est-"&amp;$I555,Equations!$G:$I,3,0)*(1/$W555)+VLOOKUP(BH$14&amp;"-imc-"&amp;$I555,Equations!$G:$I,3,0)*(1/$Q555)))</f>
        <v/>
      </c>
      <c r="BI555" s="10" t="str">
        <f>IF($AD555="","",IF(OR($V555&lt;2.7,$V555&gt;90),"Age OOR",BH555-1.6449*VLOOKUP(BH$14&amp;"-rse-"&amp;$I555,Equations!$G:$I,3,0)))</f>
        <v/>
      </c>
      <c r="BJ555" s="10" t="str">
        <f>IF($AD555="","",IF(OR($V555&lt;2.7,$V555&gt;90),"Age OOR",BH555+1.6449*VLOOKUP(BH$14&amp;"-rse-"&amp;$I555,Equations!$G:$I,3,0)))</f>
        <v/>
      </c>
      <c r="BK555" s="10" t="str">
        <f t="shared" si="217"/>
        <v/>
      </c>
      <c r="BL555" s="10" t="str">
        <f>IF($AD555="","",IF(OR($V555&lt;2.7,$V555&gt;90),"Age OOR",($AD555-BH555)/VLOOKUP(BH$14&amp;"-rse-"&amp;$I555,Equations!$G:$I,3,0)))</f>
        <v/>
      </c>
      <c r="BM555" s="10" t="str">
        <f>IF($AE555="","",IF(OR($V555&lt;2.7,$V555&gt;90),"Age OOR",VLOOKUP(BM$14&amp;"-int-"&amp;$J555,Equations!$G:$I,3,0)+VLOOKUP(BM$14&amp;"-sexo-"&amp;$J555,Equations!$G:$I,3,0)*$U555+VLOOKUP(BM$14&amp;"-edad-"&amp;$J555,Equations!$G:$I,3,0)*$V555+VLOOKUP(BM$14&amp;"-est-"&amp;$J555,Equations!$G:$I,3,0)*(1/$W555)+VLOOKUP(BM$14&amp;"-imc-"&amp;$J555,Equations!$G:$I,3,0)*(1/$Q555)))</f>
        <v/>
      </c>
      <c r="BN555" s="10" t="str">
        <f>IF($AE555="","",IF(OR($V555&lt;2.7,$V555&gt;90),"Age OOR",BM555-1.6449*VLOOKUP(BM$14&amp;"-rse-"&amp;$J555,Equations!$G:$I,3,0)))</f>
        <v/>
      </c>
      <c r="BO555" s="10" t="str">
        <f>IF($AE555="","",IF(OR($V555&lt;2.7,$V555&gt;90),"Age OOR",BM555+1.6449*VLOOKUP(BM$14&amp;"-rse-"&amp;$J555,Equations!$G:$I,3,0)))</f>
        <v/>
      </c>
      <c r="BP555" s="10" t="str">
        <f t="shared" si="218"/>
        <v/>
      </c>
      <c r="BQ555" s="10" t="str">
        <f>IF($AE555="","",IF(OR($V555&lt;2.7,$V555&gt;90),"Age OOR",($AE555-BM555)/VLOOKUP(BM$14&amp;"-rse-"&amp;$J555,Equations!$G:$I,3,0)))</f>
        <v/>
      </c>
      <c r="BR555" s="10" t="str">
        <f>IF($AF555="","",IF(OR($V555&lt;2.7,$V555&gt;90),"Age OOR",VLOOKUP(BR$14&amp;"-int-"&amp;$K555,Equations!$G:$I,3,0)+VLOOKUP(BR$14&amp;"-sexo-"&amp;$K555,Equations!$G:$I,3,0)*$U555+VLOOKUP(BR$14&amp;"-edad-"&amp;$K555,Equations!$G:$I,3,0)*$V555+VLOOKUP(BR$14&amp;"-est-"&amp;$K555,Equations!$G:$I,3,0)*(1/$W555)+VLOOKUP(BR$14&amp;"-imc-"&amp;$K555,Equations!$G:$I,3,0)*(1/$Q555)))</f>
        <v/>
      </c>
      <c r="BS555" s="10" t="str">
        <f>IF($AF555="","",IF(OR($V555&lt;2.7,$V555&gt;90),"Age OOR",BR555-1.6449*VLOOKUP(BR$14&amp;"-rse-"&amp;$K555,Equations!$G:$I,3,0)))</f>
        <v/>
      </c>
      <c r="BT555" s="10" t="str">
        <f>IF($AF555="","",IF(OR($V555&lt;2.7,$V555&gt;90),"Age OOR",BR555+1.6449*VLOOKUP(BR$14&amp;"-rse-"&amp;$K555,Equations!$G:$I,3,0)))</f>
        <v/>
      </c>
      <c r="BU555" s="10" t="str">
        <f t="shared" si="219"/>
        <v/>
      </c>
      <c r="BV555" s="10" t="str">
        <f>IF($AF555="","",IF(OR($V555&lt;2.7,$V555&gt;90),"Age OOR",($AF555-BR555)/VLOOKUP(BR$14&amp;"-rse-"&amp;$K555,Equations!$G:$I,3,0)))</f>
        <v/>
      </c>
      <c r="BW555" s="10" t="str">
        <f>IF($AG555="","",IF(OR($V555&lt;2.7,$V555&gt;90),"Age OOR",VLOOKUP(BW$14&amp;"-int-"&amp;$L555,Equations!$G:$I,3,0)+VLOOKUP(BW$14&amp;"-sexo-"&amp;$L555,Equations!$G:$I,3,0)*$U555+VLOOKUP(BW$14&amp;"-edad-"&amp;$L555,Equations!$G:$I,3,0)*$V555+VLOOKUP(BW$14&amp;"-est-"&amp;$L555,Equations!$G:$I,3,0)*(1/$W555)+VLOOKUP(BW$14&amp;"-imc-"&amp;$L555,Equations!$G:$I,3,0)*(1/$Q555)))</f>
        <v/>
      </c>
      <c r="BX555" s="10" t="str">
        <f>IF($AG555="","",IF(OR($V555&lt;2.7,$V555&gt;90),"Age OOR",BW555-1.6449*VLOOKUP(BW$14&amp;"-rse-"&amp;$L555,Equations!$G:$I,3,0)))</f>
        <v/>
      </c>
      <c r="BY555" s="10" t="str">
        <f>IF($AG555="","",IF(OR($V555&lt;2.7,$V555&gt;90),"Age OOR",BW555+1.6449*VLOOKUP(BW$14&amp;"-rse-"&amp;$L555,Equations!$G:$I,3,0)))</f>
        <v/>
      </c>
      <c r="BZ555" s="10" t="str">
        <f t="shared" si="220"/>
        <v/>
      </c>
      <c r="CA555" s="10" t="str">
        <f>IF($AG555="","",IF(OR($V555&lt;2.7,$V555&gt;90),"Age OOR",($AG555-BW555)/VLOOKUP(BW$14&amp;"-rse-"&amp;$L555,Equations!$G:$I,3,0)))</f>
        <v/>
      </c>
      <c r="CB555" s="10" t="str">
        <f>IF($AH555="","",IF(OR($V555&lt;2.7,$V555&gt;90),"Age OOR",VLOOKUP(CB$14&amp;"-int-"&amp;$M555,Equations!$G:$I,3,0)+VLOOKUP(CB$14&amp;"-sexo-"&amp;$M555,Equations!$G:$I,3,0)*$U555+VLOOKUP(CB$14&amp;"-edad-"&amp;$M555,Equations!$G:$I,3,0)*$V555+VLOOKUP(CB$14&amp;"-est-"&amp;$M555,Equations!$G:$I,3,0)*(1/$W555)+VLOOKUP(CB$14&amp;"-imc-"&amp;$M555,Equations!$G:$I,3,0)*(1/$Q555)))</f>
        <v/>
      </c>
      <c r="CC555" s="10" t="str">
        <f>IF($AH555="","",IF(OR($V555&lt;2.7,$V555&gt;90),"Age OOR",CB555-1.6449*VLOOKUP(CB$14&amp;"-rse-"&amp;$M555,Equations!$G:$I,3,0)))</f>
        <v/>
      </c>
      <c r="CD555" s="10" t="str">
        <f>IF($AH555="","",IF(OR($V555&lt;2.7,$V555&gt;90),"Age OOR",CB555+1.6449*VLOOKUP(CB$14&amp;"-rse-"&amp;$M555,Equations!$G:$I,3,0)))</f>
        <v/>
      </c>
      <c r="CE555" s="10" t="str">
        <f t="shared" si="221"/>
        <v/>
      </c>
      <c r="CF555" s="10" t="str">
        <f>IF($AH555="","",IF(OR($V555&lt;2.7,$V555&gt;90),"Age OOR",($AH555-CB555)/VLOOKUP(CB$14&amp;"-rse-"&amp;$M555,Equations!$G:$I,3,0)))</f>
        <v/>
      </c>
      <c r="CG555" s="10" t="str">
        <f>IF($AI555="","",IF(OR($V555&lt;2.7,$V555&gt;90),"Age OOR",VLOOKUP(CG$14&amp;"-int-"&amp;$N555,Equations!$G:$I,3,0)+VLOOKUP(CG$14&amp;"-sexo-"&amp;$N555,Equations!$G:$I,3,0)*$U555+VLOOKUP(CG$14&amp;"-edad-"&amp;$N555,Equations!$G:$I,3,0)*$V555+VLOOKUP(CG$14&amp;"-est-"&amp;$N555,Equations!$G:$I,3,0)*(1/$W555)+VLOOKUP(CG$14&amp;"-imc-"&amp;$N555,Equations!$G:$I,3,0)*(1/$Q555)))</f>
        <v/>
      </c>
      <c r="CH555" s="10" t="str">
        <f>IF($AI555="","",IF(OR($V555&lt;2.7,$V555&gt;90),"Age OOR",CG555-1.6449*VLOOKUP(CG$14&amp;"-rse-"&amp;$N555,Equations!$G:$I,3,0)))</f>
        <v/>
      </c>
      <c r="CI555" s="10" t="str">
        <f>IF($AI555="","",IF(OR($V555&lt;2.7,$V555&gt;90),"Age OOR",CG555+1.6449*VLOOKUP(CG$14&amp;"-rse-"&amp;$N555,Equations!$G:$I,3,0)))</f>
        <v/>
      </c>
      <c r="CJ555" s="10" t="str">
        <f t="shared" si="222"/>
        <v/>
      </c>
      <c r="CK555" s="10" t="str">
        <f>IF($AI555="","",IF(OR($V555&lt;2.7,$V555&gt;90),"Age OOR",($AI555-CG555)/VLOOKUP(CG$14&amp;"-rse-"&amp;$N555,Equations!$G:$I,3,0)))</f>
        <v/>
      </c>
      <c r="CL555" s="10" t="str">
        <f>IF($AJ555="","",IF(OR($V555&lt;2.7,$V555&gt;90),"Age OOR",VLOOKUP(CL$14&amp;"-int-"&amp;$O555,Equations!$G:$I,3,0)+VLOOKUP(CL$14&amp;"-sexo-"&amp;$O555,Equations!$G:$I,3,0)*$U555+VLOOKUP(CL$14&amp;"-edad-"&amp;$O555,Equations!$G:$I,3,0)*$V555+VLOOKUP(CL$14&amp;"-est-"&amp;$O555,Equations!$G:$I,3,0)*(1/$W555)+VLOOKUP(CL$14&amp;"-imc-"&amp;$O555,Equations!$G:$I,3,0)*(1/$Q555)))</f>
        <v/>
      </c>
      <c r="CM555" s="10" t="str">
        <f>IF($AJ555="","",IF(OR($V555&lt;2.7,$V555&gt;90),"Age OOR",CL555-1.6449*VLOOKUP(CL$14&amp;"-rse-"&amp;$O555,Equations!$G:$I,3,0)))</f>
        <v/>
      </c>
      <c r="CN555" s="10" t="str">
        <f>IF($AJ555="","",IF(OR($V555&lt;2.7,$V555&gt;90),"Age OOR",CL555+1.6449*VLOOKUP(CL$14&amp;"-rse-"&amp;$O555,Equations!$G:$I,3,0)))</f>
        <v/>
      </c>
      <c r="CO555" s="10" t="str">
        <f t="shared" si="223"/>
        <v/>
      </c>
      <c r="CP555" s="10" t="str">
        <f>IF($AJ555="","",IF(OR($V555&lt;2.7,$V555&gt;90),"Age OOR",($AJ555-CL555)/VLOOKUP(CL$14&amp;"-rse-"&amp;$O555,Equations!$G:$I,3,0)))</f>
        <v/>
      </c>
      <c r="CQ555" s="10" t="str">
        <f>IF($AK555="","",IF(OR($V555&lt;2.7,$V555&gt;90),"Age OOR",EXP(VLOOKUP(CQ$14&amp;"-int-"&amp;$P555,Equations!$G:$I,3,0)+VLOOKUP(CQ$14&amp;"-sexo-"&amp;$P555,Equations!$G:$I,3,0)*$U555+VLOOKUP(CQ$14&amp;"-edad-"&amp;$P555,Equations!$G:$I,3,0)*$V555+VLOOKUP(CQ$14&amp;"-est-"&amp;$P555,Equations!$G:$I,3,0)*(1/$W555)+VLOOKUP(CQ$14&amp;"-imc-"&amp;$P555,Equations!$G:$I,3,0)*(1/$Q555))))</f>
        <v/>
      </c>
      <c r="CR555" s="10" t="str">
        <f>IF($AK555="","",IF(OR($V555&lt;2.7,$V555&gt;90),"Age OOR",EXP(LN(CQ555)-1.6449*VLOOKUP(CQ$14&amp;"-rse-"&amp;$P555,Equations!$G:$I,3,0))))</f>
        <v/>
      </c>
      <c r="CS555" s="10" t="str">
        <f>IF($AK555="","",IF(OR($V555&lt;2.7,$V555&gt;90),"Age OOR",EXP(LN(CQ555)+1.6449*VLOOKUP(CQ$14&amp;"-rse-"&amp;$P555,Equations!$G:$I,3,0))))</f>
        <v/>
      </c>
      <c r="CT555" s="10" t="str">
        <f t="shared" si="224"/>
        <v/>
      </c>
      <c r="CU555" s="10" t="str">
        <f>IF($AK555="","",IF(OR($V555&lt;2.7,$V555&gt;90),"Age OOR",(LN($AK555)-LN(CQ555))/VLOOKUP(CQ$14&amp;"-rse-"&amp;$P555,Equations!$G:$I,3,0)))</f>
        <v/>
      </c>
      <c r="CV555" s="47"/>
    </row>
    <row r="556" spans="5:116" x14ac:dyDescent="0.2">
      <c r="E556" s="23" t="str">
        <f t="shared" si="200"/>
        <v>Age out of range</v>
      </c>
      <c r="F556" s="23" t="str">
        <f t="shared" si="201"/>
        <v>Age out of range</v>
      </c>
      <c r="G556" s="23" t="str">
        <f t="shared" si="202"/>
        <v>Age out of range</v>
      </c>
      <c r="H556" s="23" t="str">
        <f t="shared" si="203"/>
        <v>Age out of range</v>
      </c>
      <c r="I556" s="23" t="str">
        <f t="shared" si="204"/>
        <v>Age out of range</v>
      </c>
      <c r="J556" s="23" t="str">
        <f t="shared" si="205"/>
        <v>Age out of range</v>
      </c>
      <c r="K556" s="23" t="str">
        <f t="shared" si="206"/>
        <v>Age out of range</v>
      </c>
      <c r="L556" s="23" t="str">
        <f t="shared" si="207"/>
        <v>Age out of range</v>
      </c>
      <c r="M556" s="23" t="str">
        <f t="shared" si="208"/>
        <v>Age out of range</v>
      </c>
      <c r="N556" s="23" t="str">
        <f t="shared" si="209"/>
        <v>Age out of range</v>
      </c>
      <c r="O556" s="23" t="str">
        <f t="shared" si="210"/>
        <v>Age out of range</v>
      </c>
      <c r="P556" s="23" t="str">
        <f t="shared" si="211"/>
        <v>Age out of range</v>
      </c>
      <c r="Q556" s="23" t="e">
        <f t="shared" si="212"/>
        <v>#DIV/0!</v>
      </c>
      <c r="R556" s="17"/>
      <c r="S556" s="23">
        <v>540</v>
      </c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7"/>
      <c r="AM556" s="47"/>
      <c r="AN556" s="10" t="str">
        <f>IF($Z556="","",IF(OR($V556&lt;2.7,$V556&gt;90),"Age OOR",VLOOKUP(AN$14&amp;"-int-"&amp;$E556,Equations!$G:$I,3,0)+VLOOKUP(AN$14&amp;"-sexo-"&amp;$E556,Equations!$G:$I,3,0)*$U556+VLOOKUP(AN$14&amp;"-edad-"&amp;$E556,Equations!$G:$I,3,0)*$V556+VLOOKUP(AN$14&amp;"-est-"&amp;$E556,Equations!$G:$I,3,0)*(1/$W556)+VLOOKUP(AN$14&amp;"-imc-"&amp;$E556,Equations!$G:$I,3,0)*(1/$Q556)))</f>
        <v/>
      </c>
      <c r="AO556" s="10" t="str">
        <f>IF($Z556="","",IF(OR($V556&lt;2.7,$V556&gt;90),"Age OOR",AN556-1.6449*VLOOKUP(AN$14&amp;"-rse-"&amp;$E556,Equations!$G:$I,3,0)))</f>
        <v/>
      </c>
      <c r="AP556" s="10" t="str">
        <f>IF($Z556="","",IF(OR($V556&lt;2.7,$V556&gt;90),"Age OOR",AN556+1.6449*VLOOKUP(AN$14&amp;"-rse-"&amp;$E556,Equations!$G:$I,3,0)))</f>
        <v/>
      </c>
      <c r="AQ556" s="10" t="str">
        <f t="shared" si="213"/>
        <v/>
      </c>
      <c r="AR556" s="10" t="str">
        <f>IF($Z556="","",IF(OR($V556&lt;2.7,$V556&gt;90),"Age OOR",($Z556-AN556)/VLOOKUP(AN$14&amp;"-rse-"&amp;$E556,Equations!$G:$I,3,0)))</f>
        <v/>
      </c>
      <c r="AS556" s="10" t="str">
        <f>IF($AA556="","",IF(OR($V556&lt;2.7,$V556&gt;90),"Age OOR",VLOOKUP(AS$14&amp;"-int-"&amp;$F556,Equations!$G:$I,3,0)+VLOOKUP(AS$14&amp;"-sexo-"&amp;$F556,Equations!$G:$I,3,0)*$U556+VLOOKUP(AS$14&amp;"-edad-"&amp;$F556,Equations!$G:$I,3,0)*$V556+VLOOKUP(AS$14&amp;"-est-"&amp;$F556,Equations!$G:$I,3,0)*(1/$W556)+VLOOKUP(AS$14&amp;"-imc-"&amp;$F556,Equations!$G:$I,3,0)*(1/$Q556)))</f>
        <v/>
      </c>
      <c r="AT556" s="10" t="str">
        <f>IF($AA556="","",IF(OR($V556&lt;2.7,$V556&gt;90),"Age OOR",AS556-1.6449*VLOOKUP(AS$14&amp;"-rse-"&amp;$F556,Equations!$G:$I,3,0)))</f>
        <v/>
      </c>
      <c r="AU556" s="10" t="str">
        <f>IF($AA556="","",IF(OR($V556&lt;2.7,$V556&gt;90),"Age OOR",AS556+1.6449*VLOOKUP(AS$14&amp;"-rse-"&amp;$F556,Equations!$G:$I,3,0)))</f>
        <v/>
      </c>
      <c r="AV556" s="10" t="str">
        <f t="shared" si="214"/>
        <v/>
      </c>
      <c r="AW556" s="10" t="str">
        <f>IF($AA556="","",IF(OR($V556&lt;2.7,$V556&gt;90),"Age OOR",($AA556-AS556)/VLOOKUP(AS$14&amp;"-rse-"&amp;$F556,Equations!$G:$I,3,0)))</f>
        <v/>
      </c>
      <c r="AX556" s="10" t="str">
        <f>IF($AB556="","",IF(OR($V556&lt;2.7,$V556&gt;90),"Age OOR",VLOOKUP(AX$14&amp;"-int-"&amp;$G556,Equations!$G:$I,3,0)+VLOOKUP(AX$14&amp;"-sexo-"&amp;$G556,Equations!$G:$I,3,0)*$U556+VLOOKUP(AX$14&amp;"-edad-"&amp;$G556,Equations!$G:$I,3,0)*$V556+VLOOKUP(AX$14&amp;"-est-"&amp;$G556,Equations!$G:$I,3,0)*(1/$W556)+VLOOKUP(AX$14&amp;"-imc-"&amp;$G556,Equations!$G:$I,3,0)*(1/$Q556)))</f>
        <v/>
      </c>
      <c r="AY556" s="10" t="str">
        <f>IF($AB556="","",IF(OR($V556&lt;2.7,$V556&gt;90),"Age OOR",AX556-1.6449*VLOOKUP(AX$14&amp;"-rse-"&amp;$G556,Equations!$G:$I,3,0)))</f>
        <v/>
      </c>
      <c r="AZ556" s="10" t="str">
        <f>IF($AB556="","",IF(OR($V556&lt;2.7,$V556&gt;90),"Age OOR",AX556+1.6449*VLOOKUP(AX$14&amp;"-rse-"&amp;$G556,Equations!$G:$I,3,0)))</f>
        <v/>
      </c>
      <c r="BA556" s="10" t="str">
        <f t="shared" si="215"/>
        <v/>
      </c>
      <c r="BB556" s="10" t="str">
        <f>IF($AB556="","",IF(OR($V556&lt;2.7,$V556&gt;90),"Age OOR",($AB556-AX556)/VLOOKUP(AX$14&amp;"-rse-"&amp;$G556,Equations!$G:$I,3,0)))</f>
        <v/>
      </c>
      <c r="BC556" s="10" t="str">
        <f>IF($AC556="","",IF(OR($V556&lt;2.7,$V556&gt;90),"Age OOR",VLOOKUP(BC$14&amp;"-int-"&amp;$H556,Equations!$G:$I,3,0)+VLOOKUP(BC$14&amp;"-sexo-"&amp;$H556,Equations!$G:$I,3,0)*$U556+VLOOKUP(BC$14&amp;"-edad-"&amp;$H556,Equations!$G:$I,3,0)*$V556+VLOOKUP(BC$14&amp;"-est-"&amp;$H556,Equations!$G:$I,3,0)*(1/$W556)+VLOOKUP(BC$14&amp;"-imc-"&amp;$H556,Equations!$G:$I,3,0)*(1/$Q556)))</f>
        <v/>
      </c>
      <c r="BD556" s="10" t="str">
        <f>IF($AC556="","",IF(OR($V556&lt;2.7,$V556&gt;90),"Age OOR",BC556-1.6449*VLOOKUP(BC$14&amp;"-rse-"&amp;$H556,Equations!$G:$I,3,0)))</f>
        <v/>
      </c>
      <c r="BE556" s="10" t="str">
        <f>IF($AC556="","",IF(OR($V556&lt;2.7,$V556&gt;90),"Age OOR",BC556+1.6449*VLOOKUP(BC$14&amp;"-rse-"&amp;$H556,Equations!$G:$I,3,0)))</f>
        <v/>
      </c>
      <c r="BF556" s="10" t="str">
        <f t="shared" si="216"/>
        <v/>
      </c>
      <c r="BG556" s="10" t="str">
        <f>IF($AC556="","",IF(OR($V556&lt;2.7,$V556&gt;90),"Age OOR",($AC556-BC556)/VLOOKUP(BC$14&amp;"-rse-"&amp;$H556,Equations!$G:$I,3,0)))</f>
        <v/>
      </c>
      <c r="BH556" s="10" t="str">
        <f>IF($AD556="","",IF(OR($V556&lt;2.7,$V556&gt;90),"Age OOR",VLOOKUP(BH$14&amp;"-int-"&amp;$I556,Equations!$G:$I,3,0)+VLOOKUP(BH$14&amp;"-sexo-"&amp;$I556,Equations!$G:$I,3,0)*$U556+VLOOKUP(BH$14&amp;"-edad-"&amp;$I556,Equations!$G:$I,3,0)*$V556+VLOOKUP(BH$14&amp;"-est-"&amp;$I556,Equations!$G:$I,3,0)*(1/$W556)+VLOOKUP(BH$14&amp;"-imc-"&amp;$I556,Equations!$G:$I,3,0)*(1/$Q556)))</f>
        <v/>
      </c>
      <c r="BI556" s="10" t="str">
        <f>IF($AD556="","",IF(OR($V556&lt;2.7,$V556&gt;90),"Age OOR",BH556-1.6449*VLOOKUP(BH$14&amp;"-rse-"&amp;$I556,Equations!$G:$I,3,0)))</f>
        <v/>
      </c>
      <c r="BJ556" s="10" t="str">
        <f>IF($AD556="","",IF(OR($V556&lt;2.7,$V556&gt;90),"Age OOR",BH556+1.6449*VLOOKUP(BH$14&amp;"-rse-"&amp;$I556,Equations!$G:$I,3,0)))</f>
        <v/>
      </c>
      <c r="BK556" s="10" t="str">
        <f t="shared" si="217"/>
        <v/>
      </c>
      <c r="BL556" s="10" t="str">
        <f>IF($AD556="","",IF(OR($V556&lt;2.7,$V556&gt;90),"Age OOR",($AD556-BH556)/VLOOKUP(BH$14&amp;"-rse-"&amp;$I556,Equations!$G:$I,3,0)))</f>
        <v/>
      </c>
      <c r="BM556" s="10" t="str">
        <f>IF($AE556="","",IF(OR($V556&lt;2.7,$V556&gt;90),"Age OOR",VLOOKUP(BM$14&amp;"-int-"&amp;$J556,Equations!$G:$I,3,0)+VLOOKUP(BM$14&amp;"-sexo-"&amp;$J556,Equations!$G:$I,3,0)*$U556+VLOOKUP(BM$14&amp;"-edad-"&amp;$J556,Equations!$G:$I,3,0)*$V556+VLOOKUP(BM$14&amp;"-est-"&amp;$J556,Equations!$G:$I,3,0)*(1/$W556)+VLOOKUP(BM$14&amp;"-imc-"&amp;$J556,Equations!$G:$I,3,0)*(1/$Q556)))</f>
        <v/>
      </c>
      <c r="BN556" s="10" t="str">
        <f>IF($AE556="","",IF(OR($V556&lt;2.7,$V556&gt;90),"Age OOR",BM556-1.6449*VLOOKUP(BM$14&amp;"-rse-"&amp;$J556,Equations!$G:$I,3,0)))</f>
        <v/>
      </c>
      <c r="BO556" s="10" t="str">
        <f>IF($AE556="","",IF(OR($V556&lt;2.7,$V556&gt;90),"Age OOR",BM556+1.6449*VLOOKUP(BM$14&amp;"-rse-"&amp;$J556,Equations!$G:$I,3,0)))</f>
        <v/>
      </c>
      <c r="BP556" s="10" t="str">
        <f t="shared" si="218"/>
        <v/>
      </c>
      <c r="BQ556" s="10" t="str">
        <f>IF($AE556="","",IF(OR($V556&lt;2.7,$V556&gt;90),"Age OOR",($AE556-BM556)/VLOOKUP(BM$14&amp;"-rse-"&amp;$J556,Equations!$G:$I,3,0)))</f>
        <v/>
      </c>
      <c r="BR556" s="10" t="str">
        <f>IF($AF556="","",IF(OR($V556&lt;2.7,$V556&gt;90),"Age OOR",VLOOKUP(BR$14&amp;"-int-"&amp;$K556,Equations!$G:$I,3,0)+VLOOKUP(BR$14&amp;"-sexo-"&amp;$K556,Equations!$G:$I,3,0)*$U556+VLOOKUP(BR$14&amp;"-edad-"&amp;$K556,Equations!$G:$I,3,0)*$V556+VLOOKUP(BR$14&amp;"-est-"&amp;$K556,Equations!$G:$I,3,0)*(1/$W556)+VLOOKUP(BR$14&amp;"-imc-"&amp;$K556,Equations!$G:$I,3,0)*(1/$Q556)))</f>
        <v/>
      </c>
      <c r="BS556" s="10" t="str">
        <f>IF($AF556="","",IF(OR($V556&lt;2.7,$V556&gt;90),"Age OOR",BR556-1.6449*VLOOKUP(BR$14&amp;"-rse-"&amp;$K556,Equations!$G:$I,3,0)))</f>
        <v/>
      </c>
      <c r="BT556" s="10" t="str">
        <f>IF($AF556="","",IF(OR($V556&lt;2.7,$V556&gt;90),"Age OOR",BR556+1.6449*VLOOKUP(BR$14&amp;"-rse-"&amp;$K556,Equations!$G:$I,3,0)))</f>
        <v/>
      </c>
      <c r="BU556" s="10" t="str">
        <f t="shared" si="219"/>
        <v/>
      </c>
      <c r="BV556" s="10" t="str">
        <f>IF($AF556="","",IF(OR($V556&lt;2.7,$V556&gt;90),"Age OOR",($AF556-BR556)/VLOOKUP(BR$14&amp;"-rse-"&amp;$K556,Equations!$G:$I,3,0)))</f>
        <v/>
      </c>
      <c r="BW556" s="10" t="str">
        <f>IF($AG556="","",IF(OR($V556&lt;2.7,$V556&gt;90),"Age OOR",VLOOKUP(BW$14&amp;"-int-"&amp;$L556,Equations!$G:$I,3,0)+VLOOKUP(BW$14&amp;"-sexo-"&amp;$L556,Equations!$G:$I,3,0)*$U556+VLOOKUP(BW$14&amp;"-edad-"&amp;$L556,Equations!$G:$I,3,0)*$V556+VLOOKUP(BW$14&amp;"-est-"&amp;$L556,Equations!$G:$I,3,0)*(1/$W556)+VLOOKUP(BW$14&amp;"-imc-"&amp;$L556,Equations!$G:$I,3,0)*(1/$Q556)))</f>
        <v/>
      </c>
      <c r="BX556" s="10" t="str">
        <f>IF($AG556="","",IF(OR($V556&lt;2.7,$V556&gt;90),"Age OOR",BW556-1.6449*VLOOKUP(BW$14&amp;"-rse-"&amp;$L556,Equations!$G:$I,3,0)))</f>
        <v/>
      </c>
      <c r="BY556" s="10" t="str">
        <f>IF($AG556="","",IF(OR($V556&lt;2.7,$V556&gt;90),"Age OOR",BW556+1.6449*VLOOKUP(BW$14&amp;"-rse-"&amp;$L556,Equations!$G:$I,3,0)))</f>
        <v/>
      </c>
      <c r="BZ556" s="10" t="str">
        <f t="shared" si="220"/>
        <v/>
      </c>
      <c r="CA556" s="10" t="str">
        <f>IF($AG556="","",IF(OR($V556&lt;2.7,$V556&gt;90),"Age OOR",($AG556-BW556)/VLOOKUP(BW$14&amp;"-rse-"&amp;$L556,Equations!$G:$I,3,0)))</f>
        <v/>
      </c>
      <c r="CB556" s="10" t="str">
        <f>IF($AH556="","",IF(OR($V556&lt;2.7,$V556&gt;90),"Age OOR",VLOOKUP(CB$14&amp;"-int-"&amp;$M556,Equations!$G:$I,3,0)+VLOOKUP(CB$14&amp;"-sexo-"&amp;$M556,Equations!$G:$I,3,0)*$U556+VLOOKUP(CB$14&amp;"-edad-"&amp;$M556,Equations!$G:$I,3,0)*$V556+VLOOKUP(CB$14&amp;"-est-"&amp;$M556,Equations!$G:$I,3,0)*(1/$W556)+VLOOKUP(CB$14&amp;"-imc-"&amp;$M556,Equations!$G:$I,3,0)*(1/$Q556)))</f>
        <v/>
      </c>
      <c r="CC556" s="10" t="str">
        <f>IF($AH556="","",IF(OR($V556&lt;2.7,$V556&gt;90),"Age OOR",CB556-1.6449*VLOOKUP(CB$14&amp;"-rse-"&amp;$M556,Equations!$G:$I,3,0)))</f>
        <v/>
      </c>
      <c r="CD556" s="10" t="str">
        <f>IF($AH556="","",IF(OR($V556&lt;2.7,$V556&gt;90),"Age OOR",CB556+1.6449*VLOOKUP(CB$14&amp;"-rse-"&amp;$M556,Equations!$G:$I,3,0)))</f>
        <v/>
      </c>
      <c r="CE556" s="10" t="str">
        <f t="shared" si="221"/>
        <v/>
      </c>
      <c r="CF556" s="10" t="str">
        <f>IF($AH556="","",IF(OR($V556&lt;2.7,$V556&gt;90),"Age OOR",($AH556-CB556)/VLOOKUP(CB$14&amp;"-rse-"&amp;$M556,Equations!$G:$I,3,0)))</f>
        <v/>
      </c>
      <c r="CG556" s="10" t="str">
        <f>IF($AI556="","",IF(OR($V556&lt;2.7,$V556&gt;90),"Age OOR",VLOOKUP(CG$14&amp;"-int-"&amp;$N556,Equations!$G:$I,3,0)+VLOOKUP(CG$14&amp;"-sexo-"&amp;$N556,Equations!$G:$I,3,0)*$U556+VLOOKUP(CG$14&amp;"-edad-"&amp;$N556,Equations!$G:$I,3,0)*$V556+VLOOKUP(CG$14&amp;"-est-"&amp;$N556,Equations!$G:$I,3,0)*(1/$W556)+VLOOKUP(CG$14&amp;"-imc-"&amp;$N556,Equations!$G:$I,3,0)*(1/$Q556)))</f>
        <v/>
      </c>
      <c r="CH556" s="10" t="str">
        <f>IF($AI556="","",IF(OR($V556&lt;2.7,$V556&gt;90),"Age OOR",CG556-1.6449*VLOOKUP(CG$14&amp;"-rse-"&amp;$N556,Equations!$G:$I,3,0)))</f>
        <v/>
      </c>
      <c r="CI556" s="10" t="str">
        <f>IF($AI556="","",IF(OR($V556&lt;2.7,$V556&gt;90),"Age OOR",CG556+1.6449*VLOOKUP(CG$14&amp;"-rse-"&amp;$N556,Equations!$G:$I,3,0)))</f>
        <v/>
      </c>
      <c r="CJ556" s="10" t="str">
        <f t="shared" si="222"/>
        <v/>
      </c>
      <c r="CK556" s="10" t="str">
        <f>IF($AI556="","",IF(OR($V556&lt;2.7,$V556&gt;90),"Age OOR",($AI556-CG556)/VLOOKUP(CG$14&amp;"-rse-"&amp;$N556,Equations!$G:$I,3,0)))</f>
        <v/>
      </c>
      <c r="CL556" s="10" t="str">
        <f>IF($AJ556="","",IF(OR($V556&lt;2.7,$V556&gt;90),"Age OOR",VLOOKUP(CL$14&amp;"-int-"&amp;$O556,Equations!$G:$I,3,0)+VLOOKUP(CL$14&amp;"-sexo-"&amp;$O556,Equations!$G:$I,3,0)*$U556+VLOOKUP(CL$14&amp;"-edad-"&amp;$O556,Equations!$G:$I,3,0)*$V556+VLOOKUP(CL$14&amp;"-est-"&amp;$O556,Equations!$G:$I,3,0)*(1/$W556)+VLOOKUP(CL$14&amp;"-imc-"&amp;$O556,Equations!$G:$I,3,0)*(1/$Q556)))</f>
        <v/>
      </c>
      <c r="CM556" s="10" t="str">
        <f>IF($AJ556="","",IF(OR($V556&lt;2.7,$V556&gt;90),"Age OOR",CL556-1.6449*VLOOKUP(CL$14&amp;"-rse-"&amp;$O556,Equations!$G:$I,3,0)))</f>
        <v/>
      </c>
      <c r="CN556" s="10" t="str">
        <f>IF($AJ556="","",IF(OR($V556&lt;2.7,$V556&gt;90),"Age OOR",CL556+1.6449*VLOOKUP(CL$14&amp;"-rse-"&amp;$O556,Equations!$G:$I,3,0)))</f>
        <v/>
      </c>
      <c r="CO556" s="10" t="str">
        <f t="shared" si="223"/>
        <v/>
      </c>
      <c r="CP556" s="10" t="str">
        <f>IF($AJ556="","",IF(OR($V556&lt;2.7,$V556&gt;90),"Age OOR",($AJ556-CL556)/VLOOKUP(CL$14&amp;"-rse-"&amp;$O556,Equations!$G:$I,3,0)))</f>
        <v/>
      </c>
      <c r="CQ556" s="10" t="str">
        <f>IF($AK556="","",IF(OR($V556&lt;2.7,$V556&gt;90),"Age OOR",EXP(VLOOKUP(CQ$14&amp;"-int-"&amp;$P556,Equations!$G:$I,3,0)+VLOOKUP(CQ$14&amp;"-sexo-"&amp;$P556,Equations!$G:$I,3,0)*$U556+VLOOKUP(CQ$14&amp;"-edad-"&amp;$P556,Equations!$G:$I,3,0)*$V556+VLOOKUP(CQ$14&amp;"-est-"&amp;$P556,Equations!$G:$I,3,0)*(1/$W556)+VLOOKUP(CQ$14&amp;"-imc-"&amp;$P556,Equations!$G:$I,3,0)*(1/$Q556))))</f>
        <v/>
      </c>
      <c r="CR556" s="10" t="str">
        <f>IF($AK556="","",IF(OR($V556&lt;2.7,$V556&gt;90),"Age OOR",EXP(LN(CQ556)-1.6449*VLOOKUP(CQ$14&amp;"-rse-"&amp;$P556,Equations!$G:$I,3,0))))</f>
        <v/>
      </c>
      <c r="CS556" s="10" t="str">
        <f>IF($AK556="","",IF(OR($V556&lt;2.7,$V556&gt;90),"Age OOR",EXP(LN(CQ556)+1.6449*VLOOKUP(CQ$14&amp;"-rse-"&amp;$P556,Equations!$G:$I,3,0))))</f>
        <v/>
      </c>
      <c r="CT556" s="10" t="str">
        <f t="shared" si="224"/>
        <v/>
      </c>
      <c r="CU556" s="10" t="str">
        <f>IF($AK556="","",IF(OR($V556&lt;2.7,$V556&gt;90),"Age OOR",(LN($AK556)-LN(CQ556))/VLOOKUP(CQ$14&amp;"-rse-"&amp;$P556,Equations!$G:$I,3,0)))</f>
        <v/>
      </c>
      <c r="CV556" s="47"/>
    </row>
    <row r="557" spans="5:116" x14ac:dyDescent="0.2">
      <c r="E557" s="23" t="str">
        <f t="shared" si="200"/>
        <v>Age out of range</v>
      </c>
      <c r="F557" s="23" t="str">
        <f t="shared" si="201"/>
        <v>Age out of range</v>
      </c>
      <c r="G557" s="23" t="str">
        <f t="shared" si="202"/>
        <v>Age out of range</v>
      </c>
      <c r="H557" s="23" t="str">
        <f t="shared" si="203"/>
        <v>Age out of range</v>
      </c>
      <c r="I557" s="23" t="str">
        <f t="shared" si="204"/>
        <v>Age out of range</v>
      </c>
      <c r="J557" s="23" t="str">
        <f t="shared" si="205"/>
        <v>Age out of range</v>
      </c>
      <c r="K557" s="23" t="str">
        <f t="shared" si="206"/>
        <v>Age out of range</v>
      </c>
      <c r="L557" s="23" t="str">
        <f t="shared" si="207"/>
        <v>Age out of range</v>
      </c>
      <c r="M557" s="23" t="str">
        <f t="shared" si="208"/>
        <v>Age out of range</v>
      </c>
      <c r="N557" s="23" t="str">
        <f t="shared" si="209"/>
        <v>Age out of range</v>
      </c>
      <c r="O557" s="23" t="str">
        <f t="shared" si="210"/>
        <v>Age out of range</v>
      </c>
      <c r="P557" s="23" t="str">
        <f t="shared" si="211"/>
        <v>Age out of range</v>
      </c>
      <c r="Q557" s="23" t="e">
        <f t="shared" si="212"/>
        <v>#DIV/0!</v>
      </c>
      <c r="R557" s="17"/>
      <c r="S557" s="23">
        <v>541</v>
      </c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7"/>
      <c r="AM557" s="47"/>
      <c r="AN557" s="10" t="str">
        <f>IF($Z557="","",IF(OR($V557&lt;2.7,$V557&gt;90),"Age OOR",VLOOKUP(AN$14&amp;"-int-"&amp;$E557,Equations!$G:$I,3,0)+VLOOKUP(AN$14&amp;"-sexo-"&amp;$E557,Equations!$G:$I,3,0)*$U557+VLOOKUP(AN$14&amp;"-edad-"&amp;$E557,Equations!$G:$I,3,0)*$V557+VLOOKUP(AN$14&amp;"-est-"&amp;$E557,Equations!$G:$I,3,0)*(1/$W557)+VLOOKUP(AN$14&amp;"-imc-"&amp;$E557,Equations!$G:$I,3,0)*(1/$Q557)))</f>
        <v/>
      </c>
      <c r="AO557" s="10" t="str">
        <f>IF($Z557="","",IF(OR($V557&lt;2.7,$V557&gt;90),"Age OOR",AN557-1.6449*VLOOKUP(AN$14&amp;"-rse-"&amp;$E557,Equations!$G:$I,3,0)))</f>
        <v/>
      </c>
      <c r="AP557" s="10" t="str">
        <f>IF($Z557="","",IF(OR($V557&lt;2.7,$V557&gt;90),"Age OOR",AN557+1.6449*VLOOKUP(AN$14&amp;"-rse-"&amp;$E557,Equations!$G:$I,3,0)))</f>
        <v/>
      </c>
      <c r="AQ557" s="10" t="str">
        <f t="shared" si="213"/>
        <v/>
      </c>
      <c r="AR557" s="10" t="str">
        <f>IF($Z557="","",IF(OR($V557&lt;2.7,$V557&gt;90),"Age OOR",($Z557-AN557)/VLOOKUP(AN$14&amp;"-rse-"&amp;$E557,Equations!$G:$I,3,0)))</f>
        <v/>
      </c>
      <c r="AS557" s="10" t="str">
        <f>IF($AA557="","",IF(OR($V557&lt;2.7,$V557&gt;90),"Age OOR",VLOOKUP(AS$14&amp;"-int-"&amp;$F557,Equations!$G:$I,3,0)+VLOOKUP(AS$14&amp;"-sexo-"&amp;$F557,Equations!$G:$I,3,0)*$U557+VLOOKUP(AS$14&amp;"-edad-"&amp;$F557,Equations!$G:$I,3,0)*$V557+VLOOKUP(AS$14&amp;"-est-"&amp;$F557,Equations!$G:$I,3,0)*(1/$W557)+VLOOKUP(AS$14&amp;"-imc-"&amp;$F557,Equations!$G:$I,3,0)*(1/$Q557)))</f>
        <v/>
      </c>
      <c r="AT557" s="10" t="str">
        <f>IF($AA557="","",IF(OR($V557&lt;2.7,$V557&gt;90),"Age OOR",AS557-1.6449*VLOOKUP(AS$14&amp;"-rse-"&amp;$F557,Equations!$G:$I,3,0)))</f>
        <v/>
      </c>
      <c r="AU557" s="10" t="str">
        <f>IF($AA557="","",IF(OR($V557&lt;2.7,$V557&gt;90),"Age OOR",AS557+1.6449*VLOOKUP(AS$14&amp;"-rse-"&amp;$F557,Equations!$G:$I,3,0)))</f>
        <v/>
      </c>
      <c r="AV557" s="10" t="str">
        <f t="shared" si="214"/>
        <v/>
      </c>
      <c r="AW557" s="10" t="str">
        <f>IF($AA557="","",IF(OR($V557&lt;2.7,$V557&gt;90),"Age OOR",($AA557-AS557)/VLOOKUP(AS$14&amp;"-rse-"&amp;$F557,Equations!$G:$I,3,0)))</f>
        <v/>
      </c>
      <c r="AX557" s="10" t="str">
        <f>IF($AB557="","",IF(OR($V557&lt;2.7,$V557&gt;90),"Age OOR",VLOOKUP(AX$14&amp;"-int-"&amp;$G557,Equations!$G:$I,3,0)+VLOOKUP(AX$14&amp;"-sexo-"&amp;$G557,Equations!$G:$I,3,0)*$U557+VLOOKUP(AX$14&amp;"-edad-"&amp;$G557,Equations!$G:$I,3,0)*$V557+VLOOKUP(AX$14&amp;"-est-"&amp;$G557,Equations!$G:$I,3,0)*(1/$W557)+VLOOKUP(AX$14&amp;"-imc-"&amp;$G557,Equations!$G:$I,3,0)*(1/$Q557)))</f>
        <v/>
      </c>
      <c r="AY557" s="10" t="str">
        <f>IF($AB557="","",IF(OR($V557&lt;2.7,$V557&gt;90),"Age OOR",AX557-1.6449*VLOOKUP(AX$14&amp;"-rse-"&amp;$G557,Equations!$G:$I,3,0)))</f>
        <v/>
      </c>
      <c r="AZ557" s="10" t="str">
        <f>IF($AB557="","",IF(OR($V557&lt;2.7,$V557&gt;90),"Age OOR",AX557+1.6449*VLOOKUP(AX$14&amp;"-rse-"&amp;$G557,Equations!$G:$I,3,0)))</f>
        <v/>
      </c>
      <c r="BA557" s="10" t="str">
        <f t="shared" si="215"/>
        <v/>
      </c>
      <c r="BB557" s="10" t="str">
        <f>IF($AB557="","",IF(OR($V557&lt;2.7,$V557&gt;90),"Age OOR",($AB557-AX557)/VLOOKUP(AX$14&amp;"-rse-"&amp;$G557,Equations!$G:$I,3,0)))</f>
        <v/>
      </c>
      <c r="BC557" s="10" t="str">
        <f>IF($AC557="","",IF(OR($V557&lt;2.7,$V557&gt;90),"Age OOR",VLOOKUP(BC$14&amp;"-int-"&amp;$H557,Equations!$G:$I,3,0)+VLOOKUP(BC$14&amp;"-sexo-"&amp;$H557,Equations!$G:$I,3,0)*$U557+VLOOKUP(BC$14&amp;"-edad-"&amp;$H557,Equations!$G:$I,3,0)*$V557+VLOOKUP(BC$14&amp;"-est-"&amp;$H557,Equations!$G:$I,3,0)*(1/$W557)+VLOOKUP(BC$14&amp;"-imc-"&amp;$H557,Equations!$G:$I,3,0)*(1/$Q557)))</f>
        <v/>
      </c>
      <c r="BD557" s="10" t="str">
        <f>IF($AC557="","",IF(OR($V557&lt;2.7,$V557&gt;90),"Age OOR",BC557-1.6449*VLOOKUP(BC$14&amp;"-rse-"&amp;$H557,Equations!$G:$I,3,0)))</f>
        <v/>
      </c>
      <c r="BE557" s="10" t="str">
        <f>IF($AC557="","",IF(OR($V557&lt;2.7,$V557&gt;90),"Age OOR",BC557+1.6449*VLOOKUP(BC$14&amp;"-rse-"&amp;$H557,Equations!$G:$I,3,0)))</f>
        <v/>
      </c>
      <c r="BF557" s="10" t="str">
        <f t="shared" si="216"/>
        <v/>
      </c>
      <c r="BG557" s="10" t="str">
        <f>IF($AC557="","",IF(OR($V557&lt;2.7,$V557&gt;90),"Age OOR",($AC557-BC557)/VLOOKUP(BC$14&amp;"-rse-"&amp;$H557,Equations!$G:$I,3,0)))</f>
        <v/>
      </c>
      <c r="BH557" s="10" t="str">
        <f>IF($AD557="","",IF(OR($V557&lt;2.7,$V557&gt;90),"Age OOR",VLOOKUP(BH$14&amp;"-int-"&amp;$I557,Equations!$G:$I,3,0)+VLOOKUP(BH$14&amp;"-sexo-"&amp;$I557,Equations!$G:$I,3,0)*$U557+VLOOKUP(BH$14&amp;"-edad-"&amp;$I557,Equations!$G:$I,3,0)*$V557+VLOOKUP(BH$14&amp;"-est-"&amp;$I557,Equations!$G:$I,3,0)*(1/$W557)+VLOOKUP(BH$14&amp;"-imc-"&amp;$I557,Equations!$G:$I,3,0)*(1/$Q557)))</f>
        <v/>
      </c>
      <c r="BI557" s="10" t="str">
        <f>IF($AD557="","",IF(OR($V557&lt;2.7,$V557&gt;90),"Age OOR",BH557-1.6449*VLOOKUP(BH$14&amp;"-rse-"&amp;$I557,Equations!$G:$I,3,0)))</f>
        <v/>
      </c>
      <c r="BJ557" s="10" t="str">
        <f>IF($AD557="","",IF(OR($V557&lt;2.7,$V557&gt;90),"Age OOR",BH557+1.6449*VLOOKUP(BH$14&amp;"-rse-"&amp;$I557,Equations!$G:$I,3,0)))</f>
        <v/>
      </c>
      <c r="BK557" s="10" t="str">
        <f t="shared" si="217"/>
        <v/>
      </c>
      <c r="BL557" s="10" t="str">
        <f>IF($AD557="","",IF(OR($V557&lt;2.7,$V557&gt;90),"Age OOR",($AD557-BH557)/VLOOKUP(BH$14&amp;"-rse-"&amp;$I557,Equations!$G:$I,3,0)))</f>
        <v/>
      </c>
      <c r="BM557" s="10" t="str">
        <f>IF($AE557="","",IF(OR($V557&lt;2.7,$V557&gt;90),"Age OOR",VLOOKUP(BM$14&amp;"-int-"&amp;$J557,Equations!$G:$I,3,0)+VLOOKUP(BM$14&amp;"-sexo-"&amp;$J557,Equations!$G:$I,3,0)*$U557+VLOOKUP(BM$14&amp;"-edad-"&amp;$J557,Equations!$G:$I,3,0)*$V557+VLOOKUP(BM$14&amp;"-est-"&amp;$J557,Equations!$G:$I,3,0)*(1/$W557)+VLOOKUP(BM$14&amp;"-imc-"&amp;$J557,Equations!$G:$I,3,0)*(1/$Q557)))</f>
        <v/>
      </c>
      <c r="BN557" s="10" t="str">
        <f>IF($AE557="","",IF(OR($V557&lt;2.7,$V557&gt;90),"Age OOR",BM557-1.6449*VLOOKUP(BM$14&amp;"-rse-"&amp;$J557,Equations!$G:$I,3,0)))</f>
        <v/>
      </c>
      <c r="BO557" s="10" t="str">
        <f>IF($AE557="","",IF(OR($V557&lt;2.7,$V557&gt;90),"Age OOR",BM557+1.6449*VLOOKUP(BM$14&amp;"-rse-"&amp;$J557,Equations!$G:$I,3,0)))</f>
        <v/>
      </c>
      <c r="BP557" s="10" t="str">
        <f t="shared" si="218"/>
        <v/>
      </c>
      <c r="BQ557" s="10" t="str">
        <f>IF($AE557="","",IF(OR($V557&lt;2.7,$V557&gt;90),"Age OOR",($AE557-BM557)/VLOOKUP(BM$14&amp;"-rse-"&amp;$J557,Equations!$G:$I,3,0)))</f>
        <v/>
      </c>
      <c r="BR557" s="10" t="str">
        <f>IF($AF557="","",IF(OR($V557&lt;2.7,$V557&gt;90),"Age OOR",VLOOKUP(BR$14&amp;"-int-"&amp;$K557,Equations!$G:$I,3,0)+VLOOKUP(BR$14&amp;"-sexo-"&amp;$K557,Equations!$G:$I,3,0)*$U557+VLOOKUP(BR$14&amp;"-edad-"&amp;$K557,Equations!$G:$I,3,0)*$V557+VLOOKUP(BR$14&amp;"-est-"&amp;$K557,Equations!$G:$I,3,0)*(1/$W557)+VLOOKUP(BR$14&amp;"-imc-"&amp;$K557,Equations!$G:$I,3,0)*(1/$Q557)))</f>
        <v/>
      </c>
      <c r="BS557" s="10" t="str">
        <f>IF($AF557="","",IF(OR($V557&lt;2.7,$V557&gt;90),"Age OOR",BR557-1.6449*VLOOKUP(BR$14&amp;"-rse-"&amp;$K557,Equations!$G:$I,3,0)))</f>
        <v/>
      </c>
      <c r="BT557" s="10" t="str">
        <f>IF($AF557="","",IF(OR($V557&lt;2.7,$V557&gt;90),"Age OOR",BR557+1.6449*VLOOKUP(BR$14&amp;"-rse-"&amp;$K557,Equations!$G:$I,3,0)))</f>
        <v/>
      </c>
      <c r="BU557" s="10" t="str">
        <f t="shared" si="219"/>
        <v/>
      </c>
      <c r="BV557" s="10" t="str">
        <f>IF($AF557="","",IF(OR($V557&lt;2.7,$V557&gt;90),"Age OOR",($AF557-BR557)/VLOOKUP(BR$14&amp;"-rse-"&amp;$K557,Equations!$G:$I,3,0)))</f>
        <v/>
      </c>
      <c r="BW557" s="10" t="str">
        <f>IF($AG557="","",IF(OR($V557&lt;2.7,$V557&gt;90),"Age OOR",VLOOKUP(BW$14&amp;"-int-"&amp;$L557,Equations!$G:$I,3,0)+VLOOKUP(BW$14&amp;"-sexo-"&amp;$L557,Equations!$G:$I,3,0)*$U557+VLOOKUP(BW$14&amp;"-edad-"&amp;$L557,Equations!$G:$I,3,0)*$V557+VLOOKUP(BW$14&amp;"-est-"&amp;$L557,Equations!$G:$I,3,0)*(1/$W557)+VLOOKUP(BW$14&amp;"-imc-"&amp;$L557,Equations!$G:$I,3,0)*(1/$Q557)))</f>
        <v/>
      </c>
      <c r="BX557" s="10" t="str">
        <f>IF($AG557="","",IF(OR($V557&lt;2.7,$V557&gt;90),"Age OOR",BW557-1.6449*VLOOKUP(BW$14&amp;"-rse-"&amp;$L557,Equations!$G:$I,3,0)))</f>
        <v/>
      </c>
      <c r="BY557" s="10" t="str">
        <f>IF($AG557="","",IF(OR($V557&lt;2.7,$V557&gt;90),"Age OOR",BW557+1.6449*VLOOKUP(BW$14&amp;"-rse-"&amp;$L557,Equations!$G:$I,3,0)))</f>
        <v/>
      </c>
      <c r="BZ557" s="10" t="str">
        <f t="shared" si="220"/>
        <v/>
      </c>
      <c r="CA557" s="10" t="str">
        <f>IF($AG557="","",IF(OR($V557&lt;2.7,$V557&gt;90),"Age OOR",($AG557-BW557)/VLOOKUP(BW$14&amp;"-rse-"&amp;$L557,Equations!$G:$I,3,0)))</f>
        <v/>
      </c>
      <c r="CB557" s="10" t="str">
        <f>IF($AH557="","",IF(OR($V557&lt;2.7,$V557&gt;90),"Age OOR",VLOOKUP(CB$14&amp;"-int-"&amp;$M557,Equations!$G:$I,3,0)+VLOOKUP(CB$14&amp;"-sexo-"&amp;$M557,Equations!$G:$I,3,0)*$U557+VLOOKUP(CB$14&amp;"-edad-"&amp;$M557,Equations!$G:$I,3,0)*$V557+VLOOKUP(CB$14&amp;"-est-"&amp;$M557,Equations!$G:$I,3,0)*(1/$W557)+VLOOKUP(CB$14&amp;"-imc-"&amp;$M557,Equations!$G:$I,3,0)*(1/$Q557)))</f>
        <v/>
      </c>
      <c r="CC557" s="10" t="str">
        <f>IF($AH557="","",IF(OR($V557&lt;2.7,$V557&gt;90),"Age OOR",CB557-1.6449*VLOOKUP(CB$14&amp;"-rse-"&amp;$M557,Equations!$G:$I,3,0)))</f>
        <v/>
      </c>
      <c r="CD557" s="10" t="str">
        <f>IF($AH557="","",IF(OR($V557&lt;2.7,$V557&gt;90),"Age OOR",CB557+1.6449*VLOOKUP(CB$14&amp;"-rse-"&amp;$M557,Equations!$G:$I,3,0)))</f>
        <v/>
      </c>
      <c r="CE557" s="10" t="str">
        <f t="shared" si="221"/>
        <v/>
      </c>
      <c r="CF557" s="10" t="str">
        <f>IF($AH557="","",IF(OR($V557&lt;2.7,$V557&gt;90),"Age OOR",($AH557-CB557)/VLOOKUP(CB$14&amp;"-rse-"&amp;$M557,Equations!$G:$I,3,0)))</f>
        <v/>
      </c>
      <c r="CG557" s="10" t="str">
        <f>IF($AI557="","",IF(OR($V557&lt;2.7,$V557&gt;90),"Age OOR",VLOOKUP(CG$14&amp;"-int-"&amp;$N557,Equations!$G:$I,3,0)+VLOOKUP(CG$14&amp;"-sexo-"&amp;$N557,Equations!$G:$I,3,0)*$U557+VLOOKUP(CG$14&amp;"-edad-"&amp;$N557,Equations!$G:$I,3,0)*$V557+VLOOKUP(CG$14&amp;"-est-"&amp;$N557,Equations!$G:$I,3,0)*(1/$W557)+VLOOKUP(CG$14&amp;"-imc-"&amp;$N557,Equations!$G:$I,3,0)*(1/$Q557)))</f>
        <v/>
      </c>
      <c r="CH557" s="10" t="str">
        <f>IF($AI557="","",IF(OR($V557&lt;2.7,$V557&gt;90),"Age OOR",CG557-1.6449*VLOOKUP(CG$14&amp;"-rse-"&amp;$N557,Equations!$G:$I,3,0)))</f>
        <v/>
      </c>
      <c r="CI557" s="10" t="str">
        <f>IF($AI557="","",IF(OR($V557&lt;2.7,$V557&gt;90),"Age OOR",CG557+1.6449*VLOOKUP(CG$14&amp;"-rse-"&amp;$N557,Equations!$G:$I,3,0)))</f>
        <v/>
      </c>
      <c r="CJ557" s="10" t="str">
        <f t="shared" si="222"/>
        <v/>
      </c>
      <c r="CK557" s="10" t="str">
        <f>IF($AI557="","",IF(OR($V557&lt;2.7,$V557&gt;90),"Age OOR",($AI557-CG557)/VLOOKUP(CG$14&amp;"-rse-"&amp;$N557,Equations!$G:$I,3,0)))</f>
        <v/>
      </c>
      <c r="CL557" s="10" t="str">
        <f>IF($AJ557="","",IF(OR($V557&lt;2.7,$V557&gt;90),"Age OOR",VLOOKUP(CL$14&amp;"-int-"&amp;$O557,Equations!$G:$I,3,0)+VLOOKUP(CL$14&amp;"-sexo-"&amp;$O557,Equations!$G:$I,3,0)*$U557+VLOOKUP(CL$14&amp;"-edad-"&amp;$O557,Equations!$G:$I,3,0)*$V557+VLOOKUP(CL$14&amp;"-est-"&amp;$O557,Equations!$G:$I,3,0)*(1/$W557)+VLOOKUP(CL$14&amp;"-imc-"&amp;$O557,Equations!$G:$I,3,0)*(1/$Q557)))</f>
        <v/>
      </c>
      <c r="CM557" s="10" t="str">
        <f>IF($AJ557="","",IF(OR($V557&lt;2.7,$V557&gt;90),"Age OOR",CL557-1.6449*VLOOKUP(CL$14&amp;"-rse-"&amp;$O557,Equations!$G:$I,3,0)))</f>
        <v/>
      </c>
      <c r="CN557" s="10" t="str">
        <f>IF($AJ557="","",IF(OR($V557&lt;2.7,$V557&gt;90),"Age OOR",CL557+1.6449*VLOOKUP(CL$14&amp;"-rse-"&amp;$O557,Equations!$G:$I,3,0)))</f>
        <v/>
      </c>
      <c r="CO557" s="10" t="str">
        <f t="shared" si="223"/>
        <v/>
      </c>
      <c r="CP557" s="10" t="str">
        <f>IF($AJ557="","",IF(OR($V557&lt;2.7,$V557&gt;90),"Age OOR",($AJ557-CL557)/VLOOKUP(CL$14&amp;"-rse-"&amp;$O557,Equations!$G:$I,3,0)))</f>
        <v/>
      </c>
      <c r="CQ557" s="10" t="str">
        <f>IF($AK557="","",IF(OR($V557&lt;2.7,$V557&gt;90),"Age OOR",EXP(VLOOKUP(CQ$14&amp;"-int-"&amp;$P557,Equations!$G:$I,3,0)+VLOOKUP(CQ$14&amp;"-sexo-"&amp;$P557,Equations!$G:$I,3,0)*$U557+VLOOKUP(CQ$14&amp;"-edad-"&amp;$P557,Equations!$G:$I,3,0)*$V557+VLOOKUP(CQ$14&amp;"-est-"&amp;$P557,Equations!$G:$I,3,0)*(1/$W557)+VLOOKUP(CQ$14&amp;"-imc-"&amp;$P557,Equations!$G:$I,3,0)*(1/$Q557))))</f>
        <v/>
      </c>
      <c r="CR557" s="10" t="str">
        <f>IF($AK557="","",IF(OR($V557&lt;2.7,$V557&gt;90),"Age OOR",EXP(LN(CQ557)-1.6449*VLOOKUP(CQ$14&amp;"-rse-"&amp;$P557,Equations!$G:$I,3,0))))</f>
        <v/>
      </c>
      <c r="CS557" s="10" t="str">
        <f>IF($AK557="","",IF(OR($V557&lt;2.7,$V557&gt;90),"Age OOR",EXP(LN(CQ557)+1.6449*VLOOKUP(CQ$14&amp;"-rse-"&amp;$P557,Equations!$G:$I,3,0))))</f>
        <v/>
      </c>
      <c r="CT557" s="10" t="str">
        <f t="shared" si="224"/>
        <v/>
      </c>
      <c r="CU557" s="10" t="str">
        <f>IF($AK557="","",IF(OR($V557&lt;2.7,$V557&gt;90),"Age OOR",(LN($AK557)-LN(CQ557))/VLOOKUP(CQ$14&amp;"-rse-"&amp;$P557,Equations!$G:$I,3,0)))</f>
        <v/>
      </c>
      <c r="CV557" s="47"/>
    </row>
    <row r="558" spans="5:116" x14ac:dyDescent="0.2">
      <c r="E558" s="23" t="str">
        <f t="shared" si="200"/>
        <v>Age out of range</v>
      </c>
      <c r="F558" s="23" t="str">
        <f t="shared" si="201"/>
        <v>Age out of range</v>
      </c>
      <c r="G558" s="23" t="str">
        <f t="shared" si="202"/>
        <v>Age out of range</v>
      </c>
      <c r="H558" s="23" t="str">
        <f t="shared" si="203"/>
        <v>Age out of range</v>
      </c>
      <c r="I558" s="23" t="str">
        <f t="shared" si="204"/>
        <v>Age out of range</v>
      </c>
      <c r="J558" s="23" t="str">
        <f t="shared" si="205"/>
        <v>Age out of range</v>
      </c>
      <c r="K558" s="23" t="str">
        <f t="shared" si="206"/>
        <v>Age out of range</v>
      </c>
      <c r="L558" s="23" t="str">
        <f t="shared" si="207"/>
        <v>Age out of range</v>
      </c>
      <c r="M558" s="23" t="str">
        <f t="shared" si="208"/>
        <v>Age out of range</v>
      </c>
      <c r="N558" s="23" t="str">
        <f t="shared" si="209"/>
        <v>Age out of range</v>
      </c>
      <c r="O558" s="23" t="str">
        <f t="shared" si="210"/>
        <v>Age out of range</v>
      </c>
      <c r="P558" s="23" t="str">
        <f t="shared" si="211"/>
        <v>Age out of range</v>
      </c>
      <c r="Q558" s="23" t="e">
        <f t="shared" si="212"/>
        <v>#DIV/0!</v>
      </c>
      <c r="R558" s="17"/>
      <c r="S558" s="23">
        <v>542</v>
      </c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7"/>
      <c r="AM558" s="47"/>
      <c r="AN558" s="10" t="str">
        <f>IF($Z558="","",IF(OR($V558&lt;2.7,$V558&gt;90),"Age OOR",VLOOKUP(AN$14&amp;"-int-"&amp;$E558,Equations!$G:$I,3,0)+VLOOKUP(AN$14&amp;"-sexo-"&amp;$E558,Equations!$G:$I,3,0)*$U558+VLOOKUP(AN$14&amp;"-edad-"&amp;$E558,Equations!$G:$I,3,0)*$V558+VLOOKUP(AN$14&amp;"-est-"&amp;$E558,Equations!$G:$I,3,0)*(1/$W558)+VLOOKUP(AN$14&amp;"-imc-"&amp;$E558,Equations!$G:$I,3,0)*(1/$Q558)))</f>
        <v/>
      </c>
      <c r="AO558" s="10" t="str">
        <f>IF($Z558="","",IF(OR($V558&lt;2.7,$V558&gt;90),"Age OOR",AN558-1.6449*VLOOKUP(AN$14&amp;"-rse-"&amp;$E558,Equations!$G:$I,3,0)))</f>
        <v/>
      </c>
      <c r="AP558" s="10" t="str">
        <f>IF($Z558="","",IF(OR($V558&lt;2.7,$V558&gt;90),"Age OOR",AN558+1.6449*VLOOKUP(AN$14&amp;"-rse-"&amp;$E558,Equations!$G:$I,3,0)))</f>
        <v/>
      </c>
      <c r="AQ558" s="10" t="str">
        <f t="shared" si="213"/>
        <v/>
      </c>
      <c r="AR558" s="10" t="str">
        <f>IF($Z558="","",IF(OR($V558&lt;2.7,$V558&gt;90),"Age OOR",($Z558-AN558)/VLOOKUP(AN$14&amp;"-rse-"&amp;$E558,Equations!$G:$I,3,0)))</f>
        <v/>
      </c>
      <c r="AS558" s="10" t="str">
        <f>IF($AA558="","",IF(OR($V558&lt;2.7,$V558&gt;90),"Age OOR",VLOOKUP(AS$14&amp;"-int-"&amp;$F558,Equations!$G:$I,3,0)+VLOOKUP(AS$14&amp;"-sexo-"&amp;$F558,Equations!$G:$I,3,0)*$U558+VLOOKUP(AS$14&amp;"-edad-"&amp;$F558,Equations!$G:$I,3,0)*$V558+VLOOKUP(AS$14&amp;"-est-"&amp;$F558,Equations!$G:$I,3,0)*(1/$W558)+VLOOKUP(AS$14&amp;"-imc-"&amp;$F558,Equations!$G:$I,3,0)*(1/$Q558)))</f>
        <v/>
      </c>
      <c r="AT558" s="10" t="str">
        <f>IF($AA558="","",IF(OR($V558&lt;2.7,$V558&gt;90),"Age OOR",AS558-1.6449*VLOOKUP(AS$14&amp;"-rse-"&amp;$F558,Equations!$G:$I,3,0)))</f>
        <v/>
      </c>
      <c r="AU558" s="10" t="str">
        <f>IF($AA558="","",IF(OR($V558&lt;2.7,$V558&gt;90),"Age OOR",AS558+1.6449*VLOOKUP(AS$14&amp;"-rse-"&amp;$F558,Equations!$G:$I,3,0)))</f>
        <v/>
      </c>
      <c r="AV558" s="10" t="str">
        <f t="shared" si="214"/>
        <v/>
      </c>
      <c r="AW558" s="10" t="str">
        <f>IF($AA558="","",IF(OR($V558&lt;2.7,$V558&gt;90),"Age OOR",($AA558-AS558)/VLOOKUP(AS$14&amp;"-rse-"&amp;$F558,Equations!$G:$I,3,0)))</f>
        <v/>
      </c>
      <c r="AX558" s="10" t="str">
        <f>IF($AB558="","",IF(OR($V558&lt;2.7,$V558&gt;90),"Age OOR",VLOOKUP(AX$14&amp;"-int-"&amp;$G558,Equations!$G:$I,3,0)+VLOOKUP(AX$14&amp;"-sexo-"&amp;$G558,Equations!$G:$I,3,0)*$U558+VLOOKUP(AX$14&amp;"-edad-"&amp;$G558,Equations!$G:$I,3,0)*$V558+VLOOKUP(AX$14&amp;"-est-"&amp;$G558,Equations!$G:$I,3,0)*(1/$W558)+VLOOKUP(AX$14&amp;"-imc-"&amp;$G558,Equations!$G:$I,3,0)*(1/$Q558)))</f>
        <v/>
      </c>
      <c r="AY558" s="10" t="str">
        <f>IF($AB558="","",IF(OR($V558&lt;2.7,$V558&gt;90),"Age OOR",AX558-1.6449*VLOOKUP(AX$14&amp;"-rse-"&amp;$G558,Equations!$G:$I,3,0)))</f>
        <v/>
      </c>
      <c r="AZ558" s="10" t="str">
        <f>IF($AB558="","",IF(OR($V558&lt;2.7,$V558&gt;90),"Age OOR",AX558+1.6449*VLOOKUP(AX$14&amp;"-rse-"&amp;$G558,Equations!$G:$I,3,0)))</f>
        <v/>
      </c>
      <c r="BA558" s="10" t="str">
        <f t="shared" si="215"/>
        <v/>
      </c>
      <c r="BB558" s="10" t="str">
        <f>IF($AB558="","",IF(OR($V558&lt;2.7,$V558&gt;90),"Age OOR",($AB558-AX558)/VLOOKUP(AX$14&amp;"-rse-"&amp;$G558,Equations!$G:$I,3,0)))</f>
        <v/>
      </c>
      <c r="BC558" s="10" t="str">
        <f>IF($AC558="","",IF(OR($V558&lt;2.7,$V558&gt;90),"Age OOR",VLOOKUP(BC$14&amp;"-int-"&amp;$H558,Equations!$G:$I,3,0)+VLOOKUP(BC$14&amp;"-sexo-"&amp;$H558,Equations!$G:$I,3,0)*$U558+VLOOKUP(BC$14&amp;"-edad-"&amp;$H558,Equations!$G:$I,3,0)*$V558+VLOOKUP(BC$14&amp;"-est-"&amp;$H558,Equations!$G:$I,3,0)*(1/$W558)+VLOOKUP(BC$14&amp;"-imc-"&amp;$H558,Equations!$G:$I,3,0)*(1/$Q558)))</f>
        <v/>
      </c>
      <c r="BD558" s="10" t="str">
        <f>IF($AC558="","",IF(OR($V558&lt;2.7,$V558&gt;90),"Age OOR",BC558-1.6449*VLOOKUP(BC$14&amp;"-rse-"&amp;$H558,Equations!$G:$I,3,0)))</f>
        <v/>
      </c>
      <c r="BE558" s="10" t="str">
        <f>IF($AC558="","",IF(OR($V558&lt;2.7,$V558&gt;90),"Age OOR",BC558+1.6449*VLOOKUP(BC$14&amp;"-rse-"&amp;$H558,Equations!$G:$I,3,0)))</f>
        <v/>
      </c>
      <c r="BF558" s="10" t="str">
        <f t="shared" si="216"/>
        <v/>
      </c>
      <c r="BG558" s="10" t="str">
        <f>IF($AC558="","",IF(OR($V558&lt;2.7,$V558&gt;90),"Age OOR",($AC558-BC558)/VLOOKUP(BC$14&amp;"-rse-"&amp;$H558,Equations!$G:$I,3,0)))</f>
        <v/>
      </c>
      <c r="BH558" s="10" t="str">
        <f>IF($AD558="","",IF(OR($V558&lt;2.7,$V558&gt;90),"Age OOR",VLOOKUP(BH$14&amp;"-int-"&amp;$I558,Equations!$G:$I,3,0)+VLOOKUP(BH$14&amp;"-sexo-"&amp;$I558,Equations!$G:$I,3,0)*$U558+VLOOKUP(BH$14&amp;"-edad-"&amp;$I558,Equations!$G:$I,3,0)*$V558+VLOOKUP(BH$14&amp;"-est-"&amp;$I558,Equations!$G:$I,3,0)*(1/$W558)+VLOOKUP(BH$14&amp;"-imc-"&amp;$I558,Equations!$G:$I,3,0)*(1/$Q558)))</f>
        <v/>
      </c>
      <c r="BI558" s="10" t="str">
        <f>IF($AD558="","",IF(OR($V558&lt;2.7,$V558&gt;90),"Age OOR",BH558-1.6449*VLOOKUP(BH$14&amp;"-rse-"&amp;$I558,Equations!$G:$I,3,0)))</f>
        <v/>
      </c>
      <c r="BJ558" s="10" t="str">
        <f>IF($AD558="","",IF(OR($V558&lt;2.7,$V558&gt;90),"Age OOR",BH558+1.6449*VLOOKUP(BH$14&amp;"-rse-"&amp;$I558,Equations!$G:$I,3,0)))</f>
        <v/>
      </c>
      <c r="BK558" s="10" t="str">
        <f t="shared" si="217"/>
        <v/>
      </c>
      <c r="BL558" s="10" t="str">
        <f>IF($AD558="","",IF(OR($V558&lt;2.7,$V558&gt;90),"Age OOR",($AD558-BH558)/VLOOKUP(BH$14&amp;"-rse-"&amp;$I558,Equations!$G:$I,3,0)))</f>
        <v/>
      </c>
      <c r="BM558" s="10" t="str">
        <f>IF($AE558="","",IF(OR($V558&lt;2.7,$V558&gt;90),"Age OOR",VLOOKUP(BM$14&amp;"-int-"&amp;$J558,Equations!$G:$I,3,0)+VLOOKUP(BM$14&amp;"-sexo-"&amp;$J558,Equations!$G:$I,3,0)*$U558+VLOOKUP(BM$14&amp;"-edad-"&amp;$J558,Equations!$G:$I,3,0)*$V558+VLOOKUP(BM$14&amp;"-est-"&amp;$J558,Equations!$G:$I,3,0)*(1/$W558)+VLOOKUP(BM$14&amp;"-imc-"&amp;$J558,Equations!$G:$I,3,0)*(1/$Q558)))</f>
        <v/>
      </c>
      <c r="BN558" s="10" t="str">
        <f>IF($AE558="","",IF(OR($V558&lt;2.7,$V558&gt;90),"Age OOR",BM558-1.6449*VLOOKUP(BM$14&amp;"-rse-"&amp;$J558,Equations!$G:$I,3,0)))</f>
        <v/>
      </c>
      <c r="BO558" s="10" t="str">
        <f>IF($AE558="","",IF(OR($V558&lt;2.7,$V558&gt;90),"Age OOR",BM558+1.6449*VLOOKUP(BM$14&amp;"-rse-"&amp;$J558,Equations!$G:$I,3,0)))</f>
        <v/>
      </c>
      <c r="BP558" s="10" t="str">
        <f t="shared" si="218"/>
        <v/>
      </c>
      <c r="BQ558" s="10" t="str">
        <f>IF($AE558="","",IF(OR($V558&lt;2.7,$V558&gt;90),"Age OOR",($AE558-BM558)/VLOOKUP(BM$14&amp;"-rse-"&amp;$J558,Equations!$G:$I,3,0)))</f>
        <v/>
      </c>
      <c r="BR558" s="10" t="str">
        <f>IF($AF558="","",IF(OR($V558&lt;2.7,$V558&gt;90),"Age OOR",VLOOKUP(BR$14&amp;"-int-"&amp;$K558,Equations!$G:$I,3,0)+VLOOKUP(BR$14&amp;"-sexo-"&amp;$K558,Equations!$G:$I,3,0)*$U558+VLOOKUP(BR$14&amp;"-edad-"&amp;$K558,Equations!$G:$I,3,0)*$V558+VLOOKUP(BR$14&amp;"-est-"&amp;$K558,Equations!$G:$I,3,0)*(1/$W558)+VLOOKUP(BR$14&amp;"-imc-"&amp;$K558,Equations!$G:$I,3,0)*(1/$Q558)))</f>
        <v/>
      </c>
      <c r="BS558" s="10" t="str">
        <f>IF($AF558="","",IF(OR($V558&lt;2.7,$V558&gt;90),"Age OOR",BR558-1.6449*VLOOKUP(BR$14&amp;"-rse-"&amp;$K558,Equations!$G:$I,3,0)))</f>
        <v/>
      </c>
      <c r="BT558" s="10" t="str">
        <f>IF($AF558="","",IF(OR($V558&lt;2.7,$V558&gt;90),"Age OOR",BR558+1.6449*VLOOKUP(BR$14&amp;"-rse-"&amp;$K558,Equations!$G:$I,3,0)))</f>
        <v/>
      </c>
      <c r="BU558" s="10" t="str">
        <f t="shared" si="219"/>
        <v/>
      </c>
      <c r="BV558" s="10" t="str">
        <f>IF($AF558="","",IF(OR($V558&lt;2.7,$V558&gt;90),"Age OOR",($AF558-BR558)/VLOOKUP(BR$14&amp;"-rse-"&amp;$K558,Equations!$G:$I,3,0)))</f>
        <v/>
      </c>
      <c r="BW558" s="10" t="str">
        <f>IF($AG558="","",IF(OR($V558&lt;2.7,$V558&gt;90),"Age OOR",VLOOKUP(BW$14&amp;"-int-"&amp;$L558,Equations!$G:$I,3,0)+VLOOKUP(BW$14&amp;"-sexo-"&amp;$L558,Equations!$G:$I,3,0)*$U558+VLOOKUP(BW$14&amp;"-edad-"&amp;$L558,Equations!$G:$I,3,0)*$V558+VLOOKUP(BW$14&amp;"-est-"&amp;$L558,Equations!$G:$I,3,0)*(1/$W558)+VLOOKUP(BW$14&amp;"-imc-"&amp;$L558,Equations!$G:$I,3,0)*(1/$Q558)))</f>
        <v/>
      </c>
      <c r="BX558" s="10" t="str">
        <f>IF($AG558="","",IF(OR($V558&lt;2.7,$V558&gt;90),"Age OOR",BW558-1.6449*VLOOKUP(BW$14&amp;"-rse-"&amp;$L558,Equations!$G:$I,3,0)))</f>
        <v/>
      </c>
      <c r="BY558" s="10" t="str">
        <f>IF($AG558="","",IF(OR($V558&lt;2.7,$V558&gt;90),"Age OOR",BW558+1.6449*VLOOKUP(BW$14&amp;"-rse-"&amp;$L558,Equations!$G:$I,3,0)))</f>
        <v/>
      </c>
      <c r="BZ558" s="10" t="str">
        <f t="shared" si="220"/>
        <v/>
      </c>
      <c r="CA558" s="10" t="str">
        <f>IF($AG558="","",IF(OR($V558&lt;2.7,$V558&gt;90),"Age OOR",($AG558-BW558)/VLOOKUP(BW$14&amp;"-rse-"&amp;$L558,Equations!$G:$I,3,0)))</f>
        <v/>
      </c>
      <c r="CB558" s="10" t="str">
        <f>IF($AH558="","",IF(OR($V558&lt;2.7,$V558&gt;90),"Age OOR",VLOOKUP(CB$14&amp;"-int-"&amp;$M558,Equations!$G:$I,3,0)+VLOOKUP(CB$14&amp;"-sexo-"&amp;$M558,Equations!$G:$I,3,0)*$U558+VLOOKUP(CB$14&amp;"-edad-"&amp;$M558,Equations!$G:$I,3,0)*$V558+VLOOKUP(CB$14&amp;"-est-"&amp;$M558,Equations!$G:$I,3,0)*(1/$W558)+VLOOKUP(CB$14&amp;"-imc-"&amp;$M558,Equations!$G:$I,3,0)*(1/$Q558)))</f>
        <v/>
      </c>
      <c r="CC558" s="10" t="str">
        <f>IF($AH558="","",IF(OR($V558&lt;2.7,$V558&gt;90),"Age OOR",CB558-1.6449*VLOOKUP(CB$14&amp;"-rse-"&amp;$M558,Equations!$G:$I,3,0)))</f>
        <v/>
      </c>
      <c r="CD558" s="10" t="str">
        <f>IF($AH558="","",IF(OR($V558&lt;2.7,$V558&gt;90),"Age OOR",CB558+1.6449*VLOOKUP(CB$14&amp;"-rse-"&amp;$M558,Equations!$G:$I,3,0)))</f>
        <v/>
      </c>
      <c r="CE558" s="10" t="str">
        <f t="shared" si="221"/>
        <v/>
      </c>
      <c r="CF558" s="10" t="str">
        <f>IF($AH558="","",IF(OR($V558&lt;2.7,$V558&gt;90),"Age OOR",($AH558-CB558)/VLOOKUP(CB$14&amp;"-rse-"&amp;$M558,Equations!$G:$I,3,0)))</f>
        <v/>
      </c>
      <c r="CG558" s="10" t="str">
        <f>IF($AI558="","",IF(OR($V558&lt;2.7,$V558&gt;90),"Age OOR",VLOOKUP(CG$14&amp;"-int-"&amp;$N558,Equations!$G:$I,3,0)+VLOOKUP(CG$14&amp;"-sexo-"&amp;$N558,Equations!$G:$I,3,0)*$U558+VLOOKUP(CG$14&amp;"-edad-"&amp;$N558,Equations!$G:$I,3,0)*$V558+VLOOKUP(CG$14&amp;"-est-"&amp;$N558,Equations!$G:$I,3,0)*(1/$W558)+VLOOKUP(CG$14&amp;"-imc-"&amp;$N558,Equations!$G:$I,3,0)*(1/$Q558)))</f>
        <v/>
      </c>
      <c r="CH558" s="10" t="str">
        <f>IF($AI558="","",IF(OR($V558&lt;2.7,$V558&gt;90),"Age OOR",CG558-1.6449*VLOOKUP(CG$14&amp;"-rse-"&amp;$N558,Equations!$G:$I,3,0)))</f>
        <v/>
      </c>
      <c r="CI558" s="10" t="str">
        <f>IF($AI558="","",IF(OR($V558&lt;2.7,$V558&gt;90),"Age OOR",CG558+1.6449*VLOOKUP(CG$14&amp;"-rse-"&amp;$N558,Equations!$G:$I,3,0)))</f>
        <v/>
      </c>
      <c r="CJ558" s="10" t="str">
        <f t="shared" si="222"/>
        <v/>
      </c>
      <c r="CK558" s="10" t="str">
        <f>IF($AI558="","",IF(OR($V558&lt;2.7,$V558&gt;90),"Age OOR",($AI558-CG558)/VLOOKUP(CG$14&amp;"-rse-"&amp;$N558,Equations!$G:$I,3,0)))</f>
        <v/>
      </c>
      <c r="CL558" s="10" t="str">
        <f>IF($AJ558="","",IF(OR($V558&lt;2.7,$V558&gt;90),"Age OOR",VLOOKUP(CL$14&amp;"-int-"&amp;$O558,Equations!$G:$I,3,0)+VLOOKUP(CL$14&amp;"-sexo-"&amp;$O558,Equations!$G:$I,3,0)*$U558+VLOOKUP(CL$14&amp;"-edad-"&amp;$O558,Equations!$G:$I,3,0)*$V558+VLOOKUP(CL$14&amp;"-est-"&amp;$O558,Equations!$G:$I,3,0)*(1/$W558)+VLOOKUP(CL$14&amp;"-imc-"&amp;$O558,Equations!$G:$I,3,0)*(1/$Q558)))</f>
        <v/>
      </c>
      <c r="CM558" s="10" t="str">
        <f>IF($AJ558="","",IF(OR($V558&lt;2.7,$V558&gt;90),"Age OOR",CL558-1.6449*VLOOKUP(CL$14&amp;"-rse-"&amp;$O558,Equations!$G:$I,3,0)))</f>
        <v/>
      </c>
      <c r="CN558" s="10" t="str">
        <f>IF($AJ558="","",IF(OR($V558&lt;2.7,$V558&gt;90),"Age OOR",CL558+1.6449*VLOOKUP(CL$14&amp;"-rse-"&amp;$O558,Equations!$G:$I,3,0)))</f>
        <v/>
      </c>
      <c r="CO558" s="10" t="str">
        <f t="shared" si="223"/>
        <v/>
      </c>
      <c r="CP558" s="10" t="str">
        <f>IF($AJ558="","",IF(OR($V558&lt;2.7,$V558&gt;90),"Age OOR",($AJ558-CL558)/VLOOKUP(CL$14&amp;"-rse-"&amp;$O558,Equations!$G:$I,3,0)))</f>
        <v/>
      </c>
      <c r="CQ558" s="10" t="str">
        <f>IF($AK558="","",IF(OR($V558&lt;2.7,$V558&gt;90),"Age OOR",EXP(VLOOKUP(CQ$14&amp;"-int-"&amp;$P558,Equations!$G:$I,3,0)+VLOOKUP(CQ$14&amp;"-sexo-"&amp;$P558,Equations!$G:$I,3,0)*$U558+VLOOKUP(CQ$14&amp;"-edad-"&amp;$P558,Equations!$G:$I,3,0)*$V558+VLOOKUP(CQ$14&amp;"-est-"&amp;$P558,Equations!$G:$I,3,0)*(1/$W558)+VLOOKUP(CQ$14&amp;"-imc-"&amp;$P558,Equations!$G:$I,3,0)*(1/$Q558))))</f>
        <v/>
      </c>
      <c r="CR558" s="10" t="str">
        <f>IF($AK558="","",IF(OR($V558&lt;2.7,$V558&gt;90),"Age OOR",EXP(LN(CQ558)-1.6449*VLOOKUP(CQ$14&amp;"-rse-"&amp;$P558,Equations!$G:$I,3,0))))</f>
        <v/>
      </c>
      <c r="CS558" s="10" t="str">
        <f>IF($AK558="","",IF(OR($V558&lt;2.7,$V558&gt;90),"Age OOR",EXP(LN(CQ558)+1.6449*VLOOKUP(CQ$14&amp;"-rse-"&amp;$P558,Equations!$G:$I,3,0))))</f>
        <v/>
      </c>
      <c r="CT558" s="10" t="str">
        <f t="shared" si="224"/>
        <v/>
      </c>
      <c r="CU558" s="10" t="str">
        <f>IF($AK558="","",IF(OR($V558&lt;2.7,$V558&gt;90),"Age OOR",(LN($AK558)-LN(CQ558))/VLOOKUP(CQ$14&amp;"-rse-"&amp;$P558,Equations!$G:$I,3,0)))</f>
        <v/>
      </c>
      <c r="CV558" s="47"/>
    </row>
    <row r="559" spans="5:116" x14ac:dyDescent="0.2">
      <c r="E559" s="23" t="str">
        <f t="shared" si="200"/>
        <v>Age out of range</v>
      </c>
      <c r="F559" s="23" t="str">
        <f t="shared" si="201"/>
        <v>Age out of range</v>
      </c>
      <c r="G559" s="23" t="str">
        <f t="shared" si="202"/>
        <v>Age out of range</v>
      </c>
      <c r="H559" s="23" t="str">
        <f t="shared" si="203"/>
        <v>Age out of range</v>
      </c>
      <c r="I559" s="23" t="str">
        <f t="shared" si="204"/>
        <v>Age out of range</v>
      </c>
      <c r="J559" s="23" t="str">
        <f t="shared" si="205"/>
        <v>Age out of range</v>
      </c>
      <c r="K559" s="23" t="str">
        <f t="shared" si="206"/>
        <v>Age out of range</v>
      </c>
      <c r="L559" s="23" t="str">
        <f t="shared" si="207"/>
        <v>Age out of range</v>
      </c>
      <c r="M559" s="23" t="str">
        <f t="shared" si="208"/>
        <v>Age out of range</v>
      </c>
      <c r="N559" s="23" t="str">
        <f t="shared" si="209"/>
        <v>Age out of range</v>
      </c>
      <c r="O559" s="23" t="str">
        <f t="shared" si="210"/>
        <v>Age out of range</v>
      </c>
      <c r="P559" s="23" t="str">
        <f t="shared" si="211"/>
        <v>Age out of range</v>
      </c>
      <c r="Q559" s="23" t="e">
        <f t="shared" si="212"/>
        <v>#DIV/0!</v>
      </c>
      <c r="R559" s="17"/>
      <c r="S559" s="23">
        <v>543</v>
      </c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7"/>
      <c r="AM559" s="47"/>
      <c r="AN559" s="10" t="str">
        <f>IF($Z559="","",IF(OR($V559&lt;2.7,$V559&gt;90),"Age OOR",VLOOKUP(AN$14&amp;"-int-"&amp;$E559,Equations!$G:$I,3,0)+VLOOKUP(AN$14&amp;"-sexo-"&amp;$E559,Equations!$G:$I,3,0)*$U559+VLOOKUP(AN$14&amp;"-edad-"&amp;$E559,Equations!$G:$I,3,0)*$V559+VLOOKUP(AN$14&amp;"-est-"&amp;$E559,Equations!$G:$I,3,0)*(1/$W559)+VLOOKUP(AN$14&amp;"-imc-"&amp;$E559,Equations!$G:$I,3,0)*(1/$Q559)))</f>
        <v/>
      </c>
      <c r="AO559" s="10" t="str">
        <f>IF($Z559="","",IF(OR($V559&lt;2.7,$V559&gt;90),"Age OOR",AN559-1.6449*VLOOKUP(AN$14&amp;"-rse-"&amp;$E559,Equations!$G:$I,3,0)))</f>
        <v/>
      </c>
      <c r="AP559" s="10" t="str">
        <f>IF($Z559="","",IF(OR($V559&lt;2.7,$V559&gt;90),"Age OOR",AN559+1.6449*VLOOKUP(AN$14&amp;"-rse-"&amp;$E559,Equations!$G:$I,3,0)))</f>
        <v/>
      </c>
      <c r="AQ559" s="10" t="str">
        <f t="shared" si="213"/>
        <v/>
      </c>
      <c r="AR559" s="10" t="str">
        <f>IF($Z559="","",IF(OR($V559&lt;2.7,$V559&gt;90),"Age OOR",($Z559-AN559)/VLOOKUP(AN$14&amp;"-rse-"&amp;$E559,Equations!$G:$I,3,0)))</f>
        <v/>
      </c>
      <c r="AS559" s="10" t="str">
        <f>IF($AA559="","",IF(OR($V559&lt;2.7,$V559&gt;90),"Age OOR",VLOOKUP(AS$14&amp;"-int-"&amp;$F559,Equations!$G:$I,3,0)+VLOOKUP(AS$14&amp;"-sexo-"&amp;$F559,Equations!$G:$I,3,0)*$U559+VLOOKUP(AS$14&amp;"-edad-"&amp;$F559,Equations!$G:$I,3,0)*$V559+VLOOKUP(AS$14&amp;"-est-"&amp;$F559,Equations!$G:$I,3,0)*(1/$W559)+VLOOKUP(AS$14&amp;"-imc-"&amp;$F559,Equations!$G:$I,3,0)*(1/$Q559)))</f>
        <v/>
      </c>
      <c r="AT559" s="10" t="str">
        <f>IF($AA559="","",IF(OR($V559&lt;2.7,$V559&gt;90),"Age OOR",AS559-1.6449*VLOOKUP(AS$14&amp;"-rse-"&amp;$F559,Equations!$G:$I,3,0)))</f>
        <v/>
      </c>
      <c r="AU559" s="10" t="str">
        <f>IF($AA559="","",IF(OR($V559&lt;2.7,$V559&gt;90),"Age OOR",AS559+1.6449*VLOOKUP(AS$14&amp;"-rse-"&amp;$F559,Equations!$G:$I,3,0)))</f>
        <v/>
      </c>
      <c r="AV559" s="10" t="str">
        <f t="shared" si="214"/>
        <v/>
      </c>
      <c r="AW559" s="10" t="str">
        <f>IF($AA559="","",IF(OR($V559&lt;2.7,$V559&gt;90),"Age OOR",($AA559-AS559)/VLOOKUP(AS$14&amp;"-rse-"&amp;$F559,Equations!$G:$I,3,0)))</f>
        <v/>
      </c>
      <c r="AX559" s="10" t="str">
        <f>IF($AB559="","",IF(OR($V559&lt;2.7,$V559&gt;90),"Age OOR",VLOOKUP(AX$14&amp;"-int-"&amp;$G559,Equations!$G:$I,3,0)+VLOOKUP(AX$14&amp;"-sexo-"&amp;$G559,Equations!$G:$I,3,0)*$U559+VLOOKUP(AX$14&amp;"-edad-"&amp;$G559,Equations!$G:$I,3,0)*$V559+VLOOKUP(AX$14&amp;"-est-"&amp;$G559,Equations!$G:$I,3,0)*(1/$W559)+VLOOKUP(AX$14&amp;"-imc-"&amp;$G559,Equations!$G:$I,3,0)*(1/$Q559)))</f>
        <v/>
      </c>
      <c r="AY559" s="10" t="str">
        <f>IF($AB559="","",IF(OR($V559&lt;2.7,$V559&gt;90),"Age OOR",AX559-1.6449*VLOOKUP(AX$14&amp;"-rse-"&amp;$G559,Equations!$G:$I,3,0)))</f>
        <v/>
      </c>
      <c r="AZ559" s="10" t="str">
        <f>IF($AB559="","",IF(OR($V559&lt;2.7,$V559&gt;90),"Age OOR",AX559+1.6449*VLOOKUP(AX$14&amp;"-rse-"&amp;$G559,Equations!$G:$I,3,0)))</f>
        <v/>
      </c>
      <c r="BA559" s="10" t="str">
        <f t="shared" si="215"/>
        <v/>
      </c>
      <c r="BB559" s="10" t="str">
        <f>IF($AB559="","",IF(OR($V559&lt;2.7,$V559&gt;90),"Age OOR",($AB559-AX559)/VLOOKUP(AX$14&amp;"-rse-"&amp;$G559,Equations!$G:$I,3,0)))</f>
        <v/>
      </c>
      <c r="BC559" s="10" t="str">
        <f>IF($AC559="","",IF(OR($V559&lt;2.7,$V559&gt;90),"Age OOR",VLOOKUP(BC$14&amp;"-int-"&amp;$H559,Equations!$G:$I,3,0)+VLOOKUP(BC$14&amp;"-sexo-"&amp;$H559,Equations!$G:$I,3,0)*$U559+VLOOKUP(BC$14&amp;"-edad-"&amp;$H559,Equations!$G:$I,3,0)*$V559+VLOOKUP(BC$14&amp;"-est-"&amp;$H559,Equations!$G:$I,3,0)*(1/$W559)+VLOOKUP(BC$14&amp;"-imc-"&amp;$H559,Equations!$G:$I,3,0)*(1/$Q559)))</f>
        <v/>
      </c>
      <c r="BD559" s="10" t="str">
        <f>IF($AC559="","",IF(OR($V559&lt;2.7,$V559&gt;90),"Age OOR",BC559-1.6449*VLOOKUP(BC$14&amp;"-rse-"&amp;$H559,Equations!$G:$I,3,0)))</f>
        <v/>
      </c>
      <c r="BE559" s="10" t="str">
        <f>IF($AC559="","",IF(OR($V559&lt;2.7,$V559&gt;90),"Age OOR",BC559+1.6449*VLOOKUP(BC$14&amp;"-rse-"&amp;$H559,Equations!$G:$I,3,0)))</f>
        <v/>
      </c>
      <c r="BF559" s="10" t="str">
        <f t="shared" si="216"/>
        <v/>
      </c>
      <c r="BG559" s="10" t="str">
        <f>IF($AC559="","",IF(OR($V559&lt;2.7,$V559&gt;90),"Age OOR",($AC559-BC559)/VLOOKUP(BC$14&amp;"-rse-"&amp;$H559,Equations!$G:$I,3,0)))</f>
        <v/>
      </c>
      <c r="BH559" s="10" t="str">
        <f>IF($AD559="","",IF(OR($V559&lt;2.7,$V559&gt;90),"Age OOR",VLOOKUP(BH$14&amp;"-int-"&amp;$I559,Equations!$G:$I,3,0)+VLOOKUP(BH$14&amp;"-sexo-"&amp;$I559,Equations!$G:$I,3,0)*$U559+VLOOKUP(BH$14&amp;"-edad-"&amp;$I559,Equations!$G:$I,3,0)*$V559+VLOOKUP(BH$14&amp;"-est-"&amp;$I559,Equations!$G:$I,3,0)*(1/$W559)+VLOOKUP(BH$14&amp;"-imc-"&amp;$I559,Equations!$G:$I,3,0)*(1/$Q559)))</f>
        <v/>
      </c>
      <c r="BI559" s="10" t="str">
        <f>IF($AD559="","",IF(OR($V559&lt;2.7,$V559&gt;90),"Age OOR",BH559-1.6449*VLOOKUP(BH$14&amp;"-rse-"&amp;$I559,Equations!$G:$I,3,0)))</f>
        <v/>
      </c>
      <c r="BJ559" s="10" t="str">
        <f>IF($AD559="","",IF(OR($V559&lt;2.7,$V559&gt;90),"Age OOR",BH559+1.6449*VLOOKUP(BH$14&amp;"-rse-"&amp;$I559,Equations!$G:$I,3,0)))</f>
        <v/>
      </c>
      <c r="BK559" s="10" t="str">
        <f t="shared" si="217"/>
        <v/>
      </c>
      <c r="BL559" s="10" t="str">
        <f>IF($AD559="","",IF(OR($V559&lt;2.7,$V559&gt;90),"Age OOR",($AD559-BH559)/VLOOKUP(BH$14&amp;"-rse-"&amp;$I559,Equations!$G:$I,3,0)))</f>
        <v/>
      </c>
      <c r="BM559" s="10" t="str">
        <f>IF($AE559="","",IF(OR($V559&lt;2.7,$V559&gt;90),"Age OOR",VLOOKUP(BM$14&amp;"-int-"&amp;$J559,Equations!$G:$I,3,0)+VLOOKUP(BM$14&amp;"-sexo-"&amp;$J559,Equations!$G:$I,3,0)*$U559+VLOOKUP(BM$14&amp;"-edad-"&amp;$J559,Equations!$G:$I,3,0)*$V559+VLOOKUP(BM$14&amp;"-est-"&amp;$J559,Equations!$G:$I,3,0)*(1/$W559)+VLOOKUP(BM$14&amp;"-imc-"&amp;$J559,Equations!$G:$I,3,0)*(1/$Q559)))</f>
        <v/>
      </c>
      <c r="BN559" s="10" t="str">
        <f>IF($AE559="","",IF(OR($V559&lt;2.7,$V559&gt;90),"Age OOR",BM559-1.6449*VLOOKUP(BM$14&amp;"-rse-"&amp;$J559,Equations!$G:$I,3,0)))</f>
        <v/>
      </c>
      <c r="BO559" s="10" t="str">
        <f>IF($AE559="","",IF(OR($V559&lt;2.7,$V559&gt;90),"Age OOR",BM559+1.6449*VLOOKUP(BM$14&amp;"-rse-"&amp;$J559,Equations!$G:$I,3,0)))</f>
        <v/>
      </c>
      <c r="BP559" s="10" t="str">
        <f t="shared" si="218"/>
        <v/>
      </c>
      <c r="BQ559" s="10" t="str">
        <f>IF($AE559="","",IF(OR($V559&lt;2.7,$V559&gt;90),"Age OOR",($AE559-BM559)/VLOOKUP(BM$14&amp;"-rse-"&amp;$J559,Equations!$G:$I,3,0)))</f>
        <v/>
      </c>
      <c r="BR559" s="10" t="str">
        <f>IF($AF559="","",IF(OR($V559&lt;2.7,$V559&gt;90),"Age OOR",VLOOKUP(BR$14&amp;"-int-"&amp;$K559,Equations!$G:$I,3,0)+VLOOKUP(BR$14&amp;"-sexo-"&amp;$K559,Equations!$G:$I,3,0)*$U559+VLOOKUP(BR$14&amp;"-edad-"&amp;$K559,Equations!$G:$I,3,0)*$V559+VLOOKUP(BR$14&amp;"-est-"&amp;$K559,Equations!$G:$I,3,0)*(1/$W559)+VLOOKUP(BR$14&amp;"-imc-"&amp;$K559,Equations!$G:$I,3,0)*(1/$Q559)))</f>
        <v/>
      </c>
      <c r="BS559" s="10" t="str">
        <f>IF($AF559="","",IF(OR($V559&lt;2.7,$V559&gt;90),"Age OOR",BR559-1.6449*VLOOKUP(BR$14&amp;"-rse-"&amp;$K559,Equations!$G:$I,3,0)))</f>
        <v/>
      </c>
      <c r="BT559" s="10" t="str">
        <f>IF($AF559="","",IF(OR($V559&lt;2.7,$V559&gt;90),"Age OOR",BR559+1.6449*VLOOKUP(BR$14&amp;"-rse-"&amp;$K559,Equations!$G:$I,3,0)))</f>
        <v/>
      </c>
      <c r="BU559" s="10" t="str">
        <f t="shared" si="219"/>
        <v/>
      </c>
      <c r="BV559" s="10" t="str">
        <f>IF($AF559="","",IF(OR($V559&lt;2.7,$V559&gt;90),"Age OOR",($AF559-BR559)/VLOOKUP(BR$14&amp;"-rse-"&amp;$K559,Equations!$G:$I,3,0)))</f>
        <v/>
      </c>
      <c r="BW559" s="10" t="str">
        <f>IF($AG559="","",IF(OR($V559&lt;2.7,$V559&gt;90),"Age OOR",VLOOKUP(BW$14&amp;"-int-"&amp;$L559,Equations!$G:$I,3,0)+VLOOKUP(BW$14&amp;"-sexo-"&amp;$L559,Equations!$G:$I,3,0)*$U559+VLOOKUP(BW$14&amp;"-edad-"&amp;$L559,Equations!$G:$I,3,0)*$V559+VLOOKUP(BW$14&amp;"-est-"&amp;$L559,Equations!$G:$I,3,0)*(1/$W559)+VLOOKUP(BW$14&amp;"-imc-"&amp;$L559,Equations!$G:$I,3,0)*(1/$Q559)))</f>
        <v/>
      </c>
      <c r="BX559" s="10" t="str">
        <f>IF($AG559="","",IF(OR($V559&lt;2.7,$V559&gt;90),"Age OOR",BW559-1.6449*VLOOKUP(BW$14&amp;"-rse-"&amp;$L559,Equations!$G:$I,3,0)))</f>
        <v/>
      </c>
      <c r="BY559" s="10" t="str">
        <f>IF($AG559="","",IF(OR($V559&lt;2.7,$V559&gt;90),"Age OOR",BW559+1.6449*VLOOKUP(BW$14&amp;"-rse-"&amp;$L559,Equations!$G:$I,3,0)))</f>
        <v/>
      </c>
      <c r="BZ559" s="10" t="str">
        <f t="shared" si="220"/>
        <v/>
      </c>
      <c r="CA559" s="10" t="str">
        <f>IF($AG559="","",IF(OR($V559&lt;2.7,$V559&gt;90),"Age OOR",($AG559-BW559)/VLOOKUP(BW$14&amp;"-rse-"&amp;$L559,Equations!$G:$I,3,0)))</f>
        <v/>
      </c>
      <c r="CB559" s="10" t="str">
        <f>IF($AH559="","",IF(OR($V559&lt;2.7,$V559&gt;90),"Age OOR",VLOOKUP(CB$14&amp;"-int-"&amp;$M559,Equations!$G:$I,3,0)+VLOOKUP(CB$14&amp;"-sexo-"&amp;$M559,Equations!$G:$I,3,0)*$U559+VLOOKUP(CB$14&amp;"-edad-"&amp;$M559,Equations!$G:$I,3,0)*$V559+VLOOKUP(CB$14&amp;"-est-"&amp;$M559,Equations!$G:$I,3,0)*(1/$W559)+VLOOKUP(CB$14&amp;"-imc-"&amp;$M559,Equations!$G:$I,3,0)*(1/$Q559)))</f>
        <v/>
      </c>
      <c r="CC559" s="10" t="str">
        <f>IF($AH559="","",IF(OR($V559&lt;2.7,$V559&gt;90),"Age OOR",CB559-1.6449*VLOOKUP(CB$14&amp;"-rse-"&amp;$M559,Equations!$G:$I,3,0)))</f>
        <v/>
      </c>
      <c r="CD559" s="10" t="str">
        <f>IF($AH559="","",IF(OR($V559&lt;2.7,$V559&gt;90),"Age OOR",CB559+1.6449*VLOOKUP(CB$14&amp;"-rse-"&amp;$M559,Equations!$G:$I,3,0)))</f>
        <v/>
      </c>
      <c r="CE559" s="10" t="str">
        <f t="shared" si="221"/>
        <v/>
      </c>
      <c r="CF559" s="10" t="str">
        <f>IF($AH559="","",IF(OR($V559&lt;2.7,$V559&gt;90),"Age OOR",($AH559-CB559)/VLOOKUP(CB$14&amp;"-rse-"&amp;$M559,Equations!$G:$I,3,0)))</f>
        <v/>
      </c>
      <c r="CG559" s="10" t="str">
        <f>IF($AI559="","",IF(OR($V559&lt;2.7,$V559&gt;90),"Age OOR",VLOOKUP(CG$14&amp;"-int-"&amp;$N559,Equations!$G:$I,3,0)+VLOOKUP(CG$14&amp;"-sexo-"&amp;$N559,Equations!$G:$I,3,0)*$U559+VLOOKUP(CG$14&amp;"-edad-"&amp;$N559,Equations!$G:$I,3,0)*$V559+VLOOKUP(CG$14&amp;"-est-"&amp;$N559,Equations!$G:$I,3,0)*(1/$W559)+VLOOKUP(CG$14&amp;"-imc-"&amp;$N559,Equations!$G:$I,3,0)*(1/$Q559)))</f>
        <v/>
      </c>
      <c r="CH559" s="10" t="str">
        <f>IF($AI559="","",IF(OR($V559&lt;2.7,$V559&gt;90),"Age OOR",CG559-1.6449*VLOOKUP(CG$14&amp;"-rse-"&amp;$N559,Equations!$G:$I,3,0)))</f>
        <v/>
      </c>
      <c r="CI559" s="10" t="str">
        <f>IF($AI559="","",IF(OR($V559&lt;2.7,$V559&gt;90),"Age OOR",CG559+1.6449*VLOOKUP(CG$14&amp;"-rse-"&amp;$N559,Equations!$G:$I,3,0)))</f>
        <v/>
      </c>
      <c r="CJ559" s="10" t="str">
        <f t="shared" si="222"/>
        <v/>
      </c>
      <c r="CK559" s="10" t="str">
        <f>IF($AI559="","",IF(OR($V559&lt;2.7,$V559&gt;90),"Age OOR",($AI559-CG559)/VLOOKUP(CG$14&amp;"-rse-"&amp;$N559,Equations!$G:$I,3,0)))</f>
        <v/>
      </c>
      <c r="CL559" s="10" t="str">
        <f>IF($AJ559="","",IF(OR($V559&lt;2.7,$V559&gt;90),"Age OOR",VLOOKUP(CL$14&amp;"-int-"&amp;$O559,Equations!$G:$I,3,0)+VLOOKUP(CL$14&amp;"-sexo-"&amp;$O559,Equations!$G:$I,3,0)*$U559+VLOOKUP(CL$14&amp;"-edad-"&amp;$O559,Equations!$G:$I,3,0)*$V559+VLOOKUP(CL$14&amp;"-est-"&amp;$O559,Equations!$G:$I,3,0)*(1/$W559)+VLOOKUP(CL$14&amp;"-imc-"&amp;$O559,Equations!$G:$I,3,0)*(1/$Q559)))</f>
        <v/>
      </c>
      <c r="CM559" s="10" t="str">
        <f>IF($AJ559="","",IF(OR($V559&lt;2.7,$V559&gt;90),"Age OOR",CL559-1.6449*VLOOKUP(CL$14&amp;"-rse-"&amp;$O559,Equations!$G:$I,3,0)))</f>
        <v/>
      </c>
      <c r="CN559" s="10" t="str">
        <f>IF($AJ559="","",IF(OR($V559&lt;2.7,$V559&gt;90),"Age OOR",CL559+1.6449*VLOOKUP(CL$14&amp;"-rse-"&amp;$O559,Equations!$G:$I,3,0)))</f>
        <v/>
      </c>
      <c r="CO559" s="10" t="str">
        <f t="shared" si="223"/>
        <v/>
      </c>
      <c r="CP559" s="10" t="str">
        <f>IF($AJ559="","",IF(OR($V559&lt;2.7,$V559&gt;90),"Age OOR",($AJ559-CL559)/VLOOKUP(CL$14&amp;"-rse-"&amp;$O559,Equations!$G:$I,3,0)))</f>
        <v/>
      </c>
      <c r="CQ559" s="10" t="str">
        <f>IF($AK559="","",IF(OR($V559&lt;2.7,$V559&gt;90),"Age OOR",EXP(VLOOKUP(CQ$14&amp;"-int-"&amp;$P559,Equations!$G:$I,3,0)+VLOOKUP(CQ$14&amp;"-sexo-"&amp;$P559,Equations!$G:$I,3,0)*$U559+VLOOKUP(CQ$14&amp;"-edad-"&amp;$P559,Equations!$G:$I,3,0)*$V559+VLOOKUP(CQ$14&amp;"-est-"&amp;$P559,Equations!$G:$I,3,0)*(1/$W559)+VLOOKUP(CQ$14&amp;"-imc-"&amp;$P559,Equations!$G:$I,3,0)*(1/$Q559))))</f>
        <v/>
      </c>
      <c r="CR559" s="10" t="str">
        <f>IF($AK559="","",IF(OR($V559&lt;2.7,$V559&gt;90),"Age OOR",EXP(LN(CQ559)-1.6449*VLOOKUP(CQ$14&amp;"-rse-"&amp;$P559,Equations!$G:$I,3,0))))</f>
        <v/>
      </c>
      <c r="CS559" s="10" t="str">
        <f>IF($AK559="","",IF(OR($V559&lt;2.7,$V559&gt;90),"Age OOR",EXP(LN(CQ559)+1.6449*VLOOKUP(CQ$14&amp;"-rse-"&amp;$P559,Equations!$G:$I,3,0))))</f>
        <v/>
      </c>
      <c r="CT559" s="10" t="str">
        <f t="shared" si="224"/>
        <v/>
      </c>
      <c r="CU559" s="10" t="str">
        <f>IF($AK559="","",IF(OR($V559&lt;2.7,$V559&gt;90),"Age OOR",(LN($AK559)-LN(CQ559))/VLOOKUP(CQ$14&amp;"-rse-"&amp;$P559,Equations!$G:$I,3,0)))</f>
        <v/>
      </c>
      <c r="CV559" s="47"/>
    </row>
    <row r="560" spans="5:116" x14ac:dyDescent="0.2">
      <c r="E560" s="23" t="str">
        <f t="shared" si="200"/>
        <v>Age out of range</v>
      </c>
      <c r="F560" s="23" t="str">
        <f t="shared" si="201"/>
        <v>Age out of range</v>
      </c>
      <c r="G560" s="23" t="str">
        <f t="shared" si="202"/>
        <v>Age out of range</v>
      </c>
      <c r="H560" s="23" t="str">
        <f t="shared" si="203"/>
        <v>Age out of range</v>
      </c>
      <c r="I560" s="23" t="str">
        <f t="shared" si="204"/>
        <v>Age out of range</v>
      </c>
      <c r="J560" s="23" t="str">
        <f t="shared" si="205"/>
        <v>Age out of range</v>
      </c>
      <c r="K560" s="23" t="str">
        <f t="shared" si="206"/>
        <v>Age out of range</v>
      </c>
      <c r="L560" s="23" t="str">
        <f t="shared" si="207"/>
        <v>Age out of range</v>
      </c>
      <c r="M560" s="23" t="str">
        <f t="shared" si="208"/>
        <v>Age out of range</v>
      </c>
      <c r="N560" s="23" t="str">
        <f t="shared" si="209"/>
        <v>Age out of range</v>
      </c>
      <c r="O560" s="23" t="str">
        <f t="shared" si="210"/>
        <v>Age out of range</v>
      </c>
      <c r="P560" s="23" t="str">
        <f t="shared" si="211"/>
        <v>Age out of range</v>
      </c>
      <c r="Q560" s="23" t="e">
        <f t="shared" si="212"/>
        <v>#DIV/0!</v>
      </c>
      <c r="R560" s="17"/>
      <c r="S560" s="23">
        <v>544</v>
      </c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7"/>
      <c r="AM560" s="47"/>
      <c r="AN560" s="10" t="str">
        <f>IF($Z560="","",IF(OR($V560&lt;2.7,$V560&gt;90),"Age OOR",VLOOKUP(AN$14&amp;"-int-"&amp;$E560,Equations!$G:$I,3,0)+VLOOKUP(AN$14&amp;"-sexo-"&amp;$E560,Equations!$G:$I,3,0)*$U560+VLOOKUP(AN$14&amp;"-edad-"&amp;$E560,Equations!$G:$I,3,0)*$V560+VLOOKUP(AN$14&amp;"-est-"&amp;$E560,Equations!$G:$I,3,0)*(1/$W560)+VLOOKUP(AN$14&amp;"-imc-"&amp;$E560,Equations!$G:$I,3,0)*(1/$Q560)))</f>
        <v/>
      </c>
      <c r="AO560" s="10" t="str">
        <f>IF($Z560="","",IF(OR($V560&lt;2.7,$V560&gt;90),"Age OOR",AN560-1.6449*VLOOKUP(AN$14&amp;"-rse-"&amp;$E560,Equations!$G:$I,3,0)))</f>
        <v/>
      </c>
      <c r="AP560" s="10" t="str">
        <f>IF($Z560="","",IF(OR($V560&lt;2.7,$V560&gt;90),"Age OOR",AN560+1.6449*VLOOKUP(AN$14&amp;"-rse-"&amp;$E560,Equations!$G:$I,3,0)))</f>
        <v/>
      </c>
      <c r="AQ560" s="10" t="str">
        <f t="shared" si="213"/>
        <v/>
      </c>
      <c r="AR560" s="10" t="str">
        <f>IF($Z560="","",IF(OR($V560&lt;2.7,$V560&gt;90),"Age OOR",($Z560-AN560)/VLOOKUP(AN$14&amp;"-rse-"&amp;$E560,Equations!$G:$I,3,0)))</f>
        <v/>
      </c>
      <c r="AS560" s="10" t="str">
        <f>IF($AA560="","",IF(OR($V560&lt;2.7,$V560&gt;90),"Age OOR",VLOOKUP(AS$14&amp;"-int-"&amp;$F560,Equations!$G:$I,3,0)+VLOOKUP(AS$14&amp;"-sexo-"&amp;$F560,Equations!$G:$I,3,0)*$U560+VLOOKUP(AS$14&amp;"-edad-"&amp;$F560,Equations!$G:$I,3,0)*$V560+VLOOKUP(AS$14&amp;"-est-"&amp;$F560,Equations!$G:$I,3,0)*(1/$W560)+VLOOKUP(AS$14&amp;"-imc-"&amp;$F560,Equations!$G:$I,3,0)*(1/$Q560)))</f>
        <v/>
      </c>
      <c r="AT560" s="10" t="str">
        <f>IF($AA560="","",IF(OR($V560&lt;2.7,$V560&gt;90),"Age OOR",AS560-1.6449*VLOOKUP(AS$14&amp;"-rse-"&amp;$F560,Equations!$G:$I,3,0)))</f>
        <v/>
      </c>
      <c r="AU560" s="10" t="str">
        <f>IF($AA560="","",IF(OR($V560&lt;2.7,$V560&gt;90),"Age OOR",AS560+1.6449*VLOOKUP(AS$14&amp;"-rse-"&amp;$F560,Equations!$G:$I,3,0)))</f>
        <v/>
      </c>
      <c r="AV560" s="10" t="str">
        <f t="shared" si="214"/>
        <v/>
      </c>
      <c r="AW560" s="10" t="str">
        <f>IF($AA560="","",IF(OR($V560&lt;2.7,$V560&gt;90),"Age OOR",($AA560-AS560)/VLOOKUP(AS$14&amp;"-rse-"&amp;$F560,Equations!$G:$I,3,0)))</f>
        <v/>
      </c>
      <c r="AX560" s="10" t="str">
        <f>IF($AB560="","",IF(OR($V560&lt;2.7,$V560&gt;90),"Age OOR",VLOOKUP(AX$14&amp;"-int-"&amp;$G560,Equations!$G:$I,3,0)+VLOOKUP(AX$14&amp;"-sexo-"&amp;$G560,Equations!$G:$I,3,0)*$U560+VLOOKUP(AX$14&amp;"-edad-"&amp;$G560,Equations!$G:$I,3,0)*$V560+VLOOKUP(AX$14&amp;"-est-"&amp;$G560,Equations!$G:$I,3,0)*(1/$W560)+VLOOKUP(AX$14&amp;"-imc-"&amp;$G560,Equations!$G:$I,3,0)*(1/$Q560)))</f>
        <v/>
      </c>
      <c r="AY560" s="10" t="str">
        <f>IF($AB560="","",IF(OR($V560&lt;2.7,$V560&gt;90),"Age OOR",AX560-1.6449*VLOOKUP(AX$14&amp;"-rse-"&amp;$G560,Equations!$G:$I,3,0)))</f>
        <v/>
      </c>
      <c r="AZ560" s="10" t="str">
        <f>IF($AB560="","",IF(OR($V560&lt;2.7,$V560&gt;90),"Age OOR",AX560+1.6449*VLOOKUP(AX$14&amp;"-rse-"&amp;$G560,Equations!$G:$I,3,0)))</f>
        <v/>
      </c>
      <c r="BA560" s="10" t="str">
        <f t="shared" si="215"/>
        <v/>
      </c>
      <c r="BB560" s="10" t="str">
        <f>IF($AB560="","",IF(OR($V560&lt;2.7,$V560&gt;90),"Age OOR",($AB560-AX560)/VLOOKUP(AX$14&amp;"-rse-"&amp;$G560,Equations!$G:$I,3,0)))</f>
        <v/>
      </c>
      <c r="BC560" s="10" t="str">
        <f>IF($AC560="","",IF(OR($V560&lt;2.7,$V560&gt;90),"Age OOR",VLOOKUP(BC$14&amp;"-int-"&amp;$H560,Equations!$G:$I,3,0)+VLOOKUP(BC$14&amp;"-sexo-"&amp;$H560,Equations!$G:$I,3,0)*$U560+VLOOKUP(BC$14&amp;"-edad-"&amp;$H560,Equations!$G:$I,3,0)*$V560+VLOOKUP(BC$14&amp;"-est-"&amp;$H560,Equations!$G:$I,3,0)*(1/$W560)+VLOOKUP(BC$14&amp;"-imc-"&amp;$H560,Equations!$G:$I,3,0)*(1/$Q560)))</f>
        <v/>
      </c>
      <c r="BD560" s="10" t="str">
        <f>IF($AC560="","",IF(OR($V560&lt;2.7,$V560&gt;90),"Age OOR",BC560-1.6449*VLOOKUP(BC$14&amp;"-rse-"&amp;$H560,Equations!$G:$I,3,0)))</f>
        <v/>
      </c>
      <c r="BE560" s="10" t="str">
        <f>IF($AC560="","",IF(OR($V560&lt;2.7,$V560&gt;90),"Age OOR",BC560+1.6449*VLOOKUP(BC$14&amp;"-rse-"&amp;$H560,Equations!$G:$I,3,0)))</f>
        <v/>
      </c>
      <c r="BF560" s="10" t="str">
        <f t="shared" si="216"/>
        <v/>
      </c>
      <c r="BG560" s="10" t="str">
        <f>IF($AC560="","",IF(OR($V560&lt;2.7,$V560&gt;90),"Age OOR",($AC560-BC560)/VLOOKUP(BC$14&amp;"-rse-"&amp;$H560,Equations!$G:$I,3,0)))</f>
        <v/>
      </c>
      <c r="BH560" s="10" t="str">
        <f>IF($AD560="","",IF(OR($V560&lt;2.7,$V560&gt;90),"Age OOR",VLOOKUP(BH$14&amp;"-int-"&amp;$I560,Equations!$G:$I,3,0)+VLOOKUP(BH$14&amp;"-sexo-"&amp;$I560,Equations!$G:$I,3,0)*$U560+VLOOKUP(BH$14&amp;"-edad-"&amp;$I560,Equations!$G:$I,3,0)*$V560+VLOOKUP(BH$14&amp;"-est-"&amp;$I560,Equations!$G:$I,3,0)*(1/$W560)+VLOOKUP(BH$14&amp;"-imc-"&amp;$I560,Equations!$G:$I,3,0)*(1/$Q560)))</f>
        <v/>
      </c>
      <c r="BI560" s="10" t="str">
        <f>IF($AD560="","",IF(OR($V560&lt;2.7,$V560&gt;90),"Age OOR",BH560-1.6449*VLOOKUP(BH$14&amp;"-rse-"&amp;$I560,Equations!$G:$I,3,0)))</f>
        <v/>
      </c>
      <c r="BJ560" s="10" t="str">
        <f>IF($AD560="","",IF(OR($V560&lt;2.7,$V560&gt;90),"Age OOR",BH560+1.6449*VLOOKUP(BH$14&amp;"-rse-"&amp;$I560,Equations!$G:$I,3,0)))</f>
        <v/>
      </c>
      <c r="BK560" s="10" t="str">
        <f t="shared" si="217"/>
        <v/>
      </c>
      <c r="BL560" s="10" t="str">
        <f>IF($AD560="","",IF(OR($V560&lt;2.7,$V560&gt;90),"Age OOR",($AD560-BH560)/VLOOKUP(BH$14&amp;"-rse-"&amp;$I560,Equations!$G:$I,3,0)))</f>
        <v/>
      </c>
      <c r="BM560" s="10" t="str">
        <f>IF($AE560="","",IF(OR($V560&lt;2.7,$V560&gt;90),"Age OOR",VLOOKUP(BM$14&amp;"-int-"&amp;$J560,Equations!$G:$I,3,0)+VLOOKUP(BM$14&amp;"-sexo-"&amp;$J560,Equations!$G:$I,3,0)*$U560+VLOOKUP(BM$14&amp;"-edad-"&amp;$J560,Equations!$G:$I,3,0)*$V560+VLOOKUP(BM$14&amp;"-est-"&amp;$J560,Equations!$G:$I,3,0)*(1/$W560)+VLOOKUP(BM$14&amp;"-imc-"&amp;$J560,Equations!$G:$I,3,0)*(1/$Q560)))</f>
        <v/>
      </c>
      <c r="BN560" s="10" t="str">
        <f>IF($AE560="","",IF(OR($V560&lt;2.7,$V560&gt;90),"Age OOR",BM560-1.6449*VLOOKUP(BM$14&amp;"-rse-"&amp;$J560,Equations!$G:$I,3,0)))</f>
        <v/>
      </c>
      <c r="BO560" s="10" t="str">
        <f>IF($AE560="","",IF(OR($V560&lt;2.7,$V560&gt;90),"Age OOR",BM560+1.6449*VLOOKUP(BM$14&amp;"-rse-"&amp;$J560,Equations!$G:$I,3,0)))</f>
        <v/>
      </c>
      <c r="BP560" s="10" t="str">
        <f t="shared" si="218"/>
        <v/>
      </c>
      <c r="BQ560" s="10" t="str">
        <f>IF($AE560="","",IF(OR($V560&lt;2.7,$V560&gt;90),"Age OOR",($AE560-BM560)/VLOOKUP(BM$14&amp;"-rse-"&amp;$J560,Equations!$G:$I,3,0)))</f>
        <v/>
      </c>
      <c r="BR560" s="10" t="str">
        <f>IF($AF560="","",IF(OR($V560&lt;2.7,$V560&gt;90),"Age OOR",VLOOKUP(BR$14&amp;"-int-"&amp;$K560,Equations!$G:$I,3,0)+VLOOKUP(BR$14&amp;"-sexo-"&amp;$K560,Equations!$G:$I,3,0)*$U560+VLOOKUP(BR$14&amp;"-edad-"&amp;$K560,Equations!$G:$I,3,0)*$V560+VLOOKUP(BR$14&amp;"-est-"&amp;$K560,Equations!$G:$I,3,0)*(1/$W560)+VLOOKUP(BR$14&amp;"-imc-"&amp;$K560,Equations!$G:$I,3,0)*(1/$Q560)))</f>
        <v/>
      </c>
      <c r="BS560" s="10" t="str">
        <f>IF($AF560="","",IF(OR($V560&lt;2.7,$V560&gt;90),"Age OOR",BR560-1.6449*VLOOKUP(BR$14&amp;"-rse-"&amp;$K560,Equations!$G:$I,3,0)))</f>
        <v/>
      </c>
      <c r="BT560" s="10" t="str">
        <f>IF($AF560="","",IF(OR($V560&lt;2.7,$V560&gt;90),"Age OOR",BR560+1.6449*VLOOKUP(BR$14&amp;"-rse-"&amp;$K560,Equations!$G:$I,3,0)))</f>
        <v/>
      </c>
      <c r="BU560" s="10" t="str">
        <f t="shared" si="219"/>
        <v/>
      </c>
      <c r="BV560" s="10" t="str">
        <f>IF($AF560="","",IF(OR($V560&lt;2.7,$V560&gt;90),"Age OOR",($AF560-BR560)/VLOOKUP(BR$14&amp;"-rse-"&amp;$K560,Equations!$G:$I,3,0)))</f>
        <v/>
      </c>
      <c r="BW560" s="10" t="str">
        <f>IF($AG560="","",IF(OR($V560&lt;2.7,$V560&gt;90),"Age OOR",VLOOKUP(BW$14&amp;"-int-"&amp;$L560,Equations!$G:$I,3,0)+VLOOKUP(BW$14&amp;"-sexo-"&amp;$L560,Equations!$G:$I,3,0)*$U560+VLOOKUP(BW$14&amp;"-edad-"&amp;$L560,Equations!$G:$I,3,0)*$V560+VLOOKUP(BW$14&amp;"-est-"&amp;$L560,Equations!$G:$I,3,0)*(1/$W560)+VLOOKUP(BW$14&amp;"-imc-"&amp;$L560,Equations!$G:$I,3,0)*(1/$Q560)))</f>
        <v/>
      </c>
      <c r="BX560" s="10" t="str">
        <f>IF($AG560="","",IF(OR($V560&lt;2.7,$V560&gt;90),"Age OOR",BW560-1.6449*VLOOKUP(BW$14&amp;"-rse-"&amp;$L560,Equations!$G:$I,3,0)))</f>
        <v/>
      </c>
      <c r="BY560" s="10" t="str">
        <f>IF($AG560="","",IF(OR($V560&lt;2.7,$V560&gt;90),"Age OOR",BW560+1.6449*VLOOKUP(BW$14&amp;"-rse-"&amp;$L560,Equations!$G:$I,3,0)))</f>
        <v/>
      </c>
      <c r="BZ560" s="10" t="str">
        <f t="shared" si="220"/>
        <v/>
      </c>
      <c r="CA560" s="10" t="str">
        <f>IF($AG560="","",IF(OR($V560&lt;2.7,$V560&gt;90),"Age OOR",($AG560-BW560)/VLOOKUP(BW$14&amp;"-rse-"&amp;$L560,Equations!$G:$I,3,0)))</f>
        <v/>
      </c>
      <c r="CB560" s="10" t="str">
        <f>IF($AH560="","",IF(OR($V560&lt;2.7,$V560&gt;90),"Age OOR",VLOOKUP(CB$14&amp;"-int-"&amp;$M560,Equations!$G:$I,3,0)+VLOOKUP(CB$14&amp;"-sexo-"&amp;$M560,Equations!$G:$I,3,0)*$U560+VLOOKUP(CB$14&amp;"-edad-"&amp;$M560,Equations!$G:$I,3,0)*$V560+VLOOKUP(CB$14&amp;"-est-"&amp;$M560,Equations!$G:$I,3,0)*(1/$W560)+VLOOKUP(CB$14&amp;"-imc-"&amp;$M560,Equations!$G:$I,3,0)*(1/$Q560)))</f>
        <v/>
      </c>
      <c r="CC560" s="10" t="str">
        <f>IF($AH560="","",IF(OR($V560&lt;2.7,$V560&gt;90),"Age OOR",CB560-1.6449*VLOOKUP(CB$14&amp;"-rse-"&amp;$M560,Equations!$G:$I,3,0)))</f>
        <v/>
      </c>
      <c r="CD560" s="10" t="str">
        <f>IF($AH560="","",IF(OR($V560&lt;2.7,$V560&gt;90),"Age OOR",CB560+1.6449*VLOOKUP(CB$14&amp;"-rse-"&amp;$M560,Equations!$G:$I,3,0)))</f>
        <v/>
      </c>
      <c r="CE560" s="10" t="str">
        <f t="shared" si="221"/>
        <v/>
      </c>
      <c r="CF560" s="10" t="str">
        <f>IF($AH560="","",IF(OR($V560&lt;2.7,$V560&gt;90),"Age OOR",($AH560-CB560)/VLOOKUP(CB$14&amp;"-rse-"&amp;$M560,Equations!$G:$I,3,0)))</f>
        <v/>
      </c>
      <c r="CG560" s="10" t="str">
        <f>IF($AI560="","",IF(OR($V560&lt;2.7,$V560&gt;90),"Age OOR",VLOOKUP(CG$14&amp;"-int-"&amp;$N560,Equations!$G:$I,3,0)+VLOOKUP(CG$14&amp;"-sexo-"&amp;$N560,Equations!$G:$I,3,0)*$U560+VLOOKUP(CG$14&amp;"-edad-"&amp;$N560,Equations!$G:$I,3,0)*$V560+VLOOKUP(CG$14&amp;"-est-"&amp;$N560,Equations!$G:$I,3,0)*(1/$W560)+VLOOKUP(CG$14&amp;"-imc-"&amp;$N560,Equations!$G:$I,3,0)*(1/$Q560)))</f>
        <v/>
      </c>
      <c r="CH560" s="10" t="str">
        <f>IF($AI560="","",IF(OR($V560&lt;2.7,$V560&gt;90),"Age OOR",CG560-1.6449*VLOOKUP(CG$14&amp;"-rse-"&amp;$N560,Equations!$G:$I,3,0)))</f>
        <v/>
      </c>
      <c r="CI560" s="10" t="str">
        <f>IF($AI560="","",IF(OR($V560&lt;2.7,$V560&gt;90),"Age OOR",CG560+1.6449*VLOOKUP(CG$14&amp;"-rse-"&amp;$N560,Equations!$G:$I,3,0)))</f>
        <v/>
      </c>
      <c r="CJ560" s="10" t="str">
        <f t="shared" si="222"/>
        <v/>
      </c>
      <c r="CK560" s="10" t="str">
        <f>IF($AI560="","",IF(OR($V560&lt;2.7,$V560&gt;90),"Age OOR",($AI560-CG560)/VLOOKUP(CG$14&amp;"-rse-"&amp;$N560,Equations!$G:$I,3,0)))</f>
        <v/>
      </c>
      <c r="CL560" s="10" t="str">
        <f>IF($AJ560="","",IF(OR($V560&lt;2.7,$V560&gt;90),"Age OOR",VLOOKUP(CL$14&amp;"-int-"&amp;$O560,Equations!$G:$I,3,0)+VLOOKUP(CL$14&amp;"-sexo-"&amp;$O560,Equations!$G:$I,3,0)*$U560+VLOOKUP(CL$14&amp;"-edad-"&amp;$O560,Equations!$G:$I,3,0)*$V560+VLOOKUP(CL$14&amp;"-est-"&amp;$O560,Equations!$G:$I,3,0)*(1/$W560)+VLOOKUP(CL$14&amp;"-imc-"&amp;$O560,Equations!$G:$I,3,0)*(1/$Q560)))</f>
        <v/>
      </c>
      <c r="CM560" s="10" t="str">
        <f>IF($AJ560="","",IF(OR($V560&lt;2.7,$V560&gt;90),"Age OOR",CL560-1.6449*VLOOKUP(CL$14&amp;"-rse-"&amp;$O560,Equations!$G:$I,3,0)))</f>
        <v/>
      </c>
      <c r="CN560" s="10" t="str">
        <f>IF($AJ560="","",IF(OR($V560&lt;2.7,$V560&gt;90),"Age OOR",CL560+1.6449*VLOOKUP(CL$14&amp;"-rse-"&amp;$O560,Equations!$G:$I,3,0)))</f>
        <v/>
      </c>
      <c r="CO560" s="10" t="str">
        <f t="shared" si="223"/>
        <v/>
      </c>
      <c r="CP560" s="10" t="str">
        <f>IF($AJ560="","",IF(OR($V560&lt;2.7,$V560&gt;90),"Age OOR",($AJ560-CL560)/VLOOKUP(CL$14&amp;"-rse-"&amp;$O560,Equations!$G:$I,3,0)))</f>
        <v/>
      </c>
      <c r="CQ560" s="10" t="str">
        <f>IF($AK560="","",IF(OR($V560&lt;2.7,$V560&gt;90),"Age OOR",EXP(VLOOKUP(CQ$14&amp;"-int-"&amp;$P560,Equations!$G:$I,3,0)+VLOOKUP(CQ$14&amp;"-sexo-"&amp;$P560,Equations!$G:$I,3,0)*$U560+VLOOKUP(CQ$14&amp;"-edad-"&amp;$P560,Equations!$G:$I,3,0)*$V560+VLOOKUP(CQ$14&amp;"-est-"&amp;$P560,Equations!$G:$I,3,0)*(1/$W560)+VLOOKUP(CQ$14&amp;"-imc-"&amp;$P560,Equations!$G:$I,3,0)*(1/$Q560))))</f>
        <v/>
      </c>
      <c r="CR560" s="10" t="str">
        <f>IF($AK560="","",IF(OR($V560&lt;2.7,$V560&gt;90),"Age OOR",EXP(LN(CQ560)-1.6449*VLOOKUP(CQ$14&amp;"-rse-"&amp;$P560,Equations!$G:$I,3,0))))</f>
        <v/>
      </c>
      <c r="CS560" s="10" t="str">
        <f>IF($AK560="","",IF(OR($V560&lt;2.7,$V560&gt;90),"Age OOR",EXP(LN(CQ560)+1.6449*VLOOKUP(CQ$14&amp;"-rse-"&amp;$P560,Equations!$G:$I,3,0))))</f>
        <v/>
      </c>
      <c r="CT560" s="10" t="str">
        <f t="shared" si="224"/>
        <v/>
      </c>
      <c r="CU560" s="10" t="str">
        <f>IF($AK560="","",IF(OR($V560&lt;2.7,$V560&gt;90),"Age OOR",(LN($AK560)-LN(CQ560))/VLOOKUP(CQ$14&amp;"-rse-"&amp;$P560,Equations!$G:$I,3,0)))</f>
        <v/>
      </c>
      <c r="CV560" s="47"/>
    </row>
    <row r="561" spans="5:109" x14ac:dyDescent="0.2">
      <c r="E561" s="23" t="str">
        <f t="shared" si="200"/>
        <v>Age out of range</v>
      </c>
      <c r="F561" s="23" t="str">
        <f t="shared" si="201"/>
        <v>Age out of range</v>
      </c>
      <c r="G561" s="23" t="str">
        <f t="shared" si="202"/>
        <v>Age out of range</v>
      </c>
      <c r="H561" s="23" t="str">
        <f t="shared" si="203"/>
        <v>Age out of range</v>
      </c>
      <c r="I561" s="23" t="str">
        <f t="shared" si="204"/>
        <v>Age out of range</v>
      </c>
      <c r="J561" s="23" t="str">
        <f t="shared" si="205"/>
        <v>Age out of range</v>
      </c>
      <c r="K561" s="23" t="str">
        <f t="shared" si="206"/>
        <v>Age out of range</v>
      </c>
      <c r="L561" s="23" t="str">
        <f t="shared" si="207"/>
        <v>Age out of range</v>
      </c>
      <c r="M561" s="23" t="str">
        <f t="shared" si="208"/>
        <v>Age out of range</v>
      </c>
      <c r="N561" s="23" t="str">
        <f t="shared" si="209"/>
        <v>Age out of range</v>
      </c>
      <c r="O561" s="23" t="str">
        <f t="shared" si="210"/>
        <v>Age out of range</v>
      </c>
      <c r="P561" s="23" t="str">
        <f t="shared" si="211"/>
        <v>Age out of range</v>
      </c>
      <c r="Q561" s="23" t="e">
        <f t="shared" si="212"/>
        <v>#DIV/0!</v>
      </c>
      <c r="R561" s="17"/>
      <c r="S561" s="23">
        <v>545</v>
      </c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7"/>
      <c r="AM561" s="47"/>
      <c r="AN561" s="10" t="str">
        <f>IF($Z561="","",IF(OR($V561&lt;2.7,$V561&gt;90),"Age OOR",VLOOKUP(AN$14&amp;"-int-"&amp;$E561,Equations!$G:$I,3,0)+VLOOKUP(AN$14&amp;"-sexo-"&amp;$E561,Equations!$G:$I,3,0)*$U561+VLOOKUP(AN$14&amp;"-edad-"&amp;$E561,Equations!$G:$I,3,0)*$V561+VLOOKUP(AN$14&amp;"-est-"&amp;$E561,Equations!$G:$I,3,0)*(1/$W561)+VLOOKUP(AN$14&amp;"-imc-"&amp;$E561,Equations!$G:$I,3,0)*(1/$Q561)))</f>
        <v/>
      </c>
      <c r="AO561" s="10" t="str">
        <f>IF($Z561="","",IF(OR($V561&lt;2.7,$V561&gt;90),"Age OOR",AN561-1.6449*VLOOKUP(AN$14&amp;"-rse-"&amp;$E561,Equations!$G:$I,3,0)))</f>
        <v/>
      </c>
      <c r="AP561" s="10" t="str">
        <f>IF($Z561="","",IF(OR($V561&lt;2.7,$V561&gt;90),"Age OOR",AN561+1.6449*VLOOKUP(AN$14&amp;"-rse-"&amp;$E561,Equations!$G:$I,3,0)))</f>
        <v/>
      </c>
      <c r="AQ561" s="10" t="str">
        <f t="shared" si="213"/>
        <v/>
      </c>
      <c r="AR561" s="10" t="str">
        <f>IF($Z561="","",IF(OR($V561&lt;2.7,$V561&gt;90),"Age OOR",($Z561-AN561)/VLOOKUP(AN$14&amp;"-rse-"&amp;$E561,Equations!$G:$I,3,0)))</f>
        <v/>
      </c>
      <c r="AS561" s="10" t="str">
        <f>IF($AA561="","",IF(OR($V561&lt;2.7,$V561&gt;90),"Age OOR",VLOOKUP(AS$14&amp;"-int-"&amp;$F561,Equations!$G:$I,3,0)+VLOOKUP(AS$14&amp;"-sexo-"&amp;$F561,Equations!$G:$I,3,0)*$U561+VLOOKUP(AS$14&amp;"-edad-"&amp;$F561,Equations!$G:$I,3,0)*$V561+VLOOKUP(AS$14&amp;"-est-"&amp;$F561,Equations!$G:$I,3,0)*(1/$W561)+VLOOKUP(AS$14&amp;"-imc-"&amp;$F561,Equations!$G:$I,3,0)*(1/$Q561)))</f>
        <v/>
      </c>
      <c r="AT561" s="10" t="str">
        <f>IF($AA561="","",IF(OR($V561&lt;2.7,$V561&gt;90),"Age OOR",AS561-1.6449*VLOOKUP(AS$14&amp;"-rse-"&amp;$F561,Equations!$G:$I,3,0)))</f>
        <v/>
      </c>
      <c r="AU561" s="10" t="str">
        <f>IF($AA561="","",IF(OR($V561&lt;2.7,$V561&gt;90),"Age OOR",AS561+1.6449*VLOOKUP(AS$14&amp;"-rse-"&amp;$F561,Equations!$G:$I,3,0)))</f>
        <v/>
      </c>
      <c r="AV561" s="10" t="str">
        <f t="shared" si="214"/>
        <v/>
      </c>
      <c r="AW561" s="10" t="str">
        <f>IF($AA561="","",IF(OR($V561&lt;2.7,$V561&gt;90),"Age OOR",($AA561-AS561)/VLOOKUP(AS$14&amp;"-rse-"&amp;$F561,Equations!$G:$I,3,0)))</f>
        <v/>
      </c>
      <c r="AX561" s="10" t="str">
        <f>IF($AB561="","",IF(OR($V561&lt;2.7,$V561&gt;90),"Age OOR",VLOOKUP(AX$14&amp;"-int-"&amp;$G561,Equations!$G:$I,3,0)+VLOOKUP(AX$14&amp;"-sexo-"&amp;$G561,Equations!$G:$I,3,0)*$U561+VLOOKUP(AX$14&amp;"-edad-"&amp;$G561,Equations!$G:$I,3,0)*$V561+VLOOKUP(AX$14&amp;"-est-"&amp;$G561,Equations!$G:$I,3,0)*(1/$W561)+VLOOKUP(AX$14&amp;"-imc-"&amp;$G561,Equations!$G:$I,3,0)*(1/$Q561)))</f>
        <v/>
      </c>
      <c r="AY561" s="10" t="str">
        <f>IF($AB561="","",IF(OR($V561&lt;2.7,$V561&gt;90),"Age OOR",AX561-1.6449*VLOOKUP(AX$14&amp;"-rse-"&amp;$G561,Equations!$G:$I,3,0)))</f>
        <v/>
      </c>
      <c r="AZ561" s="10" t="str">
        <f>IF($AB561="","",IF(OR($V561&lt;2.7,$V561&gt;90),"Age OOR",AX561+1.6449*VLOOKUP(AX$14&amp;"-rse-"&amp;$G561,Equations!$G:$I,3,0)))</f>
        <v/>
      </c>
      <c r="BA561" s="10" t="str">
        <f t="shared" si="215"/>
        <v/>
      </c>
      <c r="BB561" s="10" t="str">
        <f>IF($AB561="","",IF(OR($V561&lt;2.7,$V561&gt;90),"Age OOR",($AB561-AX561)/VLOOKUP(AX$14&amp;"-rse-"&amp;$G561,Equations!$G:$I,3,0)))</f>
        <v/>
      </c>
      <c r="BC561" s="10" t="str">
        <f>IF($AC561="","",IF(OR($V561&lt;2.7,$V561&gt;90),"Age OOR",VLOOKUP(BC$14&amp;"-int-"&amp;$H561,Equations!$G:$I,3,0)+VLOOKUP(BC$14&amp;"-sexo-"&amp;$H561,Equations!$G:$I,3,0)*$U561+VLOOKUP(BC$14&amp;"-edad-"&amp;$H561,Equations!$G:$I,3,0)*$V561+VLOOKUP(BC$14&amp;"-est-"&amp;$H561,Equations!$G:$I,3,0)*(1/$W561)+VLOOKUP(BC$14&amp;"-imc-"&amp;$H561,Equations!$G:$I,3,0)*(1/$Q561)))</f>
        <v/>
      </c>
      <c r="BD561" s="10" t="str">
        <f>IF($AC561="","",IF(OR($V561&lt;2.7,$V561&gt;90),"Age OOR",BC561-1.6449*VLOOKUP(BC$14&amp;"-rse-"&amp;$H561,Equations!$G:$I,3,0)))</f>
        <v/>
      </c>
      <c r="BE561" s="10" t="str">
        <f>IF($AC561="","",IF(OR($V561&lt;2.7,$V561&gt;90),"Age OOR",BC561+1.6449*VLOOKUP(BC$14&amp;"-rse-"&amp;$H561,Equations!$G:$I,3,0)))</f>
        <v/>
      </c>
      <c r="BF561" s="10" t="str">
        <f t="shared" si="216"/>
        <v/>
      </c>
      <c r="BG561" s="10" t="str">
        <f>IF($AC561="","",IF(OR($V561&lt;2.7,$V561&gt;90),"Age OOR",($AC561-BC561)/VLOOKUP(BC$14&amp;"-rse-"&amp;$H561,Equations!$G:$I,3,0)))</f>
        <v/>
      </c>
      <c r="BH561" s="10" t="str">
        <f>IF($AD561="","",IF(OR($V561&lt;2.7,$V561&gt;90),"Age OOR",VLOOKUP(BH$14&amp;"-int-"&amp;$I561,Equations!$G:$I,3,0)+VLOOKUP(BH$14&amp;"-sexo-"&amp;$I561,Equations!$G:$I,3,0)*$U561+VLOOKUP(BH$14&amp;"-edad-"&amp;$I561,Equations!$G:$I,3,0)*$V561+VLOOKUP(BH$14&amp;"-est-"&amp;$I561,Equations!$G:$I,3,0)*(1/$W561)+VLOOKUP(BH$14&amp;"-imc-"&amp;$I561,Equations!$G:$I,3,0)*(1/$Q561)))</f>
        <v/>
      </c>
      <c r="BI561" s="10" t="str">
        <f>IF($AD561="","",IF(OR($V561&lt;2.7,$V561&gt;90),"Age OOR",BH561-1.6449*VLOOKUP(BH$14&amp;"-rse-"&amp;$I561,Equations!$G:$I,3,0)))</f>
        <v/>
      </c>
      <c r="BJ561" s="10" t="str">
        <f>IF($AD561="","",IF(OR($V561&lt;2.7,$V561&gt;90),"Age OOR",BH561+1.6449*VLOOKUP(BH$14&amp;"-rse-"&amp;$I561,Equations!$G:$I,3,0)))</f>
        <v/>
      </c>
      <c r="BK561" s="10" t="str">
        <f t="shared" si="217"/>
        <v/>
      </c>
      <c r="BL561" s="10" t="str">
        <f>IF($AD561="","",IF(OR($V561&lt;2.7,$V561&gt;90),"Age OOR",($AD561-BH561)/VLOOKUP(BH$14&amp;"-rse-"&amp;$I561,Equations!$G:$I,3,0)))</f>
        <v/>
      </c>
      <c r="BM561" s="10" t="str">
        <f>IF($AE561="","",IF(OR($V561&lt;2.7,$V561&gt;90),"Age OOR",VLOOKUP(BM$14&amp;"-int-"&amp;$J561,Equations!$G:$I,3,0)+VLOOKUP(BM$14&amp;"-sexo-"&amp;$J561,Equations!$G:$I,3,0)*$U561+VLOOKUP(BM$14&amp;"-edad-"&amp;$J561,Equations!$G:$I,3,0)*$V561+VLOOKUP(BM$14&amp;"-est-"&amp;$J561,Equations!$G:$I,3,0)*(1/$W561)+VLOOKUP(BM$14&amp;"-imc-"&amp;$J561,Equations!$G:$I,3,0)*(1/$Q561)))</f>
        <v/>
      </c>
      <c r="BN561" s="10" t="str">
        <f>IF($AE561="","",IF(OR($V561&lt;2.7,$V561&gt;90),"Age OOR",BM561-1.6449*VLOOKUP(BM$14&amp;"-rse-"&amp;$J561,Equations!$G:$I,3,0)))</f>
        <v/>
      </c>
      <c r="BO561" s="10" t="str">
        <f>IF($AE561="","",IF(OR($V561&lt;2.7,$V561&gt;90),"Age OOR",BM561+1.6449*VLOOKUP(BM$14&amp;"-rse-"&amp;$J561,Equations!$G:$I,3,0)))</f>
        <v/>
      </c>
      <c r="BP561" s="10" t="str">
        <f t="shared" si="218"/>
        <v/>
      </c>
      <c r="BQ561" s="10" t="str">
        <f>IF($AE561="","",IF(OR($V561&lt;2.7,$V561&gt;90),"Age OOR",($AE561-BM561)/VLOOKUP(BM$14&amp;"-rse-"&amp;$J561,Equations!$G:$I,3,0)))</f>
        <v/>
      </c>
      <c r="BR561" s="10" t="str">
        <f>IF($AF561="","",IF(OR($V561&lt;2.7,$V561&gt;90),"Age OOR",VLOOKUP(BR$14&amp;"-int-"&amp;$K561,Equations!$G:$I,3,0)+VLOOKUP(BR$14&amp;"-sexo-"&amp;$K561,Equations!$G:$I,3,0)*$U561+VLOOKUP(BR$14&amp;"-edad-"&amp;$K561,Equations!$G:$I,3,0)*$V561+VLOOKUP(BR$14&amp;"-est-"&amp;$K561,Equations!$G:$I,3,0)*(1/$W561)+VLOOKUP(BR$14&amp;"-imc-"&amp;$K561,Equations!$G:$I,3,0)*(1/$Q561)))</f>
        <v/>
      </c>
      <c r="BS561" s="10" t="str">
        <f>IF($AF561="","",IF(OR($V561&lt;2.7,$V561&gt;90),"Age OOR",BR561-1.6449*VLOOKUP(BR$14&amp;"-rse-"&amp;$K561,Equations!$G:$I,3,0)))</f>
        <v/>
      </c>
      <c r="BT561" s="10" t="str">
        <f>IF($AF561="","",IF(OR($V561&lt;2.7,$V561&gt;90),"Age OOR",BR561+1.6449*VLOOKUP(BR$14&amp;"-rse-"&amp;$K561,Equations!$G:$I,3,0)))</f>
        <v/>
      </c>
      <c r="BU561" s="10" t="str">
        <f t="shared" si="219"/>
        <v/>
      </c>
      <c r="BV561" s="10" t="str">
        <f>IF($AF561="","",IF(OR($V561&lt;2.7,$V561&gt;90),"Age OOR",($AF561-BR561)/VLOOKUP(BR$14&amp;"-rse-"&amp;$K561,Equations!$G:$I,3,0)))</f>
        <v/>
      </c>
      <c r="BW561" s="10" t="str">
        <f>IF($AG561="","",IF(OR($V561&lt;2.7,$V561&gt;90),"Age OOR",VLOOKUP(BW$14&amp;"-int-"&amp;$L561,Equations!$G:$I,3,0)+VLOOKUP(BW$14&amp;"-sexo-"&amp;$L561,Equations!$G:$I,3,0)*$U561+VLOOKUP(BW$14&amp;"-edad-"&amp;$L561,Equations!$G:$I,3,0)*$V561+VLOOKUP(BW$14&amp;"-est-"&amp;$L561,Equations!$G:$I,3,0)*(1/$W561)+VLOOKUP(BW$14&amp;"-imc-"&amp;$L561,Equations!$G:$I,3,0)*(1/$Q561)))</f>
        <v/>
      </c>
      <c r="BX561" s="10" t="str">
        <f>IF($AG561="","",IF(OR($V561&lt;2.7,$V561&gt;90),"Age OOR",BW561-1.6449*VLOOKUP(BW$14&amp;"-rse-"&amp;$L561,Equations!$G:$I,3,0)))</f>
        <v/>
      </c>
      <c r="BY561" s="10" t="str">
        <f>IF($AG561="","",IF(OR($V561&lt;2.7,$V561&gt;90),"Age OOR",BW561+1.6449*VLOOKUP(BW$14&amp;"-rse-"&amp;$L561,Equations!$G:$I,3,0)))</f>
        <v/>
      </c>
      <c r="BZ561" s="10" t="str">
        <f t="shared" si="220"/>
        <v/>
      </c>
      <c r="CA561" s="10" t="str">
        <f>IF($AG561="","",IF(OR($V561&lt;2.7,$V561&gt;90),"Age OOR",($AG561-BW561)/VLOOKUP(BW$14&amp;"-rse-"&amp;$L561,Equations!$G:$I,3,0)))</f>
        <v/>
      </c>
      <c r="CB561" s="10" t="str">
        <f>IF($AH561="","",IF(OR($V561&lt;2.7,$V561&gt;90),"Age OOR",VLOOKUP(CB$14&amp;"-int-"&amp;$M561,Equations!$G:$I,3,0)+VLOOKUP(CB$14&amp;"-sexo-"&amp;$M561,Equations!$G:$I,3,0)*$U561+VLOOKUP(CB$14&amp;"-edad-"&amp;$M561,Equations!$G:$I,3,0)*$V561+VLOOKUP(CB$14&amp;"-est-"&amp;$M561,Equations!$G:$I,3,0)*(1/$W561)+VLOOKUP(CB$14&amp;"-imc-"&amp;$M561,Equations!$G:$I,3,0)*(1/$Q561)))</f>
        <v/>
      </c>
      <c r="CC561" s="10" t="str">
        <f>IF($AH561="","",IF(OR($V561&lt;2.7,$V561&gt;90),"Age OOR",CB561-1.6449*VLOOKUP(CB$14&amp;"-rse-"&amp;$M561,Equations!$G:$I,3,0)))</f>
        <v/>
      </c>
      <c r="CD561" s="10" t="str">
        <f>IF($AH561="","",IF(OR($V561&lt;2.7,$V561&gt;90),"Age OOR",CB561+1.6449*VLOOKUP(CB$14&amp;"-rse-"&amp;$M561,Equations!$G:$I,3,0)))</f>
        <v/>
      </c>
      <c r="CE561" s="10" t="str">
        <f t="shared" si="221"/>
        <v/>
      </c>
      <c r="CF561" s="10" t="str">
        <f>IF($AH561="","",IF(OR($V561&lt;2.7,$V561&gt;90),"Age OOR",($AH561-CB561)/VLOOKUP(CB$14&amp;"-rse-"&amp;$M561,Equations!$G:$I,3,0)))</f>
        <v/>
      </c>
      <c r="CG561" s="10" t="str">
        <f>IF($AI561="","",IF(OR($V561&lt;2.7,$V561&gt;90),"Age OOR",VLOOKUP(CG$14&amp;"-int-"&amp;$N561,Equations!$G:$I,3,0)+VLOOKUP(CG$14&amp;"-sexo-"&amp;$N561,Equations!$G:$I,3,0)*$U561+VLOOKUP(CG$14&amp;"-edad-"&amp;$N561,Equations!$G:$I,3,0)*$V561+VLOOKUP(CG$14&amp;"-est-"&amp;$N561,Equations!$G:$I,3,0)*(1/$W561)+VLOOKUP(CG$14&amp;"-imc-"&amp;$N561,Equations!$G:$I,3,0)*(1/$Q561)))</f>
        <v/>
      </c>
      <c r="CH561" s="10" t="str">
        <f>IF($AI561="","",IF(OR($V561&lt;2.7,$V561&gt;90),"Age OOR",CG561-1.6449*VLOOKUP(CG$14&amp;"-rse-"&amp;$N561,Equations!$G:$I,3,0)))</f>
        <v/>
      </c>
      <c r="CI561" s="10" t="str">
        <f>IF($AI561="","",IF(OR($V561&lt;2.7,$V561&gt;90),"Age OOR",CG561+1.6449*VLOOKUP(CG$14&amp;"-rse-"&amp;$N561,Equations!$G:$I,3,0)))</f>
        <v/>
      </c>
      <c r="CJ561" s="10" t="str">
        <f t="shared" si="222"/>
        <v/>
      </c>
      <c r="CK561" s="10" t="str">
        <f>IF($AI561="","",IF(OR($V561&lt;2.7,$V561&gt;90),"Age OOR",($AI561-CG561)/VLOOKUP(CG$14&amp;"-rse-"&amp;$N561,Equations!$G:$I,3,0)))</f>
        <v/>
      </c>
      <c r="CL561" s="10" t="str">
        <f>IF($AJ561="","",IF(OR($V561&lt;2.7,$V561&gt;90),"Age OOR",VLOOKUP(CL$14&amp;"-int-"&amp;$O561,Equations!$G:$I,3,0)+VLOOKUP(CL$14&amp;"-sexo-"&amp;$O561,Equations!$G:$I,3,0)*$U561+VLOOKUP(CL$14&amp;"-edad-"&amp;$O561,Equations!$G:$I,3,0)*$V561+VLOOKUP(CL$14&amp;"-est-"&amp;$O561,Equations!$G:$I,3,0)*(1/$W561)+VLOOKUP(CL$14&amp;"-imc-"&amp;$O561,Equations!$G:$I,3,0)*(1/$Q561)))</f>
        <v/>
      </c>
      <c r="CM561" s="10" t="str">
        <f>IF($AJ561="","",IF(OR($V561&lt;2.7,$V561&gt;90),"Age OOR",CL561-1.6449*VLOOKUP(CL$14&amp;"-rse-"&amp;$O561,Equations!$G:$I,3,0)))</f>
        <v/>
      </c>
      <c r="CN561" s="10" t="str">
        <f>IF($AJ561="","",IF(OR($V561&lt;2.7,$V561&gt;90),"Age OOR",CL561+1.6449*VLOOKUP(CL$14&amp;"-rse-"&amp;$O561,Equations!$G:$I,3,0)))</f>
        <v/>
      </c>
      <c r="CO561" s="10" t="str">
        <f t="shared" si="223"/>
        <v/>
      </c>
      <c r="CP561" s="10" t="str">
        <f>IF($AJ561="","",IF(OR($V561&lt;2.7,$V561&gt;90),"Age OOR",($AJ561-CL561)/VLOOKUP(CL$14&amp;"-rse-"&amp;$O561,Equations!$G:$I,3,0)))</f>
        <v/>
      </c>
      <c r="CQ561" s="10" t="str">
        <f>IF($AK561="","",IF(OR($V561&lt;2.7,$V561&gt;90),"Age OOR",EXP(VLOOKUP(CQ$14&amp;"-int-"&amp;$P561,Equations!$G:$I,3,0)+VLOOKUP(CQ$14&amp;"-sexo-"&amp;$P561,Equations!$G:$I,3,0)*$U561+VLOOKUP(CQ$14&amp;"-edad-"&amp;$P561,Equations!$G:$I,3,0)*$V561+VLOOKUP(CQ$14&amp;"-est-"&amp;$P561,Equations!$G:$I,3,0)*(1/$W561)+VLOOKUP(CQ$14&amp;"-imc-"&amp;$P561,Equations!$G:$I,3,0)*(1/$Q561))))</f>
        <v/>
      </c>
      <c r="CR561" s="10" t="str">
        <f>IF($AK561="","",IF(OR($V561&lt;2.7,$V561&gt;90),"Age OOR",EXP(LN(CQ561)-1.6449*VLOOKUP(CQ$14&amp;"-rse-"&amp;$P561,Equations!$G:$I,3,0))))</f>
        <v/>
      </c>
      <c r="CS561" s="10" t="str">
        <f>IF($AK561="","",IF(OR($V561&lt;2.7,$V561&gt;90),"Age OOR",EXP(LN(CQ561)+1.6449*VLOOKUP(CQ$14&amp;"-rse-"&amp;$P561,Equations!$G:$I,3,0))))</f>
        <v/>
      </c>
      <c r="CT561" s="10" t="str">
        <f t="shared" si="224"/>
        <v/>
      </c>
      <c r="CU561" s="10" t="str">
        <f>IF($AK561="","",IF(OR($V561&lt;2.7,$V561&gt;90),"Age OOR",(LN($AK561)-LN(CQ561))/VLOOKUP(CQ$14&amp;"-rse-"&amp;$P561,Equations!$G:$I,3,0)))</f>
        <v/>
      </c>
      <c r="CV561" s="47"/>
    </row>
    <row r="562" spans="5:109" x14ac:dyDescent="0.2">
      <c r="E562" s="23" t="str">
        <f t="shared" si="200"/>
        <v>Age out of range</v>
      </c>
      <c r="F562" s="23" t="str">
        <f t="shared" si="201"/>
        <v>Age out of range</v>
      </c>
      <c r="G562" s="23" t="str">
        <f t="shared" si="202"/>
        <v>Age out of range</v>
      </c>
      <c r="H562" s="23" t="str">
        <f t="shared" si="203"/>
        <v>Age out of range</v>
      </c>
      <c r="I562" s="23" t="str">
        <f t="shared" si="204"/>
        <v>Age out of range</v>
      </c>
      <c r="J562" s="23" t="str">
        <f t="shared" si="205"/>
        <v>Age out of range</v>
      </c>
      <c r="K562" s="23" t="str">
        <f t="shared" si="206"/>
        <v>Age out of range</v>
      </c>
      <c r="L562" s="23" t="str">
        <f t="shared" si="207"/>
        <v>Age out of range</v>
      </c>
      <c r="M562" s="23" t="str">
        <f t="shared" si="208"/>
        <v>Age out of range</v>
      </c>
      <c r="N562" s="23" t="str">
        <f t="shared" si="209"/>
        <v>Age out of range</v>
      </c>
      <c r="O562" s="23" t="str">
        <f t="shared" si="210"/>
        <v>Age out of range</v>
      </c>
      <c r="P562" s="23" t="str">
        <f t="shared" si="211"/>
        <v>Age out of range</v>
      </c>
      <c r="Q562" s="23" t="e">
        <f t="shared" si="212"/>
        <v>#DIV/0!</v>
      </c>
      <c r="R562" s="17"/>
      <c r="S562" s="23">
        <v>546</v>
      </c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7"/>
      <c r="AM562" s="47"/>
      <c r="AN562" s="10" t="str">
        <f>IF($Z562="","",IF(OR($V562&lt;2.7,$V562&gt;90),"Age OOR",VLOOKUP(AN$14&amp;"-int-"&amp;$E562,Equations!$G:$I,3,0)+VLOOKUP(AN$14&amp;"-sexo-"&amp;$E562,Equations!$G:$I,3,0)*$U562+VLOOKUP(AN$14&amp;"-edad-"&amp;$E562,Equations!$G:$I,3,0)*$V562+VLOOKUP(AN$14&amp;"-est-"&amp;$E562,Equations!$G:$I,3,0)*(1/$W562)+VLOOKUP(AN$14&amp;"-imc-"&amp;$E562,Equations!$G:$I,3,0)*(1/$Q562)))</f>
        <v/>
      </c>
      <c r="AO562" s="10" t="str">
        <f>IF($Z562="","",IF(OR($V562&lt;2.7,$V562&gt;90),"Age OOR",AN562-1.6449*VLOOKUP(AN$14&amp;"-rse-"&amp;$E562,Equations!$G:$I,3,0)))</f>
        <v/>
      </c>
      <c r="AP562" s="10" t="str">
        <f>IF($Z562="","",IF(OR($V562&lt;2.7,$V562&gt;90),"Age OOR",AN562+1.6449*VLOOKUP(AN$14&amp;"-rse-"&amp;$E562,Equations!$G:$I,3,0)))</f>
        <v/>
      </c>
      <c r="AQ562" s="10" t="str">
        <f t="shared" si="213"/>
        <v/>
      </c>
      <c r="AR562" s="10" t="str">
        <f>IF($Z562="","",IF(OR($V562&lt;2.7,$V562&gt;90),"Age OOR",($Z562-AN562)/VLOOKUP(AN$14&amp;"-rse-"&amp;$E562,Equations!$G:$I,3,0)))</f>
        <v/>
      </c>
      <c r="AS562" s="10" t="str">
        <f>IF($AA562="","",IF(OR($V562&lt;2.7,$V562&gt;90),"Age OOR",VLOOKUP(AS$14&amp;"-int-"&amp;$F562,Equations!$G:$I,3,0)+VLOOKUP(AS$14&amp;"-sexo-"&amp;$F562,Equations!$G:$I,3,0)*$U562+VLOOKUP(AS$14&amp;"-edad-"&amp;$F562,Equations!$G:$I,3,0)*$V562+VLOOKUP(AS$14&amp;"-est-"&amp;$F562,Equations!$G:$I,3,0)*(1/$W562)+VLOOKUP(AS$14&amp;"-imc-"&amp;$F562,Equations!$G:$I,3,0)*(1/$Q562)))</f>
        <v/>
      </c>
      <c r="AT562" s="10" t="str">
        <f>IF($AA562="","",IF(OR($V562&lt;2.7,$V562&gt;90),"Age OOR",AS562-1.6449*VLOOKUP(AS$14&amp;"-rse-"&amp;$F562,Equations!$G:$I,3,0)))</f>
        <v/>
      </c>
      <c r="AU562" s="10" t="str">
        <f>IF($AA562="","",IF(OR($V562&lt;2.7,$V562&gt;90),"Age OOR",AS562+1.6449*VLOOKUP(AS$14&amp;"-rse-"&amp;$F562,Equations!$G:$I,3,0)))</f>
        <v/>
      </c>
      <c r="AV562" s="10" t="str">
        <f t="shared" si="214"/>
        <v/>
      </c>
      <c r="AW562" s="10" t="str">
        <f>IF($AA562="","",IF(OR($V562&lt;2.7,$V562&gt;90),"Age OOR",($AA562-AS562)/VLOOKUP(AS$14&amp;"-rse-"&amp;$F562,Equations!$G:$I,3,0)))</f>
        <v/>
      </c>
      <c r="AX562" s="10" t="str">
        <f>IF($AB562="","",IF(OR($V562&lt;2.7,$V562&gt;90),"Age OOR",VLOOKUP(AX$14&amp;"-int-"&amp;$G562,Equations!$G:$I,3,0)+VLOOKUP(AX$14&amp;"-sexo-"&amp;$G562,Equations!$G:$I,3,0)*$U562+VLOOKUP(AX$14&amp;"-edad-"&amp;$G562,Equations!$G:$I,3,0)*$V562+VLOOKUP(AX$14&amp;"-est-"&amp;$G562,Equations!$G:$I,3,0)*(1/$W562)+VLOOKUP(AX$14&amp;"-imc-"&amp;$G562,Equations!$G:$I,3,0)*(1/$Q562)))</f>
        <v/>
      </c>
      <c r="AY562" s="10" t="str">
        <f>IF($AB562="","",IF(OR($V562&lt;2.7,$V562&gt;90),"Age OOR",AX562-1.6449*VLOOKUP(AX$14&amp;"-rse-"&amp;$G562,Equations!$G:$I,3,0)))</f>
        <v/>
      </c>
      <c r="AZ562" s="10" t="str">
        <f>IF($AB562="","",IF(OR($V562&lt;2.7,$V562&gt;90),"Age OOR",AX562+1.6449*VLOOKUP(AX$14&amp;"-rse-"&amp;$G562,Equations!$G:$I,3,0)))</f>
        <v/>
      </c>
      <c r="BA562" s="10" t="str">
        <f t="shared" si="215"/>
        <v/>
      </c>
      <c r="BB562" s="10" t="str">
        <f>IF($AB562="","",IF(OR($V562&lt;2.7,$V562&gt;90),"Age OOR",($AB562-AX562)/VLOOKUP(AX$14&amp;"-rse-"&amp;$G562,Equations!$G:$I,3,0)))</f>
        <v/>
      </c>
      <c r="BC562" s="10" t="str">
        <f>IF($AC562="","",IF(OR($V562&lt;2.7,$V562&gt;90),"Age OOR",VLOOKUP(BC$14&amp;"-int-"&amp;$H562,Equations!$G:$I,3,0)+VLOOKUP(BC$14&amp;"-sexo-"&amp;$H562,Equations!$G:$I,3,0)*$U562+VLOOKUP(BC$14&amp;"-edad-"&amp;$H562,Equations!$G:$I,3,0)*$V562+VLOOKUP(BC$14&amp;"-est-"&amp;$H562,Equations!$G:$I,3,0)*(1/$W562)+VLOOKUP(BC$14&amp;"-imc-"&amp;$H562,Equations!$G:$I,3,0)*(1/$Q562)))</f>
        <v/>
      </c>
      <c r="BD562" s="10" t="str">
        <f>IF($AC562="","",IF(OR($V562&lt;2.7,$V562&gt;90),"Age OOR",BC562-1.6449*VLOOKUP(BC$14&amp;"-rse-"&amp;$H562,Equations!$G:$I,3,0)))</f>
        <v/>
      </c>
      <c r="BE562" s="10" t="str">
        <f>IF($AC562="","",IF(OR($V562&lt;2.7,$V562&gt;90),"Age OOR",BC562+1.6449*VLOOKUP(BC$14&amp;"-rse-"&amp;$H562,Equations!$G:$I,3,0)))</f>
        <v/>
      </c>
      <c r="BF562" s="10" t="str">
        <f t="shared" si="216"/>
        <v/>
      </c>
      <c r="BG562" s="10" t="str">
        <f>IF($AC562="","",IF(OR($V562&lt;2.7,$V562&gt;90),"Age OOR",($AC562-BC562)/VLOOKUP(BC$14&amp;"-rse-"&amp;$H562,Equations!$G:$I,3,0)))</f>
        <v/>
      </c>
      <c r="BH562" s="10" t="str">
        <f>IF($AD562="","",IF(OR($V562&lt;2.7,$V562&gt;90),"Age OOR",VLOOKUP(BH$14&amp;"-int-"&amp;$I562,Equations!$G:$I,3,0)+VLOOKUP(BH$14&amp;"-sexo-"&amp;$I562,Equations!$G:$I,3,0)*$U562+VLOOKUP(BH$14&amp;"-edad-"&amp;$I562,Equations!$G:$I,3,0)*$V562+VLOOKUP(BH$14&amp;"-est-"&amp;$I562,Equations!$G:$I,3,0)*(1/$W562)+VLOOKUP(BH$14&amp;"-imc-"&amp;$I562,Equations!$G:$I,3,0)*(1/$Q562)))</f>
        <v/>
      </c>
      <c r="BI562" s="10" t="str">
        <f>IF($AD562="","",IF(OR($V562&lt;2.7,$V562&gt;90),"Age OOR",BH562-1.6449*VLOOKUP(BH$14&amp;"-rse-"&amp;$I562,Equations!$G:$I,3,0)))</f>
        <v/>
      </c>
      <c r="BJ562" s="10" t="str">
        <f>IF($AD562="","",IF(OR($V562&lt;2.7,$V562&gt;90),"Age OOR",BH562+1.6449*VLOOKUP(BH$14&amp;"-rse-"&amp;$I562,Equations!$G:$I,3,0)))</f>
        <v/>
      </c>
      <c r="BK562" s="10" t="str">
        <f t="shared" si="217"/>
        <v/>
      </c>
      <c r="BL562" s="10" t="str">
        <f>IF($AD562="","",IF(OR($V562&lt;2.7,$V562&gt;90),"Age OOR",($AD562-BH562)/VLOOKUP(BH$14&amp;"-rse-"&amp;$I562,Equations!$G:$I,3,0)))</f>
        <v/>
      </c>
      <c r="BM562" s="10" t="str">
        <f>IF($AE562="","",IF(OR($V562&lt;2.7,$V562&gt;90),"Age OOR",VLOOKUP(BM$14&amp;"-int-"&amp;$J562,Equations!$G:$I,3,0)+VLOOKUP(BM$14&amp;"-sexo-"&amp;$J562,Equations!$G:$I,3,0)*$U562+VLOOKUP(BM$14&amp;"-edad-"&amp;$J562,Equations!$G:$I,3,0)*$V562+VLOOKUP(BM$14&amp;"-est-"&amp;$J562,Equations!$G:$I,3,0)*(1/$W562)+VLOOKUP(BM$14&amp;"-imc-"&amp;$J562,Equations!$G:$I,3,0)*(1/$Q562)))</f>
        <v/>
      </c>
      <c r="BN562" s="10" t="str">
        <f>IF($AE562="","",IF(OR($V562&lt;2.7,$V562&gt;90),"Age OOR",BM562-1.6449*VLOOKUP(BM$14&amp;"-rse-"&amp;$J562,Equations!$G:$I,3,0)))</f>
        <v/>
      </c>
      <c r="BO562" s="10" t="str">
        <f>IF($AE562="","",IF(OR($V562&lt;2.7,$V562&gt;90),"Age OOR",BM562+1.6449*VLOOKUP(BM$14&amp;"-rse-"&amp;$J562,Equations!$G:$I,3,0)))</f>
        <v/>
      </c>
      <c r="BP562" s="10" t="str">
        <f t="shared" si="218"/>
        <v/>
      </c>
      <c r="BQ562" s="10" t="str">
        <f>IF($AE562="","",IF(OR($V562&lt;2.7,$V562&gt;90),"Age OOR",($AE562-BM562)/VLOOKUP(BM$14&amp;"-rse-"&amp;$J562,Equations!$G:$I,3,0)))</f>
        <v/>
      </c>
      <c r="BR562" s="10" t="str">
        <f>IF($AF562="","",IF(OR($V562&lt;2.7,$V562&gt;90),"Age OOR",VLOOKUP(BR$14&amp;"-int-"&amp;$K562,Equations!$G:$I,3,0)+VLOOKUP(BR$14&amp;"-sexo-"&amp;$K562,Equations!$G:$I,3,0)*$U562+VLOOKUP(BR$14&amp;"-edad-"&amp;$K562,Equations!$G:$I,3,0)*$V562+VLOOKUP(BR$14&amp;"-est-"&amp;$K562,Equations!$G:$I,3,0)*(1/$W562)+VLOOKUP(BR$14&amp;"-imc-"&amp;$K562,Equations!$G:$I,3,0)*(1/$Q562)))</f>
        <v/>
      </c>
      <c r="BS562" s="10" t="str">
        <f>IF($AF562="","",IF(OR($V562&lt;2.7,$V562&gt;90),"Age OOR",BR562-1.6449*VLOOKUP(BR$14&amp;"-rse-"&amp;$K562,Equations!$G:$I,3,0)))</f>
        <v/>
      </c>
      <c r="BT562" s="10" t="str">
        <f>IF($AF562="","",IF(OR($V562&lt;2.7,$V562&gt;90),"Age OOR",BR562+1.6449*VLOOKUP(BR$14&amp;"-rse-"&amp;$K562,Equations!$G:$I,3,0)))</f>
        <v/>
      </c>
      <c r="BU562" s="10" t="str">
        <f t="shared" si="219"/>
        <v/>
      </c>
      <c r="BV562" s="10" t="str">
        <f>IF($AF562="","",IF(OR($V562&lt;2.7,$V562&gt;90),"Age OOR",($AF562-BR562)/VLOOKUP(BR$14&amp;"-rse-"&amp;$K562,Equations!$G:$I,3,0)))</f>
        <v/>
      </c>
      <c r="BW562" s="10" t="str">
        <f>IF($AG562="","",IF(OR($V562&lt;2.7,$V562&gt;90),"Age OOR",VLOOKUP(BW$14&amp;"-int-"&amp;$L562,Equations!$G:$I,3,0)+VLOOKUP(BW$14&amp;"-sexo-"&amp;$L562,Equations!$G:$I,3,0)*$U562+VLOOKUP(BW$14&amp;"-edad-"&amp;$L562,Equations!$G:$I,3,0)*$V562+VLOOKUP(BW$14&amp;"-est-"&amp;$L562,Equations!$G:$I,3,0)*(1/$W562)+VLOOKUP(BW$14&amp;"-imc-"&amp;$L562,Equations!$G:$I,3,0)*(1/$Q562)))</f>
        <v/>
      </c>
      <c r="BX562" s="10" t="str">
        <f>IF($AG562="","",IF(OR($V562&lt;2.7,$V562&gt;90),"Age OOR",BW562-1.6449*VLOOKUP(BW$14&amp;"-rse-"&amp;$L562,Equations!$G:$I,3,0)))</f>
        <v/>
      </c>
      <c r="BY562" s="10" t="str">
        <f>IF($AG562="","",IF(OR($V562&lt;2.7,$V562&gt;90),"Age OOR",BW562+1.6449*VLOOKUP(BW$14&amp;"-rse-"&amp;$L562,Equations!$G:$I,3,0)))</f>
        <v/>
      </c>
      <c r="BZ562" s="10" t="str">
        <f t="shared" si="220"/>
        <v/>
      </c>
      <c r="CA562" s="10" t="str">
        <f>IF($AG562="","",IF(OR($V562&lt;2.7,$V562&gt;90),"Age OOR",($AG562-BW562)/VLOOKUP(BW$14&amp;"-rse-"&amp;$L562,Equations!$G:$I,3,0)))</f>
        <v/>
      </c>
      <c r="CB562" s="10" t="str">
        <f>IF($AH562="","",IF(OR($V562&lt;2.7,$V562&gt;90),"Age OOR",VLOOKUP(CB$14&amp;"-int-"&amp;$M562,Equations!$G:$I,3,0)+VLOOKUP(CB$14&amp;"-sexo-"&amp;$M562,Equations!$G:$I,3,0)*$U562+VLOOKUP(CB$14&amp;"-edad-"&amp;$M562,Equations!$G:$I,3,0)*$V562+VLOOKUP(CB$14&amp;"-est-"&amp;$M562,Equations!$G:$I,3,0)*(1/$W562)+VLOOKUP(CB$14&amp;"-imc-"&amp;$M562,Equations!$G:$I,3,0)*(1/$Q562)))</f>
        <v/>
      </c>
      <c r="CC562" s="10" t="str">
        <f>IF($AH562="","",IF(OR($V562&lt;2.7,$V562&gt;90),"Age OOR",CB562-1.6449*VLOOKUP(CB$14&amp;"-rse-"&amp;$M562,Equations!$G:$I,3,0)))</f>
        <v/>
      </c>
      <c r="CD562" s="10" t="str">
        <f>IF($AH562="","",IF(OR($V562&lt;2.7,$V562&gt;90),"Age OOR",CB562+1.6449*VLOOKUP(CB$14&amp;"-rse-"&amp;$M562,Equations!$G:$I,3,0)))</f>
        <v/>
      </c>
      <c r="CE562" s="10" t="str">
        <f t="shared" si="221"/>
        <v/>
      </c>
      <c r="CF562" s="10" t="str">
        <f>IF($AH562="","",IF(OR($V562&lt;2.7,$V562&gt;90),"Age OOR",($AH562-CB562)/VLOOKUP(CB$14&amp;"-rse-"&amp;$M562,Equations!$G:$I,3,0)))</f>
        <v/>
      </c>
      <c r="CG562" s="10" t="str">
        <f>IF($AI562="","",IF(OR($V562&lt;2.7,$V562&gt;90),"Age OOR",VLOOKUP(CG$14&amp;"-int-"&amp;$N562,Equations!$G:$I,3,0)+VLOOKUP(CG$14&amp;"-sexo-"&amp;$N562,Equations!$G:$I,3,0)*$U562+VLOOKUP(CG$14&amp;"-edad-"&amp;$N562,Equations!$G:$I,3,0)*$V562+VLOOKUP(CG$14&amp;"-est-"&amp;$N562,Equations!$G:$I,3,0)*(1/$W562)+VLOOKUP(CG$14&amp;"-imc-"&amp;$N562,Equations!$G:$I,3,0)*(1/$Q562)))</f>
        <v/>
      </c>
      <c r="CH562" s="10" t="str">
        <f>IF($AI562="","",IF(OR($V562&lt;2.7,$V562&gt;90),"Age OOR",CG562-1.6449*VLOOKUP(CG$14&amp;"-rse-"&amp;$N562,Equations!$G:$I,3,0)))</f>
        <v/>
      </c>
      <c r="CI562" s="10" t="str">
        <f>IF($AI562="","",IF(OR($V562&lt;2.7,$V562&gt;90),"Age OOR",CG562+1.6449*VLOOKUP(CG$14&amp;"-rse-"&amp;$N562,Equations!$G:$I,3,0)))</f>
        <v/>
      </c>
      <c r="CJ562" s="10" t="str">
        <f t="shared" si="222"/>
        <v/>
      </c>
      <c r="CK562" s="10" t="str">
        <f>IF($AI562="","",IF(OR($V562&lt;2.7,$V562&gt;90),"Age OOR",($AI562-CG562)/VLOOKUP(CG$14&amp;"-rse-"&amp;$N562,Equations!$G:$I,3,0)))</f>
        <v/>
      </c>
      <c r="CL562" s="10" t="str">
        <f>IF($AJ562="","",IF(OR($V562&lt;2.7,$V562&gt;90),"Age OOR",VLOOKUP(CL$14&amp;"-int-"&amp;$O562,Equations!$G:$I,3,0)+VLOOKUP(CL$14&amp;"-sexo-"&amp;$O562,Equations!$G:$I,3,0)*$U562+VLOOKUP(CL$14&amp;"-edad-"&amp;$O562,Equations!$G:$I,3,0)*$V562+VLOOKUP(CL$14&amp;"-est-"&amp;$O562,Equations!$G:$I,3,0)*(1/$W562)+VLOOKUP(CL$14&amp;"-imc-"&amp;$O562,Equations!$G:$I,3,0)*(1/$Q562)))</f>
        <v/>
      </c>
      <c r="CM562" s="10" t="str">
        <f>IF($AJ562="","",IF(OR($V562&lt;2.7,$V562&gt;90),"Age OOR",CL562-1.6449*VLOOKUP(CL$14&amp;"-rse-"&amp;$O562,Equations!$G:$I,3,0)))</f>
        <v/>
      </c>
      <c r="CN562" s="10" t="str">
        <f>IF($AJ562="","",IF(OR($V562&lt;2.7,$V562&gt;90),"Age OOR",CL562+1.6449*VLOOKUP(CL$14&amp;"-rse-"&amp;$O562,Equations!$G:$I,3,0)))</f>
        <v/>
      </c>
      <c r="CO562" s="10" t="str">
        <f t="shared" si="223"/>
        <v/>
      </c>
      <c r="CP562" s="10" t="str">
        <f>IF($AJ562="","",IF(OR($V562&lt;2.7,$V562&gt;90),"Age OOR",($AJ562-CL562)/VLOOKUP(CL$14&amp;"-rse-"&amp;$O562,Equations!$G:$I,3,0)))</f>
        <v/>
      </c>
      <c r="CQ562" s="10" t="str">
        <f>IF($AK562="","",IF(OR($V562&lt;2.7,$V562&gt;90),"Age OOR",EXP(VLOOKUP(CQ$14&amp;"-int-"&amp;$P562,Equations!$G:$I,3,0)+VLOOKUP(CQ$14&amp;"-sexo-"&amp;$P562,Equations!$G:$I,3,0)*$U562+VLOOKUP(CQ$14&amp;"-edad-"&amp;$P562,Equations!$G:$I,3,0)*$V562+VLOOKUP(CQ$14&amp;"-est-"&amp;$P562,Equations!$G:$I,3,0)*(1/$W562)+VLOOKUP(CQ$14&amp;"-imc-"&amp;$P562,Equations!$G:$I,3,0)*(1/$Q562))))</f>
        <v/>
      </c>
      <c r="CR562" s="10" t="str">
        <f>IF($AK562="","",IF(OR($V562&lt;2.7,$V562&gt;90),"Age OOR",EXP(LN(CQ562)-1.6449*VLOOKUP(CQ$14&amp;"-rse-"&amp;$P562,Equations!$G:$I,3,0))))</f>
        <v/>
      </c>
      <c r="CS562" s="10" t="str">
        <f>IF($AK562="","",IF(OR($V562&lt;2.7,$V562&gt;90),"Age OOR",EXP(LN(CQ562)+1.6449*VLOOKUP(CQ$14&amp;"-rse-"&amp;$P562,Equations!$G:$I,3,0))))</f>
        <v/>
      </c>
      <c r="CT562" s="10" t="str">
        <f t="shared" si="224"/>
        <v/>
      </c>
      <c r="CU562" s="10" t="str">
        <f>IF($AK562="","",IF(OR($V562&lt;2.7,$V562&gt;90),"Age OOR",(LN($AK562)-LN(CQ562))/VLOOKUP(CQ$14&amp;"-rse-"&amp;$P562,Equations!$G:$I,3,0)))</f>
        <v/>
      </c>
      <c r="CV562" s="47"/>
    </row>
    <row r="563" spans="5:109" x14ac:dyDescent="0.2">
      <c r="E563" s="23" t="str">
        <f t="shared" si="200"/>
        <v>Age out of range</v>
      </c>
      <c r="F563" s="23" t="str">
        <f t="shared" si="201"/>
        <v>Age out of range</v>
      </c>
      <c r="G563" s="23" t="str">
        <f t="shared" si="202"/>
        <v>Age out of range</v>
      </c>
      <c r="H563" s="23" t="str">
        <f t="shared" si="203"/>
        <v>Age out of range</v>
      </c>
      <c r="I563" s="23" t="str">
        <f t="shared" si="204"/>
        <v>Age out of range</v>
      </c>
      <c r="J563" s="23" t="str">
        <f t="shared" si="205"/>
        <v>Age out of range</v>
      </c>
      <c r="K563" s="23" t="str">
        <f t="shared" si="206"/>
        <v>Age out of range</v>
      </c>
      <c r="L563" s="23" t="str">
        <f t="shared" si="207"/>
        <v>Age out of range</v>
      </c>
      <c r="M563" s="23" t="str">
        <f t="shared" si="208"/>
        <v>Age out of range</v>
      </c>
      <c r="N563" s="23" t="str">
        <f t="shared" si="209"/>
        <v>Age out of range</v>
      </c>
      <c r="O563" s="23" t="str">
        <f t="shared" si="210"/>
        <v>Age out of range</v>
      </c>
      <c r="P563" s="23" t="str">
        <f t="shared" si="211"/>
        <v>Age out of range</v>
      </c>
      <c r="Q563" s="23" t="e">
        <f t="shared" si="212"/>
        <v>#DIV/0!</v>
      </c>
      <c r="R563" s="17"/>
      <c r="S563" s="23">
        <v>547</v>
      </c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7"/>
      <c r="AM563" s="47"/>
      <c r="AN563" s="10" t="str">
        <f>IF($Z563="","",IF(OR($V563&lt;2.7,$V563&gt;90),"Age OOR",VLOOKUP(AN$14&amp;"-int-"&amp;$E563,Equations!$G:$I,3,0)+VLOOKUP(AN$14&amp;"-sexo-"&amp;$E563,Equations!$G:$I,3,0)*$U563+VLOOKUP(AN$14&amp;"-edad-"&amp;$E563,Equations!$G:$I,3,0)*$V563+VLOOKUP(AN$14&amp;"-est-"&amp;$E563,Equations!$G:$I,3,0)*(1/$W563)+VLOOKUP(AN$14&amp;"-imc-"&amp;$E563,Equations!$G:$I,3,0)*(1/$Q563)))</f>
        <v/>
      </c>
      <c r="AO563" s="10" t="str">
        <f>IF($Z563="","",IF(OR($V563&lt;2.7,$V563&gt;90),"Age OOR",AN563-1.6449*VLOOKUP(AN$14&amp;"-rse-"&amp;$E563,Equations!$G:$I,3,0)))</f>
        <v/>
      </c>
      <c r="AP563" s="10" t="str">
        <f>IF($Z563="","",IF(OR($V563&lt;2.7,$V563&gt;90),"Age OOR",AN563+1.6449*VLOOKUP(AN$14&amp;"-rse-"&amp;$E563,Equations!$G:$I,3,0)))</f>
        <v/>
      </c>
      <c r="AQ563" s="10" t="str">
        <f t="shared" si="213"/>
        <v/>
      </c>
      <c r="AR563" s="10" t="str">
        <f>IF($Z563="","",IF(OR($V563&lt;2.7,$V563&gt;90),"Age OOR",($Z563-AN563)/VLOOKUP(AN$14&amp;"-rse-"&amp;$E563,Equations!$G:$I,3,0)))</f>
        <v/>
      </c>
      <c r="AS563" s="10" t="str">
        <f>IF($AA563="","",IF(OR($V563&lt;2.7,$V563&gt;90),"Age OOR",VLOOKUP(AS$14&amp;"-int-"&amp;$F563,Equations!$G:$I,3,0)+VLOOKUP(AS$14&amp;"-sexo-"&amp;$F563,Equations!$G:$I,3,0)*$U563+VLOOKUP(AS$14&amp;"-edad-"&amp;$F563,Equations!$G:$I,3,0)*$V563+VLOOKUP(AS$14&amp;"-est-"&amp;$F563,Equations!$G:$I,3,0)*(1/$W563)+VLOOKUP(AS$14&amp;"-imc-"&amp;$F563,Equations!$G:$I,3,0)*(1/$Q563)))</f>
        <v/>
      </c>
      <c r="AT563" s="10" t="str">
        <f>IF($AA563="","",IF(OR($V563&lt;2.7,$V563&gt;90),"Age OOR",AS563-1.6449*VLOOKUP(AS$14&amp;"-rse-"&amp;$F563,Equations!$G:$I,3,0)))</f>
        <v/>
      </c>
      <c r="AU563" s="10" t="str">
        <f>IF($AA563="","",IF(OR($V563&lt;2.7,$V563&gt;90),"Age OOR",AS563+1.6449*VLOOKUP(AS$14&amp;"-rse-"&amp;$F563,Equations!$G:$I,3,0)))</f>
        <v/>
      </c>
      <c r="AV563" s="10" t="str">
        <f t="shared" si="214"/>
        <v/>
      </c>
      <c r="AW563" s="10" t="str">
        <f>IF($AA563="","",IF(OR($V563&lt;2.7,$V563&gt;90),"Age OOR",($AA563-AS563)/VLOOKUP(AS$14&amp;"-rse-"&amp;$F563,Equations!$G:$I,3,0)))</f>
        <v/>
      </c>
      <c r="AX563" s="10" t="str">
        <f>IF($AB563="","",IF(OR($V563&lt;2.7,$V563&gt;90),"Age OOR",VLOOKUP(AX$14&amp;"-int-"&amp;$G563,Equations!$G:$I,3,0)+VLOOKUP(AX$14&amp;"-sexo-"&amp;$G563,Equations!$G:$I,3,0)*$U563+VLOOKUP(AX$14&amp;"-edad-"&amp;$G563,Equations!$G:$I,3,0)*$V563+VLOOKUP(AX$14&amp;"-est-"&amp;$G563,Equations!$G:$I,3,0)*(1/$W563)+VLOOKUP(AX$14&amp;"-imc-"&amp;$G563,Equations!$G:$I,3,0)*(1/$Q563)))</f>
        <v/>
      </c>
      <c r="AY563" s="10" t="str">
        <f>IF($AB563="","",IF(OR($V563&lt;2.7,$V563&gt;90),"Age OOR",AX563-1.6449*VLOOKUP(AX$14&amp;"-rse-"&amp;$G563,Equations!$G:$I,3,0)))</f>
        <v/>
      </c>
      <c r="AZ563" s="10" t="str">
        <f>IF($AB563="","",IF(OR($V563&lt;2.7,$V563&gt;90),"Age OOR",AX563+1.6449*VLOOKUP(AX$14&amp;"-rse-"&amp;$G563,Equations!$G:$I,3,0)))</f>
        <v/>
      </c>
      <c r="BA563" s="10" t="str">
        <f t="shared" si="215"/>
        <v/>
      </c>
      <c r="BB563" s="10" t="str">
        <f>IF($AB563="","",IF(OR($V563&lt;2.7,$V563&gt;90),"Age OOR",($AB563-AX563)/VLOOKUP(AX$14&amp;"-rse-"&amp;$G563,Equations!$G:$I,3,0)))</f>
        <v/>
      </c>
      <c r="BC563" s="10" t="str">
        <f>IF($AC563="","",IF(OR($V563&lt;2.7,$V563&gt;90),"Age OOR",VLOOKUP(BC$14&amp;"-int-"&amp;$H563,Equations!$G:$I,3,0)+VLOOKUP(BC$14&amp;"-sexo-"&amp;$H563,Equations!$G:$I,3,0)*$U563+VLOOKUP(BC$14&amp;"-edad-"&amp;$H563,Equations!$G:$I,3,0)*$V563+VLOOKUP(BC$14&amp;"-est-"&amp;$H563,Equations!$G:$I,3,0)*(1/$W563)+VLOOKUP(BC$14&amp;"-imc-"&amp;$H563,Equations!$G:$I,3,0)*(1/$Q563)))</f>
        <v/>
      </c>
      <c r="BD563" s="10" t="str">
        <f>IF($AC563="","",IF(OR($V563&lt;2.7,$V563&gt;90),"Age OOR",BC563-1.6449*VLOOKUP(BC$14&amp;"-rse-"&amp;$H563,Equations!$G:$I,3,0)))</f>
        <v/>
      </c>
      <c r="BE563" s="10" t="str">
        <f>IF($AC563="","",IF(OR($V563&lt;2.7,$V563&gt;90),"Age OOR",BC563+1.6449*VLOOKUP(BC$14&amp;"-rse-"&amp;$H563,Equations!$G:$I,3,0)))</f>
        <v/>
      </c>
      <c r="BF563" s="10" t="str">
        <f t="shared" si="216"/>
        <v/>
      </c>
      <c r="BG563" s="10" t="str">
        <f>IF($AC563="","",IF(OR($V563&lt;2.7,$V563&gt;90),"Age OOR",($AC563-BC563)/VLOOKUP(BC$14&amp;"-rse-"&amp;$H563,Equations!$G:$I,3,0)))</f>
        <v/>
      </c>
      <c r="BH563" s="10" t="str">
        <f>IF($AD563="","",IF(OR($V563&lt;2.7,$V563&gt;90),"Age OOR",VLOOKUP(BH$14&amp;"-int-"&amp;$I563,Equations!$G:$I,3,0)+VLOOKUP(BH$14&amp;"-sexo-"&amp;$I563,Equations!$G:$I,3,0)*$U563+VLOOKUP(BH$14&amp;"-edad-"&amp;$I563,Equations!$G:$I,3,0)*$V563+VLOOKUP(BH$14&amp;"-est-"&amp;$I563,Equations!$G:$I,3,0)*(1/$W563)+VLOOKUP(BH$14&amp;"-imc-"&amp;$I563,Equations!$G:$I,3,0)*(1/$Q563)))</f>
        <v/>
      </c>
      <c r="BI563" s="10" t="str">
        <f>IF($AD563="","",IF(OR($V563&lt;2.7,$V563&gt;90),"Age OOR",BH563-1.6449*VLOOKUP(BH$14&amp;"-rse-"&amp;$I563,Equations!$G:$I,3,0)))</f>
        <v/>
      </c>
      <c r="BJ563" s="10" t="str">
        <f>IF($AD563="","",IF(OR($V563&lt;2.7,$V563&gt;90),"Age OOR",BH563+1.6449*VLOOKUP(BH$14&amp;"-rse-"&amp;$I563,Equations!$G:$I,3,0)))</f>
        <v/>
      </c>
      <c r="BK563" s="10" t="str">
        <f t="shared" si="217"/>
        <v/>
      </c>
      <c r="BL563" s="10" t="str">
        <f>IF($AD563="","",IF(OR($V563&lt;2.7,$V563&gt;90),"Age OOR",($AD563-BH563)/VLOOKUP(BH$14&amp;"-rse-"&amp;$I563,Equations!$G:$I,3,0)))</f>
        <v/>
      </c>
      <c r="BM563" s="10" t="str">
        <f>IF($AE563="","",IF(OR($V563&lt;2.7,$V563&gt;90),"Age OOR",VLOOKUP(BM$14&amp;"-int-"&amp;$J563,Equations!$G:$I,3,0)+VLOOKUP(BM$14&amp;"-sexo-"&amp;$J563,Equations!$G:$I,3,0)*$U563+VLOOKUP(BM$14&amp;"-edad-"&amp;$J563,Equations!$G:$I,3,0)*$V563+VLOOKUP(BM$14&amp;"-est-"&amp;$J563,Equations!$G:$I,3,0)*(1/$W563)+VLOOKUP(BM$14&amp;"-imc-"&amp;$J563,Equations!$G:$I,3,0)*(1/$Q563)))</f>
        <v/>
      </c>
      <c r="BN563" s="10" t="str">
        <f>IF($AE563="","",IF(OR($V563&lt;2.7,$V563&gt;90),"Age OOR",BM563-1.6449*VLOOKUP(BM$14&amp;"-rse-"&amp;$J563,Equations!$G:$I,3,0)))</f>
        <v/>
      </c>
      <c r="BO563" s="10" t="str">
        <f>IF($AE563="","",IF(OR($V563&lt;2.7,$V563&gt;90),"Age OOR",BM563+1.6449*VLOOKUP(BM$14&amp;"-rse-"&amp;$J563,Equations!$G:$I,3,0)))</f>
        <v/>
      </c>
      <c r="BP563" s="10" t="str">
        <f t="shared" si="218"/>
        <v/>
      </c>
      <c r="BQ563" s="10" t="str">
        <f>IF($AE563="","",IF(OR($V563&lt;2.7,$V563&gt;90),"Age OOR",($AE563-BM563)/VLOOKUP(BM$14&amp;"-rse-"&amp;$J563,Equations!$G:$I,3,0)))</f>
        <v/>
      </c>
      <c r="BR563" s="10" t="str">
        <f>IF($AF563="","",IF(OR($V563&lt;2.7,$V563&gt;90),"Age OOR",VLOOKUP(BR$14&amp;"-int-"&amp;$K563,Equations!$G:$I,3,0)+VLOOKUP(BR$14&amp;"-sexo-"&amp;$K563,Equations!$G:$I,3,0)*$U563+VLOOKUP(BR$14&amp;"-edad-"&amp;$K563,Equations!$G:$I,3,0)*$V563+VLOOKUP(BR$14&amp;"-est-"&amp;$K563,Equations!$G:$I,3,0)*(1/$W563)+VLOOKUP(BR$14&amp;"-imc-"&amp;$K563,Equations!$G:$I,3,0)*(1/$Q563)))</f>
        <v/>
      </c>
      <c r="BS563" s="10" t="str">
        <f>IF($AF563="","",IF(OR($V563&lt;2.7,$V563&gt;90),"Age OOR",BR563-1.6449*VLOOKUP(BR$14&amp;"-rse-"&amp;$K563,Equations!$G:$I,3,0)))</f>
        <v/>
      </c>
      <c r="BT563" s="10" t="str">
        <f>IF($AF563="","",IF(OR($V563&lt;2.7,$V563&gt;90),"Age OOR",BR563+1.6449*VLOOKUP(BR$14&amp;"-rse-"&amp;$K563,Equations!$G:$I,3,0)))</f>
        <v/>
      </c>
      <c r="BU563" s="10" t="str">
        <f t="shared" si="219"/>
        <v/>
      </c>
      <c r="BV563" s="10" t="str">
        <f>IF($AF563="","",IF(OR($V563&lt;2.7,$V563&gt;90),"Age OOR",($AF563-BR563)/VLOOKUP(BR$14&amp;"-rse-"&amp;$K563,Equations!$G:$I,3,0)))</f>
        <v/>
      </c>
      <c r="BW563" s="10" t="str">
        <f>IF($AG563="","",IF(OR($V563&lt;2.7,$V563&gt;90),"Age OOR",VLOOKUP(BW$14&amp;"-int-"&amp;$L563,Equations!$G:$I,3,0)+VLOOKUP(BW$14&amp;"-sexo-"&amp;$L563,Equations!$G:$I,3,0)*$U563+VLOOKUP(BW$14&amp;"-edad-"&amp;$L563,Equations!$G:$I,3,0)*$V563+VLOOKUP(BW$14&amp;"-est-"&amp;$L563,Equations!$G:$I,3,0)*(1/$W563)+VLOOKUP(BW$14&amp;"-imc-"&amp;$L563,Equations!$G:$I,3,0)*(1/$Q563)))</f>
        <v/>
      </c>
      <c r="BX563" s="10" t="str">
        <f>IF($AG563="","",IF(OR($V563&lt;2.7,$V563&gt;90),"Age OOR",BW563-1.6449*VLOOKUP(BW$14&amp;"-rse-"&amp;$L563,Equations!$G:$I,3,0)))</f>
        <v/>
      </c>
      <c r="BY563" s="10" t="str">
        <f>IF($AG563="","",IF(OR($V563&lt;2.7,$V563&gt;90),"Age OOR",BW563+1.6449*VLOOKUP(BW$14&amp;"-rse-"&amp;$L563,Equations!$G:$I,3,0)))</f>
        <v/>
      </c>
      <c r="BZ563" s="10" t="str">
        <f t="shared" si="220"/>
        <v/>
      </c>
      <c r="CA563" s="10" t="str">
        <f>IF($AG563="","",IF(OR($V563&lt;2.7,$V563&gt;90),"Age OOR",($AG563-BW563)/VLOOKUP(BW$14&amp;"-rse-"&amp;$L563,Equations!$G:$I,3,0)))</f>
        <v/>
      </c>
      <c r="CB563" s="10" t="str">
        <f>IF($AH563="","",IF(OR($V563&lt;2.7,$V563&gt;90),"Age OOR",VLOOKUP(CB$14&amp;"-int-"&amp;$M563,Equations!$G:$I,3,0)+VLOOKUP(CB$14&amp;"-sexo-"&amp;$M563,Equations!$G:$I,3,0)*$U563+VLOOKUP(CB$14&amp;"-edad-"&amp;$M563,Equations!$G:$I,3,0)*$V563+VLOOKUP(CB$14&amp;"-est-"&amp;$M563,Equations!$G:$I,3,0)*(1/$W563)+VLOOKUP(CB$14&amp;"-imc-"&amp;$M563,Equations!$G:$I,3,0)*(1/$Q563)))</f>
        <v/>
      </c>
      <c r="CC563" s="10" t="str">
        <f>IF($AH563="","",IF(OR($V563&lt;2.7,$V563&gt;90),"Age OOR",CB563-1.6449*VLOOKUP(CB$14&amp;"-rse-"&amp;$M563,Equations!$G:$I,3,0)))</f>
        <v/>
      </c>
      <c r="CD563" s="10" t="str">
        <f>IF($AH563="","",IF(OR($V563&lt;2.7,$V563&gt;90),"Age OOR",CB563+1.6449*VLOOKUP(CB$14&amp;"-rse-"&amp;$M563,Equations!$G:$I,3,0)))</f>
        <v/>
      </c>
      <c r="CE563" s="10" t="str">
        <f t="shared" si="221"/>
        <v/>
      </c>
      <c r="CF563" s="10" t="str">
        <f>IF($AH563="","",IF(OR($V563&lt;2.7,$V563&gt;90),"Age OOR",($AH563-CB563)/VLOOKUP(CB$14&amp;"-rse-"&amp;$M563,Equations!$G:$I,3,0)))</f>
        <v/>
      </c>
      <c r="CG563" s="10" t="str">
        <f>IF($AI563="","",IF(OR($V563&lt;2.7,$V563&gt;90),"Age OOR",VLOOKUP(CG$14&amp;"-int-"&amp;$N563,Equations!$G:$I,3,0)+VLOOKUP(CG$14&amp;"-sexo-"&amp;$N563,Equations!$G:$I,3,0)*$U563+VLOOKUP(CG$14&amp;"-edad-"&amp;$N563,Equations!$G:$I,3,0)*$V563+VLOOKUP(CG$14&amp;"-est-"&amp;$N563,Equations!$G:$I,3,0)*(1/$W563)+VLOOKUP(CG$14&amp;"-imc-"&amp;$N563,Equations!$G:$I,3,0)*(1/$Q563)))</f>
        <v/>
      </c>
      <c r="CH563" s="10" t="str">
        <f>IF($AI563="","",IF(OR($V563&lt;2.7,$V563&gt;90),"Age OOR",CG563-1.6449*VLOOKUP(CG$14&amp;"-rse-"&amp;$N563,Equations!$G:$I,3,0)))</f>
        <v/>
      </c>
      <c r="CI563" s="10" t="str">
        <f>IF($AI563="","",IF(OR($V563&lt;2.7,$V563&gt;90),"Age OOR",CG563+1.6449*VLOOKUP(CG$14&amp;"-rse-"&amp;$N563,Equations!$G:$I,3,0)))</f>
        <v/>
      </c>
      <c r="CJ563" s="10" t="str">
        <f t="shared" si="222"/>
        <v/>
      </c>
      <c r="CK563" s="10" t="str">
        <f>IF($AI563="","",IF(OR($V563&lt;2.7,$V563&gt;90),"Age OOR",($AI563-CG563)/VLOOKUP(CG$14&amp;"-rse-"&amp;$N563,Equations!$G:$I,3,0)))</f>
        <v/>
      </c>
      <c r="CL563" s="10" t="str">
        <f>IF($AJ563="","",IF(OR($V563&lt;2.7,$V563&gt;90),"Age OOR",VLOOKUP(CL$14&amp;"-int-"&amp;$O563,Equations!$G:$I,3,0)+VLOOKUP(CL$14&amp;"-sexo-"&amp;$O563,Equations!$G:$I,3,0)*$U563+VLOOKUP(CL$14&amp;"-edad-"&amp;$O563,Equations!$G:$I,3,0)*$V563+VLOOKUP(CL$14&amp;"-est-"&amp;$O563,Equations!$G:$I,3,0)*(1/$W563)+VLOOKUP(CL$14&amp;"-imc-"&amp;$O563,Equations!$G:$I,3,0)*(1/$Q563)))</f>
        <v/>
      </c>
      <c r="CM563" s="10" t="str">
        <f>IF($AJ563="","",IF(OR($V563&lt;2.7,$V563&gt;90),"Age OOR",CL563-1.6449*VLOOKUP(CL$14&amp;"-rse-"&amp;$O563,Equations!$G:$I,3,0)))</f>
        <v/>
      </c>
      <c r="CN563" s="10" t="str">
        <f>IF($AJ563="","",IF(OR($V563&lt;2.7,$V563&gt;90),"Age OOR",CL563+1.6449*VLOOKUP(CL$14&amp;"-rse-"&amp;$O563,Equations!$G:$I,3,0)))</f>
        <v/>
      </c>
      <c r="CO563" s="10" t="str">
        <f t="shared" si="223"/>
        <v/>
      </c>
      <c r="CP563" s="10" t="str">
        <f>IF($AJ563="","",IF(OR($V563&lt;2.7,$V563&gt;90),"Age OOR",($AJ563-CL563)/VLOOKUP(CL$14&amp;"-rse-"&amp;$O563,Equations!$G:$I,3,0)))</f>
        <v/>
      </c>
      <c r="CQ563" s="10" t="str">
        <f>IF($AK563="","",IF(OR($V563&lt;2.7,$V563&gt;90),"Age OOR",EXP(VLOOKUP(CQ$14&amp;"-int-"&amp;$P563,Equations!$G:$I,3,0)+VLOOKUP(CQ$14&amp;"-sexo-"&amp;$P563,Equations!$G:$I,3,0)*$U563+VLOOKUP(CQ$14&amp;"-edad-"&amp;$P563,Equations!$G:$I,3,0)*$V563+VLOOKUP(CQ$14&amp;"-est-"&amp;$P563,Equations!$G:$I,3,0)*(1/$W563)+VLOOKUP(CQ$14&amp;"-imc-"&amp;$P563,Equations!$G:$I,3,0)*(1/$Q563))))</f>
        <v/>
      </c>
      <c r="CR563" s="10" t="str">
        <f>IF($AK563="","",IF(OR($V563&lt;2.7,$V563&gt;90),"Age OOR",EXP(LN(CQ563)-1.6449*VLOOKUP(CQ$14&amp;"-rse-"&amp;$P563,Equations!$G:$I,3,0))))</f>
        <v/>
      </c>
      <c r="CS563" s="10" t="str">
        <f>IF($AK563="","",IF(OR($V563&lt;2.7,$V563&gt;90),"Age OOR",EXP(LN(CQ563)+1.6449*VLOOKUP(CQ$14&amp;"-rse-"&amp;$P563,Equations!$G:$I,3,0))))</f>
        <v/>
      </c>
      <c r="CT563" s="10" t="str">
        <f t="shared" si="224"/>
        <v/>
      </c>
      <c r="CU563" s="10" t="str">
        <f>IF($AK563="","",IF(OR($V563&lt;2.7,$V563&gt;90),"Age OOR",(LN($AK563)-LN(CQ563))/VLOOKUP(CQ$14&amp;"-rse-"&amp;$P563,Equations!$G:$I,3,0)))</f>
        <v/>
      </c>
      <c r="CV563" s="47"/>
    </row>
    <row r="564" spans="5:109" x14ac:dyDescent="0.2">
      <c r="E564" s="23" t="str">
        <f t="shared" si="200"/>
        <v>Age out of range</v>
      </c>
      <c r="F564" s="23" t="str">
        <f t="shared" si="201"/>
        <v>Age out of range</v>
      </c>
      <c r="G564" s="23" t="str">
        <f t="shared" si="202"/>
        <v>Age out of range</v>
      </c>
      <c r="H564" s="23" t="str">
        <f t="shared" si="203"/>
        <v>Age out of range</v>
      </c>
      <c r="I564" s="23" t="str">
        <f t="shared" si="204"/>
        <v>Age out of range</v>
      </c>
      <c r="J564" s="23" t="str">
        <f t="shared" si="205"/>
        <v>Age out of range</v>
      </c>
      <c r="K564" s="23" t="str">
        <f t="shared" si="206"/>
        <v>Age out of range</v>
      </c>
      <c r="L564" s="23" t="str">
        <f t="shared" si="207"/>
        <v>Age out of range</v>
      </c>
      <c r="M564" s="23" t="str">
        <f t="shared" si="208"/>
        <v>Age out of range</v>
      </c>
      <c r="N564" s="23" t="str">
        <f t="shared" si="209"/>
        <v>Age out of range</v>
      </c>
      <c r="O564" s="23" t="str">
        <f t="shared" si="210"/>
        <v>Age out of range</v>
      </c>
      <c r="P564" s="23" t="str">
        <f t="shared" si="211"/>
        <v>Age out of range</v>
      </c>
      <c r="Q564" s="23" t="e">
        <f t="shared" si="212"/>
        <v>#DIV/0!</v>
      </c>
      <c r="R564" s="17"/>
      <c r="S564" s="23">
        <v>548</v>
      </c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7"/>
      <c r="AM564" s="47"/>
      <c r="AN564" s="10" t="str">
        <f>IF($Z564="","",IF(OR($V564&lt;2.7,$V564&gt;90),"Age OOR",VLOOKUP(AN$14&amp;"-int-"&amp;$E564,Equations!$G:$I,3,0)+VLOOKUP(AN$14&amp;"-sexo-"&amp;$E564,Equations!$G:$I,3,0)*$U564+VLOOKUP(AN$14&amp;"-edad-"&amp;$E564,Equations!$G:$I,3,0)*$V564+VLOOKUP(AN$14&amp;"-est-"&amp;$E564,Equations!$G:$I,3,0)*(1/$W564)+VLOOKUP(AN$14&amp;"-imc-"&amp;$E564,Equations!$G:$I,3,0)*(1/$Q564)))</f>
        <v/>
      </c>
      <c r="AO564" s="10" t="str">
        <f>IF($Z564="","",IF(OR($V564&lt;2.7,$V564&gt;90),"Age OOR",AN564-1.6449*VLOOKUP(AN$14&amp;"-rse-"&amp;$E564,Equations!$G:$I,3,0)))</f>
        <v/>
      </c>
      <c r="AP564" s="10" t="str">
        <f>IF($Z564="","",IF(OR($V564&lt;2.7,$V564&gt;90),"Age OOR",AN564+1.6449*VLOOKUP(AN$14&amp;"-rse-"&amp;$E564,Equations!$G:$I,3,0)))</f>
        <v/>
      </c>
      <c r="AQ564" s="10" t="str">
        <f t="shared" si="213"/>
        <v/>
      </c>
      <c r="AR564" s="10" t="str">
        <f>IF($Z564="","",IF(OR($V564&lt;2.7,$V564&gt;90),"Age OOR",($Z564-AN564)/VLOOKUP(AN$14&amp;"-rse-"&amp;$E564,Equations!$G:$I,3,0)))</f>
        <v/>
      </c>
      <c r="AS564" s="10" t="str">
        <f>IF($AA564="","",IF(OR($V564&lt;2.7,$V564&gt;90),"Age OOR",VLOOKUP(AS$14&amp;"-int-"&amp;$F564,Equations!$G:$I,3,0)+VLOOKUP(AS$14&amp;"-sexo-"&amp;$F564,Equations!$G:$I,3,0)*$U564+VLOOKUP(AS$14&amp;"-edad-"&amp;$F564,Equations!$G:$I,3,0)*$V564+VLOOKUP(AS$14&amp;"-est-"&amp;$F564,Equations!$G:$I,3,0)*(1/$W564)+VLOOKUP(AS$14&amp;"-imc-"&amp;$F564,Equations!$G:$I,3,0)*(1/$Q564)))</f>
        <v/>
      </c>
      <c r="AT564" s="10" t="str">
        <f>IF($AA564="","",IF(OR($V564&lt;2.7,$V564&gt;90),"Age OOR",AS564-1.6449*VLOOKUP(AS$14&amp;"-rse-"&amp;$F564,Equations!$G:$I,3,0)))</f>
        <v/>
      </c>
      <c r="AU564" s="10" t="str">
        <f>IF($AA564="","",IF(OR($V564&lt;2.7,$V564&gt;90),"Age OOR",AS564+1.6449*VLOOKUP(AS$14&amp;"-rse-"&amp;$F564,Equations!$G:$I,3,0)))</f>
        <v/>
      </c>
      <c r="AV564" s="10" t="str">
        <f t="shared" si="214"/>
        <v/>
      </c>
      <c r="AW564" s="10" t="str">
        <f>IF($AA564="","",IF(OR($V564&lt;2.7,$V564&gt;90),"Age OOR",($AA564-AS564)/VLOOKUP(AS$14&amp;"-rse-"&amp;$F564,Equations!$G:$I,3,0)))</f>
        <v/>
      </c>
      <c r="AX564" s="10" t="str">
        <f>IF($AB564="","",IF(OR($V564&lt;2.7,$V564&gt;90),"Age OOR",VLOOKUP(AX$14&amp;"-int-"&amp;$G564,Equations!$G:$I,3,0)+VLOOKUP(AX$14&amp;"-sexo-"&amp;$G564,Equations!$G:$I,3,0)*$U564+VLOOKUP(AX$14&amp;"-edad-"&amp;$G564,Equations!$G:$I,3,0)*$V564+VLOOKUP(AX$14&amp;"-est-"&amp;$G564,Equations!$G:$I,3,0)*(1/$W564)+VLOOKUP(AX$14&amp;"-imc-"&amp;$G564,Equations!$G:$I,3,0)*(1/$Q564)))</f>
        <v/>
      </c>
      <c r="AY564" s="10" t="str">
        <f>IF($AB564="","",IF(OR($V564&lt;2.7,$V564&gt;90),"Age OOR",AX564-1.6449*VLOOKUP(AX$14&amp;"-rse-"&amp;$G564,Equations!$G:$I,3,0)))</f>
        <v/>
      </c>
      <c r="AZ564" s="10" t="str">
        <f>IF($AB564="","",IF(OR($V564&lt;2.7,$V564&gt;90),"Age OOR",AX564+1.6449*VLOOKUP(AX$14&amp;"-rse-"&amp;$G564,Equations!$G:$I,3,0)))</f>
        <v/>
      </c>
      <c r="BA564" s="10" t="str">
        <f t="shared" si="215"/>
        <v/>
      </c>
      <c r="BB564" s="10" t="str">
        <f>IF($AB564="","",IF(OR($V564&lt;2.7,$V564&gt;90),"Age OOR",($AB564-AX564)/VLOOKUP(AX$14&amp;"-rse-"&amp;$G564,Equations!$G:$I,3,0)))</f>
        <v/>
      </c>
      <c r="BC564" s="10" t="str">
        <f>IF($AC564="","",IF(OR($V564&lt;2.7,$V564&gt;90),"Age OOR",VLOOKUP(BC$14&amp;"-int-"&amp;$H564,Equations!$G:$I,3,0)+VLOOKUP(BC$14&amp;"-sexo-"&amp;$H564,Equations!$G:$I,3,0)*$U564+VLOOKUP(BC$14&amp;"-edad-"&amp;$H564,Equations!$G:$I,3,0)*$V564+VLOOKUP(BC$14&amp;"-est-"&amp;$H564,Equations!$G:$I,3,0)*(1/$W564)+VLOOKUP(BC$14&amp;"-imc-"&amp;$H564,Equations!$G:$I,3,0)*(1/$Q564)))</f>
        <v/>
      </c>
      <c r="BD564" s="10" t="str">
        <f>IF($AC564="","",IF(OR($V564&lt;2.7,$V564&gt;90),"Age OOR",BC564-1.6449*VLOOKUP(BC$14&amp;"-rse-"&amp;$H564,Equations!$G:$I,3,0)))</f>
        <v/>
      </c>
      <c r="BE564" s="10" t="str">
        <f>IF($AC564="","",IF(OR($V564&lt;2.7,$V564&gt;90),"Age OOR",BC564+1.6449*VLOOKUP(BC$14&amp;"-rse-"&amp;$H564,Equations!$G:$I,3,0)))</f>
        <v/>
      </c>
      <c r="BF564" s="10" t="str">
        <f t="shared" si="216"/>
        <v/>
      </c>
      <c r="BG564" s="10" t="str">
        <f>IF($AC564="","",IF(OR($V564&lt;2.7,$V564&gt;90),"Age OOR",($AC564-BC564)/VLOOKUP(BC$14&amp;"-rse-"&amp;$H564,Equations!$G:$I,3,0)))</f>
        <v/>
      </c>
      <c r="BH564" s="10" t="str">
        <f>IF($AD564="","",IF(OR($V564&lt;2.7,$V564&gt;90),"Age OOR",VLOOKUP(BH$14&amp;"-int-"&amp;$I564,Equations!$G:$I,3,0)+VLOOKUP(BH$14&amp;"-sexo-"&amp;$I564,Equations!$G:$I,3,0)*$U564+VLOOKUP(BH$14&amp;"-edad-"&amp;$I564,Equations!$G:$I,3,0)*$V564+VLOOKUP(BH$14&amp;"-est-"&amp;$I564,Equations!$G:$I,3,0)*(1/$W564)+VLOOKUP(BH$14&amp;"-imc-"&amp;$I564,Equations!$G:$I,3,0)*(1/$Q564)))</f>
        <v/>
      </c>
      <c r="BI564" s="10" t="str">
        <f>IF($AD564="","",IF(OR($V564&lt;2.7,$V564&gt;90),"Age OOR",BH564-1.6449*VLOOKUP(BH$14&amp;"-rse-"&amp;$I564,Equations!$G:$I,3,0)))</f>
        <v/>
      </c>
      <c r="BJ564" s="10" t="str">
        <f>IF($AD564="","",IF(OR($V564&lt;2.7,$V564&gt;90),"Age OOR",BH564+1.6449*VLOOKUP(BH$14&amp;"-rse-"&amp;$I564,Equations!$G:$I,3,0)))</f>
        <v/>
      </c>
      <c r="BK564" s="10" t="str">
        <f t="shared" si="217"/>
        <v/>
      </c>
      <c r="BL564" s="10" t="str">
        <f>IF($AD564="","",IF(OR($V564&lt;2.7,$V564&gt;90),"Age OOR",($AD564-BH564)/VLOOKUP(BH$14&amp;"-rse-"&amp;$I564,Equations!$G:$I,3,0)))</f>
        <v/>
      </c>
      <c r="BM564" s="10" t="str">
        <f>IF($AE564="","",IF(OR($V564&lt;2.7,$V564&gt;90),"Age OOR",VLOOKUP(BM$14&amp;"-int-"&amp;$J564,Equations!$G:$I,3,0)+VLOOKUP(BM$14&amp;"-sexo-"&amp;$J564,Equations!$G:$I,3,0)*$U564+VLOOKUP(BM$14&amp;"-edad-"&amp;$J564,Equations!$G:$I,3,0)*$V564+VLOOKUP(BM$14&amp;"-est-"&amp;$J564,Equations!$G:$I,3,0)*(1/$W564)+VLOOKUP(BM$14&amp;"-imc-"&amp;$J564,Equations!$G:$I,3,0)*(1/$Q564)))</f>
        <v/>
      </c>
      <c r="BN564" s="10" t="str">
        <f>IF($AE564="","",IF(OR($V564&lt;2.7,$V564&gt;90),"Age OOR",BM564-1.6449*VLOOKUP(BM$14&amp;"-rse-"&amp;$J564,Equations!$G:$I,3,0)))</f>
        <v/>
      </c>
      <c r="BO564" s="10" t="str">
        <f>IF($AE564="","",IF(OR($V564&lt;2.7,$V564&gt;90),"Age OOR",BM564+1.6449*VLOOKUP(BM$14&amp;"-rse-"&amp;$J564,Equations!$G:$I,3,0)))</f>
        <v/>
      </c>
      <c r="BP564" s="10" t="str">
        <f t="shared" si="218"/>
        <v/>
      </c>
      <c r="BQ564" s="10" t="str">
        <f>IF($AE564="","",IF(OR($V564&lt;2.7,$V564&gt;90),"Age OOR",($AE564-BM564)/VLOOKUP(BM$14&amp;"-rse-"&amp;$J564,Equations!$G:$I,3,0)))</f>
        <v/>
      </c>
      <c r="BR564" s="10" t="str">
        <f>IF($AF564="","",IF(OR($V564&lt;2.7,$V564&gt;90),"Age OOR",VLOOKUP(BR$14&amp;"-int-"&amp;$K564,Equations!$G:$I,3,0)+VLOOKUP(BR$14&amp;"-sexo-"&amp;$K564,Equations!$G:$I,3,0)*$U564+VLOOKUP(BR$14&amp;"-edad-"&amp;$K564,Equations!$G:$I,3,0)*$V564+VLOOKUP(BR$14&amp;"-est-"&amp;$K564,Equations!$G:$I,3,0)*(1/$W564)+VLOOKUP(BR$14&amp;"-imc-"&amp;$K564,Equations!$G:$I,3,0)*(1/$Q564)))</f>
        <v/>
      </c>
      <c r="BS564" s="10" t="str">
        <f>IF($AF564="","",IF(OR($V564&lt;2.7,$V564&gt;90),"Age OOR",BR564-1.6449*VLOOKUP(BR$14&amp;"-rse-"&amp;$K564,Equations!$G:$I,3,0)))</f>
        <v/>
      </c>
      <c r="BT564" s="10" t="str">
        <f>IF($AF564="","",IF(OR($V564&lt;2.7,$V564&gt;90),"Age OOR",BR564+1.6449*VLOOKUP(BR$14&amp;"-rse-"&amp;$K564,Equations!$G:$I,3,0)))</f>
        <v/>
      </c>
      <c r="BU564" s="10" t="str">
        <f t="shared" si="219"/>
        <v/>
      </c>
      <c r="BV564" s="10" t="str">
        <f>IF($AF564="","",IF(OR($V564&lt;2.7,$V564&gt;90),"Age OOR",($AF564-BR564)/VLOOKUP(BR$14&amp;"-rse-"&amp;$K564,Equations!$G:$I,3,0)))</f>
        <v/>
      </c>
      <c r="BW564" s="10" t="str">
        <f>IF($AG564="","",IF(OR($V564&lt;2.7,$V564&gt;90),"Age OOR",VLOOKUP(BW$14&amp;"-int-"&amp;$L564,Equations!$G:$I,3,0)+VLOOKUP(BW$14&amp;"-sexo-"&amp;$L564,Equations!$G:$I,3,0)*$U564+VLOOKUP(BW$14&amp;"-edad-"&amp;$L564,Equations!$G:$I,3,0)*$V564+VLOOKUP(BW$14&amp;"-est-"&amp;$L564,Equations!$G:$I,3,0)*(1/$W564)+VLOOKUP(BW$14&amp;"-imc-"&amp;$L564,Equations!$G:$I,3,0)*(1/$Q564)))</f>
        <v/>
      </c>
      <c r="BX564" s="10" t="str">
        <f>IF($AG564="","",IF(OR($V564&lt;2.7,$V564&gt;90),"Age OOR",BW564-1.6449*VLOOKUP(BW$14&amp;"-rse-"&amp;$L564,Equations!$G:$I,3,0)))</f>
        <v/>
      </c>
      <c r="BY564" s="10" t="str">
        <f>IF($AG564="","",IF(OR($V564&lt;2.7,$V564&gt;90),"Age OOR",BW564+1.6449*VLOOKUP(BW$14&amp;"-rse-"&amp;$L564,Equations!$G:$I,3,0)))</f>
        <v/>
      </c>
      <c r="BZ564" s="10" t="str">
        <f t="shared" si="220"/>
        <v/>
      </c>
      <c r="CA564" s="10" t="str">
        <f>IF($AG564="","",IF(OR($V564&lt;2.7,$V564&gt;90),"Age OOR",($AG564-BW564)/VLOOKUP(BW$14&amp;"-rse-"&amp;$L564,Equations!$G:$I,3,0)))</f>
        <v/>
      </c>
      <c r="CB564" s="10" t="str">
        <f>IF($AH564="","",IF(OR($V564&lt;2.7,$V564&gt;90),"Age OOR",VLOOKUP(CB$14&amp;"-int-"&amp;$M564,Equations!$G:$I,3,0)+VLOOKUP(CB$14&amp;"-sexo-"&amp;$M564,Equations!$G:$I,3,0)*$U564+VLOOKUP(CB$14&amp;"-edad-"&amp;$M564,Equations!$G:$I,3,0)*$V564+VLOOKUP(CB$14&amp;"-est-"&amp;$M564,Equations!$G:$I,3,0)*(1/$W564)+VLOOKUP(CB$14&amp;"-imc-"&amp;$M564,Equations!$G:$I,3,0)*(1/$Q564)))</f>
        <v/>
      </c>
      <c r="CC564" s="10" t="str">
        <f>IF($AH564="","",IF(OR($V564&lt;2.7,$V564&gt;90),"Age OOR",CB564-1.6449*VLOOKUP(CB$14&amp;"-rse-"&amp;$M564,Equations!$G:$I,3,0)))</f>
        <v/>
      </c>
      <c r="CD564" s="10" t="str">
        <f>IF($AH564="","",IF(OR($V564&lt;2.7,$V564&gt;90),"Age OOR",CB564+1.6449*VLOOKUP(CB$14&amp;"-rse-"&amp;$M564,Equations!$G:$I,3,0)))</f>
        <v/>
      </c>
      <c r="CE564" s="10" t="str">
        <f t="shared" si="221"/>
        <v/>
      </c>
      <c r="CF564" s="10" t="str">
        <f>IF($AH564="","",IF(OR($V564&lt;2.7,$V564&gt;90),"Age OOR",($AH564-CB564)/VLOOKUP(CB$14&amp;"-rse-"&amp;$M564,Equations!$G:$I,3,0)))</f>
        <v/>
      </c>
      <c r="CG564" s="10" t="str">
        <f>IF($AI564="","",IF(OR($V564&lt;2.7,$V564&gt;90),"Age OOR",VLOOKUP(CG$14&amp;"-int-"&amp;$N564,Equations!$G:$I,3,0)+VLOOKUP(CG$14&amp;"-sexo-"&amp;$N564,Equations!$G:$I,3,0)*$U564+VLOOKUP(CG$14&amp;"-edad-"&amp;$N564,Equations!$G:$I,3,0)*$V564+VLOOKUP(CG$14&amp;"-est-"&amp;$N564,Equations!$G:$I,3,0)*(1/$W564)+VLOOKUP(CG$14&amp;"-imc-"&amp;$N564,Equations!$G:$I,3,0)*(1/$Q564)))</f>
        <v/>
      </c>
      <c r="CH564" s="10" t="str">
        <f>IF($AI564="","",IF(OR($V564&lt;2.7,$V564&gt;90),"Age OOR",CG564-1.6449*VLOOKUP(CG$14&amp;"-rse-"&amp;$N564,Equations!$G:$I,3,0)))</f>
        <v/>
      </c>
      <c r="CI564" s="10" t="str">
        <f>IF($AI564="","",IF(OR($V564&lt;2.7,$V564&gt;90),"Age OOR",CG564+1.6449*VLOOKUP(CG$14&amp;"-rse-"&amp;$N564,Equations!$G:$I,3,0)))</f>
        <v/>
      </c>
      <c r="CJ564" s="10" t="str">
        <f t="shared" si="222"/>
        <v/>
      </c>
      <c r="CK564" s="10" t="str">
        <f>IF($AI564="","",IF(OR($V564&lt;2.7,$V564&gt;90),"Age OOR",($AI564-CG564)/VLOOKUP(CG$14&amp;"-rse-"&amp;$N564,Equations!$G:$I,3,0)))</f>
        <v/>
      </c>
      <c r="CL564" s="10" t="str">
        <f>IF($AJ564="","",IF(OR($V564&lt;2.7,$V564&gt;90),"Age OOR",VLOOKUP(CL$14&amp;"-int-"&amp;$O564,Equations!$G:$I,3,0)+VLOOKUP(CL$14&amp;"-sexo-"&amp;$O564,Equations!$G:$I,3,0)*$U564+VLOOKUP(CL$14&amp;"-edad-"&amp;$O564,Equations!$G:$I,3,0)*$V564+VLOOKUP(CL$14&amp;"-est-"&amp;$O564,Equations!$G:$I,3,0)*(1/$W564)+VLOOKUP(CL$14&amp;"-imc-"&amp;$O564,Equations!$G:$I,3,0)*(1/$Q564)))</f>
        <v/>
      </c>
      <c r="CM564" s="10" t="str">
        <f>IF($AJ564="","",IF(OR($V564&lt;2.7,$V564&gt;90),"Age OOR",CL564-1.6449*VLOOKUP(CL$14&amp;"-rse-"&amp;$O564,Equations!$G:$I,3,0)))</f>
        <v/>
      </c>
      <c r="CN564" s="10" t="str">
        <f>IF($AJ564="","",IF(OR($V564&lt;2.7,$V564&gt;90),"Age OOR",CL564+1.6449*VLOOKUP(CL$14&amp;"-rse-"&amp;$O564,Equations!$G:$I,3,0)))</f>
        <v/>
      </c>
      <c r="CO564" s="10" t="str">
        <f t="shared" si="223"/>
        <v/>
      </c>
      <c r="CP564" s="10" t="str">
        <f>IF($AJ564="","",IF(OR($V564&lt;2.7,$V564&gt;90),"Age OOR",($AJ564-CL564)/VLOOKUP(CL$14&amp;"-rse-"&amp;$O564,Equations!$G:$I,3,0)))</f>
        <v/>
      </c>
      <c r="CQ564" s="10" t="str">
        <f>IF($AK564="","",IF(OR($V564&lt;2.7,$V564&gt;90),"Age OOR",EXP(VLOOKUP(CQ$14&amp;"-int-"&amp;$P564,Equations!$G:$I,3,0)+VLOOKUP(CQ$14&amp;"-sexo-"&amp;$P564,Equations!$G:$I,3,0)*$U564+VLOOKUP(CQ$14&amp;"-edad-"&amp;$P564,Equations!$G:$I,3,0)*$V564+VLOOKUP(CQ$14&amp;"-est-"&amp;$P564,Equations!$G:$I,3,0)*(1/$W564)+VLOOKUP(CQ$14&amp;"-imc-"&amp;$P564,Equations!$G:$I,3,0)*(1/$Q564))))</f>
        <v/>
      </c>
      <c r="CR564" s="10" t="str">
        <f>IF($AK564="","",IF(OR($V564&lt;2.7,$V564&gt;90),"Age OOR",EXP(LN(CQ564)-1.6449*VLOOKUP(CQ$14&amp;"-rse-"&amp;$P564,Equations!$G:$I,3,0))))</f>
        <v/>
      </c>
      <c r="CS564" s="10" t="str">
        <f>IF($AK564="","",IF(OR($V564&lt;2.7,$V564&gt;90),"Age OOR",EXP(LN(CQ564)+1.6449*VLOOKUP(CQ$14&amp;"-rse-"&amp;$P564,Equations!$G:$I,3,0))))</f>
        <v/>
      </c>
      <c r="CT564" s="10" t="str">
        <f t="shared" si="224"/>
        <v/>
      </c>
      <c r="CU564" s="10" t="str">
        <f>IF($AK564="","",IF(OR($V564&lt;2.7,$V564&gt;90),"Age OOR",(LN($AK564)-LN(CQ564))/VLOOKUP(CQ$14&amp;"-rse-"&amp;$P564,Equations!$G:$I,3,0)))</f>
        <v/>
      </c>
      <c r="CV564" s="47"/>
    </row>
    <row r="565" spans="5:109" x14ac:dyDescent="0.2">
      <c r="E565" s="23" t="str">
        <f t="shared" si="200"/>
        <v>Age out of range</v>
      </c>
      <c r="F565" s="23" t="str">
        <f t="shared" si="201"/>
        <v>Age out of range</v>
      </c>
      <c r="G565" s="23" t="str">
        <f t="shared" si="202"/>
        <v>Age out of range</v>
      </c>
      <c r="H565" s="23" t="str">
        <f t="shared" si="203"/>
        <v>Age out of range</v>
      </c>
      <c r="I565" s="23" t="str">
        <f t="shared" si="204"/>
        <v>Age out of range</v>
      </c>
      <c r="J565" s="23" t="str">
        <f t="shared" si="205"/>
        <v>Age out of range</v>
      </c>
      <c r="K565" s="23" t="str">
        <f t="shared" si="206"/>
        <v>Age out of range</v>
      </c>
      <c r="L565" s="23" t="str">
        <f t="shared" si="207"/>
        <v>Age out of range</v>
      </c>
      <c r="M565" s="23" t="str">
        <f t="shared" si="208"/>
        <v>Age out of range</v>
      </c>
      <c r="N565" s="23" t="str">
        <f t="shared" si="209"/>
        <v>Age out of range</v>
      </c>
      <c r="O565" s="23" t="str">
        <f t="shared" si="210"/>
        <v>Age out of range</v>
      </c>
      <c r="P565" s="23" t="str">
        <f t="shared" si="211"/>
        <v>Age out of range</v>
      </c>
      <c r="Q565" s="23" t="e">
        <f t="shared" si="212"/>
        <v>#DIV/0!</v>
      </c>
      <c r="R565" s="17"/>
      <c r="S565" s="23">
        <v>549</v>
      </c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7"/>
      <c r="AM565" s="47"/>
      <c r="AN565" s="10" t="str">
        <f>IF($Z565="","",IF(OR($V565&lt;2.7,$V565&gt;90),"Age OOR",VLOOKUP(AN$14&amp;"-int-"&amp;$E565,Equations!$G:$I,3,0)+VLOOKUP(AN$14&amp;"-sexo-"&amp;$E565,Equations!$G:$I,3,0)*$U565+VLOOKUP(AN$14&amp;"-edad-"&amp;$E565,Equations!$G:$I,3,0)*$V565+VLOOKUP(AN$14&amp;"-est-"&amp;$E565,Equations!$G:$I,3,0)*(1/$W565)+VLOOKUP(AN$14&amp;"-imc-"&amp;$E565,Equations!$G:$I,3,0)*(1/$Q565)))</f>
        <v/>
      </c>
      <c r="AO565" s="10" t="str">
        <f>IF($Z565="","",IF(OR($V565&lt;2.7,$V565&gt;90),"Age OOR",AN565-1.6449*VLOOKUP(AN$14&amp;"-rse-"&amp;$E565,Equations!$G:$I,3,0)))</f>
        <v/>
      </c>
      <c r="AP565" s="10" t="str">
        <f>IF($Z565="","",IF(OR($V565&lt;2.7,$V565&gt;90),"Age OOR",AN565+1.6449*VLOOKUP(AN$14&amp;"-rse-"&amp;$E565,Equations!$G:$I,3,0)))</f>
        <v/>
      </c>
      <c r="AQ565" s="10" t="str">
        <f t="shared" si="213"/>
        <v/>
      </c>
      <c r="AR565" s="10" t="str">
        <f>IF($Z565="","",IF(OR($V565&lt;2.7,$V565&gt;90),"Age OOR",($Z565-AN565)/VLOOKUP(AN$14&amp;"-rse-"&amp;$E565,Equations!$G:$I,3,0)))</f>
        <v/>
      </c>
      <c r="AS565" s="10" t="str">
        <f>IF($AA565="","",IF(OR($V565&lt;2.7,$V565&gt;90),"Age OOR",VLOOKUP(AS$14&amp;"-int-"&amp;$F565,Equations!$G:$I,3,0)+VLOOKUP(AS$14&amp;"-sexo-"&amp;$F565,Equations!$G:$I,3,0)*$U565+VLOOKUP(AS$14&amp;"-edad-"&amp;$F565,Equations!$G:$I,3,0)*$V565+VLOOKUP(AS$14&amp;"-est-"&amp;$F565,Equations!$G:$I,3,0)*(1/$W565)+VLOOKUP(AS$14&amp;"-imc-"&amp;$F565,Equations!$G:$I,3,0)*(1/$Q565)))</f>
        <v/>
      </c>
      <c r="AT565" s="10" t="str">
        <f>IF($AA565="","",IF(OR($V565&lt;2.7,$V565&gt;90),"Age OOR",AS565-1.6449*VLOOKUP(AS$14&amp;"-rse-"&amp;$F565,Equations!$G:$I,3,0)))</f>
        <v/>
      </c>
      <c r="AU565" s="10" t="str">
        <f>IF($AA565="","",IF(OR($V565&lt;2.7,$V565&gt;90),"Age OOR",AS565+1.6449*VLOOKUP(AS$14&amp;"-rse-"&amp;$F565,Equations!$G:$I,3,0)))</f>
        <v/>
      </c>
      <c r="AV565" s="10" t="str">
        <f t="shared" si="214"/>
        <v/>
      </c>
      <c r="AW565" s="10" t="str">
        <f>IF($AA565="","",IF(OR($V565&lt;2.7,$V565&gt;90),"Age OOR",($AA565-AS565)/VLOOKUP(AS$14&amp;"-rse-"&amp;$F565,Equations!$G:$I,3,0)))</f>
        <v/>
      </c>
      <c r="AX565" s="10" t="str">
        <f>IF($AB565="","",IF(OR($V565&lt;2.7,$V565&gt;90),"Age OOR",VLOOKUP(AX$14&amp;"-int-"&amp;$G565,Equations!$G:$I,3,0)+VLOOKUP(AX$14&amp;"-sexo-"&amp;$G565,Equations!$G:$I,3,0)*$U565+VLOOKUP(AX$14&amp;"-edad-"&amp;$G565,Equations!$G:$I,3,0)*$V565+VLOOKUP(AX$14&amp;"-est-"&amp;$G565,Equations!$G:$I,3,0)*(1/$W565)+VLOOKUP(AX$14&amp;"-imc-"&amp;$G565,Equations!$G:$I,3,0)*(1/$Q565)))</f>
        <v/>
      </c>
      <c r="AY565" s="10" t="str">
        <f>IF($AB565="","",IF(OR($V565&lt;2.7,$V565&gt;90),"Age OOR",AX565-1.6449*VLOOKUP(AX$14&amp;"-rse-"&amp;$G565,Equations!$G:$I,3,0)))</f>
        <v/>
      </c>
      <c r="AZ565" s="10" t="str">
        <f>IF($AB565="","",IF(OR($V565&lt;2.7,$V565&gt;90),"Age OOR",AX565+1.6449*VLOOKUP(AX$14&amp;"-rse-"&amp;$G565,Equations!$G:$I,3,0)))</f>
        <v/>
      </c>
      <c r="BA565" s="10" t="str">
        <f t="shared" si="215"/>
        <v/>
      </c>
      <c r="BB565" s="10" t="str">
        <f>IF($AB565="","",IF(OR($V565&lt;2.7,$V565&gt;90),"Age OOR",($AB565-AX565)/VLOOKUP(AX$14&amp;"-rse-"&amp;$G565,Equations!$G:$I,3,0)))</f>
        <v/>
      </c>
      <c r="BC565" s="10" t="str">
        <f>IF($AC565="","",IF(OR($V565&lt;2.7,$V565&gt;90),"Age OOR",VLOOKUP(BC$14&amp;"-int-"&amp;$H565,Equations!$G:$I,3,0)+VLOOKUP(BC$14&amp;"-sexo-"&amp;$H565,Equations!$G:$I,3,0)*$U565+VLOOKUP(BC$14&amp;"-edad-"&amp;$H565,Equations!$G:$I,3,0)*$V565+VLOOKUP(BC$14&amp;"-est-"&amp;$H565,Equations!$G:$I,3,0)*(1/$W565)+VLOOKUP(BC$14&amp;"-imc-"&amp;$H565,Equations!$G:$I,3,0)*(1/$Q565)))</f>
        <v/>
      </c>
      <c r="BD565" s="10" t="str">
        <f>IF($AC565="","",IF(OR($V565&lt;2.7,$V565&gt;90),"Age OOR",BC565-1.6449*VLOOKUP(BC$14&amp;"-rse-"&amp;$H565,Equations!$G:$I,3,0)))</f>
        <v/>
      </c>
      <c r="BE565" s="10" t="str">
        <f>IF($AC565="","",IF(OR($V565&lt;2.7,$V565&gt;90),"Age OOR",BC565+1.6449*VLOOKUP(BC$14&amp;"-rse-"&amp;$H565,Equations!$G:$I,3,0)))</f>
        <v/>
      </c>
      <c r="BF565" s="10" t="str">
        <f t="shared" si="216"/>
        <v/>
      </c>
      <c r="BG565" s="10" t="str">
        <f>IF($AC565="","",IF(OR($V565&lt;2.7,$V565&gt;90),"Age OOR",($AC565-BC565)/VLOOKUP(BC$14&amp;"-rse-"&amp;$H565,Equations!$G:$I,3,0)))</f>
        <v/>
      </c>
      <c r="BH565" s="10" t="str">
        <f>IF($AD565="","",IF(OR($V565&lt;2.7,$V565&gt;90),"Age OOR",VLOOKUP(BH$14&amp;"-int-"&amp;$I565,Equations!$G:$I,3,0)+VLOOKUP(BH$14&amp;"-sexo-"&amp;$I565,Equations!$G:$I,3,0)*$U565+VLOOKUP(BH$14&amp;"-edad-"&amp;$I565,Equations!$G:$I,3,0)*$V565+VLOOKUP(BH$14&amp;"-est-"&amp;$I565,Equations!$G:$I,3,0)*(1/$W565)+VLOOKUP(BH$14&amp;"-imc-"&amp;$I565,Equations!$G:$I,3,0)*(1/$Q565)))</f>
        <v/>
      </c>
      <c r="BI565" s="10" t="str">
        <f>IF($AD565="","",IF(OR($V565&lt;2.7,$V565&gt;90),"Age OOR",BH565-1.6449*VLOOKUP(BH$14&amp;"-rse-"&amp;$I565,Equations!$G:$I,3,0)))</f>
        <v/>
      </c>
      <c r="BJ565" s="10" t="str">
        <f>IF($AD565="","",IF(OR($V565&lt;2.7,$V565&gt;90),"Age OOR",BH565+1.6449*VLOOKUP(BH$14&amp;"-rse-"&amp;$I565,Equations!$G:$I,3,0)))</f>
        <v/>
      </c>
      <c r="BK565" s="10" t="str">
        <f t="shared" si="217"/>
        <v/>
      </c>
      <c r="BL565" s="10" t="str">
        <f>IF($AD565="","",IF(OR($V565&lt;2.7,$V565&gt;90),"Age OOR",($AD565-BH565)/VLOOKUP(BH$14&amp;"-rse-"&amp;$I565,Equations!$G:$I,3,0)))</f>
        <v/>
      </c>
      <c r="BM565" s="10" t="str">
        <f>IF($AE565="","",IF(OR($V565&lt;2.7,$V565&gt;90),"Age OOR",VLOOKUP(BM$14&amp;"-int-"&amp;$J565,Equations!$G:$I,3,0)+VLOOKUP(BM$14&amp;"-sexo-"&amp;$J565,Equations!$G:$I,3,0)*$U565+VLOOKUP(BM$14&amp;"-edad-"&amp;$J565,Equations!$G:$I,3,0)*$V565+VLOOKUP(BM$14&amp;"-est-"&amp;$J565,Equations!$G:$I,3,0)*(1/$W565)+VLOOKUP(BM$14&amp;"-imc-"&amp;$J565,Equations!$G:$I,3,0)*(1/$Q565)))</f>
        <v/>
      </c>
      <c r="BN565" s="10" t="str">
        <f>IF($AE565="","",IF(OR($V565&lt;2.7,$V565&gt;90),"Age OOR",BM565-1.6449*VLOOKUP(BM$14&amp;"-rse-"&amp;$J565,Equations!$G:$I,3,0)))</f>
        <v/>
      </c>
      <c r="BO565" s="10" t="str">
        <f>IF($AE565="","",IF(OR($V565&lt;2.7,$V565&gt;90),"Age OOR",BM565+1.6449*VLOOKUP(BM$14&amp;"-rse-"&amp;$J565,Equations!$G:$I,3,0)))</f>
        <v/>
      </c>
      <c r="BP565" s="10" t="str">
        <f t="shared" si="218"/>
        <v/>
      </c>
      <c r="BQ565" s="10" t="str">
        <f>IF($AE565="","",IF(OR($V565&lt;2.7,$V565&gt;90),"Age OOR",($AE565-BM565)/VLOOKUP(BM$14&amp;"-rse-"&amp;$J565,Equations!$G:$I,3,0)))</f>
        <v/>
      </c>
      <c r="BR565" s="10" t="str">
        <f>IF($AF565="","",IF(OR($V565&lt;2.7,$V565&gt;90),"Age OOR",VLOOKUP(BR$14&amp;"-int-"&amp;$K565,Equations!$G:$I,3,0)+VLOOKUP(BR$14&amp;"-sexo-"&amp;$K565,Equations!$G:$I,3,0)*$U565+VLOOKUP(BR$14&amp;"-edad-"&amp;$K565,Equations!$G:$I,3,0)*$V565+VLOOKUP(BR$14&amp;"-est-"&amp;$K565,Equations!$G:$I,3,0)*(1/$W565)+VLOOKUP(BR$14&amp;"-imc-"&amp;$K565,Equations!$G:$I,3,0)*(1/$Q565)))</f>
        <v/>
      </c>
      <c r="BS565" s="10" t="str">
        <f>IF($AF565="","",IF(OR($V565&lt;2.7,$V565&gt;90),"Age OOR",BR565-1.6449*VLOOKUP(BR$14&amp;"-rse-"&amp;$K565,Equations!$G:$I,3,0)))</f>
        <v/>
      </c>
      <c r="BT565" s="10" t="str">
        <f>IF($AF565="","",IF(OR($V565&lt;2.7,$V565&gt;90),"Age OOR",BR565+1.6449*VLOOKUP(BR$14&amp;"-rse-"&amp;$K565,Equations!$G:$I,3,0)))</f>
        <v/>
      </c>
      <c r="BU565" s="10" t="str">
        <f t="shared" si="219"/>
        <v/>
      </c>
      <c r="BV565" s="10" t="str">
        <f>IF($AF565="","",IF(OR($V565&lt;2.7,$V565&gt;90),"Age OOR",($AF565-BR565)/VLOOKUP(BR$14&amp;"-rse-"&amp;$K565,Equations!$G:$I,3,0)))</f>
        <v/>
      </c>
      <c r="BW565" s="10" t="str">
        <f>IF($AG565="","",IF(OR($V565&lt;2.7,$V565&gt;90),"Age OOR",VLOOKUP(BW$14&amp;"-int-"&amp;$L565,Equations!$G:$I,3,0)+VLOOKUP(BW$14&amp;"-sexo-"&amp;$L565,Equations!$G:$I,3,0)*$U565+VLOOKUP(BW$14&amp;"-edad-"&amp;$L565,Equations!$G:$I,3,0)*$V565+VLOOKUP(BW$14&amp;"-est-"&amp;$L565,Equations!$G:$I,3,0)*(1/$W565)+VLOOKUP(BW$14&amp;"-imc-"&amp;$L565,Equations!$G:$I,3,0)*(1/$Q565)))</f>
        <v/>
      </c>
      <c r="BX565" s="10" t="str">
        <f>IF($AG565="","",IF(OR($V565&lt;2.7,$V565&gt;90),"Age OOR",BW565-1.6449*VLOOKUP(BW$14&amp;"-rse-"&amp;$L565,Equations!$G:$I,3,0)))</f>
        <v/>
      </c>
      <c r="BY565" s="10" t="str">
        <f>IF($AG565="","",IF(OR($V565&lt;2.7,$V565&gt;90),"Age OOR",BW565+1.6449*VLOOKUP(BW$14&amp;"-rse-"&amp;$L565,Equations!$G:$I,3,0)))</f>
        <v/>
      </c>
      <c r="BZ565" s="10" t="str">
        <f t="shared" si="220"/>
        <v/>
      </c>
      <c r="CA565" s="10" t="str">
        <f>IF($AG565="","",IF(OR($V565&lt;2.7,$V565&gt;90),"Age OOR",($AG565-BW565)/VLOOKUP(BW$14&amp;"-rse-"&amp;$L565,Equations!$G:$I,3,0)))</f>
        <v/>
      </c>
      <c r="CB565" s="10" t="str">
        <f>IF($AH565="","",IF(OR($V565&lt;2.7,$V565&gt;90),"Age OOR",VLOOKUP(CB$14&amp;"-int-"&amp;$M565,Equations!$G:$I,3,0)+VLOOKUP(CB$14&amp;"-sexo-"&amp;$M565,Equations!$G:$I,3,0)*$U565+VLOOKUP(CB$14&amp;"-edad-"&amp;$M565,Equations!$G:$I,3,0)*$V565+VLOOKUP(CB$14&amp;"-est-"&amp;$M565,Equations!$G:$I,3,0)*(1/$W565)+VLOOKUP(CB$14&amp;"-imc-"&amp;$M565,Equations!$G:$I,3,0)*(1/$Q565)))</f>
        <v/>
      </c>
      <c r="CC565" s="10" t="str">
        <f>IF($AH565="","",IF(OR($V565&lt;2.7,$V565&gt;90),"Age OOR",CB565-1.6449*VLOOKUP(CB$14&amp;"-rse-"&amp;$M565,Equations!$G:$I,3,0)))</f>
        <v/>
      </c>
      <c r="CD565" s="10" t="str">
        <f>IF($AH565="","",IF(OR($V565&lt;2.7,$V565&gt;90),"Age OOR",CB565+1.6449*VLOOKUP(CB$14&amp;"-rse-"&amp;$M565,Equations!$G:$I,3,0)))</f>
        <v/>
      </c>
      <c r="CE565" s="10" t="str">
        <f t="shared" si="221"/>
        <v/>
      </c>
      <c r="CF565" s="10" t="str">
        <f>IF($AH565="","",IF(OR($V565&lt;2.7,$V565&gt;90),"Age OOR",($AH565-CB565)/VLOOKUP(CB$14&amp;"-rse-"&amp;$M565,Equations!$G:$I,3,0)))</f>
        <v/>
      </c>
      <c r="CG565" s="10" t="str">
        <f>IF($AI565="","",IF(OR($V565&lt;2.7,$V565&gt;90),"Age OOR",VLOOKUP(CG$14&amp;"-int-"&amp;$N565,Equations!$G:$I,3,0)+VLOOKUP(CG$14&amp;"-sexo-"&amp;$N565,Equations!$G:$I,3,0)*$U565+VLOOKUP(CG$14&amp;"-edad-"&amp;$N565,Equations!$G:$I,3,0)*$V565+VLOOKUP(CG$14&amp;"-est-"&amp;$N565,Equations!$G:$I,3,0)*(1/$W565)+VLOOKUP(CG$14&amp;"-imc-"&amp;$N565,Equations!$G:$I,3,0)*(1/$Q565)))</f>
        <v/>
      </c>
      <c r="CH565" s="10" t="str">
        <f>IF($AI565="","",IF(OR($V565&lt;2.7,$V565&gt;90),"Age OOR",CG565-1.6449*VLOOKUP(CG$14&amp;"-rse-"&amp;$N565,Equations!$G:$I,3,0)))</f>
        <v/>
      </c>
      <c r="CI565" s="10" t="str">
        <f>IF($AI565="","",IF(OR($V565&lt;2.7,$V565&gt;90),"Age OOR",CG565+1.6449*VLOOKUP(CG$14&amp;"-rse-"&amp;$N565,Equations!$G:$I,3,0)))</f>
        <v/>
      </c>
      <c r="CJ565" s="10" t="str">
        <f t="shared" si="222"/>
        <v/>
      </c>
      <c r="CK565" s="10" t="str">
        <f>IF($AI565="","",IF(OR($V565&lt;2.7,$V565&gt;90),"Age OOR",($AI565-CG565)/VLOOKUP(CG$14&amp;"-rse-"&amp;$N565,Equations!$G:$I,3,0)))</f>
        <v/>
      </c>
      <c r="CL565" s="10" t="str">
        <f>IF($AJ565="","",IF(OR($V565&lt;2.7,$V565&gt;90),"Age OOR",VLOOKUP(CL$14&amp;"-int-"&amp;$O565,Equations!$G:$I,3,0)+VLOOKUP(CL$14&amp;"-sexo-"&amp;$O565,Equations!$G:$I,3,0)*$U565+VLOOKUP(CL$14&amp;"-edad-"&amp;$O565,Equations!$G:$I,3,0)*$V565+VLOOKUP(CL$14&amp;"-est-"&amp;$O565,Equations!$G:$I,3,0)*(1/$W565)+VLOOKUP(CL$14&amp;"-imc-"&amp;$O565,Equations!$G:$I,3,0)*(1/$Q565)))</f>
        <v/>
      </c>
      <c r="CM565" s="10" t="str">
        <f>IF($AJ565="","",IF(OR($V565&lt;2.7,$V565&gt;90),"Age OOR",CL565-1.6449*VLOOKUP(CL$14&amp;"-rse-"&amp;$O565,Equations!$G:$I,3,0)))</f>
        <v/>
      </c>
      <c r="CN565" s="10" t="str">
        <f>IF($AJ565="","",IF(OR($V565&lt;2.7,$V565&gt;90),"Age OOR",CL565+1.6449*VLOOKUP(CL$14&amp;"-rse-"&amp;$O565,Equations!$G:$I,3,0)))</f>
        <v/>
      </c>
      <c r="CO565" s="10" t="str">
        <f t="shared" si="223"/>
        <v/>
      </c>
      <c r="CP565" s="10" t="str">
        <f>IF($AJ565="","",IF(OR($V565&lt;2.7,$V565&gt;90),"Age OOR",($AJ565-CL565)/VLOOKUP(CL$14&amp;"-rse-"&amp;$O565,Equations!$G:$I,3,0)))</f>
        <v/>
      </c>
      <c r="CQ565" s="10" t="str">
        <f>IF($AK565="","",IF(OR($V565&lt;2.7,$V565&gt;90),"Age OOR",EXP(VLOOKUP(CQ$14&amp;"-int-"&amp;$P565,Equations!$G:$I,3,0)+VLOOKUP(CQ$14&amp;"-sexo-"&amp;$P565,Equations!$G:$I,3,0)*$U565+VLOOKUP(CQ$14&amp;"-edad-"&amp;$P565,Equations!$G:$I,3,0)*$V565+VLOOKUP(CQ$14&amp;"-est-"&amp;$P565,Equations!$G:$I,3,0)*(1/$W565)+VLOOKUP(CQ$14&amp;"-imc-"&amp;$P565,Equations!$G:$I,3,0)*(1/$Q565))))</f>
        <v/>
      </c>
      <c r="CR565" s="10" t="str">
        <f>IF($AK565="","",IF(OR($V565&lt;2.7,$V565&gt;90),"Age OOR",EXP(LN(CQ565)-1.6449*VLOOKUP(CQ$14&amp;"-rse-"&amp;$P565,Equations!$G:$I,3,0))))</f>
        <v/>
      </c>
      <c r="CS565" s="10" t="str">
        <f>IF($AK565="","",IF(OR($V565&lt;2.7,$V565&gt;90),"Age OOR",EXP(LN(CQ565)+1.6449*VLOOKUP(CQ$14&amp;"-rse-"&amp;$P565,Equations!$G:$I,3,0))))</f>
        <v/>
      </c>
      <c r="CT565" s="10" t="str">
        <f t="shared" si="224"/>
        <v/>
      </c>
      <c r="CU565" s="10" t="str">
        <f>IF($AK565="","",IF(OR($V565&lt;2.7,$V565&gt;90),"Age OOR",(LN($AK565)-LN(CQ565))/VLOOKUP(CQ$14&amp;"-rse-"&amp;$P565,Equations!$G:$I,3,0)))</f>
        <v/>
      </c>
      <c r="CV565" s="47"/>
    </row>
    <row r="566" spans="5:109" x14ac:dyDescent="0.2">
      <c r="E566" s="23" t="str">
        <f t="shared" si="200"/>
        <v>Age out of range</v>
      </c>
      <c r="F566" s="23" t="str">
        <f t="shared" si="201"/>
        <v>Age out of range</v>
      </c>
      <c r="G566" s="23" t="str">
        <f t="shared" si="202"/>
        <v>Age out of range</v>
      </c>
      <c r="H566" s="23" t="str">
        <f t="shared" si="203"/>
        <v>Age out of range</v>
      </c>
      <c r="I566" s="23" t="str">
        <f t="shared" si="204"/>
        <v>Age out of range</v>
      </c>
      <c r="J566" s="23" t="str">
        <f t="shared" si="205"/>
        <v>Age out of range</v>
      </c>
      <c r="K566" s="23" t="str">
        <f t="shared" si="206"/>
        <v>Age out of range</v>
      </c>
      <c r="L566" s="23" t="str">
        <f t="shared" si="207"/>
        <v>Age out of range</v>
      </c>
      <c r="M566" s="23" t="str">
        <f t="shared" si="208"/>
        <v>Age out of range</v>
      </c>
      <c r="N566" s="23" t="str">
        <f t="shared" si="209"/>
        <v>Age out of range</v>
      </c>
      <c r="O566" s="23" t="str">
        <f t="shared" si="210"/>
        <v>Age out of range</v>
      </c>
      <c r="P566" s="23" t="str">
        <f t="shared" si="211"/>
        <v>Age out of range</v>
      </c>
      <c r="Q566" s="23" t="e">
        <f t="shared" si="212"/>
        <v>#DIV/0!</v>
      </c>
      <c r="R566" s="17"/>
      <c r="S566" s="23">
        <v>550</v>
      </c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7"/>
      <c r="AM566" s="47"/>
      <c r="AN566" s="10" t="str">
        <f>IF($Z566="","",IF(OR($V566&lt;2.7,$V566&gt;90),"Age OOR",VLOOKUP(AN$14&amp;"-int-"&amp;$E566,Equations!$G:$I,3,0)+VLOOKUP(AN$14&amp;"-sexo-"&amp;$E566,Equations!$G:$I,3,0)*$U566+VLOOKUP(AN$14&amp;"-edad-"&amp;$E566,Equations!$G:$I,3,0)*$V566+VLOOKUP(AN$14&amp;"-est-"&amp;$E566,Equations!$G:$I,3,0)*(1/$W566)+VLOOKUP(AN$14&amp;"-imc-"&amp;$E566,Equations!$G:$I,3,0)*(1/$Q566)))</f>
        <v/>
      </c>
      <c r="AO566" s="10" t="str">
        <f>IF($Z566="","",IF(OR($V566&lt;2.7,$V566&gt;90),"Age OOR",AN566-1.6449*VLOOKUP(AN$14&amp;"-rse-"&amp;$E566,Equations!$G:$I,3,0)))</f>
        <v/>
      </c>
      <c r="AP566" s="10" t="str">
        <f>IF($Z566="","",IF(OR($V566&lt;2.7,$V566&gt;90),"Age OOR",AN566+1.6449*VLOOKUP(AN$14&amp;"-rse-"&amp;$E566,Equations!$G:$I,3,0)))</f>
        <v/>
      </c>
      <c r="AQ566" s="10" t="str">
        <f t="shared" si="213"/>
        <v/>
      </c>
      <c r="AR566" s="10" t="str">
        <f>IF($Z566="","",IF(OR($V566&lt;2.7,$V566&gt;90),"Age OOR",($Z566-AN566)/VLOOKUP(AN$14&amp;"-rse-"&amp;$E566,Equations!$G:$I,3,0)))</f>
        <v/>
      </c>
      <c r="AS566" s="10" t="str">
        <f>IF($AA566="","",IF(OR($V566&lt;2.7,$V566&gt;90),"Age OOR",VLOOKUP(AS$14&amp;"-int-"&amp;$F566,Equations!$G:$I,3,0)+VLOOKUP(AS$14&amp;"-sexo-"&amp;$F566,Equations!$G:$I,3,0)*$U566+VLOOKUP(AS$14&amp;"-edad-"&amp;$F566,Equations!$G:$I,3,0)*$V566+VLOOKUP(AS$14&amp;"-est-"&amp;$F566,Equations!$G:$I,3,0)*(1/$W566)+VLOOKUP(AS$14&amp;"-imc-"&amp;$F566,Equations!$G:$I,3,0)*(1/$Q566)))</f>
        <v/>
      </c>
      <c r="AT566" s="10" t="str">
        <f>IF($AA566="","",IF(OR($V566&lt;2.7,$V566&gt;90),"Age OOR",AS566-1.6449*VLOOKUP(AS$14&amp;"-rse-"&amp;$F566,Equations!$G:$I,3,0)))</f>
        <v/>
      </c>
      <c r="AU566" s="10" t="str">
        <f>IF($AA566="","",IF(OR($V566&lt;2.7,$V566&gt;90),"Age OOR",AS566+1.6449*VLOOKUP(AS$14&amp;"-rse-"&amp;$F566,Equations!$G:$I,3,0)))</f>
        <v/>
      </c>
      <c r="AV566" s="10" t="str">
        <f t="shared" si="214"/>
        <v/>
      </c>
      <c r="AW566" s="10" t="str">
        <f>IF($AA566="","",IF(OR($V566&lt;2.7,$V566&gt;90),"Age OOR",($AA566-AS566)/VLOOKUP(AS$14&amp;"-rse-"&amp;$F566,Equations!$G:$I,3,0)))</f>
        <v/>
      </c>
      <c r="AX566" s="10" t="str">
        <f>IF($AB566="","",IF(OR($V566&lt;2.7,$V566&gt;90),"Age OOR",VLOOKUP(AX$14&amp;"-int-"&amp;$G566,Equations!$G:$I,3,0)+VLOOKUP(AX$14&amp;"-sexo-"&amp;$G566,Equations!$G:$I,3,0)*$U566+VLOOKUP(AX$14&amp;"-edad-"&amp;$G566,Equations!$G:$I,3,0)*$V566+VLOOKUP(AX$14&amp;"-est-"&amp;$G566,Equations!$G:$I,3,0)*(1/$W566)+VLOOKUP(AX$14&amp;"-imc-"&amp;$G566,Equations!$G:$I,3,0)*(1/$Q566)))</f>
        <v/>
      </c>
      <c r="AY566" s="10" t="str">
        <f>IF($AB566="","",IF(OR($V566&lt;2.7,$V566&gt;90),"Age OOR",AX566-1.6449*VLOOKUP(AX$14&amp;"-rse-"&amp;$G566,Equations!$G:$I,3,0)))</f>
        <v/>
      </c>
      <c r="AZ566" s="10" t="str">
        <f>IF($AB566="","",IF(OR($V566&lt;2.7,$V566&gt;90),"Age OOR",AX566+1.6449*VLOOKUP(AX$14&amp;"-rse-"&amp;$G566,Equations!$G:$I,3,0)))</f>
        <v/>
      </c>
      <c r="BA566" s="10" t="str">
        <f t="shared" si="215"/>
        <v/>
      </c>
      <c r="BB566" s="10" t="str">
        <f>IF($AB566="","",IF(OR($V566&lt;2.7,$V566&gt;90),"Age OOR",($AB566-AX566)/VLOOKUP(AX$14&amp;"-rse-"&amp;$G566,Equations!$G:$I,3,0)))</f>
        <v/>
      </c>
      <c r="BC566" s="10" t="str">
        <f>IF($AC566="","",IF(OR($V566&lt;2.7,$V566&gt;90),"Age OOR",VLOOKUP(BC$14&amp;"-int-"&amp;$H566,Equations!$G:$I,3,0)+VLOOKUP(BC$14&amp;"-sexo-"&amp;$H566,Equations!$G:$I,3,0)*$U566+VLOOKUP(BC$14&amp;"-edad-"&amp;$H566,Equations!$G:$I,3,0)*$V566+VLOOKUP(BC$14&amp;"-est-"&amp;$H566,Equations!$G:$I,3,0)*(1/$W566)+VLOOKUP(BC$14&amp;"-imc-"&amp;$H566,Equations!$G:$I,3,0)*(1/$Q566)))</f>
        <v/>
      </c>
      <c r="BD566" s="10" t="str">
        <f>IF($AC566="","",IF(OR($V566&lt;2.7,$V566&gt;90),"Age OOR",BC566-1.6449*VLOOKUP(BC$14&amp;"-rse-"&amp;$H566,Equations!$G:$I,3,0)))</f>
        <v/>
      </c>
      <c r="BE566" s="10" t="str">
        <f>IF($AC566="","",IF(OR($V566&lt;2.7,$V566&gt;90),"Age OOR",BC566+1.6449*VLOOKUP(BC$14&amp;"-rse-"&amp;$H566,Equations!$G:$I,3,0)))</f>
        <v/>
      </c>
      <c r="BF566" s="10" t="str">
        <f t="shared" si="216"/>
        <v/>
      </c>
      <c r="BG566" s="10" t="str">
        <f>IF($AC566="","",IF(OR($V566&lt;2.7,$V566&gt;90),"Age OOR",($AC566-BC566)/VLOOKUP(BC$14&amp;"-rse-"&amp;$H566,Equations!$G:$I,3,0)))</f>
        <v/>
      </c>
      <c r="BH566" s="10" t="str">
        <f>IF($AD566="","",IF(OR($V566&lt;2.7,$V566&gt;90),"Age OOR",VLOOKUP(BH$14&amp;"-int-"&amp;$I566,Equations!$G:$I,3,0)+VLOOKUP(BH$14&amp;"-sexo-"&amp;$I566,Equations!$G:$I,3,0)*$U566+VLOOKUP(BH$14&amp;"-edad-"&amp;$I566,Equations!$G:$I,3,0)*$V566+VLOOKUP(BH$14&amp;"-est-"&amp;$I566,Equations!$G:$I,3,0)*(1/$W566)+VLOOKUP(BH$14&amp;"-imc-"&amp;$I566,Equations!$G:$I,3,0)*(1/$Q566)))</f>
        <v/>
      </c>
      <c r="BI566" s="10" t="str">
        <f>IF($AD566="","",IF(OR($V566&lt;2.7,$V566&gt;90),"Age OOR",BH566-1.6449*VLOOKUP(BH$14&amp;"-rse-"&amp;$I566,Equations!$G:$I,3,0)))</f>
        <v/>
      </c>
      <c r="BJ566" s="10" t="str">
        <f>IF($AD566="","",IF(OR($V566&lt;2.7,$V566&gt;90),"Age OOR",BH566+1.6449*VLOOKUP(BH$14&amp;"-rse-"&amp;$I566,Equations!$G:$I,3,0)))</f>
        <v/>
      </c>
      <c r="BK566" s="10" t="str">
        <f t="shared" si="217"/>
        <v/>
      </c>
      <c r="BL566" s="10" t="str">
        <f>IF($AD566="","",IF(OR($V566&lt;2.7,$V566&gt;90),"Age OOR",($AD566-BH566)/VLOOKUP(BH$14&amp;"-rse-"&amp;$I566,Equations!$G:$I,3,0)))</f>
        <v/>
      </c>
      <c r="BM566" s="10" t="str">
        <f>IF($AE566="","",IF(OR($V566&lt;2.7,$V566&gt;90),"Age OOR",VLOOKUP(BM$14&amp;"-int-"&amp;$J566,Equations!$G:$I,3,0)+VLOOKUP(BM$14&amp;"-sexo-"&amp;$J566,Equations!$G:$I,3,0)*$U566+VLOOKUP(BM$14&amp;"-edad-"&amp;$J566,Equations!$G:$I,3,0)*$V566+VLOOKUP(BM$14&amp;"-est-"&amp;$J566,Equations!$G:$I,3,0)*(1/$W566)+VLOOKUP(BM$14&amp;"-imc-"&amp;$J566,Equations!$G:$I,3,0)*(1/$Q566)))</f>
        <v/>
      </c>
      <c r="BN566" s="10" t="str">
        <f>IF($AE566="","",IF(OR($V566&lt;2.7,$V566&gt;90),"Age OOR",BM566-1.6449*VLOOKUP(BM$14&amp;"-rse-"&amp;$J566,Equations!$G:$I,3,0)))</f>
        <v/>
      </c>
      <c r="BO566" s="10" t="str">
        <f>IF($AE566="","",IF(OR($V566&lt;2.7,$V566&gt;90),"Age OOR",BM566+1.6449*VLOOKUP(BM$14&amp;"-rse-"&amp;$J566,Equations!$G:$I,3,0)))</f>
        <v/>
      </c>
      <c r="BP566" s="10" t="str">
        <f t="shared" si="218"/>
        <v/>
      </c>
      <c r="BQ566" s="10" t="str">
        <f>IF($AE566="","",IF(OR($V566&lt;2.7,$V566&gt;90),"Age OOR",($AE566-BM566)/VLOOKUP(BM$14&amp;"-rse-"&amp;$J566,Equations!$G:$I,3,0)))</f>
        <v/>
      </c>
      <c r="BR566" s="10" t="str">
        <f>IF($AF566="","",IF(OR($V566&lt;2.7,$V566&gt;90),"Age OOR",VLOOKUP(BR$14&amp;"-int-"&amp;$K566,Equations!$G:$I,3,0)+VLOOKUP(BR$14&amp;"-sexo-"&amp;$K566,Equations!$G:$I,3,0)*$U566+VLOOKUP(BR$14&amp;"-edad-"&amp;$K566,Equations!$G:$I,3,0)*$V566+VLOOKUP(BR$14&amp;"-est-"&amp;$K566,Equations!$G:$I,3,0)*(1/$W566)+VLOOKUP(BR$14&amp;"-imc-"&amp;$K566,Equations!$G:$I,3,0)*(1/$Q566)))</f>
        <v/>
      </c>
      <c r="BS566" s="10" t="str">
        <f>IF($AF566="","",IF(OR($V566&lt;2.7,$V566&gt;90),"Age OOR",BR566-1.6449*VLOOKUP(BR$14&amp;"-rse-"&amp;$K566,Equations!$G:$I,3,0)))</f>
        <v/>
      </c>
      <c r="BT566" s="10" t="str">
        <f>IF($AF566="","",IF(OR($V566&lt;2.7,$V566&gt;90),"Age OOR",BR566+1.6449*VLOOKUP(BR$14&amp;"-rse-"&amp;$K566,Equations!$G:$I,3,0)))</f>
        <v/>
      </c>
      <c r="BU566" s="10" t="str">
        <f t="shared" si="219"/>
        <v/>
      </c>
      <c r="BV566" s="10" t="str">
        <f>IF($AF566="","",IF(OR($V566&lt;2.7,$V566&gt;90),"Age OOR",($AF566-BR566)/VLOOKUP(BR$14&amp;"-rse-"&amp;$K566,Equations!$G:$I,3,0)))</f>
        <v/>
      </c>
      <c r="BW566" s="10" t="str">
        <f>IF($AG566="","",IF(OR($V566&lt;2.7,$V566&gt;90),"Age OOR",VLOOKUP(BW$14&amp;"-int-"&amp;$L566,Equations!$G:$I,3,0)+VLOOKUP(BW$14&amp;"-sexo-"&amp;$L566,Equations!$G:$I,3,0)*$U566+VLOOKUP(BW$14&amp;"-edad-"&amp;$L566,Equations!$G:$I,3,0)*$V566+VLOOKUP(BW$14&amp;"-est-"&amp;$L566,Equations!$G:$I,3,0)*(1/$W566)+VLOOKUP(BW$14&amp;"-imc-"&amp;$L566,Equations!$G:$I,3,0)*(1/$Q566)))</f>
        <v/>
      </c>
      <c r="BX566" s="10" t="str">
        <f>IF($AG566="","",IF(OR($V566&lt;2.7,$V566&gt;90),"Age OOR",BW566-1.6449*VLOOKUP(BW$14&amp;"-rse-"&amp;$L566,Equations!$G:$I,3,0)))</f>
        <v/>
      </c>
      <c r="BY566" s="10" t="str">
        <f>IF($AG566="","",IF(OR($V566&lt;2.7,$V566&gt;90),"Age OOR",BW566+1.6449*VLOOKUP(BW$14&amp;"-rse-"&amp;$L566,Equations!$G:$I,3,0)))</f>
        <v/>
      </c>
      <c r="BZ566" s="10" t="str">
        <f t="shared" si="220"/>
        <v/>
      </c>
      <c r="CA566" s="10" t="str">
        <f>IF($AG566="","",IF(OR($V566&lt;2.7,$V566&gt;90),"Age OOR",($AG566-BW566)/VLOOKUP(BW$14&amp;"-rse-"&amp;$L566,Equations!$G:$I,3,0)))</f>
        <v/>
      </c>
      <c r="CB566" s="10" t="str">
        <f>IF($AH566="","",IF(OR($V566&lt;2.7,$V566&gt;90),"Age OOR",VLOOKUP(CB$14&amp;"-int-"&amp;$M566,Equations!$G:$I,3,0)+VLOOKUP(CB$14&amp;"-sexo-"&amp;$M566,Equations!$G:$I,3,0)*$U566+VLOOKUP(CB$14&amp;"-edad-"&amp;$M566,Equations!$G:$I,3,0)*$V566+VLOOKUP(CB$14&amp;"-est-"&amp;$M566,Equations!$G:$I,3,0)*(1/$W566)+VLOOKUP(CB$14&amp;"-imc-"&amp;$M566,Equations!$G:$I,3,0)*(1/$Q566)))</f>
        <v/>
      </c>
      <c r="CC566" s="10" t="str">
        <f>IF($AH566="","",IF(OR($V566&lt;2.7,$V566&gt;90),"Age OOR",CB566-1.6449*VLOOKUP(CB$14&amp;"-rse-"&amp;$M566,Equations!$G:$I,3,0)))</f>
        <v/>
      </c>
      <c r="CD566" s="10" t="str">
        <f>IF($AH566="","",IF(OR($V566&lt;2.7,$V566&gt;90),"Age OOR",CB566+1.6449*VLOOKUP(CB$14&amp;"-rse-"&amp;$M566,Equations!$G:$I,3,0)))</f>
        <v/>
      </c>
      <c r="CE566" s="10" t="str">
        <f t="shared" si="221"/>
        <v/>
      </c>
      <c r="CF566" s="10" t="str">
        <f>IF($AH566="","",IF(OR($V566&lt;2.7,$V566&gt;90),"Age OOR",($AH566-CB566)/VLOOKUP(CB$14&amp;"-rse-"&amp;$M566,Equations!$G:$I,3,0)))</f>
        <v/>
      </c>
      <c r="CG566" s="10" t="str">
        <f>IF($AI566="","",IF(OR($V566&lt;2.7,$V566&gt;90),"Age OOR",VLOOKUP(CG$14&amp;"-int-"&amp;$N566,Equations!$G:$I,3,0)+VLOOKUP(CG$14&amp;"-sexo-"&amp;$N566,Equations!$G:$I,3,0)*$U566+VLOOKUP(CG$14&amp;"-edad-"&amp;$N566,Equations!$G:$I,3,0)*$V566+VLOOKUP(CG$14&amp;"-est-"&amp;$N566,Equations!$G:$I,3,0)*(1/$W566)+VLOOKUP(CG$14&amp;"-imc-"&amp;$N566,Equations!$G:$I,3,0)*(1/$Q566)))</f>
        <v/>
      </c>
      <c r="CH566" s="10" t="str">
        <f>IF($AI566="","",IF(OR($V566&lt;2.7,$V566&gt;90),"Age OOR",CG566-1.6449*VLOOKUP(CG$14&amp;"-rse-"&amp;$N566,Equations!$G:$I,3,0)))</f>
        <v/>
      </c>
      <c r="CI566" s="10" t="str">
        <f>IF($AI566="","",IF(OR($V566&lt;2.7,$V566&gt;90),"Age OOR",CG566+1.6449*VLOOKUP(CG$14&amp;"-rse-"&amp;$N566,Equations!$G:$I,3,0)))</f>
        <v/>
      </c>
      <c r="CJ566" s="10" t="str">
        <f t="shared" si="222"/>
        <v/>
      </c>
      <c r="CK566" s="10" t="str">
        <f>IF($AI566="","",IF(OR($V566&lt;2.7,$V566&gt;90),"Age OOR",($AI566-CG566)/VLOOKUP(CG$14&amp;"-rse-"&amp;$N566,Equations!$G:$I,3,0)))</f>
        <v/>
      </c>
      <c r="CL566" s="10" t="str">
        <f>IF($AJ566="","",IF(OR($V566&lt;2.7,$V566&gt;90),"Age OOR",VLOOKUP(CL$14&amp;"-int-"&amp;$O566,Equations!$G:$I,3,0)+VLOOKUP(CL$14&amp;"-sexo-"&amp;$O566,Equations!$G:$I,3,0)*$U566+VLOOKUP(CL$14&amp;"-edad-"&amp;$O566,Equations!$G:$I,3,0)*$V566+VLOOKUP(CL$14&amp;"-est-"&amp;$O566,Equations!$G:$I,3,0)*(1/$W566)+VLOOKUP(CL$14&amp;"-imc-"&amp;$O566,Equations!$G:$I,3,0)*(1/$Q566)))</f>
        <v/>
      </c>
      <c r="CM566" s="10" t="str">
        <f>IF($AJ566="","",IF(OR($V566&lt;2.7,$V566&gt;90),"Age OOR",CL566-1.6449*VLOOKUP(CL$14&amp;"-rse-"&amp;$O566,Equations!$G:$I,3,0)))</f>
        <v/>
      </c>
      <c r="CN566" s="10" t="str">
        <f>IF($AJ566="","",IF(OR($V566&lt;2.7,$V566&gt;90),"Age OOR",CL566+1.6449*VLOOKUP(CL$14&amp;"-rse-"&amp;$O566,Equations!$G:$I,3,0)))</f>
        <v/>
      </c>
      <c r="CO566" s="10" t="str">
        <f t="shared" si="223"/>
        <v/>
      </c>
      <c r="CP566" s="10" t="str">
        <f>IF($AJ566="","",IF(OR($V566&lt;2.7,$V566&gt;90),"Age OOR",($AJ566-CL566)/VLOOKUP(CL$14&amp;"-rse-"&amp;$O566,Equations!$G:$I,3,0)))</f>
        <v/>
      </c>
      <c r="CQ566" s="10" t="str">
        <f>IF($AK566="","",IF(OR($V566&lt;2.7,$V566&gt;90),"Age OOR",EXP(VLOOKUP(CQ$14&amp;"-int-"&amp;$P566,Equations!$G:$I,3,0)+VLOOKUP(CQ$14&amp;"-sexo-"&amp;$P566,Equations!$G:$I,3,0)*$U566+VLOOKUP(CQ$14&amp;"-edad-"&amp;$P566,Equations!$G:$I,3,0)*$V566+VLOOKUP(CQ$14&amp;"-est-"&amp;$P566,Equations!$G:$I,3,0)*(1/$W566)+VLOOKUP(CQ$14&amp;"-imc-"&amp;$P566,Equations!$G:$I,3,0)*(1/$Q566))))</f>
        <v/>
      </c>
      <c r="CR566" s="10" t="str">
        <f>IF($AK566="","",IF(OR($V566&lt;2.7,$V566&gt;90),"Age OOR",EXP(LN(CQ566)-1.6449*VLOOKUP(CQ$14&amp;"-rse-"&amp;$P566,Equations!$G:$I,3,0))))</f>
        <v/>
      </c>
      <c r="CS566" s="10" t="str">
        <f>IF($AK566="","",IF(OR($V566&lt;2.7,$V566&gt;90),"Age OOR",EXP(LN(CQ566)+1.6449*VLOOKUP(CQ$14&amp;"-rse-"&amp;$P566,Equations!$G:$I,3,0))))</f>
        <v/>
      </c>
      <c r="CT566" s="10" t="str">
        <f t="shared" si="224"/>
        <v/>
      </c>
      <c r="CU566" s="10" t="str">
        <f>IF($AK566="","",IF(OR($V566&lt;2.7,$V566&gt;90),"Age OOR",(LN($AK566)-LN(CQ566))/VLOOKUP(CQ$14&amp;"-rse-"&amp;$P566,Equations!$G:$I,3,0)))</f>
        <v/>
      </c>
      <c r="CV566" s="47"/>
    </row>
    <row r="567" spans="5:109" x14ac:dyDescent="0.2">
      <c r="E567" s="23" t="str">
        <f t="shared" si="200"/>
        <v>Age out of range</v>
      </c>
      <c r="F567" s="23" t="str">
        <f t="shared" si="201"/>
        <v>Age out of range</v>
      </c>
      <c r="G567" s="23" t="str">
        <f t="shared" si="202"/>
        <v>Age out of range</v>
      </c>
      <c r="H567" s="23" t="str">
        <f t="shared" si="203"/>
        <v>Age out of range</v>
      </c>
      <c r="I567" s="23" t="str">
        <f t="shared" si="204"/>
        <v>Age out of range</v>
      </c>
      <c r="J567" s="23" t="str">
        <f t="shared" si="205"/>
        <v>Age out of range</v>
      </c>
      <c r="K567" s="23" t="str">
        <f t="shared" si="206"/>
        <v>Age out of range</v>
      </c>
      <c r="L567" s="23" t="str">
        <f t="shared" si="207"/>
        <v>Age out of range</v>
      </c>
      <c r="M567" s="23" t="str">
        <f t="shared" si="208"/>
        <v>Age out of range</v>
      </c>
      <c r="N567" s="23" t="str">
        <f t="shared" si="209"/>
        <v>Age out of range</v>
      </c>
      <c r="O567" s="23" t="str">
        <f t="shared" si="210"/>
        <v>Age out of range</v>
      </c>
      <c r="P567" s="23" t="str">
        <f t="shared" si="211"/>
        <v>Age out of range</v>
      </c>
      <c r="Q567" s="23" t="e">
        <f t="shared" si="212"/>
        <v>#DIV/0!</v>
      </c>
      <c r="R567" s="17"/>
      <c r="S567" s="23">
        <v>551</v>
      </c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7"/>
      <c r="AM567" s="47"/>
      <c r="AN567" s="10" t="str">
        <f>IF($Z567="","",IF(OR($V567&lt;2.7,$V567&gt;90),"Age OOR",VLOOKUP(AN$14&amp;"-int-"&amp;$E567,Equations!$G:$I,3,0)+VLOOKUP(AN$14&amp;"-sexo-"&amp;$E567,Equations!$G:$I,3,0)*$U567+VLOOKUP(AN$14&amp;"-edad-"&amp;$E567,Equations!$G:$I,3,0)*$V567+VLOOKUP(AN$14&amp;"-est-"&amp;$E567,Equations!$G:$I,3,0)*(1/$W567)+VLOOKUP(AN$14&amp;"-imc-"&amp;$E567,Equations!$G:$I,3,0)*(1/$Q567)))</f>
        <v/>
      </c>
      <c r="AO567" s="10" t="str">
        <f>IF($Z567="","",IF(OR($V567&lt;2.7,$V567&gt;90),"Age OOR",AN567-1.6449*VLOOKUP(AN$14&amp;"-rse-"&amp;$E567,Equations!$G:$I,3,0)))</f>
        <v/>
      </c>
      <c r="AP567" s="10" t="str">
        <f>IF($Z567="","",IF(OR($V567&lt;2.7,$V567&gt;90),"Age OOR",AN567+1.6449*VLOOKUP(AN$14&amp;"-rse-"&amp;$E567,Equations!$G:$I,3,0)))</f>
        <v/>
      </c>
      <c r="AQ567" s="10" t="str">
        <f t="shared" si="213"/>
        <v/>
      </c>
      <c r="AR567" s="10" t="str">
        <f>IF($Z567="","",IF(OR($V567&lt;2.7,$V567&gt;90),"Age OOR",($Z567-AN567)/VLOOKUP(AN$14&amp;"-rse-"&amp;$E567,Equations!$G:$I,3,0)))</f>
        <v/>
      </c>
      <c r="AS567" s="10" t="str">
        <f>IF($AA567="","",IF(OR($V567&lt;2.7,$V567&gt;90),"Age OOR",VLOOKUP(AS$14&amp;"-int-"&amp;$F567,Equations!$G:$I,3,0)+VLOOKUP(AS$14&amp;"-sexo-"&amp;$F567,Equations!$G:$I,3,0)*$U567+VLOOKUP(AS$14&amp;"-edad-"&amp;$F567,Equations!$G:$I,3,0)*$V567+VLOOKUP(AS$14&amp;"-est-"&amp;$F567,Equations!$G:$I,3,0)*(1/$W567)+VLOOKUP(AS$14&amp;"-imc-"&amp;$F567,Equations!$G:$I,3,0)*(1/$Q567)))</f>
        <v/>
      </c>
      <c r="AT567" s="10" t="str">
        <f>IF($AA567="","",IF(OR($V567&lt;2.7,$V567&gt;90),"Age OOR",AS567-1.6449*VLOOKUP(AS$14&amp;"-rse-"&amp;$F567,Equations!$G:$I,3,0)))</f>
        <v/>
      </c>
      <c r="AU567" s="10" t="str">
        <f>IF($AA567="","",IF(OR($V567&lt;2.7,$V567&gt;90),"Age OOR",AS567+1.6449*VLOOKUP(AS$14&amp;"-rse-"&amp;$F567,Equations!$G:$I,3,0)))</f>
        <v/>
      </c>
      <c r="AV567" s="10" t="str">
        <f t="shared" si="214"/>
        <v/>
      </c>
      <c r="AW567" s="10" t="str">
        <f>IF($AA567="","",IF(OR($V567&lt;2.7,$V567&gt;90),"Age OOR",($AA567-AS567)/VLOOKUP(AS$14&amp;"-rse-"&amp;$F567,Equations!$G:$I,3,0)))</f>
        <v/>
      </c>
      <c r="AX567" s="10" t="str">
        <f>IF($AB567="","",IF(OR($V567&lt;2.7,$V567&gt;90),"Age OOR",VLOOKUP(AX$14&amp;"-int-"&amp;$G567,Equations!$G:$I,3,0)+VLOOKUP(AX$14&amp;"-sexo-"&amp;$G567,Equations!$G:$I,3,0)*$U567+VLOOKUP(AX$14&amp;"-edad-"&amp;$G567,Equations!$G:$I,3,0)*$V567+VLOOKUP(AX$14&amp;"-est-"&amp;$G567,Equations!$G:$I,3,0)*(1/$W567)+VLOOKUP(AX$14&amp;"-imc-"&amp;$G567,Equations!$G:$I,3,0)*(1/$Q567)))</f>
        <v/>
      </c>
      <c r="AY567" s="10" t="str">
        <f>IF($AB567="","",IF(OR($V567&lt;2.7,$V567&gt;90),"Age OOR",AX567-1.6449*VLOOKUP(AX$14&amp;"-rse-"&amp;$G567,Equations!$G:$I,3,0)))</f>
        <v/>
      </c>
      <c r="AZ567" s="10" t="str">
        <f>IF($AB567="","",IF(OR($V567&lt;2.7,$V567&gt;90),"Age OOR",AX567+1.6449*VLOOKUP(AX$14&amp;"-rse-"&amp;$G567,Equations!$G:$I,3,0)))</f>
        <v/>
      </c>
      <c r="BA567" s="10" t="str">
        <f t="shared" si="215"/>
        <v/>
      </c>
      <c r="BB567" s="10" t="str">
        <f>IF($AB567="","",IF(OR($V567&lt;2.7,$V567&gt;90),"Age OOR",($AB567-AX567)/VLOOKUP(AX$14&amp;"-rse-"&amp;$G567,Equations!$G:$I,3,0)))</f>
        <v/>
      </c>
      <c r="BC567" s="10" t="str">
        <f>IF($AC567="","",IF(OR($V567&lt;2.7,$V567&gt;90),"Age OOR",VLOOKUP(BC$14&amp;"-int-"&amp;$H567,Equations!$G:$I,3,0)+VLOOKUP(BC$14&amp;"-sexo-"&amp;$H567,Equations!$G:$I,3,0)*$U567+VLOOKUP(BC$14&amp;"-edad-"&amp;$H567,Equations!$G:$I,3,0)*$V567+VLOOKUP(BC$14&amp;"-est-"&amp;$H567,Equations!$G:$I,3,0)*(1/$W567)+VLOOKUP(BC$14&amp;"-imc-"&amp;$H567,Equations!$G:$I,3,0)*(1/$Q567)))</f>
        <v/>
      </c>
      <c r="BD567" s="10" t="str">
        <f>IF($AC567="","",IF(OR($V567&lt;2.7,$V567&gt;90),"Age OOR",BC567-1.6449*VLOOKUP(BC$14&amp;"-rse-"&amp;$H567,Equations!$G:$I,3,0)))</f>
        <v/>
      </c>
      <c r="BE567" s="10" t="str">
        <f>IF($AC567="","",IF(OR($V567&lt;2.7,$V567&gt;90),"Age OOR",BC567+1.6449*VLOOKUP(BC$14&amp;"-rse-"&amp;$H567,Equations!$G:$I,3,0)))</f>
        <v/>
      </c>
      <c r="BF567" s="10" t="str">
        <f t="shared" si="216"/>
        <v/>
      </c>
      <c r="BG567" s="10" t="str">
        <f>IF($AC567="","",IF(OR($V567&lt;2.7,$V567&gt;90),"Age OOR",($AC567-BC567)/VLOOKUP(BC$14&amp;"-rse-"&amp;$H567,Equations!$G:$I,3,0)))</f>
        <v/>
      </c>
      <c r="BH567" s="10" t="str">
        <f>IF($AD567="","",IF(OR($V567&lt;2.7,$V567&gt;90),"Age OOR",VLOOKUP(BH$14&amp;"-int-"&amp;$I567,Equations!$G:$I,3,0)+VLOOKUP(BH$14&amp;"-sexo-"&amp;$I567,Equations!$G:$I,3,0)*$U567+VLOOKUP(BH$14&amp;"-edad-"&amp;$I567,Equations!$G:$I,3,0)*$V567+VLOOKUP(BH$14&amp;"-est-"&amp;$I567,Equations!$G:$I,3,0)*(1/$W567)+VLOOKUP(BH$14&amp;"-imc-"&amp;$I567,Equations!$G:$I,3,0)*(1/$Q567)))</f>
        <v/>
      </c>
      <c r="BI567" s="10" t="str">
        <f>IF($AD567="","",IF(OR($V567&lt;2.7,$V567&gt;90),"Age OOR",BH567-1.6449*VLOOKUP(BH$14&amp;"-rse-"&amp;$I567,Equations!$G:$I,3,0)))</f>
        <v/>
      </c>
      <c r="BJ567" s="10" t="str">
        <f>IF($AD567="","",IF(OR($V567&lt;2.7,$V567&gt;90),"Age OOR",BH567+1.6449*VLOOKUP(BH$14&amp;"-rse-"&amp;$I567,Equations!$G:$I,3,0)))</f>
        <v/>
      </c>
      <c r="BK567" s="10" t="str">
        <f t="shared" si="217"/>
        <v/>
      </c>
      <c r="BL567" s="10" t="str">
        <f>IF($AD567="","",IF(OR($V567&lt;2.7,$V567&gt;90),"Age OOR",($AD567-BH567)/VLOOKUP(BH$14&amp;"-rse-"&amp;$I567,Equations!$G:$I,3,0)))</f>
        <v/>
      </c>
      <c r="BM567" s="10" t="str">
        <f>IF($AE567="","",IF(OR($V567&lt;2.7,$V567&gt;90),"Age OOR",VLOOKUP(BM$14&amp;"-int-"&amp;$J567,Equations!$G:$I,3,0)+VLOOKUP(BM$14&amp;"-sexo-"&amp;$J567,Equations!$G:$I,3,0)*$U567+VLOOKUP(BM$14&amp;"-edad-"&amp;$J567,Equations!$G:$I,3,0)*$V567+VLOOKUP(BM$14&amp;"-est-"&amp;$J567,Equations!$G:$I,3,0)*(1/$W567)+VLOOKUP(BM$14&amp;"-imc-"&amp;$J567,Equations!$G:$I,3,0)*(1/$Q567)))</f>
        <v/>
      </c>
      <c r="BN567" s="10" t="str">
        <f>IF($AE567="","",IF(OR($V567&lt;2.7,$V567&gt;90),"Age OOR",BM567-1.6449*VLOOKUP(BM$14&amp;"-rse-"&amp;$J567,Equations!$G:$I,3,0)))</f>
        <v/>
      </c>
      <c r="BO567" s="10" t="str">
        <f>IF($AE567="","",IF(OR($V567&lt;2.7,$V567&gt;90),"Age OOR",BM567+1.6449*VLOOKUP(BM$14&amp;"-rse-"&amp;$J567,Equations!$G:$I,3,0)))</f>
        <v/>
      </c>
      <c r="BP567" s="10" t="str">
        <f t="shared" si="218"/>
        <v/>
      </c>
      <c r="BQ567" s="10" t="str">
        <f>IF($AE567="","",IF(OR($V567&lt;2.7,$V567&gt;90),"Age OOR",($AE567-BM567)/VLOOKUP(BM$14&amp;"-rse-"&amp;$J567,Equations!$G:$I,3,0)))</f>
        <v/>
      </c>
      <c r="BR567" s="10" t="str">
        <f>IF($AF567="","",IF(OR($V567&lt;2.7,$V567&gt;90),"Age OOR",VLOOKUP(BR$14&amp;"-int-"&amp;$K567,Equations!$G:$I,3,0)+VLOOKUP(BR$14&amp;"-sexo-"&amp;$K567,Equations!$G:$I,3,0)*$U567+VLOOKUP(BR$14&amp;"-edad-"&amp;$K567,Equations!$G:$I,3,0)*$V567+VLOOKUP(BR$14&amp;"-est-"&amp;$K567,Equations!$G:$I,3,0)*(1/$W567)+VLOOKUP(BR$14&amp;"-imc-"&amp;$K567,Equations!$G:$I,3,0)*(1/$Q567)))</f>
        <v/>
      </c>
      <c r="BS567" s="10" t="str">
        <f>IF($AF567="","",IF(OR($V567&lt;2.7,$V567&gt;90),"Age OOR",BR567-1.6449*VLOOKUP(BR$14&amp;"-rse-"&amp;$K567,Equations!$G:$I,3,0)))</f>
        <v/>
      </c>
      <c r="BT567" s="10" t="str">
        <f>IF($AF567="","",IF(OR($V567&lt;2.7,$V567&gt;90),"Age OOR",BR567+1.6449*VLOOKUP(BR$14&amp;"-rse-"&amp;$K567,Equations!$G:$I,3,0)))</f>
        <v/>
      </c>
      <c r="BU567" s="10" t="str">
        <f t="shared" si="219"/>
        <v/>
      </c>
      <c r="BV567" s="10" t="str">
        <f>IF($AF567="","",IF(OR($V567&lt;2.7,$V567&gt;90),"Age OOR",($AF567-BR567)/VLOOKUP(BR$14&amp;"-rse-"&amp;$K567,Equations!$G:$I,3,0)))</f>
        <v/>
      </c>
      <c r="BW567" s="10" t="str">
        <f>IF($AG567="","",IF(OR($V567&lt;2.7,$V567&gt;90),"Age OOR",VLOOKUP(BW$14&amp;"-int-"&amp;$L567,Equations!$G:$I,3,0)+VLOOKUP(BW$14&amp;"-sexo-"&amp;$L567,Equations!$G:$I,3,0)*$U567+VLOOKUP(BW$14&amp;"-edad-"&amp;$L567,Equations!$G:$I,3,0)*$V567+VLOOKUP(BW$14&amp;"-est-"&amp;$L567,Equations!$G:$I,3,0)*(1/$W567)+VLOOKUP(BW$14&amp;"-imc-"&amp;$L567,Equations!$G:$I,3,0)*(1/$Q567)))</f>
        <v/>
      </c>
      <c r="BX567" s="10" t="str">
        <f>IF($AG567="","",IF(OR($V567&lt;2.7,$V567&gt;90),"Age OOR",BW567-1.6449*VLOOKUP(BW$14&amp;"-rse-"&amp;$L567,Equations!$G:$I,3,0)))</f>
        <v/>
      </c>
      <c r="BY567" s="10" t="str">
        <f>IF($AG567="","",IF(OR($V567&lt;2.7,$V567&gt;90),"Age OOR",BW567+1.6449*VLOOKUP(BW$14&amp;"-rse-"&amp;$L567,Equations!$G:$I,3,0)))</f>
        <v/>
      </c>
      <c r="BZ567" s="10" t="str">
        <f t="shared" si="220"/>
        <v/>
      </c>
      <c r="CA567" s="10" t="str">
        <f>IF($AG567="","",IF(OR($V567&lt;2.7,$V567&gt;90),"Age OOR",($AG567-BW567)/VLOOKUP(BW$14&amp;"-rse-"&amp;$L567,Equations!$G:$I,3,0)))</f>
        <v/>
      </c>
      <c r="CB567" s="10" t="str">
        <f>IF($AH567="","",IF(OR($V567&lt;2.7,$V567&gt;90),"Age OOR",VLOOKUP(CB$14&amp;"-int-"&amp;$M567,Equations!$G:$I,3,0)+VLOOKUP(CB$14&amp;"-sexo-"&amp;$M567,Equations!$G:$I,3,0)*$U567+VLOOKUP(CB$14&amp;"-edad-"&amp;$M567,Equations!$G:$I,3,0)*$V567+VLOOKUP(CB$14&amp;"-est-"&amp;$M567,Equations!$G:$I,3,0)*(1/$W567)+VLOOKUP(CB$14&amp;"-imc-"&amp;$M567,Equations!$G:$I,3,0)*(1/$Q567)))</f>
        <v/>
      </c>
      <c r="CC567" s="10" t="str">
        <f>IF($AH567="","",IF(OR($V567&lt;2.7,$V567&gt;90),"Age OOR",CB567-1.6449*VLOOKUP(CB$14&amp;"-rse-"&amp;$M567,Equations!$G:$I,3,0)))</f>
        <v/>
      </c>
      <c r="CD567" s="10" t="str">
        <f>IF($AH567="","",IF(OR($V567&lt;2.7,$V567&gt;90),"Age OOR",CB567+1.6449*VLOOKUP(CB$14&amp;"-rse-"&amp;$M567,Equations!$G:$I,3,0)))</f>
        <v/>
      </c>
      <c r="CE567" s="10" t="str">
        <f t="shared" si="221"/>
        <v/>
      </c>
      <c r="CF567" s="10" t="str">
        <f>IF($AH567="","",IF(OR($V567&lt;2.7,$V567&gt;90),"Age OOR",($AH567-CB567)/VLOOKUP(CB$14&amp;"-rse-"&amp;$M567,Equations!$G:$I,3,0)))</f>
        <v/>
      </c>
      <c r="CG567" s="10" t="str">
        <f>IF($AI567="","",IF(OR($V567&lt;2.7,$V567&gt;90),"Age OOR",VLOOKUP(CG$14&amp;"-int-"&amp;$N567,Equations!$G:$I,3,0)+VLOOKUP(CG$14&amp;"-sexo-"&amp;$N567,Equations!$G:$I,3,0)*$U567+VLOOKUP(CG$14&amp;"-edad-"&amp;$N567,Equations!$G:$I,3,0)*$V567+VLOOKUP(CG$14&amp;"-est-"&amp;$N567,Equations!$G:$I,3,0)*(1/$W567)+VLOOKUP(CG$14&amp;"-imc-"&amp;$N567,Equations!$G:$I,3,0)*(1/$Q567)))</f>
        <v/>
      </c>
      <c r="CH567" s="10" t="str">
        <f>IF($AI567="","",IF(OR($V567&lt;2.7,$V567&gt;90),"Age OOR",CG567-1.6449*VLOOKUP(CG$14&amp;"-rse-"&amp;$N567,Equations!$G:$I,3,0)))</f>
        <v/>
      </c>
      <c r="CI567" s="10" t="str">
        <f>IF($AI567="","",IF(OR($V567&lt;2.7,$V567&gt;90),"Age OOR",CG567+1.6449*VLOOKUP(CG$14&amp;"-rse-"&amp;$N567,Equations!$G:$I,3,0)))</f>
        <v/>
      </c>
      <c r="CJ567" s="10" t="str">
        <f t="shared" si="222"/>
        <v/>
      </c>
      <c r="CK567" s="10" t="str">
        <f>IF($AI567="","",IF(OR($V567&lt;2.7,$V567&gt;90),"Age OOR",($AI567-CG567)/VLOOKUP(CG$14&amp;"-rse-"&amp;$N567,Equations!$G:$I,3,0)))</f>
        <v/>
      </c>
      <c r="CL567" s="10" t="str">
        <f>IF($AJ567="","",IF(OR($V567&lt;2.7,$V567&gt;90),"Age OOR",VLOOKUP(CL$14&amp;"-int-"&amp;$O567,Equations!$G:$I,3,0)+VLOOKUP(CL$14&amp;"-sexo-"&amp;$O567,Equations!$G:$I,3,0)*$U567+VLOOKUP(CL$14&amp;"-edad-"&amp;$O567,Equations!$G:$I,3,0)*$V567+VLOOKUP(CL$14&amp;"-est-"&amp;$O567,Equations!$G:$I,3,0)*(1/$W567)+VLOOKUP(CL$14&amp;"-imc-"&amp;$O567,Equations!$G:$I,3,0)*(1/$Q567)))</f>
        <v/>
      </c>
      <c r="CM567" s="10" t="str">
        <f>IF($AJ567="","",IF(OR($V567&lt;2.7,$V567&gt;90),"Age OOR",CL567-1.6449*VLOOKUP(CL$14&amp;"-rse-"&amp;$O567,Equations!$G:$I,3,0)))</f>
        <v/>
      </c>
      <c r="CN567" s="10" t="str">
        <f>IF($AJ567="","",IF(OR($V567&lt;2.7,$V567&gt;90),"Age OOR",CL567+1.6449*VLOOKUP(CL$14&amp;"-rse-"&amp;$O567,Equations!$G:$I,3,0)))</f>
        <v/>
      </c>
      <c r="CO567" s="10" t="str">
        <f t="shared" si="223"/>
        <v/>
      </c>
      <c r="CP567" s="10" t="str">
        <f>IF($AJ567="","",IF(OR($V567&lt;2.7,$V567&gt;90),"Age OOR",($AJ567-CL567)/VLOOKUP(CL$14&amp;"-rse-"&amp;$O567,Equations!$G:$I,3,0)))</f>
        <v/>
      </c>
      <c r="CQ567" s="10" t="str">
        <f>IF($AK567="","",IF(OR($V567&lt;2.7,$V567&gt;90),"Age OOR",EXP(VLOOKUP(CQ$14&amp;"-int-"&amp;$P567,Equations!$G:$I,3,0)+VLOOKUP(CQ$14&amp;"-sexo-"&amp;$P567,Equations!$G:$I,3,0)*$U567+VLOOKUP(CQ$14&amp;"-edad-"&amp;$P567,Equations!$G:$I,3,0)*$V567+VLOOKUP(CQ$14&amp;"-est-"&amp;$P567,Equations!$G:$I,3,0)*(1/$W567)+VLOOKUP(CQ$14&amp;"-imc-"&amp;$P567,Equations!$G:$I,3,0)*(1/$Q567))))</f>
        <v/>
      </c>
      <c r="CR567" s="10" t="str">
        <f>IF($AK567="","",IF(OR($V567&lt;2.7,$V567&gt;90),"Age OOR",EXP(LN(CQ567)-1.6449*VLOOKUP(CQ$14&amp;"-rse-"&amp;$P567,Equations!$G:$I,3,0))))</f>
        <v/>
      </c>
      <c r="CS567" s="10" t="str">
        <f>IF($AK567="","",IF(OR($V567&lt;2.7,$V567&gt;90),"Age OOR",EXP(LN(CQ567)+1.6449*VLOOKUP(CQ$14&amp;"-rse-"&amp;$P567,Equations!$G:$I,3,0))))</f>
        <v/>
      </c>
      <c r="CT567" s="10" t="str">
        <f t="shared" si="224"/>
        <v/>
      </c>
      <c r="CU567" s="10" t="str">
        <f>IF($AK567="","",IF(OR($V567&lt;2.7,$V567&gt;90),"Age OOR",(LN($AK567)-LN(CQ567))/VLOOKUP(CQ$14&amp;"-rse-"&amp;$P567,Equations!$G:$I,3,0)))</f>
        <v/>
      </c>
      <c r="CV567" s="47"/>
    </row>
    <row r="568" spans="5:109" x14ac:dyDescent="0.2">
      <c r="E568" s="23" t="str">
        <f t="shared" si="200"/>
        <v>Age out of range</v>
      </c>
      <c r="F568" s="23" t="str">
        <f t="shared" si="201"/>
        <v>Age out of range</v>
      </c>
      <c r="G568" s="23" t="str">
        <f t="shared" si="202"/>
        <v>Age out of range</v>
      </c>
      <c r="H568" s="23" t="str">
        <f t="shared" si="203"/>
        <v>Age out of range</v>
      </c>
      <c r="I568" s="23" t="str">
        <f t="shared" si="204"/>
        <v>Age out of range</v>
      </c>
      <c r="J568" s="23" t="str">
        <f t="shared" si="205"/>
        <v>Age out of range</v>
      </c>
      <c r="K568" s="23" t="str">
        <f t="shared" si="206"/>
        <v>Age out of range</v>
      </c>
      <c r="L568" s="23" t="str">
        <f t="shared" si="207"/>
        <v>Age out of range</v>
      </c>
      <c r="M568" s="23" t="str">
        <f t="shared" si="208"/>
        <v>Age out of range</v>
      </c>
      <c r="N568" s="23" t="str">
        <f t="shared" si="209"/>
        <v>Age out of range</v>
      </c>
      <c r="O568" s="23" t="str">
        <f t="shared" si="210"/>
        <v>Age out of range</v>
      </c>
      <c r="P568" s="23" t="str">
        <f t="shared" si="211"/>
        <v>Age out of range</v>
      </c>
      <c r="Q568" s="23" t="e">
        <f t="shared" si="212"/>
        <v>#DIV/0!</v>
      </c>
      <c r="R568" s="17"/>
      <c r="S568" s="23">
        <v>552</v>
      </c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7"/>
      <c r="AM568" s="47"/>
      <c r="AN568" s="10" t="str">
        <f>IF($Z568="","",IF(OR($V568&lt;2.7,$V568&gt;90),"Age OOR",VLOOKUP(AN$14&amp;"-int-"&amp;$E568,Equations!$G:$I,3,0)+VLOOKUP(AN$14&amp;"-sexo-"&amp;$E568,Equations!$G:$I,3,0)*$U568+VLOOKUP(AN$14&amp;"-edad-"&amp;$E568,Equations!$G:$I,3,0)*$V568+VLOOKUP(AN$14&amp;"-est-"&amp;$E568,Equations!$G:$I,3,0)*(1/$W568)+VLOOKUP(AN$14&amp;"-imc-"&amp;$E568,Equations!$G:$I,3,0)*(1/$Q568)))</f>
        <v/>
      </c>
      <c r="AO568" s="10" t="str">
        <f>IF($Z568="","",IF(OR($V568&lt;2.7,$V568&gt;90),"Age OOR",AN568-1.6449*VLOOKUP(AN$14&amp;"-rse-"&amp;$E568,Equations!$G:$I,3,0)))</f>
        <v/>
      </c>
      <c r="AP568" s="10" t="str">
        <f>IF($Z568="","",IF(OR($V568&lt;2.7,$V568&gt;90),"Age OOR",AN568+1.6449*VLOOKUP(AN$14&amp;"-rse-"&amp;$E568,Equations!$G:$I,3,0)))</f>
        <v/>
      </c>
      <c r="AQ568" s="10" t="str">
        <f t="shared" si="213"/>
        <v/>
      </c>
      <c r="AR568" s="10" t="str">
        <f>IF($Z568="","",IF(OR($V568&lt;2.7,$V568&gt;90),"Age OOR",($Z568-AN568)/VLOOKUP(AN$14&amp;"-rse-"&amp;$E568,Equations!$G:$I,3,0)))</f>
        <v/>
      </c>
      <c r="AS568" s="10" t="str">
        <f>IF($AA568="","",IF(OR($V568&lt;2.7,$V568&gt;90),"Age OOR",VLOOKUP(AS$14&amp;"-int-"&amp;$F568,Equations!$G:$I,3,0)+VLOOKUP(AS$14&amp;"-sexo-"&amp;$F568,Equations!$G:$I,3,0)*$U568+VLOOKUP(AS$14&amp;"-edad-"&amp;$F568,Equations!$G:$I,3,0)*$V568+VLOOKUP(AS$14&amp;"-est-"&amp;$F568,Equations!$G:$I,3,0)*(1/$W568)+VLOOKUP(AS$14&amp;"-imc-"&amp;$F568,Equations!$G:$I,3,0)*(1/$Q568)))</f>
        <v/>
      </c>
      <c r="AT568" s="10" t="str">
        <f>IF($AA568="","",IF(OR($V568&lt;2.7,$V568&gt;90),"Age OOR",AS568-1.6449*VLOOKUP(AS$14&amp;"-rse-"&amp;$F568,Equations!$G:$I,3,0)))</f>
        <v/>
      </c>
      <c r="AU568" s="10" t="str">
        <f>IF($AA568="","",IF(OR($V568&lt;2.7,$V568&gt;90),"Age OOR",AS568+1.6449*VLOOKUP(AS$14&amp;"-rse-"&amp;$F568,Equations!$G:$I,3,0)))</f>
        <v/>
      </c>
      <c r="AV568" s="10" t="str">
        <f t="shared" si="214"/>
        <v/>
      </c>
      <c r="AW568" s="10" t="str">
        <f>IF($AA568="","",IF(OR($V568&lt;2.7,$V568&gt;90),"Age OOR",($AA568-AS568)/VLOOKUP(AS$14&amp;"-rse-"&amp;$F568,Equations!$G:$I,3,0)))</f>
        <v/>
      </c>
      <c r="AX568" s="10" t="str">
        <f>IF($AB568="","",IF(OR($V568&lt;2.7,$V568&gt;90),"Age OOR",VLOOKUP(AX$14&amp;"-int-"&amp;$G568,Equations!$G:$I,3,0)+VLOOKUP(AX$14&amp;"-sexo-"&amp;$G568,Equations!$G:$I,3,0)*$U568+VLOOKUP(AX$14&amp;"-edad-"&amp;$G568,Equations!$G:$I,3,0)*$V568+VLOOKUP(AX$14&amp;"-est-"&amp;$G568,Equations!$G:$I,3,0)*(1/$W568)+VLOOKUP(AX$14&amp;"-imc-"&amp;$G568,Equations!$G:$I,3,0)*(1/$Q568)))</f>
        <v/>
      </c>
      <c r="AY568" s="10" t="str">
        <f>IF($AB568="","",IF(OR($V568&lt;2.7,$V568&gt;90),"Age OOR",AX568-1.6449*VLOOKUP(AX$14&amp;"-rse-"&amp;$G568,Equations!$G:$I,3,0)))</f>
        <v/>
      </c>
      <c r="AZ568" s="10" t="str">
        <f>IF($AB568="","",IF(OR($V568&lt;2.7,$V568&gt;90),"Age OOR",AX568+1.6449*VLOOKUP(AX$14&amp;"-rse-"&amp;$G568,Equations!$G:$I,3,0)))</f>
        <v/>
      </c>
      <c r="BA568" s="10" t="str">
        <f t="shared" si="215"/>
        <v/>
      </c>
      <c r="BB568" s="10" t="str">
        <f>IF($AB568="","",IF(OR($V568&lt;2.7,$V568&gt;90),"Age OOR",($AB568-AX568)/VLOOKUP(AX$14&amp;"-rse-"&amp;$G568,Equations!$G:$I,3,0)))</f>
        <v/>
      </c>
      <c r="BC568" s="10" t="str">
        <f>IF($AC568="","",IF(OR($V568&lt;2.7,$V568&gt;90),"Age OOR",VLOOKUP(BC$14&amp;"-int-"&amp;$H568,Equations!$G:$I,3,0)+VLOOKUP(BC$14&amp;"-sexo-"&amp;$H568,Equations!$G:$I,3,0)*$U568+VLOOKUP(BC$14&amp;"-edad-"&amp;$H568,Equations!$G:$I,3,0)*$V568+VLOOKUP(BC$14&amp;"-est-"&amp;$H568,Equations!$G:$I,3,0)*(1/$W568)+VLOOKUP(BC$14&amp;"-imc-"&amp;$H568,Equations!$G:$I,3,0)*(1/$Q568)))</f>
        <v/>
      </c>
      <c r="BD568" s="10" t="str">
        <f>IF($AC568="","",IF(OR($V568&lt;2.7,$V568&gt;90),"Age OOR",BC568-1.6449*VLOOKUP(BC$14&amp;"-rse-"&amp;$H568,Equations!$G:$I,3,0)))</f>
        <v/>
      </c>
      <c r="BE568" s="10" t="str">
        <f>IF($AC568="","",IF(OR($V568&lt;2.7,$V568&gt;90),"Age OOR",BC568+1.6449*VLOOKUP(BC$14&amp;"-rse-"&amp;$H568,Equations!$G:$I,3,0)))</f>
        <v/>
      </c>
      <c r="BF568" s="10" t="str">
        <f t="shared" si="216"/>
        <v/>
      </c>
      <c r="BG568" s="10" t="str">
        <f>IF($AC568="","",IF(OR($V568&lt;2.7,$V568&gt;90),"Age OOR",($AC568-BC568)/VLOOKUP(BC$14&amp;"-rse-"&amp;$H568,Equations!$G:$I,3,0)))</f>
        <v/>
      </c>
      <c r="BH568" s="10" t="str">
        <f>IF($AD568="","",IF(OR($V568&lt;2.7,$V568&gt;90),"Age OOR",VLOOKUP(BH$14&amp;"-int-"&amp;$I568,Equations!$G:$I,3,0)+VLOOKUP(BH$14&amp;"-sexo-"&amp;$I568,Equations!$G:$I,3,0)*$U568+VLOOKUP(BH$14&amp;"-edad-"&amp;$I568,Equations!$G:$I,3,0)*$V568+VLOOKUP(BH$14&amp;"-est-"&amp;$I568,Equations!$G:$I,3,0)*(1/$W568)+VLOOKUP(BH$14&amp;"-imc-"&amp;$I568,Equations!$G:$I,3,0)*(1/$Q568)))</f>
        <v/>
      </c>
      <c r="BI568" s="10" t="str">
        <f>IF($AD568="","",IF(OR($V568&lt;2.7,$V568&gt;90),"Age OOR",BH568-1.6449*VLOOKUP(BH$14&amp;"-rse-"&amp;$I568,Equations!$G:$I,3,0)))</f>
        <v/>
      </c>
      <c r="BJ568" s="10" t="str">
        <f>IF($AD568="","",IF(OR($V568&lt;2.7,$V568&gt;90),"Age OOR",BH568+1.6449*VLOOKUP(BH$14&amp;"-rse-"&amp;$I568,Equations!$G:$I,3,0)))</f>
        <v/>
      </c>
      <c r="BK568" s="10" t="str">
        <f t="shared" si="217"/>
        <v/>
      </c>
      <c r="BL568" s="10" t="str">
        <f>IF($AD568="","",IF(OR($V568&lt;2.7,$V568&gt;90),"Age OOR",($AD568-BH568)/VLOOKUP(BH$14&amp;"-rse-"&amp;$I568,Equations!$G:$I,3,0)))</f>
        <v/>
      </c>
      <c r="BM568" s="10" t="str">
        <f>IF($AE568="","",IF(OR($V568&lt;2.7,$V568&gt;90),"Age OOR",VLOOKUP(BM$14&amp;"-int-"&amp;$J568,Equations!$G:$I,3,0)+VLOOKUP(BM$14&amp;"-sexo-"&amp;$J568,Equations!$G:$I,3,0)*$U568+VLOOKUP(BM$14&amp;"-edad-"&amp;$J568,Equations!$G:$I,3,0)*$V568+VLOOKUP(BM$14&amp;"-est-"&amp;$J568,Equations!$G:$I,3,0)*(1/$W568)+VLOOKUP(BM$14&amp;"-imc-"&amp;$J568,Equations!$G:$I,3,0)*(1/$Q568)))</f>
        <v/>
      </c>
      <c r="BN568" s="10" t="str">
        <f>IF($AE568="","",IF(OR($V568&lt;2.7,$V568&gt;90),"Age OOR",BM568-1.6449*VLOOKUP(BM$14&amp;"-rse-"&amp;$J568,Equations!$G:$I,3,0)))</f>
        <v/>
      </c>
      <c r="BO568" s="10" t="str">
        <f>IF($AE568="","",IF(OR($V568&lt;2.7,$V568&gt;90),"Age OOR",BM568+1.6449*VLOOKUP(BM$14&amp;"-rse-"&amp;$J568,Equations!$G:$I,3,0)))</f>
        <v/>
      </c>
      <c r="BP568" s="10" t="str">
        <f t="shared" si="218"/>
        <v/>
      </c>
      <c r="BQ568" s="10" t="str">
        <f>IF($AE568="","",IF(OR($V568&lt;2.7,$V568&gt;90),"Age OOR",($AE568-BM568)/VLOOKUP(BM$14&amp;"-rse-"&amp;$J568,Equations!$G:$I,3,0)))</f>
        <v/>
      </c>
      <c r="BR568" s="10" t="str">
        <f>IF($AF568="","",IF(OR($V568&lt;2.7,$V568&gt;90),"Age OOR",VLOOKUP(BR$14&amp;"-int-"&amp;$K568,Equations!$G:$I,3,0)+VLOOKUP(BR$14&amp;"-sexo-"&amp;$K568,Equations!$G:$I,3,0)*$U568+VLOOKUP(BR$14&amp;"-edad-"&amp;$K568,Equations!$G:$I,3,0)*$V568+VLOOKUP(BR$14&amp;"-est-"&amp;$K568,Equations!$G:$I,3,0)*(1/$W568)+VLOOKUP(BR$14&amp;"-imc-"&amp;$K568,Equations!$G:$I,3,0)*(1/$Q568)))</f>
        <v/>
      </c>
      <c r="BS568" s="10" t="str">
        <f>IF($AF568="","",IF(OR($V568&lt;2.7,$V568&gt;90),"Age OOR",BR568-1.6449*VLOOKUP(BR$14&amp;"-rse-"&amp;$K568,Equations!$G:$I,3,0)))</f>
        <v/>
      </c>
      <c r="BT568" s="10" t="str">
        <f>IF($AF568="","",IF(OR($V568&lt;2.7,$V568&gt;90),"Age OOR",BR568+1.6449*VLOOKUP(BR$14&amp;"-rse-"&amp;$K568,Equations!$G:$I,3,0)))</f>
        <v/>
      </c>
      <c r="BU568" s="10" t="str">
        <f t="shared" si="219"/>
        <v/>
      </c>
      <c r="BV568" s="10" t="str">
        <f>IF($AF568="","",IF(OR($V568&lt;2.7,$V568&gt;90),"Age OOR",($AF568-BR568)/VLOOKUP(BR$14&amp;"-rse-"&amp;$K568,Equations!$G:$I,3,0)))</f>
        <v/>
      </c>
      <c r="BW568" s="10" t="str">
        <f>IF($AG568="","",IF(OR($V568&lt;2.7,$V568&gt;90),"Age OOR",VLOOKUP(BW$14&amp;"-int-"&amp;$L568,Equations!$G:$I,3,0)+VLOOKUP(BW$14&amp;"-sexo-"&amp;$L568,Equations!$G:$I,3,0)*$U568+VLOOKUP(BW$14&amp;"-edad-"&amp;$L568,Equations!$G:$I,3,0)*$V568+VLOOKUP(BW$14&amp;"-est-"&amp;$L568,Equations!$G:$I,3,0)*(1/$W568)+VLOOKUP(BW$14&amp;"-imc-"&amp;$L568,Equations!$G:$I,3,0)*(1/$Q568)))</f>
        <v/>
      </c>
      <c r="BX568" s="10" t="str">
        <f>IF($AG568="","",IF(OR($V568&lt;2.7,$V568&gt;90),"Age OOR",BW568-1.6449*VLOOKUP(BW$14&amp;"-rse-"&amp;$L568,Equations!$G:$I,3,0)))</f>
        <v/>
      </c>
      <c r="BY568" s="10" t="str">
        <f>IF($AG568="","",IF(OR($V568&lt;2.7,$V568&gt;90),"Age OOR",BW568+1.6449*VLOOKUP(BW$14&amp;"-rse-"&amp;$L568,Equations!$G:$I,3,0)))</f>
        <v/>
      </c>
      <c r="BZ568" s="10" t="str">
        <f t="shared" si="220"/>
        <v/>
      </c>
      <c r="CA568" s="10" t="str">
        <f>IF($AG568="","",IF(OR($V568&lt;2.7,$V568&gt;90),"Age OOR",($AG568-BW568)/VLOOKUP(BW$14&amp;"-rse-"&amp;$L568,Equations!$G:$I,3,0)))</f>
        <v/>
      </c>
      <c r="CB568" s="10" t="str">
        <f>IF($AH568="","",IF(OR($V568&lt;2.7,$V568&gt;90),"Age OOR",VLOOKUP(CB$14&amp;"-int-"&amp;$M568,Equations!$G:$I,3,0)+VLOOKUP(CB$14&amp;"-sexo-"&amp;$M568,Equations!$G:$I,3,0)*$U568+VLOOKUP(CB$14&amp;"-edad-"&amp;$M568,Equations!$G:$I,3,0)*$V568+VLOOKUP(CB$14&amp;"-est-"&amp;$M568,Equations!$G:$I,3,0)*(1/$W568)+VLOOKUP(CB$14&amp;"-imc-"&amp;$M568,Equations!$G:$I,3,0)*(1/$Q568)))</f>
        <v/>
      </c>
      <c r="CC568" s="10" t="str">
        <f>IF($AH568="","",IF(OR($V568&lt;2.7,$V568&gt;90),"Age OOR",CB568-1.6449*VLOOKUP(CB$14&amp;"-rse-"&amp;$M568,Equations!$G:$I,3,0)))</f>
        <v/>
      </c>
      <c r="CD568" s="10" t="str">
        <f>IF($AH568="","",IF(OR($V568&lt;2.7,$V568&gt;90),"Age OOR",CB568+1.6449*VLOOKUP(CB$14&amp;"-rse-"&amp;$M568,Equations!$G:$I,3,0)))</f>
        <v/>
      </c>
      <c r="CE568" s="10" t="str">
        <f t="shared" si="221"/>
        <v/>
      </c>
      <c r="CF568" s="10" t="str">
        <f>IF($AH568="","",IF(OR($V568&lt;2.7,$V568&gt;90),"Age OOR",($AH568-CB568)/VLOOKUP(CB$14&amp;"-rse-"&amp;$M568,Equations!$G:$I,3,0)))</f>
        <v/>
      </c>
      <c r="CG568" s="10" t="str">
        <f>IF($AI568="","",IF(OR($V568&lt;2.7,$V568&gt;90),"Age OOR",VLOOKUP(CG$14&amp;"-int-"&amp;$N568,Equations!$G:$I,3,0)+VLOOKUP(CG$14&amp;"-sexo-"&amp;$N568,Equations!$G:$I,3,0)*$U568+VLOOKUP(CG$14&amp;"-edad-"&amp;$N568,Equations!$G:$I,3,0)*$V568+VLOOKUP(CG$14&amp;"-est-"&amp;$N568,Equations!$G:$I,3,0)*(1/$W568)+VLOOKUP(CG$14&amp;"-imc-"&amp;$N568,Equations!$G:$I,3,0)*(1/$Q568)))</f>
        <v/>
      </c>
      <c r="CH568" s="10" t="str">
        <f>IF($AI568="","",IF(OR($V568&lt;2.7,$V568&gt;90),"Age OOR",CG568-1.6449*VLOOKUP(CG$14&amp;"-rse-"&amp;$N568,Equations!$G:$I,3,0)))</f>
        <v/>
      </c>
      <c r="CI568" s="10" t="str">
        <f>IF($AI568="","",IF(OR($V568&lt;2.7,$V568&gt;90),"Age OOR",CG568+1.6449*VLOOKUP(CG$14&amp;"-rse-"&amp;$N568,Equations!$G:$I,3,0)))</f>
        <v/>
      </c>
      <c r="CJ568" s="10" t="str">
        <f t="shared" si="222"/>
        <v/>
      </c>
      <c r="CK568" s="10" t="str">
        <f>IF($AI568="","",IF(OR($V568&lt;2.7,$V568&gt;90),"Age OOR",($AI568-CG568)/VLOOKUP(CG$14&amp;"-rse-"&amp;$N568,Equations!$G:$I,3,0)))</f>
        <v/>
      </c>
      <c r="CL568" s="10" t="str">
        <f>IF($AJ568="","",IF(OR($V568&lt;2.7,$V568&gt;90),"Age OOR",VLOOKUP(CL$14&amp;"-int-"&amp;$O568,Equations!$G:$I,3,0)+VLOOKUP(CL$14&amp;"-sexo-"&amp;$O568,Equations!$G:$I,3,0)*$U568+VLOOKUP(CL$14&amp;"-edad-"&amp;$O568,Equations!$G:$I,3,0)*$V568+VLOOKUP(CL$14&amp;"-est-"&amp;$O568,Equations!$G:$I,3,0)*(1/$W568)+VLOOKUP(CL$14&amp;"-imc-"&amp;$O568,Equations!$G:$I,3,0)*(1/$Q568)))</f>
        <v/>
      </c>
      <c r="CM568" s="10" t="str">
        <f>IF($AJ568="","",IF(OR($V568&lt;2.7,$V568&gt;90),"Age OOR",CL568-1.6449*VLOOKUP(CL$14&amp;"-rse-"&amp;$O568,Equations!$G:$I,3,0)))</f>
        <v/>
      </c>
      <c r="CN568" s="10" t="str">
        <f>IF($AJ568="","",IF(OR($V568&lt;2.7,$V568&gt;90),"Age OOR",CL568+1.6449*VLOOKUP(CL$14&amp;"-rse-"&amp;$O568,Equations!$G:$I,3,0)))</f>
        <v/>
      </c>
      <c r="CO568" s="10" t="str">
        <f t="shared" si="223"/>
        <v/>
      </c>
      <c r="CP568" s="10" t="str">
        <f>IF($AJ568="","",IF(OR($V568&lt;2.7,$V568&gt;90),"Age OOR",($AJ568-CL568)/VLOOKUP(CL$14&amp;"-rse-"&amp;$O568,Equations!$G:$I,3,0)))</f>
        <v/>
      </c>
      <c r="CQ568" s="10" t="str">
        <f>IF($AK568="","",IF(OR($V568&lt;2.7,$V568&gt;90),"Age OOR",EXP(VLOOKUP(CQ$14&amp;"-int-"&amp;$P568,Equations!$G:$I,3,0)+VLOOKUP(CQ$14&amp;"-sexo-"&amp;$P568,Equations!$G:$I,3,0)*$U568+VLOOKUP(CQ$14&amp;"-edad-"&amp;$P568,Equations!$G:$I,3,0)*$V568+VLOOKUP(CQ$14&amp;"-est-"&amp;$P568,Equations!$G:$I,3,0)*(1/$W568)+VLOOKUP(CQ$14&amp;"-imc-"&amp;$P568,Equations!$G:$I,3,0)*(1/$Q568))))</f>
        <v/>
      </c>
      <c r="CR568" s="10" t="str">
        <f>IF($AK568="","",IF(OR($V568&lt;2.7,$V568&gt;90),"Age OOR",EXP(LN(CQ568)-1.6449*VLOOKUP(CQ$14&amp;"-rse-"&amp;$P568,Equations!$G:$I,3,0))))</f>
        <v/>
      </c>
      <c r="CS568" s="10" t="str">
        <f>IF($AK568="","",IF(OR($V568&lt;2.7,$V568&gt;90),"Age OOR",EXP(LN(CQ568)+1.6449*VLOOKUP(CQ$14&amp;"-rse-"&amp;$P568,Equations!$G:$I,3,0))))</f>
        <v/>
      </c>
      <c r="CT568" s="10" t="str">
        <f t="shared" si="224"/>
        <v/>
      </c>
      <c r="CU568" s="10" t="str">
        <f>IF($AK568="","",IF(OR($V568&lt;2.7,$V568&gt;90),"Age OOR",(LN($AK568)-LN(CQ568))/VLOOKUP(CQ$14&amp;"-rse-"&amp;$P568,Equations!$G:$I,3,0)))</f>
        <v/>
      </c>
      <c r="CV568" s="47"/>
    </row>
    <row r="569" spans="5:109" x14ac:dyDescent="0.2">
      <c r="E569" s="23" t="str">
        <f t="shared" si="200"/>
        <v>Age out of range</v>
      </c>
      <c r="F569" s="23" t="str">
        <f t="shared" si="201"/>
        <v>Age out of range</v>
      </c>
      <c r="G569" s="23" t="str">
        <f t="shared" si="202"/>
        <v>Age out of range</v>
      </c>
      <c r="H569" s="23" t="str">
        <f t="shared" si="203"/>
        <v>Age out of range</v>
      </c>
      <c r="I569" s="23" t="str">
        <f t="shared" si="204"/>
        <v>Age out of range</v>
      </c>
      <c r="J569" s="23" t="str">
        <f t="shared" si="205"/>
        <v>Age out of range</v>
      </c>
      <c r="K569" s="23" t="str">
        <f t="shared" si="206"/>
        <v>Age out of range</v>
      </c>
      <c r="L569" s="23" t="str">
        <f t="shared" si="207"/>
        <v>Age out of range</v>
      </c>
      <c r="M569" s="23" t="str">
        <f t="shared" si="208"/>
        <v>Age out of range</v>
      </c>
      <c r="N569" s="23" t="str">
        <f t="shared" si="209"/>
        <v>Age out of range</v>
      </c>
      <c r="O569" s="23" t="str">
        <f t="shared" si="210"/>
        <v>Age out of range</v>
      </c>
      <c r="P569" s="23" t="str">
        <f t="shared" si="211"/>
        <v>Age out of range</v>
      </c>
      <c r="Q569" s="23" t="e">
        <f t="shared" si="212"/>
        <v>#DIV/0!</v>
      </c>
      <c r="R569" s="17"/>
      <c r="S569" s="23">
        <v>553</v>
      </c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7"/>
      <c r="AM569" s="47"/>
      <c r="AN569" s="10" t="str">
        <f>IF($Z569="","",IF(OR($V569&lt;2.7,$V569&gt;90),"Age OOR",VLOOKUP(AN$14&amp;"-int-"&amp;$E569,Equations!$G:$I,3,0)+VLOOKUP(AN$14&amp;"-sexo-"&amp;$E569,Equations!$G:$I,3,0)*$U569+VLOOKUP(AN$14&amp;"-edad-"&amp;$E569,Equations!$G:$I,3,0)*$V569+VLOOKUP(AN$14&amp;"-est-"&amp;$E569,Equations!$G:$I,3,0)*(1/$W569)+VLOOKUP(AN$14&amp;"-imc-"&amp;$E569,Equations!$G:$I,3,0)*(1/$Q569)))</f>
        <v/>
      </c>
      <c r="AO569" s="10" t="str">
        <f>IF($Z569="","",IF(OR($V569&lt;2.7,$V569&gt;90),"Age OOR",AN569-1.6449*VLOOKUP(AN$14&amp;"-rse-"&amp;$E569,Equations!$G:$I,3,0)))</f>
        <v/>
      </c>
      <c r="AP569" s="10" t="str">
        <f>IF($Z569="","",IF(OR($V569&lt;2.7,$V569&gt;90),"Age OOR",AN569+1.6449*VLOOKUP(AN$14&amp;"-rse-"&amp;$E569,Equations!$G:$I,3,0)))</f>
        <v/>
      </c>
      <c r="AQ569" s="10" t="str">
        <f t="shared" si="213"/>
        <v/>
      </c>
      <c r="AR569" s="10" t="str">
        <f>IF($Z569="","",IF(OR($V569&lt;2.7,$V569&gt;90),"Age OOR",($Z569-AN569)/VLOOKUP(AN$14&amp;"-rse-"&amp;$E569,Equations!$G:$I,3,0)))</f>
        <v/>
      </c>
      <c r="AS569" s="10" t="str">
        <f>IF($AA569="","",IF(OR($V569&lt;2.7,$V569&gt;90),"Age OOR",VLOOKUP(AS$14&amp;"-int-"&amp;$F569,Equations!$G:$I,3,0)+VLOOKUP(AS$14&amp;"-sexo-"&amp;$F569,Equations!$G:$I,3,0)*$U569+VLOOKUP(AS$14&amp;"-edad-"&amp;$F569,Equations!$G:$I,3,0)*$V569+VLOOKUP(AS$14&amp;"-est-"&amp;$F569,Equations!$G:$I,3,0)*(1/$W569)+VLOOKUP(AS$14&amp;"-imc-"&amp;$F569,Equations!$G:$I,3,0)*(1/$Q569)))</f>
        <v/>
      </c>
      <c r="AT569" s="10" t="str">
        <f>IF($AA569="","",IF(OR($V569&lt;2.7,$V569&gt;90),"Age OOR",AS569-1.6449*VLOOKUP(AS$14&amp;"-rse-"&amp;$F569,Equations!$G:$I,3,0)))</f>
        <v/>
      </c>
      <c r="AU569" s="10" t="str">
        <f>IF($AA569="","",IF(OR($V569&lt;2.7,$V569&gt;90),"Age OOR",AS569+1.6449*VLOOKUP(AS$14&amp;"-rse-"&amp;$F569,Equations!$G:$I,3,0)))</f>
        <v/>
      </c>
      <c r="AV569" s="10" t="str">
        <f t="shared" si="214"/>
        <v/>
      </c>
      <c r="AW569" s="10" t="str">
        <f>IF($AA569="","",IF(OR($V569&lt;2.7,$V569&gt;90),"Age OOR",($AA569-AS569)/VLOOKUP(AS$14&amp;"-rse-"&amp;$F569,Equations!$G:$I,3,0)))</f>
        <v/>
      </c>
      <c r="AX569" s="10" t="str">
        <f>IF($AB569="","",IF(OR($V569&lt;2.7,$V569&gt;90),"Age OOR",VLOOKUP(AX$14&amp;"-int-"&amp;$G569,Equations!$G:$I,3,0)+VLOOKUP(AX$14&amp;"-sexo-"&amp;$G569,Equations!$G:$I,3,0)*$U569+VLOOKUP(AX$14&amp;"-edad-"&amp;$G569,Equations!$G:$I,3,0)*$V569+VLOOKUP(AX$14&amp;"-est-"&amp;$G569,Equations!$G:$I,3,0)*(1/$W569)+VLOOKUP(AX$14&amp;"-imc-"&amp;$G569,Equations!$G:$I,3,0)*(1/$Q569)))</f>
        <v/>
      </c>
      <c r="AY569" s="10" t="str">
        <f>IF($AB569="","",IF(OR($V569&lt;2.7,$V569&gt;90),"Age OOR",AX569-1.6449*VLOOKUP(AX$14&amp;"-rse-"&amp;$G569,Equations!$G:$I,3,0)))</f>
        <v/>
      </c>
      <c r="AZ569" s="10" t="str">
        <f>IF($AB569="","",IF(OR($V569&lt;2.7,$V569&gt;90),"Age OOR",AX569+1.6449*VLOOKUP(AX$14&amp;"-rse-"&amp;$G569,Equations!$G:$I,3,0)))</f>
        <v/>
      </c>
      <c r="BA569" s="10" t="str">
        <f t="shared" si="215"/>
        <v/>
      </c>
      <c r="BB569" s="10" t="str">
        <f>IF($AB569="","",IF(OR($V569&lt;2.7,$V569&gt;90),"Age OOR",($AB569-AX569)/VLOOKUP(AX$14&amp;"-rse-"&amp;$G569,Equations!$G:$I,3,0)))</f>
        <v/>
      </c>
      <c r="BC569" s="10" t="str">
        <f>IF($AC569="","",IF(OR($V569&lt;2.7,$V569&gt;90),"Age OOR",VLOOKUP(BC$14&amp;"-int-"&amp;$H569,Equations!$G:$I,3,0)+VLOOKUP(BC$14&amp;"-sexo-"&amp;$H569,Equations!$G:$I,3,0)*$U569+VLOOKUP(BC$14&amp;"-edad-"&amp;$H569,Equations!$G:$I,3,0)*$V569+VLOOKUP(BC$14&amp;"-est-"&amp;$H569,Equations!$G:$I,3,0)*(1/$W569)+VLOOKUP(BC$14&amp;"-imc-"&amp;$H569,Equations!$G:$I,3,0)*(1/$Q569)))</f>
        <v/>
      </c>
      <c r="BD569" s="10" t="str">
        <f>IF($AC569="","",IF(OR($V569&lt;2.7,$V569&gt;90),"Age OOR",BC569-1.6449*VLOOKUP(BC$14&amp;"-rse-"&amp;$H569,Equations!$G:$I,3,0)))</f>
        <v/>
      </c>
      <c r="BE569" s="10" t="str">
        <f>IF($AC569="","",IF(OR($V569&lt;2.7,$V569&gt;90),"Age OOR",BC569+1.6449*VLOOKUP(BC$14&amp;"-rse-"&amp;$H569,Equations!$G:$I,3,0)))</f>
        <v/>
      </c>
      <c r="BF569" s="10" t="str">
        <f t="shared" si="216"/>
        <v/>
      </c>
      <c r="BG569" s="10" t="str">
        <f>IF($AC569="","",IF(OR($V569&lt;2.7,$V569&gt;90),"Age OOR",($AC569-BC569)/VLOOKUP(BC$14&amp;"-rse-"&amp;$H569,Equations!$G:$I,3,0)))</f>
        <v/>
      </c>
      <c r="BH569" s="10" t="str">
        <f>IF($AD569="","",IF(OR($V569&lt;2.7,$V569&gt;90),"Age OOR",VLOOKUP(BH$14&amp;"-int-"&amp;$I569,Equations!$G:$I,3,0)+VLOOKUP(BH$14&amp;"-sexo-"&amp;$I569,Equations!$G:$I,3,0)*$U569+VLOOKUP(BH$14&amp;"-edad-"&amp;$I569,Equations!$G:$I,3,0)*$V569+VLOOKUP(BH$14&amp;"-est-"&amp;$I569,Equations!$G:$I,3,0)*(1/$W569)+VLOOKUP(BH$14&amp;"-imc-"&amp;$I569,Equations!$G:$I,3,0)*(1/$Q569)))</f>
        <v/>
      </c>
      <c r="BI569" s="10" t="str">
        <f>IF($AD569="","",IF(OR($V569&lt;2.7,$V569&gt;90),"Age OOR",BH569-1.6449*VLOOKUP(BH$14&amp;"-rse-"&amp;$I569,Equations!$G:$I,3,0)))</f>
        <v/>
      </c>
      <c r="BJ569" s="10" t="str">
        <f>IF($AD569="","",IF(OR($V569&lt;2.7,$V569&gt;90),"Age OOR",BH569+1.6449*VLOOKUP(BH$14&amp;"-rse-"&amp;$I569,Equations!$G:$I,3,0)))</f>
        <v/>
      </c>
      <c r="BK569" s="10" t="str">
        <f t="shared" si="217"/>
        <v/>
      </c>
      <c r="BL569" s="10" t="str">
        <f>IF($AD569="","",IF(OR($V569&lt;2.7,$V569&gt;90),"Age OOR",($AD569-BH569)/VLOOKUP(BH$14&amp;"-rse-"&amp;$I569,Equations!$G:$I,3,0)))</f>
        <v/>
      </c>
      <c r="BM569" s="10" t="str">
        <f>IF($AE569="","",IF(OR($V569&lt;2.7,$V569&gt;90),"Age OOR",VLOOKUP(BM$14&amp;"-int-"&amp;$J569,Equations!$G:$I,3,0)+VLOOKUP(BM$14&amp;"-sexo-"&amp;$J569,Equations!$G:$I,3,0)*$U569+VLOOKUP(BM$14&amp;"-edad-"&amp;$J569,Equations!$G:$I,3,0)*$V569+VLOOKUP(BM$14&amp;"-est-"&amp;$J569,Equations!$G:$I,3,0)*(1/$W569)+VLOOKUP(BM$14&amp;"-imc-"&amp;$J569,Equations!$G:$I,3,0)*(1/$Q569)))</f>
        <v/>
      </c>
      <c r="BN569" s="10" t="str">
        <f>IF($AE569="","",IF(OR($V569&lt;2.7,$V569&gt;90),"Age OOR",BM569-1.6449*VLOOKUP(BM$14&amp;"-rse-"&amp;$J569,Equations!$G:$I,3,0)))</f>
        <v/>
      </c>
      <c r="BO569" s="10" t="str">
        <f>IF($AE569="","",IF(OR($V569&lt;2.7,$V569&gt;90),"Age OOR",BM569+1.6449*VLOOKUP(BM$14&amp;"-rse-"&amp;$J569,Equations!$G:$I,3,0)))</f>
        <v/>
      </c>
      <c r="BP569" s="10" t="str">
        <f t="shared" si="218"/>
        <v/>
      </c>
      <c r="BQ569" s="10" t="str">
        <f>IF($AE569="","",IF(OR($V569&lt;2.7,$V569&gt;90),"Age OOR",($AE569-BM569)/VLOOKUP(BM$14&amp;"-rse-"&amp;$J569,Equations!$G:$I,3,0)))</f>
        <v/>
      </c>
      <c r="BR569" s="10" t="str">
        <f>IF($AF569="","",IF(OR($V569&lt;2.7,$V569&gt;90),"Age OOR",VLOOKUP(BR$14&amp;"-int-"&amp;$K569,Equations!$G:$I,3,0)+VLOOKUP(BR$14&amp;"-sexo-"&amp;$K569,Equations!$G:$I,3,0)*$U569+VLOOKUP(BR$14&amp;"-edad-"&amp;$K569,Equations!$G:$I,3,0)*$V569+VLOOKUP(BR$14&amp;"-est-"&amp;$K569,Equations!$G:$I,3,0)*(1/$W569)+VLOOKUP(BR$14&amp;"-imc-"&amp;$K569,Equations!$G:$I,3,0)*(1/$Q569)))</f>
        <v/>
      </c>
      <c r="BS569" s="10" t="str">
        <f>IF($AF569="","",IF(OR($V569&lt;2.7,$V569&gt;90),"Age OOR",BR569-1.6449*VLOOKUP(BR$14&amp;"-rse-"&amp;$K569,Equations!$G:$I,3,0)))</f>
        <v/>
      </c>
      <c r="BT569" s="10" t="str">
        <f>IF($AF569="","",IF(OR($V569&lt;2.7,$V569&gt;90),"Age OOR",BR569+1.6449*VLOOKUP(BR$14&amp;"-rse-"&amp;$K569,Equations!$G:$I,3,0)))</f>
        <v/>
      </c>
      <c r="BU569" s="10" t="str">
        <f t="shared" si="219"/>
        <v/>
      </c>
      <c r="BV569" s="10" t="str">
        <f>IF($AF569="","",IF(OR($V569&lt;2.7,$V569&gt;90),"Age OOR",($AF569-BR569)/VLOOKUP(BR$14&amp;"-rse-"&amp;$K569,Equations!$G:$I,3,0)))</f>
        <v/>
      </c>
      <c r="BW569" s="10" t="str">
        <f>IF($AG569="","",IF(OR($V569&lt;2.7,$V569&gt;90),"Age OOR",VLOOKUP(BW$14&amp;"-int-"&amp;$L569,Equations!$G:$I,3,0)+VLOOKUP(BW$14&amp;"-sexo-"&amp;$L569,Equations!$G:$I,3,0)*$U569+VLOOKUP(BW$14&amp;"-edad-"&amp;$L569,Equations!$G:$I,3,0)*$V569+VLOOKUP(BW$14&amp;"-est-"&amp;$L569,Equations!$G:$I,3,0)*(1/$W569)+VLOOKUP(BW$14&amp;"-imc-"&amp;$L569,Equations!$G:$I,3,0)*(1/$Q569)))</f>
        <v/>
      </c>
      <c r="BX569" s="10" t="str">
        <f>IF($AG569="","",IF(OR($V569&lt;2.7,$V569&gt;90),"Age OOR",BW569-1.6449*VLOOKUP(BW$14&amp;"-rse-"&amp;$L569,Equations!$G:$I,3,0)))</f>
        <v/>
      </c>
      <c r="BY569" s="10" t="str">
        <f>IF($AG569="","",IF(OR($V569&lt;2.7,$V569&gt;90),"Age OOR",BW569+1.6449*VLOOKUP(BW$14&amp;"-rse-"&amp;$L569,Equations!$G:$I,3,0)))</f>
        <v/>
      </c>
      <c r="BZ569" s="10" t="str">
        <f t="shared" si="220"/>
        <v/>
      </c>
      <c r="CA569" s="10" t="str">
        <f>IF($AG569="","",IF(OR($V569&lt;2.7,$V569&gt;90),"Age OOR",($AG569-BW569)/VLOOKUP(BW$14&amp;"-rse-"&amp;$L569,Equations!$G:$I,3,0)))</f>
        <v/>
      </c>
      <c r="CB569" s="10" t="str">
        <f>IF($AH569="","",IF(OR($V569&lt;2.7,$V569&gt;90),"Age OOR",VLOOKUP(CB$14&amp;"-int-"&amp;$M569,Equations!$G:$I,3,0)+VLOOKUP(CB$14&amp;"-sexo-"&amp;$M569,Equations!$G:$I,3,0)*$U569+VLOOKUP(CB$14&amp;"-edad-"&amp;$M569,Equations!$G:$I,3,0)*$V569+VLOOKUP(CB$14&amp;"-est-"&amp;$M569,Equations!$G:$I,3,0)*(1/$W569)+VLOOKUP(CB$14&amp;"-imc-"&amp;$M569,Equations!$G:$I,3,0)*(1/$Q569)))</f>
        <v/>
      </c>
      <c r="CC569" s="10" t="str">
        <f>IF($AH569="","",IF(OR($V569&lt;2.7,$V569&gt;90),"Age OOR",CB569-1.6449*VLOOKUP(CB$14&amp;"-rse-"&amp;$M569,Equations!$G:$I,3,0)))</f>
        <v/>
      </c>
      <c r="CD569" s="10" t="str">
        <f>IF($AH569="","",IF(OR($V569&lt;2.7,$V569&gt;90),"Age OOR",CB569+1.6449*VLOOKUP(CB$14&amp;"-rse-"&amp;$M569,Equations!$G:$I,3,0)))</f>
        <v/>
      </c>
      <c r="CE569" s="10" t="str">
        <f t="shared" si="221"/>
        <v/>
      </c>
      <c r="CF569" s="10" t="str">
        <f>IF($AH569="","",IF(OR($V569&lt;2.7,$V569&gt;90),"Age OOR",($AH569-CB569)/VLOOKUP(CB$14&amp;"-rse-"&amp;$M569,Equations!$G:$I,3,0)))</f>
        <v/>
      </c>
      <c r="CG569" s="10" t="str">
        <f>IF($AI569="","",IF(OR($V569&lt;2.7,$V569&gt;90),"Age OOR",VLOOKUP(CG$14&amp;"-int-"&amp;$N569,Equations!$G:$I,3,0)+VLOOKUP(CG$14&amp;"-sexo-"&amp;$N569,Equations!$G:$I,3,0)*$U569+VLOOKUP(CG$14&amp;"-edad-"&amp;$N569,Equations!$G:$I,3,0)*$V569+VLOOKUP(CG$14&amp;"-est-"&amp;$N569,Equations!$G:$I,3,0)*(1/$W569)+VLOOKUP(CG$14&amp;"-imc-"&amp;$N569,Equations!$G:$I,3,0)*(1/$Q569)))</f>
        <v/>
      </c>
      <c r="CH569" s="10" t="str">
        <f>IF($AI569="","",IF(OR($V569&lt;2.7,$V569&gt;90),"Age OOR",CG569-1.6449*VLOOKUP(CG$14&amp;"-rse-"&amp;$N569,Equations!$G:$I,3,0)))</f>
        <v/>
      </c>
      <c r="CI569" s="10" t="str">
        <f>IF($AI569="","",IF(OR($V569&lt;2.7,$V569&gt;90),"Age OOR",CG569+1.6449*VLOOKUP(CG$14&amp;"-rse-"&amp;$N569,Equations!$G:$I,3,0)))</f>
        <v/>
      </c>
      <c r="CJ569" s="10" t="str">
        <f t="shared" si="222"/>
        <v/>
      </c>
      <c r="CK569" s="10" t="str">
        <f>IF($AI569="","",IF(OR($V569&lt;2.7,$V569&gt;90),"Age OOR",($AI569-CG569)/VLOOKUP(CG$14&amp;"-rse-"&amp;$N569,Equations!$G:$I,3,0)))</f>
        <v/>
      </c>
      <c r="CL569" s="10" t="str">
        <f>IF($AJ569="","",IF(OR($V569&lt;2.7,$V569&gt;90),"Age OOR",VLOOKUP(CL$14&amp;"-int-"&amp;$O569,Equations!$G:$I,3,0)+VLOOKUP(CL$14&amp;"-sexo-"&amp;$O569,Equations!$G:$I,3,0)*$U569+VLOOKUP(CL$14&amp;"-edad-"&amp;$O569,Equations!$G:$I,3,0)*$V569+VLOOKUP(CL$14&amp;"-est-"&amp;$O569,Equations!$G:$I,3,0)*(1/$W569)+VLOOKUP(CL$14&amp;"-imc-"&amp;$O569,Equations!$G:$I,3,0)*(1/$Q569)))</f>
        <v/>
      </c>
      <c r="CM569" s="10" t="str">
        <f>IF($AJ569="","",IF(OR($V569&lt;2.7,$V569&gt;90),"Age OOR",CL569-1.6449*VLOOKUP(CL$14&amp;"-rse-"&amp;$O569,Equations!$G:$I,3,0)))</f>
        <v/>
      </c>
      <c r="CN569" s="10" t="str">
        <f>IF($AJ569="","",IF(OR($V569&lt;2.7,$V569&gt;90),"Age OOR",CL569+1.6449*VLOOKUP(CL$14&amp;"-rse-"&amp;$O569,Equations!$G:$I,3,0)))</f>
        <v/>
      </c>
      <c r="CO569" s="10" t="str">
        <f t="shared" si="223"/>
        <v/>
      </c>
      <c r="CP569" s="10" t="str">
        <f>IF($AJ569="","",IF(OR($V569&lt;2.7,$V569&gt;90),"Age OOR",($AJ569-CL569)/VLOOKUP(CL$14&amp;"-rse-"&amp;$O569,Equations!$G:$I,3,0)))</f>
        <v/>
      </c>
      <c r="CQ569" s="10" t="str">
        <f>IF($AK569="","",IF(OR($V569&lt;2.7,$V569&gt;90),"Age OOR",EXP(VLOOKUP(CQ$14&amp;"-int-"&amp;$P569,Equations!$G:$I,3,0)+VLOOKUP(CQ$14&amp;"-sexo-"&amp;$P569,Equations!$G:$I,3,0)*$U569+VLOOKUP(CQ$14&amp;"-edad-"&amp;$P569,Equations!$G:$I,3,0)*$V569+VLOOKUP(CQ$14&amp;"-est-"&amp;$P569,Equations!$G:$I,3,0)*(1/$W569)+VLOOKUP(CQ$14&amp;"-imc-"&amp;$P569,Equations!$G:$I,3,0)*(1/$Q569))))</f>
        <v/>
      </c>
      <c r="CR569" s="10" t="str">
        <f>IF($AK569="","",IF(OR($V569&lt;2.7,$V569&gt;90),"Age OOR",EXP(LN(CQ569)-1.6449*VLOOKUP(CQ$14&amp;"-rse-"&amp;$P569,Equations!$G:$I,3,0))))</f>
        <v/>
      </c>
      <c r="CS569" s="10" t="str">
        <f>IF($AK569="","",IF(OR($V569&lt;2.7,$V569&gt;90),"Age OOR",EXP(LN(CQ569)+1.6449*VLOOKUP(CQ$14&amp;"-rse-"&amp;$P569,Equations!$G:$I,3,0))))</f>
        <v/>
      </c>
      <c r="CT569" s="10" t="str">
        <f t="shared" si="224"/>
        <v/>
      </c>
      <c r="CU569" s="10" t="str">
        <f>IF($AK569="","",IF(OR($V569&lt;2.7,$V569&gt;90),"Age OOR",(LN($AK569)-LN(CQ569))/VLOOKUP(CQ$14&amp;"-rse-"&amp;$P569,Equations!$G:$I,3,0)))</f>
        <v/>
      </c>
      <c r="CV569" s="47"/>
      <c r="DE569" s="54"/>
    </row>
    <row r="570" spans="5:109" x14ac:dyDescent="0.2">
      <c r="E570" s="23" t="str">
        <f t="shared" si="200"/>
        <v>Age out of range</v>
      </c>
      <c r="F570" s="23" t="str">
        <f t="shared" si="201"/>
        <v>Age out of range</v>
      </c>
      <c r="G570" s="23" t="str">
        <f t="shared" si="202"/>
        <v>Age out of range</v>
      </c>
      <c r="H570" s="23" t="str">
        <f t="shared" si="203"/>
        <v>Age out of range</v>
      </c>
      <c r="I570" s="23" t="str">
        <f t="shared" si="204"/>
        <v>Age out of range</v>
      </c>
      <c r="J570" s="23" t="str">
        <f t="shared" si="205"/>
        <v>Age out of range</v>
      </c>
      <c r="K570" s="23" t="str">
        <f t="shared" si="206"/>
        <v>Age out of range</v>
      </c>
      <c r="L570" s="23" t="str">
        <f t="shared" si="207"/>
        <v>Age out of range</v>
      </c>
      <c r="M570" s="23" t="str">
        <f t="shared" si="208"/>
        <v>Age out of range</v>
      </c>
      <c r="N570" s="23" t="str">
        <f t="shared" si="209"/>
        <v>Age out of range</v>
      </c>
      <c r="O570" s="23" t="str">
        <f t="shared" si="210"/>
        <v>Age out of range</v>
      </c>
      <c r="P570" s="23" t="str">
        <f t="shared" si="211"/>
        <v>Age out of range</v>
      </c>
      <c r="Q570" s="23" t="e">
        <f t="shared" si="212"/>
        <v>#DIV/0!</v>
      </c>
      <c r="R570" s="17"/>
      <c r="S570" s="23">
        <v>554</v>
      </c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7"/>
      <c r="AM570" s="47"/>
      <c r="AN570" s="10" t="str">
        <f>IF($Z570="","",IF(OR($V570&lt;2.7,$V570&gt;90),"Age OOR",VLOOKUP(AN$14&amp;"-int-"&amp;$E570,Equations!$G:$I,3,0)+VLOOKUP(AN$14&amp;"-sexo-"&amp;$E570,Equations!$G:$I,3,0)*$U570+VLOOKUP(AN$14&amp;"-edad-"&amp;$E570,Equations!$G:$I,3,0)*$V570+VLOOKUP(AN$14&amp;"-est-"&amp;$E570,Equations!$G:$I,3,0)*(1/$W570)+VLOOKUP(AN$14&amp;"-imc-"&amp;$E570,Equations!$G:$I,3,0)*(1/$Q570)))</f>
        <v/>
      </c>
      <c r="AO570" s="10" t="str">
        <f>IF($Z570="","",IF(OR($V570&lt;2.7,$V570&gt;90),"Age OOR",AN570-1.6449*VLOOKUP(AN$14&amp;"-rse-"&amp;$E570,Equations!$G:$I,3,0)))</f>
        <v/>
      </c>
      <c r="AP570" s="10" t="str">
        <f>IF($Z570="","",IF(OR($V570&lt;2.7,$V570&gt;90),"Age OOR",AN570+1.6449*VLOOKUP(AN$14&amp;"-rse-"&amp;$E570,Equations!$G:$I,3,0)))</f>
        <v/>
      </c>
      <c r="AQ570" s="10" t="str">
        <f t="shared" si="213"/>
        <v/>
      </c>
      <c r="AR570" s="10" t="str">
        <f>IF($Z570="","",IF(OR($V570&lt;2.7,$V570&gt;90),"Age OOR",($Z570-AN570)/VLOOKUP(AN$14&amp;"-rse-"&amp;$E570,Equations!$G:$I,3,0)))</f>
        <v/>
      </c>
      <c r="AS570" s="10" t="str">
        <f>IF($AA570="","",IF(OR($V570&lt;2.7,$V570&gt;90),"Age OOR",VLOOKUP(AS$14&amp;"-int-"&amp;$F570,Equations!$G:$I,3,0)+VLOOKUP(AS$14&amp;"-sexo-"&amp;$F570,Equations!$G:$I,3,0)*$U570+VLOOKUP(AS$14&amp;"-edad-"&amp;$F570,Equations!$G:$I,3,0)*$V570+VLOOKUP(AS$14&amp;"-est-"&amp;$F570,Equations!$G:$I,3,0)*(1/$W570)+VLOOKUP(AS$14&amp;"-imc-"&amp;$F570,Equations!$G:$I,3,0)*(1/$Q570)))</f>
        <v/>
      </c>
      <c r="AT570" s="10" t="str">
        <f>IF($AA570="","",IF(OR($V570&lt;2.7,$V570&gt;90),"Age OOR",AS570-1.6449*VLOOKUP(AS$14&amp;"-rse-"&amp;$F570,Equations!$G:$I,3,0)))</f>
        <v/>
      </c>
      <c r="AU570" s="10" t="str">
        <f>IF($AA570="","",IF(OR($V570&lt;2.7,$V570&gt;90),"Age OOR",AS570+1.6449*VLOOKUP(AS$14&amp;"-rse-"&amp;$F570,Equations!$G:$I,3,0)))</f>
        <v/>
      </c>
      <c r="AV570" s="10" t="str">
        <f t="shared" si="214"/>
        <v/>
      </c>
      <c r="AW570" s="10" t="str">
        <f>IF($AA570="","",IF(OR($V570&lt;2.7,$V570&gt;90),"Age OOR",($AA570-AS570)/VLOOKUP(AS$14&amp;"-rse-"&amp;$F570,Equations!$G:$I,3,0)))</f>
        <v/>
      </c>
      <c r="AX570" s="10" t="str">
        <f>IF($AB570="","",IF(OR($V570&lt;2.7,$V570&gt;90),"Age OOR",VLOOKUP(AX$14&amp;"-int-"&amp;$G570,Equations!$G:$I,3,0)+VLOOKUP(AX$14&amp;"-sexo-"&amp;$G570,Equations!$G:$I,3,0)*$U570+VLOOKUP(AX$14&amp;"-edad-"&amp;$G570,Equations!$G:$I,3,0)*$V570+VLOOKUP(AX$14&amp;"-est-"&amp;$G570,Equations!$G:$I,3,0)*(1/$W570)+VLOOKUP(AX$14&amp;"-imc-"&amp;$G570,Equations!$G:$I,3,0)*(1/$Q570)))</f>
        <v/>
      </c>
      <c r="AY570" s="10" t="str">
        <f>IF($AB570="","",IF(OR($V570&lt;2.7,$V570&gt;90),"Age OOR",AX570-1.6449*VLOOKUP(AX$14&amp;"-rse-"&amp;$G570,Equations!$G:$I,3,0)))</f>
        <v/>
      </c>
      <c r="AZ570" s="10" t="str">
        <f>IF($AB570="","",IF(OR($V570&lt;2.7,$V570&gt;90),"Age OOR",AX570+1.6449*VLOOKUP(AX$14&amp;"-rse-"&amp;$G570,Equations!$G:$I,3,0)))</f>
        <v/>
      </c>
      <c r="BA570" s="10" t="str">
        <f t="shared" si="215"/>
        <v/>
      </c>
      <c r="BB570" s="10" t="str">
        <f>IF($AB570="","",IF(OR($V570&lt;2.7,$V570&gt;90),"Age OOR",($AB570-AX570)/VLOOKUP(AX$14&amp;"-rse-"&amp;$G570,Equations!$G:$I,3,0)))</f>
        <v/>
      </c>
      <c r="BC570" s="10" t="str">
        <f>IF($AC570="","",IF(OR($V570&lt;2.7,$V570&gt;90),"Age OOR",VLOOKUP(BC$14&amp;"-int-"&amp;$H570,Equations!$G:$I,3,0)+VLOOKUP(BC$14&amp;"-sexo-"&amp;$H570,Equations!$G:$I,3,0)*$U570+VLOOKUP(BC$14&amp;"-edad-"&amp;$H570,Equations!$G:$I,3,0)*$V570+VLOOKUP(BC$14&amp;"-est-"&amp;$H570,Equations!$G:$I,3,0)*(1/$W570)+VLOOKUP(BC$14&amp;"-imc-"&amp;$H570,Equations!$G:$I,3,0)*(1/$Q570)))</f>
        <v/>
      </c>
      <c r="BD570" s="10" t="str">
        <f>IF($AC570="","",IF(OR($V570&lt;2.7,$V570&gt;90),"Age OOR",BC570-1.6449*VLOOKUP(BC$14&amp;"-rse-"&amp;$H570,Equations!$G:$I,3,0)))</f>
        <v/>
      </c>
      <c r="BE570" s="10" t="str">
        <f>IF($AC570="","",IF(OR($V570&lt;2.7,$V570&gt;90),"Age OOR",BC570+1.6449*VLOOKUP(BC$14&amp;"-rse-"&amp;$H570,Equations!$G:$I,3,0)))</f>
        <v/>
      </c>
      <c r="BF570" s="10" t="str">
        <f t="shared" si="216"/>
        <v/>
      </c>
      <c r="BG570" s="10" t="str">
        <f>IF($AC570="","",IF(OR($V570&lt;2.7,$V570&gt;90),"Age OOR",($AC570-BC570)/VLOOKUP(BC$14&amp;"-rse-"&amp;$H570,Equations!$G:$I,3,0)))</f>
        <v/>
      </c>
      <c r="BH570" s="10" t="str">
        <f>IF($AD570="","",IF(OR($V570&lt;2.7,$V570&gt;90),"Age OOR",VLOOKUP(BH$14&amp;"-int-"&amp;$I570,Equations!$G:$I,3,0)+VLOOKUP(BH$14&amp;"-sexo-"&amp;$I570,Equations!$G:$I,3,0)*$U570+VLOOKUP(BH$14&amp;"-edad-"&amp;$I570,Equations!$G:$I,3,0)*$V570+VLOOKUP(BH$14&amp;"-est-"&amp;$I570,Equations!$G:$I,3,0)*(1/$W570)+VLOOKUP(BH$14&amp;"-imc-"&amp;$I570,Equations!$G:$I,3,0)*(1/$Q570)))</f>
        <v/>
      </c>
      <c r="BI570" s="10" t="str">
        <f>IF($AD570="","",IF(OR($V570&lt;2.7,$V570&gt;90),"Age OOR",BH570-1.6449*VLOOKUP(BH$14&amp;"-rse-"&amp;$I570,Equations!$G:$I,3,0)))</f>
        <v/>
      </c>
      <c r="BJ570" s="10" t="str">
        <f>IF($AD570="","",IF(OR($V570&lt;2.7,$V570&gt;90),"Age OOR",BH570+1.6449*VLOOKUP(BH$14&amp;"-rse-"&amp;$I570,Equations!$G:$I,3,0)))</f>
        <v/>
      </c>
      <c r="BK570" s="10" t="str">
        <f t="shared" si="217"/>
        <v/>
      </c>
      <c r="BL570" s="10" t="str">
        <f>IF($AD570="","",IF(OR($V570&lt;2.7,$V570&gt;90),"Age OOR",($AD570-BH570)/VLOOKUP(BH$14&amp;"-rse-"&amp;$I570,Equations!$G:$I,3,0)))</f>
        <v/>
      </c>
      <c r="BM570" s="10" t="str">
        <f>IF($AE570="","",IF(OR($V570&lt;2.7,$V570&gt;90),"Age OOR",VLOOKUP(BM$14&amp;"-int-"&amp;$J570,Equations!$G:$I,3,0)+VLOOKUP(BM$14&amp;"-sexo-"&amp;$J570,Equations!$G:$I,3,0)*$U570+VLOOKUP(BM$14&amp;"-edad-"&amp;$J570,Equations!$G:$I,3,0)*$V570+VLOOKUP(BM$14&amp;"-est-"&amp;$J570,Equations!$G:$I,3,0)*(1/$W570)+VLOOKUP(BM$14&amp;"-imc-"&amp;$J570,Equations!$G:$I,3,0)*(1/$Q570)))</f>
        <v/>
      </c>
      <c r="BN570" s="10" t="str">
        <f>IF($AE570="","",IF(OR($V570&lt;2.7,$V570&gt;90),"Age OOR",BM570-1.6449*VLOOKUP(BM$14&amp;"-rse-"&amp;$J570,Equations!$G:$I,3,0)))</f>
        <v/>
      </c>
      <c r="BO570" s="10" t="str">
        <f>IF($AE570="","",IF(OR($V570&lt;2.7,$V570&gt;90),"Age OOR",BM570+1.6449*VLOOKUP(BM$14&amp;"-rse-"&amp;$J570,Equations!$G:$I,3,0)))</f>
        <v/>
      </c>
      <c r="BP570" s="10" t="str">
        <f t="shared" si="218"/>
        <v/>
      </c>
      <c r="BQ570" s="10" t="str">
        <f>IF($AE570="","",IF(OR($V570&lt;2.7,$V570&gt;90),"Age OOR",($AE570-BM570)/VLOOKUP(BM$14&amp;"-rse-"&amp;$J570,Equations!$G:$I,3,0)))</f>
        <v/>
      </c>
      <c r="BR570" s="10" t="str">
        <f>IF($AF570="","",IF(OR($V570&lt;2.7,$V570&gt;90),"Age OOR",VLOOKUP(BR$14&amp;"-int-"&amp;$K570,Equations!$G:$I,3,0)+VLOOKUP(BR$14&amp;"-sexo-"&amp;$K570,Equations!$G:$I,3,0)*$U570+VLOOKUP(BR$14&amp;"-edad-"&amp;$K570,Equations!$G:$I,3,0)*$V570+VLOOKUP(BR$14&amp;"-est-"&amp;$K570,Equations!$G:$I,3,0)*(1/$W570)+VLOOKUP(BR$14&amp;"-imc-"&amp;$K570,Equations!$G:$I,3,0)*(1/$Q570)))</f>
        <v/>
      </c>
      <c r="BS570" s="10" t="str">
        <f>IF($AF570="","",IF(OR($V570&lt;2.7,$V570&gt;90),"Age OOR",BR570-1.6449*VLOOKUP(BR$14&amp;"-rse-"&amp;$K570,Equations!$G:$I,3,0)))</f>
        <v/>
      </c>
      <c r="BT570" s="10" t="str">
        <f>IF($AF570="","",IF(OR($V570&lt;2.7,$V570&gt;90),"Age OOR",BR570+1.6449*VLOOKUP(BR$14&amp;"-rse-"&amp;$K570,Equations!$G:$I,3,0)))</f>
        <v/>
      </c>
      <c r="BU570" s="10" t="str">
        <f t="shared" si="219"/>
        <v/>
      </c>
      <c r="BV570" s="10" t="str">
        <f>IF($AF570="","",IF(OR($V570&lt;2.7,$V570&gt;90),"Age OOR",($AF570-BR570)/VLOOKUP(BR$14&amp;"-rse-"&amp;$K570,Equations!$G:$I,3,0)))</f>
        <v/>
      </c>
      <c r="BW570" s="10" t="str">
        <f>IF($AG570="","",IF(OR($V570&lt;2.7,$V570&gt;90),"Age OOR",VLOOKUP(BW$14&amp;"-int-"&amp;$L570,Equations!$G:$I,3,0)+VLOOKUP(BW$14&amp;"-sexo-"&amp;$L570,Equations!$G:$I,3,0)*$U570+VLOOKUP(BW$14&amp;"-edad-"&amp;$L570,Equations!$G:$I,3,0)*$V570+VLOOKUP(BW$14&amp;"-est-"&amp;$L570,Equations!$G:$I,3,0)*(1/$W570)+VLOOKUP(BW$14&amp;"-imc-"&amp;$L570,Equations!$G:$I,3,0)*(1/$Q570)))</f>
        <v/>
      </c>
      <c r="BX570" s="10" t="str">
        <f>IF($AG570="","",IF(OR($V570&lt;2.7,$V570&gt;90),"Age OOR",BW570-1.6449*VLOOKUP(BW$14&amp;"-rse-"&amp;$L570,Equations!$G:$I,3,0)))</f>
        <v/>
      </c>
      <c r="BY570" s="10" t="str">
        <f>IF($AG570="","",IF(OR($V570&lt;2.7,$V570&gt;90),"Age OOR",BW570+1.6449*VLOOKUP(BW$14&amp;"-rse-"&amp;$L570,Equations!$G:$I,3,0)))</f>
        <v/>
      </c>
      <c r="BZ570" s="10" t="str">
        <f t="shared" si="220"/>
        <v/>
      </c>
      <c r="CA570" s="10" t="str">
        <f>IF($AG570="","",IF(OR($V570&lt;2.7,$V570&gt;90),"Age OOR",($AG570-BW570)/VLOOKUP(BW$14&amp;"-rse-"&amp;$L570,Equations!$G:$I,3,0)))</f>
        <v/>
      </c>
      <c r="CB570" s="10" t="str">
        <f>IF($AH570="","",IF(OR($V570&lt;2.7,$V570&gt;90),"Age OOR",VLOOKUP(CB$14&amp;"-int-"&amp;$M570,Equations!$G:$I,3,0)+VLOOKUP(CB$14&amp;"-sexo-"&amp;$M570,Equations!$G:$I,3,0)*$U570+VLOOKUP(CB$14&amp;"-edad-"&amp;$M570,Equations!$G:$I,3,0)*$V570+VLOOKUP(CB$14&amp;"-est-"&amp;$M570,Equations!$G:$I,3,0)*(1/$W570)+VLOOKUP(CB$14&amp;"-imc-"&amp;$M570,Equations!$G:$I,3,0)*(1/$Q570)))</f>
        <v/>
      </c>
      <c r="CC570" s="10" t="str">
        <f>IF($AH570="","",IF(OR($V570&lt;2.7,$V570&gt;90),"Age OOR",CB570-1.6449*VLOOKUP(CB$14&amp;"-rse-"&amp;$M570,Equations!$G:$I,3,0)))</f>
        <v/>
      </c>
      <c r="CD570" s="10" t="str">
        <f>IF($AH570="","",IF(OR($V570&lt;2.7,$V570&gt;90),"Age OOR",CB570+1.6449*VLOOKUP(CB$14&amp;"-rse-"&amp;$M570,Equations!$G:$I,3,0)))</f>
        <v/>
      </c>
      <c r="CE570" s="10" t="str">
        <f t="shared" si="221"/>
        <v/>
      </c>
      <c r="CF570" s="10" t="str">
        <f>IF($AH570="","",IF(OR($V570&lt;2.7,$V570&gt;90),"Age OOR",($AH570-CB570)/VLOOKUP(CB$14&amp;"-rse-"&amp;$M570,Equations!$G:$I,3,0)))</f>
        <v/>
      </c>
      <c r="CG570" s="10" t="str">
        <f>IF($AI570="","",IF(OR($V570&lt;2.7,$V570&gt;90),"Age OOR",VLOOKUP(CG$14&amp;"-int-"&amp;$N570,Equations!$G:$I,3,0)+VLOOKUP(CG$14&amp;"-sexo-"&amp;$N570,Equations!$G:$I,3,0)*$U570+VLOOKUP(CG$14&amp;"-edad-"&amp;$N570,Equations!$G:$I,3,0)*$V570+VLOOKUP(CG$14&amp;"-est-"&amp;$N570,Equations!$G:$I,3,0)*(1/$W570)+VLOOKUP(CG$14&amp;"-imc-"&amp;$N570,Equations!$G:$I,3,0)*(1/$Q570)))</f>
        <v/>
      </c>
      <c r="CH570" s="10" t="str">
        <f>IF($AI570="","",IF(OR($V570&lt;2.7,$V570&gt;90),"Age OOR",CG570-1.6449*VLOOKUP(CG$14&amp;"-rse-"&amp;$N570,Equations!$G:$I,3,0)))</f>
        <v/>
      </c>
      <c r="CI570" s="10" t="str">
        <f>IF($AI570="","",IF(OR($V570&lt;2.7,$V570&gt;90),"Age OOR",CG570+1.6449*VLOOKUP(CG$14&amp;"-rse-"&amp;$N570,Equations!$G:$I,3,0)))</f>
        <v/>
      </c>
      <c r="CJ570" s="10" t="str">
        <f t="shared" si="222"/>
        <v/>
      </c>
      <c r="CK570" s="10" t="str">
        <f>IF($AI570="","",IF(OR($V570&lt;2.7,$V570&gt;90),"Age OOR",($AI570-CG570)/VLOOKUP(CG$14&amp;"-rse-"&amp;$N570,Equations!$G:$I,3,0)))</f>
        <v/>
      </c>
      <c r="CL570" s="10" t="str">
        <f>IF($AJ570="","",IF(OR($V570&lt;2.7,$V570&gt;90),"Age OOR",VLOOKUP(CL$14&amp;"-int-"&amp;$O570,Equations!$G:$I,3,0)+VLOOKUP(CL$14&amp;"-sexo-"&amp;$O570,Equations!$G:$I,3,0)*$U570+VLOOKUP(CL$14&amp;"-edad-"&amp;$O570,Equations!$G:$I,3,0)*$V570+VLOOKUP(CL$14&amp;"-est-"&amp;$O570,Equations!$G:$I,3,0)*(1/$W570)+VLOOKUP(CL$14&amp;"-imc-"&amp;$O570,Equations!$G:$I,3,0)*(1/$Q570)))</f>
        <v/>
      </c>
      <c r="CM570" s="10" t="str">
        <f>IF($AJ570="","",IF(OR($V570&lt;2.7,$V570&gt;90),"Age OOR",CL570-1.6449*VLOOKUP(CL$14&amp;"-rse-"&amp;$O570,Equations!$G:$I,3,0)))</f>
        <v/>
      </c>
      <c r="CN570" s="10" t="str">
        <f>IF($AJ570="","",IF(OR($V570&lt;2.7,$V570&gt;90),"Age OOR",CL570+1.6449*VLOOKUP(CL$14&amp;"-rse-"&amp;$O570,Equations!$G:$I,3,0)))</f>
        <v/>
      </c>
      <c r="CO570" s="10" t="str">
        <f t="shared" si="223"/>
        <v/>
      </c>
      <c r="CP570" s="10" t="str">
        <f>IF($AJ570="","",IF(OR($V570&lt;2.7,$V570&gt;90),"Age OOR",($AJ570-CL570)/VLOOKUP(CL$14&amp;"-rse-"&amp;$O570,Equations!$G:$I,3,0)))</f>
        <v/>
      </c>
      <c r="CQ570" s="10" t="str">
        <f>IF($AK570="","",IF(OR($V570&lt;2.7,$V570&gt;90),"Age OOR",EXP(VLOOKUP(CQ$14&amp;"-int-"&amp;$P570,Equations!$G:$I,3,0)+VLOOKUP(CQ$14&amp;"-sexo-"&amp;$P570,Equations!$G:$I,3,0)*$U570+VLOOKUP(CQ$14&amp;"-edad-"&amp;$P570,Equations!$G:$I,3,0)*$V570+VLOOKUP(CQ$14&amp;"-est-"&amp;$P570,Equations!$G:$I,3,0)*(1/$W570)+VLOOKUP(CQ$14&amp;"-imc-"&amp;$P570,Equations!$G:$I,3,0)*(1/$Q570))))</f>
        <v/>
      </c>
      <c r="CR570" s="10" t="str">
        <f>IF($AK570="","",IF(OR($V570&lt;2.7,$V570&gt;90),"Age OOR",EXP(LN(CQ570)-1.6449*VLOOKUP(CQ$14&amp;"-rse-"&amp;$P570,Equations!$G:$I,3,0))))</f>
        <v/>
      </c>
      <c r="CS570" s="10" t="str">
        <f>IF($AK570="","",IF(OR($V570&lt;2.7,$V570&gt;90),"Age OOR",EXP(LN(CQ570)+1.6449*VLOOKUP(CQ$14&amp;"-rse-"&amp;$P570,Equations!$G:$I,3,0))))</f>
        <v/>
      </c>
      <c r="CT570" s="10" t="str">
        <f t="shared" si="224"/>
        <v/>
      </c>
      <c r="CU570" s="10" t="str">
        <f>IF($AK570="","",IF(OR($V570&lt;2.7,$V570&gt;90),"Age OOR",(LN($AK570)-LN(CQ570))/VLOOKUP(CQ$14&amp;"-rse-"&amp;$P570,Equations!$G:$I,3,0)))</f>
        <v/>
      </c>
      <c r="CV570" s="47"/>
    </row>
    <row r="571" spans="5:109" x14ac:dyDescent="0.2">
      <c r="E571" s="23" t="str">
        <f t="shared" si="200"/>
        <v>Age out of range</v>
      </c>
      <c r="F571" s="23" t="str">
        <f t="shared" si="201"/>
        <v>Age out of range</v>
      </c>
      <c r="G571" s="23" t="str">
        <f t="shared" si="202"/>
        <v>Age out of range</v>
      </c>
      <c r="H571" s="23" t="str">
        <f t="shared" si="203"/>
        <v>Age out of range</v>
      </c>
      <c r="I571" s="23" t="str">
        <f t="shared" si="204"/>
        <v>Age out of range</v>
      </c>
      <c r="J571" s="23" t="str">
        <f t="shared" si="205"/>
        <v>Age out of range</v>
      </c>
      <c r="K571" s="23" t="str">
        <f t="shared" si="206"/>
        <v>Age out of range</v>
      </c>
      <c r="L571" s="23" t="str">
        <f t="shared" si="207"/>
        <v>Age out of range</v>
      </c>
      <c r="M571" s="23" t="str">
        <f t="shared" si="208"/>
        <v>Age out of range</v>
      </c>
      <c r="N571" s="23" t="str">
        <f t="shared" si="209"/>
        <v>Age out of range</v>
      </c>
      <c r="O571" s="23" t="str">
        <f t="shared" si="210"/>
        <v>Age out of range</v>
      </c>
      <c r="P571" s="23" t="str">
        <f t="shared" si="211"/>
        <v>Age out of range</v>
      </c>
      <c r="Q571" s="23" t="e">
        <f t="shared" si="212"/>
        <v>#DIV/0!</v>
      </c>
      <c r="R571" s="17"/>
      <c r="S571" s="23">
        <v>555</v>
      </c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7"/>
      <c r="AM571" s="47"/>
      <c r="AN571" s="10" t="str">
        <f>IF($Z571="","",IF(OR($V571&lt;2.7,$V571&gt;90),"Age OOR",VLOOKUP(AN$14&amp;"-int-"&amp;$E571,Equations!$G:$I,3,0)+VLOOKUP(AN$14&amp;"-sexo-"&amp;$E571,Equations!$G:$I,3,0)*$U571+VLOOKUP(AN$14&amp;"-edad-"&amp;$E571,Equations!$G:$I,3,0)*$V571+VLOOKUP(AN$14&amp;"-est-"&amp;$E571,Equations!$G:$I,3,0)*(1/$W571)+VLOOKUP(AN$14&amp;"-imc-"&amp;$E571,Equations!$G:$I,3,0)*(1/$Q571)))</f>
        <v/>
      </c>
      <c r="AO571" s="10" t="str">
        <f>IF($Z571="","",IF(OR($V571&lt;2.7,$V571&gt;90),"Age OOR",AN571-1.6449*VLOOKUP(AN$14&amp;"-rse-"&amp;$E571,Equations!$G:$I,3,0)))</f>
        <v/>
      </c>
      <c r="AP571" s="10" t="str">
        <f>IF($Z571="","",IF(OR($V571&lt;2.7,$V571&gt;90),"Age OOR",AN571+1.6449*VLOOKUP(AN$14&amp;"-rse-"&amp;$E571,Equations!$G:$I,3,0)))</f>
        <v/>
      </c>
      <c r="AQ571" s="10" t="str">
        <f t="shared" si="213"/>
        <v/>
      </c>
      <c r="AR571" s="10" t="str">
        <f>IF($Z571="","",IF(OR($V571&lt;2.7,$V571&gt;90),"Age OOR",($Z571-AN571)/VLOOKUP(AN$14&amp;"-rse-"&amp;$E571,Equations!$G:$I,3,0)))</f>
        <v/>
      </c>
      <c r="AS571" s="10" t="str">
        <f>IF($AA571="","",IF(OR($V571&lt;2.7,$V571&gt;90),"Age OOR",VLOOKUP(AS$14&amp;"-int-"&amp;$F571,Equations!$G:$I,3,0)+VLOOKUP(AS$14&amp;"-sexo-"&amp;$F571,Equations!$G:$I,3,0)*$U571+VLOOKUP(AS$14&amp;"-edad-"&amp;$F571,Equations!$G:$I,3,0)*$V571+VLOOKUP(AS$14&amp;"-est-"&amp;$F571,Equations!$G:$I,3,0)*(1/$W571)+VLOOKUP(AS$14&amp;"-imc-"&amp;$F571,Equations!$G:$I,3,0)*(1/$Q571)))</f>
        <v/>
      </c>
      <c r="AT571" s="10" t="str">
        <f>IF($AA571="","",IF(OR($V571&lt;2.7,$V571&gt;90),"Age OOR",AS571-1.6449*VLOOKUP(AS$14&amp;"-rse-"&amp;$F571,Equations!$G:$I,3,0)))</f>
        <v/>
      </c>
      <c r="AU571" s="10" t="str">
        <f>IF($AA571="","",IF(OR($V571&lt;2.7,$V571&gt;90),"Age OOR",AS571+1.6449*VLOOKUP(AS$14&amp;"-rse-"&amp;$F571,Equations!$G:$I,3,0)))</f>
        <v/>
      </c>
      <c r="AV571" s="10" t="str">
        <f t="shared" si="214"/>
        <v/>
      </c>
      <c r="AW571" s="10" t="str">
        <f>IF($AA571="","",IF(OR($V571&lt;2.7,$V571&gt;90),"Age OOR",($AA571-AS571)/VLOOKUP(AS$14&amp;"-rse-"&amp;$F571,Equations!$G:$I,3,0)))</f>
        <v/>
      </c>
      <c r="AX571" s="10" t="str">
        <f>IF($AB571="","",IF(OR($V571&lt;2.7,$V571&gt;90),"Age OOR",VLOOKUP(AX$14&amp;"-int-"&amp;$G571,Equations!$G:$I,3,0)+VLOOKUP(AX$14&amp;"-sexo-"&amp;$G571,Equations!$G:$I,3,0)*$U571+VLOOKUP(AX$14&amp;"-edad-"&amp;$G571,Equations!$G:$I,3,0)*$V571+VLOOKUP(AX$14&amp;"-est-"&amp;$G571,Equations!$G:$I,3,0)*(1/$W571)+VLOOKUP(AX$14&amp;"-imc-"&amp;$G571,Equations!$G:$I,3,0)*(1/$Q571)))</f>
        <v/>
      </c>
      <c r="AY571" s="10" t="str">
        <f>IF($AB571="","",IF(OR($V571&lt;2.7,$V571&gt;90),"Age OOR",AX571-1.6449*VLOOKUP(AX$14&amp;"-rse-"&amp;$G571,Equations!$G:$I,3,0)))</f>
        <v/>
      </c>
      <c r="AZ571" s="10" t="str">
        <f>IF($AB571="","",IF(OR($V571&lt;2.7,$V571&gt;90),"Age OOR",AX571+1.6449*VLOOKUP(AX$14&amp;"-rse-"&amp;$G571,Equations!$G:$I,3,0)))</f>
        <v/>
      </c>
      <c r="BA571" s="10" t="str">
        <f t="shared" si="215"/>
        <v/>
      </c>
      <c r="BB571" s="10" t="str">
        <f>IF($AB571="","",IF(OR($V571&lt;2.7,$V571&gt;90),"Age OOR",($AB571-AX571)/VLOOKUP(AX$14&amp;"-rse-"&amp;$G571,Equations!$G:$I,3,0)))</f>
        <v/>
      </c>
      <c r="BC571" s="10" t="str">
        <f>IF($AC571="","",IF(OR($V571&lt;2.7,$V571&gt;90),"Age OOR",VLOOKUP(BC$14&amp;"-int-"&amp;$H571,Equations!$G:$I,3,0)+VLOOKUP(BC$14&amp;"-sexo-"&amp;$H571,Equations!$G:$I,3,0)*$U571+VLOOKUP(BC$14&amp;"-edad-"&amp;$H571,Equations!$G:$I,3,0)*$V571+VLOOKUP(BC$14&amp;"-est-"&amp;$H571,Equations!$G:$I,3,0)*(1/$W571)+VLOOKUP(BC$14&amp;"-imc-"&amp;$H571,Equations!$G:$I,3,0)*(1/$Q571)))</f>
        <v/>
      </c>
      <c r="BD571" s="10" t="str">
        <f>IF($AC571="","",IF(OR($V571&lt;2.7,$V571&gt;90),"Age OOR",BC571-1.6449*VLOOKUP(BC$14&amp;"-rse-"&amp;$H571,Equations!$G:$I,3,0)))</f>
        <v/>
      </c>
      <c r="BE571" s="10" t="str">
        <f>IF($AC571="","",IF(OR($V571&lt;2.7,$V571&gt;90),"Age OOR",BC571+1.6449*VLOOKUP(BC$14&amp;"-rse-"&amp;$H571,Equations!$G:$I,3,0)))</f>
        <v/>
      </c>
      <c r="BF571" s="10" t="str">
        <f t="shared" si="216"/>
        <v/>
      </c>
      <c r="BG571" s="10" t="str">
        <f>IF($AC571="","",IF(OR($V571&lt;2.7,$V571&gt;90),"Age OOR",($AC571-BC571)/VLOOKUP(BC$14&amp;"-rse-"&amp;$H571,Equations!$G:$I,3,0)))</f>
        <v/>
      </c>
      <c r="BH571" s="10" t="str">
        <f>IF($AD571="","",IF(OR($V571&lt;2.7,$V571&gt;90),"Age OOR",VLOOKUP(BH$14&amp;"-int-"&amp;$I571,Equations!$G:$I,3,0)+VLOOKUP(BH$14&amp;"-sexo-"&amp;$I571,Equations!$G:$I,3,0)*$U571+VLOOKUP(BH$14&amp;"-edad-"&amp;$I571,Equations!$G:$I,3,0)*$V571+VLOOKUP(BH$14&amp;"-est-"&amp;$I571,Equations!$G:$I,3,0)*(1/$W571)+VLOOKUP(BH$14&amp;"-imc-"&amp;$I571,Equations!$G:$I,3,0)*(1/$Q571)))</f>
        <v/>
      </c>
      <c r="BI571" s="10" t="str">
        <f>IF($AD571="","",IF(OR($V571&lt;2.7,$V571&gt;90),"Age OOR",BH571-1.6449*VLOOKUP(BH$14&amp;"-rse-"&amp;$I571,Equations!$G:$I,3,0)))</f>
        <v/>
      </c>
      <c r="BJ571" s="10" t="str">
        <f>IF($AD571="","",IF(OR($V571&lt;2.7,$V571&gt;90),"Age OOR",BH571+1.6449*VLOOKUP(BH$14&amp;"-rse-"&amp;$I571,Equations!$G:$I,3,0)))</f>
        <v/>
      </c>
      <c r="BK571" s="10" t="str">
        <f t="shared" si="217"/>
        <v/>
      </c>
      <c r="BL571" s="10" t="str">
        <f>IF($AD571="","",IF(OR($V571&lt;2.7,$V571&gt;90),"Age OOR",($AD571-BH571)/VLOOKUP(BH$14&amp;"-rse-"&amp;$I571,Equations!$G:$I,3,0)))</f>
        <v/>
      </c>
      <c r="BM571" s="10" t="str">
        <f>IF($AE571="","",IF(OR($V571&lt;2.7,$V571&gt;90),"Age OOR",VLOOKUP(BM$14&amp;"-int-"&amp;$J571,Equations!$G:$I,3,0)+VLOOKUP(BM$14&amp;"-sexo-"&amp;$J571,Equations!$G:$I,3,0)*$U571+VLOOKUP(BM$14&amp;"-edad-"&amp;$J571,Equations!$G:$I,3,0)*$V571+VLOOKUP(BM$14&amp;"-est-"&amp;$J571,Equations!$G:$I,3,0)*(1/$W571)+VLOOKUP(BM$14&amp;"-imc-"&amp;$J571,Equations!$G:$I,3,0)*(1/$Q571)))</f>
        <v/>
      </c>
      <c r="BN571" s="10" t="str">
        <f>IF($AE571="","",IF(OR($V571&lt;2.7,$V571&gt;90),"Age OOR",BM571-1.6449*VLOOKUP(BM$14&amp;"-rse-"&amp;$J571,Equations!$G:$I,3,0)))</f>
        <v/>
      </c>
      <c r="BO571" s="10" t="str">
        <f>IF($AE571="","",IF(OR($V571&lt;2.7,$V571&gt;90),"Age OOR",BM571+1.6449*VLOOKUP(BM$14&amp;"-rse-"&amp;$J571,Equations!$G:$I,3,0)))</f>
        <v/>
      </c>
      <c r="BP571" s="10" t="str">
        <f t="shared" si="218"/>
        <v/>
      </c>
      <c r="BQ571" s="10" t="str">
        <f>IF($AE571="","",IF(OR($V571&lt;2.7,$V571&gt;90),"Age OOR",($AE571-BM571)/VLOOKUP(BM$14&amp;"-rse-"&amp;$J571,Equations!$G:$I,3,0)))</f>
        <v/>
      </c>
      <c r="BR571" s="10" t="str">
        <f>IF($AF571="","",IF(OR($V571&lt;2.7,$V571&gt;90),"Age OOR",VLOOKUP(BR$14&amp;"-int-"&amp;$K571,Equations!$G:$I,3,0)+VLOOKUP(BR$14&amp;"-sexo-"&amp;$K571,Equations!$G:$I,3,0)*$U571+VLOOKUP(BR$14&amp;"-edad-"&amp;$K571,Equations!$G:$I,3,0)*$V571+VLOOKUP(BR$14&amp;"-est-"&amp;$K571,Equations!$G:$I,3,0)*(1/$W571)+VLOOKUP(BR$14&amp;"-imc-"&amp;$K571,Equations!$G:$I,3,0)*(1/$Q571)))</f>
        <v/>
      </c>
      <c r="BS571" s="10" t="str">
        <f>IF($AF571="","",IF(OR($V571&lt;2.7,$V571&gt;90),"Age OOR",BR571-1.6449*VLOOKUP(BR$14&amp;"-rse-"&amp;$K571,Equations!$G:$I,3,0)))</f>
        <v/>
      </c>
      <c r="BT571" s="10" t="str">
        <f>IF($AF571="","",IF(OR($V571&lt;2.7,$V571&gt;90),"Age OOR",BR571+1.6449*VLOOKUP(BR$14&amp;"-rse-"&amp;$K571,Equations!$G:$I,3,0)))</f>
        <v/>
      </c>
      <c r="BU571" s="10" t="str">
        <f t="shared" si="219"/>
        <v/>
      </c>
      <c r="BV571" s="10" t="str">
        <f>IF($AF571="","",IF(OR($V571&lt;2.7,$V571&gt;90),"Age OOR",($AF571-BR571)/VLOOKUP(BR$14&amp;"-rse-"&amp;$K571,Equations!$G:$I,3,0)))</f>
        <v/>
      </c>
      <c r="BW571" s="10" t="str">
        <f>IF($AG571="","",IF(OR($V571&lt;2.7,$V571&gt;90),"Age OOR",VLOOKUP(BW$14&amp;"-int-"&amp;$L571,Equations!$G:$I,3,0)+VLOOKUP(BW$14&amp;"-sexo-"&amp;$L571,Equations!$G:$I,3,0)*$U571+VLOOKUP(BW$14&amp;"-edad-"&amp;$L571,Equations!$G:$I,3,0)*$V571+VLOOKUP(BW$14&amp;"-est-"&amp;$L571,Equations!$G:$I,3,0)*(1/$W571)+VLOOKUP(BW$14&amp;"-imc-"&amp;$L571,Equations!$G:$I,3,0)*(1/$Q571)))</f>
        <v/>
      </c>
      <c r="BX571" s="10" t="str">
        <f>IF($AG571="","",IF(OR($V571&lt;2.7,$V571&gt;90),"Age OOR",BW571-1.6449*VLOOKUP(BW$14&amp;"-rse-"&amp;$L571,Equations!$G:$I,3,0)))</f>
        <v/>
      </c>
      <c r="BY571" s="10" t="str">
        <f>IF($AG571="","",IF(OR($V571&lt;2.7,$V571&gt;90),"Age OOR",BW571+1.6449*VLOOKUP(BW$14&amp;"-rse-"&amp;$L571,Equations!$G:$I,3,0)))</f>
        <v/>
      </c>
      <c r="BZ571" s="10" t="str">
        <f t="shared" si="220"/>
        <v/>
      </c>
      <c r="CA571" s="10" t="str">
        <f>IF($AG571="","",IF(OR($V571&lt;2.7,$V571&gt;90),"Age OOR",($AG571-BW571)/VLOOKUP(BW$14&amp;"-rse-"&amp;$L571,Equations!$G:$I,3,0)))</f>
        <v/>
      </c>
      <c r="CB571" s="10" t="str">
        <f>IF($AH571="","",IF(OR($V571&lt;2.7,$V571&gt;90),"Age OOR",VLOOKUP(CB$14&amp;"-int-"&amp;$M571,Equations!$G:$I,3,0)+VLOOKUP(CB$14&amp;"-sexo-"&amp;$M571,Equations!$G:$I,3,0)*$U571+VLOOKUP(CB$14&amp;"-edad-"&amp;$M571,Equations!$G:$I,3,0)*$V571+VLOOKUP(CB$14&amp;"-est-"&amp;$M571,Equations!$G:$I,3,0)*(1/$W571)+VLOOKUP(CB$14&amp;"-imc-"&amp;$M571,Equations!$G:$I,3,0)*(1/$Q571)))</f>
        <v/>
      </c>
      <c r="CC571" s="10" t="str">
        <f>IF($AH571="","",IF(OR($V571&lt;2.7,$V571&gt;90),"Age OOR",CB571-1.6449*VLOOKUP(CB$14&amp;"-rse-"&amp;$M571,Equations!$G:$I,3,0)))</f>
        <v/>
      </c>
      <c r="CD571" s="10" t="str">
        <f>IF($AH571="","",IF(OR($V571&lt;2.7,$V571&gt;90),"Age OOR",CB571+1.6449*VLOOKUP(CB$14&amp;"-rse-"&amp;$M571,Equations!$G:$I,3,0)))</f>
        <v/>
      </c>
      <c r="CE571" s="10" t="str">
        <f t="shared" si="221"/>
        <v/>
      </c>
      <c r="CF571" s="10" t="str">
        <f>IF($AH571="","",IF(OR($V571&lt;2.7,$V571&gt;90),"Age OOR",($AH571-CB571)/VLOOKUP(CB$14&amp;"-rse-"&amp;$M571,Equations!$G:$I,3,0)))</f>
        <v/>
      </c>
      <c r="CG571" s="10" t="str">
        <f>IF($AI571="","",IF(OR($V571&lt;2.7,$V571&gt;90),"Age OOR",VLOOKUP(CG$14&amp;"-int-"&amp;$N571,Equations!$G:$I,3,0)+VLOOKUP(CG$14&amp;"-sexo-"&amp;$N571,Equations!$G:$I,3,0)*$U571+VLOOKUP(CG$14&amp;"-edad-"&amp;$N571,Equations!$G:$I,3,0)*$V571+VLOOKUP(CG$14&amp;"-est-"&amp;$N571,Equations!$G:$I,3,0)*(1/$W571)+VLOOKUP(CG$14&amp;"-imc-"&amp;$N571,Equations!$G:$I,3,0)*(1/$Q571)))</f>
        <v/>
      </c>
      <c r="CH571" s="10" t="str">
        <f>IF($AI571="","",IF(OR($V571&lt;2.7,$V571&gt;90),"Age OOR",CG571-1.6449*VLOOKUP(CG$14&amp;"-rse-"&amp;$N571,Equations!$G:$I,3,0)))</f>
        <v/>
      </c>
      <c r="CI571" s="10" t="str">
        <f>IF($AI571="","",IF(OR($V571&lt;2.7,$V571&gt;90),"Age OOR",CG571+1.6449*VLOOKUP(CG$14&amp;"-rse-"&amp;$N571,Equations!$G:$I,3,0)))</f>
        <v/>
      </c>
      <c r="CJ571" s="10" t="str">
        <f t="shared" si="222"/>
        <v/>
      </c>
      <c r="CK571" s="10" t="str">
        <f>IF($AI571="","",IF(OR($V571&lt;2.7,$V571&gt;90),"Age OOR",($AI571-CG571)/VLOOKUP(CG$14&amp;"-rse-"&amp;$N571,Equations!$G:$I,3,0)))</f>
        <v/>
      </c>
      <c r="CL571" s="10" t="str">
        <f>IF($AJ571="","",IF(OR($V571&lt;2.7,$V571&gt;90),"Age OOR",VLOOKUP(CL$14&amp;"-int-"&amp;$O571,Equations!$G:$I,3,0)+VLOOKUP(CL$14&amp;"-sexo-"&amp;$O571,Equations!$G:$I,3,0)*$U571+VLOOKUP(CL$14&amp;"-edad-"&amp;$O571,Equations!$G:$I,3,0)*$V571+VLOOKUP(CL$14&amp;"-est-"&amp;$O571,Equations!$G:$I,3,0)*(1/$W571)+VLOOKUP(CL$14&amp;"-imc-"&amp;$O571,Equations!$G:$I,3,0)*(1/$Q571)))</f>
        <v/>
      </c>
      <c r="CM571" s="10" t="str">
        <f>IF($AJ571="","",IF(OR($V571&lt;2.7,$V571&gt;90),"Age OOR",CL571-1.6449*VLOOKUP(CL$14&amp;"-rse-"&amp;$O571,Equations!$G:$I,3,0)))</f>
        <v/>
      </c>
      <c r="CN571" s="10" t="str">
        <f>IF($AJ571="","",IF(OR($V571&lt;2.7,$V571&gt;90),"Age OOR",CL571+1.6449*VLOOKUP(CL$14&amp;"-rse-"&amp;$O571,Equations!$G:$I,3,0)))</f>
        <v/>
      </c>
      <c r="CO571" s="10" t="str">
        <f t="shared" si="223"/>
        <v/>
      </c>
      <c r="CP571" s="10" t="str">
        <f>IF($AJ571="","",IF(OR($V571&lt;2.7,$V571&gt;90),"Age OOR",($AJ571-CL571)/VLOOKUP(CL$14&amp;"-rse-"&amp;$O571,Equations!$G:$I,3,0)))</f>
        <v/>
      </c>
      <c r="CQ571" s="10" t="str">
        <f>IF($AK571="","",IF(OR($V571&lt;2.7,$V571&gt;90),"Age OOR",EXP(VLOOKUP(CQ$14&amp;"-int-"&amp;$P571,Equations!$G:$I,3,0)+VLOOKUP(CQ$14&amp;"-sexo-"&amp;$P571,Equations!$G:$I,3,0)*$U571+VLOOKUP(CQ$14&amp;"-edad-"&amp;$P571,Equations!$G:$I,3,0)*$V571+VLOOKUP(CQ$14&amp;"-est-"&amp;$P571,Equations!$G:$I,3,0)*(1/$W571)+VLOOKUP(CQ$14&amp;"-imc-"&amp;$P571,Equations!$G:$I,3,0)*(1/$Q571))))</f>
        <v/>
      </c>
      <c r="CR571" s="10" t="str">
        <f>IF($AK571="","",IF(OR($V571&lt;2.7,$V571&gt;90),"Age OOR",EXP(LN(CQ571)-1.6449*VLOOKUP(CQ$14&amp;"-rse-"&amp;$P571,Equations!$G:$I,3,0))))</f>
        <v/>
      </c>
      <c r="CS571" s="10" t="str">
        <f>IF($AK571="","",IF(OR($V571&lt;2.7,$V571&gt;90),"Age OOR",EXP(LN(CQ571)+1.6449*VLOOKUP(CQ$14&amp;"-rse-"&amp;$P571,Equations!$G:$I,3,0))))</f>
        <v/>
      </c>
      <c r="CT571" s="10" t="str">
        <f t="shared" si="224"/>
        <v/>
      </c>
      <c r="CU571" s="10" t="str">
        <f>IF($AK571="","",IF(OR($V571&lt;2.7,$V571&gt;90),"Age OOR",(LN($AK571)-LN(CQ571))/VLOOKUP(CQ$14&amp;"-rse-"&amp;$P571,Equations!$G:$I,3,0)))</f>
        <v/>
      </c>
      <c r="CV571" s="47"/>
    </row>
    <row r="572" spans="5:109" x14ac:dyDescent="0.2">
      <c r="E572" s="23" t="str">
        <f t="shared" si="200"/>
        <v>Age out of range</v>
      </c>
      <c r="F572" s="23" t="str">
        <f t="shared" si="201"/>
        <v>Age out of range</v>
      </c>
      <c r="G572" s="23" t="str">
        <f t="shared" si="202"/>
        <v>Age out of range</v>
      </c>
      <c r="H572" s="23" t="str">
        <f t="shared" si="203"/>
        <v>Age out of range</v>
      </c>
      <c r="I572" s="23" t="str">
        <f t="shared" si="204"/>
        <v>Age out of range</v>
      </c>
      <c r="J572" s="23" t="str">
        <f t="shared" si="205"/>
        <v>Age out of range</v>
      </c>
      <c r="K572" s="23" t="str">
        <f t="shared" si="206"/>
        <v>Age out of range</v>
      </c>
      <c r="L572" s="23" t="str">
        <f t="shared" si="207"/>
        <v>Age out of range</v>
      </c>
      <c r="M572" s="23" t="str">
        <f t="shared" si="208"/>
        <v>Age out of range</v>
      </c>
      <c r="N572" s="23" t="str">
        <f t="shared" si="209"/>
        <v>Age out of range</v>
      </c>
      <c r="O572" s="23" t="str">
        <f t="shared" si="210"/>
        <v>Age out of range</v>
      </c>
      <c r="P572" s="23" t="str">
        <f t="shared" si="211"/>
        <v>Age out of range</v>
      </c>
      <c r="Q572" s="23" t="e">
        <f t="shared" si="212"/>
        <v>#DIV/0!</v>
      </c>
      <c r="R572" s="17"/>
      <c r="S572" s="23">
        <v>556</v>
      </c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7"/>
      <c r="AM572" s="47"/>
      <c r="AN572" s="10" t="str">
        <f>IF($Z572="","",IF(OR($V572&lt;2.7,$V572&gt;90),"Age OOR",VLOOKUP(AN$14&amp;"-int-"&amp;$E572,Equations!$G:$I,3,0)+VLOOKUP(AN$14&amp;"-sexo-"&amp;$E572,Equations!$G:$I,3,0)*$U572+VLOOKUP(AN$14&amp;"-edad-"&amp;$E572,Equations!$G:$I,3,0)*$V572+VLOOKUP(AN$14&amp;"-est-"&amp;$E572,Equations!$G:$I,3,0)*(1/$W572)+VLOOKUP(AN$14&amp;"-imc-"&amp;$E572,Equations!$G:$I,3,0)*(1/$Q572)))</f>
        <v/>
      </c>
      <c r="AO572" s="10" t="str">
        <f>IF($Z572="","",IF(OR($V572&lt;2.7,$V572&gt;90),"Age OOR",AN572-1.6449*VLOOKUP(AN$14&amp;"-rse-"&amp;$E572,Equations!$G:$I,3,0)))</f>
        <v/>
      </c>
      <c r="AP572" s="10" t="str">
        <f>IF($Z572="","",IF(OR($V572&lt;2.7,$V572&gt;90),"Age OOR",AN572+1.6449*VLOOKUP(AN$14&amp;"-rse-"&amp;$E572,Equations!$G:$I,3,0)))</f>
        <v/>
      </c>
      <c r="AQ572" s="10" t="str">
        <f t="shared" si="213"/>
        <v/>
      </c>
      <c r="AR572" s="10" t="str">
        <f>IF($Z572="","",IF(OR($V572&lt;2.7,$V572&gt;90),"Age OOR",($Z572-AN572)/VLOOKUP(AN$14&amp;"-rse-"&amp;$E572,Equations!$G:$I,3,0)))</f>
        <v/>
      </c>
      <c r="AS572" s="10" t="str">
        <f>IF($AA572="","",IF(OR($V572&lt;2.7,$V572&gt;90),"Age OOR",VLOOKUP(AS$14&amp;"-int-"&amp;$F572,Equations!$G:$I,3,0)+VLOOKUP(AS$14&amp;"-sexo-"&amp;$F572,Equations!$G:$I,3,0)*$U572+VLOOKUP(AS$14&amp;"-edad-"&amp;$F572,Equations!$G:$I,3,0)*$V572+VLOOKUP(AS$14&amp;"-est-"&amp;$F572,Equations!$G:$I,3,0)*(1/$W572)+VLOOKUP(AS$14&amp;"-imc-"&amp;$F572,Equations!$G:$I,3,0)*(1/$Q572)))</f>
        <v/>
      </c>
      <c r="AT572" s="10" t="str">
        <f>IF($AA572="","",IF(OR($V572&lt;2.7,$V572&gt;90),"Age OOR",AS572-1.6449*VLOOKUP(AS$14&amp;"-rse-"&amp;$F572,Equations!$G:$I,3,0)))</f>
        <v/>
      </c>
      <c r="AU572" s="10" t="str">
        <f>IF($AA572="","",IF(OR($V572&lt;2.7,$V572&gt;90),"Age OOR",AS572+1.6449*VLOOKUP(AS$14&amp;"-rse-"&amp;$F572,Equations!$G:$I,3,0)))</f>
        <v/>
      </c>
      <c r="AV572" s="10" t="str">
        <f t="shared" si="214"/>
        <v/>
      </c>
      <c r="AW572" s="10" t="str">
        <f>IF($AA572="","",IF(OR($V572&lt;2.7,$V572&gt;90),"Age OOR",($AA572-AS572)/VLOOKUP(AS$14&amp;"-rse-"&amp;$F572,Equations!$G:$I,3,0)))</f>
        <v/>
      </c>
      <c r="AX572" s="10" t="str">
        <f>IF($AB572="","",IF(OR($V572&lt;2.7,$V572&gt;90),"Age OOR",VLOOKUP(AX$14&amp;"-int-"&amp;$G572,Equations!$G:$I,3,0)+VLOOKUP(AX$14&amp;"-sexo-"&amp;$G572,Equations!$G:$I,3,0)*$U572+VLOOKUP(AX$14&amp;"-edad-"&amp;$G572,Equations!$G:$I,3,0)*$V572+VLOOKUP(AX$14&amp;"-est-"&amp;$G572,Equations!$G:$I,3,0)*(1/$W572)+VLOOKUP(AX$14&amp;"-imc-"&amp;$G572,Equations!$G:$I,3,0)*(1/$Q572)))</f>
        <v/>
      </c>
      <c r="AY572" s="10" t="str">
        <f>IF($AB572="","",IF(OR($V572&lt;2.7,$V572&gt;90),"Age OOR",AX572-1.6449*VLOOKUP(AX$14&amp;"-rse-"&amp;$G572,Equations!$G:$I,3,0)))</f>
        <v/>
      </c>
      <c r="AZ572" s="10" t="str">
        <f>IF($AB572="","",IF(OR($V572&lt;2.7,$V572&gt;90),"Age OOR",AX572+1.6449*VLOOKUP(AX$14&amp;"-rse-"&amp;$G572,Equations!$G:$I,3,0)))</f>
        <v/>
      </c>
      <c r="BA572" s="10" t="str">
        <f t="shared" si="215"/>
        <v/>
      </c>
      <c r="BB572" s="10" t="str">
        <f>IF($AB572="","",IF(OR($V572&lt;2.7,$V572&gt;90),"Age OOR",($AB572-AX572)/VLOOKUP(AX$14&amp;"-rse-"&amp;$G572,Equations!$G:$I,3,0)))</f>
        <v/>
      </c>
      <c r="BC572" s="10" t="str">
        <f>IF($AC572="","",IF(OR($V572&lt;2.7,$V572&gt;90),"Age OOR",VLOOKUP(BC$14&amp;"-int-"&amp;$H572,Equations!$G:$I,3,0)+VLOOKUP(BC$14&amp;"-sexo-"&amp;$H572,Equations!$G:$I,3,0)*$U572+VLOOKUP(BC$14&amp;"-edad-"&amp;$H572,Equations!$G:$I,3,0)*$V572+VLOOKUP(BC$14&amp;"-est-"&amp;$H572,Equations!$G:$I,3,0)*(1/$W572)+VLOOKUP(BC$14&amp;"-imc-"&amp;$H572,Equations!$G:$I,3,0)*(1/$Q572)))</f>
        <v/>
      </c>
      <c r="BD572" s="10" t="str">
        <f>IF($AC572="","",IF(OR($V572&lt;2.7,$V572&gt;90),"Age OOR",BC572-1.6449*VLOOKUP(BC$14&amp;"-rse-"&amp;$H572,Equations!$G:$I,3,0)))</f>
        <v/>
      </c>
      <c r="BE572" s="10" t="str">
        <f>IF($AC572="","",IF(OR($V572&lt;2.7,$V572&gt;90),"Age OOR",BC572+1.6449*VLOOKUP(BC$14&amp;"-rse-"&amp;$H572,Equations!$G:$I,3,0)))</f>
        <v/>
      </c>
      <c r="BF572" s="10" t="str">
        <f t="shared" si="216"/>
        <v/>
      </c>
      <c r="BG572" s="10" t="str">
        <f>IF($AC572="","",IF(OR($V572&lt;2.7,$V572&gt;90),"Age OOR",($AC572-BC572)/VLOOKUP(BC$14&amp;"-rse-"&amp;$H572,Equations!$G:$I,3,0)))</f>
        <v/>
      </c>
      <c r="BH572" s="10" t="str">
        <f>IF($AD572="","",IF(OR($V572&lt;2.7,$V572&gt;90),"Age OOR",VLOOKUP(BH$14&amp;"-int-"&amp;$I572,Equations!$G:$I,3,0)+VLOOKUP(BH$14&amp;"-sexo-"&amp;$I572,Equations!$G:$I,3,0)*$U572+VLOOKUP(BH$14&amp;"-edad-"&amp;$I572,Equations!$G:$I,3,0)*$V572+VLOOKUP(BH$14&amp;"-est-"&amp;$I572,Equations!$G:$I,3,0)*(1/$W572)+VLOOKUP(BH$14&amp;"-imc-"&amp;$I572,Equations!$G:$I,3,0)*(1/$Q572)))</f>
        <v/>
      </c>
      <c r="BI572" s="10" t="str">
        <f>IF($AD572="","",IF(OR($V572&lt;2.7,$V572&gt;90),"Age OOR",BH572-1.6449*VLOOKUP(BH$14&amp;"-rse-"&amp;$I572,Equations!$G:$I,3,0)))</f>
        <v/>
      </c>
      <c r="BJ572" s="10" t="str">
        <f>IF($AD572="","",IF(OR($V572&lt;2.7,$V572&gt;90),"Age OOR",BH572+1.6449*VLOOKUP(BH$14&amp;"-rse-"&amp;$I572,Equations!$G:$I,3,0)))</f>
        <v/>
      </c>
      <c r="BK572" s="10" t="str">
        <f t="shared" si="217"/>
        <v/>
      </c>
      <c r="BL572" s="10" t="str">
        <f>IF($AD572="","",IF(OR($V572&lt;2.7,$V572&gt;90),"Age OOR",($AD572-BH572)/VLOOKUP(BH$14&amp;"-rse-"&amp;$I572,Equations!$G:$I,3,0)))</f>
        <v/>
      </c>
      <c r="BM572" s="10" t="str">
        <f>IF($AE572="","",IF(OR($V572&lt;2.7,$V572&gt;90),"Age OOR",VLOOKUP(BM$14&amp;"-int-"&amp;$J572,Equations!$G:$I,3,0)+VLOOKUP(BM$14&amp;"-sexo-"&amp;$J572,Equations!$G:$I,3,0)*$U572+VLOOKUP(BM$14&amp;"-edad-"&amp;$J572,Equations!$G:$I,3,0)*$V572+VLOOKUP(BM$14&amp;"-est-"&amp;$J572,Equations!$G:$I,3,0)*(1/$W572)+VLOOKUP(BM$14&amp;"-imc-"&amp;$J572,Equations!$G:$I,3,0)*(1/$Q572)))</f>
        <v/>
      </c>
      <c r="BN572" s="10" t="str">
        <f>IF($AE572="","",IF(OR($V572&lt;2.7,$V572&gt;90),"Age OOR",BM572-1.6449*VLOOKUP(BM$14&amp;"-rse-"&amp;$J572,Equations!$G:$I,3,0)))</f>
        <v/>
      </c>
      <c r="BO572" s="10" t="str">
        <f>IF($AE572="","",IF(OR($V572&lt;2.7,$V572&gt;90),"Age OOR",BM572+1.6449*VLOOKUP(BM$14&amp;"-rse-"&amp;$J572,Equations!$G:$I,3,0)))</f>
        <v/>
      </c>
      <c r="BP572" s="10" t="str">
        <f t="shared" si="218"/>
        <v/>
      </c>
      <c r="BQ572" s="10" t="str">
        <f>IF($AE572="","",IF(OR($V572&lt;2.7,$V572&gt;90),"Age OOR",($AE572-BM572)/VLOOKUP(BM$14&amp;"-rse-"&amp;$J572,Equations!$G:$I,3,0)))</f>
        <v/>
      </c>
      <c r="BR572" s="10" t="str">
        <f>IF($AF572="","",IF(OR($V572&lt;2.7,$V572&gt;90),"Age OOR",VLOOKUP(BR$14&amp;"-int-"&amp;$K572,Equations!$G:$I,3,0)+VLOOKUP(BR$14&amp;"-sexo-"&amp;$K572,Equations!$G:$I,3,0)*$U572+VLOOKUP(BR$14&amp;"-edad-"&amp;$K572,Equations!$G:$I,3,0)*$V572+VLOOKUP(BR$14&amp;"-est-"&amp;$K572,Equations!$G:$I,3,0)*(1/$W572)+VLOOKUP(BR$14&amp;"-imc-"&amp;$K572,Equations!$G:$I,3,0)*(1/$Q572)))</f>
        <v/>
      </c>
      <c r="BS572" s="10" t="str">
        <f>IF($AF572="","",IF(OR($V572&lt;2.7,$V572&gt;90),"Age OOR",BR572-1.6449*VLOOKUP(BR$14&amp;"-rse-"&amp;$K572,Equations!$G:$I,3,0)))</f>
        <v/>
      </c>
      <c r="BT572" s="10" t="str">
        <f>IF($AF572="","",IF(OR($V572&lt;2.7,$V572&gt;90),"Age OOR",BR572+1.6449*VLOOKUP(BR$14&amp;"-rse-"&amp;$K572,Equations!$G:$I,3,0)))</f>
        <v/>
      </c>
      <c r="BU572" s="10" t="str">
        <f t="shared" si="219"/>
        <v/>
      </c>
      <c r="BV572" s="10" t="str">
        <f>IF($AF572="","",IF(OR($V572&lt;2.7,$V572&gt;90),"Age OOR",($AF572-BR572)/VLOOKUP(BR$14&amp;"-rse-"&amp;$K572,Equations!$G:$I,3,0)))</f>
        <v/>
      </c>
      <c r="BW572" s="10" t="str">
        <f>IF($AG572="","",IF(OR($V572&lt;2.7,$V572&gt;90),"Age OOR",VLOOKUP(BW$14&amp;"-int-"&amp;$L572,Equations!$G:$I,3,0)+VLOOKUP(BW$14&amp;"-sexo-"&amp;$L572,Equations!$G:$I,3,0)*$U572+VLOOKUP(BW$14&amp;"-edad-"&amp;$L572,Equations!$G:$I,3,0)*$V572+VLOOKUP(BW$14&amp;"-est-"&amp;$L572,Equations!$G:$I,3,0)*(1/$W572)+VLOOKUP(BW$14&amp;"-imc-"&amp;$L572,Equations!$G:$I,3,0)*(1/$Q572)))</f>
        <v/>
      </c>
      <c r="BX572" s="10" t="str">
        <f>IF($AG572="","",IF(OR($V572&lt;2.7,$V572&gt;90),"Age OOR",BW572-1.6449*VLOOKUP(BW$14&amp;"-rse-"&amp;$L572,Equations!$G:$I,3,0)))</f>
        <v/>
      </c>
      <c r="BY572" s="10" t="str">
        <f>IF($AG572="","",IF(OR($V572&lt;2.7,$V572&gt;90),"Age OOR",BW572+1.6449*VLOOKUP(BW$14&amp;"-rse-"&amp;$L572,Equations!$G:$I,3,0)))</f>
        <v/>
      </c>
      <c r="BZ572" s="10" t="str">
        <f t="shared" si="220"/>
        <v/>
      </c>
      <c r="CA572" s="10" t="str">
        <f>IF($AG572="","",IF(OR($V572&lt;2.7,$V572&gt;90),"Age OOR",($AG572-BW572)/VLOOKUP(BW$14&amp;"-rse-"&amp;$L572,Equations!$G:$I,3,0)))</f>
        <v/>
      </c>
      <c r="CB572" s="10" t="str">
        <f>IF($AH572="","",IF(OR($V572&lt;2.7,$V572&gt;90),"Age OOR",VLOOKUP(CB$14&amp;"-int-"&amp;$M572,Equations!$G:$I,3,0)+VLOOKUP(CB$14&amp;"-sexo-"&amp;$M572,Equations!$G:$I,3,0)*$U572+VLOOKUP(CB$14&amp;"-edad-"&amp;$M572,Equations!$G:$I,3,0)*$V572+VLOOKUP(CB$14&amp;"-est-"&amp;$M572,Equations!$G:$I,3,0)*(1/$W572)+VLOOKUP(CB$14&amp;"-imc-"&amp;$M572,Equations!$G:$I,3,0)*(1/$Q572)))</f>
        <v/>
      </c>
      <c r="CC572" s="10" t="str">
        <f>IF($AH572="","",IF(OR($V572&lt;2.7,$V572&gt;90),"Age OOR",CB572-1.6449*VLOOKUP(CB$14&amp;"-rse-"&amp;$M572,Equations!$G:$I,3,0)))</f>
        <v/>
      </c>
      <c r="CD572" s="10" t="str">
        <f>IF($AH572="","",IF(OR($V572&lt;2.7,$V572&gt;90),"Age OOR",CB572+1.6449*VLOOKUP(CB$14&amp;"-rse-"&amp;$M572,Equations!$G:$I,3,0)))</f>
        <v/>
      </c>
      <c r="CE572" s="10" t="str">
        <f t="shared" si="221"/>
        <v/>
      </c>
      <c r="CF572" s="10" t="str">
        <f>IF($AH572="","",IF(OR($V572&lt;2.7,$V572&gt;90),"Age OOR",($AH572-CB572)/VLOOKUP(CB$14&amp;"-rse-"&amp;$M572,Equations!$G:$I,3,0)))</f>
        <v/>
      </c>
      <c r="CG572" s="10" t="str">
        <f>IF($AI572="","",IF(OR($V572&lt;2.7,$V572&gt;90),"Age OOR",VLOOKUP(CG$14&amp;"-int-"&amp;$N572,Equations!$G:$I,3,0)+VLOOKUP(CG$14&amp;"-sexo-"&amp;$N572,Equations!$G:$I,3,0)*$U572+VLOOKUP(CG$14&amp;"-edad-"&amp;$N572,Equations!$G:$I,3,0)*$V572+VLOOKUP(CG$14&amp;"-est-"&amp;$N572,Equations!$G:$I,3,0)*(1/$W572)+VLOOKUP(CG$14&amp;"-imc-"&amp;$N572,Equations!$G:$I,3,0)*(1/$Q572)))</f>
        <v/>
      </c>
      <c r="CH572" s="10" t="str">
        <f>IF($AI572="","",IF(OR($V572&lt;2.7,$V572&gt;90),"Age OOR",CG572-1.6449*VLOOKUP(CG$14&amp;"-rse-"&amp;$N572,Equations!$G:$I,3,0)))</f>
        <v/>
      </c>
      <c r="CI572" s="10" t="str">
        <f>IF($AI572="","",IF(OR($V572&lt;2.7,$V572&gt;90),"Age OOR",CG572+1.6449*VLOOKUP(CG$14&amp;"-rse-"&amp;$N572,Equations!$G:$I,3,0)))</f>
        <v/>
      </c>
      <c r="CJ572" s="10" t="str">
        <f t="shared" si="222"/>
        <v/>
      </c>
      <c r="CK572" s="10" t="str">
        <f>IF($AI572="","",IF(OR($V572&lt;2.7,$V572&gt;90),"Age OOR",($AI572-CG572)/VLOOKUP(CG$14&amp;"-rse-"&amp;$N572,Equations!$G:$I,3,0)))</f>
        <v/>
      </c>
      <c r="CL572" s="10" t="str">
        <f>IF($AJ572="","",IF(OR($V572&lt;2.7,$V572&gt;90),"Age OOR",VLOOKUP(CL$14&amp;"-int-"&amp;$O572,Equations!$G:$I,3,0)+VLOOKUP(CL$14&amp;"-sexo-"&amp;$O572,Equations!$G:$I,3,0)*$U572+VLOOKUP(CL$14&amp;"-edad-"&amp;$O572,Equations!$G:$I,3,0)*$V572+VLOOKUP(CL$14&amp;"-est-"&amp;$O572,Equations!$G:$I,3,0)*(1/$W572)+VLOOKUP(CL$14&amp;"-imc-"&amp;$O572,Equations!$G:$I,3,0)*(1/$Q572)))</f>
        <v/>
      </c>
      <c r="CM572" s="10" t="str">
        <f>IF($AJ572="","",IF(OR($V572&lt;2.7,$V572&gt;90),"Age OOR",CL572-1.6449*VLOOKUP(CL$14&amp;"-rse-"&amp;$O572,Equations!$G:$I,3,0)))</f>
        <v/>
      </c>
      <c r="CN572" s="10" t="str">
        <f>IF($AJ572="","",IF(OR($V572&lt;2.7,$V572&gt;90),"Age OOR",CL572+1.6449*VLOOKUP(CL$14&amp;"-rse-"&amp;$O572,Equations!$G:$I,3,0)))</f>
        <v/>
      </c>
      <c r="CO572" s="10" t="str">
        <f t="shared" si="223"/>
        <v/>
      </c>
      <c r="CP572" s="10" t="str">
        <f>IF($AJ572="","",IF(OR($V572&lt;2.7,$V572&gt;90),"Age OOR",($AJ572-CL572)/VLOOKUP(CL$14&amp;"-rse-"&amp;$O572,Equations!$G:$I,3,0)))</f>
        <v/>
      </c>
      <c r="CQ572" s="10" t="str">
        <f>IF($AK572="","",IF(OR($V572&lt;2.7,$V572&gt;90),"Age OOR",EXP(VLOOKUP(CQ$14&amp;"-int-"&amp;$P572,Equations!$G:$I,3,0)+VLOOKUP(CQ$14&amp;"-sexo-"&amp;$P572,Equations!$G:$I,3,0)*$U572+VLOOKUP(CQ$14&amp;"-edad-"&amp;$P572,Equations!$G:$I,3,0)*$V572+VLOOKUP(CQ$14&amp;"-est-"&amp;$P572,Equations!$G:$I,3,0)*(1/$W572)+VLOOKUP(CQ$14&amp;"-imc-"&amp;$P572,Equations!$G:$I,3,0)*(1/$Q572))))</f>
        <v/>
      </c>
      <c r="CR572" s="10" t="str">
        <f>IF($AK572="","",IF(OR($V572&lt;2.7,$V572&gt;90),"Age OOR",EXP(LN(CQ572)-1.6449*VLOOKUP(CQ$14&amp;"-rse-"&amp;$P572,Equations!$G:$I,3,0))))</f>
        <v/>
      </c>
      <c r="CS572" s="10" t="str">
        <f>IF($AK572="","",IF(OR($V572&lt;2.7,$V572&gt;90),"Age OOR",EXP(LN(CQ572)+1.6449*VLOOKUP(CQ$14&amp;"-rse-"&amp;$P572,Equations!$G:$I,3,0))))</f>
        <v/>
      </c>
      <c r="CT572" s="10" t="str">
        <f t="shared" si="224"/>
        <v/>
      </c>
      <c r="CU572" s="10" t="str">
        <f>IF($AK572="","",IF(OR($V572&lt;2.7,$V572&gt;90),"Age OOR",(LN($AK572)-LN(CQ572))/VLOOKUP(CQ$14&amp;"-rse-"&amp;$P572,Equations!$G:$I,3,0)))</f>
        <v/>
      </c>
      <c r="CV572" s="47"/>
    </row>
    <row r="573" spans="5:109" x14ac:dyDescent="0.2">
      <c r="E573" s="23" t="str">
        <f t="shared" si="200"/>
        <v>Age out of range</v>
      </c>
      <c r="F573" s="23" t="str">
        <f t="shared" si="201"/>
        <v>Age out of range</v>
      </c>
      <c r="G573" s="23" t="str">
        <f t="shared" si="202"/>
        <v>Age out of range</v>
      </c>
      <c r="H573" s="23" t="str">
        <f t="shared" si="203"/>
        <v>Age out of range</v>
      </c>
      <c r="I573" s="23" t="str">
        <f t="shared" si="204"/>
        <v>Age out of range</v>
      </c>
      <c r="J573" s="23" t="str">
        <f t="shared" si="205"/>
        <v>Age out of range</v>
      </c>
      <c r="K573" s="23" t="str">
        <f t="shared" si="206"/>
        <v>Age out of range</v>
      </c>
      <c r="L573" s="23" t="str">
        <f t="shared" si="207"/>
        <v>Age out of range</v>
      </c>
      <c r="M573" s="23" t="str">
        <f t="shared" si="208"/>
        <v>Age out of range</v>
      </c>
      <c r="N573" s="23" t="str">
        <f t="shared" si="209"/>
        <v>Age out of range</v>
      </c>
      <c r="O573" s="23" t="str">
        <f t="shared" si="210"/>
        <v>Age out of range</v>
      </c>
      <c r="P573" s="23" t="str">
        <f t="shared" si="211"/>
        <v>Age out of range</v>
      </c>
      <c r="Q573" s="23" t="e">
        <f t="shared" si="212"/>
        <v>#DIV/0!</v>
      </c>
      <c r="R573" s="17"/>
      <c r="S573" s="23">
        <v>557</v>
      </c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7"/>
      <c r="AM573" s="47"/>
      <c r="AN573" s="10" t="str">
        <f>IF($Z573="","",IF(OR($V573&lt;2.7,$V573&gt;90),"Age OOR",VLOOKUP(AN$14&amp;"-int-"&amp;$E573,Equations!$G:$I,3,0)+VLOOKUP(AN$14&amp;"-sexo-"&amp;$E573,Equations!$G:$I,3,0)*$U573+VLOOKUP(AN$14&amp;"-edad-"&amp;$E573,Equations!$G:$I,3,0)*$V573+VLOOKUP(AN$14&amp;"-est-"&amp;$E573,Equations!$G:$I,3,0)*(1/$W573)+VLOOKUP(AN$14&amp;"-imc-"&amp;$E573,Equations!$G:$I,3,0)*(1/$Q573)))</f>
        <v/>
      </c>
      <c r="AO573" s="10" t="str">
        <f>IF($Z573="","",IF(OR($V573&lt;2.7,$V573&gt;90),"Age OOR",AN573-1.6449*VLOOKUP(AN$14&amp;"-rse-"&amp;$E573,Equations!$G:$I,3,0)))</f>
        <v/>
      </c>
      <c r="AP573" s="10" t="str">
        <f>IF($Z573="","",IF(OR($V573&lt;2.7,$V573&gt;90),"Age OOR",AN573+1.6449*VLOOKUP(AN$14&amp;"-rse-"&amp;$E573,Equations!$G:$I,3,0)))</f>
        <v/>
      </c>
      <c r="AQ573" s="10" t="str">
        <f t="shared" si="213"/>
        <v/>
      </c>
      <c r="AR573" s="10" t="str">
        <f>IF($Z573="","",IF(OR($V573&lt;2.7,$V573&gt;90),"Age OOR",($Z573-AN573)/VLOOKUP(AN$14&amp;"-rse-"&amp;$E573,Equations!$G:$I,3,0)))</f>
        <v/>
      </c>
      <c r="AS573" s="10" t="str">
        <f>IF($AA573="","",IF(OR($V573&lt;2.7,$V573&gt;90),"Age OOR",VLOOKUP(AS$14&amp;"-int-"&amp;$F573,Equations!$G:$I,3,0)+VLOOKUP(AS$14&amp;"-sexo-"&amp;$F573,Equations!$G:$I,3,0)*$U573+VLOOKUP(AS$14&amp;"-edad-"&amp;$F573,Equations!$G:$I,3,0)*$V573+VLOOKUP(AS$14&amp;"-est-"&amp;$F573,Equations!$G:$I,3,0)*(1/$W573)+VLOOKUP(AS$14&amp;"-imc-"&amp;$F573,Equations!$G:$I,3,0)*(1/$Q573)))</f>
        <v/>
      </c>
      <c r="AT573" s="10" t="str">
        <f>IF($AA573="","",IF(OR($V573&lt;2.7,$V573&gt;90),"Age OOR",AS573-1.6449*VLOOKUP(AS$14&amp;"-rse-"&amp;$F573,Equations!$G:$I,3,0)))</f>
        <v/>
      </c>
      <c r="AU573" s="10" t="str">
        <f>IF($AA573="","",IF(OR($V573&lt;2.7,$V573&gt;90),"Age OOR",AS573+1.6449*VLOOKUP(AS$14&amp;"-rse-"&amp;$F573,Equations!$G:$I,3,0)))</f>
        <v/>
      </c>
      <c r="AV573" s="10" t="str">
        <f t="shared" si="214"/>
        <v/>
      </c>
      <c r="AW573" s="10" t="str">
        <f>IF($AA573="","",IF(OR($V573&lt;2.7,$V573&gt;90),"Age OOR",($AA573-AS573)/VLOOKUP(AS$14&amp;"-rse-"&amp;$F573,Equations!$G:$I,3,0)))</f>
        <v/>
      </c>
      <c r="AX573" s="10" t="str">
        <f>IF($AB573="","",IF(OR($V573&lt;2.7,$V573&gt;90),"Age OOR",VLOOKUP(AX$14&amp;"-int-"&amp;$G573,Equations!$G:$I,3,0)+VLOOKUP(AX$14&amp;"-sexo-"&amp;$G573,Equations!$G:$I,3,0)*$U573+VLOOKUP(AX$14&amp;"-edad-"&amp;$G573,Equations!$G:$I,3,0)*$V573+VLOOKUP(AX$14&amp;"-est-"&amp;$G573,Equations!$G:$I,3,0)*(1/$W573)+VLOOKUP(AX$14&amp;"-imc-"&amp;$G573,Equations!$G:$I,3,0)*(1/$Q573)))</f>
        <v/>
      </c>
      <c r="AY573" s="10" t="str">
        <f>IF($AB573="","",IF(OR($V573&lt;2.7,$V573&gt;90),"Age OOR",AX573-1.6449*VLOOKUP(AX$14&amp;"-rse-"&amp;$G573,Equations!$G:$I,3,0)))</f>
        <v/>
      </c>
      <c r="AZ573" s="10" t="str">
        <f>IF($AB573="","",IF(OR($V573&lt;2.7,$V573&gt;90),"Age OOR",AX573+1.6449*VLOOKUP(AX$14&amp;"-rse-"&amp;$G573,Equations!$G:$I,3,0)))</f>
        <v/>
      </c>
      <c r="BA573" s="10" t="str">
        <f t="shared" si="215"/>
        <v/>
      </c>
      <c r="BB573" s="10" t="str">
        <f>IF($AB573="","",IF(OR($V573&lt;2.7,$V573&gt;90),"Age OOR",($AB573-AX573)/VLOOKUP(AX$14&amp;"-rse-"&amp;$G573,Equations!$G:$I,3,0)))</f>
        <v/>
      </c>
      <c r="BC573" s="10" t="str">
        <f>IF($AC573="","",IF(OR($V573&lt;2.7,$V573&gt;90),"Age OOR",VLOOKUP(BC$14&amp;"-int-"&amp;$H573,Equations!$G:$I,3,0)+VLOOKUP(BC$14&amp;"-sexo-"&amp;$H573,Equations!$G:$I,3,0)*$U573+VLOOKUP(BC$14&amp;"-edad-"&amp;$H573,Equations!$G:$I,3,0)*$V573+VLOOKUP(BC$14&amp;"-est-"&amp;$H573,Equations!$G:$I,3,0)*(1/$W573)+VLOOKUP(BC$14&amp;"-imc-"&amp;$H573,Equations!$G:$I,3,0)*(1/$Q573)))</f>
        <v/>
      </c>
      <c r="BD573" s="10" t="str">
        <f>IF($AC573="","",IF(OR($V573&lt;2.7,$V573&gt;90),"Age OOR",BC573-1.6449*VLOOKUP(BC$14&amp;"-rse-"&amp;$H573,Equations!$G:$I,3,0)))</f>
        <v/>
      </c>
      <c r="BE573" s="10" t="str">
        <f>IF($AC573="","",IF(OR($V573&lt;2.7,$V573&gt;90),"Age OOR",BC573+1.6449*VLOOKUP(BC$14&amp;"-rse-"&amp;$H573,Equations!$G:$I,3,0)))</f>
        <v/>
      </c>
      <c r="BF573" s="10" t="str">
        <f t="shared" si="216"/>
        <v/>
      </c>
      <c r="BG573" s="10" t="str">
        <f>IF($AC573="","",IF(OR($V573&lt;2.7,$V573&gt;90),"Age OOR",($AC573-BC573)/VLOOKUP(BC$14&amp;"-rse-"&amp;$H573,Equations!$G:$I,3,0)))</f>
        <v/>
      </c>
      <c r="BH573" s="10" t="str">
        <f>IF($AD573="","",IF(OR($V573&lt;2.7,$V573&gt;90),"Age OOR",VLOOKUP(BH$14&amp;"-int-"&amp;$I573,Equations!$G:$I,3,0)+VLOOKUP(BH$14&amp;"-sexo-"&amp;$I573,Equations!$G:$I,3,0)*$U573+VLOOKUP(BH$14&amp;"-edad-"&amp;$I573,Equations!$G:$I,3,0)*$V573+VLOOKUP(BH$14&amp;"-est-"&amp;$I573,Equations!$G:$I,3,0)*(1/$W573)+VLOOKUP(BH$14&amp;"-imc-"&amp;$I573,Equations!$G:$I,3,0)*(1/$Q573)))</f>
        <v/>
      </c>
      <c r="BI573" s="10" t="str">
        <f>IF($AD573="","",IF(OR($V573&lt;2.7,$V573&gt;90),"Age OOR",BH573-1.6449*VLOOKUP(BH$14&amp;"-rse-"&amp;$I573,Equations!$G:$I,3,0)))</f>
        <v/>
      </c>
      <c r="BJ573" s="10" t="str">
        <f>IF($AD573="","",IF(OR($V573&lt;2.7,$V573&gt;90),"Age OOR",BH573+1.6449*VLOOKUP(BH$14&amp;"-rse-"&amp;$I573,Equations!$G:$I,3,0)))</f>
        <v/>
      </c>
      <c r="BK573" s="10" t="str">
        <f t="shared" si="217"/>
        <v/>
      </c>
      <c r="BL573" s="10" t="str">
        <f>IF($AD573="","",IF(OR($V573&lt;2.7,$V573&gt;90),"Age OOR",($AD573-BH573)/VLOOKUP(BH$14&amp;"-rse-"&amp;$I573,Equations!$G:$I,3,0)))</f>
        <v/>
      </c>
      <c r="BM573" s="10" t="str">
        <f>IF($AE573="","",IF(OR($V573&lt;2.7,$V573&gt;90),"Age OOR",VLOOKUP(BM$14&amp;"-int-"&amp;$J573,Equations!$G:$I,3,0)+VLOOKUP(BM$14&amp;"-sexo-"&amp;$J573,Equations!$G:$I,3,0)*$U573+VLOOKUP(BM$14&amp;"-edad-"&amp;$J573,Equations!$G:$I,3,0)*$V573+VLOOKUP(BM$14&amp;"-est-"&amp;$J573,Equations!$G:$I,3,0)*(1/$W573)+VLOOKUP(BM$14&amp;"-imc-"&amp;$J573,Equations!$G:$I,3,0)*(1/$Q573)))</f>
        <v/>
      </c>
      <c r="BN573" s="10" t="str">
        <f>IF($AE573="","",IF(OR($V573&lt;2.7,$V573&gt;90),"Age OOR",BM573-1.6449*VLOOKUP(BM$14&amp;"-rse-"&amp;$J573,Equations!$G:$I,3,0)))</f>
        <v/>
      </c>
      <c r="BO573" s="10" t="str">
        <f>IF($AE573="","",IF(OR($V573&lt;2.7,$V573&gt;90),"Age OOR",BM573+1.6449*VLOOKUP(BM$14&amp;"-rse-"&amp;$J573,Equations!$G:$I,3,0)))</f>
        <v/>
      </c>
      <c r="BP573" s="10" t="str">
        <f t="shared" si="218"/>
        <v/>
      </c>
      <c r="BQ573" s="10" t="str">
        <f>IF($AE573="","",IF(OR($V573&lt;2.7,$V573&gt;90),"Age OOR",($AE573-BM573)/VLOOKUP(BM$14&amp;"-rse-"&amp;$J573,Equations!$G:$I,3,0)))</f>
        <v/>
      </c>
      <c r="BR573" s="10" t="str">
        <f>IF($AF573="","",IF(OR($V573&lt;2.7,$V573&gt;90),"Age OOR",VLOOKUP(BR$14&amp;"-int-"&amp;$K573,Equations!$G:$I,3,0)+VLOOKUP(BR$14&amp;"-sexo-"&amp;$K573,Equations!$G:$I,3,0)*$U573+VLOOKUP(BR$14&amp;"-edad-"&amp;$K573,Equations!$G:$I,3,0)*$V573+VLOOKUP(BR$14&amp;"-est-"&amp;$K573,Equations!$G:$I,3,0)*(1/$W573)+VLOOKUP(BR$14&amp;"-imc-"&amp;$K573,Equations!$G:$I,3,0)*(1/$Q573)))</f>
        <v/>
      </c>
      <c r="BS573" s="10" t="str">
        <f>IF($AF573="","",IF(OR($V573&lt;2.7,$V573&gt;90),"Age OOR",BR573-1.6449*VLOOKUP(BR$14&amp;"-rse-"&amp;$K573,Equations!$G:$I,3,0)))</f>
        <v/>
      </c>
      <c r="BT573" s="10" t="str">
        <f>IF($AF573="","",IF(OR($V573&lt;2.7,$V573&gt;90),"Age OOR",BR573+1.6449*VLOOKUP(BR$14&amp;"-rse-"&amp;$K573,Equations!$G:$I,3,0)))</f>
        <v/>
      </c>
      <c r="BU573" s="10" t="str">
        <f t="shared" si="219"/>
        <v/>
      </c>
      <c r="BV573" s="10" t="str">
        <f>IF($AF573="","",IF(OR($V573&lt;2.7,$V573&gt;90),"Age OOR",($AF573-BR573)/VLOOKUP(BR$14&amp;"-rse-"&amp;$K573,Equations!$G:$I,3,0)))</f>
        <v/>
      </c>
      <c r="BW573" s="10" t="str">
        <f>IF($AG573="","",IF(OR($V573&lt;2.7,$V573&gt;90),"Age OOR",VLOOKUP(BW$14&amp;"-int-"&amp;$L573,Equations!$G:$I,3,0)+VLOOKUP(BW$14&amp;"-sexo-"&amp;$L573,Equations!$G:$I,3,0)*$U573+VLOOKUP(BW$14&amp;"-edad-"&amp;$L573,Equations!$G:$I,3,0)*$V573+VLOOKUP(BW$14&amp;"-est-"&amp;$L573,Equations!$G:$I,3,0)*(1/$W573)+VLOOKUP(BW$14&amp;"-imc-"&amp;$L573,Equations!$G:$I,3,0)*(1/$Q573)))</f>
        <v/>
      </c>
      <c r="BX573" s="10" t="str">
        <f>IF($AG573="","",IF(OR($V573&lt;2.7,$V573&gt;90),"Age OOR",BW573-1.6449*VLOOKUP(BW$14&amp;"-rse-"&amp;$L573,Equations!$G:$I,3,0)))</f>
        <v/>
      </c>
      <c r="BY573" s="10" t="str">
        <f>IF($AG573="","",IF(OR($V573&lt;2.7,$V573&gt;90),"Age OOR",BW573+1.6449*VLOOKUP(BW$14&amp;"-rse-"&amp;$L573,Equations!$G:$I,3,0)))</f>
        <v/>
      </c>
      <c r="BZ573" s="10" t="str">
        <f t="shared" si="220"/>
        <v/>
      </c>
      <c r="CA573" s="10" t="str">
        <f>IF($AG573="","",IF(OR($V573&lt;2.7,$V573&gt;90),"Age OOR",($AG573-BW573)/VLOOKUP(BW$14&amp;"-rse-"&amp;$L573,Equations!$G:$I,3,0)))</f>
        <v/>
      </c>
      <c r="CB573" s="10" t="str">
        <f>IF($AH573="","",IF(OR($V573&lt;2.7,$V573&gt;90),"Age OOR",VLOOKUP(CB$14&amp;"-int-"&amp;$M573,Equations!$G:$I,3,0)+VLOOKUP(CB$14&amp;"-sexo-"&amp;$M573,Equations!$G:$I,3,0)*$U573+VLOOKUP(CB$14&amp;"-edad-"&amp;$M573,Equations!$G:$I,3,0)*$V573+VLOOKUP(CB$14&amp;"-est-"&amp;$M573,Equations!$G:$I,3,0)*(1/$W573)+VLOOKUP(CB$14&amp;"-imc-"&amp;$M573,Equations!$G:$I,3,0)*(1/$Q573)))</f>
        <v/>
      </c>
      <c r="CC573" s="10" t="str">
        <f>IF($AH573="","",IF(OR($V573&lt;2.7,$V573&gt;90),"Age OOR",CB573-1.6449*VLOOKUP(CB$14&amp;"-rse-"&amp;$M573,Equations!$G:$I,3,0)))</f>
        <v/>
      </c>
      <c r="CD573" s="10" t="str">
        <f>IF($AH573="","",IF(OR($V573&lt;2.7,$V573&gt;90),"Age OOR",CB573+1.6449*VLOOKUP(CB$14&amp;"-rse-"&amp;$M573,Equations!$G:$I,3,0)))</f>
        <v/>
      </c>
      <c r="CE573" s="10" t="str">
        <f t="shared" si="221"/>
        <v/>
      </c>
      <c r="CF573" s="10" t="str">
        <f>IF($AH573="","",IF(OR($V573&lt;2.7,$V573&gt;90),"Age OOR",($AH573-CB573)/VLOOKUP(CB$14&amp;"-rse-"&amp;$M573,Equations!$G:$I,3,0)))</f>
        <v/>
      </c>
      <c r="CG573" s="10" t="str">
        <f>IF($AI573="","",IF(OR($V573&lt;2.7,$V573&gt;90),"Age OOR",VLOOKUP(CG$14&amp;"-int-"&amp;$N573,Equations!$G:$I,3,0)+VLOOKUP(CG$14&amp;"-sexo-"&amp;$N573,Equations!$G:$I,3,0)*$U573+VLOOKUP(CG$14&amp;"-edad-"&amp;$N573,Equations!$G:$I,3,0)*$V573+VLOOKUP(CG$14&amp;"-est-"&amp;$N573,Equations!$G:$I,3,0)*(1/$W573)+VLOOKUP(CG$14&amp;"-imc-"&amp;$N573,Equations!$G:$I,3,0)*(1/$Q573)))</f>
        <v/>
      </c>
      <c r="CH573" s="10" t="str">
        <f>IF($AI573="","",IF(OR($V573&lt;2.7,$V573&gt;90),"Age OOR",CG573-1.6449*VLOOKUP(CG$14&amp;"-rse-"&amp;$N573,Equations!$G:$I,3,0)))</f>
        <v/>
      </c>
      <c r="CI573" s="10" t="str">
        <f>IF($AI573="","",IF(OR($V573&lt;2.7,$V573&gt;90),"Age OOR",CG573+1.6449*VLOOKUP(CG$14&amp;"-rse-"&amp;$N573,Equations!$G:$I,3,0)))</f>
        <v/>
      </c>
      <c r="CJ573" s="10" t="str">
        <f t="shared" si="222"/>
        <v/>
      </c>
      <c r="CK573" s="10" t="str">
        <f>IF($AI573="","",IF(OR($V573&lt;2.7,$V573&gt;90),"Age OOR",($AI573-CG573)/VLOOKUP(CG$14&amp;"-rse-"&amp;$N573,Equations!$G:$I,3,0)))</f>
        <v/>
      </c>
      <c r="CL573" s="10" t="str">
        <f>IF($AJ573="","",IF(OR($V573&lt;2.7,$V573&gt;90),"Age OOR",VLOOKUP(CL$14&amp;"-int-"&amp;$O573,Equations!$G:$I,3,0)+VLOOKUP(CL$14&amp;"-sexo-"&amp;$O573,Equations!$G:$I,3,0)*$U573+VLOOKUP(CL$14&amp;"-edad-"&amp;$O573,Equations!$G:$I,3,0)*$V573+VLOOKUP(CL$14&amp;"-est-"&amp;$O573,Equations!$G:$I,3,0)*(1/$W573)+VLOOKUP(CL$14&amp;"-imc-"&amp;$O573,Equations!$G:$I,3,0)*(1/$Q573)))</f>
        <v/>
      </c>
      <c r="CM573" s="10" t="str">
        <f>IF($AJ573="","",IF(OR($V573&lt;2.7,$V573&gt;90),"Age OOR",CL573-1.6449*VLOOKUP(CL$14&amp;"-rse-"&amp;$O573,Equations!$G:$I,3,0)))</f>
        <v/>
      </c>
      <c r="CN573" s="10" t="str">
        <f>IF($AJ573="","",IF(OR($V573&lt;2.7,$V573&gt;90),"Age OOR",CL573+1.6449*VLOOKUP(CL$14&amp;"-rse-"&amp;$O573,Equations!$G:$I,3,0)))</f>
        <v/>
      </c>
      <c r="CO573" s="10" t="str">
        <f t="shared" si="223"/>
        <v/>
      </c>
      <c r="CP573" s="10" t="str">
        <f>IF($AJ573="","",IF(OR($V573&lt;2.7,$V573&gt;90),"Age OOR",($AJ573-CL573)/VLOOKUP(CL$14&amp;"-rse-"&amp;$O573,Equations!$G:$I,3,0)))</f>
        <v/>
      </c>
      <c r="CQ573" s="10" t="str">
        <f>IF($AK573="","",IF(OR($V573&lt;2.7,$V573&gt;90),"Age OOR",EXP(VLOOKUP(CQ$14&amp;"-int-"&amp;$P573,Equations!$G:$I,3,0)+VLOOKUP(CQ$14&amp;"-sexo-"&amp;$P573,Equations!$G:$I,3,0)*$U573+VLOOKUP(CQ$14&amp;"-edad-"&amp;$P573,Equations!$G:$I,3,0)*$V573+VLOOKUP(CQ$14&amp;"-est-"&amp;$P573,Equations!$G:$I,3,0)*(1/$W573)+VLOOKUP(CQ$14&amp;"-imc-"&amp;$P573,Equations!$G:$I,3,0)*(1/$Q573))))</f>
        <v/>
      </c>
      <c r="CR573" s="10" t="str">
        <f>IF($AK573="","",IF(OR($V573&lt;2.7,$V573&gt;90),"Age OOR",EXP(LN(CQ573)-1.6449*VLOOKUP(CQ$14&amp;"-rse-"&amp;$P573,Equations!$G:$I,3,0))))</f>
        <v/>
      </c>
      <c r="CS573" s="10" t="str">
        <f>IF($AK573="","",IF(OR($V573&lt;2.7,$V573&gt;90),"Age OOR",EXP(LN(CQ573)+1.6449*VLOOKUP(CQ$14&amp;"-rse-"&amp;$P573,Equations!$G:$I,3,0))))</f>
        <v/>
      </c>
      <c r="CT573" s="10" t="str">
        <f t="shared" si="224"/>
        <v/>
      </c>
      <c r="CU573" s="10" t="str">
        <f>IF($AK573="","",IF(OR($V573&lt;2.7,$V573&gt;90),"Age OOR",(LN($AK573)-LN(CQ573))/VLOOKUP(CQ$14&amp;"-rse-"&amp;$P573,Equations!$G:$I,3,0)))</f>
        <v/>
      </c>
      <c r="CV573" s="47"/>
    </row>
    <row r="574" spans="5:109" x14ac:dyDescent="0.2">
      <c r="E574" s="23" t="str">
        <f t="shared" si="200"/>
        <v>Age out of range</v>
      </c>
      <c r="F574" s="23" t="str">
        <f t="shared" si="201"/>
        <v>Age out of range</v>
      </c>
      <c r="G574" s="23" t="str">
        <f t="shared" si="202"/>
        <v>Age out of range</v>
      </c>
      <c r="H574" s="23" t="str">
        <f t="shared" si="203"/>
        <v>Age out of range</v>
      </c>
      <c r="I574" s="23" t="str">
        <f t="shared" si="204"/>
        <v>Age out of range</v>
      </c>
      <c r="J574" s="23" t="str">
        <f t="shared" si="205"/>
        <v>Age out of range</v>
      </c>
      <c r="K574" s="23" t="str">
        <f t="shared" si="206"/>
        <v>Age out of range</v>
      </c>
      <c r="L574" s="23" t="str">
        <f t="shared" si="207"/>
        <v>Age out of range</v>
      </c>
      <c r="M574" s="23" t="str">
        <f t="shared" si="208"/>
        <v>Age out of range</v>
      </c>
      <c r="N574" s="23" t="str">
        <f t="shared" si="209"/>
        <v>Age out of range</v>
      </c>
      <c r="O574" s="23" t="str">
        <f t="shared" si="210"/>
        <v>Age out of range</v>
      </c>
      <c r="P574" s="23" t="str">
        <f t="shared" si="211"/>
        <v>Age out of range</v>
      </c>
      <c r="Q574" s="23" t="e">
        <f t="shared" si="212"/>
        <v>#DIV/0!</v>
      </c>
      <c r="R574" s="17"/>
      <c r="S574" s="23">
        <v>558</v>
      </c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7"/>
      <c r="AM574" s="47"/>
      <c r="AN574" s="10" t="str">
        <f>IF($Z574="","",IF(OR($V574&lt;2.7,$V574&gt;90),"Age OOR",VLOOKUP(AN$14&amp;"-int-"&amp;$E574,Equations!$G:$I,3,0)+VLOOKUP(AN$14&amp;"-sexo-"&amp;$E574,Equations!$G:$I,3,0)*$U574+VLOOKUP(AN$14&amp;"-edad-"&amp;$E574,Equations!$G:$I,3,0)*$V574+VLOOKUP(AN$14&amp;"-est-"&amp;$E574,Equations!$G:$I,3,0)*(1/$W574)+VLOOKUP(AN$14&amp;"-imc-"&amp;$E574,Equations!$G:$I,3,0)*(1/$Q574)))</f>
        <v/>
      </c>
      <c r="AO574" s="10" t="str">
        <f>IF($Z574="","",IF(OR($V574&lt;2.7,$V574&gt;90),"Age OOR",AN574-1.6449*VLOOKUP(AN$14&amp;"-rse-"&amp;$E574,Equations!$G:$I,3,0)))</f>
        <v/>
      </c>
      <c r="AP574" s="10" t="str">
        <f>IF($Z574="","",IF(OR($V574&lt;2.7,$V574&gt;90),"Age OOR",AN574+1.6449*VLOOKUP(AN$14&amp;"-rse-"&amp;$E574,Equations!$G:$I,3,0)))</f>
        <v/>
      </c>
      <c r="AQ574" s="10" t="str">
        <f t="shared" si="213"/>
        <v/>
      </c>
      <c r="AR574" s="10" t="str">
        <f>IF($Z574="","",IF(OR($V574&lt;2.7,$V574&gt;90),"Age OOR",($Z574-AN574)/VLOOKUP(AN$14&amp;"-rse-"&amp;$E574,Equations!$G:$I,3,0)))</f>
        <v/>
      </c>
      <c r="AS574" s="10" t="str">
        <f>IF($AA574="","",IF(OR($V574&lt;2.7,$V574&gt;90),"Age OOR",VLOOKUP(AS$14&amp;"-int-"&amp;$F574,Equations!$G:$I,3,0)+VLOOKUP(AS$14&amp;"-sexo-"&amp;$F574,Equations!$G:$I,3,0)*$U574+VLOOKUP(AS$14&amp;"-edad-"&amp;$F574,Equations!$G:$I,3,0)*$V574+VLOOKUP(AS$14&amp;"-est-"&amp;$F574,Equations!$G:$I,3,0)*(1/$W574)+VLOOKUP(AS$14&amp;"-imc-"&amp;$F574,Equations!$G:$I,3,0)*(1/$Q574)))</f>
        <v/>
      </c>
      <c r="AT574" s="10" t="str">
        <f>IF($AA574="","",IF(OR($V574&lt;2.7,$V574&gt;90),"Age OOR",AS574-1.6449*VLOOKUP(AS$14&amp;"-rse-"&amp;$F574,Equations!$G:$I,3,0)))</f>
        <v/>
      </c>
      <c r="AU574" s="10" t="str">
        <f>IF($AA574="","",IF(OR($V574&lt;2.7,$V574&gt;90),"Age OOR",AS574+1.6449*VLOOKUP(AS$14&amp;"-rse-"&amp;$F574,Equations!$G:$I,3,0)))</f>
        <v/>
      </c>
      <c r="AV574" s="10" t="str">
        <f t="shared" si="214"/>
        <v/>
      </c>
      <c r="AW574" s="10" t="str">
        <f>IF($AA574="","",IF(OR($V574&lt;2.7,$V574&gt;90),"Age OOR",($AA574-AS574)/VLOOKUP(AS$14&amp;"-rse-"&amp;$F574,Equations!$G:$I,3,0)))</f>
        <v/>
      </c>
      <c r="AX574" s="10" t="str">
        <f>IF($AB574="","",IF(OR($V574&lt;2.7,$V574&gt;90),"Age OOR",VLOOKUP(AX$14&amp;"-int-"&amp;$G574,Equations!$G:$I,3,0)+VLOOKUP(AX$14&amp;"-sexo-"&amp;$G574,Equations!$G:$I,3,0)*$U574+VLOOKUP(AX$14&amp;"-edad-"&amp;$G574,Equations!$G:$I,3,0)*$V574+VLOOKUP(AX$14&amp;"-est-"&amp;$G574,Equations!$G:$I,3,0)*(1/$W574)+VLOOKUP(AX$14&amp;"-imc-"&amp;$G574,Equations!$G:$I,3,0)*(1/$Q574)))</f>
        <v/>
      </c>
      <c r="AY574" s="10" t="str">
        <f>IF($AB574="","",IF(OR($V574&lt;2.7,$V574&gt;90),"Age OOR",AX574-1.6449*VLOOKUP(AX$14&amp;"-rse-"&amp;$G574,Equations!$G:$I,3,0)))</f>
        <v/>
      </c>
      <c r="AZ574" s="10" t="str">
        <f>IF($AB574="","",IF(OR($V574&lt;2.7,$V574&gt;90),"Age OOR",AX574+1.6449*VLOOKUP(AX$14&amp;"-rse-"&amp;$G574,Equations!$G:$I,3,0)))</f>
        <v/>
      </c>
      <c r="BA574" s="10" t="str">
        <f t="shared" si="215"/>
        <v/>
      </c>
      <c r="BB574" s="10" t="str">
        <f>IF($AB574="","",IF(OR($V574&lt;2.7,$V574&gt;90),"Age OOR",($AB574-AX574)/VLOOKUP(AX$14&amp;"-rse-"&amp;$G574,Equations!$G:$I,3,0)))</f>
        <v/>
      </c>
      <c r="BC574" s="10" t="str">
        <f>IF($AC574="","",IF(OR($V574&lt;2.7,$V574&gt;90),"Age OOR",VLOOKUP(BC$14&amp;"-int-"&amp;$H574,Equations!$G:$I,3,0)+VLOOKUP(BC$14&amp;"-sexo-"&amp;$H574,Equations!$G:$I,3,0)*$U574+VLOOKUP(BC$14&amp;"-edad-"&amp;$H574,Equations!$G:$I,3,0)*$V574+VLOOKUP(BC$14&amp;"-est-"&amp;$H574,Equations!$G:$I,3,0)*(1/$W574)+VLOOKUP(BC$14&amp;"-imc-"&amp;$H574,Equations!$G:$I,3,0)*(1/$Q574)))</f>
        <v/>
      </c>
      <c r="BD574" s="10" t="str">
        <f>IF($AC574="","",IF(OR($V574&lt;2.7,$V574&gt;90),"Age OOR",BC574-1.6449*VLOOKUP(BC$14&amp;"-rse-"&amp;$H574,Equations!$G:$I,3,0)))</f>
        <v/>
      </c>
      <c r="BE574" s="10" t="str">
        <f>IF($AC574="","",IF(OR($V574&lt;2.7,$V574&gt;90),"Age OOR",BC574+1.6449*VLOOKUP(BC$14&amp;"-rse-"&amp;$H574,Equations!$G:$I,3,0)))</f>
        <v/>
      </c>
      <c r="BF574" s="10" t="str">
        <f t="shared" si="216"/>
        <v/>
      </c>
      <c r="BG574" s="10" t="str">
        <f>IF($AC574="","",IF(OR($V574&lt;2.7,$V574&gt;90),"Age OOR",($AC574-BC574)/VLOOKUP(BC$14&amp;"-rse-"&amp;$H574,Equations!$G:$I,3,0)))</f>
        <v/>
      </c>
      <c r="BH574" s="10" t="str">
        <f>IF($AD574="","",IF(OR($V574&lt;2.7,$V574&gt;90),"Age OOR",VLOOKUP(BH$14&amp;"-int-"&amp;$I574,Equations!$G:$I,3,0)+VLOOKUP(BH$14&amp;"-sexo-"&amp;$I574,Equations!$G:$I,3,0)*$U574+VLOOKUP(BH$14&amp;"-edad-"&amp;$I574,Equations!$G:$I,3,0)*$V574+VLOOKUP(BH$14&amp;"-est-"&amp;$I574,Equations!$G:$I,3,0)*(1/$W574)+VLOOKUP(BH$14&amp;"-imc-"&amp;$I574,Equations!$G:$I,3,0)*(1/$Q574)))</f>
        <v/>
      </c>
      <c r="BI574" s="10" t="str">
        <f>IF($AD574="","",IF(OR($V574&lt;2.7,$V574&gt;90),"Age OOR",BH574-1.6449*VLOOKUP(BH$14&amp;"-rse-"&amp;$I574,Equations!$G:$I,3,0)))</f>
        <v/>
      </c>
      <c r="BJ574" s="10" t="str">
        <f>IF($AD574="","",IF(OR($V574&lt;2.7,$V574&gt;90),"Age OOR",BH574+1.6449*VLOOKUP(BH$14&amp;"-rse-"&amp;$I574,Equations!$G:$I,3,0)))</f>
        <v/>
      </c>
      <c r="BK574" s="10" t="str">
        <f t="shared" si="217"/>
        <v/>
      </c>
      <c r="BL574" s="10" t="str">
        <f>IF($AD574="","",IF(OR($V574&lt;2.7,$V574&gt;90),"Age OOR",($AD574-BH574)/VLOOKUP(BH$14&amp;"-rse-"&amp;$I574,Equations!$G:$I,3,0)))</f>
        <v/>
      </c>
      <c r="BM574" s="10" t="str">
        <f>IF($AE574="","",IF(OR($V574&lt;2.7,$V574&gt;90),"Age OOR",VLOOKUP(BM$14&amp;"-int-"&amp;$J574,Equations!$G:$I,3,0)+VLOOKUP(BM$14&amp;"-sexo-"&amp;$J574,Equations!$G:$I,3,0)*$U574+VLOOKUP(BM$14&amp;"-edad-"&amp;$J574,Equations!$G:$I,3,0)*$V574+VLOOKUP(BM$14&amp;"-est-"&amp;$J574,Equations!$G:$I,3,0)*(1/$W574)+VLOOKUP(BM$14&amp;"-imc-"&amp;$J574,Equations!$G:$I,3,0)*(1/$Q574)))</f>
        <v/>
      </c>
      <c r="BN574" s="10" t="str">
        <f>IF($AE574="","",IF(OR($V574&lt;2.7,$V574&gt;90),"Age OOR",BM574-1.6449*VLOOKUP(BM$14&amp;"-rse-"&amp;$J574,Equations!$G:$I,3,0)))</f>
        <v/>
      </c>
      <c r="BO574" s="10" t="str">
        <f>IF($AE574="","",IF(OR($V574&lt;2.7,$V574&gt;90),"Age OOR",BM574+1.6449*VLOOKUP(BM$14&amp;"-rse-"&amp;$J574,Equations!$G:$I,3,0)))</f>
        <v/>
      </c>
      <c r="BP574" s="10" t="str">
        <f t="shared" si="218"/>
        <v/>
      </c>
      <c r="BQ574" s="10" t="str">
        <f>IF($AE574="","",IF(OR($V574&lt;2.7,$V574&gt;90),"Age OOR",($AE574-BM574)/VLOOKUP(BM$14&amp;"-rse-"&amp;$J574,Equations!$G:$I,3,0)))</f>
        <v/>
      </c>
      <c r="BR574" s="10" t="str">
        <f>IF($AF574="","",IF(OR($V574&lt;2.7,$V574&gt;90),"Age OOR",VLOOKUP(BR$14&amp;"-int-"&amp;$K574,Equations!$G:$I,3,0)+VLOOKUP(BR$14&amp;"-sexo-"&amp;$K574,Equations!$G:$I,3,0)*$U574+VLOOKUP(BR$14&amp;"-edad-"&amp;$K574,Equations!$G:$I,3,0)*$V574+VLOOKUP(BR$14&amp;"-est-"&amp;$K574,Equations!$G:$I,3,0)*(1/$W574)+VLOOKUP(BR$14&amp;"-imc-"&amp;$K574,Equations!$G:$I,3,0)*(1/$Q574)))</f>
        <v/>
      </c>
      <c r="BS574" s="10" t="str">
        <f>IF($AF574="","",IF(OR($V574&lt;2.7,$V574&gt;90),"Age OOR",BR574-1.6449*VLOOKUP(BR$14&amp;"-rse-"&amp;$K574,Equations!$G:$I,3,0)))</f>
        <v/>
      </c>
      <c r="BT574" s="10" t="str">
        <f>IF($AF574="","",IF(OR($V574&lt;2.7,$V574&gt;90),"Age OOR",BR574+1.6449*VLOOKUP(BR$14&amp;"-rse-"&amp;$K574,Equations!$G:$I,3,0)))</f>
        <v/>
      </c>
      <c r="BU574" s="10" t="str">
        <f t="shared" si="219"/>
        <v/>
      </c>
      <c r="BV574" s="10" t="str">
        <f>IF($AF574="","",IF(OR($V574&lt;2.7,$V574&gt;90),"Age OOR",($AF574-BR574)/VLOOKUP(BR$14&amp;"-rse-"&amp;$K574,Equations!$G:$I,3,0)))</f>
        <v/>
      </c>
      <c r="BW574" s="10" t="str">
        <f>IF($AG574="","",IF(OR($V574&lt;2.7,$V574&gt;90),"Age OOR",VLOOKUP(BW$14&amp;"-int-"&amp;$L574,Equations!$G:$I,3,0)+VLOOKUP(BW$14&amp;"-sexo-"&amp;$L574,Equations!$G:$I,3,0)*$U574+VLOOKUP(BW$14&amp;"-edad-"&amp;$L574,Equations!$G:$I,3,0)*$V574+VLOOKUP(BW$14&amp;"-est-"&amp;$L574,Equations!$G:$I,3,0)*(1/$W574)+VLOOKUP(BW$14&amp;"-imc-"&amp;$L574,Equations!$G:$I,3,0)*(1/$Q574)))</f>
        <v/>
      </c>
      <c r="BX574" s="10" t="str">
        <f>IF($AG574="","",IF(OR($V574&lt;2.7,$V574&gt;90),"Age OOR",BW574-1.6449*VLOOKUP(BW$14&amp;"-rse-"&amp;$L574,Equations!$G:$I,3,0)))</f>
        <v/>
      </c>
      <c r="BY574" s="10" t="str">
        <f>IF($AG574="","",IF(OR($V574&lt;2.7,$V574&gt;90),"Age OOR",BW574+1.6449*VLOOKUP(BW$14&amp;"-rse-"&amp;$L574,Equations!$G:$I,3,0)))</f>
        <v/>
      </c>
      <c r="BZ574" s="10" t="str">
        <f t="shared" si="220"/>
        <v/>
      </c>
      <c r="CA574" s="10" t="str">
        <f>IF($AG574="","",IF(OR($V574&lt;2.7,$V574&gt;90),"Age OOR",($AG574-BW574)/VLOOKUP(BW$14&amp;"-rse-"&amp;$L574,Equations!$G:$I,3,0)))</f>
        <v/>
      </c>
      <c r="CB574" s="10" t="str">
        <f>IF($AH574="","",IF(OR($V574&lt;2.7,$V574&gt;90),"Age OOR",VLOOKUP(CB$14&amp;"-int-"&amp;$M574,Equations!$G:$I,3,0)+VLOOKUP(CB$14&amp;"-sexo-"&amp;$M574,Equations!$G:$I,3,0)*$U574+VLOOKUP(CB$14&amp;"-edad-"&amp;$M574,Equations!$G:$I,3,0)*$V574+VLOOKUP(CB$14&amp;"-est-"&amp;$M574,Equations!$G:$I,3,0)*(1/$W574)+VLOOKUP(CB$14&amp;"-imc-"&amp;$M574,Equations!$G:$I,3,0)*(1/$Q574)))</f>
        <v/>
      </c>
      <c r="CC574" s="10" t="str">
        <f>IF($AH574="","",IF(OR($V574&lt;2.7,$V574&gt;90),"Age OOR",CB574-1.6449*VLOOKUP(CB$14&amp;"-rse-"&amp;$M574,Equations!$G:$I,3,0)))</f>
        <v/>
      </c>
      <c r="CD574" s="10" t="str">
        <f>IF($AH574="","",IF(OR($V574&lt;2.7,$V574&gt;90),"Age OOR",CB574+1.6449*VLOOKUP(CB$14&amp;"-rse-"&amp;$M574,Equations!$G:$I,3,0)))</f>
        <v/>
      </c>
      <c r="CE574" s="10" t="str">
        <f t="shared" si="221"/>
        <v/>
      </c>
      <c r="CF574" s="10" t="str">
        <f>IF($AH574="","",IF(OR($V574&lt;2.7,$V574&gt;90),"Age OOR",($AH574-CB574)/VLOOKUP(CB$14&amp;"-rse-"&amp;$M574,Equations!$G:$I,3,0)))</f>
        <v/>
      </c>
      <c r="CG574" s="10" t="str">
        <f>IF($AI574="","",IF(OR($V574&lt;2.7,$V574&gt;90),"Age OOR",VLOOKUP(CG$14&amp;"-int-"&amp;$N574,Equations!$G:$I,3,0)+VLOOKUP(CG$14&amp;"-sexo-"&amp;$N574,Equations!$G:$I,3,0)*$U574+VLOOKUP(CG$14&amp;"-edad-"&amp;$N574,Equations!$G:$I,3,0)*$V574+VLOOKUP(CG$14&amp;"-est-"&amp;$N574,Equations!$G:$I,3,0)*(1/$W574)+VLOOKUP(CG$14&amp;"-imc-"&amp;$N574,Equations!$G:$I,3,0)*(1/$Q574)))</f>
        <v/>
      </c>
      <c r="CH574" s="10" t="str">
        <f>IF($AI574="","",IF(OR($V574&lt;2.7,$V574&gt;90),"Age OOR",CG574-1.6449*VLOOKUP(CG$14&amp;"-rse-"&amp;$N574,Equations!$G:$I,3,0)))</f>
        <v/>
      </c>
      <c r="CI574" s="10" t="str">
        <f>IF($AI574="","",IF(OR($V574&lt;2.7,$V574&gt;90),"Age OOR",CG574+1.6449*VLOOKUP(CG$14&amp;"-rse-"&amp;$N574,Equations!$G:$I,3,0)))</f>
        <v/>
      </c>
      <c r="CJ574" s="10" t="str">
        <f t="shared" si="222"/>
        <v/>
      </c>
      <c r="CK574" s="10" t="str">
        <f>IF($AI574="","",IF(OR($V574&lt;2.7,$V574&gt;90),"Age OOR",($AI574-CG574)/VLOOKUP(CG$14&amp;"-rse-"&amp;$N574,Equations!$G:$I,3,0)))</f>
        <v/>
      </c>
      <c r="CL574" s="10" t="str">
        <f>IF($AJ574="","",IF(OR($V574&lt;2.7,$V574&gt;90),"Age OOR",VLOOKUP(CL$14&amp;"-int-"&amp;$O574,Equations!$G:$I,3,0)+VLOOKUP(CL$14&amp;"-sexo-"&amp;$O574,Equations!$G:$I,3,0)*$U574+VLOOKUP(CL$14&amp;"-edad-"&amp;$O574,Equations!$G:$I,3,0)*$V574+VLOOKUP(CL$14&amp;"-est-"&amp;$O574,Equations!$G:$I,3,0)*(1/$W574)+VLOOKUP(CL$14&amp;"-imc-"&amp;$O574,Equations!$G:$I,3,0)*(1/$Q574)))</f>
        <v/>
      </c>
      <c r="CM574" s="10" t="str">
        <f>IF($AJ574="","",IF(OR($V574&lt;2.7,$V574&gt;90),"Age OOR",CL574-1.6449*VLOOKUP(CL$14&amp;"-rse-"&amp;$O574,Equations!$G:$I,3,0)))</f>
        <v/>
      </c>
      <c r="CN574" s="10" t="str">
        <f>IF($AJ574="","",IF(OR($V574&lt;2.7,$V574&gt;90),"Age OOR",CL574+1.6449*VLOOKUP(CL$14&amp;"-rse-"&amp;$O574,Equations!$G:$I,3,0)))</f>
        <v/>
      </c>
      <c r="CO574" s="10" t="str">
        <f t="shared" si="223"/>
        <v/>
      </c>
      <c r="CP574" s="10" t="str">
        <f>IF($AJ574="","",IF(OR($V574&lt;2.7,$V574&gt;90),"Age OOR",($AJ574-CL574)/VLOOKUP(CL$14&amp;"-rse-"&amp;$O574,Equations!$G:$I,3,0)))</f>
        <v/>
      </c>
      <c r="CQ574" s="10" t="str">
        <f>IF($AK574="","",IF(OR($V574&lt;2.7,$V574&gt;90),"Age OOR",EXP(VLOOKUP(CQ$14&amp;"-int-"&amp;$P574,Equations!$G:$I,3,0)+VLOOKUP(CQ$14&amp;"-sexo-"&amp;$P574,Equations!$G:$I,3,0)*$U574+VLOOKUP(CQ$14&amp;"-edad-"&amp;$P574,Equations!$G:$I,3,0)*$V574+VLOOKUP(CQ$14&amp;"-est-"&amp;$P574,Equations!$G:$I,3,0)*(1/$W574)+VLOOKUP(CQ$14&amp;"-imc-"&amp;$P574,Equations!$G:$I,3,0)*(1/$Q574))))</f>
        <v/>
      </c>
      <c r="CR574" s="10" t="str">
        <f>IF($AK574="","",IF(OR($V574&lt;2.7,$V574&gt;90),"Age OOR",EXP(LN(CQ574)-1.6449*VLOOKUP(CQ$14&amp;"-rse-"&amp;$P574,Equations!$G:$I,3,0))))</f>
        <v/>
      </c>
      <c r="CS574" s="10" t="str">
        <f>IF($AK574="","",IF(OR($V574&lt;2.7,$V574&gt;90),"Age OOR",EXP(LN(CQ574)+1.6449*VLOOKUP(CQ$14&amp;"-rse-"&amp;$P574,Equations!$G:$I,3,0))))</f>
        <v/>
      </c>
      <c r="CT574" s="10" t="str">
        <f t="shared" si="224"/>
        <v/>
      </c>
      <c r="CU574" s="10" t="str">
        <f>IF($AK574="","",IF(OR($V574&lt;2.7,$V574&gt;90),"Age OOR",(LN($AK574)-LN(CQ574))/VLOOKUP(CQ$14&amp;"-rse-"&amp;$P574,Equations!$G:$I,3,0)))</f>
        <v/>
      </c>
      <c r="CV574" s="47"/>
    </row>
    <row r="575" spans="5:109" x14ac:dyDescent="0.2">
      <c r="E575" s="23" t="str">
        <f t="shared" si="200"/>
        <v>Age out of range</v>
      </c>
      <c r="F575" s="23" t="str">
        <f t="shared" si="201"/>
        <v>Age out of range</v>
      </c>
      <c r="G575" s="23" t="str">
        <f t="shared" si="202"/>
        <v>Age out of range</v>
      </c>
      <c r="H575" s="23" t="str">
        <f t="shared" si="203"/>
        <v>Age out of range</v>
      </c>
      <c r="I575" s="23" t="str">
        <f t="shared" si="204"/>
        <v>Age out of range</v>
      </c>
      <c r="J575" s="23" t="str">
        <f t="shared" si="205"/>
        <v>Age out of range</v>
      </c>
      <c r="K575" s="23" t="str">
        <f t="shared" si="206"/>
        <v>Age out of range</v>
      </c>
      <c r="L575" s="23" t="str">
        <f t="shared" si="207"/>
        <v>Age out of range</v>
      </c>
      <c r="M575" s="23" t="str">
        <f t="shared" si="208"/>
        <v>Age out of range</v>
      </c>
      <c r="N575" s="23" t="str">
        <f t="shared" si="209"/>
        <v>Age out of range</v>
      </c>
      <c r="O575" s="23" t="str">
        <f t="shared" si="210"/>
        <v>Age out of range</v>
      </c>
      <c r="P575" s="23" t="str">
        <f t="shared" si="211"/>
        <v>Age out of range</v>
      </c>
      <c r="Q575" s="23" t="e">
        <f t="shared" si="212"/>
        <v>#DIV/0!</v>
      </c>
      <c r="R575" s="17"/>
      <c r="S575" s="23">
        <v>559</v>
      </c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7"/>
      <c r="AM575" s="47"/>
      <c r="AN575" s="10" t="str">
        <f>IF($Z575="","",IF(OR($V575&lt;2.7,$V575&gt;90),"Age OOR",VLOOKUP(AN$14&amp;"-int-"&amp;$E575,Equations!$G:$I,3,0)+VLOOKUP(AN$14&amp;"-sexo-"&amp;$E575,Equations!$G:$I,3,0)*$U575+VLOOKUP(AN$14&amp;"-edad-"&amp;$E575,Equations!$G:$I,3,0)*$V575+VLOOKUP(AN$14&amp;"-est-"&amp;$E575,Equations!$G:$I,3,0)*(1/$W575)+VLOOKUP(AN$14&amp;"-imc-"&amp;$E575,Equations!$G:$I,3,0)*(1/$Q575)))</f>
        <v/>
      </c>
      <c r="AO575" s="10" t="str">
        <f>IF($Z575="","",IF(OR($V575&lt;2.7,$V575&gt;90),"Age OOR",AN575-1.6449*VLOOKUP(AN$14&amp;"-rse-"&amp;$E575,Equations!$G:$I,3,0)))</f>
        <v/>
      </c>
      <c r="AP575" s="10" t="str">
        <f>IF($Z575="","",IF(OR($V575&lt;2.7,$V575&gt;90),"Age OOR",AN575+1.6449*VLOOKUP(AN$14&amp;"-rse-"&amp;$E575,Equations!$G:$I,3,0)))</f>
        <v/>
      </c>
      <c r="AQ575" s="10" t="str">
        <f t="shared" si="213"/>
        <v/>
      </c>
      <c r="AR575" s="10" t="str">
        <f>IF($Z575="","",IF(OR($V575&lt;2.7,$V575&gt;90),"Age OOR",($Z575-AN575)/VLOOKUP(AN$14&amp;"-rse-"&amp;$E575,Equations!$G:$I,3,0)))</f>
        <v/>
      </c>
      <c r="AS575" s="10" t="str">
        <f>IF($AA575="","",IF(OR($V575&lt;2.7,$V575&gt;90),"Age OOR",VLOOKUP(AS$14&amp;"-int-"&amp;$F575,Equations!$G:$I,3,0)+VLOOKUP(AS$14&amp;"-sexo-"&amp;$F575,Equations!$G:$I,3,0)*$U575+VLOOKUP(AS$14&amp;"-edad-"&amp;$F575,Equations!$G:$I,3,0)*$V575+VLOOKUP(AS$14&amp;"-est-"&amp;$F575,Equations!$G:$I,3,0)*(1/$W575)+VLOOKUP(AS$14&amp;"-imc-"&amp;$F575,Equations!$G:$I,3,0)*(1/$Q575)))</f>
        <v/>
      </c>
      <c r="AT575" s="10" t="str">
        <f>IF($AA575="","",IF(OR($V575&lt;2.7,$V575&gt;90),"Age OOR",AS575-1.6449*VLOOKUP(AS$14&amp;"-rse-"&amp;$F575,Equations!$G:$I,3,0)))</f>
        <v/>
      </c>
      <c r="AU575" s="10" t="str">
        <f>IF($AA575="","",IF(OR($V575&lt;2.7,$V575&gt;90),"Age OOR",AS575+1.6449*VLOOKUP(AS$14&amp;"-rse-"&amp;$F575,Equations!$G:$I,3,0)))</f>
        <v/>
      </c>
      <c r="AV575" s="10" t="str">
        <f t="shared" si="214"/>
        <v/>
      </c>
      <c r="AW575" s="10" t="str">
        <f>IF($AA575="","",IF(OR($V575&lt;2.7,$V575&gt;90),"Age OOR",($AA575-AS575)/VLOOKUP(AS$14&amp;"-rse-"&amp;$F575,Equations!$G:$I,3,0)))</f>
        <v/>
      </c>
      <c r="AX575" s="10" t="str">
        <f>IF($AB575="","",IF(OR($V575&lt;2.7,$V575&gt;90),"Age OOR",VLOOKUP(AX$14&amp;"-int-"&amp;$G575,Equations!$G:$I,3,0)+VLOOKUP(AX$14&amp;"-sexo-"&amp;$G575,Equations!$G:$I,3,0)*$U575+VLOOKUP(AX$14&amp;"-edad-"&amp;$G575,Equations!$G:$I,3,0)*$V575+VLOOKUP(AX$14&amp;"-est-"&amp;$G575,Equations!$G:$I,3,0)*(1/$W575)+VLOOKUP(AX$14&amp;"-imc-"&amp;$G575,Equations!$G:$I,3,0)*(1/$Q575)))</f>
        <v/>
      </c>
      <c r="AY575" s="10" t="str">
        <f>IF($AB575="","",IF(OR($V575&lt;2.7,$V575&gt;90),"Age OOR",AX575-1.6449*VLOOKUP(AX$14&amp;"-rse-"&amp;$G575,Equations!$G:$I,3,0)))</f>
        <v/>
      </c>
      <c r="AZ575" s="10" t="str">
        <f>IF($AB575="","",IF(OR($V575&lt;2.7,$V575&gt;90),"Age OOR",AX575+1.6449*VLOOKUP(AX$14&amp;"-rse-"&amp;$G575,Equations!$G:$I,3,0)))</f>
        <v/>
      </c>
      <c r="BA575" s="10" t="str">
        <f t="shared" si="215"/>
        <v/>
      </c>
      <c r="BB575" s="10" t="str">
        <f>IF($AB575="","",IF(OR($V575&lt;2.7,$V575&gt;90),"Age OOR",($AB575-AX575)/VLOOKUP(AX$14&amp;"-rse-"&amp;$G575,Equations!$G:$I,3,0)))</f>
        <v/>
      </c>
      <c r="BC575" s="10" t="str">
        <f>IF($AC575="","",IF(OR($V575&lt;2.7,$V575&gt;90),"Age OOR",VLOOKUP(BC$14&amp;"-int-"&amp;$H575,Equations!$G:$I,3,0)+VLOOKUP(BC$14&amp;"-sexo-"&amp;$H575,Equations!$G:$I,3,0)*$U575+VLOOKUP(BC$14&amp;"-edad-"&amp;$H575,Equations!$G:$I,3,0)*$V575+VLOOKUP(BC$14&amp;"-est-"&amp;$H575,Equations!$G:$I,3,0)*(1/$W575)+VLOOKUP(BC$14&amp;"-imc-"&amp;$H575,Equations!$G:$I,3,0)*(1/$Q575)))</f>
        <v/>
      </c>
      <c r="BD575" s="10" t="str">
        <f>IF($AC575="","",IF(OR($V575&lt;2.7,$V575&gt;90),"Age OOR",BC575-1.6449*VLOOKUP(BC$14&amp;"-rse-"&amp;$H575,Equations!$G:$I,3,0)))</f>
        <v/>
      </c>
      <c r="BE575" s="10" t="str">
        <f>IF($AC575="","",IF(OR($V575&lt;2.7,$V575&gt;90),"Age OOR",BC575+1.6449*VLOOKUP(BC$14&amp;"-rse-"&amp;$H575,Equations!$G:$I,3,0)))</f>
        <v/>
      </c>
      <c r="BF575" s="10" t="str">
        <f t="shared" si="216"/>
        <v/>
      </c>
      <c r="BG575" s="10" t="str">
        <f>IF($AC575="","",IF(OR($V575&lt;2.7,$V575&gt;90),"Age OOR",($AC575-BC575)/VLOOKUP(BC$14&amp;"-rse-"&amp;$H575,Equations!$G:$I,3,0)))</f>
        <v/>
      </c>
      <c r="BH575" s="10" t="str">
        <f>IF($AD575="","",IF(OR($V575&lt;2.7,$V575&gt;90),"Age OOR",VLOOKUP(BH$14&amp;"-int-"&amp;$I575,Equations!$G:$I,3,0)+VLOOKUP(BH$14&amp;"-sexo-"&amp;$I575,Equations!$G:$I,3,0)*$U575+VLOOKUP(BH$14&amp;"-edad-"&amp;$I575,Equations!$G:$I,3,0)*$V575+VLOOKUP(BH$14&amp;"-est-"&amp;$I575,Equations!$G:$I,3,0)*(1/$W575)+VLOOKUP(BH$14&amp;"-imc-"&amp;$I575,Equations!$G:$I,3,0)*(1/$Q575)))</f>
        <v/>
      </c>
      <c r="BI575" s="10" t="str">
        <f>IF($AD575="","",IF(OR($V575&lt;2.7,$V575&gt;90),"Age OOR",BH575-1.6449*VLOOKUP(BH$14&amp;"-rse-"&amp;$I575,Equations!$G:$I,3,0)))</f>
        <v/>
      </c>
      <c r="BJ575" s="10" t="str">
        <f>IF($AD575="","",IF(OR($V575&lt;2.7,$V575&gt;90),"Age OOR",BH575+1.6449*VLOOKUP(BH$14&amp;"-rse-"&amp;$I575,Equations!$G:$I,3,0)))</f>
        <v/>
      </c>
      <c r="BK575" s="10" t="str">
        <f t="shared" si="217"/>
        <v/>
      </c>
      <c r="BL575" s="10" t="str">
        <f>IF($AD575="","",IF(OR($V575&lt;2.7,$V575&gt;90),"Age OOR",($AD575-BH575)/VLOOKUP(BH$14&amp;"-rse-"&amp;$I575,Equations!$G:$I,3,0)))</f>
        <v/>
      </c>
      <c r="BM575" s="10" t="str">
        <f>IF($AE575="","",IF(OR($V575&lt;2.7,$V575&gt;90),"Age OOR",VLOOKUP(BM$14&amp;"-int-"&amp;$J575,Equations!$G:$I,3,0)+VLOOKUP(BM$14&amp;"-sexo-"&amp;$J575,Equations!$G:$I,3,0)*$U575+VLOOKUP(BM$14&amp;"-edad-"&amp;$J575,Equations!$G:$I,3,0)*$V575+VLOOKUP(BM$14&amp;"-est-"&amp;$J575,Equations!$G:$I,3,0)*(1/$W575)+VLOOKUP(BM$14&amp;"-imc-"&amp;$J575,Equations!$G:$I,3,0)*(1/$Q575)))</f>
        <v/>
      </c>
      <c r="BN575" s="10" t="str">
        <f>IF($AE575="","",IF(OR($V575&lt;2.7,$V575&gt;90),"Age OOR",BM575-1.6449*VLOOKUP(BM$14&amp;"-rse-"&amp;$J575,Equations!$G:$I,3,0)))</f>
        <v/>
      </c>
      <c r="BO575" s="10" t="str">
        <f>IF($AE575="","",IF(OR($V575&lt;2.7,$V575&gt;90),"Age OOR",BM575+1.6449*VLOOKUP(BM$14&amp;"-rse-"&amp;$J575,Equations!$G:$I,3,0)))</f>
        <v/>
      </c>
      <c r="BP575" s="10" t="str">
        <f t="shared" si="218"/>
        <v/>
      </c>
      <c r="BQ575" s="10" t="str">
        <f>IF($AE575="","",IF(OR($V575&lt;2.7,$V575&gt;90),"Age OOR",($AE575-BM575)/VLOOKUP(BM$14&amp;"-rse-"&amp;$J575,Equations!$G:$I,3,0)))</f>
        <v/>
      </c>
      <c r="BR575" s="10" t="str">
        <f>IF($AF575="","",IF(OR($V575&lt;2.7,$V575&gt;90),"Age OOR",VLOOKUP(BR$14&amp;"-int-"&amp;$K575,Equations!$G:$I,3,0)+VLOOKUP(BR$14&amp;"-sexo-"&amp;$K575,Equations!$G:$I,3,0)*$U575+VLOOKUP(BR$14&amp;"-edad-"&amp;$K575,Equations!$G:$I,3,0)*$V575+VLOOKUP(BR$14&amp;"-est-"&amp;$K575,Equations!$G:$I,3,0)*(1/$W575)+VLOOKUP(BR$14&amp;"-imc-"&amp;$K575,Equations!$G:$I,3,0)*(1/$Q575)))</f>
        <v/>
      </c>
      <c r="BS575" s="10" t="str">
        <f>IF($AF575="","",IF(OR($V575&lt;2.7,$V575&gt;90),"Age OOR",BR575-1.6449*VLOOKUP(BR$14&amp;"-rse-"&amp;$K575,Equations!$G:$I,3,0)))</f>
        <v/>
      </c>
      <c r="BT575" s="10" t="str">
        <f>IF($AF575="","",IF(OR($V575&lt;2.7,$V575&gt;90),"Age OOR",BR575+1.6449*VLOOKUP(BR$14&amp;"-rse-"&amp;$K575,Equations!$G:$I,3,0)))</f>
        <v/>
      </c>
      <c r="BU575" s="10" t="str">
        <f t="shared" si="219"/>
        <v/>
      </c>
      <c r="BV575" s="10" t="str">
        <f>IF($AF575="","",IF(OR($V575&lt;2.7,$V575&gt;90),"Age OOR",($AF575-BR575)/VLOOKUP(BR$14&amp;"-rse-"&amp;$K575,Equations!$G:$I,3,0)))</f>
        <v/>
      </c>
      <c r="BW575" s="10" t="str">
        <f>IF($AG575="","",IF(OR($V575&lt;2.7,$V575&gt;90),"Age OOR",VLOOKUP(BW$14&amp;"-int-"&amp;$L575,Equations!$G:$I,3,0)+VLOOKUP(BW$14&amp;"-sexo-"&amp;$L575,Equations!$G:$I,3,0)*$U575+VLOOKUP(BW$14&amp;"-edad-"&amp;$L575,Equations!$G:$I,3,0)*$V575+VLOOKUP(BW$14&amp;"-est-"&amp;$L575,Equations!$G:$I,3,0)*(1/$W575)+VLOOKUP(BW$14&amp;"-imc-"&amp;$L575,Equations!$G:$I,3,0)*(1/$Q575)))</f>
        <v/>
      </c>
      <c r="BX575" s="10" t="str">
        <f>IF($AG575="","",IF(OR($V575&lt;2.7,$V575&gt;90),"Age OOR",BW575-1.6449*VLOOKUP(BW$14&amp;"-rse-"&amp;$L575,Equations!$G:$I,3,0)))</f>
        <v/>
      </c>
      <c r="BY575" s="10" t="str">
        <f>IF($AG575="","",IF(OR($V575&lt;2.7,$V575&gt;90),"Age OOR",BW575+1.6449*VLOOKUP(BW$14&amp;"-rse-"&amp;$L575,Equations!$G:$I,3,0)))</f>
        <v/>
      </c>
      <c r="BZ575" s="10" t="str">
        <f t="shared" si="220"/>
        <v/>
      </c>
      <c r="CA575" s="10" t="str">
        <f>IF($AG575="","",IF(OR($V575&lt;2.7,$V575&gt;90),"Age OOR",($AG575-BW575)/VLOOKUP(BW$14&amp;"-rse-"&amp;$L575,Equations!$G:$I,3,0)))</f>
        <v/>
      </c>
      <c r="CB575" s="10" t="str">
        <f>IF($AH575="","",IF(OR($V575&lt;2.7,$V575&gt;90),"Age OOR",VLOOKUP(CB$14&amp;"-int-"&amp;$M575,Equations!$G:$I,3,0)+VLOOKUP(CB$14&amp;"-sexo-"&amp;$M575,Equations!$G:$I,3,0)*$U575+VLOOKUP(CB$14&amp;"-edad-"&amp;$M575,Equations!$G:$I,3,0)*$V575+VLOOKUP(CB$14&amp;"-est-"&amp;$M575,Equations!$G:$I,3,0)*(1/$W575)+VLOOKUP(CB$14&amp;"-imc-"&amp;$M575,Equations!$G:$I,3,0)*(1/$Q575)))</f>
        <v/>
      </c>
      <c r="CC575" s="10" t="str">
        <f>IF($AH575="","",IF(OR($V575&lt;2.7,$V575&gt;90),"Age OOR",CB575-1.6449*VLOOKUP(CB$14&amp;"-rse-"&amp;$M575,Equations!$G:$I,3,0)))</f>
        <v/>
      </c>
      <c r="CD575" s="10" t="str">
        <f>IF($AH575="","",IF(OR($V575&lt;2.7,$V575&gt;90),"Age OOR",CB575+1.6449*VLOOKUP(CB$14&amp;"-rse-"&amp;$M575,Equations!$G:$I,3,0)))</f>
        <v/>
      </c>
      <c r="CE575" s="10" t="str">
        <f t="shared" si="221"/>
        <v/>
      </c>
      <c r="CF575" s="10" t="str">
        <f>IF($AH575="","",IF(OR($V575&lt;2.7,$V575&gt;90),"Age OOR",($AH575-CB575)/VLOOKUP(CB$14&amp;"-rse-"&amp;$M575,Equations!$G:$I,3,0)))</f>
        <v/>
      </c>
      <c r="CG575" s="10" t="str">
        <f>IF($AI575="","",IF(OR($V575&lt;2.7,$V575&gt;90),"Age OOR",VLOOKUP(CG$14&amp;"-int-"&amp;$N575,Equations!$G:$I,3,0)+VLOOKUP(CG$14&amp;"-sexo-"&amp;$N575,Equations!$G:$I,3,0)*$U575+VLOOKUP(CG$14&amp;"-edad-"&amp;$N575,Equations!$G:$I,3,0)*$V575+VLOOKUP(CG$14&amp;"-est-"&amp;$N575,Equations!$G:$I,3,0)*(1/$W575)+VLOOKUP(CG$14&amp;"-imc-"&amp;$N575,Equations!$G:$I,3,0)*(1/$Q575)))</f>
        <v/>
      </c>
      <c r="CH575" s="10" t="str">
        <f>IF($AI575="","",IF(OR($V575&lt;2.7,$V575&gt;90),"Age OOR",CG575-1.6449*VLOOKUP(CG$14&amp;"-rse-"&amp;$N575,Equations!$G:$I,3,0)))</f>
        <v/>
      </c>
      <c r="CI575" s="10" t="str">
        <f>IF($AI575="","",IF(OR($V575&lt;2.7,$V575&gt;90),"Age OOR",CG575+1.6449*VLOOKUP(CG$14&amp;"-rse-"&amp;$N575,Equations!$G:$I,3,0)))</f>
        <v/>
      </c>
      <c r="CJ575" s="10" t="str">
        <f t="shared" si="222"/>
        <v/>
      </c>
      <c r="CK575" s="10" t="str">
        <f>IF($AI575="","",IF(OR($V575&lt;2.7,$V575&gt;90),"Age OOR",($AI575-CG575)/VLOOKUP(CG$14&amp;"-rse-"&amp;$N575,Equations!$G:$I,3,0)))</f>
        <v/>
      </c>
      <c r="CL575" s="10" t="str">
        <f>IF($AJ575="","",IF(OR($V575&lt;2.7,$V575&gt;90),"Age OOR",VLOOKUP(CL$14&amp;"-int-"&amp;$O575,Equations!$G:$I,3,0)+VLOOKUP(CL$14&amp;"-sexo-"&amp;$O575,Equations!$G:$I,3,0)*$U575+VLOOKUP(CL$14&amp;"-edad-"&amp;$O575,Equations!$G:$I,3,0)*$V575+VLOOKUP(CL$14&amp;"-est-"&amp;$O575,Equations!$G:$I,3,0)*(1/$W575)+VLOOKUP(CL$14&amp;"-imc-"&amp;$O575,Equations!$G:$I,3,0)*(1/$Q575)))</f>
        <v/>
      </c>
      <c r="CM575" s="10" t="str">
        <f>IF($AJ575="","",IF(OR($V575&lt;2.7,$V575&gt;90),"Age OOR",CL575-1.6449*VLOOKUP(CL$14&amp;"-rse-"&amp;$O575,Equations!$G:$I,3,0)))</f>
        <v/>
      </c>
      <c r="CN575" s="10" t="str">
        <f>IF($AJ575="","",IF(OR($V575&lt;2.7,$V575&gt;90),"Age OOR",CL575+1.6449*VLOOKUP(CL$14&amp;"-rse-"&amp;$O575,Equations!$G:$I,3,0)))</f>
        <v/>
      </c>
      <c r="CO575" s="10" t="str">
        <f t="shared" si="223"/>
        <v/>
      </c>
      <c r="CP575" s="10" t="str">
        <f>IF($AJ575="","",IF(OR($V575&lt;2.7,$V575&gt;90),"Age OOR",($AJ575-CL575)/VLOOKUP(CL$14&amp;"-rse-"&amp;$O575,Equations!$G:$I,3,0)))</f>
        <v/>
      </c>
      <c r="CQ575" s="10" t="str">
        <f>IF($AK575="","",IF(OR($V575&lt;2.7,$V575&gt;90),"Age OOR",EXP(VLOOKUP(CQ$14&amp;"-int-"&amp;$P575,Equations!$G:$I,3,0)+VLOOKUP(CQ$14&amp;"-sexo-"&amp;$P575,Equations!$G:$I,3,0)*$U575+VLOOKUP(CQ$14&amp;"-edad-"&amp;$P575,Equations!$G:$I,3,0)*$V575+VLOOKUP(CQ$14&amp;"-est-"&amp;$P575,Equations!$G:$I,3,0)*(1/$W575)+VLOOKUP(CQ$14&amp;"-imc-"&amp;$P575,Equations!$G:$I,3,0)*(1/$Q575))))</f>
        <v/>
      </c>
      <c r="CR575" s="10" t="str">
        <f>IF($AK575="","",IF(OR($V575&lt;2.7,$V575&gt;90),"Age OOR",EXP(LN(CQ575)-1.6449*VLOOKUP(CQ$14&amp;"-rse-"&amp;$P575,Equations!$G:$I,3,0))))</f>
        <v/>
      </c>
      <c r="CS575" s="10" t="str">
        <f>IF($AK575="","",IF(OR($V575&lt;2.7,$V575&gt;90),"Age OOR",EXP(LN(CQ575)+1.6449*VLOOKUP(CQ$14&amp;"-rse-"&amp;$P575,Equations!$G:$I,3,0))))</f>
        <v/>
      </c>
      <c r="CT575" s="10" t="str">
        <f t="shared" si="224"/>
        <v/>
      </c>
      <c r="CU575" s="10" t="str">
        <f>IF($AK575="","",IF(OR($V575&lt;2.7,$V575&gt;90),"Age OOR",(LN($AK575)-LN(CQ575))/VLOOKUP(CQ$14&amp;"-rse-"&amp;$P575,Equations!$G:$I,3,0)))</f>
        <v/>
      </c>
      <c r="CV575" s="47"/>
    </row>
    <row r="576" spans="5:109" x14ac:dyDescent="0.2">
      <c r="E576" s="23" t="str">
        <f t="shared" si="200"/>
        <v>Age out of range</v>
      </c>
      <c r="F576" s="23" t="str">
        <f t="shared" si="201"/>
        <v>Age out of range</v>
      </c>
      <c r="G576" s="23" t="str">
        <f t="shared" si="202"/>
        <v>Age out of range</v>
      </c>
      <c r="H576" s="23" t="str">
        <f t="shared" si="203"/>
        <v>Age out of range</v>
      </c>
      <c r="I576" s="23" t="str">
        <f t="shared" si="204"/>
        <v>Age out of range</v>
      </c>
      <c r="J576" s="23" t="str">
        <f t="shared" si="205"/>
        <v>Age out of range</v>
      </c>
      <c r="K576" s="23" t="str">
        <f t="shared" si="206"/>
        <v>Age out of range</v>
      </c>
      <c r="L576" s="23" t="str">
        <f t="shared" si="207"/>
        <v>Age out of range</v>
      </c>
      <c r="M576" s="23" t="str">
        <f t="shared" si="208"/>
        <v>Age out of range</v>
      </c>
      <c r="N576" s="23" t="str">
        <f t="shared" si="209"/>
        <v>Age out of range</v>
      </c>
      <c r="O576" s="23" t="str">
        <f t="shared" si="210"/>
        <v>Age out of range</v>
      </c>
      <c r="P576" s="23" t="str">
        <f t="shared" si="211"/>
        <v>Age out of range</v>
      </c>
      <c r="Q576" s="23" t="e">
        <f t="shared" si="212"/>
        <v>#DIV/0!</v>
      </c>
      <c r="R576" s="17"/>
      <c r="S576" s="23">
        <v>560</v>
      </c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7"/>
      <c r="AM576" s="47"/>
      <c r="AN576" s="10" t="str">
        <f>IF($Z576="","",IF(OR($V576&lt;2.7,$V576&gt;90),"Age OOR",VLOOKUP(AN$14&amp;"-int-"&amp;$E576,Equations!$G:$I,3,0)+VLOOKUP(AN$14&amp;"-sexo-"&amp;$E576,Equations!$G:$I,3,0)*$U576+VLOOKUP(AN$14&amp;"-edad-"&amp;$E576,Equations!$G:$I,3,0)*$V576+VLOOKUP(AN$14&amp;"-est-"&amp;$E576,Equations!$G:$I,3,0)*(1/$W576)+VLOOKUP(AN$14&amp;"-imc-"&amp;$E576,Equations!$G:$I,3,0)*(1/$Q576)))</f>
        <v/>
      </c>
      <c r="AO576" s="10" t="str">
        <f>IF($Z576="","",IF(OR($V576&lt;2.7,$V576&gt;90),"Age OOR",AN576-1.6449*VLOOKUP(AN$14&amp;"-rse-"&amp;$E576,Equations!$G:$I,3,0)))</f>
        <v/>
      </c>
      <c r="AP576" s="10" t="str">
        <f>IF($Z576="","",IF(OR($V576&lt;2.7,$V576&gt;90),"Age OOR",AN576+1.6449*VLOOKUP(AN$14&amp;"-rse-"&amp;$E576,Equations!$G:$I,3,0)))</f>
        <v/>
      </c>
      <c r="AQ576" s="10" t="str">
        <f t="shared" si="213"/>
        <v/>
      </c>
      <c r="AR576" s="10" t="str">
        <f>IF($Z576="","",IF(OR($V576&lt;2.7,$V576&gt;90),"Age OOR",($Z576-AN576)/VLOOKUP(AN$14&amp;"-rse-"&amp;$E576,Equations!$G:$I,3,0)))</f>
        <v/>
      </c>
      <c r="AS576" s="10" t="str">
        <f>IF($AA576="","",IF(OR($V576&lt;2.7,$V576&gt;90),"Age OOR",VLOOKUP(AS$14&amp;"-int-"&amp;$F576,Equations!$G:$I,3,0)+VLOOKUP(AS$14&amp;"-sexo-"&amp;$F576,Equations!$G:$I,3,0)*$U576+VLOOKUP(AS$14&amp;"-edad-"&amp;$F576,Equations!$G:$I,3,0)*$V576+VLOOKUP(AS$14&amp;"-est-"&amp;$F576,Equations!$G:$I,3,0)*(1/$W576)+VLOOKUP(AS$14&amp;"-imc-"&amp;$F576,Equations!$G:$I,3,0)*(1/$Q576)))</f>
        <v/>
      </c>
      <c r="AT576" s="10" t="str">
        <f>IF($AA576="","",IF(OR($V576&lt;2.7,$V576&gt;90),"Age OOR",AS576-1.6449*VLOOKUP(AS$14&amp;"-rse-"&amp;$F576,Equations!$G:$I,3,0)))</f>
        <v/>
      </c>
      <c r="AU576" s="10" t="str">
        <f>IF($AA576="","",IF(OR($V576&lt;2.7,$V576&gt;90),"Age OOR",AS576+1.6449*VLOOKUP(AS$14&amp;"-rse-"&amp;$F576,Equations!$G:$I,3,0)))</f>
        <v/>
      </c>
      <c r="AV576" s="10" t="str">
        <f t="shared" si="214"/>
        <v/>
      </c>
      <c r="AW576" s="10" t="str">
        <f>IF($AA576="","",IF(OR($V576&lt;2.7,$V576&gt;90),"Age OOR",($AA576-AS576)/VLOOKUP(AS$14&amp;"-rse-"&amp;$F576,Equations!$G:$I,3,0)))</f>
        <v/>
      </c>
      <c r="AX576" s="10" t="str">
        <f>IF($AB576="","",IF(OR($V576&lt;2.7,$V576&gt;90),"Age OOR",VLOOKUP(AX$14&amp;"-int-"&amp;$G576,Equations!$G:$I,3,0)+VLOOKUP(AX$14&amp;"-sexo-"&amp;$G576,Equations!$G:$I,3,0)*$U576+VLOOKUP(AX$14&amp;"-edad-"&amp;$G576,Equations!$G:$I,3,0)*$V576+VLOOKUP(AX$14&amp;"-est-"&amp;$G576,Equations!$G:$I,3,0)*(1/$W576)+VLOOKUP(AX$14&amp;"-imc-"&amp;$G576,Equations!$G:$I,3,0)*(1/$Q576)))</f>
        <v/>
      </c>
      <c r="AY576" s="10" t="str">
        <f>IF($AB576="","",IF(OR($V576&lt;2.7,$V576&gt;90),"Age OOR",AX576-1.6449*VLOOKUP(AX$14&amp;"-rse-"&amp;$G576,Equations!$G:$I,3,0)))</f>
        <v/>
      </c>
      <c r="AZ576" s="10" t="str">
        <f>IF($AB576="","",IF(OR($V576&lt;2.7,$V576&gt;90),"Age OOR",AX576+1.6449*VLOOKUP(AX$14&amp;"-rse-"&amp;$G576,Equations!$G:$I,3,0)))</f>
        <v/>
      </c>
      <c r="BA576" s="10" t="str">
        <f t="shared" si="215"/>
        <v/>
      </c>
      <c r="BB576" s="10" t="str">
        <f>IF($AB576="","",IF(OR($V576&lt;2.7,$V576&gt;90),"Age OOR",($AB576-AX576)/VLOOKUP(AX$14&amp;"-rse-"&amp;$G576,Equations!$G:$I,3,0)))</f>
        <v/>
      </c>
      <c r="BC576" s="10" t="str">
        <f>IF($AC576="","",IF(OR($V576&lt;2.7,$V576&gt;90),"Age OOR",VLOOKUP(BC$14&amp;"-int-"&amp;$H576,Equations!$G:$I,3,0)+VLOOKUP(BC$14&amp;"-sexo-"&amp;$H576,Equations!$G:$I,3,0)*$U576+VLOOKUP(BC$14&amp;"-edad-"&amp;$H576,Equations!$G:$I,3,0)*$V576+VLOOKUP(BC$14&amp;"-est-"&amp;$H576,Equations!$G:$I,3,0)*(1/$W576)+VLOOKUP(BC$14&amp;"-imc-"&amp;$H576,Equations!$G:$I,3,0)*(1/$Q576)))</f>
        <v/>
      </c>
      <c r="BD576" s="10" t="str">
        <f>IF($AC576="","",IF(OR($V576&lt;2.7,$V576&gt;90),"Age OOR",BC576-1.6449*VLOOKUP(BC$14&amp;"-rse-"&amp;$H576,Equations!$G:$I,3,0)))</f>
        <v/>
      </c>
      <c r="BE576" s="10" t="str">
        <f>IF($AC576="","",IF(OR($V576&lt;2.7,$V576&gt;90),"Age OOR",BC576+1.6449*VLOOKUP(BC$14&amp;"-rse-"&amp;$H576,Equations!$G:$I,3,0)))</f>
        <v/>
      </c>
      <c r="BF576" s="10" t="str">
        <f t="shared" si="216"/>
        <v/>
      </c>
      <c r="BG576" s="10" t="str">
        <f>IF($AC576="","",IF(OR($V576&lt;2.7,$V576&gt;90),"Age OOR",($AC576-BC576)/VLOOKUP(BC$14&amp;"-rse-"&amp;$H576,Equations!$G:$I,3,0)))</f>
        <v/>
      </c>
      <c r="BH576" s="10" t="str">
        <f>IF($AD576="","",IF(OR($V576&lt;2.7,$V576&gt;90),"Age OOR",VLOOKUP(BH$14&amp;"-int-"&amp;$I576,Equations!$G:$I,3,0)+VLOOKUP(BH$14&amp;"-sexo-"&amp;$I576,Equations!$G:$I,3,0)*$U576+VLOOKUP(BH$14&amp;"-edad-"&amp;$I576,Equations!$G:$I,3,0)*$V576+VLOOKUP(BH$14&amp;"-est-"&amp;$I576,Equations!$G:$I,3,0)*(1/$W576)+VLOOKUP(BH$14&amp;"-imc-"&amp;$I576,Equations!$G:$I,3,0)*(1/$Q576)))</f>
        <v/>
      </c>
      <c r="BI576" s="10" t="str">
        <f>IF($AD576="","",IF(OR($V576&lt;2.7,$V576&gt;90),"Age OOR",BH576-1.6449*VLOOKUP(BH$14&amp;"-rse-"&amp;$I576,Equations!$G:$I,3,0)))</f>
        <v/>
      </c>
      <c r="BJ576" s="10" t="str">
        <f>IF($AD576="","",IF(OR($V576&lt;2.7,$V576&gt;90),"Age OOR",BH576+1.6449*VLOOKUP(BH$14&amp;"-rse-"&amp;$I576,Equations!$G:$I,3,0)))</f>
        <v/>
      </c>
      <c r="BK576" s="10" t="str">
        <f t="shared" si="217"/>
        <v/>
      </c>
      <c r="BL576" s="10" t="str">
        <f>IF($AD576="","",IF(OR($V576&lt;2.7,$V576&gt;90),"Age OOR",($AD576-BH576)/VLOOKUP(BH$14&amp;"-rse-"&amp;$I576,Equations!$G:$I,3,0)))</f>
        <v/>
      </c>
      <c r="BM576" s="10" t="str">
        <f>IF($AE576="","",IF(OR($V576&lt;2.7,$V576&gt;90),"Age OOR",VLOOKUP(BM$14&amp;"-int-"&amp;$J576,Equations!$G:$I,3,0)+VLOOKUP(BM$14&amp;"-sexo-"&amp;$J576,Equations!$G:$I,3,0)*$U576+VLOOKUP(BM$14&amp;"-edad-"&amp;$J576,Equations!$G:$I,3,0)*$V576+VLOOKUP(BM$14&amp;"-est-"&amp;$J576,Equations!$G:$I,3,0)*(1/$W576)+VLOOKUP(BM$14&amp;"-imc-"&amp;$J576,Equations!$G:$I,3,0)*(1/$Q576)))</f>
        <v/>
      </c>
      <c r="BN576" s="10" t="str">
        <f>IF($AE576="","",IF(OR($V576&lt;2.7,$V576&gt;90),"Age OOR",BM576-1.6449*VLOOKUP(BM$14&amp;"-rse-"&amp;$J576,Equations!$G:$I,3,0)))</f>
        <v/>
      </c>
      <c r="BO576" s="10" t="str">
        <f>IF($AE576="","",IF(OR($V576&lt;2.7,$V576&gt;90),"Age OOR",BM576+1.6449*VLOOKUP(BM$14&amp;"-rse-"&amp;$J576,Equations!$G:$I,3,0)))</f>
        <v/>
      </c>
      <c r="BP576" s="10" t="str">
        <f t="shared" si="218"/>
        <v/>
      </c>
      <c r="BQ576" s="10" t="str">
        <f>IF($AE576="","",IF(OR($V576&lt;2.7,$V576&gt;90),"Age OOR",($AE576-BM576)/VLOOKUP(BM$14&amp;"-rse-"&amp;$J576,Equations!$G:$I,3,0)))</f>
        <v/>
      </c>
      <c r="BR576" s="10" t="str">
        <f>IF($AF576="","",IF(OR($V576&lt;2.7,$V576&gt;90),"Age OOR",VLOOKUP(BR$14&amp;"-int-"&amp;$K576,Equations!$G:$I,3,0)+VLOOKUP(BR$14&amp;"-sexo-"&amp;$K576,Equations!$G:$I,3,0)*$U576+VLOOKUP(BR$14&amp;"-edad-"&amp;$K576,Equations!$G:$I,3,0)*$V576+VLOOKUP(BR$14&amp;"-est-"&amp;$K576,Equations!$G:$I,3,0)*(1/$W576)+VLOOKUP(BR$14&amp;"-imc-"&amp;$K576,Equations!$G:$I,3,0)*(1/$Q576)))</f>
        <v/>
      </c>
      <c r="BS576" s="10" t="str">
        <f>IF($AF576="","",IF(OR($V576&lt;2.7,$V576&gt;90),"Age OOR",BR576-1.6449*VLOOKUP(BR$14&amp;"-rse-"&amp;$K576,Equations!$G:$I,3,0)))</f>
        <v/>
      </c>
      <c r="BT576" s="10" t="str">
        <f>IF($AF576="","",IF(OR($V576&lt;2.7,$V576&gt;90),"Age OOR",BR576+1.6449*VLOOKUP(BR$14&amp;"-rse-"&amp;$K576,Equations!$G:$I,3,0)))</f>
        <v/>
      </c>
      <c r="BU576" s="10" t="str">
        <f t="shared" si="219"/>
        <v/>
      </c>
      <c r="BV576" s="10" t="str">
        <f>IF($AF576="","",IF(OR($V576&lt;2.7,$V576&gt;90),"Age OOR",($AF576-BR576)/VLOOKUP(BR$14&amp;"-rse-"&amp;$K576,Equations!$G:$I,3,0)))</f>
        <v/>
      </c>
      <c r="BW576" s="10" t="str">
        <f>IF($AG576="","",IF(OR($V576&lt;2.7,$V576&gt;90),"Age OOR",VLOOKUP(BW$14&amp;"-int-"&amp;$L576,Equations!$G:$I,3,0)+VLOOKUP(BW$14&amp;"-sexo-"&amp;$L576,Equations!$G:$I,3,0)*$U576+VLOOKUP(BW$14&amp;"-edad-"&amp;$L576,Equations!$G:$I,3,0)*$V576+VLOOKUP(BW$14&amp;"-est-"&amp;$L576,Equations!$G:$I,3,0)*(1/$W576)+VLOOKUP(BW$14&amp;"-imc-"&amp;$L576,Equations!$G:$I,3,0)*(1/$Q576)))</f>
        <v/>
      </c>
      <c r="BX576" s="10" t="str">
        <f>IF($AG576="","",IF(OR($V576&lt;2.7,$V576&gt;90),"Age OOR",BW576-1.6449*VLOOKUP(BW$14&amp;"-rse-"&amp;$L576,Equations!$G:$I,3,0)))</f>
        <v/>
      </c>
      <c r="BY576" s="10" t="str">
        <f>IF($AG576="","",IF(OR($V576&lt;2.7,$V576&gt;90),"Age OOR",BW576+1.6449*VLOOKUP(BW$14&amp;"-rse-"&amp;$L576,Equations!$G:$I,3,0)))</f>
        <v/>
      </c>
      <c r="BZ576" s="10" t="str">
        <f t="shared" si="220"/>
        <v/>
      </c>
      <c r="CA576" s="10" t="str">
        <f>IF($AG576="","",IF(OR($V576&lt;2.7,$V576&gt;90),"Age OOR",($AG576-BW576)/VLOOKUP(BW$14&amp;"-rse-"&amp;$L576,Equations!$G:$I,3,0)))</f>
        <v/>
      </c>
      <c r="CB576" s="10" t="str">
        <f>IF($AH576="","",IF(OR($V576&lt;2.7,$V576&gt;90),"Age OOR",VLOOKUP(CB$14&amp;"-int-"&amp;$M576,Equations!$G:$I,3,0)+VLOOKUP(CB$14&amp;"-sexo-"&amp;$M576,Equations!$G:$I,3,0)*$U576+VLOOKUP(CB$14&amp;"-edad-"&amp;$M576,Equations!$G:$I,3,0)*$V576+VLOOKUP(CB$14&amp;"-est-"&amp;$M576,Equations!$G:$I,3,0)*(1/$W576)+VLOOKUP(CB$14&amp;"-imc-"&amp;$M576,Equations!$G:$I,3,0)*(1/$Q576)))</f>
        <v/>
      </c>
      <c r="CC576" s="10" t="str">
        <f>IF($AH576="","",IF(OR($V576&lt;2.7,$V576&gt;90),"Age OOR",CB576-1.6449*VLOOKUP(CB$14&amp;"-rse-"&amp;$M576,Equations!$G:$I,3,0)))</f>
        <v/>
      </c>
      <c r="CD576" s="10" t="str">
        <f>IF($AH576="","",IF(OR($V576&lt;2.7,$V576&gt;90),"Age OOR",CB576+1.6449*VLOOKUP(CB$14&amp;"-rse-"&amp;$M576,Equations!$G:$I,3,0)))</f>
        <v/>
      </c>
      <c r="CE576" s="10" t="str">
        <f t="shared" si="221"/>
        <v/>
      </c>
      <c r="CF576" s="10" t="str">
        <f>IF($AH576="","",IF(OR($V576&lt;2.7,$V576&gt;90),"Age OOR",($AH576-CB576)/VLOOKUP(CB$14&amp;"-rse-"&amp;$M576,Equations!$G:$I,3,0)))</f>
        <v/>
      </c>
      <c r="CG576" s="10" t="str">
        <f>IF($AI576="","",IF(OR($V576&lt;2.7,$V576&gt;90),"Age OOR",VLOOKUP(CG$14&amp;"-int-"&amp;$N576,Equations!$G:$I,3,0)+VLOOKUP(CG$14&amp;"-sexo-"&amp;$N576,Equations!$G:$I,3,0)*$U576+VLOOKUP(CG$14&amp;"-edad-"&amp;$N576,Equations!$G:$I,3,0)*$V576+VLOOKUP(CG$14&amp;"-est-"&amp;$N576,Equations!$G:$I,3,0)*(1/$W576)+VLOOKUP(CG$14&amp;"-imc-"&amp;$N576,Equations!$G:$I,3,0)*(1/$Q576)))</f>
        <v/>
      </c>
      <c r="CH576" s="10" t="str">
        <f>IF($AI576="","",IF(OR($V576&lt;2.7,$V576&gt;90),"Age OOR",CG576-1.6449*VLOOKUP(CG$14&amp;"-rse-"&amp;$N576,Equations!$G:$I,3,0)))</f>
        <v/>
      </c>
      <c r="CI576" s="10" t="str">
        <f>IF($AI576="","",IF(OR($V576&lt;2.7,$V576&gt;90),"Age OOR",CG576+1.6449*VLOOKUP(CG$14&amp;"-rse-"&amp;$N576,Equations!$G:$I,3,0)))</f>
        <v/>
      </c>
      <c r="CJ576" s="10" t="str">
        <f t="shared" si="222"/>
        <v/>
      </c>
      <c r="CK576" s="10" t="str">
        <f>IF($AI576="","",IF(OR($V576&lt;2.7,$V576&gt;90),"Age OOR",($AI576-CG576)/VLOOKUP(CG$14&amp;"-rse-"&amp;$N576,Equations!$G:$I,3,0)))</f>
        <v/>
      </c>
      <c r="CL576" s="10" t="str">
        <f>IF($AJ576="","",IF(OR($V576&lt;2.7,$V576&gt;90),"Age OOR",VLOOKUP(CL$14&amp;"-int-"&amp;$O576,Equations!$G:$I,3,0)+VLOOKUP(CL$14&amp;"-sexo-"&amp;$O576,Equations!$G:$I,3,0)*$U576+VLOOKUP(CL$14&amp;"-edad-"&amp;$O576,Equations!$G:$I,3,0)*$V576+VLOOKUP(CL$14&amp;"-est-"&amp;$O576,Equations!$G:$I,3,0)*(1/$W576)+VLOOKUP(CL$14&amp;"-imc-"&amp;$O576,Equations!$G:$I,3,0)*(1/$Q576)))</f>
        <v/>
      </c>
      <c r="CM576" s="10" t="str">
        <f>IF($AJ576="","",IF(OR($V576&lt;2.7,$V576&gt;90),"Age OOR",CL576-1.6449*VLOOKUP(CL$14&amp;"-rse-"&amp;$O576,Equations!$G:$I,3,0)))</f>
        <v/>
      </c>
      <c r="CN576" s="10" t="str">
        <f>IF($AJ576="","",IF(OR($V576&lt;2.7,$V576&gt;90),"Age OOR",CL576+1.6449*VLOOKUP(CL$14&amp;"-rse-"&amp;$O576,Equations!$G:$I,3,0)))</f>
        <v/>
      </c>
      <c r="CO576" s="10" t="str">
        <f t="shared" si="223"/>
        <v/>
      </c>
      <c r="CP576" s="10" t="str">
        <f>IF($AJ576="","",IF(OR($V576&lt;2.7,$V576&gt;90),"Age OOR",($AJ576-CL576)/VLOOKUP(CL$14&amp;"-rse-"&amp;$O576,Equations!$G:$I,3,0)))</f>
        <v/>
      </c>
      <c r="CQ576" s="10" t="str">
        <f>IF($AK576="","",IF(OR($V576&lt;2.7,$V576&gt;90),"Age OOR",EXP(VLOOKUP(CQ$14&amp;"-int-"&amp;$P576,Equations!$G:$I,3,0)+VLOOKUP(CQ$14&amp;"-sexo-"&amp;$P576,Equations!$G:$I,3,0)*$U576+VLOOKUP(CQ$14&amp;"-edad-"&amp;$P576,Equations!$G:$I,3,0)*$V576+VLOOKUP(CQ$14&amp;"-est-"&amp;$P576,Equations!$G:$I,3,0)*(1/$W576)+VLOOKUP(CQ$14&amp;"-imc-"&amp;$P576,Equations!$G:$I,3,0)*(1/$Q576))))</f>
        <v/>
      </c>
      <c r="CR576" s="10" t="str">
        <f>IF($AK576="","",IF(OR($V576&lt;2.7,$V576&gt;90),"Age OOR",EXP(LN(CQ576)-1.6449*VLOOKUP(CQ$14&amp;"-rse-"&amp;$P576,Equations!$G:$I,3,0))))</f>
        <v/>
      </c>
      <c r="CS576" s="10" t="str">
        <f>IF($AK576="","",IF(OR($V576&lt;2.7,$V576&gt;90),"Age OOR",EXP(LN(CQ576)+1.6449*VLOOKUP(CQ$14&amp;"-rse-"&amp;$P576,Equations!$G:$I,3,0))))</f>
        <v/>
      </c>
      <c r="CT576" s="10" t="str">
        <f t="shared" si="224"/>
        <v/>
      </c>
      <c r="CU576" s="10" t="str">
        <f>IF($AK576="","",IF(OR($V576&lt;2.7,$V576&gt;90),"Age OOR",(LN($AK576)-LN(CQ576))/VLOOKUP(CQ$14&amp;"-rse-"&amp;$P576,Equations!$G:$I,3,0)))</f>
        <v/>
      </c>
      <c r="CV576" s="47"/>
    </row>
    <row r="577" spans="5:123" x14ac:dyDescent="0.2">
      <c r="E577" s="23" t="str">
        <f t="shared" si="200"/>
        <v>Age out of range</v>
      </c>
      <c r="F577" s="23" t="str">
        <f t="shared" si="201"/>
        <v>Age out of range</v>
      </c>
      <c r="G577" s="23" t="str">
        <f t="shared" si="202"/>
        <v>Age out of range</v>
      </c>
      <c r="H577" s="23" t="str">
        <f t="shared" si="203"/>
        <v>Age out of range</v>
      </c>
      <c r="I577" s="23" t="str">
        <f t="shared" si="204"/>
        <v>Age out of range</v>
      </c>
      <c r="J577" s="23" t="str">
        <f t="shared" si="205"/>
        <v>Age out of range</v>
      </c>
      <c r="K577" s="23" t="str">
        <f t="shared" si="206"/>
        <v>Age out of range</v>
      </c>
      <c r="L577" s="23" t="str">
        <f t="shared" si="207"/>
        <v>Age out of range</v>
      </c>
      <c r="M577" s="23" t="str">
        <f t="shared" si="208"/>
        <v>Age out of range</v>
      </c>
      <c r="N577" s="23" t="str">
        <f t="shared" si="209"/>
        <v>Age out of range</v>
      </c>
      <c r="O577" s="23" t="str">
        <f t="shared" si="210"/>
        <v>Age out of range</v>
      </c>
      <c r="P577" s="23" t="str">
        <f t="shared" si="211"/>
        <v>Age out of range</v>
      </c>
      <c r="Q577" s="23" t="e">
        <f t="shared" si="212"/>
        <v>#DIV/0!</v>
      </c>
      <c r="R577" s="17"/>
      <c r="S577" s="23">
        <v>561</v>
      </c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7"/>
      <c r="AM577" s="47"/>
      <c r="AN577" s="10" t="str">
        <f>IF($Z577="","",IF(OR($V577&lt;2.7,$V577&gt;90),"Age OOR",VLOOKUP(AN$14&amp;"-int-"&amp;$E577,Equations!$G:$I,3,0)+VLOOKUP(AN$14&amp;"-sexo-"&amp;$E577,Equations!$G:$I,3,0)*$U577+VLOOKUP(AN$14&amp;"-edad-"&amp;$E577,Equations!$G:$I,3,0)*$V577+VLOOKUP(AN$14&amp;"-est-"&amp;$E577,Equations!$G:$I,3,0)*(1/$W577)+VLOOKUP(AN$14&amp;"-imc-"&amp;$E577,Equations!$G:$I,3,0)*(1/$Q577)))</f>
        <v/>
      </c>
      <c r="AO577" s="10" t="str">
        <f>IF($Z577="","",IF(OR($V577&lt;2.7,$V577&gt;90),"Age OOR",AN577-1.6449*VLOOKUP(AN$14&amp;"-rse-"&amp;$E577,Equations!$G:$I,3,0)))</f>
        <v/>
      </c>
      <c r="AP577" s="10" t="str">
        <f>IF($Z577="","",IF(OR($V577&lt;2.7,$V577&gt;90),"Age OOR",AN577+1.6449*VLOOKUP(AN$14&amp;"-rse-"&amp;$E577,Equations!$G:$I,3,0)))</f>
        <v/>
      </c>
      <c r="AQ577" s="10" t="str">
        <f t="shared" si="213"/>
        <v/>
      </c>
      <c r="AR577" s="10" t="str">
        <f>IF($Z577="","",IF(OR($V577&lt;2.7,$V577&gt;90),"Age OOR",($Z577-AN577)/VLOOKUP(AN$14&amp;"-rse-"&amp;$E577,Equations!$G:$I,3,0)))</f>
        <v/>
      </c>
      <c r="AS577" s="10" t="str">
        <f>IF($AA577="","",IF(OR($V577&lt;2.7,$V577&gt;90),"Age OOR",VLOOKUP(AS$14&amp;"-int-"&amp;$F577,Equations!$G:$I,3,0)+VLOOKUP(AS$14&amp;"-sexo-"&amp;$F577,Equations!$G:$I,3,0)*$U577+VLOOKUP(AS$14&amp;"-edad-"&amp;$F577,Equations!$G:$I,3,0)*$V577+VLOOKUP(AS$14&amp;"-est-"&amp;$F577,Equations!$G:$I,3,0)*(1/$W577)+VLOOKUP(AS$14&amp;"-imc-"&amp;$F577,Equations!$G:$I,3,0)*(1/$Q577)))</f>
        <v/>
      </c>
      <c r="AT577" s="10" t="str">
        <f>IF($AA577="","",IF(OR($V577&lt;2.7,$V577&gt;90),"Age OOR",AS577-1.6449*VLOOKUP(AS$14&amp;"-rse-"&amp;$F577,Equations!$G:$I,3,0)))</f>
        <v/>
      </c>
      <c r="AU577" s="10" t="str">
        <f>IF($AA577="","",IF(OR($V577&lt;2.7,$V577&gt;90),"Age OOR",AS577+1.6449*VLOOKUP(AS$14&amp;"-rse-"&amp;$F577,Equations!$G:$I,3,0)))</f>
        <v/>
      </c>
      <c r="AV577" s="10" t="str">
        <f t="shared" si="214"/>
        <v/>
      </c>
      <c r="AW577" s="10" t="str">
        <f>IF($AA577="","",IF(OR($V577&lt;2.7,$V577&gt;90),"Age OOR",($AA577-AS577)/VLOOKUP(AS$14&amp;"-rse-"&amp;$F577,Equations!$G:$I,3,0)))</f>
        <v/>
      </c>
      <c r="AX577" s="10" t="str">
        <f>IF($AB577="","",IF(OR($V577&lt;2.7,$V577&gt;90),"Age OOR",VLOOKUP(AX$14&amp;"-int-"&amp;$G577,Equations!$G:$I,3,0)+VLOOKUP(AX$14&amp;"-sexo-"&amp;$G577,Equations!$G:$I,3,0)*$U577+VLOOKUP(AX$14&amp;"-edad-"&amp;$G577,Equations!$G:$I,3,0)*$V577+VLOOKUP(AX$14&amp;"-est-"&amp;$G577,Equations!$G:$I,3,0)*(1/$W577)+VLOOKUP(AX$14&amp;"-imc-"&amp;$G577,Equations!$G:$I,3,0)*(1/$Q577)))</f>
        <v/>
      </c>
      <c r="AY577" s="10" t="str">
        <f>IF($AB577="","",IF(OR($V577&lt;2.7,$V577&gt;90),"Age OOR",AX577-1.6449*VLOOKUP(AX$14&amp;"-rse-"&amp;$G577,Equations!$G:$I,3,0)))</f>
        <v/>
      </c>
      <c r="AZ577" s="10" t="str">
        <f>IF($AB577="","",IF(OR($V577&lt;2.7,$V577&gt;90),"Age OOR",AX577+1.6449*VLOOKUP(AX$14&amp;"-rse-"&amp;$G577,Equations!$G:$I,3,0)))</f>
        <v/>
      </c>
      <c r="BA577" s="10" t="str">
        <f t="shared" si="215"/>
        <v/>
      </c>
      <c r="BB577" s="10" t="str">
        <f>IF($AB577="","",IF(OR($V577&lt;2.7,$V577&gt;90),"Age OOR",($AB577-AX577)/VLOOKUP(AX$14&amp;"-rse-"&amp;$G577,Equations!$G:$I,3,0)))</f>
        <v/>
      </c>
      <c r="BC577" s="10" t="str">
        <f>IF($AC577="","",IF(OR($V577&lt;2.7,$V577&gt;90),"Age OOR",VLOOKUP(BC$14&amp;"-int-"&amp;$H577,Equations!$G:$I,3,0)+VLOOKUP(BC$14&amp;"-sexo-"&amp;$H577,Equations!$G:$I,3,0)*$U577+VLOOKUP(BC$14&amp;"-edad-"&amp;$H577,Equations!$G:$I,3,0)*$V577+VLOOKUP(BC$14&amp;"-est-"&amp;$H577,Equations!$G:$I,3,0)*(1/$W577)+VLOOKUP(BC$14&amp;"-imc-"&amp;$H577,Equations!$G:$I,3,0)*(1/$Q577)))</f>
        <v/>
      </c>
      <c r="BD577" s="10" t="str">
        <f>IF($AC577="","",IF(OR($V577&lt;2.7,$V577&gt;90),"Age OOR",BC577-1.6449*VLOOKUP(BC$14&amp;"-rse-"&amp;$H577,Equations!$G:$I,3,0)))</f>
        <v/>
      </c>
      <c r="BE577" s="10" t="str">
        <f>IF($AC577="","",IF(OR($V577&lt;2.7,$V577&gt;90),"Age OOR",BC577+1.6449*VLOOKUP(BC$14&amp;"-rse-"&amp;$H577,Equations!$G:$I,3,0)))</f>
        <v/>
      </c>
      <c r="BF577" s="10" t="str">
        <f t="shared" si="216"/>
        <v/>
      </c>
      <c r="BG577" s="10" t="str">
        <f>IF($AC577="","",IF(OR($V577&lt;2.7,$V577&gt;90),"Age OOR",($AC577-BC577)/VLOOKUP(BC$14&amp;"-rse-"&amp;$H577,Equations!$G:$I,3,0)))</f>
        <v/>
      </c>
      <c r="BH577" s="10" t="str">
        <f>IF($AD577="","",IF(OR($V577&lt;2.7,$V577&gt;90),"Age OOR",VLOOKUP(BH$14&amp;"-int-"&amp;$I577,Equations!$G:$I,3,0)+VLOOKUP(BH$14&amp;"-sexo-"&amp;$I577,Equations!$G:$I,3,0)*$U577+VLOOKUP(BH$14&amp;"-edad-"&amp;$I577,Equations!$G:$I,3,0)*$V577+VLOOKUP(BH$14&amp;"-est-"&amp;$I577,Equations!$G:$I,3,0)*(1/$W577)+VLOOKUP(BH$14&amp;"-imc-"&amp;$I577,Equations!$G:$I,3,0)*(1/$Q577)))</f>
        <v/>
      </c>
      <c r="BI577" s="10" t="str">
        <f>IF($AD577="","",IF(OR($V577&lt;2.7,$V577&gt;90),"Age OOR",BH577-1.6449*VLOOKUP(BH$14&amp;"-rse-"&amp;$I577,Equations!$G:$I,3,0)))</f>
        <v/>
      </c>
      <c r="BJ577" s="10" t="str">
        <f>IF($AD577="","",IF(OR($V577&lt;2.7,$V577&gt;90),"Age OOR",BH577+1.6449*VLOOKUP(BH$14&amp;"-rse-"&amp;$I577,Equations!$G:$I,3,0)))</f>
        <v/>
      </c>
      <c r="BK577" s="10" t="str">
        <f t="shared" si="217"/>
        <v/>
      </c>
      <c r="BL577" s="10" t="str">
        <f>IF($AD577="","",IF(OR($V577&lt;2.7,$V577&gt;90),"Age OOR",($AD577-BH577)/VLOOKUP(BH$14&amp;"-rse-"&amp;$I577,Equations!$G:$I,3,0)))</f>
        <v/>
      </c>
      <c r="BM577" s="10" t="str">
        <f>IF($AE577="","",IF(OR($V577&lt;2.7,$V577&gt;90),"Age OOR",VLOOKUP(BM$14&amp;"-int-"&amp;$J577,Equations!$G:$I,3,0)+VLOOKUP(BM$14&amp;"-sexo-"&amp;$J577,Equations!$G:$I,3,0)*$U577+VLOOKUP(BM$14&amp;"-edad-"&amp;$J577,Equations!$G:$I,3,0)*$V577+VLOOKUP(BM$14&amp;"-est-"&amp;$J577,Equations!$G:$I,3,0)*(1/$W577)+VLOOKUP(BM$14&amp;"-imc-"&amp;$J577,Equations!$G:$I,3,0)*(1/$Q577)))</f>
        <v/>
      </c>
      <c r="BN577" s="10" t="str">
        <f>IF($AE577="","",IF(OR($V577&lt;2.7,$V577&gt;90),"Age OOR",BM577-1.6449*VLOOKUP(BM$14&amp;"-rse-"&amp;$J577,Equations!$G:$I,3,0)))</f>
        <v/>
      </c>
      <c r="BO577" s="10" t="str">
        <f>IF($AE577="","",IF(OR($V577&lt;2.7,$V577&gt;90),"Age OOR",BM577+1.6449*VLOOKUP(BM$14&amp;"-rse-"&amp;$J577,Equations!$G:$I,3,0)))</f>
        <v/>
      </c>
      <c r="BP577" s="10" t="str">
        <f t="shared" si="218"/>
        <v/>
      </c>
      <c r="BQ577" s="10" t="str">
        <f>IF($AE577="","",IF(OR($V577&lt;2.7,$V577&gt;90),"Age OOR",($AE577-BM577)/VLOOKUP(BM$14&amp;"-rse-"&amp;$J577,Equations!$G:$I,3,0)))</f>
        <v/>
      </c>
      <c r="BR577" s="10" t="str">
        <f>IF($AF577="","",IF(OR($V577&lt;2.7,$V577&gt;90),"Age OOR",VLOOKUP(BR$14&amp;"-int-"&amp;$K577,Equations!$G:$I,3,0)+VLOOKUP(BR$14&amp;"-sexo-"&amp;$K577,Equations!$G:$I,3,0)*$U577+VLOOKUP(BR$14&amp;"-edad-"&amp;$K577,Equations!$G:$I,3,0)*$V577+VLOOKUP(BR$14&amp;"-est-"&amp;$K577,Equations!$G:$I,3,0)*(1/$W577)+VLOOKUP(BR$14&amp;"-imc-"&amp;$K577,Equations!$G:$I,3,0)*(1/$Q577)))</f>
        <v/>
      </c>
      <c r="BS577" s="10" t="str">
        <f>IF($AF577="","",IF(OR($V577&lt;2.7,$V577&gt;90),"Age OOR",BR577-1.6449*VLOOKUP(BR$14&amp;"-rse-"&amp;$K577,Equations!$G:$I,3,0)))</f>
        <v/>
      </c>
      <c r="BT577" s="10" t="str">
        <f>IF($AF577="","",IF(OR($V577&lt;2.7,$V577&gt;90),"Age OOR",BR577+1.6449*VLOOKUP(BR$14&amp;"-rse-"&amp;$K577,Equations!$G:$I,3,0)))</f>
        <v/>
      </c>
      <c r="BU577" s="10" t="str">
        <f t="shared" si="219"/>
        <v/>
      </c>
      <c r="BV577" s="10" t="str">
        <f>IF($AF577="","",IF(OR($V577&lt;2.7,$V577&gt;90),"Age OOR",($AF577-BR577)/VLOOKUP(BR$14&amp;"-rse-"&amp;$K577,Equations!$G:$I,3,0)))</f>
        <v/>
      </c>
      <c r="BW577" s="10" t="str">
        <f>IF($AG577="","",IF(OR($V577&lt;2.7,$V577&gt;90),"Age OOR",VLOOKUP(BW$14&amp;"-int-"&amp;$L577,Equations!$G:$I,3,0)+VLOOKUP(BW$14&amp;"-sexo-"&amp;$L577,Equations!$G:$I,3,0)*$U577+VLOOKUP(BW$14&amp;"-edad-"&amp;$L577,Equations!$G:$I,3,0)*$V577+VLOOKUP(BW$14&amp;"-est-"&amp;$L577,Equations!$G:$I,3,0)*(1/$W577)+VLOOKUP(BW$14&amp;"-imc-"&amp;$L577,Equations!$G:$I,3,0)*(1/$Q577)))</f>
        <v/>
      </c>
      <c r="BX577" s="10" t="str">
        <f>IF($AG577="","",IF(OR($V577&lt;2.7,$V577&gt;90),"Age OOR",BW577-1.6449*VLOOKUP(BW$14&amp;"-rse-"&amp;$L577,Equations!$G:$I,3,0)))</f>
        <v/>
      </c>
      <c r="BY577" s="10" t="str">
        <f>IF($AG577="","",IF(OR($V577&lt;2.7,$V577&gt;90),"Age OOR",BW577+1.6449*VLOOKUP(BW$14&amp;"-rse-"&amp;$L577,Equations!$G:$I,3,0)))</f>
        <v/>
      </c>
      <c r="BZ577" s="10" t="str">
        <f t="shared" si="220"/>
        <v/>
      </c>
      <c r="CA577" s="10" t="str">
        <f>IF($AG577="","",IF(OR($V577&lt;2.7,$V577&gt;90),"Age OOR",($AG577-BW577)/VLOOKUP(BW$14&amp;"-rse-"&amp;$L577,Equations!$G:$I,3,0)))</f>
        <v/>
      </c>
      <c r="CB577" s="10" t="str">
        <f>IF($AH577="","",IF(OR($V577&lt;2.7,$V577&gt;90),"Age OOR",VLOOKUP(CB$14&amp;"-int-"&amp;$M577,Equations!$G:$I,3,0)+VLOOKUP(CB$14&amp;"-sexo-"&amp;$M577,Equations!$G:$I,3,0)*$U577+VLOOKUP(CB$14&amp;"-edad-"&amp;$M577,Equations!$G:$I,3,0)*$V577+VLOOKUP(CB$14&amp;"-est-"&amp;$M577,Equations!$G:$I,3,0)*(1/$W577)+VLOOKUP(CB$14&amp;"-imc-"&amp;$M577,Equations!$G:$I,3,0)*(1/$Q577)))</f>
        <v/>
      </c>
      <c r="CC577" s="10" t="str">
        <f>IF($AH577="","",IF(OR($V577&lt;2.7,$V577&gt;90),"Age OOR",CB577-1.6449*VLOOKUP(CB$14&amp;"-rse-"&amp;$M577,Equations!$G:$I,3,0)))</f>
        <v/>
      </c>
      <c r="CD577" s="10" t="str">
        <f>IF($AH577="","",IF(OR($V577&lt;2.7,$V577&gt;90),"Age OOR",CB577+1.6449*VLOOKUP(CB$14&amp;"-rse-"&amp;$M577,Equations!$G:$I,3,0)))</f>
        <v/>
      </c>
      <c r="CE577" s="10" t="str">
        <f t="shared" si="221"/>
        <v/>
      </c>
      <c r="CF577" s="10" t="str">
        <f>IF($AH577="","",IF(OR($V577&lt;2.7,$V577&gt;90),"Age OOR",($AH577-CB577)/VLOOKUP(CB$14&amp;"-rse-"&amp;$M577,Equations!$G:$I,3,0)))</f>
        <v/>
      </c>
      <c r="CG577" s="10" t="str">
        <f>IF($AI577="","",IF(OR($V577&lt;2.7,$V577&gt;90),"Age OOR",VLOOKUP(CG$14&amp;"-int-"&amp;$N577,Equations!$G:$I,3,0)+VLOOKUP(CG$14&amp;"-sexo-"&amp;$N577,Equations!$G:$I,3,0)*$U577+VLOOKUP(CG$14&amp;"-edad-"&amp;$N577,Equations!$G:$I,3,0)*$V577+VLOOKUP(CG$14&amp;"-est-"&amp;$N577,Equations!$G:$I,3,0)*(1/$W577)+VLOOKUP(CG$14&amp;"-imc-"&amp;$N577,Equations!$G:$I,3,0)*(1/$Q577)))</f>
        <v/>
      </c>
      <c r="CH577" s="10" t="str">
        <f>IF($AI577="","",IF(OR($V577&lt;2.7,$V577&gt;90),"Age OOR",CG577-1.6449*VLOOKUP(CG$14&amp;"-rse-"&amp;$N577,Equations!$G:$I,3,0)))</f>
        <v/>
      </c>
      <c r="CI577" s="10" t="str">
        <f>IF($AI577="","",IF(OR($V577&lt;2.7,$V577&gt;90),"Age OOR",CG577+1.6449*VLOOKUP(CG$14&amp;"-rse-"&amp;$N577,Equations!$G:$I,3,0)))</f>
        <v/>
      </c>
      <c r="CJ577" s="10" t="str">
        <f t="shared" si="222"/>
        <v/>
      </c>
      <c r="CK577" s="10" t="str">
        <f>IF($AI577="","",IF(OR($V577&lt;2.7,$V577&gt;90),"Age OOR",($AI577-CG577)/VLOOKUP(CG$14&amp;"-rse-"&amp;$N577,Equations!$G:$I,3,0)))</f>
        <v/>
      </c>
      <c r="CL577" s="10" t="str">
        <f>IF($AJ577="","",IF(OR($V577&lt;2.7,$V577&gt;90),"Age OOR",VLOOKUP(CL$14&amp;"-int-"&amp;$O577,Equations!$G:$I,3,0)+VLOOKUP(CL$14&amp;"-sexo-"&amp;$O577,Equations!$G:$I,3,0)*$U577+VLOOKUP(CL$14&amp;"-edad-"&amp;$O577,Equations!$G:$I,3,0)*$V577+VLOOKUP(CL$14&amp;"-est-"&amp;$O577,Equations!$G:$I,3,0)*(1/$W577)+VLOOKUP(CL$14&amp;"-imc-"&amp;$O577,Equations!$G:$I,3,0)*(1/$Q577)))</f>
        <v/>
      </c>
      <c r="CM577" s="10" t="str">
        <f>IF($AJ577="","",IF(OR($V577&lt;2.7,$V577&gt;90),"Age OOR",CL577-1.6449*VLOOKUP(CL$14&amp;"-rse-"&amp;$O577,Equations!$G:$I,3,0)))</f>
        <v/>
      </c>
      <c r="CN577" s="10" t="str">
        <f>IF($AJ577="","",IF(OR($V577&lt;2.7,$V577&gt;90),"Age OOR",CL577+1.6449*VLOOKUP(CL$14&amp;"-rse-"&amp;$O577,Equations!$G:$I,3,0)))</f>
        <v/>
      </c>
      <c r="CO577" s="10" t="str">
        <f t="shared" si="223"/>
        <v/>
      </c>
      <c r="CP577" s="10" t="str">
        <f>IF($AJ577="","",IF(OR($V577&lt;2.7,$V577&gt;90),"Age OOR",($AJ577-CL577)/VLOOKUP(CL$14&amp;"-rse-"&amp;$O577,Equations!$G:$I,3,0)))</f>
        <v/>
      </c>
      <c r="CQ577" s="10" t="str">
        <f>IF($AK577="","",IF(OR($V577&lt;2.7,$V577&gt;90),"Age OOR",EXP(VLOOKUP(CQ$14&amp;"-int-"&amp;$P577,Equations!$G:$I,3,0)+VLOOKUP(CQ$14&amp;"-sexo-"&amp;$P577,Equations!$G:$I,3,0)*$U577+VLOOKUP(CQ$14&amp;"-edad-"&amp;$P577,Equations!$G:$I,3,0)*$V577+VLOOKUP(CQ$14&amp;"-est-"&amp;$P577,Equations!$G:$I,3,0)*(1/$W577)+VLOOKUP(CQ$14&amp;"-imc-"&amp;$P577,Equations!$G:$I,3,0)*(1/$Q577))))</f>
        <v/>
      </c>
      <c r="CR577" s="10" t="str">
        <f>IF($AK577="","",IF(OR($V577&lt;2.7,$V577&gt;90),"Age OOR",EXP(LN(CQ577)-1.6449*VLOOKUP(CQ$14&amp;"-rse-"&amp;$P577,Equations!$G:$I,3,0))))</f>
        <v/>
      </c>
      <c r="CS577" s="10" t="str">
        <f>IF($AK577="","",IF(OR($V577&lt;2.7,$V577&gt;90),"Age OOR",EXP(LN(CQ577)+1.6449*VLOOKUP(CQ$14&amp;"-rse-"&amp;$P577,Equations!$G:$I,3,0))))</f>
        <v/>
      </c>
      <c r="CT577" s="10" t="str">
        <f t="shared" si="224"/>
        <v/>
      </c>
      <c r="CU577" s="10" t="str">
        <f>IF($AK577="","",IF(OR($V577&lt;2.7,$V577&gt;90),"Age OOR",(LN($AK577)-LN(CQ577))/VLOOKUP(CQ$14&amp;"-rse-"&amp;$P577,Equations!$G:$I,3,0)))</f>
        <v/>
      </c>
      <c r="CV577" s="47"/>
    </row>
    <row r="578" spans="5:123" x14ac:dyDescent="0.2">
      <c r="E578" s="23" t="str">
        <f t="shared" si="200"/>
        <v>Age out of range</v>
      </c>
      <c r="F578" s="23" t="str">
        <f t="shared" si="201"/>
        <v>Age out of range</v>
      </c>
      <c r="G578" s="23" t="str">
        <f t="shared" si="202"/>
        <v>Age out of range</v>
      </c>
      <c r="H578" s="23" t="str">
        <f t="shared" si="203"/>
        <v>Age out of range</v>
      </c>
      <c r="I578" s="23" t="str">
        <f t="shared" si="204"/>
        <v>Age out of range</v>
      </c>
      <c r="J578" s="23" t="str">
        <f t="shared" si="205"/>
        <v>Age out of range</v>
      </c>
      <c r="K578" s="23" t="str">
        <f t="shared" si="206"/>
        <v>Age out of range</v>
      </c>
      <c r="L578" s="23" t="str">
        <f t="shared" si="207"/>
        <v>Age out of range</v>
      </c>
      <c r="M578" s="23" t="str">
        <f t="shared" si="208"/>
        <v>Age out of range</v>
      </c>
      <c r="N578" s="23" t="str">
        <f t="shared" si="209"/>
        <v>Age out of range</v>
      </c>
      <c r="O578" s="23" t="str">
        <f t="shared" si="210"/>
        <v>Age out of range</v>
      </c>
      <c r="P578" s="23" t="str">
        <f t="shared" si="211"/>
        <v>Age out of range</v>
      </c>
      <c r="Q578" s="23" t="e">
        <f t="shared" si="212"/>
        <v>#DIV/0!</v>
      </c>
      <c r="R578" s="17"/>
      <c r="S578" s="23">
        <v>562</v>
      </c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7"/>
      <c r="AM578" s="47"/>
      <c r="AN578" s="10" t="str">
        <f>IF($Z578="","",IF(OR($V578&lt;2.7,$V578&gt;90),"Age OOR",VLOOKUP(AN$14&amp;"-int-"&amp;$E578,Equations!$G:$I,3,0)+VLOOKUP(AN$14&amp;"-sexo-"&amp;$E578,Equations!$G:$I,3,0)*$U578+VLOOKUP(AN$14&amp;"-edad-"&amp;$E578,Equations!$G:$I,3,0)*$V578+VLOOKUP(AN$14&amp;"-est-"&amp;$E578,Equations!$G:$I,3,0)*(1/$W578)+VLOOKUP(AN$14&amp;"-imc-"&amp;$E578,Equations!$G:$I,3,0)*(1/$Q578)))</f>
        <v/>
      </c>
      <c r="AO578" s="10" t="str">
        <f>IF($Z578="","",IF(OR($V578&lt;2.7,$V578&gt;90),"Age OOR",AN578-1.6449*VLOOKUP(AN$14&amp;"-rse-"&amp;$E578,Equations!$G:$I,3,0)))</f>
        <v/>
      </c>
      <c r="AP578" s="10" t="str">
        <f>IF($Z578="","",IF(OR($V578&lt;2.7,$V578&gt;90),"Age OOR",AN578+1.6449*VLOOKUP(AN$14&amp;"-rse-"&amp;$E578,Equations!$G:$I,3,0)))</f>
        <v/>
      </c>
      <c r="AQ578" s="10" t="str">
        <f t="shared" si="213"/>
        <v/>
      </c>
      <c r="AR578" s="10" t="str">
        <f>IF($Z578="","",IF(OR($V578&lt;2.7,$V578&gt;90),"Age OOR",($Z578-AN578)/VLOOKUP(AN$14&amp;"-rse-"&amp;$E578,Equations!$G:$I,3,0)))</f>
        <v/>
      </c>
      <c r="AS578" s="10" t="str">
        <f>IF($AA578="","",IF(OR($V578&lt;2.7,$V578&gt;90),"Age OOR",VLOOKUP(AS$14&amp;"-int-"&amp;$F578,Equations!$G:$I,3,0)+VLOOKUP(AS$14&amp;"-sexo-"&amp;$F578,Equations!$G:$I,3,0)*$U578+VLOOKUP(AS$14&amp;"-edad-"&amp;$F578,Equations!$G:$I,3,0)*$V578+VLOOKUP(AS$14&amp;"-est-"&amp;$F578,Equations!$G:$I,3,0)*(1/$W578)+VLOOKUP(AS$14&amp;"-imc-"&amp;$F578,Equations!$G:$I,3,0)*(1/$Q578)))</f>
        <v/>
      </c>
      <c r="AT578" s="10" t="str">
        <f>IF($AA578="","",IF(OR($V578&lt;2.7,$V578&gt;90),"Age OOR",AS578-1.6449*VLOOKUP(AS$14&amp;"-rse-"&amp;$F578,Equations!$G:$I,3,0)))</f>
        <v/>
      </c>
      <c r="AU578" s="10" t="str">
        <f>IF($AA578="","",IF(OR($V578&lt;2.7,$V578&gt;90),"Age OOR",AS578+1.6449*VLOOKUP(AS$14&amp;"-rse-"&amp;$F578,Equations!$G:$I,3,0)))</f>
        <v/>
      </c>
      <c r="AV578" s="10" t="str">
        <f t="shared" si="214"/>
        <v/>
      </c>
      <c r="AW578" s="10" t="str">
        <f>IF($AA578="","",IF(OR($V578&lt;2.7,$V578&gt;90),"Age OOR",($AA578-AS578)/VLOOKUP(AS$14&amp;"-rse-"&amp;$F578,Equations!$G:$I,3,0)))</f>
        <v/>
      </c>
      <c r="AX578" s="10" t="str">
        <f>IF($AB578="","",IF(OR($V578&lt;2.7,$V578&gt;90),"Age OOR",VLOOKUP(AX$14&amp;"-int-"&amp;$G578,Equations!$G:$I,3,0)+VLOOKUP(AX$14&amp;"-sexo-"&amp;$G578,Equations!$G:$I,3,0)*$U578+VLOOKUP(AX$14&amp;"-edad-"&amp;$G578,Equations!$G:$I,3,0)*$V578+VLOOKUP(AX$14&amp;"-est-"&amp;$G578,Equations!$G:$I,3,0)*(1/$W578)+VLOOKUP(AX$14&amp;"-imc-"&amp;$G578,Equations!$G:$I,3,0)*(1/$Q578)))</f>
        <v/>
      </c>
      <c r="AY578" s="10" t="str">
        <f>IF($AB578="","",IF(OR($V578&lt;2.7,$V578&gt;90),"Age OOR",AX578-1.6449*VLOOKUP(AX$14&amp;"-rse-"&amp;$G578,Equations!$G:$I,3,0)))</f>
        <v/>
      </c>
      <c r="AZ578" s="10" t="str">
        <f>IF($AB578="","",IF(OR($V578&lt;2.7,$V578&gt;90),"Age OOR",AX578+1.6449*VLOOKUP(AX$14&amp;"-rse-"&amp;$G578,Equations!$G:$I,3,0)))</f>
        <v/>
      </c>
      <c r="BA578" s="10" t="str">
        <f t="shared" si="215"/>
        <v/>
      </c>
      <c r="BB578" s="10" t="str">
        <f>IF($AB578="","",IF(OR($V578&lt;2.7,$V578&gt;90),"Age OOR",($AB578-AX578)/VLOOKUP(AX$14&amp;"-rse-"&amp;$G578,Equations!$G:$I,3,0)))</f>
        <v/>
      </c>
      <c r="BC578" s="10" t="str">
        <f>IF($AC578="","",IF(OR($V578&lt;2.7,$V578&gt;90),"Age OOR",VLOOKUP(BC$14&amp;"-int-"&amp;$H578,Equations!$G:$I,3,0)+VLOOKUP(BC$14&amp;"-sexo-"&amp;$H578,Equations!$G:$I,3,0)*$U578+VLOOKUP(BC$14&amp;"-edad-"&amp;$H578,Equations!$G:$I,3,0)*$V578+VLOOKUP(BC$14&amp;"-est-"&amp;$H578,Equations!$G:$I,3,0)*(1/$W578)+VLOOKUP(BC$14&amp;"-imc-"&amp;$H578,Equations!$G:$I,3,0)*(1/$Q578)))</f>
        <v/>
      </c>
      <c r="BD578" s="10" t="str">
        <f>IF($AC578="","",IF(OR($V578&lt;2.7,$V578&gt;90),"Age OOR",BC578-1.6449*VLOOKUP(BC$14&amp;"-rse-"&amp;$H578,Equations!$G:$I,3,0)))</f>
        <v/>
      </c>
      <c r="BE578" s="10" t="str">
        <f>IF($AC578="","",IF(OR($V578&lt;2.7,$V578&gt;90),"Age OOR",BC578+1.6449*VLOOKUP(BC$14&amp;"-rse-"&amp;$H578,Equations!$G:$I,3,0)))</f>
        <v/>
      </c>
      <c r="BF578" s="10" t="str">
        <f t="shared" si="216"/>
        <v/>
      </c>
      <c r="BG578" s="10" t="str">
        <f>IF($AC578="","",IF(OR($V578&lt;2.7,$V578&gt;90),"Age OOR",($AC578-BC578)/VLOOKUP(BC$14&amp;"-rse-"&amp;$H578,Equations!$G:$I,3,0)))</f>
        <v/>
      </c>
      <c r="BH578" s="10" t="str">
        <f>IF($AD578="","",IF(OR($V578&lt;2.7,$V578&gt;90),"Age OOR",VLOOKUP(BH$14&amp;"-int-"&amp;$I578,Equations!$G:$I,3,0)+VLOOKUP(BH$14&amp;"-sexo-"&amp;$I578,Equations!$G:$I,3,0)*$U578+VLOOKUP(BH$14&amp;"-edad-"&amp;$I578,Equations!$G:$I,3,0)*$V578+VLOOKUP(BH$14&amp;"-est-"&amp;$I578,Equations!$G:$I,3,0)*(1/$W578)+VLOOKUP(BH$14&amp;"-imc-"&amp;$I578,Equations!$G:$I,3,0)*(1/$Q578)))</f>
        <v/>
      </c>
      <c r="BI578" s="10" t="str">
        <f>IF($AD578="","",IF(OR($V578&lt;2.7,$V578&gt;90),"Age OOR",BH578-1.6449*VLOOKUP(BH$14&amp;"-rse-"&amp;$I578,Equations!$G:$I,3,0)))</f>
        <v/>
      </c>
      <c r="BJ578" s="10" t="str">
        <f>IF($AD578="","",IF(OR($V578&lt;2.7,$V578&gt;90),"Age OOR",BH578+1.6449*VLOOKUP(BH$14&amp;"-rse-"&amp;$I578,Equations!$G:$I,3,0)))</f>
        <v/>
      </c>
      <c r="BK578" s="10" t="str">
        <f t="shared" si="217"/>
        <v/>
      </c>
      <c r="BL578" s="10" t="str">
        <f>IF($AD578="","",IF(OR($V578&lt;2.7,$V578&gt;90),"Age OOR",($AD578-BH578)/VLOOKUP(BH$14&amp;"-rse-"&amp;$I578,Equations!$G:$I,3,0)))</f>
        <v/>
      </c>
      <c r="BM578" s="10" t="str">
        <f>IF($AE578="","",IF(OR($V578&lt;2.7,$V578&gt;90),"Age OOR",VLOOKUP(BM$14&amp;"-int-"&amp;$J578,Equations!$G:$I,3,0)+VLOOKUP(BM$14&amp;"-sexo-"&amp;$J578,Equations!$G:$I,3,0)*$U578+VLOOKUP(BM$14&amp;"-edad-"&amp;$J578,Equations!$G:$I,3,0)*$V578+VLOOKUP(BM$14&amp;"-est-"&amp;$J578,Equations!$G:$I,3,0)*(1/$W578)+VLOOKUP(BM$14&amp;"-imc-"&amp;$J578,Equations!$G:$I,3,0)*(1/$Q578)))</f>
        <v/>
      </c>
      <c r="BN578" s="10" t="str">
        <f>IF($AE578="","",IF(OR($V578&lt;2.7,$V578&gt;90),"Age OOR",BM578-1.6449*VLOOKUP(BM$14&amp;"-rse-"&amp;$J578,Equations!$G:$I,3,0)))</f>
        <v/>
      </c>
      <c r="BO578" s="10" t="str">
        <f>IF($AE578="","",IF(OR($V578&lt;2.7,$V578&gt;90),"Age OOR",BM578+1.6449*VLOOKUP(BM$14&amp;"-rse-"&amp;$J578,Equations!$G:$I,3,0)))</f>
        <v/>
      </c>
      <c r="BP578" s="10" t="str">
        <f t="shared" si="218"/>
        <v/>
      </c>
      <c r="BQ578" s="10" t="str">
        <f>IF($AE578="","",IF(OR($V578&lt;2.7,$V578&gt;90),"Age OOR",($AE578-BM578)/VLOOKUP(BM$14&amp;"-rse-"&amp;$J578,Equations!$G:$I,3,0)))</f>
        <v/>
      </c>
      <c r="BR578" s="10" t="str">
        <f>IF($AF578="","",IF(OR($V578&lt;2.7,$V578&gt;90),"Age OOR",VLOOKUP(BR$14&amp;"-int-"&amp;$K578,Equations!$G:$I,3,0)+VLOOKUP(BR$14&amp;"-sexo-"&amp;$K578,Equations!$G:$I,3,0)*$U578+VLOOKUP(BR$14&amp;"-edad-"&amp;$K578,Equations!$G:$I,3,0)*$V578+VLOOKUP(BR$14&amp;"-est-"&amp;$K578,Equations!$G:$I,3,0)*(1/$W578)+VLOOKUP(BR$14&amp;"-imc-"&amp;$K578,Equations!$G:$I,3,0)*(1/$Q578)))</f>
        <v/>
      </c>
      <c r="BS578" s="10" t="str">
        <f>IF($AF578="","",IF(OR($V578&lt;2.7,$V578&gt;90),"Age OOR",BR578-1.6449*VLOOKUP(BR$14&amp;"-rse-"&amp;$K578,Equations!$G:$I,3,0)))</f>
        <v/>
      </c>
      <c r="BT578" s="10" t="str">
        <f>IF($AF578="","",IF(OR($V578&lt;2.7,$V578&gt;90),"Age OOR",BR578+1.6449*VLOOKUP(BR$14&amp;"-rse-"&amp;$K578,Equations!$G:$I,3,0)))</f>
        <v/>
      </c>
      <c r="BU578" s="10" t="str">
        <f t="shared" si="219"/>
        <v/>
      </c>
      <c r="BV578" s="10" t="str">
        <f>IF($AF578="","",IF(OR($V578&lt;2.7,$V578&gt;90),"Age OOR",($AF578-BR578)/VLOOKUP(BR$14&amp;"-rse-"&amp;$K578,Equations!$G:$I,3,0)))</f>
        <v/>
      </c>
      <c r="BW578" s="10" t="str">
        <f>IF($AG578="","",IF(OR($V578&lt;2.7,$V578&gt;90),"Age OOR",VLOOKUP(BW$14&amp;"-int-"&amp;$L578,Equations!$G:$I,3,0)+VLOOKUP(BW$14&amp;"-sexo-"&amp;$L578,Equations!$G:$I,3,0)*$U578+VLOOKUP(BW$14&amp;"-edad-"&amp;$L578,Equations!$G:$I,3,0)*$V578+VLOOKUP(BW$14&amp;"-est-"&amp;$L578,Equations!$G:$I,3,0)*(1/$W578)+VLOOKUP(BW$14&amp;"-imc-"&amp;$L578,Equations!$G:$I,3,0)*(1/$Q578)))</f>
        <v/>
      </c>
      <c r="BX578" s="10" t="str">
        <f>IF($AG578="","",IF(OR($V578&lt;2.7,$V578&gt;90),"Age OOR",BW578-1.6449*VLOOKUP(BW$14&amp;"-rse-"&amp;$L578,Equations!$G:$I,3,0)))</f>
        <v/>
      </c>
      <c r="BY578" s="10" t="str">
        <f>IF($AG578="","",IF(OR($V578&lt;2.7,$V578&gt;90),"Age OOR",BW578+1.6449*VLOOKUP(BW$14&amp;"-rse-"&amp;$L578,Equations!$G:$I,3,0)))</f>
        <v/>
      </c>
      <c r="BZ578" s="10" t="str">
        <f t="shared" si="220"/>
        <v/>
      </c>
      <c r="CA578" s="10" t="str">
        <f>IF($AG578="","",IF(OR($V578&lt;2.7,$V578&gt;90),"Age OOR",($AG578-BW578)/VLOOKUP(BW$14&amp;"-rse-"&amp;$L578,Equations!$G:$I,3,0)))</f>
        <v/>
      </c>
      <c r="CB578" s="10" t="str">
        <f>IF($AH578="","",IF(OR($V578&lt;2.7,$V578&gt;90),"Age OOR",VLOOKUP(CB$14&amp;"-int-"&amp;$M578,Equations!$G:$I,3,0)+VLOOKUP(CB$14&amp;"-sexo-"&amp;$M578,Equations!$G:$I,3,0)*$U578+VLOOKUP(CB$14&amp;"-edad-"&amp;$M578,Equations!$G:$I,3,0)*$V578+VLOOKUP(CB$14&amp;"-est-"&amp;$M578,Equations!$G:$I,3,0)*(1/$W578)+VLOOKUP(CB$14&amp;"-imc-"&amp;$M578,Equations!$G:$I,3,0)*(1/$Q578)))</f>
        <v/>
      </c>
      <c r="CC578" s="10" t="str">
        <f>IF($AH578="","",IF(OR($V578&lt;2.7,$V578&gt;90),"Age OOR",CB578-1.6449*VLOOKUP(CB$14&amp;"-rse-"&amp;$M578,Equations!$G:$I,3,0)))</f>
        <v/>
      </c>
      <c r="CD578" s="10" t="str">
        <f>IF($AH578="","",IF(OR($V578&lt;2.7,$V578&gt;90),"Age OOR",CB578+1.6449*VLOOKUP(CB$14&amp;"-rse-"&amp;$M578,Equations!$G:$I,3,0)))</f>
        <v/>
      </c>
      <c r="CE578" s="10" t="str">
        <f t="shared" si="221"/>
        <v/>
      </c>
      <c r="CF578" s="10" t="str">
        <f>IF($AH578="","",IF(OR($V578&lt;2.7,$V578&gt;90),"Age OOR",($AH578-CB578)/VLOOKUP(CB$14&amp;"-rse-"&amp;$M578,Equations!$G:$I,3,0)))</f>
        <v/>
      </c>
      <c r="CG578" s="10" t="str">
        <f>IF($AI578="","",IF(OR($V578&lt;2.7,$V578&gt;90),"Age OOR",VLOOKUP(CG$14&amp;"-int-"&amp;$N578,Equations!$G:$I,3,0)+VLOOKUP(CG$14&amp;"-sexo-"&amp;$N578,Equations!$G:$I,3,0)*$U578+VLOOKUP(CG$14&amp;"-edad-"&amp;$N578,Equations!$G:$I,3,0)*$V578+VLOOKUP(CG$14&amp;"-est-"&amp;$N578,Equations!$G:$I,3,0)*(1/$W578)+VLOOKUP(CG$14&amp;"-imc-"&amp;$N578,Equations!$G:$I,3,0)*(1/$Q578)))</f>
        <v/>
      </c>
      <c r="CH578" s="10" t="str">
        <f>IF($AI578="","",IF(OR($V578&lt;2.7,$V578&gt;90),"Age OOR",CG578-1.6449*VLOOKUP(CG$14&amp;"-rse-"&amp;$N578,Equations!$G:$I,3,0)))</f>
        <v/>
      </c>
      <c r="CI578" s="10" t="str">
        <f>IF($AI578="","",IF(OR($V578&lt;2.7,$V578&gt;90),"Age OOR",CG578+1.6449*VLOOKUP(CG$14&amp;"-rse-"&amp;$N578,Equations!$G:$I,3,0)))</f>
        <v/>
      </c>
      <c r="CJ578" s="10" t="str">
        <f t="shared" si="222"/>
        <v/>
      </c>
      <c r="CK578" s="10" t="str">
        <f>IF($AI578="","",IF(OR($V578&lt;2.7,$V578&gt;90),"Age OOR",($AI578-CG578)/VLOOKUP(CG$14&amp;"-rse-"&amp;$N578,Equations!$G:$I,3,0)))</f>
        <v/>
      </c>
      <c r="CL578" s="10" t="str">
        <f>IF($AJ578="","",IF(OR($V578&lt;2.7,$V578&gt;90),"Age OOR",VLOOKUP(CL$14&amp;"-int-"&amp;$O578,Equations!$G:$I,3,0)+VLOOKUP(CL$14&amp;"-sexo-"&amp;$O578,Equations!$G:$I,3,0)*$U578+VLOOKUP(CL$14&amp;"-edad-"&amp;$O578,Equations!$G:$I,3,0)*$V578+VLOOKUP(CL$14&amp;"-est-"&amp;$O578,Equations!$G:$I,3,0)*(1/$W578)+VLOOKUP(CL$14&amp;"-imc-"&amp;$O578,Equations!$G:$I,3,0)*(1/$Q578)))</f>
        <v/>
      </c>
      <c r="CM578" s="10" t="str">
        <f>IF($AJ578="","",IF(OR($V578&lt;2.7,$V578&gt;90),"Age OOR",CL578-1.6449*VLOOKUP(CL$14&amp;"-rse-"&amp;$O578,Equations!$G:$I,3,0)))</f>
        <v/>
      </c>
      <c r="CN578" s="10" t="str">
        <f>IF($AJ578="","",IF(OR($V578&lt;2.7,$V578&gt;90),"Age OOR",CL578+1.6449*VLOOKUP(CL$14&amp;"-rse-"&amp;$O578,Equations!$G:$I,3,0)))</f>
        <v/>
      </c>
      <c r="CO578" s="10" t="str">
        <f t="shared" si="223"/>
        <v/>
      </c>
      <c r="CP578" s="10" t="str">
        <f>IF($AJ578="","",IF(OR($V578&lt;2.7,$V578&gt;90),"Age OOR",($AJ578-CL578)/VLOOKUP(CL$14&amp;"-rse-"&amp;$O578,Equations!$G:$I,3,0)))</f>
        <v/>
      </c>
      <c r="CQ578" s="10" t="str">
        <f>IF($AK578="","",IF(OR($V578&lt;2.7,$V578&gt;90),"Age OOR",EXP(VLOOKUP(CQ$14&amp;"-int-"&amp;$P578,Equations!$G:$I,3,0)+VLOOKUP(CQ$14&amp;"-sexo-"&amp;$P578,Equations!$G:$I,3,0)*$U578+VLOOKUP(CQ$14&amp;"-edad-"&amp;$P578,Equations!$G:$I,3,0)*$V578+VLOOKUP(CQ$14&amp;"-est-"&amp;$P578,Equations!$G:$I,3,0)*(1/$W578)+VLOOKUP(CQ$14&amp;"-imc-"&amp;$P578,Equations!$G:$I,3,0)*(1/$Q578))))</f>
        <v/>
      </c>
      <c r="CR578" s="10" t="str">
        <f>IF($AK578="","",IF(OR($V578&lt;2.7,$V578&gt;90),"Age OOR",EXP(LN(CQ578)-1.6449*VLOOKUP(CQ$14&amp;"-rse-"&amp;$P578,Equations!$G:$I,3,0))))</f>
        <v/>
      </c>
      <c r="CS578" s="10" t="str">
        <f>IF($AK578="","",IF(OR($V578&lt;2.7,$V578&gt;90),"Age OOR",EXP(LN(CQ578)+1.6449*VLOOKUP(CQ$14&amp;"-rse-"&amp;$P578,Equations!$G:$I,3,0))))</f>
        <v/>
      </c>
      <c r="CT578" s="10" t="str">
        <f t="shared" si="224"/>
        <v/>
      </c>
      <c r="CU578" s="10" t="str">
        <f>IF($AK578="","",IF(OR($V578&lt;2.7,$V578&gt;90),"Age OOR",(LN($AK578)-LN(CQ578))/VLOOKUP(CQ$14&amp;"-rse-"&amp;$P578,Equations!$G:$I,3,0)))</f>
        <v/>
      </c>
      <c r="CV578" s="47"/>
    </row>
    <row r="579" spans="5:123" x14ac:dyDescent="0.2">
      <c r="E579" s="23" t="str">
        <f t="shared" si="200"/>
        <v>Age out of range</v>
      </c>
      <c r="F579" s="23" t="str">
        <f t="shared" si="201"/>
        <v>Age out of range</v>
      </c>
      <c r="G579" s="23" t="str">
        <f t="shared" si="202"/>
        <v>Age out of range</v>
      </c>
      <c r="H579" s="23" t="str">
        <f t="shared" si="203"/>
        <v>Age out of range</v>
      </c>
      <c r="I579" s="23" t="str">
        <f t="shared" si="204"/>
        <v>Age out of range</v>
      </c>
      <c r="J579" s="23" t="str">
        <f t="shared" si="205"/>
        <v>Age out of range</v>
      </c>
      <c r="K579" s="23" t="str">
        <f t="shared" si="206"/>
        <v>Age out of range</v>
      </c>
      <c r="L579" s="23" t="str">
        <f t="shared" si="207"/>
        <v>Age out of range</v>
      </c>
      <c r="M579" s="23" t="str">
        <f t="shared" si="208"/>
        <v>Age out of range</v>
      </c>
      <c r="N579" s="23" t="str">
        <f t="shared" si="209"/>
        <v>Age out of range</v>
      </c>
      <c r="O579" s="23" t="str">
        <f t="shared" si="210"/>
        <v>Age out of range</v>
      </c>
      <c r="P579" s="23" t="str">
        <f t="shared" si="211"/>
        <v>Age out of range</v>
      </c>
      <c r="Q579" s="23" t="e">
        <f t="shared" si="212"/>
        <v>#DIV/0!</v>
      </c>
      <c r="R579" s="17"/>
      <c r="S579" s="23">
        <v>563</v>
      </c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7"/>
      <c r="AM579" s="47"/>
      <c r="AN579" s="10" t="str">
        <f>IF($Z579="","",IF(OR($V579&lt;2.7,$V579&gt;90),"Age OOR",VLOOKUP(AN$14&amp;"-int-"&amp;$E579,Equations!$G:$I,3,0)+VLOOKUP(AN$14&amp;"-sexo-"&amp;$E579,Equations!$G:$I,3,0)*$U579+VLOOKUP(AN$14&amp;"-edad-"&amp;$E579,Equations!$G:$I,3,0)*$V579+VLOOKUP(AN$14&amp;"-est-"&amp;$E579,Equations!$G:$I,3,0)*(1/$W579)+VLOOKUP(AN$14&amp;"-imc-"&amp;$E579,Equations!$G:$I,3,0)*(1/$Q579)))</f>
        <v/>
      </c>
      <c r="AO579" s="10" t="str">
        <f>IF($Z579="","",IF(OR($V579&lt;2.7,$V579&gt;90),"Age OOR",AN579-1.6449*VLOOKUP(AN$14&amp;"-rse-"&amp;$E579,Equations!$G:$I,3,0)))</f>
        <v/>
      </c>
      <c r="AP579" s="10" t="str">
        <f>IF($Z579="","",IF(OR($V579&lt;2.7,$V579&gt;90),"Age OOR",AN579+1.6449*VLOOKUP(AN$14&amp;"-rse-"&amp;$E579,Equations!$G:$I,3,0)))</f>
        <v/>
      </c>
      <c r="AQ579" s="10" t="str">
        <f t="shared" si="213"/>
        <v/>
      </c>
      <c r="AR579" s="10" t="str">
        <f>IF($Z579="","",IF(OR($V579&lt;2.7,$V579&gt;90),"Age OOR",($Z579-AN579)/VLOOKUP(AN$14&amp;"-rse-"&amp;$E579,Equations!$G:$I,3,0)))</f>
        <v/>
      </c>
      <c r="AS579" s="10" t="str">
        <f>IF($AA579="","",IF(OR($V579&lt;2.7,$V579&gt;90),"Age OOR",VLOOKUP(AS$14&amp;"-int-"&amp;$F579,Equations!$G:$I,3,0)+VLOOKUP(AS$14&amp;"-sexo-"&amp;$F579,Equations!$G:$I,3,0)*$U579+VLOOKUP(AS$14&amp;"-edad-"&amp;$F579,Equations!$G:$I,3,0)*$V579+VLOOKUP(AS$14&amp;"-est-"&amp;$F579,Equations!$G:$I,3,0)*(1/$W579)+VLOOKUP(AS$14&amp;"-imc-"&amp;$F579,Equations!$G:$I,3,0)*(1/$Q579)))</f>
        <v/>
      </c>
      <c r="AT579" s="10" t="str">
        <f>IF($AA579="","",IF(OR($V579&lt;2.7,$V579&gt;90),"Age OOR",AS579-1.6449*VLOOKUP(AS$14&amp;"-rse-"&amp;$F579,Equations!$G:$I,3,0)))</f>
        <v/>
      </c>
      <c r="AU579" s="10" t="str">
        <f>IF($AA579="","",IF(OR($V579&lt;2.7,$V579&gt;90),"Age OOR",AS579+1.6449*VLOOKUP(AS$14&amp;"-rse-"&amp;$F579,Equations!$G:$I,3,0)))</f>
        <v/>
      </c>
      <c r="AV579" s="10" t="str">
        <f t="shared" si="214"/>
        <v/>
      </c>
      <c r="AW579" s="10" t="str">
        <f>IF($AA579="","",IF(OR($V579&lt;2.7,$V579&gt;90),"Age OOR",($AA579-AS579)/VLOOKUP(AS$14&amp;"-rse-"&amp;$F579,Equations!$G:$I,3,0)))</f>
        <v/>
      </c>
      <c r="AX579" s="10" t="str">
        <f>IF($AB579="","",IF(OR($V579&lt;2.7,$V579&gt;90),"Age OOR",VLOOKUP(AX$14&amp;"-int-"&amp;$G579,Equations!$G:$I,3,0)+VLOOKUP(AX$14&amp;"-sexo-"&amp;$G579,Equations!$G:$I,3,0)*$U579+VLOOKUP(AX$14&amp;"-edad-"&amp;$G579,Equations!$G:$I,3,0)*$V579+VLOOKUP(AX$14&amp;"-est-"&amp;$G579,Equations!$G:$I,3,0)*(1/$W579)+VLOOKUP(AX$14&amp;"-imc-"&amp;$G579,Equations!$G:$I,3,0)*(1/$Q579)))</f>
        <v/>
      </c>
      <c r="AY579" s="10" t="str">
        <f>IF($AB579="","",IF(OR($V579&lt;2.7,$V579&gt;90),"Age OOR",AX579-1.6449*VLOOKUP(AX$14&amp;"-rse-"&amp;$G579,Equations!$G:$I,3,0)))</f>
        <v/>
      </c>
      <c r="AZ579" s="10" t="str">
        <f>IF($AB579="","",IF(OR($V579&lt;2.7,$V579&gt;90),"Age OOR",AX579+1.6449*VLOOKUP(AX$14&amp;"-rse-"&amp;$G579,Equations!$G:$I,3,0)))</f>
        <v/>
      </c>
      <c r="BA579" s="10" t="str">
        <f t="shared" si="215"/>
        <v/>
      </c>
      <c r="BB579" s="10" t="str">
        <f>IF($AB579="","",IF(OR($V579&lt;2.7,$V579&gt;90),"Age OOR",($AB579-AX579)/VLOOKUP(AX$14&amp;"-rse-"&amp;$G579,Equations!$G:$I,3,0)))</f>
        <v/>
      </c>
      <c r="BC579" s="10" t="str">
        <f>IF($AC579="","",IF(OR($V579&lt;2.7,$V579&gt;90),"Age OOR",VLOOKUP(BC$14&amp;"-int-"&amp;$H579,Equations!$G:$I,3,0)+VLOOKUP(BC$14&amp;"-sexo-"&amp;$H579,Equations!$G:$I,3,0)*$U579+VLOOKUP(BC$14&amp;"-edad-"&amp;$H579,Equations!$G:$I,3,0)*$V579+VLOOKUP(BC$14&amp;"-est-"&amp;$H579,Equations!$G:$I,3,0)*(1/$W579)+VLOOKUP(BC$14&amp;"-imc-"&amp;$H579,Equations!$G:$I,3,0)*(1/$Q579)))</f>
        <v/>
      </c>
      <c r="BD579" s="10" t="str">
        <f>IF($AC579="","",IF(OR($V579&lt;2.7,$V579&gt;90),"Age OOR",BC579-1.6449*VLOOKUP(BC$14&amp;"-rse-"&amp;$H579,Equations!$G:$I,3,0)))</f>
        <v/>
      </c>
      <c r="BE579" s="10" t="str">
        <f>IF($AC579="","",IF(OR($V579&lt;2.7,$V579&gt;90),"Age OOR",BC579+1.6449*VLOOKUP(BC$14&amp;"-rse-"&amp;$H579,Equations!$G:$I,3,0)))</f>
        <v/>
      </c>
      <c r="BF579" s="10" t="str">
        <f t="shared" si="216"/>
        <v/>
      </c>
      <c r="BG579" s="10" t="str">
        <f>IF($AC579="","",IF(OR($V579&lt;2.7,$V579&gt;90),"Age OOR",($AC579-BC579)/VLOOKUP(BC$14&amp;"-rse-"&amp;$H579,Equations!$G:$I,3,0)))</f>
        <v/>
      </c>
      <c r="BH579" s="10" t="str">
        <f>IF($AD579="","",IF(OR($V579&lt;2.7,$V579&gt;90),"Age OOR",VLOOKUP(BH$14&amp;"-int-"&amp;$I579,Equations!$G:$I,3,0)+VLOOKUP(BH$14&amp;"-sexo-"&amp;$I579,Equations!$G:$I,3,0)*$U579+VLOOKUP(BH$14&amp;"-edad-"&amp;$I579,Equations!$G:$I,3,0)*$V579+VLOOKUP(BH$14&amp;"-est-"&amp;$I579,Equations!$G:$I,3,0)*(1/$W579)+VLOOKUP(BH$14&amp;"-imc-"&amp;$I579,Equations!$G:$I,3,0)*(1/$Q579)))</f>
        <v/>
      </c>
      <c r="BI579" s="10" t="str">
        <f>IF($AD579="","",IF(OR($V579&lt;2.7,$V579&gt;90),"Age OOR",BH579-1.6449*VLOOKUP(BH$14&amp;"-rse-"&amp;$I579,Equations!$G:$I,3,0)))</f>
        <v/>
      </c>
      <c r="BJ579" s="10" t="str">
        <f>IF($AD579="","",IF(OR($V579&lt;2.7,$V579&gt;90),"Age OOR",BH579+1.6449*VLOOKUP(BH$14&amp;"-rse-"&amp;$I579,Equations!$G:$I,3,0)))</f>
        <v/>
      </c>
      <c r="BK579" s="10" t="str">
        <f t="shared" si="217"/>
        <v/>
      </c>
      <c r="BL579" s="10" t="str">
        <f>IF($AD579="","",IF(OR($V579&lt;2.7,$V579&gt;90),"Age OOR",($AD579-BH579)/VLOOKUP(BH$14&amp;"-rse-"&amp;$I579,Equations!$G:$I,3,0)))</f>
        <v/>
      </c>
      <c r="BM579" s="10" t="str">
        <f>IF($AE579="","",IF(OR($V579&lt;2.7,$V579&gt;90),"Age OOR",VLOOKUP(BM$14&amp;"-int-"&amp;$J579,Equations!$G:$I,3,0)+VLOOKUP(BM$14&amp;"-sexo-"&amp;$J579,Equations!$G:$I,3,0)*$U579+VLOOKUP(BM$14&amp;"-edad-"&amp;$J579,Equations!$G:$I,3,0)*$V579+VLOOKUP(BM$14&amp;"-est-"&amp;$J579,Equations!$G:$I,3,0)*(1/$W579)+VLOOKUP(BM$14&amp;"-imc-"&amp;$J579,Equations!$G:$I,3,0)*(1/$Q579)))</f>
        <v/>
      </c>
      <c r="BN579" s="10" t="str">
        <f>IF($AE579="","",IF(OR($V579&lt;2.7,$V579&gt;90),"Age OOR",BM579-1.6449*VLOOKUP(BM$14&amp;"-rse-"&amp;$J579,Equations!$G:$I,3,0)))</f>
        <v/>
      </c>
      <c r="BO579" s="10" t="str">
        <f>IF($AE579="","",IF(OR($V579&lt;2.7,$V579&gt;90),"Age OOR",BM579+1.6449*VLOOKUP(BM$14&amp;"-rse-"&amp;$J579,Equations!$G:$I,3,0)))</f>
        <v/>
      </c>
      <c r="BP579" s="10" t="str">
        <f t="shared" si="218"/>
        <v/>
      </c>
      <c r="BQ579" s="10" t="str">
        <f>IF($AE579="","",IF(OR($V579&lt;2.7,$V579&gt;90),"Age OOR",($AE579-BM579)/VLOOKUP(BM$14&amp;"-rse-"&amp;$J579,Equations!$G:$I,3,0)))</f>
        <v/>
      </c>
      <c r="BR579" s="10" t="str">
        <f>IF($AF579="","",IF(OR($V579&lt;2.7,$V579&gt;90),"Age OOR",VLOOKUP(BR$14&amp;"-int-"&amp;$K579,Equations!$G:$I,3,0)+VLOOKUP(BR$14&amp;"-sexo-"&amp;$K579,Equations!$G:$I,3,0)*$U579+VLOOKUP(BR$14&amp;"-edad-"&amp;$K579,Equations!$G:$I,3,0)*$V579+VLOOKUP(BR$14&amp;"-est-"&amp;$K579,Equations!$G:$I,3,0)*(1/$W579)+VLOOKUP(BR$14&amp;"-imc-"&amp;$K579,Equations!$G:$I,3,0)*(1/$Q579)))</f>
        <v/>
      </c>
      <c r="BS579" s="10" t="str">
        <f>IF($AF579="","",IF(OR($V579&lt;2.7,$V579&gt;90),"Age OOR",BR579-1.6449*VLOOKUP(BR$14&amp;"-rse-"&amp;$K579,Equations!$G:$I,3,0)))</f>
        <v/>
      </c>
      <c r="BT579" s="10" t="str">
        <f>IF($AF579="","",IF(OR($V579&lt;2.7,$V579&gt;90),"Age OOR",BR579+1.6449*VLOOKUP(BR$14&amp;"-rse-"&amp;$K579,Equations!$G:$I,3,0)))</f>
        <v/>
      </c>
      <c r="BU579" s="10" t="str">
        <f t="shared" si="219"/>
        <v/>
      </c>
      <c r="BV579" s="10" t="str">
        <f>IF($AF579="","",IF(OR($V579&lt;2.7,$V579&gt;90),"Age OOR",($AF579-BR579)/VLOOKUP(BR$14&amp;"-rse-"&amp;$K579,Equations!$G:$I,3,0)))</f>
        <v/>
      </c>
      <c r="BW579" s="10" t="str">
        <f>IF($AG579="","",IF(OR($V579&lt;2.7,$V579&gt;90),"Age OOR",VLOOKUP(BW$14&amp;"-int-"&amp;$L579,Equations!$G:$I,3,0)+VLOOKUP(BW$14&amp;"-sexo-"&amp;$L579,Equations!$G:$I,3,0)*$U579+VLOOKUP(BW$14&amp;"-edad-"&amp;$L579,Equations!$G:$I,3,0)*$V579+VLOOKUP(BW$14&amp;"-est-"&amp;$L579,Equations!$G:$I,3,0)*(1/$W579)+VLOOKUP(BW$14&amp;"-imc-"&amp;$L579,Equations!$G:$I,3,0)*(1/$Q579)))</f>
        <v/>
      </c>
      <c r="BX579" s="10" t="str">
        <f>IF($AG579="","",IF(OR($V579&lt;2.7,$V579&gt;90),"Age OOR",BW579-1.6449*VLOOKUP(BW$14&amp;"-rse-"&amp;$L579,Equations!$G:$I,3,0)))</f>
        <v/>
      </c>
      <c r="BY579" s="10" t="str">
        <f>IF($AG579="","",IF(OR($V579&lt;2.7,$V579&gt;90),"Age OOR",BW579+1.6449*VLOOKUP(BW$14&amp;"-rse-"&amp;$L579,Equations!$G:$I,3,0)))</f>
        <v/>
      </c>
      <c r="BZ579" s="10" t="str">
        <f t="shared" si="220"/>
        <v/>
      </c>
      <c r="CA579" s="10" t="str">
        <f>IF($AG579="","",IF(OR($V579&lt;2.7,$V579&gt;90),"Age OOR",($AG579-BW579)/VLOOKUP(BW$14&amp;"-rse-"&amp;$L579,Equations!$G:$I,3,0)))</f>
        <v/>
      </c>
      <c r="CB579" s="10" t="str">
        <f>IF($AH579="","",IF(OR($V579&lt;2.7,$V579&gt;90),"Age OOR",VLOOKUP(CB$14&amp;"-int-"&amp;$M579,Equations!$G:$I,3,0)+VLOOKUP(CB$14&amp;"-sexo-"&amp;$M579,Equations!$G:$I,3,0)*$U579+VLOOKUP(CB$14&amp;"-edad-"&amp;$M579,Equations!$G:$I,3,0)*$V579+VLOOKUP(CB$14&amp;"-est-"&amp;$M579,Equations!$G:$I,3,0)*(1/$W579)+VLOOKUP(CB$14&amp;"-imc-"&amp;$M579,Equations!$G:$I,3,0)*(1/$Q579)))</f>
        <v/>
      </c>
      <c r="CC579" s="10" t="str">
        <f>IF($AH579="","",IF(OR($V579&lt;2.7,$V579&gt;90),"Age OOR",CB579-1.6449*VLOOKUP(CB$14&amp;"-rse-"&amp;$M579,Equations!$G:$I,3,0)))</f>
        <v/>
      </c>
      <c r="CD579" s="10" t="str">
        <f>IF($AH579="","",IF(OR($V579&lt;2.7,$V579&gt;90),"Age OOR",CB579+1.6449*VLOOKUP(CB$14&amp;"-rse-"&amp;$M579,Equations!$G:$I,3,0)))</f>
        <v/>
      </c>
      <c r="CE579" s="10" t="str">
        <f t="shared" si="221"/>
        <v/>
      </c>
      <c r="CF579" s="10" t="str">
        <f>IF($AH579="","",IF(OR($V579&lt;2.7,$V579&gt;90),"Age OOR",($AH579-CB579)/VLOOKUP(CB$14&amp;"-rse-"&amp;$M579,Equations!$G:$I,3,0)))</f>
        <v/>
      </c>
      <c r="CG579" s="10" t="str">
        <f>IF($AI579="","",IF(OR($V579&lt;2.7,$V579&gt;90),"Age OOR",VLOOKUP(CG$14&amp;"-int-"&amp;$N579,Equations!$G:$I,3,0)+VLOOKUP(CG$14&amp;"-sexo-"&amp;$N579,Equations!$G:$I,3,0)*$U579+VLOOKUP(CG$14&amp;"-edad-"&amp;$N579,Equations!$G:$I,3,0)*$V579+VLOOKUP(CG$14&amp;"-est-"&amp;$N579,Equations!$G:$I,3,0)*(1/$W579)+VLOOKUP(CG$14&amp;"-imc-"&amp;$N579,Equations!$G:$I,3,0)*(1/$Q579)))</f>
        <v/>
      </c>
      <c r="CH579" s="10" t="str">
        <f>IF($AI579="","",IF(OR($V579&lt;2.7,$V579&gt;90),"Age OOR",CG579-1.6449*VLOOKUP(CG$14&amp;"-rse-"&amp;$N579,Equations!$G:$I,3,0)))</f>
        <v/>
      </c>
      <c r="CI579" s="10" t="str">
        <f>IF($AI579="","",IF(OR($V579&lt;2.7,$V579&gt;90),"Age OOR",CG579+1.6449*VLOOKUP(CG$14&amp;"-rse-"&amp;$N579,Equations!$G:$I,3,0)))</f>
        <v/>
      </c>
      <c r="CJ579" s="10" t="str">
        <f t="shared" si="222"/>
        <v/>
      </c>
      <c r="CK579" s="10" t="str">
        <f>IF($AI579="","",IF(OR($V579&lt;2.7,$V579&gt;90),"Age OOR",($AI579-CG579)/VLOOKUP(CG$14&amp;"-rse-"&amp;$N579,Equations!$G:$I,3,0)))</f>
        <v/>
      </c>
      <c r="CL579" s="10" t="str">
        <f>IF($AJ579="","",IF(OR($V579&lt;2.7,$V579&gt;90),"Age OOR",VLOOKUP(CL$14&amp;"-int-"&amp;$O579,Equations!$G:$I,3,0)+VLOOKUP(CL$14&amp;"-sexo-"&amp;$O579,Equations!$G:$I,3,0)*$U579+VLOOKUP(CL$14&amp;"-edad-"&amp;$O579,Equations!$G:$I,3,0)*$V579+VLOOKUP(CL$14&amp;"-est-"&amp;$O579,Equations!$G:$I,3,0)*(1/$W579)+VLOOKUP(CL$14&amp;"-imc-"&amp;$O579,Equations!$G:$I,3,0)*(1/$Q579)))</f>
        <v/>
      </c>
      <c r="CM579" s="10" t="str">
        <f>IF($AJ579="","",IF(OR($V579&lt;2.7,$V579&gt;90),"Age OOR",CL579-1.6449*VLOOKUP(CL$14&amp;"-rse-"&amp;$O579,Equations!$G:$I,3,0)))</f>
        <v/>
      </c>
      <c r="CN579" s="10" t="str">
        <f>IF($AJ579="","",IF(OR($V579&lt;2.7,$V579&gt;90),"Age OOR",CL579+1.6449*VLOOKUP(CL$14&amp;"-rse-"&amp;$O579,Equations!$G:$I,3,0)))</f>
        <v/>
      </c>
      <c r="CO579" s="10" t="str">
        <f t="shared" si="223"/>
        <v/>
      </c>
      <c r="CP579" s="10" t="str">
        <f>IF($AJ579="","",IF(OR($V579&lt;2.7,$V579&gt;90),"Age OOR",($AJ579-CL579)/VLOOKUP(CL$14&amp;"-rse-"&amp;$O579,Equations!$G:$I,3,0)))</f>
        <v/>
      </c>
      <c r="CQ579" s="10" t="str">
        <f>IF($AK579="","",IF(OR($V579&lt;2.7,$V579&gt;90),"Age OOR",EXP(VLOOKUP(CQ$14&amp;"-int-"&amp;$P579,Equations!$G:$I,3,0)+VLOOKUP(CQ$14&amp;"-sexo-"&amp;$P579,Equations!$G:$I,3,0)*$U579+VLOOKUP(CQ$14&amp;"-edad-"&amp;$P579,Equations!$G:$I,3,0)*$V579+VLOOKUP(CQ$14&amp;"-est-"&amp;$P579,Equations!$G:$I,3,0)*(1/$W579)+VLOOKUP(CQ$14&amp;"-imc-"&amp;$P579,Equations!$G:$I,3,0)*(1/$Q579))))</f>
        <v/>
      </c>
      <c r="CR579" s="10" t="str">
        <f>IF($AK579="","",IF(OR($V579&lt;2.7,$V579&gt;90),"Age OOR",EXP(LN(CQ579)-1.6449*VLOOKUP(CQ$14&amp;"-rse-"&amp;$P579,Equations!$G:$I,3,0))))</f>
        <v/>
      </c>
      <c r="CS579" s="10" t="str">
        <f>IF($AK579="","",IF(OR($V579&lt;2.7,$V579&gt;90),"Age OOR",EXP(LN(CQ579)+1.6449*VLOOKUP(CQ$14&amp;"-rse-"&amp;$P579,Equations!$G:$I,3,0))))</f>
        <v/>
      </c>
      <c r="CT579" s="10" t="str">
        <f t="shared" si="224"/>
        <v/>
      </c>
      <c r="CU579" s="10" t="str">
        <f>IF($AK579="","",IF(OR($V579&lt;2.7,$V579&gt;90),"Age OOR",(LN($AK579)-LN(CQ579))/VLOOKUP(CQ$14&amp;"-rse-"&amp;$P579,Equations!$G:$I,3,0)))</f>
        <v/>
      </c>
      <c r="CV579" s="47"/>
    </row>
    <row r="580" spans="5:123" x14ac:dyDescent="0.2">
      <c r="E580" s="23" t="str">
        <f t="shared" si="200"/>
        <v>Age out of range</v>
      </c>
      <c r="F580" s="23" t="str">
        <f t="shared" si="201"/>
        <v>Age out of range</v>
      </c>
      <c r="G580" s="23" t="str">
        <f t="shared" si="202"/>
        <v>Age out of range</v>
      </c>
      <c r="H580" s="23" t="str">
        <f t="shared" si="203"/>
        <v>Age out of range</v>
      </c>
      <c r="I580" s="23" t="str">
        <f t="shared" si="204"/>
        <v>Age out of range</v>
      </c>
      <c r="J580" s="23" t="str">
        <f t="shared" si="205"/>
        <v>Age out of range</v>
      </c>
      <c r="K580" s="23" t="str">
        <f t="shared" si="206"/>
        <v>Age out of range</v>
      </c>
      <c r="L580" s="23" t="str">
        <f t="shared" si="207"/>
        <v>Age out of range</v>
      </c>
      <c r="M580" s="23" t="str">
        <f t="shared" si="208"/>
        <v>Age out of range</v>
      </c>
      <c r="N580" s="23" t="str">
        <f t="shared" si="209"/>
        <v>Age out of range</v>
      </c>
      <c r="O580" s="23" t="str">
        <f t="shared" si="210"/>
        <v>Age out of range</v>
      </c>
      <c r="P580" s="23" t="str">
        <f t="shared" si="211"/>
        <v>Age out of range</v>
      </c>
      <c r="Q580" s="23" t="e">
        <f t="shared" si="212"/>
        <v>#DIV/0!</v>
      </c>
      <c r="R580" s="17"/>
      <c r="S580" s="23">
        <v>564</v>
      </c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7"/>
      <c r="AM580" s="47"/>
      <c r="AN580" s="10" t="str">
        <f>IF($Z580="","",IF(OR($V580&lt;2.7,$V580&gt;90),"Age OOR",VLOOKUP(AN$14&amp;"-int-"&amp;$E580,Equations!$G:$I,3,0)+VLOOKUP(AN$14&amp;"-sexo-"&amp;$E580,Equations!$G:$I,3,0)*$U580+VLOOKUP(AN$14&amp;"-edad-"&amp;$E580,Equations!$G:$I,3,0)*$V580+VLOOKUP(AN$14&amp;"-est-"&amp;$E580,Equations!$G:$I,3,0)*(1/$W580)+VLOOKUP(AN$14&amp;"-imc-"&amp;$E580,Equations!$G:$I,3,0)*(1/$Q580)))</f>
        <v/>
      </c>
      <c r="AO580" s="10" t="str">
        <f>IF($Z580="","",IF(OR($V580&lt;2.7,$V580&gt;90),"Age OOR",AN580-1.6449*VLOOKUP(AN$14&amp;"-rse-"&amp;$E580,Equations!$G:$I,3,0)))</f>
        <v/>
      </c>
      <c r="AP580" s="10" t="str">
        <f>IF($Z580="","",IF(OR($V580&lt;2.7,$V580&gt;90),"Age OOR",AN580+1.6449*VLOOKUP(AN$14&amp;"-rse-"&amp;$E580,Equations!$G:$I,3,0)))</f>
        <v/>
      </c>
      <c r="AQ580" s="10" t="str">
        <f t="shared" si="213"/>
        <v/>
      </c>
      <c r="AR580" s="10" t="str">
        <f>IF($Z580="","",IF(OR($V580&lt;2.7,$V580&gt;90),"Age OOR",($Z580-AN580)/VLOOKUP(AN$14&amp;"-rse-"&amp;$E580,Equations!$G:$I,3,0)))</f>
        <v/>
      </c>
      <c r="AS580" s="10" t="str">
        <f>IF($AA580="","",IF(OR($V580&lt;2.7,$V580&gt;90),"Age OOR",VLOOKUP(AS$14&amp;"-int-"&amp;$F580,Equations!$G:$I,3,0)+VLOOKUP(AS$14&amp;"-sexo-"&amp;$F580,Equations!$G:$I,3,0)*$U580+VLOOKUP(AS$14&amp;"-edad-"&amp;$F580,Equations!$G:$I,3,0)*$V580+VLOOKUP(AS$14&amp;"-est-"&amp;$F580,Equations!$G:$I,3,0)*(1/$W580)+VLOOKUP(AS$14&amp;"-imc-"&amp;$F580,Equations!$G:$I,3,0)*(1/$Q580)))</f>
        <v/>
      </c>
      <c r="AT580" s="10" t="str">
        <f>IF($AA580="","",IF(OR($V580&lt;2.7,$V580&gt;90),"Age OOR",AS580-1.6449*VLOOKUP(AS$14&amp;"-rse-"&amp;$F580,Equations!$G:$I,3,0)))</f>
        <v/>
      </c>
      <c r="AU580" s="10" t="str">
        <f>IF($AA580="","",IF(OR($V580&lt;2.7,$V580&gt;90),"Age OOR",AS580+1.6449*VLOOKUP(AS$14&amp;"-rse-"&amp;$F580,Equations!$G:$I,3,0)))</f>
        <v/>
      </c>
      <c r="AV580" s="10" t="str">
        <f t="shared" si="214"/>
        <v/>
      </c>
      <c r="AW580" s="10" t="str">
        <f>IF($AA580="","",IF(OR($V580&lt;2.7,$V580&gt;90),"Age OOR",($AA580-AS580)/VLOOKUP(AS$14&amp;"-rse-"&amp;$F580,Equations!$G:$I,3,0)))</f>
        <v/>
      </c>
      <c r="AX580" s="10" t="str">
        <f>IF($AB580="","",IF(OR($V580&lt;2.7,$V580&gt;90),"Age OOR",VLOOKUP(AX$14&amp;"-int-"&amp;$G580,Equations!$G:$I,3,0)+VLOOKUP(AX$14&amp;"-sexo-"&amp;$G580,Equations!$G:$I,3,0)*$U580+VLOOKUP(AX$14&amp;"-edad-"&amp;$G580,Equations!$G:$I,3,0)*$V580+VLOOKUP(AX$14&amp;"-est-"&amp;$G580,Equations!$G:$I,3,0)*(1/$W580)+VLOOKUP(AX$14&amp;"-imc-"&amp;$G580,Equations!$G:$I,3,0)*(1/$Q580)))</f>
        <v/>
      </c>
      <c r="AY580" s="10" t="str">
        <f>IF($AB580="","",IF(OR($V580&lt;2.7,$V580&gt;90),"Age OOR",AX580-1.6449*VLOOKUP(AX$14&amp;"-rse-"&amp;$G580,Equations!$G:$I,3,0)))</f>
        <v/>
      </c>
      <c r="AZ580" s="10" t="str">
        <f>IF($AB580="","",IF(OR($V580&lt;2.7,$V580&gt;90),"Age OOR",AX580+1.6449*VLOOKUP(AX$14&amp;"-rse-"&amp;$G580,Equations!$G:$I,3,0)))</f>
        <v/>
      </c>
      <c r="BA580" s="10" t="str">
        <f t="shared" si="215"/>
        <v/>
      </c>
      <c r="BB580" s="10" t="str">
        <f>IF($AB580="","",IF(OR($V580&lt;2.7,$V580&gt;90),"Age OOR",($AB580-AX580)/VLOOKUP(AX$14&amp;"-rse-"&amp;$G580,Equations!$G:$I,3,0)))</f>
        <v/>
      </c>
      <c r="BC580" s="10" t="str">
        <f>IF($AC580="","",IF(OR($V580&lt;2.7,$V580&gt;90),"Age OOR",VLOOKUP(BC$14&amp;"-int-"&amp;$H580,Equations!$G:$I,3,0)+VLOOKUP(BC$14&amp;"-sexo-"&amp;$H580,Equations!$G:$I,3,0)*$U580+VLOOKUP(BC$14&amp;"-edad-"&amp;$H580,Equations!$G:$I,3,0)*$V580+VLOOKUP(BC$14&amp;"-est-"&amp;$H580,Equations!$G:$I,3,0)*(1/$W580)+VLOOKUP(BC$14&amp;"-imc-"&amp;$H580,Equations!$G:$I,3,0)*(1/$Q580)))</f>
        <v/>
      </c>
      <c r="BD580" s="10" t="str">
        <f>IF($AC580="","",IF(OR($V580&lt;2.7,$V580&gt;90),"Age OOR",BC580-1.6449*VLOOKUP(BC$14&amp;"-rse-"&amp;$H580,Equations!$G:$I,3,0)))</f>
        <v/>
      </c>
      <c r="BE580" s="10" t="str">
        <f>IF($AC580="","",IF(OR($V580&lt;2.7,$V580&gt;90),"Age OOR",BC580+1.6449*VLOOKUP(BC$14&amp;"-rse-"&amp;$H580,Equations!$G:$I,3,0)))</f>
        <v/>
      </c>
      <c r="BF580" s="10" t="str">
        <f t="shared" si="216"/>
        <v/>
      </c>
      <c r="BG580" s="10" t="str">
        <f>IF($AC580="","",IF(OR($V580&lt;2.7,$V580&gt;90),"Age OOR",($AC580-BC580)/VLOOKUP(BC$14&amp;"-rse-"&amp;$H580,Equations!$G:$I,3,0)))</f>
        <v/>
      </c>
      <c r="BH580" s="10" t="str">
        <f>IF($AD580="","",IF(OR($V580&lt;2.7,$V580&gt;90),"Age OOR",VLOOKUP(BH$14&amp;"-int-"&amp;$I580,Equations!$G:$I,3,0)+VLOOKUP(BH$14&amp;"-sexo-"&amp;$I580,Equations!$G:$I,3,0)*$U580+VLOOKUP(BH$14&amp;"-edad-"&amp;$I580,Equations!$G:$I,3,0)*$V580+VLOOKUP(BH$14&amp;"-est-"&amp;$I580,Equations!$G:$I,3,0)*(1/$W580)+VLOOKUP(BH$14&amp;"-imc-"&amp;$I580,Equations!$G:$I,3,0)*(1/$Q580)))</f>
        <v/>
      </c>
      <c r="BI580" s="10" t="str">
        <f>IF($AD580="","",IF(OR($V580&lt;2.7,$V580&gt;90),"Age OOR",BH580-1.6449*VLOOKUP(BH$14&amp;"-rse-"&amp;$I580,Equations!$G:$I,3,0)))</f>
        <v/>
      </c>
      <c r="BJ580" s="10" t="str">
        <f>IF($AD580="","",IF(OR($V580&lt;2.7,$V580&gt;90),"Age OOR",BH580+1.6449*VLOOKUP(BH$14&amp;"-rse-"&amp;$I580,Equations!$G:$I,3,0)))</f>
        <v/>
      </c>
      <c r="BK580" s="10" t="str">
        <f t="shared" si="217"/>
        <v/>
      </c>
      <c r="BL580" s="10" t="str">
        <f>IF($AD580="","",IF(OR($V580&lt;2.7,$V580&gt;90),"Age OOR",($AD580-BH580)/VLOOKUP(BH$14&amp;"-rse-"&amp;$I580,Equations!$G:$I,3,0)))</f>
        <v/>
      </c>
      <c r="BM580" s="10" t="str">
        <f>IF($AE580="","",IF(OR($V580&lt;2.7,$V580&gt;90),"Age OOR",VLOOKUP(BM$14&amp;"-int-"&amp;$J580,Equations!$G:$I,3,0)+VLOOKUP(BM$14&amp;"-sexo-"&amp;$J580,Equations!$G:$I,3,0)*$U580+VLOOKUP(BM$14&amp;"-edad-"&amp;$J580,Equations!$G:$I,3,0)*$V580+VLOOKUP(BM$14&amp;"-est-"&amp;$J580,Equations!$G:$I,3,0)*(1/$W580)+VLOOKUP(BM$14&amp;"-imc-"&amp;$J580,Equations!$G:$I,3,0)*(1/$Q580)))</f>
        <v/>
      </c>
      <c r="BN580" s="10" t="str">
        <f>IF($AE580="","",IF(OR($V580&lt;2.7,$V580&gt;90),"Age OOR",BM580-1.6449*VLOOKUP(BM$14&amp;"-rse-"&amp;$J580,Equations!$G:$I,3,0)))</f>
        <v/>
      </c>
      <c r="BO580" s="10" t="str">
        <f>IF($AE580="","",IF(OR($V580&lt;2.7,$V580&gt;90),"Age OOR",BM580+1.6449*VLOOKUP(BM$14&amp;"-rse-"&amp;$J580,Equations!$G:$I,3,0)))</f>
        <v/>
      </c>
      <c r="BP580" s="10" t="str">
        <f t="shared" si="218"/>
        <v/>
      </c>
      <c r="BQ580" s="10" t="str">
        <f>IF($AE580="","",IF(OR($V580&lt;2.7,$V580&gt;90),"Age OOR",($AE580-BM580)/VLOOKUP(BM$14&amp;"-rse-"&amp;$J580,Equations!$G:$I,3,0)))</f>
        <v/>
      </c>
      <c r="BR580" s="10" t="str">
        <f>IF($AF580="","",IF(OR($V580&lt;2.7,$V580&gt;90),"Age OOR",VLOOKUP(BR$14&amp;"-int-"&amp;$K580,Equations!$G:$I,3,0)+VLOOKUP(BR$14&amp;"-sexo-"&amp;$K580,Equations!$G:$I,3,0)*$U580+VLOOKUP(BR$14&amp;"-edad-"&amp;$K580,Equations!$G:$I,3,0)*$V580+VLOOKUP(BR$14&amp;"-est-"&amp;$K580,Equations!$G:$I,3,0)*(1/$W580)+VLOOKUP(BR$14&amp;"-imc-"&amp;$K580,Equations!$G:$I,3,0)*(1/$Q580)))</f>
        <v/>
      </c>
      <c r="BS580" s="10" t="str">
        <f>IF($AF580="","",IF(OR($V580&lt;2.7,$V580&gt;90),"Age OOR",BR580-1.6449*VLOOKUP(BR$14&amp;"-rse-"&amp;$K580,Equations!$G:$I,3,0)))</f>
        <v/>
      </c>
      <c r="BT580" s="10" t="str">
        <f>IF($AF580="","",IF(OR($V580&lt;2.7,$V580&gt;90),"Age OOR",BR580+1.6449*VLOOKUP(BR$14&amp;"-rse-"&amp;$K580,Equations!$G:$I,3,0)))</f>
        <v/>
      </c>
      <c r="BU580" s="10" t="str">
        <f t="shared" si="219"/>
        <v/>
      </c>
      <c r="BV580" s="10" t="str">
        <f>IF($AF580="","",IF(OR($V580&lt;2.7,$V580&gt;90),"Age OOR",($AF580-BR580)/VLOOKUP(BR$14&amp;"-rse-"&amp;$K580,Equations!$G:$I,3,0)))</f>
        <v/>
      </c>
      <c r="BW580" s="10" t="str">
        <f>IF($AG580="","",IF(OR($V580&lt;2.7,$V580&gt;90),"Age OOR",VLOOKUP(BW$14&amp;"-int-"&amp;$L580,Equations!$G:$I,3,0)+VLOOKUP(BW$14&amp;"-sexo-"&amp;$L580,Equations!$G:$I,3,0)*$U580+VLOOKUP(BW$14&amp;"-edad-"&amp;$L580,Equations!$G:$I,3,0)*$V580+VLOOKUP(BW$14&amp;"-est-"&amp;$L580,Equations!$G:$I,3,0)*(1/$W580)+VLOOKUP(BW$14&amp;"-imc-"&amp;$L580,Equations!$G:$I,3,0)*(1/$Q580)))</f>
        <v/>
      </c>
      <c r="BX580" s="10" t="str">
        <f>IF($AG580="","",IF(OR($V580&lt;2.7,$V580&gt;90),"Age OOR",BW580-1.6449*VLOOKUP(BW$14&amp;"-rse-"&amp;$L580,Equations!$G:$I,3,0)))</f>
        <v/>
      </c>
      <c r="BY580" s="10" t="str">
        <f>IF($AG580="","",IF(OR($V580&lt;2.7,$V580&gt;90),"Age OOR",BW580+1.6449*VLOOKUP(BW$14&amp;"-rse-"&amp;$L580,Equations!$G:$I,3,0)))</f>
        <v/>
      </c>
      <c r="BZ580" s="10" t="str">
        <f t="shared" si="220"/>
        <v/>
      </c>
      <c r="CA580" s="10" t="str">
        <f>IF($AG580="","",IF(OR($V580&lt;2.7,$V580&gt;90),"Age OOR",($AG580-BW580)/VLOOKUP(BW$14&amp;"-rse-"&amp;$L580,Equations!$G:$I,3,0)))</f>
        <v/>
      </c>
      <c r="CB580" s="10" t="str">
        <f>IF($AH580="","",IF(OR($V580&lt;2.7,$V580&gt;90),"Age OOR",VLOOKUP(CB$14&amp;"-int-"&amp;$M580,Equations!$G:$I,3,0)+VLOOKUP(CB$14&amp;"-sexo-"&amp;$M580,Equations!$G:$I,3,0)*$U580+VLOOKUP(CB$14&amp;"-edad-"&amp;$M580,Equations!$G:$I,3,0)*$V580+VLOOKUP(CB$14&amp;"-est-"&amp;$M580,Equations!$G:$I,3,0)*(1/$W580)+VLOOKUP(CB$14&amp;"-imc-"&amp;$M580,Equations!$G:$I,3,0)*(1/$Q580)))</f>
        <v/>
      </c>
      <c r="CC580" s="10" t="str">
        <f>IF($AH580="","",IF(OR($V580&lt;2.7,$V580&gt;90),"Age OOR",CB580-1.6449*VLOOKUP(CB$14&amp;"-rse-"&amp;$M580,Equations!$G:$I,3,0)))</f>
        <v/>
      </c>
      <c r="CD580" s="10" t="str">
        <f>IF($AH580="","",IF(OR($V580&lt;2.7,$V580&gt;90),"Age OOR",CB580+1.6449*VLOOKUP(CB$14&amp;"-rse-"&amp;$M580,Equations!$G:$I,3,0)))</f>
        <v/>
      </c>
      <c r="CE580" s="10" t="str">
        <f t="shared" si="221"/>
        <v/>
      </c>
      <c r="CF580" s="10" t="str">
        <f>IF($AH580="","",IF(OR($V580&lt;2.7,$V580&gt;90),"Age OOR",($AH580-CB580)/VLOOKUP(CB$14&amp;"-rse-"&amp;$M580,Equations!$G:$I,3,0)))</f>
        <v/>
      </c>
      <c r="CG580" s="10" t="str">
        <f>IF($AI580="","",IF(OR($V580&lt;2.7,$V580&gt;90),"Age OOR",VLOOKUP(CG$14&amp;"-int-"&amp;$N580,Equations!$G:$I,3,0)+VLOOKUP(CG$14&amp;"-sexo-"&amp;$N580,Equations!$G:$I,3,0)*$U580+VLOOKUP(CG$14&amp;"-edad-"&amp;$N580,Equations!$G:$I,3,0)*$V580+VLOOKUP(CG$14&amp;"-est-"&amp;$N580,Equations!$G:$I,3,0)*(1/$W580)+VLOOKUP(CG$14&amp;"-imc-"&amp;$N580,Equations!$G:$I,3,0)*(1/$Q580)))</f>
        <v/>
      </c>
      <c r="CH580" s="10" t="str">
        <f>IF($AI580="","",IF(OR($V580&lt;2.7,$V580&gt;90),"Age OOR",CG580-1.6449*VLOOKUP(CG$14&amp;"-rse-"&amp;$N580,Equations!$G:$I,3,0)))</f>
        <v/>
      </c>
      <c r="CI580" s="10" t="str">
        <f>IF($AI580="","",IF(OR($V580&lt;2.7,$V580&gt;90),"Age OOR",CG580+1.6449*VLOOKUP(CG$14&amp;"-rse-"&amp;$N580,Equations!$G:$I,3,0)))</f>
        <v/>
      </c>
      <c r="CJ580" s="10" t="str">
        <f t="shared" si="222"/>
        <v/>
      </c>
      <c r="CK580" s="10" t="str">
        <f>IF($AI580="","",IF(OR($V580&lt;2.7,$V580&gt;90),"Age OOR",($AI580-CG580)/VLOOKUP(CG$14&amp;"-rse-"&amp;$N580,Equations!$G:$I,3,0)))</f>
        <v/>
      </c>
      <c r="CL580" s="10" t="str">
        <f>IF($AJ580="","",IF(OR($V580&lt;2.7,$V580&gt;90),"Age OOR",VLOOKUP(CL$14&amp;"-int-"&amp;$O580,Equations!$G:$I,3,0)+VLOOKUP(CL$14&amp;"-sexo-"&amp;$O580,Equations!$G:$I,3,0)*$U580+VLOOKUP(CL$14&amp;"-edad-"&amp;$O580,Equations!$G:$I,3,0)*$V580+VLOOKUP(CL$14&amp;"-est-"&amp;$O580,Equations!$G:$I,3,0)*(1/$W580)+VLOOKUP(CL$14&amp;"-imc-"&amp;$O580,Equations!$G:$I,3,0)*(1/$Q580)))</f>
        <v/>
      </c>
      <c r="CM580" s="10" t="str">
        <f>IF($AJ580="","",IF(OR($V580&lt;2.7,$V580&gt;90),"Age OOR",CL580-1.6449*VLOOKUP(CL$14&amp;"-rse-"&amp;$O580,Equations!$G:$I,3,0)))</f>
        <v/>
      </c>
      <c r="CN580" s="10" t="str">
        <f>IF($AJ580="","",IF(OR($V580&lt;2.7,$V580&gt;90),"Age OOR",CL580+1.6449*VLOOKUP(CL$14&amp;"-rse-"&amp;$O580,Equations!$G:$I,3,0)))</f>
        <v/>
      </c>
      <c r="CO580" s="10" t="str">
        <f t="shared" si="223"/>
        <v/>
      </c>
      <c r="CP580" s="10" t="str">
        <f>IF($AJ580="","",IF(OR($V580&lt;2.7,$V580&gt;90),"Age OOR",($AJ580-CL580)/VLOOKUP(CL$14&amp;"-rse-"&amp;$O580,Equations!$G:$I,3,0)))</f>
        <v/>
      </c>
      <c r="CQ580" s="10" t="str">
        <f>IF($AK580="","",IF(OR($V580&lt;2.7,$V580&gt;90),"Age OOR",EXP(VLOOKUP(CQ$14&amp;"-int-"&amp;$P580,Equations!$G:$I,3,0)+VLOOKUP(CQ$14&amp;"-sexo-"&amp;$P580,Equations!$G:$I,3,0)*$U580+VLOOKUP(CQ$14&amp;"-edad-"&amp;$P580,Equations!$G:$I,3,0)*$V580+VLOOKUP(CQ$14&amp;"-est-"&amp;$P580,Equations!$G:$I,3,0)*(1/$W580)+VLOOKUP(CQ$14&amp;"-imc-"&amp;$P580,Equations!$G:$I,3,0)*(1/$Q580))))</f>
        <v/>
      </c>
      <c r="CR580" s="10" t="str">
        <f>IF($AK580="","",IF(OR($V580&lt;2.7,$V580&gt;90),"Age OOR",EXP(LN(CQ580)-1.6449*VLOOKUP(CQ$14&amp;"-rse-"&amp;$P580,Equations!$G:$I,3,0))))</f>
        <v/>
      </c>
      <c r="CS580" s="10" t="str">
        <f>IF($AK580="","",IF(OR($V580&lt;2.7,$V580&gt;90),"Age OOR",EXP(LN(CQ580)+1.6449*VLOOKUP(CQ$14&amp;"-rse-"&amp;$P580,Equations!$G:$I,3,0))))</f>
        <v/>
      </c>
      <c r="CT580" s="10" t="str">
        <f t="shared" si="224"/>
        <v/>
      </c>
      <c r="CU580" s="10" t="str">
        <f>IF($AK580="","",IF(OR($V580&lt;2.7,$V580&gt;90),"Age OOR",(LN($AK580)-LN(CQ580))/VLOOKUP(CQ$14&amp;"-rse-"&amp;$P580,Equations!$G:$I,3,0)))</f>
        <v/>
      </c>
      <c r="CV580" s="47"/>
    </row>
    <row r="581" spans="5:123" x14ac:dyDescent="0.2">
      <c r="E581" s="23" t="str">
        <f t="shared" si="200"/>
        <v>Age out of range</v>
      </c>
      <c r="F581" s="23" t="str">
        <f t="shared" si="201"/>
        <v>Age out of range</v>
      </c>
      <c r="G581" s="23" t="str">
        <f t="shared" si="202"/>
        <v>Age out of range</v>
      </c>
      <c r="H581" s="23" t="str">
        <f t="shared" si="203"/>
        <v>Age out of range</v>
      </c>
      <c r="I581" s="23" t="str">
        <f t="shared" si="204"/>
        <v>Age out of range</v>
      </c>
      <c r="J581" s="23" t="str">
        <f t="shared" si="205"/>
        <v>Age out of range</v>
      </c>
      <c r="K581" s="23" t="str">
        <f t="shared" si="206"/>
        <v>Age out of range</v>
      </c>
      <c r="L581" s="23" t="str">
        <f t="shared" si="207"/>
        <v>Age out of range</v>
      </c>
      <c r="M581" s="23" t="str">
        <f t="shared" si="208"/>
        <v>Age out of range</v>
      </c>
      <c r="N581" s="23" t="str">
        <f t="shared" si="209"/>
        <v>Age out of range</v>
      </c>
      <c r="O581" s="23" t="str">
        <f t="shared" si="210"/>
        <v>Age out of range</v>
      </c>
      <c r="P581" s="23" t="str">
        <f t="shared" si="211"/>
        <v>Age out of range</v>
      </c>
      <c r="Q581" s="23" t="e">
        <f t="shared" si="212"/>
        <v>#DIV/0!</v>
      </c>
      <c r="R581" s="17"/>
      <c r="S581" s="23">
        <v>565</v>
      </c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7"/>
      <c r="AM581" s="47"/>
      <c r="AN581" s="10" t="str">
        <f>IF($Z581="","",IF(OR($V581&lt;2.7,$V581&gt;90),"Age OOR",VLOOKUP(AN$14&amp;"-int-"&amp;$E581,Equations!$G:$I,3,0)+VLOOKUP(AN$14&amp;"-sexo-"&amp;$E581,Equations!$G:$I,3,0)*$U581+VLOOKUP(AN$14&amp;"-edad-"&amp;$E581,Equations!$G:$I,3,0)*$V581+VLOOKUP(AN$14&amp;"-est-"&amp;$E581,Equations!$G:$I,3,0)*(1/$W581)+VLOOKUP(AN$14&amp;"-imc-"&amp;$E581,Equations!$G:$I,3,0)*(1/$Q581)))</f>
        <v/>
      </c>
      <c r="AO581" s="10" t="str">
        <f>IF($Z581="","",IF(OR($V581&lt;2.7,$V581&gt;90),"Age OOR",AN581-1.6449*VLOOKUP(AN$14&amp;"-rse-"&amp;$E581,Equations!$G:$I,3,0)))</f>
        <v/>
      </c>
      <c r="AP581" s="10" t="str">
        <f>IF($Z581="","",IF(OR($V581&lt;2.7,$V581&gt;90),"Age OOR",AN581+1.6449*VLOOKUP(AN$14&amp;"-rse-"&amp;$E581,Equations!$G:$I,3,0)))</f>
        <v/>
      </c>
      <c r="AQ581" s="10" t="str">
        <f t="shared" si="213"/>
        <v/>
      </c>
      <c r="AR581" s="10" t="str">
        <f>IF($Z581="","",IF(OR($V581&lt;2.7,$V581&gt;90),"Age OOR",($Z581-AN581)/VLOOKUP(AN$14&amp;"-rse-"&amp;$E581,Equations!$G:$I,3,0)))</f>
        <v/>
      </c>
      <c r="AS581" s="10" t="str">
        <f>IF($AA581="","",IF(OR($V581&lt;2.7,$V581&gt;90),"Age OOR",VLOOKUP(AS$14&amp;"-int-"&amp;$F581,Equations!$G:$I,3,0)+VLOOKUP(AS$14&amp;"-sexo-"&amp;$F581,Equations!$G:$I,3,0)*$U581+VLOOKUP(AS$14&amp;"-edad-"&amp;$F581,Equations!$G:$I,3,0)*$V581+VLOOKUP(AS$14&amp;"-est-"&amp;$F581,Equations!$G:$I,3,0)*(1/$W581)+VLOOKUP(AS$14&amp;"-imc-"&amp;$F581,Equations!$G:$I,3,0)*(1/$Q581)))</f>
        <v/>
      </c>
      <c r="AT581" s="10" t="str">
        <f>IF($AA581="","",IF(OR($V581&lt;2.7,$V581&gt;90),"Age OOR",AS581-1.6449*VLOOKUP(AS$14&amp;"-rse-"&amp;$F581,Equations!$G:$I,3,0)))</f>
        <v/>
      </c>
      <c r="AU581" s="10" t="str">
        <f>IF($AA581="","",IF(OR($V581&lt;2.7,$V581&gt;90),"Age OOR",AS581+1.6449*VLOOKUP(AS$14&amp;"-rse-"&amp;$F581,Equations!$G:$I,3,0)))</f>
        <v/>
      </c>
      <c r="AV581" s="10" t="str">
        <f t="shared" si="214"/>
        <v/>
      </c>
      <c r="AW581" s="10" t="str">
        <f>IF($AA581="","",IF(OR($V581&lt;2.7,$V581&gt;90),"Age OOR",($AA581-AS581)/VLOOKUP(AS$14&amp;"-rse-"&amp;$F581,Equations!$G:$I,3,0)))</f>
        <v/>
      </c>
      <c r="AX581" s="10" t="str">
        <f>IF($AB581="","",IF(OR($V581&lt;2.7,$V581&gt;90),"Age OOR",VLOOKUP(AX$14&amp;"-int-"&amp;$G581,Equations!$G:$I,3,0)+VLOOKUP(AX$14&amp;"-sexo-"&amp;$G581,Equations!$G:$I,3,0)*$U581+VLOOKUP(AX$14&amp;"-edad-"&amp;$G581,Equations!$G:$I,3,0)*$V581+VLOOKUP(AX$14&amp;"-est-"&amp;$G581,Equations!$G:$I,3,0)*(1/$W581)+VLOOKUP(AX$14&amp;"-imc-"&amp;$G581,Equations!$G:$I,3,0)*(1/$Q581)))</f>
        <v/>
      </c>
      <c r="AY581" s="10" t="str">
        <f>IF($AB581="","",IF(OR($V581&lt;2.7,$V581&gt;90),"Age OOR",AX581-1.6449*VLOOKUP(AX$14&amp;"-rse-"&amp;$G581,Equations!$G:$I,3,0)))</f>
        <v/>
      </c>
      <c r="AZ581" s="10" t="str">
        <f>IF($AB581="","",IF(OR($V581&lt;2.7,$V581&gt;90),"Age OOR",AX581+1.6449*VLOOKUP(AX$14&amp;"-rse-"&amp;$G581,Equations!$G:$I,3,0)))</f>
        <v/>
      </c>
      <c r="BA581" s="10" t="str">
        <f t="shared" si="215"/>
        <v/>
      </c>
      <c r="BB581" s="10" t="str">
        <f>IF($AB581="","",IF(OR($V581&lt;2.7,$V581&gt;90),"Age OOR",($AB581-AX581)/VLOOKUP(AX$14&amp;"-rse-"&amp;$G581,Equations!$G:$I,3,0)))</f>
        <v/>
      </c>
      <c r="BC581" s="10" t="str">
        <f>IF($AC581="","",IF(OR($V581&lt;2.7,$V581&gt;90),"Age OOR",VLOOKUP(BC$14&amp;"-int-"&amp;$H581,Equations!$G:$I,3,0)+VLOOKUP(BC$14&amp;"-sexo-"&amp;$H581,Equations!$G:$I,3,0)*$U581+VLOOKUP(BC$14&amp;"-edad-"&amp;$H581,Equations!$G:$I,3,0)*$V581+VLOOKUP(BC$14&amp;"-est-"&amp;$H581,Equations!$G:$I,3,0)*(1/$W581)+VLOOKUP(BC$14&amp;"-imc-"&amp;$H581,Equations!$G:$I,3,0)*(1/$Q581)))</f>
        <v/>
      </c>
      <c r="BD581" s="10" t="str">
        <f>IF($AC581="","",IF(OR($V581&lt;2.7,$V581&gt;90),"Age OOR",BC581-1.6449*VLOOKUP(BC$14&amp;"-rse-"&amp;$H581,Equations!$G:$I,3,0)))</f>
        <v/>
      </c>
      <c r="BE581" s="10" t="str">
        <f>IF($AC581="","",IF(OR($V581&lt;2.7,$V581&gt;90),"Age OOR",BC581+1.6449*VLOOKUP(BC$14&amp;"-rse-"&amp;$H581,Equations!$G:$I,3,0)))</f>
        <v/>
      </c>
      <c r="BF581" s="10" t="str">
        <f t="shared" si="216"/>
        <v/>
      </c>
      <c r="BG581" s="10" t="str">
        <f>IF($AC581="","",IF(OR($V581&lt;2.7,$V581&gt;90),"Age OOR",($AC581-BC581)/VLOOKUP(BC$14&amp;"-rse-"&amp;$H581,Equations!$G:$I,3,0)))</f>
        <v/>
      </c>
      <c r="BH581" s="10" t="str">
        <f>IF($AD581="","",IF(OR($V581&lt;2.7,$V581&gt;90),"Age OOR",VLOOKUP(BH$14&amp;"-int-"&amp;$I581,Equations!$G:$I,3,0)+VLOOKUP(BH$14&amp;"-sexo-"&amp;$I581,Equations!$G:$I,3,0)*$U581+VLOOKUP(BH$14&amp;"-edad-"&amp;$I581,Equations!$G:$I,3,0)*$V581+VLOOKUP(BH$14&amp;"-est-"&amp;$I581,Equations!$G:$I,3,0)*(1/$W581)+VLOOKUP(BH$14&amp;"-imc-"&amp;$I581,Equations!$G:$I,3,0)*(1/$Q581)))</f>
        <v/>
      </c>
      <c r="BI581" s="10" t="str">
        <f>IF($AD581="","",IF(OR($V581&lt;2.7,$V581&gt;90),"Age OOR",BH581-1.6449*VLOOKUP(BH$14&amp;"-rse-"&amp;$I581,Equations!$G:$I,3,0)))</f>
        <v/>
      </c>
      <c r="BJ581" s="10" t="str">
        <f>IF($AD581="","",IF(OR($V581&lt;2.7,$V581&gt;90),"Age OOR",BH581+1.6449*VLOOKUP(BH$14&amp;"-rse-"&amp;$I581,Equations!$G:$I,3,0)))</f>
        <v/>
      </c>
      <c r="BK581" s="10" t="str">
        <f t="shared" si="217"/>
        <v/>
      </c>
      <c r="BL581" s="10" t="str">
        <f>IF($AD581="","",IF(OR($V581&lt;2.7,$V581&gt;90),"Age OOR",($AD581-BH581)/VLOOKUP(BH$14&amp;"-rse-"&amp;$I581,Equations!$G:$I,3,0)))</f>
        <v/>
      </c>
      <c r="BM581" s="10" t="str">
        <f>IF($AE581="","",IF(OR($V581&lt;2.7,$V581&gt;90),"Age OOR",VLOOKUP(BM$14&amp;"-int-"&amp;$J581,Equations!$G:$I,3,0)+VLOOKUP(BM$14&amp;"-sexo-"&amp;$J581,Equations!$G:$I,3,0)*$U581+VLOOKUP(BM$14&amp;"-edad-"&amp;$J581,Equations!$G:$I,3,0)*$V581+VLOOKUP(BM$14&amp;"-est-"&amp;$J581,Equations!$G:$I,3,0)*(1/$W581)+VLOOKUP(BM$14&amp;"-imc-"&amp;$J581,Equations!$G:$I,3,0)*(1/$Q581)))</f>
        <v/>
      </c>
      <c r="BN581" s="10" t="str">
        <f>IF($AE581="","",IF(OR($V581&lt;2.7,$V581&gt;90),"Age OOR",BM581-1.6449*VLOOKUP(BM$14&amp;"-rse-"&amp;$J581,Equations!$G:$I,3,0)))</f>
        <v/>
      </c>
      <c r="BO581" s="10" t="str">
        <f>IF($AE581="","",IF(OR($V581&lt;2.7,$V581&gt;90),"Age OOR",BM581+1.6449*VLOOKUP(BM$14&amp;"-rse-"&amp;$J581,Equations!$G:$I,3,0)))</f>
        <v/>
      </c>
      <c r="BP581" s="10" t="str">
        <f t="shared" si="218"/>
        <v/>
      </c>
      <c r="BQ581" s="10" t="str">
        <f>IF($AE581="","",IF(OR($V581&lt;2.7,$V581&gt;90),"Age OOR",($AE581-BM581)/VLOOKUP(BM$14&amp;"-rse-"&amp;$J581,Equations!$G:$I,3,0)))</f>
        <v/>
      </c>
      <c r="BR581" s="10" t="str">
        <f>IF($AF581="","",IF(OR($V581&lt;2.7,$V581&gt;90),"Age OOR",VLOOKUP(BR$14&amp;"-int-"&amp;$K581,Equations!$G:$I,3,0)+VLOOKUP(BR$14&amp;"-sexo-"&amp;$K581,Equations!$G:$I,3,0)*$U581+VLOOKUP(BR$14&amp;"-edad-"&amp;$K581,Equations!$G:$I,3,0)*$V581+VLOOKUP(BR$14&amp;"-est-"&amp;$K581,Equations!$G:$I,3,0)*(1/$W581)+VLOOKUP(BR$14&amp;"-imc-"&amp;$K581,Equations!$G:$I,3,0)*(1/$Q581)))</f>
        <v/>
      </c>
      <c r="BS581" s="10" t="str">
        <f>IF($AF581="","",IF(OR($V581&lt;2.7,$V581&gt;90),"Age OOR",BR581-1.6449*VLOOKUP(BR$14&amp;"-rse-"&amp;$K581,Equations!$G:$I,3,0)))</f>
        <v/>
      </c>
      <c r="BT581" s="10" t="str">
        <f>IF($AF581="","",IF(OR($V581&lt;2.7,$V581&gt;90),"Age OOR",BR581+1.6449*VLOOKUP(BR$14&amp;"-rse-"&amp;$K581,Equations!$G:$I,3,0)))</f>
        <v/>
      </c>
      <c r="BU581" s="10" t="str">
        <f t="shared" si="219"/>
        <v/>
      </c>
      <c r="BV581" s="10" t="str">
        <f>IF($AF581="","",IF(OR($V581&lt;2.7,$V581&gt;90),"Age OOR",($AF581-BR581)/VLOOKUP(BR$14&amp;"-rse-"&amp;$K581,Equations!$G:$I,3,0)))</f>
        <v/>
      </c>
      <c r="BW581" s="10" t="str">
        <f>IF($AG581="","",IF(OR($V581&lt;2.7,$V581&gt;90),"Age OOR",VLOOKUP(BW$14&amp;"-int-"&amp;$L581,Equations!$G:$I,3,0)+VLOOKUP(BW$14&amp;"-sexo-"&amp;$L581,Equations!$G:$I,3,0)*$U581+VLOOKUP(BW$14&amp;"-edad-"&amp;$L581,Equations!$G:$I,3,0)*$V581+VLOOKUP(BW$14&amp;"-est-"&amp;$L581,Equations!$G:$I,3,0)*(1/$W581)+VLOOKUP(BW$14&amp;"-imc-"&amp;$L581,Equations!$G:$I,3,0)*(1/$Q581)))</f>
        <v/>
      </c>
      <c r="BX581" s="10" t="str">
        <f>IF($AG581="","",IF(OR($V581&lt;2.7,$V581&gt;90),"Age OOR",BW581-1.6449*VLOOKUP(BW$14&amp;"-rse-"&amp;$L581,Equations!$G:$I,3,0)))</f>
        <v/>
      </c>
      <c r="BY581" s="10" t="str">
        <f>IF($AG581="","",IF(OR($V581&lt;2.7,$V581&gt;90),"Age OOR",BW581+1.6449*VLOOKUP(BW$14&amp;"-rse-"&amp;$L581,Equations!$G:$I,3,0)))</f>
        <v/>
      </c>
      <c r="BZ581" s="10" t="str">
        <f t="shared" si="220"/>
        <v/>
      </c>
      <c r="CA581" s="10" t="str">
        <f>IF($AG581="","",IF(OR($V581&lt;2.7,$V581&gt;90),"Age OOR",($AG581-BW581)/VLOOKUP(BW$14&amp;"-rse-"&amp;$L581,Equations!$G:$I,3,0)))</f>
        <v/>
      </c>
      <c r="CB581" s="10" t="str">
        <f>IF($AH581="","",IF(OR($V581&lt;2.7,$V581&gt;90),"Age OOR",VLOOKUP(CB$14&amp;"-int-"&amp;$M581,Equations!$G:$I,3,0)+VLOOKUP(CB$14&amp;"-sexo-"&amp;$M581,Equations!$G:$I,3,0)*$U581+VLOOKUP(CB$14&amp;"-edad-"&amp;$M581,Equations!$G:$I,3,0)*$V581+VLOOKUP(CB$14&amp;"-est-"&amp;$M581,Equations!$G:$I,3,0)*(1/$W581)+VLOOKUP(CB$14&amp;"-imc-"&amp;$M581,Equations!$G:$I,3,0)*(1/$Q581)))</f>
        <v/>
      </c>
      <c r="CC581" s="10" t="str">
        <f>IF($AH581="","",IF(OR($V581&lt;2.7,$V581&gt;90),"Age OOR",CB581-1.6449*VLOOKUP(CB$14&amp;"-rse-"&amp;$M581,Equations!$G:$I,3,0)))</f>
        <v/>
      </c>
      <c r="CD581" s="10" t="str">
        <f>IF($AH581="","",IF(OR($V581&lt;2.7,$V581&gt;90),"Age OOR",CB581+1.6449*VLOOKUP(CB$14&amp;"-rse-"&amp;$M581,Equations!$G:$I,3,0)))</f>
        <v/>
      </c>
      <c r="CE581" s="10" t="str">
        <f t="shared" si="221"/>
        <v/>
      </c>
      <c r="CF581" s="10" t="str">
        <f>IF($AH581="","",IF(OR($V581&lt;2.7,$V581&gt;90),"Age OOR",($AH581-CB581)/VLOOKUP(CB$14&amp;"-rse-"&amp;$M581,Equations!$G:$I,3,0)))</f>
        <v/>
      </c>
      <c r="CG581" s="10" t="str">
        <f>IF($AI581="","",IF(OR($V581&lt;2.7,$V581&gt;90),"Age OOR",VLOOKUP(CG$14&amp;"-int-"&amp;$N581,Equations!$G:$I,3,0)+VLOOKUP(CG$14&amp;"-sexo-"&amp;$N581,Equations!$G:$I,3,0)*$U581+VLOOKUP(CG$14&amp;"-edad-"&amp;$N581,Equations!$G:$I,3,0)*$V581+VLOOKUP(CG$14&amp;"-est-"&amp;$N581,Equations!$G:$I,3,0)*(1/$W581)+VLOOKUP(CG$14&amp;"-imc-"&amp;$N581,Equations!$G:$I,3,0)*(1/$Q581)))</f>
        <v/>
      </c>
      <c r="CH581" s="10" t="str">
        <f>IF($AI581="","",IF(OR($V581&lt;2.7,$V581&gt;90),"Age OOR",CG581-1.6449*VLOOKUP(CG$14&amp;"-rse-"&amp;$N581,Equations!$G:$I,3,0)))</f>
        <v/>
      </c>
      <c r="CI581" s="10" t="str">
        <f>IF($AI581="","",IF(OR($V581&lt;2.7,$V581&gt;90),"Age OOR",CG581+1.6449*VLOOKUP(CG$14&amp;"-rse-"&amp;$N581,Equations!$G:$I,3,0)))</f>
        <v/>
      </c>
      <c r="CJ581" s="10" t="str">
        <f t="shared" si="222"/>
        <v/>
      </c>
      <c r="CK581" s="10" t="str">
        <f>IF($AI581="","",IF(OR($V581&lt;2.7,$V581&gt;90),"Age OOR",($AI581-CG581)/VLOOKUP(CG$14&amp;"-rse-"&amp;$N581,Equations!$G:$I,3,0)))</f>
        <v/>
      </c>
      <c r="CL581" s="10" t="str">
        <f>IF($AJ581="","",IF(OR($V581&lt;2.7,$V581&gt;90),"Age OOR",VLOOKUP(CL$14&amp;"-int-"&amp;$O581,Equations!$G:$I,3,0)+VLOOKUP(CL$14&amp;"-sexo-"&amp;$O581,Equations!$G:$I,3,0)*$U581+VLOOKUP(CL$14&amp;"-edad-"&amp;$O581,Equations!$G:$I,3,0)*$V581+VLOOKUP(CL$14&amp;"-est-"&amp;$O581,Equations!$G:$I,3,0)*(1/$W581)+VLOOKUP(CL$14&amp;"-imc-"&amp;$O581,Equations!$G:$I,3,0)*(1/$Q581)))</f>
        <v/>
      </c>
      <c r="CM581" s="10" t="str">
        <f>IF($AJ581="","",IF(OR($V581&lt;2.7,$V581&gt;90),"Age OOR",CL581-1.6449*VLOOKUP(CL$14&amp;"-rse-"&amp;$O581,Equations!$G:$I,3,0)))</f>
        <v/>
      </c>
      <c r="CN581" s="10" t="str">
        <f>IF($AJ581="","",IF(OR($V581&lt;2.7,$V581&gt;90),"Age OOR",CL581+1.6449*VLOOKUP(CL$14&amp;"-rse-"&amp;$O581,Equations!$G:$I,3,0)))</f>
        <v/>
      </c>
      <c r="CO581" s="10" t="str">
        <f t="shared" si="223"/>
        <v/>
      </c>
      <c r="CP581" s="10" t="str">
        <f>IF($AJ581="","",IF(OR($V581&lt;2.7,$V581&gt;90),"Age OOR",($AJ581-CL581)/VLOOKUP(CL$14&amp;"-rse-"&amp;$O581,Equations!$G:$I,3,0)))</f>
        <v/>
      </c>
      <c r="CQ581" s="10" t="str">
        <f>IF($AK581="","",IF(OR($V581&lt;2.7,$V581&gt;90),"Age OOR",EXP(VLOOKUP(CQ$14&amp;"-int-"&amp;$P581,Equations!$G:$I,3,0)+VLOOKUP(CQ$14&amp;"-sexo-"&amp;$P581,Equations!$G:$I,3,0)*$U581+VLOOKUP(CQ$14&amp;"-edad-"&amp;$P581,Equations!$G:$I,3,0)*$V581+VLOOKUP(CQ$14&amp;"-est-"&amp;$P581,Equations!$G:$I,3,0)*(1/$W581)+VLOOKUP(CQ$14&amp;"-imc-"&amp;$P581,Equations!$G:$I,3,0)*(1/$Q581))))</f>
        <v/>
      </c>
      <c r="CR581" s="10" t="str">
        <f>IF($AK581="","",IF(OR($V581&lt;2.7,$V581&gt;90),"Age OOR",EXP(LN(CQ581)-1.6449*VLOOKUP(CQ$14&amp;"-rse-"&amp;$P581,Equations!$G:$I,3,0))))</f>
        <v/>
      </c>
      <c r="CS581" s="10" t="str">
        <f>IF($AK581="","",IF(OR($V581&lt;2.7,$V581&gt;90),"Age OOR",EXP(LN(CQ581)+1.6449*VLOOKUP(CQ$14&amp;"-rse-"&amp;$P581,Equations!$G:$I,3,0))))</f>
        <v/>
      </c>
      <c r="CT581" s="10" t="str">
        <f t="shared" si="224"/>
        <v/>
      </c>
      <c r="CU581" s="10" t="str">
        <f>IF($AK581="","",IF(OR($V581&lt;2.7,$V581&gt;90),"Age OOR",(LN($AK581)-LN(CQ581))/VLOOKUP(CQ$14&amp;"-rse-"&amp;$P581,Equations!$G:$I,3,0)))</f>
        <v/>
      </c>
      <c r="CV581" s="47"/>
    </row>
    <row r="582" spans="5:123" x14ac:dyDescent="0.2">
      <c r="E582" s="23" t="str">
        <f t="shared" si="200"/>
        <v>Age out of range</v>
      </c>
      <c r="F582" s="23" t="str">
        <f t="shared" si="201"/>
        <v>Age out of range</v>
      </c>
      <c r="G582" s="23" t="str">
        <f t="shared" si="202"/>
        <v>Age out of range</v>
      </c>
      <c r="H582" s="23" t="str">
        <f t="shared" si="203"/>
        <v>Age out of range</v>
      </c>
      <c r="I582" s="23" t="str">
        <f t="shared" si="204"/>
        <v>Age out of range</v>
      </c>
      <c r="J582" s="23" t="str">
        <f t="shared" si="205"/>
        <v>Age out of range</v>
      </c>
      <c r="K582" s="23" t="str">
        <f t="shared" si="206"/>
        <v>Age out of range</v>
      </c>
      <c r="L582" s="23" t="str">
        <f t="shared" si="207"/>
        <v>Age out of range</v>
      </c>
      <c r="M582" s="23" t="str">
        <f t="shared" si="208"/>
        <v>Age out of range</v>
      </c>
      <c r="N582" s="23" t="str">
        <f t="shared" si="209"/>
        <v>Age out of range</v>
      </c>
      <c r="O582" s="23" t="str">
        <f t="shared" si="210"/>
        <v>Age out of range</v>
      </c>
      <c r="P582" s="23" t="str">
        <f t="shared" si="211"/>
        <v>Age out of range</v>
      </c>
      <c r="Q582" s="23" t="e">
        <f t="shared" si="212"/>
        <v>#DIV/0!</v>
      </c>
      <c r="R582" s="17"/>
      <c r="S582" s="23">
        <v>566</v>
      </c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7"/>
      <c r="AM582" s="47"/>
      <c r="AN582" s="10" t="str">
        <f>IF($Z582="","",IF(OR($V582&lt;2.7,$V582&gt;90),"Age OOR",VLOOKUP(AN$14&amp;"-int-"&amp;$E582,Equations!$G:$I,3,0)+VLOOKUP(AN$14&amp;"-sexo-"&amp;$E582,Equations!$G:$I,3,0)*$U582+VLOOKUP(AN$14&amp;"-edad-"&amp;$E582,Equations!$G:$I,3,0)*$V582+VLOOKUP(AN$14&amp;"-est-"&amp;$E582,Equations!$G:$I,3,0)*(1/$W582)+VLOOKUP(AN$14&amp;"-imc-"&amp;$E582,Equations!$G:$I,3,0)*(1/$Q582)))</f>
        <v/>
      </c>
      <c r="AO582" s="10" t="str">
        <f>IF($Z582="","",IF(OR($V582&lt;2.7,$V582&gt;90),"Age OOR",AN582-1.6449*VLOOKUP(AN$14&amp;"-rse-"&amp;$E582,Equations!$G:$I,3,0)))</f>
        <v/>
      </c>
      <c r="AP582" s="10" t="str">
        <f>IF($Z582="","",IF(OR($V582&lt;2.7,$V582&gt;90),"Age OOR",AN582+1.6449*VLOOKUP(AN$14&amp;"-rse-"&amp;$E582,Equations!$G:$I,3,0)))</f>
        <v/>
      </c>
      <c r="AQ582" s="10" t="str">
        <f t="shared" si="213"/>
        <v/>
      </c>
      <c r="AR582" s="10" t="str">
        <f>IF($Z582="","",IF(OR($V582&lt;2.7,$V582&gt;90),"Age OOR",($Z582-AN582)/VLOOKUP(AN$14&amp;"-rse-"&amp;$E582,Equations!$G:$I,3,0)))</f>
        <v/>
      </c>
      <c r="AS582" s="10" t="str">
        <f>IF($AA582="","",IF(OR($V582&lt;2.7,$V582&gt;90),"Age OOR",VLOOKUP(AS$14&amp;"-int-"&amp;$F582,Equations!$G:$I,3,0)+VLOOKUP(AS$14&amp;"-sexo-"&amp;$F582,Equations!$G:$I,3,0)*$U582+VLOOKUP(AS$14&amp;"-edad-"&amp;$F582,Equations!$G:$I,3,0)*$V582+VLOOKUP(AS$14&amp;"-est-"&amp;$F582,Equations!$G:$I,3,0)*(1/$W582)+VLOOKUP(AS$14&amp;"-imc-"&amp;$F582,Equations!$G:$I,3,0)*(1/$Q582)))</f>
        <v/>
      </c>
      <c r="AT582" s="10" t="str">
        <f>IF($AA582="","",IF(OR($V582&lt;2.7,$V582&gt;90),"Age OOR",AS582-1.6449*VLOOKUP(AS$14&amp;"-rse-"&amp;$F582,Equations!$G:$I,3,0)))</f>
        <v/>
      </c>
      <c r="AU582" s="10" t="str">
        <f>IF($AA582="","",IF(OR($V582&lt;2.7,$V582&gt;90),"Age OOR",AS582+1.6449*VLOOKUP(AS$14&amp;"-rse-"&amp;$F582,Equations!$G:$I,3,0)))</f>
        <v/>
      </c>
      <c r="AV582" s="10" t="str">
        <f t="shared" si="214"/>
        <v/>
      </c>
      <c r="AW582" s="10" t="str">
        <f>IF($AA582="","",IF(OR($V582&lt;2.7,$V582&gt;90),"Age OOR",($AA582-AS582)/VLOOKUP(AS$14&amp;"-rse-"&amp;$F582,Equations!$G:$I,3,0)))</f>
        <v/>
      </c>
      <c r="AX582" s="10" t="str">
        <f>IF($AB582="","",IF(OR($V582&lt;2.7,$V582&gt;90),"Age OOR",VLOOKUP(AX$14&amp;"-int-"&amp;$G582,Equations!$G:$I,3,0)+VLOOKUP(AX$14&amp;"-sexo-"&amp;$G582,Equations!$G:$I,3,0)*$U582+VLOOKUP(AX$14&amp;"-edad-"&amp;$G582,Equations!$G:$I,3,0)*$V582+VLOOKUP(AX$14&amp;"-est-"&amp;$G582,Equations!$G:$I,3,0)*(1/$W582)+VLOOKUP(AX$14&amp;"-imc-"&amp;$G582,Equations!$G:$I,3,0)*(1/$Q582)))</f>
        <v/>
      </c>
      <c r="AY582" s="10" t="str">
        <f>IF($AB582="","",IF(OR($V582&lt;2.7,$V582&gt;90),"Age OOR",AX582-1.6449*VLOOKUP(AX$14&amp;"-rse-"&amp;$G582,Equations!$G:$I,3,0)))</f>
        <v/>
      </c>
      <c r="AZ582" s="10" t="str">
        <f>IF($AB582="","",IF(OR($V582&lt;2.7,$V582&gt;90),"Age OOR",AX582+1.6449*VLOOKUP(AX$14&amp;"-rse-"&amp;$G582,Equations!$G:$I,3,0)))</f>
        <v/>
      </c>
      <c r="BA582" s="10" t="str">
        <f t="shared" si="215"/>
        <v/>
      </c>
      <c r="BB582" s="10" t="str">
        <f>IF($AB582="","",IF(OR($V582&lt;2.7,$V582&gt;90),"Age OOR",($AB582-AX582)/VLOOKUP(AX$14&amp;"-rse-"&amp;$G582,Equations!$G:$I,3,0)))</f>
        <v/>
      </c>
      <c r="BC582" s="10" t="str">
        <f>IF($AC582="","",IF(OR($V582&lt;2.7,$V582&gt;90),"Age OOR",VLOOKUP(BC$14&amp;"-int-"&amp;$H582,Equations!$G:$I,3,0)+VLOOKUP(BC$14&amp;"-sexo-"&amp;$H582,Equations!$G:$I,3,0)*$U582+VLOOKUP(BC$14&amp;"-edad-"&amp;$H582,Equations!$G:$I,3,0)*$V582+VLOOKUP(BC$14&amp;"-est-"&amp;$H582,Equations!$G:$I,3,0)*(1/$W582)+VLOOKUP(BC$14&amp;"-imc-"&amp;$H582,Equations!$G:$I,3,0)*(1/$Q582)))</f>
        <v/>
      </c>
      <c r="BD582" s="10" t="str">
        <f>IF($AC582="","",IF(OR($V582&lt;2.7,$V582&gt;90),"Age OOR",BC582-1.6449*VLOOKUP(BC$14&amp;"-rse-"&amp;$H582,Equations!$G:$I,3,0)))</f>
        <v/>
      </c>
      <c r="BE582" s="10" t="str">
        <f>IF($AC582="","",IF(OR($V582&lt;2.7,$V582&gt;90),"Age OOR",BC582+1.6449*VLOOKUP(BC$14&amp;"-rse-"&amp;$H582,Equations!$G:$I,3,0)))</f>
        <v/>
      </c>
      <c r="BF582" s="10" t="str">
        <f t="shared" si="216"/>
        <v/>
      </c>
      <c r="BG582" s="10" t="str">
        <f>IF($AC582="","",IF(OR($V582&lt;2.7,$V582&gt;90),"Age OOR",($AC582-BC582)/VLOOKUP(BC$14&amp;"-rse-"&amp;$H582,Equations!$G:$I,3,0)))</f>
        <v/>
      </c>
      <c r="BH582" s="10" t="str">
        <f>IF($AD582="","",IF(OR($V582&lt;2.7,$V582&gt;90),"Age OOR",VLOOKUP(BH$14&amp;"-int-"&amp;$I582,Equations!$G:$I,3,0)+VLOOKUP(BH$14&amp;"-sexo-"&amp;$I582,Equations!$G:$I,3,0)*$U582+VLOOKUP(BH$14&amp;"-edad-"&amp;$I582,Equations!$G:$I,3,0)*$V582+VLOOKUP(BH$14&amp;"-est-"&amp;$I582,Equations!$G:$I,3,0)*(1/$W582)+VLOOKUP(BH$14&amp;"-imc-"&amp;$I582,Equations!$G:$I,3,0)*(1/$Q582)))</f>
        <v/>
      </c>
      <c r="BI582" s="10" t="str">
        <f>IF($AD582="","",IF(OR($V582&lt;2.7,$V582&gt;90),"Age OOR",BH582-1.6449*VLOOKUP(BH$14&amp;"-rse-"&amp;$I582,Equations!$G:$I,3,0)))</f>
        <v/>
      </c>
      <c r="BJ582" s="10" t="str">
        <f>IF($AD582="","",IF(OR($V582&lt;2.7,$V582&gt;90),"Age OOR",BH582+1.6449*VLOOKUP(BH$14&amp;"-rse-"&amp;$I582,Equations!$G:$I,3,0)))</f>
        <v/>
      </c>
      <c r="BK582" s="10" t="str">
        <f t="shared" si="217"/>
        <v/>
      </c>
      <c r="BL582" s="10" t="str">
        <f>IF($AD582="","",IF(OR($V582&lt;2.7,$V582&gt;90),"Age OOR",($AD582-BH582)/VLOOKUP(BH$14&amp;"-rse-"&amp;$I582,Equations!$G:$I,3,0)))</f>
        <v/>
      </c>
      <c r="BM582" s="10" t="str">
        <f>IF($AE582="","",IF(OR($V582&lt;2.7,$V582&gt;90),"Age OOR",VLOOKUP(BM$14&amp;"-int-"&amp;$J582,Equations!$G:$I,3,0)+VLOOKUP(BM$14&amp;"-sexo-"&amp;$J582,Equations!$G:$I,3,0)*$U582+VLOOKUP(BM$14&amp;"-edad-"&amp;$J582,Equations!$G:$I,3,0)*$V582+VLOOKUP(BM$14&amp;"-est-"&amp;$J582,Equations!$G:$I,3,0)*(1/$W582)+VLOOKUP(BM$14&amp;"-imc-"&amp;$J582,Equations!$G:$I,3,0)*(1/$Q582)))</f>
        <v/>
      </c>
      <c r="BN582" s="10" t="str">
        <f>IF($AE582="","",IF(OR($V582&lt;2.7,$V582&gt;90),"Age OOR",BM582-1.6449*VLOOKUP(BM$14&amp;"-rse-"&amp;$J582,Equations!$G:$I,3,0)))</f>
        <v/>
      </c>
      <c r="BO582" s="10" t="str">
        <f>IF($AE582="","",IF(OR($V582&lt;2.7,$V582&gt;90),"Age OOR",BM582+1.6449*VLOOKUP(BM$14&amp;"-rse-"&amp;$J582,Equations!$G:$I,3,0)))</f>
        <v/>
      </c>
      <c r="BP582" s="10" t="str">
        <f t="shared" si="218"/>
        <v/>
      </c>
      <c r="BQ582" s="10" t="str">
        <f>IF($AE582="","",IF(OR($V582&lt;2.7,$V582&gt;90),"Age OOR",($AE582-BM582)/VLOOKUP(BM$14&amp;"-rse-"&amp;$J582,Equations!$G:$I,3,0)))</f>
        <v/>
      </c>
      <c r="BR582" s="10" t="str">
        <f>IF($AF582="","",IF(OR($V582&lt;2.7,$V582&gt;90),"Age OOR",VLOOKUP(BR$14&amp;"-int-"&amp;$K582,Equations!$G:$I,3,0)+VLOOKUP(BR$14&amp;"-sexo-"&amp;$K582,Equations!$G:$I,3,0)*$U582+VLOOKUP(BR$14&amp;"-edad-"&amp;$K582,Equations!$G:$I,3,0)*$V582+VLOOKUP(BR$14&amp;"-est-"&amp;$K582,Equations!$G:$I,3,0)*(1/$W582)+VLOOKUP(BR$14&amp;"-imc-"&amp;$K582,Equations!$G:$I,3,0)*(1/$Q582)))</f>
        <v/>
      </c>
      <c r="BS582" s="10" t="str">
        <f>IF($AF582="","",IF(OR($V582&lt;2.7,$V582&gt;90),"Age OOR",BR582-1.6449*VLOOKUP(BR$14&amp;"-rse-"&amp;$K582,Equations!$G:$I,3,0)))</f>
        <v/>
      </c>
      <c r="BT582" s="10" t="str">
        <f>IF($AF582="","",IF(OR($V582&lt;2.7,$V582&gt;90),"Age OOR",BR582+1.6449*VLOOKUP(BR$14&amp;"-rse-"&amp;$K582,Equations!$G:$I,3,0)))</f>
        <v/>
      </c>
      <c r="BU582" s="10" t="str">
        <f t="shared" si="219"/>
        <v/>
      </c>
      <c r="BV582" s="10" t="str">
        <f>IF($AF582="","",IF(OR($V582&lt;2.7,$V582&gt;90),"Age OOR",($AF582-BR582)/VLOOKUP(BR$14&amp;"-rse-"&amp;$K582,Equations!$G:$I,3,0)))</f>
        <v/>
      </c>
      <c r="BW582" s="10" t="str">
        <f>IF($AG582="","",IF(OR($V582&lt;2.7,$V582&gt;90),"Age OOR",VLOOKUP(BW$14&amp;"-int-"&amp;$L582,Equations!$G:$I,3,0)+VLOOKUP(BW$14&amp;"-sexo-"&amp;$L582,Equations!$G:$I,3,0)*$U582+VLOOKUP(BW$14&amp;"-edad-"&amp;$L582,Equations!$G:$I,3,0)*$V582+VLOOKUP(BW$14&amp;"-est-"&amp;$L582,Equations!$G:$I,3,0)*(1/$W582)+VLOOKUP(BW$14&amp;"-imc-"&amp;$L582,Equations!$G:$I,3,0)*(1/$Q582)))</f>
        <v/>
      </c>
      <c r="BX582" s="10" t="str">
        <f>IF($AG582="","",IF(OR($V582&lt;2.7,$V582&gt;90),"Age OOR",BW582-1.6449*VLOOKUP(BW$14&amp;"-rse-"&amp;$L582,Equations!$G:$I,3,0)))</f>
        <v/>
      </c>
      <c r="BY582" s="10" t="str">
        <f>IF($AG582="","",IF(OR($V582&lt;2.7,$V582&gt;90),"Age OOR",BW582+1.6449*VLOOKUP(BW$14&amp;"-rse-"&amp;$L582,Equations!$G:$I,3,0)))</f>
        <v/>
      </c>
      <c r="BZ582" s="10" t="str">
        <f t="shared" si="220"/>
        <v/>
      </c>
      <c r="CA582" s="10" t="str">
        <f>IF($AG582="","",IF(OR($V582&lt;2.7,$V582&gt;90),"Age OOR",($AG582-BW582)/VLOOKUP(BW$14&amp;"-rse-"&amp;$L582,Equations!$G:$I,3,0)))</f>
        <v/>
      </c>
      <c r="CB582" s="10" t="str">
        <f>IF($AH582="","",IF(OR($V582&lt;2.7,$V582&gt;90),"Age OOR",VLOOKUP(CB$14&amp;"-int-"&amp;$M582,Equations!$G:$I,3,0)+VLOOKUP(CB$14&amp;"-sexo-"&amp;$M582,Equations!$G:$I,3,0)*$U582+VLOOKUP(CB$14&amp;"-edad-"&amp;$M582,Equations!$G:$I,3,0)*$V582+VLOOKUP(CB$14&amp;"-est-"&amp;$M582,Equations!$G:$I,3,0)*(1/$W582)+VLOOKUP(CB$14&amp;"-imc-"&amp;$M582,Equations!$G:$I,3,0)*(1/$Q582)))</f>
        <v/>
      </c>
      <c r="CC582" s="10" t="str">
        <f>IF($AH582="","",IF(OR($V582&lt;2.7,$V582&gt;90),"Age OOR",CB582-1.6449*VLOOKUP(CB$14&amp;"-rse-"&amp;$M582,Equations!$G:$I,3,0)))</f>
        <v/>
      </c>
      <c r="CD582" s="10" t="str">
        <f>IF($AH582="","",IF(OR($V582&lt;2.7,$V582&gt;90),"Age OOR",CB582+1.6449*VLOOKUP(CB$14&amp;"-rse-"&amp;$M582,Equations!$G:$I,3,0)))</f>
        <v/>
      </c>
      <c r="CE582" s="10" t="str">
        <f t="shared" si="221"/>
        <v/>
      </c>
      <c r="CF582" s="10" t="str">
        <f>IF($AH582="","",IF(OR($V582&lt;2.7,$V582&gt;90),"Age OOR",($AH582-CB582)/VLOOKUP(CB$14&amp;"-rse-"&amp;$M582,Equations!$G:$I,3,0)))</f>
        <v/>
      </c>
      <c r="CG582" s="10" t="str">
        <f>IF($AI582="","",IF(OR($V582&lt;2.7,$V582&gt;90),"Age OOR",VLOOKUP(CG$14&amp;"-int-"&amp;$N582,Equations!$G:$I,3,0)+VLOOKUP(CG$14&amp;"-sexo-"&amp;$N582,Equations!$G:$I,3,0)*$U582+VLOOKUP(CG$14&amp;"-edad-"&amp;$N582,Equations!$G:$I,3,0)*$V582+VLOOKUP(CG$14&amp;"-est-"&amp;$N582,Equations!$G:$I,3,0)*(1/$W582)+VLOOKUP(CG$14&amp;"-imc-"&amp;$N582,Equations!$G:$I,3,0)*(1/$Q582)))</f>
        <v/>
      </c>
      <c r="CH582" s="10" t="str">
        <f>IF($AI582="","",IF(OR($V582&lt;2.7,$V582&gt;90),"Age OOR",CG582-1.6449*VLOOKUP(CG$14&amp;"-rse-"&amp;$N582,Equations!$G:$I,3,0)))</f>
        <v/>
      </c>
      <c r="CI582" s="10" t="str">
        <f>IF($AI582="","",IF(OR($V582&lt;2.7,$V582&gt;90),"Age OOR",CG582+1.6449*VLOOKUP(CG$14&amp;"-rse-"&amp;$N582,Equations!$G:$I,3,0)))</f>
        <v/>
      </c>
      <c r="CJ582" s="10" t="str">
        <f t="shared" si="222"/>
        <v/>
      </c>
      <c r="CK582" s="10" t="str">
        <f>IF($AI582="","",IF(OR($V582&lt;2.7,$V582&gt;90),"Age OOR",($AI582-CG582)/VLOOKUP(CG$14&amp;"-rse-"&amp;$N582,Equations!$G:$I,3,0)))</f>
        <v/>
      </c>
      <c r="CL582" s="10" t="str">
        <f>IF($AJ582="","",IF(OR($V582&lt;2.7,$V582&gt;90),"Age OOR",VLOOKUP(CL$14&amp;"-int-"&amp;$O582,Equations!$G:$I,3,0)+VLOOKUP(CL$14&amp;"-sexo-"&amp;$O582,Equations!$G:$I,3,0)*$U582+VLOOKUP(CL$14&amp;"-edad-"&amp;$O582,Equations!$G:$I,3,0)*$V582+VLOOKUP(CL$14&amp;"-est-"&amp;$O582,Equations!$G:$I,3,0)*(1/$W582)+VLOOKUP(CL$14&amp;"-imc-"&amp;$O582,Equations!$G:$I,3,0)*(1/$Q582)))</f>
        <v/>
      </c>
      <c r="CM582" s="10" t="str">
        <f>IF($AJ582="","",IF(OR($V582&lt;2.7,$V582&gt;90),"Age OOR",CL582-1.6449*VLOOKUP(CL$14&amp;"-rse-"&amp;$O582,Equations!$G:$I,3,0)))</f>
        <v/>
      </c>
      <c r="CN582" s="10" t="str">
        <f>IF($AJ582="","",IF(OR($V582&lt;2.7,$V582&gt;90),"Age OOR",CL582+1.6449*VLOOKUP(CL$14&amp;"-rse-"&amp;$O582,Equations!$G:$I,3,0)))</f>
        <v/>
      </c>
      <c r="CO582" s="10" t="str">
        <f t="shared" si="223"/>
        <v/>
      </c>
      <c r="CP582" s="10" t="str">
        <f>IF($AJ582="","",IF(OR($V582&lt;2.7,$V582&gt;90),"Age OOR",($AJ582-CL582)/VLOOKUP(CL$14&amp;"-rse-"&amp;$O582,Equations!$G:$I,3,0)))</f>
        <v/>
      </c>
      <c r="CQ582" s="10" t="str">
        <f>IF($AK582="","",IF(OR($V582&lt;2.7,$V582&gt;90),"Age OOR",EXP(VLOOKUP(CQ$14&amp;"-int-"&amp;$P582,Equations!$G:$I,3,0)+VLOOKUP(CQ$14&amp;"-sexo-"&amp;$P582,Equations!$G:$I,3,0)*$U582+VLOOKUP(CQ$14&amp;"-edad-"&amp;$P582,Equations!$G:$I,3,0)*$V582+VLOOKUP(CQ$14&amp;"-est-"&amp;$P582,Equations!$G:$I,3,0)*(1/$W582)+VLOOKUP(CQ$14&amp;"-imc-"&amp;$P582,Equations!$G:$I,3,0)*(1/$Q582))))</f>
        <v/>
      </c>
      <c r="CR582" s="10" t="str">
        <f>IF($AK582="","",IF(OR($V582&lt;2.7,$V582&gt;90),"Age OOR",EXP(LN(CQ582)-1.6449*VLOOKUP(CQ$14&amp;"-rse-"&amp;$P582,Equations!$G:$I,3,0))))</f>
        <v/>
      </c>
      <c r="CS582" s="10" t="str">
        <f>IF($AK582="","",IF(OR($V582&lt;2.7,$V582&gt;90),"Age OOR",EXP(LN(CQ582)+1.6449*VLOOKUP(CQ$14&amp;"-rse-"&amp;$P582,Equations!$G:$I,3,0))))</f>
        <v/>
      </c>
      <c r="CT582" s="10" t="str">
        <f t="shared" si="224"/>
        <v/>
      </c>
      <c r="CU582" s="10" t="str">
        <f>IF($AK582="","",IF(OR($V582&lt;2.7,$V582&gt;90),"Age OOR",(LN($AK582)-LN(CQ582))/VLOOKUP(CQ$14&amp;"-rse-"&amp;$P582,Equations!$G:$I,3,0)))</f>
        <v/>
      </c>
      <c r="CV582" s="47"/>
      <c r="CX582" s="54"/>
      <c r="DL582" s="54"/>
    </row>
    <row r="583" spans="5:123" x14ac:dyDescent="0.2">
      <c r="E583" s="23" t="str">
        <f t="shared" si="200"/>
        <v>Age out of range</v>
      </c>
      <c r="F583" s="23" t="str">
        <f t="shared" si="201"/>
        <v>Age out of range</v>
      </c>
      <c r="G583" s="23" t="str">
        <f t="shared" si="202"/>
        <v>Age out of range</v>
      </c>
      <c r="H583" s="23" t="str">
        <f t="shared" si="203"/>
        <v>Age out of range</v>
      </c>
      <c r="I583" s="23" t="str">
        <f t="shared" si="204"/>
        <v>Age out of range</v>
      </c>
      <c r="J583" s="23" t="str">
        <f t="shared" si="205"/>
        <v>Age out of range</v>
      </c>
      <c r="K583" s="23" t="str">
        <f t="shared" si="206"/>
        <v>Age out of range</v>
      </c>
      <c r="L583" s="23" t="str">
        <f t="shared" si="207"/>
        <v>Age out of range</v>
      </c>
      <c r="M583" s="23" t="str">
        <f t="shared" si="208"/>
        <v>Age out of range</v>
      </c>
      <c r="N583" s="23" t="str">
        <f t="shared" si="209"/>
        <v>Age out of range</v>
      </c>
      <c r="O583" s="23" t="str">
        <f t="shared" si="210"/>
        <v>Age out of range</v>
      </c>
      <c r="P583" s="23" t="str">
        <f t="shared" si="211"/>
        <v>Age out of range</v>
      </c>
      <c r="Q583" s="23" t="e">
        <f t="shared" si="212"/>
        <v>#DIV/0!</v>
      </c>
      <c r="R583" s="17"/>
      <c r="S583" s="23">
        <v>567</v>
      </c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7"/>
      <c r="AM583" s="47"/>
      <c r="AN583" s="10" t="str">
        <f>IF($Z583="","",IF(OR($V583&lt;2.7,$V583&gt;90),"Age OOR",VLOOKUP(AN$14&amp;"-int-"&amp;$E583,Equations!$G:$I,3,0)+VLOOKUP(AN$14&amp;"-sexo-"&amp;$E583,Equations!$G:$I,3,0)*$U583+VLOOKUP(AN$14&amp;"-edad-"&amp;$E583,Equations!$G:$I,3,0)*$V583+VLOOKUP(AN$14&amp;"-est-"&amp;$E583,Equations!$G:$I,3,0)*(1/$W583)+VLOOKUP(AN$14&amp;"-imc-"&amp;$E583,Equations!$G:$I,3,0)*(1/$Q583)))</f>
        <v/>
      </c>
      <c r="AO583" s="10" t="str">
        <f>IF($Z583="","",IF(OR($V583&lt;2.7,$V583&gt;90),"Age OOR",AN583-1.6449*VLOOKUP(AN$14&amp;"-rse-"&amp;$E583,Equations!$G:$I,3,0)))</f>
        <v/>
      </c>
      <c r="AP583" s="10" t="str">
        <f>IF($Z583="","",IF(OR($V583&lt;2.7,$V583&gt;90),"Age OOR",AN583+1.6449*VLOOKUP(AN$14&amp;"-rse-"&amp;$E583,Equations!$G:$I,3,0)))</f>
        <v/>
      </c>
      <c r="AQ583" s="10" t="str">
        <f t="shared" si="213"/>
        <v/>
      </c>
      <c r="AR583" s="10" t="str">
        <f>IF($Z583="","",IF(OR($V583&lt;2.7,$V583&gt;90),"Age OOR",($Z583-AN583)/VLOOKUP(AN$14&amp;"-rse-"&amp;$E583,Equations!$G:$I,3,0)))</f>
        <v/>
      </c>
      <c r="AS583" s="10" t="str">
        <f>IF($AA583="","",IF(OR($V583&lt;2.7,$V583&gt;90),"Age OOR",VLOOKUP(AS$14&amp;"-int-"&amp;$F583,Equations!$G:$I,3,0)+VLOOKUP(AS$14&amp;"-sexo-"&amp;$F583,Equations!$G:$I,3,0)*$U583+VLOOKUP(AS$14&amp;"-edad-"&amp;$F583,Equations!$G:$I,3,0)*$V583+VLOOKUP(AS$14&amp;"-est-"&amp;$F583,Equations!$G:$I,3,0)*(1/$W583)+VLOOKUP(AS$14&amp;"-imc-"&amp;$F583,Equations!$G:$I,3,0)*(1/$Q583)))</f>
        <v/>
      </c>
      <c r="AT583" s="10" t="str">
        <f>IF($AA583="","",IF(OR($V583&lt;2.7,$V583&gt;90),"Age OOR",AS583-1.6449*VLOOKUP(AS$14&amp;"-rse-"&amp;$F583,Equations!$G:$I,3,0)))</f>
        <v/>
      </c>
      <c r="AU583" s="10" t="str">
        <f>IF($AA583="","",IF(OR($V583&lt;2.7,$V583&gt;90),"Age OOR",AS583+1.6449*VLOOKUP(AS$14&amp;"-rse-"&amp;$F583,Equations!$G:$I,3,0)))</f>
        <v/>
      </c>
      <c r="AV583" s="10" t="str">
        <f t="shared" si="214"/>
        <v/>
      </c>
      <c r="AW583" s="10" t="str">
        <f>IF($AA583="","",IF(OR($V583&lt;2.7,$V583&gt;90),"Age OOR",($AA583-AS583)/VLOOKUP(AS$14&amp;"-rse-"&amp;$F583,Equations!$G:$I,3,0)))</f>
        <v/>
      </c>
      <c r="AX583" s="10" t="str">
        <f>IF($AB583="","",IF(OR($V583&lt;2.7,$V583&gt;90),"Age OOR",VLOOKUP(AX$14&amp;"-int-"&amp;$G583,Equations!$G:$I,3,0)+VLOOKUP(AX$14&amp;"-sexo-"&amp;$G583,Equations!$G:$I,3,0)*$U583+VLOOKUP(AX$14&amp;"-edad-"&amp;$G583,Equations!$G:$I,3,0)*$V583+VLOOKUP(AX$14&amp;"-est-"&amp;$G583,Equations!$G:$I,3,0)*(1/$W583)+VLOOKUP(AX$14&amp;"-imc-"&amp;$G583,Equations!$G:$I,3,0)*(1/$Q583)))</f>
        <v/>
      </c>
      <c r="AY583" s="10" t="str">
        <f>IF($AB583="","",IF(OR($V583&lt;2.7,$V583&gt;90),"Age OOR",AX583-1.6449*VLOOKUP(AX$14&amp;"-rse-"&amp;$G583,Equations!$G:$I,3,0)))</f>
        <v/>
      </c>
      <c r="AZ583" s="10" t="str">
        <f>IF($AB583="","",IF(OR($V583&lt;2.7,$V583&gt;90),"Age OOR",AX583+1.6449*VLOOKUP(AX$14&amp;"-rse-"&amp;$G583,Equations!$G:$I,3,0)))</f>
        <v/>
      </c>
      <c r="BA583" s="10" t="str">
        <f t="shared" si="215"/>
        <v/>
      </c>
      <c r="BB583" s="10" t="str">
        <f>IF($AB583="","",IF(OR($V583&lt;2.7,$V583&gt;90),"Age OOR",($AB583-AX583)/VLOOKUP(AX$14&amp;"-rse-"&amp;$G583,Equations!$G:$I,3,0)))</f>
        <v/>
      </c>
      <c r="BC583" s="10" t="str">
        <f>IF($AC583="","",IF(OR($V583&lt;2.7,$V583&gt;90),"Age OOR",VLOOKUP(BC$14&amp;"-int-"&amp;$H583,Equations!$G:$I,3,0)+VLOOKUP(BC$14&amp;"-sexo-"&amp;$H583,Equations!$G:$I,3,0)*$U583+VLOOKUP(BC$14&amp;"-edad-"&amp;$H583,Equations!$G:$I,3,0)*$V583+VLOOKUP(BC$14&amp;"-est-"&amp;$H583,Equations!$G:$I,3,0)*(1/$W583)+VLOOKUP(BC$14&amp;"-imc-"&amp;$H583,Equations!$G:$I,3,0)*(1/$Q583)))</f>
        <v/>
      </c>
      <c r="BD583" s="10" t="str">
        <f>IF($AC583="","",IF(OR($V583&lt;2.7,$V583&gt;90),"Age OOR",BC583-1.6449*VLOOKUP(BC$14&amp;"-rse-"&amp;$H583,Equations!$G:$I,3,0)))</f>
        <v/>
      </c>
      <c r="BE583" s="10" t="str">
        <f>IF($AC583="","",IF(OR($V583&lt;2.7,$V583&gt;90),"Age OOR",BC583+1.6449*VLOOKUP(BC$14&amp;"-rse-"&amp;$H583,Equations!$G:$I,3,0)))</f>
        <v/>
      </c>
      <c r="BF583" s="10" t="str">
        <f t="shared" si="216"/>
        <v/>
      </c>
      <c r="BG583" s="10" t="str">
        <f>IF($AC583="","",IF(OR($V583&lt;2.7,$V583&gt;90),"Age OOR",($AC583-BC583)/VLOOKUP(BC$14&amp;"-rse-"&amp;$H583,Equations!$G:$I,3,0)))</f>
        <v/>
      </c>
      <c r="BH583" s="10" t="str">
        <f>IF($AD583="","",IF(OR($V583&lt;2.7,$V583&gt;90),"Age OOR",VLOOKUP(BH$14&amp;"-int-"&amp;$I583,Equations!$G:$I,3,0)+VLOOKUP(BH$14&amp;"-sexo-"&amp;$I583,Equations!$G:$I,3,0)*$U583+VLOOKUP(BH$14&amp;"-edad-"&amp;$I583,Equations!$G:$I,3,0)*$V583+VLOOKUP(BH$14&amp;"-est-"&amp;$I583,Equations!$G:$I,3,0)*(1/$W583)+VLOOKUP(BH$14&amp;"-imc-"&amp;$I583,Equations!$G:$I,3,0)*(1/$Q583)))</f>
        <v/>
      </c>
      <c r="BI583" s="10" t="str">
        <f>IF($AD583="","",IF(OR($V583&lt;2.7,$V583&gt;90),"Age OOR",BH583-1.6449*VLOOKUP(BH$14&amp;"-rse-"&amp;$I583,Equations!$G:$I,3,0)))</f>
        <v/>
      </c>
      <c r="BJ583" s="10" t="str">
        <f>IF($AD583="","",IF(OR($V583&lt;2.7,$V583&gt;90),"Age OOR",BH583+1.6449*VLOOKUP(BH$14&amp;"-rse-"&amp;$I583,Equations!$G:$I,3,0)))</f>
        <v/>
      </c>
      <c r="BK583" s="10" t="str">
        <f t="shared" si="217"/>
        <v/>
      </c>
      <c r="BL583" s="10" t="str">
        <f>IF($AD583="","",IF(OR($V583&lt;2.7,$V583&gt;90),"Age OOR",($AD583-BH583)/VLOOKUP(BH$14&amp;"-rse-"&amp;$I583,Equations!$G:$I,3,0)))</f>
        <v/>
      </c>
      <c r="BM583" s="10" t="str">
        <f>IF($AE583="","",IF(OR($V583&lt;2.7,$V583&gt;90),"Age OOR",VLOOKUP(BM$14&amp;"-int-"&amp;$J583,Equations!$G:$I,3,0)+VLOOKUP(BM$14&amp;"-sexo-"&amp;$J583,Equations!$G:$I,3,0)*$U583+VLOOKUP(BM$14&amp;"-edad-"&amp;$J583,Equations!$G:$I,3,0)*$V583+VLOOKUP(BM$14&amp;"-est-"&amp;$J583,Equations!$G:$I,3,0)*(1/$W583)+VLOOKUP(BM$14&amp;"-imc-"&amp;$J583,Equations!$G:$I,3,0)*(1/$Q583)))</f>
        <v/>
      </c>
      <c r="BN583" s="10" t="str">
        <f>IF($AE583="","",IF(OR($V583&lt;2.7,$V583&gt;90),"Age OOR",BM583-1.6449*VLOOKUP(BM$14&amp;"-rse-"&amp;$J583,Equations!$G:$I,3,0)))</f>
        <v/>
      </c>
      <c r="BO583" s="10" t="str">
        <f>IF($AE583="","",IF(OR($V583&lt;2.7,$V583&gt;90),"Age OOR",BM583+1.6449*VLOOKUP(BM$14&amp;"-rse-"&amp;$J583,Equations!$G:$I,3,0)))</f>
        <v/>
      </c>
      <c r="BP583" s="10" t="str">
        <f t="shared" si="218"/>
        <v/>
      </c>
      <c r="BQ583" s="10" t="str">
        <f>IF($AE583="","",IF(OR($V583&lt;2.7,$V583&gt;90),"Age OOR",($AE583-BM583)/VLOOKUP(BM$14&amp;"-rse-"&amp;$J583,Equations!$G:$I,3,0)))</f>
        <v/>
      </c>
      <c r="BR583" s="10" t="str">
        <f>IF($AF583="","",IF(OR($V583&lt;2.7,$V583&gt;90),"Age OOR",VLOOKUP(BR$14&amp;"-int-"&amp;$K583,Equations!$G:$I,3,0)+VLOOKUP(BR$14&amp;"-sexo-"&amp;$K583,Equations!$G:$I,3,0)*$U583+VLOOKUP(BR$14&amp;"-edad-"&amp;$K583,Equations!$G:$I,3,0)*$V583+VLOOKUP(BR$14&amp;"-est-"&amp;$K583,Equations!$G:$I,3,0)*(1/$W583)+VLOOKUP(BR$14&amp;"-imc-"&amp;$K583,Equations!$G:$I,3,0)*(1/$Q583)))</f>
        <v/>
      </c>
      <c r="BS583" s="10" t="str">
        <f>IF($AF583="","",IF(OR($V583&lt;2.7,$V583&gt;90),"Age OOR",BR583-1.6449*VLOOKUP(BR$14&amp;"-rse-"&amp;$K583,Equations!$G:$I,3,0)))</f>
        <v/>
      </c>
      <c r="BT583" s="10" t="str">
        <f>IF($AF583="","",IF(OR($V583&lt;2.7,$V583&gt;90),"Age OOR",BR583+1.6449*VLOOKUP(BR$14&amp;"-rse-"&amp;$K583,Equations!$G:$I,3,0)))</f>
        <v/>
      </c>
      <c r="BU583" s="10" t="str">
        <f t="shared" si="219"/>
        <v/>
      </c>
      <c r="BV583" s="10" t="str">
        <f>IF($AF583="","",IF(OR($V583&lt;2.7,$V583&gt;90),"Age OOR",($AF583-BR583)/VLOOKUP(BR$14&amp;"-rse-"&amp;$K583,Equations!$G:$I,3,0)))</f>
        <v/>
      </c>
      <c r="BW583" s="10" t="str">
        <f>IF($AG583="","",IF(OR($V583&lt;2.7,$V583&gt;90),"Age OOR",VLOOKUP(BW$14&amp;"-int-"&amp;$L583,Equations!$G:$I,3,0)+VLOOKUP(BW$14&amp;"-sexo-"&amp;$L583,Equations!$G:$I,3,0)*$U583+VLOOKUP(BW$14&amp;"-edad-"&amp;$L583,Equations!$G:$I,3,0)*$V583+VLOOKUP(BW$14&amp;"-est-"&amp;$L583,Equations!$G:$I,3,0)*(1/$W583)+VLOOKUP(BW$14&amp;"-imc-"&amp;$L583,Equations!$G:$I,3,0)*(1/$Q583)))</f>
        <v/>
      </c>
      <c r="BX583" s="10" t="str">
        <f>IF($AG583="","",IF(OR($V583&lt;2.7,$V583&gt;90),"Age OOR",BW583-1.6449*VLOOKUP(BW$14&amp;"-rse-"&amp;$L583,Equations!$G:$I,3,0)))</f>
        <v/>
      </c>
      <c r="BY583" s="10" t="str">
        <f>IF($AG583="","",IF(OR($V583&lt;2.7,$V583&gt;90),"Age OOR",BW583+1.6449*VLOOKUP(BW$14&amp;"-rse-"&amp;$L583,Equations!$G:$I,3,0)))</f>
        <v/>
      </c>
      <c r="BZ583" s="10" t="str">
        <f t="shared" si="220"/>
        <v/>
      </c>
      <c r="CA583" s="10" t="str">
        <f>IF($AG583="","",IF(OR($V583&lt;2.7,$V583&gt;90),"Age OOR",($AG583-BW583)/VLOOKUP(BW$14&amp;"-rse-"&amp;$L583,Equations!$G:$I,3,0)))</f>
        <v/>
      </c>
      <c r="CB583" s="10" t="str">
        <f>IF($AH583="","",IF(OR($V583&lt;2.7,$V583&gt;90),"Age OOR",VLOOKUP(CB$14&amp;"-int-"&amp;$M583,Equations!$G:$I,3,0)+VLOOKUP(CB$14&amp;"-sexo-"&amp;$M583,Equations!$G:$I,3,0)*$U583+VLOOKUP(CB$14&amp;"-edad-"&amp;$M583,Equations!$G:$I,3,0)*$V583+VLOOKUP(CB$14&amp;"-est-"&amp;$M583,Equations!$G:$I,3,0)*(1/$W583)+VLOOKUP(CB$14&amp;"-imc-"&amp;$M583,Equations!$G:$I,3,0)*(1/$Q583)))</f>
        <v/>
      </c>
      <c r="CC583" s="10" t="str">
        <f>IF($AH583="","",IF(OR($V583&lt;2.7,$V583&gt;90),"Age OOR",CB583-1.6449*VLOOKUP(CB$14&amp;"-rse-"&amp;$M583,Equations!$G:$I,3,0)))</f>
        <v/>
      </c>
      <c r="CD583" s="10" t="str">
        <f>IF($AH583="","",IF(OR($V583&lt;2.7,$V583&gt;90),"Age OOR",CB583+1.6449*VLOOKUP(CB$14&amp;"-rse-"&amp;$M583,Equations!$G:$I,3,0)))</f>
        <v/>
      </c>
      <c r="CE583" s="10" t="str">
        <f t="shared" si="221"/>
        <v/>
      </c>
      <c r="CF583" s="10" t="str">
        <f>IF($AH583="","",IF(OR($V583&lt;2.7,$V583&gt;90),"Age OOR",($AH583-CB583)/VLOOKUP(CB$14&amp;"-rse-"&amp;$M583,Equations!$G:$I,3,0)))</f>
        <v/>
      </c>
      <c r="CG583" s="10" t="str">
        <f>IF($AI583="","",IF(OR($V583&lt;2.7,$V583&gt;90),"Age OOR",VLOOKUP(CG$14&amp;"-int-"&amp;$N583,Equations!$G:$I,3,0)+VLOOKUP(CG$14&amp;"-sexo-"&amp;$N583,Equations!$G:$I,3,0)*$U583+VLOOKUP(CG$14&amp;"-edad-"&amp;$N583,Equations!$G:$I,3,0)*$V583+VLOOKUP(CG$14&amp;"-est-"&amp;$N583,Equations!$G:$I,3,0)*(1/$W583)+VLOOKUP(CG$14&amp;"-imc-"&amp;$N583,Equations!$G:$I,3,0)*(1/$Q583)))</f>
        <v/>
      </c>
      <c r="CH583" s="10" t="str">
        <f>IF($AI583="","",IF(OR($V583&lt;2.7,$V583&gt;90),"Age OOR",CG583-1.6449*VLOOKUP(CG$14&amp;"-rse-"&amp;$N583,Equations!$G:$I,3,0)))</f>
        <v/>
      </c>
      <c r="CI583" s="10" t="str">
        <f>IF($AI583="","",IF(OR($V583&lt;2.7,$V583&gt;90),"Age OOR",CG583+1.6449*VLOOKUP(CG$14&amp;"-rse-"&amp;$N583,Equations!$G:$I,3,0)))</f>
        <v/>
      </c>
      <c r="CJ583" s="10" t="str">
        <f t="shared" si="222"/>
        <v/>
      </c>
      <c r="CK583" s="10" t="str">
        <f>IF($AI583="","",IF(OR($V583&lt;2.7,$V583&gt;90),"Age OOR",($AI583-CG583)/VLOOKUP(CG$14&amp;"-rse-"&amp;$N583,Equations!$G:$I,3,0)))</f>
        <v/>
      </c>
      <c r="CL583" s="10" t="str">
        <f>IF($AJ583="","",IF(OR($V583&lt;2.7,$V583&gt;90),"Age OOR",VLOOKUP(CL$14&amp;"-int-"&amp;$O583,Equations!$G:$I,3,0)+VLOOKUP(CL$14&amp;"-sexo-"&amp;$O583,Equations!$G:$I,3,0)*$U583+VLOOKUP(CL$14&amp;"-edad-"&amp;$O583,Equations!$G:$I,3,0)*$V583+VLOOKUP(CL$14&amp;"-est-"&amp;$O583,Equations!$G:$I,3,0)*(1/$W583)+VLOOKUP(CL$14&amp;"-imc-"&amp;$O583,Equations!$G:$I,3,0)*(1/$Q583)))</f>
        <v/>
      </c>
      <c r="CM583" s="10" t="str">
        <f>IF($AJ583="","",IF(OR($V583&lt;2.7,$V583&gt;90),"Age OOR",CL583-1.6449*VLOOKUP(CL$14&amp;"-rse-"&amp;$O583,Equations!$G:$I,3,0)))</f>
        <v/>
      </c>
      <c r="CN583" s="10" t="str">
        <f>IF($AJ583="","",IF(OR($V583&lt;2.7,$V583&gt;90),"Age OOR",CL583+1.6449*VLOOKUP(CL$14&amp;"-rse-"&amp;$O583,Equations!$G:$I,3,0)))</f>
        <v/>
      </c>
      <c r="CO583" s="10" t="str">
        <f t="shared" si="223"/>
        <v/>
      </c>
      <c r="CP583" s="10" t="str">
        <f>IF($AJ583="","",IF(OR($V583&lt;2.7,$V583&gt;90),"Age OOR",($AJ583-CL583)/VLOOKUP(CL$14&amp;"-rse-"&amp;$O583,Equations!$G:$I,3,0)))</f>
        <v/>
      </c>
      <c r="CQ583" s="10" t="str">
        <f>IF($AK583="","",IF(OR($V583&lt;2.7,$V583&gt;90),"Age OOR",EXP(VLOOKUP(CQ$14&amp;"-int-"&amp;$P583,Equations!$G:$I,3,0)+VLOOKUP(CQ$14&amp;"-sexo-"&amp;$P583,Equations!$G:$I,3,0)*$U583+VLOOKUP(CQ$14&amp;"-edad-"&amp;$P583,Equations!$G:$I,3,0)*$V583+VLOOKUP(CQ$14&amp;"-est-"&amp;$P583,Equations!$G:$I,3,0)*(1/$W583)+VLOOKUP(CQ$14&amp;"-imc-"&amp;$P583,Equations!$G:$I,3,0)*(1/$Q583))))</f>
        <v/>
      </c>
      <c r="CR583" s="10" t="str">
        <f>IF($AK583="","",IF(OR($V583&lt;2.7,$V583&gt;90),"Age OOR",EXP(LN(CQ583)-1.6449*VLOOKUP(CQ$14&amp;"-rse-"&amp;$P583,Equations!$G:$I,3,0))))</f>
        <v/>
      </c>
      <c r="CS583" s="10" t="str">
        <f>IF($AK583="","",IF(OR($V583&lt;2.7,$V583&gt;90),"Age OOR",EXP(LN(CQ583)+1.6449*VLOOKUP(CQ$14&amp;"-rse-"&amp;$P583,Equations!$G:$I,3,0))))</f>
        <v/>
      </c>
      <c r="CT583" s="10" t="str">
        <f t="shared" si="224"/>
        <v/>
      </c>
      <c r="CU583" s="10" t="str">
        <f>IF($AK583="","",IF(OR($V583&lt;2.7,$V583&gt;90),"Age OOR",(LN($AK583)-LN(CQ583))/VLOOKUP(CQ$14&amp;"-rse-"&amp;$P583,Equations!$G:$I,3,0)))</f>
        <v/>
      </c>
      <c r="CV583" s="47"/>
    </row>
    <row r="584" spans="5:123" x14ac:dyDescent="0.2">
      <c r="E584" s="23" t="str">
        <f t="shared" si="200"/>
        <v>Age out of range</v>
      </c>
      <c r="F584" s="23" t="str">
        <f t="shared" si="201"/>
        <v>Age out of range</v>
      </c>
      <c r="G584" s="23" t="str">
        <f t="shared" si="202"/>
        <v>Age out of range</v>
      </c>
      <c r="H584" s="23" t="str">
        <f t="shared" si="203"/>
        <v>Age out of range</v>
      </c>
      <c r="I584" s="23" t="str">
        <f t="shared" si="204"/>
        <v>Age out of range</v>
      </c>
      <c r="J584" s="23" t="str">
        <f t="shared" si="205"/>
        <v>Age out of range</v>
      </c>
      <c r="K584" s="23" t="str">
        <f t="shared" si="206"/>
        <v>Age out of range</v>
      </c>
      <c r="L584" s="23" t="str">
        <f t="shared" si="207"/>
        <v>Age out of range</v>
      </c>
      <c r="M584" s="23" t="str">
        <f t="shared" si="208"/>
        <v>Age out of range</v>
      </c>
      <c r="N584" s="23" t="str">
        <f t="shared" si="209"/>
        <v>Age out of range</v>
      </c>
      <c r="O584" s="23" t="str">
        <f t="shared" si="210"/>
        <v>Age out of range</v>
      </c>
      <c r="P584" s="23" t="str">
        <f t="shared" si="211"/>
        <v>Age out of range</v>
      </c>
      <c r="Q584" s="23" t="e">
        <f t="shared" si="212"/>
        <v>#DIV/0!</v>
      </c>
      <c r="R584" s="17"/>
      <c r="S584" s="23">
        <v>568</v>
      </c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7"/>
      <c r="AM584" s="47"/>
      <c r="AN584" s="10" t="str">
        <f>IF($Z584="","",IF(OR($V584&lt;2.7,$V584&gt;90),"Age OOR",VLOOKUP(AN$14&amp;"-int-"&amp;$E584,Equations!$G:$I,3,0)+VLOOKUP(AN$14&amp;"-sexo-"&amp;$E584,Equations!$G:$I,3,0)*$U584+VLOOKUP(AN$14&amp;"-edad-"&amp;$E584,Equations!$G:$I,3,0)*$V584+VLOOKUP(AN$14&amp;"-est-"&amp;$E584,Equations!$G:$I,3,0)*(1/$W584)+VLOOKUP(AN$14&amp;"-imc-"&amp;$E584,Equations!$G:$I,3,0)*(1/$Q584)))</f>
        <v/>
      </c>
      <c r="AO584" s="10" t="str">
        <f>IF($Z584="","",IF(OR($V584&lt;2.7,$V584&gt;90),"Age OOR",AN584-1.6449*VLOOKUP(AN$14&amp;"-rse-"&amp;$E584,Equations!$G:$I,3,0)))</f>
        <v/>
      </c>
      <c r="AP584" s="10" t="str">
        <f>IF($Z584="","",IF(OR($V584&lt;2.7,$V584&gt;90),"Age OOR",AN584+1.6449*VLOOKUP(AN$14&amp;"-rse-"&amp;$E584,Equations!$G:$I,3,0)))</f>
        <v/>
      </c>
      <c r="AQ584" s="10" t="str">
        <f t="shared" si="213"/>
        <v/>
      </c>
      <c r="AR584" s="10" t="str">
        <f>IF($Z584="","",IF(OR($V584&lt;2.7,$V584&gt;90),"Age OOR",($Z584-AN584)/VLOOKUP(AN$14&amp;"-rse-"&amp;$E584,Equations!$G:$I,3,0)))</f>
        <v/>
      </c>
      <c r="AS584" s="10" t="str">
        <f>IF($AA584="","",IF(OR($V584&lt;2.7,$V584&gt;90),"Age OOR",VLOOKUP(AS$14&amp;"-int-"&amp;$F584,Equations!$G:$I,3,0)+VLOOKUP(AS$14&amp;"-sexo-"&amp;$F584,Equations!$G:$I,3,0)*$U584+VLOOKUP(AS$14&amp;"-edad-"&amp;$F584,Equations!$G:$I,3,0)*$V584+VLOOKUP(AS$14&amp;"-est-"&amp;$F584,Equations!$G:$I,3,0)*(1/$W584)+VLOOKUP(AS$14&amp;"-imc-"&amp;$F584,Equations!$G:$I,3,0)*(1/$Q584)))</f>
        <v/>
      </c>
      <c r="AT584" s="10" t="str">
        <f>IF($AA584="","",IF(OR($V584&lt;2.7,$V584&gt;90),"Age OOR",AS584-1.6449*VLOOKUP(AS$14&amp;"-rse-"&amp;$F584,Equations!$G:$I,3,0)))</f>
        <v/>
      </c>
      <c r="AU584" s="10" t="str">
        <f>IF($AA584="","",IF(OR($V584&lt;2.7,$V584&gt;90),"Age OOR",AS584+1.6449*VLOOKUP(AS$14&amp;"-rse-"&amp;$F584,Equations!$G:$I,3,0)))</f>
        <v/>
      </c>
      <c r="AV584" s="10" t="str">
        <f t="shared" si="214"/>
        <v/>
      </c>
      <c r="AW584" s="10" t="str">
        <f>IF($AA584="","",IF(OR($V584&lt;2.7,$V584&gt;90),"Age OOR",($AA584-AS584)/VLOOKUP(AS$14&amp;"-rse-"&amp;$F584,Equations!$G:$I,3,0)))</f>
        <v/>
      </c>
      <c r="AX584" s="10" t="str">
        <f>IF($AB584="","",IF(OR($V584&lt;2.7,$V584&gt;90),"Age OOR",VLOOKUP(AX$14&amp;"-int-"&amp;$G584,Equations!$G:$I,3,0)+VLOOKUP(AX$14&amp;"-sexo-"&amp;$G584,Equations!$G:$I,3,0)*$U584+VLOOKUP(AX$14&amp;"-edad-"&amp;$G584,Equations!$G:$I,3,0)*$V584+VLOOKUP(AX$14&amp;"-est-"&amp;$G584,Equations!$G:$I,3,0)*(1/$W584)+VLOOKUP(AX$14&amp;"-imc-"&amp;$G584,Equations!$G:$I,3,0)*(1/$Q584)))</f>
        <v/>
      </c>
      <c r="AY584" s="10" t="str">
        <f>IF($AB584="","",IF(OR($V584&lt;2.7,$V584&gt;90),"Age OOR",AX584-1.6449*VLOOKUP(AX$14&amp;"-rse-"&amp;$G584,Equations!$G:$I,3,0)))</f>
        <v/>
      </c>
      <c r="AZ584" s="10" t="str">
        <f>IF($AB584="","",IF(OR($V584&lt;2.7,$V584&gt;90),"Age OOR",AX584+1.6449*VLOOKUP(AX$14&amp;"-rse-"&amp;$G584,Equations!$G:$I,3,0)))</f>
        <v/>
      </c>
      <c r="BA584" s="10" t="str">
        <f t="shared" si="215"/>
        <v/>
      </c>
      <c r="BB584" s="10" t="str">
        <f>IF($AB584="","",IF(OR($V584&lt;2.7,$V584&gt;90),"Age OOR",($AB584-AX584)/VLOOKUP(AX$14&amp;"-rse-"&amp;$G584,Equations!$G:$I,3,0)))</f>
        <v/>
      </c>
      <c r="BC584" s="10" t="str">
        <f>IF($AC584="","",IF(OR($V584&lt;2.7,$V584&gt;90),"Age OOR",VLOOKUP(BC$14&amp;"-int-"&amp;$H584,Equations!$G:$I,3,0)+VLOOKUP(BC$14&amp;"-sexo-"&amp;$H584,Equations!$G:$I,3,0)*$U584+VLOOKUP(BC$14&amp;"-edad-"&amp;$H584,Equations!$G:$I,3,0)*$V584+VLOOKUP(BC$14&amp;"-est-"&amp;$H584,Equations!$G:$I,3,0)*(1/$W584)+VLOOKUP(BC$14&amp;"-imc-"&amp;$H584,Equations!$G:$I,3,0)*(1/$Q584)))</f>
        <v/>
      </c>
      <c r="BD584" s="10" t="str">
        <f>IF($AC584="","",IF(OR($V584&lt;2.7,$V584&gt;90),"Age OOR",BC584-1.6449*VLOOKUP(BC$14&amp;"-rse-"&amp;$H584,Equations!$G:$I,3,0)))</f>
        <v/>
      </c>
      <c r="BE584" s="10" t="str">
        <f>IF($AC584="","",IF(OR($V584&lt;2.7,$V584&gt;90),"Age OOR",BC584+1.6449*VLOOKUP(BC$14&amp;"-rse-"&amp;$H584,Equations!$G:$I,3,0)))</f>
        <v/>
      </c>
      <c r="BF584" s="10" t="str">
        <f t="shared" si="216"/>
        <v/>
      </c>
      <c r="BG584" s="10" t="str">
        <f>IF($AC584="","",IF(OR($V584&lt;2.7,$V584&gt;90),"Age OOR",($AC584-BC584)/VLOOKUP(BC$14&amp;"-rse-"&amp;$H584,Equations!$G:$I,3,0)))</f>
        <v/>
      </c>
      <c r="BH584" s="10" t="str">
        <f>IF($AD584="","",IF(OR($V584&lt;2.7,$V584&gt;90),"Age OOR",VLOOKUP(BH$14&amp;"-int-"&amp;$I584,Equations!$G:$I,3,0)+VLOOKUP(BH$14&amp;"-sexo-"&amp;$I584,Equations!$G:$I,3,0)*$U584+VLOOKUP(BH$14&amp;"-edad-"&amp;$I584,Equations!$G:$I,3,0)*$V584+VLOOKUP(BH$14&amp;"-est-"&amp;$I584,Equations!$G:$I,3,0)*(1/$W584)+VLOOKUP(BH$14&amp;"-imc-"&amp;$I584,Equations!$G:$I,3,0)*(1/$Q584)))</f>
        <v/>
      </c>
      <c r="BI584" s="10" t="str">
        <f>IF($AD584="","",IF(OR($V584&lt;2.7,$V584&gt;90),"Age OOR",BH584-1.6449*VLOOKUP(BH$14&amp;"-rse-"&amp;$I584,Equations!$G:$I,3,0)))</f>
        <v/>
      </c>
      <c r="BJ584" s="10" t="str">
        <f>IF($AD584="","",IF(OR($V584&lt;2.7,$V584&gt;90),"Age OOR",BH584+1.6449*VLOOKUP(BH$14&amp;"-rse-"&amp;$I584,Equations!$G:$I,3,0)))</f>
        <v/>
      </c>
      <c r="BK584" s="10" t="str">
        <f t="shared" si="217"/>
        <v/>
      </c>
      <c r="BL584" s="10" t="str">
        <f>IF($AD584="","",IF(OR($V584&lt;2.7,$V584&gt;90),"Age OOR",($AD584-BH584)/VLOOKUP(BH$14&amp;"-rse-"&amp;$I584,Equations!$G:$I,3,0)))</f>
        <v/>
      </c>
      <c r="BM584" s="10" t="str">
        <f>IF($AE584="","",IF(OR($V584&lt;2.7,$V584&gt;90),"Age OOR",VLOOKUP(BM$14&amp;"-int-"&amp;$J584,Equations!$G:$I,3,0)+VLOOKUP(BM$14&amp;"-sexo-"&amp;$J584,Equations!$G:$I,3,0)*$U584+VLOOKUP(BM$14&amp;"-edad-"&amp;$J584,Equations!$G:$I,3,0)*$V584+VLOOKUP(BM$14&amp;"-est-"&amp;$J584,Equations!$G:$I,3,0)*(1/$W584)+VLOOKUP(BM$14&amp;"-imc-"&amp;$J584,Equations!$G:$I,3,0)*(1/$Q584)))</f>
        <v/>
      </c>
      <c r="BN584" s="10" t="str">
        <f>IF($AE584="","",IF(OR($V584&lt;2.7,$V584&gt;90),"Age OOR",BM584-1.6449*VLOOKUP(BM$14&amp;"-rse-"&amp;$J584,Equations!$G:$I,3,0)))</f>
        <v/>
      </c>
      <c r="BO584" s="10" t="str">
        <f>IF($AE584="","",IF(OR($V584&lt;2.7,$V584&gt;90),"Age OOR",BM584+1.6449*VLOOKUP(BM$14&amp;"-rse-"&amp;$J584,Equations!$G:$I,3,0)))</f>
        <v/>
      </c>
      <c r="BP584" s="10" t="str">
        <f t="shared" si="218"/>
        <v/>
      </c>
      <c r="BQ584" s="10" t="str">
        <f>IF($AE584="","",IF(OR($V584&lt;2.7,$V584&gt;90),"Age OOR",($AE584-BM584)/VLOOKUP(BM$14&amp;"-rse-"&amp;$J584,Equations!$G:$I,3,0)))</f>
        <v/>
      </c>
      <c r="BR584" s="10" t="str">
        <f>IF($AF584="","",IF(OR($V584&lt;2.7,$V584&gt;90),"Age OOR",VLOOKUP(BR$14&amp;"-int-"&amp;$K584,Equations!$G:$I,3,0)+VLOOKUP(BR$14&amp;"-sexo-"&amp;$K584,Equations!$G:$I,3,0)*$U584+VLOOKUP(BR$14&amp;"-edad-"&amp;$K584,Equations!$G:$I,3,0)*$V584+VLOOKUP(BR$14&amp;"-est-"&amp;$K584,Equations!$G:$I,3,0)*(1/$W584)+VLOOKUP(BR$14&amp;"-imc-"&amp;$K584,Equations!$G:$I,3,0)*(1/$Q584)))</f>
        <v/>
      </c>
      <c r="BS584" s="10" t="str">
        <f>IF($AF584="","",IF(OR($V584&lt;2.7,$V584&gt;90),"Age OOR",BR584-1.6449*VLOOKUP(BR$14&amp;"-rse-"&amp;$K584,Equations!$G:$I,3,0)))</f>
        <v/>
      </c>
      <c r="BT584" s="10" t="str">
        <f>IF($AF584="","",IF(OR($V584&lt;2.7,$V584&gt;90),"Age OOR",BR584+1.6449*VLOOKUP(BR$14&amp;"-rse-"&amp;$K584,Equations!$G:$I,3,0)))</f>
        <v/>
      </c>
      <c r="BU584" s="10" t="str">
        <f t="shared" si="219"/>
        <v/>
      </c>
      <c r="BV584" s="10" t="str">
        <f>IF($AF584="","",IF(OR($V584&lt;2.7,$V584&gt;90),"Age OOR",($AF584-BR584)/VLOOKUP(BR$14&amp;"-rse-"&amp;$K584,Equations!$G:$I,3,0)))</f>
        <v/>
      </c>
      <c r="BW584" s="10" t="str">
        <f>IF($AG584="","",IF(OR($V584&lt;2.7,$V584&gt;90),"Age OOR",VLOOKUP(BW$14&amp;"-int-"&amp;$L584,Equations!$G:$I,3,0)+VLOOKUP(BW$14&amp;"-sexo-"&amp;$L584,Equations!$G:$I,3,0)*$U584+VLOOKUP(BW$14&amp;"-edad-"&amp;$L584,Equations!$G:$I,3,0)*$V584+VLOOKUP(BW$14&amp;"-est-"&amp;$L584,Equations!$G:$I,3,0)*(1/$W584)+VLOOKUP(BW$14&amp;"-imc-"&amp;$L584,Equations!$G:$I,3,0)*(1/$Q584)))</f>
        <v/>
      </c>
      <c r="BX584" s="10" t="str">
        <f>IF($AG584="","",IF(OR($V584&lt;2.7,$V584&gt;90),"Age OOR",BW584-1.6449*VLOOKUP(BW$14&amp;"-rse-"&amp;$L584,Equations!$G:$I,3,0)))</f>
        <v/>
      </c>
      <c r="BY584" s="10" t="str">
        <f>IF($AG584="","",IF(OR($V584&lt;2.7,$V584&gt;90),"Age OOR",BW584+1.6449*VLOOKUP(BW$14&amp;"-rse-"&amp;$L584,Equations!$G:$I,3,0)))</f>
        <v/>
      </c>
      <c r="BZ584" s="10" t="str">
        <f t="shared" si="220"/>
        <v/>
      </c>
      <c r="CA584" s="10" t="str">
        <f>IF($AG584="","",IF(OR($V584&lt;2.7,$V584&gt;90),"Age OOR",($AG584-BW584)/VLOOKUP(BW$14&amp;"-rse-"&amp;$L584,Equations!$G:$I,3,0)))</f>
        <v/>
      </c>
      <c r="CB584" s="10" t="str">
        <f>IF($AH584="","",IF(OR($V584&lt;2.7,$V584&gt;90),"Age OOR",VLOOKUP(CB$14&amp;"-int-"&amp;$M584,Equations!$G:$I,3,0)+VLOOKUP(CB$14&amp;"-sexo-"&amp;$M584,Equations!$G:$I,3,0)*$U584+VLOOKUP(CB$14&amp;"-edad-"&amp;$M584,Equations!$G:$I,3,0)*$V584+VLOOKUP(CB$14&amp;"-est-"&amp;$M584,Equations!$G:$I,3,0)*(1/$W584)+VLOOKUP(CB$14&amp;"-imc-"&amp;$M584,Equations!$G:$I,3,0)*(1/$Q584)))</f>
        <v/>
      </c>
      <c r="CC584" s="10" t="str">
        <f>IF($AH584="","",IF(OR($V584&lt;2.7,$V584&gt;90),"Age OOR",CB584-1.6449*VLOOKUP(CB$14&amp;"-rse-"&amp;$M584,Equations!$G:$I,3,0)))</f>
        <v/>
      </c>
      <c r="CD584" s="10" t="str">
        <f>IF($AH584="","",IF(OR($V584&lt;2.7,$V584&gt;90),"Age OOR",CB584+1.6449*VLOOKUP(CB$14&amp;"-rse-"&amp;$M584,Equations!$G:$I,3,0)))</f>
        <v/>
      </c>
      <c r="CE584" s="10" t="str">
        <f t="shared" si="221"/>
        <v/>
      </c>
      <c r="CF584" s="10" t="str">
        <f>IF($AH584="","",IF(OR($V584&lt;2.7,$V584&gt;90),"Age OOR",($AH584-CB584)/VLOOKUP(CB$14&amp;"-rse-"&amp;$M584,Equations!$G:$I,3,0)))</f>
        <v/>
      </c>
      <c r="CG584" s="10" t="str">
        <f>IF($AI584="","",IF(OR($V584&lt;2.7,$V584&gt;90),"Age OOR",VLOOKUP(CG$14&amp;"-int-"&amp;$N584,Equations!$G:$I,3,0)+VLOOKUP(CG$14&amp;"-sexo-"&amp;$N584,Equations!$G:$I,3,0)*$U584+VLOOKUP(CG$14&amp;"-edad-"&amp;$N584,Equations!$G:$I,3,0)*$V584+VLOOKUP(CG$14&amp;"-est-"&amp;$N584,Equations!$G:$I,3,0)*(1/$W584)+VLOOKUP(CG$14&amp;"-imc-"&amp;$N584,Equations!$G:$I,3,0)*(1/$Q584)))</f>
        <v/>
      </c>
      <c r="CH584" s="10" t="str">
        <f>IF($AI584="","",IF(OR($V584&lt;2.7,$V584&gt;90),"Age OOR",CG584-1.6449*VLOOKUP(CG$14&amp;"-rse-"&amp;$N584,Equations!$G:$I,3,0)))</f>
        <v/>
      </c>
      <c r="CI584" s="10" t="str">
        <f>IF($AI584="","",IF(OR($V584&lt;2.7,$V584&gt;90),"Age OOR",CG584+1.6449*VLOOKUP(CG$14&amp;"-rse-"&amp;$N584,Equations!$G:$I,3,0)))</f>
        <v/>
      </c>
      <c r="CJ584" s="10" t="str">
        <f t="shared" si="222"/>
        <v/>
      </c>
      <c r="CK584" s="10" t="str">
        <f>IF($AI584="","",IF(OR($V584&lt;2.7,$V584&gt;90),"Age OOR",($AI584-CG584)/VLOOKUP(CG$14&amp;"-rse-"&amp;$N584,Equations!$G:$I,3,0)))</f>
        <v/>
      </c>
      <c r="CL584" s="10" t="str">
        <f>IF($AJ584="","",IF(OR($V584&lt;2.7,$V584&gt;90),"Age OOR",VLOOKUP(CL$14&amp;"-int-"&amp;$O584,Equations!$G:$I,3,0)+VLOOKUP(CL$14&amp;"-sexo-"&amp;$O584,Equations!$G:$I,3,0)*$U584+VLOOKUP(CL$14&amp;"-edad-"&amp;$O584,Equations!$G:$I,3,0)*$V584+VLOOKUP(CL$14&amp;"-est-"&amp;$O584,Equations!$G:$I,3,0)*(1/$W584)+VLOOKUP(CL$14&amp;"-imc-"&amp;$O584,Equations!$G:$I,3,0)*(1/$Q584)))</f>
        <v/>
      </c>
      <c r="CM584" s="10" t="str">
        <f>IF($AJ584="","",IF(OR($V584&lt;2.7,$V584&gt;90),"Age OOR",CL584-1.6449*VLOOKUP(CL$14&amp;"-rse-"&amp;$O584,Equations!$G:$I,3,0)))</f>
        <v/>
      </c>
      <c r="CN584" s="10" t="str">
        <f>IF($AJ584="","",IF(OR($V584&lt;2.7,$V584&gt;90),"Age OOR",CL584+1.6449*VLOOKUP(CL$14&amp;"-rse-"&amp;$O584,Equations!$G:$I,3,0)))</f>
        <v/>
      </c>
      <c r="CO584" s="10" t="str">
        <f t="shared" si="223"/>
        <v/>
      </c>
      <c r="CP584" s="10" t="str">
        <f>IF($AJ584="","",IF(OR($V584&lt;2.7,$V584&gt;90),"Age OOR",($AJ584-CL584)/VLOOKUP(CL$14&amp;"-rse-"&amp;$O584,Equations!$G:$I,3,0)))</f>
        <v/>
      </c>
      <c r="CQ584" s="10" t="str">
        <f>IF($AK584="","",IF(OR($V584&lt;2.7,$V584&gt;90),"Age OOR",EXP(VLOOKUP(CQ$14&amp;"-int-"&amp;$P584,Equations!$G:$I,3,0)+VLOOKUP(CQ$14&amp;"-sexo-"&amp;$P584,Equations!$G:$I,3,0)*$U584+VLOOKUP(CQ$14&amp;"-edad-"&amp;$P584,Equations!$G:$I,3,0)*$V584+VLOOKUP(CQ$14&amp;"-est-"&amp;$P584,Equations!$G:$I,3,0)*(1/$W584)+VLOOKUP(CQ$14&amp;"-imc-"&amp;$P584,Equations!$G:$I,3,0)*(1/$Q584))))</f>
        <v/>
      </c>
      <c r="CR584" s="10" t="str">
        <f>IF($AK584="","",IF(OR($V584&lt;2.7,$V584&gt;90),"Age OOR",EXP(LN(CQ584)-1.6449*VLOOKUP(CQ$14&amp;"-rse-"&amp;$P584,Equations!$G:$I,3,0))))</f>
        <v/>
      </c>
      <c r="CS584" s="10" t="str">
        <f>IF($AK584="","",IF(OR($V584&lt;2.7,$V584&gt;90),"Age OOR",EXP(LN(CQ584)+1.6449*VLOOKUP(CQ$14&amp;"-rse-"&amp;$P584,Equations!$G:$I,3,0))))</f>
        <v/>
      </c>
      <c r="CT584" s="10" t="str">
        <f t="shared" si="224"/>
        <v/>
      </c>
      <c r="CU584" s="10" t="str">
        <f>IF($AK584="","",IF(OR($V584&lt;2.7,$V584&gt;90),"Age OOR",(LN($AK584)-LN(CQ584))/VLOOKUP(CQ$14&amp;"-rse-"&amp;$P584,Equations!$G:$I,3,0)))</f>
        <v/>
      </c>
      <c r="CV584" s="47"/>
    </row>
    <row r="585" spans="5:123" x14ac:dyDescent="0.2">
      <c r="E585" s="23" t="str">
        <f t="shared" si="200"/>
        <v>Age out of range</v>
      </c>
      <c r="F585" s="23" t="str">
        <f t="shared" si="201"/>
        <v>Age out of range</v>
      </c>
      <c r="G585" s="23" t="str">
        <f t="shared" si="202"/>
        <v>Age out of range</v>
      </c>
      <c r="H585" s="23" t="str">
        <f t="shared" si="203"/>
        <v>Age out of range</v>
      </c>
      <c r="I585" s="23" t="str">
        <f t="shared" si="204"/>
        <v>Age out of range</v>
      </c>
      <c r="J585" s="23" t="str">
        <f t="shared" si="205"/>
        <v>Age out of range</v>
      </c>
      <c r="K585" s="23" t="str">
        <f t="shared" si="206"/>
        <v>Age out of range</v>
      </c>
      <c r="L585" s="23" t="str">
        <f t="shared" si="207"/>
        <v>Age out of range</v>
      </c>
      <c r="M585" s="23" t="str">
        <f t="shared" si="208"/>
        <v>Age out of range</v>
      </c>
      <c r="N585" s="23" t="str">
        <f t="shared" si="209"/>
        <v>Age out of range</v>
      </c>
      <c r="O585" s="23" t="str">
        <f t="shared" si="210"/>
        <v>Age out of range</v>
      </c>
      <c r="P585" s="23" t="str">
        <f t="shared" si="211"/>
        <v>Age out of range</v>
      </c>
      <c r="Q585" s="23" t="e">
        <f t="shared" si="212"/>
        <v>#DIV/0!</v>
      </c>
      <c r="R585" s="17"/>
      <c r="S585" s="23">
        <v>569</v>
      </c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7"/>
      <c r="AM585" s="47"/>
      <c r="AN585" s="10" t="str">
        <f>IF($Z585="","",IF(OR($V585&lt;2.7,$V585&gt;90),"Age OOR",VLOOKUP(AN$14&amp;"-int-"&amp;$E585,Equations!$G:$I,3,0)+VLOOKUP(AN$14&amp;"-sexo-"&amp;$E585,Equations!$G:$I,3,0)*$U585+VLOOKUP(AN$14&amp;"-edad-"&amp;$E585,Equations!$G:$I,3,0)*$V585+VLOOKUP(AN$14&amp;"-est-"&amp;$E585,Equations!$G:$I,3,0)*(1/$W585)+VLOOKUP(AN$14&amp;"-imc-"&amp;$E585,Equations!$G:$I,3,0)*(1/$Q585)))</f>
        <v/>
      </c>
      <c r="AO585" s="10" t="str">
        <f>IF($Z585="","",IF(OR($V585&lt;2.7,$V585&gt;90),"Age OOR",AN585-1.6449*VLOOKUP(AN$14&amp;"-rse-"&amp;$E585,Equations!$G:$I,3,0)))</f>
        <v/>
      </c>
      <c r="AP585" s="10" t="str">
        <f>IF($Z585="","",IF(OR($V585&lt;2.7,$V585&gt;90),"Age OOR",AN585+1.6449*VLOOKUP(AN$14&amp;"-rse-"&amp;$E585,Equations!$G:$I,3,0)))</f>
        <v/>
      </c>
      <c r="AQ585" s="10" t="str">
        <f t="shared" si="213"/>
        <v/>
      </c>
      <c r="AR585" s="10" t="str">
        <f>IF($Z585="","",IF(OR($V585&lt;2.7,$V585&gt;90),"Age OOR",($Z585-AN585)/VLOOKUP(AN$14&amp;"-rse-"&amp;$E585,Equations!$G:$I,3,0)))</f>
        <v/>
      </c>
      <c r="AS585" s="10" t="str">
        <f>IF($AA585="","",IF(OR($V585&lt;2.7,$V585&gt;90),"Age OOR",VLOOKUP(AS$14&amp;"-int-"&amp;$F585,Equations!$G:$I,3,0)+VLOOKUP(AS$14&amp;"-sexo-"&amp;$F585,Equations!$G:$I,3,0)*$U585+VLOOKUP(AS$14&amp;"-edad-"&amp;$F585,Equations!$G:$I,3,0)*$V585+VLOOKUP(AS$14&amp;"-est-"&amp;$F585,Equations!$G:$I,3,0)*(1/$W585)+VLOOKUP(AS$14&amp;"-imc-"&amp;$F585,Equations!$G:$I,3,0)*(1/$Q585)))</f>
        <v/>
      </c>
      <c r="AT585" s="10" t="str">
        <f>IF($AA585="","",IF(OR($V585&lt;2.7,$V585&gt;90),"Age OOR",AS585-1.6449*VLOOKUP(AS$14&amp;"-rse-"&amp;$F585,Equations!$G:$I,3,0)))</f>
        <v/>
      </c>
      <c r="AU585" s="10" t="str">
        <f>IF($AA585="","",IF(OR($V585&lt;2.7,$V585&gt;90),"Age OOR",AS585+1.6449*VLOOKUP(AS$14&amp;"-rse-"&amp;$F585,Equations!$G:$I,3,0)))</f>
        <v/>
      </c>
      <c r="AV585" s="10" t="str">
        <f t="shared" si="214"/>
        <v/>
      </c>
      <c r="AW585" s="10" t="str">
        <f>IF($AA585="","",IF(OR($V585&lt;2.7,$V585&gt;90),"Age OOR",($AA585-AS585)/VLOOKUP(AS$14&amp;"-rse-"&amp;$F585,Equations!$G:$I,3,0)))</f>
        <v/>
      </c>
      <c r="AX585" s="10" t="str">
        <f>IF($AB585="","",IF(OR($V585&lt;2.7,$V585&gt;90),"Age OOR",VLOOKUP(AX$14&amp;"-int-"&amp;$G585,Equations!$G:$I,3,0)+VLOOKUP(AX$14&amp;"-sexo-"&amp;$G585,Equations!$G:$I,3,0)*$U585+VLOOKUP(AX$14&amp;"-edad-"&amp;$G585,Equations!$G:$I,3,0)*$V585+VLOOKUP(AX$14&amp;"-est-"&amp;$G585,Equations!$G:$I,3,0)*(1/$W585)+VLOOKUP(AX$14&amp;"-imc-"&amp;$G585,Equations!$G:$I,3,0)*(1/$Q585)))</f>
        <v/>
      </c>
      <c r="AY585" s="10" t="str">
        <f>IF($AB585="","",IF(OR($V585&lt;2.7,$V585&gt;90),"Age OOR",AX585-1.6449*VLOOKUP(AX$14&amp;"-rse-"&amp;$G585,Equations!$G:$I,3,0)))</f>
        <v/>
      </c>
      <c r="AZ585" s="10" t="str">
        <f>IF($AB585="","",IF(OR($V585&lt;2.7,$V585&gt;90),"Age OOR",AX585+1.6449*VLOOKUP(AX$14&amp;"-rse-"&amp;$G585,Equations!$G:$I,3,0)))</f>
        <v/>
      </c>
      <c r="BA585" s="10" t="str">
        <f t="shared" si="215"/>
        <v/>
      </c>
      <c r="BB585" s="10" t="str">
        <f>IF($AB585="","",IF(OR($V585&lt;2.7,$V585&gt;90),"Age OOR",($AB585-AX585)/VLOOKUP(AX$14&amp;"-rse-"&amp;$G585,Equations!$G:$I,3,0)))</f>
        <v/>
      </c>
      <c r="BC585" s="10" t="str">
        <f>IF($AC585="","",IF(OR($V585&lt;2.7,$V585&gt;90),"Age OOR",VLOOKUP(BC$14&amp;"-int-"&amp;$H585,Equations!$G:$I,3,0)+VLOOKUP(BC$14&amp;"-sexo-"&amp;$H585,Equations!$G:$I,3,0)*$U585+VLOOKUP(BC$14&amp;"-edad-"&amp;$H585,Equations!$G:$I,3,0)*$V585+VLOOKUP(BC$14&amp;"-est-"&amp;$H585,Equations!$G:$I,3,0)*(1/$W585)+VLOOKUP(BC$14&amp;"-imc-"&amp;$H585,Equations!$G:$I,3,0)*(1/$Q585)))</f>
        <v/>
      </c>
      <c r="BD585" s="10" t="str">
        <f>IF($AC585="","",IF(OR($V585&lt;2.7,$V585&gt;90),"Age OOR",BC585-1.6449*VLOOKUP(BC$14&amp;"-rse-"&amp;$H585,Equations!$G:$I,3,0)))</f>
        <v/>
      </c>
      <c r="BE585" s="10" t="str">
        <f>IF($AC585="","",IF(OR($V585&lt;2.7,$V585&gt;90),"Age OOR",BC585+1.6449*VLOOKUP(BC$14&amp;"-rse-"&amp;$H585,Equations!$G:$I,3,0)))</f>
        <v/>
      </c>
      <c r="BF585" s="10" t="str">
        <f t="shared" si="216"/>
        <v/>
      </c>
      <c r="BG585" s="10" t="str">
        <f>IF($AC585="","",IF(OR($V585&lt;2.7,$V585&gt;90),"Age OOR",($AC585-BC585)/VLOOKUP(BC$14&amp;"-rse-"&amp;$H585,Equations!$G:$I,3,0)))</f>
        <v/>
      </c>
      <c r="BH585" s="10" t="str">
        <f>IF($AD585="","",IF(OR($V585&lt;2.7,$V585&gt;90),"Age OOR",VLOOKUP(BH$14&amp;"-int-"&amp;$I585,Equations!$G:$I,3,0)+VLOOKUP(BH$14&amp;"-sexo-"&amp;$I585,Equations!$G:$I,3,0)*$U585+VLOOKUP(BH$14&amp;"-edad-"&amp;$I585,Equations!$G:$I,3,0)*$V585+VLOOKUP(BH$14&amp;"-est-"&amp;$I585,Equations!$G:$I,3,0)*(1/$W585)+VLOOKUP(BH$14&amp;"-imc-"&amp;$I585,Equations!$G:$I,3,0)*(1/$Q585)))</f>
        <v/>
      </c>
      <c r="BI585" s="10" t="str">
        <f>IF($AD585="","",IF(OR($V585&lt;2.7,$V585&gt;90),"Age OOR",BH585-1.6449*VLOOKUP(BH$14&amp;"-rse-"&amp;$I585,Equations!$G:$I,3,0)))</f>
        <v/>
      </c>
      <c r="BJ585" s="10" t="str">
        <f>IF($AD585="","",IF(OR($V585&lt;2.7,$V585&gt;90),"Age OOR",BH585+1.6449*VLOOKUP(BH$14&amp;"-rse-"&amp;$I585,Equations!$G:$I,3,0)))</f>
        <v/>
      </c>
      <c r="BK585" s="10" t="str">
        <f t="shared" si="217"/>
        <v/>
      </c>
      <c r="BL585" s="10" t="str">
        <f>IF($AD585="","",IF(OR($V585&lt;2.7,$V585&gt;90),"Age OOR",($AD585-BH585)/VLOOKUP(BH$14&amp;"-rse-"&amp;$I585,Equations!$G:$I,3,0)))</f>
        <v/>
      </c>
      <c r="BM585" s="10" t="str">
        <f>IF($AE585="","",IF(OR($V585&lt;2.7,$V585&gt;90),"Age OOR",VLOOKUP(BM$14&amp;"-int-"&amp;$J585,Equations!$G:$I,3,0)+VLOOKUP(BM$14&amp;"-sexo-"&amp;$J585,Equations!$G:$I,3,0)*$U585+VLOOKUP(BM$14&amp;"-edad-"&amp;$J585,Equations!$G:$I,3,0)*$V585+VLOOKUP(BM$14&amp;"-est-"&amp;$J585,Equations!$G:$I,3,0)*(1/$W585)+VLOOKUP(BM$14&amp;"-imc-"&amp;$J585,Equations!$G:$I,3,0)*(1/$Q585)))</f>
        <v/>
      </c>
      <c r="BN585" s="10" t="str">
        <f>IF($AE585="","",IF(OR($V585&lt;2.7,$V585&gt;90),"Age OOR",BM585-1.6449*VLOOKUP(BM$14&amp;"-rse-"&amp;$J585,Equations!$G:$I,3,0)))</f>
        <v/>
      </c>
      <c r="BO585" s="10" t="str">
        <f>IF($AE585="","",IF(OR($V585&lt;2.7,$V585&gt;90),"Age OOR",BM585+1.6449*VLOOKUP(BM$14&amp;"-rse-"&amp;$J585,Equations!$G:$I,3,0)))</f>
        <v/>
      </c>
      <c r="BP585" s="10" t="str">
        <f t="shared" si="218"/>
        <v/>
      </c>
      <c r="BQ585" s="10" t="str">
        <f>IF($AE585="","",IF(OR($V585&lt;2.7,$V585&gt;90),"Age OOR",($AE585-BM585)/VLOOKUP(BM$14&amp;"-rse-"&amp;$J585,Equations!$G:$I,3,0)))</f>
        <v/>
      </c>
      <c r="BR585" s="10" t="str">
        <f>IF($AF585="","",IF(OR($V585&lt;2.7,$V585&gt;90),"Age OOR",VLOOKUP(BR$14&amp;"-int-"&amp;$K585,Equations!$G:$I,3,0)+VLOOKUP(BR$14&amp;"-sexo-"&amp;$K585,Equations!$G:$I,3,0)*$U585+VLOOKUP(BR$14&amp;"-edad-"&amp;$K585,Equations!$G:$I,3,0)*$V585+VLOOKUP(BR$14&amp;"-est-"&amp;$K585,Equations!$G:$I,3,0)*(1/$W585)+VLOOKUP(BR$14&amp;"-imc-"&amp;$K585,Equations!$G:$I,3,0)*(1/$Q585)))</f>
        <v/>
      </c>
      <c r="BS585" s="10" t="str">
        <f>IF($AF585="","",IF(OR($V585&lt;2.7,$V585&gt;90),"Age OOR",BR585-1.6449*VLOOKUP(BR$14&amp;"-rse-"&amp;$K585,Equations!$G:$I,3,0)))</f>
        <v/>
      </c>
      <c r="BT585" s="10" t="str">
        <f>IF($AF585="","",IF(OR($V585&lt;2.7,$V585&gt;90),"Age OOR",BR585+1.6449*VLOOKUP(BR$14&amp;"-rse-"&amp;$K585,Equations!$G:$I,3,0)))</f>
        <v/>
      </c>
      <c r="BU585" s="10" t="str">
        <f t="shared" si="219"/>
        <v/>
      </c>
      <c r="BV585" s="10" t="str">
        <f>IF($AF585="","",IF(OR($V585&lt;2.7,$V585&gt;90),"Age OOR",($AF585-BR585)/VLOOKUP(BR$14&amp;"-rse-"&amp;$K585,Equations!$G:$I,3,0)))</f>
        <v/>
      </c>
      <c r="BW585" s="10" t="str">
        <f>IF($AG585="","",IF(OR($V585&lt;2.7,$V585&gt;90),"Age OOR",VLOOKUP(BW$14&amp;"-int-"&amp;$L585,Equations!$G:$I,3,0)+VLOOKUP(BW$14&amp;"-sexo-"&amp;$L585,Equations!$G:$I,3,0)*$U585+VLOOKUP(BW$14&amp;"-edad-"&amp;$L585,Equations!$G:$I,3,0)*$V585+VLOOKUP(BW$14&amp;"-est-"&amp;$L585,Equations!$G:$I,3,0)*(1/$W585)+VLOOKUP(BW$14&amp;"-imc-"&amp;$L585,Equations!$G:$I,3,0)*(1/$Q585)))</f>
        <v/>
      </c>
      <c r="BX585" s="10" t="str">
        <f>IF($AG585="","",IF(OR($V585&lt;2.7,$V585&gt;90),"Age OOR",BW585-1.6449*VLOOKUP(BW$14&amp;"-rse-"&amp;$L585,Equations!$G:$I,3,0)))</f>
        <v/>
      </c>
      <c r="BY585" s="10" t="str">
        <f>IF($AG585="","",IF(OR($V585&lt;2.7,$V585&gt;90),"Age OOR",BW585+1.6449*VLOOKUP(BW$14&amp;"-rse-"&amp;$L585,Equations!$G:$I,3,0)))</f>
        <v/>
      </c>
      <c r="BZ585" s="10" t="str">
        <f t="shared" si="220"/>
        <v/>
      </c>
      <c r="CA585" s="10" t="str">
        <f>IF($AG585="","",IF(OR($V585&lt;2.7,$V585&gt;90),"Age OOR",($AG585-BW585)/VLOOKUP(BW$14&amp;"-rse-"&amp;$L585,Equations!$G:$I,3,0)))</f>
        <v/>
      </c>
      <c r="CB585" s="10" t="str">
        <f>IF($AH585="","",IF(OR($V585&lt;2.7,$V585&gt;90),"Age OOR",VLOOKUP(CB$14&amp;"-int-"&amp;$M585,Equations!$G:$I,3,0)+VLOOKUP(CB$14&amp;"-sexo-"&amp;$M585,Equations!$G:$I,3,0)*$U585+VLOOKUP(CB$14&amp;"-edad-"&amp;$M585,Equations!$G:$I,3,0)*$V585+VLOOKUP(CB$14&amp;"-est-"&amp;$M585,Equations!$G:$I,3,0)*(1/$W585)+VLOOKUP(CB$14&amp;"-imc-"&amp;$M585,Equations!$G:$I,3,0)*(1/$Q585)))</f>
        <v/>
      </c>
      <c r="CC585" s="10" t="str">
        <f>IF($AH585="","",IF(OR($V585&lt;2.7,$V585&gt;90),"Age OOR",CB585-1.6449*VLOOKUP(CB$14&amp;"-rse-"&amp;$M585,Equations!$G:$I,3,0)))</f>
        <v/>
      </c>
      <c r="CD585" s="10" t="str">
        <f>IF($AH585="","",IF(OR($V585&lt;2.7,$V585&gt;90),"Age OOR",CB585+1.6449*VLOOKUP(CB$14&amp;"-rse-"&amp;$M585,Equations!$G:$I,3,0)))</f>
        <v/>
      </c>
      <c r="CE585" s="10" t="str">
        <f t="shared" si="221"/>
        <v/>
      </c>
      <c r="CF585" s="10" t="str">
        <f>IF($AH585="","",IF(OR($V585&lt;2.7,$V585&gt;90),"Age OOR",($AH585-CB585)/VLOOKUP(CB$14&amp;"-rse-"&amp;$M585,Equations!$G:$I,3,0)))</f>
        <v/>
      </c>
      <c r="CG585" s="10" t="str">
        <f>IF($AI585="","",IF(OR($V585&lt;2.7,$V585&gt;90),"Age OOR",VLOOKUP(CG$14&amp;"-int-"&amp;$N585,Equations!$G:$I,3,0)+VLOOKUP(CG$14&amp;"-sexo-"&amp;$N585,Equations!$G:$I,3,0)*$U585+VLOOKUP(CG$14&amp;"-edad-"&amp;$N585,Equations!$G:$I,3,0)*$V585+VLOOKUP(CG$14&amp;"-est-"&amp;$N585,Equations!$G:$I,3,0)*(1/$W585)+VLOOKUP(CG$14&amp;"-imc-"&amp;$N585,Equations!$G:$I,3,0)*(1/$Q585)))</f>
        <v/>
      </c>
      <c r="CH585" s="10" t="str">
        <f>IF($AI585="","",IF(OR($V585&lt;2.7,$V585&gt;90),"Age OOR",CG585-1.6449*VLOOKUP(CG$14&amp;"-rse-"&amp;$N585,Equations!$G:$I,3,0)))</f>
        <v/>
      </c>
      <c r="CI585" s="10" t="str">
        <f>IF($AI585="","",IF(OR($V585&lt;2.7,$V585&gt;90),"Age OOR",CG585+1.6449*VLOOKUP(CG$14&amp;"-rse-"&amp;$N585,Equations!$G:$I,3,0)))</f>
        <v/>
      </c>
      <c r="CJ585" s="10" t="str">
        <f t="shared" si="222"/>
        <v/>
      </c>
      <c r="CK585" s="10" t="str">
        <f>IF($AI585="","",IF(OR($V585&lt;2.7,$V585&gt;90),"Age OOR",($AI585-CG585)/VLOOKUP(CG$14&amp;"-rse-"&amp;$N585,Equations!$G:$I,3,0)))</f>
        <v/>
      </c>
      <c r="CL585" s="10" t="str">
        <f>IF($AJ585="","",IF(OR($V585&lt;2.7,$V585&gt;90),"Age OOR",VLOOKUP(CL$14&amp;"-int-"&amp;$O585,Equations!$G:$I,3,0)+VLOOKUP(CL$14&amp;"-sexo-"&amp;$O585,Equations!$G:$I,3,0)*$U585+VLOOKUP(CL$14&amp;"-edad-"&amp;$O585,Equations!$G:$I,3,0)*$V585+VLOOKUP(CL$14&amp;"-est-"&amp;$O585,Equations!$G:$I,3,0)*(1/$W585)+VLOOKUP(CL$14&amp;"-imc-"&amp;$O585,Equations!$G:$I,3,0)*(1/$Q585)))</f>
        <v/>
      </c>
      <c r="CM585" s="10" t="str">
        <f>IF($AJ585="","",IF(OR($V585&lt;2.7,$V585&gt;90),"Age OOR",CL585-1.6449*VLOOKUP(CL$14&amp;"-rse-"&amp;$O585,Equations!$G:$I,3,0)))</f>
        <v/>
      </c>
      <c r="CN585" s="10" t="str">
        <f>IF($AJ585="","",IF(OR($V585&lt;2.7,$V585&gt;90),"Age OOR",CL585+1.6449*VLOOKUP(CL$14&amp;"-rse-"&amp;$O585,Equations!$G:$I,3,0)))</f>
        <v/>
      </c>
      <c r="CO585" s="10" t="str">
        <f t="shared" si="223"/>
        <v/>
      </c>
      <c r="CP585" s="10" t="str">
        <f>IF($AJ585="","",IF(OR($V585&lt;2.7,$V585&gt;90),"Age OOR",($AJ585-CL585)/VLOOKUP(CL$14&amp;"-rse-"&amp;$O585,Equations!$G:$I,3,0)))</f>
        <v/>
      </c>
      <c r="CQ585" s="10" t="str">
        <f>IF($AK585="","",IF(OR($V585&lt;2.7,$V585&gt;90),"Age OOR",EXP(VLOOKUP(CQ$14&amp;"-int-"&amp;$P585,Equations!$G:$I,3,0)+VLOOKUP(CQ$14&amp;"-sexo-"&amp;$P585,Equations!$G:$I,3,0)*$U585+VLOOKUP(CQ$14&amp;"-edad-"&amp;$P585,Equations!$G:$I,3,0)*$V585+VLOOKUP(CQ$14&amp;"-est-"&amp;$P585,Equations!$G:$I,3,0)*(1/$W585)+VLOOKUP(CQ$14&amp;"-imc-"&amp;$P585,Equations!$G:$I,3,0)*(1/$Q585))))</f>
        <v/>
      </c>
      <c r="CR585" s="10" t="str">
        <f>IF($AK585="","",IF(OR($V585&lt;2.7,$V585&gt;90),"Age OOR",EXP(LN(CQ585)-1.6449*VLOOKUP(CQ$14&amp;"-rse-"&amp;$P585,Equations!$G:$I,3,0))))</f>
        <v/>
      </c>
      <c r="CS585" s="10" t="str">
        <f>IF($AK585="","",IF(OR($V585&lt;2.7,$V585&gt;90),"Age OOR",EXP(LN(CQ585)+1.6449*VLOOKUP(CQ$14&amp;"-rse-"&amp;$P585,Equations!$G:$I,3,0))))</f>
        <v/>
      </c>
      <c r="CT585" s="10" t="str">
        <f t="shared" si="224"/>
        <v/>
      </c>
      <c r="CU585" s="10" t="str">
        <f>IF($AK585="","",IF(OR($V585&lt;2.7,$V585&gt;90),"Age OOR",(LN($AK585)-LN(CQ585))/VLOOKUP(CQ$14&amp;"-rse-"&amp;$P585,Equations!$G:$I,3,0)))</f>
        <v/>
      </c>
      <c r="CV585" s="47"/>
    </row>
    <row r="586" spans="5:123" x14ac:dyDescent="0.2">
      <c r="E586" s="23" t="str">
        <f t="shared" si="200"/>
        <v>Age out of range</v>
      </c>
      <c r="F586" s="23" t="str">
        <f t="shared" si="201"/>
        <v>Age out of range</v>
      </c>
      <c r="G586" s="23" t="str">
        <f t="shared" si="202"/>
        <v>Age out of range</v>
      </c>
      <c r="H586" s="23" t="str">
        <f t="shared" si="203"/>
        <v>Age out of range</v>
      </c>
      <c r="I586" s="23" t="str">
        <f t="shared" si="204"/>
        <v>Age out of range</v>
      </c>
      <c r="J586" s="23" t="str">
        <f t="shared" si="205"/>
        <v>Age out of range</v>
      </c>
      <c r="K586" s="23" t="str">
        <f t="shared" si="206"/>
        <v>Age out of range</v>
      </c>
      <c r="L586" s="23" t="str">
        <f t="shared" si="207"/>
        <v>Age out of range</v>
      </c>
      <c r="M586" s="23" t="str">
        <f t="shared" si="208"/>
        <v>Age out of range</v>
      </c>
      <c r="N586" s="23" t="str">
        <f t="shared" si="209"/>
        <v>Age out of range</v>
      </c>
      <c r="O586" s="23" t="str">
        <f t="shared" si="210"/>
        <v>Age out of range</v>
      </c>
      <c r="P586" s="23" t="str">
        <f t="shared" si="211"/>
        <v>Age out of range</v>
      </c>
      <c r="Q586" s="23" t="e">
        <f t="shared" si="212"/>
        <v>#DIV/0!</v>
      </c>
      <c r="R586" s="17"/>
      <c r="S586" s="23">
        <v>570</v>
      </c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7"/>
      <c r="AM586" s="47"/>
      <c r="AN586" s="10" t="str">
        <f>IF($Z586="","",IF(OR($V586&lt;2.7,$V586&gt;90),"Age OOR",VLOOKUP(AN$14&amp;"-int-"&amp;$E586,Equations!$G:$I,3,0)+VLOOKUP(AN$14&amp;"-sexo-"&amp;$E586,Equations!$G:$I,3,0)*$U586+VLOOKUP(AN$14&amp;"-edad-"&amp;$E586,Equations!$G:$I,3,0)*$V586+VLOOKUP(AN$14&amp;"-est-"&amp;$E586,Equations!$G:$I,3,0)*(1/$W586)+VLOOKUP(AN$14&amp;"-imc-"&amp;$E586,Equations!$G:$I,3,0)*(1/$Q586)))</f>
        <v/>
      </c>
      <c r="AO586" s="10" t="str">
        <f>IF($Z586="","",IF(OR($V586&lt;2.7,$V586&gt;90),"Age OOR",AN586-1.6449*VLOOKUP(AN$14&amp;"-rse-"&amp;$E586,Equations!$G:$I,3,0)))</f>
        <v/>
      </c>
      <c r="AP586" s="10" t="str">
        <f>IF($Z586="","",IF(OR($V586&lt;2.7,$V586&gt;90),"Age OOR",AN586+1.6449*VLOOKUP(AN$14&amp;"-rse-"&amp;$E586,Equations!$G:$I,3,0)))</f>
        <v/>
      </c>
      <c r="AQ586" s="10" t="str">
        <f t="shared" si="213"/>
        <v/>
      </c>
      <c r="AR586" s="10" t="str">
        <f>IF($Z586="","",IF(OR($V586&lt;2.7,$V586&gt;90),"Age OOR",($Z586-AN586)/VLOOKUP(AN$14&amp;"-rse-"&amp;$E586,Equations!$G:$I,3,0)))</f>
        <v/>
      </c>
      <c r="AS586" s="10" t="str">
        <f>IF($AA586="","",IF(OR($V586&lt;2.7,$V586&gt;90),"Age OOR",VLOOKUP(AS$14&amp;"-int-"&amp;$F586,Equations!$G:$I,3,0)+VLOOKUP(AS$14&amp;"-sexo-"&amp;$F586,Equations!$G:$I,3,0)*$U586+VLOOKUP(AS$14&amp;"-edad-"&amp;$F586,Equations!$G:$I,3,0)*$V586+VLOOKUP(AS$14&amp;"-est-"&amp;$F586,Equations!$G:$I,3,0)*(1/$W586)+VLOOKUP(AS$14&amp;"-imc-"&amp;$F586,Equations!$G:$I,3,0)*(1/$Q586)))</f>
        <v/>
      </c>
      <c r="AT586" s="10" t="str">
        <f>IF($AA586="","",IF(OR($V586&lt;2.7,$V586&gt;90),"Age OOR",AS586-1.6449*VLOOKUP(AS$14&amp;"-rse-"&amp;$F586,Equations!$G:$I,3,0)))</f>
        <v/>
      </c>
      <c r="AU586" s="10" t="str">
        <f>IF($AA586="","",IF(OR($V586&lt;2.7,$V586&gt;90),"Age OOR",AS586+1.6449*VLOOKUP(AS$14&amp;"-rse-"&amp;$F586,Equations!$G:$I,3,0)))</f>
        <v/>
      </c>
      <c r="AV586" s="10" t="str">
        <f t="shared" si="214"/>
        <v/>
      </c>
      <c r="AW586" s="10" t="str">
        <f>IF($AA586="","",IF(OR($V586&lt;2.7,$V586&gt;90),"Age OOR",($AA586-AS586)/VLOOKUP(AS$14&amp;"-rse-"&amp;$F586,Equations!$G:$I,3,0)))</f>
        <v/>
      </c>
      <c r="AX586" s="10" t="str">
        <f>IF($AB586="","",IF(OR($V586&lt;2.7,$V586&gt;90),"Age OOR",VLOOKUP(AX$14&amp;"-int-"&amp;$G586,Equations!$G:$I,3,0)+VLOOKUP(AX$14&amp;"-sexo-"&amp;$G586,Equations!$G:$I,3,0)*$U586+VLOOKUP(AX$14&amp;"-edad-"&amp;$G586,Equations!$G:$I,3,0)*$V586+VLOOKUP(AX$14&amp;"-est-"&amp;$G586,Equations!$G:$I,3,0)*(1/$W586)+VLOOKUP(AX$14&amp;"-imc-"&amp;$G586,Equations!$G:$I,3,0)*(1/$Q586)))</f>
        <v/>
      </c>
      <c r="AY586" s="10" t="str">
        <f>IF($AB586="","",IF(OR($V586&lt;2.7,$V586&gt;90),"Age OOR",AX586-1.6449*VLOOKUP(AX$14&amp;"-rse-"&amp;$G586,Equations!$G:$I,3,0)))</f>
        <v/>
      </c>
      <c r="AZ586" s="10" t="str">
        <f>IF($AB586="","",IF(OR($V586&lt;2.7,$V586&gt;90),"Age OOR",AX586+1.6449*VLOOKUP(AX$14&amp;"-rse-"&amp;$G586,Equations!$G:$I,3,0)))</f>
        <v/>
      </c>
      <c r="BA586" s="10" t="str">
        <f t="shared" si="215"/>
        <v/>
      </c>
      <c r="BB586" s="10" t="str">
        <f>IF($AB586="","",IF(OR($V586&lt;2.7,$V586&gt;90),"Age OOR",($AB586-AX586)/VLOOKUP(AX$14&amp;"-rse-"&amp;$G586,Equations!$G:$I,3,0)))</f>
        <v/>
      </c>
      <c r="BC586" s="10" t="str">
        <f>IF($AC586="","",IF(OR($V586&lt;2.7,$V586&gt;90),"Age OOR",VLOOKUP(BC$14&amp;"-int-"&amp;$H586,Equations!$G:$I,3,0)+VLOOKUP(BC$14&amp;"-sexo-"&amp;$H586,Equations!$G:$I,3,0)*$U586+VLOOKUP(BC$14&amp;"-edad-"&amp;$H586,Equations!$G:$I,3,0)*$V586+VLOOKUP(BC$14&amp;"-est-"&amp;$H586,Equations!$G:$I,3,0)*(1/$W586)+VLOOKUP(BC$14&amp;"-imc-"&amp;$H586,Equations!$G:$I,3,0)*(1/$Q586)))</f>
        <v/>
      </c>
      <c r="BD586" s="10" t="str">
        <f>IF($AC586="","",IF(OR($V586&lt;2.7,$V586&gt;90),"Age OOR",BC586-1.6449*VLOOKUP(BC$14&amp;"-rse-"&amp;$H586,Equations!$G:$I,3,0)))</f>
        <v/>
      </c>
      <c r="BE586" s="10" t="str">
        <f>IF($AC586="","",IF(OR($V586&lt;2.7,$V586&gt;90),"Age OOR",BC586+1.6449*VLOOKUP(BC$14&amp;"-rse-"&amp;$H586,Equations!$G:$I,3,0)))</f>
        <v/>
      </c>
      <c r="BF586" s="10" t="str">
        <f t="shared" si="216"/>
        <v/>
      </c>
      <c r="BG586" s="10" t="str">
        <f>IF($AC586="","",IF(OR($V586&lt;2.7,$V586&gt;90),"Age OOR",($AC586-BC586)/VLOOKUP(BC$14&amp;"-rse-"&amp;$H586,Equations!$G:$I,3,0)))</f>
        <v/>
      </c>
      <c r="BH586" s="10" t="str">
        <f>IF($AD586="","",IF(OR($V586&lt;2.7,$V586&gt;90),"Age OOR",VLOOKUP(BH$14&amp;"-int-"&amp;$I586,Equations!$G:$I,3,0)+VLOOKUP(BH$14&amp;"-sexo-"&amp;$I586,Equations!$G:$I,3,0)*$U586+VLOOKUP(BH$14&amp;"-edad-"&amp;$I586,Equations!$G:$I,3,0)*$V586+VLOOKUP(BH$14&amp;"-est-"&amp;$I586,Equations!$G:$I,3,0)*(1/$W586)+VLOOKUP(BH$14&amp;"-imc-"&amp;$I586,Equations!$G:$I,3,0)*(1/$Q586)))</f>
        <v/>
      </c>
      <c r="BI586" s="10" t="str">
        <f>IF($AD586="","",IF(OR($V586&lt;2.7,$V586&gt;90),"Age OOR",BH586-1.6449*VLOOKUP(BH$14&amp;"-rse-"&amp;$I586,Equations!$G:$I,3,0)))</f>
        <v/>
      </c>
      <c r="BJ586" s="10" t="str">
        <f>IF($AD586="","",IF(OR($V586&lt;2.7,$V586&gt;90),"Age OOR",BH586+1.6449*VLOOKUP(BH$14&amp;"-rse-"&amp;$I586,Equations!$G:$I,3,0)))</f>
        <v/>
      </c>
      <c r="BK586" s="10" t="str">
        <f t="shared" si="217"/>
        <v/>
      </c>
      <c r="BL586" s="10" t="str">
        <f>IF($AD586="","",IF(OR($V586&lt;2.7,$V586&gt;90),"Age OOR",($AD586-BH586)/VLOOKUP(BH$14&amp;"-rse-"&amp;$I586,Equations!$G:$I,3,0)))</f>
        <v/>
      </c>
      <c r="BM586" s="10" t="str">
        <f>IF($AE586="","",IF(OR($V586&lt;2.7,$V586&gt;90),"Age OOR",VLOOKUP(BM$14&amp;"-int-"&amp;$J586,Equations!$G:$I,3,0)+VLOOKUP(BM$14&amp;"-sexo-"&amp;$J586,Equations!$G:$I,3,0)*$U586+VLOOKUP(BM$14&amp;"-edad-"&amp;$J586,Equations!$G:$I,3,0)*$V586+VLOOKUP(BM$14&amp;"-est-"&amp;$J586,Equations!$G:$I,3,0)*(1/$W586)+VLOOKUP(BM$14&amp;"-imc-"&amp;$J586,Equations!$G:$I,3,0)*(1/$Q586)))</f>
        <v/>
      </c>
      <c r="BN586" s="10" t="str">
        <f>IF($AE586="","",IF(OR($V586&lt;2.7,$V586&gt;90),"Age OOR",BM586-1.6449*VLOOKUP(BM$14&amp;"-rse-"&amp;$J586,Equations!$G:$I,3,0)))</f>
        <v/>
      </c>
      <c r="BO586" s="10" t="str">
        <f>IF($AE586="","",IF(OR($V586&lt;2.7,$V586&gt;90),"Age OOR",BM586+1.6449*VLOOKUP(BM$14&amp;"-rse-"&amp;$J586,Equations!$G:$I,3,0)))</f>
        <v/>
      </c>
      <c r="BP586" s="10" t="str">
        <f t="shared" si="218"/>
        <v/>
      </c>
      <c r="BQ586" s="10" t="str">
        <f>IF($AE586="","",IF(OR($V586&lt;2.7,$V586&gt;90),"Age OOR",($AE586-BM586)/VLOOKUP(BM$14&amp;"-rse-"&amp;$J586,Equations!$G:$I,3,0)))</f>
        <v/>
      </c>
      <c r="BR586" s="10" t="str">
        <f>IF($AF586="","",IF(OR($V586&lt;2.7,$V586&gt;90),"Age OOR",VLOOKUP(BR$14&amp;"-int-"&amp;$K586,Equations!$G:$I,3,0)+VLOOKUP(BR$14&amp;"-sexo-"&amp;$K586,Equations!$G:$I,3,0)*$U586+VLOOKUP(BR$14&amp;"-edad-"&amp;$K586,Equations!$G:$I,3,0)*$V586+VLOOKUP(BR$14&amp;"-est-"&amp;$K586,Equations!$G:$I,3,0)*(1/$W586)+VLOOKUP(BR$14&amp;"-imc-"&amp;$K586,Equations!$G:$I,3,0)*(1/$Q586)))</f>
        <v/>
      </c>
      <c r="BS586" s="10" t="str">
        <f>IF($AF586="","",IF(OR($V586&lt;2.7,$V586&gt;90),"Age OOR",BR586-1.6449*VLOOKUP(BR$14&amp;"-rse-"&amp;$K586,Equations!$G:$I,3,0)))</f>
        <v/>
      </c>
      <c r="BT586" s="10" t="str">
        <f>IF($AF586="","",IF(OR($V586&lt;2.7,$V586&gt;90),"Age OOR",BR586+1.6449*VLOOKUP(BR$14&amp;"-rse-"&amp;$K586,Equations!$G:$I,3,0)))</f>
        <v/>
      </c>
      <c r="BU586" s="10" t="str">
        <f t="shared" si="219"/>
        <v/>
      </c>
      <c r="BV586" s="10" t="str">
        <f>IF($AF586="","",IF(OR($V586&lt;2.7,$V586&gt;90),"Age OOR",($AF586-BR586)/VLOOKUP(BR$14&amp;"-rse-"&amp;$K586,Equations!$G:$I,3,0)))</f>
        <v/>
      </c>
      <c r="BW586" s="10" t="str">
        <f>IF($AG586="","",IF(OR($V586&lt;2.7,$V586&gt;90),"Age OOR",VLOOKUP(BW$14&amp;"-int-"&amp;$L586,Equations!$G:$I,3,0)+VLOOKUP(BW$14&amp;"-sexo-"&amp;$L586,Equations!$G:$I,3,0)*$U586+VLOOKUP(BW$14&amp;"-edad-"&amp;$L586,Equations!$G:$I,3,0)*$V586+VLOOKUP(BW$14&amp;"-est-"&amp;$L586,Equations!$G:$I,3,0)*(1/$W586)+VLOOKUP(BW$14&amp;"-imc-"&amp;$L586,Equations!$G:$I,3,0)*(1/$Q586)))</f>
        <v/>
      </c>
      <c r="BX586" s="10" t="str">
        <f>IF($AG586="","",IF(OR($V586&lt;2.7,$V586&gt;90),"Age OOR",BW586-1.6449*VLOOKUP(BW$14&amp;"-rse-"&amp;$L586,Equations!$G:$I,3,0)))</f>
        <v/>
      </c>
      <c r="BY586" s="10" t="str">
        <f>IF($AG586="","",IF(OR($V586&lt;2.7,$V586&gt;90),"Age OOR",BW586+1.6449*VLOOKUP(BW$14&amp;"-rse-"&amp;$L586,Equations!$G:$I,3,0)))</f>
        <v/>
      </c>
      <c r="BZ586" s="10" t="str">
        <f t="shared" si="220"/>
        <v/>
      </c>
      <c r="CA586" s="10" t="str">
        <f>IF($AG586="","",IF(OR($V586&lt;2.7,$V586&gt;90),"Age OOR",($AG586-BW586)/VLOOKUP(BW$14&amp;"-rse-"&amp;$L586,Equations!$G:$I,3,0)))</f>
        <v/>
      </c>
      <c r="CB586" s="10" t="str">
        <f>IF($AH586="","",IF(OR($V586&lt;2.7,$V586&gt;90),"Age OOR",VLOOKUP(CB$14&amp;"-int-"&amp;$M586,Equations!$G:$I,3,0)+VLOOKUP(CB$14&amp;"-sexo-"&amp;$M586,Equations!$G:$I,3,0)*$U586+VLOOKUP(CB$14&amp;"-edad-"&amp;$M586,Equations!$G:$I,3,0)*$V586+VLOOKUP(CB$14&amp;"-est-"&amp;$M586,Equations!$G:$I,3,0)*(1/$W586)+VLOOKUP(CB$14&amp;"-imc-"&amp;$M586,Equations!$G:$I,3,0)*(1/$Q586)))</f>
        <v/>
      </c>
      <c r="CC586" s="10" t="str">
        <f>IF($AH586="","",IF(OR($V586&lt;2.7,$V586&gt;90),"Age OOR",CB586-1.6449*VLOOKUP(CB$14&amp;"-rse-"&amp;$M586,Equations!$G:$I,3,0)))</f>
        <v/>
      </c>
      <c r="CD586" s="10" t="str">
        <f>IF($AH586="","",IF(OR($V586&lt;2.7,$V586&gt;90),"Age OOR",CB586+1.6449*VLOOKUP(CB$14&amp;"-rse-"&amp;$M586,Equations!$G:$I,3,0)))</f>
        <v/>
      </c>
      <c r="CE586" s="10" t="str">
        <f t="shared" si="221"/>
        <v/>
      </c>
      <c r="CF586" s="10" t="str">
        <f>IF($AH586="","",IF(OR($V586&lt;2.7,$V586&gt;90),"Age OOR",($AH586-CB586)/VLOOKUP(CB$14&amp;"-rse-"&amp;$M586,Equations!$G:$I,3,0)))</f>
        <v/>
      </c>
      <c r="CG586" s="10" t="str">
        <f>IF($AI586="","",IF(OR($V586&lt;2.7,$V586&gt;90),"Age OOR",VLOOKUP(CG$14&amp;"-int-"&amp;$N586,Equations!$G:$I,3,0)+VLOOKUP(CG$14&amp;"-sexo-"&amp;$N586,Equations!$G:$I,3,0)*$U586+VLOOKUP(CG$14&amp;"-edad-"&amp;$N586,Equations!$G:$I,3,0)*$V586+VLOOKUP(CG$14&amp;"-est-"&amp;$N586,Equations!$G:$I,3,0)*(1/$W586)+VLOOKUP(CG$14&amp;"-imc-"&amp;$N586,Equations!$G:$I,3,0)*(1/$Q586)))</f>
        <v/>
      </c>
      <c r="CH586" s="10" t="str">
        <f>IF($AI586="","",IF(OR($V586&lt;2.7,$V586&gt;90),"Age OOR",CG586-1.6449*VLOOKUP(CG$14&amp;"-rse-"&amp;$N586,Equations!$G:$I,3,0)))</f>
        <v/>
      </c>
      <c r="CI586" s="10" t="str">
        <f>IF($AI586="","",IF(OR($V586&lt;2.7,$V586&gt;90),"Age OOR",CG586+1.6449*VLOOKUP(CG$14&amp;"-rse-"&amp;$N586,Equations!$G:$I,3,0)))</f>
        <v/>
      </c>
      <c r="CJ586" s="10" t="str">
        <f t="shared" si="222"/>
        <v/>
      </c>
      <c r="CK586" s="10" t="str">
        <f>IF($AI586="","",IF(OR($V586&lt;2.7,$V586&gt;90),"Age OOR",($AI586-CG586)/VLOOKUP(CG$14&amp;"-rse-"&amp;$N586,Equations!$G:$I,3,0)))</f>
        <v/>
      </c>
      <c r="CL586" s="10" t="str">
        <f>IF($AJ586="","",IF(OR($V586&lt;2.7,$V586&gt;90),"Age OOR",VLOOKUP(CL$14&amp;"-int-"&amp;$O586,Equations!$G:$I,3,0)+VLOOKUP(CL$14&amp;"-sexo-"&amp;$O586,Equations!$G:$I,3,0)*$U586+VLOOKUP(CL$14&amp;"-edad-"&amp;$O586,Equations!$G:$I,3,0)*$V586+VLOOKUP(CL$14&amp;"-est-"&amp;$O586,Equations!$G:$I,3,0)*(1/$W586)+VLOOKUP(CL$14&amp;"-imc-"&amp;$O586,Equations!$G:$I,3,0)*(1/$Q586)))</f>
        <v/>
      </c>
      <c r="CM586" s="10" t="str">
        <f>IF($AJ586="","",IF(OR($V586&lt;2.7,$V586&gt;90),"Age OOR",CL586-1.6449*VLOOKUP(CL$14&amp;"-rse-"&amp;$O586,Equations!$G:$I,3,0)))</f>
        <v/>
      </c>
      <c r="CN586" s="10" t="str">
        <f>IF($AJ586="","",IF(OR($V586&lt;2.7,$V586&gt;90),"Age OOR",CL586+1.6449*VLOOKUP(CL$14&amp;"-rse-"&amp;$O586,Equations!$G:$I,3,0)))</f>
        <v/>
      </c>
      <c r="CO586" s="10" t="str">
        <f t="shared" si="223"/>
        <v/>
      </c>
      <c r="CP586" s="10" t="str">
        <f>IF($AJ586="","",IF(OR($V586&lt;2.7,$V586&gt;90),"Age OOR",($AJ586-CL586)/VLOOKUP(CL$14&amp;"-rse-"&amp;$O586,Equations!$G:$I,3,0)))</f>
        <v/>
      </c>
      <c r="CQ586" s="10" t="str">
        <f>IF($AK586="","",IF(OR($V586&lt;2.7,$V586&gt;90),"Age OOR",EXP(VLOOKUP(CQ$14&amp;"-int-"&amp;$P586,Equations!$G:$I,3,0)+VLOOKUP(CQ$14&amp;"-sexo-"&amp;$P586,Equations!$G:$I,3,0)*$U586+VLOOKUP(CQ$14&amp;"-edad-"&amp;$P586,Equations!$G:$I,3,0)*$V586+VLOOKUP(CQ$14&amp;"-est-"&amp;$P586,Equations!$G:$I,3,0)*(1/$W586)+VLOOKUP(CQ$14&amp;"-imc-"&amp;$P586,Equations!$G:$I,3,0)*(1/$Q586))))</f>
        <v/>
      </c>
      <c r="CR586" s="10" t="str">
        <f>IF($AK586="","",IF(OR($V586&lt;2.7,$V586&gt;90),"Age OOR",EXP(LN(CQ586)-1.6449*VLOOKUP(CQ$14&amp;"-rse-"&amp;$P586,Equations!$G:$I,3,0))))</f>
        <v/>
      </c>
      <c r="CS586" s="10" t="str">
        <f>IF($AK586="","",IF(OR($V586&lt;2.7,$V586&gt;90),"Age OOR",EXP(LN(CQ586)+1.6449*VLOOKUP(CQ$14&amp;"-rse-"&amp;$P586,Equations!$G:$I,3,0))))</f>
        <v/>
      </c>
      <c r="CT586" s="10" t="str">
        <f t="shared" si="224"/>
        <v/>
      </c>
      <c r="CU586" s="10" t="str">
        <f>IF($AK586="","",IF(OR($V586&lt;2.7,$V586&gt;90),"Age OOR",(LN($AK586)-LN(CQ586))/VLOOKUP(CQ$14&amp;"-rse-"&amp;$P586,Equations!$G:$I,3,0)))</f>
        <v/>
      </c>
      <c r="CV586" s="47"/>
    </row>
    <row r="587" spans="5:123" x14ac:dyDescent="0.2">
      <c r="E587" s="23" t="str">
        <f t="shared" si="200"/>
        <v>Age out of range</v>
      </c>
      <c r="F587" s="23" t="str">
        <f t="shared" si="201"/>
        <v>Age out of range</v>
      </c>
      <c r="G587" s="23" t="str">
        <f t="shared" si="202"/>
        <v>Age out of range</v>
      </c>
      <c r="H587" s="23" t="str">
        <f t="shared" si="203"/>
        <v>Age out of range</v>
      </c>
      <c r="I587" s="23" t="str">
        <f t="shared" si="204"/>
        <v>Age out of range</v>
      </c>
      <c r="J587" s="23" t="str">
        <f t="shared" si="205"/>
        <v>Age out of range</v>
      </c>
      <c r="K587" s="23" t="str">
        <f t="shared" si="206"/>
        <v>Age out of range</v>
      </c>
      <c r="L587" s="23" t="str">
        <f t="shared" si="207"/>
        <v>Age out of range</v>
      </c>
      <c r="M587" s="23" t="str">
        <f t="shared" si="208"/>
        <v>Age out of range</v>
      </c>
      <c r="N587" s="23" t="str">
        <f t="shared" si="209"/>
        <v>Age out of range</v>
      </c>
      <c r="O587" s="23" t="str">
        <f t="shared" si="210"/>
        <v>Age out of range</v>
      </c>
      <c r="P587" s="23" t="str">
        <f t="shared" si="211"/>
        <v>Age out of range</v>
      </c>
      <c r="Q587" s="23" t="e">
        <f t="shared" si="212"/>
        <v>#DIV/0!</v>
      </c>
      <c r="R587" s="17"/>
      <c r="S587" s="23">
        <v>571</v>
      </c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7"/>
      <c r="AM587" s="47"/>
      <c r="AN587" s="10" t="str">
        <f>IF($Z587="","",IF(OR($V587&lt;2.7,$V587&gt;90),"Age OOR",VLOOKUP(AN$14&amp;"-int-"&amp;$E587,Equations!$G:$I,3,0)+VLOOKUP(AN$14&amp;"-sexo-"&amp;$E587,Equations!$G:$I,3,0)*$U587+VLOOKUP(AN$14&amp;"-edad-"&amp;$E587,Equations!$G:$I,3,0)*$V587+VLOOKUP(AN$14&amp;"-est-"&amp;$E587,Equations!$G:$I,3,0)*(1/$W587)+VLOOKUP(AN$14&amp;"-imc-"&amp;$E587,Equations!$G:$I,3,0)*(1/$Q587)))</f>
        <v/>
      </c>
      <c r="AO587" s="10" t="str">
        <f>IF($Z587="","",IF(OR($V587&lt;2.7,$V587&gt;90),"Age OOR",AN587-1.6449*VLOOKUP(AN$14&amp;"-rse-"&amp;$E587,Equations!$G:$I,3,0)))</f>
        <v/>
      </c>
      <c r="AP587" s="10" t="str">
        <f>IF($Z587="","",IF(OR($V587&lt;2.7,$V587&gt;90),"Age OOR",AN587+1.6449*VLOOKUP(AN$14&amp;"-rse-"&amp;$E587,Equations!$G:$I,3,0)))</f>
        <v/>
      </c>
      <c r="AQ587" s="10" t="str">
        <f t="shared" si="213"/>
        <v/>
      </c>
      <c r="AR587" s="10" t="str">
        <f>IF($Z587="","",IF(OR($V587&lt;2.7,$V587&gt;90),"Age OOR",($Z587-AN587)/VLOOKUP(AN$14&amp;"-rse-"&amp;$E587,Equations!$G:$I,3,0)))</f>
        <v/>
      </c>
      <c r="AS587" s="10" t="str">
        <f>IF($AA587="","",IF(OR($V587&lt;2.7,$V587&gt;90),"Age OOR",VLOOKUP(AS$14&amp;"-int-"&amp;$F587,Equations!$G:$I,3,0)+VLOOKUP(AS$14&amp;"-sexo-"&amp;$F587,Equations!$G:$I,3,0)*$U587+VLOOKUP(AS$14&amp;"-edad-"&amp;$F587,Equations!$G:$I,3,0)*$V587+VLOOKUP(AS$14&amp;"-est-"&amp;$F587,Equations!$G:$I,3,0)*(1/$W587)+VLOOKUP(AS$14&amp;"-imc-"&amp;$F587,Equations!$G:$I,3,0)*(1/$Q587)))</f>
        <v/>
      </c>
      <c r="AT587" s="10" t="str">
        <f>IF($AA587="","",IF(OR($V587&lt;2.7,$V587&gt;90),"Age OOR",AS587-1.6449*VLOOKUP(AS$14&amp;"-rse-"&amp;$F587,Equations!$G:$I,3,0)))</f>
        <v/>
      </c>
      <c r="AU587" s="10" t="str">
        <f>IF($AA587="","",IF(OR($V587&lt;2.7,$V587&gt;90),"Age OOR",AS587+1.6449*VLOOKUP(AS$14&amp;"-rse-"&amp;$F587,Equations!$G:$I,3,0)))</f>
        <v/>
      </c>
      <c r="AV587" s="10" t="str">
        <f t="shared" si="214"/>
        <v/>
      </c>
      <c r="AW587" s="10" t="str">
        <f>IF($AA587="","",IF(OR($V587&lt;2.7,$V587&gt;90),"Age OOR",($AA587-AS587)/VLOOKUP(AS$14&amp;"-rse-"&amp;$F587,Equations!$G:$I,3,0)))</f>
        <v/>
      </c>
      <c r="AX587" s="10" t="str">
        <f>IF($AB587="","",IF(OR($V587&lt;2.7,$V587&gt;90),"Age OOR",VLOOKUP(AX$14&amp;"-int-"&amp;$G587,Equations!$G:$I,3,0)+VLOOKUP(AX$14&amp;"-sexo-"&amp;$G587,Equations!$G:$I,3,0)*$U587+VLOOKUP(AX$14&amp;"-edad-"&amp;$G587,Equations!$G:$I,3,0)*$V587+VLOOKUP(AX$14&amp;"-est-"&amp;$G587,Equations!$G:$I,3,0)*(1/$W587)+VLOOKUP(AX$14&amp;"-imc-"&amp;$G587,Equations!$G:$I,3,0)*(1/$Q587)))</f>
        <v/>
      </c>
      <c r="AY587" s="10" t="str">
        <f>IF($AB587="","",IF(OR($V587&lt;2.7,$V587&gt;90),"Age OOR",AX587-1.6449*VLOOKUP(AX$14&amp;"-rse-"&amp;$G587,Equations!$G:$I,3,0)))</f>
        <v/>
      </c>
      <c r="AZ587" s="10" t="str">
        <f>IF($AB587="","",IF(OR($V587&lt;2.7,$V587&gt;90),"Age OOR",AX587+1.6449*VLOOKUP(AX$14&amp;"-rse-"&amp;$G587,Equations!$G:$I,3,0)))</f>
        <v/>
      </c>
      <c r="BA587" s="10" t="str">
        <f t="shared" si="215"/>
        <v/>
      </c>
      <c r="BB587" s="10" t="str">
        <f>IF($AB587="","",IF(OR($V587&lt;2.7,$V587&gt;90),"Age OOR",($AB587-AX587)/VLOOKUP(AX$14&amp;"-rse-"&amp;$G587,Equations!$G:$I,3,0)))</f>
        <v/>
      </c>
      <c r="BC587" s="10" t="str">
        <f>IF($AC587="","",IF(OR($V587&lt;2.7,$V587&gt;90),"Age OOR",VLOOKUP(BC$14&amp;"-int-"&amp;$H587,Equations!$G:$I,3,0)+VLOOKUP(BC$14&amp;"-sexo-"&amp;$H587,Equations!$G:$I,3,0)*$U587+VLOOKUP(BC$14&amp;"-edad-"&amp;$H587,Equations!$G:$I,3,0)*$V587+VLOOKUP(BC$14&amp;"-est-"&amp;$H587,Equations!$G:$I,3,0)*(1/$W587)+VLOOKUP(BC$14&amp;"-imc-"&amp;$H587,Equations!$G:$I,3,0)*(1/$Q587)))</f>
        <v/>
      </c>
      <c r="BD587" s="10" t="str">
        <f>IF($AC587="","",IF(OR($V587&lt;2.7,$V587&gt;90),"Age OOR",BC587-1.6449*VLOOKUP(BC$14&amp;"-rse-"&amp;$H587,Equations!$G:$I,3,0)))</f>
        <v/>
      </c>
      <c r="BE587" s="10" t="str">
        <f>IF($AC587="","",IF(OR($V587&lt;2.7,$V587&gt;90),"Age OOR",BC587+1.6449*VLOOKUP(BC$14&amp;"-rse-"&amp;$H587,Equations!$G:$I,3,0)))</f>
        <v/>
      </c>
      <c r="BF587" s="10" t="str">
        <f t="shared" si="216"/>
        <v/>
      </c>
      <c r="BG587" s="10" t="str">
        <f>IF($AC587="","",IF(OR($V587&lt;2.7,$V587&gt;90),"Age OOR",($AC587-BC587)/VLOOKUP(BC$14&amp;"-rse-"&amp;$H587,Equations!$G:$I,3,0)))</f>
        <v/>
      </c>
      <c r="BH587" s="10" t="str">
        <f>IF($AD587="","",IF(OR($V587&lt;2.7,$V587&gt;90),"Age OOR",VLOOKUP(BH$14&amp;"-int-"&amp;$I587,Equations!$G:$I,3,0)+VLOOKUP(BH$14&amp;"-sexo-"&amp;$I587,Equations!$G:$I,3,0)*$U587+VLOOKUP(BH$14&amp;"-edad-"&amp;$I587,Equations!$G:$I,3,0)*$V587+VLOOKUP(BH$14&amp;"-est-"&amp;$I587,Equations!$G:$I,3,0)*(1/$W587)+VLOOKUP(BH$14&amp;"-imc-"&amp;$I587,Equations!$G:$I,3,0)*(1/$Q587)))</f>
        <v/>
      </c>
      <c r="BI587" s="10" t="str">
        <f>IF($AD587="","",IF(OR($V587&lt;2.7,$V587&gt;90),"Age OOR",BH587-1.6449*VLOOKUP(BH$14&amp;"-rse-"&amp;$I587,Equations!$G:$I,3,0)))</f>
        <v/>
      </c>
      <c r="BJ587" s="10" t="str">
        <f>IF($AD587="","",IF(OR($V587&lt;2.7,$V587&gt;90),"Age OOR",BH587+1.6449*VLOOKUP(BH$14&amp;"-rse-"&amp;$I587,Equations!$G:$I,3,0)))</f>
        <v/>
      </c>
      <c r="BK587" s="10" t="str">
        <f t="shared" si="217"/>
        <v/>
      </c>
      <c r="BL587" s="10" t="str">
        <f>IF($AD587="","",IF(OR($V587&lt;2.7,$V587&gt;90),"Age OOR",($AD587-BH587)/VLOOKUP(BH$14&amp;"-rse-"&amp;$I587,Equations!$G:$I,3,0)))</f>
        <v/>
      </c>
      <c r="BM587" s="10" t="str">
        <f>IF($AE587="","",IF(OR($V587&lt;2.7,$V587&gt;90),"Age OOR",VLOOKUP(BM$14&amp;"-int-"&amp;$J587,Equations!$G:$I,3,0)+VLOOKUP(BM$14&amp;"-sexo-"&amp;$J587,Equations!$G:$I,3,0)*$U587+VLOOKUP(BM$14&amp;"-edad-"&amp;$J587,Equations!$G:$I,3,0)*$V587+VLOOKUP(BM$14&amp;"-est-"&amp;$J587,Equations!$G:$I,3,0)*(1/$W587)+VLOOKUP(BM$14&amp;"-imc-"&amp;$J587,Equations!$G:$I,3,0)*(1/$Q587)))</f>
        <v/>
      </c>
      <c r="BN587" s="10" t="str">
        <f>IF($AE587="","",IF(OR($V587&lt;2.7,$V587&gt;90),"Age OOR",BM587-1.6449*VLOOKUP(BM$14&amp;"-rse-"&amp;$J587,Equations!$G:$I,3,0)))</f>
        <v/>
      </c>
      <c r="BO587" s="10" t="str">
        <f>IF($AE587="","",IF(OR($V587&lt;2.7,$V587&gt;90),"Age OOR",BM587+1.6449*VLOOKUP(BM$14&amp;"-rse-"&amp;$J587,Equations!$G:$I,3,0)))</f>
        <v/>
      </c>
      <c r="BP587" s="10" t="str">
        <f t="shared" si="218"/>
        <v/>
      </c>
      <c r="BQ587" s="10" t="str">
        <f>IF($AE587="","",IF(OR($V587&lt;2.7,$V587&gt;90),"Age OOR",($AE587-BM587)/VLOOKUP(BM$14&amp;"-rse-"&amp;$J587,Equations!$G:$I,3,0)))</f>
        <v/>
      </c>
      <c r="BR587" s="10" t="str">
        <f>IF($AF587="","",IF(OR($V587&lt;2.7,$V587&gt;90),"Age OOR",VLOOKUP(BR$14&amp;"-int-"&amp;$K587,Equations!$G:$I,3,0)+VLOOKUP(BR$14&amp;"-sexo-"&amp;$K587,Equations!$G:$I,3,0)*$U587+VLOOKUP(BR$14&amp;"-edad-"&amp;$K587,Equations!$G:$I,3,0)*$V587+VLOOKUP(BR$14&amp;"-est-"&amp;$K587,Equations!$G:$I,3,0)*(1/$W587)+VLOOKUP(BR$14&amp;"-imc-"&amp;$K587,Equations!$G:$I,3,0)*(1/$Q587)))</f>
        <v/>
      </c>
      <c r="BS587" s="10" t="str">
        <f>IF($AF587="","",IF(OR($V587&lt;2.7,$V587&gt;90),"Age OOR",BR587-1.6449*VLOOKUP(BR$14&amp;"-rse-"&amp;$K587,Equations!$G:$I,3,0)))</f>
        <v/>
      </c>
      <c r="BT587" s="10" t="str">
        <f>IF($AF587="","",IF(OR($V587&lt;2.7,$V587&gt;90),"Age OOR",BR587+1.6449*VLOOKUP(BR$14&amp;"-rse-"&amp;$K587,Equations!$G:$I,3,0)))</f>
        <v/>
      </c>
      <c r="BU587" s="10" t="str">
        <f t="shared" si="219"/>
        <v/>
      </c>
      <c r="BV587" s="10" t="str">
        <f>IF($AF587="","",IF(OR($V587&lt;2.7,$V587&gt;90),"Age OOR",($AF587-BR587)/VLOOKUP(BR$14&amp;"-rse-"&amp;$K587,Equations!$G:$I,3,0)))</f>
        <v/>
      </c>
      <c r="BW587" s="10" t="str">
        <f>IF($AG587="","",IF(OR($V587&lt;2.7,$V587&gt;90),"Age OOR",VLOOKUP(BW$14&amp;"-int-"&amp;$L587,Equations!$G:$I,3,0)+VLOOKUP(BW$14&amp;"-sexo-"&amp;$L587,Equations!$G:$I,3,0)*$U587+VLOOKUP(BW$14&amp;"-edad-"&amp;$L587,Equations!$G:$I,3,0)*$V587+VLOOKUP(BW$14&amp;"-est-"&amp;$L587,Equations!$G:$I,3,0)*(1/$W587)+VLOOKUP(BW$14&amp;"-imc-"&amp;$L587,Equations!$G:$I,3,0)*(1/$Q587)))</f>
        <v/>
      </c>
      <c r="BX587" s="10" t="str">
        <f>IF($AG587="","",IF(OR($V587&lt;2.7,$V587&gt;90),"Age OOR",BW587-1.6449*VLOOKUP(BW$14&amp;"-rse-"&amp;$L587,Equations!$G:$I,3,0)))</f>
        <v/>
      </c>
      <c r="BY587" s="10" t="str">
        <f>IF($AG587="","",IF(OR($V587&lt;2.7,$V587&gt;90),"Age OOR",BW587+1.6449*VLOOKUP(BW$14&amp;"-rse-"&amp;$L587,Equations!$G:$I,3,0)))</f>
        <v/>
      </c>
      <c r="BZ587" s="10" t="str">
        <f t="shared" si="220"/>
        <v/>
      </c>
      <c r="CA587" s="10" t="str">
        <f>IF($AG587="","",IF(OR($V587&lt;2.7,$V587&gt;90),"Age OOR",($AG587-BW587)/VLOOKUP(BW$14&amp;"-rse-"&amp;$L587,Equations!$G:$I,3,0)))</f>
        <v/>
      </c>
      <c r="CB587" s="10" t="str">
        <f>IF($AH587="","",IF(OR($V587&lt;2.7,$V587&gt;90),"Age OOR",VLOOKUP(CB$14&amp;"-int-"&amp;$M587,Equations!$G:$I,3,0)+VLOOKUP(CB$14&amp;"-sexo-"&amp;$M587,Equations!$G:$I,3,0)*$U587+VLOOKUP(CB$14&amp;"-edad-"&amp;$M587,Equations!$G:$I,3,0)*$V587+VLOOKUP(CB$14&amp;"-est-"&amp;$M587,Equations!$G:$I,3,0)*(1/$W587)+VLOOKUP(CB$14&amp;"-imc-"&amp;$M587,Equations!$G:$I,3,0)*(1/$Q587)))</f>
        <v/>
      </c>
      <c r="CC587" s="10" t="str">
        <f>IF($AH587="","",IF(OR($V587&lt;2.7,$V587&gt;90),"Age OOR",CB587-1.6449*VLOOKUP(CB$14&amp;"-rse-"&amp;$M587,Equations!$G:$I,3,0)))</f>
        <v/>
      </c>
      <c r="CD587" s="10" t="str">
        <f>IF($AH587="","",IF(OR($V587&lt;2.7,$V587&gt;90),"Age OOR",CB587+1.6449*VLOOKUP(CB$14&amp;"-rse-"&amp;$M587,Equations!$G:$I,3,0)))</f>
        <v/>
      </c>
      <c r="CE587" s="10" t="str">
        <f t="shared" si="221"/>
        <v/>
      </c>
      <c r="CF587" s="10" t="str">
        <f>IF($AH587="","",IF(OR($V587&lt;2.7,$V587&gt;90),"Age OOR",($AH587-CB587)/VLOOKUP(CB$14&amp;"-rse-"&amp;$M587,Equations!$G:$I,3,0)))</f>
        <v/>
      </c>
      <c r="CG587" s="10" t="str">
        <f>IF($AI587="","",IF(OR($V587&lt;2.7,$V587&gt;90),"Age OOR",VLOOKUP(CG$14&amp;"-int-"&amp;$N587,Equations!$G:$I,3,0)+VLOOKUP(CG$14&amp;"-sexo-"&amp;$N587,Equations!$G:$I,3,0)*$U587+VLOOKUP(CG$14&amp;"-edad-"&amp;$N587,Equations!$G:$I,3,0)*$V587+VLOOKUP(CG$14&amp;"-est-"&amp;$N587,Equations!$G:$I,3,0)*(1/$W587)+VLOOKUP(CG$14&amp;"-imc-"&amp;$N587,Equations!$G:$I,3,0)*(1/$Q587)))</f>
        <v/>
      </c>
      <c r="CH587" s="10" t="str">
        <f>IF($AI587="","",IF(OR($V587&lt;2.7,$V587&gt;90),"Age OOR",CG587-1.6449*VLOOKUP(CG$14&amp;"-rse-"&amp;$N587,Equations!$G:$I,3,0)))</f>
        <v/>
      </c>
      <c r="CI587" s="10" t="str">
        <f>IF($AI587="","",IF(OR($V587&lt;2.7,$V587&gt;90),"Age OOR",CG587+1.6449*VLOOKUP(CG$14&amp;"-rse-"&amp;$N587,Equations!$G:$I,3,0)))</f>
        <v/>
      </c>
      <c r="CJ587" s="10" t="str">
        <f t="shared" si="222"/>
        <v/>
      </c>
      <c r="CK587" s="10" t="str">
        <f>IF($AI587="","",IF(OR($V587&lt;2.7,$V587&gt;90),"Age OOR",($AI587-CG587)/VLOOKUP(CG$14&amp;"-rse-"&amp;$N587,Equations!$G:$I,3,0)))</f>
        <v/>
      </c>
      <c r="CL587" s="10" t="str">
        <f>IF($AJ587="","",IF(OR($V587&lt;2.7,$V587&gt;90),"Age OOR",VLOOKUP(CL$14&amp;"-int-"&amp;$O587,Equations!$G:$I,3,0)+VLOOKUP(CL$14&amp;"-sexo-"&amp;$O587,Equations!$G:$I,3,0)*$U587+VLOOKUP(CL$14&amp;"-edad-"&amp;$O587,Equations!$G:$I,3,0)*$V587+VLOOKUP(CL$14&amp;"-est-"&amp;$O587,Equations!$G:$I,3,0)*(1/$W587)+VLOOKUP(CL$14&amp;"-imc-"&amp;$O587,Equations!$G:$I,3,0)*(1/$Q587)))</f>
        <v/>
      </c>
      <c r="CM587" s="10" t="str">
        <f>IF($AJ587="","",IF(OR($V587&lt;2.7,$V587&gt;90),"Age OOR",CL587-1.6449*VLOOKUP(CL$14&amp;"-rse-"&amp;$O587,Equations!$G:$I,3,0)))</f>
        <v/>
      </c>
      <c r="CN587" s="10" t="str">
        <f>IF($AJ587="","",IF(OR($V587&lt;2.7,$V587&gt;90),"Age OOR",CL587+1.6449*VLOOKUP(CL$14&amp;"-rse-"&amp;$O587,Equations!$G:$I,3,0)))</f>
        <v/>
      </c>
      <c r="CO587" s="10" t="str">
        <f t="shared" si="223"/>
        <v/>
      </c>
      <c r="CP587" s="10" t="str">
        <f>IF($AJ587="","",IF(OR($V587&lt;2.7,$V587&gt;90),"Age OOR",($AJ587-CL587)/VLOOKUP(CL$14&amp;"-rse-"&amp;$O587,Equations!$G:$I,3,0)))</f>
        <v/>
      </c>
      <c r="CQ587" s="10" t="str">
        <f>IF($AK587="","",IF(OR($V587&lt;2.7,$V587&gt;90),"Age OOR",EXP(VLOOKUP(CQ$14&amp;"-int-"&amp;$P587,Equations!$G:$I,3,0)+VLOOKUP(CQ$14&amp;"-sexo-"&amp;$P587,Equations!$G:$I,3,0)*$U587+VLOOKUP(CQ$14&amp;"-edad-"&amp;$P587,Equations!$G:$I,3,0)*$V587+VLOOKUP(CQ$14&amp;"-est-"&amp;$P587,Equations!$G:$I,3,0)*(1/$W587)+VLOOKUP(CQ$14&amp;"-imc-"&amp;$P587,Equations!$G:$I,3,0)*(1/$Q587))))</f>
        <v/>
      </c>
      <c r="CR587" s="10" t="str">
        <f>IF($AK587="","",IF(OR($V587&lt;2.7,$V587&gt;90),"Age OOR",EXP(LN(CQ587)-1.6449*VLOOKUP(CQ$14&amp;"-rse-"&amp;$P587,Equations!$G:$I,3,0))))</f>
        <v/>
      </c>
      <c r="CS587" s="10" t="str">
        <f>IF($AK587="","",IF(OR($V587&lt;2.7,$V587&gt;90),"Age OOR",EXP(LN(CQ587)+1.6449*VLOOKUP(CQ$14&amp;"-rse-"&amp;$P587,Equations!$G:$I,3,0))))</f>
        <v/>
      </c>
      <c r="CT587" s="10" t="str">
        <f t="shared" si="224"/>
        <v/>
      </c>
      <c r="CU587" s="10" t="str">
        <f>IF($AK587="","",IF(OR($V587&lt;2.7,$V587&gt;90),"Age OOR",(LN($AK587)-LN(CQ587))/VLOOKUP(CQ$14&amp;"-rse-"&amp;$P587,Equations!$G:$I,3,0)))</f>
        <v/>
      </c>
      <c r="CV587" s="47"/>
    </row>
    <row r="588" spans="5:123" x14ac:dyDescent="0.2">
      <c r="E588" s="23" t="str">
        <f t="shared" si="200"/>
        <v>Age out of range</v>
      </c>
      <c r="F588" s="23" t="str">
        <f t="shared" si="201"/>
        <v>Age out of range</v>
      </c>
      <c r="G588" s="23" t="str">
        <f t="shared" si="202"/>
        <v>Age out of range</v>
      </c>
      <c r="H588" s="23" t="str">
        <f t="shared" si="203"/>
        <v>Age out of range</v>
      </c>
      <c r="I588" s="23" t="str">
        <f t="shared" si="204"/>
        <v>Age out of range</v>
      </c>
      <c r="J588" s="23" t="str">
        <f t="shared" si="205"/>
        <v>Age out of range</v>
      </c>
      <c r="K588" s="23" t="str">
        <f t="shared" si="206"/>
        <v>Age out of range</v>
      </c>
      <c r="L588" s="23" t="str">
        <f t="shared" si="207"/>
        <v>Age out of range</v>
      </c>
      <c r="M588" s="23" t="str">
        <f t="shared" si="208"/>
        <v>Age out of range</v>
      </c>
      <c r="N588" s="23" t="str">
        <f t="shared" si="209"/>
        <v>Age out of range</v>
      </c>
      <c r="O588" s="23" t="str">
        <f t="shared" si="210"/>
        <v>Age out of range</v>
      </c>
      <c r="P588" s="23" t="str">
        <f t="shared" si="211"/>
        <v>Age out of range</v>
      </c>
      <c r="Q588" s="23" t="e">
        <f t="shared" si="212"/>
        <v>#DIV/0!</v>
      </c>
      <c r="R588" s="17"/>
      <c r="S588" s="23">
        <v>572</v>
      </c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7"/>
      <c r="AM588" s="47"/>
      <c r="AN588" s="10" t="str">
        <f>IF($Z588="","",IF(OR($V588&lt;2.7,$V588&gt;90),"Age OOR",VLOOKUP(AN$14&amp;"-int-"&amp;$E588,Equations!$G:$I,3,0)+VLOOKUP(AN$14&amp;"-sexo-"&amp;$E588,Equations!$G:$I,3,0)*$U588+VLOOKUP(AN$14&amp;"-edad-"&amp;$E588,Equations!$G:$I,3,0)*$V588+VLOOKUP(AN$14&amp;"-est-"&amp;$E588,Equations!$G:$I,3,0)*(1/$W588)+VLOOKUP(AN$14&amp;"-imc-"&amp;$E588,Equations!$G:$I,3,0)*(1/$Q588)))</f>
        <v/>
      </c>
      <c r="AO588" s="10" t="str">
        <f>IF($Z588="","",IF(OR($V588&lt;2.7,$V588&gt;90),"Age OOR",AN588-1.6449*VLOOKUP(AN$14&amp;"-rse-"&amp;$E588,Equations!$G:$I,3,0)))</f>
        <v/>
      </c>
      <c r="AP588" s="10" t="str">
        <f>IF($Z588="","",IF(OR($V588&lt;2.7,$V588&gt;90),"Age OOR",AN588+1.6449*VLOOKUP(AN$14&amp;"-rse-"&amp;$E588,Equations!$G:$I,3,0)))</f>
        <v/>
      </c>
      <c r="AQ588" s="10" t="str">
        <f t="shared" si="213"/>
        <v/>
      </c>
      <c r="AR588" s="10" t="str">
        <f>IF($Z588="","",IF(OR($V588&lt;2.7,$V588&gt;90),"Age OOR",($Z588-AN588)/VLOOKUP(AN$14&amp;"-rse-"&amp;$E588,Equations!$G:$I,3,0)))</f>
        <v/>
      </c>
      <c r="AS588" s="10" t="str">
        <f>IF($AA588="","",IF(OR($V588&lt;2.7,$V588&gt;90),"Age OOR",VLOOKUP(AS$14&amp;"-int-"&amp;$F588,Equations!$G:$I,3,0)+VLOOKUP(AS$14&amp;"-sexo-"&amp;$F588,Equations!$G:$I,3,0)*$U588+VLOOKUP(AS$14&amp;"-edad-"&amp;$F588,Equations!$G:$I,3,0)*$V588+VLOOKUP(AS$14&amp;"-est-"&amp;$F588,Equations!$G:$I,3,0)*(1/$W588)+VLOOKUP(AS$14&amp;"-imc-"&amp;$F588,Equations!$G:$I,3,0)*(1/$Q588)))</f>
        <v/>
      </c>
      <c r="AT588" s="10" t="str">
        <f>IF($AA588="","",IF(OR($V588&lt;2.7,$V588&gt;90),"Age OOR",AS588-1.6449*VLOOKUP(AS$14&amp;"-rse-"&amp;$F588,Equations!$G:$I,3,0)))</f>
        <v/>
      </c>
      <c r="AU588" s="10" t="str">
        <f>IF($AA588="","",IF(OR($V588&lt;2.7,$V588&gt;90),"Age OOR",AS588+1.6449*VLOOKUP(AS$14&amp;"-rse-"&amp;$F588,Equations!$G:$I,3,0)))</f>
        <v/>
      </c>
      <c r="AV588" s="10" t="str">
        <f t="shared" si="214"/>
        <v/>
      </c>
      <c r="AW588" s="10" t="str">
        <f>IF($AA588="","",IF(OR($V588&lt;2.7,$V588&gt;90),"Age OOR",($AA588-AS588)/VLOOKUP(AS$14&amp;"-rse-"&amp;$F588,Equations!$G:$I,3,0)))</f>
        <v/>
      </c>
      <c r="AX588" s="10" t="str">
        <f>IF($AB588="","",IF(OR($V588&lt;2.7,$V588&gt;90),"Age OOR",VLOOKUP(AX$14&amp;"-int-"&amp;$G588,Equations!$G:$I,3,0)+VLOOKUP(AX$14&amp;"-sexo-"&amp;$G588,Equations!$G:$I,3,0)*$U588+VLOOKUP(AX$14&amp;"-edad-"&amp;$G588,Equations!$G:$I,3,0)*$V588+VLOOKUP(AX$14&amp;"-est-"&amp;$G588,Equations!$G:$I,3,0)*(1/$W588)+VLOOKUP(AX$14&amp;"-imc-"&amp;$G588,Equations!$G:$I,3,0)*(1/$Q588)))</f>
        <v/>
      </c>
      <c r="AY588" s="10" t="str">
        <f>IF($AB588="","",IF(OR($V588&lt;2.7,$V588&gt;90),"Age OOR",AX588-1.6449*VLOOKUP(AX$14&amp;"-rse-"&amp;$G588,Equations!$G:$I,3,0)))</f>
        <v/>
      </c>
      <c r="AZ588" s="10" t="str">
        <f>IF($AB588="","",IF(OR($V588&lt;2.7,$V588&gt;90),"Age OOR",AX588+1.6449*VLOOKUP(AX$14&amp;"-rse-"&amp;$G588,Equations!$G:$I,3,0)))</f>
        <v/>
      </c>
      <c r="BA588" s="10" t="str">
        <f t="shared" si="215"/>
        <v/>
      </c>
      <c r="BB588" s="10" t="str">
        <f>IF($AB588="","",IF(OR($V588&lt;2.7,$V588&gt;90),"Age OOR",($AB588-AX588)/VLOOKUP(AX$14&amp;"-rse-"&amp;$G588,Equations!$G:$I,3,0)))</f>
        <v/>
      </c>
      <c r="BC588" s="10" t="str">
        <f>IF($AC588="","",IF(OR($V588&lt;2.7,$V588&gt;90),"Age OOR",VLOOKUP(BC$14&amp;"-int-"&amp;$H588,Equations!$G:$I,3,0)+VLOOKUP(BC$14&amp;"-sexo-"&amp;$H588,Equations!$G:$I,3,0)*$U588+VLOOKUP(BC$14&amp;"-edad-"&amp;$H588,Equations!$G:$I,3,0)*$V588+VLOOKUP(BC$14&amp;"-est-"&amp;$H588,Equations!$G:$I,3,0)*(1/$W588)+VLOOKUP(BC$14&amp;"-imc-"&amp;$H588,Equations!$G:$I,3,0)*(1/$Q588)))</f>
        <v/>
      </c>
      <c r="BD588" s="10" t="str">
        <f>IF($AC588="","",IF(OR($V588&lt;2.7,$V588&gt;90),"Age OOR",BC588-1.6449*VLOOKUP(BC$14&amp;"-rse-"&amp;$H588,Equations!$G:$I,3,0)))</f>
        <v/>
      </c>
      <c r="BE588" s="10" t="str">
        <f>IF($AC588="","",IF(OR($V588&lt;2.7,$V588&gt;90),"Age OOR",BC588+1.6449*VLOOKUP(BC$14&amp;"-rse-"&amp;$H588,Equations!$G:$I,3,0)))</f>
        <v/>
      </c>
      <c r="BF588" s="10" t="str">
        <f t="shared" si="216"/>
        <v/>
      </c>
      <c r="BG588" s="10" t="str">
        <f>IF($AC588="","",IF(OR($V588&lt;2.7,$V588&gt;90),"Age OOR",($AC588-BC588)/VLOOKUP(BC$14&amp;"-rse-"&amp;$H588,Equations!$G:$I,3,0)))</f>
        <v/>
      </c>
      <c r="BH588" s="10" t="str">
        <f>IF($AD588="","",IF(OR($V588&lt;2.7,$V588&gt;90),"Age OOR",VLOOKUP(BH$14&amp;"-int-"&amp;$I588,Equations!$G:$I,3,0)+VLOOKUP(BH$14&amp;"-sexo-"&amp;$I588,Equations!$G:$I,3,0)*$U588+VLOOKUP(BH$14&amp;"-edad-"&amp;$I588,Equations!$G:$I,3,0)*$V588+VLOOKUP(BH$14&amp;"-est-"&amp;$I588,Equations!$G:$I,3,0)*(1/$W588)+VLOOKUP(BH$14&amp;"-imc-"&amp;$I588,Equations!$G:$I,3,0)*(1/$Q588)))</f>
        <v/>
      </c>
      <c r="BI588" s="10" t="str">
        <f>IF($AD588="","",IF(OR($V588&lt;2.7,$V588&gt;90),"Age OOR",BH588-1.6449*VLOOKUP(BH$14&amp;"-rse-"&amp;$I588,Equations!$G:$I,3,0)))</f>
        <v/>
      </c>
      <c r="BJ588" s="10" t="str">
        <f>IF($AD588="","",IF(OR($V588&lt;2.7,$V588&gt;90),"Age OOR",BH588+1.6449*VLOOKUP(BH$14&amp;"-rse-"&amp;$I588,Equations!$G:$I,3,0)))</f>
        <v/>
      </c>
      <c r="BK588" s="10" t="str">
        <f t="shared" si="217"/>
        <v/>
      </c>
      <c r="BL588" s="10" t="str">
        <f>IF($AD588="","",IF(OR($V588&lt;2.7,$V588&gt;90),"Age OOR",($AD588-BH588)/VLOOKUP(BH$14&amp;"-rse-"&amp;$I588,Equations!$G:$I,3,0)))</f>
        <v/>
      </c>
      <c r="BM588" s="10" t="str">
        <f>IF($AE588="","",IF(OR($V588&lt;2.7,$V588&gt;90),"Age OOR",VLOOKUP(BM$14&amp;"-int-"&amp;$J588,Equations!$G:$I,3,0)+VLOOKUP(BM$14&amp;"-sexo-"&amp;$J588,Equations!$G:$I,3,0)*$U588+VLOOKUP(BM$14&amp;"-edad-"&amp;$J588,Equations!$G:$I,3,0)*$V588+VLOOKUP(BM$14&amp;"-est-"&amp;$J588,Equations!$G:$I,3,0)*(1/$W588)+VLOOKUP(BM$14&amp;"-imc-"&amp;$J588,Equations!$G:$I,3,0)*(1/$Q588)))</f>
        <v/>
      </c>
      <c r="BN588" s="10" t="str">
        <f>IF($AE588="","",IF(OR($V588&lt;2.7,$V588&gt;90),"Age OOR",BM588-1.6449*VLOOKUP(BM$14&amp;"-rse-"&amp;$J588,Equations!$G:$I,3,0)))</f>
        <v/>
      </c>
      <c r="BO588" s="10" t="str">
        <f>IF($AE588="","",IF(OR($V588&lt;2.7,$V588&gt;90),"Age OOR",BM588+1.6449*VLOOKUP(BM$14&amp;"-rse-"&amp;$J588,Equations!$G:$I,3,0)))</f>
        <v/>
      </c>
      <c r="BP588" s="10" t="str">
        <f t="shared" si="218"/>
        <v/>
      </c>
      <c r="BQ588" s="10" t="str">
        <f>IF($AE588="","",IF(OR($V588&lt;2.7,$V588&gt;90),"Age OOR",($AE588-BM588)/VLOOKUP(BM$14&amp;"-rse-"&amp;$J588,Equations!$G:$I,3,0)))</f>
        <v/>
      </c>
      <c r="BR588" s="10" t="str">
        <f>IF($AF588="","",IF(OR($V588&lt;2.7,$V588&gt;90),"Age OOR",VLOOKUP(BR$14&amp;"-int-"&amp;$K588,Equations!$G:$I,3,0)+VLOOKUP(BR$14&amp;"-sexo-"&amp;$K588,Equations!$G:$I,3,0)*$U588+VLOOKUP(BR$14&amp;"-edad-"&amp;$K588,Equations!$G:$I,3,0)*$V588+VLOOKUP(BR$14&amp;"-est-"&amp;$K588,Equations!$G:$I,3,0)*(1/$W588)+VLOOKUP(BR$14&amp;"-imc-"&amp;$K588,Equations!$G:$I,3,0)*(1/$Q588)))</f>
        <v/>
      </c>
      <c r="BS588" s="10" t="str">
        <f>IF($AF588="","",IF(OR($V588&lt;2.7,$V588&gt;90),"Age OOR",BR588-1.6449*VLOOKUP(BR$14&amp;"-rse-"&amp;$K588,Equations!$G:$I,3,0)))</f>
        <v/>
      </c>
      <c r="BT588" s="10" t="str">
        <f>IF($AF588="","",IF(OR($V588&lt;2.7,$V588&gt;90),"Age OOR",BR588+1.6449*VLOOKUP(BR$14&amp;"-rse-"&amp;$K588,Equations!$G:$I,3,0)))</f>
        <v/>
      </c>
      <c r="BU588" s="10" t="str">
        <f t="shared" si="219"/>
        <v/>
      </c>
      <c r="BV588" s="10" t="str">
        <f>IF($AF588="","",IF(OR($V588&lt;2.7,$V588&gt;90),"Age OOR",($AF588-BR588)/VLOOKUP(BR$14&amp;"-rse-"&amp;$K588,Equations!$G:$I,3,0)))</f>
        <v/>
      </c>
      <c r="BW588" s="10" t="str">
        <f>IF($AG588="","",IF(OR($V588&lt;2.7,$V588&gt;90),"Age OOR",VLOOKUP(BW$14&amp;"-int-"&amp;$L588,Equations!$G:$I,3,0)+VLOOKUP(BW$14&amp;"-sexo-"&amp;$L588,Equations!$G:$I,3,0)*$U588+VLOOKUP(BW$14&amp;"-edad-"&amp;$L588,Equations!$G:$I,3,0)*$V588+VLOOKUP(BW$14&amp;"-est-"&amp;$L588,Equations!$G:$I,3,0)*(1/$W588)+VLOOKUP(BW$14&amp;"-imc-"&amp;$L588,Equations!$G:$I,3,0)*(1/$Q588)))</f>
        <v/>
      </c>
      <c r="BX588" s="10" t="str">
        <f>IF($AG588="","",IF(OR($V588&lt;2.7,$V588&gt;90),"Age OOR",BW588-1.6449*VLOOKUP(BW$14&amp;"-rse-"&amp;$L588,Equations!$G:$I,3,0)))</f>
        <v/>
      </c>
      <c r="BY588" s="10" t="str">
        <f>IF($AG588="","",IF(OR($V588&lt;2.7,$V588&gt;90),"Age OOR",BW588+1.6449*VLOOKUP(BW$14&amp;"-rse-"&amp;$L588,Equations!$G:$I,3,0)))</f>
        <v/>
      </c>
      <c r="BZ588" s="10" t="str">
        <f t="shared" si="220"/>
        <v/>
      </c>
      <c r="CA588" s="10" t="str">
        <f>IF($AG588="","",IF(OR($V588&lt;2.7,$V588&gt;90),"Age OOR",($AG588-BW588)/VLOOKUP(BW$14&amp;"-rse-"&amp;$L588,Equations!$G:$I,3,0)))</f>
        <v/>
      </c>
      <c r="CB588" s="10" t="str">
        <f>IF($AH588="","",IF(OR($V588&lt;2.7,$V588&gt;90),"Age OOR",VLOOKUP(CB$14&amp;"-int-"&amp;$M588,Equations!$G:$I,3,0)+VLOOKUP(CB$14&amp;"-sexo-"&amp;$M588,Equations!$G:$I,3,0)*$U588+VLOOKUP(CB$14&amp;"-edad-"&amp;$M588,Equations!$G:$I,3,0)*$V588+VLOOKUP(CB$14&amp;"-est-"&amp;$M588,Equations!$G:$I,3,0)*(1/$W588)+VLOOKUP(CB$14&amp;"-imc-"&amp;$M588,Equations!$G:$I,3,0)*(1/$Q588)))</f>
        <v/>
      </c>
      <c r="CC588" s="10" t="str">
        <f>IF($AH588="","",IF(OR($V588&lt;2.7,$V588&gt;90),"Age OOR",CB588-1.6449*VLOOKUP(CB$14&amp;"-rse-"&amp;$M588,Equations!$G:$I,3,0)))</f>
        <v/>
      </c>
      <c r="CD588" s="10" t="str">
        <f>IF($AH588="","",IF(OR($V588&lt;2.7,$V588&gt;90),"Age OOR",CB588+1.6449*VLOOKUP(CB$14&amp;"-rse-"&amp;$M588,Equations!$G:$I,3,0)))</f>
        <v/>
      </c>
      <c r="CE588" s="10" t="str">
        <f t="shared" si="221"/>
        <v/>
      </c>
      <c r="CF588" s="10" t="str">
        <f>IF($AH588="","",IF(OR($V588&lt;2.7,$V588&gt;90),"Age OOR",($AH588-CB588)/VLOOKUP(CB$14&amp;"-rse-"&amp;$M588,Equations!$G:$I,3,0)))</f>
        <v/>
      </c>
      <c r="CG588" s="10" t="str">
        <f>IF($AI588="","",IF(OR($V588&lt;2.7,$V588&gt;90),"Age OOR",VLOOKUP(CG$14&amp;"-int-"&amp;$N588,Equations!$G:$I,3,0)+VLOOKUP(CG$14&amp;"-sexo-"&amp;$N588,Equations!$G:$I,3,0)*$U588+VLOOKUP(CG$14&amp;"-edad-"&amp;$N588,Equations!$G:$I,3,0)*$V588+VLOOKUP(CG$14&amp;"-est-"&amp;$N588,Equations!$G:$I,3,0)*(1/$W588)+VLOOKUP(CG$14&amp;"-imc-"&amp;$N588,Equations!$G:$I,3,0)*(1/$Q588)))</f>
        <v/>
      </c>
      <c r="CH588" s="10" t="str">
        <f>IF($AI588="","",IF(OR($V588&lt;2.7,$V588&gt;90),"Age OOR",CG588-1.6449*VLOOKUP(CG$14&amp;"-rse-"&amp;$N588,Equations!$G:$I,3,0)))</f>
        <v/>
      </c>
      <c r="CI588" s="10" t="str">
        <f>IF($AI588="","",IF(OR($V588&lt;2.7,$V588&gt;90),"Age OOR",CG588+1.6449*VLOOKUP(CG$14&amp;"-rse-"&amp;$N588,Equations!$G:$I,3,0)))</f>
        <v/>
      </c>
      <c r="CJ588" s="10" t="str">
        <f t="shared" si="222"/>
        <v/>
      </c>
      <c r="CK588" s="10" t="str">
        <f>IF($AI588="","",IF(OR($V588&lt;2.7,$V588&gt;90),"Age OOR",($AI588-CG588)/VLOOKUP(CG$14&amp;"-rse-"&amp;$N588,Equations!$G:$I,3,0)))</f>
        <v/>
      </c>
      <c r="CL588" s="10" t="str">
        <f>IF($AJ588="","",IF(OR($V588&lt;2.7,$V588&gt;90),"Age OOR",VLOOKUP(CL$14&amp;"-int-"&amp;$O588,Equations!$G:$I,3,0)+VLOOKUP(CL$14&amp;"-sexo-"&amp;$O588,Equations!$G:$I,3,0)*$U588+VLOOKUP(CL$14&amp;"-edad-"&amp;$O588,Equations!$G:$I,3,0)*$V588+VLOOKUP(CL$14&amp;"-est-"&amp;$O588,Equations!$G:$I,3,0)*(1/$W588)+VLOOKUP(CL$14&amp;"-imc-"&amp;$O588,Equations!$G:$I,3,0)*(1/$Q588)))</f>
        <v/>
      </c>
      <c r="CM588" s="10" t="str">
        <f>IF($AJ588="","",IF(OR($V588&lt;2.7,$V588&gt;90),"Age OOR",CL588-1.6449*VLOOKUP(CL$14&amp;"-rse-"&amp;$O588,Equations!$G:$I,3,0)))</f>
        <v/>
      </c>
      <c r="CN588" s="10" t="str">
        <f>IF($AJ588="","",IF(OR($V588&lt;2.7,$V588&gt;90),"Age OOR",CL588+1.6449*VLOOKUP(CL$14&amp;"-rse-"&amp;$O588,Equations!$G:$I,3,0)))</f>
        <v/>
      </c>
      <c r="CO588" s="10" t="str">
        <f t="shared" si="223"/>
        <v/>
      </c>
      <c r="CP588" s="10" t="str">
        <f>IF($AJ588="","",IF(OR($V588&lt;2.7,$V588&gt;90),"Age OOR",($AJ588-CL588)/VLOOKUP(CL$14&amp;"-rse-"&amp;$O588,Equations!$G:$I,3,0)))</f>
        <v/>
      </c>
      <c r="CQ588" s="10" t="str">
        <f>IF($AK588="","",IF(OR($V588&lt;2.7,$V588&gt;90),"Age OOR",EXP(VLOOKUP(CQ$14&amp;"-int-"&amp;$P588,Equations!$G:$I,3,0)+VLOOKUP(CQ$14&amp;"-sexo-"&amp;$P588,Equations!$G:$I,3,0)*$U588+VLOOKUP(CQ$14&amp;"-edad-"&amp;$P588,Equations!$G:$I,3,0)*$V588+VLOOKUP(CQ$14&amp;"-est-"&amp;$P588,Equations!$G:$I,3,0)*(1/$W588)+VLOOKUP(CQ$14&amp;"-imc-"&amp;$P588,Equations!$G:$I,3,0)*(1/$Q588))))</f>
        <v/>
      </c>
      <c r="CR588" s="10" t="str">
        <f>IF($AK588="","",IF(OR($V588&lt;2.7,$V588&gt;90),"Age OOR",EXP(LN(CQ588)-1.6449*VLOOKUP(CQ$14&amp;"-rse-"&amp;$P588,Equations!$G:$I,3,0))))</f>
        <v/>
      </c>
      <c r="CS588" s="10" t="str">
        <f>IF($AK588="","",IF(OR($V588&lt;2.7,$V588&gt;90),"Age OOR",EXP(LN(CQ588)+1.6449*VLOOKUP(CQ$14&amp;"-rse-"&amp;$P588,Equations!$G:$I,3,0))))</f>
        <v/>
      </c>
      <c r="CT588" s="10" t="str">
        <f t="shared" si="224"/>
        <v/>
      </c>
      <c r="CU588" s="10" t="str">
        <f>IF($AK588="","",IF(OR($V588&lt;2.7,$V588&gt;90),"Age OOR",(LN($AK588)-LN(CQ588))/VLOOKUP(CQ$14&amp;"-rse-"&amp;$P588,Equations!$G:$I,3,0)))</f>
        <v/>
      </c>
      <c r="CV588" s="47"/>
      <c r="DS588" s="54"/>
    </row>
    <row r="589" spans="5:123" x14ac:dyDescent="0.2">
      <c r="E589" s="23" t="str">
        <f t="shared" si="200"/>
        <v>Age out of range</v>
      </c>
      <c r="F589" s="23" t="str">
        <f t="shared" si="201"/>
        <v>Age out of range</v>
      </c>
      <c r="G589" s="23" t="str">
        <f t="shared" si="202"/>
        <v>Age out of range</v>
      </c>
      <c r="H589" s="23" t="str">
        <f t="shared" si="203"/>
        <v>Age out of range</v>
      </c>
      <c r="I589" s="23" t="str">
        <f t="shared" si="204"/>
        <v>Age out of range</v>
      </c>
      <c r="J589" s="23" t="str">
        <f t="shared" si="205"/>
        <v>Age out of range</v>
      </c>
      <c r="K589" s="23" t="str">
        <f t="shared" si="206"/>
        <v>Age out of range</v>
      </c>
      <c r="L589" s="23" t="str">
        <f t="shared" si="207"/>
        <v>Age out of range</v>
      </c>
      <c r="M589" s="23" t="str">
        <f t="shared" si="208"/>
        <v>Age out of range</v>
      </c>
      <c r="N589" s="23" t="str">
        <f t="shared" si="209"/>
        <v>Age out of range</v>
      </c>
      <c r="O589" s="23" t="str">
        <f t="shared" si="210"/>
        <v>Age out of range</v>
      </c>
      <c r="P589" s="23" t="str">
        <f t="shared" si="211"/>
        <v>Age out of range</v>
      </c>
      <c r="Q589" s="23" t="e">
        <f t="shared" si="212"/>
        <v>#DIV/0!</v>
      </c>
      <c r="R589" s="17"/>
      <c r="S589" s="23">
        <v>573</v>
      </c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7"/>
      <c r="AM589" s="47"/>
      <c r="AN589" s="10" t="str">
        <f>IF($Z589="","",IF(OR($V589&lt;2.7,$V589&gt;90),"Age OOR",VLOOKUP(AN$14&amp;"-int-"&amp;$E589,Equations!$G:$I,3,0)+VLOOKUP(AN$14&amp;"-sexo-"&amp;$E589,Equations!$G:$I,3,0)*$U589+VLOOKUP(AN$14&amp;"-edad-"&amp;$E589,Equations!$G:$I,3,0)*$V589+VLOOKUP(AN$14&amp;"-est-"&amp;$E589,Equations!$G:$I,3,0)*(1/$W589)+VLOOKUP(AN$14&amp;"-imc-"&amp;$E589,Equations!$G:$I,3,0)*(1/$Q589)))</f>
        <v/>
      </c>
      <c r="AO589" s="10" t="str">
        <f>IF($Z589="","",IF(OR($V589&lt;2.7,$V589&gt;90),"Age OOR",AN589-1.6449*VLOOKUP(AN$14&amp;"-rse-"&amp;$E589,Equations!$G:$I,3,0)))</f>
        <v/>
      </c>
      <c r="AP589" s="10" t="str">
        <f>IF($Z589="","",IF(OR($V589&lt;2.7,$V589&gt;90),"Age OOR",AN589+1.6449*VLOOKUP(AN$14&amp;"-rse-"&amp;$E589,Equations!$G:$I,3,0)))</f>
        <v/>
      </c>
      <c r="AQ589" s="10" t="str">
        <f t="shared" si="213"/>
        <v/>
      </c>
      <c r="AR589" s="10" t="str">
        <f>IF($Z589="","",IF(OR($V589&lt;2.7,$V589&gt;90),"Age OOR",($Z589-AN589)/VLOOKUP(AN$14&amp;"-rse-"&amp;$E589,Equations!$G:$I,3,0)))</f>
        <v/>
      </c>
      <c r="AS589" s="10" t="str">
        <f>IF($AA589="","",IF(OR($V589&lt;2.7,$V589&gt;90),"Age OOR",VLOOKUP(AS$14&amp;"-int-"&amp;$F589,Equations!$G:$I,3,0)+VLOOKUP(AS$14&amp;"-sexo-"&amp;$F589,Equations!$G:$I,3,0)*$U589+VLOOKUP(AS$14&amp;"-edad-"&amp;$F589,Equations!$G:$I,3,0)*$V589+VLOOKUP(AS$14&amp;"-est-"&amp;$F589,Equations!$G:$I,3,0)*(1/$W589)+VLOOKUP(AS$14&amp;"-imc-"&amp;$F589,Equations!$G:$I,3,0)*(1/$Q589)))</f>
        <v/>
      </c>
      <c r="AT589" s="10" t="str">
        <f>IF($AA589="","",IF(OR($V589&lt;2.7,$V589&gt;90),"Age OOR",AS589-1.6449*VLOOKUP(AS$14&amp;"-rse-"&amp;$F589,Equations!$G:$I,3,0)))</f>
        <v/>
      </c>
      <c r="AU589" s="10" t="str">
        <f>IF($AA589="","",IF(OR($V589&lt;2.7,$V589&gt;90),"Age OOR",AS589+1.6449*VLOOKUP(AS$14&amp;"-rse-"&amp;$F589,Equations!$G:$I,3,0)))</f>
        <v/>
      </c>
      <c r="AV589" s="10" t="str">
        <f t="shared" si="214"/>
        <v/>
      </c>
      <c r="AW589" s="10" t="str">
        <f>IF($AA589="","",IF(OR($V589&lt;2.7,$V589&gt;90),"Age OOR",($AA589-AS589)/VLOOKUP(AS$14&amp;"-rse-"&amp;$F589,Equations!$G:$I,3,0)))</f>
        <v/>
      </c>
      <c r="AX589" s="10" t="str">
        <f>IF($AB589="","",IF(OR($V589&lt;2.7,$V589&gt;90),"Age OOR",VLOOKUP(AX$14&amp;"-int-"&amp;$G589,Equations!$G:$I,3,0)+VLOOKUP(AX$14&amp;"-sexo-"&amp;$G589,Equations!$G:$I,3,0)*$U589+VLOOKUP(AX$14&amp;"-edad-"&amp;$G589,Equations!$G:$I,3,0)*$V589+VLOOKUP(AX$14&amp;"-est-"&amp;$G589,Equations!$G:$I,3,0)*(1/$W589)+VLOOKUP(AX$14&amp;"-imc-"&amp;$G589,Equations!$G:$I,3,0)*(1/$Q589)))</f>
        <v/>
      </c>
      <c r="AY589" s="10" t="str">
        <f>IF($AB589="","",IF(OR($V589&lt;2.7,$V589&gt;90),"Age OOR",AX589-1.6449*VLOOKUP(AX$14&amp;"-rse-"&amp;$G589,Equations!$G:$I,3,0)))</f>
        <v/>
      </c>
      <c r="AZ589" s="10" t="str">
        <f>IF($AB589="","",IF(OR($V589&lt;2.7,$V589&gt;90),"Age OOR",AX589+1.6449*VLOOKUP(AX$14&amp;"-rse-"&amp;$G589,Equations!$G:$I,3,0)))</f>
        <v/>
      </c>
      <c r="BA589" s="10" t="str">
        <f t="shared" si="215"/>
        <v/>
      </c>
      <c r="BB589" s="10" t="str">
        <f>IF($AB589="","",IF(OR($V589&lt;2.7,$V589&gt;90),"Age OOR",($AB589-AX589)/VLOOKUP(AX$14&amp;"-rse-"&amp;$G589,Equations!$G:$I,3,0)))</f>
        <v/>
      </c>
      <c r="BC589" s="10" t="str">
        <f>IF($AC589="","",IF(OR($V589&lt;2.7,$V589&gt;90),"Age OOR",VLOOKUP(BC$14&amp;"-int-"&amp;$H589,Equations!$G:$I,3,0)+VLOOKUP(BC$14&amp;"-sexo-"&amp;$H589,Equations!$G:$I,3,0)*$U589+VLOOKUP(BC$14&amp;"-edad-"&amp;$H589,Equations!$G:$I,3,0)*$V589+VLOOKUP(BC$14&amp;"-est-"&amp;$H589,Equations!$G:$I,3,0)*(1/$W589)+VLOOKUP(BC$14&amp;"-imc-"&amp;$H589,Equations!$G:$I,3,0)*(1/$Q589)))</f>
        <v/>
      </c>
      <c r="BD589" s="10" t="str">
        <f>IF($AC589="","",IF(OR($V589&lt;2.7,$V589&gt;90),"Age OOR",BC589-1.6449*VLOOKUP(BC$14&amp;"-rse-"&amp;$H589,Equations!$G:$I,3,0)))</f>
        <v/>
      </c>
      <c r="BE589" s="10" t="str">
        <f>IF($AC589="","",IF(OR($V589&lt;2.7,$V589&gt;90),"Age OOR",BC589+1.6449*VLOOKUP(BC$14&amp;"-rse-"&amp;$H589,Equations!$G:$I,3,0)))</f>
        <v/>
      </c>
      <c r="BF589" s="10" t="str">
        <f t="shared" si="216"/>
        <v/>
      </c>
      <c r="BG589" s="10" t="str">
        <f>IF($AC589="","",IF(OR($V589&lt;2.7,$V589&gt;90),"Age OOR",($AC589-BC589)/VLOOKUP(BC$14&amp;"-rse-"&amp;$H589,Equations!$G:$I,3,0)))</f>
        <v/>
      </c>
      <c r="BH589" s="10" t="str">
        <f>IF($AD589="","",IF(OR($V589&lt;2.7,$V589&gt;90),"Age OOR",VLOOKUP(BH$14&amp;"-int-"&amp;$I589,Equations!$G:$I,3,0)+VLOOKUP(BH$14&amp;"-sexo-"&amp;$I589,Equations!$G:$I,3,0)*$U589+VLOOKUP(BH$14&amp;"-edad-"&amp;$I589,Equations!$G:$I,3,0)*$V589+VLOOKUP(BH$14&amp;"-est-"&amp;$I589,Equations!$G:$I,3,0)*(1/$W589)+VLOOKUP(BH$14&amp;"-imc-"&amp;$I589,Equations!$G:$I,3,0)*(1/$Q589)))</f>
        <v/>
      </c>
      <c r="BI589" s="10" t="str">
        <f>IF($AD589="","",IF(OR($V589&lt;2.7,$V589&gt;90),"Age OOR",BH589-1.6449*VLOOKUP(BH$14&amp;"-rse-"&amp;$I589,Equations!$G:$I,3,0)))</f>
        <v/>
      </c>
      <c r="BJ589" s="10" t="str">
        <f>IF($AD589="","",IF(OR($V589&lt;2.7,$V589&gt;90),"Age OOR",BH589+1.6449*VLOOKUP(BH$14&amp;"-rse-"&amp;$I589,Equations!$G:$I,3,0)))</f>
        <v/>
      </c>
      <c r="BK589" s="10" t="str">
        <f t="shared" si="217"/>
        <v/>
      </c>
      <c r="BL589" s="10" t="str">
        <f>IF($AD589="","",IF(OR($V589&lt;2.7,$V589&gt;90),"Age OOR",($AD589-BH589)/VLOOKUP(BH$14&amp;"-rse-"&amp;$I589,Equations!$G:$I,3,0)))</f>
        <v/>
      </c>
      <c r="BM589" s="10" t="str">
        <f>IF($AE589="","",IF(OR($V589&lt;2.7,$V589&gt;90),"Age OOR",VLOOKUP(BM$14&amp;"-int-"&amp;$J589,Equations!$G:$I,3,0)+VLOOKUP(BM$14&amp;"-sexo-"&amp;$J589,Equations!$G:$I,3,0)*$U589+VLOOKUP(BM$14&amp;"-edad-"&amp;$J589,Equations!$G:$I,3,0)*$V589+VLOOKUP(BM$14&amp;"-est-"&amp;$J589,Equations!$G:$I,3,0)*(1/$W589)+VLOOKUP(BM$14&amp;"-imc-"&amp;$J589,Equations!$G:$I,3,0)*(1/$Q589)))</f>
        <v/>
      </c>
      <c r="BN589" s="10" t="str">
        <f>IF($AE589="","",IF(OR($V589&lt;2.7,$V589&gt;90),"Age OOR",BM589-1.6449*VLOOKUP(BM$14&amp;"-rse-"&amp;$J589,Equations!$G:$I,3,0)))</f>
        <v/>
      </c>
      <c r="BO589" s="10" t="str">
        <f>IF($AE589="","",IF(OR($V589&lt;2.7,$V589&gt;90),"Age OOR",BM589+1.6449*VLOOKUP(BM$14&amp;"-rse-"&amp;$J589,Equations!$G:$I,3,0)))</f>
        <v/>
      </c>
      <c r="BP589" s="10" t="str">
        <f t="shared" si="218"/>
        <v/>
      </c>
      <c r="BQ589" s="10" t="str">
        <f>IF($AE589="","",IF(OR($V589&lt;2.7,$V589&gt;90),"Age OOR",($AE589-BM589)/VLOOKUP(BM$14&amp;"-rse-"&amp;$J589,Equations!$G:$I,3,0)))</f>
        <v/>
      </c>
      <c r="BR589" s="10" t="str">
        <f>IF($AF589="","",IF(OR($V589&lt;2.7,$V589&gt;90),"Age OOR",VLOOKUP(BR$14&amp;"-int-"&amp;$K589,Equations!$G:$I,3,0)+VLOOKUP(BR$14&amp;"-sexo-"&amp;$K589,Equations!$G:$I,3,0)*$U589+VLOOKUP(BR$14&amp;"-edad-"&amp;$K589,Equations!$G:$I,3,0)*$V589+VLOOKUP(BR$14&amp;"-est-"&amp;$K589,Equations!$G:$I,3,0)*(1/$W589)+VLOOKUP(BR$14&amp;"-imc-"&amp;$K589,Equations!$G:$I,3,0)*(1/$Q589)))</f>
        <v/>
      </c>
      <c r="BS589" s="10" t="str">
        <f>IF($AF589="","",IF(OR($V589&lt;2.7,$V589&gt;90),"Age OOR",BR589-1.6449*VLOOKUP(BR$14&amp;"-rse-"&amp;$K589,Equations!$G:$I,3,0)))</f>
        <v/>
      </c>
      <c r="BT589" s="10" t="str">
        <f>IF($AF589="","",IF(OR($V589&lt;2.7,$V589&gt;90),"Age OOR",BR589+1.6449*VLOOKUP(BR$14&amp;"-rse-"&amp;$K589,Equations!$G:$I,3,0)))</f>
        <v/>
      </c>
      <c r="BU589" s="10" t="str">
        <f t="shared" si="219"/>
        <v/>
      </c>
      <c r="BV589" s="10" t="str">
        <f>IF($AF589="","",IF(OR($V589&lt;2.7,$V589&gt;90),"Age OOR",($AF589-BR589)/VLOOKUP(BR$14&amp;"-rse-"&amp;$K589,Equations!$G:$I,3,0)))</f>
        <v/>
      </c>
      <c r="BW589" s="10" t="str">
        <f>IF($AG589="","",IF(OR($V589&lt;2.7,$V589&gt;90),"Age OOR",VLOOKUP(BW$14&amp;"-int-"&amp;$L589,Equations!$G:$I,3,0)+VLOOKUP(BW$14&amp;"-sexo-"&amp;$L589,Equations!$G:$I,3,0)*$U589+VLOOKUP(BW$14&amp;"-edad-"&amp;$L589,Equations!$G:$I,3,0)*$V589+VLOOKUP(BW$14&amp;"-est-"&amp;$L589,Equations!$G:$I,3,0)*(1/$W589)+VLOOKUP(BW$14&amp;"-imc-"&amp;$L589,Equations!$G:$I,3,0)*(1/$Q589)))</f>
        <v/>
      </c>
      <c r="BX589" s="10" t="str">
        <f>IF($AG589="","",IF(OR($V589&lt;2.7,$V589&gt;90),"Age OOR",BW589-1.6449*VLOOKUP(BW$14&amp;"-rse-"&amp;$L589,Equations!$G:$I,3,0)))</f>
        <v/>
      </c>
      <c r="BY589" s="10" t="str">
        <f>IF($AG589="","",IF(OR($V589&lt;2.7,$V589&gt;90),"Age OOR",BW589+1.6449*VLOOKUP(BW$14&amp;"-rse-"&amp;$L589,Equations!$G:$I,3,0)))</f>
        <v/>
      </c>
      <c r="BZ589" s="10" t="str">
        <f t="shared" si="220"/>
        <v/>
      </c>
      <c r="CA589" s="10" t="str">
        <f>IF($AG589="","",IF(OR($V589&lt;2.7,$V589&gt;90),"Age OOR",($AG589-BW589)/VLOOKUP(BW$14&amp;"-rse-"&amp;$L589,Equations!$G:$I,3,0)))</f>
        <v/>
      </c>
      <c r="CB589" s="10" t="str">
        <f>IF($AH589="","",IF(OR($V589&lt;2.7,$V589&gt;90),"Age OOR",VLOOKUP(CB$14&amp;"-int-"&amp;$M589,Equations!$G:$I,3,0)+VLOOKUP(CB$14&amp;"-sexo-"&amp;$M589,Equations!$G:$I,3,0)*$U589+VLOOKUP(CB$14&amp;"-edad-"&amp;$M589,Equations!$G:$I,3,0)*$V589+VLOOKUP(CB$14&amp;"-est-"&amp;$M589,Equations!$G:$I,3,0)*(1/$W589)+VLOOKUP(CB$14&amp;"-imc-"&amp;$M589,Equations!$G:$I,3,0)*(1/$Q589)))</f>
        <v/>
      </c>
      <c r="CC589" s="10" t="str">
        <f>IF($AH589="","",IF(OR($V589&lt;2.7,$V589&gt;90),"Age OOR",CB589-1.6449*VLOOKUP(CB$14&amp;"-rse-"&amp;$M589,Equations!$G:$I,3,0)))</f>
        <v/>
      </c>
      <c r="CD589" s="10" t="str">
        <f>IF($AH589="","",IF(OR($V589&lt;2.7,$V589&gt;90),"Age OOR",CB589+1.6449*VLOOKUP(CB$14&amp;"-rse-"&amp;$M589,Equations!$G:$I,3,0)))</f>
        <v/>
      </c>
      <c r="CE589" s="10" t="str">
        <f t="shared" si="221"/>
        <v/>
      </c>
      <c r="CF589" s="10" t="str">
        <f>IF($AH589="","",IF(OR($V589&lt;2.7,$V589&gt;90),"Age OOR",($AH589-CB589)/VLOOKUP(CB$14&amp;"-rse-"&amp;$M589,Equations!$G:$I,3,0)))</f>
        <v/>
      </c>
      <c r="CG589" s="10" t="str">
        <f>IF($AI589="","",IF(OR($V589&lt;2.7,$V589&gt;90),"Age OOR",VLOOKUP(CG$14&amp;"-int-"&amp;$N589,Equations!$G:$I,3,0)+VLOOKUP(CG$14&amp;"-sexo-"&amp;$N589,Equations!$G:$I,3,0)*$U589+VLOOKUP(CG$14&amp;"-edad-"&amp;$N589,Equations!$G:$I,3,0)*$V589+VLOOKUP(CG$14&amp;"-est-"&amp;$N589,Equations!$G:$I,3,0)*(1/$W589)+VLOOKUP(CG$14&amp;"-imc-"&amp;$N589,Equations!$G:$I,3,0)*(1/$Q589)))</f>
        <v/>
      </c>
      <c r="CH589" s="10" t="str">
        <f>IF($AI589="","",IF(OR($V589&lt;2.7,$V589&gt;90),"Age OOR",CG589-1.6449*VLOOKUP(CG$14&amp;"-rse-"&amp;$N589,Equations!$G:$I,3,0)))</f>
        <v/>
      </c>
      <c r="CI589" s="10" t="str">
        <f>IF($AI589="","",IF(OR($V589&lt;2.7,$V589&gt;90),"Age OOR",CG589+1.6449*VLOOKUP(CG$14&amp;"-rse-"&amp;$N589,Equations!$G:$I,3,0)))</f>
        <v/>
      </c>
      <c r="CJ589" s="10" t="str">
        <f t="shared" si="222"/>
        <v/>
      </c>
      <c r="CK589" s="10" t="str">
        <f>IF($AI589="","",IF(OR($V589&lt;2.7,$V589&gt;90),"Age OOR",($AI589-CG589)/VLOOKUP(CG$14&amp;"-rse-"&amp;$N589,Equations!$G:$I,3,0)))</f>
        <v/>
      </c>
      <c r="CL589" s="10" t="str">
        <f>IF($AJ589="","",IF(OR($V589&lt;2.7,$V589&gt;90),"Age OOR",VLOOKUP(CL$14&amp;"-int-"&amp;$O589,Equations!$G:$I,3,0)+VLOOKUP(CL$14&amp;"-sexo-"&amp;$O589,Equations!$G:$I,3,0)*$U589+VLOOKUP(CL$14&amp;"-edad-"&amp;$O589,Equations!$G:$I,3,0)*$V589+VLOOKUP(CL$14&amp;"-est-"&amp;$O589,Equations!$G:$I,3,0)*(1/$W589)+VLOOKUP(CL$14&amp;"-imc-"&amp;$O589,Equations!$G:$I,3,0)*(1/$Q589)))</f>
        <v/>
      </c>
      <c r="CM589" s="10" t="str">
        <f>IF($AJ589="","",IF(OR($V589&lt;2.7,$V589&gt;90),"Age OOR",CL589-1.6449*VLOOKUP(CL$14&amp;"-rse-"&amp;$O589,Equations!$G:$I,3,0)))</f>
        <v/>
      </c>
      <c r="CN589" s="10" t="str">
        <f>IF($AJ589="","",IF(OR($V589&lt;2.7,$V589&gt;90),"Age OOR",CL589+1.6449*VLOOKUP(CL$14&amp;"-rse-"&amp;$O589,Equations!$G:$I,3,0)))</f>
        <v/>
      </c>
      <c r="CO589" s="10" t="str">
        <f t="shared" si="223"/>
        <v/>
      </c>
      <c r="CP589" s="10" t="str">
        <f>IF($AJ589="","",IF(OR($V589&lt;2.7,$V589&gt;90),"Age OOR",($AJ589-CL589)/VLOOKUP(CL$14&amp;"-rse-"&amp;$O589,Equations!$G:$I,3,0)))</f>
        <v/>
      </c>
      <c r="CQ589" s="10" t="str">
        <f>IF($AK589="","",IF(OR($V589&lt;2.7,$V589&gt;90),"Age OOR",EXP(VLOOKUP(CQ$14&amp;"-int-"&amp;$P589,Equations!$G:$I,3,0)+VLOOKUP(CQ$14&amp;"-sexo-"&amp;$P589,Equations!$G:$I,3,0)*$U589+VLOOKUP(CQ$14&amp;"-edad-"&amp;$P589,Equations!$G:$I,3,0)*$V589+VLOOKUP(CQ$14&amp;"-est-"&amp;$P589,Equations!$G:$I,3,0)*(1/$W589)+VLOOKUP(CQ$14&amp;"-imc-"&amp;$P589,Equations!$G:$I,3,0)*(1/$Q589))))</f>
        <v/>
      </c>
      <c r="CR589" s="10" t="str">
        <f>IF($AK589="","",IF(OR($V589&lt;2.7,$V589&gt;90),"Age OOR",EXP(LN(CQ589)-1.6449*VLOOKUP(CQ$14&amp;"-rse-"&amp;$P589,Equations!$G:$I,3,0))))</f>
        <v/>
      </c>
      <c r="CS589" s="10" t="str">
        <f>IF($AK589="","",IF(OR($V589&lt;2.7,$V589&gt;90),"Age OOR",EXP(LN(CQ589)+1.6449*VLOOKUP(CQ$14&amp;"-rse-"&amp;$P589,Equations!$G:$I,3,0))))</f>
        <v/>
      </c>
      <c r="CT589" s="10" t="str">
        <f t="shared" si="224"/>
        <v/>
      </c>
      <c r="CU589" s="10" t="str">
        <f>IF($AK589="","",IF(OR($V589&lt;2.7,$V589&gt;90),"Age OOR",(LN($AK589)-LN(CQ589))/VLOOKUP(CQ$14&amp;"-rse-"&amp;$P589,Equations!$G:$I,3,0)))</f>
        <v/>
      </c>
      <c r="CV589" s="47"/>
    </row>
    <row r="590" spans="5:123" x14ac:dyDescent="0.2">
      <c r="E590" s="23" t="str">
        <f t="shared" si="200"/>
        <v>Age out of range</v>
      </c>
      <c r="F590" s="23" t="str">
        <f t="shared" si="201"/>
        <v>Age out of range</v>
      </c>
      <c r="G590" s="23" t="str">
        <f t="shared" si="202"/>
        <v>Age out of range</v>
      </c>
      <c r="H590" s="23" t="str">
        <f t="shared" si="203"/>
        <v>Age out of range</v>
      </c>
      <c r="I590" s="23" t="str">
        <f t="shared" si="204"/>
        <v>Age out of range</v>
      </c>
      <c r="J590" s="23" t="str">
        <f t="shared" si="205"/>
        <v>Age out of range</v>
      </c>
      <c r="K590" s="23" t="str">
        <f t="shared" si="206"/>
        <v>Age out of range</v>
      </c>
      <c r="L590" s="23" t="str">
        <f t="shared" si="207"/>
        <v>Age out of range</v>
      </c>
      <c r="M590" s="23" t="str">
        <f t="shared" si="208"/>
        <v>Age out of range</v>
      </c>
      <c r="N590" s="23" t="str">
        <f t="shared" si="209"/>
        <v>Age out of range</v>
      </c>
      <c r="O590" s="23" t="str">
        <f t="shared" si="210"/>
        <v>Age out of range</v>
      </c>
      <c r="P590" s="23" t="str">
        <f t="shared" si="211"/>
        <v>Age out of range</v>
      </c>
      <c r="Q590" s="23" t="e">
        <f t="shared" si="212"/>
        <v>#DIV/0!</v>
      </c>
      <c r="R590" s="17"/>
      <c r="S590" s="23">
        <v>574</v>
      </c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7"/>
      <c r="AM590" s="47"/>
      <c r="AN590" s="10" t="str">
        <f>IF($Z590="","",IF(OR($V590&lt;2.7,$V590&gt;90),"Age OOR",VLOOKUP(AN$14&amp;"-int-"&amp;$E590,Equations!$G:$I,3,0)+VLOOKUP(AN$14&amp;"-sexo-"&amp;$E590,Equations!$G:$I,3,0)*$U590+VLOOKUP(AN$14&amp;"-edad-"&amp;$E590,Equations!$G:$I,3,0)*$V590+VLOOKUP(AN$14&amp;"-est-"&amp;$E590,Equations!$G:$I,3,0)*(1/$W590)+VLOOKUP(AN$14&amp;"-imc-"&amp;$E590,Equations!$G:$I,3,0)*(1/$Q590)))</f>
        <v/>
      </c>
      <c r="AO590" s="10" t="str">
        <f>IF($Z590="","",IF(OR($V590&lt;2.7,$V590&gt;90),"Age OOR",AN590-1.6449*VLOOKUP(AN$14&amp;"-rse-"&amp;$E590,Equations!$G:$I,3,0)))</f>
        <v/>
      </c>
      <c r="AP590" s="10" t="str">
        <f>IF($Z590="","",IF(OR($V590&lt;2.7,$V590&gt;90),"Age OOR",AN590+1.6449*VLOOKUP(AN$14&amp;"-rse-"&amp;$E590,Equations!$G:$I,3,0)))</f>
        <v/>
      </c>
      <c r="AQ590" s="10" t="str">
        <f t="shared" si="213"/>
        <v/>
      </c>
      <c r="AR590" s="10" t="str">
        <f>IF($Z590="","",IF(OR($V590&lt;2.7,$V590&gt;90),"Age OOR",($Z590-AN590)/VLOOKUP(AN$14&amp;"-rse-"&amp;$E590,Equations!$G:$I,3,0)))</f>
        <v/>
      </c>
      <c r="AS590" s="10" t="str">
        <f>IF($AA590="","",IF(OR($V590&lt;2.7,$V590&gt;90),"Age OOR",VLOOKUP(AS$14&amp;"-int-"&amp;$F590,Equations!$G:$I,3,0)+VLOOKUP(AS$14&amp;"-sexo-"&amp;$F590,Equations!$G:$I,3,0)*$U590+VLOOKUP(AS$14&amp;"-edad-"&amp;$F590,Equations!$G:$I,3,0)*$V590+VLOOKUP(AS$14&amp;"-est-"&amp;$F590,Equations!$G:$I,3,0)*(1/$W590)+VLOOKUP(AS$14&amp;"-imc-"&amp;$F590,Equations!$G:$I,3,0)*(1/$Q590)))</f>
        <v/>
      </c>
      <c r="AT590" s="10" t="str">
        <f>IF($AA590="","",IF(OR($V590&lt;2.7,$V590&gt;90),"Age OOR",AS590-1.6449*VLOOKUP(AS$14&amp;"-rse-"&amp;$F590,Equations!$G:$I,3,0)))</f>
        <v/>
      </c>
      <c r="AU590" s="10" t="str">
        <f>IF($AA590="","",IF(OR($V590&lt;2.7,$V590&gt;90),"Age OOR",AS590+1.6449*VLOOKUP(AS$14&amp;"-rse-"&amp;$F590,Equations!$G:$I,3,0)))</f>
        <v/>
      </c>
      <c r="AV590" s="10" t="str">
        <f t="shared" si="214"/>
        <v/>
      </c>
      <c r="AW590" s="10" t="str">
        <f>IF($AA590="","",IF(OR($V590&lt;2.7,$V590&gt;90),"Age OOR",($AA590-AS590)/VLOOKUP(AS$14&amp;"-rse-"&amp;$F590,Equations!$G:$I,3,0)))</f>
        <v/>
      </c>
      <c r="AX590" s="10" t="str">
        <f>IF($AB590="","",IF(OR($V590&lt;2.7,$V590&gt;90),"Age OOR",VLOOKUP(AX$14&amp;"-int-"&amp;$G590,Equations!$G:$I,3,0)+VLOOKUP(AX$14&amp;"-sexo-"&amp;$G590,Equations!$G:$I,3,0)*$U590+VLOOKUP(AX$14&amp;"-edad-"&amp;$G590,Equations!$G:$I,3,0)*$V590+VLOOKUP(AX$14&amp;"-est-"&amp;$G590,Equations!$G:$I,3,0)*(1/$W590)+VLOOKUP(AX$14&amp;"-imc-"&amp;$G590,Equations!$G:$I,3,0)*(1/$Q590)))</f>
        <v/>
      </c>
      <c r="AY590" s="10" t="str">
        <f>IF($AB590="","",IF(OR($V590&lt;2.7,$V590&gt;90),"Age OOR",AX590-1.6449*VLOOKUP(AX$14&amp;"-rse-"&amp;$G590,Equations!$G:$I,3,0)))</f>
        <v/>
      </c>
      <c r="AZ590" s="10" t="str">
        <f>IF($AB590="","",IF(OR($V590&lt;2.7,$V590&gt;90),"Age OOR",AX590+1.6449*VLOOKUP(AX$14&amp;"-rse-"&amp;$G590,Equations!$G:$I,3,0)))</f>
        <v/>
      </c>
      <c r="BA590" s="10" t="str">
        <f t="shared" si="215"/>
        <v/>
      </c>
      <c r="BB590" s="10" t="str">
        <f>IF($AB590="","",IF(OR($V590&lt;2.7,$V590&gt;90),"Age OOR",($AB590-AX590)/VLOOKUP(AX$14&amp;"-rse-"&amp;$G590,Equations!$G:$I,3,0)))</f>
        <v/>
      </c>
      <c r="BC590" s="10" t="str">
        <f>IF($AC590="","",IF(OR($V590&lt;2.7,$V590&gt;90),"Age OOR",VLOOKUP(BC$14&amp;"-int-"&amp;$H590,Equations!$G:$I,3,0)+VLOOKUP(BC$14&amp;"-sexo-"&amp;$H590,Equations!$G:$I,3,0)*$U590+VLOOKUP(BC$14&amp;"-edad-"&amp;$H590,Equations!$G:$I,3,0)*$V590+VLOOKUP(BC$14&amp;"-est-"&amp;$H590,Equations!$G:$I,3,0)*(1/$W590)+VLOOKUP(BC$14&amp;"-imc-"&amp;$H590,Equations!$G:$I,3,0)*(1/$Q590)))</f>
        <v/>
      </c>
      <c r="BD590" s="10" t="str">
        <f>IF($AC590="","",IF(OR($V590&lt;2.7,$V590&gt;90),"Age OOR",BC590-1.6449*VLOOKUP(BC$14&amp;"-rse-"&amp;$H590,Equations!$G:$I,3,0)))</f>
        <v/>
      </c>
      <c r="BE590" s="10" t="str">
        <f>IF($AC590="","",IF(OR($V590&lt;2.7,$V590&gt;90),"Age OOR",BC590+1.6449*VLOOKUP(BC$14&amp;"-rse-"&amp;$H590,Equations!$G:$I,3,0)))</f>
        <v/>
      </c>
      <c r="BF590" s="10" t="str">
        <f t="shared" si="216"/>
        <v/>
      </c>
      <c r="BG590" s="10" t="str">
        <f>IF($AC590="","",IF(OR($V590&lt;2.7,$V590&gt;90),"Age OOR",($AC590-BC590)/VLOOKUP(BC$14&amp;"-rse-"&amp;$H590,Equations!$G:$I,3,0)))</f>
        <v/>
      </c>
      <c r="BH590" s="10" t="str">
        <f>IF($AD590="","",IF(OR($V590&lt;2.7,$V590&gt;90),"Age OOR",VLOOKUP(BH$14&amp;"-int-"&amp;$I590,Equations!$G:$I,3,0)+VLOOKUP(BH$14&amp;"-sexo-"&amp;$I590,Equations!$G:$I,3,0)*$U590+VLOOKUP(BH$14&amp;"-edad-"&amp;$I590,Equations!$G:$I,3,0)*$V590+VLOOKUP(BH$14&amp;"-est-"&amp;$I590,Equations!$G:$I,3,0)*(1/$W590)+VLOOKUP(BH$14&amp;"-imc-"&amp;$I590,Equations!$G:$I,3,0)*(1/$Q590)))</f>
        <v/>
      </c>
      <c r="BI590" s="10" t="str">
        <f>IF($AD590="","",IF(OR($V590&lt;2.7,$V590&gt;90),"Age OOR",BH590-1.6449*VLOOKUP(BH$14&amp;"-rse-"&amp;$I590,Equations!$G:$I,3,0)))</f>
        <v/>
      </c>
      <c r="BJ590" s="10" t="str">
        <f>IF($AD590="","",IF(OR($V590&lt;2.7,$V590&gt;90),"Age OOR",BH590+1.6449*VLOOKUP(BH$14&amp;"-rse-"&amp;$I590,Equations!$G:$I,3,0)))</f>
        <v/>
      </c>
      <c r="BK590" s="10" t="str">
        <f t="shared" si="217"/>
        <v/>
      </c>
      <c r="BL590" s="10" t="str">
        <f>IF($AD590="","",IF(OR($V590&lt;2.7,$V590&gt;90),"Age OOR",($AD590-BH590)/VLOOKUP(BH$14&amp;"-rse-"&amp;$I590,Equations!$G:$I,3,0)))</f>
        <v/>
      </c>
      <c r="BM590" s="10" t="str">
        <f>IF($AE590="","",IF(OR($V590&lt;2.7,$V590&gt;90),"Age OOR",VLOOKUP(BM$14&amp;"-int-"&amp;$J590,Equations!$G:$I,3,0)+VLOOKUP(BM$14&amp;"-sexo-"&amp;$J590,Equations!$G:$I,3,0)*$U590+VLOOKUP(BM$14&amp;"-edad-"&amp;$J590,Equations!$G:$I,3,0)*$V590+VLOOKUP(BM$14&amp;"-est-"&amp;$J590,Equations!$G:$I,3,0)*(1/$W590)+VLOOKUP(BM$14&amp;"-imc-"&amp;$J590,Equations!$G:$I,3,0)*(1/$Q590)))</f>
        <v/>
      </c>
      <c r="BN590" s="10" t="str">
        <f>IF($AE590="","",IF(OR($V590&lt;2.7,$V590&gt;90),"Age OOR",BM590-1.6449*VLOOKUP(BM$14&amp;"-rse-"&amp;$J590,Equations!$G:$I,3,0)))</f>
        <v/>
      </c>
      <c r="BO590" s="10" t="str">
        <f>IF($AE590="","",IF(OR($V590&lt;2.7,$V590&gt;90),"Age OOR",BM590+1.6449*VLOOKUP(BM$14&amp;"-rse-"&amp;$J590,Equations!$G:$I,3,0)))</f>
        <v/>
      </c>
      <c r="BP590" s="10" t="str">
        <f t="shared" si="218"/>
        <v/>
      </c>
      <c r="BQ590" s="10" t="str">
        <f>IF($AE590="","",IF(OR($V590&lt;2.7,$V590&gt;90),"Age OOR",($AE590-BM590)/VLOOKUP(BM$14&amp;"-rse-"&amp;$J590,Equations!$G:$I,3,0)))</f>
        <v/>
      </c>
      <c r="BR590" s="10" t="str">
        <f>IF($AF590="","",IF(OR($V590&lt;2.7,$V590&gt;90),"Age OOR",VLOOKUP(BR$14&amp;"-int-"&amp;$K590,Equations!$G:$I,3,0)+VLOOKUP(BR$14&amp;"-sexo-"&amp;$K590,Equations!$G:$I,3,0)*$U590+VLOOKUP(BR$14&amp;"-edad-"&amp;$K590,Equations!$G:$I,3,0)*$V590+VLOOKUP(BR$14&amp;"-est-"&amp;$K590,Equations!$G:$I,3,0)*(1/$W590)+VLOOKUP(BR$14&amp;"-imc-"&amp;$K590,Equations!$G:$I,3,0)*(1/$Q590)))</f>
        <v/>
      </c>
      <c r="BS590" s="10" t="str">
        <f>IF($AF590="","",IF(OR($V590&lt;2.7,$V590&gt;90),"Age OOR",BR590-1.6449*VLOOKUP(BR$14&amp;"-rse-"&amp;$K590,Equations!$G:$I,3,0)))</f>
        <v/>
      </c>
      <c r="BT590" s="10" t="str">
        <f>IF($AF590="","",IF(OR($V590&lt;2.7,$V590&gt;90),"Age OOR",BR590+1.6449*VLOOKUP(BR$14&amp;"-rse-"&amp;$K590,Equations!$G:$I,3,0)))</f>
        <v/>
      </c>
      <c r="BU590" s="10" t="str">
        <f t="shared" si="219"/>
        <v/>
      </c>
      <c r="BV590" s="10" t="str">
        <f>IF($AF590="","",IF(OR($V590&lt;2.7,$V590&gt;90),"Age OOR",($AF590-BR590)/VLOOKUP(BR$14&amp;"-rse-"&amp;$K590,Equations!$G:$I,3,0)))</f>
        <v/>
      </c>
      <c r="BW590" s="10" t="str">
        <f>IF($AG590="","",IF(OR($V590&lt;2.7,$V590&gt;90),"Age OOR",VLOOKUP(BW$14&amp;"-int-"&amp;$L590,Equations!$G:$I,3,0)+VLOOKUP(BW$14&amp;"-sexo-"&amp;$L590,Equations!$G:$I,3,0)*$U590+VLOOKUP(BW$14&amp;"-edad-"&amp;$L590,Equations!$G:$I,3,0)*$V590+VLOOKUP(BW$14&amp;"-est-"&amp;$L590,Equations!$G:$I,3,0)*(1/$W590)+VLOOKUP(BW$14&amp;"-imc-"&amp;$L590,Equations!$G:$I,3,0)*(1/$Q590)))</f>
        <v/>
      </c>
      <c r="BX590" s="10" t="str">
        <f>IF($AG590="","",IF(OR($V590&lt;2.7,$V590&gt;90),"Age OOR",BW590-1.6449*VLOOKUP(BW$14&amp;"-rse-"&amp;$L590,Equations!$G:$I,3,0)))</f>
        <v/>
      </c>
      <c r="BY590" s="10" t="str">
        <f>IF($AG590="","",IF(OR($V590&lt;2.7,$V590&gt;90),"Age OOR",BW590+1.6449*VLOOKUP(BW$14&amp;"-rse-"&amp;$L590,Equations!$G:$I,3,0)))</f>
        <v/>
      </c>
      <c r="BZ590" s="10" t="str">
        <f t="shared" si="220"/>
        <v/>
      </c>
      <c r="CA590" s="10" t="str">
        <f>IF($AG590="","",IF(OR($V590&lt;2.7,$V590&gt;90),"Age OOR",($AG590-BW590)/VLOOKUP(BW$14&amp;"-rse-"&amp;$L590,Equations!$G:$I,3,0)))</f>
        <v/>
      </c>
      <c r="CB590" s="10" t="str">
        <f>IF($AH590="","",IF(OR($V590&lt;2.7,$V590&gt;90),"Age OOR",VLOOKUP(CB$14&amp;"-int-"&amp;$M590,Equations!$G:$I,3,0)+VLOOKUP(CB$14&amp;"-sexo-"&amp;$M590,Equations!$G:$I,3,0)*$U590+VLOOKUP(CB$14&amp;"-edad-"&amp;$M590,Equations!$G:$I,3,0)*$V590+VLOOKUP(CB$14&amp;"-est-"&amp;$M590,Equations!$G:$I,3,0)*(1/$W590)+VLOOKUP(CB$14&amp;"-imc-"&amp;$M590,Equations!$G:$I,3,0)*(1/$Q590)))</f>
        <v/>
      </c>
      <c r="CC590" s="10" t="str">
        <f>IF($AH590="","",IF(OR($V590&lt;2.7,$V590&gt;90),"Age OOR",CB590-1.6449*VLOOKUP(CB$14&amp;"-rse-"&amp;$M590,Equations!$G:$I,3,0)))</f>
        <v/>
      </c>
      <c r="CD590" s="10" t="str">
        <f>IF($AH590="","",IF(OR($V590&lt;2.7,$V590&gt;90),"Age OOR",CB590+1.6449*VLOOKUP(CB$14&amp;"-rse-"&amp;$M590,Equations!$G:$I,3,0)))</f>
        <v/>
      </c>
      <c r="CE590" s="10" t="str">
        <f t="shared" si="221"/>
        <v/>
      </c>
      <c r="CF590" s="10" t="str">
        <f>IF($AH590="","",IF(OR($V590&lt;2.7,$V590&gt;90),"Age OOR",($AH590-CB590)/VLOOKUP(CB$14&amp;"-rse-"&amp;$M590,Equations!$G:$I,3,0)))</f>
        <v/>
      </c>
      <c r="CG590" s="10" t="str">
        <f>IF($AI590="","",IF(OR($V590&lt;2.7,$V590&gt;90),"Age OOR",VLOOKUP(CG$14&amp;"-int-"&amp;$N590,Equations!$G:$I,3,0)+VLOOKUP(CG$14&amp;"-sexo-"&amp;$N590,Equations!$G:$I,3,0)*$U590+VLOOKUP(CG$14&amp;"-edad-"&amp;$N590,Equations!$G:$I,3,0)*$V590+VLOOKUP(CG$14&amp;"-est-"&amp;$N590,Equations!$G:$I,3,0)*(1/$W590)+VLOOKUP(CG$14&amp;"-imc-"&amp;$N590,Equations!$G:$I,3,0)*(1/$Q590)))</f>
        <v/>
      </c>
      <c r="CH590" s="10" t="str">
        <f>IF($AI590="","",IF(OR($V590&lt;2.7,$V590&gt;90),"Age OOR",CG590-1.6449*VLOOKUP(CG$14&amp;"-rse-"&amp;$N590,Equations!$G:$I,3,0)))</f>
        <v/>
      </c>
      <c r="CI590" s="10" t="str">
        <f>IF($AI590="","",IF(OR($V590&lt;2.7,$V590&gt;90),"Age OOR",CG590+1.6449*VLOOKUP(CG$14&amp;"-rse-"&amp;$N590,Equations!$G:$I,3,0)))</f>
        <v/>
      </c>
      <c r="CJ590" s="10" t="str">
        <f t="shared" si="222"/>
        <v/>
      </c>
      <c r="CK590" s="10" t="str">
        <f>IF($AI590="","",IF(OR($V590&lt;2.7,$V590&gt;90),"Age OOR",($AI590-CG590)/VLOOKUP(CG$14&amp;"-rse-"&amp;$N590,Equations!$G:$I,3,0)))</f>
        <v/>
      </c>
      <c r="CL590" s="10" t="str">
        <f>IF($AJ590="","",IF(OR($V590&lt;2.7,$V590&gt;90),"Age OOR",VLOOKUP(CL$14&amp;"-int-"&amp;$O590,Equations!$G:$I,3,0)+VLOOKUP(CL$14&amp;"-sexo-"&amp;$O590,Equations!$G:$I,3,0)*$U590+VLOOKUP(CL$14&amp;"-edad-"&amp;$O590,Equations!$G:$I,3,0)*$V590+VLOOKUP(CL$14&amp;"-est-"&amp;$O590,Equations!$G:$I,3,0)*(1/$W590)+VLOOKUP(CL$14&amp;"-imc-"&amp;$O590,Equations!$G:$I,3,0)*(1/$Q590)))</f>
        <v/>
      </c>
      <c r="CM590" s="10" t="str">
        <f>IF($AJ590="","",IF(OR($V590&lt;2.7,$V590&gt;90),"Age OOR",CL590-1.6449*VLOOKUP(CL$14&amp;"-rse-"&amp;$O590,Equations!$G:$I,3,0)))</f>
        <v/>
      </c>
      <c r="CN590" s="10" t="str">
        <f>IF($AJ590="","",IF(OR($V590&lt;2.7,$V590&gt;90),"Age OOR",CL590+1.6449*VLOOKUP(CL$14&amp;"-rse-"&amp;$O590,Equations!$G:$I,3,0)))</f>
        <v/>
      </c>
      <c r="CO590" s="10" t="str">
        <f t="shared" si="223"/>
        <v/>
      </c>
      <c r="CP590" s="10" t="str">
        <f>IF($AJ590="","",IF(OR($V590&lt;2.7,$V590&gt;90),"Age OOR",($AJ590-CL590)/VLOOKUP(CL$14&amp;"-rse-"&amp;$O590,Equations!$G:$I,3,0)))</f>
        <v/>
      </c>
      <c r="CQ590" s="10" t="str">
        <f>IF($AK590="","",IF(OR($V590&lt;2.7,$V590&gt;90),"Age OOR",EXP(VLOOKUP(CQ$14&amp;"-int-"&amp;$P590,Equations!$G:$I,3,0)+VLOOKUP(CQ$14&amp;"-sexo-"&amp;$P590,Equations!$G:$I,3,0)*$U590+VLOOKUP(CQ$14&amp;"-edad-"&amp;$P590,Equations!$G:$I,3,0)*$V590+VLOOKUP(CQ$14&amp;"-est-"&amp;$P590,Equations!$G:$I,3,0)*(1/$W590)+VLOOKUP(CQ$14&amp;"-imc-"&amp;$P590,Equations!$G:$I,3,0)*(1/$Q590))))</f>
        <v/>
      </c>
      <c r="CR590" s="10" t="str">
        <f>IF($AK590="","",IF(OR($V590&lt;2.7,$V590&gt;90),"Age OOR",EXP(LN(CQ590)-1.6449*VLOOKUP(CQ$14&amp;"-rse-"&amp;$P590,Equations!$G:$I,3,0))))</f>
        <v/>
      </c>
      <c r="CS590" s="10" t="str">
        <f>IF($AK590="","",IF(OR($V590&lt;2.7,$V590&gt;90),"Age OOR",EXP(LN(CQ590)+1.6449*VLOOKUP(CQ$14&amp;"-rse-"&amp;$P590,Equations!$G:$I,3,0))))</f>
        <v/>
      </c>
      <c r="CT590" s="10" t="str">
        <f t="shared" si="224"/>
        <v/>
      </c>
      <c r="CU590" s="10" t="str">
        <f>IF($AK590="","",IF(OR($V590&lt;2.7,$V590&gt;90),"Age OOR",(LN($AK590)-LN(CQ590))/VLOOKUP(CQ$14&amp;"-rse-"&amp;$P590,Equations!$G:$I,3,0)))</f>
        <v/>
      </c>
      <c r="CV590" s="47"/>
    </row>
    <row r="591" spans="5:123" x14ac:dyDescent="0.2">
      <c r="E591" s="23" t="str">
        <f t="shared" si="200"/>
        <v>Age out of range</v>
      </c>
      <c r="F591" s="23" t="str">
        <f t="shared" si="201"/>
        <v>Age out of range</v>
      </c>
      <c r="G591" s="23" t="str">
        <f t="shared" si="202"/>
        <v>Age out of range</v>
      </c>
      <c r="H591" s="23" t="str">
        <f t="shared" si="203"/>
        <v>Age out of range</v>
      </c>
      <c r="I591" s="23" t="str">
        <f t="shared" si="204"/>
        <v>Age out of range</v>
      </c>
      <c r="J591" s="23" t="str">
        <f t="shared" si="205"/>
        <v>Age out of range</v>
      </c>
      <c r="K591" s="23" t="str">
        <f t="shared" si="206"/>
        <v>Age out of range</v>
      </c>
      <c r="L591" s="23" t="str">
        <f t="shared" si="207"/>
        <v>Age out of range</v>
      </c>
      <c r="M591" s="23" t="str">
        <f t="shared" si="208"/>
        <v>Age out of range</v>
      </c>
      <c r="N591" s="23" t="str">
        <f t="shared" si="209"/>
        <v>Age out of range</v>
      </c>
      <c r="O591" s="23" t="str">
        <f t="shared" si="210"/>
        <v>Age out of range</v>
      </c>
      <c r="P591" s="23" t="str">
        <f t="shared" si="211"/>
        <v>Age out of range</v>
      </c>
      <c r="Q591" s="23" t="e">
        <f t="shared" si="212"/>
        <v>#DIV/0!</v>
      </c>
      <c r="R591" s="17"/>
      <c r="S591" s="23">
        <v>575</v>
      </c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7"/>
      <c r="AM591" s="47"/>
      <c r="AN591" s="10" t="str">
        <f>IF($Z591="","",IF(OR($V591&lt;2.7,$V591&gt;90),"Age OOR",VLOOKUP(AN$14&amp;"-int-"&amp;$E591,Equations!$G:$I,3,0)+VLOOKUP(AN$14&amp;"-sexo-"&amp;$E591,Equations!$G:$I,3,0)*$U591+VLOOKUP(AN$14&amp;"-edad-"&amp;$E591,Equations!$G:$I,3,0)*$V591+VLOOKUP(AN$14&amp;"-est-"&amp;$E591,Equations!$G:$I,3,0)*(1/$W591)+VLOOKUP(AN$14&amp;"-imc-"&amp;$E591,Equations!$G:$I,3,0)*(1/$Q591)))</f>
        <v/>
      </c>
      <c r="AO591" s="10" t="str">
        <f>IF($Z591="","",IF(OR($V591&lt;2.7,$V591&gt;90),"Age OOR",AN591-1.6449*VLOOKUP(AN$14&amp;"-rse-"&amp;$E591,Equations!$G:$I,3,0)))</f>
        <v/>
      </c>
      <c r="AP591" s="10" t="str">
        <f>IF($Z591="","",IF(OR($V591&lt;2.7,$V591&gt;90),"Age OOR",AN591+1.6449*VLOOKUP(AN$14&amp;"-rse-"&amp;$E591,Equations!$G:$I,3,0)))</f>
        <v/>
      </c>
      <c r="AQ591" s="10" t="str">
        <f t="shared" si="213"/>
        <v/>
      </c>
      <c r="AR591" s="10" t="str">
        <f>IF($Z591="","",IF(OR($V591&lt;2.7,$V591&gt;90),"Age OOR",($Z591-AN591)/VLOOKUP(AN$14&amp;"-rse-"&amp;$E591,Equations!$G:$I,3,0)))</f>
        <v/>
      </c>
      <c r="AS591" s="10" t="str">
        <f>IF($AA591="","",IF(OR($V591&lt;2.7,$V591&gt;90),"Age OOR",VLOOKUP(AS$14&amp;"-int-"&amp;$F591,Equations!$G:$I,3,0)+VLOOKUP(AS$14&amp;"-sexo-"&amp;$F591,Equations!$G:$I,3,0)*$U591+VLOOKUP(AS$14&amp;"-edad-"&amp;$F591,Equations!$G:$I,3,0)*$V591+VLOOKUP(AS$14&amp;"-est-"&amp;$F591,Equations!$G:$I,3,0)*(1/$W591)+VLOOKUP(AS$14&amp;"-imc-"&amp;$F591,Equations!$G:$I,3,0)*(1/$Q591)))</f>
        <v/>
      </c>
      <c r="AT591" s="10" t="str">
        <f>IF($AA591="","",IF(OR($V591&lt;2.7,$V591&gt;90),"Age OOR",AS591-1.6449*VLOOKUP(AS$14&amp;"-rse-"&amp;$F591,Equations!$G:$I,3,0)))</f>
        <v/>
      </c>
      <c r="AU591" s="10" t="str">
        <f>IF($AA591="","",IF(OR($V591&lt;2.7,$V591&gt;90),"Age OOR",AS591+1.6449*VLOOKUP(AS$14&amp;"-rse-"&amp;$F591,Equations!$G:$I,3,0)))</f>
        <v/>
      </c>
      <c r="AV591" s="10" t="str">
        <f t="shared" si="214"/>
        <v/>
      </c>
      <c r="AW591" s="10" t="str">
        <f>IF($AA591="","",IF(OR($V591&lt;2.7,$V591&gt;90),"Age OOR",($AA591-AS591)/VLOOKUP(AS$14&amp;"-rse-"&amp;$F591,Equations!$G:$I,3,0)))</f>
        <v/>
      </c>
      <c r="AX591" s="10" t="str">
        <f>IF($AB591="","",IF(OR($V591&lt;2.7,$V591&gt;90),"Age OOR",VLOOKUP(AX$14&amp;"-int-"&amp;$G591,Equations!$G:$I,3,0)+VLOOKUP(AX$14&amp;"-sexo-"&amp;$G591,Equations!$G:$I,3,0)*$U591+VLOOKUP(AX$14&amp;"-edad-"&amp;$G591,Equations!$G:$I,3,0)*$V591+VLOOKUP(AX$14&amp;"-est-"&amp;$G591,Equations!$G:$I,3,0)*(1/$W591)+VLOOKUP(AX$14&amp;"-imc-"&amp;$G591,Equations!$G:$I,3,0)*(1/$Q591)))</f>
        <v/>
      </c>
      <c r="AY591" s="10" t="str">
        <f>IF($AB591="","",IF(OR($V591&lt;2.7,$V591&gt;90),"Age OOR",AX591-1.6449*VLOOKUP(AX$14&amp;"-rse-"&amp;$G591,Equations!$G:$I,3,0)))</f>
        <v/>
      </c>
      <c r="AZ591" s="10" t="str">
        <f>IF($AB591="","",IF(OR($V591&lt;2.7,$V591&gt;90),"Age OOR",AX591+1.6449*VLOOKUP(AX$14&amp;"-rse-"&amp;$G591,Equations!$G:$I,3,0)))</f>
        <v/>
      </c>
      <c r="BA591" s="10" t="str">
        <f t="shared" si="215"/>
        <v/>
      </c>
      <c r="BB591" s="10" t="str">
        <f>IF($AB591="","",IF(OR($V591&lt;2.7,$V591&gt;90),"Age OOR",($AB591-AX591)/VLOOKUP(AX$14&amp;"-rse-"&amp;$G591,Equations!$G:$I,3,0)))</f>
        <v/>
      </c>
      <c r="BC591" s="10" t="str">
        <f>IF($AC591="","",IF(OR($V591&lt;2.7,$V591&gt;90),"Age OOR",VLOOKUP(BC$14&amp;"-int-"&amp;$H591,Equations!$G:$I,3,0)+VLOOKUP(BC$14&amp;"-sexo-"&amp;$H591,Equations!$G:$I,3,0)*$U591+VLOOKUP(BC$14&amp;"-edad-"&amp;$H591,Equations!$G:$I,3,0)*$V591+VLOOKUP(BC$14&amp;"-est-"&amp;$H591,Equations!$G:$I,3,0)*(1/$W591)+VLOOKUP(BC$14&amp;"-imc-"&amp;$H591,Equations!$G:$I,3,0)*(1/$Q591)))</f>
        <v/>
      </c>
      <c r="BD591" s="10" t="str">
        <f>IF($AC591="","",IF(OR($V591&lt;2.7,$V591&gt;90),"Age OOR",BC591-1.6449*VLOOKUP(BC$14&amp;"-rse-"&amp;$H591,Equations!$G:$I,3,0)))</f>
        <v/>
      </c>
      <c r="BE591" s="10" t="str">
        <f>IF($AC591="","",IF(OR($V591&lt;2.7,$V591&gt;90),"Age OOR",BC591+1.6449*VLOOKUP(BC$14&amp;"-rse-"&amp;$H591,Equations!$G:$I,3,0)))</f>
        <v/>
      </c>
      <c r="BF591" s="10" t="str">
        <f t="shared" si="216"/>
        <v/>
      </c>
      <c r="BG591" s="10" t="str">
        <f>IF($AC591="","",IF(OR($V591&lt;2.7,$V591&gt;90),"Age OOR",($AC591-BC591)/VLOOKUP(BC$14&amp;"-rse-"&amp;$H591,Equations!$G:$I,3,0)))</f>
        <v/>
      </c>
      <c r="BH591" s="10" t="str">
        <f>IF($AD591="","",IF(OR($V591&lt;2.7,$V591&gt;90),"Age OOR",VLOOKUP(BH$14&amp;"-int-"&amp;$I591,Equations!$G:$I,3,0)+VLOOKUP(BH$14&amp;"-sexo-"&amp;$I591,Equations!$G:$I,3,0)*$U591+VLOOKUP(BH$14&amp;"-edad-"&amp;$I591,Equations!$G:$I,3,0)*$V591+VLOOKUP(BH$14&amp;"-est-"&amp;$I591,Equations!$G:$I,3,0)*(1/$W591)+VLOOKUP(BH$14&amp;"-imc-"&amp;$I591,Equations!$G:$I,3,0)*(1/$Q591)))</f>
        <v/>
      </c>
      <c r="BI591" s="10" t="str">
        <f>IF($AD591="","",IF(OR($V591&lt;2.7,$V591&gt;90),"Age OOR",BH591-1.6449*VLOOKUP(BH$14&amp;"-rse-"&amp;$I591,Equations!$G:$I,3,0)))</f>
        <v/>
      </c>
      <c r="BJ591" s="10" t="str">
        <f>IF($AD591="","",IF(OR($V591&lt;2.7,$V591&gt;90),"Age OOR",BH591+1.6449*VLOOKUP(BH$14&amp;"-rse-"&amp;$I591,Equations!$G:$I,3,0)))</f>
        <v/>
      </c>
      <c r="BK591" s="10" t="str">
        <f t="shared" si="217"/>
        <v/>
      </c>
      <c r="BL591" s="10" t="str">
        <f>IF($AD591="","",IF(OR($V591&lt;2.7,$V591&gt;90),"Age OOR",($AD591-BH591)/VLOOKUP(BH$14&amp;"-rse-"&amp;$I591,Equations!$G:$I,3,0)))</f>
        <v/>
      </c>
      <c r="BM591" s="10" t="str">
        <f>IF($AE591="","",IF(OR($V591&lt;2.7,$V591&gt;90),"Age OOR",VLOOKUP(BM$14&amp;"-int-"&amp;$J591,Equations!$G:$I,3,0)+VLOOKUP(BM$14&amp;"-sexo-"&amp;$J591,Equations!$G:$I,3,0)*$U591+VLOOKUP(BM$14&amp;"-edad-"&amp;$J591,Equations!$G:$I,3,0)*$V591+VLOOKUP(BM$14&amp;"-est-"&amp;$J591,Equations!$G:$I,3,0)*(1/$W591)+VLOOKUP(BM$14&amp;"-imc-"&amp;$J591,Equations!$G:$I,3,0)*(1/$Q591)))</f>
        <v/>
      </c>
      <c r="BN591" s="10" t="str">
        <f>IF($AE591="","",IF(OR($V591&lt;2.7,$V591&gt;90),"Age OOR",BM591-1.6449*VLOOKUP(BM$14&amp;"-rse-"&amp;$J591,Equations!$G:$I,3,0)))</f>
        <v/>
      </c>
      <c r="BO591" s="10" t="str">
        <f>IF($AE591="","",IF(OR($V591&lt;2.7,$V591&gt;90),"Age OOR",BM591+1.6449*VLOOKUP(BM$14&amp;"-rse-"&amp;$J591,Equations!$G:$I,3,0)))</f>
        <v/>
      </c>
      <c r="BP591" s="10" t="str">
        <f t="shared" si="218"/>
        <v/>
      </c>
      <c r="BQ591" s="10" t="str">
        <f>IF($AE591="","",IF(OR($V591&lt;2.7,$V591&gt;90),"Age OOR",($AE591-BM591)/VLOOKUP(BM$14&amp;"-rse-"&amp;$J591,Equations!$G:$I,3,0)))</f>
        <v/>
      </c>
      <c r="BR591" s="10" t="str">
        <f>IF($AF591="","",IF(OR($V591&lt;2.7,$V591&gt;90),"Age OOR",VLOOKUP(BR$14&amp;"-int-"&amp;$K591,Equations!$G:$I,3,0)+VLOOKUP(BR$14&amp;"-sexo-"&amp;$K591,Equations!$G:$I,3,0)*$U591+VLOOKUP(BR$14&amp;"-edad-"&amp;$K591,Equations!$G:$I,3,0)*$V591+VLOOKUP(BR$14&amp;"-est-"&amp;$K591,Equations!$G:$I,3,0)*(1/$W591)+VLOOKUP(BR$14&amp;"-imc-"&amp;$K591,Equations!$G:$I,3,0)*(1/$Q591)))</f>
        <v/>
      </c>
      <c r="BS591" s="10" t="str">
        <f>IF($AF591="","",IF(OR($V591&lt;2.7,$V591&gt;90),"Age OOR",BR591-1.6449*VLOOKUP(BR$14&amp;"-rse-"&amp;$K591,Equations!$G:$I,3,0)))</f>
        <v/>
      </c>
      <c r="BT591" s="10" t="str">
        <f>IF($AF591="","",IF(OR($V591&lt;2.7,$V591&gt;90),"Age OOR",BR591+1.6449*VLOOKUP(BR$14&amp;"-rse-"&amp;$K591,Equations!$G:$I,3,0)))</f>
        <v/>
      </c>
      <c r="BU591" s="10" t="str">
        <f t="shared" si="219"/>
        <v/>
      </c>
      <c r="BV591" s="10" t="str">
        <f>IF($AF591="","",IF(OR($V591&lt;2.7,$V591&gt;90),"Age OOR",($AF591-BR591)/VLOOKUP(BR$14&amp;"-rse-"&amp;$K591,Equations!$G:$I,3,0)))</f>
        <v/>
      </c>
      <c r="BW591" s="10" t="str">
        <f>IF($AG591="","",IF(OR($V591&lt;2.7,$V591&gt;90),"Age OOR",VLOOKUP(BW$14&amp;"-int-"&amp;$L591,Equations!$G:$I,3,0)+VLOOKUP(BW$14&amp;"-sexo-"&amp;$L591,Equations!$G:$I,3,0)*$U591+VLOOKUP(BW$14&amp;"-edad-"&amp;$L591,Equations!$G:$I,3,0)*$V591+VLOOKUP(BW$14&amp;"-est-"&amp;$L591,Equations!$G:$I,3,0)*(1/$W591)+VLOOKUP(BW$14&amp;"-imc-"&amp;$L591,Equations!$G:$I,3,0)*(1/$Q591)))</f>
        <v/>
      </c>
      <c r="BX591" s="10" t="str">
        <f>IF($AG591="","",IF(OR($V591&lt;2.7,$V591&gt;90),"Age OOR",BW591-1.6449*VLOOKUP(BW$14&amp;"-rse-"&amp;$L591,Equations!$G:$I,3,0)))</f>
        <v/>
      </c>
      <c r="BY591" s="10" t="str">
        <f>IF($AG591="","",IF(OR($V591&lt;2.7,$V591&gt;90),"Age OOR",BW591+1.6449*VLOOKUP(BW$14&amp;"-rse-"&amp;$L591,Equations!$G:$I,3,0)))</f>
        <v/>
      </c>
      <c r="BZ591" s="10" t="str">
        <f t="shared" si="220"/>
        <v/>
      </c>
      <c r="CA591" s="10" t="str">
        <f>IF($AG591="","",IF(OR($V591&lt;2.7,$V591&gt;90),"Age OOR",($AG591-BW591)/VLOOKUP(BW$14&amp;"-rse-"&amp;$L591,Equations!$G:$I,3,0)))</f>
        <v/>
      </c>
      <c r="CB591" s="10" t="str">
        <f>IF($AH591="","",IF(OR($V591&lt;2.7,$V591&gt;90),"Age OOR",VLOOKUP(CB$14&amp;"-int-"&amp;$M591,Equations!$G:$I,3,0)+VLOOKUP(CB$14&amp;"-sexo-"&amp;$M591,Equations!$G:$I,3,0)*$U591+VLOOKUP(CB$14&amp;"-edad-"&amp;$M591,Equations!$G:$I,3,0)*$V591+VLOOKUP(CB$14&amp;"-est-"&amp;$M591,Equations!$G:$I,3,0)*(1/$W591)+VLOOKUP(CB$14&amp;"-imc-"&amp;$M591,Equations!$G:$I,3,0)*(1/$Q591)))</f>
        <v/>
      </c>
      <c r="CC591" s="10" t="str">
        <f>IF($AH591="","",IF(OR($V591&lt;2.7,$V591&gt;90),"Age OOR",CB591-1.6449*VLOOKUP(CB$14&amp;"-rse-"&amp;$M591,Equations!$G:$I,3,0)))</f>
        <v/>
      </c>
      <c r="CD591" s="10" t="str">
        <f>IF($AH591="","",IF(OR($V591&lt;2.7,$V591&gt;90),"Age OOR",CB591+1.6449*VLOOKUP(CB$14&amp;"-rse-"&amp;$M591,Equations!$G:$I,3,0)))</f>
        <v/>
      </c>
      <c r="CE591" s="10" t="str">
        <f t="shared" si="221"/>
        <v/>
      </c>
      <c r="CF591" s="10" t="str">
        <f>IF($AH591="","",IF(OR($V591&lt;2.7,$V591&gt;90),"Age OOR",($AH591-CB591)/VLOOKUP(CB$14&amp;"-rse-"&amp;$M591,Equations!$G:$I,3,0)))</f>
        <v/>
      </c>
      <c r="CG591" s="10" t="str">
        <f>IF($AI591="","",IF(OR($V591&lt;2.7,$V591&gt;90),"Age OOR",VLOOKUP(CG$14&amp;"-int-"&amp;$N591,Equations!$G:$I,3,0)+VLOOKUP(CG$14&amp;"-sexo-"&amp;$N591,Equations!$G:$I,3,0)*$U591+VLOOKUP(CG$14&amp;"-edad-"&amp;$N591,Equations!$G:$I,3,0)*$V591+VLOOKUP(CG$14&amp;"-est-"&amp;$N591,Equations!$G:$I,3,0)*(1/$W591)+VLOOKUP(CG$14&amp;"-imc-"&amp;$N591,Equations!$G:$I,3,0)*(1/$Q591)))</f>
        <v/>
      </c>
      <c r="CH591" s="10" t="str">
        <f>IF($AI591="","",IF(OR($V591&lt;2.7,$V591&gt;90),"Age OOR",CG591-1.6449*VLOOKUP(CG$14&amp;"-rse-"&amp;$N591,Equations!$G:$I,3,0)))</f>
        <v/>
      </c>
      <c r="CI591" s="10" t="str">
        <f>IF($AI591="","",IF(OR($V591&lt;2.7,$V591&gt;90),"Age OOR",CG591+1.6449*VLOOKUP(CG$14&amp;"-rse-"&amp;$N591,Equations!$G:$I,3,0)))</f>
        <v/>
      </c>
      <c r="CJ591" s="10" t="str">
        <f t="shared" si="222"/>
        <v/>
      </c>
      <c r="CK591" s="10" t="str">
        <f>IF($AI591="","",IF(OR($V591&lt;2.7,$V591&gt;90),"Age OOR",($AI591-CG591)/VLOOKUP(CG$14&amp;"-rse-"&amp;$N591,Equations!$G:$I,3,0)))</f>
        <v/>
      </c>
      <c r="CL591" s="10" t="str">
        <f>IF($AJ591="","",IF(OR($V591&lt;2.7,$V591&gt;90),"Age OOR",VLOOKUP(CL$14&amp;"-int-"&amp;$O591,Equations!$G:$I,3,0)+VLOOKUP(CL$14&amp;"-sexo-"&amp;$O591,Equations!$G:$I,3,0)*$U591+VLOOKUP(CL$14&amp;"-edad-"&amp;$O591,Equations!$G:$I,3,0)*$V591+VLOOKUP(CL$14&amp;"-est-"&amp;$O591,Equations!$G:$I,3,0)*(1/$W591)+VLOOKUP(CL$14&amp;"-imc-"&amp;$O591,Equations!$G:$I,3,0)*(1/$Q591)))</f>
        <v/>
      </c>
      <c r="CM591" s="10" t="str">
        <f>IF($AJ591="","",IF(OR($V591&lt;2.7,$V591&gt;90),"Age OOR",CL591-1.6449*VLOOKUP(CL$14&amp;"-rse-"&amp;$O591,Equations!$G:$I,3,0)))</f>
        <v/>
      </c>
      <c r="CN591" s="10" t="str">
        <f>IF($AJ591="","",IF(OR($V591&lt;2.7,$V591&gt;90),"Age OOR",CL591+1.6449*VLOOKUP(CL$14&amp;"-rse-"&amp;$O591,Equations!$G:$I,3,0)))</f>
        <v/>
      </c>
      <c r="CO591" s="10" t="str">
        <f t="shared" si="223"/>
        <v/>
      </c>
      <c r="CP591" s="10" t="str">
        <f>IF($AJ591="","",IF(OR($V591&lt;2.7,$V591&gt;90),"Age OOR",($AJ591-CL591)/VLOOKUP(CL$14&amp;"-rse-"&amp;$O591,Equations!$G:$I,3,0)))</f>
        <v/>
      </c>
      <c r="CQ591" s="10" t="str">
        <f>IF($AK591="","",IF(OR($V591&lt;2.7,$V591&gt;90),"Age OOR",EXP(VLOOKUP(CQ$14&amp;"-int-"&amp;$P591,Equations!$G:$I,3,0)+VLOOKUP(CQ$14&amp;"-sexo-"&amp;$P591,Equations!$G:$I,3,0)*$U591+VLOOKUP(CQ$14&amp;"-edad-"&amp;$P591,Equations!$G:$I,3,0)*$V591+VLOOKUP(CQ$14&amp;"-est-"&amp;$P591,Equations!$G:$I,3,0)*(1/$W591)+VLOOKUP(CQ$14&amp;"-imc-"&amp;$P591,Equations!$G:$I,3,0)*(1/$Q591))))</f>
        <v/>
      </c>
      <c r="CR591" s="10" t="str">
        <f>IF($AK591="","",IF(OR($V591&lt;2.7,$V591&gt;90),"Age OOR",EXP(LN(CQ591)-1.6449*VLOOKUP(CQ$14&amp;"-rse-"&amp;$P591,Equations!$G:$I,3,0))))</f>
        <v/>
      </c>
      <c r="CS591" s="10" t="str">
        <f>IF($AK591="","",IF(OR($V591&lt;2.7,$V591&gt;90),"Age OOR",EXP(LN(CQ591)+1.6449*VLOOKUP(CQ$14&amp;"-rse-"&amp;$P591,Equations!$G:$I,3,0))))</f>
        <v/>
      </c>
      <c r="CT591" s="10" t="str">
        <f t="shared" si="224"/>
        <v/>
      </c>
      <c r="CU591" s="10" t="str">
        <f>IF($AK591="","",IF(OR($V591&lt;2.7,$V591&gt;90),"Age OOR",(LN($AK591)-LN(CQ591))/VLOOKUP(CQ$14&amp;"-rse-"&amp;$P591,Equations!$G:$I,3,0)))</f>
        <v/>
      </c>
      <c r="CV591" s="47"/>
    </row>
    <row r="592" spans="5:123" x14ac:dyDescent="0.2">
      <c r="E592" s="23" t="str">
        <f t="shared" si="200"/>
        <v>Age out of range</v>
      </c>
      <c r="F592" s="23" t="str">
        <f t="shared" si="201"/>
        <v>Age out of range</v>
      </c>
      <c r="G592" s="23" t="str">
        <f t="shared" si="202"/>
        <v>Age out of range</v>
      </c>
      <c r="H592" s="23" t="str">
        <f t="shared" si="203"/>
        <v>Age out of range</v>
      </c>
      <c r="I592" s="23" t="str">
        <f t="shared" si="204"/>
        <v>Age out of range</v>
      </c>
      <c r="J592" s="23" t="str">
        <f t="shared" si="205"/>
        <v>Age out of range</v>
      </c>
      <c r="K592" s="23" t="str">
        <f t="shared" si="206"/>
        <v>Age out of range</v>
      </c>
      <c r="L592" s="23" t="str">
        <f t="shared" si="207"/>
        <v>Age out of range</v>
      </c>
      <c r="M592" s="23" t="str">
        <f t="shared" si="208"/>
        <v>Age out of range</v>
      </c>
      <c r="N592" s="23" t="str">
        <f t="shared" si="209"/>
        <v>Age out of range</v>
      </c>
      <c r="O592" s="23" t="str">
        <f t="shared" si="210"/>
        <v>Age out of range</v>
      </c>
      <c r="P592" s="23" t="str">
        <f t="shared" si="211"/>
        <v>Age out of range</v>
      </c>
      <c r="Q592" s="23" t="e">
        <f t="shared" si="212"/>
        <v>#DIV/0!</v>
      </c>
      <c r="R592" s="17"/>
      <c r="S592" s="23">
        <v>576</v>
      </c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7"/>
      <c r="AM592" s="47"/>
      <c r="AN592" s="10" t="str">
        <f>IF($Z592="","",IF(OR($V592&lt;2.7,$V592&gt;90),"Age OOR",VLOOKUP(AN$14&amp;"-int-"&amp;$E592,Equations!$G:$I,3,0)+VLOOKUP(AN$14&amp;"-sexo-"&amp;$E592,Equations!$G:$I,3,0)*$U592+VLOOKUP(AN$14&amp;"-edad-"&amp;$E592,Equations!$G:$I,3,0)*$V592+VLOOKUP(AN$14&amp;"-est-"&amp;$E592,Equations!$G:$I,3,0)*(1/$W592)+VLOOKUP(AN$14&amp;"-imc-"&amp;$E592,Equations!$G:$I,3,0)*(1/$Q592)))</f>
        <v/>
      </c>
      <c r="AO592" s="10" t="str">
        <f>IF($Z592="","",IF(OR($V592&lt;2.7,$V592&gt;90),"Age OOR",AN592-1.6449*VLOOKUP(AN$14&amp;"-rse-"&amp;$E592,Equations!$G:$I,3,0)))</f>
        <v/>
      </c>
      <c r="AP592" s="10" t="str">
        <f>IF($Z592="","",IF(OR($V592&lt;2.7,$V592&gt;90),"Age OOR",AN592+1.6449*VLOOKUP(AN$14&amp;"-rse-"&amp;$E592,Equations!$G:$I,3,0)))</f>
        <v/>
      </c>
      <c r="AQ592" s="10" t="str">
        <f t="shared" si="213"/>
        <v/>
      </c>
      <c r="AR592" s="10" t="str">
        <f>IF($Z592="","",IF(OR($V592&lt;2.7,$V592&gt;90),"Age OOR",($Z592-AN592)/VLOOKUP(AN$14&amp;"-rse-"&amp;$E592,Equations!$G:$I,3,0)))</f>
        <v/>
      </c>
      <c r="AS592" s="10" t="str">
        <f>IF($AA592="","",IF(OR($V592&lt;2.7,$V592&gt;90),"Age OOR",VLOOKUP(AS$14&amp;"-int-"&amp;$F592,Equations!$G:$I,3,0)+VLOOKUP(AS$14&amp;"-sexo-"&amp;$F592,Equations!$G:$I,3,0)*$U592+VLOOKUP(AS$14&amp;"-edad-"&amp;$F592,Equations!$G:$I,3,0)*$V592+VLOOKUP(AS$14&amp;"-est-"&amp;$F592,Equations!$G:$I,3,0)*(1/$W592)+VLOOKUP(AS$14&amp;"-imc-"&amp;$F592,Equations!$G:$I,3,0)*(1/$Q592)))</f>
        <v/>
      </c>
      <c r="AT592" s="10" t="str">
        <f>IF($AA592="","",IF(OR($V592&lt;2.7,$V592&gt;90),"Age OOR",AS592-1.6449*VLOOKUP(AS$14&amp;"-rse-"&amp;$F592,Equations!$G:$I,3,0)))</f>
        <v/>
      </c>
      <c r="AU592" s="10" t="str">
        <f>IF($AA592="","",IF(OR($V592&lt;2.7,$V592&gt;90),"Age OOR",AS592+1.6449*VLOOKUP(AS$14&amp;"-rse-"&amp;$F592,Equations!$G:$I,3,0)))</f>
        <v/>
      </c>
      <c r="AV592" s="10" t="str">
        <f t="shared" si="214"/>
        <v/>
      </c>
      <c r="AW592" s="10" t="str">
        <f>IF($AA592="","",IF(OR($V592&lt;2.7,$V592&gt;90),"Age OOR",($AA592-AS592)/VLOOKUP(AS$14&amp;"-rse-"&amp;$F592,Equations!$G:$I,3,0)))</f>
        <v/>
      </c>
      <c r="AX592" s="10" t="str">
        <f>IF($AB592="","",IF(OR($V592&lt;2.7,$V592&gt;90),"Age OOR",VLOOKUP(AX$14&amp;"-int-"&amp;$G592,Equations!$G:$I,3,0)+VLOOKUP(AX$14&amp;"-sexo-"&amp;$G592,Equations!$G:$I,3,0)*$U592+VLOOKUP(AX$14&amp;"-edad-"&amp;$G592,Equations!$G:$I,3,0)*$V592+VLOOKUP(AX$14&amp;"-est-"&amp;$G592,Equations!$G:$I,3,0)*(1/$W592)+VLOOKUP(AX$14&amp;"-imc-"&amp;$G592,Equations!$G:$I,3,0)*(1/$Q592)))</f>
        <v/>
      </c>
      <c r="AY592" s="10" t="str">
        <f>IF($AB592="","",IF(OR($V592&lt;2.7,$V592&gt;90),"Age OOR",AX592-1.6449*VLOOKUP(AX$14&amp;"-rse-"&amp;$G592,Equations!$G:$I,3,0)))</f>
        <v/>
      </c>
      <c r="AZ592" s="10" t="str">
        <f>IF($AB592="","",IF(OR($V592&lt;2.7,$V592&gt;90),"Age OOR",AX592+1.6449*VLOOKUP(AX$14&amp;"-rse-"&amp;$G592,Equations!$G:$I,3,0)))</f>
        <v/>
      </c>
      <c r="BA592" s="10" t="str">
        <f t="shared" si="215"/>
        <v/>
      </c>
      <c r="BB592" s="10" t="str">
        <f>IF($AB592="","",IF(OR($V592&lt;2.7,$V592&gt;90),"Age OOR",($AB592-AX592)/VLOOKUP(AX$14&amp;"-rse-"&amp;$G592,Equations!$G:$I,3,0)))</f>
        <v/>
      </c>
      <c r="BC592" s="10" t="str">
        <f>IF($AC592="","",IF(OR($V592&lt;2.7,$V592&gt;90),"Age OOR",VLOOKUP(BC$14&amp;"-int-"&amp;$H592,Equations!$G:$I,3,0)+VLOOKUP(BC$14&amp;"-sexo-"&amp;$H592,Equations!$G:$I,3,0)*$U592+VLOOKUP(BC$14&amp;"-edad-"&amp;$H592,Equations!$G:$I,3,0)*$V592+VLOOKUP(BC$14&amp;"-est-"&amp;$H592,Equations!$G:$I,3,0)*(1/$W592)+VLOOKUP(BC$14&amp;"-imc-"&amp;$H592,Equations!$G:$I,3,0)*(1/$Q592)))</f>
        <v/>
      </c>
      <c r="BD592" s="10" t="str">
        <f>IF($AC592="","",IF(OR($V592&lt;2.7,$V592&gt;90),"Age OOR",BC592-1.6449*VLOOKUP(BC$14&amp;"-rse-"&amp;$H592,Equations!$G:$I,3,0)))</f>
        <v/>
      </c>
      <c r="BE592" s="10" t="str">
        <f>IF($AC592="","",IF(OR($V592&lt;2.7,$V592&gt;90),"Age OOR",BC592+1.6449*VLOOKUP(BC$14&amp;"-rse-"&amp;$H592,Equations!$G:$I,3,0)))</f>
        <v/>
      </c>
      <c r="BF592" s="10" t="str">
        <f t="shared" si="216"/>
        <v/>
      </c>
      <c r="BG592" s="10" t="str">
        <f>IF($AC592="","",IF(OR($V592&lt;2.7,$V592&gt;90),"Age OOR",($AC592-BC592)/VLOOKUP(BC$14&amp;"-rse-"&amp;$H592,Equations!$G:$I,3,0)))</f>
        <v/>
      </c>
      <c r="BH592" s="10" t="str">
        <f>IF($AD592="","",IF(OR($V592&lt;2.7,$V592&gt;90),"Age OOR",VLOOKUP(BH$14&amp;"-int-"&amp;$I592,Equations!$G:$I,3,0)+VLOOKUP(BH$14&amp;"-sexo-"&amp;$I592,Equations!$G:$I,3,0)*$U592+VLOOKUP(BH$14&amp;"-edad-"&amp;$I592,Equations!$G:$I,3,0)*$V592+VLOOKUP(BH$14&amp;"-est-"&amp;$I592,Equations!$G:$I,3,0)*(1/$W592)+VLOOKUP(BH$14&amp;"-imc-"&amp;$I592,Equations!$G:$I,3,0)*(1/$Q592)))</f>
        <v/>
      </c>
      <c r="BI592" s="10" t="str">
        <f>IF($AD592="","",IF(OR($V592&lt;2.7,$V592&gt;90),"Age OOR",BH592-1.6449*VLOOKUP(BH$14&amp;"-rse-"&amp;$I592,Equations!$G:$I,3,0)))</f>
        <v/>
      </c>
      <c r="BJ592" s="10" t="str">
        <f>IF($AD592="","",IF(OR($V592&lt;2.7,$V592&gt;90),"Age OOR",BH592+1.6449*VLOOKUP(BH$14&amp;"-rse-"&amp;$I592,Equations!$G:$I,3,0)))</f>
        <v/>
      </c>
      <c r="BK592" s="10" t="str">
        <f t="shared" si="217"/>
        <v/>
      </c>
      <c r="BL592" s="10" t="str">
        <f>IF($AD592="","",IF(OR($V592&lt;2.7,$V592&gt;90),"Age OOR",($AD592-BH592)/VLOOKUP(BH$14&amp;"-rse-"&amp;$I592,Equations!$G:$I,3,0)))</f>
        <v/>
      </c>
      <c r="BM592" s="10" t="str">
        <f>IF($AE592="","",IF(OR($V592&lt;2.7,$V592&gt;90),"Age OOR",VLOOKUP(BM$14&amp;"-int-"&amp;$J592,Equations!$G:$I,3,0)+VLOOKUP(BM$14&amp;"-sexo-"&amp;$J592,Equations!$G:$I,3,0)*$U592+VLOOKUP(BM$14&amp;"-edad-"&amp;$J592,Equations!$G:$I,3,0)*$V592+VLOOKUP(BM$14&amp;"-est-"&amp;$J592,Equations!$G:$I,3,0)*(1/$W592)+VLOOKUP(BM$14&amp;"-imc-"&amp;$J592,Equations!$G:$I,3,0)*(1/$Q592)))</f>
        <v/>
      </c>
      <c r="BN592" s="10" t="str">
        <f>IF($AE592="","",IF(OR($V592&lt;2.7,$V592&gt;90),"Age OOR",BM592-1.6449*VLOOKUP(BM$14&amp;"-rse-"&amp;$J592,Equations!$G:$I,3,0)))</f>
        <v/>
      </c>
      <c r="BO592" s="10" t="str">
        <f>IF($AE592="","",IF(OR($V592&lt;2.7,$V592&gt;90),"Age OOR",BM592+1.6449*VLOOKUP(BM$14&amp;"-rse-"&amp;$J592,Equations!$G:$I,3,0)))</f>
        <v/>
      </c>
      <c r="BP592" s="10" t="str">
        <f t="shared" si="218"/>
        <v/>
      </c>
      <c r="BQ592" s="10" t="str">
        <f>IF($AE592="","",IF(OR($V592&lt;2.7,$V592&gt;90),"Age OOR",($AE592-BM592)/VLOOKUP(BM$14&amp;"-rse-"&amp;$J592,Equations!$G:$I,3,0)))</f>
        <v/>
      </c>
      <c r="BR592" s="10" t="str">
        <f>IF($AF592="","",IF(OR($V592&lt;2.7,$V592&gt;90),"Age OOR",VLOOKUP(BR$14&amp;"-int-"&amp;$K592,Equations!$G:$I,3,0)+VLOOKUP(BR$14&amp;"-sexo-"&amp;$K592,Equations!$G:$I,3,0)*$U592+VLOOKUP(BR$14&amp;"-edad-"&amp;$K592,Equations!$G:$I,3,0)*$V592+VLOOKUP(BR$14&amp;"-est-"&amp;$K592,Equations!$G:$I,3,0)*(1/$W592)+VLOOKUP(BR$14&amp;"-imc-"&amp;$K592,Equations!$G:$I,3,0)*(1/$Q592)))</f>
        <v/>
      </c>
      <c r="BS592" s="10" t="str">
        <f>IF($AF592="","",IF(OR($V592&lt;2.7,$V592&gt;90),"Age OOR",BR592-1.6449*VLOOKUP(BR$14&amp;"-rse-"&amp;$K592,Equations!$G:$I,3,0)))</f>
        <v/>
      </c>
      <c r="BT592" s="10" t="str">
        <f>IF($AF592="","",IF(OR($V592&lt;2.7,$V592&gt;90),"Age OOR",BR592+1.6449*VLOOKUP(BR$14&amp;"-rse-"&amp;$K592,Equations!$G:$I,3,0)))</f>
        <v/>
      </c>
      <c r="BU592" s="10" t="str">
        <f t="shared" si="219"/>
        <v/>
      </c>
      <c r="BV592" s="10" t="str">
        <f>IF($AF592="","",IF(OR($V592&lt;2.7,$V592&gt;90),"Age OOR",($AF592-BR592)/VLOOKUP(BR$14&amp;"-rse-"&amp;$K592,Equations!$G:$I,3,0)))</f>
        <v/>
      </c>
      <c r="BW592" s="10" t="str">
        <f>IF($AG592="","",IF(OR($V592&lt;2.7,$V592&gt;90),"Age OOR",VLOOKUP(BW$14&amp;"-int-"&amp;$L592,Equations!$G:$I,3,0)+VLOOKUP(BW$14&amp;"-sexo-"&amp;$L592,Equations!$G:$I,3,0)*$U592+VLOOKUP(BW$14&amp;"-edad-"&amp;$L592,Equations!$G:$I,3,0)*$V592+VLOOKUP(BW$14&amp;"-est-"&amp;$L592,Equations!$G:$I,3,0)*(1/$W592)+VLOOKUP(BW$14&amp;"-imc-"&amp;$L592,Equations!$G:$I,3,0)*(1/$Q592)))</f>
        <v/>
      </c>
      <c r="BX592" s="10" t="str">
        <f>IF($AG592="","",IF(OR($V592&lt;2.7,$V592&gt;90),"Age OOR",BW592-1.6449*VLOOKUP(BW$14&amp;"-rse-"&amp;$L592,Equations!$G:$I,3,0)))</f>
        <v/>
      </c>
      <c r="BY592" s="10" t="str">
        <f>IF($AG592="","",IF(OR($V592&lt;2.7,$V592&gt;90),"Age OOR",BW592+1.6449*VLOOKUP(BW$14&amp;"-rse-"&amp;$L592,Equations!$G:$I,3,0)))</f>
        <v/>
      </c>
      <c r="BZ592" s="10" t="str">
        <f t="shared" si="220"/>
        <v/>
      </c>
      <c r="CA592" s="10" t="str">
        <f>IF($AG592="","",IF(OR($V592&lt;2.7,$V592&gt;90),"Age OOR",($AG592-BW592)/VLOOKUP(BW$14&amp;"-rse-"&amp;$L592,Equations!$G:$I,3,0)))</f>
        <v/>
      </c>
      <c r="CB592" s="10" t="str">
        <f>IF($AH592="","",IF(OR($V592&lt;2.7,$V592&gt;90),"Age OOR",VLOOKUP(CB$14&amp;"-int-"&amp;$M592,Equations!$G:$I,3,0)+VLOOKUP(CB$14&amp;"-sexo-"&amp;$M592,Equations!$G:$I,3,0)*$U592+VLOOKUP(CB$14&amp;"-edad-"&amp;$M592,Equations!$G:$I,3,0)*$V592+VLOOKUP(CB$14&amp;"-est-"&amp;$M592,Equations!$G:$I,3,0)*(1/$W592)+VLOOKUP(CB$14&amp;"-imc-"&amp;$M592,Equations!$G:$I,3,0)*(1/$Q592)))</f>
        <v/>
      </c>
      <c r="CC592" s="10" t="str">
        <f>IF($AH592="","",IF(OR($V592&lt;2.7,$V592&gt;90),"Age OOR",CB592-1.6449*VLOOKUP(CB$14&amp;"-rse-"&amp;$M592,Equations!$G:$I,3,0)))</f>
        <v/>
      </c>
      <c r="CD592" s="10" t="str">
        <f>IF($AH592="","",IF(OR($V592&lt;2.7,$V592&gt;90),"Age OOR",CB592+1.6449*VLOOKUP(CB$14&amp;"-rse-"&amp;$M592,Equations!$G:$I,3,0)))</f>
        <v/>
      </c>
      <c r="CE592" s="10" t="str">
        <f t="shared" si="221"/>
        <v/>
      </c>
      <c r="CF592" s="10" t="str">
        <f>IF($AH592="","",IF(OR($V592&lt;2.7,$V592&gt;90),"Age OOR",($AH592-CB592)/VLOOKUP(CB$14&amp;"-rse-"&amp;$M592,Equations!$G:$I,3,0)))</f>
        <v/>
      </c>
      <c r="CG592" s="10" t="str">
        <f>IF($AI592="","",IF(OR($V592&lt;2.7,$V592&gt;90),"Age OOR",VLOOKUP(CG$14&amp;"-int-"&amp;$N592,Equations!$G:$I,3,0)+VLOOKUP(CG$14&amp;"-sexo-"&amp;$N592,Equations!$G:$I,3,0)*$U592+VLOOKUP(CG$14&amp;"-edad-"&amp;$N592,Equations!$G:$I,3,0)*$V592+VLOOKUP(CG$14&amp;"-est-"&amp;$N592,Equations!$G:$I,3,0)*(1/$W592)+VLOOKUP(CG$14&amp;"-imc-"&amp;$N592,Equations!$G:$I,3,0)*(1/$Q592)))</f>
        <v/>
      </c>
      <c r="CH592" s="10" t="str">
        <f>IF($AI592="","",IF(OR($V592&lt;2.7,$V592&gt;90),"Age OOR",CG592-1.6449*VLOOKUP(CG$14&amp;"-rse-"&amp;$N592,Equations!$G:$I,3,0)))</f>
        <v/>
      </c>
      <c r="CI592" s="10" t="str">
        <f>IF($AI592="","",IF(OR($V592&lt;2.7,$V592&gt;90),"Age OOR",CG592+1.6449*VLOOKUP(CG$14&amp;"-rse-"&amp;$N592,Equations!$G:$I,3,0)))</f>
        <v/>
      </c>
      <c r="CJ592" s="10" t="str">
        <f t="shared" si="222"/>
        <v/>
      </c>
      <c r="CK592" s="10" t="str">
        <f>IF($AI592="","",IF(OR($V592&lt;2.7,$V592&gt;90),"Age OOR",($AI592-CG592)/VLOOKUP(CG$14&amp;"-rse-"&amp;$N592,Equations!$G:$I,3,0)))</f>
        <v/>
      </c>
      <c r="CL592" s="10" t="str">
        <f>IF($AJ592="","",IF(OR($V592&lt;2.7,$V592&gt;90),"Age OOR",VLOOKUP(CL$14&amp;"-int-"&amp;$O592,Equations!$G:$I,3,0)+VLOOKUP(CL$14&amp;"-sexo-"&amp;$O592,Equations!$G:$I,3,0)*$U592+VLOOKUP(CL$14&amp;"-edad-"&amp;$O592,Equations!$G:$I,3,0)*$V592+VLOOKUP(CL$14&amp;"-est-"&amp;$O592,Equations!$G:$I,3,0)*(1/$W592)+VLOOKUP(CL$14&amp;"-imc-"&amp;$O592,Equations!$G:$I,3,0)*(1/$Q592)))</f>
        <v/>
      </c>
      <c r="CM592" s="10" t="str">
        <f>IF($AJ592="","",IF(OR($V592&lt;2.7,$V592&gt;90),"Age OOR",CL592-1.6449*VLOOKUP(CL$14&amp;"-rse-"&amp;$O592,Equations!$G:$I,3,0)))</f>
        <v/>
      </c>
      <c r="CN592" s="10" t="str">
        <f>IF($AJ592="","",IF(OR($V592&lt;2.7,$V592&gt;90),"Age OOR",CL592+1.6449*VLOOKUP(CL$14&amp;"-rse-"&amp;$O592,Equations!$G:$I,3,0)))</f>
        <v/>
      </c>
      <c r="CO592" s="10" t="str">
        <f t="shared" si="223"/>
        <v/>
      </c>
      <c r="CP592" s="10" t="str">
        <f>IF($AJ592="","",IF(OR($V592&lt;2.7,$V592&gt;90),"Age OOR",($AJ592-CL592)/VLOOKUP(CL$14&amp;"-rse-"&amp;$O592,Equations!$G:$I,3,0)))</f>
        <v/>
      </c>
      <c r="CQ592" s="10" t="str">
        <f>IF($AK592="","",IF(OR($V592&lt;2.7,$V592&gt;90),"Age OOR",EXP(VLOOKUP(CQ$14&amp;"-int-"&amp;$P592,Equations!$G:$I,3,0)+VLOOKUP(CQ$14&amp;"-sexo-"&amp;$P592,Equations!$G:$I,3,0)*$U592+VLOOKUP(CQ$14&amp;"-edad-"&amp;$P592,Equations!$G:$I,3,0)*$V592+VLOOKUP(CQ$14&amp;"-est-"&amp;$P592,Equations!$G:$I,3,0)*(1/$W592)+VLOOKUP(CQ$14&amp;"-imc-"&amp;$P592,Equations!$G:$I,3,0)*(1/$Q592))))</f>
        <v/>
      </c>
      <c r="CR592" s="10" t="str">
        <f>IF($AK592="","",IF(OR($V592&lt;2.7,$V592&gt;90),"Age OOR",EXP(LN(CQ592)-1.6449*VLOOKUP(CQ$14&amp;"-rse-"&amp;$P592,Equations!$G:$I,3,0))))</f>
        <v/>
      </c>
      <c r="CS592" s="10" t="str">
        <f>IF($AK592="","",IF(OR($V592&lt;2.7,$V592&gt;90),"Age OOR",EXP(LN(CQ592)+1.6449*VLOOKUP(CQ$14&amp;"-rse-"&amp;$P592,Equations!$G:$I,3,0))))</f>
        <v/>
      </c>
      <c r="CT592" s="10" t="str">
        <f t="shared" si="224"/>
        <v/>
      </c>
      <c r="CU592" s="10" t="str">
        <f>IF($AK592="","",IF(OR($V592&lt;2.7,$V592&gt;90),"Age OOR",(LN($AK592)-LN(CQ592))/VLOOKUP(CQ$14&amp;"-rse-"&amp;$P592,Equations!$G:$I,3,0)))</f>
        <v/>
      </c>
      <c r="CV592" s="47"/>
    </row>
    <row r="593" spans="5:100" x14ac:dyDescent="0.2">
      <c r="E593" s="23" t="str">
        <f t="shared" ref="E593:E656" si="225">IF(OR($V593&lt;2.7,$V593&gt;90),"Age out of range",IF($V593&lt;AN$3,"a",IF($V593&lt;AN$4,"b","c")))</f>
        <v>Age out of range</v>
      </c>
      <c r="F593" s="23" t="str">
        <f t="shared" ref="F593:F656" si="226">IF(OR($V593&lt;2.7,$V593&gt;90),"Age out of range",IF($V593&lt;AS$3,"a",IF($V593&lt;AS$4,"b","c")))</f>
        <v>Age out of range</v>
      </c>
      <c r="G593" s="23" t="str">
        <f t="shared" ref="G593:G656" si="227">IF(OR($V593&lt;2.7,$V593&gt;90),"Age out of range",IF($V593&lt;AX$3,"a",IF($V593&lt;AX$4,"b","c")))</f>
        <v>Age out of range</v>
      </c>
      <c r="H593" s="23" t="str">
        <f t="shared" ref="H593:H656" si="228">IF(OR($V593&lt;2.7,$V593&gt;90),"Age out of range",IF($V593&lt;BC$3,"a",IF($V593&lt;BC$4,"b","c")))</f>
        <v>Age out of range</v>
      </c>
      <c r="I593" s="23" t="str">
        <f t="shared" ref="I593:I656" si="229">IF(OR($V593&lt;2.7,$V593&gt;90),"Age out of range",IF($V593&lt;BH$3,"a",IF($V593&lt;BH$4,"b","c")))</f>
        <v>Age out of range</v>
      </c>
      <c r="J593" s="23" t="str">
        <f t="shared" ref="J593:J656" si="230">IF(OR($V593&lt;2.7,$V593&gt;90),"Age out of range",IF($V593&lt;BM$3,"a",IF($V593&lt;BM$4,"b","c")))</f>
        <v>Age out of range</v>
      </c>
      <c r="K593" s="23" t="str">
        <f t="shared" ref="K593:K656" si="231">IF(OR($V593&lt;2.7,$V593&gt;90),"Age out of range",IF($V593&lt;BR$3,"a",IF($V593&lt;BR$4,"b","c")))</f>
        <v>Age out of range</v>
      </c>
      <c r="L593" s="23" t="str">
        <f t="shared" ref="L593:L656" si="232">IF(OR($V593&lt;2.7,$V593&gt;90),"Age out of range",IF($V593&lt;BW$3,"a",IF($V593&lt;BW$4,"b","c")))</f>
        <v>Age out of range</v>
      </c>
      <c r="M593" s="23" t="str">
        <f t="shared" ref="M593:M656" si="233">IF(OR($V593&lt;2.7,$V593&gt;90),"Age out of range",IF($V593&lt;CB$3,"a",IF($V593&lt;CB$4,"b","c")))</f>
        <v>Age out of range</v>
      </c>
      <c r="N593" s="23" t="str">
        <f t="shared" ref="N593:N656" si="234">IF(OR($V593&lt;2.7,$V593&gt;90),"Age out of range",IF($V593&lt;CG$3,"a",IF($V593&lt;CG$4,"b","c")))</f>
        <v>Age out of range</v>
      </c>
      <c r="O593" s="23" t="str">
        <f t="shared" ref="O593:O656" si="235">IF(OR($V593&lt;2.7,$V593&gt;90),"Age out of range",IF($V593&lt;CL$3,"a",IF($V593&lt;CL$4,"b","c")))</f>
        <v>Age out of range</v>
      </c>
      <c r="P593" s="23" t="str">
        <f t="shared" ref="P593:P656" si="236">IF(OR($V593&lt;2.7,$V593&gt;90),"Age out of range",IF($V593&lt;CQ$3,"a",IF($V593&lt;CQ$4,"b","c")))</f>
        <v>Age out of range</v>
      </c>
      <c r="Q593" s="23" t="e">
        <f t="shared" si="212"/>
        <v>#DIV/0!</v>
      </c>
      <c r="R593" s="17"/>
      <c r="S593" s="23">
        <v>577</v>
      </c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7"/>
      <c r="AM593" s="47"/>
      <c r="AN593" s="10" t="str">
        <f>IF($Z593="","",IF(OR($V593&lt;2.7,$V593&gt;90),"Age OOR",VLOOKUP(AN$14&amp;"-int-"&amp;$E593,Equations!$G:$I,3,0)+VLOOKUP(AN$14&amp;"-sexo-"&amp;$E593,Equations!$G:$I,3,0)*$U593+VLOOKUP(AN$14&amp;"-edad-"&amp;$E593,Equations!$G:$I,3,0)*$V593+VLOOKUP(AN$14&amp;"-est-"&amp;$E593,Equations!$G:$I,3,0)*(1/$W593)+VLOOKUP(AN$14&amp;"-imc-"&amp;$E593,Equations!$G:$I,3,0)*(1/$Q593)))</f>
        <v/>
      </c>
      <c r="AO593" s="10" t="str">
        <f>IF($Z593="","",IF(OR($V593&lt;2.7,$V593&gt;90),"Age OOR",AN593-1.6449*VLOOKUP(AN$14&amp;"-rse-"&amp;$E593,Equations!$G:$I,3,0)))</f>
        <v/>
      </c>
      <c r="AP593" s="10" t="str">
        <f>IF($Z593="","",IF(OR($V593&lt;2.7,$V593&gt;90),"Age OOR",AN593+1.6449*VLOOKUP(AN$14&amp;"-rse-"&amp;$E593,Equations!$G:$I,3,0)))</f>
        <v/>
      </c>
      <c r="AQ593" s="10" t="str">
        <f t="shared" si="213"/>
        <v/>
      </c>
      <c r="AR593" s="10" t="str">
        <f>IF($Z593="","",IF(OR($V593&lt;2.7,$V593&gt;90),"Age OOR",($Z593-AN593)/VLOOKUP(AN$14&amp;"-rse-"&amp;$E593,Equations!$G:$I,3,0)))</f>
        <v/>
      </c>
      <c r="AS593" s="10" t="str">
        <f>IF($AA593="","",IF(OR($V593&lt;2.7,$V593&gt;90),"Age OOR",VLOOKUP(AS$14&amp;"-int-"&amp;$F593,Equations!$G:$I,3,0)+VLOOKUP(AS$14&amp;"-sexo-"&amp;$F593,Equations!$G:$I,3,0)*$U593+VLOOKUP(AS$14&amp;"-edad-"&amp;$F593,Equations!$G:$I,3,0)*$V593+VLOOKUP(AS$14&amp;"-est-"&amp;$F593,Equations!$G:$I,3,0)*(1/$W593)+VLOOKUP(AS$14&amp;"-imc-"&amp;$F593,Equations!$G:$I,3,0)*(1/$Q593)))</f>
        <v/>
      </c>
      <c r="AT593" s="10" t="str">
        <f>IF($AA593="","",IF(OR($V593&lt;2.7,$V593&gt;90),"Age OOR",AS593-1.6449*VLOOKUP(AS$14&amp;"-rse-"&amp;$F593,Equations!$G:$I,3,0)))</f>
        <v/>
      </c>
      <c r="AU593" s="10" t="str">
        <f>IF($AA593="","",IF(OR($V593&lt;2.7,$V593&gt;90),"Age OOR",AS593+1.6449*VLOOKUP(AS$14&amp;"-rse-"&amp;$F593,Equations!$G:$I,3,0)))</f>
        <v/>
      </c>
      <c r="AV593" s="10" t="str">
        <f t="shared" si="214"/>
        <v/>
      </c>
      <c r="AW593" s="10" t="str">
        <f>IF($AA593="","",IF(OR($V593&lt;2.7,$V593&gt;90),"Age OOR",($AA593-AS593)/VLOOKUP(AS$14&amp;"-rse-"&amp;$F593,Equations!$G:$I,3,0)))</f>
        <v/>
      </c>
      <c r="AX593" s="10" t="str">
        <f>IF($AB593="","",IF(OR($V593&lt;2.7,$V593&gt;90),"Age OOR",VLOOKUP(AX$14&amp;"-int-"&amp;$G593,Equations!$G:$I,3,0)+VLOOKUP(AX$14&amp;"-sexo-"&amp;$G593,Equations!$G:$I,3,0)*$U593+VLOOKUP(AX$14&amp;"-edad-"&amp;$G593,Equations!$G:$I,3,0)*$V593+VLOOKUP(AX$14&amp;"-est-"&amp;$G593,Equations!$G:$I,3,0)*(1/$W593)+VLOOKUP(AX$14&amp;"-imc-"&amp;$G593,Equations!$G:$I,3,0)*(1/$Q593)))</f>
        <v/>
      </c>
      <c r="AY593" s="10" t="str">
        <f>IF($AB593="","",IF(OR($V593&lt;2.7,$V593&gt;90),"Age OOR",AX593-1.6449*VLOOKUP(AX$14&amp;"-rse-"&amp;$G593,Equations!$G:$I,3,0)))</f>
        <v/>
      </c>
      <c r="AZ593" s="10" t="str">
        <f>IF($AB593="","",IF(OR($V593&lt;2.7,$V593&gt;90),"Age OOR",AX593+1.6449*VLOOKUP(AX$14&amp;"-rse-"&amp;$G593,Equations!$G:$I,3,0)))</f>
        <v/>
      </c>
      <c r="BA593" s="10" t="str">
        <f t="shared" si="215"/>
        <v/>
      </c>
      <c r="BB593" s="10" t="str">
        <f>IF($AB593="","",IF(OR($V593&lt;2.7,$V593&gt;90),"Age OOR",($AB593-AX593)/VLOOKUP(AX$14&amp;"-rse-"&amp;$G593,Equations!$G:$I,3,0)))</f>
        <v/>
      </c>
      <c r="BC593" s="10" t="str">
        <f>IF($AC593="","",IF(OR($V593&lt;2.7,$V593&gt;90),"Age OOR",VLOOKUP(BC$14&amp;"-int-"&amp;$H593,Equations!$G:$I,3,0)+VLOOKUP(BC$14&amp;"-sexo-"&amp;$H593,Equations!$G:$I,3,0)*$U593+VLOOKUP(BC$14&amp;"-edad-"&amp;$H593,Equations!$G:$I,3,0)*$V593+VLOOKUP(BC$14&amp;"-est-"&amp;$H593,Equations!$G:$I,3,0)*(1/$W593)+VLOOKUP(BC$14&amp;"-imc-"&amp;$H593,Equations!$G:$I,3,0)*(1/$Q593)))</f>
        <v/>
      </c>
      <c r="BD593" s="10" t="str">
        <f>IF($AC593="","",IF(OR($V593&lt;2.7,$V593&gt;90),"Age OOR",BC593-1.6449*VLOOKUP(BC$14&amp;"-rse-"&amp;$H593,Equations!$G:$I,3,0)))</f>
        <v/>
      </c>
      <c r="BE593" s="10" t="str">
        <f>IF($AC593="","",IF(OR($V593&lt;2.7,$V593&gt;90),"Age OOR",BC593+1.6449*VLOOKUP(BC$14&amp;"-rse-"&amp;$H593,Equations!$G:$I,3,0)))</f>
        <v/>
      </c>
      <c r="BF593" s="10" t="str">
        <f t="shared" si="216"/>
        <v/>
      </c>
      <c r="BG593" s="10" t="str">
        <f>IF($AC593="","",IF(OR($V593&lt;2.7,$V593&gt;90),"Age OOR",($AC593-BC593)/VLOOKUP(BC$14&amp;"-rse-"&amp;$H593,Equations!$G:$I,3,0)))</f>
        <v/>
      </c>
      <c r="BH593" s="10" t="str">
        <f>IF($AD593="","",IF(OR($V593&lt;2.7,$V593&gt;90),"Age OOR",VLOOKUP(BH$14&amp;"-int-"&amp;$I593,Equations!$G:$I,3,0)+VLOOKUP(BH$14&amp;"-sexo-"&amp;$I593,Equations!$G:$I,3,0)*$U593+VLOOKUP(BH$14&amp;"-edad-"&amp;$I593,Equations!$G:$I,3,0)*$V593+VLOOKUP(BH$14&amp;"-est-"&amp;$I593,Equations!$G:$I,3,0)*(1/$W593)+VLOOKUP(BH$14&amp;"-imc-"&amp;$I593,Equations!$G:$I,3,0)*(1/$Q593)))</f>
        <v/>
      </c>
      <c r="BI593" s="10" t="str">
        <f>IF($AD593="","",IF(OR($V593&lt;2.7,$V593&gt;90),"Age OOR",BH593-1.6449*VLOOKUP(BH$14&amp;"-rse-"&amp;$I593,Equations!$G:$I,3,0)))</f>
        <v/>
      </c>
      <c r="BJ593" s="10" t="str">
        <f>IF($AD593="","",IF(OR($V593&lt;2.7,$V593&gt;90),"Age OOR",BH593+1.6449*VLOOKUP(BH$14&amp;"-rse-"&amp;$I593,Equations!$G:$I,3,0)))</f>
        <v/>
      </c>
      <c r="BK593" s="10" t="str">
        <f t="shared" si="217"/>
        <v/>
      </c>
      <c r="BL593" s="10" t="str">
        <f>IF($AD593="","",IF(OR($V593&lt;2.7,$V593&gt;90),"Age OOR",($AD593-BH593)/VLOOKUP(BH$14&amp;"-rse-"&amp;$I593,Equations!$G:$I,3,0)))</f>
        <v/>
      </c>
      <c r="BM593" s="10" t="str">
        <f>IF($AE593="","",IF(OR($V593&lt;2.7,$V593&gt;90),"Age OOR",VLOOKUP(BM$14&amp;"-int-"&amp;$J593,Equations!$G:$I,3,0)+VLOOKUP(BM$14&amp;"-sexo-"&amp;$J593,Equations!$G:$I,3,0)*$U593+VLOOKUP(BM$14&amp;"-edad-"&amp;$J593,Equations!$G:$I,3,0)*$V593+VLOOKUP(BM$14&amp;"-est-"&amp;$J593,Equations!$G:$I,3,0)*(1/$W593)+VLOOKUP(BM$14&amp;"-imc-"&amp;$J593,Equations!$G:$I,3,0)*(1/$Q593)))</f>
        <v/>
      </c>
      <c r="BN593" s="10" t="str">
        <f>IF($AE593="","",IF(OR($V593&lt;2.7,$V593&gt;90),"Age OOR",BM593-1.6449*VLOOKUP(BM$14&amp;"-rse-"&amp;$J593,Equations!$G:$I,3,0)))</f>
        <v/>
      </c>
      <c r="BO593" s="10" t="str">
        <f>IF($AE593="","",IF(OR($V593&lt;2.7,$V593&gt;90),"Age OOR",BM593+1.6449*VLOOKUP(BM$14&amp;"-rse-"&amp;$J593,Equations!$G:$I,3,0)))</f>
        <v/>
      </c>
      <c r="BP593" s="10" t="str">
        <f t="shared" si="218"/>
        <v/>
      </c>
      <c r="BQ593" s="10" t="str">
        <f>IF($AE593="","",IF(OR($V593&lt;2.7,$V593&gt;90),"Age OOR",($AE593-BM593)/VLOOKUP(BM$14&amp;"-rse-"&amp;$J593,Equations!$G:$I,3,0)))</f>
        <v/>
      </c>
      <c r="BR593" s="10" t="str">
        <f>IF($AF593="","",IF(OR($V593&lt;2.7,$V593&gt;90),"Age OOR",VLOOKUP(BR$14&amp;"-int-"&amp;$K593,Equations!$G:$I,3,0)+VLOOKUP(BR$14&amp;"-sexo-"&amp;$K593,Equations!$G:$I,3,0)*$U593+VLOOKUP(BR$14&amp;"-edad-"&amp;$K593,Equations!$G:$I,3,0)*$V593+VLOOKUP(BR$14&amp;"-est-"&amp;$K593,Equations!$G:$I,3,0)*(1/$W593)+VLOOKUP(BR$14&amp;"-imc-"&amp;$K593,Equations!$G:$I,3,0)*(1/$Q593)))</f>
        <v/>
      </c>
      <c r="BS593" s="10" t="str">
        <f>IF($AF593="","",IF(OR($V593&lt;2.7,$V593&gt;90),"Age OOR",BR593-1.6449*VLOOKUP(BR$14&amp;"-rse-"&amp;$K593,Equations!$G:$I,3,0)))</f>
        <v/>
      </c>
      <c r="BT593" s="10" t="str">
        <f>IF($AF593="","",IF(OR($V593&lt;2.7,$V593&gt;90),"Age OOR",BR593+1.6449*VLOOKUP(BR$14&amp;"-rse-"&amp;$K593,Equations!$G:$I,3,0)))</f>
        <v/>
      </c>
      <c r="BU593" s="10" t="str">
        <f t="shared" si="219"/>
        <v/>
      </c>
      <c r="BV593" s="10" t="str">
        <f>IF($AF593="","",IF(OR($V593&lt;2.7,$V593&gt;90),"Age OOR",($AF593-BR593)/VLOOKUP(BR$14&amp;"-rse-"&amp;$K593,Equations!$G:$I,3,0)))</f>
        <v/>
      </c>
      <c r="BW593" s="10" t="str">
        <f>IF($AG593="","",IF(OR($V593&lt;2.7,$V593&gt;90),"Age OOR",VLOOKUP(BW$14&amp;"-int-"&amp;$L593,Equations!$G:$I,3,0)+VLOOKUP(BW$14&amp;"-sexo-"&amp;$L593,Equations!$G:$I,3,0)*$U593+VLOOKUP(BW$14&amp;"-edad-"&amp;$L593,Equations!$G:$I,3,0)*$V593+VLOOKUP(BW$14&amp;"-est-"&amp;$L593,Equations!$G:$I,3,0)*(1/$W593)+VLOOKUP(BW$14&amp;"-imc-"&amp;$L593,Equations!$G:$I,3,0)*(1/$Q593)))</f>
        <v/>
      </c>
      <c r="BX593" s="10" t="str">
        <f>IF($AG593="","",IF(OR($V593&lt;2.7,$V593&gt;90),"Age OOR",BW593-1.6449*VLOOKUP(BW$14&amp;"-rse-"&amp;$L593,Equations!$G:$I,3,0)))</f>
        <v/>
      </c>
      <c r="BY593" s="10" t="str">
        <f>IF($AG593="","",IF(OR($V593&lt;2.7,$V593&gt;90),"Age OOR",BW593+1.6449*VLOOKUP(BW$14&amp;"-rse-"&amp;$L593,Equations!$G:$I,3,0)))</f>
        <v/>
      </c>
      <c r="BZ593" s="10" t="str">
        <f t="shared" si="220"/>
        <v/>
      </c>
      <c r="CA593" s="10" t="str">
        <f>IF($AG593="","",IF(OR($V593&lt;2.7,$V593&gt;90),"Age OOR",($AG593-BW593)/VLOOKUP(BW$14&amp;"-rse-"&amp;$L593,Equations!$G:$I,3,0)))</f>
        <v/>
      </c>
      <c r="CB593" s="10" t="str">
        <f>IF($AH593="","",IF(OR($V593&lt;2.7,$V593&gt;90),"Age OOR",VLOOKUP(CB$14&amp;"-int-"&amp;$M593,Equations!$G:$I,3,0)+VLOOKUP(CB$14&amp;"-sexo-"&amp;$M593,Equations!$G:$I,3,0)*$U593+VLOOKUP(CB$14&amp;"-edad-"&amp;$M593,Equations!$G:$I,3,0)*$V593+VLOOKUP(CB$14&amp;"-est-"&amp;$M593,Equations!$G:$I,3,0)*(1/$W593)+VLOOKUP(CB$14&amp;"-imc-"&amp;$M593,Equations!$G:$I,3,0)*(1/$Q593)))</f>
        <v/>
      </c>
      <c r="CC593" s="10" t="str">
        <f>IF($AH593="","",IF(OR($V593&lt;2.7,$V593&gt;90),"Age OOR",CB593-1.6449*VLOOKUP(CB$14&amp;"-rse-"&amp;$M593,Equations!$G:$I,3,0)))</f>
        <v/>
      </c>
      <c r="CD593" s="10" t="str">
        <f>IF($AH593="","",IF(OR($V593&lt;2.7,$V593&gt;90),"Age OOR",CB593+1.6449*VLOOKUP(CB$14&amp;"-rse-"&amp;$M593,Equations!$G:$I,3,0)))</f>
        <v/>
      </c>
      <c r="CE593" s="10" t="str">
        <f t="shared" si="221"/>
        <v/>
      </c>
      <c r="CF593" s="10" t="str">
        <f>IF($AH593="","",IF(OR($V593&lt;2.7,$V593&gt;90),"Age OOR",($AH593-CB593)/VLOOKUP(CB$14&amp;"-rse-"&amp;$M593,Equations!$G:$I,3,0)))</f>
        <v/>
      </c>
      <c r="CG593" s="10" t="str">
        <f>IF($AI593="","",IF(OR($V593&lt;2.7,$V593&gt;90),"Age OOR",VLOOKUP(CG$14&amp;"-int-"&amp;$N593,Equations!$G:$I,3,0)+VLOOKUP(CG$14&amp;"-sexo-"&amp;$N593,Equations!$G:$I,3,0)*$U593+VLOOKUP(CG$14&amp;"-edad-"&amp;$N593,Equations!$G:$I,3,0)*$V593+VLOOKUP(CG$14&amp;"-est-"&amp;$N593,Equations!$G:$I,3,0)*(1/$W593)+VLOOKUP(CG$14&amp;"-imc-"&amp;$N593,Equations!$G:$I,3,0)*(1/$Q593)))</f>
        <v/>
      </c>
      <c r="CH593" s="10" t="str">
        <f>IF($AI593="","",IF(OR($V593&lt;2.7,$V593&gt;90),"Age OOR",CG593-1.6449*VLOOKUP(CG$14&amp;"-rse-"&amp;$N593,Equations!$G:$I,3,0)))</f>
        <v/>
      </c>
      <c r="CI593" s="10" t="str">
        <f>IF($AI593="","",IF(OR($V593&lt;2.7,$V593&gt;90),"Age OOR",CG593+1.6449*VLOOKUP(CG$14&amp;"-rse-"&amp;$N593,Equations!$G:$I,3,0)))</f>
        <v/>
      </c>
      <c r="CJ593" s="10" t="str">
        <f t="shared" si="222"/>
        <v/>
      </c>
      <c r="CK593" s="10" t="str">
        <f>IF($AI593="","",IF(OR($V593&lt;2.7,$V593&gt;90),"Age OOR",($AI593-CG593)/VLOOKUP(CG$14&amp;"-rse-"&amp;$N593,Equations!$G:$I,3,0)))</f>
        <v/>
      </c>
      <c r="CL593" s="10" t="str">
        <f>IF($AJ593="","",IF(OR($V593&lt;2.7,$V593&gt;90),"Age OOR",VLOOKUP(CL$14&amp;"-int-"&amp;$O593,Equations!$G:$I,3,0)+VLOOKUP(CL$14&amp;"-sexo-"&amp;$O593,Equations!$G:$I,3,0)*$U593+VLOOKUP(CL$14&amp;"-edad-"&amp;$O593,Equations!$G:$I,3,0)*$V593+VLOOKUP(CL$14&amp;"-est-"&amp;$O593,Equations!$G:$I,3,0)*(1/$W593)+VLOOKUP(CL$14&amp;"-imc-"&amp;$O593,Equations!$G:$I,3,0)*(1/$Q593)))</f>
        <v/>
      </c>
      <c r="CM593" s="10" t="str">
        <f>IF($AJ593="","",IF(OR($V593&lt;2.7,$V593&gt;90),"Age OOR",CL593-1.6449*VLOOKUP(CL$14&amp;"-rse-"&amp;$O593,Equations!$G:$I,3,0)))</f>
        <v/>
      </c>
      <c r="CN593" s="10" t="str">
        <f>IF($AJ593="","",IF(OR($V593&lt;2.7,$V593&gt;90),"Age OOR",CL593+1.6449*VLOOKUP(CL$14&amp;"-rse-"&amp;$O593,Equations!$G:$I,3,0)))</f>
        <v/>
      </c>
      <c r="CO593" s="10" t="str">
        <f t="shared" si="223"/>
        <v/>
      </c>
      <c r="CP593" s="10" t="str">
        <f>IF($AJ593="","",IF(OR($V593&lt;2.7,$V593&gt;90),"Age OOR",($AJ593-CL593)/VLOOKUP(CL$14&amp;"-rse-"&amp;$O593,Equations!$G:$I,3,0)))</f>
        <v/>
      </c>
      <c r="CQ593" s="10" t="str">
        <f>IF($AK593="","",IF(OR($V593&lt;2.7,$V593&gt;90),"Age OOR",EXP(VLOOKUP(CQ$14&amp;"-int-"&amp;$P593,Equations!$G:$I,3,0)+VLOOKUP(CQ$14&amp;"-sexo-"&amp;$P593,Equations!$G:$I,3,0)*$U593+VLOOKUP(CQ$14&amp;"-edad-"&amp;$P593,Equations!$G:$I,3,0)*$V593+VLOOKUP(CQ$14&amp;"-est-"&amp;$P593,Equations!$G:$I,3,0)*(1/$W593)+VLOOKUP(CQ$14&amp;"-imc-"&amp;$P593,Equations!$G:$I,3,0)*(1/$Q593))))</f>
        <v/>
      </c>
      <c r="CR593" s="10" t="str">
        <f>IF($AK593="","",IF(OR($V593&lt;2.7,$V593&gt;90),"Age OOR",EXP(LN(CQ593)-1.6449*VLOOKUP(CQ$14&amp;"-rse-"&amp;$P593,Equations!$G:$I,3,0))))</f>
        <v/>
      </c>
      <c r="CS593" s="10" t="str">
        <f>IF($AK593="","",IF(OR($V593&lt;2.7,$V593&gt;90),"Age OOR",EXP(LN(CQ593)+1.6449*VLOOKUP(CQ$14&amp;"-rse-"&amp;$P593,Equations!$G:$I,3,0))))</f>
        <v/>
      </c>
      <c r="CT593" s="10" t="str">
        <f t="shared" si="224"/>
        <v/>
      </c>
      <c r="CU593" s="10" t="str">
        <f>IF($AK593="","",IF(OR($V593&lt;2.7,$V593&gt;90),"Age OOR",(LN($AK593)-LN(CQ593))/VLOOKUP(CQ$14&amp;"-rse-"&amp;$P593,Equations!$G:$I,3,0)))</f>
        <v/>
      </c>
      <c r="CV593" s="47"/>
    </row>
    <row r="594" spans="5:100" x14ac:dyDescent="0.2">
      <c r="E594" s="23" t="str">
        <f t="shared" si="225"/>
        <v>Age out of range</v>
      </c>
      <c r="F594" s="23" t="str">
        <f t="shared" si="226"/>
        <v>Age out of range</v>
      </c>
      <c r="G594" s="23" t="str">
        <f t="shared" si="227"/>
        <v>Age out of range</v>
      </c>
      <c r="H594" s="23" t="str">
        <f t="shared" si="228"/>
        <v>Age out of range</v>
      </c>
      <c r="I594" s="23" t="str">
        <f t="shared" si="229"/>
        <v>Age out of range</v>
      </c>
      <c r="J594" s="23" t="str">
        <f t="shared" si="230"/>
        <v>Age out of range</v>
      </c>
      <c r="K594" s="23" t="str">
        <f t="shared" si="231"/>
        <v>Age out of range</v>
      </c>
      <c r="L594" s="23" t="str">
        <f t="shared" si="232"/>
        <v>Age out of range</v>
      </c>
      <c r="M594" s="23" t="str">
        <f t="shared" si="233"/>
        <v>Age out of range</v>
      </c>
      <c r="N594" s="23" t="str">
        <f t="shared" si="234"/>
        <v>Age out of range</v>
      </c>
      <c r="O594" s="23" t="str">
        <f t="shared" si="235"/>
        <v>Age out of range</v>
      </c>
      <c r="P594" s="23" t="str">
        <f t="shared" si="236"/>
        <v>Age out of range</v>
      </c>
      <c r="Q594" s="23" t="e">
        <f t="shared" ref="Q594:Q657" si="237">IF($Y594&lt;&gt;"",$Y594,$X594/($W594/100)^2)</f>
        <v>#DIV/0!</v>
      </c>
      <c r="R594" s="17"/>
      <c r="S594" s="23">
        <v>578</v>
      </c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7"/>
      <c r="AM594" s="47"/>
      <c r="AN594" s="10" t="str">
        <f>IF($Z594="","",IF(OR($V594&lt;2.7,$V594&gt;90),"Age OOR",VLOOKUP(AN$14&amp;"-int-"&amp;$E594,Equations!$G:$I,3,0)+VLOOKUP(AN$14&amp;"-sexo-"&amp;$E594,Equations!$G:$I,3,0)*$U594+VLOOKUP(AN$14&amp;"-edad-"&amp;$E594,Equations!$G:$I,3,0)*$V594+VLOOKUP(AN$14&amp;"-est-"&amp;$E594,Equations!$G:$I,3,0)*(1/$W594)+VLOOKUP(AN$14&amp;"-imc-"&amp;$E594,Equations!$G:$I,3,0)*(1/$Q594)))</f>
        <v/>
      </c>
      <c r="AO594" s="10" t="str">
        <f>IF($Z594="","",IF(OR($V594&lt;2.7,$V594&gt;90),"Age OOR",AN594-1.6449*VLOOKUP(AN$14&amp;"-rse-"&amp;$E594,Equations!$G:$I,3,0)))</f>
        <v/>
      </c>
      <c r="AP594" s="10" t="str">
        <f>IF($Z594="","",IF(OR($V594&lt;2.7,$V594&gt;90),"Age OOR",AN594+1.6449*VLOOKUP(AN$14&amp;"-rse-"&amp;$E594,Equations!$G:$I,3,0)))</f>
        <v/>
      </c>
      <c r="AQ594" s="10" t="str">
        <f t="shared" ref="AQ594:AQ657" si="238">IF($Z594="","",IF(OR($V594&lt;2.7,$V594&gt;90),"Age OOR",100*$Z594/AN594))</f>
        <v/>
      </c>
      <c r="AR594" s="10" t="str">
        <f>IF($Z594="","",IF(OR($V594&lt;2.7,$V594&gt;90),"Age OOR",($Z594-AN594)/VLOOKUP(AN$14&amp;"-rse-"&amp;$E594,Equations!$G:$I,3,0)))</f>
        <v/>
      </c>
      <c r="AS594" s="10" t="str">
        <f>IF($AA594="","",IF(OR($V594&lt;2.7,$V594&gt;90),"Age OOR",VLOOKUP(AS$14&amp;"-int-"&amp;$F594,Equations!$G:$I,3,0)+VLOOKUP(AS$14&amp;"-sexo-"&amp;$F594,Equations!$G:$I,3,0)*$U594+VLOOKUP(AS$14&amp;"-edad-"&amp;$F594,Equations!$G:$I,3,0)*$V594+VLOOKUP(AS$14&amp;"-est-"&amp;$F594,Equations!$G:$I,3,0)*(1/$W594)+VLOOKUP(AS$14&amp;"-imc-"&amp;$F594,Equations!$G:$I,3,0)*(1/$Q594)))</f>
        <v/>
      </c>
      <c r="AT594" s="10" t="str">
        <f>IF($AA594="","",IF(OR($V594&lt;2.7,$V594&gt;90),"Age OOR",AS594-1.6449*VLOOKUP(AS$14&amp;"-rse-"&amp;$F594,Equations!$G:$I,3,0)))</f>
        <v/>
      </c>
      <c r="AU594" s="10" t="str">
        <f>IF($AA594="","",IF(OR($V594&lt;2.7,$V594&gt;90),"Age OOR",AS594+1.6449*VLOOKUP(AS$14&amp;"-rse-"&amp;$F594,Equations!$G:$I,3,0)))</f>
        <v/>
      </c>
      <c r="AV594" s="10" t="str">
        <f t="shared" ref="AV594:AV657" si="239">IF($AA594="","",IF(OR($V594&lt;2.7,$V594&gt;90),"Age OOR",100*$AA594/AS594))</f>
        <v/>
      </c>
      <c r="AW594" s="10" t="str">
        <f>IF($AA594="","",IF(OR($V594&lt;2.7,$V594&gt;90),"Age OOR",($AA594-AS594)/VLOOKUP(AS$14&amp;"-rse-"&amp;$F594,Equations!$G:$I,3,0)))</f>
        <v/>
      </c>
      <c r="AX594" s="10" t="str">
        <f>IF($AB594="","",IF(OR($V594&lt;2.7,$V594&gt;90),"Age OOR",VLOOKUP(AX$14&amp;"-int-"&amp;$G594,Equations!$G:$I,3,0)+VLOOKUP(AX$14&amp;"-sexo-"&amp;$G594,Equations!$G:$I,3,0)*$U594+VLOOKUP(AX$14&amp;"-edad-"&amp;$G594,Equations!$G:$I,3,0)*$V594+VLOOKUP(AX$14&amp;"-est-"&amp;$G594,Equations!$G:$I,3,0)*(1/$W594)+VLOOKUP(AX$14&amp;"-imc-"&amp;$G594,Equations!$G:$I,3,0)*(1/$Q594)))</f>
        <v/>
      </c>
      <c r="AY594" s="10" t="str">
        <f>IF($AB594="","",IF(OR($V594&lt;2.7,$V594&gt;90),"Age OOR",AX594-1.6449*VLOOKUP(AX$14&amp;"-rse-"&amp;$G594,Equations!$G:$I,3,0)))</f>
        <v/>
      </c>
      <c r="AZ594" s="10" t="str">
        <f>IF($AB594="","",IF(OR($V594&lt;2.7,$V594&gt;90),"Age OOR",AX594+1.6449*VLOOKUP(AX$14&amp;"-rse-"&amp;$G594,Equations!$G:$I,3,0)))</f>
        <v/>
      </c>
      <c r="BA594" s="10" t="str">
        <f t="shared" ref="BA594:BA657" si="240">IF($AB594="","",IF(OR($V594&lt;2.7,$V594&gt;90),"Age OOR",100*$AB594/AX594))</f>
        <v/>
      </c>
      <c r="BB594" s="10" t="str">
        <f>IF($AB594="","",IF(OR($V594&lt;2.7,$V594&gt;90),"Age OOR",($AB594-AX594)/VLOOKUP(AX$14&amp;"-rse-"&amp;$G594,Equations!$G:$I,3,0)))</f>
        <v/>
      </c>
      <c r="BC594" s="10" t="str">
        <f>IF($AC594="","",IF(OR($V594&lt;2.7,$V594&gt;90),"Age OOR",VLOOKUP(BC$14&amp;"-int-"&amp;$H594,Equations!$G:$I,3,0)+VLOOKUP(BC$14&amp;"-sexo-"&amp;$H594,Equations!$G:$I,3,0)*$U594+VLOOKUP(BC$14&amp;"-edad-"&amp;$H594,Equations!$G:$I,3,0)*$V594+VLOOKUP(BC$14&amp;"-est-"&amp;$H594,Equations!$G:$I,3,0)*(1/$W594)+VLOOKUP(BC$14&amp;"-imc-"&amp;$H594,Equations!$G:$I,3,0)*(1/$Q594)))</f>
        <v/>
      </c>
      <c r="BD594" s="10" t="str">
        <f>IF($AC594="","",IF(OR($V594&lt;2.7,$V594&gt;90),"Age OOR",BC594-1.6449*VLOOKUP(BC$14&amp;"-rse-"&amp;$H594,Equations!$G:$I,3,0)))</f>
        <v/>
      </c>
      <c r="BE594" s="10" t="str">
        <f>IF($AC594="","",IF(OR($V594&lt;2.7,$V594&gt;90),"Age OOR",BC594+1.6449*VLOOKUP(BC$14&amp;"-rse-"&amp;$H594,Equations!$G:$I,3,0)))</f>
        <v/>
      </c>
      <c r="BF594" s="10" t="str">
        <f t="shared" ref="BF594:BF657" si="241">IF($AC594="","",IF(OR($V594&lt;2.7,$V594&gt;90),"Age OOR",100*$AC594/BC594))</f>
        <v/>
      </c>
      <c r="BG594" s="10" t="str">
        <f>IF($AC594="","",IF(OR($V594&lt;2.7,$V594&gt;90),"Age OOR",($AC594-BC594)/VLOOKUP(BC$14&amp;"-rse-"&amp;$H594,Equations!$G:$I,3,0)))</f>
        <v/>
      </c>
      <c r="BH594" s="10" t="str">
        <f>IF($AD594="","",IF(OR($V594&lt;2.7,$V594&gt;90),"Age OOR",VLOOKUP(BH$14&amp;"-int-"&amp;$I594,Equations!$G:$I,3,0)+VLOOKUP(BH$14&amp;"-sexo-"&amp;$I594,Equations!$G:$I,3,0)*$U594+VLOOKUP(BH$14&amp;"-edad-"&amp;$I594,Equations!$G:$I,3,0)*$V594+VLOOKUP(BH$14&amp;"-est-"&amp;$I594,Equations!$G:$I,3,0)*(1/$W594)+VLOOKUP(BH$14&amp;"-imc-"&amp;$I594,Equations!$G:$I,3,0)*(1/$Q594)))</f>
        <v/>
      </c>
      <c r="BI594" s="10" t="str">
        <f>IF($AD594="","",IF(OR($V594&lt;2.7,$V594&gt;90),"Age OOR",BH594-1.6449*VLOOKUP(BH$14&amp;"-rse-"&amp;$I594,Equations!$G:$I,3,0)))</f>
        <v/>
      </c>
      <c r="BJ594" s="10" t="str">
        <f>IF($AD594="","",IF(OR($V594&lt;2.7,$V594&gt;90),"Age OOR",BH594+1.6449*VLOOKUP(BH$14&amp;"-rse-"&amp;$I594,Equations!$G:$I,3,0)))</f>
        <v/>
      </c>
      <c r="BK594" s="10" t="str">
        <f t="shared" ref="BK594:BK657" si="242">IF($AD594="","",IF(OR($V594&lt;2.7,$V594&gt;90),"Age OOR",100*$AD594/BH594))</f>
        <v/>
      </c>
      <c r="BL594" s="10" t="str">
        <f>IF($AD594="","",IF(OR($V594&lt;2.7,$V594&gt;90),"Age OOR",($AD594-BH594)/VLOOKUP(BH$14&amp;"-rse-"&amp;$I594,Equations!$G:$I,3,0)))</f>
        <v/>
      </c>
      <c r="BM594" s="10" t="str">
        <f>IF($AE594="","",IF(OR($V594&lt;2.7,$V594&gt;90),"Age OOR",VLOOKUP(BM$14&amp;"-int-"&amp;$J594,Equations!$G:$I,3,0)+VLOOKUP(BM$14&amp;"-sexo-"&amp;$J594,Equations!$G:$I,3,0)*$U594+VLOOKUP(BM$14&amp;"-edad-"&amp;$J594,Equations!$G:$I,3,0)*$V594+VLOOKUP(BM$14&amp;"-est-"&amp;$J594,Equations!$G:$I,3,0)*(1/$W594)+VLOOKUP(BM$14&amp;"-imc-"&amp;$J594,Equations!$G:$I,3,0)*(1/$Q594)))</f>
        <v/>
      </c>
      <c r="BN594" s="10" t="str">
        <f>IF($AE594="","",IF(OR($V594&lt;2.7,$V594&gt;90),"Age OOR",BM594-1.6449*VLOOKUP(BM$14&amp;"-rse-"&amp;$J594,Equations!$G:$I,3,0)))</f>
        <v/>
      </c>
      <c r="BO594" s="10" t="str">
        <f>IF($AE594="","",IF(OR($V594&lt;2.7,$V594&gt;90),"Age OOR",BM594+1.6449*VLOOKUP(BM$14&amp;"-rse-"&amp;$J594,Equations!$G:$I,3,0)))</f>
        <v/>
      </c>
      <c r="BP594" s="10" t="str">
        <f t="shared" ref="BP594:BP657" si="243">IF($AE594="","",IF(OR($V594&lt;2.7,$V594&gt;90),"Age OOR",100*$AE594/BM594))</f>
        <v/>
      </c>
      <c r="BQ594" s="10" t="str">
        <f>IF($AE594="","",IF(OR($V594&lt;2.7,$V594&gt;90),"Age OOR",($AE594-BM594)/VLOOKUP(BM$14&amp;"-rse-"&amp;$J594,Equations!$G:$I,3,0)))</f>
        <v/>
      </c>
      <c r="BR594" s="10" t="str">
        <f>IF($AF594="","",IF(OR($V594&lt;2.7,$V594&gt;90),"Age OOR",VLOOKUP(BR$14&amp;"-int-"&amp;$K594,Equations!$G:$I,3,0)+VLOOKUP(BR$14&amp;"-sexo-"&amp;$K594,Equations!$G:$I,3,0)*$U594+VLOOKUP(BR$14&amp;"-edad-"&amp;$K594,Equations!$G:$I,3,0)*$V594+VLOOKUP(BR$14&amp;"-est-"&amp;$K594,Equations!$G:$I,3,0)*(1/$W594)+VLOOKUP(BR$14&amp;"-imc-"&amp;$K594,Equations!$G:$I,3,0)*(1/$Q594)))</f>
        <v/>
      </c>
      <c r="BS594" s="10" t="str">
        <f>IF($AF594="","",IF(OR($V594&lt;2.7,$V594&gt;90),"Age OOR",BR594-1.6449*VLOOKUP(BR$14&amp;"-rse-"&amp;$K594,Equations!$G:$I,3,0)))</f>
        <v/>
      </c>
      <c r="BT594" s="10" t="str">
        <f>IF($AF594="","",IF(OR($V594&lt;2.7,$V594&gt;90),"Age OOR",BR594+1.6449*VLOOKUP(BR$14&amp;"-rse-"&amp;$K594,Equations!$G:$I,3,0)))</f>
        <v/>
      </c>
      <c r="BU594" s="10" t="str">
        <f t="shared" ref="BU594:BU657" si="244">IF($AF594="","",IF(OR($V594&lt;2.7,$V594&gt;90),"Age OOR",100*$AF594/BR594))</f>
        <v/>
      </c>
      <c r="BV594" s="10" t="str">
        <f>IF($AF594="","",IF(OR($V594&lt;2.7,$V594&gt;90),"Age OOR",($AF594-BR594)/VLOOKUP(BR$14&amp;"-rse-"&amp;$K594,Equations!$G:$I,3,0)))</f>
        <v/>
      </c>
      <c r="BW594" s="10" t="str">
        <f>IF($AG594="","",IF(OR($V594&lt;2.7,$V594&gt;90),"Age OOR",VLOOKUP(BW$14&amp;"-int-"&amp;$L594,Equations!$G:$I,3,0)+VLOOKUP(BW$14&amp;"-sexo-"&amp;$L594,Equations!$G:$I,3,0)*$U594+VLOOKUP(BW$14&amp;"-edad-"&amp;$L594,Equations!$G:$I,3,0)*$V594+VLOOKUP(BW$14&amp;"-est-"&amp;$L594,Equations!$G:$I,3,0)*(1/$W594)+VLOOKUP(BW$14&amp;"-imc-"&amp;$L594,Equations!$G:$I,3,0)*(1/$Q594)))</f>
        <v/>
      </c>
      <c r="BX594" s="10" t="str">
        <f>IF($AG594="","",IF(OR($V594&lt;2.7,$V594&gt;90),"Age OOR",BW594-1.6449*VLOOKUP(BW$14&amp;"-rse-"&amp;$L594,Equations!$G:$I,3,0)))</f>
        <v/>
      </c>
      <c r="BY594" s="10" t="str">
        <f>IF($AG594="","",IF(OR($V594&lt;2.7,$V594&gt;90),"Age OOR",BW594+1.6449*VLOOKUP(BW$14&amp;"-rse-"&amp;$L594,Equations!$G:$I,3,0)))</f>
        <v/>
      </c>
      <c r="BZ594" s="10" t="str">
        <f t="shared" ref="BZ594:BZ657" si="245">IF($AG594="","",IF(OR($V594&lt;2.7,$V594&gt;90),"Age OOR",100*$AG594/BW594))</f>
        <v/>
      </c>
      <c r="CA594" s="10" t="str">
        <f>IF($AG594="","",IF(OR($V594&lt;2.7,$V594&gt;90),"Age OOR",($AG594-BW594)/VLOOKUP(BW$14&amp;"-rse-"&amp;$L594,Equations!$G:$I,3,0)))</f>
        <v/>
      </c>
      <c r="CB594" s="10" t="str">
        <f>IF($AH594="","",IF(OR($V594&lt;2.7,$V594&gt;90),"Age OOR",VLOOKUP(CB$14&amp;"-int-"&amp;$M594,Equations!$G:$I,3,0)+VLOOKUP(CB$14&amp;"-sexo-"&amp;$M594,Equations!$G:$I,3,0)*$U594+VLOOKUP(CB$14&amp;"-edad-"&amp;$M594,Equations!$G:$I,3,0)*$V594+VLOOKUP(CB$14&amp;"-est-"&amp;$M594,Equations!$G:$I,3,0)*(1/$W594)+VLOOKUP(CB$14&amp;"-imc-"&amp;$M594,Equations!$G:$I,3,0)*(1/$Q594)))</f>
        <v/>
      </c>
      <c r="CC594" s="10" t="str">
        <f>IF($AH594="","",IF(OR($V594&lt;2.7,$V594&gt;90),"Age OOR",CB594-1.6449*VLOOKUP(CB$14&amp;"-rse-"&amp;$M594,Equations!$G:$I,3,0)))</f>
        <v/>
      </c>
      <c r="CD594" s="10" t="str">
        <f>IF($AH594="","",IF(OR($V594&lt;2.7,$V594&gt;90),"Age OOR",CB594+1.6449*VLOOKUP(CB$14&amp;"-rse-"&amp;$M594,Equations!$G:$I,3,0)))</f>
        <v/>
      </c>
      <c r="CE594" s="10" t="str">
        <f t="shared" ref="CE594:CE657" si="246">IF($AH594="","",IF(OR($V594&lt;2.7,$V594&gt;90),"Age OOR",100*$AH594/CB594))</f>
        <v/>
      </c>
      <c r="CF594" s="10" t="str">
        <f>IF($AH594="","",IF(OR($V594&lt;2.7,$V594&gt;90),"Age OOR",($AH594-CB594)/VLOOKUP(CB$14&amp;"-rse-"&amp;$M594,Equations!$G:$I,3,0)))</f>
        <v/>
      </c>
      <c r="CG594" s="10" t="str">
        <f>IF($AI594="","",IF(OR($V594&lt;2.7,$V594&gt;90),"Age OOR",VLOOKUP(CG$14&amp;"-int-"&amp;$N594,Equations!$G:$I,3,0)+VLOOKUP(CG$14&amp;"-sexo-"&amp;$N594,Equations!$G:$I,3,0)*$U594+VLOOKUP(CG$14&amp;"-edad-"&amp;$N594,Equations!$G:$I,3,0)*$V594+VLOOKUP(CG$14&amp;"-est-"&amp;$N594,Equations!$G:$I,3,0)*(1/$W594)+VLOOKUP(CG$14&amp;"-imc-"&amp;$N594,Equations!$G:$I,3,0)*(1/$Q594)))</f>
        <v/>
      </c>
      <c r="CH594" s="10" t="str">
        <f>IF($AI594="","",IF(OR($V594&lt;2.7,$V594&gt;90),"Age OOR",CG594-1.6449*VLOOKUP(CG$14&amp;"-rse-"&amp;$N594,Equations!$G:$I,3,0)))</f>
        <v/>
      </c>
      <c r="CI594" s="10" t="str">
        <f>IF($AI594="","",IF(OR($V594&lt;2.7,$V594&gt;90),"Age OOR",CG594+1.6449*VLOOKUP(CG$14&amp;"-rse-"&amp;$N594,Equations!$G:$I,3,0)))</f>
        <v/>
      </c>
      <c r="CJ594" s="10" t="str">
        <f t="shared" ref="CJ594:CJ657" si="247">IF($AI594="","",IF(OR($V594&lt;2.7,$V594&gt;90),"Age OOR",100*$AI594/CG594))</f>
        <v/>
      </c>
      <c r="CK594" s="10" t="str">
        <f>IF($AI594="","",IF(OR($V594&lt;2.7,$V594&gt;90),"Age OOR",($AI594-CG594)/VLOOKUP(CG$14&amp;"-rse-"&amp;$N594,Equations!$G:$I,3,0)))</f>
        <v/>
      </c>
      <c r="CL594" s="10" t="str">
        <f>IF($AJ594="","",IF(OR($V594&lt;2.7,$V594&gt;90),"Age OOR",VLOOKUP(CL$14&amp;"-int-"&amp;$O594,Equations!$G:$I,3,0)+VLOOKUP(CL$14&amp;"-sexo-"&amp;$O594,Equations!$G:$I,3,0)*$U594+VLOOKUP(CL$14&amp;"-edad-"&amp;$O594,Equations!$G:$I,3,0)*$V594+VLOOKUP(CL$14&amp;"-est-"&amp;$O594,Equations!$G:$I,3,0)*(1/$W594)+VLOOKUP(CL$14&amp;"-imc-"&amp;$O594,Equations!$G:$I,3,0)*(1/$Q594)))</f>
        <v/>
      </c>
      <c r="CM594" s="10" t="str">
        <f>IF($AJ594="","",IF(OR($V594&lt;2.7,$V594&gt;90),"Age OOR",CL594-1.6449*VLOOKUP(CL$14&amp;"-rse-"&amp;$O594,Equations!$G:$I,3,0)))</f>
        <v/>
      </c>
      <c r="CN594" s="10" t="str">
        <f>IF($AJ594="","",IF(OR($V594&lt;2.7,$V594&gt;90),"Age OOR",CL594+1.6449*VLOOKUP(CL$14&amp;"-rse-"&amp;$O594,Equations!$G:$I,3,0)))</f>
        <v/>
      </c>
      <c r="CO594" s="10" t="str">
        <f t="shared" ref="CO594:CO657" si="248">IF($AJ594="","",IF(OR($V594&lt;2.7,$V594&gt;90),"Age OOR",100*$AJ594/CL594))</f>
        <v/>
      </c>
      <c r="CP594" s="10" t="str">
        <f>IF($AJ594="","",IF(OR($V594&lt;2.7,$V594&gt;90),"Age OOR",($AJ594-CL594)/VLOOKUP(CL$14&amp;"-rse-"&amp;$O594,Equations!$G:$I,3,0)))</f>
        <v/>
      </c>
      <c r="CQ594" s="10" t="str">
        <f>IF($AK594="","",IF(OR($V594&lt;2.7,$V594&gt;90),"Age OOR",EXP(VLOOKUP(CQ$14&amp;"-int-"&amp;$P594,Equations!$G:$I,3,0)+VLOOKUP(CQ$14&amp;"-sexo-"&amp;$P594,Equations!$G:$I,3,0)*$U594+VLOOKUP(CQ$14&amp;"-edad-"&amp;$P594,Equations!$G:$I,3,0)*$V594+VLOOKUP(CQ$14&amp;"-est-"&amp;$P594,Equations!$G:$I,3,0)*(1/$W594)+VLOOKUP(CQ$14&amp;"-imc-"&amp;$P594,Equations!$G:$I,3,0)*(1/$Q594))))</f>
        <v/>
      </c>
      <c r="CR594" s="10" t="str">
        <f>IF($AK594="","",IF(OR($V594&lt;2.7,$V594&gt;90),"Age OOR",EXP(LN(CQ594)-1.6449*VLOOKUP(CQ$14&amp;"-rse-"&amp;$P594,Equations!$G:$I,3,0))))</f>
        <v/>
      </c>
      <c r="CS594" s="10" t="str">
        <f>IF($AK594="","",IF(OR($V594&lt;2.7,$V594&gt;90),"Age OOR",EXP(LN(CQ594)+1.6449*VLOOKUP(CQ$14&amp;"-rse-"&amp;$P594,Equations!$G:$I,3,0))))</f>
        <v/>
      </c>
      <c r="CT594" s="10" t="str">
        <f t="shared" ref="CT594:CT657" si="249">IF($AK594="","",IF(OR($V594&lt;2.7,$V594&gt;90),"Age OOR",100*$AK594/CQ594))</f>
        <v/>
      </c>
      <c r="CU594" s="10" t="str">
        <f>IF($AK594="","",IF(OR($V594&lt;2.7,$V594&gt;90),"Age OOR",(LN($AK594)-LN(CQ594))/VLOOKUP(CQ$14&amp;"-rse-"&amp;$P594,Equations!$G:$I,3,0)))</f>
        <v/>
      </c>
      <c r="CV594" s="47"/>
    </row>
    <row r="595" spans="5:100" x14ac:dyDescent="0.2">
      <c r="E595" s="23" t="str">
        <f t="shared" si="225"/>
        <v>Age out of range</v>
      </c>
      <c r="F595" s="23" t="str">
        <f t="shared" si="226"/>
        <v>Age out of range</v>
      </c>
      <c r="G595" s="23" t="str">
        <f t="shared" si="227"/>
        <v>Age out of range</v>
      </c>
      <c r="H595" s="23" t="str">
        <f t="shared" si="228"/>
        <v>Age out of range</v>
      </c>
      <c r="I595" s="23" t="str">
        <f t="shared" si="229"/>
        <v>Age out of range</v>
      </c>
      <c r="J595" s="23" t="str">
        <f t="shared" si="230"/>
        <v>Age out of range</v>
      </c>
      <c r="K595" s="23" t="str">
        <f t="shared" si="231"/>
        <v>Age out of range</v>
      </c>
      <c r="L595" s="23" t="str">
        <f t="shared" si="232"/>
        <v>Age out of range</v>
      </c>
      <c r="M595" s="23" t="str">
        <f t="shared" si="233"/>
        <v>Age out of range</v>
      </c>
      <c r="N595" s="23" t="str">
        <f t="shared" si="234"/>
        <v>Age out of range</v>
      </c>
      <c r="O595" s="23" t="str">
        <f t="shared" si="235"/>
        <v>Age out of range</v>
      </c>
      <c r="P595" s="23" t="str">
        <f t="shared" si="236"/>
        <v>Age out of range</v>
      </c>
      <c r="Q595" s="23" t="e">
        <f t="shared" si="237"/>
        <v>#DIV/0!</v>
      </c>
      <c r="R595" s="17"/>
      <c r="S595" s="23">
        <v>579</v>
      </c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7"/>
      <c r="AM595" s="47"/>
      <c r="AN595" s="10" t="str">
        <f>IF($Z595="","",IF(OR($V595&lt;2.7,$V595&gt;90),"Age OOR",VLOOKUP(AN$14&amp;"-int-"&amp;$E595,Equations!$G:$I,3,0)+VLOOKUP(AN$14&amp;"-sexo-"&amp;$E595,Equations!$G:$I,3,0)*$U595+VLOOKUP(AN$14&amp;"-edad-"&amp;$E595,Equations!$G:$I,3,0)*$V595+VLOOKUP(AN$14&amp;"-est-"&amp;$E595,Equations!$G:$I,3,0)*(1/$W595)+VLOOKUP(AN$14&amp;"-imc-"&amp;$E595,Equations!$G:$I,3,0)*(1/$Q595)))</f>
        <v/>
      </c>
      <c r="AO595" s="10" t="str">
        <f>IF($Z595="","",IF(OR($V595&lt;2.7,$V595&gt;90),"Age OOR",AN595-1.6449*VLOOKUP(AN$14&amp;"-rse-"&amp;$E595,Equations!$G:$I,3,0)))</f>
        <v/>
      </c>
      <c r="AP595" s="10" t="str">
        <f>IF($Z595="","",IF(OR($V595&lt;2.7,$V595&gt;90),"Age OOR",AN595+1.6449*VLOOKUP(AN$14&amp;"-rse-"&amp;$E595,Equations!$G:$I,3,0)))</f>
        <v/>
      </c>
      <c r="AQ595" s="10" t="str">
        <f t="shared" si="238"/>
        <v/>
      </c>
      <c r="AR595" s="10" t="str">
        <f>IF($Z595="","",IF(OR($V595&lt;2.7,$V595&gt;90),"Age OOR",($Z595-AN595)/VLOOKUP(AN$14&amp;"-rse-"&amp;$E595,Equations!$G:$I,3,0)))</f>
        <v/>
      </c>
      <c r="AS595" s="10" t="str">
        <f>IF($AA595="","",IF(OR($V595&lt;2.7,$V595&gt;90),"Age OOR",VLOOKUP(AS$14&amp;"-int-"&amp;$F595,Equations!$G:$I,3,0)+VLOOKUP(AS$14&amp;"-sexo-"&amp;$F595,Equations!$G:$I,3,0)*$U595+VLOOKUP(AS$14&amp;"-edad-"&amp;$F595,Equations!$G:$I,3,0)*$V595+VLOOKUP(AS$14&amp;"-est-"&amp;$F595,Equations!$G:$I,3,0)*(1/$W595)+VLOOKUP(AS$14&amp;"-imc-"&amp;$F595,Equations!$G:$I,3,0)*(1/$Q595)))</f>
        <v/>
      </c>
      <c r="AT595" s="10" t="str">
        <f>IF($AA595="","",IF(OR($V595&lt;2.7,$V595&gt;90),"Age OOR",AS595-1.6449*VLOOKUP(AS$14&amp;"-rse-"&amp;$F595,Equations!$G:$I,3,0)))</f>
        <v/>
      </c>
      <c r="AU595" s="10" t="str">
        <f>IF($AA595="","",IF(OR($V595&lt;2.7,$V595&gt;90),"Age OOR",AS595+1.6449*VLOOKUP(AS$14&amp;"-rse-"&amp;$F595,Equations!$G:$I,3,0)))</f>
        <v/>
      </c>
      <c r="AV595" s="10" t="str">
        <f t="shared" si="239"/>
        <v/>
      </c>
      <c r="AW595" s="10" t="str">
        <f>IF($AA595="","",IF(OR($V595&lt;2.7,$V595&gt;90),"Age OOR",($AA595-AS595)/VLOOKUP(AS$14&amp;"-rse-"&amp;$F595,Equations!$G:$I,3,0)))</f>
        <v/>
      </c>
      <c r="AX595" s="10" t="str">
        <f>IF($AB595="","",IF(OR($V595&lt;2.7,$V595&gt;90),"Age OOR",VLOOKUP(AX$14&amp;"-int-"&amp;$G595,Equations!$G:$I,3,0)+VLOOKUP(AX$14&amp;"-sexo-"&amp;$G595,Equations!$G:$I,3,0)*$U595+VLOOKUP(AX$14&amp;"-edad-"&amp;$G595,Equations!$G:$I,3,0)*$V595+VLOOKUP(AX$14&amp;"-est-"&amp;$G595,Equations!$G:$I,3,0)*(1/$W595)+VLOOKUP(AX$14&amp;"-imc-"&amp;$G595,Equations!$G:$I,3,0)*(1/$Q595)))</f>
        <v/>
      </c>
      <c r="AY595" s="10" t="str">
        <f>IF($AB595="","",IF(OR($V595&lt;2.7,$V595&gt;90),"Age OOR",AX595-1.6449*VLOOKUP(AX$14&amp;"-rse-"&amp;$G595,Equations!$G:$I,3,0)))</f>
        <v/>
      </c>
      <c r="AZ595" s="10" t="str">
        <f>IF($AB595="","",IF(OR($V595&lt;2.7,$V595&gt;90),"Age OOR",AX595+1.6449*VLOOKUP(AX$14&amp;"-rse-"&amp;$G595,Equations!$G:$I,3,0)))</f>
        <v/>
      </c>
      <c r="BA595" s="10" t="str">
        <f t="shared" si="240"/>
        <v/>
      </c>
      <c r="BB595" s="10" t="str">
        <f>IF($AB595="","",IF(OR($V595&lt;2.7,$V595&gt;90),"Age OOR",($AB595-AX595)/VLOOKUP(AX$14&amp;"-rse-"&amp;$G595,Equations!$G:$I,3,0)))</f>
        <v/>
      </c>
      <c r="BC595" s="10" t="str">
        <f>IF($AC595="","",IF(OR($V595&lt;2.7,$V595&gt;90),"Age OOR",VLOOKUP(BC$14&amp;"-int-"&amp;$H595,Equations!$G:$I,3,0)+VLOOKUP(BC$14&amp;"-sexo-"&amp;$H595,Equations!$G:$I,3,0)*$U595+VLOOKUP(BC$14&amp;"-edad-"&amp;$H595,Equations!$G:$I,3,0)*$V595+VLOOKUP(BC$14&amp;"-est-"&amp;$H595,Equations!$G:$I,3,0)*(1/$W595)+VLOOKUP(BC$14&amp;"-imc-"&amp;$H595,Equations!$G:$I,3,0)*(1/$Q595)))</f>
        <v/>
      </c>
      <c r="BD595" s="10" t="str">
        <f>IF($AC595="","",IF(OR($V595&lt;2.7,$V595&gt;90),"Age OOR",BC595-1.6449*VLOOKUP(BC$14&amp;"-rse-"&amp;$H595,Equations!$G:$I,3,0)))</f>
        <v/>
      </c>
      <c r="BE595" s="10" t="str">
        <f>IF($AC595="","",IF(OR($V595&lt;2.7,$V595&gt;90),"Age OOR",BC595+1.6449*VLOOKUP(BC$14&amp;"-rse-"&amp;$H595,Equations!$G:$I,3,0)))</f>
        <v/>
      </c>
      <c r="BF595" s="10" t="str">
        <f t="shared" si="241"/>
        <v/>
      </c>
      <c r="BG595" s="10" t="str">
        <f>IF($AC595="","",IF(OR($V595&lt;2.7,$V595&gt;90),"Age OOR",($AC595-BC595)/VLOOKUP(BC$14&amp;"-rse-"&amp;$H595,Equations!$G:$I,3,0)))</f>
        <v/>
      </c>
      <c r="BH595" s="10" t="str">
        <f>IF($AD595="","",IF(OR($V595&lt;2.7,$V595&gt;90),"Age OOR",VLOOKUP(BH$14&amp;"-int-"&amp;$I595,Equations!$G:$I,3,0)+VLOOKUP(BH$14&amp;"-sexo-"&amp;$I595,Equations!$G:$I,3,0)*$U595+VLOOKUP(BH$14&amp;"-edad-"&amp;$I595,Equations!$G:$I,3,0)*$V595+VLOOKUP(BH$14&amp;"-est-"&amp;$I595,Equations!$G:$I,3,0)*(1/$W595)+VLOOKUP(BH$14&amp;"-imc-"&amp;$I595,Equations!$G:$I,3,0)*(1/$Q595)))</f>
        <v/>
      </c>
      <c r="BI595" s="10" t="str">
        <f>IF($AD595="","",IF(OR($V595&lt;2.7,$V595&gt;90),"Age OOR",BH595-1.6449*VLOOKUP(BH$14&amp;"-rse-"&amp;$I595,Equations!$G:$I,3,0)))</f>
        <v/>
      </c>
      <c r="BJ595" s="10" t="str">
        <f>IF($AD595="","",IF(OR($V595&lt;2.7,$V595&gt;90),"Age OOR",BH595+1.6449*VLOOKUP(BH$14&amp;"-rse-"&amp;$I595,Equations!$G:$I,3,0)))</f>
        <v/>
      </c>
      <c r="BK595" s="10" t="str">
        <f t="shared" si="242"/>
        <v/>
      </c>
      <c r="BL595" s="10" t="str">
        <f>IF($AD595="","",IF(OR($V595&lt;2.7,$V595&gt;90),"Age OOR",($AD595-BH595)/VLOOKUP(BH$14&amp;"-rse-"&amp;$I595,Equations!$G:$I,3,0)))</f>
        <v/>
      </c>
      <c r="BM595" s="10" t="str">
        <f>IF($AE595="","",IF(OR($V595&lt;2.7,$V595&gt;90),"Age OOR",VLOOKUP(BM$14&amp;"-int-"&amp;$J595,Equations!$G:$I,3,0)+VLOOKUP(BM$14&amp;"-sexo-"&amp;$J595,Equations!$G:$I,3,0)*$U595+VLOOKUP(BM$14&amp;"-edad-"&amp;$J595,Equations!$G:$I,3,0)*$V595+VLOOKUP(BM$14&amp;"-est-"&amp;$J595,Equations!$G:$I,3,0)*(1/$W595)+VLOOKUP(BM$14&amp;"-imc-"&amp;$J595,Equations!$G:$I,3,0)*(1/$Q595)))</f>
        <v/>
      </c>
      <c r="BN595" s="10" t="str">
        <f>IF($AE595="","",IF(OR($V595&lt;2.7,$V595&gt;90),"Age OOR",BM595-1.6449*VLOOKUP(BM$14&amp;"-rse-"&amp;$J595,Equations!$G:$I,3,0)))</f>
        <v/>
      </c>
      <c r="BO595" s="10" t="str">
        <f>IF($AE595="","",IF(OR($V595&lt;2.7,$V595&gt;90),"Age OOR",BM595+1.6449*VLOOKUP(BM$14&amp;"-rse-"&amp;$J595,Equations!$G:$I,3,0)))</f>
        <v/>
      </c>
      <c r="BP595" s="10" t="str">
        <f t="shared" si="243"/>
        <v/>
      </c>
      <c r="BQ595" s="10" t="str">
        <f>IF($AE595="","",IF(OR($V595&lt;2.7,$V595&gt;90),"Age OOR",($AE595-BM595)/VLOOKUP(BM$14&amp;"-rse-"&amp;$J595,Equations!$G:$I,3,0)))</f>
        <v/>
      </c>
      <c r="BR595" s="10" t="str">
        <f>IF($AF595="","",IF(OR($V595&lt;2.7,$V595&gt;90),"Age OOR",VLOOKUP(BR$14&amp;"-int-"&amp;$K595,Equations!$G:$I,3,0)+VLOOKUP(BR$14&amp;"-sexo-"&amp;$K595,Equations!$G:$I,3,0)*$U595+VLOOKUP(BR$14&amp;"-edad-"&amp;$K595,Equations!$G:$I,3,0)*$V595+VLOOKUP(BR$14&amp;"-est-"&amp;$K595,Equations!$G:$I,3,0)*(1/$W595)+VLOOKUP(BR$14&amp;"-imc-"&amp;$K595,Equations!$G:$I,3,0)*(1/$Q595)))</f>
        <v/>
      </c>
      <c r="BS595" s="10" t="str">
        <f>IF($AF595="","",IF(OR($V595&lt;2.7,$V595&gt;90),"Age OOR",BR595-1.6449*VLOOKUP(BR$14&amp;"-rse-"&amp;$K595,Equations!$G:$I,3,0)))</f>
        <v/>
      </c>
      <c r="BT595" s="10" t="str">
        <f>IF($AF595="","",IF(OR($V595&lt;2.7,$V595&gt;90),"Age OOR",BR595+1.6449*VLOOKUP(BR$14&amp;"-rse-"&amp;$K595,Equations!$G:$I,3,0)))</f>
        <v/>
      </c>
      <c r="BU595" s="10" t="str">
        <f t="shared" si="244"/>
        <v/>
      </c>
      <c r="BV595" s="10" t="str">
        <f>IF($AF595="","",IF(OR($V595&lt;2.7,$V595&gt;90),"Age OOR",($AF595-BR595)/VLOOKUP(BR$14&amp;"-rse-"&amp;$K595,Equations!$G:$I,3,0)))</f>
        <v/>
      </c>
      <c r="BW595" s="10" t="str">
        <f>IF($AG595="","",IF(OR($V595&lt;2.7,$V595&gt;90),"Age OOR",VLOOKUP(BW$14&amp;"-int-"&amp;$L595,Equations!$G:$I,3,0)+VLOOKUP(BW$14&amp;"-sexo-"&amp;$L595,Equations!$G:$I,3,0)*$U595+VLOOKUP(BW$14&amp;"-edad-"&amp;$L595,Equations!$G:$I,3,0)*$V595+VLOOKUP(BW$14&amp;"-est-"&amp;$L595,Equations!$G:$I,3,0)*(1/$W595)+VLOOKUP(BW$14&amp;"-imc-"&amp;$L595,Equations!$G:$I,3,0)*(1/$Q595)))</f>
        <v/>
      </c>
      <c r="BX595" s="10" t="str">
        <f>IF($AG595="","",IF(OR($V595&lt;2.7,$V595&gt;90),"Age OOR",BW595-1.6449*VLOOKUP(BW$14&amp;"-rse-"&amp;$L595,Equations!$G:$I,3,0)))</f>
        <v/>
      </c>
      <c r="BY595" s="10" t="str">
        <f>IF($AG595="","",IF(OR($V595&lt;2.7,$V595&gt;90),"Age OOR",BW595+1.6449*VLOOKUP(BW$14&amp;"-rse-"&amp;$L595,Equations!$G:$I,3,0)))</f>
        <v/>
      </c>
      <c r="BZ595" s="10" t="str">
        <f t="shared" si="245"/>
        <v/>
      </c>
      <c r="CA595" s="10" t="str">
        <f>IF($AG595="","",IF(OR($V595&lt;2.7,$V595&gt;90),"Age OOR",($AG595-BW595)/VLOOKUP(BW$14&amp;"-rse-"&amp;$L595,Equations!$G:$I,3,0)))</f>
        <v/>
      </c>
      <c r="CB595" s="10" t="str">
        <f>IF($AH595="","",IF(OR($V595&lt;2.7,$V595&gt;90),"Age OOR",VLOOKUP(CB$14&amp;"-int-"&amp;$M595,Equations!$G:$I,3,0)+VLOOKUP(CB$14&amp;"-sexo-"&amp;$M595,Equations!$G:$I,3,0)*$U595+VLOOKUP(CB$14&amp;"-edad-"&amp;$M595,Equations!$G:$I,3,0)*$V595+VLOOKUP(CB$14&amp;"-est-"&amp;$M595,Equations!$G:$I,3,0)*(1/$W595)+VLOOKUP(CB$14&amp;"-imc-"&amp;$M595,Equations!$G:$I,3,0)*(1/$Q595)))</f>
        <v/>
      </c>
      <c r="CC595" s="10" t="str">
        <f>IF($AH595="","",IF(OR($V595&lt;2.7,$V595&gt;90),"Age OOR",CB595-1.6449*VLOOKUP(CB$14&amp;"-rse-"&amp;$M595,Equations!$G:$I,3,0)))</f>
        <v/>
      </c>
      <c r="CD595" s="10" t="str">
        <f>IF($AH595="","",IF(OR($V595&lt;2.7,$V595&gt;90),"Age OOR",CB595+1.6449*VLOOKUP(CB$14&amp;"-rse-"&amp;$M595,Equations!$G:$I,3,0)))</f>
        <v/>
      </c>
      <c r="CE595" s="10" t="str">
        <f t="shared" si="246"/>
        <v/>
      </c>
      <c r="CF595" s="10" t="str">
        <f>IF($AH595="","",IF(OR($V595&lt;2.7,$V595&gt;90),"Age OOR",($AH595-CB595)/VLOOKUP(CB$14&amp;"-rse-"&amp;$M595,Equations!$G:$I,3,0)))</f>
        <v/>
      </c>
      <c r="CG595" s="10" t="str">
        <f>IF($AI595="","",IF(OR($V595&lt;2.7,$V595&gt;90),"Age OOR",VLOOKUP(CG$14&amp;"-int-"&amp;$N595,Equations!$G:$I,3,0)+VLOOKUP(CG$14&amp;"-sexo-"&amp;$N595,Equations!$G:$I,3,0)*$U595+VLOOKUP(CG$14&amp;"-edad-"&amp;$N595,Equations!$G:$I,3,0)*$V595+VLOOKUP(CG$14&amp;"-est-"&amp;$N595,Equations!$G:$I,3,0)*(1/$W595)+VLOOKUP(CG$14&amp;"-imc-"&amp;$N595,Equations!$G:$I,3,0)*(1/$Q595)))</f>
        <v/>
      </c>
      <c r="CH595" s="10" t="str">
        <f>IF($AI595="","",IF(OR($V595&lt;2.7,$V595&gt;90),"Age OOR",CG595-1.6449*VLOOKUP(CG$14&amp;"-rse-"&amp;$N595,Equations!$G:$I,3,0)))</f>
        <v/>
      </c>
      <c r="CI595" s="10" t="str">
        <f>IF($AI595="","",IF(OR($V595&lt;2.7,$V595&gt;90),"Age OOR",CG595+1.6449*VLOOKUP(CG$14&amp;"-rse-"&amp;$N595,Equations!$G:$I,3,0)))</f>
        <v/>
      </c>
      <c r="CJ595" s="10" t="str">
        <f t="shared" si="247"/>
        <v/>
      </c>
      <c r="CK595" s="10" t="str">
        <f>IF($AI595="","",IF(OR($V595&lt;2.7,$V595&gt;90),"Age OOR",($AI595-CG595)/VLOOKUP(CG$14&amp;"-rse-"&amp;$N595,Equations!$G:$I,3,0)))</f>
        <v/>
      </c>
      <c r="CL595" s="10" t="str">
        <f>IF($AJ595="","",IF(OR($V595&lt;2.7,$V595&gt;90),"Age OOR",VLOOKUP(CL$14&amp;"-int-"&amp;$O595,Equations!$G:$I,3,0)+VLOOKUP(CL$14&amp;"-sexo-"&amp;$O595,Equations!$G:$I,3,0)*$U595+VLOOKUP(CL$14&amp;"-edad-"&amp;$O595,Equations!$G:$I,3,0)*$V595+VLOOKUP(CL$14&amp;"-est-"&amp;$O595,Equations!$G:$I,3,0)*(1/$W595)+VLOOKUP(CL$14&amp;"-imc-"&amp;$O595,Equations!$G:$I,3,0)*(1/$Q595)))</f>
        <v/>
      </c>
      <c r="CM595" s="10" t="str">
        <f>IF($AJ595="","",IF(OR($V595&lt;2.7,$V595&gt;90),"Age OOR",CL595-1.6449*VLOOKUP(CL$14&amp;"-rse-"&amp;$O595,Equations!$G:$I,3,0)))</f>
        <v/>
      </c>
      <c r="CN595" s="10" t="str">
        <f>IF($AJ595="","",IF(OR($V595&lt;2.7,$V595&gt;90),"Age OOR",CL595+1.6449*VLOOKUP(CL$14&amp;"-rse-"&amp;$O595,Equations!$G:$I,3,0)))</f>
        <v/>
      </c>
      <c r="CO595" s="10" t="str">
        <f t="shared" si="248"/>
        <v/>
      </c>
      <c r="CP595" s="10" t="str">
        <f>IF($AJ595="","",IF(OR($V595&lt;2.7,$V595&gt;90),"Age OOR",($AJ595-CL595)/VLOOKUP(CL$14&amp;"-rse-"&amp;$O595,Equations!$G:$I,3,0)))</f>
        <v/>
      </c>
      <c r="CQ595" s="10" t="str">
        <f>IF($AK595="","",IF(OR($V595&lt;2.7,$V595&gt;90),"Age OOR",EXP(VLOOKUP(CQ$14&amp;"-int-"&amp;$P595,Equations!$G:$I,3,0)+VLOOKUP(CQ$14&amp;"-sexo-"&amp;$P595,Equations!$G:$I,3,0)*$U595+VLOOKUP(CQ$14&amp;"-edad-"&amp;$P595,Equations!$G:$I,3,0)*$V595+VLOOKUP(CQ$14&amp;"-est-"&amp;$P595,Equations!$G:$I,3,0)*(1/$W595)+VLOOKUP(CQ$14&amp;"-imc-"&amp;$P595,Equations!$G:$I,3,0)*(1/$Q595))))</f>
        <v/>
      </c>
      <c r="CR595" s="10" t="str">
        <f>IF($AK595="","",IF(OR($V595&lt;2.7,$V595&gt;90),"Age OOR",EXP(LN(CQ595)-1.6449*VLOOKUP(CQ$14&amp;"-rse-"&amp;$P595,Equations!$G:$I,3,0))))</f>
        <v/>
      </c>
      <c r="CS595" s="10" t="str">
        <f>IF($AK595="","",IF(OR($V595&lt;2.7,$V595&gt;90),"Age OOR",EXP(LN(CQ595)+1.6449*VLOOKUP(CQ$14&amp;"-rse-"&amp;$P595,Equations!$G:$I,3,0))))</f>
        <v/>
      </c>
      <c r="CT595" s="10" t="str">
        <f t="shared" si="249"/>
        <v/>
      </c>
      <c r="CU595" s="10" t="str">
        <f>IF($AK595="","",IF(OR($V595&lt;2.7,$V595&gt;90),"Age OOR",(LN($AK595)-LN(CQ595))/VLOOKUP(CQ$14&amp;"-rse-"&amp;$P595,Equations!$G:$I,3,0)))</f>
        <v/>
      </c>
      <c r="CV595" s="47"/>
    </row>
    <row r="596" spans="5:100" x14ac:dyDescent="0.2">
      <c r="E596" s="23" t="str">
        <f t="shared" si="225"/>
        <v>Age out of range</v>
      </c>
      <c r="F596" s="23" t="str">
        <f t="shared" si="226"/>
        <v>Age out of range</v>
      </c>
      <c r="G596" s="23" t="str">
        <f t="shared" si="227"/>
        <v>Age out of range</v>
      </c>
      <c r="H596" s="23" t="str">
        <f t="shared" si="228"/>
        <v>Age out of range</v>
      </c>
      <c r="I596" s="23" t="str">
        <f t="shared" si="229"/>
        <v>Age out of range</v>
      </c>
      <c r="J596" s="23" t="str">
        <f t="shared" si="230"/>
        <v>Age out of range</v>
      </c>
      <c r="K596" s="23" t="str">
        <f t="shared" si="231"/>
        <v>Age out of range</v>
      </c>
      <c r="L596" s="23" t="str">
        <f t="shared" si="232"/>
        <v>Age out of range</v>
      </c>
      <c r="M596" s="23" t="str">
        <f t="shared" si="233"/>
        <v>Age out of range</v>
      </c>
      <c r="N596" s="23" t="str">
        <f t="shared" si="234"/>
        <v>Age out of range</v>
      </c>
      <c r="O596" s="23" t="str">
        <f t="shared" si="235"/>
        <v>Age out of range</v>
      </c>
      <c r="P596" s="23" t="str">
        <f t="shared" si="236"/>
        <v>Age out of range</v>
      </c>
      <c r="Q596" s="23" t="e">
        <f t="shared" si="237"/>
        <v>#DIV/0!</v>
      </c>
      <c r="R596" s="17"/>
      <c r="S596" s="23">
        <v>580</v>
      </c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7"/>
      <c r="AM596" s="47"/>
      <c r="AN596" s="10" t="str">
        <f>IF($Z596="","",IF(OR($V596&lt;2.7,$V596&gt;90),"Age OOR",VLOOKUP(AN$14&amp;"-int-"&amp;$E596,Equations!$G:$I,3,0)+VLOOKUP(AN$14&amp;"-sexo-"&amp;$E596,Equations!$G:$I,3,0)*$U596+VLOOKUP(AN$14&amp;"-edad-"&amp;$E596,Equations!$G:$I,3,0)*$V596+VLOOKUP(AN$14&amp;"-est-"&amp;$E596,Equations!$G:$I,3,0)*(1/$W596)+VLOOKUP(AN$14&amp;"-imc-"&amp;$E596,Equations!$G:$I,3,0)*(1/$Q596)))</f>
        <v/>
      </c>
      <c r="AO596" s="10" t="str">
        <f>IF($Z596="","",IF(OR($V596&lt;2.7,$V596&gt;90),"Age OOR",AN596-1.6449*VLOOKUP(AN$14&amp;"-rse-"&amp;$E596,Equations!$G:$I,3,0)))</f>
        <v/>
      </c>
      <c r="AP596" s="10" t="str">
        <f>IF($Z596="","",IF(OR($V596&lt;2.7,$V596&gt;90),"Age OOR",AN596+1.6449*VLOOKUP(AN$14&amp;"-rse-"&amp;$E596,Equations!$G:$I,3,0)))</f>
        <v/>
      </c>
      <c r="AQ596" s="10" t="str">
        <f t="shared" si="238"/>
        <v/>
      </c>
      <c r="AR596" s="10" t="str">
        <f>IF($Z596="","",IF(OR($V596&lt;2.7,$V596&gt;90),"Age OOR",($Z596-AN596)/VLOOKUP(AN$14&amp;"-rse-"&amp;$E596,Equations!$G:$I,3,0)))</f>
        <v/>
      </c>
      <c r="AS596" s="10" t="str">
        <f>IF($AA596="","",IF(OR($V596&lt;2.7,$V596&gt;90),"Age OOR",VLOOKUP(AS$14&amp;"-int-"&amp;$F596,Equations!$G:$I,3,0)+VLOOKUP(AS$14&amp;"-sexo-"&amp;$F596,Equations!$G:$I,3,0)*$U596+VLOOKUP(AS$14&amp;"-edad-"&amp;$F596,Equations!$G:$I,3,0)*$V596+VLOOKUP(AS$14&amp;"-est-"&amp;$F596,Equations!$G:$I,3,0)*(1/$W596)+VLOOKUP(AS$14&amp;"-imc-"&amp;$F596,Equations!$G:$I,3,0)*(1/$Q596)))</f>
        <v/>
      </c>
      <c r="AT596" s="10" t="str">
        <f>IF($AA596="","",IF(OR($V596&lt;2.7,$V596&gt;90),"Age OOR",AS596-1.6449*VLOOKUP(AS$14&amp;"-rse-"&amp;$F596,Equations!$G:$I,3,0)))</f>
        <v/>
      </c>
      <c r="AU596" s="10" t="str">
        <f>IF($AA596="","",IF(OR($V596&lt;2.7,$V596&gt;90),"Age OOR",AS596+1.6449*VLOOKUP(AS$14&amp;"-rse-"&amp;$F596,Equations!$G:$I,3,0)))</f>
        <v/>
      </c>
      <c r="AV596" s="10" t="str">
        <f t="shared" si="239"/>
        <v/>
      </c>
      <c r="AW596" s="10" t="str">
        <f>IF($AA596="","",IF(OR($V596&lt;2.7,$V596&gt;90),"Age OOR",($AA596-AS596)/VLOOKUP(AS$14&amp;"-rse-"&amp;$F596,Equations!$G:$I,3,0)))</f>
        <v/>
      </c>
      <c r="AX596" s="10" t="str">
        <f>IF($AB596="","",IF(OR($V596&lt;2.7,$V596&gt;90),"Age OOR",VLOOKUP(AX$14&amp;"-int-"&amp;$G596,Equations!$G:$I,3,0)+VLOOKUP(AX$14&amp;"-sexo-"&amp;$G596,Equations!$G:$I,3,0)*$U596+VLOOKUP(AX$14&amp;"-edad-"&amp;$G596,Equations!$G:$I,3,0)*$V596+VLOOKUP(AX$14&amp;"-est-"&amp;$G596,Equations!$G:$I,3,0)*(1/$W596)+VLOOKUP(AX$14&amp;"-imc-"&amp;$G596,Equations!$G:$I,3,0)*(1/$Q596)))</f>
        <v/>
      </c>
      <c r="AY596" s="10" t="str">
        <f>IF($AB596="","",IF(OR($V596&lt;2.7,$V596&gt;90),"Age OOR",AX596-1.6449*VLOOKUP(AX$14&amp;"-rse-"&amp;$G596,Equations!$G:$I,3,0)))</f>
        <v/>
      </c>
      <c r="AZ596" s="10" t="str">
        <f>IF($AB596="","",IF(OR($V596&lt;2.7,$V596&gt;90),"Age OOR",AX596+1.6449*VLOOKUP(AX$14&amp;"-rse-"&amp;$G596,Equations!$G:$I,3,0)))</f>
        <v/>
      </c>
      <c r="BA596" s="10" t="str">
        <f t="shared" si="240"/>
        <v/>
      </c>
      <c r="BB596" s="10" t="str">
        <f>IF($AB596="","",IF(OR($V596&lt;2.7,$V596&gt;90),"Age OOR",($AB596-AX596)/VLOOKUP(AX$14&amp;"-rse-"&amp;$G596,Equations!$G:$I,3,0)))</f>
        <v/>
      </c>
      <c r="BC596" s="10" t="str">
        <f>IF($AC596="","",IF(OR($V596&lt;2.7,$V596&gt;90),"Age OOR",VLOOKUP(BC$14&amp;"-int-"&amp;$H596,Equations!$G:$I,3,0)+VLOOKUP(BC$14&amp;"-sexo-"&amp;$H596,Equations!$G:$I,3,0)*$U596+VLOOKUP(BC$14&amp;"-edad-"&amp;$H596,Equations!$G:$I,3,0)*$V596+VLOOKUP(BC$14&amp;"-est-"&amp;$H596,Equations!$G:$I,3,0)*(1/$W596)+VLOOKUP(BC$14&amp;"-imc-"&amp;$H596,Equations!$G:$I,3,0)*(1/$Q596)))</f>
        <v/>
      </c>
      <c r="BD596" s="10" t="str">
        <f>IF($AC596="","",IF(OR($V596&lt;2.7,$V596&gt;90),"Age OOR",BC596-1.6449*VLOOKUP(BC$14&amp;"-rse-"&amp;$H596,Equations!$G:$I,3,0)))</f>
        <v/>
      </c>
      <c r="BE596" s="10" t="str">
        <f>IF($AC596="","",IF(OR($V596&lt;2.7,$V596&gt;90),"Age OOR",BC596+1.6449*VLOOKUP(BC$14&amp;"-rse-"&amp;$H596,Equations!$G:$I,3,0)))</f>
        <v/>
      </c>
      <c r="BF596" s="10" t="str">
        <f t="shared" si="241"/>
        <v/>
      </c>
      <c r="BG596" s="10" t="str">
        <f>IF($AC596="","",IF(OR($V596&lt;2.7,$V596&gt;90),"Age OOR",($AC596-BC596)/VLOOKUP(BC$14&amp;"-rse-"&amp;$H596,Equations!$G:$I,3,0)))</f>
        <v/>
      </c>
      <c r="BH596" s="10" t="str">
        <f>IF($AD596="","",IF(OR($V596&lt;2.7,$V596&gt;90),"Age OOR",VLOOKUP(BH$14&amp;"-int-"&amp;$I596,Equations!$G:$I,3,0)+VLOOKUP(BH$14&amp;"-sexo-"&amp;$I596,Equations!$G:$I,3,0)*$U596+VLOOKUP(BH$14&amp;"-edad-"&amp;$I596,Equations!$G:$I,3,0)*$V596+VLOOKUP(BH$14&amp;"-est-"&amp;$I596,Equations!$G:$I,3,0)*(1/$W596)+VLOOKUP(BH$14&amp;"-imc-"&amp;$I596,Equations!$G:$I,3,0)*(1/$Q596)))</f>
        <v/>
      </c>
      <c r="BI596" s="10" t="str">
        <f>IF($AD596="","",IF(OR($V596&lt;2.7,$V596&gt;90),"Age OOR",BH596-1.6449*VLOOKUP(BH$14&amp;"-rse-"&amp;$I596,Equations!$G:$I,3,0)))</f>
        <v/>
      </c>
      <c r="BJ596" s="10" t="str">
        <f>IF($AD596="","",IF(OR($V596&lt;2.7,$V596&gt;90),"Age OOR",BH596+1.6449*VLOOKUP(BH$14&amp;"-rse-"&amp;$I596,Equations!$G:$I,3,0)))</f>
        <v/>
      </c>
      <c r="BK596" s="10" t="str">
        <f t="shared" si="242"/>
        <v/>
      </c>
      <c r="BL596" s="10" t="str">
        <f>IF($AD596="","",IF(OR($V596&lt;2.7,$V596&gt;90),"Age OOR",($AD596-BH596)/VLOOKUP(BH$14&amp;"-rse-"&amp;$I596,Equations!$G:$I,3,0)))</f>
        <v/>
      </c>
      <c r="BM596" s="10" t="str">
        <f>IF($AE596="","",IF(OR($V596&lt;2.7,$V596&gt;90),"Age OOR",VLOOKUP(BM$14&amp;"-int-"&amp;$J596,Equations!$G:$I,3,0)+VLOOKUP(BM$14&amp;"-sexo-"&amp;$J596,Equations!$G:$I,3,0)*$U596+VLOOKUP(BM$14&amp;"-edad-"&amp;$J596,Equations!$G:$I,3,0)*$V596+VLOOKUP(BM$14&amp;"-est-"&amp;$J596,Equations!$G:$I,3,0)*(1/$W596)+VLOOKUP(BM$14&amp;"-imc-"&amp;$J596,Equations!$G:$I,3,0)*(1/$Q596)))</f>
        <v/>
      </c>
      <c r="BN596" s="10" t="str">
        <f>IF($AE596="","",IF(OR($V596&lt;2.7,$V596&gt;90),"Age OOR",BM596-1.6449*VLOOKUP(BM$14&amp;"-rse-"&amp;$J596,Equations!$G:$I,3,0)))</f>
        <v/>
      </c>
      <c r="BO596" s="10" t="str">
        <f>IF($AE596="","",IF(OR($V596&lt;2.7,$V596&gt;90),"Age OOR",BM596+1.6449*VLOOKUP(BM$14&amp;"-rse-"&amp;$J596,Equations!$G:$I,3,0)))</f>
        <v/>
      </c>
      <c r="BP596" s="10" t="str">
        <f t="shared" si="243"/>
        <v/>
      </c>
      <c r="BQ596" s="10" t="str">
        <f>IF($AE596="","",IF(OR($V596&lt;2.7,$V596&gt;90),"Age OOR",($AE596-BM596)/VLOOKUP(BM$14&amp;"-rse-"&amp;$J596,Equations!$G:$I,3,0)))</f>
        <v/>
      </c>
      <c r="BR596" s="10" t="str">
        <f>IF($AF596="","",IF(OR($V596&lt;2.7,$V596&gt;90),"Age OOR",VLOOKUP(BR$14&amp;"-int-"&amp;$K596,Equations!$G:$I,3,0)+VLOOKUP(BR$14&amp;"-sexo-"&amp;$K596,Equations!$G:$I,3,0)*$U596+VLOOKUP(BR$14&amp;"-edad-"&amp;$K596,Equations!$G:$I,3,0)*$V596+VLOOKUP(BR$14&amp;"-est-"&amp;$K596,Equations!$G:$I,3,0)*(1/$W596)+VLOOKUP(BR$14&amp;"-imc-"&amp;$K596,Equations!$G:$I,3,0)*(1/$Q596)))</f>
        <v/>
      </c>
      <c r="BS596" s="10" t="str">
        <f>IF($AF596="","",IF(OR($V596&lt;2.7,$V596&gt;90),"Age OOR",BR596-1.6449*VLOOKUP(BR$14&amp;"-rse-"&amp;$K596,Equations!$G:$I,3,0)))</f>
        <v/>
      </c>
      <c r="BT596" s="10" t="str">
        <f>IF($AF596="","",IF(OR($V596&lt;2.7,$V596&gt;90),"Age OOR",BR596+1.6449*VLOOKUP(BR$14&amp;"-rse-"&amp;$K596,Equations!$G:$I,3,0)))</f>
        <v/>
      </c>
      <c r="BU596" s="10" t="str">
        <f t="shared" si="244"/>
        <v/>
      </c>
      <c r="BV596" s="10" t="str">
        <f>IF($AF596="","",IF(OR($V596&lt;2.7,$V596&gt;90),"Age OOR",($AF596-BR596)/VLOOKUP(BR$14&amp;"-rse-"&amp;$K596,Equations!$G:$I,3,0)))</f>
        <v/>
      </c>
      <c r="BW596" s="10" t="str">
        <f>IF($AG596="","",IF(OR($V596&lt;2.7,$V596&gt;90),"Age OOR",VLOOKUP(BW$14&amp;"-int-"&amp;$L596,Equations!$G:$I,3,0)+VLOOKUP(BW$14&amp;"-sexo-"&amp;$L596,Equations!$G:$I,3,0)*$U596+VLOOKUP(BW$14&amp;"-edad-"&amp;$L596,Equations!$G:$I,3,0)*$V596+VLOOKUP(BW$14&amp;"-est-"&amp;$L596,Equations!$G:$I,3,0)*(1/$W596)+VLOOKUP(BW$14&amp;"-imc-"&amp;$L596,Equations!$G:$I,3,0)*(1/$Q596)))</f>
        <v/>
      </c>
      <c r="BX596" s="10" t="str">
        <f>IF($AG596="","",IF(OR($V596&lt;2.7,$V596&gt;90),"Age OOR",BW596-1.6449*VLOOKUP(BW$14&amp;"-rse-"&amp;$L596,Equations!$G:$I,3,0)))</f>
        <v/>
      </c>
      <c r="BY596" s="10" t="str">
        <f>IF($AG596="","",IF(OR($V596&lt;2.7,$V596&gt;90),"Age OOR",BW596+1.6449*VLOOKUP(BW$14&amp;"-rse-"&amp;$L596,Equations!$G:$I,3,0)))</f>
        <v/>
      </c>
      <c r="BZ596" s="10" t="str">
        <f t="shared" si="245"/>
        <v/>
      </c>
      <c r="CA596" s="10" t="str">
        <f>IF($AG596="","",IF(OR($V596&lt;2.7,$V596&gt;90),"Age OOR",($AG596-BW596)/VLOOKUP(BW$14&amp;"-rse-"&amp;$L596,Equations!$G:$I,3,0)))</f>
        <v/>
      </c>
      <c r="CB596" s="10" t="str">
        <f>IF($AH596="","",IF(OR($V596&lt;2.7,$V596&gt;90),"Age OOR",VLOOKUP(CB$14&amp;"-int-"&amp;$M596,Equations!$G:$I,3,0)+VLOOKUP(CB$14&amp;"-sexo-"&amp;$M596,Equations!$G:$I,3,0)*$U596+VLOOKUP(CB$14&amp;"-edad-"&amp;$M596,Equations!$G:$I,3,0)*$V596+VLOOKUP(CB$14&amp;"-est-"&amp;$M596,Equations!$G:$I,3,0)*(1/$W596)+VLOOKUP(CB$14&amp;"-imc-"&amp;$M596,Equations!$G:$I,3,0)*(1/$Q596)))</f>
        <v/>
      </c>
      <c r="CC596" s="10" t="str">
        <f>IF($AH596="","",IF(OR($V596&lt;2.7,$V596&gt;90),"Age OOR",CB596-1.6449*VLOOKUP(CB$14&amp;"-rse-"&amp;$M596,Equations!$G:$I,3,0)))</f>
        <v/>
      </c>
      <c r="CD596" s="10" t="str">
        <f>IF($AH596="","",IF(OR($V596&lt;2.7,$V596&gt;90),"Age OOR",CB596+1.6449*VLOOKUP(CB$14&amp;"-rse-"&amp;$M596,Equations!$G:$I,3,0)))</f>
        <v/>
      </c>
      <c r="CE596" s="10" t="str">
        <f t="shared" si="246"/>
        <v/>
      </c>
      <c r="CF596" s="10" t="str">
        <f>IF($AH596="","",IF(OR($V596&lt;2.7,$V596&gt;90),"Age OOR",($AH596-CB596)/VLOOKUP(CB$14&amp;"-rse-"&amp;$M596,Equations!$G:$I,3,0)))</f>
        <v/>
      </c>
      <c r="CG596" s="10" t="str">
        <f>IF($AI596="","",IF(OR($V596&lt;2.7,$V596&gt;90),"Age OOR",VLOOKUP(CG$14&amp;"-int-"&amp;$N596,Equations!$G:$I,3,0)+VLOOKUP(CG$14&amp;"-sexo-"&amp;$N596,Equations!$G:$I,3,0)*$U596+VLOOKUP(CG$14&amp;"-edad-"&amp;$N596,Equations!$G:$I,3,0)*$V596+VLOOKUP(CG$14&amp;"-est-"&amp;$N596,Equations!$G:$I,3,0)*(1/$W596)+VLOOKUP(CG$14&amp;"-imc-"&amp;$N596,Equations!$G:$I,3,0)*(1/$Q596)))</f>
        <v/>
      </c>
      <c r="CH596" s="10" t="str">
        <f>IF($AI596="","",IF(OR($V596&lt;2.7,$V596&gt;90),"Age OOR",CG596-1.6449*VLOOKUP(CG$14&amp;"-rse-"&amp;$N596,Equations!$G:$I,3,0)))</f>
        <v/>
      </c>
      <c r="CI596" s="10" t="str">
        <f>IF($AI596="","",IF(OR($V596&lt;2.7,$V596&gt;90),"Age OOR",CG596+1.6449*VLOOKUP(CG$14&amp;"-rse-"&amp;$N596,Equations!$G:$I,3,0)))</f>
        <v/>
      </c>
      <c r="CJ596" s="10" t="str">
        <f t="shared" si="247"/>
        <v/>
      </c>
      <c r="CK596" s="10" t="str">
        <f>IF($AI596="","",IF(OR($V596&lt;2.7,$V596&gt;90),"Age OOR",($AI596-CG596)/VLOOKUP(CG$14&amp;"-rse-"&amp;$N596,Equations!$G:$I,3,0)))</f>
        <v/>
      </c>
      <c r="CL596" s="10" t="str">
        <f>IF($AJ596="","",IF(OR($V596&lt;2.7,$V596&gt;90),"Age OOR",VLOOKUP(CL$14&amp;"-int-"&amp;$O596,Equations!$G:$I,3,0)+VLOOKUP(CL$14&amp;"-sexo-"&amp;$O596,Equations!$G:$I,3,0)*$U596+VLOOKUP(CL$14&amp;"-edad-"&amp;$O596,Equations!$G:$I,3,0)*$V596+VLOOKUP(CL$14&amp;"-est-"&amp;$O596,Equations!$G:$I,3,0)*(1/$W596)+VLOOKUP(CL$14&amp;"-imc-"&amp;$O596,Equations!$G:$I,3,0)*(1/$Q596)))</f>
        <v/>
      </c>
      <c r="CM596" s="10" t="str">
        <f>IF($AJ596="","",IF(OR($V596&lt;2.7,$V596&gt;90),"Age OOR",CL596-1.6449*VLOOKUP(CL$14&amp;"-rse-"&amp;$O596,Equations!$G:$I,3,0)))</f>
        <v/>
      </c>
      <c r="CN596" s="10" t="str">
        <f>IF($AJ596="","",IF(OR($V596&lt;2.7,$V596&gt;90),"Age OOR",CL596+1.6449*VLOOKUP(CL$14&amp;"-rse-"&amp;$O596,Equations!$G:$I,3,0)))</f>
        <v/>
      </c>
      <c r="CO596" s="10" t="str">
        <f t="shared" si="248"/>
        <v/>
      </c>
      <c r="CP596" s="10" t="str">
        <f>IF($AJ596="","",IF(OR($V596&lt;2.7,$V596&gt;90),"Age OOR",($AJ596-CL596)/VLOOKUP(CL$14&amp;"-rse-"&amp;$O596,Equations!$G:$I,3,0)))</f>
        <v/>
      </c>
      <c r="CQ596" s="10" t="str">
        <f>IF($AK596="","",IF(OR($V596&lt;2.7,$V596&gt;90),"Age OOR",EXP(VLOOKUP(CQ$14&amp;"-int-"&amp;$P596,Equations!$G:$I,3,0)+VLOOKUP(CQ$14&amp;"-sexo-"&amp;$P596,Equations!$G:$I,3,0)*$U596+VLOOKUP(CQ$14&amp;"-edad-"&amp;$P596,Equations!$G:$I,3,0)*$V596+VLOOKUP(CQ$14&amp;"-est-"&amp;$P596,Equations!$G:$I,3,0)*(1/$W596)+VLOOKUP(CQ$14&amp;"-imc-"&amp;$P596,Equations!$G:$I,3,0)*(1/$Q596))))</f>
        <v/>
      </c>
      <c r="CR596" s="10" t="str">
        <f>IF($AK596="","",IF(OR($V596&lt;2.7,$V596&gt;90),"Age OOR",EXP(LN(CQ596)-1.6449*VLOOKUP(CQ$14&amp;"-rse-"&amp;$P596,Equations!$G:$I,3,0))))</f>
        <v/>
      </c>
      <c r="CS596" s="10" t="str">
        <f>IF($AK596="","",IF(OR($V596&lt;2.7,$V596&gt;90),"Age OOR",EXP(LN(CQ596)+1.6449*VLOOKUP(CQ$14&amp;"-rse-"&amp;$P596,Equations!$G:$I,3,0))))</f>
        <v/>
      </c>
      <c r="CT596" s="10" t="str">
        <f t="shared" si="249"/>
        <v/>
      </c>
      <c r="CU596" s="10" t="str">
        <f>IF($AK596="","",IF(OR($V596&lt;2.7,$V596&gt;90),"Age OOR",(LN($AK596)-LN(CQ596))/VLOOKUP(CQ$14&amp;"-rse-"&amp;$P596,Equations!$G:$I,3,0)))</f>
        <v/>
      </c>
      <c r="CV596" s="47"/>
    </row>
    <row r="597" spans="5:100" x14ac:dyDescent="0.2">
      <c r="E597" s="23" t="str">
        <f t="shared" si="225"/>
        <v>Age out of range</v>
      </c>
      <c r="F597" s="23" t="str">
        <f t="shared" si="226"/>
        <v>Age out of range</v>
      </c>
      <c r="G597" s="23" t="str">
        <f t="shared" si="227"/>
        <v>Age out of range</v>
      </c>
      <c r="H597" s="23" t="str">
        <f t="shared" si="228"/>
        <v>Age out of range</v>
      </c>
      <c r="I597" s="23" t="str">
        <f t="shared" si="229"/>
        <v>Age out of range</v>
      </c>
      <c r="J597" s="23" t="str">
        <f t="shared" si="230"/>
        <v>Age out of range</v>
      </c>
      <c r="K597" s="23" t="str">
        <f t="shared" si="231"/>
        <v>Age out of range</v>
      </c>
      <c r="L597" s="23" t="str">
        <f t="shared" si="232"/>
        <v>Age out of range</v>
      </c>
      <c r="M597" s="23" t="str">
        <f t="shared" si="233"/>
        <v>Age out of range</v>
      </c>
      <c r="N597" s="23" t="str">
        <f t="shared" si="234"/>
        <v>Age out of range</v>
      </c>
      <c r="O597" s="23" t="str">
        <f t="shared" si="235"/>
        <v>Age out of range</v>
      </c>
      <c r="P597" s="23" t="str">
        <f t="shared" si="236"/>
        <v>Age out of range</v>
      </c>
      <c r="Q597" s="23" t="e">
        <f t="shared" si="237"/>
        <v>#DIV/0!</v>
      </c>
      <c r="R597" s="17"/>
      <c r="S597" s="23">
        <v>581</v>
      </c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7"/>
      <c r="AM597" s="47"/>
      <c r="AN597" s="10" t="str">
        <f>IF($Z597="","",IF(OR($V597&lt;2.7,$V597&gt;90),"Age OOR",VLOOKUP(AN$14&amp;"-int-"&amp;$E597,Equations!$G:$I,3,0)+VLOOKUP(AN$14&amp;"-sexo-"&amp;$E597,Equations!$G:$I,3,0)*$U597+VLOOKUP(AN$14&amp;"-edad-"&amp;$E597,Equations!$G:$I,3,0)*$V597+VLOOKUP(AN$14&amp;"-est-"&amp;$E597,Equations!$G:$I,3,0)*(1/$W597)+VLOOKUP(AN$14&amp;"-imc-"&amp;$E597,Equations!$G:$I,3,0)*(1/$Q597)))</f>
        <v/>
      </c>
      <c r="AO597" s="10" t="str">
        <f>IF($Z597="","",IF(OR($V597&lt;2.7,$V597&gt;90),"Age OOR",AN597-1.6449*VLOOKUP(AN$14&amp;"-rse-"&amp;$E597,Equations!$G:$I,3,0)))</f>
        <v/>
      </c>
      <c r="AP597" s="10" t="str">
        <f>IF($Z597="","",IF(OR($V597&lt;2.7,$V597&gt;90),"Age OOR",AN597+1.6449*VLOOKUP(AN$14&amp;"-rse-"&amp;$E597,Equations!$G:$I,3,0)))</f>
        <v/>
      </c>
      <c r="AQ597" s="10" t="str">
        <f t="shared" si="238"/>
        <v/>
      </c>
      <c r="AR597" s="10" t="str">
        <f>IF($Z597="","",IF(OR($V597&lt;2.7,$V597&gt;90),"Age OOR",($Z597-AN597)/VLOOKUP(AN$14&amp;"-rse-"&amp;$E597,Equations!$G:$I,3,0)))</f>
        <v/>
      </c>
      <c r="AS597" s="10" t="str">
        <f>IF($AA597="","",IF(OR($V597&lt;2.7,$V597&gt;90),"Age OOR",VLOOKUP(AS$14&amp;"-int-"&amp;$F597,Equations!$G:$I,3,0)+VLOOKUP(AS$14&amp;"-sexo-"&amp;$F597,Equations!$G:$I,3,0)*$U597+VLOOKUP(AS$14&amp;"-edad-"&amp;$F597,Equations!$G:$I,3,0)*$V597+VLOOKUP(AS$14&amp;"-est-"&amp;$F597,Equations!$G:$I,3,0)*(1/$W597)+VLOOKUP(AS$14&amp;"-imc-"&amp;$F597,Equations!$G:$I,3,0)*(1/$Q597)))</f>
        <v/>
      </c>
      <c r="AT597" s="10" t="str">
        <f>IF($AA597="","",IF(OR($V597&lt;2.7,$V597&gt;90),"Age OOR",AS597-1.6449*VLOOKUP(AS$14&amp;"-rse-"&amp;$F597,Equations!$G:$I,3,0)))</f>
        <v/>
      </c>
      <c r="AU597" s="10" t="str">
        <f>IF($AA597="","",IF(OR($V597&lt;2.7,$V597&gt;90),"Age OOR",AS597+1.6449*VLOOKUP(AS$14&amp;"-rse-"&amp;$F597,Equations!$G:$I,3,0)))</f>
        <v/>
      </c>
      <c r="AV597" s="10" t="str">
        <f t="shared" si="239"/>
        <v/>
      </c>
      <c r="AW597" s="10" t="str">
        <f>IF($AA597="","",IF(OR($V597&lt;2.7,$V597&gt;90),"Age OOR",($AA597-AS597)/VLOOKUP(AS$14&amp;"-rse-"&amp;$F597,Equations!$G:$I,3,0)))</f>
        <v/>
      </c>
      <c r="AX597" s="10" t="str">
        <f>IF($AB597="","",IF(OR($V597&lt;2.7,$V597&gt;90),"Age OOR",VLOOKUP(AX$14&amp;"-int-"&amp;$G597,Equations!$G:$I,3,0)+VLOOKUP(AX$14&amp;"-sexo-"&amp;$G597,Equations!$G:$I,3,0)*$U597+VLOOKUP(AX$14&amp;"-edad-"&amp;$G597,Equations!$G:$I,3,0)*$V597+VLOOKUP(AX$14&amp;"-est-"&amp;$G597,Equations!$G:$I,3,0)*(1/$W597)+VLOOKUP(AX$14&amp;"-imc-"&amp;$G597,Equations!$G:$I,3,0)*(1/$Q597)))</f>
        <v/>
      </c>
      <c r="AY597" s="10" t="str">
        <f>IF($AB597="","",IF(OR($V597&lt;2.7,$V597&gt;90),"Age OOR",AX597-1.6449*VLOOKUP(AX$14&amp;"-rse-"&amp;$G597,Equations!$G:$I,3,0)))</f>
        <v/>
      </c>
      <c r="AZ597" s="10" t="str">
        <f>IF($AB597="","",IF(OR($V597&lt;2.7,$V597&gt;90),"Age OOR",AX597+1.6449*VLOOKUP(AX$14&amp;"-rse-"&amp;$G597,Equations!$G:$I,3,0)))</f>
        <v/>
      </c>
      <c r="BA597" s="10" t="str">
        <f t="shared" si="240"/>
        <v/>
      </c>
      <c r="BB597" s="10" t="str">
        <f>IF($AB597="","",IF(OR($V597&lt;2.7,$V597&gt;90),"Age OOR",($AB597-AX597)/VLOOKUP(AX$14&amp;"-rse-"&amp;$G597,Equations!$G:$I,3,0)))</f>
        <v/>
      </c>
      <c r="BC597" s="10" t="str">
        <f>IF($AC597="","",IF(OR($V597&lt;2.7,$V597&gt;90),"Age OOR",VLOOKUP(BC$14&amp;"-int-"&amp;$H597,Equations!$G:$I,3,0)+VLOOKUP(BC$14&amp;"-sexo-"&amp;$H597,Equations!$G:$I,3,0)*$U597+VLOOKUP(BC$14&amp;"-edad-"&amp;$H597,Equations!$G:$I,3,0)*$V597+VLOOKUP(BC$14&amp;"-est-"&amp;$H597,Equations!$G:$I,3,0)*(1/$W597)+VLOOKUP(BC$14&amp;"-imc-"&amp;$H597,Equations!$G:$I,3,0)*(1/$Q597)))</f>
        <v/>
      </c>
      <c r="BD597" s="10" t="str">
        <f>IF($AC597="","",IF(OR($V597&lt;2.7,$V597&gt;90),"Age OOR",BC597-1.6449*VLOOKUP(BC$14&amp;"-rse-"&amp;$H597,Equations!$G:$I,3,0)))</f>
        <v/>
      </c>
      <c r="BE597" s="10" t="str">
        <f>IF($AC597="","",IF(OR($V597&lt;2.7,$V597&gt;90),"Age OOR",BC597+1.6449*VLOOKUP(BC$14&amp;"-rse-"&amp;$H597,Equations!$G:$I,3,0)))</f>
        <v/>
      </c>
      <c r="BF597" s="10" t="str">
        <f t="shared" si="241"/>
        <v/>
      </c>
      <c r="BG597" s="10" t="str">
        <f>IF($AC597="","",IF(OR($V597&lt;2.7,$V597&gt;90),"Age OOR",($AC597-BC597)/VLOOKUP(BC$14&amp;"-rse-"&amp;$H597,Equations!$G:$I,3,0)))</f>
        <v/>
      </c>
      <c r="BH597" s="10" t="str">
        <f>IF($AD597="","",IF(OR($V597&lt;2.7,$V597&gt;90),"Age OOR",VLOOKUP(BH$14&amp;"-int-"&amp;$I597,Equations!$G:$I,3,0)+VLOOKUP(BH$14&amp;"-sexo-"&amp;$I597,Equations!$G:$I,3,0)*$U597+VLOOKUP(BH$14&amp;"-edad-"&amp;$I597,Equations!$G:$I,3,0)*$V597+VLOOKUP(BH$14&amp;"-est-"&amp;$I597,Equations!$G:$I,3,0)*(1/$W597)+VLOOKUP(BH$14&amp;"-imc-"&amp;$I597,Equations!$G:$I,3,0)*(1/$Q597)))</f>
        <v/>
      </c>
      <c r="BI597" s="10" t="str">
        <f>IF($AD597="","",IF(OR($V597&lt;2.7,$V597&gt;90),"Age OOR",BH597-1.6449*VLOOKUP(BH$14&amp;"-rse-"&amp;$I597,Equations!$G:$I,3,0)))</f>
        <v/>
      </c>
      <c r="BJ597" s="10" t="str">
        <f>IF($AD597="","",IF(OR($V597&lt;2.7,$V597&gt;90),"Age OOR",BH597+1.6449*VLOOKUP(BH$14&amp;"-rse-"&amp;$I597,Equations!$G:$I,3,0)))</f>
        <v/>
      </c>
      <c r="BK597" s="10" t="str">
        <f t="shared" si="242"/>
        <v/>
      </c>
      <c r="BL597" s="10" t="str">
        <f>IF($AD597="","",IF(OR($V597&lt;2.7,$V597&gt;90),"Age OOR",($AD597-BH597)/VLOOKUP(BH$14&amp;"-rse-"&amp;$I597,Equations!$G:$I,3,0)))</f>
        <v/>
      </c>
      <c r="BM597" s="10" t="str">
        <f>IF($AE597="","",IF(OR($V597&lt;2.7,$V597&gt;90),"Age OOR",VLOOKUP(BM$14&amp;"-int-"&amp;$J597,Equations!$G:$I,3,0)+VLOOKUP(BM$14&amp;"-sexo-"&amp;$J597,Equations!$G:$I,3,0)*$U597+VLOOKUP(BM$14&amp;"-edad-"&amp;$J597,Equations!$G:$I,3,0)*$V597+VLOOKUP(BM$14&amp;"-est-"&amp;$J597,Equations!$G:$I,3,0)*(1/$W597)+VLOOKUP(BM$14&amp;"-imc-"&amp;$J597,Equations!$G:$I,3,0)*(1/$Q597)))</f>
        <v/>
      </c>
      <c r="BN597" s="10" t="str">
        <f>IF($AE597="","",IF(OR($V597&lt;2.7,$V597&gt;90),"Age OOR",BM597-1.6449*VLOOKUP(BM$14&amp;"-rse-"&amp;$J597,Equations!$G:$I,3,0)))</f>
        <v/>
      </c>
      <c r="BO597" s="10" t="str">
        <f>IF($AE597="","",IF(OR($V597&lt;2.7,$V597&gt;90),"Age OOR",BM597+1.6449*VLOOKUP(BM$14&amp;"-rse-"&amp;$J597,Equations!$G:$I,3,0)))</f>
        <v/>
      </c>
      <c r="BP597" s="10" t="str">
        <f t="shared" si="243"/>
        <v/>
      </c>
      <c r="BQ597" s="10" t="str">
        <f>IF($AE597="","",IF(OR($V597&lt;2.7,$V597&gt;90),"Age OOR",($AE597-BM597)/VLOOKUP(BM$14&amp;"-rse-"&amp;$J597,Equations!$G:$I,3,0)))</f>
        <v/>
      </c>
      <c r="BR597" s="10" t="str">
        <f>IF($AF597="","",IF(OR($V597&lt;2.7,$V597&gt;90),"Age OOR",VLOOKUP(BR$14&amp;"-int-"&amp;$K597,Equations!$G:$I,3,0)+VLOOKUP(BR$14&amp;"-sexo-"&amp;$K597,Equations!$G:$I,3,0)*$U597+VLOOKUP(BR$14&amp;"-edad-"&amp;$K597,Equations!$G:$I,3,0)*$V597+VLOOKUP(BR$14&amp;"-est-"&amp;$K597,Equations!$G:$I,3,0)*(1/$W597)+VLOOKUP(BR$14&amp;"-imc-"&amp;$K597,Equations!$G:$I,3,0)*(1/$Q597)))</f>
        <v/>
      </c>
      <c r="BS597" s="10" t="str">
        <f>IF($AF597="","",IF(OR($V597&lt;2.7,$V597&gt;90),"Age OOR",BR597-1.6449*VLOOKUP(BR$14&amp;"-rse-"&amp;$K597,Equations!$G:$I,3,0)))</f>
        <v/>
      </c>
      <c r="BT597" s="10" t="str">
        <f>IF($AF597="","",IF(OR($V597&lt;2.7,$V597&gt;90),"Age OOR",BR597+1.6449*VLOOKUP(BR$14&amp;"-rse-"&amp;$K597,Equations!$G:$I,3,0)))</f>
        <v/>
      </c>
      <c r="BU597" s="10" t="str">
        <f t="shared" si="244"/>
        <v/>
      </c>
      <c r="BV597" s="10" t="str">
        <f>IF($AF597="","",IF(OR($V597&lt;2.7,$V597&gt;90),"Age OOR",($AF597-BR597)/VLOOKUP(BR$14&amp;"-rse-"&amp;$K597,Equations!$G:$I,3,0)))</f>
        <v/>
      </c>
      <c r="BW597" s="10" t="str">
        <f>IF($AG597="","",IF(OR($V597&lt;2.7,$V597&gt;90),"Age OOR",VLOOKUP(BW$14&amp;"-int-"&amp;$L597,Equations!$G:$I,3,0)+VLOOKUP(BW$14&amp;"-sexo-"&amp;$L597,Equations!$G:$I,3,0)*$U597+VLOOKUP(BW$14&amp;"-edad-"&amp;$L597,Equations!$G:$I,3,0)*$V597+VLOOKUP(BW$14&amp;"-est-"&amp;$L597,Equations!$G:$I,3,0)*(1/$W597)+VLOOKUP(BW$14&amp;"-imc-"&amp;$L597,Equations!$G:$I,3,0)*(1/$Q597)))</f>
        <v/>
      </c>
      <c r="BX597" s="10" t="str">
        <f>IF($AG597="","",IF(OR($V597&lt;2.7,$V597&gt;90),"Age OOR",BW597-1.6449*VLOOKUP(BW$14&amp;"-rse-"&amp;$L597,Equations!$G:$I,3,0)))</f>
        <v/>
      </c>
      <c r="BY597" s="10" t="str">
        <f>IF($AG597="","",IF(OR($V597&lt;2.7,$V597&gt;90),"Age OOR",BW597+1.6449*VLOOKUP(BW$14&amp;"-rse-"&amp;$L597,Equations!$G:$I,3,0)))</f>
        <v/>
      </c>
      <c r="BZ597" s="10" t="str">
        <f t="shared" si="245"/>
        <v/>
      </c>
      <c r="CA597" s="10" t="str">
        <f>IF($AG597="","",IF(OR($V597&lt;2.7,$V597&gt;90),"Age OOR",($AG597-BW597)/VLOOKUP(BW$14&amp;"-rse-"&amp;$L597,Equations!$G:$I,3,0)))</f>
        <v/>
      </c>
      <c r="CB597" s="10" t="str">
        <f>IF($AH597="","",IF(OR($V597&lt;2.7,$V597&gt;90),"Age OOR",VLOOKUP(CB$14&amp;"-int-"&amp;$M597,Equations!$G:$I,3,0)+VLOOKUP(CB$14&amp;"-sexo-"&amp;$M597,Equations!$G:$I,3,0)*$U597+VLOOKUP(CB$14&amp;"-edad-"&amp;$M597,Equations!$G:$I,3,0)*$V597+VLOOKUP(CB$14&amp;"-est-"&amp;$M597,Equations!$G:$I,3,0)*(1/$W597)+VLOOKUP(CB$14&amp;"-imc-"&amp;$M597,Equations!$G:$I,3,0)*(1/$Q597)))</f>
        <v/>
      </c>
      <c r="CC597" s="10" t="str">
        <f>IF($AH597="","",IF(OR($V597&lt;2.7,$V597&gt;90),"Age OOR",CB597-1.6449*VLOOKUP(CB$14&amp;"-rse-"&amp;$M597,Equations!$G:$I,3,0)))</f>
        <v/>
      </c>
      <c r="CD597" s="10" t="str">
        <f>IF($AH597="","",IF(OR($V597&lt;2.7,$V597&gt;90),"Age OOR",CB597+1.6449*VLOOKUP(CB$14&amp;"-rse-"&amp;$M597,Equations!$G:$I,3,0)))</f>
        <v/>
      </c>
      <c r="CE597" s="10" t="str">
        <f t="shared" si="246"/>
        <v/>
      </c>
      <c r="CF597" s="10" t="str">
        <f>IF($AH597="","",IF(OR($V597&lt;2.7,$V597&gt;90),"Age OOR",($AH597-CB597)/VLOOKUP(CB$14&amp;"-rse-"&amp;$M597,Equations!$G:$I,3,0)))</f>
        <v/>
      </c>
      <c r="CG597" s="10" t="str">
        <f>IF($AI597="","",IF(OR($V597&lt;2.7,$V597&gt;90),"Age OOR",VLOOKUP(CG$14&amp;"-int-"&amp;$N597,Equations!$G:$I,3,0)+VLOOKUP(CG$14&amp;"-sexo-"&amp;$N597,Equations!$G:$I,3,0)*$U597+VLOOKUP(CG$14&amp;"-edad-"&amp;$N597,Equations!$G:$I,3,0)*$V597+VLOOKUP(CG$14&amp;"-est-"&amp;$N597,Equations!$G:$I,3,0)*(1/$W597)+VLOOKUP(CG$14&amp;"-imc-"&amp;$N597,Equations!$G:$I,3,0)*(1/$Q597)))</f>
        <v/>
      </c>
      <c r="CH597" s="10" t="str">
        <f>IF($AI597="","",IF(OR($V597&lt;2.7,$V597&gt;90),"Age OOR",CG597-1.6449*VLOOKUP(CG$14&amp;"-rse-"&amp;$N597,Equations!$G:$I,3,0)))</f>
        <v/>
      </c>
      <c r="CI597" s="10" t="str">
        <f>IF($AI597="","",IF(OR($V597&lt;2.7,$V597&gt;90),"Age OOR",CG597+1.6449*VLOOKUP(CG$14&amp;"-rse-"&amp;$N597,Equations!$G:$I,3,0)))</f>
        <v/>
      </c>
      <c r="CJ597" s="10" t="str">
        <f t="shared" si="247"/>
        <v/>
      </c>
      <c r="CK597" s="10" t="str">
        <f>IF($AI597="","",IF(OR($V597&lt;2.7,$V597&gt;90),"Age OOR",($AI597-CG597)/VLOOKUP(CG$14&amp;"-rse-"&amp;$N597,Equations!$G:$I,3,0)))</f>
        <v/>
      </c>
      <c r="CL597" s="10" t="str">
        <f>IF($AJ597="","",IF(OR($V597&lt;2.7,$V597&gt;90),"Age OOR",VLOOKUP(CL$14&amp;"-int-"&amp;$O597,Equations!$G:$I,3,0)+VLOOKUP(CL$14&amp;"-sexo-"&amp;$O597,Equations!$G:$I,3,0)*$U597+VLOOKUP(CL$14&amp;"-edad-"&amp;$O597,Equations!$G:$I,3,0)*$V597+VLOOKUP(CL$14&amp;"-est-"&amp;$O597,Equations!$G:$I,3,0)*(1/$W597)+VLOOKUP(CL$14&amp;"-imc-"&amp;$O597,Equations!$G:$I,3,0)*(1/$Q597)))</f>
        <v/>
      </c>
      <c r="CM597" s="10" t="str">
        <f>IF($AJ597="","",IF(OR($V597&lt;2.7,$V597&gt;90),"Age OOR",CL597-1.6449*VLOOKUP(CL$14&amp;"-rse-"&amp;$O597,Equations!$G:$I,3,0)))</f>
        <v/>
      </c>
      <c r="CN597" s="10" t="str">
        <f>IF($AJ597="","",IF(OR($V597&lt;2.7,$V597&gt;90),"Age OOR",CL597+1.6449*VLOOKUP(CL$14&amp;"-rse-"&amp;$O597,Equations!$G:$I,3,0)))</f>
        <v/>
      </c>
      <c r="CO597" s="10" t="str">
        <f t="shared" si="248"/>
        <v/>
      </c>
      <c r="CP597" s="10" t="str">
        <f>IF($AJ597="","",IF(OR($V597&lt;2.7,$V597&gt;90),"Age OOR",($AJ597-CL597)/VLOOKUP(CL$14&amp;"-rse-"&amp;$O597,Equations!$G:$I,3,0)))</f>
        <v/>
      </c>
      <c r="CQ597" s="10" t="str">
        <f>IF($AK597="","",IF(OR($V597&lt;2.7,$V597&gt;90),"Age OOR",EXP(VLOOKUP(CQ$14&amp;"-int-"&amp;$P597,Equations!$G:$I,3,0)+VLOOKUP(CQ$14&amp;"-sexo-"&amp;$P597,Equations!$G:$I,3,0)*$U597+VLOOKUP(CQ$14&amp;"-edad-"&amp;$P597,Equations!$G:$I,3,0)*$V597+VLOOKUP(CQ$14&amp;"-est-"&amp;$P597,Equations!$G:$I,3,0)*(1/$W597)+VLOOKUP(CQ$14&amp;"-imc-"&amp;$P597,Equations!$G:$I,3,0)*(1/$Q597))))</f>
        <v/>
      </c>
      <c r="CR597" s="10" t="str">
        <f>IF($AK597="","",IF(OR($V597&lt;2.7,$V597&gt;90),"Age OOR",EXP(LN(CQ597)-1.6449*VLOOKUP(CQ$14&amp;"-rse-"&amp;$P597,Equations!$G:$I,3,0))))</f>
        <v/>
      </c>
      <c r="CS597" s="10" t="str">
        <f>IF($AK597="","",IF(OR($V597&lt;2.7,$V597&gt;90),"Age OOR",EXP(LN(CQ597)+1.6449*VLOOKUP(CQ$14&amp;"-rse-"&amp;$P597,Equations!$G:$I,3,0))))</f>
        <v/>
      </c>
      <c r="CT597" s="10" t="str">
        <f t="shared" si="249"/>
        <v/>
      </c>
      <c r="CU597" s="10" t="str">
        <f>IF($AK597="","",IF(OR($V597&lt;2.7,$V597&gt;90),"Age OOR",(LN($AK597)-LN(CQ597))/VLOOKUP(CQ$14&amp;"-rse-"&amp;$P597,Equations!$G:$I,3,0)))</f>
        <v/>
      </c>
      <c r="CV597" s="47"/>
    </row>
    <row r="598" spans="5:100" x14ac:dyDescent="0.2">
      <c r="E598" s="23" t="str">
        <f t="shared" si="225"/>
        <v>Age out of range</v>
      </c>
      <c r="F598" s="23" t="str">
        <f t="shared" si="226"/>
        <v>Age out of range</v>
      </c>
      <c r="G598" s="23" t="str">
        <f t="shared" si="227"/>
        <v>Age out of range</v>
      </c>
      <c r="H598" s="23" t="str">
        <f t="shared" si="228"/>
        <v>Age out of range</v>
      </c>
      <c r="I598" s="23" t="str">
        <f t="shared" si="229"/>
        <v>Age out of range</v>
      </c>
      <c r="J598" s="23" t="str">
        <f t="shared" si="230"/>
        <v>Age out of range</v>
      </c>
      <c r="K598" s="23" t="str">
        <f t="shared" si="231"/>
        <v>Age out of range</v>
      </c>
      <c r="L598" s="23" t="str">
        <f t="shared" si="232"/>
        <v>Age out of range</v>
      </c>
      <c r="M598" s="23" t="str">
        <f t="shared" si="233"/>
        <v>Age out of range</v>
      </c>
      <c r="N598" s="23" t="str">
        <f t="shared" si="234"/>
        <v>Age out of range</v>
      </c>
      <c r="O598" s="23" t="str">
        <f t="shared" si="235"/>
        <v>Age out of range</v>
      </c>
      <c r="P598" s="23" t="str">
        <f t="shared" si="236"/>
        <v>Age out of range</v>
      </c>
      <c r="Q598" s="23" t="e">
        <f t="shared" si="237"/>
        <v>#DIV/0!</v>
      </c>
      <c r="R598" s="17"/>
      <c r="S598" s="23">
        <v>582</v>
      </c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7"/>
      <c r="AM598" s="47"/>
      <c r="AN598" s="10" t="str">
        <f>IF($Z598="","",IF(OR($V598&lt;2.7,$V598&gt;90),"Age OOR",VLOOKUP(AN$14&amp;"-int-"&amp;$E598,Equations!$G:$I,3,0)+VLOOKUP(AN$14&amp;"-sexo-"&amp;$E598,Equations!$G:$I,3,0)*$U598+VLOOKUP(AN$14&amp;"-edad-"&amp;$E598,Equations!$G:$I,3,0)*$V598+VLOOKUP(AN$14&amp;"-est-"&amp;$E598,Equations!$G:$I,3,0)*(1/$W598)+VLOOKUP(AN$14&amp;"-imc-"&amp;$E598,Equations!$G:$I,3,0)*(1/$Q598)))</f>
        <v/>
      </c>
      <c r="AO598" s="10" t="str">
        <f>IF($Z598="","",IF(OR($V598&lt;2.7,$V598&gt;90),"Age OOR",AN598-1.6449*VLOOKUP(AN$14&amp;"-rse-"&amp;$E598,Equations!$G:$I,3,0)))</f>
        <v/>
      </c>
      <c r="AP598" s="10" t="str">
        <f>IF($Z598="","",IF(OR($V598&lt;2.7,$V598&gt;90),"Age OOR",AN598+1.6449*VLOOKUP(AN$14&amp;"-rse-"&amp;$E598,Equations!$G:$I,3,0)))</f>
        <v/>
      </c>
      <c r="AQ598" s="10" t="str">
        <f t="shared" si="238"/>
        <v/>
      </c>
      <c r="AR598" s="10" t="str">
        <f>IF($Z598="","",IF(OR($V598&lt;2.7,$V598&gt;90),"Age OOR",($Z598-AN598)/VLOOKUP(AN$14&amp;"-rse-"&amp;$E598,Equations!$G:$I,3,0)))</f>
        <v/>
      </c>
      <c r="AS598" s="10" t="str">
        <f>IF($AA598="","",IF(OR($V598&lt;2.7,$V598&gt;90),"Age OOR",VLOOKUP(AS$14&amp;"-int-"&amp;$F598,Equations!$G:$I,3,0)+VLOOKUP(AS$14&amp;"-sexo-"&amp;$F598,Equations!$G:$I,3,0)*$U598+VLOOKUP(AS$14&amp;"-edad-"&amp;$F598,Equations!$G:$I,3,0)*$V598+VLOOKUP(AS$14&amp;"-est-"&amp;$F598,Equations!$G:$I,3,0)*(1/$W598)+VLOOKUP(AS$14&amp;"-imc-"&amp;$F598,Equations!$G:$I,3,0)*(1/$Q598)))</f>
        <v/>
      </c>
      <c r="AT598" s="10" t="str">
        <f>IF($AA598="","",IF(OR($V598&lt;2.7,$V598&gt;90),"Age OOR",AS598-1.6449*VLOOKUP(AS$14&amp;"-rse-"&amp;$F598,Equations!$G:$I,3,0)))</f>
        <v/>
      </c>
      <c r="AU598" s="10" t="str">
        <f>IF($AA598="","",IF(OR($V598&lt;2.7,$V598&gt;90),"Age OOR",AS598+1.6449*VLOOKUP(AS$14&amp;"-rse-"&amp;$F598,Equations!$G:$I,3,0)))</f>
        <v/>
      </c>
      <c r="AV598" s="10" t="str">
        <f t="shared" si="239"/>
        <v/>
      </c>
      <c r="AW598" s="10" t="str">
        <f>IF($AA598="","",IF(OR($V598&lt;2.7,$V598&gt;90),"Age OOR",($AA598-AS598)/VLOOKUP(AS$14&amp;"-rse-"&amp;$F598,Equations!$G:$I,3,0)))</f>
        <v/>
      </c>
      <c r="AX598" s="10" t="str">
        <f>IF($AB598="","",IF(OR($V598&lt;2.7,$V598&gt;90),"Age OOR",VLOOKUP(AX$14&amp;"-int-"&amp;$G598,Equations!$G:$I,3,0)+VLOOKUP(AX$14&amp;"-sexo-"&amp;$G598,Equations!$G:$I,3,0)*$U598+VLOOKUP(AX$14&amp;"-edad-"&amp;$G598,Equations!$G:$I,3,0)*$V598+VLOOKUP(AX$14&amp;"-est-"&amp;$G598,Equations!$G:$I,3,0)*(1/$W598)+VLOOKUP(AX$14&amp;"-imc-"&amp;$G598,Equations!$G:$I,3,0)*(1/$Q598)))</f>
        <v/>
      </c>
      <c r="AY598" s="10" t="str">
        <f>IF($AB598="","",IF(OR($V598&lt;2.7,$V598&gt;90),"Age OOR",AX598-1.6449*VLOOKUP(AX$14&amp;"-rse-"&amp;$G598,Equations!$G:$I,3,0)))</f>
        <v/>
      </c>
      <c r="AZ598" s="10" t="str">
        <f>IF($AB598="","",IF(OR($V598&lt;2.7,$V598&gt;90),"Age OOR",AX598+1.6449*VLOOKUP(AX$14&amp;"-rse-"&amp;$G598,Equations!$G:$I,3,0)))</f>
        <v/>
      </c>
      <c r="BA598" s="10" t="str">
        <f t="shared" si="240"/>
        <v/>
      </c>
      <c r="BB598" s="10" t="str">
        <f>IF($AB598="","",IF(OR($V598&lt;2.7,$V598&gt;90),"Age OOR",($AB598-AX598)/VLOOKUP(AX$14&amp;"-rse-"&amp;$G598,Equations!$G:$I,3,0)))</f>
        <v/>
      </c>
      <c r="BC598" s="10" t="str">
        <f>IF($AC598="","",IF(OR($V598&lt;2.7,$V598&gt;90),"Age OOR",VLOOKUP(BC$14&amp;"-int-"&amp;$H598,Equations!$G:$I,3,0)+VLOOKUP(BC$14&amp;"-sexo-"&amp;$H598,Equations!$G:$I,3,0)*$U598+VLOOKUP(BC$14&amp;"-edad-"&amp;$H598,Equations!$G:$I,3,0)*$V598+VLOOKUP(BC$14&amp;"-est-"&amp;$H598,Equations!$G:$I,3,0)*(1/$W598)+VLOOKUP(BC$14&amp;"-imc-"&amp;$H598,Equations!$G:$I,3,0)*(1/$Q598)))</f>
        <v/>
      </c>
      <c r="BD598" s="10" t="str">
        <f>IF($AC598="","",IF(OR($V598&lt;2.7,$V598&gt;90),"Age OOR",BC598-1.6449*VLOOKUP(BC$14&amp;"-rse-"&amp;$H598,Equations!$G:$I,3,0)))</f>
        <v/>
      </c>
      <c r="BE598" s="10" t="str">
        <f>IF($AC598="","",IF(OR($V598&lt;2.7,$V598&gt;90),"Age OOR",BC598+1.6449*VLOOKUP(BC$14&amp;"-rse-"&amp;$H598,Equations!$G:$I,3,0)))</f>
        <v/>
      </c>
      <c r="BF598" s="10" t="str">
        <f t="shared" si="241"/>
        <v/>
      </c>
      <c r="BG598" s="10" t="str">
        <f>IF($AC598="","",IF(OR($V598&lt;2.7,$V598&gt;90),"Age OOR",($AC598-BC598)/VLOOKUP(BC$14&amp;"-rse-"&amp;$H598,Equations!$G:$I,3,0)))</f>
        <v/>
      </c>
      <c r="BH598" s="10" t="str">
        <f>IF($AD598="","",IF(OR($V598&lt;2.7,$V598&gt;90),"Age OOR",VLOOKUP(BH$14&amp;"-int-"&amp;$I598,Equations!$G:$I,3,0)+VLOOKUP(BH$14&amp;"-sexo-"&amp;$I598,Equations!$G:$I,3,0)*$U598+VLOOKUP(BH$14&amp;"-edad-"&amp;$I598,Equations!$G:$I,3,0)*$V598+VLOOKUP(BH$14&amp;"-est-"&amp;$I598,Equations!$G:$I,3,0)*(1/$W598)+VLOOKUP(BH$14&amp;"-imc-"&amp;$I598,Equations!$G:$I,3,0)*(1/$Q598)))</f>
        <v/>
      </c>
      <c r="BI598" s="10" t="str">
        <f>IF($AD598="","",IF(OR($V598&lt;2.7,$V598&gt;90),"Age OOR",BH598-1.6449*VLOOKUP(BH$14&amp;"-rse-"&amp;$I598,Equations!$G:$I,3,0)))</f>
        <v/>
      </c>
      <c r="BJ598" s="10" t="str">
        <f>IF($AD598="","",IF(OR($V598&lt;2.7,$V598&gt;90),"Age OOR",BH598+1.6449*VLOOKUP(BH$14&amp;"-rse-"&amp;$I598,Equations!$G:$I,3,0)))</f>
        <v/>
      </c>
      <c r="BK598" s="10" t="str">
        <f t="shared" si="242"/>
        <v/>
      </c>
      <c r="BL598" s="10" t="str">
        <f>IF($AD598="","",IF(OR($V598&lt;2.7,$V598&gt;90),"Age OOR",($AD598-BH598)/VLOOKUP(BH$14&amp;"-rse-"&amp;$I598,Equations!$G:$I,3,0)))</f>
        <v/>
      </c>
      <c r="BM598" s="10" t="str">
        <f>IF($AE598="","",IF(OR($V598&lt;2.7,$V598&gt;90),"Age OOR",VLOOKUP(BM$14&amp;"-int-"&amp;$J598,Equations!$G:$I,3,0)+VLOOKUP(BM$14&amp;"-sexo-"&amp;$J598,Equations!$G:$I,3,0)*$U598+VLOOKUP(BM$14&amp;"-edad-"&amp;$J598,Equations!$G:$I,3,0)*$V598+VLOOKUP(BM$14&amp;"-est-"&amp;$J598,Equations!$G:$I,3,0)*(1/$W598)+VLOOKUP(BM$14&amp;"-imc-"&amp;$J598,Equations!$G:$I,3,0)*(1/$Q598)))</f>
        <v/>
      </c>
      <c r="BN598" s="10" t="str">
        <f>IF($AE598="","",IF(OR($V598&lt;2.7,$V598&gt;90),"Age OOR",BM598-1.6449*VLOOKUP(BM$14&amp;"-rse-"&amp;$J598,Equations!$G:$I,3,0)))</f>
        <v/>
      </c>
      <c r="BO598" s="10" t="str">
        <f>IF($AE598="","",IF(OR($V598&lt;2.7,$V598&gt;90),"Age OOR",BM598+1.6449*VLOOKUP(BM$14&amp;"-rse-"&amp;$J598,Equations!$G:$I,3,0)))</f>
        <v/>
      </c>
      <c r="BP598" s="10" t="str">
        <f t="shared" si="243"/>
        <v/>
      </c>
      <c r="BQ598" s="10" t="str">
        <f>IF($AE598="","",IF(OR($V598&lt;2.7,$V598&gt;90),"Age OOR",($AE598-BM598)/VLOOKUP(BM$14&amp;"-rse-"&amp;$J598,Equations!$G:$I,3,0)))</f>
        <v/>
      </c>
      <c r="BR598" s="10" t="str">
        <f>IF($AF598="","",IF(OR($V598&lt;2.7,$V598&gt;90),"Age OOR",VLOOKUP(BR$14&amp;"-int-"&amp;$K598,Equations!$G:$I,3,0)+VLOOKUP(BR$14&amp;"-sexo-"&amp;$K598,Equations!$G:$I,3,0)*$U598+VLOOKUP(BR$14&amp;"-edad-"&amp;$K598,Equations!$G:$I,3,0)*$V598+VLOOKUP(BR$14&amp;"-est-"&amp;$K598,Equations!$G:$I,3,0)*(1/$W598)+VLOOKUP(BR$14&amp;"-imc-"&amp;$K598,Equations!$G:$I,3,0)*(1/$Q598)))</f>
        <v/>
      </c>
      <c r="BS598" s="10" t="str">
        <f>IF($AF598="","",IF(OR($V598&lt;2.7,$V598&gt;90),"Age OOR",BR598-1.6449*VLOOKUP(BR$14&amp;"-rse-"&amp;$K598,Equations!$G:$I,3,0)))</f>
        <v/>
      </c>
      <c r="BT598" s="10" t="str">
        <f>IF($AF598="","",IF(OR($V598&lt;2.7,$V598&gt;90),"Age OOR",BR598+1.6449*VLOOKUP(BR$14&amp;"-rse-"&amp;$K598,Equations!$G:$I,3,0)))</f>
        <v/>
      </c>
      <c r="BU598" s="10" t="str">
        <f t="shared" si="244"/>
        <v/>
      </c>
      <c r="BV598" s="10" t="str">
        <f>IF($AF598="","",IF(OR($V598&lt;2.7,$V598&gt;90),"Age OOR",($AF598-BR598)/VLOOKUP(BR$14&amp;"-rse-"&amp;$K598,Equations!$G:$I,3,0)))</f>
        <v/>
      </c>
      <c r="BW598" s="10" t="str">
        <f>IF($AG598="","",IF(OR($V598&lt;2.7,$V598&gt;90),"Age OOR",VLOOKUP(BW$14&amp;"-int-"&amp;$L598,Equations!$G:$I,3,0)+VLOOKUP(BW$14&amp;"-sexo-"&amp;$L598,Equations!$G:$I,3,0)*$U598+VLOOKUP(BW$14&amp;"-edad-"&amp;$L598,Equations!$G:$I,3,0)*$V598+VLOOKUP(BW$14&amp;"-est-"&amp;$L598,Equations!$G:$I,3,0)*(1/$W598)+VLOOKUP(BW$14&amp;"-imc-"&amp;$L598,Equations!$G:$I,3,0)*(1/$Q598)))</f>
        <v/>
      </c>
      <c r="BX598" s="10" t="str">
        <f>IF($AG598="","",IF(OR($V598&lt;2.7,$V598&gt;90),"Age OOR",BW598-1.6449*VLOOKUP(BW$14&amp;"-rse-"&amp;$L598,Equations!$G:$I,3,0)))</f>
        <v/>
      </c>
      <c r="BY598" s="10" t="str">
        <f>IF($AG598="","",IF(OR($V598&lt;2.7,$V598&gt;90),"Age OOR",BW598+1.6449*VLOOKUP(BW$14&amp;"-rse-"&amp;$L598,Equations!$G:$I,3,0)))</f>
        <v/>
      </c>
      <c r="BZ598" s="10" t="str">
        <f t="shared" si="245"/>
        <v/>
      </c>
      <c r="CA598" s="10" t="str">
        <f>IF($AG598="","",IF(OR($V598&lt;2.7,$V598&gt;90),"Age OOR",($AG598-BW598)/VLOOKUP(BW$14&amp;"-rse-"&amp;$L598,Equations!$G:$I,3,0)))</f>
        <v/>
      </c>
      <c r="CB598" s="10" t="str">
        <f>IF($AH598="","",IF(OR($V598&lt;2.7,$V598&gt;90),"Age OOR",VLOOKUP(CB$14&amp;"-int-"&amp;$M598,Equations!$G:$I,3,0)+VLOOKUP(CB$14&amp;"-sexo-"&amp;$M598,Equations!$G:$I,3,0)*$U598+VLOOKUP(CB$14&amp;"-edad-"&amp;$M598,Equations!$G:$I,3,0)*$V598+VLOOKUP(CB$14&amp;"-est-"&amp;$M598,Equations!$G:$I,3,0)*(1/$W598)+VLOOKUP(CB$14&amp;"-imc-"&amp;$M598,Equations!$G:$I,3,0)*(1/$Q598)))</f>
        <v/>
      </c>
      <c r="CC598" s="10" t="str">
        <f>IF($AH598="","",IF(OR($V598&lt;2.7,$V598&gt;90),"Age OOR",CB598-1.6449*VLOOKUP(CB$14&amp;"-rse-"&amp;$M598,Equations!$G:$I,3,0)))</f>
        <v/>
      </c>
      <c r="CD598" s="10" t="str">
        <f>IF($AH598="","",IF(OR($V598&lt;2.7,$V598&gt;90),"Age OOR",CB598+1.6449*VLOOKUP(CB$14&amp;"-rse-"&amp;$M598,Equations!$G:$I,3,0)))</f>
        <v/>
      </c>
      <c r="CE598" s="10" t="str">
        <f t="shared" si="246"/>
        <v/>
      </c>
      <c r="CF598" s="10" t="str">
        <f>IF($AH598="","",IF(OR($V598&lt;2.7,$V598&gt;90),"Age OOR",($AH598-CB598)/VLOOKUP(CB$14&amp;"-rse-"&amp;$M598,Equations!$G:$I,3,0)))</f>
        <v/>
      </c>
      <c r="CG598" s="10" t="str">
        <f>IF($AI598="","",IF(OR($V598&lt;2.7,$V598&gt;90),"Age OOR",VLOOKUP(CG$14&amp;"-int-"&amp;$N598,Equations!$G:$I,3,0)+VLOOKUP(CG$14&amp;"-sexo-"&amp;$N598,Equations!$G:$I,3,0)*$U598+VLOOKUP(CG$14&amp;"-edad-"&amp;$N598,Equations!$G:$I,3,0)*$V598+VLOOKUP(CG$14&amp;"-est-"&amp;$N598,Equations!$G:$I,3,0)*(1/$W598)+VLOOKUP(CG$14&amp;"-imc-"&amp;$N598,Equations!$G:$I,3,0)*(1/$Q598)))</f>
        <v/>
      </c>
      <c r="CH598" s="10" t="str">
        <f>IF($AI598="","",IF(OR($V598&lt;2.7,$V598&gt;90),"Age OOR",CG598-1.6449*VLOOKUP(CG$14&amp;"-rse-"&amp;$N598,Equations!$G:$I,3,0)))</f>
        <v/>
      </c>
      <c r="CI598" s="10" t="str">
        <f>IF($AI598="","",IF(OR($V598&lt;2.7,$V598&gt;90),"Age OOR",CG598+1.6449*VLOOKUP(CG$14&amp;"-rse-"&amp;$N598,Equations!$G:$I,3,0)))</f>
        <v/>
      </c>
      <c r="CJ598" s="10" t="str">
        <f t="shared" si="247"/>
        <v/>
      </c>
      <c r="CK598" s="10" t="str">
        <f>IF($AI598="","",IF(OR($V598&lt;2.7,$V598&gt;90),"Age OOR",($AI598-CG598)/VLOOKUP(CG$14&amp;"-rse-"&amp;$N598,Equations!$G:$I,3,0)))</f>
        <v/>
      </c>
      <c r="CL598" s="10" t="str">
        <f>IF($AJ598="","",IF(OR($V598&lt;2.7,$V598&gt;90),"Age OOR",VLOOKUP(CL$14&amp;"-int-"&amp;$O598,Equations!$G:$I,3,0)+VLOOKUP(CL$14&amp;"-sexo-"&amp;$O598,Equations!$G:$I,3,0)*$U598+VLOOKUP(CL$14&amp;"-edad-"&amp;$O598,Equations!$G:$I,3,0)*$V598+VLOOKUP(CL$14&amp;"-est-"&amp;$O598,Equations!$G:$I,3,0)*(1/$W598)+VLOOKUP(CL$14&amp;"-imc-"&amp;$O598,Equations!$G:$I,3,0)*(1/$Q598)))</f>
        <v/>
      </c>
      <c r="CM598" s="10" t="str">
        <f>IF($AJ598="","",IF(OR($V598&lt;2.7,$V598&gt;90),"Age OOR",CL598-1.6449*VLOOKUP(CL$14&amp;"-rse-"&amp;$O598,Equations!$G:$I,3,0)))</f>
        <v/>
      </c>
      <c r="CN598" s="10" t="str">
        <f>IF($AJ598="","",IF(OR($V598&lt;2.7,$V598&gt;90),"Age OOR",CL598+1.6449*VLOOKUP(CL$14&amp;"-rse-"&amp;$O598,Equations!$G:$I,3,0)))</f>
        <v/>
      </c>
      <c r="CO598" s="10" t="str">
        <f t="shared" si="248"/>
        <v/>
      </c>
      <c r="CP598" s="10" t="str">
        <f>IF($AJ598="","",IF(OR($V598&lt;2.7,$V598&gt;90),"Age OOR",($AJ598-CL598)/VLOOKUP(CL$14&amp;"-rse-"&amp;$O598,Equations!$G:$I,3,0)))</f>
        <v/>
      </c>
      <c r="CQ598" s="10" t="str">
        <f>IF($AK598="","",IF(OR($V598&lt;2.7,$V598&gt;90),"Age OOR",EXP(VLOOKUP(CQ$14&amp;"-int-"&amp;$P598,Equations!$G:$I,3,0)+VLOOKUP(CQ$14&amp;"-sexo-"&amp;$P598,Equations!$G:$I,3,0)*$U598+VLOOKUP(CQ$14&amp;"-edad-"&amp;$P598,Equations!$G:$I,3,0)*$V598+VLOOKUP(CQ$14&amp;"-est-"&amp;$P598,Equations!$G:$I,3,0)*(1/$W598)+VLOOKUP(CQ$14&amp;"-imc-"&amp;$P598,Equations!$G:$I,3,0)*(1/$Q598))))</f>
        <v/>
      </c>
      <c r="CR598" s="10" t="str">
        <f>IF($AK598="","",IF(OR($V598&lt;2.7,$V598&gt;90),"Age OOR",EXP(LN(CQ598)-1.6449*VLOOKUP(CQ$14&amp;"-rse-"&amp;$P598,Equations!$G:$I,3,0))))</f>
        <v/>
      </c>
      <c r="CS598" s="10" t="str">
        <f>IF($AK598="","",IF(OR($V598&lt;2.7,$V598&gt;90),"Age OOR",EXP(LN(CQ598)+1.6449*VLOOKUP(CQ$14&amp;"-rse-"&amp;$P598,Equations!$G:$I,3,0))))</f>
        <v/>
      </c>
      <c r="CT598" s="10" t="str">
        <f t="shared" si="249"/>
        <v/>
      </c>
      <c r="CU598" s="10" t="str">
        <f>IF($AK598="","",IF(OR($V598&lt;2.7,$V598&gt;90),"Age OOR",(LN($AK598)-LN(CQ598))/VLOOKUP(CQ$14&amp;"-rse-"&amp;$P598,Equations!$G:$I,3,0)))</f>
        <v/>
      </c>
      <c r="CV598" s="47"/>
    </row>
    <row r="599" spans="5:100" x14ac:dyDescent="0.2">
      <c r="E599" s="23" t="str">
        <f t="shared" si="225"/>
        <v>Age out of range</v>
      </c>
      <c r="F599" s="23" t="str">
        <f t="shared" si="226"/>
        <v>Age out of range</v>
      </c>
      <c r="G599" s="23" t="str">
        <f t="shared" si="227"/>
        <v>Age out of range</v>
      </c>
      <c r="H599" s="23" t="str">
        <f t="shared" si="228"/>
        <v>Age out of range</v>
      </c>
      <c r="I599" s="23" t="str">
        <f t="shared" si="229"/>
        <v>Age out of range</v>
      </c>
      <c r="J599" s="23" t="str">
        <f t="shared" si="230"/>
        <v>Age out of range</v>
      </c>
      <c r="K599" s="23" t="str">
        <f t="shared" si="231"/>
        <v>Age out of range</v>
      </c>
      <c r="L599" s="23" t="str">
        <f t="shared" si="232"/>
        <v>Age out of range</v>
      </c>
      <c r="M599" s="23" t="str">
        <f t="shared" si="233"/>
        <v>Age out of range</v>
      </c>
      <c r="N599" s="23" t="str">
        <f t="shared" si="234"/>
        <v>Age out of range</v>
      </c>
      <c r="O599" s="23" t="str">
        <f t="shared" si="235"/>
        <v>Age out of range</v>
      </c>
      <c r="P599" s="23" t="str">
        <f t="shared" si="236"/>
        <v>Age out of range</v>
      </c>
      <c r="Q599" s="23" t="e">
        <f t="shared" si="237"/>
        <v>#DIV/0!</v>
      </c>
      <c r="R599" s="17"/>
      <c r="S599" s="23">
        <v>583</v>
      </c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  <c r="AE599" s="134"/>
      <c r="AF599" s="134"/>
      <c r="AG599" s="134"/>
      <c r="AH599" s="134"/>
      <c r="AI599" s="134"/>
      <c r="AJ599" s="134"/>
      <c r="AK599" s="134"/>
      <c r="AL599" s="7"/>
      <c r="AM599" s="47"/>
      <c r="AN599" s="10" t="str">
        <f>IF($Z599="","",IF(OR($V599&lt;2.7,$V599&gt;90),"Age OOR",VLOOKUP(AN$14&amp;"-int-"&amp;$E599,Equations!$G:$I,3,0)+VLOOKUP(AN$14&amp;"-sexo-"&amp;$E599,Equations!$G:$I,3,0)*$U599+VLOOKUP(AN$14&amp;"-edad-"&amp;$E599,Equations!$G:$I,3,0)*$V599+VLOOKUP(AN$14&amp;"-est-"&amp;$E599,Equations!$G:$I,3,0)*(1/$W599)+VLOOKUP(AN$14&amp;"-imc-"&amp;$E599,Equations!$G:$I,3,0)*(1/$Q599)))</f>
        <v/>
      </c>
      <c r="AO599" s="10" t="str">
        <f>IF($Z599="","",IF(OR($V599&lt;2.7,$V599&gt;90),"Age OOR",AN599-1.6449*VLOOKUP(AN$14&amp;"-rse-"&amp;$E599,Equations!$G:$I,3,0)))</f>
        <v/>
      </c>
      <c r="AP599" s="10" t="str">
        <f>IF($Z599="","",IF(OR($V599&lt;2.7,$V599&gt;90),"Age OOR",AN599+1.6449*VLOOKUP(AN$14&amp;"-rse-"&amp;$E599,Equations!$G:$I,3,0)))</f>
        <v/>
      </c>
      <c r="AQ599" s="10" t="str">
        <f t="shared" si="238"/>
        <v/>
      </c>
      <c r="AR599" s="10" t="str">
        <f>IF($Z599="","",IF(OR($V599&lt;2.7,$V599&gt;90),"Age OOR",($Z599-AN599)/VLOOKUP(AN$14&amp;"-rse-"&amp;$E599,Equations!$G:$I,3,0)))</f>
        <v/>
      </c>
      <c r="AS599" s="10" t="str">
        <f>IF($AA599="","",IF(OR($V599&lt;2.7,$V599&gt;90),"Age OOR",VLOOKUP(AS$14&amp;"-int-"&amp;$F599,Equations!$G:$I,3,0)+VLOOKUP(AS$14&amp;"-sexo-"&amp;$F599,Equations!$G:$I,3,0)*$U599+VLOOKUP(AS$14&amp;"-edad-"&amp;$F599,Equations!$G:$I,3,0)*$V599+VLOOKUP(AS$14&amp;"-est-"&amp;$F599,Equations!$G:$I,3,0)*(1/$W599)+VLOOKUP(AS$14&amp;"-imc-"&amp;$F599,Equations!$G:$I,3,0)*(1/$Q599)))</f>
        <v/>
      </c>
      <c r="AT599" s="10" t="str">
        <f>IF($AA599="","",IF(OR($V599&lt;2.7,$V599&gt;90),"Age OOR",AS599-1.6449*VLOOKUP(AS$14&amp;"-rse-"&amp;$F599,Equations!$G:$I,3,0)))</f>
        <v/>
      </c>
      <c r="AU599" s="10" t="str">
        <f>IF($AA599="","",IF(OR($V599&lt;2.7,$V599&gt;90),"Age OOR",AS599+1.6449*VLOOKUP(AS$14&amp;"-rse-"&amp;$F599,Equations!$G:$I,3,0)))</f>
        <v/>
      </c>
      <c r="AV599" s="10" t="str">
        <f t="shared" si="239"/>
        <v/>
      </c>
      <c r="AW599" s="10" t="str">
        <f>IF($AA599="","",IF(OR($V599&lt;2.7,$V599&gt;90),"Age OOR",($AA599-AS599)/VLOOKUP(AS$14&amp;"-rse-"&amp;$F599,Equations!$G:$I,3,0)))</f>
        <v/>
      </c>
      <c r="AX599" s="10" t="str">
        <f>IF($AB599="","",IF(OR($V599&lt;2.7,$V599&gt;90),"Age OOR",VLOOKUP(AX$14&amp;"-int-"&amp;$G599,Equations!$G:$I,3,0)+VLOOKUP(AX$14&amp;"-sexo-"&amp;$G599,Equations!$G:$I,3,0)*$U599+VLOOKUP(AX$14&amp;"-edad-"&amp;$G599,Equations!$G:$I,3,0)*$V599+VLOOKUP(AX$14&amp;"-est-"&amp;$G599,Equations!$G:$I,3,0)*(1/$W599)+VLOOKUP(AX$14&amp;"-imc-"&amp;$G599,Equations!$G:$I,3,0)*(1/$Q599)))</f>
        <v/>
      </c>
      <c r="AY599" s="10" t="str">
        <f>IF($AB599="","",IF(OR($V599&lt;2.7,$V599&gt;90),"Age OOR",AX599-1.6449*VLOOKUP(AX$14&amp;"-rse-"&amp;$G599,Equations!$G:$I,3,0)))</f>
        <v/>
      </c>
      <c r="AZ599" s="10" t="str">
        <f>IF($AB599="","",IF(OR($V599&lt;2.7,$V599&gt;90),"Age OOR",AX599+1.6449*VLOOKUP(AX$14&amp;"-rse-"&amp;$G599,Equations!$G:$I,3,0)))</f>
        <v/>
      </c>
      <c r="BA599" s="10" t="str">
        <f t="shared" si="240"/>
        <v/>
      </c>
      <c r="BB599" s="10" t="str">
        <f>IF($AB599="","",IF(OR($V599&lt;2.7,$V599&gt;90),"Age OOR",($AB599-AX599)/VLOOKUP(AX$14&amp;"-rse-"&amp;$G599,Equations!$G:$I,3,0)))</f>
        <v/>
      </c>
      <c r="BC599" s="10" t="str">
        <f>IF($AC599="","",IF(OR($V599&lt;2.7,$V599&gt;90),"Age OOR",VLOOKUP(BC$14&amp;"-int-"&amp;$H599,Equations!$G:$I,3,0)+VLOOKUP(BC$14&amp;"-sexo-"&amp;$H599,Equations!$G:$I,3,0)*$U599+VLOOKUP(BC$14&amp;"-edad-"&amp;$H599,Equations!$G:$I,3,0)*$V599+VLOOKUP(BC$14&amp;"-est-"&amp;$H599,Equations!$G:$I,3,0)*(1/$W599)+VLOOKUP(BC$14&amp;"-imc-"&amp;$H599,Equations!$G:$I,3,0)*(1/$Q599)))</f>
        <v/>
      </c>
      <c r="BD599" s="10" t="str">
        <f>IF($AC599="","",IF(OR($V599&lt;2.7,$V599&gt;90),"Age OOR",BC599-1.6449*VLOOKUP(BC$14&amp;"-rse-"&amp;$H599,Equations!$G:$I,3,0)))</f>
        <v/>
      </c>
      <c r="BE599" s="10" t="str">
        <f>IF($AC599="","",IF(OR($V599&lt;2.7,$V599&gt;90),"Age OOR",BC599+1.6449*VLOOKUP(BC$14&amp;"-rse-"&amp;$H599,Equations!$G:$I,3,0)))</f>
        <v/>
      </c>
      <c r="BF599" s="10" t="str">
        <f t="shared" si="241"/>
        <v/>
      </c>
      <c r="BG599" s="10" t="str">
        <f>IF($AC599="","",IF(OR($V599&lt;2.7,$V599&gt;90),"Age OOR",($AC599-BC599)/VLOOKUP(BC$14&amp;"-rse-"&amp;$H599,Equations!$G:$I,3,0)))</f>
        <v/>
      </c>
      <c r="BH599" s="10" t="str">
        <f>IF($AD599="","",IF(OR($V599&lt;2.7,$V599&gt;90),"Age OOR",VLOOKUP(BH$14&amp;"-int-"&amp;$I599,Equations!$G:$I,3,0)+VLOOKUP(BH$14&amp;"-sexo-"&amp;$I599,Equations!$G:$I,3,0)*$U599+VLOOKUP(BH$14&amp;"-edad-"&amp;$I599,Equations!$G:$I,3,0)*$V599+VLOOKUP(BH$14&amp;"-est-"&amp;$I599,Equations!$G:$I,3,0)*(1/$W599)+VLOOKUP(BH$14&amp;"-imc-"&amp;$I599,Equations!$G:$I,3,0)*(1/$Q599)))</f>
        <v/>
      </c>
      <c r="BI599" s="10" t="str">
        <f>IF($AD599="","",IF(OR($V599&lt;2.7,$V599&gt;90),"Age OOR",BH599-1.6449*VLOOKUP(BH$14&amp;"-rse-"&amp;$I599,Equations!$G:$I,3,0)))</f>
        <v/>
      </c>
      <c r="BJ599" s="10" t="str">
        <f>IF($AD599="","",IF(OR($V599&lt;2.7,$V599&gt;90),"Age OOR",BH599+1.6449*VLOOKUP(BH$14&amp;"-rse-"&amp;$I599,Equations!$G:$I,3,0)))</f>
        <v/>
      </c>
      <c r="BK599" s="10" t="str">
        <f t="shared" si="242"/>
        <v/>
      </c>
      <c r="BL599" s="10" t="str">
        <f>IF($AD599="","",IF(OR($V599&lt;2.7,$V599&gt;90),"Age OOR",($AD599-BH599)/VLOOKUP(BH$14&amp;"-rse-"&amp;$I599,Equations!$G:$I,3,0)))</f>
        <v/>
      </c>
      <c r="BM599" s="10" t="str">
        <f>IF($AE599="","",IF(OR($V599&lt;2.7,$V599&gt;90),"Age OOR",VLOOKUP(BM$14&amp;"-int-"&amp;$J599,Equations!$G:$I,3,0)+VLOOKUP(BM$14&amp;"-sexo-"&amp;$J599,Equations!$G:$I,3,0)*$U599+VLOOKUP(BM$14&amp;"-edad-"&amp;$J599,Equations!$G:$I,3,0)*$V599+VLOOKUP(BM$14&amp;"-est-"&amp;$J599,Equations!$G:$I,3,0)*(1/$W599)+VLOOKUP(BM$14&amp;"-imc-"&amp;$J599,Equations!$G:$I,3,0)*(1/$Q599)))</f>
        <v/>
      </c>
      <c r="BN599" s="10" t="str">
        <f>IF($AE599="","",IF(OR($V599&lt;2.7,$V599&gt;90),"Age OOR",BM599-1.6449*VLOOKUP(BM$14&amp;"-rse-"&amp;$J599,Equations!$G:$I,3,0)))</f>
        <v/>
      </c>
      <c r="BO599" s="10" t="str">
        <f>IF($AE599="","",IF(OR($V599&lt;2.7,$V599&gt;90),"Age OOR",BM599+1.6449*VLOOKUP(BM$14&amp;"-rse-"&amp;$J599,Equations!$G:$I,3,0)))</f>
        <v/>
      </c>
      <c r="BP599" s="10" t="str">
        <f t="shared" si="243"/>
        <v/>
      </c>
      <c r="BQ599" s="10" t="str">
        <f>IF($AE599="","",IF(OR($V599&lt;2.7,$V599&gt;90),"Age OOR",($AE599-BM599)/VLOOKUP(BM$14&amp;"-rse-"&amp;$J599,Equations!$G:$I,3,0)))</f>
        <v/>
      </c>
      <c r="BR599" s="10" t="str">
        <f>IF($AF599="","",IF(OR($V599&lt;2.7,$V599&gt;90),"Age OOR",VLOOKUP(BR$14&amp;"-int-"&amp;$K599,Equations!$G:$I,3,0)+VLOOKUP(BR$14&amp;"-sexo-"&amp;$K599,Equations!$G:$I,3,0)*$U599+VLOOKUP(BR$14&amp;"-edad-"&amp;$K599,Equations!$G:$I,3,0)*$V599+VLOOKUP(BR$14&amp;"-est-"&amp;$K599,Equations!$G:$I,3,0)*(1/$W599)+VLOOKUP(BR$14&amp;"-imc-"&amp;$K599,Equations!$G:$I,3,0)*(1/$Q599)))</f>
        <v/>
      </c>
      <c r="BS599" s="10" t="str">
        <f>IF($AF599="","",IF(OR($V599&lt;2.7,$V599&gt;90),"Age OOR",BR599-1.6449*VLOOKUP(BR$14&amp;"-rse-"&amp;$K599,Equations!$G:$I,3,0)))</f>
        <v/>
      </c>
      <c r="BT599" s="10" t="str">
        <f>IF($AF599="","",IF(OR($V599&lt;2.7,$V599&gt;90),"Age OOR",BR599+1.6449*VLOOKUP(BR$14&amp;"-rse-"&amp;$K599,Equations!$G:$I,3,0)))</f>
        <v/>
      </c>
      <c r="BU599" s="10" t="str">
        <f t="shared" si="244"/>
        <v/>
      </c>
      <c r="BV599" s="10" t="str">
        <f>IF($AF599="","",IF(OR($V599&lt;2.7,$V599&gt;90),"Age OOR",($AF599-BR599)/VLOOKUP(BR$14&amp;"-rse-"&amp;$K599,Equations!$G:$I,3,0)))</f>
        <v/>
      </c>
      <c r="BW599" s="10" t="str">
        <f>IF($AG599="","",IF(OR($V599&lt;2.7,$V599&gt;90),"Age OOR",VLOOKUP(BW$14&amp;"-int-"&amp;$L599,Equations!$G:$I,3,0)+VLOOKUP(BW$14&amp;"-sexo-"&amp;$L599,Equations!$G:$I,3,0)*$U599+VLOOKUP(BW$14&amp;"-edad-"&amp;$L599,Equations!$G:$I,3,0)*$V599+VLOOKUP(BW$14&amp;"-est-"&amp;$L599,Equations!$G:$I,3,0)*(1/$W599)+VLOOKUP(BW$14&amp;"-imc-"&amp;$L599,Equations!$G:$I,3,0)*(1/$Q599)))</f>
        <v/>
      </c>
      <c r="BX599" s="10" t="str">
        <f>IF($AG599="","",IF(OR($V599&lt;2.7,$V599&gt;90),"Age OOR",BW599-1.6449*VLOOKUP(BW$14&amp;"-rse-"&amp;$L599,Equations!$G:$I,3,0)))</f>
        <v/>
      </c>
      <c r="BY599" s="10" t="str">
        <f>IF($AG599="","",IF(OR($V599&lt;2.7,$V599&gt;90),"Age OOR",BW599+1.6449*VLOOKUP(BW$14&amp;"-rse-"&amp;$L599,Equations!$G:$I,3,0)))</f>
        <v/>
      </c>
      <c r="BZ599" s="10" t="str">
        <f t="shared" si="245"/>
        <v/>
      </c>
      <c r="CA599" s="10" t="str">
        <f>IF($AG599="","",IF(OR($V599&lt;2.7,$V599&gt;90),"Age OOR",($AG599-BW599)/VLOOKUP(BW$14&amp;"-rse-"&amp;$L599,Equations!$G:$I,3,0)))</f>
        <v/>
      </c>
      <c r="CB599" s="10" t="str">
        <f>IF($AH599="","",IF(OR($V599&lt;2.7,$V599&gt;90),"Age OOR",VLOOKUP(CB$14&amp;"-int-"&amp;$M599,Equations!$G:$I,3,0)+VLOOKUP(CB$14&amp;"-sexo-"&amp;$M599,Equations!$G:$I,3,0)*$U599+VLOOKUP(CB$14&amp;"-edad-"&amp;$M599,Equations!$G:$I,3,0)*$V599+VLOOKUP(CB$14&amp;"-est-"&amp;$M599,Equations!$G:$I,3,0)*(1/$W599)+VLOOKUP(CB$14&amp;"-imc-"&amp;$M599,Equations!$G:$I,3,0)*(1/$Q599)))</f>
        <v/>
      </c>
      <c r="CC599" s="10" t="str">
        <f>IF($AH599="","",IF(OR($V599&lt;2.7,$V599&gt;90),"Age OOR",CB599-1.6449*VLOOKUP(CB$14&amp;"-rse-"&amp;$M599,Equations!$G:$I,3,0)))</f>
        <v/>
      </c>
      <c r="CD599" s="10" t="str">
        <f>IF($AH599="","",IF(OR($V599&lt;2.7,$V599&gt;90),"Age OOR",CB599+1.6449*VLOOKUP(CB$14&amp;"-rse-"&amp;$M599,Equations!$G:$I,3,0)))</f>
        <v/>
      </c>
      <c r="CE599" s="10" t="str">
        <f t="shared" si="246"/>
        <v/>
      </c>
      <c r="CF599" s="10" t="str">
        <f>IF($AH599="","",IF(OR($V599&lt;2.7,$V599&gt;90),"Age OOR",($AH599-CB599)/VLOOKUP(CB$14&amp;"-rse-"&amp;$M599,Equations!$G:$I,3,0)))</f>
        <v/>
      </c>
      <c r="CG599" s="10" t="str">
        <f>IF($AI599="","",IF(OR($V599&lt;2.7,$V599&gt;90),"Age OOR",VLOOKUP(CG$14&amp;"-int-"&amp;$N599,Equations!$G:$I,3,0)+VLOOKUP(CG$14&amp;"-sexo-"&amp;$N599,Equations!$G:$I,3,0)*$U599+VLOOKUP(CG$14&amp;"-edad-"&amp;$N599,Equations!$G:$I,3,0)*$V599+VLOOKUP(CG$14&amp;"-est-"&amp;$N599,Equations!$G:$I,3,0)*(1/$W599)+VLOOKUP(CG$14&amp;"-imc-"&amp;$N599,Equations!$G:$I,3,0)*(1/$Q599)))</f>
        <v/>
      </c>
      <c r="CH599" s="10" t="str">
        <f>IF($AI599="","",IF(OR($V599&lt;2.7,$V599&gt;90),"Age OOR",CG599-1.6449*VLOOKUP(CG$14&amp;"-rse-"&amp;$N599,Equations!$G:$I,3,0)))</f>
        <v/>
      </c>
      <c r="CI599" s="10" t="str">
        <f>IF($AI599="","",IF(OR($V599&lt;2.7,$V599&gt;90),"Age OOR",CG599+1.6449*VLOOKUP(CG$14&amp;"-rse-"&amp;$N599,Equations!$G:$I,3,0)))</f>
        <v/>
      </c>
      <c r="CJ599" s="10" t="str">
        <f t="shared" si="247"/>
        <v/>
      </c>
      <c r="CK599" s="10" t="str">
        <f>IF($AI599="","",IF(OR($V599&lt;2.7,$V599&gt;90),"Age OOR",($AI599-CG599)/VLOOKUP(CG$14&amp;"-rse-"&amp;$N599,Equations!$G:$I,3,0)))</f>
        <v/>
      </c>
      <c r="CL599" s="10" t="str">
        <f>IF($AJ599="","",IF(OR($V599&lt;2.7,$V599&gt;90),"Age OOR",VLOOKUP(CL$14&amp;"-int-"&amp;$O599,Equations!$G:$I,3,0)+VLOOKUP(CL$14&amp;"-sexo-"&amp;$O599,Equations!$G:$I,3,0)*$U599+VLOOKUP(CL$14&amp;"-edad-"&amp;$O599,Equations!$G:$I,3,0)*$V599+VLOOKUP(CL$14&amp;"-est-"&amp;$O599,Equations!$G:$I,3,0)*(1/$W599)+VLOOKUP(CL$14&amp;"-imc-"&amp;$O599,Equations!$G:$I,3,0)*(1/$Q599)))</f>
        <v/>
      </c>
      <c r="CM599" s="10" t="str">
        <f>IF($AJ599="","",IF(OR($V599&lt;2.7,$V599&gt;90),"Age OOR",CL599-1.6449*VLOOKUP(CL$14&amp;"-rse-"&amp;$O599,Equations!$G:$I,3,0)))</f>
        <v/>
      </c>
      <c r="CN599" s="10" t="str">
        <f>IF($AJ599="","",IF(OR($V599&lt;2.7,$V599&gt;90),"Age OOR",CL599+1.6449*VLOOKUP(CL$14&amp;"-rse-"&amp;$O599,Equations!$G:$I,3,0)))</f>
        <v/>
      </c>
      <c r="CO599" s="10" t="str">
        <f t="shared" si="248"/>
        <v/>
      </c>
      <c r="CP599" s="10" t="str">
        <f>IF($AJ599="","",IF(OR($V599&lt;2.7,$V599&gt;90),"Age OOR",($AJ599-CL599)/VLOOKUP(CL$14&amp;"-rse-"&amp;$O599,Equations!$G:$I,3,0)))</f>
        <v/>
      </c>
      <c r="CQ599" s="10" t="str">
        <f>IF($AK599="","",IF(OR($V599&lt;2.7,$V599&gt;90),"Age OOR",EXP(VLOOKUP(CQ$14&amp;"-int-"&amp;$P599,Equations!$G:$I,3,0)+VLOOKUP(CQ$14&amp;"-sexo-"&amp;$P599,Equations!$G:$I,3,0)*$U599+VLOOKUP(CQ$14&amp;"-edad-"&amp;$P599,Equations!$G:$I,3,0)*$V599+VLOOKUP(CQ$14&amp;"-est-"&amp;$P599,Equations!$G:$I,3,0)*(1/$W599)+VLOOKUP(CQ$14&amp;"-imc-"&amp;$P599,Equations!$G:$I,3,0)*(1/$Q599))))</f>
        <v/>
      </c>
      <c r="CR599" s="10" t="str">
        <f>IF($AK599="","",IF(OR($V599&lt;2.7,$V599&gt;90),"Age OOR",EXP(LN(CQ599)-1.6449*VLOOKUP(CQ$14&amp;"-rse-"&amp;$P599,Equations!$G:$I,3,0))))</f>
        <v/>
      </c>
      <c r="CS599" s="10" t="str">
        <f>IF($AK599="","",IF(OR($V599&lt;2.7,$V599&gt;90),"Age OOR",EXP(LN(CQ599)+1.6449*VLOOKUP(CQ$14&amp;"-rse-"&amp;$P599,Equations!$G:$I,3,0))))</f>
        <v/>
      </c>
      <c r="CT599" s="10" t="str">
        <f t="shared" si="249"/>
        <v/>
      </c>
      <c r="CU599" s="10" t="str">
        <f>IF($AK599="","",IF(OR($V599&lt;2.7,$V599&gt;90),"Age OOR",(LN($AK599)-LN(CQ599))/VLOOKUP(CQ$14&amp;"-rse-"&amp;$P599,Equations!$G:$I,3,0)))</f>
        <v/>
      </c>
      <c r="CV599" s="47"/>
    </row>
    <row r="600" spans="5:100" x14ac:dyDescent="0.2">
      <c r="E600" s="23" t="str">
        <f t="shared" si="225"/>
        <v>Age out of range</v>
      </c>
      <c r="F600" s="23" t="str">
        <f t="shared" si="226"/>
        <v>Age out of range</v>
      </c>
      <c r="G600" s="23" t="str">
        <f t="shared" si="227"/>
        <v>Age out of range</v>
      </c>
      <c r="H600" s="23" t="str">
        <f t="shared" si="228"/>
        <v>Age out of range</v>
      </c>
      <c r="I600" s="23" t="str">
        <f t="shared" si="229"/>
        <v>Age out of range</v>
      </c>
      <c r="J600" s="23" t="str">
        <f t="shared" si="230"/>
        <v>Age out of range</v>
      </c>
      <c r="K600" s="23" t="str">
        <f t="shared" si="231"/>
        <v>Age out of range</v>
      </c>
      <c r="L600" s="23" t="str">
        <f t="shared" si="232"/>
        <v>Age out of range</v>
      </c>
      <c r="M600" s="23" t="str">
        <f t="shared" si="233"/>
        <v>Age out of range</v>
      </c>
      <c r="N600" s="23" t="str">
        <f t="shared" si="234"/>
        <v>Age out of range</v>
      </c>
      <c r="O600" s="23" t="str">
        <f t="shared" si="235"/>
        <v>Age out of range</v>
      </c>
      <c r="P600" s="23" t="str">
        <f t="shared" si="236"/>
        <v>Age out of range</v>
      </c>
      <c r="Q600" s="23" t="e">
        <f t="shared" si="237"/>
        <v>#DIV/0!</v>
      </c>
      <c r="R600" s="17"/>
      <c r="S600" s="23">
        <v>584</v>
      </c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7"/>
      <c r="AM600" s="47"/>
      <c r="AN600" s="10" t="str">
        <f>IF($Z600="","",IF(OR($V600&lt;2.7,$V600&gt;90),"Age OOR",VLOOKUP(AN$14&amp;"-int-"&amp;$E600,Equations!$G:$I,3,0)+VLOOKUP(AN$14&amp;"-sexo-"&amp;$E600,Equations!$G:$I,3,0)*$U600+VLOOKUP(AN$14&amp;"-edad-"&amp;$E600,Equations!$G:$I,3,0)*$V600+VLOOKUP(AN$14&amp;"-est-"&amp;$E600,Equations!$G:$I,3,0)*(1/$W600)+VLOOKUP(AN$14&amp;"-imc-"&amp;$E600,Equations!$G:$I,3,0)*(1/$Q600)))</f>
        <v/>
      </c>
      <c r="AO600" s="10" t="str">
        <f>IF($Z600="","",IF(OR($V600&lt;2.7,$V600&gt;90),"Age OOR",AN600-1.6449*VLOOKUP(AN$14&amp;"-rse-"&amp;$E600,Equations!$G:$I,3,0)))</f>
        <v/>
      </c>
      <c r="AP600" s="10" t="str">
        <f>IF($Z600="","",IF(OR($V600&lt;2.7,$V600&gt;90),"Age OOR",AN600+1.6449*VLOOKUP(AN$14&amp;"-rse-"&amp;$E600,Equations!$G:$I,3,0)))</f>
        <v/>
      </c>
      <c r="AQ600" s="10" t="str">
        <f t="shared" si="238"/>
        <v/>
      </c>
      <c r="AR600" s="10" t="str">
        <f>IF($Z600="","",IF(OR($V600&lt;2.7,$V600&gt;90),"Age OOR",($Z600-AN600)/VLOOKUP(AN$14&amp;"-rse-"&amp;$E600,Equations!$G:$I,3,0)))</f>
        <v/>
      </c>
      <c r="AS600" s="10" t="str">
        <f>IF($AA600="","",IF(OR($V600&lt;2.7,$V600&gt;90),"Age OOR",VLOOKUP(AS$14&amp;"-int-"&amp;$F600,Equations!$G:$I,3,0)+VLOOKUP(AS$14&amp;"-sexo-"&amp;$F600,Equations!$G:$I,3,0)*$U600+VLOOKUP(AS$14&amp;"-edad-"&amp;$F600,Equations!$G:$I,3,0)*$V600+VLOOKUP(AS$14&amp;"-est-"&amp;$F600,Equations!$G:$I,3,0)*(1/$W600)+VLOOKUP(AS$14&amp;"-imc-"&amp;$F600,Equations!$G:$I,3,0)*(1/$Q600)))</f>
        <v/>
      </c>
      <c r="AT600" s="10" t="str">
        <f>IF($AA600="","",IF(OR($V600&lt;2.7,$V600&gt;90),"Age OOR",AS600-1.6449*VLOOKUP(AS$14&amp;"-rse-"&amp;$F600,Equations!$G:$I,3,0)))</f>
        <v/>
      </c>
      <c r="AU600" s="10" t="str">
        <f>IF($AA600="","",IF(OR($V600&lt;2.7,$V600&gt;90),"Age OOR",AS600+1.6449*VLOOKUP(AS$14&amp;"-rse-"&amp;$F600,Equations!$G:$I,3,0)))</f>
        <v/>
      </c>
      <c r="AV600" s="10" t="str">
        <f t="shared" si="239"/>
        <v/>
      </c>
      <c r="AW600" s="10" t="str">
        <f>IF($AA600="","",IF(OR($V600&lt;2.7,$V600&gt;90),"Age OOR",($AA600-AS600)/VLOOKUP(AS$14&amp;"-rse-"&amp;$F600,Equations!$G:$I,3,0)))</f>
        <v/>
      </c>
      <c r="AX600" s="10" t="str">
        <f>IF($AB600="","",IF(OR($V600&lt;2.7,$V600&gt;90),"Age OOR",VLOOKUP(AX$14&amp;"-int-"&amp;$G600,Equations!$G:$I,3,0)+VLOOKUP(AX$14&amp;"-sexo-"&amp;$G600,Equations!$G:$I,3,0)*$U600+VLOOKUP(AX$14&amp;"-edad-"&amp;$G600,Equations!$G:$I,3,0)*$V600+VLOOKUP(AX$14&amp;"-est-"&amp;$G600,Equations!$G:$I,3,0)*(1/$W600)+VLOOKUP(AX$14&amp;"-imc-"&amp;$G600,Equations!$G:$I,3,0)*(1/$Q600)))</f>
        <v/>
      </c>
      <c r="AY600" s="10" t="str">
        <f>IF($AB600="","",IF(OR($V600&lt;2.7,$V600&gt;90),"Age OOR",AX600-1.6449*VLOOKUP(AX$14&amp;"-rse-"&amp;$G600,Equations!$G:$I,3,0)))</f>
        <v/>
      </c>
      <c r="AZ600" s="10" t="str">
        <f>IF($AB600="","",IF(OR($V600&lt;2.7,$V600&gt;90),"Age OOR",AX600+1.6449*VLOOKUP(AX$14&amp;"-rse-"&amp;$G600,Equations!$G:$I,3,0)))</f>
        <v/>
      </c>
      <c r="BA600" s="10" t="str">
        <f t="shared" si="240"/>
        <v/>
      </c>
      <c r="BB600" s="10" t="str">
        <f>IF($AB600="","",IF(OR($V600&lt;2.7,$V600&gt;90),"Age OOR",($AB600-AX600)/VLOOKUP(AX$14&amp;"-rse-"&amp;$G600,Equations!$G:$I,3,0)))</f>
        <v/>
      </c>
      <c r="BC600" s="10" t="str">
        <f>IF($AC600="","",IF(OR($V600&lt;2.7,$V600&gt;90),"Age OOR",VLOOKUP(BC$14&amp;"-int-"&amp;$H600,Equations!$G:$I,3,0)+VLOOKUP(BC$14&amp;"-sexo-"&amp;$H600,Equations!$G:$I,3,0)*$U600+VLOOKUP(BC$14&amp;"-edad-"&amp;$H600,Equations!$G:$I,3,0)*$V600+VLOOKUP(BC$14&amp;"-est-"&amp;$H600,Equations!$G:$I,3,0)*(1/$W600)+VLOOKUP(BC$14&amp;"-imc-"&amp;$H600,Equations!$G:$I,3,0)*(1/$Q600)))</f>
        <v/>
      </c>
      <c r="BD600" s="10" t="str">
        <f>IF($AC600="","",IF(OR($V600&lt;2.7,$V600&gt;90),"Age OOR",BC600-1.6449*VLOOKUP(BC$14&amp;"-rse-"&amp;$H600,Equations!$G:$I,3,0)))</f>
        <v/>
      </c>
      <c r="BE600" s="10" t="str">
        <f>IF($AC600="","",IF(OR($V600&lt;2.7,$V600&gt;90),"Age OOR",BC600+1.6449*VLOOKUP(BC$14&amp;"-rse-"&amp;$H600,Equations!$G:$I,3,0)))</f>
        <v/>
      </c>
      <c r="BF600" s="10" t="str">
        <f t="shared" si="241"/>
        <v/>
      </c>
      <c r="BG600" s="10" t="str">
        <f>IF($AC600="","",IF(OR($V600&lt;2.7,$V600&gt;90),"Age OOR",($AC600-BC600)/VLOOKUP(BC$14&amp;"-rse-"&amp;$H600,Equations!$G:$I,3,0)))</f>
        <v/>
      </c>
      <c r="BH600" s="10" t="str">
        <f>IF($AD600="","",IF(OR($V600&lt;2.7,$V600&gt;90),"Age OOR",VLOOKUP(BH$14&amp;"-int-"&amp;$I600,Equations!$G:$I,3,0)+VLOOKUP(BH$14&amp;"-sexo-"&amp;$I600,Equations!$G:$I,3,0)*$U600+VLOOKUP(BH$14&amp;"-edad-"&amp;$I600,Equations!$G:$I,3,0)*$V600+VLOOKUP(BH$14&amp;"-est-"&amp;$I600,Equations!$G:$I,3,0)*(1/$W600)+VLOOKUP(BH$14&amp;"-imc-"&amp;$I600,Equations!$G:$I,3,0)*(1/$Q600)))</f>
        <v/>
      </c>
      <c r="BI600" s="10" t="str">
        <f>IF($AD600="","",IF(OR($V600&lt;2.7,$V600&gt;90),"Age OOR",BH600-1.6449*VLOOKUP(BH$14&amp;"-rse-"&amp;$I600,Equations!$G:$I,3,0)))</f>
        <v/>
      </c>
      <c r="BJ600" s="10" t="str">
        <f>IF($AD600="","",IF(OR($V600&lt;2.7,$V600&gt;90),"Age OOR",BH600+1.6449*VLOOKUP(BH$14&amp;"-rse-"&amp;$I600,Equations!$G:$I,3,0)))</f>
        <v/>
      </c>
      <c r="BK600" s="10" t="str">
        <f t="shared" si="242"/>
        <v/>
      </c>
      <c r="BL600" s="10" t="str">
        <f>IF($AD600="","",IF(OR($V600&lt;2.7,$V600&gt;90),"Age OOR",($AD600-BH600)/VLOOKUP(BH$14&amp;"-rse-"&amp;$I600,Equations!$G:$I,3,0)))</f>
        <v/>
      </c>
      <c r="BM600" s="10" t="str">
        <f>IF($AE600="","",IF(OR($V600&lt;2.7,$V600&gt;90),"Age OOR",VLOOKUP(BM$14&amp;"-int-"&amp;$J600,Equations!$G:$I,3,0)+VLOOKUP(BM$14&amp;"-sexo-"&amp;$J600,Equations!$G:$I,3,0)*$U600+VLOOKUP(BM$14&amp;"-edad-"&amp;$J600,Equations!$G:$I,3,0)*$V600+VLOOKUP(BM$14&amp;"-est-"&amp;$J600,Equations!$G:$I,3,0)*(1/$W600)+VLOOKUP(BM$14&amp;"-imc-"&amp;$J600,Equations!$G:$I,3,0)*(1/$Q600)))</f>
        <v/>
      </c>
      <c r="BN600" s="10" t="str">
        <f>IF($AE600="","",IF(OR($V600&lt;2.7,$V600&gt;90),"Age OOR",BM600-1.6449*VLOOKUP(BM$14&amp;"-rse-"&amp;$J600,Equations!$G:$I,3,0)))</f>
        <v/>
      </c>
      <c r="BO600" s="10" t="str">
        <f>IF($AE600="","",IF(OR($V600&lt;2.7,$V600&gt;90),"Age OOR",BM600+1.6449*VLOOKUP(BM$14&amp;"-rse-"&amp;$J600,Equations!$G:$I,3,0)))</f>
        <v/>
      </c>
      <c r="BP600" s="10" t="str">
        <f t="shared" si="243"/>
        <v/>
      </c>
      <c r="BQ600" s="10" t="str">
        <f>IF($AE600="","",IF(OR($V600&lt;2.7,$V600&gt;90),"Age OOR",($AE600-BM600)/VLOOKUP(BM$14&amp;"-rse-"&amp;$J600,Equations!$G:$I,3,0)))</f>
        <v/>
      </c>
      <c r="BR600" s="10" t="str">
        <f>IF($AF600="","",IF(OR($V600&lt;2.7,$V600&gt;90),"Age OOR",VLOOKUP(BR$14&amp;"-int-"&amp;$K600,Equations!$G:$I,3,0)+VLOOKUP(BR$14&amp;"-sexo-"&amp;$K600,Equations!$G:$I,3,0)*$U600+VLOOKUP(BR$14&amp;"-edad-"&amp;$K600,Equations!$G:$I,3,0)*$V600+VLOOKUP(BR$14&amp;"-est-"&amp;$K600,Equations!$G:$I,3,0)*(1/$W600)+VLOOKUP(BR$14&amp;"-imc-"&amp;$K600,Equations!$G:$I,3,0)*(1/$Q600)))</f>
        <v/>
      </c>
      <c r="BS600" s="10" t="str">
        <f>IF($AF600="","",IF(OR($V600&lt;2.7,$V600&gt;90),"Age OOR",BR600-1.6449*VLOOKUP(BR$14&amp;"-rse-"&amp;$K600,Equations!$G:$I,3,0)))</f>
        <v/>
      </c>
      <c r="BT600" s="10" t="str">
        <f>IF($AF600="","",IF(OR($V600&lt;2.7,$V600&gt;90),"Age OOR",BR600+1.6449*VLOOKUP(BR$14&amp;"-rse-"&amp;$K600,Equations!$G:$I,3,0)))</f>
        <v/>
      </c>
      <c r="BU600" s="10" t="str">
        <f t="shared" si="244"/>
        <v/>
      </c>
      <c r="BV600" s="10" t="str">
        <f>IF($AF600="","",IF(OR($V600&lt;2.7,$V600&gt;90),"Age OOR",($AF600-BR600)/VLOOKUP(BR$14&amp;"-rse-"&amp;$K600,Equations!$G:$I,3,0)))</f>
        <v/>
      </c>
      <c r="BW600" s="10" t="str">
        <f>IF($AG600="","",IF(OR($V600&lt;2.7,$V600&gt;90),"Age OOR",VLOOKUP(BW$14&amp;"-int-"&amp;$L600,Equations!$G:$I,3,0)+VLOOKUP(BW$14&amp;"-sexo-"&amp;$L600,Equations!$G:$I,3,0)*$U600+VLOOKUP(BW$14&amp;"-edad-"&amp;$L600,Equations!$G:$I,3,0)*$V600+VLOOKUP(BW$14&amp;"-est-"&amp;$L600,Equations!$G:$I,3,0)*(1/$W600)+VLOOKUP(BW$14&amp;"-imc-"&amp;$L600,Equations!$G:$I,3,0)*(1/$Q600)))</f>
        <v/>
      </c>
      <c r="BX600" s="10" t="str">
        <f>IF($AG600="","",IF(OR($V600&lt;2.7,$V600&gt;90),"Age OOR",BW600-1.6449*VLOOKUP(BW$14&amp;"-rse-"&amp;$L600,Equations!$G:$I,3,0)))</f>
        <v/>
      </c>
      <c r="BY600" s="10" t="str">
        <f>IF($AG600="","",IF(OR($V600&lt;2.7,$V600&gt;90),"Age OOR",BW600+1.6449*VLOOKUP(BW$14&amp;"-rse-"&amp;$L600,Equations!$G:$I,3,0)))</f>
        <v/>
      </c>
      <c r="BZ600" s="10" t="str">
        <f t="shared" si="245"/>
        <v/>
      </c>
      <c r="CA600" s="10" t="str">
        <f>IF($AG600="","",IF(OR($V600&lt;2.7,$V600&gt;90),"Age OOR",($AG600-BW600)/VLOOKUP(BW$14&amp;"-rse-"&amp;$L600,Equations!$G:$I,3,0)))</f>
        <v/>
      </c>
      <c r="CB600" s="10" t="str">
        <f>IF($AH600="","",IF(OR($V600&lt;2.7,$V600&gt;90),"Age OOR",VLOOKUP(CB$14&amp;"-int-"&amp;$M600,Equations!$G:$I,3,0)+VLOOKUP(CB$14&amp;"-sexo-"&amp;$M600,Equations!$G:$I,3,0)*$U600+VLOOKUP(CB$14&amp;"-edad-"&amp;$M600,Equations!$G:$I,3,0)*$V600+VLOOKUP(CB$14&amp;"-est-"&amp;$M600,Equations!$G:$I,3,0)*(1/$W600)+VLOOKUP(CB$14&amp;"-imc-"&amp;$M600,Equations!$G:$I,3,0)*(1/$Q600)))</f>
        <v/>
      </c>
      <c r="CC600" s="10" t="str">
        <f>IF($AH600="","",IF(OR($V600&lt;2.7,$V600&gt;90),"Age OOR",CB600-1.6449*VLOOKUP(CB$14&amp;"-rse-"&amp;$M600,Equations!$G:$I,3,0)))</f>
        <v/>
      </c>
      <c r="CD600" s="10" t="str">
        <f>IF($AH600="","",IF(OR($V600&lt;2.7,$V600&gt;90),"Age OOR",CB600+1.6449*VLOOKUP(CB$14&amp;"-rse-"&amp;$M600,Equations!$G:$I,3,0)))</f>
        <v/>
      </c>
      <c r="CE600" s="10" t="str">
        <f t="shared" si="246"/>
        <v/>
      </c>
      <c r="CF600" s="10" t="str">
        <f>IF($AH600="","",IF(OR($V600&lt;2.7,$V600&gt;90),"Age OOR",($AH600-CB600)/VLOOKUP(CB$14&amp;"-rse-"&amp;$M600,Equations!$G:$I,3,0)))</f>
        <v/>
      </c>
      <c r="CG600" s="10" t="str">
        <f>IF($AI600="","",IF(OR($V600&lt;2.7,$V600&gt;90),"Age OOR",VLOOKUP(CG$14&amp;"-int-"&amp;$N600,Equations!$G:$I,3,0)+VLOOKUP(CG$14&amp;"-sexo-"&amp;$N600,Equations!$G:$I,3,0)*$U600+VLOOKUP(CG$14&amp;"-edad-"&amp;$N600,Equations!$G:$I,3,0)*$V600+VLOOKUP(CG$14&amp;"-est-"&amp;$N600,Equations!$G:$I,3,0)*(1/$W600)+VLOOKUP(CG$14&amp;"-imc-"&amp;$N600,Equations!$G:$I,3,0)*(1/$Q600)))</f>
        <v/>
      </c>
      <c r="CH600" s="10" t="str">
        <f>IF($AI600="","",IF(OR($V600&lt;2.7,$V600&gt;90),"Age OOR",CG600-1.6449*VLOOKUP(CG$14&amp;"-rse-"&amp;$N600,Equations!$G:$I,3,0)))</f>
        <v/>
      </c>
      <c r="CI600" s="10" t="str">
        <f>IF($AI600="","",IF(OR($V600&lt;2.7,$V600&gt;90),"Age OOR",CG600+1.6449*VLOOKUP(CG$14&amp;"-rse-"&amp;$N600,Equations!$G:$I,3,0)))</f>
        <v/>
      </c>
      <c r="CJ600" s="10" t="str">
        <f t="shared" si="247"/>
        <v/>
      </c>
      <c r="CK600" s="10" t="str">
        <f>IF($AI600="","",IF(OR($V600&lt;2.7,$V600&gt;90),"Age OOR",($AI600-CG600)/VLOOKUP(CG$14&amp;"-rse-"&amp;$N600,Equations!$G:$I,3,0)))</f>
        <v/>
      </c>
      <c r="CL600" s="10" t="str">
        <f>IF($AJ600="","",IF(OR($V600&lt;2.7,$V600&gt;90),"Age OOR",VLOOKUP(CL$14&amp;"-int-"&amp;$O600,Equations!$G:$I,3,0)+VLOOKUP(CL$14&amp;"-sexo-"&amp;$O600,Equations!$G:$I,3,0)*$U600+VLOOKUP(CL$14&amp;"-edad-"&amp;$O600,Equations!$G:$I,3,0)*$V600+VLOOKUP(CL$14&amp;"-est-"&amp;$O600,Equations!$G:$I,3,0)*(1/$W600)+VLOOKUP(CL$14&amp;"-imc-"&amp;$O600,Equations!$G:$I,3,0)*(1/$Q600)))</f>
        <v/>
      </c>
      <c r="CM600" s="10" t="str">
        <f>IF($AJ600="","",IF(OR($V600&lt;2.7,$V600&gt;90),"Age OOR",CL600-1.6449*VLOOKUP(CL$14&amp;"-rse-"&amp;$O600,Equations!$G:$I,3,0)))</f>
        <v/>
      </c>
      <c r="CN600" s="10" t="str">
        <f>IF($AJ600="","",IF(OR($V600&lt;2.7,$V600&gt;90),"Age OOR",CL600+1.6449*VLOOKUP(CL$14&amp;"-rse-"&amp;$O600,Equations!$G:$I,3,0)))</f>
        <v/>
      </c>
      <c r="CO600" s="10" t="str">
        <f t="shared" si="248"/>
        <v/>
      </c>
      <c r="CP600" s="10" t="str">
        <f>IF($AJ600="","",IF(OR($V600&lt;2.7,$V600&gt;90),"Age OOR",($AJ600-CL600)/VLOOKUP(CL$14&amp;"-rse-"&amp;$O600,Equations!$G:$I,3,0)))</f>
        <v/>
      </c>
      <c r="CQ600" s="10" t="str">
        <f>IF($AK600="","",IF(OR($V600&lt;2.7,$V600&gt;90),"Age OOR",EXP(VLOOKUP(CQ$14&amp;"-int-"&amp;$P600,Equations!$G:$I,3,0)+VLOOKUP(CQ$14&amp;"-sexo-"&amp;$P600,Equations!$G:$I,3,0)*$U600+VLOOKUP(CQ$14&amp;"-edad-"&amp;$P600,Equations!$G:$I,3,0)*$V600+VLOOKUP(CQ$14&amp;"-est-"&amp;$P600,Equations!$G:$I,3,0)*(1/$W600)+VLOOKUP(CQ$14&amp;"-imc-"&amp;$P600,Equations!$G:$I,3,0)*(1/$Q600))))</f>
        <v/>
      </c>
      <c r="CR600" s="10" t="str">
        <f>IF($AK600="","",IF(OR($V600&lt;2.7,$V600&gt;90),"Age OOR",EXP(LN(CQ600)-1.6449*VLOOKUP(CQ$14&amp;"-rse-"&amp;$P600,Equations!$G:$I,3,0))))</f>
        <v/>
      </c>
      <c r="CS600" s="10" t="str">
        <f>IF($AK600="","",IF(OR($V600&lt;2.7,$V600&gt;90),"Age OOR",EXP(LN(CQ600)+1.6449*VLOOKUP(CQ$14&amp;"-rse-"&amp;$P600,Equations!$G:$I,3,0))))</f>
        <v/>
      </c>
      <c r="CT600" s="10" t="str">
        <f t="shared" si="249"/>
        <v/>
      </c>
      <c r="CU600" s="10" t="str">
        <f>IF($AK600="","",IF(OR($V600&lt;2.7,$V600&gt;90),"Age OOR",(LN($AK600)-LN(CQ600))/VLOOKUP(CQ$14&amp;"-rse-"&amp;$P600,Equations!$G:$I,3,0)))</f>
        <v/>
      </c>
      <c r="CV600" s="47"/>
    </row>
    <row r="601" spans="5:100" x14ac:dyDescent="0.2">
      <c r="E601" s="23" t="str">
        <f t="shared" si="225"/>
        <v>Age out of range</v>
      </c>
      <c r="F601" s="23" t="str">
        <f t="shared" si="226"/>
        <v>Age out of range</v>
      </c>
      <c r="G601" s="23" t="str">
        <f t="shared" si="227"/>
        <v>Age out of range</v>
      </c>
      <c r="H601" s="23" t="str">
        <f t="shared" si="228"/>
        <v>Age out of range</v>
      </c>
      <c r="I601" s="23" t="str">
        <f t="shared" si="229"/>
        <v>Age out of range</v>
      </c>
      <c r="J601" s="23" t="str">
        <f t="shared" si="230"/>
        <v>Age out of range</v>
      </c>
      <c r="K601" s="23" t="str">
        <f t="shared" si="231"/>
        <v>Age out of range</v>
      </c>
      <c r="L601" s="23" t="str">
        <f t="shared" si="232"/>
        <v>Age out of range</v>
      </c>
      <c r="M601" s="23" t="str">
        <f t="shared" si="233"/>
        <v>Age out of range</v>
      </c>
      <c r="N601" s="23" t="str">
        <f t="shared" si="234"/>
        <v>Age out of range</v>
      </c>
      <c r="O601" s="23" t="str">
        <f t="shared" si="235"/>
        <v>Age out of range</v>
      </c>
      <c r="P601" s="23" t="str">
        <f t="shared" si="236"/>
        <v>Age out of range</v>
      </c>
      <c r="Q601" s="23" t="e">
        <f t="shared" si="237"/>
        <v>#DIV/0!</v>
      </c>
      <c r="R601" s="17"/>
      <c r="S601" s="23">
        <v>585</v>
      </c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7"/>
      <c r="AM601" s="47"/>
      <c r="AN601" s="10" t="str">
        <f>IF($Z601="","",IF(OR($V601&lt;2.7,$V601&gt;90),"Age OOR",VLOOKUP(AN$14&amp;"-int-"&amp;$E601,Equations!$G:$I,3,0)+VLOOKUP(AN$14&amp;"-sexo-"&amp;$E601,Equations!$G:$I,3,0)*$U601+VLOOKUP(AN$14&amp;"-edad-"&amp;$E601,Equations!$G:$I,3,0)*$V601+VLOOKUP(AN$14&amp;"-est-"&amp;$E601,Equations!$G:$I,3,0)*(1/$W601)+VLOOKUP(AN$14&amp;"-imc-"&amp;$E601,Equations!$G:$I,3,0)*(1/$Q601)))</f>
        <v/>
      </c>
      <c r="AO601" s="10" t="str">
        <f>IF($Z601="","",IF(OR($V601&lt;2.7,$V601&gt;90),"Age OOR",AN601-1.6449*VLOOKUP(AN$14&amp;"-rse-"&amp;$E601,Equations!$G:$I,3,0)))</f>
        <v/>
      </c>
      <c r="AP601" s="10" t="str">
        <f>IF($Z601="","",IF(OR($V601&lt;2.7,$V601&gt;90),"Age OOR",AN601+1.6449*VLOOKUP(AN$14&amp;"-rse-"&amp;$E601,Equations!$G:$I,3,0)))</f>
        <v/>
      </c>
      <c r="AQ601" s="10" t="str">
        <f t="shared" si="238"/>
        <v/>
      </c>
      <c r="AR601" s="10" t="str">
        <f>IF($Z601="","",IF(OR($V601&lt;2.7,$V601&gt;90),"Age OOR",($Z601-AN601)/VLOOKUP(AN$14&amp;"-rse-"&amp;$E601,Equations!$G:$I,3,0)))</f>
        <v/>
      </c>
      <c r="AS601" s="10" t="str">
        <f>IF($AA601="","",IF(OR($V601&lt;2.7,$V601&gt;90),"Age OOR",VLOOKUP(AS$14&amp;"-int-"&amp;$F601,Equations!$G:$I,3,0)+VLOOKUP(AS$14&amp;"-sexo-"&amp;$F601,Equations!$G:$I,3,0)*$U601+VLOOKUP(AS$14&amp;"-edad-"&amp;$F601,Equations!$G:$I,3,0)*$V601+VLOOKUP(AS$14&amp;"-est-"&amp;$F601,Equations!$G:$I,3,0)*(1/$W601)+VLOOKUP(AS$14&amp;"-imc-"&amp;$F601,Equations!$G:$I,3,0)*(1/$Q601)))</f>
        <v/>
      </c>
      <c r="AT601" s="10" t="str">
        <f>IF($AA601="","",IF(OR($V601&lt;2.7,$V601&gt;90),"Age OOR",AS601-1.6449*VLOOKUP(AS$14&amp;"-rse-"&amp;$F601,Equations!$G:$I,3,0)))</f>
        <v/>
      </c>
      <c r="AU601" s="10" t="str">
        <f>IF($AA601="","",IF(OR($V601&lt;2.7,$V601&gt;90),"Age OOR",AS601+1.6449*VLOOKUP(AS$14&amp;"-rse-"&amp;$F601,Equations!$G:$I,3,0)))</f>
        <v/>
      </c>
      <c r="AV601" s="10" t="str">
        <f t="shared" si="239"/>
        <v/>
      </c>
      <c r="AW601" s="10" t="str">
        <f>IF($AA601="","",IF(OR($V601&lt;2.7,$V601&gt;90),"Age OOR",($AA601-AS601)/VLOOKUP(AS$14&amp;"-rse-"&amp;$F601,Equations!$G:$I,3,0)))</f>
        <v/>
      </c>
      <c r="AX601" s="10" t="str">
        <f>IF($AB601="","",IF(OR($V601&lt;2.7,$V601&gt;90),"Age OOR",VLOOKUP(AX$14&amp;"-int-"&amp;$G601,Equations!$G:$I,3,0)+VLOOKUP(AX$14&amp;"-sexo-"&amp;$G601,Equations!$G:$I,3,0)*$U601+VLOOKUP(AX$14&amp;"-edad-"&amp;$G601,Equations!$G:$I,3,0)*$V601+VLOOKUP(AX$14&amp;"-est-"&amp;$G601,Equations!$G:$I,3,0)*(1/$W601)+VLOOKUP(AX$14&amp;"-imc-"&amp;$G601,Equations!$G:$I,3,0)*(1/$Q601)))</f>
        <v/>
      </c>
      <c r="AY601" s="10" t="str">
        <f>IF($AB601="","",IF(OR($V601&lt;2.7,$V601&gt;90),"Age OOR",AX601-1.6449*VLOOKUP(AX$14&amp;"-rse-"&amp;$G601,Equations!$G:$I,3,0)))</f>
        <v/>
      </c>
      <c r="AZ601" s="10" t="str">
        <f>IF($AB601="","",IF(OR($V601&lt;2.7,$V601&gt;90),"Age OOR",AX601+1.6449*VLOOKUP(AX$14&amp;"-rse-"&amp;$G601,Equations!$G:$I,3,0)))</f>
        <v/>
      </c>
      <c r="BA601" s="10" t="str">
        <f t="shared" si="240"/>
        <v/>
      </c>
      <c r="BB601" s="10" t="str">
        <f>IF($AB601="","",IF(OR($V601&lt;2.7,$V601&gt;90),"Age OOR",($AB601-AX601)/VLOOKUP(AX$14&amp;"-rse-"&amp;$G601,Equations!$G:$I,3,0)))</f>
        <v/>
      </c>
      <c r="BC601" s="10" t="str">
        <f>IF($AC601="","",IF(OR($V601&lt;2.7,$V601&gt;90),"Age OOR",VLOOKUP(BC$14&amp;"-int-"&amp;$H601,Equations!$G:$I,3,0)+VLOOKUP(BC$14&amp;"-sexo-"&amp;$H601,Equations!$G:$I,3,0)*$U601+VLOOKUP(BC$14&amp;"-edad-"&amp;$H601,Equations!$G:$I,3,0)*$V601+VLOOKUP(BC$14&amp;"-est-"&amp;$H601,Equations!$G:$I,3,0)*(1/$W601)+VLOOKUP(BC$14&amp;"-imc-"&amp;$H601,Equations!$G:$I,3,0)*(1/$Q601)))</f>
        <v/>
      </c>
      <c r="BD601" s="10" t="str">
        <f>IF($AC601="","",IF(OR($V601&lt;2.7,$V601&gt;90),"Age OOR",BC601-1.6449*VLOOKUP(BC$14&amp;"-rse-"&amp;$H601,Equations!$G:$I,3,0)))</f>
        <v/>
      </c>
      <c r="BE601" s="10" t="str">
        <f>IF($AC601="","",IF(OR($V601&lt;2.7,$V601&gt;90),"Age OOR",BC601+1.6449*VLOOKUP(BC$14&amp;"-rse-"&amp;$H601,Equations!$G:$I,3,0)))</f>
        <v/>
      </c>
      <c r="BF601" s="10" t="str">
        <f t="shared" si="241"/>
        <v/>
      </c>
      <c r="BG601" s="10" t="str">
        <f>IF($AC601="","",IF(OR($V601&lt;2.7,$V601&gt;90),"Age OOR",($AC601-BC601)/VLOOKUP(BC$14&amp;"-rse-"&amp;$H601,Equations!$G:$I,3,0)))</f>
        <v/>
      </c>
      <c r="BH601" s="10" t="str">
        <f>IF($AD601="","",IF(OR($V601&lt;2.7,$V601&gt;90),"Age OOR",VLOOKUP(BH$14&amp;"-int-"&amp;$I601,Equations!$G:$I,3,0)+VLOOKUP(BH$14&amp;"-sexo-"&amp;$I601,Equations!$G:$I,3,0)*$U601+VLOOKUP(BH$14&amp;"-edad-"&amp;$I601,Equations!$G:$I,3,0)*$V601+VLOOKUP(BH$14&amp;"-est-"&amp;$I601,Equations!$G:$I,3,0)*(1/$W601)+VLOOKUP(BH$14&amp;"-imc-"&amp;$I601,Equations!$G:$I,3,0)*(1/$Q601)))</f>
        <v/>
      </c>
      <c r="BI601" s="10" t="str">
        <f>IF($AD601="","",IF(OR($V601&lt;2.7,$V601&gt;90),"Age OOR",BH601-1.6449*VLOOKUP(BH$14&amp;"-rse-"&amp;$I601,Equations!$G:$I,3,0)))</f>
        <v/>
      </c>
      <c r="BJ601" s="10" t="str">
        <f>IF($AD601="","",IF(OR($V601&lt;2.7,$V601&gt;90),"Age OOR",BH601+1.6449*VLOOKUP(BH$14&amp;"-rse-"&amp;$I601,Equations!$G:$I,3,0)))</f>
        <v/>
      </c>
      <c r="BK601" s="10" t="str">
        <f t="shared" si="242"/>
        <v/>
      </c>
      <c r="BL601" s="10" t="str">
        <f>IF($AD601="","",IF(OR($V601&lt;2.7,$V601&gt;90),"Age OOR",($AD601-BH601)/VLOOKUP(BH$14&amp;"-rse-"&amp;$I601,Equations!$G:$I,3,0)))</f>
        <v/>
      </c>
      <c r="BM601" s="10" t="str">
        <f>IF($AE601="","",IF(OR($V601&lt;2.7,$V601&gt;90),"Age OOR",VLOOKUP(BM$14&amp;"-int-"&amp;$J601,Equations!$G:$I,3,0)+VLOOKUP(BM$14&amp;"-sexo-"&amp;$J601,Equations!$G:$I,3,0)*$U601+VLOOKUP(BM$14&amp;"-edad-"&amp;$J601,Equations!$G:$I,3,0)*$V601+VLOOKUP(BM$14&amp;"-est-"&amp;$J601,Equations!$G:$I,3,0)*(1/$W601)+VLOOKUP(BM$14&amp;"-imc-"&amp;$J601,Equations!$G:$I,3,0)*(1/$Q601)))</f>
        <v/>
      </c>
      <c r="BN601" s="10" t="str">
        <f>IF($AE601="","",IF(OR($V601&lt;2.7,$V601&gt;90),"Age OOR",BM601-1.6449*VLOOKUP(BM$14&amp;"-rse-"&amp;$J601,Equations!$G:$I,3,0)))</f>
        <v/>
      </c>
      <c r="BO601" s="10" t="str">
        <f>IF($AE601="","",IF(OR($V601&lt;2.7,$V601&gt;90),"Age OOR",BM601+1.6449*VLOOKUP(BM$14&amp;"-rse-"&amp;$J601,Equations!$G:$I,3,0)))</f>
        <v/>
      </c>
      <c r="BP601" s="10" t="str">
        <f t="shared" si="243"/>
        <v/>
      </c>
      <c r="BQ601" s="10" t="str">
        <f>IF($AE601="","",IF(OR($V601&lt;2.7,$V601&gt;90),"Age OOR",($AE601-BM601)/VLOOKUP(BM$14&amp;"-rse-"&amp;$J601,Equations!$G:$I,3,0)))</f>
        <v/>
      </c>
      <c r="BR601" s="10" t="str">
        <f>IF($AF601="","",IF(OR($V601&lt;2.7,$V601&gt;90),"Age OOR",VLOOKUP(BR$14&amp;"-int-"&amp;$K601,Equations!$G:$I,3,0)+VLOOKUP(BR$14&amp;"-sexo-"&amp;$K601,Equations!$G:$I,3,0)*$U601+VLOOKUP(BR$14&amp;"-edad-"&amp;$K601,Equations!$G:$I,3,0)*$V601+VLOOKUP(BR$14&amp;"-est-"&amp;$K601,Equations!$G:$I,3,0)*(1/$W601)+VLOOKUP(BR$14&amp;"-imc-"&amp;$K601,Equations!$G:$I,3,0)*(1/$Q601)))</f>
        <v/>
      </c>
      <c r="BS601" s="10" t="str">
        <f>IF($AF601="","",IF(OR($V601&lt;2.7,$V601&gt;90),"Age OOR",BR601-1.6449*VLOOKUP(BR$14&amp;"-rse-"&amp;$K601,Equations!$G:$I,3,0)))</f>
        <v/>
      </c>
      <c r="BT601" s="10" t="str">
        <f>IF($AF601="","",IF(OR($V601&lt;2.7,$V601&gt;90),"Age OOR",BR601+1.6449*VLOOKUP(BR$14&amp;"-rse-"&amp;$K601,Equations!$G:$I,3,0)))</f>
        <v/>
      </c>
      <c r="BU601" s="10" t="str">
        <f t="shared" si="244"/>
        <v/>
      </c>
      <c r="BV601" s="10" t="str">
        <f>IF($AF601="","",IF(OR($V601&lt;2.7,$V601&gt;90),"Age OOR",($AF601-BR601)/VLOOKUP(BR$14&amp;"-rse-"&amp;$K601,Equations!$G:$I,3,0)))</f>
        <v/>
      </c>
      <c r="BW601" s="10" t="str">
        <f>IF($AG601="","",IF(OR($V601&lt;2.7,$V601&gt;90),"Age OOR",VLOOKUP(BW$14&amp;"-int-"&amp;$L601,Equations!$G:$I,3,0)+VLOOKUP(BW$14&amp;"-sexo-"&amp;$L601,Equations!$G:$I,3,0)*$U601+VLOOKUP(BW$14&amp;"-edad-"&amp;$L601,Equations!$G:$I,3,0)*$V601+VLOOKUP(BW$14&amp;"-est-"&amp;$L601,Equations!$G:$I,3,0)*(1/$W601)+VLOOKUP(BW$14&amp;"-imc-"&amp;$L601,Equations!$G:$I,3,0)*(1/$Q601)))</f>
        <v/>
      </c>
      <c r="BX601" s="10" t="str">
        <f>IF($AG601="","",IF(OR($V601&lt;2.7,$V601&gt;90),"Age OOR",BW601-1.6449*VLOOKUP(BW$14&amp;"-rse-"&amp;$L601,Equations!$G:$I,3,0)))</f>
        <v/>
      </c>
      <c r="BY601" s="10" t="str">
        <f>IF($AG601="","",IF(OR($V601&lt;2.7,$V601&gt;90),"Age OOR",BW601+1.6449*VLOOKUP(BW$14&amp;"-rse-"&amp;$L601,Equations!$G:$I,3,0)))</f>
        <v/>
      </c>
      <c r="BZ601" s="10" t="str">
        <f t="shared" si="245"/>
        <v/>
      </c>
      <c r="CA601" s="10" t="str">
        <f>IF($AG601="","",IF(OR($V601&lt;2.7,$V601&gt;90),"Age OOR",($AG601-BW601)/VLOOKUP(BW$14&amp;"-rse-"&amp;$L601,Equations!$G:$I,3,0)))</f>
        <v/>
      </c>
      <c r="CB601" s="10" t="str">
        <f>IF($AH601="","",IF(OR($V601&lt;2.7,$V601&gt;90),"Age OOR",VLOOKUP(CB$14&amp;"-int-"&amp;$M601,Equations!$G:$I,3,0)+VLOOKUP(CB$14&amp;"-sexo-"&amp;$M601,Equations!$G:$I,3,0)*$U601+VLOOKUP(CB$14&amp;"-edad-"&amp;$M601,Equations!$G:$I,3,0)*$V601+VLOOKUP(CB$14&amp;"-est-"&amp;$M601,Equations!$G:$I,3,0)*(1/$W601)+VLOOKUP(CB$14&amp;"-imc-"&amp;$M601,Equations!$G:$I,3,0)*(1/$Q601)))</f>
        <v/>
      </c>
      <c r="CC601" s="10" t="str">
        <f>IF($AH601="","",IF(OR($V601&lt;2.7,$V601&gt;90),"Age OOR",CB601-1.6449*VLOOKUP(CB$14&amp;"-rse-"&amp;$M601,Equations!$G:$I,3,0)))</f>
        <v/>
      </c>
      <c r="CD601" s="10" t="str">
        <f>IF($AH601="","",IF(OR($V601&lt;2.7,$V601&gt;90),"Age OOR",CB601+1.6449*VLOOKUP(CB$14&amp;"-rse-"&amp;$M601,Equations!$G:$I,3,0)))</f>
        <v/>
      </c>
      <c r="CE601" s="10" t="str">
        <f t="shared" si="246"/>
        <v/>
      </c>
      <c r="CF601" s="10" t="str">
        <f>IF($AH601="","",IF(OR($V601&lt;2.7,$V601&gt;90),"Age OOR",($AH601-CB601)/VLOOKUP(CB$14&amp;"-rse-"&amp;$M601,Equations!$G:$I,3,0)))</f>
        <v/>
      </c>
      <c r="CG601" s="10" t="str">
        <f>IF($AI601="","",IF(OR($V601&lt;2.7,$V601&gt;90),"Age OOR",VLOOKUP(CG$14&amp;"-int-"&amp;$N601,Equations!$G:$I,3,0)+VLOOKUP(CG$14&amp;"-sexo-"&amp;$N601,Equations!$G:$I,3,0)*$U601+VLOOKUP(CG$14&amp;"-edad-"&amp;$N601,Equations!$G:$I,3,0)*$V601+VLOOKUP(CG$14&amp;"-est-"&amp;$N601,Equations!$G:$I,3,0)*(1/$W601)+VLOOKUP(CG$14&amp;"-imc-"&amp;$N601,Equations!$G:$I,3,0)*(1/$Q601)))</f>
        <v/>
      </c>
      <c r="CH601" s="10" t="str">
        <f>IF($AI601="","",IF(OR($V601&lt;2.7,$V601&gt;90),"Age OOR",CG601-1.6449*VLOOKUP(CG$14&amp;"-rse-"&amp;$N601,Equations!$G:$I,3,0)))</f>
        <v/>
      </c>
      <c r="CI601" s="10" t="str">
        <f>IF($AI601="","",IF(OR($V601&lt;2.7,$V601&gt;90),"Age OOR",CG601+1.6449*VLOOKUP(CG$14&amp;"-rse-"&amp;$N601,Equations!$G:$I,3,0)))</f>
        <v/>
      </c>
      <c r="CJ601" s="10" t="str">
        <f t="shared" si="247"/>
        <v/>
      </c>
      <c r="CK601" s="10" t="str">
        <f>IF($AI601="","",IF(OR($V601&lt;2.7,$V601&gt;90),"Age OOR",($AI601-CG601)/VLOOKUP(CG$14&amp;"-rse-"&amp;$N601,Equations!$G:$I,3,0)))</f>
        <v/>
      </c>
      <c r="CL601" s="10" t="str">
        <f>IF($AJ601="","",IF(OR($V601&lt;2.7,$V601&gt;90),"Age OOR",VLOOKUP(CL$14&amp;"-int-"&amp;$O601,Equations!$G:$I,3,0)+VLOOKUP(CL$14&amp;"-sexo-"&amp;$O601,Equations!$G:$I,3,0)*$U601+VLOOKUP(CL$14&amp;"-edad-"&amp;$O601,Equations!$G:$I,3,0)*$V601+VLOOKUP(CL$14&amp;"-est-"&amp;$O601,Equations!$G:$I,3,0)*(1/$W601)+VLOOKUP(CL$14&amp;"-imc-"&amp;$O601,Equations!$G:$I,3,0)*(1/$Q601)))</f>
        <v/>
      </c>
      <c r="CM601" s="10" t="str">
        <f>IF($AJ601="","",IF(OR($V601&lt;2.7,$V601&gt;90),"Age OOR",CL601-1.6449*VLOOKUP(CL$14&amp;"-rse-"&amp;$O601,Equations!$G:$I,3,0)))</f>
        <v/>
      </c>
      <c r="CN601" s="10" t="str">
        <f>IF($AJ601="","",IF(OR($V601&lt;2.7,$V601&gt;90),"Age OOR",CL601+1.6449*VLOOKUP(CL$14&amp;"-rse-"&amp;$O601,Equations!$G:$I,3,0)))</f>
        <v/>
      </c>
      <c r="CO601" s="10" t="str">
        <f t="shared" si="248"/>
        <v/>
      </c>
      <c r="CP601" s="10" t="str">
        <f>IF($AJ601="","",IF(OR($V601&lt;2.7,$V601&gt;90),"Age OOR",($AJ601-CL601)/VLOOKUP(CL$14&amp;"-rse-"&amp;$O601,Equations!$G:$I,3,0)))</f>
        <v/>
      </c>
      <c r="CQ601" s="10" t="str">
        <f>IF($AK601="","",IF(OR($V601&lt;2.7,$V601&gt;90),"Age OOR",EXP(VLOOKUP(CQ$14&amp;"-int-"&amp;$P601,Equations!$G:$I,3,0)+VLOOKUP(CQ$14&amp;"-sexo-"&amp;$P601,Equations!$G:$I,3,0)*$U601+VLOOKUP(CQ$14&amp;"-edad-"&amp;$P601,Equations!$G:$I,3,0)*$V601+VLOOKUP(CQ$14&amp;"-est-"&amp;$P601,Equations!$G:$I,3,0)*(1/$W601)+VLOOKUP(CQ$14&amp;"-imc-"&amp;$P601,Equations!$G:$I,3,0)*(1/$Q601))))</f>
        <v/>
      </c>
      <c r="CR601" s="10" t="str">
        <f>IF($AK601="","",IF(OR($V601&lt;2.7,$V601&gt;90),"Age OOR",EXP(LN(CQ601)-1.6449*VLOOKUP(CQ$14&amp;"-rse-"&amp;$P601,Equations!$G:$I,3,0))))</f>
        <v/>
      </c>
      <c r="CS601" s="10" t="str">
        <f>IF($AK601="","",IF(OR($V601&lt;2.7,$V601&gt;90),"Age OOR",EXP(LN(CQ601)+1.6449*VLOOKUP(CQ$14&amp;"-rse-"&amp;$P601,Equations!$G:$I,3,0))))</f>
        <v/>
      </c>
      <c r="CT601" s="10" t="str">
        <f t="shared" si="249"/>
        <v/>
      </c>
      <c r="CU601" s="10" t="str">
        <f>IF($AK601="","",IF(OR($V601&lt;2.7,$V601&gt;90),"Age OOR",(LN($AK601)-LN(CQ601))/VLOOKUP(CQ$14&amp;"-rse-"&amp;$P601,Equations!$G:$I,3,0)))</f>
        <v/>
      </c>
      <c r="CV601" s="47"/>
    </row>
    <row r="602" spans="5:100" x14ac:dyDescent="0.2">
      <c r="E602" s="23" t="str">
        <f t="shared" si="225"/>
        <v>Age out of range</v>
      </c>
      <c r="F602" s="23" t="str">
        <f t="shared" si="226"/>
        <v>Age out of range</v>
      </c>
      <c r="G602" s="23" t="str">
        <f t="shared" si="227"/>
        <v>Age out of range</v>
      </c>
      <c r="H602" s="23" t="str">
        <f t="shared" si="228"/>
        <v>Age out of range</v>
      </c>
      <c r="I602" s="23" t="str">
        <f t="shared" si="229"/>
        <v>Age out of range</v>
      </c>
      <c r="J602" s="23" t="str">
        <f t="shared" si="230"/>
        <v>Age out of range</v>
      </c>
      <c r="K602" s="23" t="str">
        <f t="shared" si="231"/>
        <v>Age out of range</v>
      </c>
      <c r="L602" s="23" t="str">
        <f t="shared" si="232"/>
        <v>Age out of range</v>
      </c>
      <c r="M602" s="23" t="str">
        <f t="shared" si="233"/>
        <v>Age out of range</v>
      </c>
      <c r="N602" s="23" t="str">
        <f t="shared" si="234"/>
        <v>Age out of range</v>
      </c>
      <c r="O602" s="23" t="str">
        <f t="shared" si="235"/>
        <v>Age out of range</v>
      </c>
      <c r="P602" s="23" t="str">
        <f t="shared" si="236"/>
        <v>Age out of range</v>
      </c>
      <c r="Q602" s="23" t="e">
        <f t="shared" si="237"/>
        <v>#DIV/0!</v>
      </c>
      <c r="R602" s="17"/>
      <c r="S602" s="23">
        <v>586</v>
      </c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7"/>
      <c r="AM602" s="47"/>
      <c r="AN602" s="10" t="str">
        <f>IF($Z602="","",IF(OR($V602&lt;2.7,$V602&gt;90),"Age OOR",VLOOKUP(AN$14&amp;"-int-"&amp;$E602,Equations!$G:$I,3,0)+VLOOKUP(AN$14&amp;"-sexo-"&amp;$E602,Equations!$G:$I,3,0)*$U602+VLOOKUP(AN$14&amp;"-edad-"&amp;$E602,Equations!$G:$I,3,0)*$V602+VLOOKUP(AN$14&amp;"-est-"&amp;$E602,Equations!$G:$I,3,0)*(1/$W602)+VLOOKUP(AN$14&amp;"-imc-"&amp;$E602,Equations!$G:$I,3,0)*(1/$Q602)))</f>
        <v/>
      </c>
      <c r="AO602" s="10" t="str">
        <f>IF($Z602="","",IF(OR($V602&lt;2.7,$V602&gt;90),"Age OOR",AN602-1.6449*VLOOKUP(AN$14&amp;"-rse-"&amp;$E602,Equations!$G:$I,3,0)))</f>
        <v/>
      </c>
      <c r="AP602" s="10" t="str">
        <f>IF($Z602="","",IF(OR($V602&lt;2.7,$V602&gt;90),"Age OOR",AN602+1.6449*VLOOKUP(AN$14&amp;"-rse-"&amp;$E602,Equations!$G:$I,3,0)))</f>
        <v/>
      </c>
      <c r="AQ602" s="10" t="str">
        <f t="shared" si="238"/>
        <v/>
      </c>
      <c r="AR602" s="10" t="str">
        <f>IF($Z602="","",IF(OR($V602&lt;2.7,$V602&gt;90),"Age OOR",($Z602-AN602)/VLOOKUP(AN$14&amp;"-rse-"&amp;$E602,Equations!$G:$I,3,0)))</f>
        <v/>
      </c>
      <c r="AS602" s="10" t="str">
        <f>IF($AA602="","",IF(OR($V602&lt;2.7,$V602&gt;90),"Age OOR",VLOOKUP(AS$14&amp;"-int-"&amp;$F602,Equations!$G:$I,3,0)+VLOOKUP(AS$14&amp;"-sexo-"&amp;$F602,Equations!$G:$I,3,0)*$U602+VLOOKUP(AS$14&amp;"-edad-"&amp;$F602,Equations!$G:$I,3,0)*$V602+VLOOKUP(AS$14&amp;"-est-"&amp;$F602,Equations!$G:$I,3,0)*(1/$W602)+VLOOKUP(AS$14&amp;"-imc-"&amp;$F602,Equations!$G:$I,3,0)*(1/$Q602)))</f>
        <v/>
      </c>
      <c r="AT602" s="10" t="str">
        <f>IF($AA602="","",IF(OR($V602&lt;2.7,$V602&gt;90),"Age OOR",AS602-1.6449*VLOOKUP(AS$14&amp;"-rse-"&amp;$F602,Equations!$G:$I,3,0)))</f>
        <v/>
      </c>
      <c r="AU602" s="10" t="str">
        <f>IF($AA602="","",IF(OR($V602&lt;2.7,$V602&gt;90),"Age OOR",AS602+1.6449*VLOOKUP(AS$14&amp;"-rse-"&amp;$F602,Equations!$G:$I,3,0)))</f>
        <v/>
      </c>
      <c r="AV602" s="10" t="str">
        <f t="shared" si="239"/>
        <v/>
      </c>
      <c r="AW602" s="10" t="str">
        <f>IF($AA602="","",IF(OR($V602&lt;2.7,$V602&gt;90),"Age OOR",($AA602-AS602)/VLOOKUP(AS$14&amp;"-rse-"&amp;$F602,Equations!$G:$I,3,0)))</f>
        <v/>
      </c>
      <c r="AX602" s="10" t="str">
        <f>IF($AB602="","",IF(OR($V602&lt;2.7,$V602&gt;90),"Age OOR",VLOOKUP(AX$14&amp;"-int-"&amp;$G602,Equations!$G:$I,3,0)+VLOOKUP(AX$14&amp;"-sexo-"&amp;$G602,Equations!$G:$I,3,0)*$U602+VLOOKUP(AX$14&amp;"-edad-"&amp;$G602,Equations!$G:$I,3,0)*$V602+VLOOKUP(AX$14&amp;"-est-"&amp;$G602,Equations!$G:$I,3,0)*(1/$W602)+VLOOKUP(AX$14&amp;"-imc-"&amp;$G602,Equations!$G:$I,3,0)*(1/$Q602)))</f>
        <v/>
      </c>
      <c r="AY602" s="10" t="str">
        <f>IF($AB602="","",IF(OR($V602&lt;2.7,$V602&gt;90),"Age OOR",AX602-1.6449*VLOOKUP(AX$14&amp;"-rse-"&amp;$G602,Equations!$G:$I,3,0)))</f>
        <v/>
      </c>
      <c r="AZ602" s="10" t="str">
        <f>IF($AB602="","",IF(OR($V602&lt;2.7,$V602&gt;90),"Age OOR",AX602+1.6449*VLOOKUP(AX$14&amp;"-rse-"&amp;$G602,Equations!$G:$I,3,0)))</f>
        <v/>
      </c>
      <c r="BA602" s="10" t="str">
        <f t="shared" si="240"/>
        <v/>
      </c>
      <c r="BB602" s="10" t="str">
        <f>IF($AB602="","",IF(OR($V602&lt;2.7,$V602&gt;90),"Age OOR",($AB602-AX602)/VLOOKUP(AX$14&amp;"-rse-"&amp;$G602,Equations!$G:$I,3,0)))</f>
        <v/>
      </c>
      <c r="BC602" s="10" t="str">
        <f>IF($AC602="","",IF(OR($V602&lt;2.7,$V602&gt;90),"Age OOR",VLOOKUP(BC$14&amp;"-int-"&amp;$H602,Equations!$G:$I,3,0)+VLOOKUP(BC$14&amp;"-sexo-"&amp;$H602,Equations!$G:$I,3,0)*$U602+VLOOKUP(BC$14&amp;"-edad-"&amp;$H602,Equations!$G:$I,3,0)*$V602+VLOOKUP(BC$14&amp;"-est-"&amp;$H602,Equations!$G:$I,3,0)*(1/$W602)+VLOOKUP(BC$14&amp;"-imc-"&amp;$H602,Equations!$G:$I,3,0)*(1/$Q602)))</f>
        <v/>
      </c>
      <c r="BD602" s="10" t="str">
        <f>IF($AC602="","",IF(OR($V602&lt;2.7,$V602&gt;90),"Age OOR",BC602-1.6449*VLOOKUP(BC$14&amp;"-rse-"&amp;$H602,Equations!$G:$I,3,0)))</f>
        <v/>
      </c>
      <c r="BE602" s="10" t="str">
        <f>IF($AC602="","",IF(OR($V602&lt;2.7,$V602&gt;90),"Age OOR",BC602+1.6449*VLOOKUP(BC$14&amp;"-rse-"&amp;$H602,Equations!$G:$I,3,0)))</f>
        <v/>
      </c>
      <c r="BF602" s="10" t="str">
        <f t="shared" si="241"/>
        <v/>
      </c>
      <c r="BG602" s="10" t="str">
        <f>IF($AC602="","",IF(OR($V602&lt;2.7,$V602&gt;90),"Age OOR",($AC602-BC602)/VLOOKUP(BC$14&amp;"-rse-"&amp;$H602,Equations!$G:$I,3,0)))</f>
        <v/>
      </c>
      <c r="BH602" s="10" t="str">
        <f>IF($AD602="","",IF(OR($V602&lt;2.7,$V602&gt;90),"Age OOR",VLOOKUP(BH$14&amp;"-int-"&amp;$I602,Equations!$G:$I,3,0)+VLOOKUP(BH$14&amp;"-sexo-"&amp;$I602,Equations!$G:$I,3,0)*$U602+VLOOKUP(BH$14&amp;"-edad-"&amp;$I602,Equations!$G:$I,3,0)*$V602+VLOOKUP(BH$14&amp;"-est-"&amp;$I602,Equations!$G:$I,3,0)*(1/$W602)+VLOOKUP(BH$14&amp;"-imc-"&amp;$I602,Equations!$G:$I,3,0)*(1/$Q602)))</f>
        <v/>
      </c>
      <c r="BI602" s="10" t="str">
        <f>IF($AD602="","",IF(OR($V602&lt;2.7,$V602&gt;90),"Age OOR",BH602-1.6449*VLOOKUP(BH$14&amp;"-rse-"&amp;$I602,Equations!$G:$I,3,0)))</f>
        <v/>
      </c>
      <c r="BJ602" s="10" t="str">
        <f>IF($AD602="","",IF(OR($V602&lt;2.7,$V602&gt;90),"Age OOR",BH602+1.6449*VLOOKUP(BH$14&amp;"-rse-"&amp;$I602,Equations!$G:$I,3,0)))</f>
        <v/>
      </c>
      <c r="BK602" s="10" t="str">
        <f t="shared" si="242"/>
        <v/>
      </c>
      <c r="BL602" s="10" t="str">
        <f>IF($AD602="","",IF(OR($V602&lt;2.7,$V602&gt;90),"Age OOR",($AD602-BH602)/VLOOKUP(BH$14&amp;"-rse-"&amp;$I602,Equations!$G:$I,3,0)))</f>
        <v/>
      </c>
      <c r="BM602" s="10" t="str">
        <f>IF($AE602="","",IF(OR($V602&lt;2.7,$V602&gt;90),"Age OOR",VLOOKUP(BM$14&amp;"-int-"&amp;$J602,Equations!$G:$I,3,0)+VLOOKUP(BM$14&amp;"-sexo-"&amp;$J602,Equations!$G:$I,3,0)*$U602+VLOOKUP(BM$14&amp;"-edad-"&amp;$J602,Equations!$G:$I,3,0)*$V602+VLOOKUP(BM$14&amp;"-est-"&amp;$J602,Equations!$G:$I,3,0)*(1/$W602)+VLOOKUP(BM$14&amp;"-imc-"&amp;$J602,Equations!$G:$I,3,0)*(1/$Q602)))</f>
        <v/>
      </c>
      <c r="BN602" s="10" t="str">
        <f>IF($AE602="","",IF(OR($V602&lt;2.7,$V602&gt;90),"Age OOR",BM602-1.6449*VLOOKUP(BM$14&amp;"-rse-"&amp;$J602,Equations!$G:$I,3,0)))</f>
        <v/>
      </c>
      <c r="BO602" s="10" t="str">
        <f>IF($AE602="","",IF(OR($V602&lt;2.7,$V602&gt;90),"Age OOR",BM602+1.6449*VLOOKUP(BM$14&amp;"-rse-"&amp;$J602,Equations!$G:$I,3,0)))</f>
        <v/>
      </c>
      <c r="BP602" s="10" t="str">
        <f t="shared" si="243"/>
        <v/>
      </c>
      <c r="BQ602" s="10" t="str">
        <f>IF($AE602="","",IF(OR($V602&lt;2.7,$V602&gt;90),"Age OOR",($AE602-BM602)/VLOOKUP(BM$14&amp;"-rse-"&amp;$J602,Equations!$G:$I,3,0)))</f>
        <v/>
      </c>
      <c r="BR602" s="10" t="str">
        <f>IF($AF602="","",IF(OR($V602&lt;2.7,$V602&gt;90),"Age OOR",VLOOKUP(BR$14&amp;"-int-"&amp;$K602,Equations!$G:$I,3,0)+VLOOKUP(BR$14&amp;"-sexo-"&amp;$K602,Equations!$G:$I,3,0)*$U602+VLOOKUP(BR$14&amp;"-edad-"&amp;$K602,Equations!$G:$I,3,0)*$V602+VLOOKUP(BR$14&amp;"-est-"&amp;$K602,Equations!$G:$I,3,0)*(1/$W602)+VLOOKUP(BR$14&amp;"-imc-"&amp;$K602,Equations!$G:$I,3,0)*(1/$Q602)))</f>
        <v/>
      </c>
      <c r="BS602" s="10" t="str">
        <f>IF($AF602="","",IF(OR($V602&lt;2.7,$V602&gt;90),"Age OOR",BR602-1.6449*VLOOKUP(BR$14&amp;"-rse-"&amp;$K602,Equations!$G:$I,3,0)))</f>
        <v/>
      </c>
      <c r="BT602" s="10" t="str">
        <f>IF($AF602="","",IF(OR($V602&lt;2.7,$V602&gt;90),"Age OOR",BR602+1.6449*VLOOKUP(BR$14&amp;"-rse-"&amp;$K602,Equations!$G:$I,3,0)))</f>
        <v/>
      </c>
      <c r="BU602" s="10" t="str">
        <f t="shared" si="244"/>
        <v/>
      </c>
      <c r="BV602" s="10" t="str">
        <f>IF($AF602="","",IF(OR($V602&lt;2.7,$V602&gt;90),"Age OOR",($AF602-BR602)/VLOOKUP(BR$14&amp;"-rse-"&amp;$K602,Equations!$G:$I,3,0)))</f>
        <v/>
      </c>
      <c r="BW602" s="10" t="str">
        <f>IF($AG602="","",IF(OR($V602&lt;2.7,$V602&gt;90),"Age OOR",VLOOKUP(BW$14&amp;"-int-"&amp;$L602,Equations!$G:$I,3,0)+VLOOKUP(BW$14&amp;"-sexo-"&amp;$L602,Equations!$G:$I,3,0)*$U602+VLOOKUP(BW$14&amp;"-edad-"&amp;$L602,Equations!$G:$I,3,0)*$V602+VLOOKUP(BW$14&amp;"-est-"&amp;$L602,Equations!$G:$I,3,0)*(1/$W602)+VLOOKUP(BW$14&amp;"-imc-"&amp;$L602,Equations!$G:$I,3,0)*(1/$Q602)))</f>
        <v/>
      </c>
      <c r="BX602" s="10" t="str">
        <f>IF($AG602="","",IF(OR($V602&lt;2.7,$V602&gt;90),"Age OOR",BW602-1.6449*VLOOKUP(BW$14&amp;"-rse-"&amp;$L602,Equations!$G:$I,3,0)))</f>
        <v/>
      </c>
      <c r="BY602" s="10" t="str">
        <f>IF($AG602="","",IF(OR($V602&lt;2.7,$V602&gt;90),"Age OOR",BW602+1.6449*VLOOKUP(BW$14&amp;"-rse-"&amp;$L602,Equations!$G:$I,3,0)))</f>
        <v/>
      </c>
      <c r="BZ602" s="10" t="str">
        <f t="shared" si="245"/>
        <v/>
      </c>
      <c r="CA602" s="10" t="str">
        <f>IF($AG602="","",IF(OR($V602&lt;2.7,$V602&gt;90),"Age OOR",($AG602-BW602)/VLOOKUP(BW$14&amp;"-rse-"&amp;$L602,Equations!$G:$I,3,0)))</f>
        <v/>
      </c>
      <c r="CB602" s="10" t="str">
        <f>IF($AH602="","",IF(OR($V602&lt;2.7,$V602&gt;90),"Age OOR",VLOOKUP(CB$14&amp;"-int-"&amp;$M602,Equations!$G:$I,3,0)+VLOOKUP(CB$14&amp;"-sexo-"&amp;$M602,Equations!$G:$I,3,0)*$U602+VLOOKUP(CB$14&amp;"-edad-"&amp;$M602,Equations!$G:$I,3,0)*$V602+VLOOKUP(CB$14&amp;"-est-"&amp;$M602,Equations!$G:$I,3,0)*(1/$W602)+VLOOKUP(CB$14&amp;"-imc-"&amp;$M602,Equations!$G:$I,3,0)*(1/$Q602)))</f>
        <v/>
      </c>
      <c r="CC602" s="10" t="str">
        <f>IF($AH602="","",IF(OR($V602&lt;2.7,$V602&gt;90),"Age OOR",CB602-1.6449*VLOOKUP(CB$14&amp;"-rse-"&amp;$M602,Equations!$G:$I,3,0)))</f>
        <v/>
      </c>
      <c r="CD602" s="10" t="str">
        <f>IF($AH602="","",IF(OR($V602&lt;2.7,$V602&gt;90),"Age OOR",CB602+1.6449*VLOOKUP(CB$14&amp;"-rse-"&amp;$M602,Equations!$G:$I,3,0)))</f>
        <v/>
      </c>
      <c r="CE602" s="10" t="str">
        <f t="shared" si="246"/>
        <v/>
      </c>
      <c r="CF602" s="10" t="str">
        <f>IF($AH602="","",IF(OR($V602&lt;2.7,$V602&gt;90),"Age OOR",($AH602-CB602)/VLOOKUP(CB$14&amp;"-rse-"&amp;$M602,Equations!$G:$I,3,0)))</f>
        <v/>
      </c>
      <c r="CG602" s="10" t="str">
        <f>IF($AI602="","",IF(OR($V602&lt;2.7,$V602&gt;90),"Age OOR",VLOOKUP(CG$14&amp;"-int-"&amp;$N602,Equations!$G:$I,3,0)+VLOOKUP(CG$14&amp;"-sexo-"&amp;$N602,Equations!$G:$I,3,0)*$U602+VLOOKUP(CG$14&amp;"-edad-"&amp;$N602,Equations!$G:$I,3,0)*$V602+VLOOKUP(CG$14&amp;"-est-"&amp;$N602,Equations!$G:$I,3,0)*(1/$W602)+VLOOKUP(CG$14&amp;"-imc-"&amp;$N602,Equations!$G:$I,3,0)*(1/$Q602)))</f>
        <v/>
      </c>
      <c r="CH602" s="10" t="str">
        <f>IF($AI602="","",IF(OR($V602&lt;2.7,$V602&gt;90),"Age OOR",CG602-1.6449*VLOOKUP(CG$14&amp;"-rse-"&amp;$N602,Equations!$G:$I,3,0)))</f>
        <v/>
      </c>
      <c r="CI602" s="10" t="str">
        <f>IF($AI602="","",IF(OR($V602&lt;2.7,$V602&gt;90),"Age OOR",CG602+1.6449*VLOOKUP(CG$14&amp;"-rse-"&amp;$N602,Equations!$G:$I,3,0)))</f>
        <v/>
      </c>
      <c r="CJ602" s="10" t="str">
        <f t="shared" si="247"/>
        <v/>
      </c>
      <c r="CK602" s="10" t="str">
        <f>IF($AI602="","",IF(OR($V602&lt;2.7,$V602&gt;90),"Age OOR",($AI602-CG602)/VLOOKUP(CG$14&amp;"-rse-"&amp;$N602,Equations!$G:$I,3,0)))</f>
        <v/>
      </c>
      <c r="CL602" s="10" t="str">
        <f>IF($AJ602="","",IF(OR($V602&lt;2.7,$V602&gt;90),"Age OOR",VLOOKUP(CL$14&amp;"-int-"&amp;$O602,Equations!$G:$I,3,0)+VLOOKUP(CL$14&amp;"-sexo-"&amp;$O602,Equations!$G:$I,3,0)*$U602+VLOOKUP(CL$14&amp;"-edad-"&amp;$O602,Equations!$G:$I,3,0)*$V602+VLOOKUP(CL$14&amp;"-est-"&amp;$O602,Equations!$G:$I,3,0)*(1/$W602)+VLOOKUP(CL$14&amp;"-imc-"&amp;$O602,Equations!$G:$I,3,0)*(1/$Q602)))</f>
        <v/>
      </c>
      <c r="CM602" s="10" t="str">
        <f>IF($AJ602="","",IF(OR($V602&lt;2.7,$V602&gt;90),"Age OOR",CL602-1.6449*VLOOKUP(CL$14&amp;"-rse-"&amp;$O602,Equations!$G:$I,3,0)))</f>
        <v/>
      </c>
      <c r="CN602" s="10" t="str">
        <f>IF($AJ602="","",IF(OR($V602&lt;2.7,$V602&gt;90),"Age OOR",CL602+1.6449*VLOOKUP(CL$14&amp;"-rse-"&amp;$O602,Equations!$G:$I,3,0)))</f>
        <v/>
      </c>
      <c r="CO602" s="10" t="str">
        <f t="shared" si="248"/>
        <v/>
      </c>
      <c r="CP602" s="10" t="str">
        <f>IF($AJ602="","",IF(OR($V602&lt;2.7,$V602&gt;90),"Age OOR",($AJ602-CL602)/VLOOKUP(CL$14&amp;"-rse-"&amp;$O602,Equations!$G:$I,3,0)))</f>
        <v/>
      </c>
      <c r="CQ602" s="10" t="str">
        <f>IF($AK602="","",IF(OR($V602&lt;2.7,$V602&gt;90),"Age OOR",EXP(VLOOKUP(CQ$14&amp;"-int-"&amp;$P602,Equations!$G:$I,3,0)+VLOOKUP(CQ$14&amp;"-sexo-"&amp;$P602,Equations!$G:$I,3,0)*$U602+VLOOKUP(CQ$14&amp;"-edad-"&amp;$P602,Equations!$G:$I,3,0)*$V602+VLOOKUP(CQ$14&amp;"-est-"&amp;$P602,Equations!$G:$I,3,0)*(1/$W602)+VLOOKUP(CQ$14&amp;"-imc-"&amp;$P602,Equations!$G:$I,3,0)*(1/$Q602))))</f>
        <v/>
      </c>
      <c r="CR602" s="10" t="str">
        <f>IF($AK602="","",IF(OR($V602&lt;2.7,$V602&gt;90),"Age OOR",EXP(LN(CQ602)-1.6449*VLOOKUP(CQ$14&amp;"-rse-"&amp;$P602,Equations!$G:$I,3,0))))</f>
        <v/>
      </c>
      <c r="CS602" s="10" t="str">
        <f>IF($AK602="","",IF(OR($V602&lt;2.7,$V602&gt;90),"Age OOR",EXP(LN(CQ602)+1.6449*VLOOKUP(CQ$14&amp;"-rse-"&amp;$P602,Equations!$G:$I,3,0))))</f>
        <v/>
      </c>
      <c r="CT602" s="10" t="str">
        <f t="shared" si="249"/>
        <v/>
      </c>
      <c r="CU602" s="10" t="str">
        <f>IF($AK602="","",IF(OR($V602&lt;2.7,$V602&gt;90),"Age OOR",(LN($AK602)-LN(CQ602))/VLOOKUP(CQ$14&amp;"-rse-"&amp;$P602,Equations!$G:$I,3,0)))</f>
        <v/>
      </c>
      <c r="CV602" s="47"/>
    </row>
    <row r="603" spans="5:100" x14ac:dyDescent="0.2">
      <c r="E603" s="23" t="str">
        <f t="shared" si="225"/>
        <v>Age out of range</v>
      </c>
      <c r="F603" s="23" t="str">
        <f t="shared" si="226"/>
        <v>Age out of range</v>
      </c>
      <c r="G603" s="23" t="str">
        <f t="shared" si="227"/>
        <v>Age out of range</v>
      </c>
      <c r="H603" s="23" t="str">
        <f t="shared" si="228"/>
        <v>Age out of range</v>
      </c>
      <c r="I603" s="23" t="str">
        <f t="shared" si="229"/>
        <v>Age out of range</v>
      </c>
      <c r="J603" s="23" t="str">
        <f t="shared" si="230"/>
        <v>Age out of range</v>
      </c>
      <c r="K603" s="23" t="str">
        <f t="shared" si="231"/>
        <v>Age out of range</v>
      </c>
      <c r="L603" s="23" t="str">
        <f t="shared" si="232"/>
        <v>Age out of range</v>
      </c>
      <c r="M603" s="23" t="str">
        <f t="shared" si="233"/>
        <v>Age out of range</v>
      </c>
      <c r="N603" s="23" t="str">
        <f t="shared" si="234"/>
        <v>Age out of range</v>
      </c>
      <c r="O603" s="23" t="str">
        <f t="shared" si="235"/>
        <v>Age out of range</v>
      </c>
      <c r="P603" s="23" t="str">
        <f t="shared" si="236"/>
        <v>Age out of range</v>
      </c>
      <c r="Q603" s="23" t="e">
        <f t="shared" si="237"/>
        <v>#DIV/0!</v>
      </c>
      <c r="R603" s="17"/>
      <c r="S603" s="23">
        <v>587</v>
      </c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7"/>
      <c r="AM603" s="47"/>
      <c r="AN603" s="10" t="str">
        <f>IF($Z603="","",IF(OR($V603&lt;2.7,$V603&gt;90),"Age OOR",VLOOKUP(AN$14&amp;"-int-"&amp;$E603,Equations!$G:$I,3,0)+VLOOKUP(AN$14&amp;"-sexo-"&amp;$E603,Equations!$G:$I,3,0)*$U603+VLOOKUP(AN$14&amp;"-edad-"&amp;$E603,Equations!$G:$I,3,0)*$V603+VLOOKUP(AN$14&amp;"-est-"&amp;$E603,Equations!$G:$I,3,0)*(1/$W603)+VLOOKUP(AN$14&amp;"-imc-"&amp;$E603,Equations!$G:$I,3,0)*(1/$Q603)))</f>
        <v/>
      </c>
      <c r="AO603" s="10" t="str">
        <f>IF($Z603="","",IF(OR($V603&lt;2.7,$V603&gt;90),"Age OOR",AN603-1.6449*VLOOKUP(AN$14&amp;"-rse-"&amp;$E603,Equations!$G:$I,3,0)))</f>
        <v/>
      </c>
      <c r="AP603" s="10" t="str">
        <f>IF($Z603="","",IF(OR($V603&lt;2.7,$V603&gt;90),"Age OOR",AN603+1.6449*VLOOKUP(AN$14&amp;"-rse-"&amp;$E603,Equations!$G:$I,3,0)))</f>
        <v/>
      </c>
      <c r="AQ603" s="10" t="str">
        <f t="shared" si="238"/>
        <v/>
      </c>
      <c r="AR603" s="10" t="str">
        <f>IF($Z603="","",IF(OR($V603&lt;2.7,$V603&gt;90),"Age OOR",($Z603-AN603)/VLOOKUP(AN$14&amp;"-rse-"&amp;$E603,Equations!$G:$I,3,0)))</f>
        <v/>
      </c>
      <c r="AS603" s="10" t="str">
        <f>IF($AA603="","",IF(OR($V603&lt;2.7,$V603&gt;90),"Age OOR",VLOOKUP(AS$14&amp;"-int-"&amp;$F603,Equations!$G:$I,3,0)+VLOOKUP(AS$14&amp;"-sexo-"&amp;$F603,Equations!$G:$I,3,0)*$U603+VLOOKUP(AS$14&amp;"-edad-"&amp;$F603,Equations!$G:$I,3,0)*$V603+VLOOKUP(AS$14&amp;"-est-"&amp;$F603,Equations!$G:$I,3,0)*(1/$W603)+VLOOKUP(AS$14&amp;"-imc-"&amp;$F603,Equations!$G:$I,3,0)*(1/$Q603)))</f>
        <v/>
      </c>
      <c r="AT603" s="10" t="str">
        <f>IF($AA603="","",IF(OR($V603&lt;2.7,$V603&gt;90),"Age OOR",AS603-1.6449*VLOOKUP(AS$14&amp;"-rse-"&amp;$F603,Equations!$G:$I,3,0)))</f>
        <v/>
      </c>
      <c r="AU603" s="10" t="str">
        <f>IF($AA603="","",IF(OR($V603&lt;2.7,$V603&gt;90),"Age OOR",AS603+1.6449*VLOOKUP(AS$14&amp;"-rse-"&amp;$F603,Equations!$G:$I,3,0)))</f>
        <v/>
      </c>
      <c r="AV603" s="10" t="str">
        <f t="shared" si="239"/>
        <v/>
      </c>
      <c r="AW603" s="10" t="str">
        <f>IF($AA603="","",IF(OR($V603&lt;2.7,$V603&gt;90),"Age OOR",($AA603-AS603)/VLOOKUP(AS$14&amp;"-rse-"&amp;$F603,Equations!$G:$I,3,0)))</f>
        <v/>
      </c>
      <c r="AX603" s="10" t="str">
        <f>IF($AB603="","",IF(OR($V603&lt;2.7,$V603&gt;90),"Age OOR",VLOOKUP(AX$14&amp;"-int-"&amp;$G603,Equations!$G:$I,3,0)+VLOOKUP(AX$14&amp;"-sexo-"&amp;$G603,Equations!$G:$I,3,0)*$U603+VLOOKUP(AX$14&amp;"-edad-"&amp;$G603,Equations!$G:$I,3,0)*$V603+VLOOKUP(AX$14&amp;"-est-"&amp;$G603,Equations!$G:$I,3,0)*(1/$W603)+VLOOKUP(AX$14&amp;"-imc-"&amp;$G603,Equations!$G:$I,3,0)*(1/$Q603)))</f>
        <v/>
      </c>
      <c r="AY603" s="10" t="str">
        <f>IF($AB603="","",IF(OR($V603&lt;2.7,$V603&gt;90),"Age OOR",AX603-1.6449*VLOOKUP(AX$14&amp;"-rse-"&amp;$G603,Equations!$G:$I,3,0)))</f>
        <v/>
      </c>
      <c r="AZ603" s="10" t="str">
        <f>IF($AB603="","",IF(OR($V603&lt;2.7,$V603&gt;90),"Age OOR",AX603+1.6449*VLOOKUP(AX$14&amp;"-rse-"&amp;$G603,Equations!$G:$I,3,0)))</f>
        <v/>
      </c>
      <c r="BA603" s="10" t="str">
        <f t="shared" si="240"/>
        <v/>
      </c>
      <c r="BB603" s="10" t="str">
        <f>IF($AB603="","",IF(OR($V603&lt;2.7,$V603&gt;90),"Age OOR",($AB603-AX603)/VLOOKUP(AX$14&amp;"-rse-"&amp;$G603,Equations!$G:$I,3,0)))</f>
        <v/>
      </c>
      <c r="BC603" s="10" t="str">
        <f>IF($AC603="","",IF(OR($V603&lt;2.7,$V603&gt;90),"Age OOR",VLOOKUP(BC$14&amp;"-int-"&amp;$H603,Equations!$G:$I,3,0)+VLOOKUP(BC$14&amp;"-sexo-"&amp;$H603,Equations!$G:$I,3,0)*$U603+VLOOKUP(BC$14&amp;"-edad-"&amp;$H603,Equations!$G:$I,3,0)*$V603+VLOOKUP(BC$14&amp;"-est-"&amp;$H603,Equations!$G:$I,3,0)*(1/$W603)+VLOOKUP(BC$14&amp;"-imc-"&amp;$H603,Equations!$G:$I,3,0)*(1/$Q603)))</f>
        <v/>
      </c>
      <c r="BD603" s="10" t="str">
        <f>IF($AC603="","",IF(OR($V603&lt;2.7,$V603&gt;90),"Age OOR",BC603-1.6449*VLOOKUP(BC$14&amp;"-rse-"&amp;$H603,Equations!$G:$I,3,0)))</f>
        <v/>
      </c>
      <c r="BE603" s="10" t="str">
        <f>IF($AC603="","",IF(OR($V603&lt;2.7,$V603&gt;90),"Age OOR",BC603+1.6449*VLOOKUP(BC$14&amp;"-rse-"&amp;$H603,Equations!$G:$I,3,0)))</f>
        <v/>
      </c>
      <c r="BF603" s="10" t="str">
        <f t="shared" si="241"/>
        <v/>
      </c>
      <c r="BG603" s="10" t="str">
        <f>IF($AC603="","",IF(OR($V603&lt;2.7,$V603&gt;90),"Age OOR",($AC603-BC603)/VLOOKUP(BC$14&amp;"-rse-"&amp;$H603,Equations!$G:$I,3,0)))</f>
        <v/>
      </c>
      <c r="BH603" s="10" t="str">
        <f>IF($AD603="","",IF(OR($V603&lt;2.7,$V603&gt;90),"Age OOR",VLOOKUP(BH$14&amp;"-int-"&amp;$I603,Equations!$G:$I,3,0)+VLOOKUP(BH$14&amp;"-sexo-"&amp;$I603,Equations!$G:$I,3,0)*$U603+VLOOKUP(BH$14&amp;"-edad-"&amp;$I603,Equations!$G:$I,3,0)*$V603+VLOOKUP(BH$14&amp;"-est-"&amp;$I603,Equations!$G:$I,3,0)*(1/$W603)+VLOOKUP(BH$14&amp;"-imc-"&amp;$I603,Equations!$G:$I,3,0)*(1/$Q603)))</f>
        <v/>
      </c>
      <c r="BI603" s="10" t="str">
        <f>IF($AD603="","",IF(OR($V603&lt;2.7,$V603&gt;90),"Age OOR",BH603-1.6449*VLOOKUP(BH$14&amp;"-rse-"&amp;$I603,Equations!$G:$I,3,0)))</f>
        <v/>
      </c>
      <c r="BJ603" s="10" t="str">
        <f>IF($AD603="","",IF(OR($V603&lt;2.7,$V603&gt;90),"Age OOR",BH603+1.6449*VLOOKUP(BH$14&amp;"-rse-"&amp;$I603,Equations!$G:$I,3,0)))</f>
        <v/>
      </c>
      <c r="BK603" s="10" t="str">
        <f t="shared" si="242"/>
        <v/>
      </c>
      <c r="BL603" s="10" t="str">
        <f>IF($AD603="","",IF(OR($V603&lt;2.7,$V603&gt;90),"Age OOR",($AD603-BH603)/VLOOKUP(BH$14&amp;"-rse-"&amp;$I603,Equations!$G:$I,3,0)))</f>
        <v/>
      </c>
      <c r="BM603" s="10" t="str">
        <f>IF($AE603="","",IF(OR($V603&lt;2.7,$V603&gt;90),"Age OOR",VLOOKUP(BM$14&amp;"-int-"&amp;$J603,Equations!$G:$I,3,0)+VLOOKUP(BM$14&amp;"-sexo-"&amp;$J603,Equations!$G:$I,3,0)*$U603+VLOOKUP(BM$14&amp;"-edad-"&amp;$J603,Equations!$G:$I,3,0)*$V603+VLOOKUP(BM$14&amp;"-est-"&amp;$J603,Equations!$G:$I,3,0)*(1/$W603)+VLOOKUP(BM$14&amp;"-imc-"&amp;$J603,Equations!$G:$I,3,0)*(1/$Q603)))</f>
        <v/>
      </c>
      <c r="BN603" s="10" t="str">
        <f>IF($AE603="","",IF(OR($V603&lt;2.7,$V603&gt;90),"Age OOR",BM603-1.6449*VLOOKUP(BM$14&amp;"-rse-"&amp;$J603,Equations!$G:$I,3,0)))</f>
        <v/>
      </c>
      <c r="BO603" s="10" t="str">
        <f>IF($AE603="","",IF(OR($V603&lt;2.7,$V603&gt;90),"Age OOR",BM603+1.6449*VLOOKUP(BM$14&amp;"-rse-"&amp;$J603,Equations!$G:$I,3,0)))</f>
        <v/>
      </c>
      <c r="BP603" s="10" t="str">
        <f t="shared" si="243"/>
        <v/>
      </c>
      <c r="BQ603" s="10" t="str">
        <f>IF($AE603="","",IF(OR($V603&lt;2.7,$V603&gt;90),"Age OOR",($AE603-BM603)/VLOOKUP(BM$14&amp;"-rse-"&amp;$J603,Equations!$G:$I,3,0)))</f>
        <v/>
      </c>
      <c r="BR603" s="10" t="str">
        <f>IF($AF603="","",IF(OR($V603&lt;2.7,$V603&gt;90),"Age OOR",VLOOKUP(BR$14&amp;"-int-"&amp;$K603,Equations!$G:$I,3,0)+VLOOKUP(BR$14&amp;"-sexo-"&amp;$K603,Equations!$G:$I,3,0)*$U603+VLOOKUP(BR$14&amp;"-edad-"&amp;$K603,Equations!$G:$I,3,0)*$V603+VLOOKUP(BR$14&amp;"-est-"&amp;$K603,Equations!$G:$I,3,0)*(1/$W603)+VLOOKUP(BR$14&amp;"-imc-"&amp;$K603,Equations!$G:$I,3,0)*(1/$Q603)))</f>
        <v/>
      </c>
      <c r="BS603" s="10" t="str">
        <f>IF($AF603="","",IF(OR($V603&lt;2.7,$V603&gt;90),"Age OOR",BR603-1.6449*VLOOKUP(BR$14&amp;"-rse-"&amp;$K603,Equations!$G:$I,3,0)))</f>
        <v/>
      </c>
      <c r="BT603" s="10" t="str">
        <f>IF($AF603="","",IF(OR($V603&lt;2.7,$V603&gt;90),"Age OOR",BR603+1.6449*VLOOKUP(BR$14&amp;"-rse-"&amp;$K603,Equations!$G:$I,3,0)))</f>
        <v/>
      </c>
      <c r="BU603" s="10" t="str">
        <f t="shared" si="244"/>
        <v/>
      </c>
      <c r="BV603" s="10" t="str">
        <f>IF($AF603="","",IF(OR($V603&lt;2.7,$V603&gt;90),"Age OOR",($AF603-BR603)/VLOOKUP(BR$14&amp;"-rse-"&amp;$K603,Equations!$G:$I,3,0)))</f>
        <v/>
      </c>
      <c r="BW603" s="10" t="str">
        <f>IF($AG603="","",IF(OR($V603&lt;2.7,$V603&gt;90),"Age OOR",VLOOKUP(BW$14&amp;"-int-"&amp;$L603,Equations!$G:$I,3,0)+VLOOKUP(BW$14&amp;"-sexo-"&amp;$L603,Equations!$G:$I,3,0)*$U603+VLOOKUP(BW$14&amp;"-edad-"&amp;$L603,Equations!$G:$I,3,0)*$V603+VLOOKUP(BW$14&amp;"-est-"&amp;$L603,Equations!$G:$I,3,0)*(1/$W603)+VLOOKUP(BW$14&amp;"-imc-"&amp;$L603,Equations!$G:$I,3,0)*(1/$Q603)))</f>
        <v/>
      </c>
      <c r="BX603" s="10" t="str">
        <f>IF($AG603="","",IF(OR($V603&lt;2.7,$V603&gt;90),"Age OOR",BW603-1.6449*VLOOKUP(BW$14&amp;"-rse-"&amp;$L603,Equations!$G:$I,3,0)))</f>
        <v/>
      </c>
      <c r="BY603" s="10" t="str">
        <f>IF($AG603="","",IF(OR($V603&lt;2.7,$V603&gt;90),"Age OOR",BW603+1.6449*VLOOKUP(BW$14&amp;"-rse-"&amp;$L603,Equations!$G:$I,3,0)))</f>
        <v/>
      </c>
      <c r="BZ603" s="10" t="str">
        <f t="shared" si="245"/>
        <v/>
      </c>
      <c r="CA603" s="10" t="str">
        <f>IF($AG603="","",IF(OR($V603&lt;2.7,$V603&gt;90),"Age OOR",($AG603-BW603)/VLOOKUP(BW$14&amp;"-rse-"&amp;$L603,Equations!$G:$I,3,0)))</f>
        <v/>
      </c>
      <c r="CB603" s="10" t="str">
        <f>IF($AH603="","",IF(OR($V603&lt;2.7,$V603&gt;90),"Age OOR",VLOOKUP(CB$14&amp;"-int-"&amp;$M603,Equations!$G:$I,3,0)+VLOOKUP(CB$14&amp;"-sexo-"&amp;$M603,Equations!$G:$I,3,0)*$U603+VLOOKUP(CB$14&amp;"-edad-"&amp;$M603,Equations!$G:$I,3,0)*$V603+VLOOKUP(CB$14&amp;"-est-"&amp;$M603,Equations!$G:$I,3,0)*(1/$W603)+VLOOKUP(CB$14&amp;"-imc-"&amp;$M603,Equations!$G:$I,3,0)*(1/$Q603)))</f>
        <v/>
      </c>
      <c r="CC603" s="10" t="str">
        <f>IF($AH603="","",IF(OR($V603&lt;2.7,$V603&gt;90),"Age OOR",CB603-1.6449*VLOOKUP(CB$14&amp;"-rse-"&amp;$M603,Equations!$G:$I,3,0)))</f>
        <v/>
      </c>
      <c r="CD603" s="10" t="str">
        <f>IF($AH603="","",IF(OR($V603&lt;2.7,$V603&gt;90),"Age OOR",CB603+1.6449*VLOOKUP(CB$14&amp;"-rse-"&amp;$M603,Equations!$G:$I,3,0)))</f>
        <v/>
      </c>
      <c r="CE603" s="10" t="str">
        <f t="shared" si="246"/>
        <v/>
      </c>
      <c r="CF603" s="10" t="str">
        <f>IF($AH603="","",IF(OR($V603&lt;2.7,$V603&gt;90),"Age OOR",($AH603-CB603)/VLOOKUP(CB$14&amp;"-rse-"&amp;$M603,Equations!$G:$I,3,0)))</f>
        <v/>
      </c>
      <c r="CG603" s="10" t="str">
        <f>IF($AI603="","",IF(OR($V603&lt;2.7,$V603&gt;90),"Age OOR",VLOOKUP(CG$14&amp;"-int-"&amp;$N603,Equations!$G:$I,3,0)+VLOOKUP(CG$14&amp;"-sexo-"&amp;$N603,Equations!$G:$I,3,0)*$U603+VLOOKUP(CG$14&amp;"-edad-"&amp;$N603,Equations!$G:$I,3,0)*$V603+VLOOKUP(CG$14&amp;"-est-"&amp;$N603,Equations!$G:$I,3,0)*(1/$W603)+VLOOKUP(CG$14&amp;"-imc-"&amp;$N603,Equations!$G:$I,3,0)*(1/$Q603)))</f>
        <v/>
      </c>
      <c r="CH603" s="10" t="str">
        <f>IF($AI603="","",IF(OR($V603&lt;2.7,$V603&gt;90),"Age OOR",CG603-1.6449*VLOOKUP(CG$14&amp;"-rse-"&amp;$N603,Equations!$G:$I,3,0)))</f>
        <v/>
      </c>
      <c r="CI603" s="10" t="str">
        <f>IF($AI603="","",IF(OR($V603&lt;2.7,$V603&gt;90),"Age OOR",CG603+1.6449*VLOOKUP(CG$14&amp;"-rse-"&amp;$N603,Equations!$G:$I,3,0)))</f>
        <v/>
      </c>
      <c r="CJ603" s="10" t="str">
        <f t="shared" si="247"/>
        <v/>
      </c>
      <c r="CK603" s="10" t="str">
        <f>IF($AI603="","",IF(OR($V603&lt;2.7,$V603&gt;90),"Age OOR",($AI603-CG603)/VLOOKUP(CG$14&amp;"-rse-"&amp;$N603,Equations!$G:$I,3,0)))</f>
        <v/>
      </c>
      <c r="CL603" s="10" t="str">
        <f>IF($AJ603="","",IF(OR($V603&lt;2.7,$V603&gt;90),"Age OOR",VLOOKUP(CL$14&amp;"-int-"&amp;$O603,Equations!$G:$I,3,0)+VLOOKUP(CL$14&amp;"-sexo-"&amp;$O603,Equations!$G:$I,3,0)*$U603+VLOOKUP(CL$14&amp;"-edad-"&amp;$O603,Equations!$G:$I,3,0)*$V603+VLOOKUP(CL$14&amp;"-est-"&amp;$O603,Equations!$G:$I,3,0)*(1/$W603)+VLOOKUP(CL$14&amp;"-imc-"&amp;$O603,Equations!$G:$I,3,0)*(1/$Q603)))</f>
        <v/>
      </c>
      <c r="CM603" s="10" t="str">
        <f>IF($AJ603="","",IF(OR($V603&lt;2.7,$V603&gt;90),"Age OOR",CL603-1.6449*VLOOKUP(CL$14&amp;"-rse-"&amp;$O603,Equations!$G:$I,3,0)))</f>
        <v/>
      </c>
      <c r="CN603" s="10" t="str">
        <f>IF($AJ603="","",IF(OR($V603&lt;2.7,$V603&gt;90),"Age OOR",CL603+1.6449*VLOOKUP(CL$14&amp;"-rse-"&amp;$O603,Equations!$G:$I,3,0)))</f>
        <v/>
      </c>
      <c r="CO603" s="10" t="str">
        <f t="shared" si="248"/>
        <v/>
      </c>
      <c r="CP603" s="10" t="str">
        <f>IF($AJ603="","",IF(OR($V603&lt;2.7,$V603&gt;90),"Age OOR",($AJ603-CL603)/VLOOKUP(CL$14&amp;"-rse-"&amp;$O603,Equations!$G:$I,3,0)))</f>
        <v/>
      </c>
      <c r="CQ603" s="10" t="str">
        <f>IF($AK603="","",IF(OR($V603&lt;2.7,$V603&gt;90),"Age OOR",EXP(VLOOKUP(CQ$14&amp;"-int-"&amp;$P603,Equations!$G:$I,3,0)+VLOOKUP(CQ$14&amp;"-sexo-"&amp;$P603,Equations!$G:$I,3,0)*$U603+VLOOKUP(CQ$14&amp;"-edad-"&amp;$P603,Equations!$G:$I,3,0)*$V603+VLOOKUP(CQ$14&amp;"-est-"&amp;$P603,Equations!$G:$I,3,0)*(1/$W603)+VLOOKUP(CQ$14&amp;"-imc-"&amp;$P603,Equations!$G:$I,3,0)*(1/$Q603))))</f>
        <v/>
      </c>
      <c r="CR603" s="10" t="str">
        <f>IF($AK603="","",IF(OR($V603&lt;2.7,$V603&gt;90),"Age OOR",EXP(LN(CQ603)-1.6449*VLOOKUP(CQ$14&amp;"-rse-"&amp;$P603,Equations!$G:$I,3,0))))</f>
        <v/>
      </c>
      <c r="CS603" s="10" t="str">
        <f>IF($AK603="","",IF(OR($V603&lt;2.7,$V603&gt;90),"Age OOR",EXP(LN(CQ603)+1.6449*VLOOKUP(CQ$14&amp;"-rse-"&amp;$P603,Equations!$G:$I,3,0))))</f>
        <v/>
      </c>
      <c r="CT603" s="10" t="str">
        <f t="shared" si="249"/>
        <v/>
      </c>
      <c r="CU603" s="10" t="str">
        <f>IF($AK603="","",IF(OR($V603&lt;2.7,$V603&gt;90),"Age OOR",(LN($AK603)-LN(CQ603))/VLOOKUP(CQ$14&amp;"-rse-"&amp;$P603,Equations!$G:$I,3,0)))</f>
        <v/>
      </c>
      <c r="CV603" s="47"/>
    </row>
    <row r="604" spans="5:100" x14ac:dyDescent="0.2">
      <c r="E604" s="23" t="str">
        <f t="shared" si="225"/>
        <v>Age out of range</v>
      </c>
      <c r="F604" s="23" t="str">
        <f t="shared" si="226"/>
        <v>Age out of range</v>
      </c>
      <c r="G604" s="23" t="str">
        <f t="shared" si="227"/>
        <v>Age out of range</v>
      </c>
      <c r="H604" s="23" t="str">
        <f t="shared" si="228"/>
        <v>Age out of range</v>
      </c>
      <c r="I604" s="23" t="str">
        <f t="shared" si="229"/>
        <v>Age out of range</v>
      </c>
      <c r="J604" s="23" t="str">
        <f t="shared" si="230"/>
        <v>Age out of range</v>
      </c>
      <c r="K604" s="23" t="str">
        <f t="shared" si="231"/>
        <v>Age out of range</v>
      </c>
      <c r="L604" s="23" t="str">
        <f t="shared" si="232"/>
        <v>Age out of range</v>
      </c>
      <c r="M604" s="23" t="str">
        <f t="shared" si="233"/>
        <v>Age out of range</v>
      </c>
      <c r="N604" s="23" t="str">
        <f t="shared" si="234"/>
        <v>Age out of range</v>
      </c>
      <c r="O604" s="23" t="str">
        <f t="shared" si="235"/>
        <v>Age out of range</v>
      </c>
      <c r="P604" s="23" t="str">
        <f t="shared" si="236"/>
        <v>Age out of range</v>
      </c>
      <c r="Q604" s="23" t="e">
        <f t="shared" si="237"/>
        <v>#DIV/0!</v>
      </c>
      <c r="R604" s="17"/>
      <c r="S604" s="23">
        <v>588</v>
      </c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7"/>
      <c r="AM604" s="47"/>
      <c r="AN604" s="10" t="str">
        <f>IF($Z604="","",IF(OR($V604&lt;2.7,$V604&gt;90),"Age OOR",VLOOKUP(AN$14&amp;"-int-"&amp;$E604,Equations!$G:$I,3,0)+VLOOKUP(AN$14&amp;"-sexo-"&amp;$E604,Equations!$G:$I,3,0)*$U604+VLOOKUP(AN$14&amp;"-edad-"&amp;$E604,Equations!$G:$I,3,0)*$V604+VLOOKUP(AN$14&amp;"-est-"&amp;$E604,Equations!$G:$I,3,0)*(1/$W604)+VLOOKUP(AN$14&amp;"-imc-"&amp;$E604,Equations!$G:$I,3,0)*(1/$Q604)))</f>
        <v/>
      </c>
      <c r="AO604" s="10" t="str">
        <f>IF($Z604="","",IF(OR($V604&lt;2.7,$V604&gt;90),"Age OOR",AN604-1.6449*VLOOKUP(AN$14&amp;"-rse-"&amp;$E604,Equations!$G:$I,3,0)))</f>
        <v/>
      </c>
      <c r="AP604" s="10" t="str">
        <f>IF($Z604="","",IF(OR($V604&lt;2.7,$V604&gt;90),"Age OOR",AN604+1.6449*VLOOKUP(AN$14&amp;"-rse-"&amp;$E604,Equations!$G:$I,3,0)))</f>
        <v/>
      </c>
      <c r="AQ604" s="10" t="str">
        <f t="shared" si="238"/>
        <v/>
      </c>
      <c r="AR604" s="10" t="str">
        <f>IF($Z604="","",IF(OR($V604&lt;2.7,$V604&gt;90),"Age OOR",($Z604-AN604)/VLOOKUP(AN$14&amp;"-rse-"&amp;$E604,Equations!$G:$I,3,0)))</f>
        <v/>
      </c>
      <c r="AS604" s="10" t="str">
        <f>IF($AA604="","",IF(OR($V604&lt;2.7,$V604&gt;90),"Age OOR",VLOOKUP(AS$14&amp;"-int-"&amp;$F604,Equations!$G:$I,3,0)+VLOOKUP(AS$14&amp;"-sexo-"&amp;$F604,Equations!$G:$I,3,0)*$U604+VLOOKUP(AS$14&amp;"-edad-"&amp;$F604,Equations!$G:$I,3,0)*$V604+VLOOKUP(AS$14&amp;"-est-"&amp;$F604,Equations!$G:$I,3,0)*(1/$W604)+VLOOKUP(AS$14&amp;"-imc-"&amp;$F604,Equations!$G:$I,3,0)*(1/$Q604)))</f>
        <v/>
      </c>
      <c r="AT604" s="10" t="str">
        <f>IF($AA604="","",IF(OR($V604&lt;2.7,$V604&gt;90),"Age OOR",AS604-1.6449*VLOOKUP(AS$14&amp;"-rse-"&amp;$F604,Equations!$G:$I,3,0)))</f>
        <v/>
      </c>
      <c r="AU604" s="10" t="str">
        <f>IF($AA604="","",IF(OR($V604&lt;2.7,$V604&gt;90),"Age OOR",AS604+1.6449*VLOOKUP(AS$14&amp;"-rse-"&amp;$F604,Equations!$G:$I,3,0)))</f>
        <v/>
      </c>
      <c r="AV604" s="10" t="str">
        <f t="shared" si="239"/>
        <v/>
      </c>
      <c r="AW604" s="10" t="str">
        <f>IF($AA604="","",IF(OR($V604&lt;2.7,$V604&gt;90),"Age OOR",($AA604-AS604)/VLOOKUP(AS$14&amp;"-rse-"&amp;$F604,Equations!$G:$I,3,0)))</f>
        <v/>
      </c>
      <c r="AX604" s="10" t="str">
        <f>IF($AB604="","",IF(OR($V604&lt;2.7,$V604&gt;90),"Age OOR",VLOOKUP(AX$14&amp;"-int-"&amp;$G604,Equations!$G:$I,3,0)+VLOOKUP(AX$14&amp;"-sexo-"&amp;$G604,Equations!$G:$I,3,0)*$U604+VLOOKUP(AX$14&amp;"-edad-"&amp;$G604,Equations!$G:$I,3,0)*$V604+VLOOKUP(AX$14&amp;"-est-"&amp;$G604,Equations!$G:$I,3,0)*(1/$W604)+VLOOKUP(AX$14&amp;"-imc-"&amp;$G604,Equations!$G:$I,3,0)*(1/$Q604)))</f>
        <v/>
      </c>
      <c r="AY604" s="10" t="str">
        <f>IF($AB604="","",IF(OR($V604&lt;2.7,$V604&gt;90),"Age OOR",AX604-1.6449*VLOOKUP(AX$14&amp;"-rse-"&amp;$G604,Equations!$G:$I,3,0)))</f>
        <v/>
      </c>
      <c r="AZ604" s="10" t="str">
        <f>IF($AB604="","",IF(OR($V604&lt;2.7,$V604&gt;90),"Age OOR",AX604+1.6449*VLOOKUP(AX$14&amp;"-rse-"&amp;$G604,Equations!$G:$I,3,0)))</f>
        <v/>
      </c>
      <c r="BA604" s="10" t="str">
        <f t="shared" si="240"/>
        <v/>
      </c>
      <c r="BB604" s="10" t="str">
        <f>IF($AB604="","",IF(OR($V604&lt;2.7,$V604&gt;90),"Age OOR",($AB604-AX604)/VLOOKUP(AX$14&amp;"-rse-"&amp;$G604,Equations!$G:$I,3,0)))</f>
        <v/>
      </c>
      <c r="BC604" s="10" t="str">
        <f>IF($AC604="","",IF(OR($V604&lt;2.7,$V604&gt;90),"Age OOR",VLOOKUP(BC$14&amp;"-int-"&amp;$H604,Equations!$G:$I,3,0)+VLOOKUP(BC$14&amp;"-sexo-"&amp;$H604,Equations!$G:$I,3,0)*$U604+VLOOKUP(BC$14&amp;"-edad-"&amp;$H604,Equations!$G:$I,3,0)*$V604+VLOOKUP(BC$14&amp;"-est-"&amp;$H604,Equations!$G:$I,3,0)*(1/$W604)+VLOOKUP(BC$14&amp;"-imc-"&amp;$H604,Equations!$G:$I,3,0)*(1/$Q604)))</f>
        <v/>
      </c>
      <c r="BD604" s="10" t="str">
        <f>IF($AC604="","",IF(OR($V604&lt;2.7,$V604&gt;90),"Age OOR",BC604-1.6449*VLOOKUP(BC$14&amp;"-rse-"&amp;$H604,Equations!$G:$I,3,0)))</f>
        <v/>
      </c>
      <c r="BE604" s="10" t="str">
        <f>IF($AC604="","",IF(OR($V604&lt;2.7,$V604&gt;90),"Age OOR",BC604+1.6449*VLOOKUP(BC$14&amp;"-rse-"&amp;$H604,Equations!$G:$I,3,0)))</f>
        <v/>
      </c>
      <c r="BF604" s="10" t="str">
        <f t="shared" si="241"/>
        <v/>
      </c>
      <c r="BG604" s="10" t="str">
        <f>IF($AC604="","",IF(OR($V604&lt;2.7,$V604&gt;90),"Age OOR",($AC604-BC604)/VLOOKUP(BC$14&amp;"-rse-"&amp;$H604,Equations!$G:$I,3,0)))</f>
        <v/>
      </c>
      <c r="BH604" s="10" t="str">
        <f>IF($AD604="","",IF(OR($V604&lt;2.7,$V604&gt;90),"Age OOR",VLOOKUP(BH$14&amp;"-int-"&amp;$I604,Equations!$G:$I,3,0)+VLOOKUP(BH$14&amp;"-sexo-"&amp;$I604,Equations!$G:$I,3,0)*$U604+VLOOKUP(BH$14&amp;"-edad-"&amp;$I604,Equations!$G:$I,3,0)*$V604+VLOOKUP(BH$14&amp;"-est-"&amp;$I604,Equations!$G:$I,3,0)*(1/$W604)+VLOOKUP(BH$14&amp;"-imc-"&amp;$I604,Equations!$G:$I,3,0)*(1/$Q604)))</f>
        <v/>
      </c>
      <c r="BI604" s="10" t="str">
        <f>IF($AD604="","",IF(OR($V604&lt;2.7,$V604&gt;90),"Age OOR",BH604-1.6449*VLOOKUP(BH$14&amp;"-rse-"&amp;$I604,Equations!$G:$I,3,0)))</f>
        <v/>
      </c>
      <c r="BJ604" s="10" t="str">
        <f>IF($AD604="","",IF(OR($V604&lt;2.7,$V604&gt;90),"Age OOR",BH604+1.6449*VLOOKUP(BH$14&amp;"-rse-"&amp;$I604,Equations!$G:$I,3,0)))</f>
        <v/>
      </c>
      <c r="BK604" s="10" t="str">
        <f t="shared" si="242"/>
        <v/>
      </c>
      <c r="BL604" s="10" t="str">
        <f>IF($AD604="","",IF(OR($V604&lt;2.7,$V604&gt;90),"Age OOR",($AD604-BH604)/VLOOKUP(BH$14&amp;"-rse-"&amp;$I604,Equations!$G:$I,3,0)))</f>
        <v/>
      </c>
      <c r="BM604" s="10" t="str">
        <f>IF($AE604="","",IF(OR($V604&lt;2.7,$V604&gt;90),"Age OOR",VLOOKUP(BM$14&amp;"-int-"&amp;$J604,Equations!$G:$I,3,0)+VLOOKUP(BM$14&amp;"-sexo-"&amp;$J604,Equations!$G:$I,3,0)*$U604+VLOOKUP(BM$14&amp;"-edad-"&amp;$J604,Equations!$G:$I,3,0)*$V604+VLOOKUP(BM$14&amp;"-est-"&amp;$J604,Equations!$G:$I,3,0)*(1/$W604)+VLOOKUP(BM$14&amp;"-imc-"&amp;$J604,Equations!$G:$I,3,0)*(1/$Q604)))</f>
        <v/>
      </c>
      <c r="BN604" s="10" t="str">
        <f>IF($AE604="","",IF(OR($V604&lt;2.7,$V604&gt;90),"Age OOR",BM604-1.6449*VLOOKUP(BM$14&amp;"-rse-"&amp;$J604,Equations!$G:$I,3,0)))</f>
        <v/>
      </c>
      <c r="BO604" s="10" t="str">
        <f>IF($AE604="","",IF(OR($V604&lt;2.7,$V604&gt;90),"Age OOR",BM604+1.6449*VLOOKUP(BM$14&amp;"-rse-"&amp;$J604,Equations!$G:$I,3,0)))</f>
        <v/>
      </c>
      <c r="BP604" s="10" t="str">
        <f t="shared" si="243"/>
        <v/>
      </c>
      <c r="BQ604" s="10" t="str">
        <f>IF($AE604="","",IF(OR($V604&lt;2.7,$V604&gt;90),"Age OOR",($AE604-BM604)/VLOOKUP(BM$14&amp;"-rse-"&amp;$J604,Equations!$G:$I,3,0)))</f>
        <v/>
      </c>
      <c r="BR604" s="10" t="str">
        <f>IF($AF604="","",IF(OR($V604&lt;2.7,$V604&gt;90),"Age OOR",VLOOKUP(BR$14&amp;"-int-"&amp;$K604,Equations!$G:$I,3,0)+VLOOKUP(BR$14&amp;"-sexo-"&amp;$K604,Equations!$G:$I,3,0)*$U604+VLOOKUP(BR$14&amp;"-edad-"&amp;$K604,Equations!$G:$I,3,0)*$V604+VLOOKUP(BR$14&amp;"-est-"&amp;$K604,Equations!$G:$I,3,0)*(1/$W604)+VLOOKUP(BR$14&amp;"-imc-"&amp;$K604,Equations!$G:$I,3,0)*(1/$Q604)))</f>
        <v/>
      </c>
      <c r="BS604" s="10" t="str">
        <f>IF($AF604="","",IF(OR($V604&lt;2.7,$V604&gt;90),"Age OOR",BR604-1.6449*VLOOKUP(BR$14&amp;"-rse-"&amp;$K604,Equations!$G:$I,3,0)))</f>
        <v/>
      </c>
      <c r="BT604" s="10" t="str">
        <f>IF($AF604="","",IF(OR($V604&lt;2.7,$V604&gt;90),"Age OOR",BR604+1.6449*VLOOKUP(BR$14&amp;"-rse-"&amp;$K604,Equations!$G:$I,3,0)))</f>
        <v/>
      </c>
      <c r="BU604" s="10" t="str">
        <f t="shared" si="244"/>
        <v/>
      </c>
      <c r="BV604" s="10" t="str">
        <f>IF($AF604="","",IF(OR($V604&lt;2.7,$V604&gt;90),"Age OOR",($AF604-BR604)/VLOOKUP(BR$14&amp;"-rse-"&amp;$K604,Equations!$G:$I,3,0)))</f>
        <v/>
      </c>
      <c r="BW604" s="10" t="str">
        <f>IF($AG604="","",IF(OR($V604&lt;2.7,$V604&gt;90),"Age OOR",VLOOKUP(BW$14&amp;"-int-"&amp;$L604,Equations!$G:$I,3,0)+VLOOKUP(BW$14&amp;"-sexo-"&amp;$L604,Equations!$G:$I,3,0)*$U604+VLOOKUP(BW$14&amp;"-edad-"&amp;$L604,Equations!$G:$I,3,0)*$V604+VLOOKUP(BW$14&amp;"-est-"&amp;$L604,Equations!$G:$I,3,0)*(1/$W604)+VLOOKUP(BW$14&amp;"-imc-"&amp;$L604,Equations!$G:$I,3,0)*(1/$Q604)))</f>
        <v/>
      </c>
      <c r="BX604" s="10" t="str">
        <f>IF($AG604="","",IF(OR($V604&lt;2.7,$V604&gt;90),"Age OOR",BW604-1.6449*VLOOKUP(BW$14&amp;"-rse-"&amp;$L604,Equations!$G:$I,3,0)))</f>
        <v/>
      </c>
      <c r="BY604" s="10" t="str">
        <f>IF($AG604="","",IF(OR($V604&lt;2.7,$V604&gt;90),"Age OOR",BW604+1.6449*VLOOKUP(BW$14&amp;"-rse-"&amp;$L604,Equations!$G:$I,3,0)))</f>
        <v/>
      </c>
      <c r="BZ604" s="10" t="str">
        <f t="shared" si="245"/>
        <v/>
      </c>
      <c r="CA604" s="10" t="str">
        <f>IF($AG604="","",IF(OR($V604&lt;2.7,$V604&gt;90),"Age OOR",($AG604-BW604)/VLOOKUP(BW$14&amp;"-rse-"&amp;$L604,Equations!$G:$I,3,0)))</f>
        <v/>
      </c>
      <c r="CB604" s="10" t="str">
        <f>IF($AH604="","",IF(OR($V604&lt;2.7,$V604&gt;90),"Age OOR",VLOOKUP(CB$14&amp;"-int-"&amp;$M604,Equations!$G:$I,3,0)+VLOOKUP(CB$14&amp;"-sexo-"&amp;$M604,Equations!$G:$I,3,0)*$U604+VLOOKUP(CB$14&amp;"-edad-"&amp;$M604,Equations!$G:$I,3,0)*$V604+VLOOKUP(CB$14&amp;"-est-"&amp;$M604,Equations!$G:$I,3,0)*(1/$W604)+VLOOKUP(CB$14&amp;"-imc-"&amp;$M604,Equations!$G:$I,3,0)*(1/$Q604)))</f>
        <v/>
      </c>
      <c r="CC604" s="10" t="str">
        <f>IF($AH604="","",IF(OR($V604&lt;2.7,$V604&gt;90),"Age OOR",CB604-1.6449*VLOOKUP(CB$14&amp;"-rse-"&amp;$M604,Equations!$G:$I,3,0)))</f>
        <v/>
      </c>
      <c r="CD604" s="10" t="str">
        <f>IF($AH604="","",IF(OR($V604&lt;2.7,$V604&gt;90),"Age OOR",CB604+1.6449*VLOOKUP(CB$14&amp;"-rse-"&amp;$M604,Equations!$G:$I,3,0)))</f>
        <v/>
      </c>
      <c r="CE604" s="10" t="str">
        <f t="shared" si="246"/>
        <v/>
      </c>
      <c r="CF604" s="10" t="str">
        <f>IF($AH604="","",IF(OR($V604&lt;2.7,$V604&gt;90),"Age OOR",($AH604-CB604)/VLOOKUP(CB$14&amp;"-rse-"&amp;$M604,Equations!$G:$I,3,0)))</f>
        <v/>
      </c>
      <c r="CG604" s="10" t="str">
        <f>IF($AI604="","",IF(OR($V604&lt;2.7,$V604&gt;90),"Age OOR",VLOOKUP(CG$14&amp;"-int-"&amp;$N604,Equations!$G:$I,3,0)+VLOOKUP(CG$14&amp;"-sexo-"&amp;$N604,Equations!$G:$I,3,0)*$U604+VLOOKUP(CG$14&amp;"-edad-"&amp;$N604,Equations!$G:$I,3,0)*$V604+VLOOKUP(CG$14&amp;"-est-"&amp;$N604,Equations!$G:$I,3,0)*(1/$W604)+VLOOKUP(CG$14&amp;"-imc-"&amp;$N604,Equations!$G:$I,3,0)*(1/$Q604)))</f>
        <v/>
      </c>
      <c r="CH604" s="10" t="str">
        <f>IF($AI604="","",IF(OR($V604&lt;2.7,$V604&gt;90),"Age OOR",CG604-1.6449*VLOOKUP(CG$14&amp;"-rse-"&amp;$N604,Equations!$G:$I,3,0)))</f>
        <v/>
      </c>
      <c r="CI604" s="10" t="str">
        <f>IF($AI604="","",IF(OR($V604&lt;2.7,$V604&gt;90),"Age OOR",CG604+1.6449*VLOOKUP(CG$14&amp;"-rse-"&amp;$N604,Equations!$G:$I,3,0)))</f>
        <v/>
      </c>
      <c r="CJ604" s="10" t="str">
        <f t="shared" si="247"/>
        <v/>
      </c>
      <c r="CK604" s="10" t="str">
        <f>IF($AI604="","",IF(OR($V604&lt;2.7,$V604&gt;90),"Age OOR",($AI604-CG604)/VLOOKUP(CG$14&amp;"-rse-"&amp;$N604,Equations!$G:$I,3,0)))</f>
        <v/>
      </c>
      <c r="CL604" s="10" t="str">
        <f>IF($AJ604="","",IF(OR($V604&lt;2.7,$V604&gt;90),"Age OOR",VLOOKUP(CL$14&amp;"-int-"&amp;$O604,Equations!$G:$I,3,0)+VLOOKUP(CL$14&amp;"-sexo-"&amp;$O604,Equations!$G:$I,3,0)*$U604+VLOOKUP(CL$14&amp;"-edad-"&amp;$O604,Equations!$G:$I,3,0)*$V604+VLOOKUP(CL$14&amp;"-est-"&amp;$O604,Equations!$G:$I,3,0)*(1/$W604)+VLOOKUP(CL$14&amp;"-imc-"&amp;$O604,Equations!$G:$I,3,0)*(1/$Q604)))</f>
        <v/>
      </c>
      <c r="CM604" s="10" t="str">
        <f>IF($AJ604="","",IF(OR($V604&lt;2.7,$V604&gt;90),"Age OOR",CL604-1.6449*VLOOKUP(CL$14&amp;"-rse-"&amp;$O604,Equations!$G:$I,3,0)))</f>
        <v/>
      </c>
      <c r="CN604" s="10" t="str">
        <f>IF($AJ604="","",IF(OR($V604&lt;2.7,$V604&gt;90),"Age OOR",CL604+1.6449*VLOOKUP(CL$14&amp;"-rse-"&amp;$O604,Equations!$G:$I,3,0)))</f>
        <v/>
      </c>
      <c r="CO604" s="10" t="str">
        <f t="shared" si="248"/>
        <v/>
      </c>
      <c r="CP604" s="10" t="str">
        <f>IF($AJ604="","",IF(OR($V604&lt;2.7,$V604&gt;90),"Age OOR",($AJ604-CL604)/VLOOKUP(CL$14&amp;"-rse-"&amp;$O604,Equations!$G:$I,3,0)))</f>
        <v/>
      </c>
      <c r="CQ604" s="10" t="str">
        <f>IF($AK604="","",IF(OR($V604&lt;2.7,$V604&gt;90),"Age OOR",EXP(VLOOKUP(CQ$14&amp;"-int-"&amp;$P604,Equations!$G:$I,3,0)+VLOOKUP(CQ$14&amp;"-sexo-"&amp;$P604,Equations!$G:$I,3,0)*$U604+VLOOKUP(CQ$14&amp;"-edad-"&amp;$P604,Equations!$G:$I,3,0)*$V604+VLOOKUP(CQ$14&amp;"-est-"&amp;$P604,Equations!$G:$I,3,0)*(1/$W604)+VLOOKUP(CQ$14&amp;"-imc-"&amp;$P604,Equations!$G:$I,3,0)*(1/$Q604))))</f>
        <v/>
      </c>
      <c r="CR604" s="10" t="str">
        <f>IF($AK604="","",IF(OR($V604&lt;2.7,$V604&gt;90),"Age OOR",EXP(LN(CQ604)-1.6449*VLOOKUP(CQ$14&amp;"-rse-"&amp;$P604,Equations!$G:$I,3,0))))</f>
        <v/>
      </c>
      <c r="CS604" s="10" t="str">
        <f>IF($AK604="","",IF(OR($V604&lt;2.7,$V604&gt;90),"Age OOR",EXP(LN(CQ604)+1.6449*VLOOKUP(CQ$14&amp;"-rse-"&amp;$P604,Equations!$G:$I,3,0))))</f>
        <v/>
      </c>
      <c r="CT604" s="10" t="str">
        <f t="shared" si="249"/>
        <v/>
      </c>
      <c r="CU604" s="10" t="str">
        <f>IF($AK604="","",IF(OR($V604&lt;2.7,$V604&gt;90),"Age OOR",(LN($AK604)-LN(CQ604))/VLOOKUP(CQ$14&amp;"-rse-"&amp;$P604,Equations!$G:$I,3,0)))</f>
        <v/>
      </c>
      <c r="CV604" s="47"/>
    </row>
    <row r="605" spans="5:100" x14ac:dyDescent="0.2">
      <c r="E605" s="23" t="str">
        <f t="shared" si="225"/>
        <v>Age out of range</v>
      </c>
      <c r="F605" s="23" t="str">
        <f t="shared" si="226"/>
        <v>Age out of range</v>
      </c>
      <c r="G605" s="23" t="str">
        <f t="shared" si="227"/>
        <v>Age out of range</v>
      </c>
      <c r="H605" s="23" t="str">
        <f t="shared" si="228"/>
        <v>Age out of range</v>
      </c>
      <c r="I605" s="23" t="str">
        <f t="shared" si="229"/>
        <v>Age out of range</v>
      </c>
      <c r="J605" s="23" t="str">
        <f t="shared" si="230"/>
        <v>Age out of range</v>
      </c>
      <c r="K605" s="23" t="str">
        <f t="shared" si="231"/>
        <v>Age out of range</v>
      </c>
      <c r="L605" s="23" t="str">
        <f t="shared" si="232"/>
        <v>Age out of range</v>
      </c>
      <c r="M605" s="23" t="str">
        <f t="shared" si="233"/>
        <v>Age out of range</v>
      </c>
      <c r="N605" s="23" t="str">
        <f t="shared" si="234"/>
        <v>Age out of range</v>
      </c>
      <c r="O605" s="23" t="str">
        <f t="shared" si="235"/>
        <v>Age out of range</v>
      </c>
      <c r="P605" s="23" t="str">
        <f t="shared" si="236"/>
        <v>Age out of range</v>
      </c>
      <c r="Q605" s="23" t="e">
        <f t="shared" si="237"/>
        <v>#DIV/0!</v>
      </c>
      <c r="R605" s="17"/>
      <c r="S605" s="23">
        <v>589</v>
      </c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7"/>
      <c r="AM605" s="47"/>
      <c r="AN605" s="10" t="str">
        <f>IF($Z605="","",IF(OR($V605&lt;2.7,$V605&gt;90),"Age OOR",VLOOKUP(AN$14&amp;"-int-"&amp;$E605,Equations!$G:$I,3,0)+VLOOKUP(AN$14&amp;"-sexo-"&amp;$E605,Equations!$G:$I,3,0)*$U605+VLOOKUP(AN$14&amp;"-edad-"&amp;$E605,Equations!$G:$I,3,0)*$V605+VLOOKUP(AN$14&amp;"-est-"&amp;$E605,Equations!$G:$I,3,0)*(1/$W605)+VLOOKUP(AN$14&amp;"-imc-"&amp;$E605,Equations!$G:$I,3,0)*(1/$Q605)))</f>
        <v/>
      </c>
      <c r="AO605" s="10" t="str">
        <f>IF($Z605="","",IF(OR($V605&lt;2.7,$V605&gt;90),"Age OOR",AN605-1.6449*VLOOKUP(AN$14&amp;"-rse-"&amp;$E605,Equations!$G:$I,3,0)))</f>
        <v/>
      </c>
      <c r="AP605" s="10" t="str">
        <f>IF($Z605="","",IF(OR($V605&lt;2.7,$V605&gt;90),"Age OOR",AN605+1.6449*VLOOKUP(AN$14&amp;"-rse-"&amp;$E605,Equations!$G:$I,3,0)))</f>
        <v/>
      </c>
      <c r="AQ605" s="10" t="str">
        <f t="shared" si="238"/>
        <v/>
      </c>
      <c r="AR605" s="10" t="str">
        <f>IF($Z605="","",IF(OR($V605&lt;2.7,$V605&gt;90),"Age OOR",($Z605-AN605)/VLOOKUP(AN$14&amp;"-rse-"&amp;$E605,Equations!$G:$I,3,0)))</f>
        <v/>
      </c>
      <c r="AS605" s="10" t="str">
        <f>IF($AA605="","",IF(OR($V605&lt;2.7,$V605&gt;90),"Age OOR",VLOOKUP(AS$14&amp;"-int-"&amp;$F605,Equations!$G:$I,3,0)+VLOOKUP(AS$14&amp;"-sexo-"&amp;$F605,Equations!$G:$I,3,0)*$U605+VLOOKUP(AS$14&amp;"-edad-"&amp;$F605,Equations!$G:$I,3,0)*$V605+VLOOKUP(AS$14&amp;"-est-"&amp;$F605,Equations!$G:$I,3,0)*(1/$W605)+VLOOKUP(AS$14&amp;"-imc-"&amp;$F605,Equations!$G:$I,3,0)*(1/$Q605)))</f>
        <v/>
      </c>
      <c r="AT605" s="10" t="str">
        <f>IF($AA605="","",IF(OR($V605&lt;2.7,$V605&gt;90),"Age OOR",AS605-1.6449*VLOOKUP(AS$14&amp;"-rse-"&amp;$F605,Equations!$G:$I,3,0)))</f>
        <v/>
      </c>
      <c r="AU605" s="10" t="str">
        <f>IF($AA605="","",IF(OR($V605&lt;2.7,$V605&gt;90),"Age OOR",AS605+1.6449*VLOOKUP(AS$14&amp;"-rse-"&amp;$F605,Equations!$G:$I,3,0)))</f>
        <v/>
      </c>
      <c r="AV605" s="10" t="str">
        <f t="shared" si="239"/>
        <v/>
      </c>
      <c r="AW605" s="10" t="str">
        <f>IF($AA605="","",IF(OR($V605&lt;2.7,$V605&gt;90),"Age OOR",($AA605-AS605)/VLOOKUP(AS$14&amp;"-rse-"&amp;$F605,Equations!$G:$I,3,0)))</f>
        <v/>
      </c>
      <c r="AX605" s="10" t="str">
        <f>IF($AB605="","",IF(OR($V605&lt;2.7,$V605&gt;90),"Age OOR",VLOOKUP(AX$14&amp;"-int-"&amp;$G605,Equations!$G:$I,3,0)+VLOOKUP(AX$14&amp;"-sexo-"&amp;$G605,Equations!$G:$I,3,0)*$U605+VLOOKUP(AX$14&amp;"-edad-"&amp;$G605,Equations!$G:$I,3,0)*$V605+VLOOKUP(AX$14&amp;"-est-"&amp;$G605,Equations!$G:$I,3,0)*(1/$W605)+VLOOKUP(AX$14&amp;"-imc-"&amp;$G605,Equations!$G:$I,3,0)*(1/$Q605)))</f>
        <v/>
      </c>
      <c r="AY605" s="10" t="str">
        <f>IF($AB605="","",IF(OR($V605&lt;2.7,$V605&gt;90),"Age OOR",AX605-1.6449*VLOOKUP(AX$14&amp;"-rse-"&amp;$G605,Equations!$G:$I,3,0)))</f>
        <v/>
      </c>
      <c r="AZ605" s="10" t="str">
        <f>IF($AB605="","",IF(OR($V605&lt;2.7,$V605&gt;90),"Age OOR",AX605+1.6449*VLOOKUP(AX$14&amp;"-rse-"&amp;$G605,Equations!$G:$I,3,0)))</f>
        <v/>
      </c>
      <c r="BA605" s="10" t="str">
        <f t="shared" si="240"/>
        <v/>
      </c>
      <c r="BB605" s="10" t="str">
        <f>IF($AB605="","",IF(OR($V605&lt;2.7,$V605&gt;90),"Age OOR",($AB605-AX605)/VLOOKUP(AX$14&amp;"-rse-"&amp;$G605,Equations!$G:$I,3,0)))</f>
        <v/>
      </c>
      <c r="BC605" s="10" t="str">
        <f>IF($AC605="","",IF(OR($V605&lt;2.7,$V605&gt;90),"Age OOR",VLOOKUP(BC$14&amp;"-int-"&amp;$H605,Equations!$G:$I,3,0)+VLOOKUP(BC$14&amp;"-sexo-"&amp;$H605,Equations!$G:$I,3,0)*$U605+VLOOKUP(BC$14&amp;"-edad-"&amp;$H605,Equations!$G:$I,3,0)*$V605+VLOOKUP(BC$14&amp;"-est-"&amp;$H605,Equations!$G:$I,3,0)*(1/$W605)+VLOOKUP(BC$14&amp;"-imc-"&amp;$H605,Equations!$G:$I,3,0)*(1/$Q605)))</f>
        <v/>
      </c>
      <c r="BD605" s="10" t="str">
        <f>IF($AC605="","",IF(OR($V605&lt;2.7,$V605&gt;90),"Age OOR",BC605-1.6449*VLOOKUP(BC$14&amp;"-rse-"&amp;$H605,Equations!$G:$I,3,0)))</f>
        <v/>
      </c>
      <c r="BE605" s="10" t="str">
        <f>IF($AC605="","",IF(OR($V605&lt;2.7,$V605&gt;90),"Age OOR",BC605+1.6449*VLOOKUP(BC$14&amp;"-rse-"&amp;$H605,Equations!$G:$I,3,0)))</f>
        <v/>
      </c>
      <c r="BF605" s="10" t="str">
        <f t="shared" si="241"/>
        <v/>
      </c>
      <c r="BG605" s="10" t="str">
        <f>IF($AC605="","",IF(OR($V605&lt;2.7,$V605&gt;90),"Age OOR",($AC605-BC605)/VLOOKUP(BC$14&amp;"-rse-"&amp;$H605,Equations!$G:$I,3,0)))</f>
        <v/>
      </c>
      <c r="BH605" s="10" t="str">
        <f>IF($AD605="","",IF(OR($V605&lt;2.7,$V605&gt;90),"Age OOR",VLOOKUP(BH$14&amp;"-int-"&amp;$I605,Equations!$G:$I,3,0)+VLOOKUP(BH$14&amp;"-sexo-"&amp;$I605,Equations!$G:$I,3,0)*$U605+VLOOKUP(BH$14&amp;"-edad-"&amp;$I605,Equations!$G:$I,3,0)*$V605+VLOOKUP(BH$14&amp;"-est-"&amp;$I605,Equations!$G:$I,3,0)*(1/$W605)+VLOOKUP(BH$14&amp;"-imc-"&amp;$I605,Equations!$G:$I,3,0)*(1/$Q605)))</f>
        <v/>
      </c>
      <c r="BI605" s="10" t="str">
        <f>IF($AD605="","",IF(OR($V605&lt;2.7,$V605&gt;90),"Age OOR",BH605-1.6449*VLOOKUP(BH$14&amp;"-rse-"&amp;$I605,Equations!$G:$I,3,0)))</f>
        <v/>
      </c>
      <c r="BJ605" s="10" t="str">
        <f>IF($AD605="","",IF(OR($V605&lt;2.7,$V605&gt;90),"Age OOR",BH605+1.6449*VLOOKUP(BH$14&amp;"-rse-"&amp;$I605,Equations!$G:$I,3,0)))</f>
        <v/>
      </c>
      <c r="BK605" s="10" t="str">
        <f t="shared" si="242"/>
        <v/>
      </c>
      <c r="BL605" s="10" t="str">
        <f>IF($AD605="","",IF(OR($V605&lt;2.7,$V605&gt;90),"Age OOR",($AD605-BH605)/VLOOKUP(BH$14&amp;"-rse-"&amp;$I605,Equations!$G:$I,3,0)))</f>
        <v/>
      </c>
      <c r="BM605" s="10" t="str">
        <f>IF($AE605="","",IF(OR($V605&lt;2.7,$V605&gt;90),"Age OOR",VLOOKUP(BM$14&amp;"-int-"&amp;$J605,Equations!$G:$I,3,0)+VLOOKUP(BM$14&amp;"-sexo-"&amp;$J605,Equations!$G:$I,3,0)*$U605+VLOOKUP(BM$14&amp;"-edad-"&amp;$J605,Equations!$G:$I,3,0)*$V605+VLOOKUP(BM$14&amp;"-est-"&amp;$J605,Equations!$G:$I,3,0)*(1/$W605)+VLOOKUP(BM$14&amp;"-imc-"&amp;$J605,Equations!$G:$I,3,0)*(1/$Q605)))</f>
        <v/>
      </c>
      <c r="BN605" s="10" t="str">
        <f>IF($AE605="","",IF(OR($V605&lt;2.7,$V605&gt;90),"Age OOR",BM605-1.6449*VLOOKUP(BM$14&amp;"-rse-"&amp;$J605,Equations!$G:$I,3,0)))</f>
        <v/>
      </c>
      <c r="BO605" s="10" t="str">
        <f>IF($AE605="","",IF(OR($V605&lt;2.7,$V605&gt;90),"Age OOR",BM605+1.6449*VLOOKUP(BM$14&amp;"-rse-"&amp;$J605,Equations!$G:$I,3,0)))</f>
        <v/>
      </c>
      <c r="BP605" s="10" t="str">
        <f t="shared" si="243"/>
        <v/>
      </c>
      <c r="BQ605" s="10" t="str">
        <f>IF($AE605="","",IF(OR($V605&lt;2.7,$V605&gt;90),"Age OOR",($AE605-BM605)/VLOOKUP(BM$14&amp;"-rse-"&amp;$J605,Equations!$G:$I,3,0)))</f>
        <v/>
      </c>
      <c r="BR605" s="10" t="str">
        <f>IF($AF605="","",IF(OR($V605&lt;2.7,$V605&gt;90),"Age OOR",VLOOKUP(BR$14&amp;"-int-"&amp;$K605,Equations!$G:$I,3,0)+VLOOKUP(BR$14&amp;"-sexo-"&amp;$K605,Equations!$G:$I,3,0)*$U605+VLOOKUP(BR$14&amp;"-edad-"&amp;$K605,Equations!$G:$I,3,0)*$V605+VLOOKUP(BR$14&amp;"-est-"&amp;$K605,Equations!$G:$I,3,0)*(1/$W605)+VLOOKUP(BR$14&amp;"-imc-"&amp;$K605,Equations!$G:$I,3,0)*(1/$Q605)))</f>
        <v/>
      </c>
      <c r="BS605" s="10" t="str">
        <f>IF($AF605="","",IF(OR($V605&lt;2.7,$V605&gt;90),"Age OOR",BR605-1.6449*VLOOKUP(BR$14&amp;"-rse-"&amp;$K605,Equations!$G:$I,3,0)))</f>
        <v/>
      </c>
      <c r="BT605" s="10" t="str">
        <f>IF($AF605="","",IF(OR($V605&lt;2.7,$V605&gt;90),"Age OOR",BR605+1.6449*VLOOKUP(BR$14&amp;"-rse-"&amp;$K605,Equations!$G:$I,3,0)))</f>
        <v/>
      </c>
      <c r="BU605" s="10" t="str">
        <f t="shared" si="244"/>
        <v/>
      </c>
      <c r="BV605" s="10" t="str">
        <f>IF($AF605="","",IF(OR($V605&lt;2.7,$V605&gt;90),"Age OOR",($AF605-BR605)/VLOOKUP(BR$14&amp;"-rse-"&amp;$K605,Equations!$G:$I,3,0)))</f>
        <v/>
      </c>
      <c r="BW605" s="10" t="str">
        <f>IF($AG605="","",IF(OR($V605&lt;2.7,$V605&gt;90),"Age OOR",VLOOKUP(BW$14&amp;"-int-"&amp;$L605,Equations!$G:$I,3,0)+VLOOKUP(BW$14&amp;"-sexo-"&amp;$L605,Equations!$G:$I,3,0)*$U605+VLOOKUP(BW$14&amp;"-edad-"&amp;$L605,Equations!$G:$I,3,0)*$V605+VLOOKUP(BW$14&amp;"-est-"&amp;$L605,Equations!$G:$I,3,0)*(1/$W605)+VLOOKUP(BW$14&amp;"-imc-"&amp;$L605,Equations!$G:$I,3,0)*(1/$Q605)))</f>
        <v/>
      </c>
      <c r="BX605" s="10" t="str">
        <f>IF($AG605="","",IF(OR($V605&lt;2.7,$V605&gt;90),"Age OOR",BW605-1.6449*VLOOKUP(BW$14&amp;"-rse-"&amp;$L605,Equations!$G:$I,3,0)))</f>
        <v/>
      </c>
      <c r="BY605" s="10" t="str">
        <f>IF($AG605="","",IF(OR($V605&lt;2.7,$V605&gt;90),"Age OOR",BW605+1.6449*VLOOKUP(BW$14&amp;"-rse-"&amp;$L605,Equations!$G:$I,3,0)))</f>
        <v/>
      </c>
      <c r="BZ605" s="10" t="str">
        <f t="shared" si="245"/>
        <v/>
      </c>
      <c r="CA605" s="10" t="str">
        <f>IF($AG605="","",IF(OR($V605&lt;2.7,$V605&gt;90),"Age OOR",($AG605-BW605)/VLOOKUP(BW$14&amp;"-rse-"&amp;$L605,Equations!$G:$I,3,0)))</f>
        <v/>
      </c>
      <c r="CB605" s="10" t="str">
        <f>IF($AH605="","",IF(OR($V605&lt;2.7,$V605&gt;90),"Age OOR",VLOOKUP(CB$14&amp;"-int-"&amp;$M605,Equations!$G:$I,3,0)+VLOOKUP(CB$14&amp;"-sexo-"&amp;$M605,Equations!$G:$I,3,0)*$U605+VLOOKUP(CB$14&amp;"-edad-"&amp;$M605,Equations!$G:$I,3,0)*$V605+VLOOKUP(CB$14&amp;"-est-"&amp;$M605,Equations!$G:$I,3,0)*(1/$W605)+VLOOKUP(CB$14&amp;"-imc-"&amp;$M605,Equations!$G:$I,3,0)*(1/$Q605)))</f>
        <v/>
      </c>
      <c r="CC605" s="10" t="str">
        <f>IF($AH605="","",IF(OR($V605&lt;2.7,$V605&gt;90),"Age OOR",CB605-1.6449*VLOOKUP(CB$14&amp;"-rse-"&amp;$M605,Equations!$G:$I,3,0)))</f>
        <v/>
      </c>
      <c r="CD605" s="10" t="str">
        <f>IF($AH605="","",IF(OR($V605&lt;2.7,$V605&gt;90),"Age OOR",CB605+1.6449*VLOOKUP(CB$14&amp;"-rse-"&amp;$M605,Equations!$G:$I,3,0)))</f>
        <v/>
      </c>
      <c r="CE605" s="10" t="str">
        <f t="shared" si="246"/>
        <v/>
      </c>
      <c r="CF605" s="10" t="str">
        <f>IF($AH605="","",IF(OR($V605&lt;2.7,$V605&gt;90),"Age OOR",($AH605-CB605)/VLOOKUP(CB$14&amp;"-rse-"&amp;$M605,Equations!$G:$I,3,0)))</f>
        <v/>
      </c>
      <c r="CG605" s="10" t="str">
        <f>IF($AI605="","",IF(OR($V605&lt;2.7,$V605&gt;90),"Age OOR",VLOOKUP(CG$14&amp;"-int-"&amp;$N605,Equations!$G:$I,3,0)+VLOOKUP(CG$14&amp;"-sexo-"&amp;$N605,Equations!$G:$I,3,0)*$U605+VLOOKUP(CG$14&amp;"-edad-"&amp;$N605,Equations!$G:$I,3,0)*$V605+VLOOKUP(CG$14&amp;"-est-"&amp;$N605,Equations!$G:$I,3,0)*(1/$W605)+VLOOKUP(CG$14&amp;"-imc-"&amp;$N605,Equations!$G:$I,3,0)*(1/$Q605)))</f>
        <v/>
      </c>
      <c r="CH605" s="10" t="str">
        <f>IF($AI605="","",IF(OR($V605&lt;2.7,$V605&gt;90),"Age OOR",CG605-1.6449*VLOOKUP(CG$14&amp;"-rse-"&amp;$N605,Equations!$G:$I,3,0)))</f>
        <v/>
      </c>
      <c r="CI605" s="10" t="str">
        <f>IF($AI605="","",IF(OR($V605&lt;2.7,$V605&gt;90),"Age OOR",CG605+1.6449*VLOOKUP(CG$14&amp;"-rse-"&amp;$N605,Equations!$G:$I,3,0)))</f>
        <v/>
      </c>
      <c r="CJ605" s="10" t="str">
        <f t="shared" si="247"/>
        <v/>
      </c>
      <c r="CK605" s="10" t="str">
        <f>IF($AI605="","",IF(OR($V605&lt;2.7,$V605&gt;90),"Age OOR",($AI605-CG605)/VLOOKUP(CG$14&amp;"-rse-"&amp;$N605,Equations!$G:$I,3,0)))</f>
        <v/>
      </c>
      <c r="CL605" s="10" t="str">
        <f>IF($AJ605="","",IF(OR($V605&lt;2.7,$V605&gt;90),"Age OOR",VLOOKUP(CL$14&amp;"-int-"&amp;$O605,Equations!$G:$I,3,0)+VLOOKUP(CL$14&amp;"-sexo-"&amp;$O605,Equations!$G:$I,3,0)*$U605+VLOOKUP(CL$14&amp;"-edad-"&amp;$O605,Equations!$G:$I,3,0)*$V605+VLOOKUP(CL$14&amp;"-est-"&amp;$O605,Equations!$G:$I,3,0)*(1/$W605)+VLOOKUP(CL$14&amp;"-imc-"&amp;$O605,Equations!$G:$I,3,0)*(1/$Q605)))</f>
        <v/>
      </c>
      <c r="CM605" s="10" t="str">
        <f>IF($AJ605="","",IF(OR($V605&lt;2.7,$V605&gt;90),"Age OOR",CL605-1.6449*VLOOKUP(CL$14&amp;"-rse-"&amp;$O605,Equations!$G:$I,3,0)))</f>
        <v/>
      </c>
      <c r="CN605" s="10" t="str">
        <f>IF($AJ605="","",IF(OR($V605&lt;2.7,$V605&gt;90),"Age OOR",CL605+1.6449*VLOOKUP(CL$14&amp;"-rse-"&amp;$O605,Equations!$G:$I,3,0)))</f>
        <v/>
      </c>
      <c r="CO605" s="10" t="str">
        <f t="shared" si="248"/>
        <v/>
      </c>
      <c r="CP605" s="10" t="str">
        <f>IF($AJ605="","",IF(OR($V605&lt;2.7,$V605&gt;90),"Age OOR",($AJ605-CL605)/VLOOKUP(CL$14&amp;"-rse-"&amp;$O605,Equations!$G:$I,3,0)))</f>
        <v/>
      </c>
      <c r="CQ605" s="10" t="str">
        <f>IF($AK605="","",IF(OR($V605&lt;2.7,$V605&gt;90),"Age OOR",EXP(VLOOKUP(CQ$14&amp;"-int-"&amp;$P605,Equations!$G:$I,3,0)+VLOOKUP(CQ$14&amp;"-sexo-"&amp;$P605,Equations!$G:$I,3,0)*$U605+VLOOKUP(CQ$14&amp;"-edad-"&amp;$P605,Equations!$G:$I,3,0)*$V605+VLOOKUP(CQ$14&amp;"-est-"&amp;$P605,Equations!$G:$I,3,0)*(1/$W605)+VLOOKUP(CQ$14&amp;"-imc-"&amp;$P605,Equations!$G:$I,3,0)*(1/$Q605))))</f>
        <v/>
      </c>
      <c r="CR605" s="10" t="str">
        <f>IF($AK605="","",IF(OR($V605&lt;2.7,$V605&gt;90),"Age OOR",EXP(LN(CQ605)-1.6449*VLOOKUP(CQ$14&amp;"-rse-"&amp;$P605,Equations!$G:$I,3,0))))</f>
        <v/>
      </c>
      <c r="CS605" s="10" t="str">
        <f>IF($AK605="","",IF(OR($V605&lt;2.7,$V605&gt;90),"Age OOR",EXP(LN(CQ605)+1.6449*VLOOKUP(CQ$14&amp;"-rse-"&amp;$P605,Equations!$G:$I,3,0))))</f>
        <v/>
      </c>
      <c r="CT605" s="10" t="str">
        <f t="shared" si="249"/>
        <v/>
      </c>
      <c r="CU605" s="10" t="str">
        <f>IF($AK605="","",IF(OR($V605&lt;2.7,$V605&gt;90),"Age OOR",(LN($AK605)-LN(CQ605))/VLOOKUP(CQ$14&amp;"-rse-"&amp;$P605,Equations!$G:$I,3,0)))</f>
        <v/>
      </c>
      <c r="CV605" s="47"/>
    </row>
    <row r="606" spans="5:100" x14ac:dyDescent="0.2">
      <c r="E606" s="23" t="str">
        <f t="shared" si="225"/>
        <v>Age out of range</v>
      </c>
      <c r="F606" s="23" t="str">
        <f t="shared" si="226"/>
        <v>Age out of range</v>
      </c>
      <c r="G606" s="23" t="str">
        <f t="shared" si="227"/>
        <v>Age out of range</v>
      </c>
      <c r="H606" s="23" t="str">
        <f t="shared" si="228"/>
        <v>Age out of range</v>
      </c>
      <c r="I606" s="23" t="str">
        <f t="shared" si="229"/>
        <v>Age out of range</v>
      </c>
      <c r="J606" s="23" t="str">
        <f t="shared" si="230"/>
        <v>Age out of range</v>
      </c>
      <c r="K606" s="23" t="str">
        <f t="shared" si="231"/>
        <v>Age out of range</v>
      </c>
      <c r="L606" s="23" t="str">
        <f t="shared" si="232"/>
        <v>Age out of range</v>
      </c>
      <c r="M606" s="23" t="str">
        <f t="shared" si="233"/>
        <v>Age out of range</v>
      </c>
      <c r="N606" s="23" t="str">
        <f t="shared" si="234"/>
        <v>Age out of range</v>
      </c>
      <c r="O606" s="23" t="str">
        <f t="shared" si="235"/>
        <v>Age out of range</v>
      </c>
      <c r="P606" s="23" t="str">
        <f t="shared" si="236"/>
        <v>Age out of range</v>
      </c>
      <c r="Q606" s="23" t="e">
        <f t="shared" si="237"/>
        <v>#DIV/0!</v>
      </c>
      <c r="R606" s="17"/>
      <c r="S606" s="23">
        <v>590</v>
      </c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7"/>
      <c r="AM606" s="47"/>
      <c r="AN606" s="10" t="str">
        <f>IF($Z606="","",IF(OR($V606&lt;2.7,$V606&gt;90),"Age OOR",VLOOKUP(AN$14&amp;"-int-"&amp;$E606,Equations!$G:$I,3,0)+VLOOKUP(AN$14&amp;"-sexo-"&amp;$E606,Equations!$G:$I,3,0)*$U606+VLOOKUP(AN$14&amp;"-edad-"&amp;$E606,Equations!$G:$I,3,0)*$V606+VLOOKUP(AN$14&amp;"-est-"&amp;$E606,Equations!$G:$I,3,0)*(1/$W606)+VLOOKUP(AN$14&amp;"-imc-"&amp;$E606,Equations!$G:$I,3,0)*(1/$Q606)))</f>
        <v/>
      </c>
      <c r="AO606" s="10" t="str">
        <f>IF($Z606="","",IF(OR($V606&lt;2.7,$V606&gt;90),"Age OOR",AN606-1.6449*VLOOKUP(AN$14&amp;"-rse-"&amp;$E606,Equations!$G:$I,3,0)))</f>
        <v/>
      </c>
      <c r="AP606" s="10" t="str">
        <f>IF($Z606="","",IF(OR($V606&lt;2.7,$V606&gt;90),"Age OOR",AN606+1.6449*VLOOKUP(AN$14&amp;"-rse-"&amp;$E606,Equations!$G:$I,3,0)))</f>
        <v/>
      </c>
      <c r="AQ606" s="10" t="str">
        <f t="shared" si="238"/>
        <v/>
      </c>
      <c r="AR606" s="10" t="str">
        <f>IF($Z606="","",IF(OR($V606&lt;2.7,$V606&gt;90),"Age OOR",($Z606-AN606)/VLOOKUP(AN$14&amp;"-rse-"&amp;$E606,Equations!$G:$I,3,0)))</f>
        <v/>
      </c>
      <c r="AS606" s="10" t="str">
        <f>IF($AA606="","",IF(OR($V606&lt;2.7,$V606&gt;90),"Age OOR",VLOOKUP(AS$14&amp;"-int-"&amp;$F606,Equations!$G:$I,3,0)+VLOOKUP(AS$14&amp;"-sexo-"&amp;$F606,Equations!$G:$I,3,0)*$U606+VLOOKUP(AS$14&amp;"-edad-"&amp;$F606,Equations!$G:$I,3,0)*$V606+VLOOKUP(AS$14&amp;"-est-"&amp;$F606,Equations!$G:$I,3,0)*(1/$W606)+VLOOKUP(AS$14&amp;"-imc-"&amp;$F606,Equations!$G:$I,3,0)*(1/$Q606)))</f>
        <v/>
      </c>
      <c r="AT606" s="10" t="str">
        <f>IF($AA606="","",IF(OR($V606&lt;2.7,$V606&gt;90),"Age OOR",AS606-1.6449*VLOOKUP(AS$14&amp;"-rse-"&amp;$F606,Equations!$G:$I,3,0)))</f>
        <v/>
      </c>
      <c r="AU606" s="10" t="str">
        <f>IF($AA606="","",IF(OR($V606&lt;2.7,$V606&gt;90),"Age OOR",AS606+1.6449*VLOOKUP(AS$14&amp;"-rse-"&amp;$F606,Equations!$G:$I,3,0)))</f>
        <v/>
      </c>
      <c r="AV606" s="10" t="str">
        <f t="shared" si="239"/>
        <v/>
      </c>
      <c r="AW606" s="10" t="str">
        <f>IF($AA606="","",IF(OR($V606&lt;2.7,$V606&gt;90),"Age OOR",($AA606-AS606)/VLOOKUP(AS$14&amp;"-rse-"&amp;$F606,Equations!$G:$I,3,0)))</f>
        <v/>
      </c>
      <c r="AX606" s="10" t="str">
        <f>IF($AB606="","",IF(OR($V606&lt;2.7,$V606&gt;90),"Age OOR",VLOOKUP(AX$14&amp;"-int-"&amp;$G606,Equations!$G:$I,3,0)+VLOOKUP(AX$14&amp;"-sexo-"&amp;$G606,Equations!$G:$I,3,0)*$U606+VLOOKUP(AX$14&amp;"-edad-"&amp;$G606,Equations!$G:$I,3,0)*$V606+VLOOKUP(AX$14&amp;"-est-"&amp;$G606,Equations!$G:$I,3,0)*(1/$W606)+VLOOKUP(AX$14&amp;"-imc-"&amp;$G606,Equations!$G:$I,3,0)*(1/$Q606)))</f>
        <v/>
      </c>
      <c r="AY606" s="10" t="str">
        <f>IF($AB606="","",IF(OR($V606&lt;2.7,$V606&gt;90),"Age OOR",AX606-1.6449*VLOOKUP(AX$14&amp;"-rse-"&amp;$G606,Equations!$G:$I,3,0)))</f>
        <v/>
      </c>
      <c r="AZ606" s="10" t="str">
        <f>IF($AB606="","",IF(OR($V606&lt;2.7,$V606&gt;90),"Age OOR",AX606+1.6449*VLOOKUP(AX$14&amp;"-rse-"&amp;$G606,Equations!$G:$I,3,0)))</f>
        <v/>
      </c>
      <c r="BA606" s="10" t="str">
        <f t="shared" si="240"/>
        <v/>
      </c>
      <c r="BB606" s="10" t="str">
        <f>IF($AB606="","",IF(OR($V606&lt;2.7,$V606&gt;90),"Age OOR",($AB606-AX606)/VLOOKUP(AX$14&amp;"-rse-"&amp;$G606,Equations!$G:$I,3,0)))</f>
        <v/>
      </c>
      <c r="BC606" s="10" t="str">
        <f>IF($AC606="","",IF(OR($V606&lt;2.7,$V606&gt;90),"Age OOR",VLOOKUP(BC$14&amp;"-int-"&amp;$H606,Equations!$G:$I,3,0)+VLOOKUP(BC$14&amp;"-sexo-"&amp;$H606,Equations!$G:$I,3,0)*$U606+VLOOKUP(BC$14&amp;"-edad-"&amp;$H606,Equations!$G:$I,3,0)*$V606+VLOOKUP(BC$14&amp;"-est-"&amp;$H606,Equations!$G:$I,3,0)*(1/$W606)+VLOOKUP(BC$14&amp;"-imc-"&amp;$H606,Equations!$G:$I,3,0)*(1/$Q606)))</f>
        <v/>
      </c>
      <c r="BD606" s="10" t="str">
        <f>IF($AC606="","",IF(OR($V606&lt;2.7,$V606&gt;90),"Age OOR",BC606-1.6449*VLOOKUP(BC$14&amp;"-rse-"&amp;$H606,Equations!$G:$I,3,0)))</f>
        <v/>
      </c>
      <c r="BE606" s="10" t="str">
        <f>IF($AC606="","",IF(OR($V606&lt;2.7,$V606&gt;90),"Age OOR",BC606+1.6449*VLOOKUP(BC$14&amp;"-rse-"&amp;$H606,Equations!$G:$I,3,0)))</f>
        <v/>
      </c>
      <c r="BF606" s="10" t="str">
        <f t="shared" si="241"/>
        <v/>
      </c>
      <c r="BG606" s="10" t="str">
        <f>IF($AC606="","",IF(OR($V606&lt;2.7,$V606&gt;90),"Age OOR",($AC606-BC606)/VLOOKUP(BC$14&amp;"-rse-"&amp;$H606,Equations!$G:$I,3,0)))</f>
        <v/>
      </c>
      <c r="BH606" s="10" t="str">
        <f>IF($AD606="","",IF(OR($V606&lt;2.7,$V606&gt;90),"Age OOR",VLOOKUP(BH$14&amp;"-int-"&amp;$I606,Equations!$G:$I,3,0)+VLOOKUP(BH$14&amp;"-sexo-"&amp;$I606,Equations!$G:$I,3,0)*$U606+VLOOKUP(BH$14&amp;"-edad-"&amp;$I606,Equations!$G:$I,3,0)*$V606+VLOOKUP(BH$14&amp;"-est-"&amp;$I606,Equations!$G:$I,3,0)*(1/$W606)+VLOOKUP(BH$14&amp;"-imc-"&amp;$I606,Equations!$G:$I,3,0)*(1/$Q606)))</f>
        <v/>
      </c>
      <c r="BI606" s="10" t="str">
        <f>IF($AD606="","",IF(OR($V606&lt;2.7,$V606&gt;90),"Age OOR",BH606-1.6449*VLOOKUP(BH$14&amp;"-rse-"&amp;$I606,Equations!$G:$I,3,0)))</f>
        <v/>
      </c>
      <c r="BJ606" s="10" t="str">
        <f>IF($AD606="","",IF(OR($V606&lt;2.7,$V606&gt;90),"Age OOR",BH606+1.6449*VLOOKUP(BH$14&amp;"-rse-"&amp;$I606,Equations!$G:$I,3,0)))</f>
        <v/>
      </c>
      <c r="BK606" s="10" t="str">
        <f t="shared" si="242"/>
        <v/>
      </c>
      <c r="BL606" s="10" t="str">
        <f>IF($AD606="","",IF(OR($V606&lt;2.7,$V606&gt;90),"Age OOR",($AD606-BH606)/VLOOKUP(BH$14&amp;"-rse-"&amp;$I606,Equations!$G:$I,3,0)))</f>
        <v/>
      </c>
      <c r="BM606" s="10" t="str">
        <f>IF($AE606="","",IF(OR($V606&lt;2.7,$V606&gt;90),"Age OOR",VLOOKUP(BM$14&amp;"-int-"&amp;$J606,Equations!$G:$I,3,0)+VLOOKUP(BM$14&amp;"-sexo-"&amp;$J606,Equations!$G:$I,3,0)*$U606+VLOOKUP(BM$14&amp;"-edad-"&amp;$J606,Equations!$G:$I,3,0)*$V606+VLOOKUP(BM$14&amp;"-est-"&amp;$J606,Equations!$G:$I,3,0)*(1/$W606)+VLOOKUP(BM$14&amp;"-imc-"&amp;$J606,Equations!$G:$I,3,0)*(1/$Q606)))</f>
        <v/>
      </c>
      <c r="BN606" s="10" t="str">
        <f>IF($AE606="","",IF(OR($V606&lt;2.7,$V606&gt;90),"Age OOR",BM606-1.6449*VLOOKUP(BM$14&amp;"-rse-"&amp;$J606,Equations!$G:$I,3,0)))</f>
        <v/>
      </c>
      <c r="BO606" s="10" t="str">
        <f>IF($AE606="","",IF(OR($V606&lt;2.7,$V606&gt;90),"Age OOR",BM606+1.6449*VLOOKUP(BM$14&amp;"-rse-"&amp;$J606,Equations!$G:$I,3,0)))</f>
        <v/>
      </c>
      <c r="BP606" s="10" t="str">
        <f t="shared" si="243"/>
        <v/>
      </c>
      <c r="BQ606" s="10" t="str">
        <f>IF($AE606="","",IF(OR($V606&lt;2.7,$V606&gt;90),"Age OOR",($AE606-BM606)/VLOOKUP(BM$14&amp;"-rse-"&amp;$J606,Equations!$G:$I,3,0)))</f>
        <v/>
      </c>
      <c r="BR606" s="10" t="str">
        <f>IF($AF606="","",IF(OR($V606&lt;2.7,$V606&gt;90),"Age OOR",VLOOKUP(BR$14&amp;"-int-"&amp;$K606,Equations!$G:$I,3,0)+VLOOKUP(BR$14&amp;"-sexo-"&amp;$K606,Equations!$G:$I,3,0)*$U606+VLOOKUP(BR$14&amp;"-edad-"&amp;$K606,Equations!$G:$I,3,0)*$V606+VLOOKUP(BR$14&amp;"-est-"&amp;$K606,Equations!$G:$I,3,0)*(1/$W606)+VLOOKUP(BR$14&amp;"-imc-"&amp;$K606,Equations!$G:$I,3,0)*(1/$Q606)))</f>
        <v/>
      </c>
      <c r="BS606" s="10" t="str">
        <f>IF($AF606="","",IF(OR($V606&lt;2.7,$V606&gt;90),"Age OOR",BR606-1.6449*VLOOKUP(BR$14&amp;"-rse-"&amp;$K606,Equations!$G:$I,3,0)))</f>
        <v/>
      </c>
      <c r="BT606" s="10" t="str">
        <f>IF($AF606="","",IF(OR($V606&lt;2.7,$V606&gt;90),"Age OOR",BR606+1.6449*VLOOKUP(BR$14&amp;"-rse-"&amp;$K606,Equations!$G:$I,3,0)))</f>
        <v/>
      </c>
      <c r="BU606" s="10" t="str">
        <f t="shared" si="244"/>
        <v/>
      </c>
      <c r="BV606" s="10" t="str">
        <f>IF($AF606="","",IF(OR($V606&lt;2.7,$V606&gt;90),"Age OOR",($AF606-BR606)/VLOOKUP(BR$14&amp;"-rse-"&amp;$K606,Equations!$G:$I,3,0)))</f>
        <v/>
      </c>
      <c r="BW606" s="10" t="str">
        <f>IF($AG606="","",IF(OR($V606&lt;2.7,$V606&gt;90),"Age OOR",VLOOKUP(BW$14&amp;"-int-"&amp;$L606,Equations!$G:$I,3,0)+VLOOKUP(BW$14&amp;"-sexo-"&amp;$L606,Equations!$G:$I,3,0)*$U606+VLOOKUP(BW$14&amp;"-edad-"&amp;$L606,Equations!$G:$I,3,0)*$V606+VLOOKUP(BW$14&amp;"-est-"&amp;$L606,Equations!$G:$I,3,0)*(1/$W606)+VLOOKUP(BW$14&amp;"-imc-"&amp;$L606,Equations!$G:$I,3,0)*(1/$Q606)))</f>
        <v/>
      </c>
      <c r="BX606" s="10" t="str">
        <f>IF($AG606="","",IF(OR($V606&lt;2.7,$V606&gt;90),"Age OOR",BW606-1.6449*VLOOKUP(BW$14&amp;"-rse-"&amp;$L606,Equations!$G:$I,3,0)))</f>
        <v/>
      </c>
      <c r="BY606" s="10" t="str">
        <f>IF($AG606="","",IF(OR($V606&lt;2.7,$V606&gt;90),"Age OOR",BW606+1.6449*VLOOKUP(BW$14&amp;"-rse-"&amp;$L606,Equations!$G:$I,3,0)))</f>
        <v/>
      </c>
      <c r="BZ606" s="10" t="str">
        <f t="shared" si="245"/>
        <v/>
      </c>
      <c r="CA606" s="10" t="str">
        <f>IF($AG606="","",IF(OR($V606&lt;2.7,$V606&gt;90),"Age OOR",($AG606-BW606)/VLOOKUP(BW$14&amp;"-rse-"&amp;$L606,Equations!$G:$I,3,0)))</f>
        <v/>
      </c>
      <c r="CB606" s="10" t="str">
        <f>IF($AH606="","",IF(OR($V606&lt;2.7,$V606&gt;90),"Age OOR",VLOOKUP(CB$14&amp;"-int-"&amp;$M606,Equations!$G:$I,3,0)+VLOOKUP(CB$14&amp;"-sexo-"&amp;$M606,Equations!$G:$I,3,0)*$U606+VLOOKUP(CB$14&amp;"-edad-"&amp;$M606,Equations!$G:$I,3,0)*$V606+VLOOKUP(CB$14&amp;"-est-"&amp;$M606,Equations!$G:$I,3,0)*(1/$W606)+VLOOKUP(CB$14&amp;"-imc-"&amp;$M606,Equations!$G:$I,3,0)*(1/$Q606)))</f>
        <v/>
      </c>
      <c r="CC606" s="10" t="str">
        <f>IF($AH606="","",IF(OR($V606&lt;2.7,$V606&gt;90),"Age OOR",CB606-1.6449*VLOOKUP(CB$14&amp;"-rse-"&amp;$M606,Equations!$G:$I,3,0)))</f>
        <v/>
      </c>
      <c r="CD606" s="10" t="str">
        <f>IF($AH606="","",IF(OR($V606&lt;2.7,$V606&gt;90),"Age OOR",CB606+1.6449*VLOOKUP(CB$14&amp;"-rse-"&amp;$M606,Equations!$G:$I,3,0)))</f>
        <v/>
      </c>
      <c r="CE606" s="10" t="str">
        <f t="shared" si="246"/>
        <v/>
      </c>
      <c r="CF606" s="10" t="str">
        <f>IF($AH606="","",IF(OR($V606&lt;2.7,$V606&gt;90),"Age OOR",($AH606-CB606)/VLOOKUP(CB$14&amp;"-rse-"&amp;$M606,Equations!$G:$I,3,0)))</f>
        <v/>
      </c>
      <c r="CG606" s="10" t="str">
        <f>IF($AI606="","",IF(OR($V606&lt;2.7,$V606&gt;90),"Age OOR",VLOOKUP(CG$14&amp;"-int-"&amp;$N606,Equations!$G:$I,3,0)+VLOOKUP(CG$14&amp;"-sexo-"&amp;$N606,Equations!$G:$I,3,0)*$U606+VLOOKUP(CG$14&amp;"-edad-"&amp;$N606,Equations!$G:$I,3,0)*$V606+VLOOKUP(CG$14&amp;"-est-"&amp;$N606,Equations!$G:$I,3,0)*(1/$W606)+VLOOKUP(CG$14&amp;"-imc-"&amp;$N606,Equations!$G:$I,3,0)*(1/$Q606)))</f>
        <v/>
      </c>
      <c r="CH606" s="10" t="str">
        <f>IF($AI606="","",IF(OR($V606&lt;2.7,$V606&gt;90),"Age OOR",CG606-1.6449*VLOOKUP(CG$14&amp;"-rse-"&amp;$N606,Equations!$G:$I,3,0)))</f>
        <v/>
      </c>
      <c r="CI606" s="10" t="str">
        <f>IF($AI606="","",IF(OR($V606&lt;2.7,$V606&gt;90),"Age OOR",CG606+1.6449*VLOOKUP(CG$14&amp;"-rse-"&amp;$N606,Equations!$G:$I,3,0)))</f>
        <v/>
      </c>
      <c r="CJ606" s="10" t="str">
        <f t="shared" si="247"/>
        <v/>
      </c>
      <c r="CK606" s="10" t="str">
        <f>IF($AI606="","",IF(OR($V606&lt;2.7,$V606&gt;90),"Age OOR",($AI606-CG606)/VLOOKUP(CG$14&amp;"-rse-"&amp;$N606,Equations!$G:$I,3,0)))</f>
        <v/>
      </c>
      <c r="CL606" s="10" t="str">
        <f>IF($AJ606="","",IF(OR($V606&lt;2.7,$V606&gt;90),"Age OOR",VLOOKUP(CL$14&amp;"-int-"&amp;$O606,Equations!$G:$I,3,0)+VLOOKUP(CL$14&amp;"-sexo-"&amp;$O606,Equations!$G:$I,3,0)*$U606+VLOOKUP(CL$14&amp;"-edad-"&amp;$O606,Equations!$G:$I,3,0)*$V606+VLOOKUP(CL$14&amp;"-est-"&amp;$O606,Equations!$G:$I,3,0)*(1/$W606)+VLOOKUP(CL$14&amp;"-imc-"&amp;$O606,Equations!$G:$I,3,0)*(1/$Q606)))</f>
        <v/>
      </c>
      <c r="CM606" s="10" t="str">
        <f>IF($AJ606="","",IF(OR($V606&lt;2.7,$V606&gt;90),"Age OOR",CL606-1.6449*VLOOKUP(CL$14&amp;"-rse-"&amp;$O606,Equations!$G:$I,3,0)))</f>
        <v/>
      </c>
      <c r="CN606" s="10" t="str">
        <f>IF($AJ606="","",IF(OR($V606&lt;2.7,$V606&gt;90),"Age OOR",CL606+1.6449*VLOOKUP(CL$14&amp;"-rse-"&amp;$O606,Equations!$G:$I,3,0)))</f>
        <v/>
      </c>
      <c r="CO606" s="10" t="str">
        <f t="shared" si="248"/>
        <v/>
      </c>
      <c r="CP606" s="10" t="str">
        <f>IF($AJ606="","",IF(OR($V606&lt;2.7,$V606&gt;90),"Age OOR",($AJ606-CL606)/VLOOKUP(CL$14&amp;"-rse-"&amp;$O606,Equations!$G:$I,3,0)))</f>
        <v/>
      </c>
      <c r="CQ606" s="10" t="str">
        <f>IF($AK606="","",IF(OR($V606&lt;2.7,$V606&gt;90),"Age OOR",EXP(VLOOKUP(CQ$14&amp;"-int-"&amp;$P606,Equations!$G:$I,3,0)+VLOOKUP(CQ$14&amp;"-sexo-"&amp;$P606,Equations!$G:$I,3,0)*$U606+VLOOKUP(CQ$14&amp;"-edad-"&amp;$P606,Equations!$G:$I,3,0)*$V606+VLOOKUP(CQ$14&amp;"-est-"&amp;$P606,Equations!$G:$I,3,0)*(1/$W606)+VLOOKUP(CQ$14&amp;"-imc-"&amp;$P606,Equations!$G:$I,3,0)*(1/$Q606))))</f>
        <v/>
      </c>
      <c r="CR606" s="10" t="str">
        <f>IF($AK606="","",IF(OR($V606&lt;2.7,$V606&gt;90),"Age OOR",EXP(LN(CQ606)-1.6449*VLOOKUP(CQ$14&amp;"-rse-"&amp;$P606,Equations!$G:$I,3,0))))</f>
        <v/>
      </c>
      <c r="CS606" s="10" t="str">
        <f>IF($AK606="","",IF(OR($V606&lt;2.7,$V606&gt;90),"Age OOR",EXP(LN(CQ606)+1.6449*VLOOKUP(CQ$14&amp;"-rse-"&amp;$P606,Equations!$G:$I,3,0))))</f>
        <v/>
      </c>
      <c r="CT606" s="10" t="str">
        <f t="shared" si="249"/>
        <v/>
      </c>
      <c r="CU606" s="10" t="str">
        <f>IF($AK606="","",IF(OR($V606&lt;2.7,$V606&gt;90),"Age OOR",(LN($AK606)-LN(CQ606))/VLOOKUP(CQ$14&amp;"-rse-"&amp;$P606,Equations!$G:$I,3,0)))</f>
        <v/>
      </c>
      <c r="CV606" s="47"/>
    </row>
    <row r="607" spans="5:100" x14ac:dyDescent="0.2">
      <c r="E607" s="23" t="str">
        <f t="shared" si="225"/>
        <v>Age out of range</v>
      </c>
      <c r="F607" s="23" t="str">
        <f t="shared" si="226"/>
        <v>Age out of range</v>
      </c>
      <c r="G607" s="23" t="str">
        <f t="shared" si="227"/>
        <v>Age out of range</v>
      </c>
      <c r="H607" s="23" t="str">
        <f t="shared" si="228"/>
        <v>Age out of range</v>
      </c>
      <c r="I607" s="23" t="str">
        <f t="shared" si="229"/>
        <v>Age out of range</v>
      </c>
      <c r="J607" s="23" t="str">
        <f t="shared" si="230"/>
        <v>Age out of range</v>
      </c>
      <c r="K607" s="23" t="str">
        <f t="shared" si="231"/>
        <v>Age out of range</v>
      </c>
      <c r="L607" s="23" t="str">
        <f t="shared" si="232"/>
        <v>Age out of range</v>
      </c>
      <c r="M607" s="23" t="str">
        <f t="shared" si="233"/>
        <v>Age out of range</v>
      </c>
      <c r="N607" s="23" t="str">
        <f t="shared" si="234"/>
        <v>Age out of range</v>
      </c>
      <c r="O607" s="23" t="str">
        <f t="shared" si="235"/>
        <v>Age out of range</v>
      </c>
      <c r="P607" s="23" t="str">
        <f t="shared" si="236"/>
        <v>Age out of range</v>
      </c>
      <c r="Q607" s="23" t="e">
        <f t="shared" si="237"/>
        <v>#DIV/0!</v>
      </c>
      <c r="R607" s="17"/>
      <c r="S607" s="23">
        <v>591</v>
      </c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7"/>
      <c r="AM607" s="47"/>
      <c r="AN607" s="10" t="str">
        <f>IF($Z607="","",IF(OR($V607&lt;2.7,$V607&gt;90),"Age OOR",VLOOKUP(AN$14&amp;"-int-"&amp;$E607,Equations!$G:$I,3,0)+VLOOKUP(AN$14&amp;"-sexo-"&amp;$E607,Equations!$G:$I,3,0)*$U607+VLOOKUP(AN$14&amp;"-edad-"&amp;$E607,Equations!$G:$I,3,0)*$V607+VLOOKUP(AN$14&amp;"-est-"&amp;$E607,Equations!$G:$I,3,0)*(1/$W607)+VLOOKUP(AN$14&amp;"-imc-"&amp;$E607,Equations!$G:$I,3,0)*(1/$Q607)))</f>
        <v/>
      </c>
      <c r="AO607" s="10" t="str">
        <f>IF($Z607="","",IF(OR($V607&lt;2.7,$V607&gt;90),"Age OOR",AN607-1.6449*VLOOKUP(AN$14&amp;"-rse-"&amp;$E607,Equations!$G:$I,3,0)))</f>
        <v/>
      </c>
      <c r="AP607" s="10" t="str">
        <f>IF($Z607="","",IF(OR($V607&lt;2.7,$V607&gt;90),"Age OOR",AN607+1.6449*VLOOKUP(AN$14&amp;"-rse-"&amp;$E607,Equations!$G:$I,3,0)))</f>
        <v/>
      </c>
      <c r="AQ607" s="10" t="str">
        <f t="shared" si="238"/>
        <v/>
      </c>
      <c r="AR607" s="10" t="str">
        <f>IF($Z607="","",IF(OR($V607&lt;2.7,$V607&gt;90),"Age OOR",($Z607-AN607)/VLOOKUP(AN$14&amp;"-rse-"&amp;$E607,Equations!$G:$I,3,0)))</f>
        <v/>
      </c>
      <c r="AS607" s="10" t="str">
        <f>IF($AA607="","",IF(OR($V607&lt;2.7,$V607&gt;90),"Age OOR",VLOOKUP(AS$14&amp;"-int-"&amp;$F607,Equations!$G:$I,3,0)+VLOOKUP(AS$14&amp;"-sexo-"&amp;$F607,Equations!$G:$I,3,0)*$U607+VLOOKUP(AS$14&amp;"-edad-"&amp;$F607,Equations!$G:$I,3,0)*$V607+VLOOKUP(AS$14&amp;"-est-"&amp;$F607,Equations!$G:$I,3,0)*(1/$W607)+VLOOKUP(AS$14&amp;"-imc-"&amp;$F607,Equations!$G:$I,3,0)*(1/$Q607)))</f>
        <v/>
      </c>
      <c r="AT607" s="10" t="str">
        <f>IF($AA607="","",IF(OR($V607&lt;2.7,$V607&gt;90),"Age OOR",AS607-1.6449*VLOOKUP(AS$14&amp;"-rse-"&amp;$F607,Equations!$G:$I,3,0)))</f>
        <v/>
      </c>
      <c r="AU607" s="10" t="str">
        <f>IF($AA607="","",IF(OR($V607&lt;2.7,$V607&gt;90),"Age OOR",AS607+1.6449*VLOOKUP(AS$14&amp;"-rse-"&amp;$F607,Equations!$G:$I,3,0)))</f>
        <v/>
      </c>
      <c r="AV607" s="10" t="str">
        <f t="shared" si="239"/>
        <v/>
      </c>
      <c r="AW607" s="10" t="str">
        <f>IF($AA607="","",IF(OR($V607&lt;2.7,$V607&gt;90),"Age OOR",($AA607-AS607)/VLOOKUP(AS$14&amp;"-rse-"&amp;$F607,Equations!$G:$I,3,0)))</f>
        <v/>
      </c>
      <c r="AX607" s="10" t="str">
        <f>IF($AB607="","",IF(OR($V607&lt;2.7,$V607&gt;90),"Age OOR",VLOOKUP(AX$14&amp;"-int-"&amp;$G607,Equations!$G:$I,3,0)+VLOOKUP(AX$14&amp;"-sexo-"&amp;$G607,Equations!$G:$I,3,0)*$U607+VLOOKUP(AX$14&amp;"-edad-"&amp;$G607,Equations!$G:$I,3,0)*$V607+VLOOKUP(AX$14&amp;"-est-"&amp;$G607,Equations!$G:$I,3,0)*(1/$W607)+VLOOKUP(AX$14&amp;"-imc-"&amp;$G607,Equations!$G:$I,3,0)*(1/$Q607)))</f>
        <v/>
      </c>
      <c r="AY607" s="10" t="str">
        <f>IF($AB607="","",IF(OR($V607&lt;2.7,$V607&gt;90),"Age OOR",AX607-1.6449*VLOOKUP(AX$14&amp;"-rse-"&amp;$G607,Equations!$G:$I,3,0)))</f>
        <v/>
      </c>
      <c r="AZ607" s="10" t="str">
        <f>IF($AB607="","",IF(OR($V607&lt;2.7,$V607&gt;90),"Age OOR",AX607+1.6449*VLOOKUP(AX$14&amp;"-rse-"&amp;$G607,Equations!$G:$I,3,0)))</f>
        <v/>
      </c>
      <c r="BA607" s="10" t="str">
        <f t="shared" si="240"/>
        <v/>
      </c>
      <c r="BB607" s="10" t="str">
        <f>IF($AB607="","",IF(OR($V607&lt;2.7,$V607&gt;90),"Age OOR",($AB607-AX607)/VLOOKUP(AX$14&amp;"-rse-"&amp;$G607,Equations!$G:$I,3,0)))</f>
        <v/>
      </c>
      <c r="BC607" s="10" t="str">
        <f>IF($AC607="","",IF(OR($V607&lt;2.7,$V607&gt;90),"Age OOR",VLOOKUP(BC$14&amp;"-int-"&amp;$H607,Equations!$G:$I,3,0)+VLOOKUP(BC$14&amp;"-sexo-"&amp;$H607,Equations!$G:$I,3,0)*$U607+VLOOKUP(BC$14&amp;"-edad-"&amp;$H607,Equations!$G:$I,3,0)*$V607+VLOOKUP(BC$14&amp;"-est-"&amp;$H607,Equations!$G:$I,3,0)*(1/$W607)+VLOOKUP(BC$14&amp;"-imc-"&amp;$H607,Equations!$G:$I,3,0)*(1/$Q607)))</f>
        <v/>
      </c>
      <c r="BD607" s="10" t="str">
        <f>IF($AC607="","",IF(OR($V607&lt;2.7,$V607&gt;90),"Age OOR",BC607-1.6449*VLOOKUP(BC$14&amp;"-rse-"&amp;$H607,Equations!$G:$I,3,0)))</f>
        <v/>
      </c>
      <c r="BE607" s="10" t="str">
        <f>IF($AC607="","",IF(OR($V607&lt;2.7,$V607&gt;90),"Age OOR",BC607+1.6449*VLOOKUP(BC$14&amp;"-rse-"&amp;$H607,Equations!$G:$I,3,0)))</f>
        <v/>
      </c>
      <c r="BF607" s="10" t="str">
        <f t="shared" si="241"/>
        <v/>
      </c>
      <c r="BG607" s="10" t="str">
        <f>IF($AC607="","",IF(OR($V607&lt;2.7,$V607&gt;90),"Age OOR",($AC607-BC607)/VLOOKUP(BC$14&amp;"-rse-"&amp;$H607,Equations!$G:$I,3,0)))</f>
        <v/>
      </c>
      <c r="BH607" s="10" t="str">
        <f>IF($AD607="","",IF(OR($V607&lt;2.7,$V607&gt;90),"Age OOR",VLOOKUP(BH$14&amp;"-int-"&amp;$I607,Equations!$G:$I,3,0)+VLOOKUP(BH$14&amp;"-sexo-"&amp;$I607,Equations!$G:$I,3,0)*$U607+VLOOKUP(BH$14&amp;"-edad-"&amp;$I607,Equations!$G:$I,3,0)*$V607+VLOOKUP(BH$14&amp;"-est-"&amp;$I607,Equations!$G:$I,3,0)*(1/$W607)+VLOOKUP(BH$14&amp;"-imc-"&amp;$I607,Equations!$G:$I,3,0)*(1/$Q607)))</f>
        <v/>
      </c>
      <c r="BI607" s="10" t="str">
        <f>IF($AD607="","",IF(OR($V607&lt;2.7,$V607&gt;90),"Age OOR",BH607-1.6449*VLOOKUP(BH$14&amp;"-rse-"&amp;$I607,Equations!$G:$I,3,0)))</f>
        <v/>
      </c>
      <c r="BJ607" s="10" t="str">
        <f>IF($AD607="","",IF(OR($V607&lt;2.7,$V607&gt;90),"Age OOR",BH607+1.6449*VLOOKUP(BH$14&amp;"-rse-"&amp;$I607,Equations!$G:$I,3,0)))</f>
        <v/>
      </c>
      <c r="BK607" s="10" t="str">
        <f t="shared" si="242"/>
        <v/>
      </c>
      <c r="BL607" s="10" t="str">
        <f>IF($AD607="","",IF(OR($V607&lt;2.7,$V607&gt;90),"Age OOR",($AD607-BH607)/VLOOKUP(BH$14&amp;"-rse-"&amp;$I607,Equations!$G:$I,3,0)))</f>
        <v/>
      </c>
      <c r="BM607" s="10" t="str">
        <f>IF($AE607="","",IF(OR($V607&lt;2.7,$V607&gt;90),"Age OOR",VLOOKUP(BM$14&amp;"-int-"&amp;$J607,Equations!$G:$I,3,0)+VLOOKUP(BM$14&amp;"-sexo-"&amp;$J607,Equations!$G:$I,3,0)*$U607+VLOOKUP(BM$14&amp;"-edad-"&amp;$J607,Equations!$G:$I,3,0)*$V607+VLOOKUP(BM$14&amp;"-est-"&amp;$J607,Equations!$G:$I,3,0)*(1/$W607)+VLOOKUP(BM$14&amp;"-imc-"&amp;$J607,Equations!$G:$I,3,0)*(1/$Q607)))</f>
        <v/>
      </c>
      <c r="BN607" s="10" t="str">
        <f>IF($AE607="","",IF(OR($V607&lt;2.7,$V607&gt;90),"Age OOR",BM607-1.6449*VLOOKUP(BM$14&amp;"-rse-"&amp;$J607,Equations!$G:$I,3,0)))</f>
        <v/>
      </c>
      <c r="BO607" s="10" t="str">
        <f>IF($AE607="","",IF(OR($V607&lt;2.7,$V607&gt;90),"Age OOR",BM607+1.6449*VLOOKUP(BM$14&amp;"-rse-"&amp;$J607,Equations!$G:$I,3,0)))</f>
        <v/>
      </c>
      <c r="BP607" s="10" t="str">
        <f t="shared" si="243"/>
        <v/>
      </c>
      <c r="BQ607" s="10" t="str">
        <f>IF($AE607="","",IF(OR($V607&lt;2.7,$V607&gt;90),"Age OOR",($AE607-BM607)/VLOOKUP(BM$14&amp;"-rse-"&amp;$J607,Equations!$G:$I,3,0)))</f>
        <v/>
      </c>
      <c r="BR607" s="10" t="str">
        <f>IF($AF607="","",IF(OR($V607&lt;2.7,$V607&gt;90),"Age OOR",VLOOKUP(BR$14&amp;"-int-"&amp;$K607,Equations!$G:$I,3,0)+VLOOKUP(BR$14&amp;"-sexo-"&amp;$K607,Equations!$G:$I,3,0)*$U607+VLOOKUP(BR$14&amp;"-edad-"&amp;$K607,Equations!$G:$I,3,0)*$V607+VLOOKUP(BR$14&amp;"-est-"&amp;$K607,Equations!$G:$I,3,0)*(1/$W607)+VLOOKUP(BR$14&amp;"-imc-"&amp;$K607,Equations!$G:$I,3,0)*(1/$Q607)))</f>
        <v/>
      </c>
      <c r="BS607" s="10" t="str">
        <f>IF($AF607="","",IF(OR($V607&lt;2.7,$V607&gt;90),"Age OOR",BR607-1.6449*VLOOKUP(BR$14&amp;"-rse-"&amp;$K607,Equations!$G:$I,3,0)))</f>
        <v/>
      </c>
      <c r="BT607" s="10" t="str">
        <f>IF($AF607="","",IF(OR($V607&lt;2.7,$V607&gt;90),"Age OOR",BR607+1.6449*VLOOKUP(BR$14&amp;"-rse-"&amp;$K607,Equations!$G:$I,3,0)))</f>
        <v/>
      </c>
      <c r="BU607" s="10" t="str">
        <f t="shared" si="244"/>
        <v/>
      </c>
      <c r="BV607" s="10" t="str">
        <f>IF($AF607="","",IF(OR($V607&lt;2.7,$V607&gt;90),"Age OOR",($AF607-BR607)/VLOOKUP(BR$14&amp;"-rse-"&amp;$K607,Equations!$G:$I,3,0)))</f>
        <v/>
      </c>
      <c r="BW607" s="10" t="str">
        <f>IF($AG607="","",IF(OR($V607&lt;2.7,$V607&gt;90),"Age OOR",VLOOKUP(BW$14&amp;"-int-"&amp;$L607,Equations!$G:$I,3,0)+VLOOKUP(BW$14&amp;"-sexo-"&amp;$L607,Equations!$G:$I,3,0)*$U607+VLOOKUP(BW$14&amp;"-edad-"&amp;$L607,Equations!$G:$I,3,0)*$V607+VLOOKUP(BW$14&amp;"-est-"&amp;$L607,Equations!$G:$I,3,0)*(1/$W607)+VLOOKUP(BW$14&amp;"-imc-"&amp;$L607,Equations!$G:$I,3,0)*(1/$Q607)))</f>
        <v/>
      </c>
      <c r="BX607" s="10" t="str">
        <f>IF($AG607="","",IF(OR($V607&lt;2.7,$V607&gt;90),"Age OOR",BW607-1.6449*VLOOKUP(BW$14&amp;"-rse-"&amp;$L607,Equations!$G:$I,3,0)))</f>
        <v/>
      </c>
      <c r="BY607" s="10" t="str">
        <f>IF($AG607="","",IF(OR($V607&lt;2.7,$V607&gt;90),"Age OOR",BW607+1.6449*VLOOKUP(BW$14&amp;"-rse-"&amp;$L607,Equations!$G:$I,3,0)))</f>
        <v/>
      </c>
      <c r="BZ607" s="10" t="str">
        <f t="shared" si="245"/>
        <v/>
      </c>
      <c r="CA607" s="10" t="str">
        <f>IF($AG607="","",IF(OR($V607&lt;2.7,$V607&gt;90),"Age OOR",($AG607-BW607)/VLOOKUP(BW$14&amp;"-rse-"&amp;$L607,Equations!$G:$I,3,0)))</f>
        <v/>
      </c>
      <c r="CB607" s="10" t="str">
        <f>IF($AH607="","",IF(OR($V607&lt;2.7,$V607&gt;90),"Age OOR",VLOOKUP(CB$14&amp;"-int-"&amp;$M607,Equations!$G:$I,3,0)+VLOOKUP(CB$14&amp;"-sexo-"&amp;$M607,Equations!$G:$I,3,0)*$U607+VLOOKUP(CB$14&amp;"-edad-"&amp;$M607,Equations!$G:$I,3,0)*$V607+VLOOKUP(CB$14&amp;"-est-"&amp;$M607,Equations!$G:$I,3,0)*(1/$W607)+VLOOKUP(CB$14&amp;"-imc-"&amp;$M607,Equations!$G:$I,3,0)*(1/$Q607)))</f>
        <v/>
      </c>
      <c r="CC607" s="10" t="str">
        <f>IF($AH607="","",IF(OR($V607&lt;2.7,$V607&gt;90),"Age OOR",CB607-1.6449*VLOOKUP(CB$14&amp;"-rse-"&amp;$M607,Equations!$G:$I,3,0)))</f>
        <v/>
      </c>
      <c r="CD607" s="10" t="str">
        <f>IF($AH607="","",IF(OR($V607&lt;2.7,$V607&gt;90),"Age OOR",CB607+1.6449*VLOOKUP(CB$14&amp;"-rse-"&amp;$M607,Equations!$G:$I,3,0)))</f>
        <v/>
      </c>
      <c r="CE607" s="10" t="str">
        <f t="shared" si="246"/>
        <v/>
      </c>
      <c r="CF607" s="10" t="str">
        <f>IF($AH607="","",IF(OR($V607&lt;2.7,$V607&gt;90),"Age OOR",($AH607-CB607)/VLOOKUP(CB$14&amp;"-rse-"&amp;$M607,Equations!$G:$I,3,0)))</f>
        <v/>
      </c>
      <c r="CG607" s="10" t="str">
        <f>IF($AI607="","",IF(OR($V607&lt;2.7,$V607&gt;90),"Age OOR",VLOOKUP(CG$14&amp;"-int-"&amp;$N607,Equations!$G:$I,3,0)+VLOOKUP(CG$14&amp;"-sexo-"&amp;$N607,Equations!$G:$I,3,0)*$U607+VLOOKUP(CG$14&amp;"-edad-"&amp;$N607,Equations!$G:$I,3,0)*$V607+VLOOKUP(CG$14&amp;"-est-"&amp;$N607,Equations!$G:$I,3,0)*(1/$W607)+VLOOKUP(CG$14&amp;"-imc-"&amp;$N607,Equations!$G:$I,3,0)*(1/$Q607)))</f>
        <v/>
      </c>
      <c r="CH607" s="10" t="str">
        <f>IF($AI607="","",IF(OR($V607&lt;2.7,$V607&gt;90),"Age OOR",CG607-1.6449*VLOOKUP(CG$14&amp;"-rse-"&amp;$N607,Equations!$G:$I,3,0)))</f>
        <v/>
      </c>
      <c r="CI607" s="10" t="str">
        <f>IF($AI607="","",IF(OR($V607&lt;2.7,$V607&gt;90),"Age OOR",CG607+1.6449*VLOOKUP(CG$14&amp;"-rse-"&amp;$N607,Equations!$G:$I,3,0)))</f>
        <v/>
      </c>
      <c r="CJ607" s="10" t="str">
        <f t="shared" si="247"/>
        <v/>
      </c>
      <c r="CK607" s="10" t="str">
        <f>IF($AI607="","",IF(OR($V607&lt;2.7,$V607&gt;90),"Age OOR",($AI607-CG607)/VLOOKUP(CG$14&amp;"-rse-"&amp;$N607,Equations!$G:$I,3,0)))</f>
        <v/>
      </c>
      <c r="CL607" s="10" t="str">
        <f>IF($AJ607="","",IF(OR($V607&lt;2.7,$V607&gt;90),"Age OOR",VLOOKUP(CL$14&amp;"-int-"&amp;$O607,Equations!$G:$I,3,0)+VLOOKUP(CL$14&amp;"-sexo-"&amp;$O607,Equations!$G:$I,3,0)*$U607+VLOOKUP(CL$14&amp;"-edad-"&amp;$O607,Equations!$G:$I,3,0)*$V607+VLOOKUP(CL$14&amp;"-est-"&amp;$O607,Equations!$G:$I,3,0)*(1/$W607)+VLOOKUP(CL$14&amp;"-imc-"&amp;$O607,Equations!$G:$I,3,0)*(1/$Q607)))</f>
        <v/>
      </c>
      <c r="CM607" s="10" t="str">
        <f>IF($AJ607="","",IF(OR($V607&lt;2.7,$V607&gt;90),"Age OOR",CL607-1.6449*VLOOKUP(CL$14&amp;"-rse-"&amp;$O607,Equations!$G:$I,3,0)))</f>
        <v/>
      </c>
      <c r="CN607" s="10" t="str">
        <f>IF($AJ607="","",IF(OR($V607&lt;2.7,$V607&gt;90),"Age OOR",CL607+1.6449*VLOOKUP(CL$14&amp;"-rse-"&amp;$O607,Equations!$G:$I,3,0)))</f>
        <v/>
      </c>
      <c r="CO607" s="10" t="str">
        <f t="shared" si="248"/>
        <v/>
      </c>
      <c r="CP607" s="10" t="str">
        <f>IF($AJ607="","",IF(OR($V607&lt;2.7,$V607&gt;90),"Age OOR",($AJ607-CL607)/VLOOKUP(CL$14&amp;"-rse-"&amp;$O607,Equations!$G:$I,3,0)))</f>
        <v/>
      </c>
      <c r="CQ607" s="10" t="str">
        <f>IF($AK607="","",IF(OR($V607&lt;2.7,$V607&gt;90),"Age OOR",EXP(VLOOKUP(CQ$14&amp;"-int-"&amp;$P607,Equations!$G:$I,3,0)+VLOOKUP(CQ$14&amp;"-sexo-"&amp;$P607,Equations!$G:$I,3,0)*$U607+VLOOKUP(CQ$14&amp;"-edad-"&amp;$P607,Equations!$G:$I,3,0)*$V607+VLOOKUP(CQ$14&amp;"-est-"&amp;$P607,Equations!$G:$I,3,0)*(1/$W607)+VLOOKUP(CQ$14&amp;"-imc-"&amp;$P607,Equations!$G:$I,3,0)*(1/$Q607))))</f>
        <v/>
      </c>
      <c r="CR607" s="10" t="str">
        <f>IF($AK607="","",IF(OR($V607&lt;2.7,$V607&gt;90),"Age OOR",EXP(LN(CQ607)-1.6449*VLOOKUP(CQ$14&amp;"-rse-"&amp;$P607,Equations!$G:$I,3,0))))</f>
        <v/>
      </c>
      <c r="CS607" s="10" t="str">
        <f>IF($AK607="","",IF(OR($V607&lt;2.7,$V607&gt;90),"Age OOR",EXP(LN(CQ607)+1.6449*VLOOKUP(CQ$14&amp;"-rse-"&amp;$P607,Equations!$G:$I,3,0))))</f>
        <v/>
      </c>
      <c r="CT607" s="10" t="str">
        <f t="shared" si="249"/>
        <v/>
      </c>
      <c r="CU607" s="10" t="str">
        <f>IF($AK607="","",IF(OR($V607&lt;2.7,$V607&gt;90),"Age OOR",(LN($AK607)-LN(CQ607))/VLOOKUP(CQ$14&amp;"-rse-"&amp;$P607,Equations!$G:$I,3,0)))</f>
        <v/>
      </c>
      <c r="CV607" s="47"/>
    </row>
    <row r="608" spans="5:100" x14ac:dyDescent="0.2">
      <c r="E608" s="23" t="str">
        <f t="shared" si="225"/>
        <v>Age out of range</v>
      </c>
      <c r="F608" s="23" t="str">
        <f t="shared" si="226"/>
        <v>Age out of range</v>
      </c>
      <c r="G608" s="23" t="str">
        <f t="shared" si="227"/>
        <v>Age out of range</v>
      </c>
      <c r="H608" s="23" t="str">
        <f t="shared" si="228"/>
        <v>Age out of range</v>
      </c>
      <c r="I608" s="23" t="str">
        <f t="shared" si="229"/>
        <v>Age out of range</v>
      </c>
      <c r="J608" s="23" t="str">
        <f t="shared" si="230"/>
        <v>Age out of range</v>
      </c>
      <c r="K608" s="23" t="str">
        <f t="shared" si="231"/>
        <v>Age out of range</v>
      </c>
      <c r="L608" s="23" t="str">
        <f t="shared" si="232"/>
        <v>Age out of range</v>
      </c>
      <c r="M608" s="23" t="str">
        <f t="shared" si="233"/>
        <v>Age out of range</v>
      </c>
      <c r="N608" s="23" t="str">
        <f t="shared" si="234"/>
        <v>Age out of range</v>
      </c>
      <c r="O608" s="23" t="str">
        <f t="shared" si="235"/>
        <v>Age out of range</v>
      </c>
      <c r="P608" s="23" t="str">
        <f t="shared" si="236"/>
        <v>Age out of range</v>
      </c>
      <c r="Q608" s="23" t="e">
        <f t="shared" si="237"/>
        <v>#DIV/0!</v>
      </c>
      <c r="R608" s="17"/>
      <c r="S608" s="23">
        <v>592</v>
      </c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7"/>
      <c r="AM608" s="47"/>
      <c r="AN608" s="10" t="str">
        <f>IF($Z608="","",IF(OR($V608&lt;2.7,$V608&gt;90),"Age OOR",VLOOKUP(AN$14&amp;"-int-"&amp;$E608,Equations!$G:$I,3,0)+VLOOKUP(AN$14&amp;"-sexo-"&amp;$E608,Equations!$G:$I,3,0)*$U608+VLOOKUP(AN$14&amp;"-edad-"&amp;$E608,Equations!$G:$I,3,0)*$V608+VLOOKUP(AN$14&amp;"-est-"&amp;$E608,Equations!$G:$I,3,0)*(1/$W608)+VLOOKUP(AN$14&amp;"-imc-"&amp;$E608,Equations!$G:$I,3,0)*(1/$Q608)))</f>
        <v/>
      </c>
      <c r="AO608" s="10" t="str">
        <f>IF($Z608="","",IF(OR($V608&lt;2.7,$V608&gt;90),"Age OOR",AN608-1.6449*VLOOKUP(AN$14&amp;"-rse-"&amp;$E608,Equations!$G:$I,3,0)))</f>
        <v/>
      </c>
      <c r="AP608" s="10" t="str">
        <f>IF($Z608="","",IF(OR($V608&lt;2.7,$V608&gt;90),"Age OOR",AN608+1.6449*VLOOKUP(AN$14&amp;"-rse-"&amp;$E608,Equations!$G:$I,3,0)))</f>
        <v/>
      </c>
      <c r="AQ608" s="10" t="str">
        <f t="shared" si="238"/>
        <v/>
      </c>
      <c r="AR608" s="10" t="str">
        <f>IF($Z608="","",IF(OR($V608&lt;2.7,$V608&gt;90),"Age OOR",($Z608-AN608)/VLOOKUP(AN$14&amp;"-rse-"&amp;$E608,Equations!$G:$I,3,0)))</f>
        <v/>
      </c>
      <c r="AS608" s="10" t="str">
        <f>IF($AA608="","",IF(OR($V608&lt;2.7,$V608&gt;90),"Age OOR",VLOOKUP(AS$14&amp;"-int-"&amp;$F608,Equations!$G:$I,3,0)+VLOOKUP(AS$14&amp;"-sexo-"&amp;$F608,Equations!$G:$I,3,0)*$U608+VLOOKUP(AS$14&amp;"-edad-"&amp;$F608,Equations!$G:$I,3,0)*$V608+VLOOKUP(AS$14&amp;"-est-"&amp;$F608,Equations!$G:$I,3,0)*(1/$W608)+VLOOKUP(AS$14&amp;"-imc-"&amp;$F608,Equations!$G:$I,3,0)*(1/$Q608)))</f>
        <v/>
      </c>
      <c r="AT608" s="10" t="str">
        <f>IF($AA608="","",IF(OR($V608&lt;2.7,$V608&gt;90),"Age OOR",AS608-1.6449*VLOOKUP(AS$14&amp;"-rse-"&amp;$F608,Equations!$G:$I,3,0)))</f>
        <v/>
      </c>
      <c r="AU608" s="10" t="str">
        <f>IF($AA608="","",IF(OR($V608&lt;2.7,$V608&gt;90),"Age OOR",AS608+1.6449*VLOOKUP(AS$14&amp;"-rse-"&amp;$F608,Equations!$G:$I,3,0)))</f>
        <v/>
      </c>
      <c r="AV608" s="10" t="str">
        <f t="shared" si="239"/>
        <v/>
      </c>
      <c r="AW608" s="10" t="str">
        <f>IF($AA608="","",IF(OR($V608&lt;2.7,$V608&gt;90),"Age OOR",($AA608-AS608)/VLOOKUP(AS$14&amp;"-rse-"&amp;$F608,Equations!$G:$I,3,0)))</f>
        <v/>
      </c>
      <c r="AX608" s="10" t="str">
        <f>IF($AB608="","",IF(OR($V608&lt;2.7,$V608&gt;90),"Age OOR",VLOOKUP(AX$14&amp;"-int-"&amp;$G608,Equations!$G:$I,3,0)+VLOOKUP(AX$14&amp;"-sexo-"&amp;$G608,Equations!$G:$I,3,0)*$U608+VLOOKUP(AX$14&amp;"-edad-"&amp;$G608,Equations!$G:$I,3,0)*$V608+VLOOKUP(AX$14&amp;"-est-"&amp;$G608,Equations!$G:$I,3,0)*(1/$W608)+VLOOKUP(AX$14&amp;"-imc-"&amp;$G608,Equations!$G:$I,3,0)*(1/$Q608)))</f>
        <v/>
      </c>
      <c r="AY608" s="10" t="str">
        <f>IF($AB608="","",IF(OR($V608&lt;2.7,$V608&gt;90),"Age OOR",AX608-1.6449*VLOOKUP(AX$14&amp;"-rse-"&amp;$G608,Equations!$G:$I,3,0)))</f>
        <v/>
      </c>
      <c r="AZ608" s="10" t="str">
        <f>IF($AB608="","",IF(OR($V608&lt;2.7,$V608&gt;90),"Age OOR",AX608+1.6449*VLOOKUP(AX$14&amp;"-rse-"&amp;$G608,Equations!$G:$I,3,0)))</f>
        <v/>
      </c>
      <c r="BA608" s="10" t="str">
        <f t="shared" si="240"/>
        <v/>
      </c>
      <c r="BB608" s="10" t="str">
        <f>IF($AB608="","",IF(OR($V608&lt;2.7,$V608&gt;90),"Age OOR",($AB608-AX608)/VLOOKUP(AX$14&amp;"-rse-"&amp;$G608,Equations!$G:$I,3,0)))</f>
        <v/>
      </c>
      <c r="BC608" s="10" t="str">
        <f>IF($AC608="","",IF(OR($V608&lt;2.7,$V608&gt;90),"Age OOR",VLOOKUP(BC$14&amp;"-int-"&amp;$H608,Equations!$G:$I,3,0)+VLOOKUP(BC$14&amp;"-sexo-"&amp;$H608,Equations!$G:$I,3,0)*$U608+VLOOKUP(BC$14&amp;"-edad-"&amp;$H608,Equations!$G:$I,3,0)*$V608+VLOOKUP(BC$14&amp;"-est-"&amp;$H608,Equations!$G:$I,3,0)*(1/$W608)+VLOOKUP(BC$14&amp;"-imc-"&amp;$H608,Equations!$G:$I,3,0)*(1/$Q608)))</f>
        <v/>
      </c>
      <c r="BD608" s="10" t="str">
        <f>IF($AC608="","",IF(OR($V608&lt;2.7,$V608&gt;90),"Age OOR",BC608-1.6449*VLOOKUP(BC$14&amp;"-rse-"&amp;$H608,Equations!$G:$I,3,0)))</f>
        <v/>
      </c>
      <c r="BE608" s="10" t="str">
        <f>IF($AC608="","",IF(OR($V608&lt;2.7,$V608&gt;90),"Age OOR",BC608+1.6449*VLOOKUP(BC$14&amp;"-rse-"&amp;$H608,Equations!$G:$I,3,0)))</f>
        <v/>
      </c>
      <c r="BF608" s="10" t="str">
        <f t="shared" si="241"/>
        <v/>
      </c>
      <c r="BG608" s="10" t="str">
        <f>IF($AC608="","",IF(OR($V608&lt;2.7,$V608&gt;90),"Age OOR",($AC608-BC608)/VLOOKUP(BC$14&amp;"-rse-"&amp;$H608,Equations!$G:$I,3,0)))</f>
        <v/>
      </c>
      <c r="BH608" s="10" t="str">
        <f>IF($AD608="","",IF(OR($V608&lt;2.7,$V608&gt;90),"Age OOR",VLOOKUP(BH$14&amp;"-int-"&amp;$I608,Equations!$G:$I,3,0)+VLOOKUP(BH$14&amp;"-sexo-"&amp;$I608,Equations!$G:$I,3,0)*$U608+VLOOKUP(BH$14&amp;"-edad-"&amp;$I608,Equations!$G:$I,3,0)*$V608+VLOOKUP(BH$14&amp;"-est-"&amp;$I608,Equations!$G:$I,3,0)*(1/$W608)+VLOOKUP(BH$14&amp;"-imc-"&amp;$I608,Equations!$G:$I,3,0)*(1/$Q608)))</f>
        <v/>
      </c>
      <c r="BI608" s="10" t="str">
        <f>IF($AD608="","",IF(OR($V608&lt;2.7,$V608&gt;90),"Age OOR",BH608-1.6449*VLOOKUP(BH$14&amp;"-rse-"&amp;$I608,Equations!$G:$I,3,0)))</f>
        <v/>
      </c>
      <c r="BJ608" s="10" t="str">
        <f>IF($AD608="","",IF(OR($V608&lt;2.7,$V608&gt;90),"Age OOR",BH608+1.6449*VLOOKUP(BH$14&amp;"-rse-"&amp;$I608,Equations!$G:$I,3,0)))</f>
        <v/>
      </c>
      <c r="BK608" s="10" t="str">
        <f t="shared" si="242"/>
        <v/>
      </c>
      <c r="BL608" s="10" t="str">
        <f>IF($AD608="","",IF(OR($V608&lt;2.7,$V608&gt;90),"Age OOR",($AD608-BH608)/VLOOKUP(BH$14&amp;"-rse-"&amp;$I608,Equations!$G:$I,3,0)))</f>
        <v/>
      </c>
      <c r="BM608" s="10" t="str">
        <f>IF($AE608="","",IF(OR($V608&lt;2.7,$V608&gt;90),"Age OOR",VLOOKUP(BM$14&amp;"-int-"&amp;$J608,Equations!$G:$I,3,0)+VLOOKUP(BM$14&amp;"-sexo-"&amp;$J608,Equations!$G:$I,3,0)*$U608+VLOOKUP(BM$14&amp;"-edad-"&amp;$J608,Equations!$G:$I,3,0)*$V608+VLOOKUP(BM$14&amp;"-est-"&amp;$J608,Equations!$G:$I,3,0)*(1/$W608)+VLOOKUP(BM$14&amp;"-imc-"&amp;$J608,Equations!$G:$I,3,0)*(1/$Q608)))</f>
        <v/>
      </c>
      <c r="BN608" s="10" t="str">
        <f>IF($AE608="","",IF(OR($V608&lt;2.7,$V608&gt;90),"Age OOR",BM608-1.6449*VLOOKUP(BM$14&amp;"-rse-"&amp;$J608,Equations!$G:$I,3,0)))</f>
        <v/>
      </c>
      <c r="BO608" s="10" t="str">
        <f>IF($AE608="","",IF(OR($V608&lt;2.7,$V608&gt;90),"Age OOR",BM608+1.6449*VLOOKUP(BM$14&amp;"-rse-"&amp;$J608,Equations!$G:$I,3,0)))</f>
        <v/>
      </c>
      <c r="BP608" s="10" t="str">
        <f t="shared" si="243"/>
        <v/>
      </c>
      <c r="BQ608" s="10" t="str">
        <f>IF($AE608="","",IF(OR($V608&lt;2.7,$V608&gt;90),"Age OOR",($AE608-BM608)/VLOOKUP(BM$14&amp;"-rse-"&amp;$J608,Equations!$G:$I,3,0)))</f>
        <v/>
      </c>
      <c r="BR608" s="10" t="str">
        <f>IF($AF608="","",IF(OR($V608&lt;2.7,$V608&gt;90),"Age OOR",VLOOKUP(BR$14&amp;"-int-"&amp;$K608,Equations!$G:$I,3,0)+VLOOKUP(BR$14&amp;"-sexo-"&amp;$K608,Equations!$G:$I,3,0)*$U608+VLOOKUP(BR$14&amp;"-edad-"&amp;$K608,Equations!$G:$I,3,0)*$V608+VLOOKUP(BR$14&amp;"-est-"&amp;$K608,Equations!$G:$I,3,0)*(1/$W608)+VLOOKUP(BR$14&amp;"-imc-"&amp;$K608,Equations!$G:$I,3,0)*(1/$Q608)))</f>
        <v/>
      </c>
      <c r="BS608" s="10" t="str">
        <f>IF($AF608="","",IF(OR($V608&lt;2.7,$V608&gt;90),"Age OOR",BR608-1.6449*VLOOKUP(BR$14&amp;"-rse-"&amp;$K608,Equations!$G:$I,3,0)))</f>
        <v/>
      </c>
      <c r="BT608" s="10" t="str">
        <f>IF($AF608="","",IF(OR($V608&lt;2.7,$V608&gt;90),"Age OOR",BR608+1.6449*VLOOKUP(BR$14&amp;"-rse-"&amp;$K608,Equations!$G:$I,3,0)))</f>
        <v/>
      </c>
      <c r="BU608" s="10" t="str">
        <f t="shared" si="244"/>
        <v/>
      </c>
      <c r="BV608" s="10" t="str">
        <f>IF($AF608="","",IF(OR($V608&lt;2.7,$V608&gt;90),"Age OOR",($AF608-BR608)/VLOOKUP(BR$14&amp;"-rse-"&amp;$K608,Equations!$G:$I,3,0)))</f>
        <v/>
      </c>
      <c r="BW608" s="10" t="str">
        <f>IF($AG608="","",IF(OR($V608&lt;2.7,$V608&gt;90),"Age OOR",VLOOKUP(BW$14&amp;"-int-"&amp;$L608,Equations!$G:$I,3,0)+VLOOKUP(BW$14&amp;"-sexo-"&amp;$L608,Equations!$G:$I,3,0)*$U608+VLOOKUP(BW$14&amp;"-edad-"&amp;$L608,Equations!$G:$I,3,0)*$V608+VLOOKUP(BW$14&amp;"-est-"&amp;$L608,Equations!$G:$I,3,0)*(1/$W608)+VLOOKUP(BW$14&amp;"-imc-"&amp;$L608,Equations!$G:$I,3,0)*(1/$Q608)))</f>
        <v/>
      </c>
      <c r="BX608" s="10" t="str">
        <f>IF($AG608="","",IF(OR($V608&lt;2.7,$V608&gt;90),"Age OOR",BW608-1.6449*VLOOKUP(BW$14&amp;"-rse-"&amp;$L608,Equations!$G:$I,3,0)))</f>
        <v/>
      </c>
      <c r="BY608" s="10" t="str">
        <f>IF($AG608="","",IF(OR($V608&lt;2.7,$V608&gt;90),"Age OOR",BW608+1.6449*VLOOKUP(BW$14&amp;"-rse-"&amp;$L608,Equations!$G:$I,3,0)))</f>
        <v/>
      </c>
      <c r="BZ608" s="10" t="str">
        <f t="shared" si="245"/>
        <v/>
      </c>
      <c r="CA608" s="10" t="str">
        <f>IF($AG608="","",IF(OR($V608&lt;2.7,$V608&gt;90),"Age OOR",($AG608-BW608)/VLOOKUP(BW$14&amp;"-rse-"&amp;$L608,Equations!$G:$I,3,0)))</f>
        <v/>
      </c>
      <c r="CB608" s="10" t="str">
        <f>IF($AH608="","",IF(OR($V608&lt;2.7,$V608&gt;90),"Age OOR",VLOOKUP(CB$14&amp;"-int-"&amp;$M608,Equations!$G:$I,3,0)+VLOOKUP(CB$14&amp;"-sexo-"&amp;$M608,Equations!$G:$I,3,0)*$U608+VLOOKUP(CB$14&amp;"-edad-"&amp;$M608,Equations!$G:$I,3,0)*$V608+VLOOKUP(CB$14&amp;"-est-"&amp;$M608,Equations!$G:$I,3,0)*(1/$W608)+VLOOKUP(CB$14&amp;"-imc-"&amp;$M608,Equations!$G:$I,3,0)*(1/$Q608)))</f>
        <v/>
      </c>
      <c r="CC608" s="10" t="str">
        <f>IF($AH608="","",IF(OR($V608&lt;2.7,$V608&gt;90),"Age OOR",CB608-1.6449*VLOOKUP(CB$14&amp;"-rse-"&amp;$M608,Equations!$G:$I,3,0)))</f>
        <v/>
      </c>
      <c r="CD608" s="10" t="str">
        <f>IF($AH608="","",IF(OR($V608&lt;2.7,$V608&gt;90),"Age OOR",CB608+1.6449*VLOOKUP(CB$14&amp;"-rse-"&amp;$M608,Equations!$G:$I,3,0)))</f>
        <v/>
      </c>
      <c r="CE608" s="10" t="str">
        <f t="shared" si="246"/>
        <v/>
      </c>
      <c r="CF608" s="10" t="str">
        <f>IF($AH608="","",IF(OR($V608&lt;2.7,$V608&gt;90),"Age OOR",($AH608-CB608)/VLOOKUP(CB$14&amp;"-rse-"&amp;$M608,Equations!$G:$I,3,0)))</f>
        <v/>
      </c>
      <c r="CG608" s="10" t="str">
        <f>IF($AI608="","",IF(OR($V608&lt;2.7,$V608&gt;90),"Age OOR",VLOOKUP(CG$14&amp;"-int-"&amp;$N608,Equations!$G:$I,3,0)+VLOOKUP(CG$14&amp;"-sexo-"&amp;$N608,Equations!$G:$I,3,0)*$U608+VLOOKUP(CG$14&amp;"-edad-"&amp;$N608,Equations!$G:$I,3,0)*$V608+VLOOKUP(CG$14&amp;"-est-"&amp;$N608,Equations!$G:$I,3,0)*(1/$W608)+VLOOKUP(CG$14&amp;"-imc-"&amp;$N608,Equations!$G:$I,3,0)*(1/$Q608)))</f>
        <v/>
      </c>
      <c r="CH608" s="10" t="str">
        <f>IF($AI608="","",IF(OR($V608&lt;2.7,$V608&gt;90),"Age OOR",CG608-1.6449*VLOOKUP(CG$14&amp;"-rse-"&amp;$N608,Equations!$G:$I,3,0)))</f>
        <v/>
      </c>
      <c r="CI608" s="10" t="str">
        <f>IF($AI608="","",IF(OR($V608&lt;2.7,$V608&gt;90),"Age OOR",CG608+1.6449*VLOOKUP(CG$14&amp;"-rse-"&amp;$N608,Equations!$G:$I,3,0)))</f>
        <v/>
      </c>
      <c r="CJ608" s="10" t="str">
        <f t="shared" si="247"/>
        <v/>
      </c>
      <c r="CK608" s="10" t="str">
        <f>IF($AI608="","",IF(OR($V608&lt;2.7,$V608&gt;90),"Age OOR",($AI608-CG608)/VLOOKUP(CG$14&amp;"-rse-"&amp;$N608,Equations!$G:$I,3,0)))</f>
        <v/>
      </c>
      <c r="CL608" s="10" t="str">
        <f>IF($AJ608="","",IF(OR($V608&lt;2.7,$V608&gt;90),"Age OOR",VLOOKUP(CL$14&amp;"-int-"&amp;$O608,Equations!$G:$I,3,0)+VLOOKUP(CL$14&amp;"-sexo-"&amp;$O608,Equations!$G:$I,3,0)*$U608+VLOOKUP(CL$14&amp;"-edad-"&amp;$O608,Equations!$G:$I,3,0)*$V608+VLOOKUP(CL$14&amp;"-est-"&amp;$O608,Equations!$G:$I,3,0)*(1/$W608)+VLOOKUP(CL$14&amp;"-imc-"&amp;$O608,Equations!$G:$I,3,0)*(1/$Q608)))</f>
        <v/>
      </c>
      <c r="CM608" s="10" t="str">
        <f>IF($AJ608="","",IF(OR($V608&lt;2.7,$V608&gt;90),"Age OOR",CL608-1.6449*VLOOKUP(CL$14&amp;"-rse-"&amp;$O608,Equations!$G:$I,3,0)))</f>
        <v/>
      </c>
      <c r="CN608" s="10" t="str">
        <f>IF($AJ608="","",IF(OR($V608&lt;2.7,$V608&gt;90),"Age OOR",CL608+1.6449*VLOOKUP(CL$14&amp;"-rse-"&amp;$O608,Equations!$G:$I,3,0)))</f>
        <v/>
      </c>
      <c r="CO608" s="10" t="str">
        <f t="shared" si="248"/>
        <v/>
      </c>
      <c r="CP608" s="10" t="str">
        <f>IF($AJ608="","",IF(OR($V608&lt;2.7,$V608&gt;90),"Age OOR",($AJ608-CL608)/VLOOKUP(CL$14&amp;"-rse-"&amp;$O608,Equations!$G:$I,3,0)))</f>
        <v/>
      </c>
      <c r="CQ608" s="10" t="str">
        <f>IF($AK608="","",IF(OR($V608&lt;2.7,$V608&gt;90),"Age OOR",EXP(VLOOKUP(CQ$14&amp;"-int-"&amp;$P608,Equations!$G:$I,3,0)+VLOOKUP(CQ$14&amp;"-sexo-"&amp;$P608,Equations!$G:$I,3,0)*$U608+VLOOKUP(CQ$14&amp;"-edad-"&amp;$P608,Equations!$G:$I,3,0)*$V608+VLOOKUP(CQ$14&amp;"-est-"&amp;$P608,Equations!$G:$I,3,0)*(1/$W608)+VLOOKUP(CQ$14&amp;"-imc-"&amp;$P608,Equations!$G:$I,3,0)*(1/$Q608))))</f>
        <v/>
      </c>
      <c r="CR608" s="10" t="str">
        <f>IF($AK608="","",IF(OR($V608&lt;2.7,$V608&gt;90),"Age OOR",EXP(LN(CQ608)-1.6449*VLOOKUP(CQ$14&amp;"-rse-"&amp;$P608,Equations!$G:$I,3,0))))</f>
        <v/>
      </c>
      <c r="CS608" s="10" t="str">
        <f>IF($AK608="","",IF(OR($V608&lt;2.7,$V608&gt;90),"Age OOR",EXP(LN(CQ608)+1.6449*VLOOKUP(CQ$14&amp;"-rse-"&amp;$P608,Equations!$G:$I,3,0))))</f>
        <v/>
      </c>
      <c r="CT608" s="10" t="str">
        <f t="shared" si="249"/>
        <v/>
      </c>
      <c r="CU608" s="10" t="str">
        <f>IF($AK608="","",IF(OR($V608&lt;2.7,$V608&gt;90),"Age OOR",(LN($AK608)-LN(CQ608))/VLOOKUP(CQ$14&amp;"-rse-"&amp;$P608,Equations!$G:$I,3,0)))</f>
        <v/>
      </c>
      <c r="CV608" s="47"/>
    </row>
    <row r="609" spans="5:123" x14ac:dyDescent="0.2">
      <c r="E609" s="23" t="str">
        <f t="shared" si="225"/>
        <v>Age out of range</v>
      </c>
      <c r="F609" s="23" t="str">
        <f t="shared" si="226"/>
        <v>Age out of range</v>
      </c>
      <c r="G609" s="23" t="str">
        <f t="shared" si="227"/>
        <v>Age out of range</v>
      </c>
      <c r="H609" s="23" t="str">
        <f t="shared" si="228"/>
        <v>Age out of range</v>
      </c>
      <c r="I609" s="23" t="str">
        <f t="shared" si="229"/>
        <v>Age out of range</v>
      </c>
      <c r="J609" s="23" t="str">
        <f t="shared" si="230"/>
        <v>Age out of range</v>
      </c>
      <c r="K609" s="23" t="str">
        <f t="shared" si="231"/>
        <v>Age out of range</v>
      </c>
      <c r="L609" s="23" t="str">
        <f t="shared" si="232"/>
        <v>Age out of range</v>
      </c>
      <c r="M609" s="23" t="str">
        <f t="shared" si="233"/>
        <v>Age out of range</v>
      </c>
      <c r="N609" s="23" t="str">
        <f t="shared" si="234"/>
        <v>Age out of range</v>
      </c>
      <c r="O609" s="23" t="str">
        <f t="shared" si="235"/>
        <v>Age out of range</v>
      </c>
      <c r="P609" s="23" t="str">
        <f t="shared" si="236"/>
        <v>Age out of range</v>
      </c>
      <c r="Q609" s="23" t="e">
        <f t="shared" si="237"/>
        <v>#DIV/0!</v>
      </c>
      <c r="R609" s="17"/>
      <c r="S609" s="23">
        <v>593</v>
      </c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7"/>
      <c r="AM609" s="47"/>
      <c r="AN609" s="10" t="str">
        <f>IF($Z609="","",IF(OR($V609&lt;2.7,$V609&gt;90),"Age OOR",VLOOKUP(AN$14&amp;"-int-"&amp;$E609,Equations!$G:$I,3,0)+VLOOKUP(AN$14&amp;"-sexo-"&amp;$E609,Equations!$G:$I,3,0)*$U609+VLOOKUP(AN$14&amp;"-edad-"&amp;$E609,Equations!$G:$I,3,0)*$V609+VLOOKUP(AN$14&amp;"-est-"&amp;$E609,Equations!$G:$I,3,0)*(1/$W609)+VLOOKUP(AN$14&amp;"-imc-"&amp;$E609,Equations!$G:$I,3,0)*(1/$Q609)))</f>
        <v/>
      </c>
      <c r="AO609" s="10" t="str">
        <f>IF($Z609="","",IF(OR($V609&lt;2.7,$V609&gt;90),"Age OOR",AN609-1.6449*VLOOKUP(AN$14&amp;"-rse-"&amp;$E609,Equations!$G:$I,3,0)))</f>
        <v/>
      </c>
      <c r="AP609" s="10" t="str">
        <f>IF($Z609="","",IF(OR($V609&lt;2.7,$V609&gt;90),"Age OOR",AN609+1.6449*VLOOKUP(AN$14&amp;"-rse-"&amp;$E609,Equations!$G:$I,3,0)))</f>
        <v/>
      </c>
      <c r="AQ609" s="10" t="str">
        <f t="shared" si="238"/>
        <v/>
      </c>
      <c r="AR609" s="10" t="str">
        <f>IF($Z609="","",IF(OR($V609&lt;2.7,$V609&gt;90),"Age OOR",($Z609-AN609)/VLOOKUP(AN$14&amp;"-rse-"&amp;$E609,Equations!$G:$I,3,0)))</f>
        <v/>
      </c>
      <c r="AS609" s="10" t="str">
        <f>IF($AA609="","",IF(OR($V609&lt;2.7,$V609&gt;90),"Age OOR",VLOOKUP(AS$14&amp;"-int-"&amp;$F609,Equations!$G:$I,3,0)+VLOOKUP(AS$14&amp;"-sexo-"&amp;$F609,Equations!$G:$I,3,0)*$U609+VLOOKUP(AS$14&amp;"-edad-"&amp;$F609,Equations!$G:$I,3,0)*$V609+VLOOKUP(AS$14&amp;"-est-"&amp;$F609,Equations!$G:$I,3,0)*(1/$W609)+VLOOKUP(AS$14&amp;"-imc-"&amp;$F609,Equations!$G:$I,3,0)*(1/$Q609)))</f>
        <v/>
      </c>
      <c r="AT609" s="10" t="str">
        <f>IF($AA609="","",IF(OR($V609&lt;2.7,$V609&gt;90),"Age OOR",AS609-1.6449*VLOOKUP(AS$14&amp;"-rse-"&amp;$F609,Equations!$G:$I,3,0)))</f>
        <v/>
      </c>
      <c r="AU609" s="10" t="str">
        <f>IF($AA609="","",IF(OR($V609&lt;2.7,$V609&gt;90),"Age OOR",AS609+1.6449*VLOOKUP(AS$14&amp;"-rse-"&amp;$F609,Equations!$G:$I,3,0)))</f>
        <v/>
      </c>
      <c r="AV609" s="10" t="str">
        <f t="shared" si="239"/>
        <v/>
      </c>
      <c r="AW609" s="10" t="str">
        <f>IF($AA609="","",IF(OR($V609&lt;2.7,$V609&gt;90),"Age OOR",($AA609-AS609)/VLOOKUP(AS$14&amp;"-rse-"&amp;$F609,Equations!$G:$I,3,0)))</f>
        <v/>
      </c>
      <c r="AX609" s="10" t="str">
        <f>IF($AB609="","",IF(OR($V609&lt;2.7,$V609&gt;90),"Age OOR",VLOOKUP(AX$14&amp;"-int-"&amp;$G609,Equations!$G:$I,3,0)+VLOOKUP(AX$14&amp;"-sexo-"&amp;$G609,Equations!$G:$I,3,0)*$U609+VLOOKUP(AX$14&amp;"-edad-"&amp;$G609,Equations!$G:$I,3,0)*$V609+VLOOKUP(AX$14&amp;"-est-"&amp;$G609,Equations!$G:$I,3,0)*(1/$W609)+VLOOKUP(AX$14&amp;"-imc-"&amp;$G609,Equations!$G:$I,3,0)*(1/$Q609)))</f>
        <v/>
      </c>
      <c r="AY609" s="10" t="str">
        <f>IF($AB609="","",IF(OR($V609&lt;2.7,$V609&gt;90),"Age OOR",AX609-1.6449*VLOOKUP(AX$14&amp;"-rse-"&amp;$G609,Equations!$G:$I,3,0)))</f>
        <v/>
      </c>
      <c r="AZ609" s="10" t="str">
        <f>IF($AB609="","",IF(OR($V609&lt;2.7,$V609&gt;90),"Age OOR",AX609+1.6449*VLOOKUP(AX$14&amp;"-rse-"&amp;$G609,Equations!$G:$I,3,0)))</f>
        <v/>
      </c>
      <c r="BA609" s="10" t="str">
        <f t="shared" si="240"/>
        <v/>
      </c>
      <c r="BB609" s="10" t="str">
        <f>IF($AB609="","",IF(OR($V609&lt;2.7,$V609&gt;90),"Age OOR",($AB609-AX609)/VLOOKUP(AX$14&amp;"-rse-"&amp;$G609,Equations!$G:$I,3,0)))</f>
        <v/>
      </c>
      <c r="BC609" s="10" t="str">
        <f>IF($AC609="","",IF(OR($V609&lt;2.7,$V609&gt;90),"Age OOR",VLOOKUP(BC$14&amp;"-int-"&amp;$H609,Equations!$G:$I,3,0)+VLOOKUP(BC$14&amp;"-sexo-"&amp;$H609,Equations!$G:$I,3,0)*$U609+VLOOKUP(BC$14&amp;"-edad-"&amp;$H609,Equations!$G:$I,3,0)*$V609+VLOOKUP(BC$14&amp;"-est-"&amp;$H609,Equations!$G:$I,3,0)*(1/$W609)+VLOOKUP(BC$14&amp;"-imc-"&amp;$H609,Equations!$G:$I,3,0)*(1/$Q609)))</f>
        <v/>
      </c>
      <c r="BD609" s="10" t="str">
        <f>IF($AC609="","",IF(OR($V609&lt;2.7,$V609&gt;90),"Age OOR",BC609-1.6449*VLOOKUP(BC$14&amp;"-rse-"&amp;$H609,Equations!$G:$I,3,0)))</f>
        <v/>
      </c>
      <c r="BE609" s="10" t="str">
        <f>IF($AC609="","",IF(OR($V609&lt;2.7,$V609&gt;90),"Age OOR",BC609+1.6449*VLOOKUP(BC$14&amp;"-rse-"&amp;$H609,Equations!$G:$I,3,0)))</f>
        <v/>
      </c>
      <c r="BF609" s="10" t="str">
        <f t="shared" si="241"/>
        <v/>
      </c>
      <c r="BG609" s="10" t="str">
        <f>IF($AC609="","",IF(OR($V609&lt;2.7,$V609&gt;90),"Age OOR",($AC609-BC609)/VLOOKUP(BC$14&amp;"-rse-"&amp;$H609,Equations!$G:$I,3,0)))</f>
        <v/>
      </c>
      <c r="BH609" s="10" t="str">
        <f>IF($AD609="","",IF(OR($V609&lt;2.7,$V609&gt;90),"Age OOR",VLOOKUP(BH$14&amp;"-int-"&amp;$I609,Equations!$G:$I,3,0)+VLOOKUP(BH$14&amp;"-sexo-"&amp;$I609,Equations!$G:$I,3,0)*$U609+VLOOKUP(BH$14&amp;"-edad-"&amp;$I609,Equations!$G:$I,3,0)*$V609+VLOOKUP(BH$14&amp;"-est-"&amp;$I609,Equations!$G:$I,3,0)*(1/$W609)+VLOOKUP(BH$14&amp;"-imc-"&amp;$I609,Equations!$G:$I,3,0)*(1/$Q609)))</f>
        <v/>
      </c>
      <c r="BI609" s="10" t="str">
        <f>IF($AD609="","",IF(OR($V609&lt;2.7,$V609&gt;90),"Age OOR",BH609-1.6449*VLOOKUP(BH$14&amp;"-rse-"&amp;$I609,Equations!$G:$I,3,0)))</f>
        <v/>
      </c>
      <c r="BJ609" s="10" t="str">
        <f>IF($AD609="","",IF(OR($V609&lt;2.7,$V609&gt;90),"Age OOR",BH609+1.6449*VLOOKUP(BH$14&amp;"-rse-"&amp;$I609,Equations!$G:$I,3,0)))</f>
        <v/>
      </c>
      <c r="BK609" s="10" t="str">
        <f t="shared" si="242"/>
        <v/>
      </c>
      <c r="BL609" s="10" t="str">
        <f>IF($AD609="","",IF(OR($V609&lt;2.7,$V609&gt;90),"Age OOR",($AD609-BH609)/VLOOKUP(BH$14&amp;"-rse-"&amp;$I609,Equations!$G:$I,3,0)))</f>
        <v/>
      </c>
      <c r="BM609" s="10" t="str">
        <f>IF($AE609="","",IF(OR($V609&lt;2.7,$V609&gt;90),"Age OOR",VLOOKUP(BM$14&amp;"-int-"&amp;$J609,Equations!$G:$I,3,0)+VLOOKUP(BM$14&amp;"-sexo-"&amp;$J609,Equations!$G:$I,3,0)*$U609+VLOOKUP(BM$14&amp;"-edad-"&amp;$J609,Equations!$G:$I,3,0)*$V609+VLOOKUP(BM$14&amp;"-est-"&amp;$J609,Equations!$G:$I,3,0)*(1/$W609)+VLOOKUP(BM$14&amp;"-imc-"&amp;$J609,Equations!$G:$I,3,0)*(1/$Q609)))</f>
        <v/>
      </c>
      <c r="BN609" s="10" t="str">
        <f>IF($AE609="","",IF(OR($V609&lt;2.7,$V609&gt;90),"Age OOR",BM609-1.6449*VLOOKUP(BM$14&amp;"-rse-"&amp;$J609,Equations!$G:$I,3,0)))</f>
        <v/>
      </c>
      <c r="BO609" s="10" t="str">
        <f>IF($AE609="","",IF(OR($V609&lt;2.7,$V609&gt;90),"Age OOR",BM609+1.6449*VLOOKUP(BM$14&amp;"-rse-"&amp;$J609,Equations!$G:$I,3,0)))</f>
        <v/>
      </c>
      <c r="BP609" s="10" t="str">
        <f t="shared" si="243"/>
        <v/>
      </c>
      <c r="BQ609" s="10" t="str">
        <f>IF($AE609="","",IF(OR($V609&lt;2.7,$V609&gt;90),"Age OOR",($AE609-BM609)/VLOOKUP(BM$14&amp;"-rse-"&amp;$J609,Equations!$G:$I,3,0)))</f>
        <v/>
      </c>
      <c r="BR609" s="10" t="str">
        <f>IF($AF609="","",IF(OR($V609&lt;2.7,$V609&gt;90),"Age OOR",VLOOKUP(BR$14&amp;"-int-"&amp;$K609,Equations!$G:$I,3,0)+VLOOKUP(BR$14&amp;"-sexo-"&amp;$K609,Equations!$G:$I,3,0)*$U609+VLOOKUP(BR$14&amp;"-edad-"&amp;$K609,Equations!$G:$I,3,0)*$V609+VLOOKUP(BR$14&amp;"-est-"&amp;$K609,Equations!$G:$I,3,0)*(1/$W609)+VLOOKUP(BR$14&amp;"-imc-"&amp;$K609,Equations!$G:$I,3,0)*(1/$Q609)))</f>
        <v/>
      </c>
      <c r="BS609" s="10" t="str">
        <f>IF($AF609="","",IF(OR($V609&lt;2.7,$V609&gt;90),"Age OOR",BR609-1.6449*VLOOKUP(BR$14&amp;"-rse-"&amp;$K609,Equations!$G:$I,3,0)))</f>
        <v/>
      </c>
      <c r="BT609" s="10" t="str">
        <f>IF($AF609="","",IF(OR($V609&lt;2.7,$V609&gt;90),"Age OOR",BR609+1.6449*VLOOKUP(BR$14&amp;"-rse-"&amp;$K609,Equations!$G:$I,3,0)))</f>
        <v/>
      </c>
      <c r="BU609" s="10" t="str">
        <f t="shared" si="244"/>
        <v/>
      </c>
      <c r="BV609" s="10" t="str">
        <f>IF($AF609="","",IF(OR($V609&lt;2.7,$V609&gt;90),"Age OOR",($AF609-BR609)/VLOOKUP(BR$14&amp;"-rse-"&amp;$K609,Equations!$G:$I,3,0)))</f>
        <v/>
      </c>
      <c r="BW609" s="10" t="str">
        <f>IF($AG609="","",IF(OR($V609&lt;2.7,$V609&gt;90),"Age OOR",VLOOKUP(BW$14&amp;"-int-"&amp;$L609,Equations!$G:$I,3,0)+VLOOKUP(BW$14&amp;"-sexo-"&amp;$L609,Equations!$G:$I,3,0)*$U609+VLOOKUP(BW$14&amp;"-edad-"&amp;$L609,Equations!$G:$I,3,0)*$V609+VLOOKUP(BW$14&amp;"-est-"&amp;$L609,Equations!$G:$I,3,0)*(1/$W609)+VLOOKUP(BW$14&amp;"-imc-"&amp;$L609,Equations!$G:$I,3,0)*(1/$Q609)))</f>
        <v/>
      </c>
      <c r="BX609" s="10" t="str">
        <f>IF($AG609="","",IF(OR($V609&lt;2.7,$V609&gt;90),"Age OOR",BW609-1.6449*VLOOKUP(BW$14&amp;"-rse-"&amp;$L609,Equations!$G:$I,3,0)))</f>
        <v/>
      </c>
      <c r="BY609" s="10" t="str">
        <f>IF($AG609="","",IF(OR($V609&lt;2.7,$V609&gt;90),"Age OOR",BW609+1.6449*VLOOKUP(BW$14&amp;"-rse-"&amp;$L609,Equations!$G:$I,3,0)))</f>
        <v/>
      </c>
      <c r="BZ609" s="10" t="str">
        <f t="shared" si="245"/>
        <v/>
      </c>
      <c r="CA609" s="10" t="str">
        <f>IF($AG609="","",IF(OR($V609&lt;2.7,$V609&gt;90),"Age OOR",($AG609-BW609)/VLOOKUP(BW$14&amp;"-rse-"&amp;$L609,Equations!$G:$I,3,0)))</f>
        <v/>
      </c>
      <c r="CB609" s="10" t="str">
        <f>IF($AH609="","",IF(OR($V609&lt;2.7,$V609&gt;90),"Age OOR",VLOOKUP(CB$14&amp;"-int-"&amp;$M609,Equations!$G:$I,3,0)+VLOOKUP(CB$14&amp;"-sexo-"&amp;$M609,Equations!$G:$I,3,0)*$U609+VLOOKUP(CB$14&amp;"-edad-"&amp;$M609,Equations!$G:$I,3,0)*$V609+VLOOKUP(CB$14&amp;"-est-"&amp;$M609,Equations!$G:$I,3,0)*(1/$W609)+VLOOKUP(CB$14&amp;"-imc-"&amp;$M609,Equations!$G:$I,3,0)*(1/$Q609)))</f>
        <v/>
      </c>
      <c r="CC609" s="10" t="str">
        <f>IF($AH609="","",IF(OR($V609&lt;2.7,$V609&gt;90),"Age OOR",CB609-1.6449*VLOOKUP(CB$14&amp;"-rse-"&amp;$M609,Equations!$G:$I,3,0)))</f>
        <v/>
      </c>
      <c r="CD609" s="10" t="str">
        <f>IF($AH609="","",IF(OR($V609&lt;2.7,$V609&gt;90),"Age OOR",CB609+1.6449*VLOOKUP(CB$14&amp;"-rse-"&amp;$M609,Equations!$G:$I,3,0)))</f>
        <v/>
      </c>
      <c r="CE609" s="10" t="str">
        <f t="shared" si="246"/>
        <v/>
      </c>
      <c r="CF609" s="10" t="str">
        <f>IF($AH609="","",IF(OR($V609&lt;2.7,$V609&gt;90),"Age OOR",($AH609-CB609)/VLOOKUP(CB$14&amp;"-rse-"&amp;$M609,Equations!$G:$I,3,0)))</f>
        <v/>
      </c>
      <c r="CG609" s="10" t="str">
        <f>IF($AI609="","",IF(OR($V609&lt;2.7,$V609&gt;90),"Age OOR",VLOOKUP(CG$14&amp;"-int-"&amp;$N609,Equations!$G:$I,3,0)+VLOOKUP(CG$14&amp;"-sexo-"&amp;$N609,Equations!$G:$I,3,0)*$U609+VLOOKUP(CG$14&amp;"-edad-"&amp;$N609,Equations!$G:$I,3,0)*$V609+VLOOKUP(CG$14&amp;"-est-"&amp;$N609,Equations!$G:$I,3,0)*(1/$W609)+VLOOKUP(CG$14&amp;"-imc-"&amp;$N609,Equations!$G:$I,3,0)*(1/$Q609)))</f>
        <v/>
      </c>
      <c r="CH609" s="10" t="str">
        <f>IF($AI609="","",IF(OR($V609&lt;2.7,$V609&gt;90),"Age OOR",CG609-1.6449*VLOOKUP(CG$14&amp;"-rse-"&amp;$N609,Equations!$G:$I,3,0)))</f>
        <v/>
      </c>
      <c r="CI609" s="10" t="str">
        <f>IF($AI609="","",IF(OR($V609&lt;2.7,$V609&gt;90),"Age OOR",CG609+1.6449*VLOOKUP(CG$14&amp;"-rse-"&amp;$N609,Equations!$G:$I,3,0)))</f>
        <v/>
      </c>
      <c r="CJ609" s="10" t="str">
        <f t="shared" si="247"/>
        <v/>
      </c>
      <c r="CK609" s="10" t="str">
        <f>IF($AI609="","",IF(OR($V609&lt;2.7,$V609&gt;90),"Age OOR",($AI609-CG609)/VLOOKUP(CG$14&amp;"-rse-"&amp;$N609,Equations!$G:$I,3,0)))</f>
        <v/>
      </c>
      <c r="CL609" s="10" t="str">
        <f>IF($AJ609="","",IF(OR($V609&lt;2.7,$V609&gt;90),"Age OOR",VLOOKUP(CL$14&amp;"-int-"&amp;$O609,Equations!$G:$I,3,0)+VLOOKUP(CL$14&amp;"-sexo-"&amp;$O609,Equations!$G:$I,3,0)*$U609+VLOOKUP(CL$14&amp;"-edad-"&amp;$O609,Equations!$G:$I,3,0)*$V609+VLOOKUP(CL$14&amp;"-est-"&amp;$O609,Equations!$G:$I,3,0)*(1/$W609)+VLOOKUP(CL$14&amp;"-imc-"&amp;$O609,Equations!$G:$I,3,0)*(1/$Q609)))</f>
        <v/>
      </c>
      <c r="CM609" s="10" t="str">
        <f>IF($AJ609="","",IF(OR($V609&lt;2.7,$V609&gt;90),"Age OOR",CL609-1.6449*VLOOKUP(CL$14&amp;"-rse-"&amp;$O609,Equations!$G:$I,3,0)))</f>
        <v/>
      </c>
      <c r="CN609" s="10" t="str">
        <f>IF($AJ609="","",IF(OR($V609&lt;2.7,$V609&gt;90),"Age OOR",CL609+1.6449*VLOOKUP(CL$14&amp;"-rse-"&amp;$O609,Equations!$G:$I,3,0)))</f>
        <v/>
      </c>
      <c r="CO609" s="10" t="str">
        <f t="shared" si="248"/>
        <v/>
      </c>
      <c r="CP609" s="10" t="str">
        <f>IF($AJ609="","",IF(OR($V609&lt;2.7,$V609&gt;90),"Age OOR",($AJ609-CL609)/VLOOKUP(CL$14&amp;"-rse-"&amp;$O609,Equations!$G:$I,3,0)))</f>
        <v/>
      </c>
      <c r="CQ609" s="10" t="str">
        <f>IF($AK609="","",IF(OR($V609&lt;2.7,$V609&gt;90),"Age OOR",EXP(VLOOKUP(CQ$14&amp;"-int-"&amp;$P609,Equations!$G:$I,3,0)+VLOOKUP(CQ$14&amp;"-sexo-"&amp;$P609,Equations!$G:$I,3,0)*$U609+VLOOKUP(CQ$14&amp;"-edad-"&amp;$P609,Equations!$G:$I,3,0)*$V609+VLOOKUP(CQ$14&amp;"-est-"&amp;$P609,Equations!$G:$I,3,0)*(1/$W609)+VLOOKUP(CQ$14&amp;"-imc-"&amp;$P609,Equations!$G:$I,3,0)*(1/$Q609))))</f>
        <v/>
      </c>
      <c r="CR609" s="10" t="str">
        <f>IF($AK609="","",IF(OR($V609&lt;2.7,$V609&gt;90),"Age OOR",EXP(LN(CQ609)-1.6449*VLOOKUP(CQ$14&amp;"-rse-"&amp;$P609,Equations!$G:$I,3,0))))</f>
        <v/>
      </c>
      <c r="CS609" s="10" t="str">
        <f>IF($AK609="","",IF(OR($V609&lt;2.7,$V609&gt;90),"Age OOR",EXP(LN(CQ609)+1.6449*VLOOKUP(CQ$14&amp;"-rse-"&amp;$P609,Equations!$G:$I,3,0))))</f>
        <v/>
      </c>
      <c r="CT609" s="10" t="str">
        <f t="shared" si="249"/>
        <v/>
      </c>
      <c r="CU609" s="10" t="str">
        <f>IF($AK609="","",IF(OR($V609&lt;2.7,$V609&gt;90),"Age OOR",(LN($AK609)-LN(CQ609))/VLOOKUP(CQ$14&amp;"-rse-"&amp;$P609,Equations!$G:$I,3,0)))</f>
        <v/>
      </c>
      <c r="CV609" s="47"/>
    </row>
    <row r="610" spans="5:123" x14ac:dyDescent="0.2">
      <c r="E610" s="23" t="str">
        <f t="shared" si="225"/>
        <v>Age out of range</v>
      </c>
      <c r="F610" s="23" t="str">
        <f t="shared" si="226"/>
        <v>Age out of range</v>
      </c>
      <c r="G610" s="23" t="str">
        <f t="shared" si="227"/>
        <v>Age out of range</v>
      </c>
      <c r="H610" s="23" t="str">
        <f t="shared" si="228"/>
        <v>Age out of range</v>
      </c>
      <c r="I610" s="23" t="str">
        <f t="shared" si="229"/>
        <v>Age out of range</v>
      </c>
      <c r="J610" s="23" t="str">
        <f t="shared" si="230"/>
        <v>Age out of range</v>
      </c>
      <c r="K610" s="23" t="str">
        <f t="shared" si="231"/>
        <v>Age out of range</v>
      </c>
      <c r="L610" s="23" t="str">
        <f t="shared" si="232"/>
        <v>Age out of range</v>
      </c>
      <c r="M610" s="23" t="str">
        <f t="shared" si="233"/>
        <v>Age out of range</v>
      </c>
      <c r="N610" s="23" t="str">
        <f t="shared" si="234"/>
        <v>Age out of range</v>
      </c>
      <c r="O610" s="23" t="str">
        <f t="shared" si="235"/>
        <v>Age out of range</v>
      </c>
      <c r="P610" s="23" t="str">
        <f t="shared" si="236"/>
        <v>Age out of range</v>
      </c>
      <c r="Q610" s="23" t="e">
        <f t="shared" si="237"/>
        <v>#DIV/0!</v>
      </c>
      <c r="R610" s="17"/>
      <c r="S610" s="23">
        <v>594</v>
      </c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7"/>
      <c r="AM610" s="47"/>
      <c r="AN610" s="10" t="str">
        <f>IF($Z610="","",IF(OR($V610&lt;2.7,$V610&gt;90),"Age OOR",VLOOKUP(AN$14&amp;"-int-"&amp;$E610,Equations!$G:$I,3,0)+VLOOKUP(AN$14&amp;"-sexo-"&amp;$E610,Equations!$G:$I,3,0)*$U610+VLOOKUP(AN$14&amp;"-edad-"&amp;$E610,Equations!$G:$I,3,0)*$V610+VLOOKUP(AN$14&amp;"-est-"&amp;$E610,Equations!$G:$I,3,0)*(1/$W610)+VLOOKUP(AN$14&amp;"-imc-"&amp;$E610,Equations!$G:$I,3,0)*(1/$Q610)))</f>
        <v/>
      </c>
      <c r="AO610" s="10" t="str">
        <f>IF($Z610="","",IF(OR($V610&lt;2.7,$V610&gt;90),"Age OOR",AN610-1.6449*VLOOKUP(AN$14&amp;"-rse-"&amp;$E610,Equations!$G:$I,3,0)))</f>
        <v/>
      </c>
      <c r="AP610" s="10" t="str">
        <f>IF($Z610="","",IF(OR($V610&lt;2.7,$V610&gt;90),"Age OOR",AN610+1.6449*VLOOKUP(AN$14&amp;"-rse-"&amp;$E610,Equations!$G:$I,3,0)))</f>
        <v/>
      </c>
      <c r="AQ610" s="10" t="str">
        <f t="shared" si="238"/>
        <v/>
      </c>
      <c r="AR610" s="10" t="str">
        <f>IF($Z610="","",IF(OR($V610&lt;2.7,$V610&gt;90),"Age OOR",($Z610-AN610)/VLOOKUP(AN$14&amp;"-rse-"&amp;$E610,Equations!$G:$I,3,0)))</f>
        <v/>
      </c>
      <c r="AS610" s="10" t="str">
        <f>IF($AA610="","",IF(OR($V610&lt;2.7,$V610&gt;90),"Age OOR",VLOOKUP(AS$14&amp;"-int-"&amp;$F610,Equations!$G:$I,3,0)+VLOOKUP(AS$14&amp;"-sexo-"&amp;$F610,Equations!$G:$I,3,0)*$U610+VLOOKUP(AS$14&amp;"-edad-"&amp;$F610,Equations!$G:$I,3,0)*$V610+VLOOKUP(AS$14&amp;"-est-"&amp;$F610,Equations!$G:$I,3,0)*(1/$W610)+VLOOKUP(AS$14&amp;"-imc-"&amp;$F610,Equations!$G:$I,3,0)*(1/$Q610)))</f>
        <v/>
      </c>
      <c r="AT610" s="10" t="str">
        <f>IF($AA610="","",IF(OR($V610&lt;2.7,$V610&gt;90),"Age OOR",AS610-1.6449*VLOOKUP(AS$14&amp;"-rse-"&amp;$F610,Equations!$G:$I,3,0)))</f>
        <v/>
      </c>
      <c r="AU610" s="10" t="str">
        <f>IF($AA610="","",IF(OR($V610&lt;2.7,$V610&gt;90),"Age OOR",AS610+1.6449*VLOOKUP(AS$14&amp;"-rse-"&amp;$F610,Equations!$G:$I,3,0)))</f>
        <v/>
      </c>
      <c r="AV610" s="10" t="str">
        <f t="shared" si="239"/>
        <v/>
      </c>
      <c r="AW610" s="10" t="str">
        <f>IF($AA610="","",IF(OR($V610&lt;2.7,$V610&gt;90),"Age OOR",($AA610-AS610)/VLOOKUP(AS$14&amp;"-rse-"&amp;$F610,Equations!$G:$I,3,0)))</f>
        <v/>
      </c>
      <c r="AX610" s="10" t="str">
        <f>IF($AB610="","",IF(OR($V610&lt;2.7,$V610&gt;90),"Age OOR",VLOOKUP(AX$14&amp;"-int-"&amp;$G610,Equations!$G:$I,3,0)+VLOOKUP(AX$14&amp;"-sexo-"&amp;$G610,Equations!$G:$I,3,0)*$U610+VLOOKUP(AX$14&amp;"-edad-"&amp;$G610,Equations!$G:$I,3,0)*$V610+VLOOKUP(AX$14&amp;"-est-"&amp;$G610,Equations!$G:$I,3,0)*(1/$W610)+VLOOKUP(AX$14&amp;"-imc-"&amp;$G610,Equations!$G:$I,3,0)*(1/$Q610)))</f>
        <v/>
      </c>
      <c r="AY610" s="10" t="str">
        <f>IF($AB610="","",IF(OR($V610&lt;2.7,$V610&gt;90),"Age OOR",AX610-1.6449*VLOOKUP(AX$14&amp;"-rse-"&amp;$G610,Equations!$G:$I,3,0)))</f>
        <v/>
      </c>
      <c r="AZ610" s="10" t="str">
        <f>IF($AB610="","",IF(OR($V610&lt;2.7,$V610&gt;90),"Age OOR",AX610+1.6449*VLOOKUP(AX$14&amp;"-rse-"&amp;$G610,Equations!$G:$I,3,0)))</f>
        <v/>
      </c>
      <c r="BA610" s="10" t="str">
        <f t="shared" si="240"/>
        <v/>
      </c>
      <c r="BB610" s="10" t="str">
        <f>IF($AB610="","",IF(OR($V610&lt;2.7,$V610&gt;90),"Age OOR",($AB610-AX610)/VLOOKUP(AX$14&amp;"-rse-"&amp;$G610,Equations!$G:$I,3,0)))</f>
        <v/>
      </c>
      <c r="BC610" s="10" t="str">
        <f>IF($AC610="","",IF(OR($V610&lt;2.7,$V610&gt;90),"Age OOR",VLOOKUP(BC$14&amp;"-int-"&amp;$H610,Equations!$G:$I,3,0)+VLOOKUP(BC$14&amp;"-sexo-"&amp;$H610,Equations!$G:$I,3,0)*$U610+VLOOKUP(BC$14&amp;"-edad-"&amp;$H610,Equations!$G:$I,3,0)*$V610+VLOOKUP(BC$14&amp;"-est-"&amp;$H610,Equations!$G:$I,3,0)*(1/$W610)+VLOOKUP(BC$14&amp;"-imc-"&amp;$H610,Equations!$G:$I,3,0)*(1/$Q610)))</f>
        <v/>
      </c>
      <c r="BD610" s="10" t="str">
        <f>IF($AC610="","",IF(OR($V610&lt;2.7,$V610&gt;90),"Age OOR",BC610-1.6449*VLOOKUP(BC$14&amp;"-rse-"&amp;$H610,Equations!$G:$I,3,0)))</f>
        <v/>
      </c>
      <c r="BE610" s="10" t="str">
        <f>IF($AC610="","",IF(OR($V610&lt;2.7,$V610&gt;90),"Age OOR",BC610+1.6449*VLOOKUP(BC$14&amp;"-rse-"&amp;$H610,Equations!$G:$I,3,0)))</f>
        <v/>
      </c>
      <c r="BF610" s="10" t="str">
        <f t="shared" si="241"/>
        <v/>
      </c>
      <c r="BG610" s="10" t="str">
        <f>IF($AC610="","",IF(OR($V610&lt;2.7,$V610&gt;90),"Age OOR",($AC610-BC610)/VLOOKUP(BC$14&amp;"-rse-"&amp;$H610,Equations!$G:$I,3,0)))</f>
        <v/>
      </c>
      <c r="BH610" s="10" t="str">
        <f>IF($AD610="","",IF(OR($V610&lt;2.7,$V610&gt;90),"Age OOR",VLOOKUP(BH$14&amp;"-int-"&amp;$I610,Equations!$G:$I,3,0)+VLOOKUP(BH$14&amp;"-sexo-"&amp;$I610,Equations!$G:$I,3,0)*$U610+VLOOKUP(BH$14&amp;"-edad-"&amp;$I610,Equations!$G:$I,3,0)*$V610+VLOOKUP(BH$14&amp;"-est-"&amp;$I610,Equations!$G:$I,3,0)*(1/$W610)+VLOOKUP(BH$14&amp;"-imc-"&amp;$I610,Equations!$G:$I,3,0)*(1/$Q610)))</f>
        <v/>
      </c>
      <c r="BI610" s="10" t="str">
        <f>IF($AD610="","",IF(OR($V610&lt;2.7,$V610&gt;90),"Age OOR",BH610-1.6449*VLOOKUP(BH$14&amp;"-rse-"&amp;$I610,Equations!$G:$I,3,0)))</f>
        <v/>
      </c>
      <c r="BJ610" s="10" t="str">
        <f>IF($AD610="","",IF(OR($V610&lt;2.7,$V610&gt;90),"Age OOR",BH610+1.6449*VLOOKUP(BH$14&amp;"-rse-"&amp;$I610,Equations!$G:$I,3,0)))</f>
        <v/>
      </c>
      <c r="BK610" s="10" t="str">
        <f t="shared" si="242"/>
        <v/>
      </c>
      <c r="BL610" s="10" t="str">
        <f>IF($AD610="","",IF(OR($V610&lt;2.7,$V610&gt;90),"Age OOR",($AD610-BH610)/VLOOKUP(BH$14&amp;"-rse-"&amp;$I610,Equations!$G:$I,3,0)))</f>
        <v/>
      </c>
      <c r="BM610" s="10" t="str">
        <f>IF($AE610="","",IF(OR($V610&lt;2.7,$V610&gt;90),"Age OOR",VLOOKUP(BM$14&amp;"-int-"&amp;$J610,Equations!$G:$I,3,0)+VLOOKUP(BM$14&amp;"-sexo-"&amp;$J610,Equations!$G:$I,3,0)*$U610+VLOOKUP(BM$14&amp;"-edad-"&amp;$J610,Equations!$G:$I,3,0)*$V610+VLOOKUP(BM$14&amp;"-est-"&amp;$J610,Equations!$G:$I,3,0)*(1/$W610)+VLOOKUP(BM$14&amp;"-imc-"&amp;$J610,Equations!$G:$I,3,0)*(1/$Q610)))</f>
        <v/>
      </c>
      <c r="BN610" s="10" t="str">
        <f>IF($AE610="","",IF(OR($V610&lt;2.7,$V610&gt;90),"Age OOR",BM610-1.6449*VLOOKUP(BM$14&amp;"-rse-"&amp;$J610,Equations!$G:$I,3,0)))</f>
        <v/>
      </c>
      <c r="BO610" s="10" t="str">
        <f>IF($AE610="","",IF(OR($V610&lt;2.7,$V610&gt;90),"Age OOR",BM610+1.6449*VLOOKUP(BM$14&amp;"-rse-"&amp;$J610,Equations!$G:$I,3,0)))</f>
        <v/>
      </c>
      <c r="BP610" s="10" t="str">
        <f t="shared" si="243"/>
        <v/>
      </c>
      <c r="BQ610" s="10" t="str">
        <f>IF($AE610="","",IF(OR($V610&lt;2.7,$V610&gt;90),"Age OOR",($AE610-BM610)/VLOOKUP(BM$14&amp;"-rse-"&amp;$J610,Equations!$G:$I,3,0)))</f>
        <v/>
      </c>
      <c r="BR610" s="10" t="str">
        <f>IF($AF610="","",IF(OR($V610&lt;2.7,$V610&gt;90),"Age OOR",VLOOKUP(BR$14&amp;"-int-"&amp;$K610,Equations!$G:$I,3,0)+VLOOKUP(BR$14&amp;"-sexo-"&amp;$K610,Equations!$G:$I,3,0)*$U610+VLOOKUP(BR$14&amp;"-edad-"&amp;$K610,Equations!$G:$I,3,0)*$V610+VLOOKUP(BR$14&amp;"-est-"&amp;$K610,Equations!$G:$I,3,0)*(1/$W610)+VLOOKUP(BR$14&amp;"-imc-"&amp;$K610,Equations!$G:$I,3,0)*(1/$Q610)))</f>
        <v/>
      </c>
      <c r="BS610" s="10" t="str">
        <f>IF($AF610="","",IF(OR($V610&lt;2.7,$V610&gt;90),"Age OOR",BR610-1.6449*VLOOKUP(BR$14&amp;"-rse-"&amp;$K610,Equations!$G:$I,3,0)))</f>
        <v/>
      </c>
      <c r="BT610" s="10" t="str">
        <f>IF($AF610="","",IF(OR($V610&lt;2.7,$V610&gt;90),"Age OOR",BR610+1.6449*VLOOKUP(BR$14&amp;"-rse-"&amp;$K610,Equations!$G:$I,3,0)))</f>
        <v/>
      </c>
      <c r="BU610" s="10" t="str">
        <f t="shared" si="244"/>
        <v/>
      </c>
      <c r="BV610" s="10" t="str">
        <f>IF($AF610="","",IF(OR($V610&lt;2.7,$V610&gt;90),"Age OOR",($AF610-BR610)/VLOOKUP(BR$14&amp;"-rse-"&amp;$K610,Equations!$G:$I,3,0)))</f>
        <v/>
      </c>
      <c r="BW610" s="10" t="str">
        <f>IF($AG610="","",IF(OR($V610&lt;2.7,$V610&gt;90),"Age OOR",VLOOKUP(BW$14&amp;"-int-"&amp;$L610,Equations!$G:$I,3,0)+VLOOKUP(BW$14&amp;"-sexo-"&amp;$L610,Equations!$G:$I,3,0)*$U610+VLOOKUP(BW$14&amp;"-edad-"&amp;$L610,Equations!$G:$I,3,0)*$V610+VLOOKUP(BW$14&amp;"-est-"&amp;$L610,Equations!$G:$I,3,0)*(1/$W610)+VLOOKUP(BW$14&amp;"-imc-"&amp;$L610,Equations!$G:$I,3,0)*(1/$Q610)))</f>
        <v/>
      </c>
      <c r="BX610" s="10" t="str">
        <f>IF($AG610="","",IF(OR($V610&lt;2.7,$V610&gt;90),"Age OOR",BW610-1.6449*VLOOKUP(BW$14&amp;"-rse-"&amp;$L610,Equations!$G:$I,3,0)))</f>
        <v/>
      </c>
      <c r="BY610" s="10" t="str">
        <f>IF($AG610="","",IF(OR($V610&lt;2.7,$V610&gt;90),"Age OOR",BW610+1.6449*VLOOKUP(BW$14&amp;"-rse-"&amp;$L610,Equations!$G:$I,3,0)))</f>
        <v/>
      </c>
      <c r="BZ610" s="10" t="str">
        <f t="shared" si="245"/>
        <v/>
      </c>
      <c r="CA610" s="10" t="str">
        <f>IF($AG610="","",IF(OR($V610&lt;2.7,$V610&gt;90),"Age OOR",($AG610-BW610)/VLOOKUP(BW$14&amp;"-rse-"&amp;$L610,Equations!$G:$I,3,0)))</f>
        <v/>
      </c>
      <c r="CB610" s="10" t="str">
        <f>IF($AH610="","",IF(OR($V610&lt;2.7,$V610&gt;90),"Age OOR",VLOOKUP(CB$14&amp;"-int-"&amp;$M610,Equations!$G:$I,3,0)+VLOOKUP(CB$14&amp;"-sexo-"&amp;$M610,Equations!$G:$I,3,0)*$U610+VLOOKUP(CB$14&amp;"-edad-"&amp;$M610,Equations!$G:$I,3,0)*$V610+VLOOKUP(CB$14&amp;"-est-"&amp;$M610,Equations!$G:$I,3,0)*(1/$W610)+VLOOKUP(CB$14&amp;"-imc-"&amp;$M610,Equations!$G:$I,3,0)*(1/$Q610)))</f>
        <v/>
      </c>
      <c r="CC610" s="10" t="str">
        <f>IF($AH610="","",IF(OR($V610&lt;2.7,$V610&gt;90),"Age OOR",CB610-1.6449*VLOOKUP(CB$14&amp;"-rse-"&amp;$M610,Equations!$G:$I,3,0)))</f>
        <v/>
      </c>
      <c r="CD610" s="10" t="str">
        <f>IF($AH610="","",IF(OR($V610&lt;2.7,$V610&gt;90),"Age OOR",CB610+1.6449*VLOOKUP(CB$14&amp;"-rse-"&amp;$M610,Equations!$G:$I,3,0)))</f>
        <v/>
      </c>
      <c r="CE610" s="10" t="str">
        <f t="shared" si="246"/>
        <v/>
      </c>
      <c r="CF610" s="10" t="str">
        <f>IF($AH610="","",IF(OR($V610&lt;2.7,$V610&gt;90),"Age OOR",($AH610-CB610)/VLOOKUP(CB$14&amp;"-rse-"&amp;$M610,Equations!$G:$I,3,0)))</f>
        <v/>
      </c>
      <c r="CG610" s="10" t="str">
        <f>IF($AI610="","",IF(OR($V610&lt;2.7,$V610&gt;90),"Age OOR",VLOOKUP(CG$14&amp;"-int-"&amp;$N610,Equations!$G:$I,3,0)+VLOOKUP(CG$14&amp;"-sexo-"&amp;$N610,Equations!$G:$I,3,0)*$U610+VLOOKUP(CG$14&amp;"-edad-"&amp;$N610,Equations!$G:$I,3,0)*$V610+VLOOKUP(CG$14&amp;"-est-"&amp;$N610,Equations!$G:$I,3,0)*(1/$W610)+VLOOKUP(CG$14&amp;"-imc-"&amp;$N610,Equations!$G:$I,3,0)*(1/$Q610)))</f>
        <v/>
      </c>
      <c r="CH610" s="10" t="str">
        <f>IF($AI610="","",IF(OR($V610&lt;2.7,$V610&gt;90),"Age OOR",CG610-1.6449*VLOOKUP(CG$14&amp;"-rse-"&amp;$N610,Equations!$G:$I,3,0)))</f>
        <v/>
      </c>
      <c r="CI610" s="10" t="str">
        <f>IF($AI610="","",IF(OR($V610&lt;2.7,$V610&gt;90),"Age OOR",CG610+1.6449*VLOOKUP(CG$14&amp;"-rse-"&amp;$N610,Equations!$G:$I,3,0)))</f>
        <v/>
      </c>
      <c r="CJ610" s="10" t="str">
        <f t="shared" si="247"/>
        <v/>
      </c>
      <c r="CK610" s="10" t="str">
        <f>IF($AI610="","",IF(OR($V610&lt;2.7,$V610&gt;90),"Age OOR",($AI610-CG610)/VLOOKUP(CG$14&amp;"-rse-"&amp;$N610,Equations!$G:$I,3,0)))</f>
        <v/>
      </c>
      <c r="CL610" s="10" t="str">
        <f>IF($AJ610="","",IF(OR($V610&lt;2.7,$V610&gt;90),"Age OOR",VLOOKUP(CL$14&amp;"-int-"&amp;$O610,Equations!$G:$I,3,0)+VLOOKUP(CL$14&amp;"-sexo-"&amp;$O610,Equations!$G:$I,3,0)*$U610+VLOOKUP(CL$14&amp;"-edad-"&amp;$O610,Equations!$G:$I,3,0)*$V610+VLOOKUP(CL$14&amp;"-est-"&amp;$O610,Equations!$G:$I,3,0)*(1/$W610)+VLOOKUP(CL$14&amp;"-imc-"&amp;$O610,Equations!$G:$I,3,0)*(1/$Q610)))</f>
        <v/>
      </c>
      <c r="CM610" s="10" t="str">
        <f>IF($AJ610="","",IF(OR($V610&lt;2.7,$V610&gt;90),"Age OOR",CL610-1.6449*VLOOKUP(CL$14&amp;"-rse-"&amp;$O610,Equations!$G:$I,3,0)))</f>
        <v/>
      </c>
      <c r="CN610" s="10" t="str">
        <f>IF($AJ610="","",IF(OR($V610&lt;2.7,$V610&gt;90),"Age OOR",CL610+1.6449*VLOOKUP(CL$14&amp;"-rse-"&amp;$O610,Equations!$G:$I,3,0)))</f>
        <v/>
      </c>
      <c r="CO610" s="10" t="str">
        <f t="shared" si="248"/>
        <v/>
      </c>
      <c r="CP610" s="10" t="str">
        <f>IF($AJ610="","",IF(OR($V610&lt;2.7,$V610&gt;90),"Age OOR",($AJ610-CL610)/VLOOKUP(CL$14&amp;"-rse-"&amp;$O610,Equations!$G:$I,3,0)))</f>
        <v/>
      </c>
      <c r="CQ610" s="10" t="str">
        <f>IF($AK610="","",IF(OR($V610&lt;2.7,$V610&gt;90),"Age OOR",EXP(VLOOKUP(CQ$14&amp;"-int-"&amp;$P610,Equations!$G:$I,3,0)+VLOOKUP(CQ$14&amp;"-sexo-"&amp;$P610,Equations!$G:$I,3,0)*$U610+VLOOKUP(CQ$14&amp;"-edad-"&amp;$P610,Equations!$G:$I,3,0)*$V610+VLOOKUP(CQ$14&amp;"-est-"&amp;$P610,Equations!$G:$I,3,0)*(1/$W610)+VLOOKUP(CQ$14&amp;"-imc-"&amp;$P610,Equations!$G:$I,3,0)*(1/$Q610))))</f>
        <v/>
      </c>
      <c r="CR610" s="10" t="str">
        <f>IF($AK610="","",IF(OR($V610&lt;2.7,$V610&gt;90),"Age OOR",EXP(LN(CQ610)-1.6449*VLOOKUP(CQ$14&amp;"-rse-"&amp;$P610,Equations!$G:$I,3,0))))</f>
        <v/>
      </c>
      <c r="CS610" s="10" t="str">
        <f>IF($AK610="","",IF(OR($V610&lt;2.7,$V610&gt;90),"Age OOR",EXP(LN(CQ610)+1.6449*VLOOKUP(CQ$14&amp;"-rse-"&amp;$P610,Equations!$G:$I,3,0))))</f>
        <v/>
      </c>
      <c r="CT610" s="10" t="str">
        <f t="shared" si="249"/>
        <v/>
      </c>
      <c r="CU610" s="10" t="str">
        <f>IF($AK610="","",IF(OR($V610&lt;2.7,$V610&gt;90),"Age OOR",(LN($AK610)-LN(CQ610))/VLOOKUP(CQ$14&amp;"-rse-"&amp;$P610,Equations!$G:$I,3,0)))</f>
        <v/>
      </c>
      <c r="CV610" s="47"/>
    </row>
    <row r="611" spans="5:123" x14ac:dyDescent="0.2">
      <c r="E611" s="23" t="str">
        <f t="shared" si="225"/>
        <v>Age out of range</v>
      </c>
      <c r="F611" s="23" t="str">
        <f t="shared" si="226"/>
        <v>Age out of range</v>
      </c>
      <c r="G611" s="23" t="str">
        <f t="shared" si="227"/>
        <v>Age out of range</v>
      </c>
      <c r="H611" s="23" t="str">
        <f t="shared" si="228"/>
        <v>Age out of range</v>
      </c>
      <c r="I611" s="23" t="str">
        <f t="shared" si="229"/>
        <v>Age out of range</v>
      </c>
      <c r="J611" s="23" t="str">
        <f t="shared" si="230"/>
        <v>Age out of range</v>
      </c>
      <c r="K611" s="23" t="str">
        <f t="shared" si="231"/>
        <v>Age out of range</v>
      </c>
      <c r="L611" s="23" t="str">
        <f t="shared" si="232"/>
        <v>Age out of range</v>
      </c>
      <c r="M611" s="23" t="str">
        <f t="shared" si="233"/>
        <v>Age out of range</v>
      </c>
      <c r="N611" s="23" t="str">
        <f t="shared" si="234"/>
        <v>Age out of range</v>
      </c>
      <c r="O611" s="23" t="str">
        <f t="shared" si="235"/>
        <v>Age out of range</v>
      </c>
      <c r="P611" s="23" t="str">
        <f t="shared" si="236"/>
        <v>Age out of range</v>
      </c>
      <c r="Q611" s="23" t="e">
        <f t="shared" si="237"/>
        <v>#DIV/0!</v>
      </c>
      <c r="R611" s="17"/>
      <c r="S611" s="23">
        <v>595</v>
      </c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7"/>
      <c r="AM611" s="47"/>
      <c r="AN611" s="10" t="str">
        <f>IF($Z611="","",IF(OR($V611&lt;2.7,$V611&gt;90),"Age OOR",VLOOKUP(AN$14&amp;"-int-"&amp;$E611,Equations!$G:$I,3,0)+VLOOKUP(AN$14&amp;"-sexo-"&amp;$E611,Equations!$G:$I,3,0)*$U611+VLOOKUP(AN$14&amp;"-edad-"&amp;$E611,Equations!$G:$I,3,0)*$V611+VLOOKUP(AN$14&amp;"-est-"&amp;$E611,Equations!$G:$I,3,0)*(1/$W611)+VLOOKUP(AN$14&amp;"-imc-"&amp;$E611,Equations!$G:$I,3,0)*(1/$Q611)))</f>
        <v/>
      </c>
      <c r="AO611" s="10" t="str">
        <f>IF($Z611="","",IF(OR($V611&lt;2.7,$V611&gt;90),"Age OOR",AN611-1.6449*VLOOKUP(AN$14&amp;"-rse-"&amp;$E611,Equations!$G:$I,3,0)))</f>
        <v/>
      </c>
      <c r="AP611" s="10" t="str">
        <f>IF($Z611="","",IF(OR($V611&lt;2.7,$V611&gt;90),"Age OOR",AN611+1.6449*VLOOKUP(AN$14&amp;"-rse-"&amp;$E611,Equations!$G:$I,3,0)))</f>
        <v/>
      </c>
      <c r="AQ611" s="10" t="str">
        <f t="shared" si="238"/>
        <v/>
      </c>
      <c r="AR611" s="10" t="str">
        <f>IF($Z611="","",IF(OR($V611&lt;2.7,$V611&gt;90),"Age OOR",($Z611-AN611)/VLOOKUP(AN$14&amp;"-rse-"&amp;$E611,Equations!$G:$I,3,0)))</f>
        <v/>
      </c>
      <c r="AS611" s="10" t="str">
        <f>IF($AA611="","",IF(OR($V611&lt;2.7,$V611&gt;90),"Age OOR",VLOOKUP(AS$14&amp;"-int-"&amp;$F611,Equations!$G:$I,3,0)+VLOOKUP(AS$14&amp;"-sexo-"&amp;$F611,Equations!$G:$I,3,0)*$U611+VLOOKUP(AS$14&amp;"-edad-"&amp;$F611,Equations!$G:$I,3,0)*$V611+VLOOKUP(AS$14&amp;"-est-"&amp;$F611,Equations!$G:$I,3,0)*(1/$W611)+VLOOKUP(AS$14&amp;"-imc-"&amp;$F611,Equations!$G:$I,3,0)*(1/$Q611)))</f>
        <v/>
      </c>
      <c r="AT611" s="10" t="str">
        <f>IF($AA611="","",IF(OR($V611&lt;2.7,$V611&gt;90),"Age OOR",AS611-1.6449*VLOOKUP(AS$14&amp;"-rse-"&amp;$F611,Equations!$G:$I,3,0)))</f>
        <v/>
      </c>
      <c r="AU611" s="10" t="str">
        <f>IF($AA611="","",IF(OR($V611&lt;2.7,$V611&gt;90),"Age OOR",AS611+1.6449*VLOOKUP(AS$14&amp;"-rse-"&amp;$F611,Equations!$G:$I,3,0)))</f>
        <v/>
      </c>
      <c r="AV611" s="10" t="str">
        <f t="shared" si="239"/>
        <v/>
      </c>
      <c r="AW611" s="10" t="str">
        <f>IF($AA611="","",IF(OR($V611&lt;2.7,$V611&gt;90),"Age OOR",($AA611-AS611)/VLOOKUP(AS$14&amp;"-rse-"&amp;$F611,Equations!$G:$I,3,0)))</f>
        <v/>
      </c>
      <c r="AX611" s="10" t="str">
        <f>IF($AB611="","",IF(OR($V611&lt;2.7,$V611&gt;90),"Age OOR",VLOOKUP(AX$14&amp;"-int-"&amp;$G611,Equations!$G:$I,3,0)+VLOOKUP(AX$14&amp;"-sexo-"&amp;$G611,Equations!$G:$I,3,0)*$U611+VLOOKUP(AX$14&amp;"-edad-"&amp;$G611,Equations!$G:$I,3,0)*$V611+VLOOKUP(AX$14&amp;"-est-"&amp;$G611,Equations!$G:$I,3,0)*(1/$W611)+VLOOKUP(AX$14&amp;"-imc-"&amp;$G611,Equations!$G:$I,3,0)*(1/$Q611)))</f>
        <v/>
      </c>
      <c r="AY611" s="10" t="str">
        <f>IF($AB611="","",IF(OR($V611&lt;2.7,$V611&gt;90),"Age OOR",AX611-1.6449*VLOOKUP(AX$14&amp;"-rse-"&amp;$G611,Equations!$G:$I,3,0)))</f>
        <v/>
      </c>
      <c r="AZ611" s="10" t="str">
        <f>IF($AB611="","",IF(OR($V611&lt;2.7,$V611&gt;90),"Age OOR",AX611+1.6449*VLOOKUP(AX$14&amp;"-rse-"&amp;$G611,Equations!$G:$I,3,0)))</f>
        <v/>
      </c>
      <c r="BA611" s="10" t="str">
        <f t="shared" si="240"/>
        <v/>
      </c>
      <c r="BB611" s="10" t="str">
        <f>IF($AB611="","",IF(OR($V611&lt;2.7,$V611&gt;90),"Age OOR",($AB611-AX611)/VLOOKUP(AX$14&amp;"-rse-"&amp;$G611,Equations!$G:$I,3,0)))</f>
        <v/>
      </c>
      <c r="BC611" s="10" t="str">
        <f>IF($AC611="","",IF(OR($V611&lt;2.7,$V611&gt;90),"Age OOR",VLOOKUP(BC$14&amp;"-int-"&amp;$H611,Equations!$G:$I,3,0)+VLOOKUP(BC$14&amp;"-sexo-"&amp;$H611,Equations!$G:$I,3,0)*$U611+VLOOKUP(BC$14&amp;"-edad-"&amp;$H611,Equations!$G:$I,3,0)*$V611+VLOOKUP(BC$14&amp;"-est-"&amp;$H611,Equations!$G:$I,3,0)*(1/$W611)+VLOOKUP(BC$14&amp;"-imc-"&amp;$H611,Equations!$G:$I,3,0)*(1/$Q611)))</f>
        <v/>
      </c>
      <c r="BD611" s="10" t="str">
        <f>IF($AC611="","",IF(OR($V611&lt;2.7,$V611&gt;90),"Age OOR",BC611-1.6449*VLOOKUP(BC$14&amp;"-rse-"&amp;$H611,Equations!$G:$I,3,0)))</f>
        <v/>
      </c>
      <c r="BE611" s="10" t="str">
        <f>IF($AC611="","",IF(OR($V611&lt;2.7,$V611&gt;90),"Age OOR",BC611+1.6449*VLOOKUP(BC$14&amp;"-rse-"&amp;$H611,Equations!$G:$I,3,0)))</f>
        <v/>
      </c>
      <c r="BF611" s="10" t="str">
        <f t="shared" si="241"/>
        <v/>
      </c>
      <c r="BG611" s="10" t="str">
        <f>IF($AC611="","",IF(OR($V611&lt;2.7,$V611&gt;90),"Age OOR",($AC611-BC611)/VLOOKUP(BC$14&amp;"-rse-"&amp;$H611,Equations!$G:$I,3,0)))</f>
        <v/>
      </c>
      <c r="BH611" s="10" t="str">
        <f>IF($AD611="","",IF(OR($V611&lt;2.7,$V611&gt;90),"Age OOR",VLOOKUP(BH$14&amp;"-int-"&amp;$I611,Equations!$G:$I,3,0)+VLOOKUP(BH$14&amp;"-sexo-"&amp;$I611,Equations!$G:$I,3,0)*$U611+VLOOKUP(BH$14&amp;"-edad-"&amp;$I611,Equations!$G:$I,3,0)*$V611+VLOOKUP(BH$14&amp;"-est-"&amp;$I611,Equations!$G:$I,3,0)*(1/$W611)+VLOOKUP(BH$14&amp;"-imc-"&amp;$I611,Equations!$G:$I,3,0)*(1/$Q611)))</f>
        <v/>
      </c>
      <c r="BI611" s="10" t="str">
        <f>IF($AD611="","",IF(OR($V611&lt;2.7,$V611&gt;90),"Age OOR",BH611-1.6449*VLOOKUP(BH$14&amp;"-rse-"&amp;$I611,Equations!$G:$I,3,0)))</f>
        <v/>
      </c>
      <c r="BJ611" s="10" t="str">
        <f>IF($AD611="","",IF(OR($V611&lt;2.7,$V611&gt;90),"Age OOR",BH611+1.6449*VLOOKUP(BH$14&amp;"-rse-"&amp;$I611,Equations!$G:$I,3,0)))</f>
        <v/>
      </c>
      <c r="BK611" s="10" t="str">
        <f t="shared" si="242"/>
        <v/>
      </c>
      <c r="BL611" s="10" t="str">
        <f>IF($AD611="","",IF(OR($V611&lt;2.7,$V611&gt;90),"Age OOR",($AD611-BH611)/VLOOKUP(BH$14&amp;"-rse-"&amp;$I611,Equations!$G:$I,3,0)))</f>
        <v/>
      </c>
      <c r="BM611" s="10" t="str">
        <f>IF($AE611="","",IF(OR($V611&lt;2.7,$V611&gt;90),"Age OOR",VLOOKUP(BM$14&amp;"-int-"&amp;$J611,Equations!$G:$I,3,0)+VLOOKUP(BM$14&amp;"-sexo-"&amp;$J611,Equations!$G:$I,3,0)*$U611+VLOOKUP(BM$14&amp;"-edad-"&amp;$J611,Equations!$G:$I,3,0)*$V611+VLOOKUP(BM$14&amp;"-est-"&amp;$J611,Equations!$G:$I,3,0)*(1/$W611)+VLOOKUP(BM$14&amp;"-imc-"&amp;$J611,Equations!$G:$I,3,0)*(1/$Q611)))</f>
        <v/>
      </c>
      <c r="BN611" s="10" t="str">
        <f>IF($AE611="","",IF(OR($V611&lt;2.7,$V611&gt;90),"Age OOR",BM611-1.6449*VLOOKUP(BM$14&amp;"-rse-"&amp;$J611,Equations!$G:$I,3,0)))</f>
        <v/>
      </c>
      <c r="BO611" s="10" t="str">
        <f>IF($AE611="","",IF(OR($V611&lt;2.7,$V611&gt;90),"Age OOR",BM611+1.6449*VLOOKUP(BM$14&amp;"-rse-"&amp;$J611,Equations!$G:$I,3,0)))</f>
        <v/>
      </c>
      <c r="BP611" s="10" t="str">
        <f t="shared" si="243"/>
        <v/>
      </c>
      <c r="BQ611" s="10" t="str">
        <f>IF($AE611="","",IF(OR($V611&lt;2.7,$V611&gt;90),"Age OOR",($AE611-BM611)/VLOOKUP(BM$14&amp;"-rse-"&amp;$J611,Equations!$G:$I,3,0)))</f>
        <v/>
      </c>
      <c r="BR611" s="10" t="str">
        <f>IF($AF611="","",IF(OR($V611&lt;2.7,$V611&gt;90),"Age OOR",VLOOKUP(BR$14&amp;"-int-"&amp;$K611,Equations!$G:$I,3,0)+VLOOKUP(BR$14&amp;"-sexo-"&amp;$K611,Equations!$G:$I,3,0)*$U611+VLOOKUP(BR$14&amp;"-edad-"&amp;$K611,Equations!$G:$I,3,0)*$V611+VLOOKUP(BR$14&amp;"-est-"&amp;$K611,Equations!$G:$I,3,0)*(1/$W611)+VLOOKUP(BR$14&amp;"-imc-"&amp;$K611,Equations!$G:$I,3,0)*(1/$Q611)))</f>
        <v/>
      </c>
      <c r="BS611" s="10" t="str">
        <f>IF($AF611="","",IF(OR($V611&lt;2.7,$V611&gt;90),"Age OOR",BR611-1.6449*VLOOKUP(BR$14&amp;"-rse-"&amp;$K611,Equations!$G:$I,3,0)))</f>
        <v/>
      </c>
      <c r="BT611" s="10" t="str">
        <f>IF($AF611="","",IF(OR($V611&lt;2.7,$V611&gt;90),"Age OOR",BR611+1.6449*VLOOKUP(BR$14&amp;"-rse-"&amp;$K611,Equations!$G:$I,3,0)))</f>
        <v/>
      </c>
      <c r="BU611" s="10" t="str">
        <f t="shared" si="244"/>
        <v/>
      </c>
      <c r="BV611" s="10" t="str">
        <f>IF($AF611="","",IF(OR($V611&lt;2.7,$V611&gt;90),"Age OOR",($AF611-BR611)/VLOOKUP(BR$14&amp;"-rse-"&amp;$K611,Equations!$G:$I,3,0)))</f>
        <v/>
      </c>
      <c r="BW611" s="10" t="str">
        <f>IF($AG611="","",IF(OR($V611&lt;2.7,$V611&gt;90),"Age OOR",VLOOKUP(BW$14&amp;"-int-"&amp;$L611,Equations!$G:$I,3,0)+VLOOKUP(BW$14&amp;"-sexo-"&amp;$L611,Equations!$G:$I,3,0)*$U611+VLOOKUP(BW$14&amp;"-edad-"&amp;$L611,Equations!$G:$I,3,0)*$V611+VLOOKUP(BW$14&amp;"-est-"&amp;$L611,Equations!$G:$I,3,0)*(1/$W611)+VLOOKUP(BW$14&amp;"-imc-"&amp;$L611,Equations!$G:$I,3,0)*(1/$Q611)))</f>
        <v/>
      </c>
      <c r="BX611" s="10" t="str">
        <f>IF($AG611="","",IF(OR($V611&lt;2.7,$V611&gt;90),"Age OOR",BW611-1.6449*VLOOKUP(BW$14&amp;"-rse-"&amp;$L611,Equations!$G:$I,3,0)))</f>
        <v/>
      </c>
      <c r="BY611" s="10" t="str">
        <f>IF($AG611="","",IF(OR($V611&lt;2.7,$V611&gt;90),"Age OOR",BW611+1.6449*VLOOKUP(BW$14&amp;"-rse-"&amp;$L611,Equations!$G:$I,3,0)))</f>
        <v/>
      </c>
      <c r="BZ611" s="10" t="str">
        <f t="shared" si="245"/>
        <v/>
      </c>
      <c r="CA611" s="10" t="str">
        <f>IF($AG611="","",IF(OR($V611&lt;2.7,$V611&gt;90),"Age OOR",($AG611-BW611)/VLOOKUP(BW$14&amp;"-rse-"&amp;$L611,Equations!$G:$I,3,0)))</f>
        <v/>
      </c>
      <c r="CB611" s="10" t="str">
        <f>IF($AH611="","",IF(OR($V611&lt;2.7,$V611&gt;90),"Age OOR",VLOOKUP(CB$14&amp;"-int-"&amp;$M611,Equations!$G:$I,3,0)+VLOOKUP(CB$14&amp;"-sexo-"&amp;$M611,Equations!$G:$I,3,0)*$U611+VLOOKUP(CB$14&amp;"-edad-"&amp;$M611,Equations!$G:$I,3,0)*$V611+VLOOKUP(CB$14&amp;"-est-"&amp;$M611,Equations!$G:$I,3,0)*(1/$W611)+VLOOKUP(CB$14&amp;"-imc-"&amp;$M611,Equations!$G:$I,3,0)*(1/$Q611)))</f>
        <v/>
      </c>
      <c r="CC611" s="10" t="str">
        <f>IF($AH611="","",IF(OR($V611&lt;2.7,$V611&gt;90),"Age OOR",CB611-1.6449*VLOOKUP(CB$14&amp;"-rse-"&amp;$M611,Equations!$G:$I,3,0)))</f>
        <v/>
      </c>
      <c r="CD611" s="10" t="str">
        <f>IF($AH611="","",IF(OR($V611&lt;2.7,$V611&gt;90),"Age OOR",CB611+1.6449*VLOOKUP(CB$14&amp;"-rse-"&amp;$M611,Equations!$G:$I,3,0)))</f>
        <v/>
      </c>
      <c r="CE611" s="10" t="str">
        <f t="shared" si="246"/>
        <v/>
      </c>
      <c r="CF611" s="10" t="str">
        <f>IF($AH611="","",IF(OR($V611&lt;2.7,$V611&gt;90),"Age OOR",($AH611-CB611)/VLOOKUP(CB$14&amp;"-rse-"&amp;$M611,Equations!$G:$I,3,0)))</f>
        <v/>
      </c>
      <c r="CG611" s="10" t="str">
        <f>IF($AI611="","",IF(OR($V611&lt;2.7,$V611&gt;90),"Age OOR",VLOOKUP(CG$14&amp;"-int-"&amp;$N611,Equations!$G:$I,3,0)+VLOOKUP(CG$14&amp;"-sexo-"&amp;$N611,Equations!$G:$I,3,0)*$U611+VLOOKUP(CG$14&amp;"-edad-"&amp;$N611,Equations!$G:$I,3,0)*$V611+VLOOKUP(CG$14&amp;"-est-"&amp;$N611,Equations!$G:$I,3,0)*(1/$W611)+VLOOKUP(CG$14&amp;"-imc-"&amp;$N611,Equations!$G:$I,3,0)*(1/$Q611)))</f>
        <v/>
      </c>
      <c r="CH611" s="10" t="str">
        <f>IF($AI611="","",IF(OR($V611&lt;2.7,$V611&gt;90),"Age OOR",CG611-1.6449*VLOOKUP(CG$14&amp;"-rse-"&amp;$N611,Equations!$G:$I,3,0)))</f>
        <v/>
      </c>
      <c r="CI611" s="10" t="str">
        <f>IF($AI611="","",IF(OR($V611&lt;2.7,$V611&gt;90),"Age OOR",CG611+1.6449*VLOOKUP(CG$14&amp;"-rse-"&amp;$N611,Equations!$G:$I,3,0)))</f>
        <v/>
      </c>
      <c r="CJ611" s="10" t="str">
        <f t="shared" si="247"/>
        <v/>
      </c>
      <c r="CK611" s="10" t="str">
        <f>IF($AI611="","",IF(OR($V611&lt;2.7,$V611&gt;90),"Age OOR",($AI611-CG611)/VLOOKUP(CG$14&amp;"-rse-"&amp;$N611,Equations!$G:$I,3,0)))</f>
        <v/>
      </c>
      <c r="CL611" s="10" t="str">
        <f>IF($AJ611="","",IF(OR($V611&lt;2.7,$V611&gt;90),"Age OOR",VLOOKUP(CL$14&amp;"-int-"&amp;$O611,Equations!$G:$I,3,0)+VLOOKUP(CL$14&amp;"-sexo-"&amp;$O611,Equations!$G:$I,3,0)*$U611+VLOOKUP(CL$14&amp;"-edad-"&amp;$O611,Equations!$G:$I,3,0)*$V611+VLOOKUP(CL$14&amp;"-est-"&amp;$O611,Equations!$G:$I,3,0)*(1/$W611)+VLOOKUP(CL$14&amp;"-imc-"&amp;$O611,Equations!$G:$I,3,0)*(1/$Q611)))</f>
        <v/>
      </c>
      <c r="CM611" s="10" t="str">
        <f>IF($AJ611="","",IF(OR($V611&lt;2.7,$V611&gt;90),"Age OOR",CL611-1.6449*VLOOKUP(CL$14&amp;"-rse-"&amp;$O611,Equations!$G:$I,3,0)))</f>
        <v/>
      </c>
      <c r="CN611" s="10" t="str">
        <f>IF($AJ611="","",IF(OR($V611&lt;2.7,$V611&gt;90),"Age OOR",CL611+1.6449*VLOOKUP(CL$14&amp;"-rse-"&amp;$O611,Equations!$G:$I,3,0)))</f>
        <v/>
      </c>
      <c r="CO611" s="10" t="str">
        <f t="shared" si="248"/>
        <v/>
      </c>
      <c r="CP611" s="10" t="str">
        <f>IF($AJ611="","",IF(OR($V611&lt;2.7,$V611&gt;90),"Age OOR",($AJ611-CL611)/VLOOKUP(CL$14&amp;"-rse-"&amp;$O611,Equations!$G:$I,3,0)))</f>
        <v/>
      </c>
      <c r="CQ611" s="10" t="str">
        <f>IF($AK611="","",IF(OR($V611&lt;2.7,$V611&gt;90),"Age OOR",EXP(VLOOKUP(CQ$14&amp;"-int-"&amp;$P611,Equations!$G:$I,3,0)+VLOOKUP(CQ$14&amp;"-sexo-"&amp;$P611,Equations!$G:$I,3,0)*$U611+VLOOKUP(CQ$14&amp;"-edad-"&amp;$P611,Equations!$G:$I,3,0)*$V611+VLOOKUP(CQ$14&amp;"-est-"&amp;$P611,Equations!$G:$I,3,0)*(1/$W611)+VLOOKUP(CQ$14&amp;"-imc-"&amp;$P611,Equations!$G:$I,3,0)*(1/$Q611))))</f>
        <v/>
      </c>
      <c r="CR611" s="10" t="str">
        <f>IF($AK611="","",IF(OR($V611&lt;2.7,$V611&gt;90),"Age OOR",EXP(LN(CQ611)-1.6449*VLOOKUP(CQ$14&amp;"-rse-"&amp;$P611,Equations!$G:$I,3,0))))</f>
        <v/>
      </c>
      <c r="CS611" s="10" t="str">
        <f>IF($AK611="","",IF(OR($V611&lt;2.7,$V611&gt;90),"Age OOR",EXP(LN(CQ611)+1.6449*VLOOKUP(CQ$14&amp;"-rse-"&amp;$P611,Equations!$G:$I,3,0))))</f>
        <v/>
      </c>
      <c r="CT611" s="10" t="str">
        <f t="shared" si="249"/>
        <v/>
      </c>
      <c r="CU611" s="10" t="str">
        <f>IF($AK611="","",IF(OR($V611&lt;2.7,$V611&gt;90),"Age OOR",(LN($AK611)-LN(CQ611))/VLOOKUP(CQ$14&amp;"-rse-"&amp;$P611,Equations!$G:$I,3,0)))</f>
        <v/>
      </c>
      <c r="CV611" s="47"/>
    </row>
    <row r="612" spans="5:123" x14ac:dyDescent="0.2">
      <c r="E612" s="23" t="str">
        <f t="shared" si="225"/>
        <v>Age out of range</v>
      </c>
      <c r="F612" s="23" t="str">
        <f t="shared" si="226"/>
        <v>Age out of range</v>
      </c>
      <c r="G612" s="23" t="str">
        <f t="shared" si="227"/>
        <v>Age out of range</v>
      </c>
      <c r="H612" s="23" t="str">
        <f t="shared" si="228"/>
        <v>Age out of range</v>
      </c>
      <c r="I612" s="23" t="str">
        <f t="shared" si="229"/>
        <v>Age out of range</v>
      </c>
      <c r="J612" s="23" t="str">
        <f t="shared" si="230"/>
        <v>Age out of range</v>
      </c>
      <c r="K612" s="23" t="str">
        <f t="shared" si="231"/>
        <v>Age out of range</v>
      </c>
      <c r="L612" s="23" t="str">
        <f t="shared" si="232"/>
        <v>Age out of range</v>
      </c>
      <c r="M612" s="23" t="str">
        <f t="shared" si="233"/>
        <v>Age out of range</v>
      </c>
      <c r="N612" s="23" t="str">
        <f t="shared" si="234"/>
        <v>Age out of range</v>
      </c>
      <c r="O612" s="23" t="str">
        <f t="shared" si="235"/>
        <v>Age out of range</v>
      </c>
      <c r="P612" s="23" t="str">
        <f t="shared" si="236"/>
        <v>Age out of range</v>
      </c>
      <c r="Q612" s="23" t="e">
        <f t="shared" si="237"/>
        <v>#DIV/0!</v>
      </c>
      <c r="R612" s="17"/>
      <c r="S612" s="23">
        <v>596</v>
      </c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7"/>
      <c r="AM612" s="47"/>
      <c r="AN612" s="10" t="str">
        <f>IF($Z612="","",IF(OR($V612&lt;2.7,$V612&gt;90),"Age OOR",VLOOKUP(AN$14&amp;"-int-"&amp;$E612,Equations!$G:$I,3,0)+VLOOKUP(AN$14&amp;"-sexo-"&amp;$E612,Equations!$G:$I,3,0)*$U612+VLOOKUP(AN$14&amp;"-edad-"&amp;$E612,Equations!$G:$I,3,0)*$V612+VLOOKUP(AN$14&amp;"-est-"&amp;$E612,Equations!$G:$I,3,0)*(1/$W612)+VLOOKUP(AN$14&amp;"-imc-"&amp;$E612,Equations!$G:$I,3,0)*(1/$Q612)))</f>
        <v/>
      </c>
      <c r="AO612" s="10" t="str">
        <f>IF($Z612="","",IF(OR($V612&lt;2.7,$V612&gt;90),"Age OOR",AN612-1.6449*VLOOKUP(AN$14&amp;"-rse-"&amp;$E612,Equations!$G:$I,3,0)))</f>
        <v/>
      </c>
      <c r="AP612" s="10" t="str">
        <f>IF($Z612="","",IF(OR($V612&lt;2.7,$V612&gt;90),"Age OOR",AN612+1.6449*VLOOKUP(AN$14&amp;"-rse-"&amp;$E612,Equations!$G:$I,3,0)))</f>
        <v/>
      </c>
      <c r="AQ612" s="10" t="str">
        <f t="shared" si="238"/>
        <v/>
      </c>
      <c r="AR612" s="10" t="str">
        <f>IF($Z612="","",IF(OR($V612&lt;2.7,$V612&gt;90),"Age OOR",($Z612-AN612)/VLOOKUP(AN$14&amp;"-rse-"&amp;$E612,Equations!$G:$I,3,0)))</f>
        <v/>
      </c>
      <c r="AS612" s="10" t="str">
        <f>IF($AA612="","",IF(OR($V612&lt;2.7,$V612&gt;90),"Age OOR",VLOOKUP(AS$14&amp;"-int-"&amp;$F612,Equations!$G:$I,3,0)+VLOOKUP(AS$14&amp;"-sexo-"&amp;$F612,Equations!$G:$I,3,0)*$U612+VLOOKUP(AS$14&amp;"-edad-"&amp;$F612,Equations!$G:$I,3,0)*$V612+VLOOKUP(AS$14&amp;"-est-"&amp;$F612,Equations!$G:$I,3,0)*(1/$W612)+VLOOKUP(AS$14&amp;"-imc-"&amp;$F612,Equations!$G:$I,3,0)*(1/$Q612)))</f>
        <v/>
      </c>
      <c r="AT612" s="10" t="str">
        <f>IF($AA612="","",IF(OR($V612&lt;2.7,$V612&gt;90),"Age OOR",AS612-1.6449*VLOOKUP(AS$14&amp;"-rse-"&amp;$F612,Equations!$G:$I,3,0)))</f>
        <v/>
      </c>
      <c r="AU612" s="10" t="str">
        <f>IF($AA612="","",IF(OR($V612&lt;2.7,$V612&gt;90),"Age OOR",AS612+1.6449*VLOOKUP(AS$14&amp;"-rse-"&amp;$F612,Equations!$G:$I,3,0)))</f>
        <v/>
      </c>
      <c r="AV612" s="10" t="str">
        <f t="shared" si="239"/>
        <v/>
      </c>
      <c r="AW612" s="10" t="str">
        <f>IF($AA612="","",IF(OR($V612&lt;2.7,$V612&gt;90),"Age OOR",($AA612-AS612)/VLOOKUP(AS$14&amp;"-rse-"&amp;$F612,Equations!$G:$I,3,0)))</f>
        <v/>
      </c>
      <c r="AX612" s="10" t="str">
        <f>IF($AB612="","",IF(OR($V612&lt;2.7,$V612&gt;90),"Age OOR",VLOOKUP(AX$14&amp;"-int-"&amp;$G612,Equations!$G:$I,3,0)+VLOOKUP(AX$14&amp;"-sexo-"&amp;$G612,Equations!$G:$I,3,0)*$U612+VLOOKUP(AX$14&amp;"-edad-"&amp;$G612,Equations!$G:$I,3,0)*$V612+VLOOKUP(AX$14&amp;"-est-"&amp;$G612,Equations!$G:$I,3,0)*(1/$W612)+VLOOKUP(AX$14&amp;"-imc-"&amp;$G612,Equations!$G:$I,3,0)*(1/$Q612)))</f>
        <v/>
      </c>
      <c r="AY612" s="10" t="str">
        <f>IF($AB612="","",IF(OR($V612&lt;2.7,$V612&gt;90),"Age OOR",AX612-1.6449*VLOOKUP(AX$14&amp;"-rse-"&amp;$G612,Equations!$G:$I,3,0)))</f>
        <v/>
      </c>
      <c r="AZ612" s="10" t="str">
        <f>IF($AB612="","",IF(OR($V612&lt;2.7,$V612&gt;90),"Age OOR",AX612+1.6449*VLOOKUP(AX$14&amp;"-rse-"&amp;$G612,Equations!$G:$I,3,0)))</f>
        <v/>
      </c>
      <c r="BA612" s="10" t="str">
        <f t="shared" si="240"/>
        <v/>
      </c>
      <c r="BB612" s="10" t="str">
        <f>IF($AB612="","",IF(OR($V612&lt;2.7,$V612&gt;90),"Age OOR",($AB612-AX612)/VLOOKUP(AX$14&amp;"-rse-"&amp;$G612,Equations!$G:$I,3,0)))</f>
        <v/>
      </c>
      <c r="BC612" s="10" t="str">
        <f>IF($AC612="","",IF(OR($V612&lt;2.7,$V612&gt;90),"Age OOR",VLOOKUP(BC$14&amp;"-int-"&amp;$H612,Equations!$G:$I,3,0)+VLOOKUP(BC$14&amp;"-sexo-"&amp;$H612,Equations!$G:$I,3,0)*$U612+VLOOKUP(BC$14&amp;"-edad-"&amp;$H612,Equations!$G:$I,3,0)*$V612+VLOOKUP(BC$14&amp;"-est-"&amp;$H612,Equations!$G:$I,3,0)*(1/$W612)+VLOOKUP(BC$14&amp;"-imc-"&amp;$H612,Equations!$G:$I,3,0)*(1/$Q612)))</f>
        <v/>
      </c>
      <c r="BD612" s="10" t="str">
        <f>IF($AC612="","",IF(OR($V612&lt;2.7,$V612&gt;90),"Age OOR",BC612-1.6449*VLOOKUP(BC$14&amp;"-rse-"&amp;$H612,Equations!$G:$I,3,0)))</f>
        <v/>
      </c>
      <c r="BE612" s="10" t="str">
        <f>IF($AC612="","",IF(OR($V612&lt;2.7,$V612&gt;90),"Age OOR",BC612+1.6449*VLOOKUP(BC$14&amp;"-rse-"&amp;$H612,Equations!$G:$I,3,0)))</f>
        <v/>
      </c>
      <c r="BF612" s="10" t="str">
        <f t="shared" si="241"/>
        <v/>
      </c>
      <c r="BG612" s="10" t="str">
        <f>IF($AC612="","",IF(OR($V612&lt;2.7,$V612&gt;90),"Age OOR",($AC612-BC612)/VLOOKUP(BC$14&amp;"-rse-"&amp;$H612,Equations!$G:$I,3,0)))</f>
        <v/>
      </c>
      <c r="BH612" s="10" t="str">
        <f>IF($AD612="","",IF(OR($V612&lt;2.7,$V612&gt;90),"Age OOR",VLOOKUP(BH$14&amp;"-int-"&amp;$I612,Equations!$G:$I,3,0)+VLOOKUP(BH$14&amp;"-sexo-"&amp;$I612,Equations!$G:$I,3,0)*$U612+VLOOKUP(BH$14&amp;"-edad-"&amp;$I612,Equations!$G:$I,3,0)*$V612+VLOOKUP(BH$14&amp;"-est-"&amp;$I612,Equations!$G:$I,3,0)*(1/$W612)+VLOOKUP(BH$14&amp;"-imc-"&amp;$I612,Equations!$G:$I,3,0)*(1/$Q612)))</f>
        <v/>
      </c>
      <c r="BI612" s="10" t="str">
        <f>IF($AD612="","",IF(OR($V612&lt;2.7,$V612&gt;90),"Age OOR",BH612-1.6449*VLOOKUP(BH$14&amp;"-rse-"&amp;$I612,Equations!$G:$I,3,0)))</f>
        <v/>
      </c>
      <c r="BJ612" s="10" t="str">
        <f>IF($AD612="","",IF(OR($V612&lt;2.7,$V612&gt;90),"Age OOR",BH612+1.6449*VLOOKUP(BH$14&amp;"-rse-"&amp;$I612,Equations!$G:$I,3,0)))</f>
        <v/>
      </c>
      <c r="BK612" s="10" t="str">
        <f t="shared" si="242"/>
        <v/>
      </c>
      <c r="BL612" s="10" t="str">
        <f>IF($AD612="","",IF(OR($V612&lt;2.7,$V612&gt;90),"Age OOR",($AD612-BH612)/VLOOKUP(BH$14&amp;"-rse-"&amp;$I612,Equations!$G:$I,3,0)))</f>
        <v/>
      </c>
      <c r="BM612" s="10" t="str">
        <f>IF($AE612="","",IF(OR($V612&lt;2.7,$V612&gt;90),"Age OOR",VLOOKUP(BM$14&amp;"-int-"&amp;$J612,Equations!$G:$I,3,0)+VLOOKUP(BM$14&amp;"-sexo-"&amp;$J612,Equations!$G:$I,3,0)*$U612+VLOOKUP(BM$14&amp;"-edad-"&amp;$J612,Equations!$G:$I,3,0)*$V612+VLOOKUP(BM$14&amp;"-est-"&amp;$J612,Equations!$G:$I,3,0)*(1/$W612)+VLOOKUP(BM$14&amp;"-imc-"&amp;$J612,Equations!$G:$I,3,0)*(1/$Q612)))</f>
        <v/>
      </c>
      <c r="BN612" s="10" t="str">
        <f>IF($AE612="","",IF(OR($V612&lt;2.7,$V612&gt;90),"Age OOR",BM612-1.6449*VLOOKUP(BM$14&amp;"-rse-"&amp;$J612,Equations!$G:$I,3,0)))</f>
        <v/>
      </c>
      <c r="BO612" s="10" t="str">
        <f>IF($AE612="","",IF(OR($V612&lt;2.7,$V612&gt;90),"Age OOR",BM612+1.6449*VLOOKUP(BM$14&amp;"-rse-"&amp;$J612,Equations!$G:$I,3,0)))</f>
        <v/>
      </c>
      <c r="BP612" s="10" t="str">
        <f t="shared" si="243"/>
        <v/>
      </c>
      <c r="BQ612" s="10" t="str">
        <f>IF($AE612="","",IF(OR($V612&lt;2.7,$V612&gt;90),"Age OOR",($AE612-BM612)/VLOOKUP(BM$14&amp;"-rse-"&amp;$J612,Equations!$G:$I,3,0)))</f>
        <v/>
      </c>
      <c r="BR612" s="10" t="str">
        <f>IF($AF612="","",IF(OR($V612&lt;2.7,$V612&gt;90),"Age OOR",VLOOKUP(BR$14&amp;"-int-"&amp;$K612,Equations!$G:$I,3,0)+VLOOKUP(BR$14&amp;"-sexo-"&amp;$K612,Equations!$G:$I,3,0)*$U612+VLOOKUP(BR$14&amp;"-edad-"&amp;$K612,Equations!$G:$I,3,0)*$V612+VLOOKUP(BR$14&amp;"-est-"&amp;$K612,Equations!$G:$I,3,0)*(1/$W612)+VLOOKUP(BR$14&amp;"-imc-"&amp;$K612,Equations!$G:$I,3,0)*(1/$Q612)))</f>
        <v/>
      </c>
      <c r="BS612" s="10" t="str">
        <f>IF($AF612="","",IF(OR($V612&lt;2.7,$V612&gt;90),"Age OOR",BR612-1.6449*VLOOKUP(BR$14&amp;"-rse-"&amp;$K612,Equations!$G:$I,3,0)))</f>
        <v/>
      </c>
      <c r="BT612" s="10" t="str">
        <f>IF($AF612="","",IF(OR($V612&lt;2.7,$V612&gt;90),"Age OOR",BR612+1.6449*VLOOKUP(BR$14&amp;"-rse-"&amp;$K612,Equations!$G:$I,3,0)))</f>
        <v/>
      </c>
      <c r="BU612" s="10" t="str">
        <f t="shared" si="244"/>
        <v/>
      </c>
      <c r="BV612" s="10" t="str">
        <f>IF($AF612="","",IF(OR($V612&lt;2.7,$V612&gt;90),"Age OOR",($AF612-BR612)/VLOOKUP(BR$14&amp;"-rse-"&amp;$K612,Equations!$G:$I,3,0)))</f>
        <v/>
      </c>
      <c r="BW612" s="10" t="str">
        <f>IF($AG612="","",IF(OR($V612&lt;2.7,$V612&gt;90),"Age OOR",VLOOKUP(BW$14&amp;"-int-"&amp;$L612,Equations!$G:$I,3,0)+VLOOKUP(BW$14&amp;"-sexo-"&amp;$L612,Equations!$G:$I,3,0)*$U612+VLOOKUP(BW$14&amp;"-edad-"&amp;$L612,Equations!$G:$I,3,0)*$V612+VLOOKUP(BW$14&amp;"-est-"&amp;$L612,Equations!$G:$I,3,0)*(1/$W612)+VLOOKUP(BW$14&amp;"-imc-"&amp;$L612,Equations!$G:$I,3,0)*(1/$Q612)))</f>
        <v/>
      </c>
      <c r="BX612" s="10" t="str">
        <f>IF($AG612="","",IF(OR($V612&lt;2.7,$V612&gt;90),"Age OOR",BW612-1.6449*VLOOKUP(BW$14&amp;"-rse-"&amp;$L612,Equations!$G:$I,3,0)))</f>
        <v/>
      </c>
      <c r="BY612" s="10" t="str">
        <f>IF($AG612="","",IF(OR($V612&lt;2.7,$V612&gt;90),"Age OOR",BW612+1.6449*VLOOKUP(BW$14&amp;"-rse-"&amp;$L612,Equations!$G:$I,3,0)))</f>
        <v/>
      </c>
      <c r="BZ612" s="10" t="str">
        <f t="shared" si="245"/>
        <v/>
      </c>
      <c r="CA612" s="10" t="str">
        <f>IF($AG612="","",IF(OR($V612&lt;2.7,$V612&gt;90),"Age OOR",($AG612-BW612)/VLOOKUP(BW$14&amp;"-rse-"&amp;$L612,Equations!$G:$I,3,0)))</f>
        <v/>
      </c>
      <c r="CB612" s="10" t="str">
        <f>IF($AH612="","",IF(OR($V612&lt;2.7,$V612&gt;90),"Age OOR",VLOOKUP(CB$14&amp;"-int-"&amp;$M612,Equations!$G:$I,3,0)+VLOOKUP(CB$14&amp;"-sexo-"&amp;$M612,Equations!$G:$I,3,0)*$U612+VLOOKUP(CB$14&amp;"-edad-"&amp;$M612,Equations!$G:$I,3,0)*$V612+VLOOKUP(CB$14&amp;"-est-"&amp;$M612,Equations!$G:$I,3,0)*(1/$W612)+VLOOKUP(CB$14&amp;"-imc-"&amp;$M612,Equations!$G:$I,3,0)*(1/$Q612)))</f>
        <v/>
      </c>
      <c r="CC612" s="10" t="str">
        <f>IF($AH612="","",IF(OR($V612&lt;2.7,$V612&gt;90),"Age OOR",CB612-1.6449*VLOOKUP(CB$14&amp;"-rse-"&amp;$M612,Equations!$G:$I,3,0)))</f>
        <v/>
      </c>
      <c r="CD612" s="10" t="str">
        <f>IF($AH612="","",IF(OR($V612&lt;2.7,$V612&gt;90),"Age OOR",CB612+1.6449*VLOOKUP(CB$14&amp;"-rse-"&amp;$M612,Equations!$G:$I,3,0)))</f>
        <v/>
      </c>
      <c r="CE612" s="10" t="str">
        <f t="shared" si="246"/>
        <v/>
      </c>
      <c r="CF612" s="10" t="str">
        <f>IF($AH612="","",IF(OR($V612&lt;2.7,$V612&gt;90),"Age OOR",($AH612-CB612)/VLOOKUP(CB$14&amp;"-rse-"&amp;$M612,Equations!$G:$I,3,0)))</f>
        <v/>
      </c>
      <c r="CG612" s="10" t="str">
        <f>IF($AI612="","",IF(OR($V612&lt;2.7,$V612&gt;90),"Age OOR",VLOOKUP(CG$14&amp;"-int-"&amp;$N612,Equations!$G:$I,3,0)+VLOOKUP(CG$14&amp;"-sexo-"&amp;$N612,Equations!$G:$I,3,0)*$U612+VLOOKUP(CG$14&amp;"-edad-"&amp;$N612,Equations!$G:$I,3,0)*$V612+VLOOKUP(CG$14&amp;"-est-"&amp;$N612,Equations!$G:$I,3,0)*(1/$W612)+VLOOKUP(CG$14&amp;"-imc-"&amp;$N612,Equations!$G:$I,3,0)*(1/$Q612)))</f>
        <v/>
      </c>
      <c r="CH612" s="10" t="str">
        <f>IF($AI612="","",IF(OR($V612&lt;2.7,$V612&gt;90),"Age OOR",CG612-1.6449*VLOOKUP(CG$14&amp;"-rse-"&amp;$N612,Equations!$G:$I,3,0)))</f>
        <v/>
      </c>
      <c r="CI612" s="10" t="str">
        <f>IF($AI612="","",IF(OR($V612&lt;2.7,$V612&gt;90),"Age OOR",CG612+1.6449*VLOOKUP(CG$14&amp;"-rse-"&amp;$N612,Equations!$G:$I,3,0)))</f>
        <v/>
      </c>
      <c r="CJ612" s="10" t="str">
        <f t="shared" si="247"/>
        <v/>
      </c>
      <c r="CK612" s="10" t="str">
        <f>IF($AI612="","",IF(OR($V612&lt;2.7,$V612&gt;90),"Age OOR",($AI612-CG612)/VLOOKUP(CG$14&amp;"-rse-"&amp;$N612,Equations!$G:$I,3,0)))</f>
        <v/>
      </c>
      <c r="CL612" s="10" t="str">
        <f>IF($AJ612="","",IF(OR($V612&lt;2.7,$V612&gt;90),"Age OOR",VLOOKUP(CL$14&amp;"-int-"&amp;$O612,Equations!$G:$I,3,0)+VLOOKUP(CL$14&amp;"-sexo-"&amp;$O612,Equations!$G:$I,3,0)*$U612+VLOOKUP(CL$14&amp;"-edad-"&amp;$O612,Equations!$G:$I,3,0)*$V612+VLOOKUP(CL$14&amp;"-est-"&amp;$O612,Equations!$G:$I,3,0)*(1/$W612)+VLOOKUP(CL$14&amp;"-imc-"&amp;$O612,Equations!$G:$I,3,0)*(1/$Q612)))</f>
        <v/>
      </c>
      <c r="CM612" s="10" t="str">
        <f>IF($AJ612="","",IF(OR($V612&lt;2.7,$V612&gt;90),"Age OOR",CL612-1.6449*VLOOKUP(CL$14&amp;"-rse-"&amp;$O612,Equations!$G:$I,3,0)))</f>
        <v/>
      </c>
      <c r="CN612" s="10" t="str">
        <f>IF($AJ612="","",IF(OR($V612&lt;2.7,$V612&gt;90),"Age OOR",CL612+1.6449*VLOOKUP(CL$14&amp;"-rse-"&amp;$O612,Equations!$G:$I,3,0)))</f>
        <v/>
      </c>
      <c r="CO612" s="10" t="str">
        <f t="shared" si="248"/>
        <v/>
      </c>
      <c r="CP612" s="10" t="str">
        <f>IF($AJ612="","",IF(OR($V612&lt;2.7,$V612&gt;90),"Age OOR",($AJ612-CL612)/VLOOKUP(CL$14&amp;"-rse-"&amp;$O612,Equations!$G:$I,3,0)))</f>
        <v/>
      </c>
      <c r="CQ612" s="10" t="str">
        <f>IF($AK612="","",IF(OR($V612&lt;2.7,$V612&gt;90),"Age OOR",EXP(VLOOKUP(CQ$14&amp;"-int-"&amp;$P612,Equations!$G:$I,3,0)+VLOOKUP(CQ$14&amp;"-sexo-"&amp;$P612,Equations!$G:$I,3,0)*$U612+VLOOKUP(CQ$14&amp;"-edad-"&amp;$P612,Equations!$G:$I,3,0)*$V612+VLOOKUP(CQ$14&amp;"-est-"&amp;$P612,Equations!$G:$I,3,0)*(1/$W612)+VLOOKUP(CQ$14&amp;"-imc-"&amp;$P612,Equations!$G:$I,3,0)*(1/$Q612))))</f>
        <v/>
      </c>
      <c r="CR612" s="10" t="str">
        <f>IF($AK612="","",IF(OR($V612&lt;2.7,$V612&gt;90),"Age OOR",EXP(LN(CQ612)-1.6449*VLOOKUP(CQ$14&amp;"-rse-"&amp;$P612,Equations!$G:$I,3,0))))</f>
        <v/>
      </c>
      <c r="CS612" s="10" t="str">
        <f>IF($AK612="","",IF(OR($V612&lt;2.7,$V612&gt;90),"Age OOR",EXP(LN(CQ612)+1.6449*VLOOKUP(CQ$14&amp;"-rse-"&amp;$P612,Equations!$G:$I,3,0))))</f>
        <v/>
      </c>
      <c r="CT612" s="10" t="str">
        <f t="shared" si="249"/>
        <v/>
      </c>
      <c r="CU612" s="10" t="str">
        <f>IF($AK612="","",IF(OR($V612&lt;2.7,$V612&gt;90),"Age OOR",(LN($AK612)-LN(CQ612))/VLOOKUP(CQ$14&amp;"-rse-"&amp;$P612,Equations!$G:$I,3,0)))</f>
        <v/>
      </c>
      <c r="CV612" s="47"/>
    </row>
    <row r="613" spans="5:123" x14ac:dyDescent="0.2">
      <c r="E613" s="23" t="str">
        <f t="shared" si="225"/>
        <v>Age out of range</v>
      </c>
      <c r="F613" s="23" t="str">
        <f t="shared" si="226"/>
        <v>Age out of range</v>
      </c>
      <c r="G613" s="23" t="str">
        <f t="shared" si="227"/>
        <v>Age out of range</v>
      </c>
      <c r="H613" s="23" t="str">
        <f t="shared" si="228"/>
        <v>Age out of range</v>
      </c>
      <c r="I613" s="23" t="str">
        <f t="shared" si="229"/>
        <v>Age out of range</v>
      </c>
      <c r="J613" s="23" t="str">
        <f t="shared" si="230"/>
        <v>Age out of range</v>
      </c>
      <c r="K613" s="23" t="str">
        <f t="shared" si="231"/>
        <v>Age out of range</v>
      </c>
      <c r="L613" s="23" t="str">
        <f t="shared" si="232"/>
        <v>Age out of range</v>
      </c>
      <c r="M613" s="23" t="str">
        <f t="shared" si="233"/>
        <v>Age out of range</v>
      </c>
      <c r="N613" s="23" t="str">
        <f t="shared" si="234"/>
        <v>Age out of range</v>
      </c>
      <c r="O613" s="23" t="str">
        <f t="shared" si="235"/>
        <v>Age out of range</v>
      </c>
      <c r="P613" s="23" t="str">
        <f t="shared" si="236"/>
        <v>Age out of range</v>
      </c>
      <c r="Q613" s="23" t="e">
        <f t="shared" si="237"/>
        <v>#DIV/0!</v>
      </c>
      <c r="R613" s="17"/>
      <c r="S613" s="23">
        <v>597</v>
      </c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7"/>
      <c r="AM613" s="47"/>
      <c r="AN613" s="10" t="str">
        <f>IF($Z613="","",IF(OR($V613&lt;2.7,$V613&gt;90),"Age OOR",VLOOKUP(AN$14&amp;"-int-"&amp;$E613,Equations!$G:$I,3,0)+VLOOKUP(AN$14&amp;"-sexo-"&amp;$E613,Equations!$G:$I,3,0)*$U613+VLOOKUP(AN$14&amp;"-edad-"&amp;$E613,Equations!$G:$I,3,0)*$V613+VLOOKUP(AN$14&amp;"-est-"&amp;$E613,Equations!$G:$I,3,0)*(1/$W613)+VLOOKUP(AN$14&amp;"-imc-"&amp;$E613,Equations!$G:$I,3,0)*(1/$Q613)))</f>
        <v/>
      </c>
      <c r="AO613" s="10" t="str">
        <f>IF($Z613="","",IF(OR($V613&lt;2.7,$V613&gt;90),"Age OOR",AN613-1.6449*VLOOKUP(AN$14&amp;"-rse-"&amp;$E613,Equations!$G:$I,3,0)))</f>
        <v/>
      </c>
      <c r="AP613" s="10" t="str">
        <f>IF($Z613="","",IF(OR($V613&lt;2.7,$V613&gt;90),"Age OOR",AN613+1.6449*VLOOKUP(AN$14&amp;"-rse-"&amp;$E613,Equations!$G:$I,3,0)))</f>
        <v/>
      </c>
      <c r="AQ613" s="10" t="str">
        <f t="shared" si="238"/>
        <v/>
      </c>
      <c r="AR613" s="10" t="str">
        <f>IF($Z613="","",IF(OR($V613&lt;2.7,$V613&gt;90),"Age OOR",($Z613-AN613)/VLOOKUP(AN$14&amp;"-rse-"&amp;$E613,Equations!$G:$I,3,0)))</f>
        <v/>
      </c>
      <c r="AS613" s="10" t="str">
        <f>IF($AA613="","",IF(OR($V613&lt;2.7,$V613&gt;90),"Age OOR",VLOOKUP(AS$14&amp;"-int-"&amp;$F613,Equations!$G:$I,3,0)+VLOOKUP(AS$14&amp;"-sexo-"&amp;$F613,Equations!$G:$I,3,0)*$U613+VLOOKUP(AS$14&amp;"-edad-"&amp;$F613,Equations!$G:$I,3,0)*$V613+VLOOKUP(AS$14&amp;"-est-"&amp;$F613,Equations!$G:$I,3,0)*(1/$W613)+VLOOKUP(AS$14&amp;"-imc-"&amp;$F613,Equations!$G:$I,3,0)*(1/$Q613)))</f>
        <v/>
      </c>
      <c r="AT613" s="10" t="str">
        <f>IF($AA613="","",IF(OR($V613&lt;2.7,$V613&gt;90),"Age OOR",AS613-1.6449*VLOOKUP(AS$14&amp;"-rse-"&amp;$F613,Equations!$G:$I,3,0)))</f>
        <v/>
      </c>
      <c r="AU613" s="10" t="str">
        <f>IF($AA613="","",IF(OR($V613&lt;2.7,$V613&gt;90),"Age OOR",AS613+1.6449*VLOOKUP(AS$14&amp;"-rse-"&amp;$F613,Equations!$G:$I,3,0)))</f>
        <v/>
      </c>
      <c r="AV613" s="10" t="str">
        <f t="shared" si="239"/>
        <v/>
      </c>
      <c r="AW613" s="10" t="str">
        <f>IF($AA613="","",IF(OR($V613&lt;2.7,$V613&gt;90),"Age OOR",($AA613-AS613)/VLOOKUP(AS$14&amp;"-rse-"&amp;$F613,Equations!$G:$I,3,0)))</f>
        <v/>
      </c>
      <c r="AX613" s="10" t="str">
        <f>IF($AB613="","",IF(OR($V613&lt;2.7,$V613&gt;90),"Age OOR",VLOOKUP(AX$14&amp;"-int-"&amp;$G613,Equations!$G:$I,3,0)+VLOOKUP(AX$14&amp;"-sexo-"&amp;$G613,Equations!$G:$I,3,0)*$U613+VLOOKUP(AX$14&amp;"-edad-"&amp;$G613,Equations!$G:$I,3,0)*$V613+VLOOKUP(AX$14&amp;"-est-"&amp;$G613,Equations!$G:$I,3,0)*(1/$W613)+VLOOKUP(AX$14&amp;"-imc-"&amp;$G613,Equations!$G:$I,3,0)*(1/$Q613)))</f>
        <v/>
      </c>
      <c r="AY613" s="10" t="str">
        <f>IF($AB613="","",IF(OR($V613&lt;2.7,$V613&gt;90),"Age OOR",AX613-1.6449*VLOOKUP(AX$14&amp;"-rse-"&amp;$G613,Equations!$G:$I,3,0)))</f>
        <v/>
      </c>
      <c r="AZ613" s="10" t="str">
        <f>IF($AB613="","",IF(OR($V613&lt;2.7,$V613&gt;90),"Age OOR",AX613+1.6449*VLOOKUP(AX$14&amp;"-rse-"&amp;$G613,Equations!$G:$I,3,0)))</f>
        <v/>
      </c>
      <c r="BA613" s="10" t="str">
        <f t="shared" si="240"/>
        <v/>
      </c>
      <c r="BB613" s="10" t="str">
        <f>IF($AB613="","",IF(OR($V613&lt;2.7,$V613&gt;90),"Age OOR",($AB613-AX613)/VLOOKUP(AX$14&amp;"-rse-"&amp;$G613,Equations!$G:$I,3,0)))</f>
        <v/>
      </c>
      <c r="BC613" s="10" t="str">
        <f>IF($AC613="","",IF(OR($V613&lt;2.7,$V613&gt;90),"Age OOR",VLOOKUP(BC$14&amp;"-int-"&amp;$H613,Equations!$G:$I,3,0)+VLOOKUP(BC$14&amp;"-sexo-"&amp;$H613,Equations!$G:$I,3,0)*$U613+VLOOKUP(BC$14&amp;"-edad-"&amp;$H613,Equations!$G:$I,3,0)*$V613+VLOOKUP(BC$14&amp;"-est-"&amp;$H613,Equations!$G:$I,3,0)*(1/$W613)+VLOOKUP(BC$14&amp;"-imc-"&amp;$H613,Equations!$G:$I,3,0)*(1/$Q613)))</f>
        <v/>
      </c>
      <c r="BD613" s="10" t="str">
        <f>IF($AC613="","",IF(OR($V613&lt;2.7,$V613&gt;90),"Age OOR",BC613-1.6449*VLOOKUP(BC$14&amp;"-rse-"&amp;$H613,Equations!$G:$I,3,0)))</f>
        <v/>
      </c>
      <c r="BE613" s="10" t="str">
        <f>IF($AC613="","",IF(OR($V613&lt;2.7,$V613&gt;90),"Age OOR",BC613+1.6449*VLOOKUP(BC$14&amp;"-rse-"&amp;$H613,Equations!$G:$I,3,0)))</f>
        <v/>
      </c>
      <c r="BF613" s="10" t="str">
        <f t="shared" si="241"/>
        <v/>
      </c>
      <c r="BG613" s="10" t="str">
        <f>IF($AC613="","",IF(OR($V613&lt;2.7,$V613&gt;90),"Age OOR",($AC613-BC613)/VLOOKUP(BC$14&amp;"-rse-"&amp;$H613,Equations!$G:$I,3,0)))</f>
        <v/>
      </c>
      <c r="BH613" s="10" t="str">
        <f>IF($AD613="","",IF(OR($V613&lt;2.7,$V613&gt;90),"Age OOR",VLOOKUP(BH$14&amp;"-int-"&amp;$I613,Equations!$G:$I,3,0)+VLOOKUP(BH$14&amp;"-sexo-"&amp;$I613,Equations!$G:$I,3,0)*$U613+VLOOKUP(BH$14&amp;"-edad-"&amp;$I613,Equations!$G:$I,3,0)*$V613+VLOOKUP(BH$14&amp;"-est-"&amp;$I613,Equations!$G:$I,3,0)*(1/$W613)+VLOOKUP(BH$14&amp;"-imc-"&amp;$I613,Equations!$G:$I,3,0)*(1/$Q613)))</f>
        <v/>
      </c>
      <c r="BI613" s="10" t="str">
        <f>IF($AD613="","",IF(OR($V613&lt;2.7,$V613&gt;90),"Age OOR",BH613-1.6449*VLOOKUP(BH$14&amp;"-rse-"&amp;$I613,Equations!$G:$I,3,0)))</f>
        <v/>
      </c>
      <c r="BJ613" s="10" t="str">
        <f>IF($AD613="","",IF(OR($V613&lt;2.7,$V613&gt;90),"Age OOR",BH613+1.6449*VLOOKUP(BH$14&amp;"-rse-"&amp;$I613,Equations!$G:$I,3,0)))</f>
        <v/>
      </c>
      <c r="BK613" s="10" t="str">
        <f t="shared" si="242"/>
        <v/>
      </c>
      <c r="BL613" s="10" t="str">
        <f>IF($AD613="","",IF(OR($V613&lt;2.7,$V613&gt;90),"Age OOR",($AD613-BH613)/VLOOKUP(BH$14&amp;"-rse-"&amp;$I613,Equations!$G:$I,3,0)))</f>
        <v/>
      </c>
      <c r="BM613" s="10" t="str">
        <f>IF($AE613="","",IF(OR($V613&lt;2.7,$V613&gt;90),"Age OOR",VLOOKUP(BM$14&amp;"-int-"&amp;$J613,Equations!$G:$I,3,0)+VLOOKUP(BM$14&amp;"-sexo-"&amp;$J613,Equations!$G:$I,3,0)*$U613+VLOOKUP(BM$14&amp;"-edad-"&amp;$J613,Equations!$G:$I,3,0)*$V613+VLOOKUP(BM$14&amp;"-est-"&amp;$J613,Equations!$G:$I,3,0)*(1/$W613)+VLOOKUP(BM$14&amp;"-imc-"&amp;$J613,Equations!$G:$I,3,0)*(1/$Q613)))</f>
        <v/>
      </c>
      <c r="BN613" s="10" t="str">
        <f>IF($AE613="","",IF(OR($V613&lt;2.7,$V613&gt;90),"Age OOR",BM613-1.6449*VLOOKUP(BM$14&amp;"-rse-"&amp;$J613,Equations!$G:$I,3,0)))</f>
        <v/>
      </c>
      <c r="BO613" s="10" t="str">
        <f>IF($AE613="","",IF(OR($V613&lt;2.7,$V613&gt;90),"Age OOR",BM613+1.6449*VLOOKUP(BM$14&amp;"-rse-"&amp;$J613,Equations!$G:$I,3,0)))</f>
        <v/>
      </c>
      <c r="BP613" s="10" t="str">
        <f t="shared" si="243"/>
        <v/>
      </c>
      <c r="BQ613" s="10" t="str">
        <f>IF($AE613="","",IF(OR($V613&lt;2.7,$V613&gt;90),"Age OOR",($AE613-BM613)/VLOOKUP(BM$14&amp;"-rse-"&amp;$J613,Equations!$G:$I,3,0)))</f>
        <v/>
      </c>
      <c r="BR613" s="10" t="str">
        <f>IF($AF613="","",IF(OR($V613&lt;2.7,$V613&gt;90),"Age OOR",VLOOKUP(BR$14&amp;"-int-"&amp;$K613,Equations!$G:$I,3,0)+VLOOKUP(BR$14&amp;"-sexo-"&amp;$K613,Equations!$G:$I,3,0)*$U613+VLOOKUP(BR$14&amp;"-edad-"&amp;$K613,Equations!$G:$I,3,0)*$V613+VLOOKUP(BR$14&amp;"-est-"&amp;$K613,Equations!$G:$I,3,0)*(1/$W613)+VLOOKUP(BR$14&amp;"-imc-"&amp;$K613,Equations!$G:$I,3,0)*(1/$Q613)))</f>
        <v/>
      </c>
      <c r="BS613" s="10" t="str">
        <f>IF($AF613="","",IF(OR($V613&lt;2.7,$V613&gt;90),"Age OOR",BR613-1.6449*VLOOKUP(BR$14&amp;"-rse-"&amp;$K613,Equations!$G:$I,3,0)))</f>
        <v/>
      </c>
      <c r="BT613" s="10" t="str">
        <f>IF($AF613="","",IF(OR($V613&lt;2.7,$V613&gt;90),"Age OOR",BR613+1.6449*VLOOKUP(BR$14&amp;"-rse-"&amp;$K613,Equations!$G:$I,3,0)))</f>
        <v/>
      </c>
      <c r="BU613" s="10" t="str">
        <f t="shared" si="244"/>
        <v/>
      </c>
      <c r="BV613" s="10" t="str">
        <f>IF($AF613="","",IF(OR($V613&lt;2.7,$V613&gt;90),"Age OOR",($AF613-BR613)/VLOOKUP(BR$14&amp;"-rse-"&amp;$K613,Equations!$G:$I,3,0)))</f>
        <v/>
      </c>
      <c r="BW613" s="10" t="str">
        <f>IF($AG613="","",IF(OR($V613&lt;2.7,$V613&gt;90),"Age OOR",VLOOKUP(BW$14&amp;"-int-"&amp;$L613,Equations!$G:$I,3,0)+VLOOKUP(BW$14&amp;"-sexo-"&amp;$L613,Equations!$G:$I,3,0)*$U613+VLOOKUP(BW$14&amp;"-edad-"&amp;$L613,Equations!$G:$I,3,0)*$V613+VLOOKUP(BW$14&amp;"-est-"&amp;$L613,Equations!$G:$I,3,0)*(1/$W613)+VLOOKUP(BW$14&amp;"-imc-"&amp;$L613,Equations!$G:$I,3,0)*(1/$Q613)))</f>
        <v/>
      </c>
      <c r="BX613" s="10" t="str">
        <f>IF($AG613="","",IF(OR($V613&lt;2.7,$V613&gt;90),"Age OOR",BW613-1.6449*VLOOKUP(BW$14&amp;"-rse-"&amp;$L613,Equations!$G:$I,3,0)))</f>
        <v/>
      </c>
      <c r="BY613" s="10" t="str">
        <f>IF($AG613="","",IF(OR($V613&lt;2.7,$V613&gt;90),"Age OOR",BW613+1.6449*VLOOKUP(BW$14&amp;"-rse-"&amp;$L613,Equations!$G:$I,3,0)))</f>
        <v/>
      </c>
      <c r="BZ613" s="10" t="str">
        <f t="shared" si="245"/>
        <v/>
      </c>
      <c r="CA613" s="10" t="str">
        <f>IF($AG613="","",IF(OR($V613&lt;2.7,$V613&gt;90),"Age OOR",($AG613-BW613)/VLOOKUP(BW$14&amp;"-rse-"&amp;$L613,Equations!$G:$I,3,0)))</f>
        <v/>
      </c>
      <c r="CB613" s="10" t="str">
        <f>IF($AH613="","",IF(OR($V613&lt;2.7,$V613&gt;90),"Age OOR",VLOOKUP(CB$14&amp;"-int-"&amp;$M613,Equations!$G:$I,3,0)+VLOOKUP(CB$14&amp;"-sexo-"&amp;$M613,Equations!$G:$I,3,0)*$U613+VLOOKUP(CB$14&amp;"-edad-"&amp;$M613,Equations!$G:$I,3,0)*$V613+VLOOKUP(CB$14&amp;"-est-"&amp;$M613,Equations!$G:$I,3,0)*(1/$W613)+VLOOKUP(CB$14&amp;"-imc-"&amp;$M613,Equations!$G:$I,3,0)*(1/$Q613)))</f>
        <v/>
      </c>
      <c r="CC613" s="10" t="str">
        <f>IF($AH613="","",IF(OR($V613&lt;2.7,$V613&gt;90),"Age OOR",CB613-1.6449*VLOOKUP(CB$14&amp;"-rse-"&amp;$M613,Equations!$G:$I,3,0)))</f>
        <v/>
      </c>
      <c r="CD613" s="10" t="str">
        <f>IF($AH613="","",IF(OR($V613&lt;2.7,$V613&gt;90),"Age OOR",CB613+1.6449*VLOOKUP(CB$14&amp;"-rse-"&amp;$M613,Equations!$G:$I,3,0)))</f>
        <v/>
      </c>
      <c r="CE613" s="10" t="str">
        <f t="shared" si="246"/>
        <v/>
      </c>
      <c r="CF613" s="10" t="str">
        <f>IF($AH613="","",IF(OR($V613&lt;2.7,$V613&gt;90),"Age OOR",($AH613-CB613)/VLOOKUP(CB$14&amp;"-rse-"&amp;$M613,Equations!$G:$I,3,0)))</f>
        <v/>
      </c>
      <c r="CG613" s="10" t="str">
        <f>IF($AI613="","",IF(OR($V613&lt;2.7,$V613&gt;90),"Age OOR",VLOOKUP(CG$14&amp;"-int-"&amp;$N613,Equations!$G:$I,3,0)+VLOOKUP(CG$14&amp;"-sexo-"&amp;$N613,Equations!$G:$I,3,0)*$U613+VLOOKUP(CG$14&amp;"-edad-"&amp;$N613,Equations!$G:$I,3,0)*$V613+VLOOKUP(CG$14&amp;"-est-"&amp;$N613,Equations!$G:$I,3,0)*(1/$W613)+VLOOKUP(CG$14&amp;"-imc-"&amp;$N613,Equations!$G:$I,3,0)*(1/$Q613)))</f>
        <v/>
      </c>
      <c r="CH613" s="10" t="str">
        <f>IF($AI613="","",IF(OR($V613&lt;2.7,$V613&gt;90),"Age OOR",CG613-1.6449*VLOOKUP(CG$14&amp;"-rse-"&amp;$N613,Equations!$G:$I,3,0)))</f>
        <v/>
      </c>
      <c r="CI613" s="10" t="str">
        <f>IF($AI613="","",IF(OR($V613&lt;2.7,$V613&gt;90),"Age OOR",CG613+1.6449*VLOOKUP(CG$14&amp;"-rse-"&amp;$N613,Equations!$G:$I,3,0)))</f>
        <v/>
      </c>
      <c r="CJ613" s="10" t="str">
        <f t="shared" si="247"/>
        <v/>
      </c>
      <c r="CK613" s="10" t="str">
        <f>IF($AI613="","",IF(OR($V613&lt;2.7,$V613&gt;90),"Age OOR",($AI613-CG613)/VLOOKUP(CG$14&amp;"-rse-"&amp;$N613,Equations!$G:$I,3,0)))</f>
        <v/>
      </c>
      <c r="CL613" s="10" t="str">
        <f>IF($AJ613="","",IF(OR($V613&lt;2.7,$V613&gt;90),"Age OOR",VLOOKUP(CL$14&amp;"-int-"&amp;$O613,Equations!$G:$I,3,0)+VLOOKUP(CL$14&amp;"-sexo-"&amp;$O613,Equations!$G:$I,3,0)*$U613+VLOOKUP(CL$14&amp;"-edad-"&amp;$O613,Equations!$G:$I,3,0)*$V613+VLOOKUP(CL$14&amp;"-est-"&amp;$O613,Equations!$G:$I,3,0)*(1/$W613)+VLOOKUP(CL$14&amp;"-imc-"&amp;$O613,Equations!$G:$I,3,0)*(1/$Q613)))</f>
        <v/>
      </c>
      <c r="CM613" s="10" t="str">
        <f>IF($AJ613="","",IF(OR($V613&lt;2.7,$V613&gt;90),"Age OOR",CL613-1.6449*VLOOKUP(CL$14&amp;"-rse-"&amp;$O613,Equations!$G:$I,3,0)))</f>
        <v/>
      </c>
      <c r="CN613" s="10" t="str">
        <f>IF($AJ613="","",IF(OR($V613&lt;2.7,$V613&gt;90),"Age OOR",CL613+1.6449*VLOOKUP(CL$14&amp;"-rse-"&amp;$O613,Equations!$G:$I,3,0)))</f>
        <v/>
      </c>
      <c r="CO613" s="10" t="str">
        <f t="shared" si="248"/>
        <v/>
      </c>
      <c r="CP613" s="10" t="str">
        <f>IF($AJ613="","",IF(OR($V613&lt;2.7,$V613&gt;90),"Age OOR",($AJ613-CL613)/VLOOKUP(CL$14&amp;"-rse-"&amp;$O613,Equations!$G:$I,3,0)))</f>
        <v/>
      </c>
      <c r="CQ613" s="10" t="str">
        <f>IF($AK613="","",IF(OR($V613&lt;2.7,$V613&gt;90),"Age OOR",EXP(VLOOKUP(CQ$14&amp;"-int-"&amp;$P613,Equations!$G:$I,3,0)+VLOOKUP(CQ$14&amp;"-sexo-"&amp;$P613,Equations!$G:$I,3,0)*$U613+VLOOKUP(CQ$14&amp;"-edad-"&amp;$P613,Equations!$G:$I,3,0)*$V613+VLOOKUP(CQ$14&amp;"-est-"&amp;$P613,Equations!$G:$I,3,0)*(1/$W613)+VLOOKUP(CQ$14&amp;"-imc-"&amp;$P613,Equations!$G:$I,3,0)*(1/$Q613))))</f>
        <v/>
      </c>
      <c r="CR613" s="10" t="str">
        <f>IF($AK613="","",IF(OR($V613&lt;2.7,$V613&gt;90),"Age OOR",EXP(LN(CQ613)-1.6449*VLOOKUP(CQ$14&amp;"-rse-"&amp;$P613,Equations!$G:$I,3,0))))</f>
        <v/>
      </c>
      <c r="CS613" s="10" t="str">
        <f>IF($AK613="","",IF(OR($V613&lt;2.7,$V613&gt;90),"Age OOR",EXP(LN(CQ613)+1.6449*VLOOKUP(CQ$14&amp;"-rse-"&amp;$P613,Equations!$G:$I,3,0))))</f>
        <v/>
      </c>
      <c r="CT613" s="10" t="str">
        <f t="shared" si="249"/>
        <v/>
      </c>
      <c r="CU613" s="10" t="str">
        <f>IF($AK613="","",IF(OR($V613&lt;2.7,$V613&gt;90),"Age OOR",(LN($AK613)-LN(CQ613))/VLOOKUP(CQ$14&amp;"-rse-"&amp;$P613,Equations!$G:$I,3,0)))</f>
        <v/>
      </c>
      <c r="CV613" s="47"/>
    </row>
    <row r="614" spans="5:123" x14ac:dyDescent="0.2">
      <c r="E614" s="23" t="str">
        <f t="shared" si="225"/>
        <v>Age out of range</v>
      </c>
      <c r="F614" s="23" t="str">
        <f t="shared" si="226"/>
        <v>Age out of range</v>
      </c>
      <c r="G614" s="23" t="str">
        <f t="shared" si="227"/>
        <v>Age out of range</v>
      </c>
      <c r="H614" s="23" t="str">
        <f t="shared" si="228"/>
        <v>Age out of range</v>
      </c>
      <c r="I614" s="23" t="str">
        <f t="shared" si="229"/>
        <v>Age out of range</v>
      </c>
      <c r="J614" s="23" t="str">
        <f t="shared" si="230"/>
        <v>Age out of range</v>
      </c>
      <c r="K614" s="23" t="str">
        <f t="shared" si="231"/>
        <v>Age out of range</v>
      </c>
      <c r="L614" s="23" t="str">
        <f t="shared" si="232"/>
        <v>Age out of range</v>
      </c>
      <c r="M614" s="23" t="str">
        <f t="shared" si="233"/>
        <v>Age out of range</v>
      </c>
      <c r="N614" s="23" t="str">
        <f t="shared" si="234"/>
        <v>Age out of range</v>
      </c>
      <c r="O614" s="23" t="str">
        <f t="shared" si="235"/>
        <v>Age out of range</v>
      </c>
      <c r="P614" s="23" t="str">
        <f t="shared" si="236"/>
        <v>Age out of range</v>
      </c>
      <c r="Q614" s="23" t="e">
        <f t="shared" si="237"/>
        <v>#DIV/0!</v>
      </c>
      <c r="R614" s="17"/>
      <c r="S614" s="23">
        <v>598</v>
      </c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7"/>
      <c r="AM614" s="47"/>
      <c r="AN614" s="10" t="str">
        <f>IF($Z614="","",IF(OR($V614&lt;2.7,$V614&gt;90),"Age OOR",VLOOKUP(AN$14&amp;"-int-"&amp;$E614,Equations!$G:$I,3,0)+VLOOKUP(AN$14&amp;"-sexo-"&amp;$E614,Equations!$G:$I,3,0)*$U614+VLOOKUP(AN$14&amp;"-edad-"&amp;$E614,Equations!$G:$I,3,0)*$V614+VLOOKUP(AN$14&amp;"-est-"&amp;$E614,Equations!$G:$I,3,0)*(1/$W614)+VLOOKUP(AN$14&amp;"-imc-"&amp;$E614,Equations!$G:$I,3,0)*(1/$Q614)))</f>
        <v/>
      </c>
      <c r="AO614" s="10" t="str">
        <f>IF($Z614="","",IF(OR($V614&lt;2.7,$V614&gt;90),"Age OOR",AN614-1.6449*VLOOKUP(AN$14&amp;"-rse-"&amp;$E614,Equations!$G:$I,3,0)))</f>
        <v/>
      </c>
      <c r="AP614" s="10" t="str">
        <f>IF($Z614="","",IF(OR($V614&lt;2.7,$V614&gt;90),"Age OOR",AN614+1.6449*VLOOKUP(AN$14&amp;"-rse-"&amp;$E614,Equations!$G:$I,3,0)))</f>
        <v/>
      </c>
      <c r="AQ614" s="10" t="str">
        <f t="shared" si="238"/>
        <v/>
      </c>
      <c r="AR614" s="10" t="str">
        <f>IF($Z614="","",IF(OR($V614&lt;2.7,$V614&gt;90),"Age OOR",($Z614-AN614)/VLOOKUP(AN$14&amp;"-rse-"&amp;$E614,Equations!$G:$I,3,0)))</f>
        <v/>
      </c>
      <c r="AS614" s="10" t="str">
        <f>IF($AA614="","",IF(OR($V614&lt;2.7,$V614&gt;90),"Age OOR",VLOOKUP(AS$14&amp;"-int-"&amp;$F614,Equations!$G:$I,3,0)+VLOOKUP(AS$14&amp;"-sexo-"&amp;$F614,Equations!$G:$I,3,0)*$U614+VLOOKUP(AS$14&amp;"-edad-"&amp;$F614,Equations!$G:$I,3,0)*$V614+VLOOKUP(AS$14&amp;"-est-"&amp;$F614,Equations!$G:$I,3,0)*(1/$W614)+VLOOKUP(AS$14&amp;"-imc-"&amp;$F614,Equations!$G:$I,3,0)*(1/$Q614)))</f>
        <v/>
      </c>
      <c r="AT614" s="10" t="str">
        <f>IF($AA614="","",IF(OR($V614&lt;2.7,$V614&gt;90),"Age OOR",AS614-1.6449*VLOOKUP(AS$14&amp;"-rse-"&amp;$F614,Equations!$G:$I,3,0)))</f>
        <v/>
      </c>
      <c r="AU614" s="10" t="str">
        <f>IF($AA614="","",IF(OR($V614&lt;2.7,$V614&gt;90),"Age OOR",AS614+1.6449*VLOOKUP(AS$14&amp;"-rse-"&amp;$F614,Equations!$G:$I,3,0)))</f>
        <v/>
      </c>
      <c r="AV614" s="10" t="str">
        <f t="shared" si="239"/>
        <v/>
      </c>
      <c r="AW614" s="10" t="str">
        <f>IF($AA614="","",IF(OR($V614&lt;2.7,$V614&gt;90),"Age OOR",($AA614-AS614)/VLOOKUP(AS$14&amp;"-rse-"&amp;$F614,Equations!$G:$I,3,0)))</f>
        <v/>
      </c>
      <c r="AX614" s="10" t="str">
        <f>IF($AB614="","",IF(OR($V614&lt;2.7,$V614&gt;90),"Age OOR",VLOOKUP(AX$14&amp;"-int-"&amp;$G614,Equations!$G:$I,3,0)+VLOOKUP(AX$14&amp;"-sexo-"&amp;$G614,Equations!$G:$I,3,0)*$U614+VLOOKUP(AX$14&amp;"-edad-"&amp;$G614,Equations!$G:$I,3,0)*$V614+VLOOKUP(AX$14&amp;"-est-"&amp;$G614,Equations!$G:$I,3,0)*(1/$W614)+VLOOKUP(AX$14&amp;"-imc-"&amp;$G614,Equations!$G:$I,3,0)*(1/$Q614)))</f>
        <v/>
      </c>
      <c r="AY614" s="10" t="str">
        <f>IF($AB614="","",IF(OR($V614&lt;2.7,$V614&gt;90),"Age OOR",AX614-1.6449*VLOOKUP(AX$14&amp;"-rse-"&amp;$G614,Equations!$G:$I,3,0)))</f>
        <v/>
      </c>
      <c r="AZ614" s="10" t="str">
        <f>IF($AB614="","",IF(OR($V614&lt;2.7,$V614&gt;90),"Age OOR",AX614+1.6449*VLOOKUP(AX$14&amp;"-rse-"&amp;$G614,Equations!$G:$I,3,0)))</f>
        <v/>
      </c>
      <c r="BA614" s="10" t="str">
        <f t="shared" si="240"/>
        <v/>
      </c>
      <c r="BB614" s="10" t="str">
        <f>IF($AB614="","",IF(OR($V614&lt;2.7,$V614&gt;90),"Age OOR",($AB614-AX614)/VLOOKUP(AX$14&amp;"-rse-"&amp;$G614,Equations!$G:$I,3,0)))</f>
        <v/>
      </c>
      <c r="BC614" s="10" t="str">
        <f>IF($AC614="","",IF(OR($V614&lt;2.7,$V614&gt;90),"Age OOR",VLOOKUP(BC$14&amp;"-int-"&amp;$H614,Equations!$G:$I,3,0)+VLOOKUP(BC$14&amp;"-sexo-"&amp;$H614,Equations!$G:$I,3,0)*$U614+VLOOKUP(BC$14&amp;"-edad-"&amp;$H614,Equations!$G:$I,3,0)*$V614+VLOOKUP(BC$14&amp;"-est-"&amp;$H614,Equations!$G:$I,3,0)*(1/$W614)+VLOOKUP(BC$14&amp;"-imc-"&amp;$H614,Equations!$G:$I,3,0)*(1/$Q614)))</f>
        <v/>
      </c>
      <c r="BD614" s="10" t="str">
        <f>IF($AC614="","",IF(OR($V614&lt;2.7,$V614&gt;90),"Age OOR",BC614-1.6449*VLOOKUP(BC$14&amp;"-rse-"&amp;$H614,Equations!$G:$I,3,0)))</f>
        <v/>
      </c>
      <c r="BE614" s="10" t="str">
        <f>IF($AC614="","",IF(OR($V614&lt;2.7,$V614&gt;90),"Age OOR",BC614+1.6449*VLOOKUP(BC$14&amp;"-rse-"&amp;$H614,Equations!$G:$I,3,0)))</f>
        <v/>
      </c>
      <c r="BF614" s="10" t="str">
        <f t="shared" si="241"/>
        <v/>
      </c>
      <c r="BG614" s="10" t="str">
        <f>IF($AC614="","",IF(OR($V614&lt;2.7,$V614&gt;90),"Age OOR",($AC614-BC614)/VLOOKUP(BC$14&amp;"-rse-"&amp;$H614,Equations!$G:$I,3,0)))</f>
        <v/>
      </c>
      <c r="BH614" s="10" t="str">
        <f>IF($AD614="","",IF(OR($V614&lt;2.7,$V614&gt;90),"Age OOR",VLOOKUP(BH$14&amp;"-int-"&amp;$I614,Equations!$G:$I,3,0)+VLOOKUP(BH$14&amp;"-sexo-"&amp;$I614,Equations!$G:$I,3,0)*$U614+VLOOKUP(BH$14&amp;"-edad-"&amp;$I614,Equations!$G:$I,3,0)*$V614+VLOOKUP(BH$14&amp;"-est-"&amp;$I614,Equations!$G:$I,3,0)*(1/$W614)+VLOOKUP(BH$14&amp;"-imc-"&amp;$I614,Equations!$G:$I,3,0)*(1/$Q614)))</f>
        <v/>
      </c>
      <c r="BI614" s="10" t="str">
        <f>IF($AD614="","",IF(OR($V614&lt;2.7,$V614&gt;90),"Age OOR",BH614-1.6449*VLOOKUP(BH$14&amp;"-rse-"&amp;$I614,Equations!$G:$I,3,0)))</f>
        <v/>
      </c>
      <c r="BJ614" s="10" t="str">
        <f>IF($AD614="","",IF(OR($V614&lt;2.7,$V614&gt;90),"Age OOR",BH614+1.6449*VLOOKUP(BH$14&amp;"-rse-"&amp;$I614,Equations!$G:$I,3,0)))</f>
        <v/>
      </c>
      <c r="BK614" s="10" t="str">
        <f t="shared" si="242"/>
        <v/>
      </c>
      <c r="BL614" s="10" t="str">
        <f>IF($AD614="","",IF(OR($V614&lt;2.7,$V614&gt;90),"Age OOR",($AD614-BH614)/VLOOKUP(BH$14&amp;"-rse-"&amp;$I614,Equations!$G:$I,3,0)))</f>
        <v/>
      </c>
      <c r="BM614" s="10" t="str">
        <f>IF($AE614="","",IF(OR($V614&lt;2.7,$V614&gt;90),"Age OOR",VLOOKUP(BM$14&amp;"-int-"&amp;$J614,Equations!$G:$I,3,0)+VLOOKUP(BM$14&amp;"-sexo-"&amp;$J614,Equations!$G:$I,3,0)*$U614+VLOOKUP(BM$14&amp;"-edad-"&amp;$J614,Equations!$G:$I,3,0)*$V614+VLOOKUP(BM$14&amp;"-est-"&amp;$J614,Equations!$G:$I,3,0)*(1/$W614)+VLOOKUP(BM$14&amp;"-imc-"&amp;$J614,Equations!$G:$I,3,0)*(1/$Q614)))</f>
        <v/>
      </c>
      <c r="BN614" s="10" t="str">
        <f>IF($AE614="","",IF(OR($V614&lt;2.7,$V614&gt;90),"Age OOR",BM614-1.6449*VLOOKUP(BM$14&amp;"-rse-"&amp;$J614,Equations!$G:$I,3,0)))</f>
        <v/>
      </c>
      <c r="BO614" s="10" t="str">
        <f>IF($AE614="","",IF(OR($V614&lt;2.7,$V614&gt;90),"Age OOR",BM614+1.6449*VLOOKUP(BM$14&amp;"-rse-"&amp;$J614,Equations!$G:$I,3,0)))</f>
        <v/>
      </c>
      <c r="BP614" s="10" t="str">
        <f t="shared" si="243"/>
        <v/>
      </c>
      <c r="BQ614" s="10" t="str">
        <f>IF($AE614="","",IF(OR($V614&lt;2.7,$V614&gt;90),"Age OOR",($AE614-BM614)/VLOOKUP(BM$14&amp;"-rse-"&amp;$J614,Equations!$G:$I,3,0)))</f>
        <v/>
      </c>
      <c r="BR614" s="10" t="str">
        <f>IF($AF614="","",IF(OR($V614&lt;2.7,$V614&gt;90),"Age OOR",VLOOKUP(BR$14&amp;"-int-"&amp;$K614,Equations!$G:$I,3,0)+VLOOKUP(BR$14&amp;"-sexo-"&amp;$K614,Equations!$G:$I,3,0)*$U614+VLOOKUP(BR$14&amp;"-edad-"&amp;$K614,Equations!$G:$I,3,0)*$V614+VLOOKUP(BR$14&amp;"-est-"&amp;$K614,Equations!$G:$I,3,0)*(1/$W614)+VLOOKUP(BR$14&amp;"-imc-"&amp;$K614,Equations!$G:$I,3,0)*(1/$Q614)))</f>
        <v/>
      </c>
      <c r="BS614" s="10" t="str">
        <f>IF($AF614="","",IF(OR($V614&lt;2.7,$V614&gt;90),"Age OOR",BR614-1.6449*VLOOKUP(BR$14&amp;"-rse-"&amp;$K614,Equations!$G:$I,3,0)))</f>
        <v/>
      </c>
      <c r="BT614" s="10" t="str">
        <f>IF($AF614="","",IF(OR($V614&lt;2.7,$V614&gt;90),"Age OOR",BR614+1.6449*VLOOKUP(BR$14&amp;"-rse-"&amp;$K614,Equations!$G:$I,3,0)))</f>
        <v/>
      </c>
      <c r="BU614" s="10" t="str">
        <f t="shared" si="244"/>
        <v/>
      </c>
      <c r="BV614" s="10" t="str">
        <f>IF($AF614="","",IF(OR($V614&lt;2.7,$V614&gt;90),"Age OOR",($AF614-BR614)/VLOOKUP(BR$14&amp;"-rse-"&amp;$K614,Equations!$G:$I,3,0)))</f>
        <v/>
      </c>
      <c r="BW614" s="10" t="str">
        <f>IF($AG614="","",IF(OR($V614&lt;2.7,$V614&gt;90),"Age OOR",VLOOKUP(BW$14&amp;"-int-"&amp;$L614,Equations!$G:$I,3,0)+VLOOKUP(BW$14&amp;"-sexo-"&amp;$L614,Equations!$G:$I,3,0)*$U614+VLOOKUP(BW$14&amp;"-edad-"&amp;$L614,Equations!$G:$I,3,0)*$V614+VLOOKUP(BW$14&amp;"-est-"&amp;$L614,Equations!$G:$I,3,0)*(1/$W614)+VLOOKUP(BW$14&amp;"-imc-"&amp;$L614,Equations!$G:$I,3,0)*(1/$Q614)))</f>
        <v/>
      </c>
      <c r="BX614" s="10" t="str">
        <f>IF($AG614="","",IF(OR($V614&lt;2.7,$V614&gt;90),"Age OOR",BW614-1.6449*VLOOKUP(BW$14&amp;"-rse-"&amp;$L614,Equations!$G:$I,3,0)))</f>
        <v/>
      </c>
      <c r="BY614" s="10" t="str">
        <f>IF($AG614="","",IF(OR($V614&lt;2.7,$V614&gt;90),"Age OOR",BW614+1.6449*VLOOKUP(BW$14&amp;"-rse-"&amp;$L614,Equations!$G:$I,3,0)))</f>
        <v/>
      </c>
      <c r="BZ614" s="10" t="str">
        <f t="shared" si="245"/>
        <v/>
      </c>
      <c r="CA614" s="10" t="str">
        <f>IF($AG614="","",IF(OR($V614&lt;2.7,$V614&gt;90),"Age OOR",($AG614-BW614)/VLOOKUP(BW$14&amp;"-rse-"&amp;$L614,Equations!$G:$I,3,0)))</f>
        <v/>
      </c>
      <c r="CB614" s="10" t="str">
        <f>IF($AH614="","",IF(OR($V614&lt;2.7,$V614&gt;90),"Age OOR",VLOOKUP(CB$14&amp;"-int-"&amp;$M614,Equations!$G:$I,3,0)+VLOOKUP(CB$14&amp;"-sexo-"&amp;$M614,Equations!$G:$I,3,0)*$U614+VLOOKUP(CB$14&amp;"-edad-"&amp;$M614,Equations!$G:$I,3,0)*$V614+VLOOKUP(CB$14&amp;"-est-"&amp;$M614,Equations!$G:$I,3,0)*(1/$W614)+VLOOKUP(CB$14&amp;"-imc-"&amp;$M614,Equations!$G:$I,3,0)*(1/$Q614)))</f>
        <v/>
      </c>
      <c r="CC614" s="10" t="str">
        <f>IF($AH614="","",IF(OR($V614&lt;2.7,$V614&gt;90),"Age OOR",CB614-1.6449*VLOOKUP(CB$14&amp;"-rse-"&amp;$M614,Equations!$G:$I,3,0)))</f>
        <v/>
      </c>
      <c r="CD614" s="10" t="str">
        <f>IF($AH614="","",IF(OR($V614&lt;2.7,$V614&gt;90),"Age OOR",CB614+1.6449*VLOOKUP(CB$14&amp;"-rse-"&amp;$M614,Equations!$G:$I,3,0)))</f>
        <v/>
      </c>
      <c r="CE614" s="10" t="str">
        <f t="shared" si="246"/>
        <v/>
      </c>
      <c r="CF614" s="10" t="str">
        <f>IF($AH614="","",IF(OR($V614&lt;2.7,$V614&gt;90),"Age OOR",($AH614-CB614)/VLOOKUP(CB$14&amp;"-rse-"&amp;$M614,Equations!$G:$I,3,0)))</f>
        <v/>
      </c>
      <c r="CG614" s="10" t="str">
        <f>IF($AI614="","",IF(OR($V614&lt;2.7,$V614&gt;90),"Age OOR",VLOOKUP(CG$14&amp;"-int-"&amp;$N614,Equations!$G:$I,3,0)+VLOOKUP(CG$14&amp;"-sexo-"&amp;$N614,Equations!$G:$I,3,0)*$U614+VLOOKUP(CG$14&amp;"-edad-"&amp;$N614,Equations!$G:$I,3,0)*$V614+VLOOKUP(CG$14&amp;"-est-"&amp;$N614,Equations!$G:$I,3,0)*(1/$W614)+VLOOKUP(CG$14&amp;"-imc-"&amp;$N614,Equations!$G:$I,3,0)*(1/$Q614)))</f>
        <v/>
      </c>
      <c r="CH614" s="10" t="str">
        <f>IF($AI614="","",IF(OR($V614&lt;2.7,$V614&gt;90),"Age OOR",CG614-1.6449*VLOOKUP(CG$14&amp;"-rse-"&amp;$N614,Equations!$G:$I,3,0)))</f>
        <v/>
      </c>
      <c r="CI614" s="10" t="str">
        <f>IF($AI614="","",IF(OR($V614&lt;2.7,$V614&gt;90),"Age OOR",CG614+1.6449*VLOOKUP(CG$14&amp;"-rse-"&amp;$N614,Equations!$G:$I,3,0)))</f>
        <v/>
      </c>
      <c r="CJ614" s="10" t="str">
        <f t="shared" si="247"/>
        <v/>
      </c>
      <c r="CK614" s="10" t="str">
        <f>IF($AI614="","",IF(OR($V614&lt;2.7,$V614&gt;90),"Age OOR",($AI614-CG614)/VLOOKUP(CG$14&amp;"-rse-"&amp;$N614,Equations!$G:$I,3,0)))</f>
        <v/>
      </c>
      <c r="CL614" s="10" t="str">
        <f>IF($AJ614="","",IF(OR($V614&lt;2.7,$V614&gt;90),"Age OOR",VLOOKUP(CL$14&amp;"-int-"&amp;$O614,Equations!$G:$I,3,0)+VLOOKUP(CL$14&amp;"-sexo-"&amp;$O614,Equations!$G:$I,3,0)*$U614+VLOOKUP(CL$14&amp;"-edad-"&amp;$O614,Equations!$G:$I,3,0)*$V614+VLOOKUP(CL$14&amp;"-est-"&amp;$O614,Equations!$G:$I,3,0)*(1/$W614)+VLOOKUP(CL$14&amp;"-imc-"&amp;$O614,Equations!$G:$I,3,0)*(1/$Q614)))</f>
        <v/>
      </c>
      <c r="CM614" s="10" t="str">
        <f>IF($AJ614="","",IF(OR($V614&lt;2.7,$V614&gt;90),"Age OOR",CL614-1.6449*VLOOKUP(CL$14&amp;"-rse-"&amp;$O614,Equations!$G:$I,3,0)))</f>
        <v/>
      </c>
      <c r="CN614" s="10" t="str">
        <f>IF($AJ614="","",IF(OR($V614&lt;2.7,$V614&gt;90),"Age OOR",CL614+1.6449*VLOOKUP(CL$14&amp;"-rse-"&amp;$O614,Equations!$G:$I,3,0)))</f>
        <v/>
      </c>
      <c r="CO614" s="10" t="str">
        <f t="shared" si="248"/>
        <v/>
      </c>
      <c r="CP614" s="10" t="str">
        <f>IF($AJ614="","",IF(OR($V614&lt;2.7,$V614&gt;90),"Age OOR",($AJ614-CL614)/VLOOKUP(CL$14&amp;"-rse-"&amp;$O614,Equations!$G:$I,3,0)))</f>
        <v/>
      </c>
      <c r="CQ614" s="10" t="str">
        <f>IF($AK614="","",IF(OR($V614&lt;2.7,$V614&gt;90),"Age OOR",EXP(VLOOKUP(CQ$14&amp;"-int-"&amp;$P614,Equations!$G:$I,3,0)+VLOOKUP(CQ$14&amp;"-sexo-"&amp;$P614,Equations!$G:$I,3,0)*$U614+VLOOKUP(CQ$14&amp;"-edad-"&amp;$P614,Equations!$G:$I,3,0)*$V614+VLOOKUP(CQ$14&amp;"-est-"&amp;$P614,Equations!$G:$I,3,0)*(1/$W614)+VLOOKUP(CQ$14&amp;"-imc-"&amp;$P614,Equations!$G:$I,3,0)*(1/$Q614))))</f>
        <v/>
      </c>
      <c r="CR614" s="10" t="str">
        <f>IF($AK614="","",IF(OR($V614&lt;2.7,$V614&gt;90),"Age OOR",EXP(LN(CQ614)-1.6449*VLOOKUP(CQ$14&amp;"-rse-"&amp;$P614,Equations!$G:$I,3,0))))</f>
        <v/>
      </c>
      <c r="CS614" s="10" t="str">
        <f>IF($AK614="","",IF(OR($V614&lt;2.7,$V614&gt;90),"Age OOR",EXP(LN(CQ614)+1.6449*VLOOKUP(CQ$14&amp;"-rse-"&amp;$P614,Equations!$G:$I,3,0))))</f>
        <v/>
      </c>
      <c r="CT614" s="10" t="str">
        <f t="shared" si="249"/>
        <v/>
      </c>
      <c r="CU614" s="10" t="str">
        <f>IF($AK614="","",IF(OR($V614&lt;2.7,$V614&gt;90),"Age OOR",(LN($AK614)-LN(CQ614))/VLOOKUP(CQ$14&amp;"-rse-"&amp;$P614,Equations!$G:$I,3,0)))</f>
        <v/>
      </c>
      <c r="CV614" s="47"/>
    </row>
    <row r="615" spans="5:123" x14ac:dyDescent="0.2">
      <c r="E615" s="23" t="str">
        <f t="shared" si="225"/>
        <v>Age out of range</v>
      </c>
      <c r="F615" s="23" t="str">
        <f t="shared" si="226"/>
        <v>Age out of range</v>
      </c>
      <c r="G615" s="23" t="str">
        <f t="shared" si="227"/>
        <v>Age out of range</v>
      </c>
      <c r="H615" s="23" t="str">
        <f t="shared" si="228"/>
        <v>Age out of range</v>
      </c>
      <c r="I615" s="23" t="str">
        <f t="shared" si="229"/>
        <v>Age out of range</v>
      </c>
      <c r="J615" s="23" t="str">
        <f t="shared" si="230"/>
        <v>Age out of range</v>
      </c>
      <c r="K615" s="23" t="str">
        <f t="shared" si="231"/>
        <v>Age out of range</v>
      </c>
      <c r="L615" s="23" t="str">
        <f t="shared" si="232"/>
        <v>Age out of range</v>
      </c>
      <c r="M615" s="23" t="str">
        <f t="shared" si="233"/>
        <v>Age out of range</v>
      </c>
      <c r="N615" s="23" t="str">
        <f t="shared" si="234"/>
        <v>Age out of range</v>
      </c>
      <c r="O615" s="23" t="str">
        <f t="shared" si="235"/>
        <v>Age out of range</v>
      </c>
      <c r="P615" s="23" t="str">
        <f t="shared" si="236"/>
        <v>Age out of range</v>
      </c>
      <c r="Q615" s="23" t="e">
        <f t="shared" si="237"/>
        <v>#DIV/0!</v>
      </c>
      <c r="R615" s="17"/>
      <c r="S615" s="23">
        <v>599</v>
      </c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7"/>
      <c r="AM615" s="47"/>
      <c r="AN615" s="10" t="str">
        <f>IF($Z615="","",IF(OR($V615&lt;2.7,$V615&gt;90),"Age OOR",VLOOKUP(AN$14&amp;"-int-"&amp;$E615,Equations!$G:$I,3,0)+VLOOKUP(AN$14&amp;"-sexo-"&amp;$E615,Equations!$G:$I,3,0)*$U615+VLOOKUP(AN$14&amp;"-edad-"&amp;$E615,Equations!$G:$I,3,0)*$V615+VLOOKUP(AN$14&amp;"-est-"&amp;$E615,Equations!$G:$I,3,0)*(1/$W615)+VLOOKUP(AN$14&amp;"-imc-"&amp;$E615,Equations!$G:$I,3,0)*(1/$Q615)))</f>
        <v/>
      </c>
      <c r="AO615" s="10" t="str">
        <f>IF($Z615="","",IF(OR($V615&lt;2.7,$V615&gt;90),"Age OOR",AN615-1.6449*VLOOKUP(AN$14&amp;"-rse-"&amp;$E615,Equations!$G:$I,3,0)))</f>
        <v/>
      </c>
      <c r="AP615" s="10" t="str">
        <f>IF($Z615="","",IF(OR($V615&lt;2.7,$V615&gt;90),"Age OOR",AN615+1.6449*VLOOKUP(AN$14&amp;"-rse-"&amp;$E615,Equations!$G:$I,3,0)))</f>
        <v/>
      </c>
      <c r="AQ615" s="10" t="str">
        <f t="shared" si="238"/>
        <v/>
      </c>
      <c r="AR615" s="10" t="str">
        <f>IF($Z615="","",IF(OR($V615&lt;2.7,$V615&gt;90),"Age OOR",($Z615-AN615)/VLOOKUP(AN$14&amp;"-rse-"&amp;$E615,Equations!$G:$I,3,0)))</f>
        <v/>
      </c>
      <c r="AS615" s="10" t="str">
        <f>IF($AA615="","",IF(OR($V615&lt;2.7,$V615&gt;90),"Age OOR",VLOOKUP(AS$14&amp;"-int-"&amp;$F615,Equations!$G:$I,3,0)+VLOOKUP(AS$14&amp;"-sexo-"&amp;$F615,Equations!$G:$I,3,0)*$U615+VLOOKUP(AS$14&amp;"-edad-"&amp;$F615,Equations!$G:$I,3,0)*$V615+VLOOKUP(AS$14&amp;"-est-"&amp;$F615,Equations!$G:$I,3,0)*(1/$W615)+VLOOKUP(AS$14&amp;"-imc-"&amp;$F615,Equations!$G:$I,3,0)*(1/$Q615)))</f>
        <v/>
      </c>
      <c r="AT615" s="10" t="str">
        <f>IF($AA615="","",IF(OR($V615&lt;2.7,$V615&gt;90),"Age OOR",AS615-1.6449*VLOOKUP(AS$14&amp;"-rse-"&amp;$F615,Equations!$G:$I,3,0)))</f>
        <v/>
      </c>
      <c r="AU615" s="10" t="str">
        <f>IF($AA615="","",IF(OR($V615&lt;2.7,$V615&gt;90),"Age OOR",AS615+1.6449*VLOOKUP(AS$14&amp;"-rse-"&amp;$F615,Equations!$G:$I,3,0)))</f>
        <v/>
      </c>
      <c r="AV615" s="10" t="str">
        <f t="shared" si="239"/>
        <v/>
      </c>
      <c r="AW615" s="10" t="str">
        <f>IF($AA615="","",IF(OR($V615&lt;2.7,$V615&gt;90),"Age OOR",($AA615-AS615)/VLOOKUP(AS$14&amp;"-rse-"&amp;$F615,Equations!$G:$I,3,0)))</f>
        <v/>
      </c>
      <c r="AX615" s="10" t="str">
        <f>IF($AB615="","",IF(OR($V615&lt;2.7,$V615&gt;90),"Age OOR",VLOOKUP(AX$14&amp;"-int-"&amp;$G615,Equations!$G:$I,3,0)+VLOOKUP(AX$14&amp;"-sexo-"&amp;$G615,Equations!$G:$I,3,0)*$U615+VLOOKUP(AX$14&amp;"-edad-"&amp;$G615,Equations!$G:$I,3,0)*$V615+VLOOKUP(AX$14&amp;"-est-"&amp;$G615,Equations!$G:$I,3,0)*(1/$W615)+VLOOKUP(AX$14&amp;"-imc-"&amp;$G615,Equations!$G:$I,3,0)*(1/$Q615)))</f>
        <v/>
      </c>
      <c r="AY615" s="10" t="str">
        <f>IF($AB615="","",IF(OR($V615&lt;2.7,$V615&gt;90),"Age OOR",AX615-1.6449*VLOOKUP(AX$14&amp;"-rse-"&amp;$G615,Equations!$G:$I,3,0)))</f>
        <v/>
      </c>
      <c r="AZ615" s="10" t="str">
        <f>IF($AB615="","",IF(OR($V615&lt;2.7,$V615&gt;90),"Age OOR",AX615+1.6449*VLOOKUP(AX$14&amp;"-rse-"&amp;$G615,Equations!$G:$I,3,0)))</f>
        <v/>
      </c>
      <c r="BA615" s="10" t="str">
        <f t="shared" si="240"/>
        <v/>
      </c>
      <c r="BB615" s="10" t="str">
        <f>IF($AB615="","",IF(OR($V615&lt;2.7,$V615&gt;90),"Age OOR",($AB615-AX615)/VLOOKUP(AX$14&amp;"-rse-"&amp;$G615,Equations!$G:$I,3,0)))</f>
        <v/>
      </c>
      <c r="BC615" s="10" t="str">
        <f>IF($AC615="","",IF(OR($V615&lt;2.7,$V615&gt;90),"Age OOR",VLOOKUP(BC$14&amp;"-int-"&amp;$H615,Equations!$G:$I,3,0)+VLOOKUP(BC$14&amp;"-sexo-"&amp;$H615,Equations!$G:$I,3,0)*$U615+VLOOKUP(BC$14&amp;"-edad-"&amp;$H615,Equations!$G:$I,3,0)*$V615+VLOOKUP(BC$14&amp;"-est-"&amp;$H615,Equations!$G:$I,3,0)*(1/$W615)+VLOOKUP(BC$14&amp;"-imc-"&amp;$H615,Equations!$G:$I,3,0)*(1/$Q615)))</f>
        <v/>
      </c>
      <c r="BD615" s="10" t="str">
        <f>IF($AC615="","",IF(OR($V615&lt;2.7,$V615&gt;90),"Age OOR",BC615-1.6449*VLOOKUP(BC$14&amp;"-rse-"&amp;$H615,Equations!$G:$I,3,0)))</f>
        <v/>
      </c>
      <c r="BE615" s="10" t="str">
        <f>IF($AC615="","",IF(OR($V615&lt;2.7,$V615&gt;90),"Age OOR",BC615+1.6449*VLOOKUP(BC$14&amp;"-rse-"&amp;$H615,Equations!$G:$I,3,0)))</f>
        <v/>
      </c>
      <c r="BF615" s="10" t="str">
        <f t="shared" si="241"/>
        <v/>
      </c>
      <c r="BG615" s="10" t="str">
        <f>IF($AC615="","",IF(OR($V615&lt;2.7,$V615&gt;90),"Age OOR",($AC615-BC615)/VLOOKUP(BC$14&amp;"-rse-"&amp;$H615,Equations!$G:$I,3,0)))</f>
        <v/>
      </c>
      <c r="BH615" s="10" t="str">
        <f>IF($AD615="","",IF(OR($V615&lt;2.7,$V615&gt;90),"Age OOR",VLOOKUP(BH$14&amp;"-int-"&amp;$I615,Equations!$G:$I,3,0)+VLOOKUP(BH$14&amp;"-sexo-"&amp;$I615,Equations!$G:$I,3,0)*$U615+VLOOKUP(BH$14&amp;"-edad-"&amp;$I615,Equations!$G:$I,3,0)*$V615+VLOOKUP(BH$14&amp;"-est-"&amp;$I615,Equations!$G:$I,3,0)*(1/$W615)+VLOOKUP(BH$14&amp;"-imc-"&amp;$I615,Equations!$G:$I,3,0)*(1/$Q615)))</f>
        <v/>
      </c>
      <c r="BI615" s="10" t="str">
        <f>IF($AD615="","",IF(OR($V615&lt;2.7,$V615&gt;90),"Age OOR",BH615-1.6449*VLOOKUP(BH$14&amp;"-rse-"&amp;$I615,Equations!$G:$I,3,0)))</f>
        <v/>
      </c>
      <c r="BJ615" s="10" t="str">
        <f>IF($AD615="","",IF(OR($V615&lt;2.7,$V615&gt;90),"Age OOR",BH615+1.6449*VLOOKUP(BH$14&amp;"-rse-"&amp;$I615,Equations!$G:$I,3,0)))</f>
        <v/>
      </c>
      <c r="BK615" s="10" t="str">
        <f t="shared" si="242"/>
        <v/>
      </c>
      <c r="BL615" s="10" t="str">
        <f>IF($AD615="","",IF(OR($V615&lt;2.7,$V615&gt;90),"Age OOR",($AD615-BH615)/VLOOKUP(BH$14&amp;"-rse-"&amp;$I615,Equations!$G:$I,3,0)))</f>
        <v/>
      </c>
      <c r="BM615" s="10" t="str">
        <f>IF($AE615="","",IF(OR($V615&lt;2.7,$V615&gt;90),"Age OOR",VLOOKUP(BM$14&amp;"-int-"&amp;$J615,Equations!$G:$I,3,0)+VLOOKUP(BM$14&amp;"-sexo-"&amp;$J615,Equations!$G:$I,3,0)*$U615+VLOOKUP(BM$14&amp;"-edad-"&amp;$J615,Equations!$G:$I,3,0)*$V615+VLOOKUP(BM$14&amp;"-est-"&amp;$J615,Equations!$G:$I,3,0)*(1/$W615)+VLOOKUP(BM$14&amp;"-imc-"&amp;$J615,Equations!$G:$I,3,0)*(1/$Q615)))</f>
        <v/>
      </c>
      <c r="BN615" s="10" t="str">
        <f>IF($AE615="","",IF(OR($V615&lt;2.7,$V615&gt;90),"Age OOR",BM615-1.6449*VLOOKUP(BM$14&amp;"-rse-"&amp;$J615,Equations!$G:$I,3,0)))</f>
        <v/>
      </c>
      <c r="BO615" s="10" t="str">
        <f>IF($AE615="","",IF(OR($V615&lt;2.7,$V615&gt;90),"Age OOR",BM615+1.6449*VLOOKUP(BM$14&amp;"-rse-"&amp;$J615,Equations!$G:$I,3,0)))</f>
        <v/>
      </c>
      <c r="BP615" s="10" t="str">
        <f t="shared" si="243"/>
        <v/>
      </c>
      <c r="BQ615" s="10" t="str">
        <f>IF($AE615="","",IF(OR($V615&lt;2.7,$V615&gt;90),"Age OOR",($AE615-BM615)/VLOOKUP(BM$14&amp;"-rse-"&amp;$J615,Equations!$G:$I,3,0)))</f>
        <v/>
      </c>
      <c r="BR615" s="10" t="str">
        <f>IF($AF615="","",IF(OR($V615&lt;2.7,$V615&gt;90),"Age OOR",VLOOKUP(BR$14&amp;"-int-"&amp;$K615,Equations!$G:$I,3,0)+VLOOKUP(BR$14&amp;"-sexo-"&amp;$K615,Equations!$G:$I,3,0)*$U615+VLOOKUP(BR$14&amp;"-edad-"&amp;$K615,Equations!$G:$I,3,0)*$V615+VLOOKUP(BR$14&amp;"-est-"&amp;$K615,Equations!$G:$I,3,0)*(1/$W615)+VLOOKUP(BR$14&amp;"-imc-"&amp;$K615,Equations!$G:$I,3,0)*(1/$Q615)))</f>
        <v/>
      </c>
      <c r="BS615" s="10" t="str">
        <f>IF($AF615="","",IF(OR($V615&lt;2.7,$V615&gt;90),"Age OOR",BR615-1.6449*VLOOKUP(BR$14&amp;"-rse-"&amp;$K615,Equations!$G:$I,3,0)))</f>
        <v/>
      </c>
      <c r="BT615" s="10" t="str">
        <f>IF($AF615="","",IF(OR($V615&lt;2.7,$V615&gt;90),"Age OOR",BR615+1.6449*VLOOKUP(BR$14&amp;"-rse-"&amp;$K615,Equations!$G:$I,3,0)))</f>
        <v/>
      </c>
      <c r="BU615" s="10" t="str">
        <f t="shared" si="244"/>
        <v/>
      </c>
      <c r="BV615" s="10" t="str">
        <f>IF($AF615="","",IF(OR($V615&lt;2.7,$V615&gt;90),"Age OOR",($AF615-BR615)/VLOOKUP(BR$14&amp;"-rse-"&amp;$K615,Equations!$G:$I,3,0)))</f>
        <v/>
      </c>
      <c r="BW615" s="10" t="str">
        <f>IF($AG615="","",IF(OR($V615&lt;2.7,$V615&gt;90),"Age OOR",VLOOKUP(BW$14&amp;"-int-"&amp;$L615,Equations!$G:$I,3,0)+VLOOKUP(BW$14&amp;"-sexo-"&amp;$L615,Equations!$G:$I,3,0)*$U615+VLOOKUP(BW$14&amp;"-edad-"&amp;$L615,Equations!$G:$I,3,0)*$V615+VLOOKUP(BW$14&amp;"-est-"&amp;$L615,Equations!$G:$I,3,0)*(1/$W615)+VLOOKUP(BW$14&amp;"-imc-"&amp;$L615,Equations!$G:$I,3,0)*(1/$Q615)))</f>
        <v/>
      </c>
      <c r="BX615" s="10" t="str">
        <f>IF($AG615="","",IF(OR($V615&lt;2.7,$V615&gt;90),"Age OOR",BW615-1.6449*VLOOKUP(BW$14&amp;"-rse-"&amp;$L615,Equations!$G:$I,3,0)))</f>
        <v/>
      </c>
      <c r="BY615" s="10" t="str">
        <f>IF($AG615="","",IF(OR($V615&lt;2.7,$V615&gt;90),"Age OOR",BW615+1.6449*VLOOKUP(BW$14&amp;"-rse-"&amp;$L615,Equations!$G:$I,3,0)))</f>
        <v/>
      </c>
      <c r="BZ615" s="10" t="str">
        <f t="shared" si="245"/>
        <v/>
      </c>
      <c r="CA615" s="10" t="str">
        <f>IF($AG615="","",IF(OR($V615&lt;2.7,$V615&gt;90),"Age OOR",($AG615-BW615)/VLOOKUP(BW$14&amp;"-rse-"&amp;$L615,Equations!$G:$I,3,0)))</f>
        <v/>
      </c>
      <c r="CB615" s="10" t="str">
        <f>IF($AH615="","",IF(OR($V615&lt;2.7,$V615&gt;90),"Age OOR",VLOOKUP(CB$14&amp;"-int-"&amp;$M615,Equations!$G:$I,3,0)+VLOOKUP(CB$14&amp;"-sexo-"&amp;$M615,Equations!$G:$I,3,0)*$U615+VLOOKUP(CB$14&amp;"-edad-"&amp;$M615,Equations!$G:$I,3,0)*$V615+VLOOKUP(CB$14&amp;"-est-"&amp;$M615,Equations!$G:$I,3,0)*(1/$W615)+VLOOKUP(CB$14&amp;"-imc-"&amp;$M615,Equations!$G:$I,3,0)*(1/$Q615)))</f>
        <v/>
      </c>
      <c r="CC615" s="10" t="str">
        <f>IF($AH615="","",IF(OR($V615&lt;2.7,$V615&gt;90),"Age OOR",CB615-1.6449*VLOOKUP(CB$14&amp;"-rse-"&amp;$M615,Equations!$G:$I,3,0)))</f>
        <v/>
      </c>
      <c r="CD615" s="10" t="str">
        <f>IF($AH615="","",IF(OR($V615&lt;2.7,$V615&gt;90),"Age OOR",CB615+1.6449*VLOOKUP(CB$14&amp;"-rse-"&amp;$M615,Equations!$G:$I,3,0)))</f>
        <v/>
      </c>
      <c r="CE615" s="10" t="str">
        <f t="shared" si="246"/>
        <v/>
      </c>
      <c r="CF615" s="10" t="str">
        <f>IF($AH615="","",IF(OR($V615&lt;2.7,$V615&gt;90),"Age OOR",($AH615-CB615)/VLOOKUP(CB$14&amp;"-rse-"&amp;$M615,Equations!$G:$I,3,0)))</f>
        <v/>
      </c>
      <c r="CG615" s="10" t="str">
        <f>IF($AI615="","",IF(OR($V615&lt;2.7,$V615&gt;90),"Age OOR",VLOOKUP(CG$14&amp;"-int-"&amp;$N615,Equations!$G:$I,3,0)+VLOOKUP(CG$14&amp;"-sexo-"&amp;$N615,Equations!$G:$I,3,0)*$U615+VLOOKUP(CG$14&amp;"-edad-"&amp;$N615,Equations!$G:$I,3,0)*$V615+VLOOKUP(CG$14&amp;"-est-"&amp;$N615,Equations!$G:$I,3,0)*(1/$W615)+VLOOKUP(CG$14&amp;"-imc-"&amp;$N615,Equations!$G:$I,3,0)*(1/$Q615)))</f>
        <v/>
      </c>
      <c r="CH615" s="10" t="str">
        <f>IF($AI615="","",IF(OR($V615&lt;2.7,$V615&gt;90),"Age OOR",CG615-1.6449*VLOOKUP(CG$14&amp;"-rse-"&amp;$N615,Equations!$G:$I,3,0)))</f>
        <v/>
      </c>
      <c r="CI615" s="10" t="str">
        <f>IF($AI615="","",IF(OR($V615&lt;2.7,$V615&gt;90),"Age OOR",CG615+1.6449*VLOOKUP(CG$14&amp;"-rse-"&amp;$N615,Equations!$G:$I,3,0)))</f>
        <v/>
      </c>
      <c r="CJ615" s="10" t="str">
        <f t="shared" si="247"/>
        <v/>
      </c>
      <c r="CK615" s="10" t="str">
        <f>IF($AI615="","",IF(OR($V615&lt;2.7,$V615&gt;90),"Age OOR",($AI615-CG615)/VLOOKUP(CG$14&amp;"-rse-"&amp;$N615,Equations!$G:$I,3,0)))</f>
        <v/>
      </c>
      <c r="CL615" s="10" t="str">
        <f>IF($AJ615="","",IF(OR($V615&lt;2.7,$V615&gt;90),"Age OOR",VLOOKUP(CL$14&amp;"-int-"&amp;$O615,Equations!$G:$I,3,0)+VLOOKUP(CL$14&amp;"-sexo-"&amp;$O615,Equations!$G:$I,3,0)*$U615+VLOOKUP(CL$14&amp;"-edad-"&amp;$O615,Equations!$G:$I,3,0)*$V615+VLOOKUP(CL$14&amp;"-est-"&amp;$O615,Equations!$G:$I,3,0)*(1/$W615)+VLOOKUP(CL$14&amp;"-imc-"&amp;$O615,Equations!$G:$I,3,0)*(1/$Q615)))</f>
        <v/>
      </c>
      <c r="CM615" s="10" t="str">
        <f>IF($AJ615="","",IF(OR($V615&lt;2.7,$V615&gt;90),"Age OOR",CL615-1.6449*VLOOKUP(CL$14&amp;"-rse-"&amp;$O615,Equations!$G:$I,3,0)))</f>
        <v/>
      </c>
      <c r="CN615" s="10" t="str">
        <f>IF($AJ615="","",IF(OR($V615&lt;2.7,$V615&gt;90),"Age OOR",CL615+1.6449*VLOOKUP(CL$14&amp;"-rse-"&amp;$O615,Equations!$G:$I,3,0)))</f>
        <v/>
      </c>
      <c r="CO615" s="10" t="str">
        <f t="shared" si="248"/>
        <v/>
      </c>
      <c r="CP615" s="10" t="str">
        <f>IF($AJ615="","",IF(OR($V615&lt;2.7,$V615&gt;90),"Age OOR",($AJ615-CL615)/VLOOKUP(CL$14&amp;"-rse-"&amp;$O615,Equations!$G:$I,3,0)))</f>
        <v/>
      </c>
      <c r="CQ615" s="10" t="str">
        <f>IF($AK615="","",IF(OR($V615&lt;2.7,$V615&gt;90),"Age OOR",EXP(VLOOKUP(CQ$14&amp;"-int-"&amp;$P615,Equations!$G:$I,3,0)+VLOOKUP(CQ$14&amp;"-sexo-"&amp;$P615,Equations!$G:$I,3,0)*$U615+VLOOKUP(CQ$14&amp;"-edad-"&amp;$P615,Equations!$G:$I,3,0)*$V615+VLOOKUP(CQ$14&amp;"-est-"&amp;$P615,Equations!$G:$I,3,0)*(1/$W615)+VLOOKUP(CQ$14&amp;"-imc-"&amp;$P615,Equations!$G:$I,3,0)*(1/$Q615))))</f>
        <v/>
      </c>
      <c r="CR615" s="10" t="str">
        <f>IF($AK615="","",IF(OR($V615&lt;2.7,$V615&gt;90),"Age OOR",EXP(LN(CQ615)-1.6449*VLOOKUP(CQ$14&amp;"-rse-"&amp;$P615,Equations!$G:$I,3,0))))</f>
        <v/>
      </c>
      <c r="CS615" s="10" t="str">
        <f>IF($AK615="","",IF(OR($V615&lt;2.7,$V615&gt;90),"Age OOR",EXP(LN(CQ615)+1.6449*VLOOKUP(CQ$14&amp;"-rse-"&amp;$P615,Equations!$G:$I,3,0))))</f>
        <v/>
      </c>
      <c r="CT615" s="10" t="str">
        <f t="shared" si="249"/>
        <v/>
      </c>
      <c r="CU615" s="10" t="str">
        <f>IF($AK615="","",IF(OR($V615&lt;2.7,$V615&gt;90),"Age OOR",(LN($AK615)-LN(CQ615))/VLOOKUP(CQ$14&amp;"-rse-"&amp;$P615,Equations!$G:$I,3,0)))</f>
        <v/>
      </c>
      <c r="CV615" s="47"/>
      <c r="DL615" s="54"/>
      <c r="DS615" s="54"/>
    </row>
    <row r="616" spans="5:123" x14ac:dyDescent="0.2">
      <c r="E616" s="23" t="str">
        <f t="shared" si="225"/>
        <v>Age out of range</v>
      </c>
      <c r="F616" s="23" t="str">
        <f t="shared" si="226"/>
        <v>Age out of range</v>
      </c>
      <c r="G616" s="23" t="str">
        <f t="shared" si="227"/>
        <v>Age out of range</v>
      </c>
      <c r="H616" s="23" t="str">
        <f t="shared" si="228"/>
        <v>Age out of range</v>
      </c>
      <c r="I616" s="23" t="str">
        <f t="shared" si="229"/>
        <v>Age out of range</v>
      </c>
      <c r="J616" s="23" t="str">
        <f t="shared" si="230"/>
        <v>Age out of range</v>
      </c>
      <c r="K616" s="23" t="str">
        <f t="shared" si="231"/>
        <v>Age out of range</v>
      </c>
      <c r="L616" s="23" t="str">
        <f t="shared" si="232"/>
        <v>Age out of range</v>
      </c>
      <c r="M616" s="23" t="str">
        <f t="shared" si="233"/>
        <v>Age out of range</v>
      </c>
      <c r="N616" s="23" t="str">
        <f t="shared" si="234"/>
        <v>Age out of range</v>
      </c>
      <c r="O616" s="23" t="str">
        <f t="shared" si="235"/>
        <v>Age out of range</v>
      </c>
      <c r="P616" s="23" t="str">
        <f t="shared" si="236"/>
        <v>Age out of range</v>
      </c>
      <c r="Q616" s="23" t="e">
        <f t="shared" si="237"/>
        <v>#DIV/0!</v>
      </c>
      <c r="R616" s="17"/>
      <c r="S616" s="23">
        <v>600</v>
      </c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7"/>
      <c r="AM616" s="47"/>
      <c r="AN616" s="10" t="str">
        <f>IF($Z616="","",IF(OR($V616&lt;2.7,$V616&gt;90),"Age OOR",VLOOKUP(AN$14&amp;"-int-"&amp;$E616,Equations!$G:$I,3,0)+VLOOKUP(AN$14&amp;"-sexo-"&amp;$E616,Equations!$G:$I,3,0)*$U616+VLOOKUP(AN$14&amp;"-edad-"&amp;$E616,Equations!$G:$I,3,0)*$V616+VLOOKUP(AN$14&amp;"-est-"&amp;$E616,Equations!$G:$I,3,0)*(1/$W616)+VLOOKUP(AN$14&amp;"-imc-"&amp;$E616,Equations!$G:$I,3,0)*(1/$Q616)))</f>
        <v/>
      </c>
      <c r="AO616" s="10" t="str">
        <f>IF($Z616="","",IF(OR($V616&lt;2.7,$V616&gt;90),"Age OOR",AN616-1.6449*VLOOKUP(AN$14&amp;"-rse-"&amp;$E616,Equations!$G:$I,3,0)))</f>
        <v/>
      </c>
      <c r="AP616" s="10" t="str">
        <f>IF($Z616="","",IF(OR($V616&lt;2.7,$V616&gt;90),"Age OOR",AN616+1.6449*VLOOKUP(AN$14&amp;"-rse-"&amp;$E616,Equations!$G:$I,3,0)))</f>
        <v/>
      </c>
      <c r="AQ616" s="10" t="str">
        <f t="shared" si="238"/>
        <v/>
      </c>
      <c r="AR616" s="10" t="str">
        <f>IF($Z616="","",IF(OR($V616&lt;2.7,$V616&gt;90),"Age OOR",($Z616-AN616)/VLOOKUP(AN$14&amp;"-rse-"&amp;$E616,Equations!$G:$I,3,0)))</f>
        <v/>
      </c>
      <c r="AS616" s="10" t="str">
        <f>IF($AA616="","",IF(OR($V616&lt;2.7,$V616&gt;90),"Age OOR",VLOOKUP(AS$14&amp;"-int-"&amp;$F616,Equations!$G:$I,3,0)+VLOOKUP(AS$14&amp;"-sexo-"&amp;$F616,Equations!$G:$I,3,0)*$U616+VLOOKUP(AS$14&amp;"-edad-"&amp;$F616,Equations!$G:$I,3,0)*$V616+VLOOKUP(AS$14&amp;"-est-"&amp;$F616,Equations!$G:$I,3,0)*(1/$W616)+VLOOKUP(AS$14&amp;"-imc-"&amp;$F616,Equations!$G:$I,3,0)*(1/$Q616)))</f>
        <v/>
      </c>
      <c r="AT616" s="10" t="str">
        <f>IF($AA616="","",IF(OR($V616&lt;2.7,$V616&gt;90),"Age OOR",AS616-1.6449*VLOOKUP(AS$14&amp;"-rse-"&amp;$F616,Equations!$G:$I,3,0)))</f>
        <v/>
      </c>
      <c r="AU616" s="10" t="str">
        <f>IF($AA616="","",IF(OR($V616&lt;2.7,$V616&gt;90),"Age OOR",AS616+1.6449*VLOOKUP(AS$14&amp;"-rse-"&amp;$F616,Equations!$G:$I,3,0)))</f>
        <v/>
      </c>
      <c r="AV616" s="10" t="str">
        <f t="shared" si="239"/>
        <v/>
      </c>
      <c r="AW616" s="10" t="str">
        <f>IF($AA616="","",IF(OR($V616&lt;2.7,$V616&gt;90),"Age OOR",($AA616-AS616)/VLOOKUP(AS$14&amp;"-rse-"&amp;$F616,Equations!$G:$I,3,0)))</f>
        <v/>
      </c>
      <c r="AX616" s="10" t="str">
        <f>IF($AB616="","",IF(OR($V616&lt;2.7,$V616&gt;90),"Age OOR",VLOOKUP(AX$14&amp;"-int-"&amp;$G616,Equations!$G:$I,3,0)+VLOOKUP(AX$14&amp;"-sexo-"&amp;$G616,Equations!$G:$I,3,0)*$U616+VLOOKUP(AX$14&amp;"-edad-"&amp;$G616,Equations!$G:$I,3,0)*$V616+VLOOKUP(AX$14&amp;"-est-"&amp;$G616,Equations!$G:$I,3,0)*(1/$W616)+VLOOKUP(AX$14&amp;"-imc-"&amp;$G616,Equations!$G:$I,3,0)*(1/$Q616)))</f>
        <v/>
      </c>
      <c r="AY616" s="10" t="str">
        <f>IF($AB616="","",IF(OR($V616&lt;2.7,$V616&gt;90),"Age OOR",AX616-1.6449*VLOOKUP(AX$14&amp;"-rse-"&amp;$G616,Equations!$G:$I,3,0)))</f>
        <v/>
      </c>
      <c r="AZ616" s="10" t="str">
        <f>IF($AB616="","",IF(OR($V616&lt;2.7,$V616&gt;90),"Age OOR",AX616+1.6449*VLOOKUP(AX$14&amp;"-rse-"&amp;$G616,Equations!$G:$I,3,0)))</f>
        <v/>
      </c>
      <c r="BA616" s="10" t="str">
        <f t="shared" si="240"/>
        <v/>
      </c>
      <c r="BB616" s="10" t="str">
        <f>IF($AB616="","",IF(OR($V616&lt;2.7,$V616&gt;90),"Age OOR",($AB616-AX616)/VLOOKUP(AX$14&amp;"-rse-"&amp;$G616,Equations!$G:$I,3,0)))</f>
        <v/>
      </c>
      <c r="BC616" s="10" t="str">
        <f>IF($AC616="","",IF(OR($V616&lt;2.7,$V616&gt;90),"Age OOR",VLOOKUP(BC$14&amp;"-int-"&amp;$H616,Equations!$G:$I,3,0)+VLOOKUP(BC$14&amp;"-sexo-"&amp;$H616,Equations!$G:$I,3,0)*$U616+VLOOKUP(BC$14&amp;"-edad-"&amp;$H616,Equations!$G:$I,3,0)*$V616+VLOOKUP(BC$14&amp;"-est-"&amp;$H616,Equations!$G:$I,3,0)*(1/$W616)+VLOOKUP(BC$14&amp;"-imc-"&amp;$H616,Equations!$G:$I,3,0)*(1/$Q616)))</f>
        <v/>
      </c>
      <c r="BD616" s="10" t="str">
        <f>IF($AC616="","",IF(OR($V616&lt;2.7,$V616&gt;90),"Age OOR",BC616-1.6449*VLOOKUP(BC$14&amp;"-rse-"&amp;$H616,Equations!$G:$I,3,0)))</f>
        <v/>
      </c>
      <c r="BE616" s="10" t="str">
        <f>IF($AC616="","",IF(OR($V616&lt;2.7,$V616&gt;90),"Age OOR",BC616+1.6449*VLOOKUP(BC$14&amp;"-rse-"&amp;$H616,Equations!$G:$I,3,0)))</f>
        <v/>
      </c>
      <c r="BF616" s="10" t="str">
        <f t="shared" si="241"/>
        <v/>
      </c>
      <c r="BG616" s="10" t="str">
        <f>IF($AC616="","",IF(OR($V616&lt;2.7,$V616&gt;90),"Age OOR",($AC616-BC616)/VLOOKUP(BC$14&amp;"-rse-"&amp;$H616,Equations!$G:$I,3,0)))</f>
        <v/>
      </c>
      <c r="BH616" s="10" t="str">
        <f>IF($AD616="","",IF(OR($V616&lt;2.7,$V616&gt;90),"Age OOR",VLOOKUP(BH$14&amp;"-int-"&amp;$I616,Equations!$G:$I,3,0)+VLOOKUP(BH$14&amp;"-sexo-"&amp;$I616,Equations!$G:$I,3,0)*$U616+VLOOKUP(BH$14&amp;"-edad-"&amp;$I616,Equations!$G:$I,3,0)*$V616+VLOOKUP(BH$14&amp;"-est-"&amp;$I616,Equations!$G:$I,3,0)*(1/$W616)+VLOOKUP(BH$14&amp;"-imc-"&amp;$I616,Equations!$G:$I,3,0)*(1/$Q616)))</f>
        <v/>
      </c>
      <c r="BI616" s="10" t="str">
        <f>IF($AD616="","",IF(OR($V616&lt;2.7,$V616&gt;90),"Age OOR",BH616-1.6449*VLOOKUP(BH$14&amp;"-rse-"&amp;$I616,Equations!$G:$I,3,0)))</f>
        <v/>
      </c>
      <c r="BJ616" s="10" t="str">
        <f>IF($AD616="","",IF(OR($V616&lt;2.7,$V616&gt;90),"Age OOR",BH616+1.6449*VLOOKUP(BH$14&amp;"-rse-"&amp;$I616,Equations!$G:$I,3,0)))</f>
        <v/>
      </c>
      <c r="BK616" s="10" t="str">
        <f t="shared" si="242"/>
        <v/>
      </c>
      <c r="BL616" s="10" t="str">
        <f>IF($AD616="","",IF(OR($V616&lt;2.7,$V616&gt;90),"Age OOR",($AD616-BH616)/VLOOKUP(BH$14&amp;"-rse-"&amp;$I616,Equations!$G:$I,3,0)))</f>
        <v/>
      </c>
      <c r="BM616" s="10" t="str">
        <f>IF($AE616="","",IF(OR($V616&lt;2.7,$V616&gt;90),"Age OOR",VLOOKUP(BM$14&amp;"-int-"&amp;$J616,Equations!$G:$I,3,0)+VLOOKUP(BM$14&amp;"-sexo-"&amp;$J616,Equations!$G:$I,3,0)*$U616+VLOOKUP(BM$14&amp;"-edad-"&amp;$J616,Equations!$G:$I,3,0)*$V616+VLOOKUP(BM$14&amp;"-est-"&amp;$J616,Equations!$G:$I,3,0)*(1/$W616)+VLOOKUP(BM$14&amp;"-imc-"&amp;$J616,Equations!$G:$I,3,0)*(1/$Q616)))</f>
        <v/>
      </c>
      <c r="BN616" s="10" t="str">
        <f>IF($AE616="","",IF(OR($V616&lt;2.7,$V616&gt;90),"Age OOR",BM616-1.6449*VLOOKUP(BM$14&amp;"-rse-"&amp;$J616,Equations!$G:$I,3,0)))</f>
        <v/>
      </c>
      <c r="BO616" s="10" t="str">
        <f>IF($AE616="","",IF(OR($V616&lt;2.7,$V616&gt;90),"Age OOR",BM616+1.6449*VLOOKUP(BM$14&amp;"-rse-"&amp;$J616,Equations!$G:$I,3,0)))</f>
        <v/>
      </c>
      <c r="BP616" s="10" t="str">
        <f t="shared" si="243"/>
        <v/>
      </c>
      <c r="BQ616" s="10" t="str">
        <f>IF($AE616="","",IF(OR($V616&lt;2.7,$V616&gt;90),"Age OOR",($AE616-BM616)/VLOOKUP(BM$14&amp;"-rse-"&amp;$J616,Equations!$G:$I,3,0)))</f>
        <v/>
      </c>
      <c r="BR616" s="10" t="str">
        <f>IF($AF616="","",IF(OR($V616&lt;2.7,$V616&gt;90),"Age OOR",VLOOKUP(BR$14&amp;"-int-"&amp;$K616,Equations!$G:$I,3,0)+VLOOKUP(BR$14&amp;"-sexo-"&amp;$K616,Equations!$G:$I,3,0)*$U616+VLOOKUP(BR$14&amp;"-edad-"&amp;$K616,Equations!$G:$I,3,0)*$V616+VLOOKUP(BR$14&amp;"-est-"&amp;$K616,Equations!$G:$I,3,0)*(1/$W616)+VLOOKUP(BR$14&amp;"-imc-"&amp;$K616,Equations!$G:$I,3,0)*(1/$Q616)))</f>
        <v/>
      </c>
      <c r="BS616" s="10" t="str">
        <f>IF($AF616="","",IF(OR($V616&lt;2.7,$V616&gt;90),"Age OOR",BR616-1.6449*VLOOKUP(BR$14&amp;"-rse-"&amp;$K616,Equations!$G:$I,3,0)))</f>
        <v/>
      </c>
      <c r="BT616" s="10" t="str">
        <f>IF($AF616="","",IF(OR($V616&lt;2.7,$V616&gt;90),"Age OOR",BR616+1.6449*VLOOKUP(BR$14&amp;"-rse-"&amp;$K616,Equations!$G:$I,3,0)))</f>
        <v/>
      </c>
      <c r="BU616" s="10" t="str">
        <f t="shared" si="244"/>
        <v/>
      </c>
      <c r="BV616" s="10" t="str">
        <f>IF($AF616="","",IF(OR($V616&lt;2.7,$V616&gt;90),"Age OOR",($AF616-BR616)/VLOOKUP(BR$14&amp;"-rse-"&amp;$K616,Equations!$G:$I,3,0)))</f>
        <v/>
      </c>
      <c r="BW616" s="10" t="str">
        <f>IF($AG616="","",IF(OR($V616&lt;2.7,$V616&gt;90),"Age OOR",VLOOKUP(BW$14&amp;"-int-"&amp;$L616,Equations!$G:$I,3,0)+VLOOKUP(BW$14&amp;"-sexo-"&amp;$L616,Equations!$G:$I,3,0)*$U616+VLOOKUP(BW$14&amp;"-edad-"&amp;$L616,Equations!$G:$I,3,0)*$V616+VLOOKUP(BW$14&amp;"-est-"&amp;$L616,Equations!$G:$I,3,0)*(1/$W616)+VLOOKUP(BW$14&amp;"-imc-"&amp;$L616,Equations!$G:$I,3,0)*(1/$Q616)))</f>
        <v/>
      </c>
      <c r="BX616" s="10" t="str">
        <f>IF($AG616="","",IF(OR($V616&lt;2.7,$V616&gt;90),"Age OOR",BW616-1.6449*VLOOKUP(BW$14&amp;"-rse-"&amp;$L616,Equations!$G:$I,3,0)))</f>
        <v/>
      </c>
      <c r="BY616" s="10" t="str">
        <f>IF($AG616="","",IF(OR($V616&lt;2.7,$V616&gt;90),"Age OOR",BW616+1.6449*VLOOKUP(BW$14&amp;"-rse-"&amp;$L616,Equations!$G:$I,3,0)))</f>
        <v/>
      </c>
      <c r="BZ616" s="10" t="str">
        <f t="shared" si="245"/>
        <v/>
      </c>
      <c r="CA616" s="10" t="str">
        <f>IF($AG616="","",IF(OR($V616&lt;2.7,$V616&gt;90),"Age OOR",($AG616-BW616)/VLOOKUP(BW$14&amp;"-rse-"&amp;$L616,Equations!$G:$I,3,0)))</f>
        <v/>
      </c>
      <c r="CB616" s="10" t="str">
        <f>IF($AH616="","",IF(OR($V616&lt;2.7,$V616&gt;90),"Age OOR",VLOOKUP(CB$14&amp;"-int-"&amp;$M616,Equations!$G:$I,3,0)+VLOOKUP(CB$14&amp;"-sexo-"&amp;$M616,Equations!$G:$I,3,0)*$U616+VLOOKUP(CB$14&amp;"-edad-"&amp;$M616,Equations!$G:$I,3,0)*$V616+VLOOKUP(CB$14&amp;"-est-"&amp;$M616,Equations!$G:$I,3,0)*(1/$W616)+VLOOKUP(CB$14&amp;"-imc-"&amp;$M616,Equations!$G:$I,3,0)*(1/$Q616)))</f>
        <v/>
      </c>
      <c r="CC616" s="10" t="str">
        <f>IF($AH616="","",IF(OR($V616&lt;2.7,$V616&gt;90),"Age OOR",CB616-1.6449*VLOOKUP(CB$14&amp;"-rse-"&amp;$M616,Equations!$G:$I,3,0)))</f>
        <v/>
      </c>
      <c r="CD616" s="10" t="str">
        <f>IF($AH616="","",IF(OR($V616&lt;2.7,$V616&gt;90),"Age OOR",CB616+1.6449*VLOOKUP(CB$14&amp;"-rse-"&amp;$M616,Equations!$G:$I,3,0)))</f>
        <v/>
      </c>
      <c r="CE616" s="10" t="str">
        <f t="shared" si="246"/>
        <v/>
      </c>
      <c r="CF616" s="10" t="str">
        <f>IF($AH616="","",IF(OR($V616&lt;2.7,$V616&gt;90),"Age OOR",($AH616-CB616)/VLOOKUP(CB$14&amp;"-rse-"&amp;$M616,Equations!$G:$I,3,0)))</f>
        <v/>
      </c>
      <c r="CG616" s="10" t="str">
        <f>IF($AI616="","",IF(OR($V616&lt;2.7,$V616&gt;90),"Age OOR",VLOOKUP(CG$14&amp;"-int-"&amp;$N616,Equations!$G:$I,3,0)+VLOOKUP(CG$14&amp;"-sexo-"&amp;$N616,Equations!$G:$I,3,0)*$U616+VLOOKUP(CG$14&amp;"-edad-"&amp;$N616,Equations!$G:$I,3,0)*$V616+VLOOKUP(CG$14&amp;"-est-"&amp;$N616,Equations!$G:$I,3,0)*(1/$W616)+VLOOKUP(CG$14&amp;"-imc-"&amp;$N616,Equations!$G:$I,3,0)*(1/$Q616)))</f>
        <v/>
      </c>
      <c r="CH616" s="10" t="str">
        <f>IF($AI616="","",IF(OR($V616&lt;2.7,$V616&gt;90),"Age OOR",CG616-1.6449*VLOOKUP(CG$14&amp;"-rse-"&amp;$N616,Equations!$G:$I,3,0)))</f>
        <v/>
      </c>
      <c r="CI616" s="10" t="str">
        <f>IF($AI616="","",IF(OR($V616&lt;2.7,$V616&gt;90),"Age OOR",CG616+1.6449*VLOOKUP(CG$14&amp;"-rse-"&amp;$N616,Equations!$G:$I,3,0)))</f>
        <v/>
      </c>
      <c r="CJ616" s="10" t="str">
        <f t="shared" si="247"/>
        <v/>
      </c>
      <c r="CK616" s="10" t="str">
        <f>IF($AI616="","",IF(OR($V616&lt;2.7,$V616&gt;90),"Age OOR",($AI616-CG616)/VLOOKUP(CG$14&amp;"-rse-"&amp;$N616,Equations!$G:$I,3,0)))</f>
        <v/>
      </c>
      <c r="CL616" s="10" t="str">
        <f>IF($AJ616="","",IF(OR($V616&lt;2.7,$V616&gt;90),"Age OOR",VLOOKUP(CL$14&amp;"-int-"&amp;$O616,Equations!$G:$I,3,0)+VLOOKUP(CL$14&amp;"-sexo-"&amp;$O616,Equations!$G:$I,3,0)*$U616+VLOOKUP(CL$14&amp;"-edad-"&amp;$O616,Equations!$G:$I,3,0)*$V616+VLOOKUP(CL$14&amp;"-est-"&amp;$O616,Equations!$G:$I,3,0)*(1/$W616)+VLOOKUP(CL$14&amp;"-imc-"&amp;$O616,Equations!$G:$I,3,0)*(1/$Q616)))</f>
        <v/>
      </c>
      <c r="CM616" s="10" t="str">
        <f>IF($AJ616="","",IF(OR($V616&lt;2.7,$V616&gt;90),"Age OOR",CL616-1.6449*VLOOKUP(CL$14&amp;"-rse-"&amp;$O616,Equations!$G:$I,3,0)))</f>
        <v/>
      </c>
      <c r="CN616" s="10" t="str">
        <f>IF($AJ616="","",IF(OR($V616&lt;2.7,$V616&gt;90),"Age OOR",CL616+1.6449*VLOOKUP(CL$14&amp;"-rse-"&amp;$O616,Equations!$G:$I,3,0)))</f>
        <v/>
      </c>
      <c r="CO616" s="10" t="str">
        <f t="shared" si="248"/>
        <v/>
      </c>
      <c r="CP616" s="10" t="str">
        <f>IF($AJ616="","",IF(OR($V616&lt;2.7,$V616&gt;90),"Age OOR",($AJ616-CL616)/VLOOKUP(CL$14&amp;"-rse-"&amp;$O616,Equations!$G:$I,3,0)))</f>
        <v/>
      </c>
      <c r="CQ616" s="10" t="str">
        <f>IF($AK616="","",IF(OR($V616&lt;2.7,$V616&gt;90),"Age OOR",EXP(VLOOKUP(CQ$14&amp;"-int-"&amp;$P616,Equations!$G:$I,3,0)+VLOOKUP(CQ$14&amp;"-sexo-"&amp;$P616,Equations!$G:$I,3,0)*$U616+VLOOKUP(CQ$14&amp;"-edad-"&amp;$P616,Equations!$G:$I,3,0)*$V616+VLOOKUP(CQ$14&amp;"-est-"&amp;$P616,Equations!$G:$I,3,0)*(1/$W616)+VLOOKUP(CQ$14&amp;"-imc-"&amp;$P616,Equations!$G:$I,3,0)*(1/$Q616))))</f>
        <v/>
      </c>
      <c r="CR616" s="10" t="str">
        <f>IF($AK616="","",IF(OR($V616&lt;2.7,$V616&gt;90),"Age OOR",EXP(LN(CQ616)-1.6449*VLOOKUP(CQ$14&amp;"-rse-"&amp;$P616,Equations!$G:$I,3,0))))</f>
        <v/>
      </c>
      <c r="CS616" s="10" t="str">
        <f>IF($AK616="","",IF(OR($V616&lt;2.7,$V616&gt;90),"Age OOR",EXP(LN(CQ616)+1.6449*VLOOKUP(CQ$14&amp;"-rse-"&amp;$P616,Equations!$G:$I,3,0))))</f>
        <v/>
      </c>
      <c r="CT616" s="10" t="str">
        <f t="shared" si="249"/>
        <v/>
      </c>
      <c r="CU616" s="10" t="str">
        <f>IF($AK616="","",IF(OR($V616&lt;2.7,$V616&gt;90),"Age OOR",(LN($AK616)-LN(CQ616))/VLOOKUP(CQ$14&amp;"-rse-"&amp;$P616,Equations!$G:$I,3,0)))</f>
        <v/>
      </c>
      <c r="CV616" s="47"/>
    </row>
    <row r="617" spans="5:123" x14ac:dyDescent="0.2">
      <c r="E617" s="23" t="str">
        <f t="shared" si="225"/>
        <v>Age out of range</v>
      </c>
      <c r="F617" s="23" t="str">
        <f t="shared" si="226"/>
        <v>Age out of range</v>
      </c>
      <c r="G617" s="23" t="str">
        <f t="shared" si="227"/>
        <v>Age out of range</v>
      </c>
      <c r="H617" s="23" t="str">
        <f t="shared" si="228"/>
        <v>Age out of range</v>
      </c>
      <c r="I617" s="23" t="str">
        <f t="shared" si="229"/>
        <v>Age out of range</v>
      </c>
      <c r="J617" s="23" t="str">
        <f t="shared" si="230"/>
        <v>Age out of range</v>
      </c>
      <c r="K617" s="23" t="str">
        <f t="shared" si="231"/>
        <v>Age out of range</v>
      </c>
      <c r="L617" s="23" t="str">
        <f t="shared" si="232"/>
        <v>Age out of range</v>
      </c>
      <c r="M617" s="23" t="str">
        <f t="shared" si="233"/>
        <v>Age out of range</v>
      </c>
      <c r="N617" s="23" t="str">
        <f t="shared" si="234"/>
        <v>Age out of range</v>
      </c>
      <c r="O617" s="23" t="str">
        <f t="shared" si="235"/>
        <v>Age out of range</v>
      </c>
      <c r="P617" s="23" t="str">
        <f t="shared" si="236"/>
        <v>Age out of range</v>
      </c>
      <c r="Q617" s="23" t="e">
        <f t="shared" si="237"/>
        <v>#DIV/0!</v>
      </c>
      <c r="R617" s="17"/>
      <c r="S617" s="23">
        <v>601</v>
      </c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7"/>
      <c r="AM617" s="47"/>
      <c r="AN617" s="10" t="str">
        <f>IF($Z617="","",IF(OR($V617&lt;2.7,$V617&gt;90),"Age OOR",VLOOKUP(AN$14&amp;"-int-"&amp;$E617,Equations!$G:$I,3,0)+VLOOKUP(AN$14&amp;"-sexo-"&amp;$E617,Equations!$G:$I,3,0)*$U617+VLOOKUP(AN$14&amp;"-edad-"&amp;$E617,Equations!$G:$I,3,0)*$V617+VLOOKUP(AN$14&amp;"-est-"&amp;$E617,Equations!$G:$I,3,0)*(1/$W617)+VLOOKUP(AN$14&amp;"-imc-"&amp;$E617,Equations!$G:$I,3,0)*(1/$Q617)))</f>
        <v/>
      </c>
      <c r="AO617" s="10" t="str">
        <f>IF($Z617="","",IF(OR($V617&lt;2.7,$V617&gt;90),"Age OOR",AN617-1.6449*VLOOKUP(AN$14&amp;"-rse-"&amp;$E617,Equations!$G:$I,3,0)))</f>
        <v/>
      </c>
      <c r="AP617" s="10" t="str">
        <f>IF($Z617="","",IF(OR($V617&lt;2.7,$V617&gt;90),"Age OOR",AN617+1.6449*VLOOKUP(AN$14&amp;"-rse-"&amp;$E617,Equations!$G:$I,3,0)))</f>
        <v/>
      </c>
      <c r="AQ617" s="10" t="str">
        <f t="shared" si="238"/>
        <v/>
      </c>
      <c r="AR617" s="10" t="str">
        <f>IF($Z617="","",IF(OR($V617&lt;2.7,$V617&gt;90),"Age OOR",($Z617-AN617)/VLOOKUP(AN$14&amp;"-rse-"&amp;$E617,Equations!$G:$I,3,0)))</f>
        <v/>
      </c>
      <c r="AS617" s="10" t="str">
        <f>IF($AA617="","",IF(OR($V617&lt;2.7,$V617&gt;90),"Age OOR",VLOOKUP(AS$14&amp;"-int-"&amp;$F617,Equations!$G:$I,3,0)+VLOOKUP(AS$14&amp;"-sexo-"&amp;$F617,Equations!$G:$I,3,0)*$U617+VLOOKUP(AS$14&amp;"-edad-"&amp;$F617,Equations!$G:$I,3,0)*$V617+VLOOKUP(AS$14&amp;"-est-"&amp;$F617,Equations!$G:$I,3,0)*(1/$W617)+VLOOKUP(AS$14&amp;"-imc-"&amp;$F617,Equations!$G:$I,3,0)*(1/$Q617)))</f>
        <v/>
      </c>
      <c r="AT617" s="10" t="str">
        <f>IF($AA617="","",IF(OR($V617&lt;2.7,$V617&gt;90),"Age OOR",AS617-1.6449*VLOOKUP(AS$14&amp;"-rse-"&amp;$F617,Equations!$G:$I,3,0)))</f>
        <v/>
      </c>
      <c r="AU617" s="10" t="str">
        <f>IF($AA617="","",IF(OR($V617&lt;2.7,$V617&gt;90),"Age OOR",AS617+1.6449*VLOOKUP(AS$14&amp;"-rse-"&amp;$F617,Equations!$G:$I,3,0)))</f>
        <v/>
      </c>
      <c r="AV617" s="10" t="str">
        <f t="shared" si="239"/>
        <v/>
      </c>
      <c r="AW617" s="10" t="str">
        <f>IF($AA617="","",IF(OR($V617&lt;2.7,$V617&gt;90),"Age OOR",($AA617-AS617)/VLOOKUP(AS$14&amp;"-rse-"&amp;$F617,Equations!$G:$I,3,0)))</f>
        <v/>
      </c>
      <c r="AX617" s="10" t="str">
        <f>IF($AB617="","",IF(OR($V617&lt;2.7,$V617&gt;90),"Age OOR",VLOOKUP(AX$14&amp;"-int-"&amp;$G617,Equations!$G:$I,3,0)+VLOOKUP(AX$14&amp;"-sexo-"&amp;$G617,Equations!$G:$I,3,0)*$U617+VLOOKUP(AX$14&amp;"-edad-"&amp;$G617,Equations!$G:$I,3,0)*$V617+VLOOKUP(AX$14&amp;"-est-"&amp;$G617,Equations!$G:$I,3,0)*(1/$W617)+VLOOKUP(AX$14&amp;"-imc-"&amp;$G617,Equations!$G:$I,3,0)*(1/$Q617)))</f>
        <v/>
      </c>
      <c r="AY617" s="10" t="str">
        <f>IF($AB617="","",IF(OR($V617&lt;2.7,$V617&gt;90),"Age OOR",AX617-1.6449*VLOOKUP(AX$14&amp;"-rse-"&amp;$G617,Equations!$G:$I,3,0)))</f>
        <v/>
      </c>
      <c r="AZ617" s="10" t="str">
        <f>IF($AB617="","",IF(OR($V617&lt;2.7,$V617&gt;90),"Age OOR",AX617+1.6449*VLOOKUP(AX$14&amp;"-rse-"&amp;$G617,Equations!$G:$I,3,0)))</f>
        <v/>
      </c>
      <c r="BA617" s="10" t="str">
        <f t="shared" si="240"/>
        <v/>
      </c>
      <c r="BB617" s="10" t="str">
        <f>IF($AB617="","",IF(OR($V617&lt;2.7,$V617&gt;90),"Age OOR",($AB617-AX617)/VLOOKUP(AX$14&amp;"-rse-"&amp;$G617,Equations!$G:$I,3,0)))</f>
        <v/>
      </c>
      <c r="BC617" s="10" t="str">
        <f>IF($AC617="","",IF(OR($V617&lt;2.7,$V617&gt;90),"Age OOR",VLOOKUP(BC$14&amp;"-int-"&amp;$H617,Equations!$G:$I,3,0)+VLOOKUP(BC$14&amp;"-sexo-"&amp;$H617,Equations!$G:$I,3,0)*$U617+VLOOKUP(BC$14&amp;"-edad-"&amp;$H617,Equations!$G:$I,3,0)*$V617+VLOOKUP(BC$14&amp;"-est-"&amp;$H617,Equations!$G:$I,3,0)*(1/$W617)+VLOOKUP(BC$14&amp;"-imc-"&amp;$H617,Equations!$G:$I,3,0)*(1/$Q617)))</f>
        <v/>
      </c>
      <c r="BD617" s="10" t="str">
        <f>IF($AC617="","",IF(OR($V617&lt;2.7,$V617&gt;90),"Age OOR",BC617-1.6449*VLOOKUP(BC$14&amp;"-rse-"&amp;$H617,Equations!$G:$I,3,0)))</f>
        <v/>
      </c>
      <c r="BE617" s="10" t="str">
        <f>IF($AC617="","",IF(OR($V617&lt;2.7,$V617&gt;90),"Age OOR",BC617+1.6449*VLOOKUP(BC$14&amp;"-rse-"&amp;$H617,Equations!$G:$I,3,0)))</f>
        <v/>
      </c>
      <c r="BF617" s="10" t="str">
        <f t="shared" si="241"/>
        <v/>
      </c>
      <c r="BG617" s="10" t="str">
        <f>IF($AC617="","",IF(OR($V617&lt;2.7,$V617&gt;90),"Age OOR",($AC617-BC617)/VLOOKUP(BC$14&amp;"-rse-"&amp;$H617,Equations!$G:$I,3,0)))</f>
        <v/>
      </c>
      <c r="BH617" s="10" t="str">
        <f>IF($AD617="","",IF(OR($V617&lt;2.7,$V617&gt;90),"Age OOR",VLOOKUP(BH$14&amp;"-int-"&amp;$I617,Equations!$G:$I,3,0)+VLOOKUP(BH$14&amp;"-sexo-"&amp;$I617,Equations!$G:$I,3,0)*$U617+VLOOKUP(BH$14&amp;"-edad-"&amp;$I617,Equations!$G:$I,3,0)*$V617+VLOOKUP(BH$14&amp;"-est-"&amp;$I617,Equations!$G:$I,3,0)*(1/$W617)+VLOOKUP(BH$14&amp;"-imc-"&amp;$I617,Equations!$G:$I,3,0)*(1/$Q617)))</f>
        <v/>
      </c>
      <c r="BI617" s="10" t="str">
        <f>IF($AD617="","",IF(OR($V617&lt;2.7,$V617&gt;90),"Age OOR",BH617-1.6449*VLOOKUP(BH$14&amp;"-rse-"&amp;$I617,Equations!$G:$I,3,0)))</f>
        <v/>
      </c>
      <c r="BJ617" s="10" t="str">
        <f>IF($AD617="","",IF(OR($V617&lt;2.7,$V617&gt;90),"Age OOR",BH617+1.6449*VLOOKUP(BH$14&amp;"-rse-"&amp;$I617,Equations!$G:$I,3,0)))</f>
        <v/>
      </c>
      <c r="BK617" s="10" t="str">
        <f t="shared" si="242"/>
        <v/>
      </c>
      <c r="BL617" s="10" t="str">
        <f>IF($AD617="","",IF(OR($V617&lt;2.7,$V617&gt;90),"Age OOR",($AD617-BH617)/VLOOKUP(BH$14&amp;"-rse-"&amp;$I617,Equations!$G:$I,3,0)))</f>
        <v/>
      </c>
      <c r="BM617" s="10" t="str">
        <f>IF($AE617="","",IF(OR($V617&lt;2.7,$V617&gt;90),"Age OOR",VLOOKUP(BM$14&amp;"-int-"&amp;$J617,Equations!$G:$I,3,0)+VLOOKUP(BM$14&amp;"-sexo-"&amp;$J617,Equations!$G:$I,3,0)*$U617+VLOOKUP(BM$14&amp;"-edad-"&amp;$J617,Equations!$G:$I,3,0)*$V617+VLOOKUP(BM$14&amp;"-est-"&amp;$J617,Equations!$G:$I,3,0)*(1/$W617)+VLOOKUP(BM$14&amp;"-imc-"&amp;$J617,Equations!$G:$I,3,0)*(1/$Q617)))</f>
        <v/>
      </c>
      <c r="BN617" s="10" t="str">
        <f>IF($AE617="","",IF(OR($V617&lt;2.7,$V617&gt;90),"Age OOR",BM617-1.6449*VLOOKUP(BM$14&amp;"-rse-"&amp;$J617,Equations!$G:$I,3,0)))</f>
        <v/>
      </c>
      <c r="BO617" s="10" t="str">
        <f>IF($AE617="","",IF(OR($V617&lt;2.7,$V617&gt;90),"Age OOR",BM617+1.6449*VLOOKUP(BM$14&amp;"-rse-"&amp;$J617,Equations!$G:$I,3,0)))</f>
        <v/>
      </c>
      <c r="BP617" s="10" t="str">
        <f t="shared" si="243"/>
        <v/>
      </c>
      <c r="BQ617" s="10" t="str">
        <f>IF($AE617="","",IF(OR($V617&lt;2.7,$V617&gt;90),"Age OOR",($AE617-BM617)/VLOOKUP(BM$14&amp;"-rse-"&amp;$J617,Equations!$G:$I,3,0)))</f>
        <v/>
      </c>
      <c r="BR617" s="10" t="str">
        <f>IF($AF617="","",IF(OR($V617&lt;2.7,$V617&gt;90),"Age OOR",VLOOKUP(BR$14&amp;"-int-"&amp;$K617,Equations!$G:$I,3,0)+VLOOKUP(BR$14&amp;"-sexo-"&amp;$K617,Equations!$G:$I,3,0)*$U617+VLOOKUP(BR$14&amp;"-edad-"&amp;$K617,Equations!$G:$I,3,0)*$V617+VLOOKUP(BR$14&amp;"-est-"&amp;$K617,Equations!$G:$I,3,0)*(1/$W617)+VLOOKUP(BR$14&amp;"-imc-"&amp;$K617,Equations!$G:$I,3,0)*(1/$Q617)))</f>
        <v/>
      </c>
      <c r="BS617" s="10" t="str">
        <f>IF($AF617="","",IF(OR($V617&lt;2.7,$V617&gt;90),"Age OOR",BR617-1.6449*VLOOKUP(BR$14&amp;"-rse-"&amp;$K617,Equations!$G:$I,3,0)))</f>
        <v/>
      </c>
      <c r="BT617" s="10" t="str">
        <f>IF($AF617="","",IF(OR($V617&lt;2.7,$V617&gt;90),"Age OOR",BR617+1.6449*VLOOKUP(BR$14&amp;"-rse-"&amp;$K617,Equations!$G:$I,3,0)))</f>
        <v/>
      </c>
      <c r="BU617" s="10" t="str">
        <f t="shared" si="244"/>
        <v/>
      </c>
      <c r="BV617" s="10" t="str">
        <f>IF($AF617="","",IF(OR($V617&lt;2.7,$V617&gt;90),"Age OOR",($AF617-BR617)/VLOOKUP(BR$14&amp;"-rse-"&amp;$K617,Equations!$G:$I,3,0)))</f>
        <v/>
      </c>
      <c r="BW617" s="10" t="str">
        <f>IF($AG617="","",IF(OR($V617&lt;2.7,$V617&gt;90),"Age OOR",VLOOKUP(BW$14&amp;"-int-"&amp;$L617,Equations!$G:$I,3,0)+VLOOKUP(BW$14&amp;"-sexo-"&amp;$L617,Equations!$G:$I,3,0)*$U617+VLOOKUP(BW$14&amp;"-edad-"&amp;$L617,Equations!$G:$I,3,0)*$V617+VLOOKUP(BW$14&amp;"-est-"&amp;$L617,Equations!$G:$I,3,0)*(1/$W617)+VLOOKUP(BW$14&amp;"-imc-"&amp;$L617,Equations!$G:$I,3,0)*(1/$Q617)))</f>
        <v/>
      </c>
      <c r="BX617" s="10" t="str">
        <f>IF($AG617="","",IF(OR($V617&lt;2.7,$V617&gt;90),"Age OOR",BW617-1.6449*VLOOKUP(BW$14&amp;"-rse-"&amp;$L617,Equations!$G:$I,3,0)))</f>
        <v/>
      </c>
      <c r="BY617" s="10" t="str">
        <f>IF($AG617="","",IF(OR($V617&lt;2.7,$V617&gt;90),"Age OOR",BW617+1.6449*VLOOKUP(BW$14&amp;"-rse-"&amp;$L617,Equations!$G:$I,3,0)))</f>
        <v/>
      </c>
      <c r="BZ617" s="10" t="str">
        <f t="shared" si="245"/>
        <v/>
      </c>
      <c r="CA617" s="10" t="str">
        <f>IF($AG617="","",IF(OR($V617&lt;2.7,$V617&gt;90),"Age OOR",($AG617-BW617)/VLOOKUP(BW$14&amp;"-rse-"&amp;$L617,Equations!$G:$I,3,0)))</f>
        <v/>
      </c>
      <c r="CB617" s="10" t="str">
        <f>IF($AH617="","",IF(OR($V617&lt;2.7,$V617&gt;90),"Age OOR",VLOOKUP(CB$14&amp;"-int-"&amp;$M617,Equations!$G:$I,3,0)+VLOOKUP(CB$14&amp;"-sexo-"&amp;$M617,Equations!$G:$I,3,0)*$U617+VLOOKUP(CB$14&amp;"-edad-"&amp;$M617,Equations!$G:$I,3,0)*$V617+VLOOKUP(CB$14&amp;"-est-"&amp;$M617,Equations!$G:$I,3,0)*(1/$W617)+VLOOKUP(CB$14&amp;"-imc-"&amp;$M617,Equations!$G:$I,3,0)*(1/$Q617)))</f>
        <v/>
      </c>
      <c r="CC617" s="10" t="str">
        <f>IF($AH617="","",IF(OR($V617&lt;2.7,$V617&gt;90),"Age OOR",CB617-1.6449*VLOOKUP(CB$14&amp;"-rse-"&amp;$M617,Equations!$G:$I,3,0)))</f>
        <v/>
      </c>
      <c r="CD617" s="10" t="str">
        <f>IF($AH617="","",IF(OR($V617&lt;2.7,$V617&gt;90),"Age OOR",CB617+1.6449*VLOOKUP(CB$14&amp;"-rse-"&amp;$M617,Equations!$G:$I,3,0)))</f>
        <v/>
      </c>
      <c r="CE617" s="10" t="str">
        <f t="shared" si="246"/>
        <v/>
      </c>
      <c r="CF617" s="10" t="str">
        <f>IF($AH617="","",IF(OR($V617&lt;2.7,$V617&gt;90),"Age OOR",($AH617-CB617)/VLOOKUP(CB$14&amp;"-rse-"&amp;$M617,Equations!$G:$I,3,0)))</f>
        <v/>
      </c>
      <c r="CG617" s="10" t="str">
        <f>IF($AI617="","",IF(OR($V617&lt;2.7,$V617&gt;90),"Age OOR",VLOOKUP(CG$14&amp;"-int-"&amp;$N617,Equations!$G:$I,3,0)+VLOOKUP(CG$14&amp;"-sexo-"&amp;$N617,Equations!$G:$I,3,0)*$U617+VLOOKUP(CG$14&amp;"-edad-"&amp;$N617,Equations!$G:$I,3,0)*$V617+VLOOKUP(CG$14&amp;"-est-"&amp;$N617,Equations!$G:$I,3,0)*(1/$W617)+VLOOKUP(CG$14&amp;"-imc-"&amp;$N617,Equations!$G:$I,3,0)*(1/$Q617)))</f>
        <v/>
      </c>
      <c r="CH617" s="10" t="str">
        <f>IF($AI617="","",IF(OR($V617&lt;2.7,$V617&gt;90),"Age OOR",CG617-1.6449*VLOOKUP(CG$14&amp;"-rse-"&amp;$N617,Equations!$G:$I,3,0)))</f>
        <v/>
      </c>
      <c r="CI617" s="10" t="str">
        <f>IF($AI617="","",IF(OR($V617&lt;2.7,$V617&gt;90),"Age OOR",CG617+1.6449*VLOOKUP(CG$14&amp;"-rse-"&amp;$N617,Equations!$G:$I,3,0)))</f>
        <v/>
      </c>
      <c r="CJ617" s="10" t="str">
        <f t="shared" si="247"/>
        <v/>
      </c>
      <c r="CK617" s="10" t="str">
        <f>IF($AI617="","",IF(OR($V617&lt;2.7,$V617&gt;90),"Age OOR",($AI617-CG617)/VLOOKUP(CG$14&amp;"-rse-"&amp;$N617,Equations!$G:$I,3,0)))</f>
        <v/>
      </c>
      <c r="CL617" s="10" t="str">
        <f>IF($AJ617="","",IF(OR($V617&lt;2.7,$V617&gt;90),"Age OOR",VLOOKUP(CL$14&amp;"-int-"&amp;$O617,Equations!$G:$I,3,0)+VLOOKUP(CL$14&amp;"-sexo-"&amp;$O617,Equations!$G:$I,3,0)*$U617+VLOOKUP(CL$14&amp;"-edad-"&amp;$O617,Equations!$G:$I,3,0)*$V617+VLOOKUP(CL$14&amp;"-est-"&amp;$O617,Equations!$G:$I,3,0)*(1/$W617)+VLOOKUP(CL$14&amp;"-imc-"&amp;$O617,Equations!$G:$I,3,0)*(1/$Q617)))</f>
        <v/>
      </c>
      <c r="CM617" s="10" t="str">
        <f>IF($AJ617="","",IF(OR($V617&lt;2.7,$V617&gt;90),"Age OOR",CL617-1.6449*VLOOKUP(CL$14&amp;"-rse-"&amp;$O617,Equations!$G:$I,3,0)))</f>
        <v/>
      </c>
      <c r="CN617" s="10" t="str">
        <f>IF($AJ617="","",IF(OR($V617&lt;2.7,$V617&gt;90),"Age OOR",CL617+1.6449*VLOOKUP(CL$14&amp;"-rse-"&amp;$O617,Equations!$G:$I,3,0)))</f>
        <v/>
      </c>
      <c r="CO617" s="10" t="str">
        <f t="shared" si="248"/>
        <v/>
      </c>
      <c r="CP617" s="10" t="str">
        <f>IF($AJ617="","",IF(OR($V617&lt;2.7,$V617&gt;90),"Age OOR",($AJ617-CL617)/VLOOKUP(CL$14&amp;"-rse-"&amp;$O617,Equations!$G:$I,3,0)))</f>
        <v/>
      </c>
      <c r="CQ617" s="10" t="str">
        <f>IF($AK617="","",IF(OR($V617&lt;2.7,$V617&gt;90),"Age OOR",EXP(VLOOKUP(CQ$14&amp;"-int-"&amp;$P617,Equations!$G:$I,3,0)+VLOOKUP(CQ$14&amp;"-sexo-"&amp;$P617,Equations!$G:$I,3,0)*$U617+VLOOKUP(CQ$14&amp;"-edad-"&amp;$P617,Equations!$G:$I,3,0)*$V617+VLOOKUP(CQ$14&amp;"-est-"&amp;$P617,Equations!$G:$I,3,0)*(1/$W617)+VLOOKUP(CQ$14&amp;"-imc-"&amp;$P617,Equations!$G:$I,3,0)*(1/$Q617))))</f>
        <v/>
      </c>
      <c r="CR617" s="10" t="str">
        <f>IF($AK617="","",IF(OR($V617&lt;2.7,$V617&gt;90),"Age OOR",EXP(LN(CQ617)-1.6449*VLOOKUP(CQ$14&amp;"-rse-"&amp;$P617,Equations!$G:$I,3,0))))</f>
        <v/>
      </c>
      <c r="CS617" s="10" t="str">
        <f>IF($AK617="","",IF(OR($V617&lt;2.7,$V617&gt;90),"Age OOR",EXP(LN(CQ617)+1.6449*VLOOKUP(CQ$14&amp;"-rse-"&amp;$P617,Equations!$G:$I,3,0))))</f>
        <v/>
      </c>
      <c r="CT617" s="10" t="str">
        <f t="shared" si="249"/>
        <v/>
      </c>
      <c r="CU617" s="10" t="str">
        <f>IF($AK617="","",IF(OR($V617&lt;2.7,$V617&gt;90),"Age OOR",(LN($AK617)-LN(CQ617))/VLOOKUP(CQ$14&amp;"-rse-"&amp;$P617,Equations!$G:$I,3,0)))</f>
        <v/>
      </c>
      <c r="CV617" s="47"/>
    </row>
    <row r="618" spans="5:123" x14ac:dyDescent="0.2">
      <c r="E618" s="23" t="str">
        <f t="shared" si="225"/>
        <v>Age out of range</v>
      </c>
      <c r="F618" s="23" t="str">
        <f t="shared" si="226"/>
        <v>Age out of range</v>
      </c>
      <c r="G618" s="23" t="str">
        <f t="shared" si="227"/>
        <v>Age out of range</v>
      </c>
      <c r="H618" s="23" t="str">
        <f t="shared" si="228"/>
        <v>Age out of range</v>
      </c>
      <c r="I618" s="23" t="str">
        <f t="shared" si="229"/>
        <v>Age out of range</v>
      </c>
      <c r="J618" s="23" t="str">
        <f t="shared" si="230"/>
        <v>Age out of range</v>
      </c>
      <c r="K618" s="23" t="str">
        <f t="shared" si="231"/>
        <v>Age out of range</v>
      </c>
      <c r="L618" s="23" t="str">
        <f t="shared" si="232"/>
        <v>Age out of range</v>
      </c>
      <c r="M618" s="23" t="str">
        <f t="shared" si="233"/>
        <v>Age out of range</v>
      </c>
      <c r="N618" s="23" t="str">
        <f t="shared" si="234"/>
        <v>Age out of range</v>
      </c>
      <c r="O618" s="23" t="str">
        <f t="shared" si="235"/>
        <v>Age out of range</v>
      </c>
      <c r="P618" s="23" t="str">
        <f t="shared" si="236"/>
        <v>Age out of range</v>
      </c>
      <c r="Q618" s="23" t="e">
        <f t="shared" si="237"/>
        <v>#DIV/0!</v>
      </c>
      <c r="R618" s="17"/>
      <c r="S618" s="23">
        <v>602</v>
      </c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7"/>
      <c r="AM618" s="47"/>
      <c r="AN618" s="10" t="str">
        <f>IF($Z618="","",IF(OR($V618&lt;2.7,$V618&gt;90),"Age OOR",VLOOKUP(AN$14&amp;"-int-"&amp;$E618,Equations!$G:$I,3,0)+VLOOKUP(AN$14&amp;"-sexo-"&amp;$E618,Equations!$G:$I,3,0)*$U618+VLOOKUP(AN$14&amp;"-edad-"&amp;$E618,Equations!$G:$I,3,0)*$V618+VLOOKUP(AN$14&amp;"-est-"&amp;$E618,Equations!$G:$I,3,0)*(1/$W618)+VLOOKUP(AN$14&amp;"-imc-"&amp;$E618,Equations!$G:$I,3,0)*(1/$Q618)))</f>
        <v/>
      </c>
      <c r="AO618" s="10" t="str">
        <f>IF($Z618="","",IF(OR($V618&lt;2.7,$V618&gt;90),"Age OOR",AN618-1.6449*VLOOKUP(AN$14&amp;"-rse-"&amp;$E618,Equations!$G:$I,3,0)))</f>
        <v/>
      </c>
      <c r="AP618" s="10" t="str">
        <f>IF($Z618="","",IF(OR($V618&lt;2.7,$V618&gt;90),"Age OOR",AN618+1.6449*VLOOKUP(AN$14&amp;"-rse-"&amp;$E618,Equations!$G:$I,3,0)))</f>
        <v/>
      </c>
      <c r="AQ618" s="10" t="str">
        <f t="shared" si="238"/>
        <v/>
      </c>
      <c r="AR618" s="10" t="str">
        <f>IF($Z618="","",IF(OR($V618&lt;2.7,$V618&gt;90),"Age OOR",($Z618-AN618)/VLOOKUP(AN$14&amp;"-rse-"&amp;$E618,Equations!$G:$I,3,0)))</f>
        <v/>
      </c>
      <c r="AS618" s="10" t="str">
        <f>IF($AA618="","",IF(OR($V618&lt;2.7,$V618&gt;90),"Age OOR",VLOOKUP(AS$14&amp;"-int-"&amp;$F618,Equations!$G:$I,3,0)+VLOOKUP(AS$14&amp;"-sexo-"&amp;$F618,Equations!$G:$I,3,0)*$U618+VLOOKUP(AS$14&amp;"-edad-"&amp;$F618,Equations!$G:$I,3,0)*$V618+VLOOKUP(AS$14&amp;"-est-"&amp;$F618,Equations!$G:$I,3,0)*(1/$W618)+VLOOKUP(AS$14&amp;"-imc-"&amp;$F618,Equations!$G:$I,3,0)*(1/$Q618)))</f>
        <v/>
      </c>
      <c r="AT618" s="10" t="str">
        <f>IF($AA618="","",IF(OR($V618&lt;2.7,$V618&gt;90),"Age OOR",AS618-1.6449*VLOOKUP(AS$14&amp;"-rse-"&amp;$F618,Equations!$G:$I,3,0)))</f>
        <v/>
      </c>
      <c r="AU618" s="10" t="str">
        <f>IF($AA618="","",IF(OR($V618&lt;2.7,$V618&gt;90),"Age OOR",AS618+1.6449*VLOOKUP(AS$14&amp;"-rse-"&amp;$F618,Equations!$G:$I,3,0)))</f>
        <v/>
      </c>
      <c r="AV618" s="10" t="str">
        <f t="shared" si="239"/>
        <v/>
      </c>
      <c r="AW618" s="10" t="str">
        <f>IF($AA618="","",IF(OR($V618&lt;2.7,$V618&gt;90),"Age OOR",($AA618-AS618)/VLOOKUP(AS$14&amp;"-rse-"&amp;$F618,Equations!$G:$I,3,0)))</f>
        <v/>
      </c>
      <c r="AX618" s="10" t="str">
        <f>IF($AB618="","",IF(OR($V618&lt;2.7,$V618&gt;90),"Age OOR",VLOOKUP(AX$14&amp;"-int-"&amp;$G618,Equations!$G:$I,3,0)+VLOOKUP(AX$14&amp;"-sexo-"&amp;$G618,Equations!$G:$I,3,0)*$U618+VLOOKUP(AX$14&amp;"-edad-"&amp;$G618,Equations!$G:$I,3,0)*$V618+VLOOKUP(AX$14&amp;"-est-"&amp;$G618,Equations!$G:$I,3,0)*(1/$W618)+VLOOKUP(AX$14&amp;"-imc-"&amp;$G618,Equations!$G:$I,3,0)*(1/$Q618)))</f>
        <v/>
      </c>
      <c r="AY618" s="10" t="str">
        <f>IF($AB618="","",IF(OR($V618&lt;2.7,$V618&gt;90),"Age OOR",AX618-1.6449*VLOOKUP(AX$14&amp;"-rse-"&amp;$G618,Equations!$G:$I,3,0)))</f>
        <v/>
      </c>
      <c r="AZ618" s="10" t="str">
        <f>IF($AB618="","",IF(OR($V618&lt;2.7,$V618&gt;90),"Age OOR",AX618+1.6449*VLOOKUP(AX$14&amp;"-rse-"&amp;$G618,Equations!$G:$I,3,0)))</f>
        <v/>
      </c>
      <c r="BA618" s="10" t="str">
        <f t="shared" si="240"/>
        <v/>
      </c>
      <c r="BB618" s="10" t="str">
        <f>IF($AB618="","",IF(OR($V618&lt;2.7,$V618&gt;90),"Age OOR",($AB618-AX618)/VLOOKUP(AX$14&amp;"-rse-"&amp;$G618,Equations!$G:$I,3,0)))</f>
        <v/>
      </c>
      <c r="BC618" s="10" t="str">
        <f>IF($AC618="","",IF(OR($V618&lt;2.7,$V618&gt;90),"Age OOR",VLOOKUP(BC$14&amp;"-int-"&amp;$H618,Equations!$G:$I,3,0)+VLOOKUP(BC$14&amp;"-sexo-"&amp;$H618,Equations!$G:$I,3,0)*$U618+VLOOKUP(BC$14&amp;"-edad-"&amp;$H618,Equations!$G:$I,3,0)*$V618+VLOOKUP(BC$14&amp;"-est-"&amp;$H618,Equations!$G:$I,3,0)*(1/$W618)+VLOOKUP(BC$14&amp;"-imc-"&amp;$H618,Equations!$G:$I,3,0)*(1/$Q618)))</f>
        <v/>
      </c>
      <c r="BD618" s="10" t="str">
        <f>IF($AC618="","",IF(OR($V618&lt;2.7,$V618&gt;90),"Age OOR",BC618-1.6449*VLOOKUP(BC$14&amp;"-rse-"&amp;$H618,Equations!$G:$I,3,0)))</f>
        <v/>
      </c>
      <c r="BE618" s="10" t="str">
        <f>IF($AC618="","",IF(OR($V618&lt;2.7,$V618&gt;90),"Age OOR",BC618+1.6449*VLOOKUP(BC$14&amp;"-rse-"&amp;$H618,Equations!$G:$I,3,0)))</f>
        <v/>
      </c>
      <c r="BF618" s="10" t="str">
        <f t="shared" si="241"/>
        <v/>
      </c>
      <c r="BG618" s="10" t="str">
        <f>IF($AC618="","",IF(OR($V618&lt;2.7,$V618&gt;90),"Age OOR",($AC618-BC618)/VLOOKUP(BC$14&amp;"-rse-"&amp;$H618,Equations!$G:$I,3,0)))</f>
        <v/>
      </c>
      <c r="BH618" s="10" t="str">
        <f>IF($AD618="","",IF(OR($V618&lt;2.7,$V618&gt;90),"Age OOR",VLOOKUP(BH$14&amp;"-int-"&amp;$I618,Equations!$G:$I,3,0)+VLOOKUP(BH$14&amp;"-sexo-"&amp;$I618,Equations!$G:$I,3,0)*$U618+VLOOKUP(BH$14&amp;"-edad-"&amp;$I618,Equations!$G:$I,3,0)*$V618+VLOOKUP(BH$14&amp;"-est-"&amp;$I618,Equations!$G:$I,3,0)*(1/$W618)+VLOOKUP(BH$14&amp;"-imc-"&amp;$I618,Equations!$G:$I,3,0)*(1/$Q618)))</f>
        <v/>
      </c>
      <c r="BI618" s="10" t="str">
        <f>IF($AD618="","",IF(OR($V618&lt;2.7,$V618&gt;90),"Age OOR",BH618-1.6449*VLOOKUP(BH$14&amp;"-rse-"&amp;$I618,Equations!$G:$I,3,0)))</f>
        <v/>
      </c>
      <c r="BJ618" s="10" t="str">
        <f>IF($AD618="","",IF(OR($V618&lt;2.7,$V618&gt;90),"Age OOR",BH618+1.6449*VLOOKUP(BH$14&amp;"-rse-"&amp;$I618,Equations!$G:$I,3,0)))</f>
        <v/>
      </c>
      <c r="BK618" s="10" t="str">
        <f t="shared" si="242"/>
        <v/>
      </c>
      <c r="BL618" s="10" t="str">
        <f>IF($AD618="","",IF(OR($V618&lt;2.7,$V618&gt;90),"Age OOR",($AD618-BH618)/VLOOKUP(BH$14&amp;"-rse-"&amp;$I618,Equations!$G:$I,3,0)))</f>
        <v/>
      </c>
      <c r="BM618" s="10" t="str">
        <f>IF($AE618="","",IF(OR($V618&lt;2.7,$V618&gt;90),"Age OOR",VLOOKUP(BM$14&amp;"-int-"&amp;$J618,Equations!$G:$I,3,0)+VLOOKUP(BM$14&amp;"-sexo-"&amp;$J618,Equations!$G:$I,3,0)*$U618+VLOOKUP(BM$14&amp;"-edad-"&amp;$J618,Equations!$G:$I,3,0)*$V618+VLOOKUP(BM$14&amp;"-est-"&amp;$J618,Equations!$G:$I,3,0)*(1/$W618)+VLOOKUP(BM$14&amp;"-imc-"&amp;$J618,Equations!$G:$I,3,0)*(1/$Q618)))</f>
        <v/>
      </c>
      <c r="BN618" s="10" t="str">
        <f>IF($AE618="","",IF(OR($V618&lt;2.7,$V618&gt;90),"Age OOR",BM618-1.6449*VLOOKUP(BM$14&amp;"-rse-"&amp;$J618,Equations!$G:$I,3,0)))</f>
        <v/>
      </c>
      <c r="BO618" s="10" t="str">
        <f>IF($AE618="","",IF(OR($V618&lt;2.7,$V618&gt;90),"Age OOR",BM618+1.6449*VLOOKUP(BM$14&amp;"-rse-"&amp;$J618,Equations!$G:$I,3,0)))</f>
        <v/>
      </c>
      <c r="BP618" s="10" t="str">
        <f t="shared" si="243"/>
        <v/>
      </c>
      <c r="BQ618" s="10" t="str">
        <f>IF($AE618="","",IF(OR($V618&lt;2.7,$V618&gt;90),"Age OOR",($AE618-BM618)/VLOOKUP(BM$14&amp;"-rse-"&amp;$J618,Equations!$G:$I,3,0)))</f>
        <v/>
      </c>
      <c r="BR618" s="10" t="str">
        <f>IF($AF618="","",IF(OR($V618&lt;2.7,$V618&gt;90),"Age OOR",VLOOKUP(BR$14&amp;"-int-"&amp;$K618,Equations!$G:$I,3,0)+VLOOKUP(BR$14&amp;"-sexo-"&amp;$K618,Equations!$G:$I,3,0)*$U618+VLOOKUP(BR$14&amp;"-edad-"&amp;$K618,Equations!$G:$I,3,0)*$V618+VLOOKUP(BR$14&amp;"-est-"&amp;$K618,Equations!$G:$I,3,0)*(1/$W618)+VLOOKUP(BR$14&amp;"-imc-"&amp;$K618,Equations!$G:$I,3,0)*(1/$Q618)))</f>
        <v/>
      </c>
      <c r="BS618" s="10" t="str">
        <f>IF($AF618="","",IF(OR($V618&lt;2.7,$V618&gt;90),"Age OOR",BR618-1.6449*VLOOKUP(BR$14&amp;"-rse-"&amp;$K618,Equations!$G:$I,3,0)))</f>
        <v/>
      </c>
      <c r="BT618" s="10" t="str">
        <f>IF($AF618="","",IF(OR($V618&lt;2.7,$V618&gt;90),"Age OOR",BR618+1.6449*VLOOKUP(BR$14&amp;"-rse-"&amp;$K618,Equations!$G:$I,3,0)))</f>
        <v/>
      </c>
      <c r="BU618" s="10" t="str">
        <f t="shared" si="244"/>
        <v/>
      </c>
      <c r="BV618" s="10" t="str">
        <f>IF($AF618="","",IF(OR($V618&lt;2.7,$V618&gt;90),"Age OOR",($AF618-BR618)/VLOOKUP(BR$14&amp;"-rse-"&amp;$K618,Equations!$G:$I,3,0)))</f>
        <v/>
      </c>
      <c r="BW618" s="10" t="str">
        <f>IF($AG618="","",IF(OR($V618&lt;2.7,$V618&gt;90),"Age OOR",VLOOKUP(BW$14&amp;"-int-"&amp;$L618,Equations!$G:$I,3,0)+VLOOKUP(BW$14&amp;"-sexo-"&amp;$L618,Equations!$G:$I,3,0)*$U618+VLOOKUP(BW$14&amp;"-edad-"&amp;$L618,Equations!$G:$I,3,0)*$V618+VLOOKUP(BW$14&amp;"-est-"&amp;$L618,Equations!$G:$I,3,0)*(1/$W618)+VLOOKUP(BW$14&amp;"-imc-"&amp;$L618,Equations!$G:$I,3,0)*(1/$Q618)))</f>
        <v/>
      </c>
      <c r="BX618" s="10" t="str">
        <f>IF($AG618="","",IF(OR($V618&lt;2.7,$V618&gt;90),"Age OOR",BW618-1.6449*VLOOKUP(BW$14&amp;"-rse-"&amp;$L618,Equations!$G:$I,3,0)))</f>
        <v/>
      </c>
      <c r="BY618" s="10" t="str">
        <f>IF($AG618="","",IF(OR($V618&lt;2.7,$V618&gt;90),"Age OOR",BW618+1.6449*VLOOKUP(BW$14&amp;"-rse-"&amp;$L618,Equations!$G:$I,3,0)))</f>
        <v/>
      </c>
      <c r="BZ618" s="10" t="str">
        <f t="shared" si="245"/>
        <v/>
      </c>
      <c r="CA618" s="10" t="str">
        <f>IF($AG618="","",IF(OR($V618&lt;2.7,$V618&gt;90),"Age OOR",($AG618-BW618)/VLOOKUP(BW$14&amp;"-rse-"&amp;$L618,Equations!$G:$I,3,0)))</f>
        <v/>
      </c>
      <c r="CB618" s="10" t="str">
        <f>IF($AH618="","",IF(OR($V618&lt;2.7,$V618&gt;90),"Age OOR",VLOOKUP(CB$14&amp;"-int-"&amp;$M618,Equations!$G:$I,3,0)+VLOOKUP(CB$14&amp;"-sexo-"&amp;$M618,Equations!$G:$I,3,0)*$U618+VLOOKUP(CB$14&amp;"-edad-"&amp;$M618,Equations!$G:$I,3,0)*$V618+VLOOKUP(CB$14&amp;"-est-"&amp;$M618,Equations!$G:$I,3,0)*(1/$W618)+VLOOKUP(CB$14&amp;"-imc-"&amp;$M618,Equations!$G:$I,3,0)*(1/$Q618)))</f>
        <v/>
      </c>
      <c r="CC618" s="10" t="str">
        <f>IF($AH618="","",IF(OR($V618&lt;2.7,$V618&gt;90),"Age OOR",CB618-1.6449*VLOOKUP(CB$14&amp;"-rse-"&amp;$M618,Equations!$G:$I,3,0)))</f>
        <v/>
      </c>
      <c r="CD618" s="10" t="str">
        <f>IF($AH618="","",IF(OR($V618&lt;2.7,$V618&gt;90),"Age OOR",CB618+1.6449*VLOOKUP(CB$14&amp;"-rse-"&amp;$M618,Equations!$G:$I,3,0)))</f>
        <v/>
      </c>
      <c r="CE618" s="10" t="str">
        <f t="shared" si="246"/>
        <v/>
      </c>
      <c r="CF618" s="10" t="str">
        <f>IF($AH618="","",IF(OR($V618&lt;2.7,$V618&gt;90),"Age OOR",($AH618-CB618)/VLOOKUP(CB$14&amp;"-rse-"&amp;$M618,Equations!$G:$I,3,0)))</f>
        <v/>
      </c>
      <c r="CG618" s="10" t="str">
        <f>IF($AI618="","",IF(OR($V618&lt;2.7,$V618&gt;90),"Age OOR",VLOOKUP(CG$14&amp;"-int-"&amp;$N618,Equations!$G:$I,3,0)+VLOOKUP(CG$14&amp;"-sexo-"&amp;$N618,Equations!$G:$I,3,0)*$U618+VLOOKUP(CG$14&amp;"-edad-"&amp;$N618,Equations!$G:$I,3,0)*$V618+VLOOKUP(CG$14&amp;"-est-"&amp;$N618,Equations!$G:$I,3,0)*(1/$W618)+VLOOKUP(CG$14&amp;"-imc-"&amp;$N618,Equations!$G:$I,3,0)*(1/$Q618)))</f>
        <v/>
      </c>
      <c r="CH618" s="10" t="str">
        <f>IF($AI618="","",IF(OR($V618&lt;2.7,$V618&gt;90),"Age OOR",CG618-1.6449*VLOOKUP(CG$14&amp;"-rse-"&amp;$N618,Equations!$G:$I,3,0)))</f>
        <v/>
      </c>
      <c r="CI618" s="10" t="str">
        <f>IF($AI618="","",IF(OR($V618&lt;2.7,$V618&gt;90),"Age OOR",CG618+1.6449*VLOOKUP(CG$14&amp;"-rse-"&amp;$N618,Equations!$G:$I,3,0)))</f>
        <v/>
      </c>
      <c r="CJ618" s="10" t="str">
        <f t="shared" si="247"/>
        <v/>
      </c>
      <c r="CK618" s="10" t="str">
        <f>IF($AI618="","",IF(OR($V618&lt;2.7,$V618&gt;90),"Age OOR",($AI618-CG618)/VLOOKUP(CG$14&amp;"-rse-"&amp;$N618,Equations!$G:$I,3,0)))</f>
        <v/>
      </c>
      <c r="CL618" s="10" t="str">
        <f>IF($AJ618="","",IF(OR($V618&lt;2.7,$V618&gt;90),"Age OOR",VLOOKUP(CL$14&amp;"-int-"&amp;$O618,Equations!$G:$I,3,0)+VLOOKUP(CL$14&amp;"-sexo-"&amp;$O618,Equations!$G:$I,3,0)*$U618+VLOOKUP(CL$14&amp;"-edad-"&amp;$O618,Equations!$G:$I,3,0)*$V618+VLOOKUP(CL$14&amp;"-est-"&amp;$O618,Equations!$G:$I,3,0)*(1/$W618)+VLOOKUP(CL$14&amp;"-imc-"&amp;$O618,Equations!$G:$I,3,0)*(1/$Q618)))</f>
        <v/>
      </c>
      <c r="CM618" s="10" t="str">
        <f>IF($AJ618="","",IF(OR($V618&lt;2.7,$V618&gt;90),"Age OOR",CL618-1.6449*VLOOKUP(CL$14&amp;"-rse-"&amp;$O618,Equations!$G:$I,3,0)))</f>
        <v/>
      </c>
      <c r="CN618" s="10" t="str">
        <f>IF($AJ618="","",IF(OR($V618&lt;2.7,$V618&gt;90),"Age OOR",CL618+1.6449*VLOOKUP(CL$14&amp;"-rse-"&amp;$O618,Equations!$G:$I,3,0)))</f>
        <v/>
      </c>
      <c r="CO618" s="10" t="str">
        <f t="shared" si="248"/>
        <v/>
      </c>
      <c r="CP618" s="10" t="str">
        <f>IF($AJ618="","",IF(OR($V618&lt;2.7,$V618&gt;90),"Age OOR",($AJ618-CL618)/VLOOKUP(CL$14&amp;"-rse-"&amp;$O618,Equations!$G:$I,3,0)))</f>
        <v/>
      </c>
      <c r="CQ618" s="10" t="str">
        <f>IF($AK618="","",IF(OR($V618&lt;2.7,$V618&gt;90),"Age OOR",EXP(VLOOKUP(CQ$14&amp;"-int-"&amp;$P618,Equations!$G:$I,3,0)+VLOOKUP(CQ$14&amp;"-sexo-"&amp;$P618,Equations!$G:$I,3,0)*$U618+VLOOKUP(CQ$14&amp;"-edad-"&amp;$P618,Equations!$G:$I,3,0)*$V618+VLOOKUP(CQ$14&amp;"-est-"&amp;$P618,Equations!$G:$I,3,0)*(1/$W618)+VLOOKUP(CQ$14&amp;"-imc-"&amp;$P618,Equations!$G:$I,3,0)*(1/$Q618))))</f>
        <v/>
      </c>
      <c r="CR618" s="10" t="str">
        <f>IF($AK618="","",IF(OR($V618&lt;2.7,$V618&gt;90),"Age OOR",EXP(LN(CQ618)-1.6449*VLOOKUP(CQ$14&amp;"-rse-"&amp;$P618,Equations!$G:$I,3,0))))</f>
        <v/>
      </c>
      <c r="CS618" s="10" t="str">
        <f>IF($AK618="","",IF(OR($V618&lt;2.7,$V618&gt;90),"Age OOR",EXP(LN(CQ618)+1.6449*VLOOKUP(CQ$14&amp;"-rse-"&amp;$P618,Equations!$G:$I,3,0))))</f>
        <v/>
      </c>
      <c r="CT618" s="10" t="str">
        <f t="shared" si="249"/>
        <v/>
      </c>
      <c r="CU618" s="10" t="str">
        <f>IF($AK618="","",IF(OR($V618&lt;2.7,$V618&gt;90),"Age OOR",(LN($AK618)-LN(CQ618))/VLOOKUP(CQ$14&amp;"-rse-"&amp;$P618,Equations!$G:$I,3,0)))</f>
        <v/>
      </c>
      <c r="CV618" s="47"/>
    </row>
    <row r="619" spans="5:123" x14ac:dyDescent="0.2">
      <c r="E619" s="23" t="str">
        <f t="shared" si="225"/>
        <v>Age out of range</v>
      </c>
      <c r="F619" s="23" t="str">
        <f t="shared" si="226"/>
        <v>Age out of range</v>
      </c>
      <c r="G619" s="23" t="str">
        <f t="shared" si="227"/>
        <v>Age out of range</v>
      </c>
      <c r="H619" s="23" t="str">
        <f t="shared" si="228"/>
        <v>Age out of range</v>
      </c>
      <c r="I619" s="23" t="str">
        <f t="shared" si="229"/>
        <v>Age out of range</v>
      </c>
      <c r="J619" s="23" t="str">
        <f t="shared" si="230"/>
        <v>Age out of range</v>
      </c>
      <c r="K619" s="23" t="str">
        <f t="shared" si="231"/>
        <v>Age out of range</v>
      </c>
      <c r="L619" s="23" t="str">
        <f t="shared" si="232"/>
        <v>Age out of range</v>
      </c>
      <c r="M619" s="23" t="str">
        <f t="shared" si="233"/>
        <v>Age out of range</v>
      </c>
      <c r="N619" s="23" t="str">
        <f t="shared" si="234"/>
        <v>Age out of range</v>
      </c>
      <c r="O619" s="23" t="str">
        <f t="shared" si="235"/>
        <v>Age out of range</v>
      </c>
      <c r="P619" s="23" t="str">
        <f t="shared" si="236"/>
        <v>Age out of range</v>
      </c>
      <c r="Q619" s="23" t="e">
        <f t="shared" si="237"/>
        <v>#DIV/0!</v>
      </c>
      <c r="R619" s="17"/>
      <c r="S619" s="23">
        <v>603</v>
      </c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7"/>
      <c r="AM619" s="47"/>
      <c r="AN619" s="10" t="str">
        <f>IF($Z619="","",IF(OR($V619&lt;2.7,$V619&gt;90),"Age OOR",VLOOKUP(AN$14&amp;"-int-"&amp;$E619,Equations!$G:$I,3,0)+VLOOKUP(AN$14&amp;"-sexo-"&amp;$E619,Equations!$G:$I,3,0)*$U619+VLOOKUP(AN$14&amp;"-edad-"&amp;$E619,Equations!$G:$I,3,0)*$V619+VLOOKUP(AN$14&amp;"-est-"&amp;$E619,Equations!$G:$I,3,0)*(1/$W619)+VLOOKUP(AN$14&amp;"-imc-"&amp;$E619,Equations!$G:$I,3,0)*(1/$Q619)))</f>
        <v/>
      </c>
      <c r="AO619" s="10" t="str">
        <f>IF($Z619="","",IF(OR($V619&lt;2.7,$V619&gt;90),"Age OOR",AN619-1.6449*VLOOKUP(AN$14&amp;"-rse-"&amp;$E619,Equations!$G:$I,3,0)))</f>
        <v/>
      </c>
      <c r="AP619" s="10" t="str">
        <f>IF($Z619="","",IF(OR($V619&lt;2.7,$V619&gt;90),"Age OOR",AN619+1.6449*VLOOKUP(AN$14&amp;"-rse-"&amp;$E619,Equations!$G:$I,3,0)))</f>
        <v/>
      </c>
      <c r="AQ619" s="10" t="str">
        <f t="shared" si="238"/>
        <v/>
      </c>
      <c r="AR619" s="10" t="str">
        <f>IF($Z619="","",IF(OR($V619&lt;2.7,$V619&gt;90),"Age OOR",($Z619-AN619)/VLOOKUP(AN$14&amp;"-rse-"&amp;$E619,Equations!$G:$I,3,0)))</f>
        <v/>
      </c>
      <c r="AS619" s="10" t="str">
        <f>IF($AA619="","",IF(OR($V619&lt;2.7,$V619&gt;90),"Age OOR",VLOOKUP(AS$14&amp;"-int-"&amp;$F619,Equations!$G:$I,3,0)+VLOOKUP(AS$14&amp;"-sexo-"&amp;$F619,Equations!$G:$I,3,0)*$U619+VLOOKUP(AS$14&amp;"-edad-"&amp;$F619,Equations!$G:$I,3,0)*$V619+VLOOKUP(AS$14&amp;"-est-"&amp;$F619,Equations!$G:$I,3,0)*(1/$W619)+VLOOKUP(AS$14&amp;"-imc-"&amp;$F619,Equations!$G:$I,3,0)*(1/$Q619)))</f>
        <v/>
      </c>
      <c r="AT619" s="10" t="str">
        <f>IF($AA619="","",IF(OR($V619&lt;2.7,$V619&gt;90),"Age OOR",AS619-1.6449*VLOOKUP(AS$14&amp;"-rse-"&amp;$F619,Equations!$G:$I,3,0)))</f>
        <v/>
      </c>
      <c r="AU619" s="10" t="str">
        <f>IF($AA619="","",IF(OR($V619&lt;2.7,$V619&gt;90),"Age OOR",AS619+1.6449*VLOOKUP(AS$14&amp;"-rse-"&amp;$F619,Equations!$G:$I,3,0)))</f>
        <v/>
      </c>
      <c r="AV619" s="10" t="str">
        <f t="shared" si="239"/>
        <v/>
      </c>
      <c r="AW619" s="10" t="str">
        <f>IF($AA619="","",IF(OR($V619&lt;2.7,$V619&gt;90),"Age OOR",($AA619-AS619)/VLOOKUP(AS$14&amp;"-rse-"&amp;$F619,Equations!$G:$I,3,0)))</f>
        <v/>
      </c>
      <c r="AX619" s="10" t="str">
        <f>IF($AB619="","",IF(OR($V619&lt;2.7,$V619&gt;90),"Age OOR",VLOOKUP(AX$14&amp;"-int-"&amp;$G619,Equations!$G:$I,3,0)+VLOOKUP(AX$14&amp;"-sexo-"&amp;$G619,Equations!$G:$I,3,0)*$U619+VLOOKUP(AX$14&amp;"-edad-"&amp;$G619,Equations!$G:$I,3,0)*$V619+VLOOKUP(AX$14&amp;"-est-"&amp;$G619,Equations!$G:$I,3,0)*(1/$W619)+VLOOKUP(AX$14&amp;"-imc-"&amp;$G619,Equations!$G:$I,3,0)*(1/$Q619)))</f>
        <v/>
      </c>
      <c r="AY619" s="10" t="str">
        <f>IF($AB619="","",IF(OR($V619&lt;2.7,$V619&gt;90),"Age OOR",AX619-1.6449*VLOOKUP(AX$14&amp;"-rse-"&amp;$G619,Equations!$G:$I,3,0)))</f>
        <v/>
      </c>
      <c r="AZ619" s="10" t="str">
        <f>IF($AB619="","",IF(OR($V619&lt;2.7,$V619&gt;90),"Age OOR",AX619+1.6449*VLOOKUP(AX$14&amp;"-rse-"&amp;$G619,Equations!$G:$I,3,0)))</f>
        <v/>
      </c>
      <c r="BA619" s="10" t="str">
        <f t="shared" si="240"/>
        <v/>
      </c>
      <c r="BB619" s="10" t="str">
        <f>IF($AB619="","",IF(OR($V619&lt;2.7,$V619&gt;90),"Age OOR",($AB619-AX619)/VLOOKUP(AX$14&amp;"-rse-"&amp;$G619,Equations!$G:$I,3,0)))</f>
        <v/>
      </c>
      <c r="BC619" s="10" t="str">
        <f>IF($AC619="","",IF(OR($V619&lt;2.7,$V619&gt;90),"Age OOR",VLOOKUP(BC$14&amp;"-int-"&amp;$H619,Equations!$G:$I,3,0)+VLOOKUP(BC$14&amp;"-sexo-"&amp;$H619,Equations!$G:$I,3,0)*$U619+VLOOKUP(BC$14&amp;"-edad-"&amp;$H619,Equations!$G:$I,3,0)*$V619+VLOOKUP(BC$14&amp;"-est-"&amp;$H619,Equations!$G:$I,3,0)*(1/$W619)+VLOOKUP(BC$14&amp;"-imc-"&amp;$H619,Equations!$G:$I,3,0)*(1/$Q619)))</f>
        <v/>
      </c>
      <c r="BD619" s="10" t="str">
        <f>IF($AC619="","",IF(OR($V619&lt;2.7,$V619&gt;90),"Age OOR",BC619-1.6449*VLOOKUP(BC$14&amp;"-rse-"&amp;$H619,Equations!$G:$I,3,0)))</f>
        <v/>
      </c>
      <c r="BE619" s="10" t="str">
        <f>IF($AC619="","",IF(OR($V619&lt;2.7,$V619&gt;90),"Age OOR",BC619+1.6449*VLOOKUP(BC$14&amp;"-rse-"&amp;$H619,Equations!$G:$I,3,0)))</f>
        <v/>
      </c>
      <c r="BF619" s="10" t="str">
        <f t="shared" si="241"/>
        <v/>
      </c>
      <c r="BG619" s="10" t="str">
        <f>IF($AC619="","",IF(OR($V619&lt;2.7,$V619&gt;90),"Age OOR",($AC619-BC619)/VLOOKUP(BC$14&amp;"-rse-"&amp;$H619,Equations!$G:$I,3,0)))</f>
        <v/>
      </c>
      <c r="BH619" s="10" t="str">
        <f>IF($AD619="","",IF(OR($V619&lt;2.7,$V619&gt;90),"Age OOR",VLOOKUP(BH$14&amp;"-int-"&amp;$I619,Equations!$G:$I,3,0)+VLOOKUP(BH$14&amp;"-sexo-"&amp;$I619,Equations!$G:$I,3,0)*$U619+VLOOKUP(BH$14&amp;"-edad-"&amp;$I619,Equations!$G:$I,3,0)*$V619+VLOOKUP(BH$14&amp;"-est-"&amp;$I619,Equations!$G:$I,3,0)*(1/$W619)+VLOOKUP(BH$14&amp;"-imc-"&amp;$I619,Equations!$G:$I,3,0)*(1/$Q619)))</f>
        <v/>
      </c>
      <c r="BI619" s="10" t="str">
        <f>IF($AD619="","",IF(OR($V619&lt;2.7,$V619&gt;90),"Age OOR",BH619-1.6449*VLOOKUP(BH$14&amp;"-rse-"&amp;$I619,Equations!$G:$I,3,0)))</f>
        <v/>
      </c>
      <c r="BJ619" s="10" t="str">
        <f>IF($AD619="","",IF(OR($V619&lt;2.7,$V619&gt;90),"Age OOR",BH619+1.6449*VLOOKUP(BH$14&amp;"-rse-"&amp;$I619,Equations!$G:$I,3,0)))</f>
        <v/>
      </c>
      <c r="BK619" s="10" t="str">
        <f t="shared" si="242"/>
        <v/>
      </c>
      <c r="BL619" s="10" t="str">
        <f>IF($AD619="","",IF(OR($V619&lt;2.7,$V619&gt;90),"Age OOR",($AD619-BH619)/VLOOKUP(BH$14&amp;"-rse-"&amp;$I619,Equations!$G:$I,3,0)))</f>
        <v/>
      </c>
      <c r="BM619" s="10" t="str">
        <f>IF($AE619="","",IF(OR($V619&lt;2.7,$V619&gt;90),"Age OOR",VLOOKUP(BM$14&amp;"-int-"&amp;$J619,Equations!$G:$I,3,0)+VLOOKUP(BM$14&amp;"-sexo-"&amp;$J619,Equations!$G:$I,3,0)*$U619+VLOOKUP(BM$14&amp;"-edad-"&amp;$J619,Equations!$G:$I,3,0)*$V619+VLOOKUP(BM$14&amp;"-est-"&amp;$J619,Equations!$G:$I,3,0)*(1/$W619)+VLOOKUP(BM$14&amp;"-imc-"&amp;$J619,Equations!$G:$I,3,0)*(1/$Q619)))</f>
        <v/>
      </c>
      <c r="BN619" s="10" t="str">
        <f>IF($AE619="","",IF(OR($V619&lt;2.7,$V619&gt;90),"Age OOR",BM619-1.6449*VLOOKUP(BM$14&amp;"-rse-"&amp;$J619,Equations!$G:$I,3,0)))</f>
        <v/>
      </c>
      <c r="BO619" s="10" t="str">
        <f>IF($AE619="","",IF(OR($V619&lt;2.7,$V619&gt;90),"Age OOR",BM619+1.6449*VLOOKUP(BM$14&amp;"-rse-"&amp;$J619,Equations!$G:$I,3,0)))</f>
        <v/>
      </c>
      <c r="BP619" s="10" t="str">
        <f t="shared" si="243"/>
        <v/>
      </c>
      <c r="BQ619" s="10" t="str">
        <f>IF($AE619="","",IF(OR($V619&lt;2.7,$V619&gt;90),"Age OOR",($AE619-BM619)/VLOOKUP(BM$14&amp;"-rse-"&amp;$J619,Equations!$G:$I,3,0)))</f>
        <v/>
      </c>
      <c r="BR619" s="10" t="str">
        <f>IF($AF619="","",IF(OR($V619&lt;2.7,$V619&gt;90),"Age OOR",VLOOKUP(BR$14&amp;"-int-"&amp;$K619,Equations!$G:$I,3,0)+VLOOKUP(BR$14&amp;"-sexo-"&amp;$K619,Equations!$G:$I,3,0)*$U619+VLOOKUP(BR$14&amp;"-edad-"&amp;$K619,Equations!$G:$I,3,0)*$V619+VLOOKUP(BR$14&amp;"-est-"&amp;$K619,Equations!$G:$I,3,0)*(1/$W619)+VLOOKUP(BR$14&amp;"-imc-"&amp;$K619,Equations!$G:$I,3,0)*(1/$Q619)))</f>
        <v/>
      </c>
      <c r="BS619" s="10" t="str">
        <f>IF($AF619="","",IF(OR($V619&lt;2.7,$V619&gt;90),"Age OOR",BR619-1.6449*VLOOKUP(BR$14&amp;"-rse-"&amp;$K619,Equations!$G:$I,3,0)))</f>
        <v/>
      </c>
      <c r="BT619" s="10" t="str">
        <f>IF($AF619="","",IF(OR($V619&lt;2.7,$V619&gt;90),"Age OOR",BR619+1.6449*VLOOKUP(BR$14&amp;"-rse-"&amp;$K619,Equations!$G:$I,3,0)))</f>
        <v/>
      </c>
      <c r="BU619" s="10" t="str">
        <f t="shared" si="244"/>
        <v/>
      </c>
      <c r="BV619" s="10" t="str">
        <f>IF($AF619="","",IF(OR($V619&lt;2.7,$V619&gt;90),"Age OOR",($AF619-BR619)/VLOOKUP(BR$14&amp;"-rse-"&amp;$K619,Equations!$G:$I,3,0)))</f>
        <v/>
      </c>
      <c r="BW619" s="10" t="str">
        <f>IF($AG619="","",IF(OR($V619&lt;2.7,$V619&gt;90),"Age OOR",VLOOKUP(BW$14&amp;"-int-"&amp;$L619,Equations!$G:$I,3,0)+VLOOKUP(BW$14&amp;"-sexo-"&amp;$L619,Equations!$G:$I,3,0)*$U619+VLOOKUP(BW$14&amp;"-edad-"&amp;$L619,Equations!$G:$I,3,0)*$V619+VLOOKUP(BW$14&amp;"-est-"&amp;$L619,Equations!$G:$I,3,0)*(1/$W619)+VLOOKUP(BW$14&amp;"-imc-"&amp;$L619,Equations!$G:$I,3,0)*(1/$Q619)))</f>
        <v/>
      </c>
      <c r="BX619" s="10" t="str">
        <f>IF($AG619="","",IF(OR($V619&lt;2.7,$V619&gt;90),"Age OOR",BW619-1.6449*VLOOKUP(BW$14&amp;"-rse-"&amp;$L619,Equations!$G:$I,3,0)))</f>
        <v/>
      </c>
      <c r="BY619" s="10" t="str">
        <f>IF($AG619="","",IF(OR($V619&lt;2.7,$V619&gt;90),"Age OOR",BW619+1.6449*VLOOKUP(BW$14&amp;"-rse-"&amp;$L619,Equations!$G:$I,3,0)))</f>
        <v/>
      </c>
      <c r="BZ619" s="10" t="str">
        <f t="shared" si="245"/>
        <v/>
      </c>
      <c r="CA619" s="10" t="str">
        <f>IF($AG619="","",IF(OR($V619&lt;2.7,$V619&gt;90),"Age OOR",($AG619-BW619)/VLOOKUP(BW$14&amp;"-rse-"&amp;$L619,Equations!$G:$I,3,0)))</f>
        <v/>
      </c>
      <c r="CB619" s="10" t="str">
        <f>IF($AH619="","",IF(OR($V619&lt;2.7,$V619&gt;90),"Age OOR",VLOOKUP(CB$14&amp;"-int-"&amp;$M619,Equations!$G:$I,3,0)+VLOOKUP(CB$14&amp;"-sexo-"&amp;$M619,Equations!$G:$I,3,0)*$U619+VLOOKUP(CB$14&amp;"-edad-"&amp;$M619,Equations!$G:$I,3,0)*$V619+VLOOKUP(CB$14&amp;"-est-"&amp;$M619,Equations!$G:$I,3,0)*(1/$W619)+VLOOKUP(CB$14&amp;"-imc-"&amp;$M619,Equations!$G:$I,3,0)*(1/$Q619)))</f>
        <v/>
      </c>
      <c r="CC619" s="10" t="str">
        <f>IF($AH619="","",IF(OR($V619&lt;2.7,$V619&gt;90),"Age OOR",CB619-1.6449*VLOOKUP(CB$14&amp;"-rse-"&amp;$M619,Equations!$G:$I,3,0)))</f>
        <v/>
      </c>
      <c r="CD619" s="10" t="str">
        <f>IF($AH619="","",IF(OR($V619&lt;2.7,$V619&gt;90),"Age OOR",CB619+1.6449*VLOOKUP(CB$14&amp;"-rse-"&amp;$M619,Equations!$G:$I,3,0)))</f>
        <v/>
      </c>
      <c r="CE619" s="10" t="str">
        <f t="shared" si="246"/>
        <v/>
      </c>
      <c r="CF619" s="10" t="str">
        <f>IF($AH619="","",IF(OR($V619&lt;2.7,$V619&gt;90),"Age OOR",($AH619-CB619)/VLOOKUP(CB$14&amp;"-rse-"&amp;$M619,Equations!$G:$I,3,0)))</f>
        <v/>
      </c>
      <c r="CG619" s="10" t="str">
        <f>IF($AI619="","",IF(OR($V619&lt;2.7,$V619&gt;90),"Age OOR",VLOOKUP(CG$14&amp;"-int-"&amp;$N619,Equations!$G:$I,3,0)+VLOOKUP(CG$14&amp;"-sexo-"&amp;$N619,Equations!$G:$I,3,0)*$U619+VLOOKUP(CG$14&amp;"-edad-"&amp;$N619,Equations!$G:$I,3,0)*$V619+VLOOKUP(CG$14&amp;"-est-"&amp;$N619,Equations!$G:$I,3,0)*(1/$W619)+VLOOKUP(CG$14&amp;"-imc-"&amp;$N619,Equations!$G:$I,3,0)*(1/$Q619)))</f>
        <v/>
      </c>
      <c r="CH619" s="10" t="str">
        <f>IF($AI619="","",IF(OR($V619&lt;2.7,$V619&gt;90),"Age OOR",CG619-1.6449*VLOOKUP(CG$14&amp;"-rse-"&amp;$N619,Equations!$G:$I,3,0)))</f>
        <v/>
      </c>
      <c r="CI619" s="10" t="str">
        <f>IF($AI619="","",IF(OR($V619&lt;2.7,$V619&gt;90),"Age OOR",CG619+1.6449*VLOOKUP(CG$14&amp;"-rse-"&amp;$N619,Equations!$G:$I,3,0)))</f>
        <v/>
      </c>
      <c r="CJ619" s="10" t="str">
        <f t="shared" si="247"/>
        <v/>
      </c>
      <c r="CK619" s="10" t="str">
        <f>IF($AI619="","",IF(OR($V619&lt;2.7,$V619&gt;90),"Age OOR",($AI619-CG619)/VLOOKUP(CG$14&amp;"-rse-"&amp;$N619,Equations!$G:$I,3,0)))</f>
        <v/>
      </c>
      <c r="CL619" s="10" t="str">
        <f>IF($AJ619="","",IF(OR($V619&lt;2.7,$V619&gt;90),"Age OOR",VLOOKUP(CL$14&amp;"-int-"&amp;$O619,Equations!$G:$I,3,0)+VLOOKUP(CL$14&amp;"-sexo-"&amp;$O619,Equations!$G:$I,3,0)*$U619+VLOOKUP(CL$14&amp;"-edad-"&amp;$O619,Equations!$G:$I,3,0)*$V619+VLOOKUP(CL$14&amp;"-est-"&amp;$O619,Equations!$G:$I,3,0)*(1/$W619)+VLOOKUP(CL$14&amp;"-imc-"&amp;$O619,Equations!$G:$I,3,0)*(1/$Q619)))</f>
        <v/>
      </c>
      <c r="CM619" s="10" t="str">
        <f>IF($AJ619="","",IF(OR($V619&lt;2.7,$V619&gt;90),"Age OOR",CL619-1.6449*VLOOKUP(CL$14&amp;"-rse-"&amp;$O619,Equations!$G:$I,3,0)))</f>
        <v/>
      </c>
      <c r="CN619" s="10" t="str">
        <f>IF($AJ619="","",IF(OR($V619&lt;2.7,$V619&gt;90),"Age OOR",CL619+1.6449*VLOOKUP(CL$14&amp;"-rse-"&amp;$O619,Equations!$G:$I,3,0)))</f>
        <v/>
      </c>
      <c r="CO619" s="10" t="str">
        <f t="shared" si="248"/>
        <v/>
      </c>
      <c r="CP619" s="10" t="str">
        <f>IF($AJ619="","",IF(OR($V619&lt;2.7,$V619&gt;90),"Age OOR",($AJ619-CL619)/VLOOKUP(CL$14&amp;"-rse-"&amp;$O619,Equations!$G:$I,3,0)))</f>
        <v/>
      </c>
      <c r="CQ619" s="10" t="str">
        <f>IF($AK619="","",IF(OR($V619&lt;2.7,$V619&gt;90),"Age OOR",EXP(VLOOKUP(CQ$14&amp;"-int-"&amp;$P619,Equations!$G:$I,3,0)+VLOOKUP(CQ$14&amp;"-sexo-"&amp;$P619,Equations!$G:$I,3,0)*$U619+VLOOKUP(CQ$14&amp;"-edad-"&amp;$P619,Equations!$G:$I,3,0)*$V619+VLOOKUP(CQ$14&amp;"-est-"&amp;$P619,Equations!$G:$I,3,0)*(1/$W619)+VLOOKUP(CQ$14&amp;"-imc-"&amp;$P619,Equations!$G:$I,3,0)*(1/$Q619))))</f>
        <v/>
      </c>
      <c r="CR619" s="10" t="str">
        <f>IF($AK619="","",IF(OR($V619&lt;2.7,$V619&gt;90),"Age OOR",EXP(LN(CQ619)-1.6449*VLOOKUP(CQ$14&amp;"-rse-"&amp;$P619,Equations!$G:$I,3,0))))</f>
        <v/>
      </c>
      <c r="CS619" s="10" t="str">
        <f>IF($AK619="","",IF(OR($V619&lt;2.7,$V619&gt;90),"Age OOR",EXP(LN(CQ619)+1.6449*VLOOKUP(CQ$14&amp;"-rse-"&amp;$P619,Equations!$G:$I,3,0))))</f>
        <v/>
      </c>
      <c r="CT619" s="10" t="str">
        <f t="shared" si="249"/>
        <v/>
      </c>
      <c r="CU619" s="10" t="str">
        <f>IF($AK619="","",IF(OR($V619&lt;2.7,$V619&gt;90),"Age OOR",(LN($AK619)-LN(CQ619))/VLOOKUP(CQ$14&amp;"-rse-"&amp;$P619,Equations!$G:$I,3,0)))</f>
        <v/>
      </c>
      <c r="CV619" s="47"/>
    </row>
    <row r="620" spans="5:123" x14ac:dyDescent="0.2">
      <c r="E620" s="23" t="str">
        <f t="shared" si="225"/>
        <v>Age out of range</v>
      </c>
      <c r="F620" s="23" t="str">
        <f t="shared" si="226"/>
        <v>Age out of range</v>
      </c>
      <c r="G620" s="23" t="str">
        <f t="shared" si="227"/>
        <v>Age out of range</v>
      </c>
      <c r="H620" s="23" t="str">
        <f t="shared" si="228"/>
        <v>Age out of range</v>
      </c>
      <c r="I620" s="23" t="str">
        <f t="shared" si="229"/>
        <v>Age out of range</v>
      </c>
      <c r="J620" s="23" t="str">
        <f t="shared" si="230"/>
        <v>Age out of range</v>
      </c>
      <c r="K620" s="23" t="str">
        <f t="shared" si="231"/>
        <v>Age out of range</v>
      </c>
      <c r="L620" s="23" t="str">
        <f t="shared" si="232"/>
        <v>Age out of range</v>
      </c>
      <c r="M620" s="23" t="str">
        <f t="shared" si="233"/>
        <v>Age out of range</v>
      </c>
      <c r="N620" s="23" t="str">
        <f t="shared" si="234"/>
        <v>Age out of range</v>
      </c>
      <c r="O620" s="23" t="str">
        <f t="shared" si="235"/>
        <v>Age out of range</v>
      </c>
      <c r="P620" s="23" t="str">
        <f t="shared" si="236"/>
        <v>Age out of range</v>
      </c>
      <c r="Q620" s="23" t="e">
        <f t="shared" si="237"/>
        <v>#DIV/0!</v>
      </c>
      <c r="R620" s="17"/>
      <c r="S620" s="23">
        <v>604</v>
      </c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7"/>
      <c r="AM620" s="47"/>
      <c r="AN620" s="10" t="str">
        <f>IF($Z620="","",IF(OR($V620&lt;2.7,$V620&gt;90),"Age OOR",VLOOKUP(AN$14&amp;"-int-"&amp;$E620,Equations!$G:$I,3,0)+VLOOKUP(AN$14&amp;"-sexo-"&amp;$E620,Equations!$G:$I,3,0)*$U620+VLOOKUP(AN$14&amp;"-edad-"&amp;$E620,Equations!$G:$I,3,0)*$V620+VLOOKUP(AN$14&amp;"-est-"&amp;$E620,Equations!$G:$I,3,0)*(1/$W620)+VLOOKUP(AN$14&amp;"-imc-"&amp;$E620,Equations!$G:$I,3,0)*(1/$Q620)))</f>
        <v/>
      </c>
      <c r="AO620" s="10" t="str">
        <f>IF($Z620="","",IF(OR($V620&lt;2.7,$V620&gt;90),"Age OOR",AN620-1.6449*VLOOKUP(AN$14&amp;"-rse-"&amp;$E620,Equations!$G:$I,3,0)))</f>
        <v/>
      </c>
      <c r="AP620" s="10" t="str">
        <f>IF($Z620="","",IF(OR($V620&lt;2.7,$V620&gt;90),"Age OOR",AN620+1.6449*VLOOKUP(AN$14&amp;"-rse-"&amp;$E620,Equations!$G:$I,3,0)))</f>
        <v/>
      </c>
      <c r="AQ620" s="10" t="str">
        <f t="shared" si="238"/>
        <v/>
      </c>
      <c r="AR620" s="10" t="str">
        <f>IF($Z620="","",IF(OR($V620&lt;2.7,$V620&gt;90),"Age OOR",($Z620-AN620)/VLOOKUP(AN$14&amp;"-rse-"&amp;$E620,Equations!$G:$I,3,0)))</f>
        <v/>
      </c>
      <c r="AS620" s="10" t="str">
        <f>IF($AA620="","",IF(OR($V620&lt;2.7,$V620&gt;90),"Age OOR",VLOOKUP(AS$14&amp;"-int-"&amp;$F620,Equations!$G:$I,3,0)+VLOOKUP(AS$14&amp;"-sexo-"&amp;$F620,Equations!$G:$I,3,0)*$U620+VLOOKUP(AS$14&amp;"-edad-"&amp;$F620,Equations!$G:$I,3,0)*$V620+VLOOKUP(AS$14&amp;"-est-"&amp;$F620,Equations!$G:$I,3,0)*(1/$W620)+VLOOKUP(AS$14&amp;"-imc-"&amp;$F620,Equations!$G:$I,3,0)*(1/$Q620)))</f>
        <v/>
      </c>
      <c r="AT620" s="10" t="str">
        <f>IF($AA620="","",IF(OR($V620&lt;2.7,$V620&gt;90),"Age OOR",AS620-1.6449*VLOOKUP(AS$14&amp;"-rse-"&amp;$F620,Equations!$G:$I,3,0)))</f>
        <v/>
      </c>
      <c r="AU620" s="10" t="str">
        <f>IF($AA620="","",IF(OR($V620&lt;2.7,$V620&gt;90),"Age OOR",AS620+1.6449*VLOOKUP(AS$14&amp;"-rse-"&amp;$F620,Equations!$G:$I,3,0)))</f>
        <v/>
      </c>
      <c r="AV620" s="10" t="str">
        <f t="shared" si="239"/>
        <v/>
      </c>
      <c r="AW620" s="10" t="str">
        <f>IF($AA620="","",IF(OR($V620&lt;2.7,$V620&gt;90),"Age OOR",($AA620-AS620)/VLOOKUP(AS$14&amp;"-rse-"&amp;$F620,Equations!$G:$I,3,0)))</f>
        <v/>
      </c>
      <c r="AX620" s="10" t="str">
        <f>IF($AB620="","",IF(OR($V620&lt;2.7,$V620&gt;90),"Age OOR",VLOOKUP(AX$14&amp;"-int-"&amp;$G620,Equations!$G:$I,3,0)+VLOOKUP(AX$14&amp;"-sexo-"&amp;$G620,Equations!$G:$I,3,0)*$U620+VLOOKUP(AX$14&amp;"-edad-"&amp;$G620,Equations!$G:$I,3,0)*$V620+VLOOKUP(AX$14&amp;"-est-"&amp;$G620,Equations!$G:$I,3,0)*(1/$W620)+VLOOKUP(AX$14&amp;"-imc-"&amp;$G620,Equations!$G:$I,3,0)*(1/$Q620)))</f>
        <v/>
      </c>
      <c r="AY620" s="10" t="str">
        <f>IF($AB620="","",IF(OR($V620&lt;2.7,$V620&gt;90),"Age OOR",AX620-1.6449*VLOOKUP(AX$14&amp;"-rse-"&amp;$G620,Equations!$G:$I,3,0)))</f>
        <v/>
      </c>
      <c r="AZ620" s="10" t="str">
        <f>IF($AB620="","",IF(OR($V620&lt;2.7,$V620&gt;90),"Age OOR",AX620+1.6449*VLOOKUP(AX$14&amp;"-rse-"&amp;$G620,Equations!$G:$I,3,0)))</f>
        <v/>
      </c>
      <c r="BA620" s="10" t="str">
        <f t="shared" si="240"/>
        <v/>
      </c>
      <c r="BB620" s="10" t="str">
        <f>IF($AB620="","",IF(OR($V620&lt;2.7,$V620&gt;90),"Age OOR",($AB620-AX620)/VLOOKUP(AX$14&amp;"-rse-"&amp;$G620,Equations!$G:$I,3,0)))</f>
        <v/>
      </c>
      <c r="BC620" s="10" t="str">
        <f>IF($AC620="","",IF(OR($V620&lt;2.7,$V620&gt;90),"Age OOR",VLOOKUP(BC$14&amp;"-int-"&amp;$H620,Equations!$G:$I,3,0)+VLOOKUP(BC$14&amp;"-sexo-"&amp;$H620,Equations!$G:$I,3,0)*$U620+VLOOKUP(BC$14&amp;"-edad-"&amp;$H620,Equations!$G:$I,3,0)*$V620+VLOOKUP(BC$14&amp;"-est-"&amp;$H620,Equations!$G:$I,3,0)*(1/$W620)+VLOOKUP(BC$14&amp;"-imc-"&amp;$H620,Equations!$G:$I,3,0)*(1/$Q620)))</f>
        <v/>
      </c>
      <c r="BD620" s="10" t="str">
        <f>IF($AC620="","",IF(OR($V620&lt;2.7,$V620&gt;90),"Age OOR",BC620-1.6449*VLOOKUP(BC$14&amp;"-rse-"&amp;$H620,Equations!$G:$I,3,0)))</f>
        <v/>
      </c>
      <c r="BE620" s="10" t="str">
        <f>IF($AC620="","",IF(OR($V620&lt;2.7,$V620&gt;90),"Age OOR",BC620+1.6449*VLOOKUP(BC$14&amp;"-rse-"&amp;$H620,Equations!$G:$I,3,0)))</f>
        <v/>
      </c>
      <c r="BF620" s="10" t="str">
        <f t="shared" si="241"/>
        <v/>
      </c>
      <c r="BG620" s="10" t="str">
        <f>IF($AC620="","",IF(OR($V620&lt;2.7,$V620&gt;90),"Age OOR",($AC620-BC620)/VLOOKUP(BC$14&amp;"-rse-"&amp;$H620,Equations!$G:$I,3,0)))</f>
        <v/>
      </c>
      <c r="BH620" s="10" t="str">
        <f>IF($AD620="","",IF(OR($V620&lt;2.7,$V620&gt;90),"Age OOR",VLOOKUP(BH$14&amp;"-int-"&amp;$I620,Equations!$G:$I,3,0)+VLOOKUP(BH$14&amp;"-sexo-"&amp;$I620,Equations!$G:$I,3,0)*$U620+VLOOKUP(BH$14&amp;"-edad-"&amp;$I620,Equations!$G:$I,3,0)*$V620+VLOOKUP(BH$14&amp;"-est-"&amp;$I620,Equations!$G:$I,3,0)*(1/$W620)+VLOOKUP(BH$14&amp;"-imc-"&amp;$I620,Equations!$G:$I,3,0)*(1/$Q620)))</f>
        <v/>
      </c>
      <c r="BI620" s="10" t="str">
        <f>IF($AD620="","",IF(OR($V620&lt;2.7,$V620&gt;90),"Age OOR",BH620-1.6449*VLOOKUP(BH$14&amp;"-rse-"&amp;$I620,Equations!$G:$I,3,0)))</f>
        <v/>
      </c>
      <c r="BJ620" s="10" t="str">
        <f>IF($AD620="","",IF(OR($V620&lt;2.7,$V620&gt;90),"Age OOR",BH620+1.6449*VLOOKUP(BH$14&amp;"-rse-"&amp;$I620,Equations!$G:$I,3,0)))</f>
        <v/>
      </c>
      <c r="BK620" s="10" t="str">
        <f t="shared" si="242"/>
        <v/>
      </c>
      <c r="BL620" s="10" t="str">
        <f>IF($AD620="","",IF(OR($V620&lt;2.7,$V620&gt;90),"Age OOR",($AD620-BH620)/VLOOKUP(BH$14&amp;"-rse-"&amp;$I620,Equations!$G:$I,3,0)))</f>
        <v/>
      </c>
      <c r="BM620" s="10" t="str">
        <f>IF($AE620="","",IF(OR($V620&lt;2.7,$V620&gt;90),"Age OOR",VLOOKUP(BM$14&amp;"-int-"&amp;$J620,Equations!$G:$I,3,0)+VLOOKUP(BM$14&amp;"-sexo-"&amp;$J620,Equations!$G:$I,3,0)*$U620+VLOOKUP(BM$14&amp;"-edad-"&amp;$J620,Equations!$G:$I,3,0)*$V620+VLOOKUP(BM$14&amp;"-est-"&amp;$J620,Equations!$G:$I,3,0)*(1/$W620)+VLOOKUP(BM$14&amp;"-imc-"&amp;$J620,Equations!$G:$I,3,0)*(1/$Q620)))</f>
        <v/>
      </c>
      <c r="BN620" s="10" t="str">
        <f>IF($AE620="","",IF(OR($V620&lt;2.7,$V620&gt;90),"Age OOR",BM620-1.6449*VLOOKUP(BM$14&amp;"-rse-"&amp;$J620,Equations!$G:$I,3,0)))</f>
        <v/>
      </c>
      <c r="BO620" s="10" t="str">
        <f>IF($AE620="","",IF(OR($V620&lt;2.7,$V620&gt;90),"Age OOR",BM620+1.6449*VLOOKUP(BM$14&amp;"-rse-"&amp;$J620,Equations!$G:$I,3,0)))</f>
        <v/>
      </c>
      <c r="BP620" s="10" t="str">
        <f t="shared" si="243"/>
        <v/>
      </c>
      <c r="BQ620" s="10" t="str">
        <f>IF($AE620="","",IF(OR($V620&lt;2.7,$V620&gt;90),"Age OOR",($AE620-BM620)/VLOOKUP(BM$14&amp;"-rse-"&amp;$J620,Equations!$G:$I,3,0)))</f>
        <v/>
      </c>
      <c r="BR620" s="10" t="str">
        <f>IF($AF620="","",IF(OR($V620&lt;2.7,$V620&gt;90),"Age OOR",VLOOKUP(BR$14&amp;"-int-"&amp;$K620,Equations!$G:$I,3,0)+VLOOKUP(BR$14&amp;"-sexo-"&amp;$K620,Equations!$G:$I,3,0)*$U620+VLOOKUP(BR$14&amp;"-edad-"&amp;$K620,Equations!$G:$I,3,0)*$V620+VLOOKUP(BR$14&amp;"-est-"&amp;$K620,Equations!$G:$I,3,0)*(1/$W620)+VLOOKUP(BR$14&amp;"-imc-"&amp;$K620,Equations!$G:$I,3,0)*(1/$Q620)))</f>
        <v/>
      </c>
      <c r="BS620" s="10" t="str">
        <f>IF($AF620="","",IF(OR($V620&lt;2.7,$V620&gt;90),"Age OOR",BR620-1.6449*VLOOKUP(BR$14&amp;"-rse-"&amp;$K620,Equations!$G:$I,3,0)))</f>
        <v/>
      </c>
      <c r="BT620" s="10" t="str">
        <f>IF($AF620="","",IF(OR($V620&lt;2.7,$V620&gt;90),"Age OOR",BR620+1.6449*VLOOKUP(BR$14&amp;"-rse-"&amp;$K620,Equations!$G:$I,3,0)))</f>
        <v/>
      </c>
      <c r="BU620" s="10" t="str">
        <f t="shared" si="244"/>
        <v/>
      </c>
      <c r="BV620" s="10" t="str">
        <f>IF($AF620="","",IF(OR($V620&lt;2.7,$V620&gt;90),"Age OOR",($AF620-BR620)/VLOOKUP(BR$14&amp;"-rse-"&amp;$K620,Equations!$G:$I,3,0)))</f>
        <v/>
      </c>
      <c r="BW620" s="10" t="str">
        <f>IF($AG620="","",IF(OR($V620&lt;2.7,$V620&gt;90),"Age OOR",VLOOKUP(BW$14&amp;"-int-"&amp;$L620,Equations!$G:$I,3,0)+VLOOKUP(BW$14&amp;"-sexo-"&amp;$L620,Equations!$G:$I,3,0)*$U620+VLOOKUP(BW$14&amp;"-edad-"&amp;$L620,Equations!$G:$I,3,0)*$V620+VLOOKUP(BW$14&amp;"-est-"&amp;$L620,Equations!$G:$I,3,0)*(1/$W620)+VLOOKUP(BW$14&amp;"-imc-"&amp;$L620,Equations!$G:$I,3,0)*(1/$Q620)))</f>
        <v/>
      </c>
      <c r="BX620" s="10" t="str">
        <f>IF($AG620="","",IF(OR($V620&lt;2.7,$V620&gt;90),"Age OOR",BW620-1.6449*VLOOKUP(BW$14&amp;"-rse-"&amp;$L620,Equations!$G:$I,3,0)))</f>
        <v/>
      </c>
      <c r="BY620" s="10" t="str">
        <f>IF($AG620="","",IF(OR($V620&lt;2.7,$V620&gt;90),"Age OOR",BW620+1.6449*VLOOKUP(BW$14&amp;"-rse-"&amp;$L620,Equations!$G:$I,3,0)))</f>
        <v/>
      </c>
      <c r="BZ620" s="10" t="str">
        <f t="shared" si="245"/>
        <v/>
      </c>
      <c r="CA620" s="10" t="str">
        <f>IF($AG620="","",IF(OR($V620&lt;2.7,$V620&gt;90),"Age OOR",($AG620-BW620)/VLOOKUP(BW$14&amp;"-rse-"&amp;$L620,Equations!$G:$I,3,0)))</f>
        <v/>
      </c>
      <c r="CB620" s="10" t="str">
        <f>IF($AH620="","",IF(OR($V620&lt;2.7,$V620&gt;90),"Age OOR",VLOOKUP(CB$14&amp;"-int-"&amp;$M620,Equations!$G:$I,3,0)+VLOOKUP(CB$14&amp;"-sexo-"&amp;$M620,Equations!$G:$I,3,0)*$U620+VLOOKUP(CB$14&amp;"-edad-"&amp;$M620,Equations!$G:$I,3,0)*$V620+VLOOKUP(CB$14&amp;"-est-"&amp;$M620,Equations!$G:$I,3,0)*(1/$W620)+VLOOKUP(CB$14&amp;"-imc-"&amp;$M620,Equations!$G:$I,3,0)*(1/$Q620)))</f>
        <v/>
      </c>
      <c r="CC620" s="10" t="str">
        <f>IF($AH620="","",IF(OR($V620&lt;2.7,$V620&gt;90),"Age OOR",CB620-1.6449*VLOOKUP(CB$14&amp;"-rse-"&amp;$M620,Equations!$G:$I,3,0)))</f>
        <v/>
      </c>
      <c r="CD620" s="10" t="str">
        <f>IF($AH620="","",IF(OR($V620&lt;2.7,$V620&gt;90),"Age OOR",CB620+1.6449*VLOOKUP(CB$14&amp;"-rse-"&amp;$M620,Equations!$G:$I,3,0)))</f>
        <v/>
      </c>
      <c r="CE620" s="10" t="str">
        <f t="shared" si="246"/>
        <v/>
      </c>
      <c r="CF620" s="10" t="str">
        <f>IF($AH620="","",IF(OR($V620&lt;2.7,$V620&gt;90),"Age OOR",($AH620-CB620)/VLOOKUP(CB$14&amp;"-rse-"&amp;$M620,Equations!$G:$I,3,0)))</f>
        <v/>
      </c>
      <c r="CG620" s="10" t="str">
        <f>IF($AI620="","",IF(OR($V620&lt;2.7,$V620&gt;90),"Age OOR",VLOOKUP(CG$14&amp;"-int-"&amp;$N620,Equations!$G:$I,3,0)+VLOOKUP(CG$14&amp;"-sexo-"&amp;$N620,Equations!$G:$I,3,0)*$U620+VLOOKUP(CG$14&amp;"-edad-"&amp;$N620,Equations!$G:$I,3,0)*$V620+VLOOKUP(CG$14&amp;"-est-"&amp;$N620,Equations!$G:$I,3,0)*(1/$W620)+VLOOKUP(CG$14&amp;"-imc-"&amp;$N620,Equations!$G:$I,3,0)*(1/$Q620)))</f>
        <v/>
      </c>
      <c r="CH620" s="10" t="str">
        <f>IF($AI620="","",IF(OR($V620&lt;2.7,$V620&gt;90),"Age OOR",CG620-1.6449*VLOOKUP(CG$14&amp;"-rse-"&amp;$N620,Equations!$G:$I,3,0)))</f>
        <v/>
      </c>
      <c r="CI620" s="10" t="str">
        <f>IF($AI620="","",IF(OR($V620&lt;2.7,$V620&gt;90),"Age OOR",CG620+1.6449*VLOOKUP(CG$14&amp;"-rse-"&amp;$N620,Equations!$G:$I,3,0)))</f>
        <v/>
      </c>
      <c r="CJ620" s="10" t="str">
        <f t="shared" si="247"/>
        <v/>
      </c>
      <c r="CK620" s="10" t="str">
        <f>IF($AI620="","",IF(OR($V620&lt;2.7,$V620&gt;90),"Age OOR",($AI620-CG620)/VLOOKUP(CG$14&amp;"-rse-"&amp;$N620,Equations!$G:$I,3,0)))</f>
        <v/>
      </c>
      <c r="CL620" s="10" t="str">
        <f>IF($AJ620="","",IF(OR($V620&lt;2.7,$V620&gt;90),"Age OOR",VLOOKUP(CL$14&amp;"-int-"&amp;$O620,Equations!$G:$I,3,0)+VLOOKUP(CL$14&amp;"-sexo-"&amp;$O620,Equations!$G:$I,3,0)*$U620+VLOOKUP(CL$14&amp;"-edad-"&amp;$O620,Equations!$G:$I,3,0)*$V620+VLOOKUP(CL$14&amp;"-est-"&amp;$O620,Equations!$G:$I,3,0)*(1/$W620)+VLOOKUP(CL$14&amp;"-imc-"&amp;$O620,Equations!$G:$I,3,0)*(1/$Q620)))</f>
        <v/>
      </c>
      <c r="CM620" s="10" t="str">
        <f>IF($AJ620="","",IF(OR($V620&lt;2.7,$V620&gt;90),"Age OOR",CL620-1.6449*VLOOKUP(CL$14&amp;"-rse-"&amp;$O620,Equations!$G:$I,3,0)))</f>
        <v/>
      </c>
      <c r="CN620" s="10" t="str">
        <f>IF($AJ620="","",IF(OR($V620&lt;2.7,$V620&gt;90),"Age OOR",CL620+1.6449*VLOOKUP(CL$14&amp;"-rse-"&amp;$O620,Equations!$G:$I,3,0)))</f>
        <v/>
      </c>
      <c r="CO620" s="10" t="str">
        <f t="shared" si="248"/>
        <v/>
      </c>
      <c r="CP620" s="10" t="str">
        <f>IF($AJ620="","",IF(OR($V620&lt;2.7,$V620&gt;90),"Age OOR",($AJ620-CL620)/VLOOKUP(CL$14&amp;"-rse-"&amp;$O620,Equations!$G:$I,3,0)))</f>
        <v/>
      </c>
      <c r="CQ620" s="10" t="str">
        <f>IF($AK620="","",IF(OR($V620&lt;2.7,$V620&gt;90),"Age OOR",EXP(VLOOKUP(CQ$14&amp;"-int-"&amp;$P620,Equations!$G:$I,3,0)+VLOOKUP(CQ$14&amp;"-sexo-"&amp;$P620,Equations!$G:$I,3,0)*$U620+VLOOKUP(CQ$14&amp;"-edad-"&amp;$P620,Equations!$G:$I,3,0)*$V620+VLOOKUP(CQ$14&amp;"-est-"&amp;$P620,Equations!$G:$I,3,0)*(1/$W620)+VLOOKUP(CQ$14&amp;"-imc-"&amp;$P620,Equations!$G:$I,3,0)*(1/$Q620))))</f>
        <v/>
      </c>
      <c r="CR620" s="10" t="str">
        <f>IF($AK620="","",IF(OR($V620&lt;2.7,$V620&gt;90),"Age OOR",EXP(LN(CQ620)-1.6449*VLOOKUP(CQ$14&amp;"-rse-"&amp;$P620,Equations!$G:$I,3,0))))</f>
        <v/>
      </c>
      <c r="CS620" s="10" t="str">
        <f>IF($AK620="","",IF(OR($V620&lt;2.7,$V620&gt;90),"Age OOR",EXP(LN(CQ620)+1.6449*VLOOKUP(CQ$14&amp;"-rse-"&amp;$P620,Equations!$G:$I,3,0))))</f>
        <v/>
      </c>
      <c r="CT620" s="10" t="str">
        <f t="shared" si="249"/>
        <v/>
      </c>
      <c r="CU620" s="10" t="str">
        <f>IF($AK620="","",IF(OR($V620&lt;2.7,$V620&gt;90),"Age OOR",(LN($AK620)-LN(CQ620))/VLOOKUP(CQ$14&amp;"-rse-"&amp;$P620,Equations!$G:$I,3,0)))</f>
        <v/>
      </c>
      <c r="CV620" s="47"/>
    </row>
    <row r="621" spans="5:123" x14ac:dyDescent="0.2">
      <c r="E621" s="23" t="str">
        <f t="shared" si="225"/>
        <v>Age out of range</v>
      </c>
      <c r="F621" s="23" t="str">
        <f t="shared" si="226"/>
        <v>Age out of range</v>
      </c>
      <c r="G621" s="23" t="str">
        <f t="shared" si="227"/>
        <v>Age out of range</v>
      </c>
      <c r="H621" s="23" t="str">
        <f t="shared" si="228"/>
        <v>Age out of range</v>
      </c>
      <c r="I621" s="23" t="str">
        <f t="shared" si="229"/>
        <v>Age out of range</v>
      </c>
      <c r="J621" s="23" t="str">
        <f t="shared" si="230"/>
        <v>Age out of range</v>
      </c>
      <c r="K621" s="23" t="str">
        <f t="shared" si="231"/>
        <v>Age out of range</v>
      </c>
      <c r="L621" s="23" t="str">
        <f t="shared" si="232"/>
        <v>Age out of range</v>
      </c>
      <c r="M621" s="23" t="str">
        <f t="shared" si="233"/>
        <v>Age out of range</v>
      </c>
      <c r="N621" s="23" t="str">
        <f t="shared" si="234"/>
        <v>Age out of range</v>
      </c>
      <c r="O621" s="23" t="str">
        <f t="shared" si="235"/>
        <v>Age out of range</v>
      </c>
      <c r="P621" s="23" t="str">
        <f t="shared" si="236"/>
        <v>Age out of range</v>
      </c>
      <c r="Q621" s="23" t="e">
        <f t="shared" si="237"/>
        <v>#DIV/0!</v>
      </c>
      <c r="R621" s="17"/>
      <c r="S621" s="23">
        <v>605</v>
      </c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7"/>
      <c r="AM621" s="47"/>
      <c r="AN621" s="10" t="str">
        <f>IF($Z621="","",IF(OR($V621&lt;2.7,$V621&gt;90),"Age OOR",VLOOKUP(AN$14&amp;"-int-"&amp;$E621,Equations!$G:$I,3,0)+VLOOKUP(AN$14&amp;"-sexo-"&amp;$E621,Equations!$G:$I,3,0)*$U621+VLOOKUP(AN$14&amp;"-edad-"&amp;$E621,Equations!$G:$I,3,0)*$V621+VLOOKUP(AN$14&amp;"-est-"&amp;$E621,Equations!$G:$I,3,0)*(1/$W621)+VLOOKUP(AN$14&amp;"-imc-"&amp;$E621,Equations!$G:$I,3,0)*(1/$Q621)))</f>
        <v/>
      </c>
      <c r="AO621" s="10" t="str">
        <f>IF($Z621="","",IF(OR($V621&lt;2.7,$V621&gt;90),"Age OOR",AN621-1.6449*VLOOKUP(AN$14&amp;"-rse-"&amp;$E621,Equations!$G:$I,3,0)))</f>
        <v/>
      </c>
      <c r="AP621" s="10" t="str">
        <f>IF($Z621="","",IF(OR($V621&lt;2.7,$V621&gt;90),"Age OOR",AN621+1.6449*VLOOKUP(AN$14&amp;"-rse-"&amp;$E621,Equations!$G:$I,3,0)))</f>
        <v/>
      </c>
      <c r="AQ621" s="10" t="str">
        <f t="shared" si="238"/>
        <v/>
      </c>
      <c r="AR621" s="10" t="str">
        <f>IF($Z621="","",IF(OR($V621&lt;2.7,$V621&gt;90),"Age OOR",($Z621-AN621)/VLOOKUP(AN$14&amp;"-rse-"&amp;$E621,Equations!$G:$I,3,0)))</f>
        <v/>
      </c>
      <c r="AS621" s="10" t="str">
        <f>IF($AA621="","",IF(OR($V621&lt;2.7,$V621&gt;90),"Age OOR",VLOOKUP(AS$14&amp;"-int-"&amp;$F621,Equations!$G:$I,3,0)+VLOOKUP(AS$14&amp;"-sexo-"&amp;$F621,Equations!$G:$I,3,0)*$U621+VLOOKUP(AS$14&amp;"-edad-"&amp;$F621,Equations!$G:$I,3,0)*$V621+VLOOKUP(AS$14&amp;"-est-"&amp;$F621,Equations!$G:$I,3,0)*(1/$W621)+VLOOKUP(AS$14&amp;"-imc-"&amp;$F621,Equations!$G:$I,3,0)*(1/$Q621)))</f>
        <v/>
      </c>
      <c r="AT621" s="10" t="str">
        <f>IF($AA621="","",IF(OR($V621&lt;2.7,$V621&gt;90),"Age OOR",AS621-1.6449*VLOOKUP(AS$14&amp;"-rse-"&amp;$F621,Equations!$G:$I,3,0)))</f>
        <v/>
      </c>
      <c r="AU621" s="10" t="str">
        <f>IF($AA621="","",IF(OR($V621&lt;2.7,$V621&gt;90),"Age OOR",AS621+1.6449*VLOOKUP(AS$14&amp;"-rse-"&amp;$F621,Equations!$G:$I,3,0)))</f>
        <v/>
      </c>
      <c r="AV621" s="10" t="str">
        <f t="shared" si="239"/>
        <v/>
      </c>
      <c r="AW621" s="10" t="str">
        <f>IF($AA621="","",IF(OR($V621&lt;2.7,$V621&gt;90),"Age OOR",($AA621-AS621)/VLOOKUP(AS$14&amp;"-rse-"&amp;$F621,Equations!$G:$I,3,0)))</f>
        <v/>
      </c>
      <c r="AX621" s="10" t="str">
        <f>IF($AB621="","",IF(OR($V621&lt;2.7,$V621&gt;90),"Age OOR",VLOOKUP(AX$14&amp;"-int-"&amp;$G621,Equations!$G:$I,3,0)+VLOOKUP(AX$14&amp;"-sexo-"&amp;$G621,Equations!$G:$I,3,0)*$U621+VLOOKUP(AX$14&amp;"-edad-"&amp;$G621,Equations!$G:$I,3,0)*$V621+VLOOKUP(AX$14&amp;"-est-"&amp;$G621,Equations!$G:$I,3,0)*(1/$W621)+VLOOKUP(AX$14&amp;"-imc-"&amp;$G621,Equations!$G:$I,3,0)*(1/$Q621)))</f>
        <v/>
      </c>
      <c r="AY621" s="10" t="str">
        <f>IF($AB621="","",IF(OR($V621&lt;2.7,$V621&gt;90),"Age OOR",AX621-1.6449*VLOOKUP(AX$14&amp;"-rse-"&amp;$G621,Equations!$G:$I,3,0)))</f>
        <v/>
      </c>
      <c r="AZ621" s="10" t="str">
        <f>IF($AB621="","",IF(OR($V621&lt;2.7,$V621&gt;90),"Age OOR",AX621+1.6449*VLOOKUP(AX$14&amp;"-rse-"&amp;$G621,Equations!$G:$I,3,0)))</f>
        <v/>
      </c>
      <c r="BA621" s="10" t="str">
        <f t="shared" si="240"/>
        <v/>
      </c>
      <c r="BB621" s="10" t="str">
        <f>IF($AB621="","",IF(OR($V621&lt;2.7,$V621&gt;90),"Age OOR",($AB621-AX621)/VLOOKUP(AX$14&amp;"-rse-"&amp;$G621,Equations!$G:$I,3,0)))</f>
        <v/>
      </c>
      <c r="BC621" s="10" t="str">
        <f>IF($AC621="","",IF(OR($V621&lt;2.7,$V621&gt;90),"Age OOR",VLOOKUP(BC$14&amp;"-int-"&amp;$H621,Equations!$G:$I,3,0)+VLOOKUP(BC$14&amp;"-sexo-"&amp;$H621,Equations!$G:$I,3,0)*$U621+VLOOKUP(BC$14&amp;"-edad-"&amp;$H621,Equations!$G:$I,3,0)*$V621+VLOOKUP(BC$14&amp;"-est-"&amp;$H621,Equations!$G:$I,3,0)*(1/$W621)+VLOOKUP(BC$14&amp;"-imc-"&amp;$H621,Equations!$G:$I,3,0)*(1/$Q621)))</f>
        <v/>
      </c>
      <c r="BD621" s="10" t="str">
        <f>IF($AC621="","",IF(OR($V621&lt;2.7,$V621&gt;90),"Age OOR",BC621-1.6449*VLOOKUP(BC$14&amp;"-rse-"&amp;$H621,Equations!$G:$I,3,0)))</f>
        <v/>
      </c>
      <c r="BE621" s="10" t="str">
        <f>IF($AC621="","",IF(OR($V621&lt;2.7,$V621&gt;90),"Age OOR",BC621+1.6449*VLOOKUP(BC$14&amp;"-rse-"&amp;$H621,Equations!$G:$I,3,0)))</f>
        <v/>
      </c>
      <c r="BF621" s="10" t="str">
        <f t="shared" si="241"/>
        <v/>
      </c>
      <c r="BG621" s="10" t="str">
        <f>IF($AC621="","",IF(OR($V621&lt;2.7,$V621&gt;90),"Age OOR",($AC621-BC621)/VLOOKUP(BC$14&amp;"-rse-"&amp;$H621,Equations!$G:$I,3,0)))</f>
        <v/>
      </c>
      <c r="BH621" s="10" t="str">
        <f>IF($AD621="","",IF(OR($V621&lt;2.7,$V621&gt;90),"Age OOR",VLOOKUP(BH$14&amp;"-int-"&amp;$I621,Equations!$G:$I,3,0)+VLOOKUP(BH$14&amp;"-sexo-"&amp;$I621,Equations!$G:$I,3,0)*$U621+VLOOKUP(BH$14&amp;"-edad-"&amp;$I621,Equations!$G:$I,3,0)*$V621+VLOOKUP(BH$14&amp;"-est-"&amp;$I621,Equations!$G:$I,3,0)*(1/$W621)+VLOOKUP(BH$14&amp;"-imc-"&amp;$I621,Equations!$G:$I,3,0)*(1/$Q621)))</f>
        <v/>
      </c>
      <c r="BI621" s="10" t="str">
        <f>IF($AD621="","",IF(OR($V621&lt;2.7,$V621&gt;90),"Age OOR",BH621-1.6449*VLOOKUP(BH$14&amp;"-rse-"&amp;$I621,Equations!$G:$I,3,0)))</f>
        <v/>
      </c>
      <c r="BJ621" s="10" t="str">
        <f>IF($AD621="","",IF(OR($V621&lt;2.7,$V621&gt;90),"Age OOR",BH621+1.6449*VLOOKUP(BH$14&amp;"-rse-"&amp;$I621,Equations!$G:$I,3,0)))</f>
        <v/>
      </c>
      <c r="BK621" s="10" t="str">
        <f t="shared" si="242"/>
        <v/>
      </c>
      <c r="BL621" s="10" t="str">
        <f>IF($AD621="","",IF(OR($V621&lt;2.7,$V621&gt;90),"Age OOR",($AD621-BH621)/VLOOKUP(BH$14&amp;"-rse-"&amp;$I621,Equations!$G:$I,3,0)))</f>
        <v/>
      </c>
      <c r="BM621" s="10" t="str">
        <f>IF($AE621="","",IF(OR($V621&lt;2.7,$V621&gt;90),"Age OOR",VLOOKUP(BM$14&amp;"-int-"&amp;$J621,Equations!$G:$I,3,0)+VLOOKUP(BM$14&amp;"-sexo-"&amp;$J621,Equations!$G:$I,3,0)*$U621+VLOOKUP(BM$14&amp;"-edad-"&amp;$J621,Equations!$G:$I,3,0)*$V621+VLOOKUP(BM$14&amp;"-est-"&amp;$J621,Equations!$G:$I,3,0)*(1/$W621)+VLOOKUP(BM$14&amp;"-imc-"&amp;$J621,Equations!$G:$I,3,0)*(1/$Q621)))</f>
        <v/>
      </c>
      <c r="BN621" s="10" t="str">
        <f>IF($AE621="","",IF(OR($V621&lt;2.7,$V621&gt;90),"Age OOR",BM621-1.6449*VLOOKUP(BM$14&amp;"-rse-"&amp;$J621,Equations!$G:$I,3,0)))</f>
        <v/>
      </c>
      <c r="BO621" s="10" t="str">
        <f>IF($AE621="","",IF(OR($V621&lt;2.7,$V621&gt;90),"Age OOR",BM621+1.6449*VLOOKUP(BM$14&amp;"-rse-"&amp;$J621,Equations!$G:$I,3,0)))</f>
        <v/>
      </c>
      <c r="BP621" s="10" t="str">
        <f t="shared" si="243"/>
        <v/>
      </c>
      <c r="BQ621" s="10" t="str">
        <f>IF($AE621="","",IF(OR($V621&lt;2.7,$V621&gt;90),"Age OOR",($AE621-BM621)/VLOOKUP(BM$14&amp;"-rse-"&amp;$J621,Equations!$G:$I,3,0)))</f>
        <v/>
      </c>
      <c r="BR621" s="10" t="str">
        <f>IF($AF621="","",IF(OR($V621&lt;2.7,$V621&gt;90),"Age OOR",VLOOKUP(BR$14&amp;"-int-"&amp;$K621,Equations!$G:$I,3,0)+VLOOKUP(BR$14&amp;"-sexo-"&amp;$K621,Equations!$G:$I,3,0)*$U621+VLOOKUP(BR$14&amp;"-edad-"&amp;$K621,Equations!$G:$I,3,0)*$V621+VLOOKUP(BR$14&amp;"-est-"&amp;$K621,Equations!$G:$I,3,0)*(1/$W621)+VLOOKUP(BR$14&amp;"-imc-"&amp;$K621,Equations!$G:$I,3,0)*(1/$Q621)))</f>
        <v/>
      </c>
      <c r="BS621" s="10" t="str">
        <f>IF($AF621="","",IF(OR($V621&lt;2.7,$V621&gt;90),"Age OOR",BR621-1.6449*VLOOKUP(BR$14&amp;"-rse-"&amp;$K621,Equations!$G:$I,3,0)))</f>
        <v/>
      </c>
      <c r="BT621" s="10" t="str">
        <f>IF($AF621="","",IF(OR($V621&lt;2.7,$V621&gt;90),"Age OOR",BR621+1.6449*VLOOKUP(BR$14&amp;"-rse-"&amp;$K621,Equations!$G:$I,3,0)))</f>
        <v/>
      </c>
      <c r="BU621" s="10" t="str">
        <f t="shared" si="244"/>
        <v/>
      </c>
      <c r="BV621" s="10" t="str">
        <f>IF($AF621="","",IF(OR($V621&lt;2.7,$V621&gt;90),"Age OOR",($AF621-BR621)/VLOOKUP(BR$14&amp;"-rse-"&amp;$K621,Equations!$G:$I,3,0)))</f>
        <v/>
      </c>
      <c r="BW621" s="10" t="str">
        <f>IF($AG621="","",IF(OR($V621&lt;2.7,$V621&gt;90),"Age OOR",VLOOKUP(BW$14&amp;"-int-"&amp;$L621,Equations!$G:$I,3,0)+VLOOKUP(BW$14&amp;"-sexo-"&amp;$L621,Equations!$G:$I,3,0)*$U621+VLOOKUP(BW$14&amp;"-edad-"&amp;$L621,Equations!$G:$I,3,0)*$V621+VLOOKUP(BW$14&amp;"-est-"&amp;$L621,Equations!$G:$I,3,0)*(1/$W621)+VLOOKUP(BW$14&amp;"-imc-"&amp;$L621,Equations!$G:$I,3,0)*(1/$Q621)))</f>
        <v/>
      </c>
      <c r="BX621" s="10" t="str">
        <f>IF($AG621="","",IF(OR($V621&lt;2.7,$V621&gt;90),"Age OOR",BW621-1.6449*VLOOKUP(BW$14&amp;"-rse-"&amp;$L621,Equations!$G:$I,3,0)))</f>
        <v/>
      </c>
      <c r="BY621" s="10" t="str">
        <f>IF($AG621="","",IF(OR($V621&lt;2.7,$V621&gt;90),"Age OOR",BW621+1.6449*VLOOKUP(BW$14&amp;"-rse-"&amp;$L621,Equations!$G:$I,3,0)))</f>
        <v/>
      </c>
      <c r="BZ621" s="10" t="str">
        <f t="shared" si="245"/>
        <v/>
      </c>
      <c r="CA621" s="10" t="str">
        <f>IF($AG621="","",IF(OR($V621&lt;2.7,$V621&gt;90),"Age OOR",($AG621-BW621)/VLOOKUP(BW$14&amp;"-rse-"&amp;$L621,Equations!$G:$I,3,0)))</f>
        <v/>
      </c>
      <c r="CB621" s="10" t="str">
        <f>IF($AH621="","",IF(OR($V621&lt;2.7,$V621&gt;90),"Age OOR",VLOOKUP(CB$14&amp;"-int-"&amp;$M621,Equations!$G:$I,3,0)+VLOOKUP(CB$14&amp;"-sexo-"&amp;$M621,Equations!$G:$I,3,0)*$U621+VLOOKUP(CB$14&amp;"-edad-"&amp;$M621,Equations!$G:$I,3,0)*$V621+VLOOKUP(CB$14&amp;"-est-"&amp;$M621,Equations!$G:$I,3,0)*(1/$W621)+VLOOKUP(CB$14&amp;"-imc-"&amp;$M621,Equations!$G:$I,3,0)*(1/$Q621)))</f>
        <v/>
      </c>
      <c r="CC621" s="10" t="str">
        <f>IF($AH621="","",IF(OR($V621&lt;2.7,$V621&gt;90),"Age OOR",CB621-1.6449*VLOOKUP(CB$14&amp;"-rse-"&amp;$M621,Equations!$G:$I,3,0)))</f>
        <v/>
      </c>
      <c r="CD621" s="10" t="str">
        <f>IF($AH621="","",IF(OR($V621&lt;2.7,$V621&gt;90),"Age OOR",CB621+1.6449*VLOOKUP(CB$14&amp;"-rse-"&amp;$M621,Equations!$G:$I,3,0)))</f>
        <v/>
      </c>
      <c r="CE621" s="10" t="str">
        <f t="shared" si="246"/>
        <v/>
      </c>
      <c r="CF621" s="10" t="str">
        <f>IF($AH621="","",IF(OR($V621&lt;2.7,$V621&gt;90),"Age OOR",($AH621-CB621)/VLOOKUP(CB$14&amp;"-rse-"&amp;$M621,Equations!$G:$I,3,0)))</f>
        <v/>
      </c>
      <c r="CG621" s="10" t="str">
        <f>IF($AI621="","",IF(OR($V621&lt;2.7,$V621&gt;90),"Age OOR",VLOOKUP(CG$14&amp;"-int-"&amp;$N621,Equations!$G:$I,3,0)+VLOOKUP(CG$14&amp;"-sexo-"&amp;$N621,Equations!$G:$I,3,0)*$U621+VLOOKUP(CG$14&amp;"-edad-"&amp;$N621,Equations!$G:$I,3,0)*$V621+VLOOKUP(CG$14&amp;"-est-"&amp;$N621,Equations!$G:$I,3,0)*(1/$W621)+VLOOKUP(CG$14&amp;"-imc-"&amp;$N621,Equations!$G:$I,3,0)*(1/$Q621)))</f>
        <v/>
      </c>
      <c r="CH621" s="10" t="str">
        <f>IF($AI621="","",IF(OR($V621&lt;2.7,$V621&gt;90),"Age OOR",CG621-1.6449*VLOOKUP(CG$14&amp;"-rse-"&amp;$N621,Equations!$G:$I,3,0)))</f>
        <v/>
      </c>
      <c r="CI621" s="10" t="str">
        <f>IF($AI621="","",IF(OR($V621&lt;2.7,$V621&gt;90),"Age OOR",CG621+1.6449*VLOOKUP(CG$14&amp;"-rse-"&amp;$N621,Equations!$G:$I,3,0)))</f>
        <v/>
      </c>
      <c r="CJ621" s="10" t="str">
        <f t="shared" si="247"/>
        <v/>
      </c>
      <c r="CK621" s="10" t="str">
        <f>IF($AI621="","",IF(OR($V621&lt;2.7,$V621&gt;90),"Age OOR",($AI621-CG621)/VLOOKUP(CG$14&amp;"-rse-"&amp;$N621,Equations!$G:$I,3,0)))</f>
        <v/>
      </c>
      <c r="CL621" s="10" t="str">
        <f>IF($AJ621="","",IF(OR($V621&lt;2.7,$V621&gt;90),"Age OOR",VLOOKUP(CL$14&amp;"-int-"&amp;$O621,Equations!$G:$I,3,0)+VLOOKUP(CL$14&amp;"-sexo-"&amp;$O621,Equations!$G:$I,3,0)*$U621+VLOOKUP(CL$14&amp;"-edad-"&amp;$O621,Equations!$G:$I,3,0)*$V621+VLOOKUP(CL$14&amp;"-est-"&amp;$O621,Equations!$G:$I,3,0)*(1/$W621)+VLOOKUP(CL$14&amp;"-imc-"&amp;$O621,Equations!$G:$I,3,0)*(1/$Q621)))</f>
        <v/>
      </c>
      <c r="CM621" s="10" t="str">
        <f>IF($AJ621="","",IF(OR($V621&lt;2.7,$V621&gt;90),"Age OOR",CL621-1.6449*VLOOKUP(CL$14&amp;"-rse-"&amp;$O621,Equations!$G:$I,3,0)))</f>
        <v/>
      </c>
      <c r="CN621" s="10" t="str">
        <f>IF($AJ621="","",IF(OR($V621&lt;2.7,$V621&gt;90),"Age OOR",CL621+1.6449*VLOOKUP(CL$14&amp;"-rse-"&amp;$O621,Equations!$G:$I,3,0)))</f>
        <v/>
      </c>
      <c r="CO621" s="10" t="str">
        <f t="shared" si="248"/>
        <v/>
      </c>
      <c r="CP621" s="10" t="str">
        <f>IF($AJ621="","",IF(OR($V621&lt;2.7,$V621&gt;90),"Age OOR",($AJ621-CL621)/VLOOKUP(CL$14&amp;"-rse-"&amp;$O621,Equations!$G:$I,3,0)))</f>
        <v/>
      </c>
      <c r="CQ621" s="10" t="str">
        <f>IF($AK621="","",IF(OR($V621&lt;2.7,$V621&gt;90),"Age OOR",EXP(VLOOKUP(CQ$14&amp;"-int-"&amp;$P621,Equations!$G:$I,3,0)+VLOOKUP(CQ$14&amp;"-sexo-"&amp;$P621,Equations!$G:$I,3,0)*$U621+VLOOKUP(CQ$14&amp;"-edad-"&amp;$P621,Equations!$G:$I,3,0)*$V621+VLOOKUP(CQ$14&amp;"-est-"&amp;$P621,Equations!$G:$I,3,0)*(1/$W621)+VLOOKUP(CQ$14&amp;"-imc-"&amp;$P621,Equations!$G:$I,3,0)*(1/$Q621))))</f>
        <v/>
      </c>
      <c r="CR621" s="10" t="str">
        <f>IF($AK621="","",IF(OR($V621&lt;2.7,$V621&gt;90),"Age OOR",EXP(LN(CQ621)-1.6449*VLOOKUP(CQ$14&amp;"-rse-"&amp;$P621,Equations!$G:$I,3,0))))</f>
        <v/>
      </c>
      <c r="CS621" s="10" t="str">
        <f>IF($AK621="","",IF(OR($V621&lt;2.7,$V621&gt;90),"Age OOR",EXP(LN(CQ621)+1.6449*VLOOKUP(CQ$14&amp;"-rse-"&amp;$P621,Equations!$G:$I,3,0))))</f>
        <v/>
      </c>
      <c r="CT621" s="10" t="str">
        <f t="shared" si="249"/>
        <v/>
      </c>
      <c r="CU621" s="10" t="str">
        <f>IF($AK621="","",IF(OR($V621&lt;2.7,$V621&gt;90),"Age OOR",(LN($AK621)-LN(CQ621))/VLOOKUP(CQ$14&amp;"-rse-"&amp;$P621,Equations!$G:$I,3,0)))</f>
        <v/>
      </c>
      <c r="CV621" s="47"/>
    </row>
    <row r="622" spans="5:123" x14ac:dyDescent="0.2">
      <c r="E622" s="23" t="str">
        <f t="shared" si="225"/>
        <v>Age out of range</v>
      </c>
      <c r="F622" s="23" t="str">
        <f t="shared" si="226"/>
        <v>Age out of range</v>
      </c>
      <c r="G622" s="23" t="str">
        <f t="shared" si="227"/>
        <v>Age out of range</v>
      </c>
      <c r="H622" s="23" t="str">
        <f t="shared" si="228"/>
        <v>Age out of range</v>
      </c>
      <c r="I622" s="23" t="str">
        <f t="shared" si="229"/>
        <v>Age out of range</v>
      </c>
      <c r="J622" s="23" t="str">
        <f t="shared" si="230"/>
        <v>Age out of range</v>
      </c>
      <c r="K622" s="23" t="str">
        <f t="shared" si="231"/>
        <v>Age out of range</v>
      </c>
      <c r="L622" s="23" t="str">
        <f t="shared" si="232"/>
        <v>Age out of range</v>
      </c>
      <c r="M622" s="23" t="str">
        <f t="shared" si="233"/>
        <v>Age out of range</v>
      </c>
      <c r="N622" s="23" t="str">
        <f t="shared" si="234"/>
        <v>Age out of range</v>
      </c>
      <c r="O622" s="23" t="str">
        <f t="shared" si="235"/>
        <v>Age out of range</v>
      </c>
      <c r="P622" s="23" t="str">
        <f t="shared" si="236"/>
        <v>Age out of range</v>
      </c>
      <c r="Q622" s="23" t="e">
        <f t="shared" si="237"/>
        <v>#DIV/0!</v>
      </c>
      <c r="R622" s="17"/>
      <c r="S622" s="23">
        <v>606</v>
      </c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7"/>
      <c r="AM622" s="47"/>
      <c r="AN622" s="10" t="str">
        <f>IF($Z622="","",IF(OR($V622&lt;2.7,$V622&gt;90),"Age OOR",VLOOKUP(AN$14&amp;"-int-"&amp;$E622,Equations!$G:$I,3,0)+VLOOKUP(AN$14&amp;"-sexo-"&amp;$E622,Equations!$G:$I,3,0)*$U622+VLOOKUP(AN$14&amp;"-edad-"&amp;$E622,Equations!$G:$I,3,0)*$V622+VLOOKUP(AN$14&amp;"-est-"&amp;$E622,Equations!$G:$I,3,0)*(1/$W622)+VLOOKUP(AN$14&amp;"-imc-"&amp;$E622,Equations!$G:$I,3,0)*(1/$Q622)))</f>
        <v/>
      </c>
      <c r="AO622" s="10" t="str">
        <f>IF($Z622="","",IF(OR($V622&lt;2.7,$V622&gt;90),"Age OOR",AN622-1.6449*VLOOKUP(AN$14&amp;"-rse-"&amp;$E622,Equations!$G:$I,3,0)))</f>
        <v/>
      </c>
      <c r="AP622" s="10" t="str">
        <f>IF($Z622="","",IF(OR($V622&lt;2.7,$V622&gt;90),"Age OOR",AN622+1.6449*VLOOKUP(AN$14&amp;"-rse-"&amp;$E622,Equations!$G:$I,3,0)))</f>
        <v/>
      </c>
      <c r="AQ622" s="10" t="str">
        <f t="shared" si="238"/>
        <v/>
      </c>
      <c r="AR622" s="10" t="str">
        <f>IF($Z622="","",IF(OR($V622&lt;2.7,$V622&gt;90),"Age OOR",($Z622-AN622)/VLOOKUP(AN$14&amp;"-rse-"&amp;$E622,Equations!$G:$I,3,0)))</f>
        <v/>
      </c>
      <c r="AS622" s="10" t="str">
        <f>IF($AA622="","",IF(OR($V622&lt;2.7,$V622&gt;90),"Age OOR",VLOOKUP(AS$14&amp;"-int-"&amp;$F622,Equations!$G:$I,3,0)+VLOOKUP(AS$14&amp;"-sexo-"&amp;$F622,Equations!$G:$I,3,0)*$U622+VLOOKUP(AS$14&amp;"-edad-"&amp;$F622,Equations!$G:$I,3,0)*$V622+VLOOKUP(AS$14&amp;"-est-"&amp;$F622,Equations!$G:$I,3,0)*(1/$W622)+VLOOKUP(AS$14&amp;"-imc-"&amp;$F622,Equations!$G:$I,3,0)*(1/$Q622)))</f>
        <v/>
      </c>
      <c r="AT622" s="10" t="str">
        <f>IF($AA622="","",IF(OR($V622&lt;2.7,$V622&gt;90),"Age OOR",AS622-1.6449*VLOOKUP(AS$14&amp;"-rse-"&amp;$F622,Equations!$G:$I,3,0)))</f>
        <v/>
      </c>
      <c r="AU622" s="10" t="str">
        <f>IF($AA622="","",IF(OR($V622&lt;2.7,$V622&gt;90),"Age OOR",AS622+1.6449*VLOOKUP(AS$14&amp;"-rse-"&amp;$F622,Equations!$G:$I,3,0)))</f>
        <v/>
      </c>
      <c r="AV622" s="10" t="str">
        <f t="shared" si="239"/>
        <v/>
      </c>
      <c r="AW622" s="10" t="str">
        <f>IF($AA622="","",IF(OR($V622&lt;2.7,$V622&gt;90),"Age OOR",($AA622-AS622)/VLOOKUP(AS$14&amp;"-rse-"&amp;$F622,Equations!$G:$I,3,0)))</f>
        <v/>
      </c>
      <c r="AX622" s="10" t="str">
        <f>IF($AB622="","",IF(OR($V622&lt;2.7,$V622&gt;90),"Age OOR",VLOOKUP(AX$14&amp;"-int-"&amp;$G622,Equations!$G:$I,3,0)+VLOOKUP(AX$14&amp;"-sexo-"&amp;$G622,Equations!$G:$I,3,0)*$U622+VLOOKUP(AX$14&amp;"-edad-"&amp;$G622,Equations!$G:$I,3,0)*$V622+VLOOKUP(AX$14&amp;"-est-"&amp;$G622,Equations!$G:$I,3,0)*(1/$W622)+VLOOKUP(AX$14&amp;"-imc-"&amp;$G622,Equations!$G:$I,3,0)*(1/$Q622)))</f>
        <v/>
      </c>
      <c r="AY622" s="10" t="str">
        <f>IF($AB622="","",IF(OR($V622&lt;2.7,$V622&gt;90),"Age OOR",AX622-1.6449*VLOOKUP(AX$14&amp;"-rse-"&amp;$G622,Equations!$G:$I,3,0)))</f>
        <v/>
      </c>
      <c r="AZ622" s="10" t="str">
        <f>IF($AB622="","",IF(OR($V622&lt;2.7,$V622&gt;90),"Age OOR",AX622+1.6449*VLOOKUP(AX$14&amp;"-rse-"&amp;$G622,Equations!$G:$I,3,0)))</f>
        <v/>
      </c>
      <c r="BA622" s="10" t="str">
        <f t="shared" si="240"/>
        <v/>
      </c>
      <c r="BB622" s="10" t="str">
        <f>IF($AB622="","",IF(OR($V622&lt;2.7,$V622&gt;90),"Age OOR",($AB622-AX622)/VLOOKUP(AX$14&amp;"-rse-"&amp;$G622,Equations!$G:$I,3,0)))</f>
        <v/>
      </c>
      <c r="BC622" s="10" t="str">
        <f>IF($AC622="","",IF(OR($V622&lt;2.7,$V622&gt;90),"Age OOR",VLOOKUP(BC$14&amp;"-int-"&amp;$H622,Equations!$G:$I,3,0)+VLOOKUP(BC$14&amp;"-sexo-"&amp;$H622,Equations!$G:$I,3,0)*$U622+VLOOKUP(BC$14&amp;"-edad-"&amp;$H622,Equations!$G:$I,3,0)*$V622+VLOOKUP(BC$14&amp;"-est-"&amp;$H622,Equations!$G:$I,3,0)*(1/$W622)+VLOOKUP(BC$14&amp;"-imc-"&amp;$H622,Equations!$G:$I,3,0)*(1/$Q622)))</f>
        <v/>
      </c>
      <c r="BD622" s="10" t="str">
        <f>IF($AC622="","",IF(OR($V622&lt;2.7,$V622&gt;90),"Age OOR",BC622-1.6449*VLOOKUP(BC$14&amp;"-rse-"&amp;$H622,Equations!$G:$I,3,0)))</f>
        <v/>
      </c>
      <c r="BE622" s="10" t="str">
        <f>IF($AC622="","",IF(OR($V622&lt;2.7,$V622&gt;90),"Age OOR",BC622+1.6449*VLOOKUP(BC$14&amp;"-rse-"&amp;$H622,Equations!$G:$I,3,0)))</f>
        <v/>
      </c>
      <c r="BF622" s="10" t="str">
        <f t="shared" si="241"/>
        <v/>
      </c>
      <c r="BG622" s="10" t="str">
        <f>IF($AC622="","",IF(OR($V622&lt;2.7,$V622&gt;90),"Age OOR",($AC622-BC622)/VLOOKUP(BC$14&amp;"-rse-"&amp;$H622,Equations!$G:$I,3,0)))</f>
        <v/>
      </c>
      <c r="BH622" s="10" t="str">
        <f>IF($AD622="","",IF(OR($V622&lt;2.7,$V622&gt;90),"Age OOR",VLOOKUP(BH$14&amp;"-int-"&amp;$I622,Equations!$G:$I,3,0)+VLOOKUP(BH$14&amp;"-sexo-"&amp;$I622,Equations!$G:$I,3,0)*$U622+VLOOKUP(BH$14&amp;"-edad-"&amp;$I622,Equations!$G:$I,3,0)*$V622+VLOOKUP(BH$14&amp;"-est-"&amp;$I622,Equations!$G:$I,3,0)*(1/$W622)+VLOOKUP(BH$14&amp;"-imc-"&amp;$I622,Equations!$G:$I,3,0)*(1/$Q622)))</f>
        <v/>
      </c>
      <c r="BI622" s="10" t="str">
        <f>IF($AD622="","",IF(OR($V622&lt;2.7,$V622&gt;90),"Age OOR",BH622-1.6449*VLOOKUP(BH$14&amp;"-rse-"&amp;$I622,Equations!$G:$I,3,0)))</f>
        <v/>
      </c>
      <c r="BJ622" s="10" t="str">
        <f>IF($AD622="","",IF(OR($V622&lt;2.7,$V622&gt;90),"Age OOR",BH622+1.6449*VLOOKUP(BH$14&amp;"-rse-"&amp;$I622,Equations!$G:$I,3,0)))</f>
        <v/>
      </c>
      <c r="BK622" s="10" t="str">
        <f t="shared" si="242"/>
        <v/>
      </c>
      <c r="BL622" s="10" t="str">
        <f>IF($AD622="","",IF(OR($V622&lt;2.7,$V622&gt;90),"Age OOR",($AD622-BH622)/VLOOKUP(BH$14&amp;"-rse-"&amp;$I622,Equations!$G:$I,3,0)))</f>
        <v/>
      </c>
      <c r="BM622" s="10" t="str">
        <f>IF($AE622="","",IF(OR($V622&lt;2.7,$V622&gt;90),"Age OOR",VLOOKUP(BM$14&amp;"-int-"&amp;$J622,Equations!$G:$I,3,0)+VLOOKUP(BM$14&amp;"-sexo-"&amp;$J622,Equations!$G:$I,3,0)*$U622+VLOOKUP(BM$14&amp;"-edad-"&amp;$J622,Equations!$G:$I,3,0)*$V622+VLOOKUP(BM$14&amp;"-est-"&amp;$J622,Equations!$G:$I,3,0)*(1/$W622)+VLOOKUP(BM$14&amp;"-imc-"&amp;$J622,Equations!$G:$I,3,0)*(1/$Q622)))</f>
        <v/>
      </c>
      <c r="BN622" s="10" t="str">
        <f>IF($AE622="","",IF(OR($V622&lt;2.7,$V622&gt;90),"Age OOR",BM622-1.6449*VLOOKUP(BM$14&amp;"-rse-"&amp;$J622,Equations!$G:$I,3,0)))</f>
        <v/>
      </c>
      <c r="BO622" s="10" t="str">
        <f>IF($AE622="","",IF(OR($V622&lt;2.7,$V622&gt;90),"Age OOR",BM622+1.6449*VLOOKUP(BM$14&amp;"-rse-"&amp;$J622,Equations!$G:$I,3,0)))</f>
        <v/>
      </c>
      <c r="BP622" s="10" t="str">
        <f t="shared" si="243"/>
        <v/>
      </c>
      <c r="BQ622" s="10" t="str">
        <f>IF($AE622="","",IF(OR($V622&lt;2.7,$V622&gt;90),"Age OOR",($AE622-BM622)/VLOOKUP(BM$14&amp;"-rse-"&amp;$J622,Equations!$G:$I,3,0)))</f>
        <v/>
      </c>
      <c r="BR622" s="10" t="str">
        <f>IF($AF622="","",IF(OR($V622&lt;2.7,$V622&gt;90),"Age OOR",VLOOKUP(BR$14&amp;"-int-"&amp;$K622,Equations!$G:$I,3,0)+VLOOKUP(BR$14&amp;"-sexo-"&amp;$K622,Equations!$G:$I,3,0)*$U622+VLOOKUP(BR$14&amp;"-edad-"&amp;$K622,Equations!$G:$I,3,0)*$V622+VLOOKUP(BR$14&amp;"-est-"&amp;$K622,Equations!$G:$I,3,0)*(1/$W622)+VLOOKUP(BR$14&amp;"-imc-"&amp;$K622,Equations!$G:$I,3,0)*(1/$Q622)))</f>
        <v/>
      </c>
      <c r="BS622" s="10" t="str">
        <f>IF($AF622="","",IF(OR($V622&lt;2.7,$V622&gt;90),"Age OOR",BR622-1.6449*VLOOKUP(BR$14&amp;"-rse-"&amp;$K622,Equations!$G:$I,3,0)))</f>
        <v/>
      </c>
      <c r="BT622" s="10" t="str">
        <f>IF($AF622="","",IF(OR($V622&lt;2.7,$V622&gt;90),"Age OOR",BR622+1.6449*VLOOKUP(BR$14&amp;"-rse-"&amp;$K622,Equations!$G:$I,3,0)))</f>
        <v/>
      </c>
      <c r="BU622" s="10" t="str">
        <f t="shared" si="244"/>
        <v/>
      </c>
      <c r="BV622" s="10" t="str">
        <f>IF($AF622="","",IF(OR($V622&lt;2.7,$V622&gt;90),"Age OOR",($AF622-BR622)/VLOOKUP(BR$14&amp;"-rse-"&amp;$K622,Equations!$G:$I,3,0)))</f>
        <v/>
      </c>
      <c r="BW622" s="10" t="str">
        <f>IF($AG622="","",IF(OR($V622&lt;2.7,$V622&gt;90),"Age OOR",VLOOKUP(BW$14&amp;"-int-"&amp;$L622,Equations!$G:$I,3,0)+VLOOKUP(BW$14&amp;"-sexo-"&amp;$L622,Equations!$G:$I,3,0)*$U622+VLOOKUP(BW$14&amp;"-edad-"&amp;$L622,Equations!$G:$I,3,0)*$V622+VLOOKUP(BW$14&amp;"-est-"&amp;$L622,Equations!$G:$I,3,0)*(1/$W622)+VLOOKUP(BW$14&amp;"-imc-"&amp;$L622,Equations!$G:$I,3,0)*(1/$Q622)))</f>
        <v/>
      </c>
      <c r="BX622" s="10" t="str">
        <f>IF($AG622="","",IF(OR($V622&lt;2.7,$V622&gt;90),"Age OOR",BW622-1.6449*VLOOKUP(BW$14&amp;"-rse-"&amp;$L622,Equations!$G:$I,3,0)))</f>
        <v/>
      </c>
      <c r="BY622" s="10" t="str">
        <f>IF($AG622="","",IF(OR($V622&lt;2.7,$V622&gt;90),"Age OOR",BW622+1.6449*VLOOKUP(BW$14&amp;"-rse-"&amp;$L622,Equations!$G:$I,3,0)))</f>
        <v/>
      </c>
      <c r="BZ622" s="10" t="str">
        <f t="shared" si="245"/>
        <v/>
      </c>
      <c r="CA622" s="10" t="str">
        <f>IF($AG622="","",IF(OR($V622&lt;2.7,$V622&gt;90),"Age OOR",($AG622-BW622)/VLOOKUP(BW$14&amp;"-rse-"&amp;$L622,Equations!$G:$I,3,0)))</f>
        <v/>
      </c>
      <c r="CB622" s="10" t="str">
        <f>IF($AH622="","",IF(OR($V622&lt;2.7,$V622&gt;90),"Age OOR",VLOOKUP(CB$14&amp;"-int-"&amp;$M622,Equations!$G:$I,3,0)+VLOOKUP(CB$14&amp;"-sexo-"&amp;$M622,Equations!$G:$I,3,0)*$U622+VLOOKUP(CB$14&amp;"-edad-"&amp;$M622,Equations!$G:$I,3,0)*$V622+VLOOKUP(CB$14&amp;"-est-"&amp;$M622,Equations!$G:$I,3,0)*(1/$W622)+VLOOKUP(CB$14&amp;"-imc-"&amp;$M622,Equations!$G:$I,3,0)*(1/$Q622)))</f>
        <v/>
      </c>
      <c r="CC622" s="10" t="str">
        <f>IF($AH622="","",IF(OR($V622&lt;2.7,$V622&gt;90),"Age OOR",CB622-1.6449*VLOOKUP(CB$14&amp;"-rse-"&amp;$M622,Equations!$G:$I,3,0)))</f>
        <v/>
      </c>
      <c r="CD622" s="10" t="str">
        <f>IF($AH622="","",IF(OR($V622&lt;2.7,$V622&gt;90),"Age OOR",CB622+1.6449*VLOOKUP(CB$14&amp;"-rse-"&amp;$M622,Equations!$G:$I,3,0)))</f>
        <v/>
      </c>
      <c r="CE622" s="10" t="str">
        <f t="shared" si="246"/>
        <v/>
      </c>
      <c r="CF622" s="10" t="str">
        <f>IF($AH622="","",IF(OR($V622&lt;2.7,$V622&gt;90),"Age OOR",($AH622-CB622)/VLOOKUP(CB$14&amp;"-rse-"&amp;$M622,Equations!$G:$I,3,0)))</f>
        <v/>
      </c>
      <c r="CG622" s="10" t="str">
        <f>IF($AI622="","",IF(OR($V622&lt;2.7,$V622&gt;90),"Age OOR",VLOOKUP(CG$14&amp;"-int-"&amp;$N622,Equations!$G:$I,3,0)+VLOOKUP(CG$14&amp;"-sexo-"&amp;$N622,Equations!$G:$I,3,0)*$U622+VLOOKUP(CG$14&amp;"-edad-"&amp;$N622,Equations!$G:$I,3,0)*$V622+VLOOKUP(CG$14&amp;"-est-"&amp;$N622,Equations!$G:$I,3,0)*(1/$W622)+VLOOKUP(CG$14&amp;"-imc-"&amp;$N622,Equations!$G:$I,3,0)*(1/$Q622)))</f>
        <v/>
      </c>
      <c r="CH622" s="10" t="str">
        <f>IF($AI622="","",IF(OR($V622&lt;2.7,$V622&gt;90),"Age OOR",CG622-1.6449*VLOOKUP(CG$14&amp;"-rse-"&amp;$N622,Equations!$G:$I,3,0)))</f>
        <v/>
      </c>
      <c r="CI622" s="10" t="str">
        <f>IF($AI622="","",IF(OR($V622&lt;2.7,$V622&gt;90),"Age OOR",CG622+1.6449*VLOOKUP(CG$14&amp;"-rse-"&amp;$N622,Equations!$G:$I,3,0)))</f>
        <v/>
      </c>
      <c r="CJ622" s="10" t="str">
        <f t="shared" si="247"/>
        <v/>
      </c>
      <c r="CK622" s="10" t="str">
        <f>IF($AI622="","",IF(OR($V622&lt;2.7,$V622&gt;90),"Age OOR",($AI622-CG622)/VLOOKUP(CG$14&amp;"-rse-"&amp;$N622,Equations!$G:$I,3,0)))</f>
        <v/>
      </c>
      <c r="CL622" s="10" t="str">
        <f>IF($AJ622="","",IF(OR($V622&lt;2.7,$V622&gt;90),"Age OOR",VLOOKUP(CL$14&amp;"-int-"&amp;$O622,Equations!$G:$I,3,0)+VLOOKUP(CL$14&amp;"-sexo-"&amp;$O622,Equations!$G:$I,3,0)*$U622+VLOOKUP(CL$14&amp;"-edad-"&amp;$O622,Equations!$G:$I,3,0)*$V622+VLOOKUP(CL$14&amp;"-est-"&amp;$O622,Equations!$G:$I,3,0)*(1/$W622)+VLOOKUP(CL$14&amp;"-imc-"&amp;$O622,Equations!$G:$I,3,0)*(1/$Q622)))</f>
        <v/>
      </c>
      <c r="CM622" s="10" t="str">
        <f>IF($AJ622="","",IF(OR($V622&lt;2.7,$V622&gt;90),"Age OOR",CL622-1.6449*VLOOKUP(CL$14&amp;"-rse-"&amp;$O622,Equations!$G:$I,3,0)))</f>
        <v/>
      </c>
      <c r="CN622" s="10" t="str">
        <f>IF($AJ622="","",IF(OR($V622&lt;2.7,$V622&gt;90),"Age OOR",CL622+1.6449*VLOOKUP(CL$14&amp;"-rse-"&amp;$O622,Equations!$G:$I,3,0)))</f>
        <v/>
      </c>
      <c r="CO622" s="10" t="str">
        <f t="shared" si="248"/>
        <v/>
      </c>
      <c r="CP622" s="10" t="str">
        <f>IF($AJ622="","",IF(OR($V622&lt;2.7,$V622&gt;90),"Age OOR",($AJ622-CL622)/VLOOKUP(CL$14&amp;"-rse-"&amp;$O622,Equations!$G:$I,3,0)))</f>
        <v/>
      </c>
      <c r="CQ622" s="10" t="str">
        <f>IF($AK622="","",IF(OR($V622&lt;2.7,$V622&gt;90),"Age OOR",EXP(VLOOKUP(CQ$14&amp;"-int-"&amp;$P622,Equations!$G:$I,3,0)+VLOOKUP(CQ$14&amp;"-sexo-"&amp;$P622,Equations!$G:$I,3,0)*$U622+VLOOKUP(CQ$14&amp;"-edad-"&amp;$P622,Equations!$G:$I,3,0)*$V622+VLOOKUP(CQ$14&amp;"-est-"&amp;$P622,Equations!$G:$I,3,0)*(1/$W622)+VLOOKUP(CQ$14&amp;"-imc-"&amp;$P622,Equations!$G:$I,3,0)*(1/$Q622))))</f>
        <v/>
      </c>
      <c r="CR622" s="10" t="str">
        <f>IF($AK622="","",IF(OR($V622&lt;2.7,$V622&gt;90),"Age OOR",EXP(LN(CQ622)-1.6449*VLOOKUP(CQ$14&amp;"-rse-"&amp;$P622,Equations!$G:$I,3,0))))</f>
        <v/>
      </c>
      <c r="CS622" s="10" t="str">
        <f>IF($AK622="","",IF(OR($V622&lt;2.7,$V622&gt;90),"Age OOR",EXP(LN(CQ622)+1.6449*VLOOKUP(CQ$14&amp;"-rse-"&amp;$P622,Equations!$G:$I,3,0))))</f>
        <v/>
      </c>
      <c r="CT622" s="10" t="str">
        <f t="shared" si="249"/>
        <v/>
      </c>
      <c r="CU622" s="10" t="str">
        <f>IF($AK622="","",IF(OR($V622&lt;2.7,$V622&gt;90),"Age OOR",(LN($AK622)-LN(CQ622))/VLOOKUP(CQ$14&amp;"-rse-"&amp;$P622,Equations!$G:$I,3,0)))</f>
        <v/>
      </c>
      <c r="CV622" s="47"/>
    </row>
    <row r="623" spans="5:123" x14ac:dyDescent="0.2">
      <c r="E623" s="23" t="str">
        <f t="shared" si="225"/>
        <v>Age out of range</v>
      </c>
      <c r="F623" s="23" t="str">
        <f t="shared" si="226"/>
        <v>Age out of range</v>
      </c>
      <c r="G623" s="23" t="str">
        <f t="shared" si="227"/>
        <v>Age out of range</v>
      </c>
      <c r="H623" s="23" t="str">
        <f t="shared" si="228"/>
        <v>Age out of range</v>
      </c>
      <c r="I623" s="23" t="str">
        <f t="shared" si="229"/>
        <v>Age out of range</v>
      </c>
      <c r="J623" s="23" t="str">
        <f t="shared" si="230"/>
        <v>Age out of range</v>
      </c>
      <c r="K623" s="23" t="str">
        <f t="shared" si="231"/>
        <v>Age out of range</v>
      </c>
      <c r="L623" s="23" t="str">
        <f t="shared" si="232"/>
        <v>Age out of range</v>
      </c>
      <c r="M623" s="23" t="str">
        <f t="shared" si="233"/>
        <v>Age out of range</v>
      </c>
      <c r="N623" s="23" t="str">
        <f t="shared" si="234"/>
        <v>Age out of range</v>
      </c>
      <c r="O623" s="23" t="str">
        <f t="shared" si="235"/>
        <v>Age out of range</v>
      </c>
      <c r="P623" s="23" t="str">
        <f t="shared" si="236"/>
        <v>Age out of range</v>
      </c>
      <c r="Q623" s="23" t="e">
        <f t="shared" si="237"/>
        <v>#DIV/0!</v>
      </c>
      <c r="R623" s="17"/>
      <c r="S623" s="23">
        <v>607</v>
      </c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7"/>
      <c r="AM623" s="47"/>
      <c r="AN623" s="10" t="str">
        <f>IF($Z623="","",IF(OR($V623&lt;2.7,$V623&gt;90),"Age OOR",VLOOKUP(AN$14&amp;"-int-"&amp;$E623,Equations!$G:$I,3,0)+VLOOKUP(AN$14&amp;"-sexo-"&amp;$E623,Equations!$G:$I,3,0)*$U623+VLOOKUP(AN$14&amp;"-edad-"&amp;$E623,Equations!$G:$I,3,0)*$V623+VLOOKUP(AN$14&amp;"-est-"&amp;$E623,Equations!$G:$I,3,0)*(1/$W623)+VLOOKUP(AN$14&amp;"-imc-"&amp;$E623,Equations!$G:$I,3,0)*(1/$Q623)))</f>
        <v/>
      </c>
      <c r="AO623" s="10" t="str">
        <f>IF($Z623="","",IF(OR($V623&lt;2.7,$V623&gt;90),"Age OOR",AN623-1.6449*VLOOKUP(AN$14&amp;"-rse-"&amp;$E623,Equations!$G:$I,3,0)))</f>
        <v/>
      </c>
      <c r="AP623" s="10" t="str">
        <f>IF($Z623="","",IF(OR($V623&lt;2.7,$V623&gt;90),"Age OOR",AN623+1.6449*VLOOKUP(AN$14&amp;"-rse-"&amp;$E623,Equations!$G:$I,3,0)))</f>
        <v/>
      </c>
      <c r="AQ623" s="10" t="str">
        <f t="shared" si="238"/>
        <v/>
      </c>
      <c r="AR623" s="10" t="str">
        <f>IF($Z623="","",IF(OR($V623&lt;2.7,$V623&gt;90),"Age OOR",($Z623-AN623)/VLOOKUP(AN$14&amp;"-rse-"&amp;$E623,Equations!$G:$I,3,0)))</f>
        <v/>
      </c>
      <c r="AS623" s="10" t="str">
        <f>IF($AA623="","",IF(OR($V623&lt;2.7,$V623&gt;90),"Age OOR",VLOOKUP(AS$14&amp;"-int-"&amp;$F623,Equations!$G:$I,3,0)+VLOOKUP(AS$14&amp;"-sexo-"&amp;$F623,Equations!$G:$I,3,0)*$U623+VLOOKUP(AS$14&amp;"-edad-"&amp;$F623,Equations!$G:$I,3,0)*$V623+VLOOKUP(AS$14&amp;"-est-"&amp;$F623,Equations!$G:$I,3,0)*(1/$W623)+VLOOKUP(AS$14&amp;"-imc-"&amp;$F623,Equations!$G:$I,3,0)*(1/$Q623)))</f>
        <v/>
      </c>
      <c r="AT623" s="10" t="str">
        <f>IF($AA623="","",IF(OR($V623&lt;2.7,$V623&gt;90),"Age OOR",AS623-1.6449*VLOOKUP(AS$14&amp;"-rse-"&amp;$F623,Equations!$G:$I,3,0)))</f>
        <v/>
      </c>
      <c r="AU623" s="10" t="str">
        <f>IF($AA623="","",IF(OR($V623&lt;2.7,$V623&gt;90),"Age OOR",AS623+1.6449*VLOOKUP(AS$14&amp;"-rse-"&amp;$F623,Equations!$G:$I,3,0)))</f>
        <v/>
      </c>
      <c r="AV623" s="10" t="str">
        <f t="shared" si="239"/>
        <v/>
      </c>
      <c r="AW623" s="10" t="str">
        <f>IF($AA623="","",IF(OR($V623&lt;2.7,$V623&gt;90),"Age OOR",($AA623-AS623)/VLOOKUP(AS$14&amp;"-rse-"&amp;$F623,Equations!$G:$I,3,0)))</f>
        <v/>
      </c>
      <c r="AX623" s="10" t="str">
        <f>IF($AB623="","",IF(OR($V623&lt;2.7,$V623&gt;90),"Age OOR",VLOOKUP(AX$14&amp;"-int-"&amp;$G623,Equations!$G:$I,3,0)+VLOOKUP(AX$14&amp;"-sexo-"&amp;$G623,Equations!$G:$I,3,0)*$U623+VLOOKUP(AX$14&amp;"-edad-"&amp;$G623,Equations!$G:$I,3,0)*$V623+VLOOKUP(AX$14&amp;"-est-"&amp;$G623,Equations!$G:$I,3,0)*(1/$W623)+VLOOKUP(AX$14&amp;"-imc-"&amp;$G623,Equations!$G:$I,3,0)*(1/$Q623)))</f>
        <v/>
      </c>
      <c r="AY623" s="10" t="str">
        <f>IF($AB623="","",IF(OR($V623&lt;2.7,$V623&gt;90),"Age OOR",AX623-1.6449*VLOOKUP(AX$14&amp;"-rse-"&amp;$G623,Equations!$G:$I,3,0)))</f>
        <v/>
      </c>
      <c r="AZ623" s="10" t="str">
        <f>IF($AB623="","",IF(OR($V623&lt;2.7,$V623&gt;90),"Age OOR",AX623+1.6449*VLOOKUP(AX$14&amp;"-rse-"&amp;$G623,Equations!$G:$I,3,0)))</f>
        <v/>
      </c>
      <c r="BA623" s="10" t="str">
        <f t="shared" si="240"/>
        <v/>
      </c>
      <c r="BB623" s="10" t="str">
        <f>IF($AB623="","",IF(OR($V623&lt;2.7,$V623&gt;90),"Age OOR",($AB623-AX623)/VLOOKUP(AX$14&amp;"-rse-"&amp;$G623,Equations!$G:$I,3,0)))</f>
        <v/>
      </c>
      <c r="BC623" s="10" t="str">
        <f>IF($AC623="","",IF(OR($V623&lt;2.7,$V623&gt;90),"Age OOR",VLOOKUP(BC$14&amp;"-int-"&amp;$H623,Equations!$G:$I,3,0)+VLOOKUP(BC$14&amp;"-sexo-"&amp;$H623,Equations!$G:$I,3,0)*$U623+VLOOKUP(BC$14&amp;"-edad-"&amp;$H623,Equations!$G:$I,3,0)*$V623+VLOOKUP(BC$14&amp;"-est-"&amp;$H623,Equations!$G:$I,3,0)*(1/$W623)+VLOOKUP(BC$14&amp;"-imc-"&amp;$H623,Equations!$G:$I,3,0)*(1/$Q623)))</f>
        <v/>
      </c>
      <c r="BD623" s="10" t="str">
        <f>IF($AC623="","",IF(OR($V623&lt;2.7,$V623&gt;90),"Age OOR",BC623-1.6449*VLOOKUP(BC$14&amp;"-rse-"&amp;$H623,Equations!$G:$I,3,0)))</f>
        <v/>
      </c>
      <c r="BE623" s="10" t="str">
        <f>IF($AC623="","",IF(OR($V623&lt;2.7,$V623&gt;90),"Age OOR",BC623+1.6449*VLOOKUP(BC$14&amp;"-rse-"&amp;$H623,Equations!$G:$I,3,0)))</f>
        <v/>
      </c>
      <c r="BF623" s="10" t="str">
        <f t="shared" si="241"/>
        <v/>
      </c>
      <c r="BG623" s="10" t="str">
        <f>IF($AC623="","",IF(OR($V623&lt;2.7,$V623&gt;90),"Age OOR",($AC623-BC623)/VLOOKUP(BC$14&amp;"-rse-"&amp;$H623,Equations!$G:$I,3,0)))</f>
        <v/>
      </c>
      <c r="BH623" s="10" t="str">
        <f>IF($AD623="","",IF(OR($V623&lt;2.7,$V623&gt;90),"Age OOR",VLOOKUP(BH$14&amp;"-int-"&amp;$I623,Equations!$G:$I,3,0)+VLOOKUP(BH$14&amp;"-sexo-"&amp;$I623,Equations!$G:$I,3,0)*$U623+VLOOKUP(BH$14&amp;"-edad-"&amp;$I623,Equations!$G:$I,3,0)*$V623+VLOOKUP(BH$14&amp;"-est-"&amp;$I623,Equations!$G:$I,3,0)*(1/$W623)+VLOOKUP(BH$14&amp;"-imc-"&amp;$I623,Equations!$G:$I,3,0)*(1/$Q623)))</f>
        <v/>
      </c>
      <c r="BI623" s="10" t="str">
        <f>IF($AD623="","",IF(OR($V623&lt;2.7,$V623&gt;90),"Age OOR",BH623-1.6449*VLOOKUP(BH$14&amp;"-rse-"&amp;$I623,Equations!$G:$I,3,0)))</f>
        <v/>
      </c>
      <c r="BJ623" s="10" t="str">
        <f>IF($AD623="","",IF(OR($V623&lt;2.7,$V623&gt;90),"Age OOR",BH623+1.6449*VLOOKUP(BH$14&amp;"-rse-"&amp;$I623,Equations!$G:$I,3,0)))</f>
        <v/>
      </c>
      <c r="BK623" s="10" t="str">
        <f t="shared" si="242"/>
        <v/>
      </c>
      <c r="BL623" s="10" t="str">
        <f>IF($AD623="","",IF(OR($V623&lt;2.7,$V623&gt;90),"Age OOR",($AD623-BH623)/VLOOKUP(BH$14&amp;"-rse-"&amp;$I623,Equations!$G:$I,3,0)))</f>
        <v/>
      </c>
      <c r="BM623" s="10" t="str">
        <f>IF($AE623="","",IF(OR($V623&lt;2.7,$V623&gt;90),"Age OOR",VLOOKUP(BM$14&amp;"-int-"&amp;$J623,Equations!$G:$I,3,0)+VLOOKUP(BM$14&amp;"-sexo-"&amp;$J623,Equations!$G:$I,3,0)*$U623+VLOOKUP(BM$14&amp;"-edad-"&amp;$J623,Equations!$G:$I,3,0)*$V623+VLOOKUP(BM$14&amp;"-est-"&amp;$J623,Equations!$G:$I,3,0)*(1/$W623)+VLOOKUP(BM$14&amp;"-imc-"&amp;$J623,Equations!$G:$I,3,0)*(1/$Q623)))</f>
        <v/>
      </c>
      <c r="BN623" s="10" t="str">
        <f>IF($AE623="","",IF(OR($V623&lt;2.7,$V623&gt;90),"Age OOR",BM623-1.6449*VLOOKUP(BM$14&amp;"-rse-"&amp;$J623,Equations!$G:$I,3,0)))</f>
        <v/>
      </c>
      <c r="BO623" s="10" t="str">
        <f>IF($AE623="","",IF(OR($V623&lt;2.7,$V623&gt;90),"Age OOR",BM623+1.6449*VLOOKUP(BM$14&amp;"-rse-"&amp;$J623,Equations!$G:$I,3,0)))</f>
        <v/>
      </c>
      <c r="BP623" s="10" t="str">
        <f t="shared" si="243"/>
        <v/>
      </c>
      <c r="BQ623" s="10" t="str">
        <f>IF($AE623="","",IF(OR($V623&lt;2.7,$V623&gt;90),"Age OOR",($AE623-BM623)/VLOOKUP(BM$14&amp;"-rse-"&amp;$J623,Equations!$G:$I,3,0)))</f>
        <v/>
      </c>
      <c r="BR623" s="10" t="str">
        <f>IF($AF623="","",IF(OR($V623&lt;2.7,$V623&gt;90),"Age OOR",VLOOKUP(BR$14&amp;"-int-"&amp;$K623,Equations!$G:$I,3,0)+VLOOKUP(BR$14&amp;"-sexo-"&amp;$K623,Equations!$G:$I,3,0)*$U623+VLOOKUP(BR$14&amp;"-edad-"&amp;$K623,Equations!$G:$I,3,0)*$V623+VLOOKUP(BR$14&amp;"-est-"&amp;$K623,Equations!$G:$I,3,0)*(1/$W623)+VLOOKUP(BR$14&amp;"-imc-"&amp;$K623,Equations!$G:$I,3,0)*(1/$Q623)))</f>
        <v/>
      </c>
      <c r="BS623" s="10" t="str">
        <f>IF($AF623="","",IF(OR($V623&lt;2.7,$V623&gt;90),"Age OOR",BR623-1.6449*VLOOKUP(BR$14&amp;"-rse-"&amp;$K623,Equations!$G:$I,3,0)))</f>
        <v/>
      </c>
      <c r="BT623" s="10" t="str">
        <f>IF($AF623="","",IF(OR($V623&lt;2.7,$V623&gt;90),"Age OOR",BR623+1.6449*VLOOKUP(BR$14&amp;"-rse-"&amp;$K623,Equations!$G:$I,3,0)))</f>
        <v/>
      </c>
      <c r="BU623" s="10" t="str">
        <f t="shared" si="244"/>
        <v/>
      </c>
      <c r="BV623" s="10" t="str">
        <f>IF($AF623="","",IF(OR($V623&lt;2.7,$V623&gt;90),"Age OOR",($AF623-BR623)/VLOOKUP(BR$14&amp;"-rse-"&amp;$K623,Equations!$G:$I,3,0)))</f>
        <v/>
      </c>
      <c r="BW623" s="10" t="str">
        <f>IF($AG623="","",IF(OR($V623&lt;2.7,$V623&gt;90),"Age OOR",VLOOKUP(BW$14&amp;"-int-"&amp;$L623,Equations!$G:$I,3,0)+VLOOKUP(BW$14&amp;"-sexo-"&amp;$L623,Equations!$G:$I,3,0)*$U623+VLOOKUP(BW$14&amp;"-edad-"&amp;$L623,Equations!$G:$I,3,0)*$V623+VLOOKUP(BW$14&amp;"-est-"&amp;$L623,Equations!$G:$I,3,0)*(1/$W623)+VLOOKUP(BW$14&amp;"-imc-"&amp;$L623,Equations!$G:$I,3,0)*(1/$Q623)))</f>
        <v/>
      </c>
      <c r="BX623" s="10" t="str">
        <f>IF($AG623="","",IF(OR($V623&lt;2.7,$V623&gt;90),"Age OOR",BW623-1.6449*VLOOKUP(BW$14&amp;"-rse-"&amp;$L623,Equations!$G:$I,3,0)))</f>
        <v/>
      </c>
      <c r="BY623" s="10" t="str">
        <f>IF($AG623="","",IF(OR($V623&lt;2.7,$V623&gt;90),"Age OOR",BW623+1.6449*VLOOKUP(BW$14&amp;"-rse-"&amp;$L623,Equations!$G:$I,3,0)))</f>
        <v/>
      </c>
      <c r="BZ623" s="10" t="str">
        <f t="shared" si="245"/>
        <v/>
      </c>
      <c r="CA623" s="10" t="str">
        <f>IF($AG623="","",IF(OR($V623&lt;2.7,$V623&gt;90),"Age OOR",($AG623-BW623)/VLOOKUP(BW$14&amp;"-rse-"&amp;$L623,Equations!$G:$I,3,0)))</f>
        <v/>
      </c>
      <c r="CB623" s="10" t="str">
        <f>IF($AH623="","",IF(OR($V623&lt;2.7,$V623&gt;90),"Age OOR",VLOOKUP(CB$14&amp;"-int-"&amp;$M623,Equations!$G:$I,3,0)+VLOOKUP(CB$14&amp;"-sexo-"&amp;$M623,Equations!$G:$I,3,0)*$U623+VLOOKUP(CB$14&amp;"-edad-"&amp;$M623,Equations!$G:$I,3,0)*$V623+VLOOKUP(CB$14&amp;"-est-"&amp;$M623,Equations!$G:$I,3,0)*(1/$W623)+VLOOKUP(CB$14&amp;"-imc-"&amp;$M623,Equations!$G:$I,3,0)*(1/$Q623)))</f>
        <v/>
      </c>
      <c r="CC623" s="10" t="str">
        <f>IF($AH623="","",IF(OR($V623&lt;2.7,$V623&gt;90),"Age OOR",CB623-1.6449*VLOOKUP(CB$14&amp;"-rse-"&amp;$M623,Equations!$G:$I,3,0)))</f>
        <v/>
      </c>
      <c r="CD623" s="10" t="str">
        <f>IF($AH623="","",IF(OR($V623&lt;2.7,$V623&gt;90),"Age OOR",CB623+1.6449*VLOOKUP(CB$14&amp;"-rse-"&amp;$M623,Equations!$G:$I,3,0)))</f>
        <v/>
      </c>
      <c r="CE623" s="10" t="str">
        <f t="shared" si="246"/>
        <v/>
      </c>
      <c r="CF623" s="10" t="str">
        <f>IF($AH623="","",IF(OR($V623&lt;2.7,$V623&gt;90),"Age OOR",($AH623-CB623)/VLOOKUP(CB$14&amp;"-rse-"&amp;$M623,Equations!$G:$I,3,0)))</f>
        <v/>
      </c>
      <c r="CG623" s="10" t="str">
        <f>IF($AI623="","",IF(OR($V623&lt;2.7,$V623&gt;90),"Age OOR",VLOOKUP(CG$14&amp;"-int-"&amp;$N623,Equations!$G:$I,3,0)+VLOOKUP(CG$14&amp;"-sexo-"&amp;$N623,Equations!$G:$I,3,0)*$U623+VLOOKUP(CG$14&amp;"-edad-"&amp;$N623,Equations!$G:$I,3,0)*$V623+VLOOKUP(CG$14&amp;"-est-"&amp;$N623,Equations!$G:$I,3,0)*(1/$W623)+VLOOKUP(CG$14&amp;"-imc-"&amp;$N623,Equations!$G:$I,3,0)*(1/$Q623)))</f>
        <v/>
      </c>
      <c r="CH623" s="10" t="str">
        <f>IF($AI623="","",IF(OR($V623&lt;2.7,$V623&gt;90),"Age OOR",CG623-1.6449*VLOOKUP(CG$14&amp;"-rse-"&amp;$N623,Equations!$G:$I,3,0)))</f>
        <v/>
      </c>
      <c r="CI623" s="10" t="str">
        <f>IF($AI623="","",IF(OR($V623&lt;2.7,$V623&gt;90),"Age OOR",CG623+1.6449*VLOOKUP(CG$14&amp;"-rse-"&amp;$N623,Equations!$G:$I,3,0)))</f>
        <v/>
      </c>
      <c r="CJ623" s="10" t="str">
        <f t="shared" si="247"/>
        <v/>
      </c>
      <c r="CK623" s="10" t="str">
        <f>IF($AI623="","",IF(OR($V623&lt;2.7,$V623&gt;90),"Age OOR",($AI623-CG623)/VLOOKUP(CG$14&amp;"-rse-"&amp;$N623,Equations!$G:$I,3,0)))</f>
        <v/>
      </c>
      <c r="CL623" s="10" t="str">
        <f>IF($AJ623="","",IF(OR($V623&lt;2.7,$V623&gt;90),"Age OOR",VLOOKUP(CL$14&amp;"-int-"&amp;$O623,Equations!$G:$I,3,0)+VLOOKUP(CL$14&amp;"-sexo-"&amp;$O623,Equations!$G:$I,3,0)*$U623+VLOOKUP(CL$14&amp;"-edad-"&amp;$O623,Equations!$G:$I,3,0)*$V623+VLOOKUP(CL$14&amp;"-est-"&amp;$O623,Equations!$G:$I,3,0)*(1/$W623)+VLOOKUP(CL$14&amp;"-imc-"&amp;$O623,Equations!$G:$I,3,0)*(1/$Q623)))</f>
        <v/>
      </c>
      <c r="CM623" s="10" t="str">
        <f>IF($AJ623="","",IF(OR($V623&lt;2.7,$V623&gt;90),"Age OOR",CL623-1.6449*VLOOKUP(CL$14&amp;"-rse-"&amp;$O623,Equations!$G:$I,3,0)))</f>
        <v/>
      </c>
      <c r="CN623" s="10" t="str">
        <f>IF($AJ623="","",IF(OR($V623&lt;2.7,$V623&gt;90),"Age OOR",CL623+1.6449*VLOOKUP(CL$14&amp;"-rse-"&amp;$O623,Equations!$G:$I,3,0)))</f>
        <v/>
      </c>
      <c r="CO623" s="10" t="str">
        <f t="shared" si="248"/>
        <v/>
      </c>
      <c r="CP623" s="10" t="str">
        <f>IF($AJ623="","",IF(OR($V623&lt;2.7,$V623&gt;90),"Age OOR",($AJ623-CL623)/VLOOKUP(CL$14&amp;"-rse-"&amp;$O623,Equations!$G:$I,3,0)))</f>
        <v/>
      </c>
      <c r="CQ623" s="10" t="str">
        <f>IF($AK623="","",IF(OR($V623&lt;2.7,$V623&gt;90),"Age OOR",EXP(VLOOKUP(CQ$14&amp;"-int-"&amp;$P623,Equations!$G:$I,3,0)+VLOOKUP(CQ$14&amp;"-sexo-"&amp;$P623,Equations!$G:$I,3,0)*$U623+VLOOKUP(CQ$14&amp;"-edad-"&amp;$P623,Equations!$G:$I,3,0)*$V623+VLOOKUP(CQ$14&amp;"-est-"&amp;$P623,Equations!$G:$I,3,0)*(1/$W623)+VLOOKUP(CQ$14&amp;"-imc-"&amp;$P623,Equations!$G:$I,3,0)*(1/$Q623))))</f>
        <v/>
      </c>
      <c r="CR623" s="10" t="str">
        <f>IF($AK623="","",IF(OR($V623&lt;2.7,$V623&gt;90),"Age OOR",EXP(LN(CQ623)-1.6449*VLOOKUP(CQ$14&amp;"-rse-"&amp;$P623,Equations!$G:$I,3,0))))</f>
        <v/>
      </c>
      <c r="CS623" s="10" t="str">
        <f>IF($AK623="","",IF(OR($V623&lt;2.7,$V623&gt;90),"Age OOR",EXP(LN(CQ623)+1.6449*VLOOKUP(CQ$14&amp;"-rse-"&amp;$P623,Equations!$G:$I,3,0))))</f>
        <v/>
      </c>
      <c r="CT623" s="10" t="str">
        <f t="shared" si="249"/>
        <v/>
      </c>
      <c r="CU623" s="10" t="str">
        <f>IF($AK623="","",IF(OR($V623&lt;2.7,$V623&gt;90),"Age OOR",(LN($AK623)-LN(CQ623))/VLOOKUP(CQ$14&amp;"-rse-"&amp;$P623,Equations!$G:$I,3,0)))</f>
        <v/>
      </c>
      <c r="CV623" s="47"/>
    </row>
    <row r="624" spans="5:123" x14ac:dyDescent="0.2">
      <c r="E624" s="23" t="str">
        <f t="shared" si="225"/>
        <v>Age out of range</v>
      </c>
      <c r="F624" s="23" t="str">
        <f t="shared" si="226"/>
        <v>Age out of range</v>
      </c>
      <c r="G624" s="23" t="str">
        <f t="shared" si="227"/>
        <v>Age out of range</v>
      </c>
      <c r="H624" s="23" t="str">
        <f t="shared" si="228"/>
        <v>Age out of range</v>
      </c>
      <c r="I624" s="23" t="str">
        <f t="shared" si="229"/>
        <v>Age out of range</v>
      </c>
      <c r="J624" s="23" t="str">
        <f t="shared" si="230"/>
        <v>Age out of range</v>
      </c>
      <c r="K624" s="23" t="str">
        <f t="shared" si="231"/>
        <v>Age out of range</v>
      </c>
      <c r="L624" s="23" t="str">
        <f t="shared" si="232"/>
        <v>Age out of range</v>
      </c>
      <c r="M624" s="23" t="str">
        <f t="shared" si="233"/>
        <v>Age out of range</v>
      </c>
      <c r="N624" s="23" t="str">
        <f t="shared" si="234"/>
        <v>Age out of range</v>
      </c>
      <c r="O624" s="23" t="str">
        <f t="shared" si="235"/>
        <v>Age out of range</v>
      </c>
      <c r="P624" s="23" t="str">
        <f t="shared" si="236"/>
        <v>Age out of range</v>
      </c>
      <c r="Q624" s="23" t="e">
        <f t="shared" si="237"/>
        <v>#DIV/0!</v>
      </c>
      <c r="R624" s="17"/>
      <c r="S624" s="23">
        <v>608</v>
      </c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7"/>
      <c r="AM624" s="47"/>
      <c r="AN624" s="10" t="str">
        <f>IF($Z624="","",IF(OR($V624&lt;2.7,$V624&gt;90),"Age OOR",VLOOKUP(AN$14&amp;"-int-"&amp;$E624,Equations!$G:$I,3,0)+VLOOKUP(AN$14&amp;"-sexo-"&amp;$E624,Equations!$G:$I,3,0)*$U624+VLOOKUP(AN$14&amp;"-edad-"&amp;$E624,Equations!$G:$I,3,0)*$V624+VLOOKUP(AN$14&amp;"-est-"&amp;$E624,Equations!$G:$I,3,0)*(1/$W624)+VLOOKUP(AN$14&amp;"-imc-"&amp;$E624,Equations!$G:$I,3,0)*(1/$Q624)))</f>
        <v/>
      </c>
      <c r="AO624" s="10" t="str">
        <f>IF($Z624="","",IF(OR($V624&lt;2.7,$V624&gt;90),"Age OOR",AN624-1.6449*VLOOKUP(AN$14&amp;"-rse-"&amp;$E624,Equations!$G:$I,3,0)))</f>
        <v/>
      </c>
      <c r="AP624" s="10" t="str">
        <f>IF($Z624="","",IF(OR($V624&lt;2.7,$V624&gt;90),"Age OOR",AN624+1.6449*VLOOKUP(AN$14&amp;"-rse-"&amp;$E624,Equations!$G:$I,3,0)))</f>
        <v/>
      </c>
      <c r="AQ624" s="10" t="str">
        <f t="shared" si="238"/>
        <v/>
      </c>
      <c r="AR624" s="10" t="str">
        <f>IF($Z624="","",IF(OR($V624&lt;2.7,$V624&gt;90),"Age OOR",($Z624-AN624)/VLOOKUP(AN$14&amp;"-rse-"&amp;$E624,Equations!$G:$I,3,0)))</f>
        <v/>
      </c>
      <c r="AS624" s="10" t="str">
        <f>IF($AA624="","",IF(OR($V624&lt;2.7,$V624&gt;90),"Age OOR",VLOOKUP(AS$14&amp;"-int-"&amp;$F624,Equations!$G:$I,3,0)+VLOOKUP(AS$14&amp;"-sexo-"&amp;$F624,Equations!$G:$I,3,0)*$U624+VLOOKUP(AS$14&amp;"-edad-"&amp;$F624,Equations!$G:$I,3,0)*$V624+VLOOKUP(AS$14&amp;"-est-"&amp;$F624,Equations!$G:$I,3,0)*(1/$W624)+VLOOKUP(AS$14&amp;"-imc-"&amp;$F624,Equations!$G:$I,3,0)*(1/$Q624)))</f>
        <v/>
      </c>
      <c r="AT624" s="10" t="str">
        <f>IF($AA624="","",IF(OR($V624&lt;2.7,$V624&gt;90),"Age OOR",AS624-1.6449*VLOOKUP(AS$14&amp;"-rse-"&amp;$F624,Equations!$G:$I,3,0)))</f>
        <v/>
      </c>
      <c r="AU624" s="10" t="str">
        <f>IF($AA624="","",IF(OR($V624&lt;2.7,$V624&gt;90),"Age OOR",AS624+1.6449*VLOOKUP(AS$14&amp;"-rse-"&amp;$F624,Equations!$G:$I,3,0)))</f>
        <v/>
      </c>
      <c r="AV624" s="10" t="str">
        <f t="shared" si="239"/>
        <v/>
      </c>
      <c r="AW624" s="10" t="str">
        <f>IF($AA624="","",IF(OR($V624&lt;2.7,$V624&gt;90),"Age OOR",($AA624-AS624)/VLOOKUP(AS$14&amp;"-rse-"&amp;$F624,Equations!$G:$I,3,0)))</f>
        <v/>
      </c>
      <c r="AX624" s="10" t="str">
        <f>IF($AB624="","",IF(OR($V624&lt;2.7,$V624&gt;90),"Age OOR",VLOOKUP(AX$14&amp;"-int-"&amp;$G624,Equations!$G:$I,3,0)+VLOOKUP(AX$14&amp;"-sexo-"&amp;$G624,Equations!$G:$I,3,0)*$U624+VLOOKUP(AX$14&amp;"-edad-"&amp;$G624,Equations!$G:$I,3,0)*$V624+VLOOKUP(AX$14&amp;"-est-"&amp;$G624,Equations!$G:$I,3,0)*(1/$W624)+VLOOKUP(AX$14&amp;"-imc-"&amp;$G624,Equations!$G:$I,3,0)*(1/$Q624)))</f>
        <v/>
      </c>
      <c r="AY624" s="10" t="str">
        <f>IF($AB624="","",IF(OR($V624&lt;2.7,$V624&gt;90),"Age OOR",AX624-1.6449*VLOOKUP(AX$14&amp;"-rse-"&amp;$G624,Equations!$G:$I,3,0)))</f>
        <v/>
      </c>
      <c r="AZ624" s="10" t="str">
        <f>IF($AB624="","",IF(OR($V624&lt;2.7,$V624&gt;90),"Age OOR",AX624+1.6449*VLOOKUP(AX$14&amp;"-rse-"&amp;$G624,Equations!$G:$I,3,0)))</f>
        <v/>
      </c>
      <c r="BA624" s="10" t="str">
        <f t="shared" si="240"/>
        <v/>
      </c>
      <c r="BB624" s="10" t="str">
        <f>IF($AB624="","",IF(OR($V624&lt;2.7,$V624&gt;90),"Age OOR",($AB624-AX624)/VLOOKUP(AX$14&amp;"-rse-"&amp;$G624,Equations!$G:$I,3,0)))</f>
        <v/>
      </c>
      <c r="BC624" s="10" t="str">
        <f>IF($AC624="","",IF(OR($V624&lt;2.7,$V624&gt;90),"Age OOR",VLOOKUP(BC$14&amp;"-int-"&amp;$H624,Equations!$G:$I,3,0)+VLOOKUP(BC$14&amp;"-sexo-"&amp;$H624,Equations!$G:$I,3,0)*$U624+VLOOKUP(BC$14&amp;"-edad-"&amp;$H624,Equations!$G:$I,3,0)*$V624+VLOOKUP(BC$14&amp;"-est-"&amp;$H624,Equations!$G:$I,3,0)*(1/$W624)+VLOOKUP(BC$14&amp;"-imc-"&amp;$H624,Equations!$G:$I,3,0)*(1/$Q624)))</f>
        <v/>
      </c>
      <c r="BD624" s="10" t="str">
        <f>IF($AC624="","",IF(OR($V624&lt;2.7,$V624&gt;90),"Age OOR",BC624-1.6449*VLOOKUP(BC$14&amp;"-rse-"&amp;$H624,Equations!$G:$I,3,0)))</f>
        <v/>
      </c>
      <c r="BE624" s="10" t="str">
        <f>IF($AC624="","",IF(OR($V624&lt;2.7,$V624&gt;90),"Age OOR",BC624+1.6449*VLOOKUP(BC$14&amp;"-rse-"&amp;$H624,Equations!$G:$I,3,0)))</f>
        <v/>
      </c>
      <c r="BF624" s="10" t="str">
        <f t="shared" si="241"/>
        <v/>
      </c>
      <c r="BG624" s="10" t="str">
        <f>IF($AC624="","",IF(OR($V624&lt;2.7,$V624&gt;90),"Age OOR",($AC624-BC624)/VLOOKUP(BC$14&amp;"-rse-"&amp;$H624,Equations!$G:$I,3,0)))</f>
        <v/>
      </c>
      <c r="BH624" s="10" t="str">
        <f>IF($AD624="","",IF(OR($V624&lt;2.7,$V624&gt;90),"Age OOR",VLOOKUP(BH$14&amp;"-int-"&amp;$I624,Equations!$G:$I,3,0)+VLOOKUP(BH$14&amp;"-sexo-"&amp;$I624,Equations!$G:$I,3,0)*$U624+VLOOKUP(BH$14&amp;"-edad-"&amp;$I624,Equations!$G:$I,3,0)*$V624+VLOOKUP(BH$14&amp;"-est-"&amp;$I624,Equations!$G:$I,3,0)*(1/$W624)+VLOOKUP(BH$14&amp;"-imc-"&amp;$I624,Equations!$G:$I,3,0)*(1/$Q624)))</f>
        <v/>
      </c>
      <c r="BI624" s="10" t="str">
        <f>IF($AD624="","",IF(OR($V624&lt;2.7,$V624&gt;90),"Age OOR",BH624-1.6449*VLOOKUP(BH$14&amp;"-rse-"&amp;$I624,Equations!$G:$I,3,0)))</f>
        <v/>
      </c>
      <c r="BJ624" s="10" t="str">
        <f>IF($AD624="","",IF(OR($V624&lt;2.7,$V624&gt;90),"Age OOR",BH624+1.6449*VLOOKUP(BH$14&amp;"-rse-"&amp;$I624,Equations!$G:$I,3,0)))</f>
        <v/>
      </c>
      <c r="BK624" s="10" t="str">
        <f t="shared" si="242"/>
        <v/>
      </c>
      <c r="BL624" s="10" t="str">
        <f>IF($AD624="","",IF(OR($V624&lt;2.7,$V624&gt;90),"Age OOR",($AD624-BH624)/VLOOKUP(BH$14&amp;"-rse-"&amp;$I624,Equations!$G:$I,3,0)))</f>
        <v/>
      </c>
      <c r="BM624" s="10" t="str">
        <f>IF($AE624="","",IF(OR($V624&lt;2.7,$V624&gt;90),"Age OOR",VLOOKUP(BM$14&amp;"-int-"&amp;$J624,Equations!$G:$I,3,0)+VLOOKUP(BM$14&amp;"-sexo-"&amp;$J624,Equations!$G:$I,3,0)*$U624+VLOOKUP(BM$14&amp;"-edad-"&amp;$J624,Equations!$G:$I,3,0)*$V624+VLOOKUP(BM$14&amp;"-est-"&amp;$J624,Equations!$G:$I,3,0)*(1/$W624)+VLOOKUP(BM$14&amp;"-imc-"&amp;$J624,Equations!$G:$I,3,0)*(1/$Q624)))</f>
        <v/>
      </c>
      <c r="BN624" s="10" t="str">
        <f>IF($AE624="","",IF(OR($V624&lt;2.7,$V624&gt;90),"Age OOR",BM624-1.6449*VLOOKUP(BM$14&amp;"-rse-"&amp;$J624,Equations!$G:$I,3,0)))</f>
        <v/>
      </c>
      <c r="BO624" s="10" t="str">
        <f>IF($AE624="","",IF(OR($V624&lt;2.7,$V624&gt;90),"Age OOR",BM624+1.6449*VLOOKUP(BM$14&amp;"-rse-"&amp;$J624,Equations!$G:$I,3,0)))</f>
        <v/>
      </c>
      <c r="BP624" s="10" t="str">
        <f t="shared" si="243"/>
        <v/>
      </c>
      <c r="BQ624" s="10" t="str">
        <f>IF($AE624="","",IF(OR($V624&lt;2.7,$V624&gt;90),"Age OOR",($AE624-BM624)/VLOOKUP(BM$14&amp;"-rse-"&amp;$J624,Equations!$G:$I,3,0)))</f>
        <v/>
      </c>
      <c r="BR624" s="10" t="str">
        <f>IF($AF624="","",IF(OR($V624&lt;2.7,$V624&gt;90),"Age OOR",VLOOKUP(BR$14&amp;"-int-"&amp;$K624,Equations!$G:$I,3,0)+VLOOKUP(BR$14&amp;"-sexo-"&amp;$K624,Equations!$G:$I,3,0)*$U624+VLOOKUP(BR$14&amp;"-edad-"&amp;$K624,Equations!$G:$I,3,0)*$V624+VLOOKUP(BR$14&amp;"-est-"&amp;$K624,Equations!$G:$I,3,0)*(1/$W624)+VLOOKUP(BR$14&amp;"-imc-"&amp;$K624,Equations!$G:$I,3,0)*(1/$Q624)))</f>
        <v/>
      </c>
      <c r="BS624" s="10" t="str">
        <f>IF($AF624="","",IF(OR($V624&lt;2.7,$V624&gt;90),"Age OOR",BR624-1.6449*VLOOKUP(BR$14&amp;"-rse-"&amp;$K624,Equations!$G:$I,3,0)))</f>
        <v/>
      </c>
      <c r="BT624" s="10" t="str">
        <f>IF($AF624="","",IF(OR($V624&lt;2.7,$V624&gt;90),"Age OOR",BR624+1.6449*VLOOKUP(BR$14&amp;"-rse-"&amp;$K624,Equations!$G:$I,3,0)))</f>
        <v/>
      </c>
      <c r="BU624" s="10" t="str">
        <f t="shared" si="244"/>
        <v/>
      </c>
      <c r="BV624" s="10" t="str">
        <f>IF($AF624="","",IF(OR($V624&lt;2.7,$V624&gt;90),"Age OOR",($AF624-BR624)/VLOOKUP(BR$14&amp;"-rse-"&amp;$K624,Equations!$G:$I,3,0)))</f>
        <v/>
      </c>
      <c r="BW624" s="10" t="str">
        <f>IF($AG624="","",IF(OR($V624&lt;2.7,$V624&gt;90),"Age OOR",VLOOKUP(BW$14&amp;"-int-"&amp;$L624,Equations!$G:$I,3,0)+VLOOKUP(BW$14&amp;"-sexo-"&amp;$L624,Equations!$G:$I,3,0)*$U624+VLOOKUP(BW$14&amp;"-edad-"&amp;$L624,Equations!$G:$I,3,0)*$V624+VLOOKUP(BW$14&amp;"-est-"&amp;$L624,Equations!$G:$I,3,0)*(1/$W624)+VLOOKUP(BW$14&amp;"-imc-"&amp;$L624,Equations!$G:$I,3,0)*(1/$Q624)))</f>
        <v/>
      </c>
      <c r="BX624" s="10" t="str">
        <f>IF($AG624="","",IF(OR($V624&lt;2.7,$V624&gt;90),"Age OOR",BW624-1.6449*VLOOKUP(BW$14&amp;"-rse-"&amp;$L624,Equations!$G:$I,3,0)))</f>
        <v/>
      </c>
      <c r="BY624" s="10" t="str">
        <f>IF($AG624="","",IF(OR($V624&lt;2.7,$V624&gt;90),"Age OOR",BW624+1.6449*VLOOKUP(BW$14&amp;"-rse-"&amp;$L624,Equations!$G:$I,3,0)))</f>
        <v/>
      </c>
      <c r="BZ624" s="10" t="str">
        <f t="shared" si="245"/>
        <v/>
      </c>
      <c r="CA624" s="10" t="str">
        <f>IF($AG624="","",IF(OR($V624&lt;2.7,$V624&gt;90),"Age OOR",($AG624-BW624)/VLOOKUP(BW$14&amp;"-rse-"&amp;$L624,Equations!$G:$I,3,0)))</f>
        <v/>
      </c>
      <c r="CB624" s="10" t="str">
        <f>IF($AH624="","",IF(OR($V624&lt;2.7,$V624&gt;90),"Age OOR",VLOOKUP(CB$14&amp;"-int-"&amp;$M624,Equations!$G:$I,3,0)+VLOOKUP(CB$14&amp;"-sexo-"&amp;$M624,Equations!$G:$I,3,0)*$U624+VLOOKUP(CB$14&amp;"-edad-"&amp;$M624,Equations!$G:$I,3,0)*$V624+VLOOKUP(CB$14&amp;"-est-"&amp;$M624,Equations!$G:$I,3,0)*(1/$W624)+VLOOKUP(CB$14&amp;"-imc-"&amp;$M624,Equations!$G:$I,3,0)*(1/$Q624)))</f>
        <v/>
      </c>
      <c r="CC624" s="10" t="str">
        <f>IF($AH624="","",IF(OR($V624&lt;2.7,$V624&gt;90),"Age OOR",CB624-1.6449*VLOOKUP(CB$14&amp;"-rse-"&amp;$M624,Equations!$G:$I,3,0)))</f>
        <v/>
      </c>
      <c r="CD624" s="10" t="str">
        <f>IF($AH624="","",IF(OR($V624&lt;2.7,$V624&gt;90),"Age OOR",CB624+1.6449*VLOOKUP(CB$14&amp;"-rse-"&amp;$M624,Equations!$G:$I,3,0)))</f>
        <v/>
      </c>
      <c r="CE624" s="10" t="str">
        <f t="shared" si="246"/>
        <v/>
      </c>
      <c r="CF624" s="10" t="str">
        <f>IF($AH624="","",IF(OR($V624&lt;2.7,$V624&gt;90),"Age OOR",($AH624-CB624)/VLOOKUP(CB$14&amp;"-rse-"&amp;$M624,Equations!$G:$I,3,0)))</f>
        <v/>
      </c>
      <c r="CG624" s="10" t="str">
        <f>IF($AI624="","",IF(OR($V624&lt;2.7,$V624&gt;90),"Age OOR",VLOOKUP(CG$14&amp;"-int-"&amp;$N624,Equations!$G:$I,3,0)+VLOOKUP(CG$14&amp;"-sexo-"&amp;$N624,Equations!$G:$I,3,0)*$U624+VLOOKUP(CG$14&amp;"-edad-"&amp;$N624,Equations!$G:$I,3,0)*$V624+VLOOKUP(CG$14&amp;"-est-"&amp;$N624,Equations!$G:$I,3,0)*(1/$W624)+VLOOKUP(CG$14&amp;"-imc-"&amp;$N624,Equations!$G:$I,3,0)*(1/$Q624)))</f>
        <v/>
      </c>
      <c r="CH624" s="10" t="str">
        <f>IF($AI624="","",IF(OR($V624&lt;2.7,$V624&gt;90),"Age OOR",CG624-1.6449*VLOOKUP(CG$14&amp;"-rse-"&amp;$N624,Equations!$G:$I,3,0)))</f>
        <v/>
      </c>
      <c r="CI624" s="10" t="str">
        <f>IF($AI624="","",IF(OR($V624&lt;2.7,$V624&gt;90),"Age OOR",CG624+1.6449*VLOOKUP(CG$14&amp;"-rse-"&amp;$N624,Equations!$G:$I,3,0)))</f>
        <v/>
      </c>
      <c r="CJ624" s="10" t="str">
        <f t="shared" si="247"/>
        <v/>
      </c>
      <c r="CK624" s="10" t="str">
        <f>IF($AI624="","",IF(OR($V624&lt;2.7,$V624&gt;90),"Age OOR",($AI624-CG624)/VLOOKUP(CG$14&amp;"-rse-"&amp;$N624,Equations!$G:$I,3,0)))</f>
        <v/>
      </c>
      <c r="CL624" s="10" t="str">
        <f>IF($AJ624="","",IF(OR($V624&lt;2.7,$V624&gt;90),"Age OOR",VLOOKUP(CL$14&amp;"-int-"&amp;$O624,Equations!$G:$I,3,0)+VLOOKUP(CL$14&amp;"-sexo-"&amp;$O624,Equations!$G:$I,3,0)*$U624+VLOOKUP(CL$14&amp;"-edad-"&amp;$O624,Equations!$G:$I,3,0)*$V624+VLOOKUP(CL$14&amp;"-est-"&amp;$O624,Equations!$G:$I,3,0)*(1/$W624)+VLOOKUP(CL$14&amp;"-imc-"&amp;$O624,Equations!$G:$I,3,0)*(1/$Q624)))</f>
        <v/>
      </c>
      <c r="CM624" s="10" t="str">
        <f>IF($AJ624="","",IF(OR($V624&lt;2.7,$V624&gt;90),"Age OOR",CL624-1.6449*VLOOKUP(CL$14&amp;"-rse-"&amp;$O624,Equations!$G:$I,3,0)))</f>
        <v/>
      </c>
      <c r="CN624" s="10" t="str">
        <f>IF($AJ624="","",IF(OR($V624&lt;2.7,$V624&gt;90),"Age OOR",CL624+1.6449*VLOOKUP(CL$14&amp;"-rse-"&amp;$O624,Equations!$G:$I,3,0)))</f>
        <v/>
      </c>
      <c r="CO624" s="10" t="str">
        <f t="shared" si="248"/>
        <v/>
      </c>
      <c r="CP624" s="10" t="str">
        <f>IF($AJ624="","",IF(OR($V624&lt;2.7,$V624&gt;90),"Age OOR",($AJ624-CL624)/VLOOKUP(CL$14&amp;"-rse-"&amp;$O624,Equations!$G:$I,3,0)))</f>
        <v/>
      </c>
      <c r="CQ624" s="10" t="str">
        <f>IF($AK624="","",IF(OR($V624&lt;2.7,$V624&gt;90),"Age OOR",EXP(VLOOKUP(CQ$14&amp;"-int-"&amp;$P624,Equations!$G:$I,3,0)+VLOOKUP(CQ$14&amp;"-sexo-"&amp;$P624,Equations!$G:$I,3,0)*$U624+VLOOKUP(CQ$14&amp;"-edad-"&amp;$P624,Equations!$G:$I,3,0)*$V624+VLOOKUP(CQ$14&amp;"-est-"&amp;$P624,Equations!$G:$I,3,0)*(1/$W624)+VLOOKUP(CQ$14&amp;"-imc-"&amp;$P624,Equations!$G:$I,3,0)*(1/$Q624))))</f>
        <v/>
      </c>
      <c r="CR624" s="10" t="str">
        <f>IF($AK624="","",IF(OR($V624&lt;2.7,$V624&gt;90),"Age OOR",EXP(LN(CQ624)-1.6449*VLOOKUP(CQ$14&amp;"-rse-"&amp;$P624,Equations!$G:$I,3,0))))</f>
        <v/>
      </c>
      <c r="CS624" s="10" t="str">
        <f>IF($AK624="","",IF(OR($V624&lt;2.7,$V624&gt;90),"Age OOR",EXP(LN(CQ624)+1.6449*VLOOKUP(CQ$14&amp;"-rse-"&amp;$P624,Equations!$G:$I,3,0))))</f>
        <v/>
      </c>
      <c r="CT624" s="10" t="str">
        <f t="shared" si="249"/>
        <v/>
      </c>
      <c r="CU624" s="10" t="str">
        <f>IF($AK624="","",IF(OR($V624&lt;2.7,$V624&gt;90),"Age OOR",(LN($AK624)-LN(CQ624))/VLOOKUP(CQ$14&amp;"-rse-"&amp;$P624,Equations!$G:$I,3,0)))</f>
        <v/>
      </c>
      <c r="CV624" s="47"/>
    </row>
    <row r="625" spans="5:100" x14ac:dyDescent="0.2">
      <c r="E625" s="23" t="str">
        <f t="shared" si="225"/>
        <v>Age out of range</v>
      </c>
      <c r="F625" s="23" t="str">
        <f t="shared" si="226"/>
        <v>Age out of range</v>
      </c>
      <c r="G625" s="23" t="str">
        <f t="shared" si="227"/>
        <v>Age out of range</v>
      </c>
      <c r="H625" s="23" t="str">
        <f t="shared" si="228"/>
        <v>Age out of range</v>
      </c>
      <c r="I625" s="23" t="str">
        <f t="shared" si="229"/>
        <v>Age out of range</v>
      </c>
      <c r="J625" s="23" t="str">
        <f t="shared" si="230"/>
        <v>Age out of range</v>
      </c>
      <c r="K625" s="23" t="str">
        <f t="shared" si="231"/>
        <v>Age out of range</v>
      </c>
      <c r="L625" s="23" t="str">
        <f t="shared" si="232"/>
        <v>Age out of range</v>
      </c>
      <c r="M625" s="23" t="str">
        <f t="shared" si="233"/>
        <v>Age out of range</v>
      </c>
      <c r="N625" s="23" t="str">
        <f t="shared" si="234"/>
        <v>Age out of range</v>
      </c>
      <c r="O625" s="23" t="str">
        <f t="shared" si="235"/>
        <v>Age out of range</v>
      </c>
      <c r="P625" s="23" t="str">
        <f t="shared" si="236"/>
        <v>Age out of range</v>
      </c>
      <c r="Q625" s="23" t="e">
        <f t="shared" si="237"/>
        <v>#DIV/0!</v>
      </c>
      <c r="R625" s="17"/>
      <c r="S625" s="23">
        <v>609</v>
      </c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7"/>
      <c r="AM625" s="47"/>
      <c r="AN625" s="10" t="str">
        <f>IF($Z625="","",IF(OR($V625&lt;2.7,$V625&gt;90),"Age OOR",VLOOKUP(AN$14&amp;"-int-"&amp;$E625,Equations!$G:$I,3,0)+VLOOKUP(AN$14&amp;"-sexo-"&amp;$E625,Equations!$G:$I,3,0)*$U625+VLOOKUP(AN$14&amp;"-edad-"&amp;$E625,Equations!$G:$I,3,0)*$V625+VLOOKUP(AN$14&amp;"-est-"&amp;$E625,Equations!$G:$I,3,0)*(1/$W625)+VLOOKUP(AN$14&amp;"-imc-"&amp;$E625,Equations!$G:$I,3,0)*(1/$Q625)))</f>
        <v/>
      </c>
      <c r="AO625" s="10" t="str">
        <f>IF($Z625="","",IF(OR($V625&lt;2.7,$V625&gt;90),"Age OOR",AN625-1.6449*VLOOKUP(AN$14&amp;"-rse-"&amp;$E625,Equations!$G:$I,3,0)))</f>
        <v/>
      </c>
      <c r="AP625" s="10" t="str">
        <f>IF($Z625="","",IF(OR($V625&lt;2.7,$V625&gt;90),"Age OOR",AN625+1.6449*VLOOKUP(AN$14&amp;"-rse-"&amp;$E625,Equations!$G:$I,3,0)))</f>
        <v/>
      </c>
      <c r="AQ625" s="10" t="str">
        <f t="shared" si="238"/>
        <v/>
      </c>
      <c r="AR625" s="10" t="str">
        <f>IF($Z625="","",IF(OR($V625&lt;2.7,$V625&gt;90),"Age OOR",($Z625-AN625)/VLOOKUP(AN$14&amp;"-rse-"&amp;$E625,Equations!$G:$I,3,0)))</f>
        <v/>
      </c>
      <c r="AS625" s="10" t="str">
        <f>IF($AA625="","",IF(OR($V625&lt;2.7,$V625&gt;90),"Age OOR",VLOOKUP(AS$14&amp;"-int-"&amp;$F625,Equations!$G:$I,3,0)+VLOOKUP(AS$14&amp;"-sexo-"&amp;$F625,Equations!$G:$I,3,0)*$U625+VLOOKUP(AS$14&amp;"-edad-"&amp;$F625,Equations!$G:$I,3,0)*$V625+VLOOKUP(AS$14&amp;"-est-"&amp;$F625,Equations!$G:$I,3,0)*(1/$W625)+VLOOKUP(AS$14&amp;"-imc-"&amp;$F625,Equations!$G:$I,3,0)*(1/$Q625)))</f>
        <v/>
      </c>
      <c r="AT625" s="10" t="str">
        <f>IF($AA625="","",IF(OR($V625&lt;2.7,$V625&gt;90),"Age OOR",AS625-1.6449*VLOOKUP(AS$14&amp;"-rse-"&amp;$F625,Equations!$G:$I,3,0)))</f>
        <v/>
      </c>
      <c r="AU625" s="10" t="str">
        <f>IF($AA625="","",IF(OR($V625&lt;2.7,$V625&gt;90),"Age OOR",AS625+1.6449*VLOOKUP(AS$14&amp;"-rse-"&amp;$F625,Equations!$G:$I,3,0)))</f>
        <v/>
      </c>
      <c r="AV625" s="10" t="str">
        <f t="shared" si="239"/>
        <v/>
      </c>
      <c r="AW625" s="10" t="str">
        <f>IF($AA625="","",IF(OR($V625&lt;2.7,$V625&gt;90),"Age OOR",($AA625-AS625)/VLOOKUP(AS$14&amp;"-rse-"&amp;$F625,Equations!$G:$I,3,0)))</f>
        <v/>
      </c>
      <c r="AX625" s="10" t="str">
        <f>IF($AB625="","",IF(OR($V625&lt;2.7,$V625&gt;90),"Age OOR",VLOOKUP(AX$14&amp;"-int-"&amp;$G625,Equations!$G:$I,3,0)+VLOOKUP(AX$14&amp;"-sexo-"&amp;$G625,Equations!$G:$I,3,0)*$U625+VLOOKUP(AX$14&amp;"-edad-"&amp;$G625,Equations!$G:$I,3,0)*$V625+VLOOKUP(AX$14&amp;"-est-"&amp;$G625,Equations!$G:$I,3,0)*(1/$W625)+VLOOKUP(AX$14&amp;"-imc-"&amp;$G625,Equations!$G:$I,3,0)*(1/$Q625)))</f>
        <v/>
      </c>
      <c r="AY625" s="10" t="str">
        <f>IF($AB625="","",IF(OR($V625&lt;2.7,$V625&gt;90),"Age OOR",AX625-1.6449*VLOOKUP(AX$14&amp;"-rse-"&amp;$G625,Equations!$G:$I,3,0)))</f>
        <v/>
      </c>
      <c r="AZ625" s="10" t="str">
        <f>IF($AB625="","",IF(OR($V625&lt;2.7,$V625&gt;90),"Age OOR",AX625+1.6449*VLOOKUP(AX$14&amp;"-rse-"&amp;$G625,Equations!$G:$I,3,0)))</f>
        <v/>
      </c>
      <c r="BA625" s="10" t="str">
        <f t="shared" si="240"/>
        <v/>
      </c>
      <c r="BB625" s="10" t="str">
        <f>IF($AB625="","",IF(OR($V625&lt;2.7,$V625&gt;90),"Age OOR",($AB625-AX625)/VLOOKUP(AX$14&amp;"-rse-"&amp;$G625,Equations!$G:$I,3,0)))</f>
        <v/>
      </c>
      <c r="BC625" s="10" t="str">
        <f>IF($AC625="","",IF(OR($V625&lt;2.7,$V625&gt;90),"Age OOR",VLOOKUP(BC$14&amp;"-int-"&amp;$H625,Equations!$G:$I,3,0)+VLOOKUP(BC$14&amp;"-sexo-"&amp;$H625,Equations!$G:$I,3,0)*$U625+VLOOKUP(BC$14&amp;"-edad-"&amp;$H625,Equations!$G:$I,3,0)*$V625+VLOOKUP(BC$14&amp;"-est-"&amp;$H625,Equations!$G:$I,3,0)*(1/$W625)+VLOOKUP(BC$14&amp;"-imc-"&amp;$H625,Equations!$G:$I,3,0)*(1/$Q625)))</f>
        <v/>
      </c>
      <c r="BD625" s="10" t="str">
        <f>IF($AC625="","",IF(OR($V625&lt;2.7,$V625&gt;90),"Age OOR",BC625-1.6449*VLOOKUP(BC$14&amp;"-rse-"&amp;$H625,Equations!$G:$I,3,0)))</f>
        <v/>
      </c>
      <c r="BE625" s="10" t="str">
        <f>IF($AC625="","",IF(OR($V625&lt;2.7,$V625&gt;90),"Age OOR",BC625+1.6449*VLOOKUP(BC$14&amp;"-rse-"&amp;$H625,Equations!$G:$I,3,0)))</f>
        <v/>
      </c>
      <c r="BF625" s="10" t="str">
        <f t="shared" si="241"/>
        <v/>
      </c>
      <c r="BG625" s="10" t="str">
        <f>IF($AC625="","",IF(OR($V625&lt;2.7,$V625&gt;90),"Age OOR",($AC625-BC625)/VLOOKUP(BC$14&amp;"-rse-"&amp;$H625,Equations!$G:$I,3,0)))</f>
        <v/>
      </c>
      <c r="BH625" s="10" t="str">
        <f>IF($AD625="","",IF(OR($V625&lt;2.7,$V625&gt;90),"Age OOR",VLOOKUP(BH$14&amp;"-int-"&amp;$I625,Equations!$G:$I,3,0)+VLOOKUP(BH$14&amp;"-sexo-"&amp;$I625,Equations!$G:$I,3,0)*$U625+VLOOKUP(BH$14&amp;"-edad-"&amp;$I625,Equations!$G:$I,3,0)*$V625+VLOOKUP(BH$14&amp;"-est-"&amp;$I625,Equations!$G:$I,3,0)*(1/$W625)+VLOOKUP(BH$14&amp;"-imc-"&amp;$I625,Equations!$G:$I,3,0)*(1/$Q625)))</f>
        <v/>
      </c>
      <c r="BI625" s="10" t="str">
        <f>IF($AD625="","",IF(OR($V625&lt;2.7,$V625&gt;90),"Age OOR",BH625-1.6449*VLOOKUP(BH$14&amp;"-rse-"&amp;$I625,Equations!$G:$I,3,0)))</f>
        <v/>
      </c>
      <c r="BJ625" s="10" t="str">
        <f>IF($AD625="","",IF(OR($V625&lt;2.7,$V625&gt;90),"Age OOR",BH625+1.6449*VLOOKUP(BH$14&amp;"-rse-"&amp;$I625,Equations!$G:$I,3,0)))</f>
        <v/>
      </c>
      <c r="BK625" s="10" t="str">
        <f t="shared" si="242"/>
        <v/>
      </c>
      <c r="BL625" s="10" t="str">
        <f>IF($AD625="","",IF(OR($V625&lt;2.7,$V625&gt;90),"Age OOR",($AD625-BH625)/VLOOKUP(BH$14&amp;"-rse-"&amp;$I625,Equations!$G:$I,3,0)))</f>
        <v/>
      </c>
      <c r="BM625" s="10" t="str">
        <f>IF($AE625="","",IF(OR($V625&lt;2.7,$V625&gt;90),"Age OOR",VLOOKUP(BM$14&amp;"-int-"&amp;$J625,Equations!$G:$I,3,0)+VLOOKUP(BM$14&amp;"-sexo-"&amp;$J625,Equations!$G:$I,3,0)*$U625+VLOOKUP(BM$14&amp;"-edad-"&amp;$J625,Equations!$G:$I,3,0)*$V625+VLOOKUP(BM$14&amp;"-est-"&amp;$J625,Equations!$G:$I,3,0)*(1/$W625)+VLOOKUP(BM$14&amp;"-imc-"&amp;$J625,Equations!$G:$I,3,0)*(1/$Q625)))</f>
        <v/>
      </c>
      <c r="BN625" s="10" t="str">
        <f>IF($AE625="","",IF(OR($V625&lt;2.7,$V625&gt;90),"Age OOR",BM625-1.6449*VLOOKUP(BM$14&amp;"-rse-"&amp;$J625,Equations!$G:$I,3,0)))</f>
        <v/>
      </c>
      <c r="BO625" s="10" t="str">
        <f>IF($AE625="","",IF(OR($V625&lt;2.7,$V625&gt;90),"Age OOR",BM625+1.6449*VLOOKUP(BM$14&amp;"-rse-"&amp;$J625,Equations!$G:$I,3,0)))</f>
        <v/>
      </c>
      <c r="BP625" s="10" t="str">
        <f t="shared" si="243"/>
        <v/>
      </c>
      <c r="BQ625" s="10" t="str">
        <f>IF($AE625="","",IF(OR($V625&lt;2.7,$V625&gt;90),"Age OOR",($AE625-BM625)/VLOOKUP(BM$14&amp;"-rse-"&amp;$J625,Equations!$G:$I,3,0)))</f>
        <v/>
      </c>
      <c r="BR625" s="10" t="str">
        <f>IF($AF625="","",IF(OR($V625&lt;2.7,$V625&gt;90),"Age OOR",VLOOKUP(BR$14&amp;"-int-"&amp;$K625,Equations!$G:$I,3,0)+VLOOKUP(BR$14&amp;"-sexo-"&amp;$K625,Equations!$G:$I,3,0)*$U625+VLOOKUP(BR$14&amp;"-edad-"&amp;$K625,Equations!$G:$I,3,0)*$V625+VLOOKUP(BR$14&amp;"-est-"&amp;$K625,Equations!$G:$I,3,0)*(1/$W625)+VLOOKUP(BR$14&amp;"-imc-"&amp;$K625,Equations!$G:$I,3,0)*(1/$Q625)))</f>
        <v/>
      </c>
      <c r="BS625" s="10" t="str">
        <f>IF($AF625="","",IF(OR($V625&lt;2.7,$V625&gt;90),"Age OOR",BR625-1.6449*VLOOKUP(BR$14&amp;"-rse-"&amp;$K625,Equations!$G:$I,3,0)))</f>
        <v/>
      </c>
      <c r="BT625" s="10" t="str">
        <f>IF($AF625="","",IF(OR($V625&lt;2.7,$V625&gt;90),"Age OOR",BR625+1.6449*VLOOKUP(BR$14&amp;"-rse-"&amp;$K625,Equations!$G:$I,3,0)))</f>
        <v/>
      </c>
      <c r="BU625" s="10" t="str">
        <f t="shared" si="244"/>
        <v/>
      </c>
      <c r="BV625" s="10" t="str">
        <f>IF($AF625="","",IF(OR($V625&lt;2.7,$V625&gt;90),"Age OOR",($AF625-BR625)/VLOOKUP(BR$14&amp;"-rse-"&amp;$K625,Equations!$G:$I,3,0)))</f>
        <v/>
      </c>
      <c r="BW625" s="10" t="str">
        <f>IF($AG625="","",IF(OR($V625&lt;2.7,$V625&gt;90),"Age OOR",VLOOKUP(BW$14&amp;"-int-"&amp;$L625,Equations!$G:$I,3,0)+VLOOKUP(BW$14&amp;"-sexo-"&amp;$L625,Equations!$G:$I,3,0)*$U625+VLOOKUP(BW$14&amp;"-edad-"&amp;$L625,Equations!$G:$I,3,0)*$V625+VLOOKUP(BW$14&amp;"-est-"&amp;$L625,Equations!$G:$I,3,0)*(1/$W625)+VLOOKUP(BW$14&amp;"-imc-"&amp;$L625,Equations!$G:$I,3,0)*(1/$Q625)))</f>
        <v/>
      </c>
      <c r="BX625" s="10" t="str">
        <f>IF($AG625="","",IF(OR($V625&lt;2.7,$V625&gt;90),"Age OOR",BW625-1.6449*VLOOKUP(BW$14&amp;"-rse-"&amp;$L625,Equations!$G:$I,3,0)))</f>
        <v/>
      </c>
      <c r="BY625" s="10" t="str">
        <f>IF($AG625="","",IF(OR($V625&lt;2.7,$V625&gt;90),"Age OOR",BW625+1.6449*VLOOKUP(BW$14&amp;"-rse-"&amp;$L625,Equations!$G:$I,3,0)))</f>
        <v/>
      </c>
      <c r="BZ625" s="10" t="str">
        <f t="shared" si="245"/>
        <v/>
      </c>
      <c r="CA625" s="10" t="str">
        <f>IF($AG625="","",IF(OR($V625&lt;2.7,$V625&gt;90),"Age OOR",($AG625-BW625)/VLOOKUP(BW$14&amp;"-rse-"&amp;$L625,Equations!$G:$I,3,0)))</f>
        <v/>
      </c>
      <c r="CB625" s="10" t="str">
        <f>IF($AH625="","",IF(OR($V625&lt;2.7,$V625&gt;90),"Age OOR",VLOOKUP(CB$14&amp;"-int-"&amp;$M625,Equations!$G:$I,3,0)+VLOOKUP(CB$14&amp;"-sexo-"&amp;$M625,Equations!$G:$I,3,0)*$U625+VLOOKUP(CB$14&amp;"-edad-"&amp;$M625,Equations!$G:$I,3,0)*$V625+VLOOKUP(CB$14&amp;"-est-"&amp;$M625,Equations!$G:$I,3,0)*(1/$W625)+VLOOKUP(CB$14&amp;"-imc-"&amp;$M625,Equations!$G:$I,3,0)*(1/$Q625)))</f>
        <v/>
      </c>
      <c r="CC625" s="10" t="str">
        <f>IF($AH625="","",IF(OR($V625&lt;2.7,$V625&gt;90),"Age OOR",CB625-1.6449*VLOOKUP(CB$14&amp;"-rse-"&amp;$M625,Equations!$G:$I,3,0)))</f>
        <v/>
      </c>
      <c r="CD625" s="10" t="str">
        <f>IF($AH625="","",IF(OR($V625&lt;2.7,$V625&gt;90),"Age OOR",CB625+1.6449*VLOOKUP(CB$14&amp;"-rse-"&amp;$M625,Equations!$G:$I,3,0)))</f>
        <v/>
      </c>
      <c r="CE625" s="10" t="str">
        <f t="shared" si="246"/>
        <v/>
      </c>
      <c r="CF625" s="10" t="str">
        <f>IF($AH625="","",IF(OR($V625&lt;2.7,$V625&gt;90),"Age OOR",($AH625-CB625)/VLOOKUP(CB$14&amp;"-rse-"&amp;$M625,Equations!$G:$I,3,0)))</f>
        <v/>
      </c>
      <c r="CG625" s="10" t="str">
        <f>IF($AI625="","",IF(OR($V625&lt;2.7,$V625&gt;90),"Age OOR",VLOOKUP(CG$14&amp;"-int-"&amp;$N625,Equations!$G:$I,3,0)+VLOOKUP(CG$14&amp;"-sexo-"&amp;$N625,Equations!$G:$I,3,0)*$U625+VLOOKUP(CG$14&amp;"-edad-"&amp;$N625,Equations!$G:$I,3,0)*$V625+VLOOKUP(CG$14&amp;"-est-"&amp;$N625,Equations!$G:$I,3,0)*(1/$W625)+VLOOKUP(CG$14&amp;"-imc-"&amp;$N625,Equations!$G:$I,3,0)*(1/$Q625)))</f>
        <v/>
      </c>
      <c r="CH625" s="10" t="str">
        <f>IF($AI625="","",IF(OR($V625&lt;2.7,$V625&gt;90),"Age OOR",CG625-1.6449*VLOOKUP(CG$14&amp;"-rse-"&amp;$N625,Equations!$G:$I,3,0)))</f>
        <v/>
      </c>
      <c r="CI625" s="10" t="str">
        <f>IF($AI625="","",IF(OR($V625&lt;2.7,$V625&gt;90),"Age OOR",CG625+1.6449*VLOOKUP(CG$14&amp;"-rse-"&amp;$N625,Equations!$G:$I,3,0)))</f>
        <v/>
      </c>
      <c r="CJ625" s="10" t="str">
        <f t="shared" si="247"/>
        <v/>
      </c>
      <c r="CK625" s="10" t="str">
        <f>IF($AI625="","",IF(OR($V625&lt;2.7,$V625&gt;90),"Age OOR",($AI625-CG625)/VLOOKUP(CG$14&amp;"-rse-"&amp;$N625,Equations!$G:$I,3,0)))</f>
        <v/>
      </c>
      <c r="CL625" s="10" t="str">
        <f>IF($AJ625="","",IF(OR($V625&lt;2.7,$V625&gt;90),"Age OOR",VLOOKUP(CL$14&amp;"-int-"&amp;$O625,Equations!$G:$I,3,0)+VLOOKUP(CL$14&amp;"-sexo-"&amp;$O625,Equations!$G:$I,3,0)*$U625+VLOOKUP(CL$14&amp;"-edad-"&amp;$O625,Equations!$G:$I,3,0)*$V625+VLOOKUP(CL$14&amp;"-est-"&amp;$O625,Equations!$G:$I,3,0)*(1/$W625)+VLOOKUP(CL$14&amp;"-imc-"&amp;$O625,Equations!$G:$I,3,0)*(1/$Q625)))</f>
        <v/>
      </c>
      <c r="CM625" s="10" t="str">
        <f>IF($AJ625="","",IF(OR($V625&lt;2.7,$V625&gt;90),"Age OOR",CL625-1.6449*VLOOKUP(CL$14&amp;"-rse-"&amp;$O625,Equations!$G:$I,3,0)))</f>
        <v/>
      </c>
      <c r="CN625" s="10" t="str">
        <f>IF($AJ625="","",IF(OR($V625&lt;2.7,$V625&gt;90),"Age OOR",CL625+1.6449*VLOOKUP(CL$14&amp;"-rse-"&amp;$O625,Equations!$G:$I,3,0)))</f>
        <v/>
      </c>
      <c r="CO625" s="10" t="str">
        <f t="shared" si="248"/>
        <v/>
      </c>
      <c r="CP625" s="10" t="str">
        <f>IF($AJ625="","",IF(OR($V625&lt;2.7,$V625&gt;90),"Age OOR",($AJ625-CL625)/VLOOKUP(CL$14&amp;"-rse-"&amp;$O625,Equations!$G:$I,3,0)))</f>
        <v/>
      </c>
      <c r="CQ625" s="10" t="str">
        <f>IF($AK625="","",IF(OR($V625&lt;2.7,$V625&gt;90),"Age OOR",EXP(VLOOKUP(CQ$14&amp;"-int-"&amp;$P625,Equations!$G:$I,3,0)+VLOOKUP(CQ$14&amp;"-sexo-"&amp;$P625,Equations!$G:$I,3,0)*$U625+VLOOKUP(CQ$14&amp;"-edad-"&amp;$P625,Equations!$G:$I,3,0)*$V625+VLOOKUP(CQ$14&amp;"-est-"&amp;$P625,Equations!$G:$I,3,0)*(1/$W625)+VLOOKUP(CQ$14&amp;"-imc-"&amp;$P625,Equations!$G:$I,3,0)*(1/$Q625))))</f>
        <v/>
      </c>
      <c r="CR625" s="10" t="str">
        <f>IF($AK625="","",IF(OR($V625&lt;2.7,$V625&gt;90),"Age OOR",EXP(LN(CQ625)-1.6449*VLOOKUP(CQ$14&amp;"-rse-"&amp;$P625,Equations!$G:$I,3,0))))</f>
        <v/>
      </c>
      <c r="CS625" s="10" t="str">
        <f>IF($AK625="","",IF(OR($V625&lt;2.7,$V625&gt;90),"Age OOR",EXP(LN(CQ625)+1.6449*VLOOKUP(CQ$14&amp;"-rse-"&amp;$P625,Equations!$G:$I,3,0))))</f>
        <v/>
      </c>
      <c r="CT625" s="10" t="str">
        <f t="shared" si="249"/>
        <v/>
      </c>
      <c r="CU625" s="10" t="str">
        <f>IF($AK625="","",IF(OR($V625&lt;2.7,$V625&gt;90),"Age OOR",(LN($AK625)-LN(CQ625))/VLOOKUP(CQ$14&amp;"-rse-"&amp;$P625,Equations!$G:$I,3,0)))</f>
        <v/>
      </c>
      <c r="CV625" s="47"/>
    </row>
    <row r="626" spans="5:100" x14ac:dyDescent="0.2">
      <c r="E626" s="23" t="str">
        <f t="shared" si="225"/>
        <v>Age out of range</v>
      </c>
      <c r="F626" s="23" t="str">
        <f t="shared" si="226"/>
        <v>Age out of range</v>
      </c>
      <c r="G626" s="23" t="str">
        <f t="shared" si="227"/>
        <v>Age out of range</v>
      </c>
      <c r="H626" s="23" t="str">
        <f t="shared" si="228"/>
        <v>Age out of range</v>
      </c>
      <c r="I626" s="23" t="str">
        <f t="shared" si="229"/>
        <v>Age out of range</v>
      </c>
      <c r="J626" s="23" t="str">
        <f t="shared" si="230"/>
        <v>Age out of range</v>
      </c>
      <c r="K626" s="23" t="str">
        <f t="shared" si="231"/>
        <v>Age out of range</v>
      </c>
      <c r="L626" s="23" t="str">
        <f t="shared" si="232"/>
        <v>Age out of range</v>
      </c>
      <c r="M626" s="23" t="str">
        <f t="shared" si="233"/>
        <v>Age out of range</v>
      </c>
      <c r="N626" s="23" t="str">
        <f t="shared" si="234"/>
        <v>Age out of range</v>
      </c>
      <c r="O626" s="23" t="str">
        <f t="shared" si="235"/>
        <v>Age out of range</v>
      </c>
      <c r="P626" s="23" t="str">
        <f t="shared" si="236"/>
        <v>Age out of range</v>
      </c>
      <c r="Q626" s="23" t="e">
        <f t="shared" si="237"/>
        <v>#DIV/0!</v>
      </c>
      <c r="R626" s="17"/>
      <c r="S626" s="23">
        <v>610</v>
      </c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7"/>
      <c r="AM626" s="47"/>
      <c r="AN626" s="10" t="str">
        <f>IF($Z626="","",IF(OR($V626&lt;2.7,$V626&gt;90),"Age OOR",VLOOKUP(AN$14&amp;"-int-"&amp;$E626,Equations!$G:$I,3,0)+VLOOKUP(AN$14&amp;"-sexo-"&amp;$E626,Equations!$G:$I,3,0)*$U626+VLOOKUP(AN$14&amp;"-edad-"&amp;$E626,Equations!$G:$I,3,0)*$V626+VLOOKUP(AN$14&amp;"-est-"&amp;$E626,Equations!$G:$I,3,0)*(1/$W626)+VLOOKUP(AN$14&amp;"-imc-"&amp;$E626,Equations!$G:$I,3,0)*(1/$Q626)))</f>
        <v/>
      </c>
      <c r="AO626" s="10" t="str">
        <f>IF($Z626="","",IF(OR($V626&lt;2.7,$V626&gt;90),"Age OOR",AN626-1.6449*VLOOKUP(AN$14&amp;"-rse-"&amp;$E626,Equations!$G:$I,3,0)))</f>
        <v/>
      </c>
      <c r="AP626" s="10" t="str">
        <f>IF($Z626="","",IF(OR($V626&lt;2.7,$V626&gt;90),"Age OOR",AN626+1.6449*VLOOKUP(AN$14&amp;"-rse-"&amp;$E626,Equations!$G:$I,3,0)))</f>
        <v/>
      </c>
      <c r="AQ626" s="10" t="str">
        <f t="shared" si="238"/>
        <v/>
      </c>
      <c r="AR626" s="10" t="str">
        <f>IF($Z626="","",IF(OR($V626&lt;2.7,$V626&gt;90),"Age OOR",($Z626-AN626)/VLOOKUP(AN$14&amp;"-rse-"&amp;$E626,Equations!$G:$I,3,0)))</f>
        <v/>
      </c>
      <c r="AS626" s="10" t="str">
        <f>IF($AA626="","",IF(OR($V626&lt;2.7,$V626&gt;90),"Age OOR",VLOOKUP(AS$14&amp;"-int-"&amp;$F626,Equations!$G:$I,3,0)+VLOOKUP(AS$14&amp;"-sexo-"&amp;$F626,Equations!$G:$I,3,0)*$U626+VLOOKUP(AS$14&amp;"-edad-"&amp;$F626,Equations!$G:$I,3,0)*$V626+VLOOKUP(AS$14&amp;"-est-"&amp;$F626,Equations!$G:$I,3,0)*(1/$W626)+VLOOKUP(AS$14&amp;"-imc-"&amp;$F626,Equations!$G:$I,3,0)*(1/$Q626)))</f>
        <v/>
      </c>
      <c r="AT626" s="10" t="str">
        <f>IF($AA626="","",IF(OR($V626&lt;2.7,$V626&gt;90),"Age OOR",AS626-1.6449*VLOOKUP(AS$14&amp;"-rse-"&amp;$F626,Equations!$G:$I,3,0)))</f>
        <v/>
      </c>
      <c r="AU626" s="10" t="str">
        <f>IF($AA626="","",IF(OR($V626&lt;2.7,$V626&gt;90),"Age OOR",AS626+1.6449*VLOOKUP(AS$14&amp;"-rse-"&amp;$F626,Equations!$G:$I,3,0)))</f>
        <v/>
      </c>
      <c r="AV626" s="10" t="str">
        <f t="shared" si="239"/>
        <v/>
      </c>
      <c r="AW626" s="10" t="str">
        <f>IF($AA626="","",IF(OR($V626&lt;2.7,$V626&gt;90),"Age OOR",($AA626-AS626)/VLOOKUP(AS$14&amp;"-rse-"&amp;$F626,Equations!$G:$I,3,0)))</f>
        <v/>
      </c>
      <c r="AX626" s="10" t="str">
        <f>IF($AB626="","",IF(OR($V626&lt;2.7,$V626&gt;90),"Age OOR",VLOOKUP(AX$14&amp;"-int-"&amp;$G626,Equations!$G:$I,3,0)+VLOOKUP(AX$14&amp;"-sexo-"&amp;$G626,Equations!$G:$I,3,0)*$U626+VLOOKUP(AX$14&amp;"-edad-"&amp;$G626,Equations!$G:$I,3,0)*$V626+VLOOKUP(AX$14&amp;"-est-"&amp;$G626,Equations!$G:$I,3,0)*(1/$W626)+VLOOKUP(AX$14&amp;"-imc-"&amp;$G626,Equations!$G:$I,3,0)*(1/$Q626)))</f>
        <v/>
      </c>
      <c r="AY626" s="10" t="str">
        <f>IF($AB626="","",IF(OR($V626&lt;2.7,$V626&gt;90),"Age OOR",AX626-1.6449*VLOOKUP(AX$14&amp;"-rse-"&amp;$G626,Equations!$G:$I,3,0)))</f>
        <v/>
      </c>
      <c r="AZ626" s="10" t="str">
        <f>IF($AB626="","",IF(OR($V626&lt;2.7,$V626&gt;90),"Age OOR",AX626+1.6449*VLOOKUP(AX$14&amp;"-rse-"&amp;$G626,Equations!$G:$I,3,0)))</f>
        <v/>
      </c>
      <c r="BA626" s="10" t="str">
        <f t="shared" si="240"/>
        <v/>
      </c>
      <c r="BB626" s="10" t="str">
        <f>IF($AB626="","",IF(OR($V626&lt;2.7,$V626&gt;90),"Age OOR",($AB626-AX626)/VLOOKUP(AX$14&amp;"-rse-"&amp;$G626,Equations!$G:$I,3,0)))</f>
        <v/>
      </c>
      <c r="BC626" s="10" t="str">
        <f>IF($AC626="","",IF(OR($V626&lt;2.7,$V626&gt;90),"Age OOR",VLOOKUP(BC$14&amp;"-int-"&amp;$H626,Equations!$G:$I,3,0)+VLOOKUP(BC$14&amp;"-sexo-"&amp;$H626,Equations!$G:$I,3,0)*$U626+VLOOKUP(BC$14&amp;"-edad-"&amp;$H626,Equations!$G:$I,3,0)*$V626+VLOOKUP(BC$14&amp;"-est-"&amp;$H626,Equations!$G:$I,3,0)*(1/$W626)+VLOOKUP(BC$14&amp;"-imc-"&amp;$H626,Equations!$G:$I,3,0)*(1/$Q626)))</f>
        <v/>
      </c>
      <c r="BD626" s="10" t="str">
        <f>IF($AC626="","",IF(OR($V626&lt;2.7,$V626&gt;90),"Age OOR",BC626-1.6449*VLOOKUP(BC$14&amp;"-rse-"&amp;$H626,Equations!$G:$I,3,0)))</f>
        <v/>
      </c>
      <c r="BE626" s="10" t="str">
        <f>IF($AC626="","",IF(OR($V626&lt;2.7,$V626&gt;90),"Age OOR",BC626+1.6449*VLOOKUP(BC$14&amp;"-rse-"&amp;$H626,Equations!$G:$I,3,0)))</f>
        <v/>
      </c>
      <c r="BF626" s="10" t="str">
        <f t="shared" si="241"/>
        <v/>
      </c>
      <c r="BG626" s="10" t="str">
        <f>IF($AC626="","",IF(OR($V626&lt;2.7,$V626&gt;90),"Age OOR",($AC626-BC626)/VLOOKUP(BC$14&amp;"-rse-"&amp;$H626,Equations!$G:$I,3,0)))</f>
        <v/>
      </c>
      <c r="BH626" s="10" t="str">
        <f>IF($AD626="","",IF(OR($V626&lt;2.7,$V626&gt;90),"Age OOR",VLOOKUP(BH$14&amp;"-int-"&amp;$I626,Equations!$G:$I,3,0)+VLOOKUP(BH$14&amp;"-sexo-"&amp;$I626,Equations!$G:$I,3,0)*$U626+VLOOKUP(BH$14&amp;"-edad-"&amp;$I626,Equations!$G:$I,3,0)*$V626+VLOOKUP(BH$14&amp;"-est-"&amp;$I626,Equations!$G:$I,3,0)*(1/$W626)+VLOOKUP(BH$14&amp;"-imc-"&amp;$I626,Equations!$G:$I,3,0)*(1/$Q626)))</f>
        <v/>
      </c>
      <c r="BI626" s="10" t="str">
        <f>IF($AD626="","",IF(OR($V626&lt;2.7,$V626&gt;90),"Age OOR",BH626-1.6449*VLOOKUP(BH$14&amp;"-rse-"&amp;$I626,Equations!$G:$I,3,0)))</f>
        <v/>
      </c>
      <c r="BJ626" s="10" t="str">
        <f>IF($AD626="","",IF(OR($V626&lt;2.7,$V626&gt;90),"Age OOR",BH626+1.6449*VLOOKUP(BH$14&amp;"-rse-"&amp;$I626,Equations!$G:$I,3,0)))</f>
        <v/>
      </c>
      <c r="BK626" s="10" t="str">
        <f t="shared" si="242"/>
        <v/>
      </c>
      <c r="BL626" s="10" t="str">
        <f>IF($AD626="","",IF(OR($V626&lt;2.7,$V626&gt;90),"Age OOR",($AD626-BH626)/VLOOKUP(BH$14&amp;"-rse-"&amp;$I626,Equations!$G:$I,3,0)))</f>
        <v/>
      </c>
      <c r="BM626" s="10" t="str">
        <f>IF($AE626="","",IF(OR($V626&lt;2.7,$V626&gt;90),"Age OOR",VLOOKUP(BM$14&amp;"-int-"&amp;$J626,Equations!$G:$I,3,0)+VLOOKUP(BM$14&amp;"-sexo-"&amp;$J626,Equations!$G:$I,3,0)*$U626+VLOOKUP(BM$14&amp;"-edad-"&amp;$J626,Equations!$G:$I,3,0)*$V626+VLOOKUP(BM$14&amp;"-est-"&amp;$J626,Equations!$G:$I,3,0)*(1/$W626)+VLOOKUP(BM$14&amp;"-imc-"&amp;$J626,Equations!$G:$I,3,0)*(1/$Q626)))</f>
        <v/>
      </c>
      <c r="BN626" s="10" t="str">
        <f>IF($AE626="","",IF(OR($V626&lt;2.7,$V626&gt;90),"Age OOR",BM626-1.6449*VLOOKUP(BM$14&amp;"-rse-"&amp;$J626,Equations!$G:$I,3,0)))</f>
        <v/>
      </c>
      <c r="BO626" s="10" t="str">
        <f>IF($AE626="","",IF(OR($V626&lt;2.7,$V626&gt;90),"Age OOR",BM626+1.6449*VLOOKUP(BM$14&amp;"-rse-"&amp;$J626,Equations!$G:$I,3,0)))</f>
        <v/>
      </c>
      <c r="BP626" s="10" t="str">
        <f t="shared" si="243"/>
        <v/>
      </c>
      <c r="BQ626" s="10" t="str">
        <f>IF($AE626="","",IF(OR($V626&lt;2.7,$V626&gt;90),"Age OOR",($AE626-BM626)/VLOOKUP(BM$14&amp;"-rse-"&amp;$J626,Equations!$G:$I,3,0)))</f>
        <v/>
      </c>
      <c r="BR626" s="10" t="str">
        <f>IF($AF626="","",IF(OR($V626&lt;2.7,$V626&gt;90),"Age OOR",VLOOKUP(BR$14&amp;"-int-"&amp;$K626,Equations!$G:$I,3,0)+VLOOKUP(BR$14&amp;"-sexo-"&amp;$K626,Equations!$G:$I,3,0)*$U626+VLOOKUP(BR$14&amp;"-edad-"&amp;$K626,Equations!$G:$I,3,0)*$V626+VLOOKUP(BR$14&amp;"-est-"&amp;$K626,Equations!$G:$I,3,0)*(1/$W626)+VLOOKUP(BR$14&amp;"-imc-"&amp;$K626,Equations!$G:$I,3,0)*(1/$Q626)))</f>
        <v/>
      </c>
      <c r="BS626" s="10" t="str">
        <f>IF($AF626="","",IF(OR($V626&lt;2.7,$V626&gt;90),"Age OOR",BR626-1.6449*VLOOKUP(BR$14&amp;"-rse-"&amp;$K626,Equations!$G:$I,3,0)))</f>
        <v/>
      </c>
      <c r="BT626" s="10" t="str">
        <f>IF($AF626="","",IF(OR($V626&lt;2.7,$V626&gt;90),"Age OOR",BR626+1.6449*VLOOKUP(BR$14&amp;"-rse-"&amp;$K626,Equations!$G:$I,3,0)))</f>
        <v/>
      </c>
      <c r="BU626" s="10" t="str">
        <f t="shared" si="244"/>
        <v/>
      </c>
      <c r="BV626" s="10" t="str">
        <f>IF($AF626="","",IF(OR($V626&lt;2.7,$V626&gt;90),"Age OOR",($AF626-BR626)/VLOOKUP(BR$14&amp;"-rse-"&amp;$K626,Equations!$G:$I,3,0)))</f>
        <v/>
      </c>
      <c r="BW626" s="10" t="str">
        <f>IF($AG626="","",IF(OR($V626&lt;2.7,$V626&gt;90),"Age OOR",VLOOKUP(BW$14&amp;"-int-"&amp;$L626,Equations!$G:$I,3,0)+VLOOKUP(BW$14&amp;"-sexo-"&amp;$L626,Equations!$G:$I,3,0)*$U626+VLOOKUP(BW$14&amp;"-edad-"&amp;$L626,Equations!$G:$I,3,0)*$V626+VLOOKUP(BW$14&amp;"-est-"&amp;$L626,Equations!$G:$I,3,0)*(1/$W626)+VLOOKUP(BW$14&amp;"-imc-"&amp;$L626,Equations!$G:$I,3,0)*(1/$Q626)))</f>
        <v/>
      </c>
      <c r="BX626" s="10" t="str">
        <f>IF($AG626="","",IF(OR($V626&lt;2.7,$V626&gt;90),"Age OOR",BW626-1.6449*VLOOKUP(BW$14&amp;"-rse-"&amp;$L626,Equations!$G:$I,3,0)))</f>
        <v/>
      </c>
      <c r="BY626" s="10" t="str">
        <f>IF($AG626="","",IF(OR($V626&lt;2.7,$V626&gt;90),"Age OOR",BW626+1.6449*VLOOKUP(BW$14&amp;"-rse-"&amp;$L626,Equations!$G:$I,3,0)))</f>
        <v/>
      </c>
      <c r="BZ626" s="10" t="str">
        <f t="shared" si="245"/>
        <v/>
      </c>
      <c r="CA626" s="10" t="str">
        <f>IF($AG626="","",IF(OR($V626&lt;2.7,$V626&gt;90),"Age OOR",($AG626-BW626)/VLOOKUP(BW$14&amp;"-rse-"&amp;$L626,Equations!$G:$I,3,0)))</f>
        <v/>
      </c>
      <c r="CB626" s="10" t="str">
        <f>IF($AH626="","",IF(OR($V626&lt;2.7,$V626&gt;90),"Age OOR",VLOOKUP(CB$14&amp;"-int-"&amp;$M626,Equations!$G:$I,3,0)+VLOOKUP(CB$14&amp;"-sexo-"&amp;$M626,Equations!$G:$I,3,0)*$U626+VLOOKUP(CB$14&amp;"-edad-"&amp;$M626,Equations!$G:$I,3,0)*$V626+VLOOKUP(CB$14&amp;"-est-"&amp;$M626,Equations!$G:$I,3,0)*(1/$W626)+VLOOKUP(CB$14&amp;"-imc-"&amp;$M626,Equations!$G:$I,3,0)*(1/$Q626)))</f>
        <v/>
      </c>
      <c r="CC626" s="10" t="str">
        <f>IF($AH626="","",IF(OR($V626&lt;2.7,$V626&gt;90),"Age OOR",CB626-1.6449*VLOOKUP(CB$14&amp;"-rse-"&amp;$M626,Equations!$G:$I,3,0)))</f>
        <v/>
      </c>
      <c r="CD626" s="10" t="str">
        <f>IF($AH626="","",IF(OR($V626&lt;2.7,$V626&gt;90),"Age OOR",CB626+1.6449*VLOOKUP(CB$14&amp;"-rse-"&amp;$M626,Equations!$G:$I,3,0)))</f>
        <v/>
      </c>
      <c r="CE626" s="10" t="str">
        <f t="shared" si="246"/>
        <v/>
      </c>
      <c r="CF626" s="10" t="str">
        <f>IF($AH626="","",IF(OR($V626&lt;2.7,$V626&gt;90),"Age OOR",($AH626-CB626)/VLOOKUP(CB$14&amp;"-rse-"&amp;$M626,Equations!$G:$I,3,0)))</f>
        <v/>
      </c>
      <c r="CG626" s="10" t="str">
        <f>IF($AI626="","",IF(OR($V626&lt;2.7,$V626&gt;90),"Age OOR",VLOOKUP(CG$14&amp;"-int-"&amp;$N626,Equations!$G:$I,3,0)+VLOOKUP(CG$14&amp;"-sexo-"&amp;$N626,Equations!$G:$I,3,0)*$U626+VLOOKUP(CG$14&amp;"-edad-"&amp;$N626,Equations!$G:$I,3,0)*$V626+VLOOKUP(CG$14&amp;"-est-"&amp;$N626,Equations!$G:$I,3,0)*(1/$W626)+VLOOKUP(CG$14&amp;"-imc-"&amp;$N626,Equations!$G:$I,3,0)*(1/$Q626)))</f>
        <v/>
      </c>
      <c r="CH626" s="10" t="str">
        <f>IF($AI626="","",IF(OR($V626&lt;2.7,$V626&gt;90),"Age OOR",CG626-1.6449*VLOOKUP(CG$14&amp;"-rse-"&amp;$N626,Equations!$G:$I,3,0)))</f>
        <v/>
      </c>
      <c r="CI626" s="10" t="str">
        <f>IF($AI626="","",IF(OR($V626&lt;2.7,$V626&gt;90),"Age OOR",CG626+1.6449*VLOOKUP(CG$14&amp;"-rse-"&amp;$N626,Equations!$G:$I,3,0)))</f>
        <v/>
      </c>
      <c r="CJ626" s="10" t="str">
        <f t="shared" si="247"/>
        <v/>
      </c>
      <c r="CK626" s="10" t="str">
        <f>IF($AI626="","",IF(OR($V626&lt;2.7,$V626&gt;90),"Age OOR",($AI626-CG626)/VLOOKUP(CG$14&amp;"-rse-"&amp;$N626,Equations!$G:$I,3,0)))</f>
        <v/>
      </c>
      <c r="CL626" s="10" t="str">
        <f>IF($AJ626="","",IF(OR($V626&lt;2.7,$V626&gt;90),"Age OOR",VLOOKUP(CL$14&amp;"-int-"&amp;$O626,Equations!$G:$I,3,0)+VLOOKUP(CL$14&amp;"-sexo-"&amp;$O626,Equations!$G:$I,3,0)*$U626+VLOOKUP(CL$14&amp;"-edad-"&amp;$O626,Equations!$G:$I,3,0)*$V626+VLOOKUP(CL$14&amp;"-est-"&amp;$O626,Equations!$G:$I,3,0)*(1/$W626)+VLOOKUP(CL$14&amp;"-imc-"&amp;$O626,Equations!$G:$I,3,0)*(1/$Q626)))</f>
        <v/>
      </c>
      <c r="CM626" s="10" t="str">
        <f>IF($AJ626="","",IF(OR($V626&lt;2.7,$V626&gt;90),"Age OOR",CL626-1.6449*VLOOKUP(CL$14&amp;"-rse-"&amp;$O626,Equations!$G:$I,3,0)))</f>
        <v/>
      </c>
      <c r="CN626" s="10" t="str">
        <f>IF($AJ626="","",IF(OR($V626&lt;2.7,$V626&gt;90),"Age OOR",CL626+1.6449*VLOOKUP(CL$14&amp;"-rse-"&amp;$O626,Equations!$G:$I,3,0)))</f>
        <v/>
      </c>
      <c r="CO626" s="10" t="str">
        <f t="shared" si="248"/>
        <v/>
      </c>
      <c r="CP626" s="10" t="str">
        <f>IF($AJ626="","",IF(OR($V626&lt;2.7,$V626&gt;90),"Age OOR",($AJ626-CL626)/VLOOKUP(CL$14&amp;"-rse-"&amp;$O626,Equations!$G:$I,3,0)))</f>
        <v/>
      </c>
      <c r="CQ626" s="10" t="str">
        <f>IF($AK626="","",IF(OR($V626&lt;2.7,$V626&gt;90),"Age OOR",EXP(VLOOKUP(CQ$14&amp;"-int-"&amp;$P626,Equations!$G:$I,3,0)+VLOOKUP(CQ$14&amp;"-sexo-"&amp;$P626,Equations!$G:$I,3,0)*$U626+VLOOKUP(CQ$14&amp;"-edad-"&amp;$P626,Equations!$G:$I,3,0)*$V626+VLOOKUP(CQ$14&amp;"-est-"&amp;$P626,Equations!$G:$I,3,0)*(1/$W626)+VLOOKUP(CQ$14&amp;"-imc-"&amp;$P626,Equations!$G:$I,3,0)*(1/$Q626))))</f>
        <v/>
      </c>
      <c r="CR626" s="10" t="str">
        <f>IF($AK626="","",IF(OR($V626&lt;2.7,$V626&gt;90),"Age OOR",EXP(LN(CQ626)-1.6449*VLOOKUP(CQ$14&amp;"-rse-"&amp;$P626,Equations!$G:$I,3,0))))</f>
        <v/>
      </c>
      <c r="CS626" s="10" t="str">
        <f>IF($AK626="","",IF(OR($V626&lt;2.7,$V626&gt;90),"Age OOR",EXP(LN(CQ626)+1.6449*VLOOKUP(CQ$14&amp;"-rse-"&amp;$P626,Equations!$G:$I,3,0))))</f>
        <v/>
      </c>
      <c r="CT626" s="10" t="str">
        <f t="shared" si="249"/>
        <v/>
      </c>
      <c r="CU626" s="10" t="str">
        <f>IF($AK626="","",IF(OR($V626&lt;2.7,$V626&gt;90),"Age OOR",(LN($AK626)-LN(CQ626))/VLOOKUP(CQ$14&amp;"-rse-"&amp;$P626,Equations!$G:$I,3,0)))</f>
        <v/>
      </c>
      <c r="CV626" s="47"/>
    </row>
    <row r="627" spans="5:100" x14ac:dyDescent="0.2">
      <c r="E627" s="23" t="str">
        <f t="shared" si="225"/>
        <v>Age out of range</v>
      </c>
      <c r="F627" s="23" t="str">
        <f t="shared" si="226"/>
        <v>Age out of range</v>
      </c>
      <c r="G627" s="23" t="str">
        <f t="shared" si="227"/>
        <v>Age out of range</v>
      </c>
      <c r="H627" s="23" t="str">
        <f t="shared" si="228"/>
        <v>Age out of range</v>
      </c>
      <c r="I627" s="23" t="str">
        <f t="shared" si="229"/>
        <v>Age out of range</v>
      </c>
      <c r="J627" s="23" t="str">
        <f t="shared" si="230"/>
        <v>Age out of range</v>
      </c>
      <c r="K627" s="23" t="str">
        <f t="shared" si="231"/>
        <v>Age out of range</v>
      </c>
      <c r="L627" s="23" t="str">
        <f t="shared" si="232"/>
        <v>Age out of range</v>
      </c>
      <c r="M627" s="23" t="str">
        <f t="shared" si="233"/>
        <v>Age out of range</v>
      </c>
      <c r="N627" s="23" t="str">
        <f t="shared" si="234"/>
        <v>Age out of range</v>
      </c>
      <c r="O627" s="23" t="str">
        <f t="shared" si="235"/>
        <v>Age out of range</v>
      </c>
      <c r="P627" s="23" t="str">
        <f t="shared" si="236"/>
        <v>Age out of range</v>
      </c>
      <c r="Q627" s="23" t="e">
        <f t="shared" si="237"/>
        <v>#DIV/0!</v>
      </c>
      <c r="R627" s="17"/>
      <c r="S627" s="23">
        <v>611</v>
      </c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7"/>
      <c r="AM627" s="47"/>
      <c r="AN627" s="10" t="str">
        <f>IF($Z627="","",IF(OR($V627&lt;2.7,$V627&gt;90),"Age OOR",VLOOKUP(AN$14&amp;"-int-"&amp;$E627,Equations!$G:$I,3,0)+VLOOKUP(AN$14&amp;"-sexo-"&amp;$E627,Equations!$G:$I,3,0)*$U627+VLOOKUP(AN$14&amp;"-edad-"&amp;$E627,Equations!$G:$I,3,0)*$V627+VLOOKUP(AN$14&amp;"-est-"&amp;$E627,Equations!$G:$I,3,0)*(1/$W627)+VLOOKUP(AN$14&amp;"-imc-"&amp;$E627,Equations!$G:$I,3,0)*(1/$Q627)))</f>
        <v/>
      </c>
      <c r="AO627" s="10" t="str">
        <f>IF($Z627="","",IF(OR($V627&lt;2.7,$V627&gt;90),"Age OOR",AN627-1.6449*VLOOKUP(AN$14&amp;"-rse-"&amp;$E627,Equations!$G:$I,3,0)))</f>
        <v/>
      </c>
      <c r="AP627" s="10" t="str">
        <f>IF($Z627="","",IF(OR($V627&lt;2.7,$V627&gt;90),"Age OOR",AN627+1.6449*VLOOKUP(AN$14&amp;"-rse-"&amp;$E627,Equations!$G:$I,3,0)))</f>
        <v/>
      </c>
      <c r="AQ627" s="10" t="str">
        <f t="shared" si="238"/>
        <v/>
      </c>
      <c r="AR627" s="10" t="str">
        <f>IF($Z627="","",IF(OR($V627&lt;2.7,$V627&gt;90),"Age OOR",($Z627-AN627)/VLOOKUP(AN$14&amp;"-rse-"&amp;$E627,Equations!$G:$I,3,0)))</f>
        <v/>
      </c>
      <c r="AS627" s="10" t="str">
        <f>IF($AA627="","",IF(OR($V627&lt;2.7,$V627&gt;90),"Age OOR",VLOOKUP(AS$14&amp;"-int-"&amp;$F627,Equations!$G:$I,3,0)+VLOOKUP(AS$14&amp;"-sexo-"&amp;$F627,Equations!$G:$I,3,0)*$U627+VLOOKUP(AS$14&amp;"-edad-"&amp;$F627,Equations!$G:$I,3,0)*$V627+VLOOKUP(AS$14&amp;"-est-"&amp;$F627,Equations!$G:$I,3,0)*(1/$W627)+VLOOKUP(AS$14&amp;"-imc-"&amp;$F627,Equations!$G:$I,3,0)*(1/$Q627)))</f>
        <v/>
      </c>
      <c r="AT627" s="10" t="str">
        <f>IF($AA627="","",IF(OR($V627&lt;2.7,$V627&gt;90),"Age OOR",AS627-1.6449*VLOOKUP(AS$14&amp;"-rse-"&amp;$F627,Equations!$G:$I,3,0)))</f>
        <v/>
      </c>
      <c r="AU627" s="10" t="str">
        <f>IF($AA627="","",IF(OR($V627&lt;2.7,$V627&gt;90),"Age OOR",AS627+1.6449*VLOOKUP(AS$14&amp;"-rse-"&amp;$F627,Equations!$G:$I,3,0)))</f>
        <v/>
      </c>
      <c r="AV627" s="10" t="str">
        <f t="shared" si="239"/>
        <v/>
      </c>
      <c r="AW627" s="10" t="str">
        <f>IF($AA627="","",IF(OR($V627&lt;2.7,$V627&gt;90),"Age OOR",($AA627-AS627)/VLOOKUP(AS$14&amp;"-rse-"&amp;$F627,Equations!$G:$I,3,0)))</f>
        <v/>
      </c>
      <c r="AX627" s="10" t="str">
        <f>IF($AB627="","",IF(OR($V627&lt;2.7,$V627&gt;90),"Age OOR",VLOOKUP(AX$14&amp;"-int-"&amp;$G627,Equations!$G:$I,3,0)+VLOOKUP(AX$14&amp;"-sexo-"&amp;$G627,Equations!$G:$I,3,0)*$U627+VLOOKUP(AX$14&amp;"-edad-"&amp;$G627,Equations!$G:$I,3,0)*$V627+VLOOKUP(AX$14&amp;"-est-"&amp;$G627,Equations!$G:$I,3,0)*(1/$W627)+VLOOKUP(AX$14&amp;"-imc-"&amp;$G627,Equations!$G:$I,3,0)*(1/$Q627)))</f>
        <v/>
      </c>
      <c r="AY627" s="10" t="str">
        <f>IF($AB627="","",IF(OR($V627&lt;2.7,$V627&gt;90),"Age OOR",AX627-1.6449*VLOOKUP(AX$14&amp;"-rse-"&amp;$G627,Equations!$G:$I,3,0)))</f>
        <v/>
      </c>
      <c r="AZ627" s="10" t="str">
        <f>IF($AB627="","",IF(OR($V627&lt;2.7,$V627&gt;90),"Age OOR",AX627+1.6449*VLOOKUP(AX$14&amp;"-rse-"&amp;$G627,Equations!$G:$I,3,0)))</f>
        <v/>
      </c>
      <c r="BA627" s="10" t="str">
        <f t="shared" si="240"/>
        <v/>
      </c>
      <c r="BB627" s="10" t="str">
        <f>IF($AB627="","",IF(OR($V627&lt;2.7,$V627&gt;90),"Age OOR",($AB627-AX627)/VLOOKUP(AX$14&amp;"-rse-"&amp;$G627,Equations!$G:$I,3,0)))</f>
        <v/>
      </c>
      <c r="BC627" s="10" t="str">
        <f>IF($AC627="","",IF(OR($V627&lt;2.7,$V627&gt;90),"Age OOR",VLOOKUP(BC$14&amp;"-int-"&amp;$H627,Equations!$G:$I,3,0)+VLOOKUP(BC$14&amp;"-sexo-"&amp;$H627,Equations!$G:$I,3,0)*$U627+VLOOKUP(BC$14&amp;"-edad-"&amp;$H627,Equations!$G:$I,3,0)*$V627+VLOOKUP(BC$14&amp;"-est-"&amp;$H627,Equations!$G:$I,3,0)*(1/$W627)+VLOOKUP(BC$14&amp;"-imc-"&amp;$H627,Equations!$G:$I,3,0)*(1/$Q627)))</f>
        <v/>
      </c>
      <c r="BD627" s="10" t="str">
        <f>IF($AC627="","",IF(OR($V627&lt;2.7,$V627&gt;90),"Age OOR",BC627-1.6449*VLOOKUP(BC$14&amp;"-rse-"&amp;$H627,Equations!$G:$I,3,0)))</f>
        <v/>
      </c>
      <c r="BE627" s="10" t="str">
        <f>IF($AC627="","",IF(OR($V627&lt;2.7,$V627&gt;90),"Age OOR",BC627+1.6449*VLOOKUP(BC$14&amp;"-rse-"&amp;$H627,Equations!$G:$I,3,0)))</f>
        <v/>
      </c>
      <c r="BF627" s="10" t="str">
        <f t="shared" si="241"/>
        <v/>
      </c>
      <c r="BG627" s="10" t="str">
        <f>IF($AC627="","",IF(OR($V627&lt;2.7,$V627&gt;90),"Age OOR",($AC627-BC627)/VLOOKUP(BC$14&amp;"-rse-"&amp;$H627,Equations!$G:$I,3,0)))</f>
        <v/>
      </c>
      <c r="BH627" s="10" t="str">
        <f>IF($AD627="","",IF(OR($V627&lt;2.7,$V627&gt;90),"Age OOR",VLOOKUP(BH$14&amp;"-int-"&amp;$I627,Equations!$G:$I,3,0)+VLOOKUP(BH$14&amp;"-sexo-"&amp;$I627,Equations!$G:$I,3,0)*$U627+VLOOKUP(BH$14&amp;"-edad-"&amp;$I627,Equations!$G:$I,3,0)*$V627+VLOOKUP(BH$14&amp;"-est-"&amp;$I627,Equations!$G:$I,3,0)*(1/$W627)+VLOOKUP(BH$14&amp;"-imc-"&amp;$I627,Equations!$G:$I,3,0)*(1/$Q627)))</f>
        <v/>
      </c>
      <c r="BI627" s="10" t="str">
        <f>IF($AD627="","",IF(OR($V627&lt;2.7,$V627&gt;90),"Age OOR",BH627-1.6449*VLOOKUP(BH$14&amp;"-rse-"&amp;$I627,Equations!$G:$I,3,0)))</f>
        <v/>
      </c>
      <c r="BJ627" s="10" t="str">
        <f>IF($AD627="","",IF(OR($V627&lt;2.7,$V627&gt;90),"Age OOR",BH627+1.6449*VLOOKUP(BH$14&amp;"-rse-"&amp;$I627,Equations!$G:$I,3,0)))</f>
        <v/>
      </c>
      <c r="BK627" s="10" t="str">
        <f t="shared" si="242"/>
        <v/>
      </c>
      <c r="BL627" s="10" t="str">
        <f>IF($AD627="","",IF(OR($V627&lt;2.7,$V627&gt;90),"Age OOR",($AD627-BH627)/VLOOKUP(BH$14&amp;"-rse-"&amp;$I627,Equations!$G:$I,3,0)))</f>
        <v/>
      </c>
      <c r="BM627" s="10" t="str">
        <f>IF($AE627="","",IF(OR($V627&lt;2.7,$V627&gt;90),"Age OOR",VLOOKUP(BM$14&amp;"-int-"&amp;$J627,Equations!$G:$I,3,0)+VLOOKUP(BM$14&amp;"-sexo-"&amp;$J627,Equations!$G:$I,3,0)*$U627+VLOOKUP(BM$14&amp;"-edad-"&amp;$J627,Equations!$G:$I,3,0)*$V627+VLOOKUP(BM$14&amp;"-est-"&amp;$J627,Equations!$G:$I,3,0)*(1/$W627)+VLOOKUP(BM$14&amp;"-imc-"&amp;$J627,Equations!$G:$I,3,0)*(1/$Q627)))</f>
        <v/>
      </c>
      <c r="BN627" s="10" t="str">
        <f>IF($AE627="","",IF(OR($V627&lt;2.7,$V627&gt;90),"Age OOR",BM627-1.6449*VLOOKUP(BM$14&amp;"-rse-"&amp;$J627,Equations!$G:$I,3,0)))</f>
        <v/>
      </c>
      <c r="BO627" s="10" t="str">
        <f>IF($AE627="","",IF(OR($V627&lt;2.7,$V627&gt;90),"Age OOR",BM627+1.6449*VLOOKUP(BM$14&amp;"-rse-"&amp;$J627,Equations!$G:$I,3,0)))</f>
        <v/>
      </c>
      <c r="BP627" s="10" t="str">
        <f t="shared" si="243"/>
        <v/>
      </c>
      <c r="BQ627" s="10" t="str">
        <f>IF($AE627="","",IF(OR($V627&lt;2.7,$V627&gt;90),"Age OOR",($AE627-BM627)/VLOOKUP(BM$14&amp;"-rse-"&amp;$J627,Equations!$G:$I,3,0)))</f>
        <v/>
      </c>
      <c r="BR627" s="10" t="str">
        <f>IF($AF627="","",IF(OR($V627&lt;2.7,$V627&gt;90),"Age OOR",VLOOKUP(BR$14&amp;"-int-"&amp;$K627,Equations!$G:$I,3,0)+VLOOKUP(BR$14&amp;"-sexo-"&amp;$K627,Equations!$G:$I,3,0)*$U627+VLOOKUP(BR$14&amp;"-edad-"&amp;$K627,Equations!$G:$I,3,0)*$V627+VLOOKUP(BR$14&amp;"-est-"&amp;$K627,Equations!$G:$I,3,0)*(1/$W627)+VLOOKUP(BR$14&amp;"-imc-"&amp;$K627,Equations!$G:$I,3,0)*(1/$Q627)))</f>
        <v/>
      </c>
      <c r="BS627" s="10" t="str">
        <f>IF($AF627="","",IF(OR($V627&lt;2.7,$V627&gt;90),"Age OOR",BR627-1.6449*VLOOKUP(BR$14&amp;"-rse-"&amp;$K627,Equations!$G:$I,3,0)))</f>
        <v/>
      </c>
      <c r="BT627" s="10" t="str">
        <f>IF($AF627="","",IF(OR($V627&lt;2.7,$V627&gt;90),"Age OOR",BR627+1.6449*VLOOKUP(BR$14&amp;"-rse-"&amp;$K627,Equations!$G:$I,3,0)))</f>
        <v/>
      </c>
      <c r="BU627" s="10" t="str">
        <f t="shared" si="244"/>
        <v/>
      </c>
      <c r="BV627" s="10" t="str">
        <f>IF($AF627="","",IF(OR($V627&lt;2.7,$V627&gt;90),"Age OOR",($AF627-BR627)/VLOOKUP(BR$14&amp;"-rse-"&amp;$K627,Equations!$G:$I,3,0)))</f>
        <v/>
      </c>
      <c r="BW627" s="10" t="str">
        <f>IF($AG627="","",IF(OR($V627&lt;2.7,$V627&gt;90),"Age OOR",VLOOKUP(BW$14&amp;"-int-"&amp;$L627,Equations!$G:$I,3,0)+VLOOKUP(BW$14&amp;"-sexo-"&amp;$L627,Equations!$G:$I,3,0)*$U627+VLOOKUP(BW$14&amp;"-edad-"&amp;$L627,Equations!$G:$I,3,0)*$V627+VLOOKUP(BW$14&amp;"-est-"&amp;$L627,Equations!$G:$I,3,0)*(1/$W627)+VLOOKUP(BW$14&amp;"-imc-"&amp;$L627,Equations!$G:$I,3,0)*(1/$Q627)))</f>
        <v/>
      </c>
      <c r="BX627" s="10" t="str">
        <f>IF($AG627="","",IF(OR($V627&lt;2.7,$V627&gt;90),"Age OOR",BW627-1.6449*VLOOKUP(BW$14&amp;"-rse-"&amp;$L627,Equations!$G:$I,3,0)))</f>
        <v/>
      </c>
      <c r="BY627" s="10" t="str">
        <f>IF($AG627="","",IF(OR($V627&lt;2.7,$V627&gt;90),"Age OOR",BW627+1.6449*VLOOKUP(BW$14&amp;"-rse-"&amp;$L627,Equations!$G:$I,3,0)))</f>
        <v/>
      </c>
      <c r="BZ627" s="10" t="str">
        <f t="shared" si="245"/>
        <v/>
      </c>
      <c r="CA627" s="10" t="str">
        <f>IF($AG627="","",IF(OR($V627&lt;2.7,$V627&gt;90),"Age OOR",($AG627-BW627)/VLOOKUP(BW$14&amp;"-rse-"&amp;$L627,Equations!$G:$I,3,0)))</f>
        <v/>
      </c>
      <c r="CB627" s="10" t="str">
        <f>IF($AH627="","",IF(OR($V627&lt;2.7,$V627&gt;90),"Age OOR",VLOOKUP(CB$14&amp;"-int-"&amp;$M627,Equations!$G:$I,3,0)+VLOOKUP(CB$14&amp;"-sexo-"&amp;$M627,Equations!$G:$I,3,0)*$U627+VLOOKUP(CB$14&amp;"-edad-"&amp;$M627,Equations!$G:$I,3,0)*$V627+VLOOKUP(CB$14&amp;"-est-"&amp;$M627,Equations!$G:$I,3,0)*(1/$W627)+VLOOKUP(CB$14&amp;"-imc-"&amp;$M627,Equations!$G:$I,3,0)*(1/$Q627)))</f>
        <v/>
      </c>
      <c r="CC627" s="10" t="str">
        <f>IF($AH627="","",IF(OR($V627&lt;2.7,$V627&gt;90),"Age OOR",CB627-1.6449*VLOOKUP(CB$14&amp;"-rse-"&amp;$M627,Equations!$G:$I,3,0)))</f>
        <v/>
      </c>
      <c r="CD627" s="10" t="str">
        <f>IF($AH627="","",IF(OR($V627&lt;2.7,$V627&gt;90),"Age OOR",CB627+1.6449*VLOOKUP(CB$14&amp;"-rse-"&amp;$M627,Equations!$G:$I,3,0)))</f>
        <v/>
      </c>
      <c r="CE627" s="10" t="str">
        <f t="shared" si="246"/>
        <v/>
      </c>
      <c r="CF627" s="10" t="str">
        <f>IF($AH627="","",IF(OR($V627&lt;2.7,$V627&gt;90),"Age OOR",($AH627-CB627)/VLOOKUP(CB$14&amp;"-rse-"&amp;$M627,Equations!$G:$I,3,0)))</f>
        <v/>
      </c>
      <c r="CG627" s="10" t="str">
        <f>IF($AI627="","",IF(OR($V627&lt;2.7,$V627&gt;90),"Age OOR",VLOOKUP(CG$14&amp;"-int-"&amp;$N627,Equations!$G:$I,3,0)+VLOOKUP(CG$14&amp;"-sexo-"&amp;$N627,Equations!$G:$I,3,0)*$U627+VLOOKUP(CG$14&amp;"-edad-"&amp;$N627,Equations!$G:$I,3,0)*$V627+VLOOKUP(CG$14&amp;"-est-"&amp;$N627,Equations!$G:$I,3,0)*(1/$W627)+VLOOKUP(CG$14&amp;"-imc-"&amp;$N627,Equations!$G:$I,3,0)*(1/$Q627)))</f>
        <v/>
      </c>
      <c r="CH627" s="10" t="str">
        <f>IF($AI627="","",IF(OR($V627&lt;2.7,$V627&gt;90),"Age OOR",CG627-1.6449*VLOOKUP(CG$14&amp;"-rse-"&amp;$N627,Equations!$G:$I,3,0)))</f>
        <v/>
      </c>
      <c r="CI627" s="10" t="str">
        <f>IF($AI627="","",IF(OR($V627&lt;2.7,$V627&gt;90),"Age OOR",CG627+1.6449*VLOOKUP(CG$14&amp;"-rse-"&amp;$N627,Equations!$G:$I,3,0)))</f>
        <v/>
      </c>
      <c r="CJ627" s="10" t="str">
        <f t="shared" si="247"/>
        <v/>
      </c>
      <c r="CK627" s="10" t="str">
        <f>IF($AI627="","",IF(OR($V627&lt;2.7,$V627&gt;90),"Age OOR",($AI627-CG627)/VLOOKUP(CG$14&amp;"-rse-"&amp;$N627,Equations!$G:$I,3,0)))</f>
        <v/>
      </c>
      <c r="CL627" s="10" t="str">
        <f>IF($AJ627="","",IF(OR($V627&lt;2.7,$V627&gt;90),"Age OOR",VLOOKUP(CL$14&amp;"-int-"&amp;$O627,Equations!$G:$I,3,0)+VLOOKUP(CL$14&amp;"-sexo-"&amp;$O627,Equations!$G:$I,3,0)*$U627+VLOOKUP(CL$14&amp;"-edad-"&amp;$O627,Equations!$G:$I,3,0)*$V627+VLOOKUP(CL$14&amp;"-est-"&amp;$O627,Equations!$G:$I,3,0)*(1/$W627)+VLOOKUP(CL$14&amp;"-imc-"&amp;$O627,Equations!$G:$I,3,0)*(1/$Q627)))</f>
        <v/>
      </c>
      <c r="CM627" s="10" t="str">
        <f>IF($AJ627="","",IF(OR($V627&lt;2.7,$V627&gt;90),"Age OOR",CL627-1.6449*VLOOKUP(CL$14&amp;"-rse-"&amp;$O627,Equations!$G:$I,3,0)))</f>
        <v/>
      </c>
      <c r="CN627" s="10" t="str">
        <f>IF($AJ627="","",IF(OR($V627&lt;2.7,$V627&gt;90),"Age OOR",CL627+1.6449*VLOOKUP(CL$14&amp;"-rse-"&amp;$O627,Equations!$G:$I,3,0)))</f>
        <v/>
      </c>
      <c r="CO627" s="10" t="str">
        <f t="shared" si="248"/>
        <v/>
      </c>
      <c r="CP627" s="10" t="str">
        <f>IF($AJ627="","",IF(OR($V627&lt;2.7,$V627&gt;90),"Age OOR",($AJ627-CL627)/VLOOKUP(CL$14&amp;"-rse-"&amp;$O627,Equations!$G:$I,3,0)))</f>
        <v/>
      </c>
      <c r="CQ627" s="10" t="str">
        <f>IF($AK627="","",IF(OR($V627&lt;2.7,$V627&gt;90),"Age OOR",EXP(VLOOKUP(CQ$14&amp;"-int-"&amp;$P627,Equations!$G:$I,3,0)+VLOOKUP(CQ$14&amp;"-sexo-"&amp;$P627,Equations!$G:$I,3,0)*$U627+VLOOKUP(CQ$14&amp;"-edad-"&amp;$P627,Equations!$G:$I,3,0)*$V627+VLOOKUP(CQ$14&amp;"-est-"&amp;$P627,Equations!$G:$I,3,0)*(1/$W627)+VLOOKUP(CQ$14&amp;"-imc-"&amp;$P627,Equations!$G:$I,3,0)*(1/$Q627))))</f>
        <v/>
      </c>
      <c r="CR627" s="10" t="str">
        <f>IF($AK627="","",IF(OR($V627&lt;2.7,$V627&gt;90),"Age OOR",EXP(LN(CQ627)-1.6449*VLOOKUP(CQ$14&amp;"-rse-"&amp;$P627,Equations!$G:$I,3,0))))</f>
        <v/>
      </c>
      <c r="CS627" s="10" t="str">
        <f>IF($AK627="","",IF(OR($V627&lt;2.7,$V627&gt;90),"Age OOR",EXP(LN(CQ627)+1.6449*VLOOKUP(CQ$14&amp;"-rse-"&amp;$P627,Equations!$G:$I,3,0))))</f>
        <v/>
      </c>
      <c r="CT627" s="10" t="str">
        <f t="shared" si="249"/>
        <v/>
      </c>
      <c r="CU627" s="10" t="str">
        <f>IF($AK627="","",IF(OR($V627&lt;2.7,$V627&gt;90),"Age OOR",(LN($AK627)-LN(CQ627))/VLOOKUP(CQ$14&amp;"-rse-"&amp;$P627,Equations!$G:$I,3,0)))</f>
        <v/>
      </c>
      <c r="CV627" s="47"/>
    </row>
    <row r="628" spans="5:100" x14ac:dyDescent="0.2">
      <c r="E628" s="23" t="str">
        <f t="shared" si="225"/>
        <v>Age out of range</v>
      </c>
      <c r="F628" s="23" t="str">
        <f t="shared" si="226"/>
        <v>Age out of range</v>
      </c>
      <c r="G628" s="23" t="str">
        <f t="shared" si="227"/>
        <v>Age out of range</v>
      </c>
      <c r="H628" s="23" t="str">
        <f t="shared" si="228"/>
        <v>Age out of range</v>
      </c>
      <c r="I628" s="23" t="str">
        <f t="shared" si="229"/>
        <v>Age out of range</v>
      </c>
      <c r="J628" s="23" t="str">
        <f t="shared" si="230"/>
        <v>Age out of range</v>
      </c>
      <c r="K628" s="23" t="str">
        <f t="shared" si="231"/>
        <v>Age out of range</v>
      </c>
      <c r="L628" s="23" t="str">
        <f t="shared" si="232"/>
        <v>Age out of range</v>
      </c>
      <c r="M628" s="23" t="str">
        <f t="shared" si="233"/>
        <v>Age out of range</v>
      </c>
      <c r="N628" s="23" t="str">
        <f t="shared" si="234"/>
        <v>Age out of range</v>
      </c>
      <c r="O628" s="23" t="str">
        <f t="shared" si="235"/>
        <v>Age out of range</v>
      </c>
      <c r="P628" s="23" t="str">
        <f t="shared" si="236"/>
        <v>Age out of range</v>
      </c>
      <c r="Q628" s="23" t="e">
        <f t="shared" si="237"/>
        <v>#DIV/0!</v>
      </c>
      <c r="R628" s="17"/>
      <c r="S628" s="23">
        <v>612</v>
      </c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7"/>
      <c r="AM628" s="47"/>
      <c r="AN628" s="10" t="str">
        <f>IF($Z628="","",IF(OR($V628&lt;2.7,$V628&gt;90),"Age OOR",VLOOKUP(AN$14&amp;"-int-"&amp;$E628,Equations!$G:$I,3,0)+VLOOKUP(AN$14&amp;"-sexo-"&amp;$E628,Equations!$G:$I,3,0)*$U628+VLOOKUP(AN$14&amp;"-edad-"&amp;$E628,Equations!$G:$I,3,0)*$V628+VLOOKUP(AN$14&amp;"-est-"&amp;$E628,Equations!$G:$I,3,0)*(1/$W628)+VLOOKUP(AN$14&amp;"-imc-"&amp;$E628,Equations!$G:$I,3,0)*(1/$Q628)))</f>
        <v/>
      </c>
      <c r="AO628" s="10" t="str">
        <f>IF($Z628="","",IF(OR($V628&lt;2.7,$V628&gt;90),"Age OOR",AN628-1.6449*VLOOKUP(AN$14&amp;"-rse-"&amp;$E628,Equations!$G:$I,3,0)))</f>
        <v/>
      </c>
      <c r="AP628" s="10" t="str">
        <f>IF($Z628="","",IF(OR($V628&lt;2.7,$V628&gt;90),"Age OOR",AN628+1.6449*VLOOKUP(AN$14&amp;"-rse-"&amp;$E628,Equations!$G:$I,3,0)))</f>
        <v/>
      </c>
      <c r="AQ628" s="10" t="str">
        <f t="shared" si="238"/>
        <v/>
      </c>
      <c r="AR628" s="10" t="str">
        <f>IF($Z628="","",IF(OR($V628&lt;2.7,$V628&gt;90),"Age OOR",($Z628-AN628)/VLOOKUP(AN$14&amp;"-rse-"&amp;$E628,Equations!$G:$I,3,0)))</f>
        <v/>
      </c>
      <c r="AS628" s="10" t="str">
        <f>IF($AA628="","",IF(OR($V628&lt;2.7,$V628&gt;90),"Age OOR",VLOOKUP(AS$14&amp;"-int-"&amp;$F628,Equations!$G:$I,3,0)+VLOOKUP(AS$14&amp;"-sexo-"&amp;$F628,Equations!$G:$I,3,0)*$U628+VLOOKUP(AS$14&amp;"-edad-"&amp;$F628,Equations!$G:$I,3,0)*$V628+VLOOKUP(AS$14&amp;"-est-"&amp;$F628,Equations!$G:$I,3,0)*(1/$W628)+VLOOKUP(AS$14&amp;"-imc-"&amp;$F628,Equations!$G:$I,3,0)*(1/$Q628)))</f>
        <v/>
      </c>
      <c r="AT628" s="10" t="str">
        <f>IF($AA628="","",IF(OR($V628&lt;2.7,$V628&gt;90),"Age OOR",AS628-1.6449*VLOOKUP(AS$14&amp;"-rse-"&amp;$F628,Equations!$G:$I,3,0)))</f>
        <v/>
      </c>
      <c r="AU628" s="10" t="str">
        <f>IF($AA628="","",IF(OR($V628&lt;2.7,$V628&gt;90),"Age OOR",AS628+1.6449*VLOOKUP(AS$14&amp;"-rse-"&amp;$F628,Equations!$G:$I,3,0)))</f>
        <v/>
      </c>
      <c r="AV628" s="10" t="str">
        <f t="shared" si="239"/>
        <v/>
      </c>
      <c r="AW628" s="10" t="str">
        <f>IF($AA628="","",IF(OR($V628&lt;2.7,$V628&gt;90),"Age OOR",($AA628-AS628)/VLOOKUP(AS$14&amp;"-rse-"&amp;$F628,Equations!$G:$I,3,0)))</f>
        <v/>
      </c>
      <c r="AX628" s="10" t="str">
        <f>IF($AB628="","",IF(OR($V628&lt;2.7,$V628&gt;90),"Age OOR",VLOOKUP(AX$14&amp;"-int-"&amp;$G628,Equations!$G:$I,3,0)+VLOOKUP(AX$14&amp;"-sexo-"&amp;$G628,Equations!$G:$I,3,0)*$U628+VLOOKUP(AX$14&amp;"-edad-"&amp;$G628,Equations!$G:$I,3,0)*$V628+VLOOKUP(AX$14&amp;"-est-"&amp;$G628,Equations!$G:$I,3,0)*(1/$W628)+VLOOKUP(AX$14&amp;"-imc-"&amp;$G628,Equations!$G:$I,3,0)*(1/$Q628)))</f>
        <v/>
      </c>
      <c r="AY628" s="10" t="str">
        <f>IF($AB628="","",IF(OR($V628&lt;2.7,$V628&gt;90),"Age OOR",AX628-1.6449*VLOOKUP(AX$14&amp;"-rse-"&amp;$G628,Equations!$G:$I,3,0)))</f>
        <v/>
      </c>
      <c r="AZ628" s="10" t="str">
        <f>IF($AB628="","",IF(OR($V628&lt;2.7,$V628&gt;90),"Age OOR",AX628+1.6449*VLOOKUP(AX$14&amp;"-rse-"&amp;$G628,Equations!$G:$I,3,0)))</f>
        <v/>
      </c>
      <c r="BA628" s="10" t="str">
        <f t="shared" si="240"/>
        <v/>
      </c>
      <c r="BB628" s="10" t="str">
        <f>IF($AB628="","",IF(OR($V628&lt;2.7,$V628&gt;90),"Age OOR",($AB628-AX628)/VLOOKUP(AX$14&amp;"-rse-"&amp;$G628,Equations!$G:$I,3,0)))</f>
        <v/>
      </c>
      <c r="BC628" s="10" t="str">
        <f>IF($AC628="","",IF(OR($V628&lt;2.7,$V628&gt;90),"Age OOR",VLOOKUP(BC$14&amp;"-int-"&amp;$H628,Equations!$G:$I,3,0)+VLOOKUP(BC$14&amp;"-sexo-"&amp;$H628,Equations!$G:$I,3,0)*$U628+VLOOKUP(BC$14&amp;"-edad-"&amp;$H628,Equations!$G:$I,3,0)*$V628+VLOOKUP(BC$14&amp;"-est-"&amp;$H628,Equations!$G:$I,3,0)*(1/$W628)+VLOOKUP(BC$14&amp;"-imc-"&amp;$H628,Equations!$G:$I,3,0)*(1/$Q628)))</f>
        <v/>
      </c>
      <c r="BD628" s="10" t="str">
        <f>IF($AC628="","",IF(OR($V628&lt;2.7,$V628&gt;90),"Age OOR",BC628-1.6449*VLOOKUP(BC$14&amp;"-rse-"&amp;$H628,Equations!$G:$I,3,0)))</f>
        <v/>
      </c>
      <c r="BE628" s="10" t="str">
        <f>IF($AC628="","",IF(OR($V628&lt;2.7,$V628&gt;90),"Age OOR",BC628+1.6449*VLOOKUP(BC$14&amp;"-rse-"&amp;$H628,Equations!$G:$I,3,0)))</f>
        <v/>
      </c>
      <c r="BF628" s="10" t="str">
        <f t="shared" si="241"/>
        <v/>
      </c>
      <c r="BG628" s="10" t="str">
        <f>IF($AC628="","",IF(OR($V628&lt;2.7,$V628&gt;90),"Age OOR",($AC628-BC628)/VLOOKUP(BC$14&amp;"-rse-"&amp;$H628,Equations!$G:$I,3,0)))</f>
        <v/>
      </c>
      <c r="BH628" s="10" t="str">
        <f>IF($AD628="","",IF(OR($V628&lt;2.7,$V628&gt;90),"Age OOR",VLOOKUP(BH$14&amp;"-int-"&amp;$I628,Equations!$G:$I,3,0)+VLOOKUP(BH$14&amp;"-sexo-"&amp;$I628,Equations!$G:$I,3,0)*$U628+VLOOKUP(BH$14&amp;"-edad-"&amp;$I628,Equations!$G:$I,3,0)*$V628+VLOOKUP(BH$14&amp;"-est-"&amp;$I628,Equations!$G:$I,3,0)*(1/$W628)+VLOOKUP(BH$14&amp;"-imc-"&amp;$I628,Equations!$G:$I,3,0)*(1/$Q628)))</f>
        <v/>
      </c>
      <c r="BI628" s="10" t="str">
        <f>IF($AD628="","",IF(OR($V628&lt;2.7,$V628&gt;90),"Age OOR",BH628-1.6449*VLOOKUP(BH$14&amp;"-rse-"&amp;$I628,Equations!$G:$I,3,0)))</f>
        <v/>
      </c>
      <c r="BJ628" s="10" t="str">
        <f>IF($AD628="","",IF(OR($V628&lt;2.7,$V628&gt;90),"Age OOR",BH628+1.6449*VLOOKUP(BH$14&amp;"-rse-"&amp;$I628,Equations!$G:$I,3,0)))</f>
        <v/>
      </c>
      <c r="BK628" s="10" t="str">
        <f t="shared" si="242"/>
        <v/>
      </c>
      <c r="BL628" s="10" t="str">
        <f>IF($AD628="","",IF(OR($V628&lt;2.7,$V628&gt;90),"Age OOR",($AD628-BH628)/VLOOKUP(BH$14&amp;"-rse-"&amp;$I628,Equations!$G:$I,3,0)))</f>
        <v/>
      </c>
      <c r="BM628" s="10" t="str">
        <f>IF($AE628="","",IF(OR($V628&lt;2.7,$V628&gt;90),"Age OOR",VLOOKUP(BM$14&amp;"-int-"&amp;$J628,Equations!$G:$I,3,0)+VLOOKUP(BM$14&amp;"-sexo-"&amp;$J628,Equations!$G:$I,3,0)*$U628+VLOOKUP(BM$14&amp;"-edad-"&amp;$J628,Equations!$G:$I,3,0)*$V628+VLOOKUP(BM$14&amp;"-est-"&amp;$J628,Equations!$G:$I,3,0)*(1/$W628)+VLOOKUP(BM$14&amp;"-imc-"&amp;$J628,Equations!$G:$I,3,0)*(1/$Q628)))</f>
        <v/>
      </c>
      <c r="BN628" s="10" t="str">
        <f>IF($AE628="","",IF(OR($V628&lt;2.7,$V628&gt;90),"Age OOR",BM628-1.6449*VLOOKUP(BM$14&amp;"-rse-"&amp;$J628,Equations!$G:$I,3,0)))</f>
        <v/>
      </c>
      <c r="BO628" s="10" t="str">
        <f>IF($AE628="","",IF(OR($V628&lt;2.7,$V628&gt;90),"Age OOR",BM628+1.6449*VLOOKUP(BM$14&amp;"-rse-"&amp;$J628,Equations!$G:$I,3,0)))</f>
        <v/>
      </c>
      <c r="BP628" s="10" t="str">
        <f t="shared" si="243"/>
        <v/>
      </c>
      <c r="BQ628" s="10" t="str">
        <f>IF($AE628="","",IF(OR($V628&lt;2.7,$V628&gt;90),"Age OOR",($AE628-BM628)/VLOOKUP(BM$14&amp;"-rse-"&amp;$J628,Equations!$G:$I,3,0)))</f>
        <v/>
      </c>
      <c r="BR628" s="10" t="str">
        <f>IF($AF628="","",IF(OR($V628&lt;2.7,$V628&gt;90),"Age OOR",VLOOKUP(BR$14&amp;"-int-"&amp;$K628,Equations!$G:$I,3,0)+VLOOKUP(BR$14&amp;"-sexo-"&amp;$K628,Equations!$G:$I,3,0)*$U628+VLOOKUP(BR$14&amp;"-edad-"&amp;$K628,Equations!$G:$I,3,0)*$V628+VLOOKUP(BR$14&amp;"-est-"&amp;$K628,Equations!$G:$I,3,0)*(1/$W628)+VLOOKUP(BR$14&amp;"-imc-"&amp;$K628,Equations!$G:$I,3,0)*(1/$Q628)))</f>
        <v/>
      </c>
      <c r="BS628" s="10" t="str">
        <f>IF($AF628="","",IF(OR($V628&lt;2.7,$V628&gt;90),"Age OOR",BR628-1.6449*VLOOKUP(BR$14&amp;"-rse-"&amp;$K628,Equations!$G:$I,3,0)))</f>
        <v/>
      </c>
      <c r="BT628" s="10" t="str">
        <f>IF($AF628="","",IF(OR($V628&lt;2.7,$V628&gt;90),"Age OOR",BR628+1.6449*VLOOKUP(BR$14&amp;"-rse-"&amp;$K628,Equations!$G:$I,3,0)))</f>
        <v/>
      </c>
      <c r="BU628" s="10" t="str">
        <f t="shared" si="244"/>
        <v/>
      </c>
      <c r="BV628" s="10" t="str">
        <f>IF($AF628="","",IF(OR($V628&lt;2.7,$V628&gt;90),"Age OOR",($AF628-BR628)/VLOOKUP(BR$14&amp;"-rse-"&amp;$K628,Equations!$G:$I,3,0)))</f>
        <v/>
      </c>
      <c r="BW628" s="10" t="str">
        <f>IF($AG628="","",IF(OR($V628&lt;2.7,$V628&gt;90),"Age OOR",VLOOKUP(BW$14&amp;"-int-"&amp;$L628,Equations!$G:$I,3,0)+VLOOKUP(BW$14&amp;"-sexo-"&amp;$L628,Equations!$G:$I,3,0)*$U628+VLOOKUP(BW$14&amp;"-edad-"&amp;$L628,Equations!$G:$I,3,0)*$V628+VLOOKUP(BW$14&amp;"-est-"&amp;$L628,Equations!$G:$I,3,0)*(1/$W628)+VLOOKUP(BW$14&amp;"-imc-"&amp;$L628,Equations!$G:$I,3,0)*(1/$Q628)))</f>
        <v/>
      </c>
      <c r="BX628" s="10" t="str">
        <f>IF($AG628="","",IF(OR($V628&lt;2.7,$V628&gt;90),"Age OOR",BW628-1.6449*VLOOKUP(BW$14&amp;"-rse-"&amp;$L628,Equations!$G:$I,3,0)))</f>
        <v/>
      </c>
      <c r="BY628" s="10" t="str">
        <f>IF($AG628="","",IF(OR($V628&lt;2.7,$V628&gt;90),"Age OOR",BW628+1.6449*VLOOKUP(BW$14&amp;"-rse-"&amp;$L628,Equations!$G:$I,3,0)))</f>
        <v/>
      </c>
      <c r="BZ628" s="10" t="str">
        <f t="shared" si="245"/>
        <v/>
      </c>
      <c r="CA628" s="10" t="str">
        <f>IF($AG628="","",IF(OR($V628&lt;2.7,$V628&gt;90),"Age OOR",($AG628-BW628)/VLOOKUP(BW$14&amp;"-rse-"&amp;$L628,Equations!$G:$I,3,0)))</f>
        <v/>
      </c>
      <c r="CB628" s="10" t="str">
        <f>IF($AH628="","",IF(OR($V628&lt;2.7,$V628&gt;90),"Age OOR",VLOOKUP(CB$14&amp;"-int-"&amp;$M628,Equations!$G:$I,3,0)+VLOOKUP(CB$14&amp;"-sexo-"&amp;$M628,Equations!$G:$I,3,0)*$U628+VLOOKUP(CB$14&amp;"-edad-"&amp;$M628,Equations!$G:$I,3,0)*$V628+VLOOKUP(CB$14&amp;"-est-"&amp;$M628,Equations!$G:$I,3,0)*(1/$W628)+VLOOKUP(CB$14&amp;"-imc-"&amp;$M628,Equations!$G:$I,3,0)*(1/$Q628)))</f>
        <v/>
      </c>
      <c r="CC628" s="10" t="str">
        <f>IF($AH628="","",IF(OR($V628&lt;2.7,$V628&gt;90),"Age OOR",CB628-1.6449*VLOOKUP(CB$14&amp;"-rse-"&amp;$M628,Equations!$G:$I,3,0)))</f>
        <v/>
      </c>
      <c r="CD628" s="10" t="str">
        <f>IF($AH628="","",IF(OR($V628&lt;2.7,$V628&gt;90),"Age OOR",CB628+1.6449*VLOOKUP(CB$14&amp;"-rse-"&amp;$M628,Equations!$G:$I,3,0)))</f>
        <v/>
      </c>
      <c r="CE628" s="10" t="str">
        <f t="shared" si="246"/>
        <v/>
      </c>
      <c r="CF628" s="10" t="str">
        <f>IF($AH628="","",IF(OR($V628&lt;2.7,$V628&gt;90),"Age OOR",($AH628-CB628)/VLOOKUP(CB$14&amp;"-rse-"&amp;$M628,Equations!$G:$I,3,0)))</f>
        <v/>
      </c>
      <c r="CG628" s="10" t="str">
        <f>IF($AI628="","",IF(OR($V628&lt;2.7,$V628&gt;90),"Age OOR",VLOOKUP(CG$14&amp;"-int-"&amp;$N628,Equations!$G:$I,3,0)+VLOOKUP(CG$14&amp;"-sexo-"&amp;$N628,Equations!$G:$I,3,0)*$U628+VLOOKUP(CG$14&amp;"-edad-"&amp;$N628,Equations!$G:$I,3,0)*$V628+VLOOKUP(CG$14&amp;"-est-"&amp;$N628,Equations!$G:$I,3,0)*(1/$W628)+VLOOKUP(CG$14&amp;"-imc-"&amp;$N628,Equations!$G:$I,3,0)*(1/$Q628)))</f>
        <v/>
      </c>
      <c r="CH628" s="10" t="str">
        <f>IF($AI628="","",IF(OR($V628&lt;2.7,$V628&gt;90),"Age OOR",CG628-1.6449*VLOOKUP(CG$14&amp;"-rse-"&amp;$N628,Equations!$G:$I,3,0)))</f>
        <v/>
      </c>
      <c r="CI628" s="10" t="str">
        <f>IF($AI628="","",IF(OR($V628&lt;2.7,$V628&gt;90),"Age OOR",CG628+1.6449*VLOOKUP(CG$14&amp;"-rse-"&amp;$N628,Equations!$G:$I,3,0)))</f>
        <v/>
      </c>
      <c r="CJ628" s="10" t="str">
        <f t="shared" si="247"/>
        <v/>
      </c>
      <c r="CK628" s="10" t="str">
        <f>IF($AI628="","",IF(OR($V628&lt;2.7,$V628&gt;90),"Age OOR",($AI628-CG628)/VLOOKUP(CG$14&amp;"-rse-"&amp;$N628,Equations!$G:$I,3,0)))</f>
        <v/>
      </c>
      <c r="CL628" s="10" t="str">
        <f>IF($AJ628="","",IF(OR($V628&lt;2.7,$V628&gt;90),"Age OOR",VLOOKUP(CL$14&amp;"-int-"&amp;$O628,Equations!$G:$I,3,0)+VLOOKUP(CL$14&amp;"-sexo-"&amp;$O628,Equations!$G:$I,3,0)*$U628+VLOOKUP(CL$14&amp;"-edad-"&amp;$O628,Equations!$G:$I,3,0)*$V628+VLOOKUP(CL$14&amp;"-est-"&amp;$O628,Equations!$G:$I,3,0)*(1/$W628)+VLOOKUP(CL$14&amp;"-imc-"&amp;$O628,Equations!$G:$I,3,0)*(1/$Q628)))</f>
        <v/>
      </c>
      <c r="CM628" s="10" t="str">
        <f>IF($AJ628="","",IF(OR($V628&lt;2.7,$V628&gt;90),"Age OOR",CL628-1.6449*VLOOKUP(CL$14&amp;"-rse-"&amp;$O628,Equations!$G:$I,3,0)))</f>
        <v/>
      </c>
      <c r="CN628" s="10" t="str">
        <f>IF($AJ628="","",IF(OR($V628&lt;2.7,$V628&gt;90),"Age OOR",CL628+1.6449*VLOOKUP(CL$14&amp;"-rse-"&amp;$O628,Equations!$G:$I,3,0)))</f>
        <v/>
      </c>
      <c r="CO628" s="10" t="str">
        <f t="shared" si="248"/>
        <v/>
      </c>
      <c r="CP628" s="10" t="str">
        <f>IF($AJ628="","",IF(OR($V628&lt;2.7,$V628&gt;90),"Age OOR",($AJ628-CL628)/VLOOKUP(CL$14&amp;"-rse-"&amp;$O628,Equations!$G:$I,3,0)))</f>
        <v/>
      </c>
      <c r="CQ628" s="10" t="str">
        <f>IF($AK628="","",IF(OR($V628&lt;2.7,$V628&gt;90),"Age OOR",EXP(VLOOKUP(CQ$14&amp;"-int-"&amp;$P628,Equations!$G:$I,3,0)+VLOOKUP(CQ$14&amp;"-sexo-"&amp;$P628,Equations!$G:$I,3,0)*$U628+VLOOKUP(CQ$14&amp;"-edad-"&amp;$P628,Equations!$G:$I,3,0)*$V628+VLOOKUP(CQ$14&amp;"-est-"&amp;$P628,Equations!$G:$I,3,0)*(1/$W628)+VLOOKUP(CQ$14&amp;"-imc-"&amp;$P628,Equations!$G:$I,3,0)*(1/$Q628))))</f>
        <v/>
      </c>
      <c r="CR628" s="10" t="str">
        <f>IF($AK628="","",IF(OR($V628&lt;2.7,$V628&gt;90),"Age OOR",EXP(LN(CQ628)-1.6449*VLOOKUP(CQ$14&amp;"-rse-"&amp;$P628,Equations!$G:$I,3,0))))</f>
        <v/>
      </c>
      <c r="CS628" s="10" t="str">
        <f>IF($AK628="","",IF(OR($V628&lt;2.7,$V628&gt;90),"Age OOR",EXP(LN(CQ628)+1.6449*VLOOKUP(CQ$14&amp;"-rse-"&amp;$P628,Equations!$G:$I,3,0))))</f>
        <v/>
      </c>
      <c r="CT628" s="10" t="str">
        <f t="shared" si="249"/>
        <v/>
      </c>
      <c r="CU628" s="10" t="str">
        <f>IF($AK628="","",IF(OR($V628&lt;2.7,$V628&gt;90),"Age OOR",(LN($AK628)-LN(CQ628))/VLOOKUP(CQ$14&amp;"-rse-"&amp;$P628,Equations!$G:$I,3,0)))</f>
        <v/>
      </c>
      <c r="CV628" s="47"/>
    </row>
    <row r="629" spans="5:100" x14ac:dyDescent="0.2">
      <c r="E629" s="23" t="str">
        <f t="shared" si="225"/>
        <v>Age out of range</v>
      </c>
      <c r="F629" s="23" t="str">
        <f t="shared" si="226"/>
        <v>Age out of range</v>
      </c>
      <c r="G629" s="23" t="str">
        <f t="shared" si="227"/>
        <v>Age out of range</v>
      </c>
      <c r="H629" s="23" t="str">
        <f t="shared" si="228"/>
        <v>Age out of range</v>
      </c>
      <c r="I629" s="23" t="str">
        <f t="shared" si="229"/>
        <v>Age out of range</v>
      </c>
      <c r="J629" s="23" t="str">
        <f t="shared" si="230"/>
        <v>Age out of range</v>
      </c>
      <c r="K629" s="23" t="str">
        <f t="shared" si="231"/>
        <v>Age out of range</v>
      </c>
      <c r="L629" s="23" t="str">
        <f t="shared" si="232"/>
        <v>Age out of range</v>
      </c>
      <c r="M629" s="23" t="str">
        <f t="shared" si="233"/>
        <v>Age out of range</v>
      </c>
      <c r="N629" s="23" t="str">
        <f t="shared" si="234"/>
        <v>Age out of range</v>
      </c>
      <c r="O629" s="23" t="str">
        <f t="shared" si="235"/>
        <v>Age out of range</v>
      </c>
      <c r="P629" s="23" t="str">
        <f t="shared" si="236"/>
        <v>Age out of range</v>
      </c>
      <c r="Q629" s="23" t="e">
        <f t="shared" si="237"/>
        <v>#DIV/0!</v>
      </c>
      <c r="R629" s="17"/>
      <c r="S629" s="23">
        <v>613</v>
      </c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7"/>
      <c r="AM629" s="47"/>
      <c r="AN629" s="10" t="str">
        <f>IF($Z629="","",IF(OR($V629&lt;2.7,$V629&gt;90),"Age OOR",VLOOKUP(AN$14&amp;"-int-"&amp;$E629,Equations!$G:$I,3,0)+VLOOKUP(AN$14&amp;"-sexo-"&amp;$E629,Equations!$G:$I,3,0)*$U629+VLOOKUP(AN$14&amp;"-edad-"&amp;$E629,Equations!$G:$I,3,0)*$V629+VLOOKUP(AN$14&amp;"-est-"&amp;$E629,Equations!$G:$I,3,0)*(1/$W629)+VLOOKUP(AN$14&amp;"-imc-"&amp;$E629,Equations!$G:$I,3,0)*(1/$Q629)))</f>
        <v/>
      </c>
      <c r="AO629" s="10" t="str">
        <f>IF($Z629="","",IF(OR($V629&lt;2.7,$V629&gt;90),"Age OOR",AN629-1.6449*VLOOKUP(AN$14&amp;"-rse-"&amp;$E629,Equations!$G:$I,3,0)))</f>
        <v/>
      </c>
      <c r="AP629" s="10" t="str">
        <f>IF($Z629="","",IF(OR($V629&lt;2.7,$V629&gt;90),"Age OOR",AN629+1.6449*VLOOKUP(AN$14&amp;"-rse-"&amp;$E629,Equations!$G:$I,3,0)))</f>
        <v/>
      </c>
      <c r="AQ629" s="10" t="str">
        <f t="shared" si="238"/>
        <v/>
      </c>
      <c r="AR629" s="10" t="str">
        <f>IF($Z629="","",IF(OR($V629&lt;2.7,$V629&gt;90),"Age OOR",($Z629-AN629)/VLOOKUP(AN$14&amp;"-rse-"&amp;$E629,Equations!$G:$I,3,0)))</f>
        <v/>
      </c>
      <c r="AS629" s="10" t="str">
        <f>IF($AA629="","",IF(OR($V629&lt;2.7,$V629&gt;90),"Age OOR",VLOOKUP(AS$14&amp;"-int-"&amp;$F629,Equations!$G:$I,3,0)+VLOOKUP(AS$14&amp;"-sexo-"&amp;$F629,Equations!$G:$I,3,0)*$U629+VLOOKUP(AS$14&amp;"-edad-"&amp;$F629,Equations!$G:$I,3,0)*$V629+VLOOKUP(AS$14&amp;"-est-"&amp;$F629,Equations!$G:$I,3,0)*(1/$W629)+VLOOKUP(AS$14&amp;"-imc-"&amp;$F629,Equations!$G:$I,3,0)*(1/$Q629)))</f>
        <v/>
      </c>
      <c r="AT629" s="10" t="str">
        <f>IF($AA629="","",IF(OR($V629&lt;2.7,$V629&gt;90),"Age OOR",AS629-1.6449*VLOOKUP(AS$14&amp;"-rse-"&amp;$F629,Equations!$G:$I,3,0)))</f>
        <v/>
      </c>
      <c r="AU629" s="10" t="str">
        <f>IF($AA629="","",IF(OR($V629&lt;2.7,$V629&gt;90),"Age OOR",AS629+1.6449*VLOOKUP(AS$14&amp;"-rse-"&amp;$F629,Equations!$G:$I,3,0)))</f>
        <v/>
      </c>
      <c r="AV629" s="10" t="str">
        <f t="shared" si="239"/>
        <v/>
      </c>
      <c r="AW629" s="10" t="str">
        <f>IF($AA629="","",IF(OR($V629&lt;2.7,$V629&gt;90),"Age OOR",($AA629-AS629)/VLOOKUP(AS$14&amp;"-rse-"&amp;$F629,Equations!$G:$I,3,0)))</f>
        <v/>
      </c>
      <c r="AX629" s="10" t="str">
        <f>IF($AB629="","",IF(OR($V629&lt;2.7,$V629&gt;90),"Age OOR",VLOOKUP(AX$14&amp;"-int-"&amp;$G629,Equations!$G:$I,3,0)+VLOOKUP(AX$14&amp;"-sexo-"&amp;$G629,Equations!$G:$I,3,0)*$U629+VLOOKUP(AX$14&amp;"-edad-"&amp;$G629,Equations!$G:$I,3,0)*$V629+VLOOKUP(AX$14&amp;"-est-"&amp;$G629,Equations!$G:$I,3,0)*(1/$W629)+VLOOKUP(AX$14&amp;"-imc-"&amp;$G629,Equations!$G:$I,3,0)*(1/$Q629)))</f>
        <v/>
      </c>
      <c r="AY629" s="10" t="str">
        <f>IF($AB629="","",IF(OR($V629&lt;2.7,$V629&gt;90),"Age OOR",AX629-1.6449*VLOOKUP(AX$14&amp;"-rse-"&amp;$G629,Equations!$G:$I,3,0)))</f>
        <v/>
      </c>
      <c r="AZ629" s="10" t="str">
        <f>IF($AB629="","",IF(OR($V629&lt;2.7,$V629&gt;90),"Age OOR",AX629+1.6449*VLOOKUP(AX$14&amp;"-rse-"&amp;$G629,Equations!$G:$I,3,0)))</f>
        <v/>
      </c>
      <c r="BA629" s="10" t="str">
        <f t="shared" si="240"/>
        <v/>
      </c>
      <c r="BB629" s="10" t="str">
        <f>IF($AB629="","",IF(OR($V629&lt;2.7,$V629&gt;90),"Age OOR",($AB629-AX629)/VLOOKUP(AX$14&amp;"-rse-"&amp;$G629,Equations!$G:$I,3,0)))</f>
        <v/>
      </c>
      <c r="BC629" s="10" t="str">
        <f>IF($AC629="","",IF(OR($V629&lt;2.7,$V629&gt;90),"Age OOR",VLOOKUP(BC$14&amp;"-int-"&amp;$H629,Equations!$G:$I,3,0)+VLOOKUP(BC$14&amp;"-sexo-"&amp;$H629,Equations!$G:$I,3,0)*$U629+VLOOKUP(BC$14&amp;"-edad-"&amp;$H629,Equations!$G:$I,3,0)*$V629+VLOOKUP(BC$14&amp;"-est-"&amp;$H629,Equations!$G:$I,3,0)*(1/$W629)+VLOOKUP(BC$14&amp;"-imc-"&amp;$H629,Equations!$G:$I,3,0)*(1/$Q629)))</f>
        <v/>
      </c>
      <c r="BD629" s="10" t="str">
        <f>IF($AC629="","",IF(OR($V629&lt;2.7,$V629&gt;90),"Age OOR",BC629-1.6449*VLOOKUP(BC$14&amp;"-rse-"&amp;$H629,Equations!$G:$I,3,0)))</f>
        <v/>
      </c>
      <c r="BE629" s="10" t="str">
        <f>IF($AC629="","",IF(OR($V629&lt;2.7,$V629&gt;90),"Age OOR",BC629+1.6449*VLOOKUP(BC$14&amp;"-rse-"&amp;$H629,Equations!$G:$I,3,0)))</f>
        <v/>
      </c>
      <c r="BF629" s="10" t="str">
        <f t="shared" si="241"/>
        <v/>
      </c>
      <c r="BG629" s="10" t="str">
        <f>IF($AC629="","",IF(OR($V629&lt;2.7,$V629&gt;90),"Age OOR",($AC629-BC629)/VLOOKUP(BC$14&amp;"-rse-"&amp;$H629,Equations!$G:$I,3,0)))</f>
        <v/>
      </c>
      <c r="BH629" s="10" t="str">
        <f>IF($AD629="","",IF(OR($V629&lt;2.7,$V629&gt;90),"Age OOR",VLOOKUP(BH$14&amp;"-int-"&amp;$I629,Equations!$G:$I,3,0)+VLOOKUP(BH$14&amp;"-sexo-"&amp;$I629,Equations!$G:$I,3,0)*$U629+VLOOKUP(BH$14&amp;"-edad-"&amp;$I629,Equations!$G:$I,3,0)*$V629+VLOOKUP(BH$14&amp;"-est-"&amp;$I629,Equations!$G:$I,3,0)*(1/$W629)+VLOOKUP(BH$14&amp;"-imc-"&amp;$I629,Equations!$G:$I,3,0)*(1/$Q629)))</f>
        <v/>
      </c>
      <c r="BI629" s="10" t="str">
        <f>IF($AD629="","",IF(OR($V629&lt;2.7,$V629&gt;90),"Age OOR",BH629-1.6449*VLOOKUP(BH$14&amp;"-rse-"&amp;$I629,Equations!$G:$I,3,0)))</f>
        <v/>
      </c>
      <c r="BJ629" s="10" t="str">
        <f>IF($AD629="","",IF(OR($V629&lt;2.7,$V629&gt;90),"Age OOR",BH629+1.6449*VLOOKUP(BH$14&amp;"-rse-"&amp;$I629,Equations!$G:$I,3,0)))</f>
        <v/>
      </c>
      <c r="BK629" s="10" t="str">
        <f t="shared" si="242"/>
        <v/>
      </c>
      <c r="BL629" s="10" t="str">
        <f>IF($AD629="","",IF(OR($V629&lt;2.7,$V629&gt;90),"Age OOR",($AD629-BH629)/VLOOKUP(BH$14&amp;"-rse-"&amp;$I629,Equations!$G:$I,3,0)))</f>
        <v/>
      </c>
      <c r="BM629" s="10" t="str">
        <f>IF($AE629="","",IF(OR($V629&lt;2.7,$V629&gt;90),"Age OOR",VLOOKUP(BM$14&amp;"-int-"&amp;$J629,Equations!$G:$I,3,0)+VLOOKUP(BM$14&amp;"-sexo-"&amp;$J629,Equations!$G:$I,3,0)*$U629+VLOOKUP(BM$14&amp;"-edad-"&amp;$J629,Equations!$G:$I,3,0)*$V629+VLOOKUP(BM$14&amp;"-est-"&amp;$J629,Equations!$G:$I,3,0)*(1/$W629)+VLOOKUP(BM$14&amp;"-imc-"&amp;$J629,Equations!$G:$I,3,0)*(1/$Q629)))</f>
        <v/>
      </c>
      <c r="BN629" s="10" t="str">
        <f>IF($AE629="","",IF(OR($V629&lt;2.7,$V629&gt;90),"Age OOR",BM629-1.6449*VLOOKUP(BM$14&amp;"-rse-"&amp;$J629,Equations!$G:$I,3,0)))</f>
        <v/>
      </c>
      <c r="BO629" s="10" t="str">
        <f>IF($AE629="","",IF(OR($V629&lt;2.7,$V629&gt;90),"Age OOR",BM629+1.6449*VLOOKUP(BM$14&amp;"-rse-"&amp;$J629,Equations!$G:$I,3,0)))</f>
        <v/>
      </c>
      <c r="BP629" s="10" t="str">
        <f t="shared" si="243"/>
        <v/>
      </c>
      <c r="BQ629" s="10" t="str">
        <f>IF($AE629="","",IF(OR($V629&lt;2.7,$V629&gt;90),"Age OOR",($AE629-BM629)/VLOOKUP(BM$14&amp;"-rse-"&amp;$J629,Equations!$G:$I,3,0)))</f>
        <v/>
      </c>
      <c r="BR629" s="10" t="str">
        <f>IF($AF629="","",IF(OR($V629&lt;2.7,$V629&gt;90),"Age OOR",VLOOKUP(BR$14&amp;"-int-"&amp;$K629,Equations!$G:$I,3,0)+VLOOKUP(BR$14&amp;"-sexo-"&amp;$K629,Equations!$G:$I,3,0)*$U629+VLOOKUP(BR$14&amp;"-edad-"&amp;$K629,Equations!$G:$I,3,0)*$V629+VLOOKUP(BR$14&amp;"-est-"&amp;$K629,Equations!$G:$I,3,0)*(1/$W629)+VLOOKUP(BR$14&amp;"-imc-"&amp;$K629,Equations!$G:$I,3,0)*(1/$Q629)))</f>
        <v/>
      </c>
      <c r="BS629" s="10" t="str">
        <f>IF($AF629="","",IF(OR($V629&lt;2.7,$V629&gt;90),"Age OOR",BR629-1.6449*VLOOKUP(BR$14&amp;"-rse-"&amp;$K629,Equations!$G:$I,3,0)))</f>
        <v/>
      </c>
      <c r="BT629" s="10" t="str">
        <f>IF($AF629="","",IF(OR($V629&lt;2.7,$V629&gt;90),"Age OOR",BR629+1.6449*VLOOKUP(BR$14&amp;"-rse-"&amp;$K629,Equations!$G:$I,3,0)))</f>
        <v/>
      </c>
      <c r="BU629" s="10" t="str">
        <f t="shared" si="244"/>
        <v/>
      </c>
      <c r="BV629" s="10" t="str">
        <f>IF($AF629="","",IF(OR($V629&lt;2.7,$V629&gt;90),"Age OOR",($AF629-BR629)/VLOOKUP(BR$14&amp;"-rse-"&amp;$K629,Equations!$G:$I,3,0)))</f>
        <v/>
      </c>
      <c r="BW629" s="10" t="str">
        <f>IF($AG629="","",IF(OR($V629&lt;2.7,$V629&gt;90),"Age OOR",VLOOKUP(BW$14&amp;"-int-"&amp;$L629,Equations!$G:$I,3,0)+VLOOKUP(BW$14&amp;"-sexo-"&amp;$L629,Equations!$G:$I,3,0)*$U629+VLOOKUP(BW$14&amp;"-edad-"&amp;$L629,Equations!$G:$I,3,0)*$V629+VLOOKUP(BW$14&amp;"-est-"&amp;$L629,Equations!$G:$I,3,0)*(1/$W629)+VLOOKUP(BW$14&amp;"-imc-"&amp;$L629,Equations!$G:$I,3,0)*(1/$Q629)))</f>
        <v/>
      </c>
      <c r="BX629" s="10" t="str">
        <f>IF($AG629="","",IF(OR($V629&lt;2.7,$V629&gt;90),"Age OOR",BW629-1.6449*VLOOKUP(BW$14&amp;"-rse-"&amp;$L629,Equations!$G:$I,3,0)))</f>
        <v/>
      </c>
      <c r="BY629" s="10" t="str">
        <f>IF($AG629="","",IF(OR($V629&lt;2.7,$V629&gt;90),"Age OOR",BW629+1.6449*VLOOKUP(BW$14&amp;"-rse-"&amp;$L629,Equations!$G:$I,3,0)))</f>
        <v/>
      </c>
      <c r="BZ629" s="10" t="str">
        <f t="shared" si="245"/>
        <v/>
      </c>
      <c r="CA629" s="10" t="str">
        <f>IF($AG629="","",IF(OR($V629&lt;2.7,$V629&gt;90),"Age OOR",($AG629-BW629)/VLOOKUP(BW$14&amp;"-rse-"&amp;$L629,Equations!$G:$I,3,0)))</f>
        <v/>
      </c>
      <c r="CB629" s="10" t="str">
        <f>IF($AH629="","",IF(OR($V629&lt;2.7,$V629&gt;90),"Age OOR",VLOOKUP(CB$14&amp;"-int-"&amp;$M629,Equations!$G:$I,3,0)+VLOOKUP(CB$14&amp;"-sexo-"&amp;$M629,Equations!$G:$I,3,0)*$U629+VLOOKUP(CB$14&amp;"-edad-"&amp;$M629,Equations!$G:$I,3,0)*$V629+VLOOKUP(CB$14&amp;"-est-"&amp;$M629,Equations!$G:$I,3,0)*(1/$W629)+VLOOKUP(CB$14&amp;"-imc-"&amp;$M629,Equations!$G:$I,3,0)*(1/$Q629)))</f>
        <v/>
      </c>
      <c r="CC629" s="10" t="str">
        <f>IF($AH629="","",IF(OR($V629&lt;2.7,$V629&gt;90),"Age OOR",CB629-1.6449*VLOOKUP(CB$14&amp;"-rse-"&amp;$M629,Equations!$G:$I,3,0)))</f>
        <v/>
      </c>
      <c r="CD629" s="10" t="str">
        <f>IF($AH629="","",IF(OR($V629&lt;2.7,$V629&gt;90),"Age OOR",CB629+1.6449*VLOOKUP(CB$14&amp;"-rse-"&amp;$M629,Equations!$G:$I,3,0)))</f>
        <v/>
      </c>
      <c r="CE629" s="10" t="str">
        <f t="shared" si="246"/>
        <v/>
      </c>
      <c r="CF629" s="10" t="str">
        <f>IF($AH629="","",IF(OR($V629&lt;2.7,$V629&gt;90),"Age OOR",($AH629-CB629)/VLOOKUP(CB$14&amp;"-rse-"&amp;$M629,Equations!$G:$I,3,0)))</f>
        <v/>
      </c>
      <c r="CG629" s="10" t="str">
        <f>IF($AI629="","",IF(OR($V629&lt;2.7,$V629&gt;90),"Age OOR",VLOOKUP(CG$14&amp;"-int-"&amp;$N629,Equations!$G:$I,3,0)+VLOOKUP(CG$14&amp;"-sexo-"&amp;$N629,Equations!$G:$I,3,0)*$U629+VLOOKUP(CG$14&amp;"-edad-"&amp;$N629,Equations!$G:$I,3,0)*$V629+VLOOKUP(CG$14&amp;"-est-"&amp;$N629,Equations!$G:$I,3,0)*(1/$W629)+VLOOKUP(CG$14&amp;"-imc-"&amp;$N629,Equations!$G:$I,3,0)*(1/$Q629)))</f>
        <v/>
      </c>
      <c r="CH629" s="10" t="str">
        <f>IF($AI629="","",IF(OR($V629&lt;2.7,$V629&gt;90),"Age OOR",CG629-1.6449*VLOOKUP(CG$14&amp;"-rse-"&amp;$N629,Equations!$G:$I,3,0)))</f>
        <v/>
      </c>
      <c r="CI629" s="10" t="str">
        <f>IF($AI629="","",IF(OR($V629&lt;2.7,$V629&gt;90),"Age OOR",CG629+1.6449*VLOOKUP(CG$14&amp;"-rse-"&amp;$N629,Equations!$G:$I,3,0)))</f>
        <v/>
      </c>
      <c r="CJ629" s="10" t="str">
        <f t="shared" si="247"/>
        <v/>
      </c>
      <c r="CK629" s="10" t="str">
        <f>IF($AI629="","",IF(OR($V629&lt;2.7,$V629&gt;90),"Age OOR",($AI629-CG629)/VLOOKUP(CG$14&amp;"-rse-"&amp;$N629,Equations!$G:$I,3,0)))</f>
        <v/>
      </c>
      <c r="CL629" s="10" t="str">
        <f>IF($AJ629="","",IF(OR($V629&lt;2.7,$V629&gt;90),"Age OOR",VLOOKUP(CL$14&amp;"-int-"&amp;$O629,Equations!$G:$I,3,0)+VLOOKUP(CL$14&amp;"-sexo-"&amp;$O629,Equations!$G:$I,3,0)*$U629+VLOOKUP(CL$14&amp;"-edad-"&amp;$O629,Equations!$G:$I,3,0)*$V629+VLOOKUP(CL$14&amp;"-est-"&amp;$O629,Equations!$G:$I,3,0)*(1/$W629)+VLOOKUP(CL$14&amp;"-imc-"&amp;$O629,Equations!$G:$I,3,0)*(1/$Q629)))</f>
        <v/>
      </c>
      <c r="CM629" s="10" t="str">
        <f>IF($AJ629="","",IF(OR($V629&lt;2.7,$V629&gt;90),"Age OOR",CL629-1.6449*VLOOKUP(CL$14&amp;"-rse-"&amp;$O629,Equations!$G:$I,3,0)))</f>
        <v/>
      </c>
      <c r="CN629" s="10" t="str">
        <f>IF($AJ629="","",IF(OR($V629&lt;2.7,$V629&gt;90),"Age OOR",CL629+1.6449*VLOOKUP(CL$14&amp;"-rse-"&amp;$O629,Equations!$G:$I,3,0)))</f>
        <v/>
      </c>
      <c r="CO629" s="10" t="str">
        <f t="shared" si="248"/>
        <v/>
      </c>
      <c r="CP629" s="10" t="str">
        <f>IF($AJ629="","",IF(OR($V629&lt;2.7,$V629&gt;90),"Age OOR",($AJ629-CL629)/VLOOKUP(CL$14&amp;"-rse-"&amp;$O629,Equations!$G:$I,3,0)))</f>
        <v/>
      </c>
      <c r="CQ629" s="10" t="str">
        <f>IF($AK629="","",IF(OR($V629&lt;2.7,$V629&gt;90),"Age OOR",EXP(VLOOKUP(CQ$14&amp;"-int-"&amp;$P629,Equations!$G:$I,3,0)+VLOOKUP(CQ$14&amp;"-sexo-"&amp;$P629,Equations!$G:$I,3,0)*$U629+VLOOKUP(CQ$14&amp;"-edad-"&amp;$P629,Equations!$G:$I,3,0)*$V629+VLOOKUP(CQ$14&amp;"-est-"&amp;$P629,Equations!$G:$I,3,0)*(1/$W629)+VLOOKUP(CQ$14&amp;"-imc-"&amp;$P629,Equations!$G:$I,3,0)*(1/$Q629))))</f>
        <v/>
      </c>
      <c r="CR629" s="10" t="str">
        <f>IF($AK629="","",IF(OR($V629&lt;2.7,$V629&gt;90),"Age OOR",EXP(LN(CQ629)-1.6449*VLOOKUP(CQ$14&amp;"-rse-"&amp;$P629,Equations!$G:$I,3,0))))</f>
        <v/>
      </c>
      <c r="CS629" s="10" t="str">
        <f>IF($AK629="","",IF(OR($V629&lt;2.7,$V629&gt;90),"Age OOR",EXP(LN(CQ629)+1.6449*VLOOKUP(CQ$14&amp;"-rse-"&amp;$P629,Equations!$G:$I,3,0))))</f>
        <v/>
      </c>
      <c r="CT629" s="10" t="str">
        <f t="shared" si="249"/>
        <v/>
      </c>
      <c r="CU629" s="10" t="str">
        <f>IF($AK629="","",IF(OR($V629&lt;2.7,$V629&gt;90),"Age OOR",(LN($AK629)-LN(CQ629))/VLOOKUP(CQ$14&amp;"-rse-"&amp;$P629,Equations!$G:$I,3,0)))</f>
        <v/>
      </c>
      <c r="CV629" s="47"/>
    </row>
    <row r="630" spans="5:100" x14ac:dyDescent="0.2">
      <c r="E630" s="23" t="str">
        <f t="shared" si="225"/>
        <v>Age out of range</v>
      </c>
      <c r="F630" s="23" t="str">
        <f t="shared" si="226"/>
        <v>Age out of range</v>
      </c>
      <c r="G630" s="23" t="str">
        <f t="shared" si="227"/>
        <v>Age out of range</v>
      </c>
      <c r="H630" s="23" t="str">
        <f t="shared" si="228"/>
        <v>Age out of range</v>
      </c>
      <c r="I630" s="23" t="str">
        <f t="shared" si="229"/>
        <v>Age out of range</v>
      </c>
      <c r="J630" s="23" t="str">
        <f t="shared" si="230"/>
        <v>Age out of range</v>
      </c>
      <c r="K630" s="23" t="str">
        <f t="shared" si="231"/>
        <v>Age out of range</v>
      </c>
      <c r="L630" s="23" t="str">
        <f t="shared" si="232"/>
        <v>Age out of range</v>
      </c>
      <c r="M630" s="23" t="str">
        <f t="shared" si="233"/>
        <v>Age out of range</v>
      </c>
      <c r="N630" s="23" t="str">
        <f t="shared" si="234"/>
        <v>Age out of range</v>
      </c>
      <c r="O630" s="23" t="str">
        <f t="shared" si="235"/>
        <v>Age out of range</v>
      </c>
      <c r="P630" s="23" t="str">
        <f t="shared" si="236"/>
        <v>Age out of range</v>
      </c>
      <c r="Q630" s="23" t="e">
        <f t="shared" si="237"/>
        <v>#DIV/0!</v>
      </c>
      <c r="R630" s="17"/>
      <c r="S630" s="23">
        <v>614</v>
      </c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7"/>
      <c r="AM630" s="47"/>
      <c r="AN630" s="10" t="str">
        <f>IF($Z630="","",IF(OR($V630&lt;2.7,$V630&gt;90),"Age OOR",VLOOKUP(AN$14&amp;"-int-"&amp;$E630,Equations!$G:$I,3,0)+VLOOKUP(AN$14&amp;"-sexo-"&amp;$E630,Equations!$G:$I,3,0)*$U630+VLOOKUP(AN$14&amp;"-edad-"&amp;$E630,Equations!$G:$I,3,0)*$V630+VLOOKUP(AN$14&amp;"-est-"&amp;$E630,Equations!$G:$I,3,0)*(1/$W630)+VLOOKUP(AN$14&amp;"-imc-"&amp;$E630,Equations!$G:$I,3,0)*(1/$Q630)))</f>
        <v/>
      </c>
      <c r="AO630" s="10" t="str">
        <f>IF($Z630="","",IF(OR($V630&lt;2.7,$V630&gt;90),"Age OOR",AN630-1.6449*VLOOKUP(AN$14&amp;"-rse-"&amp;$E630,Equations!$G:$I,3,0)))</f>
        <v/>
      </c>
      <c r="AP630" s="10" t="str">
        <f>IF($Z630="","",IF(OR($V630&lt;2.7,$V630&gt;90),"Age OOR",AN630+1.6449*VLOOKUP(AN$14&amp;"-rse-"&amp;$E630,Equations!$G:$I,3,0)))</f>
        <v/>
      </c>
      <c r="AQ630" s="10" t="str">
        <f t="shared" si="238"/>
        <v/>
      </c>
      <c r="AR630" s="10" t="str">
        <f>IF($Z630="","",IF(OR($V630&lt;2.7,$V630&gt;90),"Age OOR",($Z630-AN630)/VLOOKUP(AN$14&amp;"-rse-"&amp;$E630,Equations!$G:$I,3,0)))</f>
        <v/>
      </c>
      <c r="AS630" s="10" t="str">
        <f>IF($AA630="","",IF(OR($V630&lt;2.7,$V630&gt;90),"Age OOR",VLOOKUP(AS$14&amp;"-int-"&amp;$F630,Equations!$G:$I,3,0)+VLOOKUP(AS$14&amp;"-sexo-"&amp;$F630,Equations!$G:$I,3,0)*$U630+VLOOKUP(AS$14&amp;"-edad-"&amp;$F630,Equations!$G:$I,3,0)*$V630+VLOOKUP(AS$14&amp;"-est-"&amp;$F630,Equations!$G:$I,3,0)*(1/$W630)+VLOOKUP(AS$14&amp;"-imc-"&amp;$F630,Equations!$G:$I,3,0)*(1/$Q630)))</f>
        <v/>
      </c>
      <c r="AT630" s="10" t="str">
        <f>IF($AA630="","",IF(OR($V630&lt;2.7,$V630&gt;90),"Age OOR",AS630-1.6449*VLOOKUP(AS$14&amp;"-rse-"&amp;$F630,Equations!$G:$I,3,0)))</f>
        <v/>
      </c>
      <c r="AU630" s="10" t="str">
        <f>IF($AA630="","",IF(OR($V630&lt;2.7,$V630&gt;90),"Age OOR",AS630+1.6449*VLOOKUP(AS$14&amp;"-rse-"&amp;$F630,Equations!$G:$I,3,0)))</f>
        <v/>
      </c>
      <c r="AV630" s="10" t="str">
        <f t="shared" si="239"/>
        <v/>
      </c>
      <c r="AW630" s="10" t="str">
        <f>IF($AA630="","",IF(OR($V630&lt;2.7,$V630&gt;90),"Age OOR",($AA630-AS630)/VLOOKUP(AS$14&amp;"-rse-"&amp;$F630,Equations!$G:$I,3,0)))</f>
        <v/>
      </c>
      <c r="AX630" s="10" t="str">
        <f>IF($AB630="","",IF(OR($V630&lt;2.7,$V630&gt;90),"Age OOR",VLOOKUP(AX$14&amp;"-int-"&amp;$G630,Equations!$G:$I,3,0)+VLOOKUP(AX$14&amp;"-sexo-"&amp;$G630,Equations!$G:$I,3,0)*$U630+VLOOKUP(AX$14&amp;"-edad-"&amp;$G630,Equations!$G:$I,3,0)*$V630+VLOOKUP(AX$14&amp;"-est-"&amp;$G630,Equations!$G:$I,3,0)*(1/$W630)+VLOOKUP(AX$14&amp;"-imc-"&amp;$G630,Equations!$G:$I,3,0)*(1/$Q630)))</f>
        <v/>
      </c>
      <c r="AY630" s="10" t="str">
        <f>IF($AB630="","",IF(OR($V630&lt;2.7,$V630&gt;90),"Age OOR",AX630-1.6449*VLOOKUP(AX$14&amp;"-rse-"&amp;$G630,Equations!$G:$I,3,0)))</f>
        <v/>
      </c>
      <c r="AZ630" s="10" t="str">
        <f>IF($AB630="","",IF(OR($V630&lt;2.7,$V630&gt;90),"Age OOR",AX630+1.6449*VLOOKUP(AX$14&amp;"-rse-"&amp;$G630,Equations!$G:$I,3,0)))</f>
        <v/>
      </c>
      <c r="BA630" s="10" t="str">
        <f t="shared" si="240"/>
        <v/>
      </c>
      <c r="BB630" s="10" t="str">
        <f>IF($AB630="","",IF(OR($V630&lt;2.7,$V630&gt;90),"Age OOR",($AB630-AX630)/VLOOKUP(AX$14&amp;"-rse-"&amp;$G630,Equations!$G:$I,3,0)))</f>
        <v/>
      </c>
      <c r="BC630" s="10" t="str">
        <f>IF($AC630="","",IF(OR($V630&lt;2.7,$V630&gt;90),"Age OOR",VLOOKUP(BC$14&amp;"-int-"&amp;$H630,Equations!$G:$I,3,0)+VLOOKUP(BC$14&amp;"-sexo-"&amp;$H630,Equations!$G:$I,3,0)*$U630+VLOOKUP(BC$14&amp;"-edad-"&amp;$H630,Equations!$G:$I,3,0)*$V630+VLOOKUP(BC$14&amp;"-est-"&amp;$H630,Equations!$G:$I,3,0)*(1/$W630)+VLOOKUP(BC$14&amp;"-imc-"&amp;$H630,Equations!$G:$I,3,0)*(1/$Q630)))</f>
        <v/>
      </c>
      <c r="BD630" s="10" t="str">
        <f>IF($AC630="","",IF(OR($V630&lt;2.7,$V630&gt;90),"Age OOR",BC630-1.6449*VLOOKUP(BC$14&amp;"-rse-"&amp;$H630,Equations!$G:$I,3,0)))</f>
        <v/>
      </c>
      <c r="BE630" s="10" t="str">
        <f>IF($AC630="","",IF(OR($V630&lt;2.7,$V630&gt;90),"Age OOR",BC630+1.6449*VLOOKUP(BC$14&amp;"-rse-"&amp;$H630,Equations!$G:$I,3,0)))</f>
        <v/>
      </c>
      <c r="BF630" s="10" t="str">
        <f t="shared" si="241"/>
        <v/>
      </c>
      <c r="BG630" s="10" t="str">
        <f>IF($AC630="","",IF(OR($V630&lt;2.7,$V630&gt;90),"Age OOR",($AC630-BC630)/VLOOKUP(BC$14&amp;"-rse-"&amp;$H630,Equations!$G:$I,3,0)))</f>
        <v/>
      </c>
      <c r="BH630" s="10" t="str">
        <f>IF($AD630="","",IF(OR($V630&lt;2.7,$V630&gt;90),"Age OOR",VLOOKUP(BH$14&amp;"-int-"&amp;$I630,Equations!$G:$I,3,0)+VLOOKUP(BH$14&amp;"-sexo-"&amp;$I630,Equations!$G:$I,3,0)*$U630+VLOOKUP(BH$14&amp;"-edad-"&amp;$I630,Equations!$G:$I,3,0)*$V630+VLOOKUP(BH$14&amp;"-est-"&amp;$I630,Equations!$G:$I,3,0)*(1/$W630)+VLOOKUP(BH$14&amp;"-imc-"&amp;$I630,Equations!$G:$I,3,0)*(1/$Q630)))</f>
        <v/>
      </c>
      <c r="BI630" s="10" t="str">
        <f>IF($AD630="","",IF(OR($V630&lt;2.7,$V630&gt;90),"Age OOR",BH630-1.6449*VLOOKUP(BH$14&amp;"-rse-"&amp;$I630,Equations!$G:$I,3,0)))</f>
        <v/>
      </c>
      <c r="BJ630" s="10" t="str">
        <f>IF($AD630="","",IF(OR($V630&lt;2.7,$V630&gt;90),"Age OOR",BH630+1.6449*VLOOKUP(BH$14&amp;"-rse-"&amp;$I630,Equations!$G:$I,3,0)))</f>
        <v/>
      </c>
      <c r="BK630" s="10" t="str">
        <f t="shared" si="242"/>
        <v/>
      </c>
      <c r="BL630" s="10" t="str">
        <f>IF($AD630="","",IF(OR($V630&lt;2.7,$V630&gt;90),"Age OOR",($AD630-BH630)/VLOOKUP(BH$14&amp;"-rse-"&amp;$I630,Equations!$G:$I,3,0)))</f>
        <v/>
      </c>
      <c r="BM630" s="10" t="str">
        <f>IF($AE630="","",IF(OR($V630&lt;2.7,$V630&gt;90),"Age OOR",VLOOKUP(BM$14&amp;"-int-"&amp;$J630,Equations!$G:$I,3,0)+VLOOKUP(BM$14&amp;"-sexo-"&amp;$J630,Equations!$G:$I,3,0)*$U630+VLOOKUP(BM$14&amp;"-edad-"&amp;$J630,Equations!$G:$I,3,0)*$V630+VLOOKUP(BM$14&amp;"-est-"&amp;$J630,Equations!$G:$I,3,0)*(1/$W630)+VLOOKUP(BM$14&amp;"-imc-"&amp;$J630,Equations!$G:$I,3,0)*(1/$Q630)))</f>
        <v/>
      </c>
      <c r="BN630" s="10" t="str">
        <f>IF($AE630="","",IF(OR($V630&lt;2.7,$V630&gt;90),"Age OOR",BM630-1.6449*VLOOKUP(BM$14&amp;"-rse-"&amp;$J630,Equations!$G:$I,3,0)))</f>
        <v/>
      </c>
      <c r="BO630" s="10" t="str">
        <f>IF($AE630="","",IF(OR($V630&lt;2.7,$V630&gt;90),"Age OOR",BM630+1.6449*VLOOKUP(BM$14&amp;"-rse-"&amp;$J630,Equations!$G:$I,3,0)))</f>
        <v/>
      </c>
      <c r="BP630" s="10" t="str">
        <f t="shared" si="243"/>
        <v/>
      </c>
      <c r="BQ630" s="10" t="str">
        <f>IF($AE630="","",IF(OR($V630&lt;2.7,$V630&gt;90),"Age OOR",($AE630-BM630)/VLOOKUP(BM$14&amp;"-rse-"&amp;$J630,Equations!$G:$I,3,0)))</f>
        <v/>
      </c>
      <c r="BR630" s="10" t="str">
        <f>IF($AF630="","",IF(OR($V630&lt;2.7,$V630&gt;90),"Age OOR",VLOOKUP(BR$14&amp;"-int-"&amp;$K630,Equations!$G:$I,3,0)+VLOOKUP(BR$14&amp;"-sexo-"&amp;$K630,Equations!$G:$I,3,0)*$U630+VLOOKUP(BR$14&amp;"-edad-"&amp;$K630,Equations!$G:$I,3,0)*$V630+VLOOKUP(BR$14&amp;"-est-"&amp;$K630,Equations!$G:$I,3,0)*(1/$W630)+VLOOKUP(BR$14&amp;"-imc-"&amp;$K630,Equations!$G:$I,3,0)*(1/$Q630)))</f>
        <v/>
      </c>
      <c r="BS630" s="10" t="str">
        <f>IF($AF630="","",IF(OR($V630&lt;2.7,$V630&gt;90),"Age OOR",BR630-1.6449*VLOOKUP(BR$14&amp;"-rse-"&amp;$K630,Equations!$G:$I,3,0)))</f>
        <v/>
      </c>
      <c r="BT630" s="10" t="str">
        <f>IF($AF630="","",IF(OR($V630&lt;2.7,$V630&gt;90),"Age OOR",BR630+1.6449*VLOOKUP(BR$14&amp;"-rse-"&amp;$K630,Equations!$G:$I,3,0)))</f>
        <v/>
      </c>
      <c r="BU630" s="10" t="str">
        <f t="shared" si="244"/>
        <v/>
      </c>
      <c r="BV630" s="10" t="str">
        <f>IF($AF630="","",IF(OR($V630&lt;2.7,$V630&gt;90),"Age OOR",($AF630-BR630)/VLOOKUP(BR$14&amp;"-rse-"&amp;$K630,Equations!$G:$I,3,0)))</f>
        <v/>
      </c>
      <c r="BW630" s="10" t="str">
        <f>IF($AG630="","",IF(OR($V630&lt;2.7,$V630&gt;90),"Age OOR",VLOOKUP(BW$14&amp;"-int-"&amp;$L630,Equations!$G:$I,3,0)+VLOOKUP(BW$14&amp;"-sexo-"&amp;$L630,Equations!$G:$I,3,0)*$U630+VLOOKUP(BW$14&amp;"-edad-"&amp;$L630,Equations!$G:$I,3,0)*$V630+VLOOKUP(BW$14&amp;"-est-"&amp;$L630,Equations!$G:$I,3,0)*(1/$W630)+VLOOKUP(BW$14&amp;"-imc-"&amp;$L630,Equations!$G:$I,3,0)*(1/$Q630)))</f>
        <v/>
      </c>
      <c r="BX630" s="10" t="str">
        <f>IF($AG630="","",IF(OR($V630&lt;2.7,$V630&gt;90),"Age OOR",BW630-1.6449*VLOOKUP(BW$14&amp;"-rse-"&amp;$L630,Equations!$G:$I,3,0)))</f>
        <v/>
      </c>
      <c r="BY630" s="10" t="str">
        <f>IF($AG630="","",IF(OR($V630&lt;2.7,$V630&gt;90),"Age OOR",BW630+1.6449*VLOOKUP(BW$14&amp;"-rse-"&amp;$L630,Equations!$G:$I,3,0)))</f>
        <v/>
      </c>
      <c r="BZ630" s="10" t="str">
        <f t="shared" si="245"/>
        <v/>
      </c>
      <c r="CA630" s="10" t="str">
        <f>IF($AG630="","",IF(OR($V630&lt;2.7,$V630&gt;90),"Age OOR",($AG630-BW630)/VLOOKUP(BW$14&amp;"-rse-"&amp;$L630,Equations!$G:$I,3,0)))</f>
        <v/>
      </c>
      <c r="CB630" s="10" t="str">
        <f>IF($AH630="","",IF(OR($V630&lt;2.7,$V630&gt;90),"Age OOR",VLOOKUP(CB$14&amp;"-int-"&amp;$M630,Equations!$G:$I,3,0)+VLOOKUP(CB$14&amp;"-sexo-"&amp;$M630,Equations!$G:$I,3,0)*$U630+VLOOKUP(CB$14&amp;"-edad-"&amp;$M630,Equations!$G:$I,3,0)*$V630+VLOOKUP(CB$14&amp;"-est-"&amp;$M630,Equations!$G:$I,3,0)*(1/$W630)+VLOOKUP(CB$14&amp;"-imc-"&amp;$M630,Equations!$G:$I,3,0)*(1/$Q630)))</f>
        <v/>
      </c>
      <c r="CC630" s="10" t="str">
        <f>IF($AH630="","",IF(OR($V630&lt;2.7,$V630&gt;90),"Age OOR",CB630-1.6449*VLOOKUP(CB$14&amp;"-rse-"&amp;$M630,Equations!$G:$I,3,0)))</f>
        <v/>
      </c>
      <c r="CD630" s="10" t="str">
        <f>IF($AH630="","",IF(OR($V630&lt;2.7,$V630&gt;90),"Age OOR",CB630+1.6449*VLOOKUP(CB$14&amp;"-rse-"&amp;$M630,Equations!$G:$I,3,0)))</f>
        <v/>
      </c>
      <c r="CE630" s="10" t="str">
        <f t="shared" si="246"/>
        <v/>
      </c>
      <c r="CF630" s="10" t="str">
        <f>IF($AH630="","",IF(OR($V630&lt;2.7,$V630&gt;90),"Age OOR",($AH630-CB630)/VLOOKUP(CB$14&amp;"-rse-"&amp;$M630,Equations!$G:$I,3,0)))</f>
        <v/>
      </c>
      <c r="CG630" s="10" t="str">
        <f>IF($AI630="","",IF(OR($V630&lt;2.7,$V630&gt;90),"Age OOR",VLOOKUP(CG$14&amp;"-int-"&amp;$N630,Equations!$G:$I,3,0)+VLOOKUP(CG$14&amp;"-sexo-"&amp;$N630,Equations!$G:$I,3,0)*$U630+VLOOKUP(CG$14&amp;"-edad-"&amp;$N630,Equations!$G:$I,3,0)*$V630+VLOOKUP(CG$14&amp;"-est-"&amp;$N630,Equations!$G:$I,3,0)*(1/$W630)+VLOOKUP(CG$14&amp;"-imc-"&amp;$N630,Equations!$G:$I,3,0)*(1/$Q630)))</f>
        <v/>
      </c>
      <c r="CH630" s="10" t="str">
        <f>IF($AI630="","",IF(OR($V630&lt;2.7,$V630&gt;90),"Age OOR",CG630-1.6449*VLOOKUP(CG$14&amp;"-rse-"&amp;$N630,Equations!$G:$I,3,0)))</f>
        <v/>
      </c>
      <c r="CI630" s="10" t="str">
        <f>IF($AI630="","",IF(OR($V630&lt;2.7,$V630&gt;90),"Age OOR",CG630+1.6449*VLOOKUP(CG$14&amp;"-rse-"&amp;$N630,Equations!$G:$I,3,0)))</f>
        <v/>
      </c>
      <c r="CJ630" s="10" t="str">
        <f t="shared" si="247"/>
        <v/>
      </c>
      <c r="CK630" s="10" t="str">
        <f>IF($AI630="","",IF(OR($V630&lt;2.7,$V630&gt;90),"Age OOR",($AI630-CG630)/VLOOKUP(CG$14&amp;"-rse-"&amp;$N630,Equations!$G:$I,3,0)))</f>
        <v/>
      </c>
      <c r="CL630" s="10" t="str">
        <f>IF($AJ630="","",IF(OR($V630&lt;2.7,$V630&gt;90),"Age OOR",VLOOKUP(CL$14&amp;"-int-"&amp;$O630,Equations!$G:$I,3,0)+VLOOKUP(CL$14&amp;"-sexo-"&amp;$O630,Equations!$G:$I,3,0)*$U630+VLOOKUP(CL$14&amp;"-edad-"&amp;$O630,Equations!$G:$I,3,0)*$V630+VLOOKUP(CL$14&amp;"-est-"&amp;$O630,Equations!$G:$I,3,0)*(1/$W630)+VLOOKUP(CL$14&amp;"-imc-"&amp;$O630,Equations!$G:$I,3,0)*(1/$Q630)))</f>
        <v/>
      </c>
      <c r="CM630" s="10" t="str">
        <f>IF($AJ630="","",IF(OR($V630&lt;2.7,$V630&gt;90),"Age OOR",CL630-1.6449*VLOOKUP(CL$14&amp;"-rse-"&amp;$O630,Equations!$G:$I,3,0)))</f>
        <v/>
      </c>
      <c r="CN630" s="10" t="str">
        <f>IF($AJ630="","",IF(OR($V630&lt;2.7,$V630&gt;90),"Age OOR",CL630+1.6449*VLOOKUP(CL$14&amp;"-rse-"&amp;$O630,Equations!$G:$I,3,0)))</f>
        <v/>
      </c>
      <c r="CO630" s="10" t="str">
        <f t="shared" si="248"/>
        <v/>
      </c>
      <c r="CP630" s="10" t="str">
        <f>IF($AJ630="","",IF(OR($V630&lt;2.7,$V630&gt;90),"Age OOR",($AJ630-CL630)/VLOOKUP(CL$14&amp;"-rse-"&amp;$O630,Equations!$G:$I,3,0)))</f>
        <v/>
      </c>
      <c r="CQ630" s="10" t="str">
        <f>IF($AK630="","",IF(OR($V630&lt;2.7,$V630&gt;90),"Age OOR",EXP(VLOOKUP(CQ$14&amp;"-int-"&amp;$P630,Equations!$G:$I,3,0)+VLOOKUP(CQ$14&amp;"-sexo-"&amp;$P630,Equations!$G:$I,3,0)*$U630+VLOOKUP(CQ$14&amp;"-edad-"&amp;$P630,Equations!$G:$I,3,0)*$V630+VLOOKUP(CQ$14&amp;"-est-"&amp;$P630,Equations!$G:$I,3,0)*(1/$W630)+VLOOKUP(CQ$14&amp;"-imc-"&amp;$P630,Equations!$G:$I,3,0)*(1/$Q630))))</f>
        <v/>
      </c>
      <c r="CR630" s="10" t="str">
        <f>IF($AK630="","",IF(OR($V630&lt;2.7,$V630&gt;90),"Age OOR",EXP(LN(CQ630)-1.6449*VLOOKUP(CQ$14&amp;"-rse-"&amp;$P630,Equations!$G:$I,3,0))))</f>
        <v/>
      </c>
      <c r="CS630" s="10" t="str">
        <f>IF($AK630="","",IF(OR($V630&lt;2.7,$V630&gt;90),"Age OOR",EXP(LN(CQ630)+1.6449*VLOOKUP(CQ$14&amp;"-rse-"&amp;$P630,Equations!$G:$I,3,0))))</f>
        <v/>
      </c>
      <c r="CT630" s="10" t="str">
        <f t="shared" si="249"/>
        <v/>
      </c>
      <c r="CU630" s="10" t="str">
        <f>IF($AK630="","",IF(OR($V630&lt;2.7,$V630&gt;90),"Age OOR",(LN($AK630)-LN(CQ630))/VLOOKUP(CQ$14&amp;"-rse-"&amp;$P630,Equations!$G:$I,3,0)))</f>
        <v/>
      </c>
      <c r="CV630" s="47"/>
    </row>
    <row r="631" spans="5:100" x14ac:dyDescent="0.2">
      <c r="E631" s="23" t="str">
        <f t="shared" si="225"/>
        <v>Age out of range</v>
      </c>
      <c r="F631" s="23" t="str">
        <f t="shared" si="226"/>
        <v>Age out of range</v>
      </c>
      <c r="G631" s="23" t="str">
        <f t="shared" si="227"/>
        <v>Age out of range</v>
      </c>
      <c r="H631" s="23" t="str">
        <f t="shared" si="228"/>
        <v>Age out of range</v>
      </c>
      <c r="I631" s="23" t="str">
        <f t="shared" si="229"/>
        <v>Age out of range</v>
      </c>
      <c r="J631" s="23" t="str">
        <f t="shared" si="230"/>
        <v>Age out of range</v>
      </c>
      <c r="K631" s="23" t="str">
        <f t="shared" si="231"/>
        <v>Age out of range</v>
      </c>
      <c r="L631" s="23" t="str">
        <f t="shared" si="232"/>
        <v>Age out of range</v>
      </c>
      <c r="M631" s="23" t="str">
        <f t="shared" si="233"/>
        <v>Age out of range</v>
      </c>
      <c r="N631" s="23" t="str">
        <f t="shared" si="234"/>
        <v>Age out of range</v>
      </c>
      <c r="O631" s="23" t="str">
        <f t="shared" si="235"/>
        <v>Age out of range</v>
      </c>
      <c r="P631" s="23" t="str">
        <f t="shared" si="236"/>
        <v>Age out of range</v>
      </c>
      <c r="Q631" s="23" t="e">
        <f t="shared" si="237"/>
        <v>#DIV/0!</v>
      </c>
      <c r="R631" s="17"/>
      <c r="S631" s="23">
        <v>615</v>
      </c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7"/>
      <c r="AM631" s="47"/>
      <c r="AN631" s="10" t="str">
        <f>IF($Z631="","",IF(OR($V631&lt;2.7,$V631&gt;90),"Age OOR",VLOOKUP(AN$14&amp;"-int-"&amp;$E631,Equations!$G:$I,3,0)+VLOOKUP(AN$14&amp;"-sexo-"&amp;$E631,Equations!$G:$I,3,0)*$U631+VLOOKUP(AN$14&amp;"-edad-"&amp;$E631,Equations!$G:$I,3,0)*$V631+VLOOKUP(AN$14&amp;"-est-"&amp;$E631,Equations!$G:$I,3,0)*(1/$W631)+VLOOKUP(AN$14&amp;"-imc-"&amp;$E631,Equations!$G:$I,3,0)*(1/$Q631)))</f>
        <v/>
      </c>
      <c r="AO631" s="10" t="str">
        <f>IF($Z631="","",IF(OR($V631&lt;2.7,$V631&gt;90),"Age OOR",AN631-1.6449*VLOOKUP(AN$14&amp;"-rse-"&amp;$E631,Equations!$G:$I,3,0)))</f>
        <v/>
      </c>
      <c r="AP631" s="10" t="str">
        <f>IF($Z631="","",IF(OR($V631&lt;2.7,$V631&gt;90),"Age OOR",AN631+1.6449*VLOOKUP(AN$14&amp;"-rse-"&amp;$E631,Equations!$G:$I,3,0)))</f>
        <v/>
      </c>
      <c r="AQ631" s="10" t="str">
        <f t="shared" si="238"/>
        <v/>
      </c>
      <c r="AR631" s="10" t="str">
        <f>IF($Z631="","",IF(OR($V631&lt;2.7,$V631&gt;90),"Age OOR",($Z631-AN631)/VLOOKUP(AN$14&amp;"-rse-"&amp;$E631,Equations!$G:$I,3,0)))</f>
        <v/>
      </c>
      <c r="AS631" s="10" t="str">
        <f>IF($AA631="","",IF(OR($V631&lt;2.7,$V631&gt;90),"Age OOR",VLOOKUP(AS$14&amp;"-int-"&amp;$F631,Equations!$G:$I,3,0)+VLOOKUP(AS$14&amp;"-sexo-"&amp;$F631,Equations!$G:$I,3,0)*$U631+VLOOKUP(AS$14&amp;"-edad-"&amp;$F631,Equations!$G:$I,3,0)*$V631+VLOOKUP(AS$14&amp;"-est-"&amp;$F631,Equations!$G:$I,3,0)*(1/$W631)+VLOOKUP(AS$14&amp;"-imc-"&amp;$F631,Equations!$G:$I,3,0)*(1/$Q631)))</f>
        <v/>
      </c>
      <c r="AT631" s="10" t="str">
        <f>IF($AA631="","",IF(OR($V631&lt;2.7,$V631&gt;90),"Age OOR",AS631-1.6449*VLOOKUP(AS$14&amp;"-rse-"&amp;$F631,Equations!$G:$I,3,0)))</f>
        <v/>
      </c>
      <c r="AU631" s="10" t="str">
        <f>IF($AA631="","",IF(OR($V631&lt;2.7,$V631&gt;90),"Age OOR",AS631+1.6449*VLOOKUP(AS$14&amp;"-rse-"&amp;$F631,Equations!$G:$I,3,0)))</f>
        <v/>
      </c>
      <c r="AV631" s="10" t="str">
        <f t="shared" si="239"/>
        <v/>
      </c>
      <c r="AW631" s="10" t="str">
        <f>IF($AA631="","",IF(OR($V631&lt;2.7,$V631&gt;90),"Age OOR",($AA631-AS631)/VLOOKUP(AS$14&amp;"-rse-"&amp;$F631,Equations!$G:$I,3,0)))</f>
        <v/>
      </c>
      <c r="AX631" s="10" t="str">
        <f>IF($AB631="","",IF(OR($V631&lt;2.7,$V631&gt;90),"Age OOR",VLOOKUP(AX$14&amp;"-int-"&amp;$G631,Equations!$G:$I,3,0)+VLOOKUP(AX$14&amp;"-sexo-"&amp;$G631,Equations!$G:$I,3,0)*$U631+VLOOKUP(AX$14&amp;"-edad-"&amp;$G631,Equations!$G:$I,3,0)*$V631+VLOOKUP(AX$14&amp;"-est-"&amp;$G631,Equations!$G:$I,3,0)*(1/$W631)+VLOOKUP(AX$14&amp;"-imc-"&amp;$G631,Equations!$G:$I,3,0)*(1/$Q631)))</f>
        <v/>
      </c>
      <c r="AY631" s="10" t="str">
        <f>IF($AB631="","",IF(OR($V631&lt;2.7,$V631&gt;90),"Age OOR",AX631-1.6449*VLOOKUP(AX$14&amp;"-rse-"&amp;$G631,Equations!$G:$I,3,0)))</f>
        <v/>
      </c>
      <c r="AZ631" s="10" t="str">
        <f>IF($AB631="","",IF(OR($V631&lt;2.7,$V631&gt;90),"Age OOR",AX631+1.6449*VLOOKUP(AX$14&amp;"-rse-"&amp;$G631,Equations!$G:$I,3,0)))</f>
        <v/>
      </c>
      <c r="BA631" s="10" t="str">
        <f t="shared" si="240"/>
        <v/>
      </c>
      <c r="BB631" s="10" t="str">
        <f>IF($AB631="","",IF(OR($V631&lt;2.7,$V631&gt;90),"Age OOR",($AB631-AX631)/VLOOKUP(AX$14&amp;"-rse-"&amp;$G631,Equations!$G:$I,3,0)))</f>
        <v/>
      </c>
      <c r="BC631" s="10" t="str">
        <f>IF($AC631="","",IF(OR($V631&lt;2.7,$V631&gt;90),"Age OOR",VLOOKUP(BC$14&amp;"-int-"&amp;$H631,Equations!$G:$I,3,0)+VLOOKUP(BC$14&amp;"-sexo-"&amp;$H631,Equations!$G:$I,3,0)*$U631+VLOOKUP(BC$14&amp;"-edad-"&amp;$H631,Equations!$G:$I,3,0)*$V631+VLOOKUP(BC$14&amp;"-est-"&amp;$H631,Equations!$G:$I,3,0)*(1/$W631)+VLOOKUP(BC$14&amp;"-imc-"&amp;$H631,Equations!$G:$I,3,0)*(1/$Q631)))</f>
        <v/>
      </c>
      <c r="BD631" s="10" t="str">
        <f>IF($AC631="","",IF(OR($V631&lt;2.7,$V631&gt;90),"Age OOR",BC631-1.6449*VLOOKUP(BC$14&amp;"-rse-"&amp;$H631,Equations!$G:$I,3,0)))</f>
        <v/>
      </c>
      <c r="BE631" s="10" t="str">
        <f>IF($AC631="","",IF(OR($V631&lt;2.7,$V631&gt;90),"Age OOR",BC631+1.6449*VLOOKUP(BC$14&amp;"-rse-"&amp;$H631,Equations!$G:$I,3,0)))</f>
        <v/>
      </c>
      <c r="BF631" s="10" t="str">
        <f t="shared" si="241"/>
        <v/>
      </c>
      <c r="BG631" s="10" t="str">
        <f>IF($AC631="","",IF(OR($V631&lt;2.7,$V631&gt;90),"Age OOR",($AC631-BC631)/VLOOKUP(BC$14&amp;"-rse-"&amp;$H631,Equations!$G:$I,3,0)))</f>
        <v/>
      </c>
      <c r="BH631" s="10" t="str">
        <f>IF($AD631="","",IF(OR($V631&lt;2.7,$V631&gt;90),"Age OOR",VLOOKUP(BH$14&amp;"-int-"&amp;$I631,Equations!$G:$I,3,0)+VLOOKUP(BH$14&amp;"-sexo-"&amp;$I631,Equations!$G:$I,3,0)*$U631+VLOOKUP(BH$14&amp;"-edad-"&amp;$I631,Equations!$G:$I,3,0)*$V631+VLOOKUP(BH$14&amp;"-est-"&amp;$I631,Equations!$G:$I,3,0)*(1/$W631)+VLOOKUP(BH$14&amp;"-imc-"&amp;$I631,Equations!$G:$I,3,0)*(1/$Q631)))</f>
        <v/>
      </c>
      <c r="BI631" s="10" t="str">
        <f>IF($AD631="","",IF(OR($V631&lt;2.7,$V631&gt;90),"Age OOR",BH631-1.6449*VLOOKUP(BH$14&amp;"-rse-"&amp;$I631,Equations!$G:$I,3,0)))</f>
        <v/>
      </c>
      <c r="BJ631" s="10" t="str">
        <f>IF($AD631="","",IF(OR($V631&lt;2.7,$V631&gt;90),"Age OOR",BH631+1.6449*VLOOKUP(BH$14&amp;"-rse-"&amp;$I631,Equations!$G:$I,3,0)))</f>
        <v/>
      </c>
      <c r="BK631" s="10" t="str">
        <f t="shared" si="242"/>
        <v/>
      </c>
      <c r="BL631" s="10" t="str">
        <f>IF($AD631="","",IF(OR($V631&lt;2.7,$V631&gt;90),"Age OOR",($AD631-BH631)/VLOOKUP(BH$14&amp;"-rse-"&amp;$I631,Equations!$G:$I,3,0)))</f>
        <v/>
      </c>
      <c r="BM631" s="10" t="str">
        <f>IF($AE631="","",IF(OR($V631&lt;2.7,$V631&gt;90),"Age OOR",VLOOKUP(BM$14&amp;"-int-"&amp;$J631,Equations!$G:$I,3,0)+VLOOKUP(BM$14&amp;"-sexo-"&amp;$J631,Equations!$G:$I,3,0)*$U631+VLOOKUP(BM$14&amp;"-edad-"&amp;$J631,Equations!$G:$I,3,0)*$V631+VLOOKUP(BM$14&amp;"-est-"&amp;$J631,Equations!$G:$I,3,0)*(1/$W631)+VLOOKUP(BM$14&amp;"-imc-"&amp;$J631,Equations!$G:$I,3,0)*(1/$Q631)))</f>
        <v/>
      </c>
      <c r="BN631" s="10" t="str">
        <f>IF($AE631="","",IF(OR($V631&lt;2.7,$V631&gt;90),"Age OOR",BM631-1.6449*VLOOKUP(BM$14&amp;"-rse-"&amp;$J631,Equations!$G:$I,3,0)))</f>
        <v/>
      </c>
      <c r="BO631" s="10" t="str">
        <f>IF($AE631="","",IF(OR($V631&lt;2.7,$V631&gt;90),"Age OOR",BM631+1.6449*VLOOKUP(BM$14&amp;"-rse-"&amp;$J631,Equations!$G:$I,3,0)))</f>
        <v/>
      </c>
      <c r="BP631" s="10" t="str">
        <f t="shared" si="243"/>
        <v/>
      </c>
      <c r="BQ631" s="10" t="str">
        <f>IF($AE631="","",IF(OR($V631&lt;2.7,$V631&gt;90),"Age OOR",($AE631-BM631)/VLOOKUP(BM$14&amp;"-rse-"&amp;$J631,Equations!$G:$I,3,0)))</f>
        <v/>
      </c>
      <c r="BR631" s="10" t="str">
        <f>IF($AF631="","",IF(OR($V631&lt;2.7,$V631&gt;90),"Age OOR",VLOOKUP(BR$14&amp;"-int-"&amp;$K631,Equations!$G:$I,3,0)+VLOOKUP(BR$14&amp;"-sexo-"&amp;$K631,Equations!$G:$I,3,0)*$U631+VLOOKUP(BR$14&amp;"-edad-"&amp;$K631,Equations!$G:$I,3,0)*$V631+VLOOKUP(BR$14&amp;"-est-"&amp;$K631,Equations!$G:$I,3,0)*(1/$W631)+VLOOKUP(BR$14&amp;"-imc-"&amp;$K631,Equations!$G:$I,3,0)*(1/$Q631)))</f>
        <v/>
      </c>
      <c r="BS631" s="10" t="str">
        <f>IF($AF631="","",IF(OR($V631&lt;2.7,$V631&gt;90),"Age OOR",BR631-1.6449*VLOOKUP(BR$14&amp;"-rse-"&amp;$K631,Equations!$G:$I,3,0)))</f>
        <v/>
      </c>
      <c r="BT631" s="10" t="str">
        <f>IF($AF631="","",IF(OR($V631&lt;2.7,$V631&gt;90),"Age OOR",BR631+1.6449*VLOOKUP(BR$14&amp;"-rse-"&amp;$K631,Equations!$G:$I,3,0)))</f>
        <v/>
      </c>
      <c r="BU631" s="10" t="str">
        <f t="shared" si="244"/>
        <v/>
      </c>
      <c r="BV631" s="10" t="str">
        <f>IF($AF631="","",IF(OR($V631&lt;2.7,$V631&gt;90),"Age OOR",($AF631-BR631)/VLOOKUP(BR$14&amp;"-rse-"&amp;$K631,Equations!$G:$I,3,0)))</f>
        <v/>
      </c>
      <c r="BW631" s="10" t="str">
        <f>IF($AG631="","",IF(OR($V631&lt;2.7,$V631&gt;90),"Age OOR",VLOOKUP(BW$14&amp;"-int-"&amp;$L631,Equations!$G:$I,3,0)+VLOOKUP(BW$14&amp;"-sexo-"&amp;$L631,Equations!$G:$I,3,0)*$U631+VLOOKUP(BW$14&amp;"-edad-"&amp;$L631,Equations!$G:$I,3,0)*$V631+VLOOKUP(BW$14&amp;"-est-"&amp;$L631,Equations!$G:$I,3,0)*(1/$W631)+VLOOKUP(BW$14&amp;"-imc-"&amp;$L631,Equations!$G:$I,3,0)*(1/$Q631)))</f>
        <v/>
      </c>
      <c r="BX631" s="10" t="str">
        <f>IF($AG631="","",IF(OR($V631&lt;2.7,$V631&gt;90),"Age OOR",BW631-1.6449*VLOOKUP(BW$14&amp;"-rse-"&amp;$L631,Equations!$G:$I,3,0)))</f>
        <v/>
      </c>
      <c r="BY631" s="10" t="str">
        <f>IF($AG631="","",IF(OR($V631&lt;2.7,$V631&gt;90),"Age OOR",BW631+1.6449*VLOOKUP(BW$14&amp;"-rse-"&amp;$L631,Equations!$G:$I,3,0)))</f>
        <v/>
      </c>
      <c r="BZ631" s="10" t="str">
        <f t="shared" si="245"/>
        <v/>
      </c>
      <c r="CA631" s="10" t="str">
        <f>IF($AG631="","",IF(OR($V631&lt;2.7,$V631&gt;90),"Age OOR",($AG631-BW631)/VLOOKUP(BW$14&amp;"-rse-"&amp;$L631,Equations!$G:$I,3,0)))</f>
        <v/>
      </c>
      <c r="CB631" s="10" t="str">
        <f>IF($AH631="","",IF(OR($V631&lt;2.7,$V631&gt;90),"Age OOR",VLOOKUP(CB$14&amp;"-int-"&amp;$M631,Equations!$G:$I,3,0)+VLOOKUP(CB$14&amp;"-sexo-"&amp;$M631,Equations!$G:$I,3,0)*$U631+VLOOKUP(CB$14&amp;"-edad-"&amp;$M631,Equations!$G:$I,3,0)*$V631+VLOOKUP(CB$14&amp;"-est-"&amp;$M631,Equations!$G:$I,3,0)*(1/$W631)+VLOOKUP(CB$14&amp;"-imc-"&amp;$M631,Equations!$G:$I,3,0)*(1/$Q631)))</f>
        <v/>
      </c>
      <c r="CC631" s="10" t="str">
        <f>IF($AH631="","",IF(OR($V631&lt;2.7,$V631&gt;90),"Age OOR",CB631-1.6449*VLOOKUP(CB$14&amp;"-rse-"&amp;$M631,Equations!$G:$I,3,0)))</f>
        <v/>
      </c>
      <c r="CD631" s="10" t="str">
        <f>IF($AH631="","",IF(OR($V631&lt;2.7,$V631&gt;90),"Age OOR",CB631+1.6449*VLOOKUP(CB$14&amp;"-rse-"&amp;$M631,Equations!$G:$I,3,0)))</f>
        <v/>
      </c>
      <c r="CE631" s="10" t="str">
        <f t="shared" si="246"/>
        <v/>
      </c>
      <c r="CF631" s="10" t="str">
        <f>IF($AH631="","",IF(OR($V631&lt;2.7,$V631&gt;90),"Age OOR",($AH631-CB631)/VLOOKUP(CB$14&amp;"-rse-"&amp;$M631,Equations!$G:$I,3,0)))</f>
        <v/>
      </c>
      <c r="CG631" s="10" t="str">
        <f>IF($AI631="","",IF(OR($V631&lt;2.7,$V631&gt;90),"Age OOR",VLOOKUP(CG$14&amp;"-int-"&amp;$N631,Equations!$G:$I,3,0)+VLOOKUP(CG$14&amp;"-sexo-"&amp;$N631,Equations!$G:$I,3,0)*$U631+VLOOKUP(CG$14&amp;"-edad-"&amp;$N631,Equations!$G:$I,3,0)*$V631+VLOOKUP(CG$14&amp;"-est-"&amp;$N631,Equations!$G:$I,3,0)*(1/$W631)+VLOOKUP(CG$14&amp;"-imc-"&amp;$N631,Equations!$G:$I,3,0)*(1/$Q631)))</f>
        <v/>
      </c>
      <c r="CH631" s="10" t="str">
        <f>IF($AI631="","",IF(OR($V631&lt;2.7,$V631&gt;90),"Age OOR",CG631-1.6449*VLOOKUP(CG$14&amp;"-rse-"&amp;$N631,Equations!$G:$I,3,0)))</f>
        <v/>
      </c>
      <c r="CI631" s="10" t="str">
        <f>IF($AI631="","",IF(OR($V631&lt;2.7,$V631&gt;90),"Age OOR",CG631+1.6449*VLOOKUP(CG$14&amp;"-rse-"&amp;$N631,Equations!$G:$I,3,0)))</f>
        <v/>
      </c>
      <c r="CJ631" s="10" t="str">
        <f t="shared" si="247"/>
        <v/>
      </c>
      <c r="CK631" s="10" t="str">
        <f>IF($AI631="","",IF(OR($V631&lt;2.7,$V631&gt;90),"Age OOR",($AI631-CG631)/VLOOKUP(CG$14&amp;"-rse-"&amp;$N631,Equations!$G:$I,3,0)))</f>
        <v/>
      </c>
      <c r="CL631" s="10" t="str">
        <f>IF($AJ631="","",IF(OR($V631&lt;2.7,$V631&gt;90),"Age OOR",VLOOKUP(CL$14&amp;"-int-"&amp;$O631,Equations!$G:$I,3,0)+VLOOKUP(CL$14&amp;"-sexo-"&amp;$O631,Equations!$G:$I,3,0)*$U631+VLOOKUP(CL$14&amp;"-edad-"&amp;$O631,Equations!$G:$I,3,0)*$V631+VLOOKUP(CL$14&amp;"-est-"&amp;$O631,Equations!$G:$I,3,0)*(1/$W631)+VLOOKUP(CL$14&amp;"-imc-"&amp;$O631,Equations!$G:$I,3,0)*(1/$Q631)))</f>
        <v/>
      </c>
      <c r="CM631" s="10" t="str">
        <f>IF($AJ631="","",IF(OR($V631&lt;2.7,$V631&gt;90),"Age OOR",CL631-1.6449*VLOOKUP(CL$14&amp;"-rse-"&amp;$O631,Equations!$G:$I,3,0)))</f>
        <v/>
      </c>
      <c r="CN631" s="10" t="str">
        <f>IF($AJ631="","",IF(OR($V631&lt;2.7,$V631&gt;90),"Age OOR",CL631+1.6449*VLOOKUP(CL$14&amp;"-rse-"&amp;$O631,Equations!$G:$I,3,0)))</f>
        <v/>
      </c>
      <c r="CO631" s="10" t="str">
        <f t="shared" si="248"/>
        <v/>
      </c>
      <c r="CP631" s="10" t="str">
        <f>IF($AJ631="","",IF(OR($V631&lt;2.7,$V631&gt;90),"Age OOR",($AJ631-CL631)/VLOOKUP(CL$14&amp;"-rse-"&amp;$O631,Equations!$G:$I,3,0)))</f>
        <v/>
      </c>
      <c r="CQ631" s="10" t="str">
        <f>IF($AK631="","",IF(OR($V631&lt;2.7,$V631&gt;90),"Age OOR",EXP(VLOOKUP(CQ$14&amp;"-int-"&amp;$P631,Equations!$G:$I,3,0)+VLOOKUP(CQ$14&amp;"-sexo-"&amp;$P631,Equations!$G:$I,3,0)*$U631+VLOOKUP(CQ$14&amp;"-edad-"&amp;$P631,Equations!$G:$I,3,0)*$V631+VLOOKUP(CQ$14&amp;"-est-"&amp;$P631,Equations!$G:$I,3,0)*(1/$W631)+VLOOKUP(CQ$14&amp;"-imc-"&amp;$P631,Equations!$G:$I,3,0)*(1/$Q631))))</f>
        <v/>
      </c>
      <c r="CR631" s="10" t="str">
        <f>IF($AK631="","",IF(OR($V631&lt;2.7,$V631&gt;90),"Age OOR",EXP(LN(CQ631)-1.6449*VLOOKUP(CQ$14&amp;"-rse-"&amp;$P631,Equations!$G:$I,3,0))))</f>
        <v/>
      </c>
      <c r="CS631" s="10" t="str">
        <f>IF($AK631="","",IF(OR($V631&lt;2.7,$V631&gt;90),"Age OOR",EXP(LN(CQ631)+1.6449*VLOOKUP(CQ$14&amp;"-rse-"&amp;$P631,Equations!$G:$I,3,0))))</f>
        <v/>
      </c>
      <c r="CT631" s="10" t="str">
        <f t="shared" si="249"/>
        <v/>
      </c>
      <c r="CU631" s="10" t="str">
        <f>IF($AK631="","",IF(OR($V631&lt;2.7,$V631&gt;90),"Age OOR",(LN($AK631)-LN(CQ631))/VLOOKUP(CQ$14&amp;"-rse-"&amp;$P631,Equations!$G:$I,3,0)))</f>
        <v/>
      </c>
      <c r="CV631" s="47"/>
    </row>
    <row r="632" spans="5:100" x14ac:dyDescent="0.2">
      <c r="E632" s="23" t="str">
        <f t="shared" si="225"/>
        <v>Age out of range</v>
      </c>
      <c r="F632" s="23" t="str">
        <f t="shared" si="226"/>
        <v>Age out of range</v>
      </c>
      <c r="G632" s="23" t="str">
        <f t="shared" si="227"/>
        <v>Age out of range</v>
      </c>
      <c r="H632" s="23" t="str">
        <f t="shared" si="228"/>
        <v>Age out of range</v>
      </c>
      <c r="I632" s="23" t="str">
        <f t="shared" si="229"/>
        <v>Age out of range</v>
      </c>
      <c r="J632" s="23" t="str">
        <f t="shared" si="230"/>
        <v>Age out of range</v>
      </c>
      <c r="K632" s="23" t="str">
        <f t="shared" si="231"/>
        <v>Age out of range</v>
      </c>
      <c r="L632" s="23" t="str">
        <f t="shared" si="232"/>
        <v>Age out of range</v>
      </c>
      <c r="M632" s="23" t="str">
        <f t="shared" si="233"/>
        <v>Age out of range</v>
      </c>
      <c r="N632" s="23" t="str">
        <f t="shared" si="234"/>
        <v>Age out of range</v>
      </c>
      <c r="O632" s="23" t="str">
        <f t="shared" si="235"/>
        <v>Age out of range</v>
      </c>
      <c r="P632" s="23" t="str">
        <f t="shared" si="236"/>
        <v>Age out of range</v>
      </c>
      <c r="Q632" s="23" t="e">
        <f t="shared" si="237"/>
        <v>#DIV/0!</v>
      </c>
      <c r="R632" s="17"/>
      <c r="S632" s="23">
        <v>616</v>
      </c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7"/>
      <c r="AM632" s="47"/>
      <c r="AN632" s="10" t="str">
        <f>IF($Z632="","",IF(OR($V632&lt;2.7,$V632&gt;90),"Age OOR",VLOOKUP(AN$14&amp;"-int-"&amp;$E632,Equations!$G:$I,3,0)+VLOOKUP(AN$14&amp;"-sexo-"&amp;$E632,Equations!$G:$I,3,0)*$U632+VLOOKUP(AN$14&amp;"-edad-"&amp;$E632,Equations!$G:$I,3,0)*$V632+VLOOKUP(AN$14&amp;"-est-"&amp;$E632,Equations!$G:$I,3,0)*(1/$W632)+VLOOKUP(AN$14&amp;"-imc-"&amp;$E632,Equations!$G:$I,3,0)*(1/$Q632)))</f>
        <v/>
      </c>
      <c r="AO632" s="10" t="str">
        <f>IF($Z632="","",IF(OR($V632&lt;2.7,$V632&gt;90),"Age OOR",AN632-1.6449*VLOOKUP(AN$14&amp;"-rse-"&amp;$E632,Equations!$G:$I,3,0)))</f>
        <v/>
      </c>
      <c r="AP632" s="10" t="str">
        <f>IF($Z632="","",IF(OR($V632&lt;2.7,$V632&gt;90),"Age OOR",AN632+1.6449*VLOOKUP(AN$14&amp;"-rse-"&amp;$E632,Equations!$G:$I,3,0)))</f>
        <v/>
      </c>
      <c r="AQ632" s="10" t="str">
        <f t="shared" si="238"/>
        <v/>
      </c>
      <c r="AR632" s="10" t="str">
        <f>IF($Z632="","",IF(OR($V632&lt;2.7,$V632&gt;90),"Age OOR",($Z632-AN632)/VLOOKUP(AN$14&amp;"-rse-"&amp;$E632,Equations!$G:$I,3,0)))</f>
        <v/>
      </c>
      <c r="AS632" s="10" t="str">
        <f>IF($AA632="","",IF(OR($V632&lt;2.7,$V632&gt;90),"Age OOR",VLOOKUP(AS$14&amp;"-int-"&amp;$F632,Equations!$G:$I,3,0)+VLOOKUP(AS$14&amp;"-sexo-"&amp;$F632,Equations!$G:$I,3,0)*$U632+VLOOKUP(AS$14&amp;"-edad-"&amp;$F632,Equations!$G:$I,3,0)*$V632+VLOOKUP(AS$14&amp;"-est-"&amp;$F632,Equations!$G:$I,3,0)*(1/$W632)+VLOOKUP(AS$14&amp;"-imc-"&amp;$F632,Equations!$G:$I,3,0)*(1/$Q632)))</f>
        <v/>
      </c>
      <c r="AT632" s="10" t="str">
        <f>IF($AA632="","",IF(OR($V632&lt;2.7,$V632&gt;90),"Age OOR",AS632-1.6449*VLOOKUP(AS$14&amp;"-rse-"&amp;$F632,Equations!$G:$I,3,0)))</f>
        <v/>
      </c>
      <c r="AU632" s="10" t="str">
        <f>IF($AA632="","",IF(OR($V632&lt;2.7,$V632&gt;90),"Age OOR",AS632+1.6449*VLOOKUP(AS$14&amp;"-rse-"&amp;$F632,Equations!$G:$I,3,0)))</f>
        <v/>
      </c>
      <c r="AV632" s="10" t="str">
        <f t="shared" si="239"/>
        <v/>
      </c>
      <c r="AW632" s="10" t="str">
        <f>IF($AA632="","",IF(OR($V632&lt;2.7,$V632&gt;90),"Age OOR",($AA632-AS632)/VLOOKUP(AS$14&amp;"-rse-"&amp;$F632,Equations!$G:$I,3,0)))</f>
        <v/>
      </c>
      <c r="AX632" s="10" t="str">
        <f>IF($AB632="","",IF(OR($V632&lt;2.7,$V632&gt;90),"Age OOR",VLOOKUP(AX$14&amp;"-int-"&amp;$G632,Equations!$G:$I,3,0)+VLOOKUP(AX$14&amp;"-sexo-"&amp;$G632,Equations!$G:$I,3,0)*$U632+VLOOKUP(AX$14&amp;"-edad-"&amp;$G632,Equations!$G:$I,3,0)*$V632+VLOOKUP(AX$14&amp;"-est-"&amp;$G632,Equations!$G:$I,3,0)*(1/$W632)+VLOOKUP(AX$14&amp;"-imc-"&amp;$G632,Equations!$G:$I,3,0)*(1/$Q632)))</f>
        <v/>
      </c>
      <c r="AY632" s="10" t="str">
        <f>IF($AB632="","",IF(OR($V632&lt;2.7,$V632&gt;90),"Age OOR",AX632-1.6449*VLOOKUP(AX$14&amp;"-rse-"&amp;$G632,Equations!$G:$I,3,0)))</f>
        <v/>
      </c>
      <c r="AZ632" s="10" t="str">
        <f>IF($AB632="","",IF(OR($V632&lt;2.7,$V632&gt;90),"Age OOR",AX632+1.6449*VLOOKUP(AX$14&amp;"-rse-"&amp;$G632,Equations!$G:$I,3,0)))</f>
        <v/>
      </c>
      <c r="BA632" s="10" t="str">
        <f t="shared" si="240"/>
        <v/>
      </c>
      <c r="BB632" s="10" t="str">
        <f>IF($AB632="","",IF(OR($V632&lt;2.7,$V632&gt;90),"Age OOR",($AB632-AX632)/VLOOKUP(AX$14&amp;"-rse-"&amp;$G632,Equations!$G:$I,3,0)))</f>
        <v/>
      </c>
      <c r="BC632" s="10" t="str">
        <f>IF($AC632="","",IF(OR($V632&lt;2.7,$V632&gt;90),"Age OOR",VLOOKUP(BC$14&amp;"-int-"&amp;$H632,Equations!$G:$I,3,0)+VLOOKUP(BC$14&amp;"-sexo-"&amp;$H632,Equations!$G:$I,3,0)*$U632+VLOOKUP(BC$14&amp;"-edad-"&amp;$H632,Equations!$G:$I,3,0)*$V632+VLOOKUP(BC$14&amp;"-est-"&amp;$H632,Equations!$G:$I,3,0)*(1/$W632)+VLOOKUP(BC$14&amp;"-imc-"&amp;$H632,Equations!$G:$I,3,0)*(1/$Q632)))</f>
        <v/>
      </c>
      <c r="BD632" s="10" t="str">
        <f>IF($AC632="","",IF(OR($V632&lt;2.7,$V632&gt;90),"Age OOR",BC632-1.6449*VLOOKUP(BC$14&amp;"-rse-"&amp;$H632,Equations!$G:$I,3,0)))</f>
        <v/>
      </c>
      <c r="BE632" s="10" t="str">
        <f>IF($AC632="","",IF(OR($V632&lt;2.7,$V632&gt;90),"Age OOR",BC632+1.6449*VLOOKUP(BC$14&amp;"-rse-"&amp;$H632,Equations!$G:$I,3,0)))</f>
        <v/>
      </c>
      <c r="BF632" s="10" t="str">
        <f t="shared" si="241"/>
        <v/>
      </c>
      <c r="BG632" s="10" t="str">
        <f>IF($AC632="","",IF(OR($V632&lt;2.7,$V632&gt;90),"Age OOR",($AC632-BC632)/VLOOKUP(BC$14&amp;"-rse-"&amp;$H632,Equations!$G:$I,3,0)))</f>
        <v/>
      </c>
      <c r="BH632" s="10" t="str">
        <f>IF($AD632="","",IF(OR($V632&lt;2.7,$V632&gt;90),"Age OOR",VLOOKUP(BH$14&amp;"-int-"&amp;$I632,Equations!$G:$I,3,0)+VLOOKUP(BH$14&amp;"-sexo-"&amp;$I632,Equations!$G:$I,3,0)*$U632+VLOOKUP(BH$14&amp;"-edad-"&amp;$I632,Equations!$G:$I,3,0)*$V632+VLOOKUP(BH$14&amp;"-est-"&amp;$I632,Equations!$G:$I,3,0)*(1/$W632)+VLOOKUP(BH$14&amp;"-imc-"&amp;$I632,Equations!$G:$I,3,0)*(1/$Q632)))</f>
        <v/>
      </c>
      <c r="BI632" s="10" t="str">
        <f>IF($AD632="","",IF(OR($V632&lt;2.7,$V632&gt;90),"Age OOR",BH632-1.6449*VLOOKUP(BH$14&amp;"-rse-"&amp;$I632,Equations!$G:$I,3,0)))</f>
        <v/>
      </c>
      <c r="BJ632" s="10" t="str">
        <f>IF($AD632="","",IF(OR($V632&lt;2.7,$V632&gt;90),"Age OOR",BH632+1.6449*VLOOKUP(BH$14&amp;"-rse-"&amp;$I632,Equations!$G:$I,3,0)))</f>
        <v/>
      </c>
      <c r="BK632" s="10" t="str">
        <f t="shared" si="242"/>
        <v/>
      </c>
      <c r="BL632" s="10" t="str">
        <f>IF($AD632="","",IF(OR($V632&lt;2.7,$V632&gt;90),"Age OOR",($AD632-BH632)/VLOOKUP(BH$14&amp;"-rse-"&amp;$I632,Equations!$G:$I,3,0)))</f>
        <v/>
      </c>
      <c r="BM632" s="10" t="str">
        <f>IF($AE632="","",IF(OR($V632&lt;2.7,$V632&gt;90),"Age OOR",VLOOKUP(BM$14&amp;"-int-"&amp;$J632,Equations!$G:$I,3,0)+VLOOKUP(BM$14&amp;"-sexo-"&amp;$J632,Equations!$G:$I,3,0)*$U632+VLOOKUP(BM$14&amp;"-edad-"&amp;$J632,Equations!$G:$I,3,0)*$V632+VLOOKUP(BM$14&amp;"-est-"&amp;$J632,Equations!$G:$I,3,0)*(1/$W632)+VLOOKUP(BM$14&amp;"-imc-"&amp;$J632,Equations!$G:$I,3,0)*(1/$Q632)))</f>
        <v/>
      </c>
      <c r="BN632" s="10" t="str">
        <f>IF($AE632="","",IF(OR($V632&lt;2.7,$V632&gt;90),"Age OOR",BM632-1.6449*VLOOKUP(BM$14&amp;"-rse-"&amp;$J632,Equations!$G:$I,3,0)))</f>
        <v/>
      </c>
      <c r="BO632" s="10" t="str">
        <f>IF($AE632="","",IF(OR($V632&lt;2.7,$V632&gt;90),"Age OOR",BM632+1.6449*VLOOKUP(BM$14&amp;"-rse-"&amp;$J632,Equations!$G:$I,3,0)))</f>
        <v/>
      </c>
      <c r="BP632" s="10" t="str">
        <f t="shared" si="243"/>
        <v/>
      </c>
      <c r="BQ632" s="10" t="str">
        <f>IF($AE632="","",IF(OR($V632&lt;2.7,$V632&gt;90),"Age OOR",($AE632-BM632)/VLOOKUP(BM$14&amp;"-rse-"&amp;$J632,Equations!$G:$I,3,0)))</f>
        <v/>
      </c>
      <c r="BR632" s="10" t="str">
        <f>IF($AF632="","",IF(OR($V632&lt;2.7,$V632&gt;90),"Age OOR",VLOOKUP(BR$14&amp;"-int-"&amp;$K632,Equations!$G:$I,3,0)+VLOOKUP(BR$14&amp;"-sexo-"&amp;$K632,Equations!$G:$I,3,0)*$U632+VLOOKUP(BR$14&amp;"-edad-"&amp;$K632,Equations!$G:$I,3,0)*$V632+VLOOKUP(BR$14&amp;"-est-"&amp;$K632,Equations!$G:$I,3,0)*(1/$W632)+VLOOKUP(BR$14&amp;"-imc-"&amp;$K632,Equations!$G:$I,3,0)*(1/$Q632)))</f>
        <v/>
      </c>
      <c r="BS632" s="10" t="str">
        <f>IF($AF632="","",IF(OR($V632&lt;2.7,$V632&gt;90),"Age OOR",BR632-1.6449*VLOOKUP(BR$14&amp;"-rse-"&amp;$K632,Equations!$G:$I,3,0)))</f>
        <v/>
      </c>
      <c r="BT632" s="10" t="str">
        <f>IF($AF632="","",IF(OR($V632&lt;2.7,$V632&gt;90),"Age OOR",BR632+1.6449*VLOOKUP(BR$14&amp;"-rse-"&amp;$K632,Equations!$G:$I,3,0)))</f>
        <v/>
      </c>
      <c r="BU632" s="10" t="str">
        <f t="shared" si="244"/>
        <v/>
      </c>
      <c r="BV632" s="10" t="str">
        <f>IF($AF632="","",IF(OR($V632&lt;2.7,$V632&gt;90),"Age OOR",($AF632-BR632)/VLOOKUP(BR$14&amp;"-rse-"&amp;$K632,Equations!$G:$I,3,0)))</f>
        <v/>
      </c>
      <c r="BW632" s="10" t="str">
        <f>IF($AG632="","",IF(OR($V632&lt;2.7,$V632&gt;90),"Age OOR",VLOOKUP(BW$14&amp;"-int-"&amp;$L632,Equations!$G:$I,3,0)+VLOOKUP(BW$14&amp;"-sexo-"&amp;$L632,Equations!$G:$I,3,0)*$U632+VLOOKUP(BW$14&amp;"-edad-"&amp;$L632,Equations!$G:$I,3,0)*$V632+VLOOKUP(BW$14&amp;"-est-"&amp;$L632,Equations!$G:$I,3,0)*(1/$W632)+VLOOKUP(BW$14&amp;"-imc-"&amp;$L632,Equations!$G:$I,3,0)*(1/$Q632)))</f>
        <v/>
      </c>
      <c r="BX632" s="10" t="str">
        <f>IF($AG632="","",IF(OR($V632&lt;2.7,$V632&gt;90),"Age OOR",BW632-1.6449*VLOOKUP(BW$14&amp;"-rse-"&amp;$L632,Equations!$G:$I,3,0)))</f>
        <v/>
      </c>
      <c r="BY632" s="10" t="str">
        <f>IF($AG632="","",IF(OR($V632&lt;2.7,$V632&gt;90),"Age OOR",BW632+1.6449*VLOOKUP(BW$14&amp;"-rse-"&amp;$L632,Equations!$G:$I,3,0)))</f>
        <v/>
      </c>
      <c r="BZ632" s="10" t="str">
        <f t="shared" si="245"/>
        <v/>
      </c>
      <c r="CA632" s="10" t="str">
        <f>IF($AG632="","",IF(OR($V632&lt;2.7,$V632&gt;90),"Age OOR",($AG632-BW632)/VLOOKUP(BW$14&amp;"-rse-"&amp;$L632,Equations!$G:$I,3,0)))</f>
        <v/>
      </c>
      <c r="CB632" s="10" t="str">
        <f>IF($AH632="","",IF(OR($V632&lt;2.7,$V632&gt;90),"Age OOR",VLOOKUP(CB$14&amp;"-int-"&amp;$M632,Equations!$G:$I,3,0)+VLOOKUP(CB$14&amp;"-sexo-"&amp;$M632,Equations!$G:$I,3,0)*$U632+VLOOKUP(CB$14&amp;"-edad-"&amp;$M632,Equations!$G:$I,3,0)*$V632+VLOOKUP(CB$14&amp;"-est-"&amp;$M632,Equations!$G:$I,3,0)*(1/$W632)+VLOOKUP(CB$14&amp;"-imc-"&amp;$M632,Equations!$G:$I,3,0)*(1/$Q632)))</f>
        <v/>
      </c>
      <c r="CC632" s="10" t="str">
        <f>IF($AH632="","",IF(OR($V632&lt;2.7,$V632&gt;90),"Age OOR",CB632-1.6449*VLOOKUP(CB$14&amp;"-rse-"&amp;$M632,Equations!$G:$I,3,0)))</f>
        <v/>
      </c>
      <c r="CD632" s="10" t="str">
        <f>IF($AH632="","",IF(OR($V632&lt;2.7,$V632&gt;90),"Age OOR",CB632+1.6449*VLOOKUP(CB$14&amp;"-rse-"&amp;$M632,Equations!$G:$I,3,0)))</f>
        <v/>
      </c>
      <c r="CE632" s="10" t="str">
        <f t="shared" si="246"/>
        <v/>
      </c>
      <c r="CF632" s="10" t="str">
        <f>IF($AH632="","",IF(OR($V632&lt;2.7,$V632&gt;90),"Age OOR",($AH632-CB632)/VLOOKUP(CB$14&amp;"-rse-"&amp;$M632,Equations!$G:$I,3,0)))</f>
        <v/>
      </c>
      <c r="CG632" s="10" t="str">
        <f>IF($AI632="","",IF(OR($V632&lt;2.7,$V632&gt;90),"Age OOR",VLOOKUP(CG$14&amp;"-int-"&amp;$N632,Equations!$G:$I,3,0)+VLOOKUP(CG$14&amp;"-sexo-"&amp;$N632,Equations!$G:$I,3,0)*$U632+VLOOKUP(CG$14&amp;"-edad-"&amp;$N632,Equations!$G:$I,3,0)*$V632+VLOOKUP(CG$14&amp;"-est-"&amp;$N632,Equations!$G:$I,3,0)*(1/$W632)+VLOOKUP(CG$14&amp;"-imc-"&amp;$N632,Equations!$G:$I,3,0)*(1/$Q632)))</f>
        <v/>
      </c>
      <c r="CH632" s="10" t="str">
        <f>IF($AI632="","",IF(OR($V632&lt;2.7,$V632&gt;90),"Age OOR",CG632-1.6449*VLOOKUP(CG$14&amp;"-rse-"&amp;$N632,Equations!$G:$I,3,0)))</f>
        <v/>
      </c>
      <c r="CI632" s="10" t="str">
        <f>IF($AI632="","",IF(OR($V632&lt;2.7,$V632&gt;90),"Age OOR",CG632+1.6449*VLOOKUP(CG$14&amp;"-rse-"&amp;$N632,Equations!$G:$I,3,0)))</f>
        <v/>
      </c>
      <c r="CJ632" s="10" t="str">
        <f t="shared" si="247"/>
        <v/>
      </c>
      <c r="CK632" s="10" t="str">
        <f>IF($AI632="","",IF(OR($V632&lt;2.7,$V632&gt;90),"Age OOR",($AI632-CG632)/VLOOKUP(CG$14&amp;"-rse-"&amp;$N632,Equations!$G:$I,3,0)))</f>
        <v/>
      </c>
      <c r="CL632" s="10" t="str">
        <f>IF($AJ632="","",IF(OR($V632&lt;2.7,$V632&gt;90),"Age OOR",VLOOKUP(CL$14&amp;"-int-"&amp;$O632,Equations!$G:$I,3,0)+VLOOKUP(CL$14&amp;"-sexo-"&amp;$O632,Equations!$G:$I,3,0)*$U632+VLOOKUP(CL$14&amp;"-edad-"&amp;$O632,Equations!$G:$I,3,0)*$V632+VLOOKUP(CL$14&amp;"-est-"&amp;$O632,Equations!$G:$I,3,0)*(1/$W632)+VLOOKUP(CL$14&amp;"-imc-"&amp;$O632,Equations!$G:$I,3,0)*(1/$Q632)))</f>
        <v/>
      </c>
      <c r="CM632" s="10" t="str">
        <f>IF($AJ632="","",IF(OR($V632&lt;2.7,$V632&gt;90),"Age OOR",CL632-1.6449*VLOOKUP(CL$14&amp;"-rse-"&amp;$O632,Equations!$G:$I,3,0)))</f>
        <v/>
      </c>
      <c r="CN632" s="10" t="str">
        <f>IF($AJ632="","",IF(OR($V632&lt;2.7,$V632&gt;90),"Age OOR",CL632+1.6449*VLOOKUP(CL$14&amp;"-rse-"&amp;$O632,Equations!$G:$I,3,0)))</f>
        <v/>
      </c>
      <c r="CO632" s="10" t="str">
        <f t="shared" si="248"/>
        <v/>
      </c>
      <c r="CP632" s="10" t="str">
        <f>IF($AJ632="","",IF(OR($V632&lt;2.7,$V632&gt;90),"Age OOR",($AJ632-CL632)/VLOOKUP(CL$14&amp;"-rse-"&amp;$O632,Equations!$G:$I,3,0)))</f>
        <v/>
      </c>
      <c r="CQ632" s="10" t="str">
        <f>IF($AK632="","",IF(OR($V632&lt;2.7,$V632&gt;90),"Age OOR",EXP(VLOOKUP(CQ$14&amp;"-int-"&amp;$P632,Equations!$G:$I,3,0)+VLOOKUP(CQ$14&amp;"-sexo-"&amp;$P632,Equations!$G:$I,3,0)*$U632+VLOOKUP(CQ$14&amp;"-edad-"&amp;$P632,Equations!$G:$I,3,0)*$V632+VLOOKUP(CQ$14&amp;"-est-"&amp;$P632,Equations!$G:$I,3,0)*(1/$W632)+VLOOKUP(CQ$14&amp;"-imc-"&amp;$P632,Equations!$G:$I,3,0)*(1/$Q632))))</f>
        <v/>
      </c>
      <c r="CR632" s="10" t="str">
        <f>IF($AK632="","",IF(OR($V632&lt;2.7,$V632&gt;90),"Age OOR",EXP(LN(CQ632)-1.6449*VLOOKUP(CQ$14&amp;"-rse-"&amp;$P632,Equations!$G:$I,3,0))))</f>
        <v/>
      </c>
      <c r="CS632" s="10" t="str">
        <f>IF($AK632="","",IF(OR($V632&lt;2.7,$V632&gt;90),"Age OOR",EXP(LN(CQ632)+1.6449*VLOOKUP(CQ$14&amp;"-rse-"&amp;$P632,Equations!$G:$I,3,0))))</f>
        <v/>
      </c>
      <c r="CT632" s="10" t="str">
        <f t="shared" si="249"/>
        <v/>
      </c>
      <c r="CU632" s="10" t="str">
        <f>IF($AK632="","",IF(OR($V632&lt;2.7,$V632&gt;90),"Age OOR",(LN($AK632)-LN(CQ632))/VLOOKUP(CQ$14&amp;"-rse-"&amp;$P632,Equations!$G:$I,3,0)))</f>
        <v/>
      </c>
      <c r="CV632" s="47"/>
    </row>
    <row r="633" spans="5:100" x14ac:dyDescent="0.2">
      <c r="E633" s="23" t="str">
        <f t="shared" si="225"/>
        <v>Age out of range</v>
      </c>
      <c r="F633" s="23" t="str">
        <f t="shared" si="226"/>
        <v>Age out of range</v>
      </c>
      <c r="G633" s="23" t="str">
        <f t="shared" si="227"/>
        <v>Age out of range</v>
      </c>
      <c r="H633" s="23" t="str">
        <f t="shared" si="228"/>
        <v>Age out of range</v>
      </c>
      <c r="I633" s="23" t="str">
        <f t="shared" si="229"/>
        <v>Age out of range</v>
      </c>
      <c r="J633" s="23" t="str">
        <f t="shared" si="230"/>
        <v>Age out of range</v>
      </c>
      <c r="K633" s="23" t="str">
        <f t="shared" si="231"/>
        <v>Age out of range</v>
      </c>
      <c r="L633" s="23" t="str">
        <f t="shared" si="232"/>
        <v>Age out of range</v>
      </c>
      <c r="M633" s="23" t="str">
        <f t="shared" si="233"/>
        <v>Age out of range</v>
      </c>
      <c r="N633" s="23" t="str">
        <f t="shared" si="234"/>
        <v>Age out of range</v>
      </c>
      <c r="O633" s="23" t="str">
        <f t="shared" si="235"/>
        <v>Age out of range</v>
      </c>
      <c r="P633" s="23" t="str">
        <f t="shared" si="236"/>
        <v>Age out of range</v>
      </c>
      <c r="Q633" s="23" t="e">
        <f t="shared" si="237"/>
        <v>#DIV/0!</v>
      </c>
      <c r="R633" s="17"/>
      <c r="S633" s="23">
        <v>617</v>
      </c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7"/>
      <c r="AM633" s="47"/>
      <c r="AN633" s="10" t="str">
        <f>IF($Z633="","",IF(OR($V633&lt;2.7,$V633&gt;90),"Age OOR",VLOOKUP(AN$14&amp;"-int-"&amp;$E633,Equations!$G:$I,3,0)+VLOOKUP(AN$14&amp;"-sexo-"&amp;$E633,Equations!$G:$I,3,0)*$U633+VLOOKUP(AN$14&amp;"-edad-"&amp;$E633,Equations!$G:$I,3,0)*$V633+VLOOKUP(AN$14&amp;"-est-"&amp;$E633,Equations!$G:$I,3,0)*(1/$W633)+VLOOKUP(AN$14&amp;"-imc-"&amp;$E633,Equations!$G:$I,3,0)*(1/$Q633)))</f>
        <v/>
      </c>
      <c r="AO633" s="10" t="str">
        <f>IF($Z633="","",IF(OR($V633&lt;2.7,$V633&gt;90),"Age OOR",AN633-1.6449*VLOOKUP(AN$14&amp;"-rse-"&amp;$E633,Equations!$G:$I,3,0)))</f>
        <v/>
      </c>
      <c r="AP633" s="10" t="str">
        <f>IF($Z633="","",IF(OR($V633&lt;2.7,$V633&gt;90),"Age OOR",AN633+1.6449*VLOOKUP(AN$14&amp;"-rse-"&amp;$E633,Equations!$G:$I,3,0)))</f>
        <v/>
      </c>
      <c r="AQ633" s="10" t="str">
        <f t="shared" si="238"/>
        <v/>
      </c>
      <c r="AR633" s="10" t="str">
        <f>IF($Z633="","",IF(OR($V633&lt;2.7,$V633&gt;90),"Age OOR",($Z633-AN633)/VLOOKUP(AN$14&amp;"-rse-"&amp;$E633,Equations!$G:$I,3,0)))</f>
        <v/>
      </c>
      <c r="AS633" s="10" t="str">
        <f>IF($AA633="","",IF(OR($V633&lt;2.7,$V633&gt;90),"Age OOR",VLOOKUP(AS$14&amp;"-int-"&amp;$F633,Equations!$G:$I,3,0)+VLOOKUP(AS$14&amp;"-sexo-"&amp;$F633,Equations!$G:$I,3,0)*$U633+VLOOKUP(AS$14&amp;"-edad-"&amp;$F633,Equations!$G:$I,3,0)*$V633+VLOOKUP(AS$14&amp;"-est-"&amp;$F633,Equations!$G:$I,3,0)*(1/$W633)+VLOOKUP(AS$14&amp;"-imc-"&amp;$F633,Equations!$G:$I,3,0)*(1/$Q633)))</f>
        <v/>
      </c>
      <c r="AT633" s="10" t="str">
        <f>IF($AA633="","",IF(OR($V633&lt;2.7,$V633&gt;90),"Age OOR",AS633-1.6449*VLOOKUP(AS$14&amp;"-rse-"&amp;$F633,Equations!$G:$I,3,0)))</f>
        <v/>
      </c>
      <c r="AU633" s="10" t="str">
        <f>IF($AA633="","",IF(OR($V633&lt;2.7,$V633&gt;90),"Age OOR",AS633+1.6449*VLOOKUP(AS$14&amp;"-rse-"&amp;$F633,Equations!$G:$I,3,0)))</f>
        <v/>
      </c>
      <c r="AV633" s="10" t="str">
        <f t="shared" si="239"/>
        <v/>
      </c>
      <c r="AW633" s="10" t="str">
        <f>IF($AA633="","",IF(OR($V633&lt;2.7,$V633&gt;90),"Age OOR",($AA633-AS633)/VLOOKUP(AS$14&amp;"-rse-"&amp;$F633,Equations!$G:$I,3,0)))</f>
        <v/>
      </c>
      <c r="AX633" s="10" t="str">
        <f>IF($AB633="","",IF(OR($V633&lt;2.7,$V633&gt;90),"Age OOR",VLOOKUP(AX$14&amp;"-int-"&amp;$G633,Equations!$G:$I,3,0)+VLOOKUP(AX$14&amp;"-sexo-"&amp;$G633,Equations!$G:$I,3,0)*$U633+VLOOKUP(AX$14&amp;"-edad-"&amp;$G633,Equations!$G:$I,3,0)*$V633+VLOOKUP(AX$14&amp;"-est-"&amp;$G633,Equations!$G:$I,3,0)*(1/$W633)+VLOOKUP(AX$14&amp;"-imc-"&amp;$G633,Equations!$G:$I,3,0)*(1/$Q633)))</f>
        <v/>
      </c>
      <c r="AY633" s="10" t="str">
        <f>IF($AB633="","",IF(OR($V633&lt;2.7,$V633&gt;90),"Age OOR",AX633-1.6449*VLOOKUP(AX$14&amp;"-rse-"&amp;$G633,Equations!$G:$I,3,0)))</f>
        <v/>
      </c>
      <c r="AZ633" s="10" t="str">
        <f>IF($AB633="","",IF(OR($V633&lt;2.7,$V633&gt;90),"Age OOR",AX633+1.6449*VLOOKUP(AX$14&amp;"-rse-"&amp;$G633,Equations!$G:$I,3,0)))</f>
        <v/>
      </c>
      <c r="BA633" s="10" t="str">
        <f t="shared" si="240"/>
        <v/>
      </c>
      <c r="BB633" s="10" t="str">
        <f>IF($AB633="","",IF(OR($V633&lt;2.7,$V633&gt;90),"Age OOR",($AB633-AX633)/VLOOKUP(AX$14&amp;"-rse-"&amp;$G633,Equations!$G:$I,3,0)))</f>
        <v/>
      </c>
      <c r="BC633" s="10" t="str">
        <f>IF($AC633="","",IF(OR($V633&lt;2.7,$V633&gt;90),"Age OOR",VLOOKUP(BC$14&amp;"-int-"&amp;$H633,Equations!$G:$I,3,0)+VLOOKUP(BC$14&amp;"-sexo-"&amp;$H633,Equations!$G:$I,3,0)*$U633+VLOOKUP(BC$14&amp;"-edad-"&amp;$H633,Equations!$G:$I,3,0)*$V633+VLOOKUP(BC$14&amp;"-est-"&amp;$H633,Equations!$G:$I,3,0)*(1/$W633)+VLOOKUP(BC$14&amp;"-imc-"&amp;$H633,Equations!$G:$I,3,0)*(1/$Q633)))</f>
        <v/>
      </c>
      <c r="BD633" s="10" t="str">
        <f>IF($AC633="","",IF(OR($V633&lt;2.7,$V633&gt;90),"Age OOR",BC633-1.6449*VLOOKUP(BC$14&amp;"-rse-"&amp;$H633,Equations!$G:$I,3,0)))</f>
        <v/>
      </c>
      <c r="BE633" s="10" t="str">
        <f>IF($AC633="","",IF(OR($V633&lt;2.7,$V633&gt;90),"Age OOR",BC633+1.6449*VLOOKUP(BC$14&amp;"-rse-"&amp;$H633,Equations!$G:$I,3,0)))</f>
        <v/>
      </c>
      <c r="BF633" s="10" t="str">
        <f t="shared" si="241"/>
        <v/>
      </c>
      <c r="BG633" s="10" t="str">
        <f>IF($AC633="","",IF(OR($V633&lt;2.7,$V633&gt;90),"Age OOR",($AC633-BC633)/VLOOKUP(BC$14&amp;"-rse-"&amp;$H633,Equations!$G:$I,3,0)))</f>
        <v/>
      </c>
      <c r="BH633" s="10" t="str">
        <f>IF($AD633="","",IF(OR($V633&lt;2.7,$V633&gt;90),"Age OOR",VLOOKUP(BH$14&amp;"-int-"&amp;$I633,Equations!$G:$I,3,0)+VLOOKUP(BH$14&amp;"-sexo-"&amp;$I633,Equations!$G:$I,3,0)*$U633+VLOOKUP(BH$14&amp;"-edad-"&amp;$I633,Equations!$G:$I,3,0)*$V633+VLOOKUP(BH$14&amp;"-est-"&amp;$I633,Equations!$G:$I,3,0)*(1/$W633)+VLOOKUP(BH$14&amp;"-imc-"&amp;$I633,Equations!$G:$I,3,0)*(1/$Q633)))</f>
        <v/>
      </c>
      <c r="BI633" s="10" t="str">
        <f>IF($AD633="","",IF(OR($V633&lt;2.7,$V633&gt;90),"Age OOR",BH633-1.6449*VLOOKUP(BH$14&amp;"-rse-"&amp;$I633,Equations!$G:$I,3,0)))</f>
        <v/>
      </c>
      <c r="BJ633" s="10" t="str">
        <f>IF($AD633="","",IF(OR($V633&lt;2.7,$V633&gt;90),"Age OOR",BH633+1.6449*VLOOKUP(BH$14&amp;"-rse-"&amp;$I633,Equations!$G:$I,3,0)))</f>
        <v/>
      </c>
      <c r="BK633" s="10" t="str">
        <f t="shared" si="242"/>
        <v/>
      </c>
      <c r="BL633" s="10" t="str">
        <f>IF($AD633="","",IF(OR($V633&lt;2.7,$V633&gt;90),"Age OOR",($AD633-BH633)/VLOOKUP(BH$14&amp;"-rse-"&amp;$I633,Equations!$G:$I,3,0)))</f>
        <v/>
      </c>
      <c r="BM633" s="10" t="str">
        <f>IF($AE633="","",IF(OR($V633&lt;2.7,$V633&gt;90),"Age OOR",VLOOKUP(BM$14&amp;"-int-"&amp;$J633,Equations!$G:$I,3,0)+VLOOKUP(BM$14&amp;"-sexo-"&amp;$J633,Equations!$G:$I,3,0)*$U633+VLOOKUP(BM$14&amp;"-edad-"&amp;$J633,Equations!$G:$I,3,0)*$V633+VLOOKUP(BM$14&amp;"-est-"&amp;$J633,Equations!$G:$I,3,0)*(1/$W633)+VLOOKUP(BM$14&amp;"-imc-"&amp;$J633,Equations!$G:$I,3,0)*(1/$Q633)))</f>
        <v/>
      </c>
      <c r="BN633" s="10" t="str">
        <f>IF($AE633="","",IF(OR($V633&lt;2.7,$V633&gt;90),"Age OOR",BM633-1.6449*VLOOKUP(BM$14&amp;"-rse-"&amp;$J633,Equations!$G:$I,3,0)))</f>
        <v/>
      </c>
      <c r="BO633" s="10" t="str">
        <f>IF($AE633="","",IF(OR($V633&lt;2.7,$V633&gt;90),"Age OOR",BM633+1.6449*VLOOKUP(BM$14&amp;"-rse-"&amp;$J633,Equations!$G:$I,3,0)))</f>
        <v/>
      </c>
      <c r="BP633" s="10" t="str">
        <f t="shared" si="243"/>
        <v/>
      </c>
      <c r="BQ633" s="10" t="str">
        <f>IF($AE633="","",IF(OR($V633&lt;2.7,$V633&gt;90),"Age OOR",($AE633-BM633)/VLOOKUP(BM$14&amp;"-rse-"&amp;$J633,Equations!$G:$I,3,0)))</f>
        <v/>
      </c>
      <c r="BR633" s="10" t="str">
        <f>IF($AF633="","",IF(OR($V633&lt;2.7,$V633&gt;90),"Age OOR",VLOOKUP(BR$14&amp;"-int-"&amp;$K633,Equations!$G:$I,3,0)+VLOOKUP(BR$14&amp;"-sexo-"&amp;$K633,Equations!$G:$I,3,0)*$U633+VLOOKUP(BR$14&amp;"-edad-"&amp;$K633,Equations!$G:$I,3,0)*$V633+VLOOKUP(BR$14&amp;"-est-"&amp;$K633,Equations!$G:$I,3,0)*(1/$W633)+VLOOKUP(BR$14&amp;"-imc-"&amp;$K633,Equations!$G:$I,3,0)*(1/$Q633)))</f>
        <v/>
      </c>
      <c r="BS633" s="10" t="str">
        <f>IF($AF633="","",IF(OR($V633&lt;2.7,$V633&gt;90),"Age OOR",BR633-1.6449*VLOOKUP(BR$14&amp;"-rse-"&amp;$K633,Equations!$G:$I,3,0)))</f>
        <v/>
      </c>
      <c r="BT633" s="10" t="str">
        <f>IF($AF633="","",IF(OR($V633&lt;2.7,$V633&gt;90),"Age OOR",BR633+1.6449*VLOOKUP(BR$14&amp;"-rse-"&amp;$K633,Equations!$G:$I,3,0)))</f>
        <v/>
      </c>
      <c r="BU633" s="10" t="str">
        <f t="shared" si="244"/>
        <v/>
      </c>
      <c r="BV633" s="10" t="str">
        <f>IF($AF633="","",IF(OR($V633&lt;2.7,$V633&gt;90),"Age OOR",($AF633-BR633)/VLOOKUP(BR$14&amp;"-rse-"&amp;$K633,Equations!$G:$I,3,0)))</f>
        <v/>
      </c>
      <c r="BW633" s="10" t="str">
        <f>IF($AG633="","",IF(OR($V633&lt;2.7,$V633&gt;90),"Age OOR",VLOOKUP(BW$14&amp;"-int-"&amp;$L633,Equations!$G:$I,3,0)+VLOOKUP(BW$14&amp;"-sexo-"&amp;$L633,Equations!$G:$I,3,0)*$U633+VLOOKUP(BW$14&amp;"-edad-"&amp;$L633,Equations!$G:$I,3,0)*$V633+VLOOKUP(BW$14&amp;"-est-"&amp;$L633,Equations!$G:$I,3,0)*(1/$W633)+VLOOKUP(BW$14&amp;"-imc-"&amp;$L633,Equations!$G:$I,3,0)*(1/$Q633)))</f>
        <v/>
      </c>
      <c r="BX633" s="10" t="str">
        <f>IF($AG633="","",IF(OR($V633&lt;2.7,$V633&gt;90),"Age OOR",BW633-1.6449*VLOOKUP(BW$14&amp;"-rse-"&amp;$L633,Equations!$G:$I,3,0)))</f>
        <v/>
      </c>
      <c r="BY633" s="10" t="str">
        <f>IF($AG633="","",IF(OR($V633&lt;2.7,$V633&gt;90),"Age OOR",BW633+1.6449*VLOOKUP(BW$14&amp;"-rse-"&amp;$L633,Equations!$G:$I,3,0)))</f>
        <v/>
      </c>
      <c r="BZ633" s="10" t="str">
        <f t="shared" si="245"/>
        <v/>
      </c>
      <c r="CA633" s="10" t="str">
        <f>IF($AG633="","",IF(OR($V633&lt;2.7,$V633&gt;90),"Age OOR",($AG633-BW633)/VLOOKUP(BW$14&amp;"-rse-"&amp;$L633,Equations!$G:$I,3,0)))</f>
        <v/>
      </c>
      <c r="CB633" s="10" t="str">
        <f>IF($AH633="","",IF(OR($V633&lt;2.7,$V633&gt;90),"Age OOR",VLOOKUP(CB$14&amp;"-int-"&amp;$M633,Equations!$G:$I,3,0)+VLOOKUP(CB$14&amp;"-sexo-"&amp;$M633,Equations!$G:$I,3,0)*$U633+VLOOKUP(CB$14&amp;"-edad-"&amp;$M633,Equations!$G:$I,3,0)*$V633+VLOOKUP(CB$14&amp;"-est-"&amp;$M633,Equations!$G:$I,3,0)*(1/$W633)+VLOOKUP(CB$14&amp;"-imc-"&amp;$M633,Equations!$G:$I,3,0)*(1/$Q633)))</f>
        <v/>
      </c>
      <c r="CC633" s="10" t="str">
        <f>IF($AH633="","",IF(OR($V633&lt;2.7,$V633&gt;90),"Age OOR",CB633-1.6449*VLOOKUP(CB$14&amp;"-rse-"&amp;$M633,Equations!$G:$I,3,0)))</f>
        <v/>
      </c>
      <c r="CD633" s="10" t="str">
        <f>IF($AH633="","",IF(OR($V633&lt;2.7,$V633&gt;90),"Age OOR",CB633+1.6449*VLOOKUP(CB$14&amp;"-rse-"&amp;$M633,Equations!$G:$I,3,0)))</f>
        <v/>
      </c>
      <c r="CE633" s="10" t="str">
        <f t="shared" si="246"/>
        <v/>
      </c>
      <c r="CF633" s="10" t="str">
        <f>IF($AH633="","",IF(OR($V633&lt;2.7,$V633&gt;90),"Age OOR",($AH633-CB633)/VLOOKUP(CB$14&amp;"-rse-"&amp;$M633,Equations!$G:$I,3,0)))</f>
        <v/>
      </c>
      <c r="CG633" s="10" t="str">
        <f>IF($AI633="","",IF(OR($V633&lt;2.7,$V633&gt;90),"Age OOR",VLOOKUP(CG$14&amp;"-int-"&amp;$N633,Equations!$G:$I,3,0)+VLOOKUP(CG$14&amp;"-sexo-"&amp;$N633,Equations!$G:$I,3,0)*$U633+VLOOKUP(CG$14&amp;"-edad-"&amp;$N633,Equations!$G:$I,3,0)*$V633+VLOOKUP(CG$14&amp;"-est-"&amp;$N633,Equations!$G:$I,3,0)*(1/$W633)+VLOOKUP(CG$14&amp;"-imc-"&amp;$N633,Equations!$G:$I,3,0)*(1/$Q633)))</f>
        <v/>
      </c>
      <c r="CH633" s="10" t="str">
        <f>IF($AI633="","",IF(OR($V633&lt;2.7,$V633&gt;90),"Age OOR",CG633-1.6449*VLOOKUP(CG$14&amp;"-rse-"&amp;$N633,Equations!$G:$I,3,0)))</f>
        <v/>
      </c>
      <c r="CI633" s="10" t="str">
        <f>IF($AI633="","",IF(OR($V633&lt;2.7,$V633&gt;90),"Age OOR",CG633+1.6449*VLOOKUP(CG$14&amp;"-rse-"&amp;$N633,Equations!$G:$I,3,0)))</f>
        <v/>
      </c>
      <c r="CJ633" s="10" t="str">
        <f t="shared" si="247"/>
        <v/>
      </c>
      <c r="CK633" s="10" t="str">
        <f>IF($AI633="","",IF(OR($V633&lt;2.7,$V633&gt;90),"Age OOR",($AI633-CG633)/VLOOKUP(CG$14&amp;"-rse-"&amp;$N633,Equations!$G:$I,3,0)))</f>
        <v/>
      </c>
      <c r="CL633" s="10" t="str">
        <f>IF($AJ633="","",IF(OR($V633&lt;2.7,$V633&gt;90),"Age OOR",VLOOKUP(CL$14&amp;"-int-"&amp;$O633,Equations!$G:$I,3,0)+VLOOKUP(CL$14&amp;"-sexo-"&amp;$O633,Equations!$G:$I,3,0)*$U633+VLOOKUP(CL$14&amp;"-edad-"&amp;$O633,Equations!$G:$I,3,0)*$V633+VLOOKUP(CL$14&amp;"-est-"&amp;$O633,Equations!$G:$I,3,0)*(1/$W633)+VLOOKUP(CL$14&amp;"-imc-"&amp;$O633,Equations!$G:$I,3,0)*(1/$Q633)))</f>
        <v/>
      </c>
      <c r="CM633" s="10" t="str">
        <f>IF($AJ633="","",IF(OR($V633&lt;2.7,$V633&gt;90),"Age OOR",CL633-1.6449*VLOOKUP(CL$14&amp;"-rse-"&amp;$O633,Equations!$G:$I,3,0)))</f>
        <v/>
      </c>
      <c r="CN633" s="10" t="str">
        <f>IF($AJ633="","",IF(OR($V633&lt;2.7,$V633&gt;90),"Age OOR",CL633+1.6449*VLOOKUP(CL$14&amp;"-rse-"&amp;$O633,Equations!$G:$I,3,0)))</f>
        <v/>
      </c>
      <c r="CO633" s="10" t="str">
        <f t="shared" si="248"/>
        <v/>
      </c>
      <c r="CP633" s="10" t="str">
        <f>IF($AJ633="","",IF(OR($V633&lt;2.7,$V633&gt;90),"Age OOR",($AJ633-CL633)/VLOOKUP(CL$14&amp;"-rse-"&amp;$O633,Equations!$G:$I,3,0)))</f>
        <v/>
      </c>
      <c r="CQ633" s="10" t="str">
        <f>IF($AK633="","",IF(OR($V633&lt;2.7,$V633&gt;90),"Age OOR",EXP(VLOOKUP(CQ$14&amp;"-int-"&amp;$P633,Equations!$G:$I,3,0)+VLOOKUP(CQ$14&amp;"-sexo-"&amp;$P633,Equations!$G:$I,3,0)*$U633+VLOOKUP(CQ$14&amp;"-edad-"&amp;$P633,Equations!$G:$I,3,0)*$V633+VLOOKUP(CQ$14&amp;"-est-"&amp;$P633,Equations!$G:$I,3,0)*(1/$W633)+VLOOKUP(CQ$14&amp;"-imc-"&amp;$P633,Equations!$G:$I,3,0)*(1/$Q633))))</f>
        <v/>
      </c>
      <c r="CR633" s="10" t="str">
        <f>IF($AK633="","",IF(OR($V633&lt;2.7,$V633&gt;90),"Age OOR",EXP(LN(CQ633)-1.6449*VLOOKUP(CQ$14&amp;"-rse-"&amp;$P633,Equations!$G:$I,3,0))))</f>
        <v/>
      </c>
      <c r="CS633" s="10" t="str">
        <f>IF($AK633="","",IF(OR($V633&lt;2.7,$V633&gt;90),"Age OOR",EXP(LN(CQ633)+1.6449*VLOOKUP(CQ$14&amp;"-rse-"&amp;$P633,Equations!$G:$I,3,0))))</f>
        <v/>
      </c>
      <c r="CT633" s="10" t="str">
        <f t="shared" si="249"/>
        <v/>
      </c>
      <c r="CU633" s="10" t="str">
        <f>IF($AK633="","",IF(OR($V633&lt;2.7,$V633&gt;90),"Age OOR",(LN($AK633)-LN(CQ633))/VLOOKUP(CQ$14&amp;"-rse-"&amp;$P633,Equations!$G:$I,3,0)))</f>
        <v/>
      </c>
      <c r="CV633" s="47"/>
    </row>
    <row r="634" spans="5:100" x14ac:dyDescent="0.2">
      <c r="E634" s="23" t="str">
        <f t="shared" si="225"/>
        <v>Age out of range</v>
      </c>
      <c r="F634" s="23" t="str">
        <f t="shared" si="226"/>
        <v>Age out of range</v>
      </c>
      <c r="G634" s="23" t="str">
        <f t="shared" si="227"/>
        <v>Age out of range</v>
      </c>
      <c r="H634" s="23" t="str">
        <f t="shared" si="228"/>
        <v>Age out of range</v>
      </c>
      <c r="I634" s="23" t="str">
        <f t="shared" si="229"/>
        <v>Age out of range</v>
      </c>
      <c r="J634" s="23" t="str">
        <f t="shared" si="230"/>
        <v>Age out of range</v>
      </c>
      <c r="K634" s="23" t="str">
        <f t="shared" si="231"/>
        <v>Age out of range</v>
      </c>
      <c r="L634" s="23" t="str">
        <f t="shared" si="232"/>
        <v>Age out of range</v>
      </c>
      <c r="M634" s="23" t="str">
        <f t="shared" si="233"/>
        <v>Age out of range</v>
      </c>
      <c r="N634" s="23" t="str">
        <f t="shared" si="234"/>
        <v>Age out of range</v>
      </c>
      <c r="O634" s="23" t="str">
        <f t="shared" si="235"/>
        <v>Age out of range</v>
      </c>
      <c r="P634" s="23" t="str">
        <f t="shared" si="236"/>
        <v>Age out of range</v>
      </c>
      <c r="Q634" s="23" t="e">
        <f t="shared" si="237"/>
        <v>#DIV/0!</v>
      </c>
      <c r="R634" s="17"/>
      <c r="S634" s="23">
        <v>618</v>
      </c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7"/>
      <c r="AM634" s="47"/>
      <c r="AN634" s="10" t="str">
        <f>IF($Z634="","",IF(OR($V634&lt;2.7,$V634&gt;90),"Age OOR",VLOOKUP(AN$14&amp;"-int-"&amp;$E634,Equations!$G:$I,3,0)+VLOOKUP(AN$14&amp;"-sexo-"&amp;$E634,Equations!$G:$I,3,0)*$U634+VLOOKUP(AN$14&amp;"-edad-"&amp;$E634,Equations!$G:$I,3,0)*$V634+VLOOKUP(AN$14&amp;"-est-"&amp;$E634,Equations!$G:$I,3,0)*(1/$W634)+VLOOKUP(AN$14&amp;"-imc-"&amp;$E634,Equations!$G:$I,3,0)*(1/$Q634)))</f>
        <v/>
      </c>
      <c r="AO634" s="10" t="str">
        <f>IF($Z634="","",IF(OR($V634&lt;2.7,$V634&gt;90),"Age OOR",AN634-1.6449*VLOOKUP(AN$14&amp;"-rse-"&amp;$E634,Equations!$G:$I,3,0)))</f>
        <v/>
      </c>
      <c r="AP634" s="10" t="str">
        <f>IF($Z634="","",IF(OR($V634&lt;2.7,$V634&gt;90),"Age OOR",AN634+1.6449*VLOOKUP(AN$14&amp;"-rse-"&amp;$E634,Equations!$G:$I,3,0)))</f>
        <v/>
      </c>
      <c r="AQ634" s="10" t="str">
        <f t="shared" si="238"/>
        <v/>
      </c>
      <c r="AR634" s="10" t="str">
        <f>IF($Z634="","",IF(OR($V634&lt;2.7,$V634&gt;90),"Age OOR",($Z634-AN634)/VLOOKUP(AN$14&amp;"-rse-"&amp;$E634,Equations!$G:$I,3,0)))</f>
        <v/>
      </c>
      <c r="AS634" s="10" t="str">
        <f>IF($AA634="","",IF(OR($V634&lt;2.7,$V634&gt;90),"Age OOR",VLOOKUP(AS$14&amp;"-int-"&amp;$F634,Equations!$G:$I,3,0)+VLOOKUP(AS$14&amp;"-sexo-"&amp;$F634,Equations!$G:$I,3,0)*$U634+VLOOKUP(AS$14&amp;"-edad-"&amp;$F634,Equations!$G:$I,3,0)*$V634+VLOOKUP(AS$14&amp;"-est-"&amp;$F634,Equations!$G:$I,3,0)*(1/$W634)+VLOOKUP(AS$14&amp;"-imc-"&amp;$F634,Equations!$G:$I,3,0)*(1/$Q634)))</f>
        <v/>
      </c>
      <c r="AT634" s="10" t="str">
        <f>IF($AA634="","",IF(OR($V634&lt;2.7,$V634&gt;90),"Age OOR",AS634-1.6449*VLOOKUP(AS$14&amp;"-rse-"&amp;$F634,Equations!$G:$I,3,0)))</f>
        <v/>
      </c>
      <c r="AU634" s="10" t="str">
        <f>IF($AA634="","",IF(OR($V634&lt;2.7,$V634&gt;90),"Age OOR",AS634+1.6449*VLOOKUP(AS$14&amp;"-rse-"&amp;$F634,Equations!$G:$I,3,0)))</f>
        <v/>
      </c>
      <c r="AV634" s="10" t="str">
        <f t="shared" si="239"/>
        <v/>
      </c>
      <c r="AW634" s="10" t="str">
        <f>IF($AA634="","",IF(OR($V634&lt;2.7,$V634&gt;90),"Age OOR",($AA634-AS634)/VLOOKUP(AS$14&amp;"-rse-"&amp;$F634,Equations!$G:$I,3,0)))</f>
        <v/>
      </c>
      <c r="AX634" s="10" t="str">
        <f>IF($AB634="","",IF(OR($V634&lt;2.7,$V634&gt;90),"Age OOR",VLOOKUP(AX$14&amp;"-int-"&amp;$G634,Equations!$G:$I,3,0)+VLOOKUP(AX$14&amp;"-sexo-"&amp;$G634,Equations!$G:$I,3,0)*$U634+VLOOKUP(AX$14&amp;"-edad-"&amp;$G634,Equations!$G:$I,3,0)*$V634+VLOOKUP(AX$14&amp;"-est-"&amp;$G634,Equations!$G:$I,3,0)*(1/$W634)+VLOOKUP(AX$14&amp;"-imc-"&amp;$G634,Equations!$G:$I,3,0)*(1/$Q634)))</f>
        <v/>
      </c>
      <c r="AY634" s="10" t="str">
        <f>IF($AB634="","",IF(OR($V634&lt;2.7,$V634&gt;90),"Age OOR",AX634-1.6449*VLOOKUP(AX$14&amp;"-rse-"&amp;$G634,Equations!$G:$I,3,0)))</f>
        <v/>
      </c>
      <c r="AZ634" s="10" t="str">
        <f>IF($AB634="","",IF(OR($V634&lt;2.7,$V634&gt;90),"Age OOR",AX634+1.6449*VLOOKUP(AX$14&amp;"-rse-"&amp;$G634,Equations!$G:$I,3,0)))</f>
        <v/>
      </c>
      <c r="BA634" s="10" t="str">
        <f t="shared" si="240"/>
        <v/>
      </c>
      <c r="BB634" s="10" t="str">
        <f>IF($AB634="","",IF(OR($V634&lt;2.7,$V634&gt;90),"Age OOR",($AB634-AX634)/VLOOKUP(AX$14&amp;"-rse-"&amp;$G634,Equations!$G:$I,3,0)))</f>
        <v/>
      </c>
      <c r="BC634" s="10" t="str">
        <f>IF($AC634="","",IF(OR($V634&lt;2.7,$V634&gt;90),"Age OOR",VLOOKUP(BC$14&amp;"-int-"&amp;$H634,Equations!$G:$I,3,0)+VLOOKUP(BC$14&amp;"-sexo-"&amp;$H634,Equations!$G:$I,3,0)*$U634+VLOOKUP(BC$14&amp;"-edad-"&amp;$H634,Equations!$G:$I,3,0)*$V634+VLOOKUP(BC$14&amp;"-est-"&amp;$H634,Equations!$G:$I,3,0)*(1/$W634)+VLOOKUP(BC$14&amp;"-imc-"&amp;$H634,Equations!$G:$I,3,0)*(1/$Q634)))</f>
        <v/>
      </c>
      <c r="BD634" s="10" t="str">
        <f>IF($AC634="","",IF(OR($V634&lt;2.7,$V634&gt;90),"Age OOR",BC634-1.6449*VLOOKUP(BC$14&amp;"-rse-"&amp;$H634,Equations!$G:$I,3,0)))</f>
        <v/>
      </c>
      <c r="BE634" s="10" t="str">
        <f>IF($AC634="","",IF(OR($V634&lt;2.7,$V634&gt;90),"Age OOR",BC634+1.6449*VLOOKUP(BC$14&amp;"-rse-"&amp;$H634,Equations!$G:$I,3,0)))</f>
        <v/>
      </c>
      <c r="BF634" s="10" t="str">
        <f t="shared" si="241"/>
        <v/>
      </c>
      <c r="BG634" s="10" t="str">
        <f>IF($AC634="","",IF(OR($V634&lt;2.7,$V634&gt;90),"Age OOR",($AC634-BC634)/VLOOKUP(BC$14&amp;"-rse-"&amp;$H634,Equations!$G:$I,3,0)))</f>
        <v/>
      </c>
      <c r="BH634" s="10" t="str">
        <f>IF($AD634="","",IF(OR($V634&lt;2.7,$V634&gt;90),"Age OOR",VLOOKUP(BH$14&amp;"-int-"&amp;$I634,Equations!$G:$I,3,0)+VLOOKUP(BH$14&amp;"-sexo-"&amp;$I634,Equations!$G:$I,3,0)*$U634+VLOOKUP(BH$14&amp;"-edad-"&amp;$I634,Equations!$G:$I,3,0)*$V634+VLOOKUP(BH$14&amp;"-est-"&amp;$I634,Equations!$G:$I,3,0)*(1/$W634)+VLOOKUP(BH$14&amp;"-imc-"&amp;$I634,Equations!$G:$I,3,0)*(1/$Q634)))</f>
        <v/>
      </c>
      <c r="BI634" s="10" t="str">
        <f>IF($AD634="","",IF(OR($V634&lt;2.7,$V634&gt;90),"Age OOR",BH634-1.6449*VLOOKUP(BH$14&amp;"-rse-"&amp;$I634,Equations!$G:$I,3,0)))</f>
        <v/>
      </c>
      <c r="BJ634" s="10" t="str">
        <f>IF($AD634="","",IF(OR($V634&lt;2.7,$V634&gt;90),"Age OOR",BH634+1.6449*VLOOKUP(BH$14&amp;"-rse-"&amp;$I634,Equations!$G:$I,3,0)))</f>
        <v/>
      </c>
      <c r="BK634" s="10" t="str">
        <f t="shared" si="242"/>
        <v/>
      </c>
      <c r="BL634" s="10" t="str">
        <f>IF($AD634="","",IF(OR($V634&lt;2.7,$V634&gt;90),"Age OOR",($AD634-BH634)/VLOOKUP(BH$14&amp;"-rse-"&amp;$I634,Equations!$G:$I,3,0)))</f>
        <v/>
      </c>
      <c r="BM634" s="10" t="str">
        <f>IF($AE634="","",IF(OR($V634&lt;2.7,$V634&gt;90),"Age OOR",VLOOKUP(BM$14&amp;"-int-"&amp;$J634,Equations!$G:$I,3,0)+VLOOKUP(BM$14&amp;"-sexo-"&amp;$J634,Equations!$G:$I,3,0)*$U634+VLOOKUP(BM$14&amp;"-edad-"&amp;$J634,Equations!$G:$I,3,0)*$V634+VLOOKUP(BM$14&amp;"-est-"&amp;$J634,Equations!$G:$I,3,0)*(1/$W634)+VLOOKUP(BM$14&amp;"-imc-"&amp;$J634,Equations!$G:$I,3,0)*(1/$Q634)))</f>
        <v/>
      </c>
      <c r="BN634" s="10" t="str">
        <f>IF($AE634="","",IF(OR($V634&lt;2.7,$V634&gt;90),"Age OOR",BM634-1.6449*VLOOKUP(BM$14&amp;"-rse-"&amp;$J634,Equations!$G:$I,3,0)))</f>
        <v/>
      </c>
      <c r="BO634" s="10" t="str">
        <f>IF($AE634="","",IF(OR($V634&lt;2.7,$V634&gt;90),"Age OOR",BM634+1.6449*VLOOKUP(BM$14&amp;"-rse-"&amp;$J634,Equations!$G:$I,3,0)))</f>
        <v/>
      </c>
      <c r="BP634" s="10" t="str">
        <f t="shared" si="243"/>
        <v/>
      </c>
      <c r="BQ634" s="10" t="str">
        <f>IF($AE634="","",IF(OR($V634&lt;2.7,$V634&gt;90),"Age OOR",($AE634-BM634)/VLOOKUP(BM$14&amp;"-rse-"&amp;$J634,Equations!$G:$I,3,0)))</f>
        <v/>
      </c>
      <c r="BR634" s="10" t="str">
        <f>IF($AF634="","",IF(OR($V634&lt;2.7,$V634&gt;90),"Age OOR",VLOOKUP(BR$14&amp;"-int-"&amp;$K634,Equations!$G:$I,3,0)+VLOOKUP(BR$14&amp;"-sexo-"&amp;$K634,Equations!$G:$I,3,0)*$U634+VLOOKUP(BR$14&amp;"-edad-"&amp;$K634,Equations!$G:$I,3,0)*$V634+VLOOKUP(BR$14&amp;"-est-"&amp;$K634,Equations!$G:$I,3,0)*(1/$W634)+VLOOKUP(BR$14&amp;"-imc-"&amp;$K634,Equations!$G:$I,3,0)*(1/$Q634)))</f>
        <v/>
      </c>
      <c r="BS634" s="10" t="str">
        <f>IF($AF634="","",IF(OR($V634&lt;2.7,$V634&gt;90),"Age OOR",BR634-1.6449*VLOOKUP(BR$14&amp;"-rse-"&amp;$K634,Equations!$G:$I,3,0)))</f>
        <v/>
      </c>
      <c r="BT634" s="10" t="str">
        <f>IF($AF634="","",IF(OR($V634&lt;2.7,$V634&gt;90),"Age OOR",BR634+1.6449*VLOOKUP(BR$14&amp;"-rse-"&amp;$K634,Equations!$G:$I,3,0)))</f>
        <v/>
      </c>
      <c r="BU634" s="10" t="str">
        <f t="shared" si="244"/>
        <v/>
      </c>
      <c r="BV634" s="10" t="str">
        <f>IF($AF634="","",IF(OR($V634&lt;2.7,$V634&gt;90),"Age OOR",($AF634-BR634)/VLOOKUP(BR$14&amp;"-rse-"&amp;$K634,Equations!$G:$I,3,0)))</f>
        <v/>
      </c>
      <c r="BW634" s="10" t="str">
        <f>IF($AG634="","",IF(OR($V634&lt;2.7,$V634&gt;90),"Age OOR",VLOOKUP(BW$14&amp;"-int-"&amp;$L634,Equations!$G:$I,3,0)+VLOOKUP(BW$14&amp;"-sexo-"&amp;$L634,Equations!$G:$I,3,0)*$U634+VLOOKUP(BW$14&amp;"-edad-"&amp;$L634,Equations!$G:$I,3,0)*$V634+VLOOKUP(BW$14&amp;"-est-"&amp;$L634,Equations!$G:$I,3,0)*(1/$W634)+VLOOKUP(BW$14&amp;"-imc-"&amp;$L634,Equations!$G:$I,3,0)*(1/$Q634)))</f>
        <v/>
      </c>
      <c r="BX634" s="10" t="str">
        <f>IF($AG634="","",IF(OR($V634&lt;2.7,$V634&gt;90),"Age OOR",BW634-1.6449*VLOOKUP(BW$14&amp;"-rse-"&amp;$L634,Equations!$G:$I,3,0)))</f>
        <v/>
      </c>
      <c r="BY634" s="10" t="str">
        <f>IF($AG634="","",IF(OR($V634&lt;2.7,$V634&gt;90),"Age OOR",BW634+1.6449*VLOOKUP(BW$14&amp;"-rse-"&amp;$L634,Equations!$G:$I,3,0)))</f>
        <v/>
      </c>
      <c r="BZ634" s="10" t="str">
        <f t="shared" si="245"/>
        <v/>
      </c>
      <c r="CA634" s="10" t="str">
        <f>IF($AG634="","",IF(OR($V634&lt;2.7,$V634&gt;90),"Age OOR",($AG634-BW634)/VLOOKUP(BW$14&amp;"-rse-"&amp;$L634,Equations!$G:$I,3,0)))</f>
        <v/>
      </c>
      <c r="CB634" s="10" t="str">
        <f>IF($AH634="","",IF(OR($V634&lt;2.7,$V634&gt;90),"Age OOR",VLOOKUP(CB$14&amp;"-int-"&amp;$M634,Equations!$G:$I,3,0)+VLOOKUP(CB$14&amp;"-sexo-"&amp;$M634,Equations!$G:$I,3,0)*$U634+VLOOKUP(CB$14&amp;"-edad-"&amp;$M634,Equations!$G:$I,3,0)*$V634+VLOOKUP(CB$14&amp;"-est-"&amp;$M634,Equations!$G:$I,3,0)*(1/$W634)+VLOOKUP(CB$14&amp;"-imc-"&amp;$M634,Equations!$G:$I,3,0)*(1/$Q634)))</f>
        <v/>
      </c>
      <c r="CC634" s="10" t="str">
        <f>IF($AH634="","",IF(OR($V634&lt;2.7,$V634&gt;90),"Age OOR",CB634-1.6449*VLOOKUP(CB$14&amp;"-rse-"&amp;$M634,Equations!$G:$I,3,0)))</f>
        <v/>
      </c>
      <c r="CD634" s="10" t="str">
        <f>IF($AH634="","",IF(OR($V634&lt;2.7,$V634&gt;90),"Age OOR",CB634+1.6449*VLOOKUP(CB$14&amp;"-rse-"&amp;$M634,Equations!$G:$I,3,0)))</f>
        <v/>
      </c>
      <c r="CE634" s="10" t="str">
        <f t="shared" si="246"/>
        <v/>
      </c>
      <c r="CF634" s="10" t="str">
        <f>IF($AH634="","",IF(OR($V634&lt;2.7,$V634&gt;90),"Age OOR",($AH634-CB634)/VLOOKUP(CB$14&amp;"-rse-"&amp;$M634,Equations!$G:$I,3,0)))</f>
        <v/>
      </c>
      <c r="CG634" s="10" t="str">
        <f>IF($AI634="","",IF(OR($V634&lt;2.7,$V634&gt;90),"Age OOR",VLOOKUP(CG$14&amp;"-int-"&amp;$N634,Equations!$G:$I,3,0)+VLOOKUP(CG$14&amp;"-sexo-"&amp;$N634,Equations!$G:$I,3,0)*$U634+VLOOKUP(CG$14&amp;"-edad-"&amp;$N634,Equations!$G:$I,3,0)*$V634+VLOOKUP(CG$14&amp;"-est-"&amp;$N634,Equations!$G:$I,3,0)*(1/$W634)+VLOOKUP(CG$14&amp;"-imc-"&amp;$N634,Equations!$G:$I,3,0)*(1/$Q634)))</f>
        <v/>
      </c>
      <c r="CH634" s="10" t="str">
        <f>IF($AI634="","",IF(OR($V634&lt;2.7,$V634&gt;90),"Age OOR",CG634-1.6449*VLOOKUP(CG$14&amp;"-rse-"&amp;$N634,Equations!$G:$I,3,0)))</f>
        <v/>
      </c>
      <c r="CI634" s="10" t="str">
        <f>IF($AI634="","",IF(OR($V634&lt;2.7,$V634&gt;90),"Age OOR",CG634+1.6449*VLOOKUP(CG$14&amp;"-rse-"&amp;$N634,Equations!$G:$I,3,0)))</f>
        <v/>
      </c>
      <c r="CJ634" s="10" t="str">
        <f t="shared" si="247"/>
        <v/>
      </c>
      <c r="CK634" s="10" t="str">
        <f>IF($AI634="","",IF(OR($V634&lt;2.7,$V634&gt;90),"Age OOR",($AI634-CG634)/VLOOKUP(CG$14&amp;"-rse-"&amp;$N634,Equations!$G:$I,3,0)))</f>
        <v/>
      </c>
      <c r="CL634" s="10" t="str">
        <f>IF($AJ634="","",IF(OR($V634&lt;2.7,$V634&gt;90),"Age OOR",VLOOKUP(CL$14&amp;"-int-"&amp;$O634,Equations!$G:$I,3,0)+VLOOKUP(CL$14&amp;"-sexo-"&amp;$O634,Equations!$G:$I,3,0)*$U634+VLOOKUP(CL$14&amp;"-edad-"&amp;$O634,Equations!$G:$I,3,0)*$V634+VLOOKUP(CL$14&amp;"-est-"&amp;$O634,Equations!$G:$I,3,0)*(1/$W634)+VLOOKUP(CL$14&amp;"-imc-"&amp;$O634,Equations!$G:$I,3,0)*(1/$Q634)))</f>
        <v/>
      </c>
      <c r="CM634" s="10" t="str">
        <f>IF($AJ634="","",IF(OR($V634&lt;2.7,$V634&gt;90),"Age OOR",CL634-1.6449*VLOOKUP(CL$14&amp;"-rse-"&amp;$O634,Equations!$G:$I,3,0)))</f>
        <v/>
      </c>
      <c r="CN634" s="10" t="str">
        <f>IF($AJ634="","",IF(OR($V634&lt;2.7,$V634&gt;90),"Age OOR",CL634+1.6449*VLOOKUP(CL$14&amp;"-rse-"&amp;$O634,Equations!$G:$I,3,0)))</f>
        <v/>
      </c>
      <c r="CO634" s="10" t="str">
        <f t="shared" si="248"/>
        <v/>
      </c>
      <c r="CP634" s="10" t="str">
        <f>IF($AJ634="","",IF(OR($V634&lt;2.7,$V634&gt;90),"Age OOR",($AJ634-CL634)/VLOOKUP(CL$14&amp;"-rse-"&amp;$O634,Equations!$G:$I,3,0)))</f>
        <v/>
      </c>
      <c r="CQ634" s="10" t="str">
        <f>IF($AK634="","",IF(OR($V634&lt;2.7,$V634&gt;90),"Age OOR",EXP(VLOOKUP(CQ$14&amp;"-int-"&amp;$P634,Equations!$G:$I,3,0)+VLOOKUP(CQ$14&amp;"-sexo-"&amp;$P634,Equations!$G:$I,3,0)*$U634+VLOOKUP(CQ$14&amp;"-edad-"&amp;$P634,Equations!$G:$I,3,0)*$V634+VLOOKUP(CQ$14&amp;"-est-"&amp;$P634,Equations!$G:$I,3,0)*(1/$W634)+VLOOKUP(CQ$14&amp;"-imc-"&amp;$P634,Equations!$G:$I,3,0)*(1/$Q634))))</f>
        <v/>
      </c>
      <c r="CR634" s="10" t="str">
        <f>IF($AK634="","",IF(OR($V634&lt;2.7,$V634&gt;90),"Age OOR",EXP(LN(CQ634)-1.6449*VLOOKUP(CQ$14&amp;"-rse-"&amp;$P634,Equations!$G:$I,3,0))))</f>
        <v/>
      </c>
      <c r="CS634" s="10" t="str">
        <f>IF($AK634="","",IF(OR($V634&lt;2.7,$V634&gt;90),"Age OOR",EXP(LN(CQ634)+1.6449*VLOOKUP(CQ$14&amp;"-rse-"&amp;$P634,Equations!$G:$I,3,0))))</f>
        <v/>
      </c>
      <c r="CT634" s="10" t="str">
        <f t="shared" si="249"/>
        <v/>
      </c>
      <c r="CU634" s="10" t="str">
        <f>IF($AK634="","",IF(OR($V634&lt;2.7,$V634&gt;90),"Age OOR",(LN($AK634)-LN(CQ634))/VLOOKUP(CQ$14&amp;"-rse-"&amp;$P634,Equations!$G:$I,3,0)))</f>
        <v/>
      </c>
      <c r="CV634" s="47"/>
    </row>
    <row r="635" spans="5:100" x14ac:dyDescent="0.2">
      <c r="E635" s="23" t="str">
        <f t="shared" si="225"/>
        <v>Age out of range</v>
      </c>
      <c r="F635" s="23" t="str">
        <f t="shared" si="226"/>
        <v>Age out of range</v>
      </c>
      <c r="G635" s="23" t="str">
        <f t="shared" si="227"/>
        <v>Age out of range</v>
      </c>
      <c r="H635" s="23" t="str">
        <f t="shared" si="228"/>
        <v>Age out of range</v>
      </c>
      <c r="I635" s="23" t="str">
        <f t="shared" si="229"/>
        <v>Age out of range</v>
      </c>
      <c r="J635" s="23" t="str">
        <f t="shared" si="230"/>
        <v>Age out of range</v>
      </c>
      <c r="K635" s="23" t="str">
        <f t="shared" si="231"/>
        <v>Age out of range</v>
      </c>
      <c r="L635" s="23" t="str">
        <f t="shared" si="232"/>
        <v>Age out of range</v>
      </c>
      <c r="M635" s="23" t="str">
        <f t="shared" si="233"/>
        <v>Age out of range</v>
      </c>
      <c r="N635" s="23" t="str">
        <f t="shared" si="234"/>
        <v>Age out of range</v>
      </c>
      <c r="O635" s="23" t="str">
        <f t="shared" si="235"/>
        <v>Age out of range</v>
      </c>
      <c r="P635" s="23" t="str">
        <f t="shared" si="236"/>
        <v>Age out of range</v>
      </c>
      <c r="Q635" s="23" t="e">
        <f t="shared" si="237"/>
        <v>#DIV/0!</v>
      </c>
      <c r="R635" s="17"/>
      <c r="S635" s="23">
        <v>619</v>
      </c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7"/>
      <c r="AM635" s="47"/>
      <c r="AN635" s="10" t="str">
        <f>IF($Z635="","",IF(OR($V635&lt;2.7,$V635&gt;90),"Age OOR",VLOOKUP(AN$14&amp;"-int-"&amp;$E635,Equations!$G:$I,3,0)+VLOOKUP(AN$14&amp;"-sexo-"&amp;$E635,Equations!$G:$I,3,0)*$U635+VLOOKUP(AN$14&amp;"-edad-"&amp;$E635,Equations!$G:$I,3,0)*$V635+VLOOKUP(AN$14&amp;"-est-"&amp;$E635,Equations!$G:$I,3,0)*(1/$W635)+VLOOKUP(AN$14&amp;"-imc-"&amp;$E635,Equations!$G:$I,3,0)*(1/$Q635)))</f>
        <v/>
      </c>
      <c r="AO635" s="10" t="str">
        <f>IF($Z635="","",IF(OR($V635&lt;2.7,$V635&gt;90),"Age OOR",AN635-1.6449*VLOOKUP(AN$14&amp;"-rse-"&amp;$E635,Equations!$G:$I,3,0)))</f>
        <v/>
      </c>
      <c r="AP635" s="10" t="str">
        <f>IF($Z635="","",IF(OR($V635&lt;2.7,$V635&gt;90),"Age OOR",AN635+1.6449*VLOOKUP(AN$14&amp;"-rse-"&amp;$E635,Equations!$G:$I,3,0)))</f>
        <v/>
      </c>
      <c r="AQ635" s="10" t="str">
        <f t="shared" si="238"/>
        <v/>
      </c>
      <c r="AR635" s="10" t="str">
        <f>IF($Z635="","",IF(OR($V635&lt;2.7,$V635&gt;90),"Age OOR",($Z635-AN635)/VLOOKUP(AN$14&amp;"-rse-"&amp;$E635,Equations!$G:$I,3,0)))</f>
        <v/>
      </c>
      <c r="AS635" s="10" t="str">
        <f>IF($AA635="","",IF(OR($V635&lt;2.7,$V635&gt;90),"Age OOR",VLOOKUP(AS$14&amp;"-int-"&amp;$F635,Equations!$G:$I,3,0)+VLOOKUP(AS$14&amp;"-sexo-"&amp;$F635,Equations!$G:$I,3,0)*$U635+VLOOKUP(AS$14&amp;"-edad-"&amp;$F635,Equations!$G:$I,3,0)*$V635+VLOOKUP(AS$14&amp;"-est-"&amp;$F635,Equations!$G:$I,3,0)*(1/$W635)+VLOOKUP(AS$14&amp;"-imc-"&amp;$F635,Equations!$G:$I,3,0)*(1/$Q635)))</f>
        <v/>
      </c>
      <c r="AT635" s="10" t="str">
        <f>IF($AA635="","",IF(OR($V635&lt;2.7,$V635&gt;90),"Age OOR",AS635-1.6449*VLOOKUP(AS$14&amp;"-rse-"&amp;$F635,Equations!$G:$I,3,0)))</f>
        <v/>
      </c>
      <c r="AU635" s="10" t="str">
        <f>IF($AA635="","",IF(OR($V635&lt;2.7,$V635&gt;90),"Age OOR",AS635+1.6449*VLOOKUP(AS$14&amp;"-rse-"&amp;$F635,Equations!$G:$I,3,0)))</f>
        <v/>
      </c>
      <c r="AV635" s="10" t="str">
        <f t="shared" si="239"/>
        <v/>
      </c>
      <c r="AW635" s="10" t="str">
        <f>IF($AA635="","",IF(OR($V635&lt;2.7,$V635&gt;90),"Age OOR",($AA635-AS635)/VLOOKUP(AS$14&amp;"-rse-"&amp;$F635,Equations!$G:$I,3,0)))</f>
        <v/>
      </c>
      <c r="AX635" s="10" t="str">
        <f>IF($AB635="","",IF(OR($V635&lt;2.7,$V635&gt;90),"Age OOR",VLOOKUP(AX$14&amp;"-int-"&amp;$G635,Equations!$G:$I,3,0)+VLOOKUP(AX$14&amp;"-sexo-"&amp;$G635,Equations!$G:$I,3,0)*$U635+VLOOKUP(AX$14&amp;"-edad-"&amp;$G635,Equations!$G:$I,3,0)*$V635+VLOOKUP(AX$14&amp;"-est-"&amp;$G635,Equations!$G:$I,3,0)*(1/$W635)+VLOOKUP(AX$14&amp;"-imc-"&amp;$G635,Equations!$G:$I,3,0)*(1/$Q635)))</f>
        <v/>
      </c>
      <c r="AY635" s="10" t="str">
        <f>IF($AB635="","",IF(OR($V635&lt;2.7,$V635&gt;90),"Age OOR",AX635-1.6449*VLOOKUP(AX$14&amp;"-rse-"&amp;$G635,Equations!$G:$I,3,0)))</f>
        <v/>
      </c>
      <c r="AZ635" s="10" t="str">
        <f>IF($AB635="","",IF(OR($V635&lt;2.7,$V635&gt;90),"Age OOR",AX635+1.6449*VLOOKUP(AX$14&amp;"-rse-"&amp;$G635,Equations!$G:$I,3,0)))</f>
        <v/>
      </c>
      <c r="BA635" s="10" t="str">
        <f t="shared" si="240"/>
        <v/>
      </c>
      <c r="BB635" s="10" t="str">
        <f>IF($AB635="","",IF(OR($V635&lt;2.7,$V635&gt;90),"Age OOR",($AB635-AX635)/VLOOKUP(AX$14&amp;"-rse-"&amp;$G635,Equations!$G:$I,3,0)))</f>
        <v/>
      </c>
      <c r="BC635" s="10" t="str">
        <f>IF($AC635="","",IF(OR($V635&lt;2.7,$V635&gt;90),"Age OOR",VLOOKUP(BC$14&amp;"-int-"&amp;$H635,Equations!$G:$I,3,0)+VLOOKUP(BC$14&amp;"-sexo-"&amp;$H635,Equations!$G:$I,3,0)*$U635+VLOOKUP(BC$14&amp;"-edad-"&amp;$H635,Equations!$G:$I,3,0)*$V635+VLOOKUP(BC$14&amp;"-est-"&amp;$H635,Equations!$G:$I,3,0)*(1/$W635)+VLOOKUP(BC$14&amp;"-imc-"&amp;$H635,Equations!$G:$I,3,0)*(1/$Q635)))</f>
        <v/>
      </c>
      <c r="BD635" s="10" t="str">
        <f>IF($AC635="","",IF(OR($V635&lt;2.7,$V635&gt;90),"Age OOR",BC635-1.6449*VLOOKUP(BC$14&amp;"-rse-"&amp;$H635,Equations!$G:$I,3,0)))</f>
        <v/>
      </c>
      <c r="BE635" s="10" t="str">
        <f>IF($AC635="","",IF(OR($V635&lt;2.7,$V635&gt;90),"Age OOR",BC635+1.6449*VLOOKUP(BC$14&amp;"-rse-"&amp;$H635,Equations!$G:$I,3,0)))</f>
        <v/>
      </c>
      <c r="BF635" s="10" t="str">
        <f t="shared" si="241"/>
        <v/>
      </c>
      <c r="BG635" s="10" t="str">
        <f>IF($AC635="","",IF(OR($V635&lt;2.7,$V635&gt;90),"Age OOR",($AC635-BC635)/VLOOKUP(BC$14&amp;"-rse-"&amp;$H635,Equations!$G:$I,3,0)))</f>
        <v/>
      </c>
      <c r="BH635" s="10" t="str">
        <f>IF($AD635="","",IF(OR($V635&lt;2.7,$V635&gt;90),"Age OOR",VLOOKUP(BH$14&amp;"-int-"&amp;$I635,Equations!$G:$I,3,0)+VLOOKUP(BH$14&amp;"-sexo-"&amp;$I635,Equations!$G:$I,3,0)*$U635+VLOOKUP(BH$14&amp;"-edad-"&amp;$I635,Equations!$G:$I,3,0)*$V635+VLOOKUP(BH$14&amp;"-est-"&amp;$I635,Equations!$G:$I,3,0)*(1/$W635)+VLOOKUP(BH$14&amp;"-imc-"&amp;$I635,Equations!$G:$I,3,0)*(1/$Q635)))</f>
        <v/>
      </c>
      <c r="BI635" s="10" t="str">
        <f>IF($AD635="","",IF(OR($V635&lt;2.7,$V635&gt;90),"Age OOR",BH635-1.6449*VLOOKUP(BH$14&amp;"-rse-"&amp;$I635,Equations!$G:$I,3,0)))</f>
        <v/>
      </c>
      <c r="BJ635" s="10" t="str">
        <f>IF($AD635="","",IF(OR($V635&lt;2.7,$V635&gt;90),"Age OOR",BH635+1.6449*VLOOKUP(BH$14&amp;"-rse-"&amp;$I635,Equations!$G:$I,3,0)))</f>
        <v/>
      </c>
      <c r="BK635" s="10" t="str">
        <f t="shared" si="242"/>
        <v/>
      </c>
      <c r="BL635" s="10" t="str">
        <f>IF($AD635="","",IF(OR($V635&lt;2.7,$V635&gt;90),"Age OOR",($AD635-BH635)/VLOOKUP(BH$14&amp;"-rse-"&amp;$I635,Equations!$G:$I,3,0)))</f>
        <v/>
      </c>
      <c r="BM635" s="10" t="str">
        <f>IF($AE635="","",IF(OR($V635&lt;2.7,$V635&gt;90),"Age OOR",VLOOKUP(BM$14&amp;"-int-"&amp;$J635,Equations!$G:$I,3,0)+VLOOKUP(BM$14&amp;"-sexo-"&amp;$J635,Equations!$G:$I,3,0)*$U635+VLOOKUP(BM$14&amp;"-edad-"&amp;$J635,Equations!$G:$I,3,0)*$V635+VLOOKUP(BM$14&amp;"-est-"&amp;$J635,Equations!$G:$I,3,0)*(1/$W635)+VLOOKUP(BM$14&amp;"-imc-"&amp;$J635,Equations!$G:$I,3,0)*(1/$Q635)))</f>
        <v/>
      </c>
      <c r="BN635" s="10" t="str">
        <f>IF($AE635="","",IF(OR($V635&lt;2.7,$V635&gt;90),"Age OOR",BM635-1.6449*VLOOKUP(BM$14&amp;"-rse-"&amp;$J635,Equations!$G:$I,3,0)))</f>
        <v/>
      </c>
      <c r="BO635" s="10" t="str">
        <f>IF($AE635="","",IF(OR($V635&lt;2.7,$V635&gt;90),"Age OOR",BM635+1.6449*VLOOKUP(BM$14&amp;"-rse-"&amp;$J635,Equations!$G:$I,3,0)))</f>
        <v/>
      </c>
      <c r="BP635" s="10" t="str">
        <f t="shared" si="243"/>
        <v/>
      </c>
      <c r="BQ635" s="10" t="str">
        <f>IF($AE635="","",IF(OR($V635&lt;2.7,$V635&gt;90),"Age OOR",($AE635-BM635)/VLOOKUP(BM$14&amp;"-rse-"&amp;$J635,Equations!$G:$I,3,0)))</f>
        <v/>
      </c>
      <c r="BR635" s="10" t="str">
        <f>IF($AF635="","",IF(OR($V635&lt;2.7,$V635&gt;90),"Age OOR",VLOOKUP(BR$14&amp;"-int-"&amp;$K635,Equations!$G:$I,3,0)+VLOOKUP(BR$14&amp;"-sexo-"&amp;$K635,Equations!$G:$I,3,0)*$U635+VLOOKUP(BR$14&amp;"-edad-"&amp;$K635,Equations!$G:$I,3,0)*$V635+VLOOKUP(BR$14&amp;"-est-"&amp;$K635,Equations!$G:$I,3,0)*(1/$W635)+VLOOKUP(BR$14&amp;"-imc-"&amp;$K635,Equations!$G:$I,3,0)*(1/$Q635)))</f>
        <v/>
      </c>
      <c r="BS635" s="10" t="str">
        <f>IF($AF635="","",IF(OR($V635&lt;2.7,$V635&gt;90),"Age OOR",BR635-1.6449*VLOOKUP(BR$14&amp;"-rse-"&amp;$K635,Equations!$G:$I,3,0)))</f>
        <v/>
      </c>
      <c r="BT635" s="10" t="str">
        <f>IF($AF635="","",IF(OR($V635&lt;2.7,$V635&gt;90),"Age OOR",BR635+1.6449*VLOOKUP(BR$14&amp;"-rse-"&amp;$K635,Equations!$G:$I,3,0)))</f>
        <v/>
      </c>
      <c r="BU635" s="10" t="str">
        <f t="shared" si="244"/>
        <v/>
      </c>
      <c r="BV635" s="10" t="str">
        <f>IF($AF635="","",IF(OR($V635&lt;2.7,$V635&gt;90),"Age OOR",($AF635-BR635)/VLOOKUP(BR$14&amp;"-rse-"&amp;$K635,Equations!$G:$I,3,0)))</f>
        <v/>
      </c>
      <c r="BW635" s="10" t="str">
        <f>IF($AG635="","",IF(OR($V635&lt;2.7,$V635&gt;90),"Age OOR",VLOOKUP(BW$14&amp;"-int-"&amp;$L635,Equations!$G:$I,3,0)+VLOOKUP(BW$14&amp;"-sexo-"&amp;$L635,Equations!$G:$I,3,0)*$U635+VLOOKUP(BW$14&amp;"-edad-"&amp;$L635,Equations!$G:$I,3,0)*$V635+VLOOKUP(BW$14&amp;"-est-"&amp;$L635,Equations!$G:$I,3,0)*(1/$W635)+VLOOKUP(BW$14&amp;"-imc-"&amp;$L635,Equations!$G:$I,3,0)*(1/$Q635)))</f>
        <v/>
      </c>
      <c r="BX635" s="10" t="str">
        <f>IF($AG635="","",IF(OR($V635&lt;2.7,$V635&gt;90),"Age OOR",BW635-1.6449*VLOOKUP(BW$14&amp;"-rse-"&amp;$L635,Equations!$G:$I,3,0)))</f>
        <v/>
      </c>
      <c r="BY635" s="10" t="str">
        <f>IF($AG635="","",IF(OR($V635&lt;2.7,$V635&gt;90),"Age OOR",BW635+1.6449*VLOOKUP(BW$14&amp;"-rse-"&amp;$L635,Equations!$G:$I,3,0)))</f>
        <v/>
      </c>
      <c r="BZ635" s="10" t="str">
        <f t="shared" si="245"/>
        <v/>
      </c>
      <c r="CA635" s="10" t="str">
        <f>IF($AG635="","",IF(OR($V635&lt;2.7,$V635&gt;90),"Age OOR",($AG635-BW635)/VLOOKUP(BW$14&amp;"-rse-"&amp;$L635,Equations!$G:$I,3,0)))</f>
        <v/>
      </c>
      <c r="CB635" s="10" t="str">
        <f>IF($AH635="","",IF(OR($V635&lt;2.7,$V635&gt;90),"Age OOR",VLOOKUP(CB$14&amp;"-int-"&amp;$M635,Equations!$G:$I,3,0)+VLOOKUP(CB$14&amp;"-sexo-"&amp;$M635,Equations!$G:$I,3,0)*$U635+VLOOKUP(CB$14&amp;"-edad-"&amp;$M635,Equations!$G:$I,3,0)*$V635+VLOOKUP(CB$14&amp;"-est-"&amp;$M635,Equations!$G:$I,3,0)*(1/$W635)+VLOOKUP(CB$14&amp;"-imc-"&amp;$M635,Equations!$G:$I,3,0)*(1/$Q635)))</f>
        <v/>
      </c>
      <c r="CC635" s="10" t="str">
        <f>IF($AH635="","",IF(OR($V635&lt;2.7,$V635&gt;90),"Age OOR",CB635-1.6449*VLOOKUP(CB$14&amp;"-rse-"&amp;$M635,Equations!$G:$I,3,0)))</f>
        <v/>
      </c>
      <c r="CD635" s="10" t="str">
        <f>IF($AH635="","",IF(OR($V635&lt;2.7,$V635&gt;90),"Age OOR",CB635+1.6449*VLOOKUP(CB$14&amp;"-rse-"&amp;$M635,Equations!$G:$I,3,0)))</f>
        <v/>
      </c>
      <c r="CE635" s="10" t="str">
        <f t="shared" si="246"/>
        <v/>
      </c>
      <c r="CF635" s="10" t="str">
        <f>IF($AH635="","",IF(OR($V635&lt;2.7,$V635&gt;90),"Age OOR",($AH635-CB635)/VLOOKUP(CB$14&amp;"-rse-"&amp;$M635,Equations!$G:$I,3,0)))</f>
        <v/>
      </c>
      <c r="CG635" s="10" t="str">
        <f>IF($AI635="","",IF(OR($V635&lt;2.7,$V635&gt;90),"Age OOR",VLOOKUP(CG$14&amp;"-int-"&amp;$N635,Equations!$G:$I,3,0)+VLOOKUP(CG$14&amp;"-sexo-"&amp;$N635,Equations!$G:$I,3,0)*$U635+VLOOKUP(CG$14&amp;"-edad-"&amp;$N635,Equations!$G:$I,3,0)*$V635+VLOOKUP(CG$14&amp;"-est-"&amp;$N635,Equations!$G:$I,3,0)*(1/$W635)+VLOOKUP(CG$14&amp;"-imc-"&amp;$N635,Equations!$G:$I,3,0)*(1/$Q635)))</f>
        <v/>
      </c>
      <c r="CH635" s="10" t="str">
        <f>IF($AI635="","",IF(OR($V635&lt;2.7,$V635&gt;90),"Age OOR",CG635-1.6449*VLOOKUP(CG$14&amp;"-rse-"&amp;$N635,Equations!$G:$I,3,0)))</f>
        <v/>
      </c>
      <c r="CI635" s="10" t="str">
        <f>IF($AI635="","",IF(OR($V635&lt;2.7,$V635&gt;90),"Age OOR",CG635+1.6449*VLOOKUP(CG$14&amp;"-rse-"&amp;$N635,Equations!$G:$I,3,0)))</f>
        <v/>
      </c>
      <c r="CJ635" s="10" t="str">
        <f t="shared" si="247"/>
        <v/>
      </c>
      <c r="CK635" s="10" t="str">
        <f>IF($AI635="","",IF(OR($V635&lt;2.7,$V635&gt;90),"Age OOR",($AI635-CG635)/VLOOKUP(CG$14&amp;"-rse-"&amp;$N635,Equations!$G:$I,3,0)))</f>
        <v/>
      </c>
      <c r="CL635" s="10" t="str">
        <f>IF($AJ635="","",IF(OR($V635&lt;2.7,$V635&gt;90),"Age OOR",VLOOKUP(CL$14&amp;"-int-"&amp;$O635,Equations!$G:$I,3,0)+VLOOKUP(CL$14&amp;"-sexo-"&amp;$O635,Equations!$G:$I,3,0)*$U635+VLOOKUP(CL$14&amp;"-edad-"&amp;$O635,Equations!$G:$I,3,0)*$V635+VLOOKUP(CL$14&amp;"-est-"&amp;$O635,Equations!$G:$I,3,0)*(1/$W635)+VLOOKUP(CL$14&amp;"-imc-"&amp;$O635,Equations!$G:$I,3,0)*(1/$Q635)))</f>
        <v/>
      </c>
      <c r="CM635" s="10" t="str">
        <f>IF($AJ635="","",IF(OR($V635&lt;2.7,$V635&gt;90),"Age OOR",CL635-1.6449*VLOOKUP(CL$14&amp;"-rse-"&amp;$O635,Equations!$G:$I,3,0)))</f>
        <v/>
      </c>
      <c r="CN635" s="10" t="str">
        <f>IF($AJ635="","",IF(OR($V635&lt;2.7,$V635&gt;90),"Age OOR",CL635+1.6449*VLOOKUP(CL$14&amp;"-rse-"&amp;$O635,Equations!$G:$I,3,0)))</f>
        <v/>
      </c>
      <c r="CO635" s="10" t="str">
        <f t="shared" si="248"/>
        <v/>
      </c>
      <c r="CP635" s="10" t="str">
        <f>IF($AJ635="","",IF(OR($V635&lt;2.7,$V635&gt;90),"Age OOR",($AJ635-CL635)/VLOOKUP(CL$14&amp;"-rse-"&amp;$O635,Equations!$G:$I,3,0)))</f>
        <v/>
      </c>
      <c r="CQ635" s="10" t="str">
        <f>IF($AK635="","",IF(OR($V635&lt;2.7,$V635&gt;90),"Age OOR",EXP(VLOOKUP(CQ$14&amp;"-int-"&amp;$P635,Equations!$G:$I,3,0)+VLOOKUP(CQ$14&amp;"-sexo-"&amp;$P635,Equations!$G:$I,3,0)*$U635+VLOOKUP(CQ$14&amp;"-edad-"&amp;$P635,Equations!$G:$I,3,0)*$V635+VLOOKUP(CQ$14&amp;"-est-"&amp;$P635,Equations!$G:$I,3,0)*(1/$W635)+VLOOKUP(CQ$14&amp;"-imc-"&amp;$P635,Equations!$G:$I,3,0)*(1/$Q635))))</f>
        <v/>
      </c>
      <c r="CR635" s="10" t="str">
        <f>IF($AK635="","",IF(OR($V635&lt;2.7,$V635&gt;90),"Age OOR",EXP(LN(CQ635)-1.6449*VLOOKUP(CQ$14&amp;"-rse-"&amp;$P635,Equations!$G:$I,3,0))))</f>
        <v/>
      </c>
      <c r="CS635" s="10" t="str">
        <f>IF($AK635="","",IF(OR($V635&lt;2.7,$V635&gt;90),"Age OOR",EXP(LN(CQ635)+1.6449*VLOOKUP(CQ$14&amp;"-rse-"&amp;$P635,Equations!$G:$I,3,0))))</f>
        <v/>
      </c>
      <c r="CT635" s="10" t="str">
        <f t="shared" si="249"/>
        <v/>
      </c>
      <c r="CU635" s="10" t="str">
        <f>IF($AK635="","",IF(OR($V635&lt;2.7,$V635&gt;90),"Age OOR",(LN($AK635)-LN(CQ635))/VLOOKUP(CQ$14&amp;"-rse-"&amp;$P635,Equations!$G:$I,3,0)))</f>
        <v/>
      </c>
      <c r="CV635" s="47"/>
    </row>
    <row r="636" spans="5:100" x14ac:dyDescent="0.2">
      <c r="E636" s="23" t="str">
        <f t="shared" si="225"/>
        <v>Age out of range</v>
      </c>
      <c r="F636" s="23" t="str">
        <f t="shared" si="226"/>
        <v>Age out of range</v>
      </c>
      <c r="G636" s="23" t="str">
        <f t="shared" si="227"/>
        <v>Age out of range</v>
      </c>
      <c r="H636" s="23" t="str">
        <f t="shared" si="228"/>
        <v>Age out of range</v>
      </c>
      <c r="I636" s="23" t="str">
        <f t="shared" si="229"/>
        <v>Age out of range</v>
      </c>
      <c r="J636" s="23" t="str">
        <f t="shared" si="230"/>
        <v>Age out of range</v>
      </c>
      <c r="K636" s="23" t="str">
        <f t="shared" si="231"/>
        <v>Age out of range</v>
      </c>
      <c r="L636" s="23" t="str">
        <f t="shared" si="232"/>
        <v>Age out of range</v>
      </c>
      <c r="M636" s="23" t="str">
        <f t="shared" si="233"/>
        <v>Age out of range</v>
      </c>
      <c r="N636" s="23" t="str">
        <f t="shared" si="234"/>
        <v>Age out of range</v>
      </c>
      <c r="O636" s="23" t="str">
        <f t="shared" si="235"/>
        <v>Age out of range</v>
      </c>
      <c r="P636" s="23" t="str">
        <f t="shared" si="236"/>
        <v>Age out of range</v>
      </c>
      <c r="Q636" s="23" t="e">
        <f t="shared" si="237"/>
        <v>#DIV/0!</v>
      </c>
      <c r="R636" s="17"/>
      <c r="S636" s="23">
        <v>620</v>
      </c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7"/>
      <c r="AM636" s="47"/>
      <c r="AN636" s="10" t="str">
        <f>IF($Z636="","",IF(OR($V636&lt;2.7,$V636&gt;90),"Age OOR",VLOOKUP(AN$14&amp;"-int-"&amp;$E636,Equations!$G:$I,3,0)+VLOOKUP(AN$14&amp;"-sexo-"&amp;$E636,Equations!$G:$I,3,0)*$U636+VLOOKUP(AN$14&amp;"-edad-"&amp;$E636,Equations!$G:$I,3,0)*$V636+VLOOKUP(AN$14&amp;"-est-"&amp;$E636,Equations!$G:$I,3,0)*(1/$W636)+VLOOKUP(AN$14&amp;"-imc-"&amp;$E636,Equations!$G:$I,3,0)*(1/$Q636)))</f>
        <v/>
      </c>
      <c r="AO636" s="10" t="str">
        <f>IF($Z636="","",IF(OR($V636&lt;2.7,$V636&gt;90),"Age OOR",AN636-1.6449*VLOOKUP(AN$14&amp;"-rse-"&amp;$E636,Equations!$G:$I,3,0)))</f>
        <v/>
      </c>
      <c r="AP636" s="10" t="str">
        <f>IF($Z636="","",IF(OR($V636&lt;2.7,$V636&gt;90),"Age OOR",AN636+1.6449*VLOOKUP(AN$14&amp;"-rse-"&amp;$E636,Equations!$G:$I,3,0)))</f>
        <v/>
      </c>
      <c r="AQ636" s="10" t="str">
        <f t="shared" si="238"/>
        <v/>
      </c>
      <c r="AR636" s="10" t="str">
        <f>IF($Z636="","",IF(OR($V636&lt;2.7,$V636&gt;90),"Age OOR",($Z636-AN636)/VLOOKUP(AN$14&amp;"-rse-"&amp;$E636,Equations!$G:$I,3,0)))</f>
        <v/>
      </c>
      <c r="AS636" s="10" t="str">
        <f>IF($AA636="","",IF(OR($V636&lt;2.7,$V636&gt;90),"Age OOR",VLOOKUP(AS$14&amp;"-int-"&amp;$F636,Equations!$G:$I,3,0)+VLOOKUP(AS$14&amp;"-sexo-"&amp;$F636,Equations!$G:$I,3,0)*$U636+VLOOKUP(AS$14&amp;"-edad-"&amp;$F636,Equations!$G:$I,3,0)*$V636+VLOOKUP(AS$14&amp;"-est-"&amp;$F636,Equations!$G:$I,3,0)*(1/$W636)+VLOOKUP(AS$14&amp;"-imc-"&amp;$F636,Equations!$G:$I,3,0)*(1/$Q636)))</f>
        <v/>
      </c>
      <c r="AT636" s="10" t="str">
        <f>IF($AA636="","",IF(OR($V636&lt;2.7,$V636&gt;90),"Age OOR",AS636-1.6449*VLOOKUP(AS$14&amp;"-rse-"&amp;$F636,Equations!$G:$I,3,0)))</f>
        <v/>
      </c>
      <c r="AU636" s="10" t="str">
        <f>IF($AA636="","",IF(OR($V636&lt;2.7,$V636&gt;90),"Age OOR",AS636+1.6449*VLOOKUP(AS$14&amp;"-rse-"&amp;$F636,Equations!$G:$I,3,0)))</f>
        <v/>
      </c>
      <c r="AV636" s="10" t="str">
        <f t="shared" si="239"/>
        <v/>
      </c>
      <c r="AW636" s="10" t="str">
        <f>IF($AA636="","",IF(OR($V636&lt;2.7,$V636&gt;90),"Age OOR",($AA636-AS636)/VLOOKUP(AS$14&amp;"-rse-"&amp;$F636,Equations!$G:$I,3,0)))</f>
        <v/>
      </c>
      <c r="AX636" s="10" t="str">
        <f>IF($AB636="","",IF(OR($V636&lt;2.7,$V636&gt;90),"Age OOR",VLOOKUP(AX$14&amp;"-int-"&amp;$G636,Equations!$G:$I,3,0)+VLOOKUP(AX$14&amp;"-sexo-"&amp;$G636,Equations!$G:$I,3,0)*$U636+VLOOKUP(AX$14&amp;"-edad-"&amp;$G636,Equations!$G:$I,3,0)*$V636+VLOOKUP(AX$14&amp;"-est-"&amp;$G636,Equations!$G:$I,3,0)*(1/$W636)+VLOOKUP(AX$14&amp;"-imc-"&amp;$G636,Equations!$G:$I,3,0)*(1/$Q636)))</f>
        <v/>
      </c>
      <c r="AY636" s="10" t="str">
        <f>IF($AB636="","",IF(OR($V636&lt;2.7,$V636&gt;90),"Age OOR",AX636-1.6449*VLOOKUP(AX$14&amp;"-rse-"&amp;$G636,Equations!$G:$I,3,0)))</f>
        <v/>
      </c>
      <c r="AZ636" s="10" t="str">
        <f>IF($AB636="","",IF(OR($V636&lt;2.7,$V636&gt;90),"Age OOR",AX636+1.6449*VLOOKUP(AX$14&amp;"-rse-"&amp;$G636,Equations!$G:$I,3,0)))</f>
        <v/>
      </c>
      <c r="BA636" s="10" t="str">
        <f t="shared" si="240"/>
        <v/>
      </c>
      <c r="BB636" s="10" t="str">
        <f>IF($AB636="","",IF(OR($V636&lt;2.7,$V636&gt;90),"Age OOR",($AB636-AX636)/VLOOKUP(AX$14&amp;"-rse-"&amp;$G636,Equations!$G:$I,3,0)))</f>
        <v/>
      </c>
      <c r="BC636" s="10" t="str">
        <f>IF($AC636="","",IF(OR($V636&lt;2.7,$V636&gt;90),"Age OOR",VLOOKUP(BC$14&amp;"-int-"&amp;$H636,Equations!$G:$I,3,0)+VLOOKUP(BC$14&amp;"-sexo-"&amp;$H636,Equations!$G:$I,3,0)*$U636+VLOOKUP(BC$14&amp;"-edad-"&amp;$H636,Equations!$G:$I,3,0)*$V636+VLOOKUP(BC$14&amp;"-est-"&amp;$H636,Equations!$G:$I,3,0)*(1/$W636)+VLOOKUP(BC$14&amp;"-imc-"&amp;$H636,Equations!$G:$I,3,0)*(1/$Q636)))</f>
        <v/>
      </c>
      <c r="BD636" s="10" t="str">
        <f>IF($AC636="","",IF(OR($V636&lt;2.7,$V636&gt;90),"Age OOR",BC636-1.6449*VLOOKUP(BC$14&amp;"-rse-"&amp;$H636,Equations!$G:$I,3,0)))</f>
        <v/>
      </c>
      <c r="BE636" s="10" t="str">
        <f>IF($AC636="","",IF(OR($V636&lt;2.7,$V636&gt;90),"Age OOR",BC636+1.6449*VLOOKUP(BC$14&amp;"-rse-"&amp;$H636,Equations!$G:$I,3,0)))</f>
        <v/>
      </c>
      <c r="BF636" s="10" t="str">
        <f t="shared" si="241"/>
        <v/>
      </c>
      <c r="BG636" s="10" t="str">
        <f>IF($AC636="","",IF(OR($V636&lt;2.7,$V636&gt;90),"Age OOR",($AC636-BC636)/VLOOKUP(BC$14&amp;"-rse-"&amp;$H636,Equations!$G:$I,3,0)))</f>
        <v/>
      </c>
      <c r="BH636" s="10" t="str">
        <f>IF($AD636="","",IF(OR($V636&lt;2.7,$V636&gt;90),"Age OOR",VLOOKUP(BH$14&amp;"-int-"&amp;$I636,Equations!$G:$I,3,0)+VLOOKUP(BH$14&amp;"-sexo-"&amp;$I636,Equations!$G:$I,3,0)*$U636+VLOOKUP(BH$14&amp;"-edad-"&amp;$I636,Equations!$G:$I,3,0)*$V636+VLOOKUP(BH$14&amp;"-est-"&amp;$I636,Equations!$G:$I,3,0)*(1/$W636)+VLOOKUP(BH$14&amp;"-imc-"&amp;$I636,Equations!$G:$I,3,0)*(1/$Q636)))</f>
        <v/>
      </c>
      <c r="BI636" s="10" t="str">
        <f>IF($AD636="","",IF(OR($V636&lt;2.7,$V636&gt;90),"Age OOR",BH636-1.6449*VLOOKUP(BH$14&amp;"-rse-"&amp;$I636,Equations!$G:$I,3,0)))</f>
        <v/>
      </c>
      <c r="BJ636" s="10" t="str">
        <f>IF($AD636="","",IF(OR($V636&lt;2.7,$V636&gt;90),"Age OOR",BH636+1.6449*VLOOKUP(BH$14&amp;"-rse-"&amp;$I636,Equations!$G:$I,3,0)))</f>
        <v/>
      </c>
      <c r="BK636" s="10" t="str">
        <f t="shared" si="242"/>
        <v/>
      </c>
      <c r="BL636" s="10" t="str">
        <f>IF($AD636="","",IF(OR($V636&lt;2.7,$V636&gt;90),"Age OOR",($AD636-BH636)/VLOOKUP(BH$14&amp;"-rse-"&amp;$I636,Equations!$G:$I,3,0)))</f>
        <v/>
      </c>
      <c r="BM636" s="10" t="str">
        <f>IF($AE636="","",IF(OR($V636&lt;2.7,$V636&gt;90),"Age OOR",VLOOKUP(BM$14&amp;"-int-"&amp;$J636,Equations!$G:$I,3,0)+VLOOKUP(BM$14&amp;"-sexo-"&amp;$J636,Equations!$G:$I,3,0)*$U636+VLOOKUP(BM$14&amp;"-edad-"&amp;$J636,Equations!$G:$I,3,0)*$V636+VLOOKUP(BM$14&amp;"-est-"&amp;$J636,Equations!$G:$I,3,0)*(1/$W636)+VLOOKUP(BM$14&amp;"-imc-"&amp;$J636,Equations!$G:$I,3,0)*(1/$Q636)))</f>
        <v/>
      </c>
      <c r="BN636" s="10" t="str">
        <f>IF($AE636="","",IF(OR($V636&lt;2.7,$V636&gt;90),"Age OOR",BM636-1.6449*VLOOKUP(BM$14&amp;"-rse-"&amp;$J636,Equations!$G:$I,3,0)))</f>
        <v/>
      </c>
      <c r="BO636" s="10" t="str">
        <f>IF($AE636="","",IF(OR($V636&lt;2.7,$V636&gt;90),"Age OOR",BM636+1.6449*VLOOKUP(BM$14&amp;"-rse-"&amp;$J636,Equations!$G:$I,3,0)))</f>
        <v/>
      </c>
      <c r="BP636" s="10" t="str">
        <f t="shared" si="243"/>
        <v/>
      </c>
      <c r="BQ636" s="10" t="str">
        <f>IF($AE636="","",IF(OR($V636&lt;2.7,$V636&gt;90),"Age OOR",($AE636-BM636)/VLOOKUP(BM$14&amp;"-rse-"&amp;$J636,Equations!$G:$I,3,0)))</f>
        <v/>
      </c>
      <c r="BR636" s="10" t="str">
        <f>IF($AF636="","",IF(OR($V636&lt;2.7,$V636&gt;90),"Age OOR",VLOOKUP(BR$14&amp;"-int-"&amp;$K636,Equations!$G:$I,3,0)+VLOOKUP(BR$14&amp;"-sexo-"&amp;$K636,Equations!$G:$I,3,0)*$U636+VLOOKUP(BR$14&amp;"-edad-"&amp;$K636,Equations!$G:$I,3,0)*$V636+VLOOKUP(BR$14&amp;"-est-"&amp;$K636,Equations!$G:$I,3,0)*(1/$W636)+VLOOKUP(BR$14&amp;"-imc-"&amp;$K636,Equations!$G:$I,3,0)*(1/$Q636)))</f>
        <v/>
      </c>
      <c r="BS636" s="10" t="str">
        <f>IF($AF636="","",IF(OR($V636&lt;2.7,$V636&gt;90),"Age OOR",BR636-1.6449*VLOOKUP(BR$14&amp;"-rse-"&amp;$K636,Equations!$G:$I,3,0)))</f>
        <v/>
      </c>
      <c r="BT636" s="10" t="str">
        <f>IF($AF636="","",IF(OR($V636&lt;2.7,$V636&gt;90),"Age OOR",BR636+1.6449*VLOOKUP(BR$14&amp;"-rse-"&amp;$K636,Equations!$G:$I,3,0)))</f>
        <v/>
      </c>
      <c r="BU636" s="10" t="str">
        <f t="shared" si="244"/>
        <v/>
      </c>
      <c r="BV636" s="10" t="str">
        <f>IF($AF636="","",IF(OR($V636&lt;2.7,$V636&gt;90),"Age OOR",($AF636-BR636)/VLOOKUP(BR$14&amp;"-rse-"&amp;$K636,Equations!$G:$I,3,0)))</f>
        <v/>
      </c>
      <c r="BW636" s="10" t="str">
        <f>IF($AG636="","",IF(OR($V636&lt;2.7,$V636&gt;90),"Age OOR",VLOOKUP(BW$14&amp;"-int-"&amp;$L636,Equations!$G:$I,3,0)+VLOOKUP(BW$14&amp;"-sexo-"&amp;$L636,Equations!$G:$I,3,0)*$U636+VLOOKUP(BW$14&amp;"-edad-"&amp;$L636,Equations!$G:$I,3,0)*$V636+VLOOKUP(BW$14&amp;"-est-"&amp;$L636,Equations!$G:$I,3,0)*(1/$W636)+VLOOKUP(BW$14&amp;"-imc-"&amp;$L636,Equations!$G:$I,3,0)*(1/$Q636)))</f>
        <v/>
      </c>
      <c r="BX636" s="10" t="str">
        <f>IF($AG636="","",IF(OR($V636&lt;2.7,$V636&gt;90),"Age OOR",BW636-1.6449*VLOOKUP(BW$14&amp;"-rse-"&amp;$L636,Equations!$G:$I,3,0)))</f>
        <v/>
      </c>
      <c r="BY636" s="10" t="str">
        <f>IF($AG636="","",IF(OR($V636&lt;2.7,$V636&gt;90),"Age OOR",BW636+1.6449*VLOOKUP(BW$14&amp;"-rse-"&amp;$L636,Equations!$G:$I,3,0)))</f>
        <v/>
      </c>
      <c r="BZ636" s="10" t="str">
        <f t="shared" si="245"/>
        <v/>
      </c>
      <c r="CA636" s="10" t="str">
        <f>IF($AG636="","",IF(OR($V636&lt;2.7,$V636&gt;90),"Age OOR",($AG636-BW636)/VLOOKUP(BW$14&amp;"-rse-"&amp;$L636,Equations!$G:$I,3,0)))</f>
        <v/>
      </c>
      <c r="CB636" s="10" t="str">
        <f>IF($AH636="","",IF(OR($V636&lt;2.7,$V636&gt;90),"Age OOR",VLOOKUP(CB$14&amp;"-int-"&amp;$M636,Equations!$G:$I,3,0)+VLOOKUP(CB$14&amp;"-sexo-"&amp;$M636,Equations!$G:$I,3,0)*$U636+VLOOKUP(CB$14&amp;"-edad-"&amp;$M636,Equations!$G:$I,3,0)*$V636+VLOOKUP(CB$14&amp;"-est-"&amp;$M636,Equations!$G:$I,3,0)*(1/$W636)+VLOOKUP(CB$14&amp;"-imc-"&amp;$M636,Equations!$G:$I,3,0)*(1/$Q636)))</f>
        <v/>
      </c>
      <c r="CC636" s="10" t="str">
        <f>IF($AH636="","",IF(OR($V636&lt;2.7,$V636&gt;90),"Age OOR",CB636-1.6449*VLOOKUP(CB$14&amp;"-rse-"&amp;$M636,Equations!$G:$I,3,0)))</f>
        <v/>
      </c>
      <c r="CD636" s="10" t="str">
        <f>IF($AH636="","",IF(OR($V636&lt;2.7,$V636&gt;90),"Age OOR",CB636+1.6449*VLOOKUP(CB$14&amp;"-rse-"&amp;$M636,Equations!$G:$I,3,0)))</f>
        <v/>
      </c>
      <c r="CE636" s="10" t="str">
        <f t="shared" si="246"/>
        <v/>
      </c>
      <c r="CF636" s="10" t="str">
        <f>IF($AH636="","",IF(OR($V636&lt;2.7,$V636&gt;90),"Age OOR",($AH636-CB636)/VLOOKUP(CB$14&amp;"-rse-"&amp;$M636,Equations!$G:$I,3,0)))</f>
        <v/>
      </c>
      <c r="CG636" s="10" t="str">
        <f>IF($AI636="","",IF(OR($V636&lt;2.7,$V636&gt;90),"Age OOR",VLOOKUP(CG$14&amp;"-int-"&amp;$N636,Equations!$G:$I,3,0)+VLOOKUP(CG$14&amp;"-sexo-"&amp;$N636,Equations!$G:$I,3,0)*$U636+VLOOKUP(CG$14&amp;"-edad-"&amp;$N636,Equations!$G:$I,3,0)*$V636+VLOOKUP(CG$14&amp;"-est-"&amp;$N636,Equations!$G:$I,3,0)*(1/$W636)+VLOOKUP(CG$14&amp;"-imc-"&amp;$N636,Equations!$G:$I,3,0)*(1/$Q636)))</f>
        <v/>
      </c>
      <c r="CH636" s="10" t="str">
        <f>IF($AI636="","",IF(OR($V636&lt;2.7,$V636&gt;90),"Age OOR",CG636-1.6449*VLOOKUP(CG$14&amp;"-rse-"&amp;$N636,Equations!$G:$I,3,0)))</f>
        <v/>
      </c>
      <c r="CI636" s="10" t="str">
        <f>IF($AI636="","",IF(OR($V636&lt;2.7,$V636&gt;90),"Age OOR",CG636+1.6449*VLOOKUP(CG$14&amp;"-rse-"&amp;$N636,Equations!$G:$I,3,0)))</f>
        <v/>
      </c>
      <c r="CJ636" s="10" t="str">
        <f t="shared" si="247"/>
        <v/>
      </c>
      <c r="CK636" s="10" t="str">
        <f>IF($AI636="","",IF(OR($V636&lt;2.7,$V636&gt;90),"Age OOR",($AI636-CG636)/VLOOKUP(CG$14&amp;"-rse-"&amp;$N636,Equations!$G:$I,3,0)))</f>
        <v/>
      </c>
      <c r="CL636" s="10" t="str">
        <f>IF($AJ636="","",IF(OR($V636&lt;2.7,$V636&gt;90),"Age OOR",VLOOKUP(CL$14&amp;"-int-"&amp;$O636,Equations!$G:$I,3,0)+VLOOKUP(CL$14&amp;"-sexo-"&amp;$O636,Equations!$G:$I,3,0)*$U636+VLOOKUP(CL$14&amp;"-edad-"&amp;$O636,Equations!$G:$I,3,0)*$V636+VLOOKUP(CL$14&amp;"-est-"&amp;$O636,Equations!$G:$I,3,0)*(1/$W636)+VLOOKUP(CL$14&amp;"-imc-"&amp;$O636,Equations!$G:$I,3,0)*(1/$Q636)))</f>
        <v/>
      </c>
      <c r="CM636" s="10" t="str">
        <f>IF($AJ636="","",IF(OR($V636&lt;2.7,$V636&gt;90),"Age OOR",CL636-1.6449*VLOOKUP(CL$14&amp;"-rse-"&amp;$O636,Equations!$G:$I,3,0)))</f>
        <v/>
      </c>
      <c r="CN636" s="10" t="str">
        <f>IF($AJ636="","",IF(OR($V636&lt;2.7,$V636&gt;90),"Age OOR",CL636+1.6449*VLOOKUP(CL$14&amp;"-rse-"&amp;$O636,Equations!$G:$I,3,0)))</f>
        <v/>
      </c>
      <c r="CO636" s="10" t="str">
        <f t="shared" si="248"/>
        <v/>
      </c>
      <c r="CP636" s="10" t="str">
        <f>IF($AJ636="","",IF(OR($V636&lt;2.7,$V636&gt;90),"Age OOR",($AJ636-CL636)/VLOOKUP(CL$14&amp;"-rse-"&amp;$O636,Equations!$G:$I,3,0)))</f>
        <v/>
      </c>
      <c r="CQ636" s="10" t="str">
        <f>IF($AK636="","",IF(OR($V636&lt;2.7,$V636&gt;90),"Age OOR",EXP(VLOOKUP(CQ$14&amp;"-int-"&amp;$P636,Equations!$G:$I,3,0)+VLOOKUP(CQ$14&amp;"-sexo-"&amp;$P636,Equations!$G:$I,3,0)*$U636+VLOOKUP(CQ$14&amp;"-edad-"&amp;$P636,Equations!$G:$I,3,0)*$V636+VLOOKUP(CQ$14&amp;"-est-"&amp;$P636,Equations!$G:$I,3,0)*(1/$W636)+VLOOKUP(CQ$14&amp;"-imc-"&amp;$P636,Equations!$G:$I,3,0)*(1/$Q636))))</f>
        <v/>
      </c>
      <c r="CR636" s="10" t="str">
        <f>IF($AK636="","",IF(OR($V636&lt;2.7,$V636&gt;90),"Age OOR",EXP(LN(CQ636)-1.6449*VLOOKUP(CQ$14&amp;"-rse-"&amp;$P636,Equations!$G:$I,3,0))))</f>
        <v/>
      </c>
      <c r="CS636" s="10" t="str">
        <f>IF($AK636="","",IF(OR($V636&lt;2.7,$V636&gt;90),"Age OOR",EXP(LN(CQ636)+1.6449*VLOOKUP(CQ$14&amp;"-rse-"&amp;$P636,Equations!$G:$I,3,0))))</f>
        <v/>
      </c>
      <c r="CT636" s="10" t="str">
        <f t="shared" si="249"/>
        <v/>
      </c>
      <c r="CU636" s="10" t="str">
        <f>IF($AK636="","",IF(OR($V636&lt;2.7,$V636&gt;90),"Age OOR",(LN($AK636)-LN(CQ636))/VLOOKUP(CQ$14&amp;"-rse-"&amp;$P636,Equations!$G:$I,3,0)))</f>
        <v/>
      </c>
      <c r="CV636" s="47"/>
    </row>
    <row r="637" spans="5:100" x14ac:dyDescent="0.2">
      <c r="E637" s="23" t="str">
        <f t="shared" si="225"/>
        <v>Age out of range</v>
      </c>
      <c r="F637" s="23" t="str">
        <f t="shared" si="226"/>
        <v>Age out of range</v>
      </c>
      <c r="G637" s="23" t="str">
        <f t="shared" si="227"/>
        <v>Age out of range</v>
      </c>
      <c r="H637" s="23" t="str">
        <f t="shared" si="228"/>
        <v>Age out of range</v>
      </c>
      <c r="I637" s="23" t="str">
        <f t="shared" si="229"/>
        <v>Age out of range</v>
      </c>
      <c r="J637" s="23" t="str">
        <f t="shared" si="230"/>
        <v>Age out of range</v>
      </c>
      <c r="K637" s="23" t="str">
        <f t="shared" si="231"/>
        <v>Age out of range</v>
      </c>
      <c r="L637" s="23" t="str">
        <f t="shared" si="232"/>
        <v>Age out of range</v>
      </c>
      <c r="M637" s="23" t="str">
        <f t="shared" si="233"/>
        <v>Age out of range</v>
      </c>
      <c r="N637" s="23" t="str">
        <f t="shared" si="234"/>
        <v>Age out of range</v>
      </c>
      <c r="O637" s="23" t="str">
        <f t="shared" si="235"/>
        <v>Age out of range</v>
      </c>
      <c r="P637" s="23" t="str">
        <f t="shared" si="236"/>
        <v>Age out of range</v>
      </c>
      <c r="Q637" s="23" t="e">
        <f t="shared" si="237"/>
        <v>#DIV/0!</v>
      </c>
      <c r="R637" s="17"/>
      <c r="S637" s="23">
        <v>621</v>
      </c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7"/>
      <c r="AM637" s="47"/>
      <c r="AN637" s="10" t="str">
        <f>IF($Z637="","",IF(OR($V637&lt;2.7,$V637&gt;90),"Age OOR",VLOOKUP(AN$14&amp;"-int-"&amp;$E637,Equations!$G:$I,3,0)+VLOOKUP(AN$14&amp;"-sexo-"&amp;$E637,Equations!$G:$I,3,0)*$U637+VLOOKUP(AN$14&amp;"-edad-"&amp;$E637,Equations!$G:$I,3,0)*$V637+VLOOKUP(AN$14&amp;"-est-"&amp;$E637,Equations!$G:$I,3,0)*(1/$W637)+VLOOKUP(AN$14&amp;"-imc-"&amp;$E637,Equations!$G:$I,3,0)*(1/$Q637)))</f>
        <v/>
      </c>
      <c r="AO637" s="10" t="str">
        <f>IF($Z637="","",IF(OR($V637&lt;2.7,$V637&gt;90),"Age OOR",AN637-1.6449*VLOOKUP(AN$14&amp;"-rse-"&amp;$E637,Equations!$G:$I,3,0)))</f>
        <v/>
      </c>
      <c r="AP637" s="10" t="str">
        <f>IF($Z637="","",IF(OR($V637&lt;2.7,$V637&gt;90),"Age OOR",AN637+1.6449*VLOOKUP(AN$14&amp;"-rse-"&amp;$E637,Equations!$G:$I,3,0)))</f>
        <v/>
      </c>
      <c r="AQ637" s="10" t="str">
        <f t="shared" si="238"/>
        <v/>
      </c>
      <c r="AR637" s="10" t="str">
        <f>IF($Z637="","",IF(OR($V637&lt;2.7,$V637&gt;90),"Age OOR",($Z637-AN637)/VLOOKUP(AN$14&amp;"-rse-"&amp;$E637,Equations!$G:$I,3,0)))</f>
        <v/>
      </c>
      <c r="AS637" s="10" t="str">
        <f>IF($AA637="","",IF(OR($V637&lt;2.7,$V637&gt;90),"Age OOR",VLOOKUP(AS$14&amp;"-int-"&amp;$F637,Equations!$G:$I,3,0)+VLOOKUP(AS$14&amp;"-sexo-"&amp;$F637,Equations!$G:$I,3,0)*$U637+VLOOKUP(AS$14&amp;"-edad-"&amp;$F637,Equations!$G:$I,3,0)*$V637+VLOOKUP(AS$14&amp;"-est-"&amp;$F637,Equations!$G:$I,3,0)*(1/$W637)+VLOOKUP(AS$14&amp;"-imc-"&amp;$F637,Equations!$G:$I,3,0)*(1/$Q637)))</f>
        <v/>
      </c>
      <c r="AT637" s="10" t="str">
        <f>IF($AA637="","",IF(OR($V637&lt;2.7,$V637&gt;90),"Age OOR",AS637-1.6449*VLOOKUP(AS$14&amp;"-rse-"&amp;$F637,Equations!$G:$I,3,0)))</f>
        <v/>
      </c>
      <c r="AU637" s="10" t="str">
        <f>IF($AA637="","",IF(OR($V637&lt;2.7,$V637&gt;90),"Age OOR",AS637+1.6449*VLOOKUP(AS$14&amp;"-rse-"&amp;$F637,Equations!$G:$I,3,0)))</f>
        <v/>
      </c>
      <c r="AV637" s="10" t="str">
        <f t="shared" si="239"/>
        <v/>
      </c>
      <c r="AW637" s="10" t="str">
        <f>IF($AA637="","",IF(OR($V637&lt;2.7,$V637&gt;90),"Age OOR",($AA637-AS637)/VLOOKUP(AS$14&amp;"-rse-"&amp;$F637,Equations!$G:$I,3,0)))</f>
        <v/>
      </c>
      <c r="AX637" s="10" t="str">
        <f>IF($AB637="","",IF(OR($V637&lt;2.7,$V637&gt;90),"Age OOR",VLOOKUP(AX$14&amp;"-int-"&amp;$G637,Equations!$G:$I,3,0)+VLOOKUP(AX$14&amp;"-sexo-"&amp;$G637,Equations!$G:$I,3,0)*$U637+VLOOKUP(AX$14&amp;"-edad-"&amp;$G637,Equations!$G:$I,3,0)*$V637+VLOOKUP(AX$14&amp;"-est-"&amp;$G637,Equations!$G:$I,3,0)*(1/$W637)+VLOOKUP(AX$14&amp;"-imc-"&amp;$G637,Equations!$G:$I,3,0)*(1/$Q637)))</f>
        <v/>
      </c>
      <c r="AY637" s="10" t="str">
        <f>IF($AB637="","",IF(OR($V637&lt;2.7,$V637&gt;90),"Age OOR",AX637-1.6449*VLOOKUP(AX$14&amp;"-rse-"&amp;$G637,Equations!$G:$I,3,0)))</f>
        <v/>
      </c>
      <c r="AZ637" s="10" t="str">
        <f>IF($AB637="","",IF(OR($V637&lt;2.7,$V637&gt;90),"Age OOR",AX637+1.6449*VLOOKUP(AX$14&amp;"-rse-"&amp;$G637,Equations!$G:$I,3,0)))</f>
        <v/>
      </c>
      <c r="BA637" s="10" t="str">
        <f t="shared" si="240"/>
        <v/>
      </c>
      <c r="BB637" s="10" t="str">
        <f>IF($AB637="","",IF(OR($V637&lt;2.7,$V637&gt;90),"Age OOR",($AB637-AX637)/VLOOKUP(AX$14&amp;"-rse-"&amp;$G637,Equations!$G:$I,3,0)))</f>
        <v/>
      </c>
      <c r="BC637" s="10" t="str">
        <f>IF($AC637="","",IF(OR($V637&lt;2.7,$V637&gt;90),"Age OOR",VLOOKUP(BC$14&amp;"-int-"&amp;$H637,Equations!$G:$I,3,0)+VLOOKUP(BC$14&amp;"-sexo-"&amp;$H637,Equations!$G:$I,3,0)*$U637+VLOOKUP(BC$14&amp;"-edad-"&amp;$H637,Equations!$G:$I,3,0)*$V637+VLOOKUP(BC$14&amp;"-est-"&amp;$H637,Equations!$G:$I,3,0)*(1/$W637)+VLOOKUP(BC$14&amp;"-imc-"&amp;$H637,Equations!$G:$I,3,0)*(1/$Q637)))</f>
        <v/>
      </c>
      <c r="BD637" s="10" t="str">
        <f>IF($AC637="","",IF(OR($V637&lt;2.7,$V637&gt;90),"Age OOR",BC637-1.6449*VLOOKUP(BC$14&amp;"-rse-"&amp;$H637,Equations!$G:$I,3,0)))</f>
        <v/>
      </c>
      <c r="BE637" s="10" t="str">
        <f>IF($AC637="","",IF(OR($V637&lt;2.7,$V637&gt;90),"Age OOR",BC637+1.6449*VLOOKUP(BC$14&amp;"-rse-"&amp;$H637,Equations!$G:$I,3,0)))</f>
        <v/>
      </c>
      <c r="BF637" s="10" t="str">
        <f t="shared" si="241"/>
        <v/>
      </c>
      <c r="BG637" s="10" t="str">
        <f>IF($AC637="","",IF(OR($V637&lt;2.7,$V637&gt;90),"Age OOR",($AC637-BC637)/VLOOKUP(BC$14&amp;"-rse-"&amp;$H637,Equations!$G:$I,3,0)))</f>
        <v/>
      </c>
      <c r="BH637" s="10" t="str">
        <f>IF($AD637="","",IF(OR($V637&lt;2.7,$V637&gt;90),"Age OOR",VLOOKUP(BH$14&amp;"-int-"&amp;$I637,Equations!$G:$I,3,0)+VLOOKUP(BH$14&amp;"-sexo-"&amp;$I637,Equations!$G:$I,3,0)*$U637+VLOOKUP(BH$14&amp;"-edad-"&amp;$I637,Equations!$G:$I,3,0)*$V637+VLOOKUP(BH$14&amp;"-est-"&amp;$I637,Equations!$G:$I,3,0)*(1/$W637)+VLOOKUP(BH$14&amp;"-imc-"&amp;$I637,Equations!$G:$I,3,0)*(1/$Q637)))</f>
        <v/>
      </c>
      <c r="BI637" s="10" t="str">
        <f>IF($AD637="","",IF(OR($V637&lt;2.7,$V637&gt;90),"Age OOR",BH637-1.6449*VLOOKUP(BH$14&amp;"-rse-"&amp;$I637,Equations!$G:$I,3,0)))</f>
        <v/>
      </c>
      <c r="BJ637" s="10" t="str">
        <f>IF($AD637="","",IF(OR($V637&lt;2.7,$V637&gt;90),"Age OOR",BH637+1.6449*VLOOKUP(BH$14&amp;"-rse-"&amp;$I637,Equations!$G:$I,3,0)))</f>
        <v/>
      </c>
      <c r="BK637" s="10" t="str">
        <f t="shared" si="242"/>
        <v/>
      </c>
      <c r="BL637" s="10" t="str">
        <f>IF($AD637="","",IF(OR($V637&lt;2.7,$V637&gt;90),"Age OOR",($AD637-BH637)/VLOOKUP(BH$14&amp;"-rse-"&amp;$I637,Equations!$G:$I,3,0)))</f>
        <v/>
      </c>
      <c r="BM637" s="10" t="str">
        <f>IF($AE637="","",IF(OR($V637&lt;2.7,$V637&gt;90),"Age OOR",VLOOKUP(BM$14&amp;"-int-"&amp;$J637,Equations!$G:$I,3,0)+VLOOKUP(BM$14&amp;"-sexo-"&amp;$J637,Equations!$G:$I,3,0)*$U637+VLOOKUP(BM$14&amp;"-edad-"&amp;$J637,Equations!$G:$I,3,0)*$V637+VLOOKUP(BM$14&amp;"-est-"&amp;$J637,Equations!$G:$I,3,0)*(1/$W637)+VLOOKUP(BM$14&amp;"-imc-"&amp;$J637,Equations!$G:$I,3,0)*(1/$Q637)))</f>
        <v/>
      </c>
      <c r="BN637" s="10" t="str">
        <f>IF($AE637="","",IF(OR($V637&lt;2.7,$V637&gt;90),"Age OOR",BM637-1.6449*VLOOKUP(BM$14&amp;"-rse-"&amp;$J637,Equations!$G:$I,3,0)))</f>
        <v/>
      </c>
      <c r="BO637" s="10" t="str">
        <f>IF($AE637="","",IF(OR($V637&lt;2.7,$V637&gt;90),"Age OOR",BM637+1.6449*VLOOKUP(BM$14&amp;"-rse-"&amp;$J637,Equations!$G:$I,3,0)))</f>
        <v/>
      </c>
      <c r="BP637" s="10" t="str">
        <f t="shared" si="243"/>
        <v/>
      </c>
      <c r="BQ637" s="10" t="str">
        <f>IF($AE637="","",IF(OR($V637&lt;2.7,$V637&gt;90),"Age OOR",($AE637-BM637)/VLOOKUP(BM$14&amp;"-rse-"&amp;$J637,Equations!$G:$I,3,0)))</f>
        <v/>
      </c>
      <c r="BR637" s="10" t="str">
        <f>IF($AF637="","",IF(OR($V637&lt;2.7,$V637&gt;90),"Age OOR",VLOOKUP(BR$14&amp;"-int-"&amp;$K637,Equations!$G:$I,3,0)+VLOOKUP(BR$14&amp;"-sexo-"&amp;$K637,Equations!$G:$I,3,0)*$U637+VLOOKUP(BR$14&amp;"-edad-"&amp;$K637,Equations!$G:$I,3,0)*$V637+VLOOKUP(BR$14&amp;"-est-"&amp;$K637,Equations!$G:$I,3,0)*(1/$W637)+VLOOKUP(BR$14&amp;"-imc-"&amp;$K637,Equations!$G:$I,3,0)*(1/$Q637)))</f>
        <v/>
      </c>
      <c r="BS637" s="10" t="str">
        <f>IF($AF637="","",IF(OR($V637&lt;2.7,$V637&gt;90),"Age OOR",BR637-1.6449*VLOOKUP(BR$14&amp;"-rse-"&amp;$K637,Equations!$G:$I,3,0)))</f>
        <v/>
      </c>
      <c r="BT637" s="10" t="str">
        <f>IF($AF637="","",IF(OR($V637&lt;2.7,$V637&gt;90),"Age OOR",BR637+1.6449*VLOOKUP(BR$14&amp;"-rse-"&amp;$K637,Equations!$G:$I,3,0)))</f>
        <v/>
      </c>
      <c r="BU637" s="10" t="str">
        <f t="shared" si="244"/>
        <v/>
      </c>
      <c r="BV637" s="10" t="str">
        <f>IF($AF637="","",IF(OR($V637&lt;2.7,$V637&gt;90),"Age OOR",($AF637-BR637)/VLOOKUP(BR$14&amp;"-rse-"&amp;$K637,Equations!$G:$I,3,0)))</f>
        <v/>
      </c>
      <c r="BW637" s="10" t="str">
        <f>IF($AG637="","",IF(OR($V637&lt;2.7,$V637&gt;90),"Age OOR",VLOOKUP(BW$14&amp;"-int-"&amp;$L637,Equations!$G:$I,3,0)+VLOOKUP(BW$14&amp;"-sexo-"&amp;$L637,Equations!$G:$I,3,0)*$U637+VLOOKUP(BW$14&amp;"-edad-"&amp;$L637,Equations!$G:$I,3,0)*$V637+VLOOKUP(BW$14&amp;"-est-"&amp;$L637,Equations!$G:$I,3,0)*(1/$W637)+VLOOKUP(BW$14&amp;"-imc-"&amp;$L637,Equations!$G:$I,3,0)*(1/$Q637)))</f>
        <v/>
      </c>
      <c r="BX637" s="10" t="str">
        <f>IF($AG637="","",IF(OR($V637&lt;2.7,$V637&gt;90),"Age OOR",BW637-1.6449*VLOOKUP(BW$14&amp;"-rse-"&amp;$L637,Equations!$G:$I,3,0)))</f>
        <v/>
      </c>
      <c r="BY637" s="10" t="str">
        <f>IF($AG637="","",IF(OR($V637&lt;2.7,$V637&gt;90),"Age OOR",BW637+1.6449*VLOOKUP(BW$14&amp;"-rse-"&amp;$L637,Equations!$G:$I,3,0)))</f>
        <v/>
      </c>
      <c r="BZ637" s="10" t="str">
        <f t="shared" si="245"/>
        <v/>
      </c>
      <c r="CA637" s="10" t="str">
        <f>IF($AG637="","",IF(OR($V637&lt;2.7,$V637&gt;90),"Age OOR",($AG637-BW637)/VLOOKUP(BW$14&amp;"-rse-"&amp;$L637,Equations!$G:$I,3,0)))</f>
        <v/>
      </c>
      <c r="CB637" s="10" t="str">
        <f>IF($AH637="","",IF(OR($V637&lt;2.7,$V637&gt;90),"Age OOR",VLOOKUP(CB$14&amp;"-int-"&amp;$M637,Equations!$G:$I,3,0)+VLOOKUP(CB$14&amp;"-sexo-"&amp;$M637,Equations!$G:$I,3,0)*$U637+VLOOKUP(CB$14&amp;"-edad-"&amp;$M637,Equations!$G:$I,3,0)*$V637+VLOOKUP(CB$14&amp;"-est-"&amp;$M637,Equations!$G:$I,3,0)*(1/$W637)+VLOOKUP(CB$14&amp;"-imc-"&amp;$M637,Equations!$G:$I,3,0)*(1/$Q637)))</f>
        <v/>
      </c>
      <c r="CC637" s="10" t="str">
        <f>IF($AH637="","",IF(OR($V637&lt;2.7,$V637&gt;90),"Age OOR",CB637-1.6449*VLOOKUP(CB$14&amp;"-rse-"&amp;$M637,Equations!$G:$I,3,0)))</f>
        <v/>
      </c>
      <c r="CD637" s="10" t="str">
        <f>IF($AH637="","",IF(OR($V637&lt;2.7,$V637&gt;90),"Age OOR",CB637+1.6449*VLOOKUP(CB$14&amp;"-rse-"&amp;$M637,Equations!$G:$I,3,0)))</f>
        <v/>
      </c>
      <c r="CE637" s="10" t="str">
        <f t="shared" si="246"/>
        <v/>
      </c>
      <c r="CF637" s="10" t="str">
        <f>IF($AH637="","",IF(OR($V637&lt;2.7,$V637&gt;90),"Age OOR",($AH637-CB637)/VLOOKUP(CB$14&amp;"-rse-"&amp;$M637,Equations!$G:$I,3,0)))</f>
        <v/>
      </c>
      <c r="CG637" s="10" t="str">
        <f>IF($AI637="","",IF(OR($V637&lt;2.7,$V637&gt;90),"Age OOR",VLOOKUP(CG$14&amp;"-int-"&amp;$N637,Equations!$G:$I,3,0)+VLOOKUP(CG$14&amp;"-sexo-"&amp;$N637,Equations!$G:$I,3,0)*$U637+VLOOKUP(CG$14&amp;"-edad-"&amp;$N637,Equations!$G:$I,3,0)*$V637+VLOOKUP(CG$14&amp;"-est-"&amp;$N637,Equations!$G:$I,3,0)*(1/$W637)+VLOOKUP(CG$14&amp;"-imc-"&amp;$N637,Equations!$G:$I,3,0)*(1/$Q637)))</f>
        <v/>
      </c>
      <c r="CH637" s="10" t="str">
        <f>IF($AI637="","",IF(OR($V637&lt;2.7,$V637&gt;90),"Age OOR",CG637-1.6449*VLOOKUP(CG$14&amp;"-rse-"&amp;$N637,Equations!$G:$I,3,0)))</f>
        <v/>
      </c>
      <c r="CI637" s="10" t="str">
        <f>IF($AI637="","",IF(OR($V637&lt;2.7,$V637&gt;90),"Age OOR",CG637+1.6449*VLOOKUP(CG$14&amp;"-rse-"&amp;$N637,Equations!$G:$I,3,0)))</f>
        <v/>
      </c>
      <c r="CJ637" s="10" t="str">
        <f t="shared" si="247"/>
        <v/>
      </c>
      <c r="CK637" s="10" t="str">
        <f>IF($AI637="","",IF(OR($V637&lt;2.7,$V637&gt;90),"Age OOR",($AI637-CG637)/VLOOKUP(CG$14&amp;"-rse-"&amp;$N637,Equations!$G:$I,3,0)))</f>
        <v/>
      </c>
      <c r="CL637" s="10" t="str">
        <f>IF($AJ637="","",IF(OR($V637&lt;2.7,$V637&gt;90),"Age OOR",VLOOKUP(CL$14&amp;"-int-"&amp;$O637,Equations!$G:$I,3,0)+VLOOKUP(CL$14&amp;"-sexo-"&amp;$O637,Equations!$G:$I,3,0)*$U637+VLOOKUP(CL$14&amp;"-edad-"&amp;$O637,Equations!$G:$I,3,0)*$V637+VLOOKUP(CL$14&amp;"-est-"&amp;$O637,Equations!$G:$I,3,0)*(1/$W637)+VLOOKUP(CL$14&amp;"-imc-"&amp;$O637,Equations!$G:$I,3,0)*(1/$Q637)))</f>
        <v/>
      </c>
      <c r="CM637" s="10" t="str">
        <f>IF($AJ637="","",IF(OR($V637&lt;2.7,$V637&gt;90),"Age OOR",CL637-1.6449*VLOOKUP(CL$14&amp;"-rse-"&amp;$O637,Equations!$G:$I,3,0)))</f>
        <v/>
      </c>
      <c r="CN637" s="10" t="str">
        <f>IF($AJ637="","",IF(OR($V637&lt;2.7,$V637&gt;90),"Age OOR",CL637+1.6449*VLOOKUP(CL$14&amp;"-rse-"&amp;$O637,Equations!$G:$I,3,0)))</f>
        <v/>
      </c>
      <c r="CO637" s="10" t="str">
        <f t="shared" si="248"/>
        <v/>
      </c>
      <c r="CP637" s="10" t="str">
        <f>IF($AJ637="","",IF(OR($V637&lt;2.7,$V637&gt;90),"Age OOR",($AJ637-CL637)/VLOOKUP(CL$14&amp;"-rse-"&amp;$O637,Equations!$G:$I,3,0)))</f>
        <v/>
      </c>
      <c r="CQ637" s="10" t="str">
        <f>IF($AK637="","",IF(OR($V637&lt;2.7,$V637&gt;90),"Age OOR",EXP(VLOOKUP(CQ$14&amp;"-int-"&amp;$P637,Equations!$G:$I,3,0)+VLOOKUP(CQ$14&amp;"-sexo-"&amp;$P637,Equations!$G:$I,3,0)*$U637+VLOOKUP(CQ$14&amp;"-edad-"&amp;$P637,Equations!$G:$I,3,0)*$V637+VLOOKUP(CQ$14&amp;"-est-"&amp;$P637,Equations!$G:$I,3,0)*(1/$W637)+VLOOKUP(CQ$14&amp;"-imc-"&amp;$P637,Equations!$G:$I,3,0)*(1/$Q637))))</f>
        <v/>
      </c>
      <c r="CR637" s="10" t="str">
        <f>IF($AK637="","",IF(OR($V637&lt;2.7,$V637&gt;90),"Age OOR",EXP(LN(CQ637)-1.6449*VLOOKUP(CQ$14&amp;"-rse-"&amp;$P637,Equations!$G:$I,3,0))))</f>
        <v/>
      </c>
      <c r="CS637" s="10" t="str">
        <f>IF($AK637="","",IF(OR($V637&lt;2.7,$V637&gt;90),"Age OOR",EXP(LN(CQ637)+1.6449*VLOOKUP(CQ$14&amp;"-rse-"&amp;$P637,Equations!$G:$I,3,0))))</f>
        <v/>
      </c>
      <c r="CT637" s="10" t="str">
        <f t="shared" si="249"/>
        <v/>
      </c>
      <c r="CU637" s="10" t="str">
        <f>IF($AK637="","",IF(OR($V637&lt;2.7,$V637&gt;90),"Age OOR",(LN($AK637)-LN(CQ637))/VLOOKUP(CQ$14&amp;"-rse-"&amp;$P637,Equations!$G:$I,3,0)))</f>
        <v/>
      </c>
      <c r="CV637" s="47"/>
    </row>
    <row r="638" spans="5:100" x14ac:dyDescent="0.2">
      <c r="E638" s="23" t="str">
        <f t="shared" si="225"/>
        <v>Age out of range</v>
      </c>
      <c r="F638" s="23" t="str">
        <f t="shared" si="226"/>
        <v>Age out of range</v>
      </c>
      <c r="G638" s="23" t="str">
        <f t="shared" si="227"/>
        <v>Age out of range</v>
      </c>
      <c r="H638" s="23" t="str">
        <f t="shared" si="228"/>
        <v>Age out of range</v>
      </c>
      <c r="I638" s="23" t="str">
        <f t="shared" si="229"/>
        <v>Age out of range</v>
      </c>
      <c r="J638" s="23" t="str">
        <f t="shared" si="230"/>
        <v>Age out of range</v>
      </c>
      <c r="K638" s="23" t="str">
        <f t="shared" si="231"/>
        <v>Age out of range</v>
      </c>
      <c r="L638" s="23" t="str">
        <f t="shared" si="232"/>
        <v>Age out of range</v>
      </c>
      <c r="M638" s="23" t="str">
        <f t="shared" si="233"/>
        <v>Age out of range</v>
      </c>
      <c r="N638" s="23" t="str">
        <f t="shared" si="234"/>
        <v>Age out of range</v>
      </c>
      <c r="O638" s="23" t="str">
        <f t="shared" si="235"/>
        <v>Age out of range</v>
      </c>
      <c r="P638" s="23" t="str">
        <f t="shared" si="236"/>
        <v>Age out of range</v>
      </c>
      <c r="Q638" s="23" t="e">
        <f t="shared" si="237"/>
        <v>#DIV/0!</v>
      </c>
      <c r="R638" s="17"/>
      <c r="S638" s="23">
        <v>622</v>
      </c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7"/>
      <c r="AM638" s="47"/>
      <c r="AN638" s="10" t="str">
        <f>IF($Z638="","",IF(OR($V638&lt;2.7,$V638&gt;90),"Age OOR",VLOOKUP(AN$14&amp;"-int-"&amp;$E638,Equations!$G:$I,3,0)+VLOOKUP(AN$14&amp;"-sexo-"&amp;$E638,Equations!$G:$I,3,0)*$U638+VLOOKUP(AN$14&amp;"-edad-"&amp;$E638,Equations!$G:$I,3,0)*$V638+VLOOKUP(AN$14&amp;"-est-"&amp;$E638,Equations!$G:$I,3,0)*(1/$W638)+VLOOKUP(AN$14&amp;"-imc-"&amp;$E638,Equations!$G:$I,3,0)*(1/$Q638)))</f>
        <v/>
      </c>
      <c r="AO638" s="10" t="str">
        <f>IF($Z638="","",IF(OR($V638&lt;2.7,$V638&gt;90),"Age OOR",AN638-1.6449*VLOOKUP(AN$14&amp;"-rse-"&amp;$E638,Equations!$G:$I,3,0)))</f>
        <v/>
      </c>
      <c r="AP638" s="10" t="str">
        <f>IF($Z638="","",IF(OR($V638&lt;2.7,$V638&gt;90),"Age OOR",AN638+1.6449*VLOOKUP(AN$14&amp;"-rse-"&amp;$E638,Equations!$G:$I,3,0)))</f>
        <v/>
      </c>
      <c r="AQ638" s="10" t="str">
        <f t="shared" si="238"/>
        <v/>
      </c>
      <c r="AR638" s="10" t="str">
        <f>IF($Z638="","",IF(OR($V638&lt;2.7,$V638&gt;90),"Age OOR",($Z638-AN638)/VLOOKUP(AN$14&amp;"-rse-"&amp;$E638,Equations!$G:$I,3,0)))</f>
        <v/>
      </c>
      <c r="AS638" s="10" t="str">
        <f>IF($AA638="","",IF(OR($V638&lt;2.7,$V638&gt;90),"Age OOR",VLOOKUP(AS$14&amp;"-int-"&amp;$F638,Equations!$G:$I,3,0)+VLOOKUP(AS$14&amp;"-sexo-"&amp;$F638,Equations!$G:$I,3,0)*$U638+VLOOKUP(AS$14&amp;"-edad-"&amp;$F638,Equations!$G:$I,3,0)*$V638+VLOOKUP(AS$14&amp;"-est-"&amp;$F638,Equations!$G:$I,3,0)*(1/$W638)+VLOOKUP(AS$14&amp;"-imc-"&amp;$F638,Equations!$G:$I,3,0)*(1/$Q638)))</f>
        <v/>
      </c>
      <c r="AT638" s="10" t="str">
        <f>IF($AA638="","",IF(OR($V638&lt;2.7,$V638&gt;90),"Age OOR",AS638-1.6449*VLOOKUP(AS$14&amp;"-rse-"&amp;$F638,Equations!$G:$I,3,0)))</f>
        <v/>
      </c>
      <c r="AU638" s="10" t="str">
        <f>IF($AA638="","",IF(OR($V638&lt;2.7,$V638&gt;90),"Age OOR",AS638+1.6449*VLOOKUP(AS$14&amp;"-rse-"&amp;$F638,Equations!$G:$I,3,0)))</f>
        <v/>
      </c>
      <c r="AV638" s="10" t="str">
        <f t="shared" si="239"/>
        <v/>
      </c>
      <c r="AW638" s="10" t="str">
        <f>IF($AA638="","",IF(OR($V638&lt;2.7,$V638&gt;90),"Age OOR",($AA638-AS638)/VLOOKUP(AS$14&amp;"-rse-"&amp;$F638,Equations!$G:$I,3,0)))</f>
        <v/>
      </c>
      <c r="AX638" s="10" t="str">
        <f>IF($AB638="","",IF(OR($V638&lt;2.7,$V638&gt;90),"Age OOR",VLOOKUP(AX$14&amp;"-int-"&amp;$G638,Equations!$G:$I,3,0)+VLOOKUP(AX$14&amp;"-sexo-"&amp;$G638,Equations!$G:$I,3,0)*$U638+VLOOKUP(AX$14&amp;"-edad-"&amp;$G638,Equations!$G:$I,3,0)*$V638+VLOOKUP(AX$14&amp;"-est-"&amp;$G638,Equations!$G:$I,3,0)*(1/$W638)+VLOOKUP(AX$14&amp;"-imc-"&amp;$G638,Equations!$G:$I,3,0)*(1/$Q638)))</f>
        <v/>
      </c>
      <c r="AY638" s="10" t="str">
        <f>IF($AB638="","",IF(OR($V638&lt;2.7,$V638&gt;90),"Age OOR",AX638-1.6449*VLOOKUP(AX$14&amp;"-rse-"&amp;$G638,Equations!$G:$I,3,0)))</f>
        <v/>
      </c>
      <c r="AZ638" s="10" t="str">
        <f>IF($AB638="","",IF(OR($V638&lt;2.7,$V638&gt;90),"Age OOR",AX638+1.6449*VLOOKUP(AX$14&amp;"-rse-"&amp;$G638,Equations!$G:$I,3,0)))</f>
        <v/>
      </c>
      <c r="BA638" s="10" t="str">
        <f t="shared" si="240"/>
        <v/>
      </c>
      <c r="BB638" s="10" t="str">
        <f>IF($AB638="","",IF(OR($V638&lt;2.7,$V638&gt;90),"Age OOR",($AB638-AX638)/VLOOKUP(AX$14&amp;"-rse-"&amp;$G638,Equations!$G:$I,3,0)))</f>
        <v/>
      </c>
      <c r="BC638" s="10" t="str">
        <f>IF($AC638="","",IF(OR($V638&lt;2.7,$V638&gt;90),"Age OOR",VLOOKUP(BC$14&amp;"-int-"&amp;$H638,Equations!$G:$I,3,0)+VLOOKUP(BC$14&amp;"-sexo-"&amp;$H638,Equations!$G:$I,3,0)*$U638+VLOOKUP(BC$14&amp;"-edad-"&amp;$H638,Equations!$G:$I,3,0)*$V638+VLOOKUP(BC$14&amp;"-est-"&amp;$H638,Equations!$G:$I,3,0)*(1/$W638)+VLOOKUP(BC$14&amp;"-imc-"&amp;$H638,Equations!$G:$I,3,0)*(1/$Q638)))</f>
        <v/>
      </c>
      <c r="BD638" s="10" t="str">
        <f>IF($AC638="","",IF(OR($V638&lt;2.7,$V638&gt;90),"Age OOR",BC638-1.6449*VLOOKUP(BC$14&amp;"-rse-"&amp;$H638,Equations!$G:$I,3,0)))</f>
        <v/>
      </c>
      <c r="BE638" s="10" t="str">
        <f>IF($AC638="","",IF(OR($V638&lt;2.7,$V638&gt;90),"Age OOR",BC638+1.6449*VLOOKUP(BC$14&amp;"-rse-"&amp;$H638,Equations!$G:$I,3,0)))</f>
        <v/>
      </c>
      <c r="BF638" s="10" t="str">
        <f t="shared" si="241"/>
        <v/>
      </c>
      <c r="BG638" s="10" t="str">
        <f>IF($AC638="","",IF(OR($V638&lt;2.7,$V638&gt;90),"Age OOR",($AC638-BC638)/VLOOKUP(BC$14&amp;"-rse-"&amp;$H638,Equations!$G:$I,3,0)))</f>
        <v/>
      </c>
      <c r="BH638" s="10" t="str">
        <f>IF($AD638="","",IF(OR($V638&lt;2.7,$V638&gt;90),"Age OOR",VLOOKUP(BH$14&amp;"-int-"&amp;$I638,Equations!$G:$I,3,0)+VLOOKUP(BH$14&amp;"-sexo-"&amp;$I638,Equations!$G:$I,3,0)*$U638+VLOOKUP(BH$14&amp;"-edad-"&amp;$I638,Equations!$G:$I,3,0)*$V638+VLOOKUP(BH$14&amp;"-est-"&amp;$I638,Equations!$G:$I,3,0)*(1/$W638)+VLOOKUP(BH$14&amp;"-imc-"&amp;$I638,Equations!$G:$I,3,0)*(1/$Q638)))</f>
        <v/>
      </c>
      <c r="BI638" s="10" t="str">
        <f>IF($AD638="","",IF(OR($V638&lt;2.7,$V638&gt;90),"Age OOR",BH638-1.6449*VLOOKUP(BH$14&amp;"-rse-"&amp;$I638,Equations!$G:$I,3,0)))</f>
        <v/>
      </c>
      <c r="BJ638" s="10" t="str">
        <f>IF($AD638="","",IF(OR($V638&lt;2.7,$V638&gt;90),"Age OOR",BH638+1.6449*VLOOKUP(BH$14&amp;"-rse-"&amp;$I638,Equations!$G:$I,3,0)))</f>
        <v/>
      </c>
      <c r="BK638" s="10" t="str">
        <f t="shared" si="242"/>
        <v/>
      </c>
      <c r="BL638" s="10" t="str">
        <f>IF($AD638="","",IF(OR($V638&lt;2.7,$V638&gt;90),"Age OOR",($AD638-BH638)/VLOOKUP(BH$14&amp;"-rse-"&amp;$I638,Equations!$G:$I,3,0)))</f>
        <v/>
      </c>
      <c r="BM638" s="10" t="str">
        <f>IF($AE638="","",IF(OR($V638&lt;2.7,$V638&gt;90),"Age OOR",VLOOKUP(BM$14&amp;"-int-"&amp;$J638,Equations!$G:$I,3,0)+VLOOKUP(BM$14&amp;"-sexo-"&amp;$J638,Equations!$G:$I,3,0)*$U638+VLOOKUP(BM$14&amp;"-edad-"&amp;$J638,Equations!$G:$I,3,0)*$V638+VLOOKUP(BM$14&amp;"-est-"&amp;$J638,Equations!$G:$I,3,0)*(1/$W638)+VLOOKUP(BM$14&amp;"-imc-"&amp;$J638,Equations!$G:$I,3,0)*(1/$Q638)))</f>
        <v/>
      </c>
      <c r="BN638" s="10" t="str">
        <f>IF($AE638="","",IF(OR($V638&lt;2.7,$V638&gt;90),"Age OOR",BM638-1.6449*VLOOKUP(BM$14&amp;"-rse-"&amp;$J638,Equations!$G:$I,3,0)))</f>
        <v/>
      </c>
      <c r="BO638" s="10" t="str">
        <f>IF($AE638="","",IF(OR($V638&lt;2.7,$V638&gt;90),"Age OOR",BM638+1.6449*VLOOKUP(BM$14&amp;"-rse-"&amp;$J638,Equations!$G:$I,3,0)))</f>
        <v/>
      </c>
      <c r="BP638" s="10" t="str">
        <f t="shared" si="243"/>
        <v/>
      </c>
      <c r="BQ638" s="10" t="str">
        <f>IF($AE638="","",IF(OR($V638&lt;2.7,$V638&gt;90),"Age OOR",($AE638-BM638)/VLOOKUP(BM$14&amp;"-rse-"&amp;$J638,Equations!$G:$I,3,0)))</f>
        <v/>
      </c>
      <c r="BR638" s="10" t="str">
        <f>IF($AF638="","",IF(OR($V638&lt;2.7,$V638&gt;90),"Age OOR",VLOOKUP(BR$14&amp;"-int-"&amp;$K638,Equations!$G:$I,3,0)+VLOOKUP(BR$14&amp;"-sexo-"&amp;$K638,Equations!$G:$I,3,0)*$U638+VLOOKUP(BR$14&amp;"-edad-"&amp;$K638,Equations!$G:$I,3,0)*$V638+VLOOKUP(BR$14&amp;"-est-"&amp;$K638,Equations!$G:$I,3,0)*(1/$W638)+VLOOKUP(BR$14&amp;"-imc-"&amp;$K638,Equations!$G:$I,3,0)*(1/$Q638)))</f>
        <v/>
      </c>
      <c r="BS638" s="10" t="str">
        <f>IF($AF638="","",IF(OR($V638&lt;2.7,$V638&gt;90),"Age OOR",BR638-1.6449*VLOOKUP(BR$14&amp;"-rse-"&amp;$K638,Equations!$G:$I,3,0)))</f>
        <v/>
      </c>
      <c r="BT638" s="10" t="str">
        <f>IF($AF638="","",IF(OR($V638&lt;2.7,$V638&gt;90),"Age OOR",BR638+1.6449*VLOOKUP(BR$14&amp;"-rse-"&amp;$K638,Equations!$G:$I,3,0)))</f>
        <v/>
      </c>
      <c r="BU638" s="10" t="str">
        <f t="shared" si="244"/>
        <v/>
      </c>
      <c r="BV638" s="10" t="str">
        <f>IF($AF638="","",IF(OR($V638&lt;2.7,$V638&gt;90),"Age OOR",($AF638-BR638)/VLOOKUP(BR$14&amp;"-rse-"&amp;$K638,Equations!$G:$I,3,0)))</f>
        <v/>
      </c>
      <c r="BW638" s="10" t="str">
        <f>IF($AG638="","",IF(OR($V638&lt;2.7,$V638&gt;90),"Age OOR",VLOOKUP(BW$14&amp;"-int-"&amp;$L638,Equations!$G:$I,3,0)+VLOOKUP(BW$14&amp;"-sexo-"&amp;$L638,Equations!$G:$I,3,0)*$U638+VLOOKUP(BW$14&amp;"-edad-"&amp;$L638,Equations!$G:$I,3,0)*$V638+VLOOKUP(BW$14&amp;"-est-"&amp;$L638,Equations!$G:$I,3,0)*(1/$W638)+VLOOKUP(BW$14&amp;"-imc-"&amp;$L638,Equations!$G:$I,3,0)*(1/$Q638)))</f>
        <v/>
      </c>
      <c r="BX638" s="10" t="str">
        <f>IF($AG638="","",IF(OR($V638&lt;2.7,$V638&gt;90),"Age OOR",BW638-1.6449*VLOOKUP(BW$14&amp;"-rse-"&amp;$L638,Equations!$G:$I,3,0)))</f>
        <v/>
      </c>
      <c r="BY638" s="10" t="str">
        <f>IF($AG638="","",IF(OR($V638&lt;2.7,$V638&gt;90),"Age OOR",BW638+1.6449*VLOOKUP(BW$14&amp;"-rse-"&amp;$L638,Equations!$G:$I,3,0)))</f>
        <v/>
      </c>
      <c r="BZ638" s="10" t="str">
        <f t="shared" si="245"/>
        <v/>
      </c>
      <c r="CA638" s="10" t="str">
        <f>IF($AG638="","",IF(OR($V638&lt;2.7,$V638&gt;90),"Age OOR",($AG638-BW638)/VLOOKUP(BW$14&amp;"-rse-"&amp;$L638,Equations!$G:$I,3,0)))</f>
        <v/>
      </c>
      <c r="CB638" s="10" t="str">
        <f>IF($AH638="","",IF(OR($V638&lt;2.7,$V638&gt;90),"Age OOR",VLOOKUP(CB$14&amp;"-int-"&amp;$M638,Equations!$G:$I,3,0)+VLOOKUP(CB$14&amp;"-sexo-"&amp;$M638,Equations!$G:$I,3,0)*$U638+VLOOKUP(CB$14&amp;"-edad-"&amp;$M638,Equations!$G:$I,3,0)*$V638+VLOOKUP(CB$14&amp;"-est-"&amp;$M638,Equations!$G:$I,3,0)*(1/$W638)+VLOOKUP(CB$14&amp;"-imc-"&amp;$M638,Equations!$G:$I,3,0)*(1/$Q638)))</f>
        <v/>
      </c>
      <c r="CC638" s="10" t="str">
        <f>IF($AH638="","",IF(OR($V638&lt;2.7,$V638&gt;90),"Age OOR",CB638-1.6449*VLOOKUP(CB$14&amp;"-rse-"&amp;$M638,Equations!$G:$I,3,0)))</f>
        <v/>
      </c>
      <c r="CD638" s="10" t="str">
        <f>IF($AH638="","",IF(OR($V638&lt;2.7,$V638&gt;90),"Age OOR",CB638+1.6449*VLOOKUP(CB$14&amp;"-rse-"&amp;$M638,Equations!$G:$I,3,0)))</f>
        <v/>
      </c>
      <c r="CE638" s="10" t="str">
        <f t="shared" si="246"/>
        <v/>
      </c>
      <c r="CF638" s="10" t="str">
        <f>IF($AH638="","",IF(OR($V638&lt;2.7,$V638&gt;90),"Age OOR",($AH638-CB638)/VLOOKUP(CB$14&amp;"-rse-"&amp;$M638,Equations!$G:$I,3,0)))</f>
        <v/>
      </c>
      <c r="CG638" s="10" t="str">
        <f>IF($AI638="","",IF(OR($V638&lt;2.7,$V638&gt;90),"Age OOR",VLOOKUP(CG$14&amp;"-int-"&amp;$N638,Equations!$G:$I,3,0)+VLOOKUP(CG$14&amp;"-sexo-"&amp;$N638,Equations!$G:$I,3,0)*$U638+VLOOKUP(CG$14&amp;"-edad-"&amp;$N638,Equations!$G:$I,3,0)*$V638+VLOOKUP(CG$14&amp;"-est-"&amp;$N638,Equations!$G:$I,3,0)*(1/$W638)+VLOOKUP(CG$14&amp;"-imc-"&amp;$N638,Equations!$G:$I,3,0)*(1/$Q638)))</f>
        <v/>
      </c>
      <c r="CH638" s="10" t="str">
        <f>IF($AI638="","",IF(OR($V638&lt;2.7,$V638&gt;90),"Age OOR",CG638-1.6449*VLOOKUP(CG$14&amp;"-rse-"&amp;$N638,Equations!$G:$I,3,0)))</f>
        <v/>
      </c>
      <c r="CI638" s="10" t="str">
        <f>IF($AI638="","",IF(OR($V638&lt;2.7,$V638&gt;90),"Age OOR",CG638+1.6449*VLOOKUP(CG$14&amp;"-rse-"&amp;$N638,Equations!$G:$I,3,0)))</f>
        <v/>
      </c>
      <c r="CJ638" s="10" t="str">
        <f t="shared" si="247"/>
        <v/>
      </c>
      <c r="CK638" s="10" t="str">
        <f>IF($AI638="","",IF(OR($V638&lt;2.7,$V638&gt;90),"Age OOR",($AI638-CG638)/VLOOKUP(CG$14&amp;"-rse-"&amp;$N638,Equations!$G:$I,3,0)))</f>
        <v/>
      </c>
      <c r="CL638" s="10" t="str">
        <f>IF($AJ638="","",IF(OR($V638&lt;2.7,$V638&gt;90),"Age OOR",VLOOKUP(CL$14&amp;"-int-"&amp;$O638,Equations!$G:$I,3,0)+VLOOKUP(CL$14&amp;"-sexo-"&amp;$O638,Equations!$G:$I,3,0)*$U638+VLOOKUP(CL$14&amp;"-edad-"&amp;$O638,Equations!$G:$I,3,0)*$V638+VLOOKUP(CL$14&amp;"-est-"&amp;$O638,Equations!$G:$I,3,0)*(1/$W638)+VLOOKUP(CL$14&amp;"-imc-"&amp;$O638,Equations!$G:$I,3,0)*(1/$Q638)))</f>
        <v/>
      </c>
      <c r="CM638" s="10" t="str">
        <f>IF($AJ638="","",IF(OR($V638&lt;2.7,$V638&gt;90),"Age OOR",CL638-1.6449*VLOOKUP(CL$14&amp;"-rse-"&amp;$O638,Equations!$G:$I,3,0)))</f>
        <v/>
      </c>
      <c r="CN638" s="10" t="str">
        <f>IF($AJ638="","",IF(OR($V638&lt;2.7,$V638&gt;90),"Age OOR",CL638+1.6449*VLOOKUP(CL$14&amp;"-rse-"&amp;$O638,Equations!$G:$I,3,0)))</f>
        <v/>
      </c>
      <c r="CO638" s="10" t="str">
        <f t="shared" si="248"/>
        <v/>
      </c>
      <c r="CP638" s="10" t="str">
        <f>IF($AJ638="","",IF(OR($V638&lt;2.7,$V638&gt;90),"Age OOR",($AJ638-CL638)/VLOOKUP(CL$14&amp;"-rse-"&amp;$O638,Equations!$G:$I,3,0)))</f>
        <v/>
      </c>
      <c r="CQ638" s="10" t="str">
        <f>IF($AK638="","",IF(OR($V638&lt;2.7,$V638&gt;90),"Age OOR",EXP(VLOOKUP(CQ$14&amp;"-int-"&amp;$P638,Equations!$G:$I,3,0)+VLOOKUP(CQ$14&amp;"-sexo-"&amp;$P638,Equations!$G:$I,3,0)*$U638+VLOOKUP(CQ$14&amp;"-edad-"&amp;$P638,Equations!$G:$I,3,0)*$V638+VLOOKUP(CQ$14&amp;"-est-"&amp;$P638,Equations!$G:$I,3,0)*(1/$W638)+VLOOKUP(CQ$14&amp;"-imc-"&amp;$P638,Equations!$G:$I,3,0)*(1/$Q638))))</f>
        <v/>
      </c>
      <c r="CR638" s="10" t="str">
        <f>IF($AK638="","",IF(OR($V638&lt;2.7,$V638&gt;90),"Age OOR",EXP(LN(CQ638)-1.6449*VLOOKUP(CQ$14&amp;"-rse-"&amp;$P638,Equations!$G:$I,3,0))))</f>
        <v/>
      </c>
      <c r="CS638" s="10" t="str">
        <f>IF($AK638="","",IF(OR($V638&lt;2.7,$V638&gt;90),"Age OOR",EXP(LN(CQ638)+1.6449*VLOOKUP(CQ$14&amp;"-rse-"&amp;$P638,Equations!$G:$I,3,0))))</f>
        <v/>
      </c>
      <c r="CT638" s="10" t="str">
        <f t="shared" si="249"/>
        <v/>
      </c>
      <c r="CU638" s="10" t="str">
        <f>IF($AK638="","",IF(OR($V638&lt;2.7,$V638&gt;90),"Age OOR",(LN($AK638)-LN(CQ638))/VLOOKUP(CQ$14&amp;"-rse-"&amp;$P638,Equations!$G:$I,3,0)))</f>
        <v/>
      </c>
      <c r="CV638" s="47"/>
    </row>
    <row r="639" spans="5:100" x14ac:dyDescent="0.2">
      <c r="E639" s="23" t="str">
        <f t="shared" si="225"/>
        <v>Age out of range</v>
      </c>
      <c r="F639" s="23" t="str">
        <f t="shared" si="226"/>
        <v>Age out of range</v>
      </c>
      <c r="G639" s="23" t="str">
        <f t="shared" si="227"/>
        <v>Age out of range</v>
      </c>
      <c r="H639" s="23" t="str">
        <f t="shared" si="228"/>
        <v>Age out of range</v>
      </c>
      <c r="I639" s="23" t="str">
        <f t="shared" si="229"/>
        <v>Age out of range</v>
      </c>
      <c r="J639" s="23" t="str">
        <f t="shared" si="230"/>
        <v>Age out of range</v>
      </c>
      <c r="K639" s="23" t="str">
        <f t="shared" si="231"/>
        <v>Age out of range</v>
      </c>
      <c r="L639" s="23" t="str">
        <f t="shared" si="232"/>
        <v>Age out of range</v>
      </c>
      <c r="M639" s="23" t="str">
        <f t="shared" si="233"/>
        <v>Age out of range</v>
      </c>
      <c r="N639" s="23" t="str">
        <f t="shared" si="234"/>
        <v>Age out of range</v>
      </c>
      <c r="O639" s="23" t="str">
        <f t="shared" si="235"/>
        <v>Age out of range</v>
      </c>
      <c r="P639" s="23" t="str">
        <f t="shared" si="236"/>
        <v>Age out of range</v>
      </c>
      <c r="Q639" s="23" t="e">
        <f t="shared" si="237"/>
        <v>#DIV/0!</v>
      </c>
      <c r="R639" s="17"/>
      <c r="S639" s="23">
        <v>623</v>
      </c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7"/>
      <c r="AM639" s="47"/>
      <c r="AN639" s="10" t="str">
        <f>IF($Z639="","",IF(OR($V639&lt;2.7,$V639&gt;90),"Age OOR",VLOOKUP(AN$14&amp;"-int-"&amp;$E639,Equations!$G:$I,3,0)+VLOOKUP(AN$14&amp;"-sexo-"&amp;$E639,Equations!$G:$I,3,0)*$U639+VLOOKUP(AN$14&amp;"-edad-"&amp;$E639,Equations!$G:$I,3,0)*$V639+VLOOKUP(AN$14&amp;"-est-"&amp;$E639,Equations!$G:$I,3,0)*(1/$W639)+VLOOKUP(AN$14&amp;"-imc-"&amp;$E639,Equations!$G:$I,3,0)*(1/$Q639)))</f>
        <v/>
      </c>
      <c r="AO639" s="10" t="str">
        <f>IF($Z639="","",IF(OR($V639&lt;2.7,$V639&gt;90),"Age OOR",AN639-1.6449*VLOOKUP(AN$14&amp;"-rse-"&amp;$E639,Equations!$G:$I,3,0)))</f>
        <v/>
      </c>
      <c r="AP639" s="10" t="str">
        <f>IF($Z639="","",IF(OR($V639&lt;2.7,$V639&gt;90),"Age OOR",AN639+1.6449*VLOOKUP(AN$14&amp;"-rse-"&amp;$E639,Equations!$G:$I,3,0)))</f>
        <v/>
      </c>
      <c r="AQ639" s="10" t="str">
        <f t="shared" si="238"/>
        <v/>
      </c>
      <c r="AR639" s="10" t="str">
        <f>IF($Z639="","",IF(OR($V639&lt;2.7,$V639&gt;90),"Age OOR",($Z639-AN639)/VLOOKUP(AN$14&amp;"-rse-"&amp;$E639,Equations!$G:$I,3,0)))</f>
        <v/>
      </c>
      <c r="AS639" s="10" t="str">
        <f>IF($AA639="","",IF(OR($V639&lt;2.7,$V639&gt;90),"Age OOR",VLOOKUP(AS$14&amp;"-int-"&amp;$F639,Equations!$G:$I,3,0)+VLOOKUP(AS$14&amp;"-sexo-"&amp;$F639,Equations!$G:$I,3,0)*$U639+VLOOKUP(AS$14&amp;"-edad-"&amp;$F639,Equations!$G:$I,3,0)*$V639+VLOOKUP(AS$14&amp;"-est-"&amp;$F639,Equations!$G:$I,3,0)*(1/$W639)+VLOOKUP(AS$14&amp;"-imc-"&amp;$F639,Equations!$G:$I,3,0)*(1/$Q639)))</f>
        <v/>
      </c>
      <c r="AT639" s="10" t="str">
        <f>IF($AA639="","",IF(OR($V639&lt;2.7,$V639&gt;90),"Age OOR",AS639-1.6449*VLOOKUP(AS$14&amp;"-rse-"&amp;$F639,Equations!$G:$I,3,0)))</f>
        <v/>
      </c>
      <c r="AU639" s="10" t="str">
        <f>IF($AA639="","",IF(OR($V639&lt;2.7,$V639&gt;90),"Age OOR",AS639+1.6449*VLOOKUP(AS$14&amp;"-rse-"&amp;$F639,Equations!$G:$I,3,0)))</f>
        <v/>
      </c>
      <c r="AV639" s="10" t="str">
        <f t="shared" si="239"/>
        <v/>
      </c>
      <c r="AW639" s="10" t="str">
        <f>IF($AA639="","",IF(OR($V639&lt;2.7,$V639&gt;90),"Age OOR",($AA639-AS639)/VLOOKUP(AS$14&amp;"-rse-"&amp;$F639,Equations!$G:$I,3,0)))</f>
        <v/>
      </c>
      <c r="AX639" s="10" t="str">
        <f>IF($AB639="","",IF(OR($V639&lt;2.7,$V639&gt;90),"Age OOR",VLOOKUP(AX$14&amp;"-int-"&amp;$G639,Equations!$G:$I,3,0)+VLOOKUP(AX$14&amp;"-sexo-"&amp;$G639,Equations!$G:$I,3,0)*$U639+VLOOKUP(AX$14&amp;"-edad-"&amp;$G639,Equations!$G:$I,3,0)*$V639+VLOOKUP(AX$14&amp;"-est-"&amp;$G639,Equations!$G:$I,3,0)*(1/$W639)+VLOOKUP(AX$14&amp;"-imc-"&amp;$G639,Equations!$G:$I,3,0)*(1/$Q639)))</f>
        <v/>
      </c>
      <c r="AY639" s="10" t="str">
        <f>IF($AB639="","",IF(OR($V639&lt;2.7,$V639&gt;90),"Age OOR",AX639-1.6449*VLOOKUP(AX$14&amp;"-rse-"&amp;$G639,Equations!$G:$I,3,0)))</f>
        <v/>
      </c>
      <c r="AZ639" s="10" t="str">
        <f>IF($AB639="","",IF(OR($V639&lt;2.7,$V639&gt;90),"Age OOR",AX639+1.6449*VLOOKUP(AX$14&amp;"-rse-"&amp;$G639,Equations!$G:$I,3,0)))</f>
        <v/>
      </c>
      <c r="BA639" s="10" t="str">
        <f t="shared" si="240"/>
        <v/>
      </c>
      <c r="BB639" s="10" t="str">
        <f>IF($AB639="","",IF(OR($V639&lt;2.7,$V639&gt;90),"Age OOR",($AB639-AX639)/VLOOKUP(AX$14&amp;"-rse-"&amp;$G639,Equations!$G:$I,3,0)))</f>
        <v/>
      </c>
      <c r="BC639" s="10" t="str">
        <f>IF($AC639="","",IF(OR($V639&lt;2.7,$V639&gt;90),"Age OOR",VLOOKUP(BC$14&amp;"-int-"&amp;$H639,Equations!$G:$I,3,0)+VLOOKUP(BC$14&amp;"-sexo-"&amp;$H639,Equations!$G:$I,3,0)*$U639+VLOOKUP(BC$14&amp;"-edad-"&amp;$H639,Equations!$G:$I,3,0)*$V639+VLOOKUP(BC$14&amp;"-est-"&amp;$H639,Equations!$G:$I,3,0)*(1/$W639)+VLOOKUP(BC$14&amp;"-imc-"&amp;$H639,Equations!$G:$I,3,0)*(1/$Q639)))</f>
        <v/>
      </c>
      <c r="BD639" s="10" t="str">
        <f>IF($AC639="","",IF(OR($V639&lt;2.7,$V639&gt;90),"Age OOR",BC639-1.6449*VLOOKUP(BC$14&amp;"-rse-"&amp;$H639,Equations!$G:$I,3,0)))</f>
        <v/>
      </c>
      <c r="BE639" s="10" t="str">
        <f>IF($AC639="","",IF(OR($V639&lt;2.7,$V639&gt;90),"Age OOR",BC639+1.6449*VLOOKUP(BC$14&amp;"-rse-"&amp;$H639,Equations!$G:$I,3,0)))</f>
        <v/>
      </c>
      <c r="BF639" s="10" t="str">
        <f t="shared" si="241"/>
        <v/>
      </c>
      <c r="BG639" s="10" t="str">
        <f>IF($AC639="","",IF(OR($V639&lt;2.7,$V639&gt;90),"Age OOR",($AC639-BC639)/VLOOKUP(BC$14&amp;"-rse-"&amp;$H639,Equations!$G:$I,3,0)))</f>
        <v/>
      </c>
      <c r="BH639" s="10" t="str">
        <f>IF($AD639="","",IF(OR($V639&lt;2.7,$V639&gt;90),"Age OOR",VLOOKUP(BH$14&amp;"-int-"&amp;$I639,Equations!$G:$I,3,0)+VLOOKUP(BH$14&amp;"-sexo-"&amp;$I639,Equations!$G:$I,3,0)*$U639+VLOOKUP(BH$14&amp;"-edad-"&amp;$I639,Equations!$G:$I,3,0)*$V639+VLOOKUP(BH$14&amp;"-est-"&amp;$I639,Equations!$G:$I,3,0)*(1/$W639)+VLOOKUP(BH$14&amp;"-imc-"&amp;$I639,Equations!$G:$I,3,0)*(1/$Q639)))</f>
        <v/>
      </c>
      <c r="BI639" s="10" t="str">
        <f>IF($AD639="","",IF(OR($V639&lt;2.7,$V639&gt;90),"Age OOR",BH639-1.6449*VLOOKUP(BH$14&amp;"-rse-"&amp;$I639,Equations!$G:$I,3,0)))</f>
        <v/>
      </c>
      <c r="BJ639" s="10" t="str">
        <f>IF($AD639="","",IF(OR($V639&lt;2.7,$V639&gt;90),"Age OOR",BH639+1.6449*VLOOKUP(BH$14&amp;"-rse-"&amp;$I639,Equations!$G:$I,3,0)))</f>
        <v/>
      </c>
      <c r="BK639" s="10" t="str">
        <f t="shared" si="242"/>
        <v/>
      </c>
      <c r="BL639" s="10" t="str">
        <f>IF($AD639="","",IF(OR($V639&lt;2.7,$V639&gt;90),"Age OOR",($AD639-BH639)/VLOOKUP(BH$14&amp;"-rse-"&amp;$I639,Equations!$G:$I,3,0)))</f>
        <v/>
      </c>
      <c r="BM639" s="10" t="str">
        <f>IF($AE639="","",IF(OR($V639&lt;2.7,$V639&gt;90),"Age OOR",VLOOKUP(BM$14&amp;"-int-"&amp;$J639,Equations!$G:$I,3,0)+VLOOKUP(BM$14&amp;"-sexo-"&amp;$J639,Equations!$G:$I,3,0)*$U639+VLOOKUP(BM$14&amp;"-edad-"&amp;$J639,Equations!$G:$I,3,0)*$V639+VLOOKUP(BM$14&amp;"-est-"&amp;$J639,Equations!$G:$I,3,0)*(1/$W639)+VLOOKUP(BM$14&amp;"-imc-"&amp;$J639,Equations!$G:$I,3,0)*(1/$Q639)))</f>
        <v/>
      </c>
      <c r="BN639" s="10" t="str">
        <f>IF($AE639="","",IF(OR($V639&lt;2.7,$V639&gt;90),"Age OOR",BM639-1.6449*VLOOKUP(BM$14&amp;"-rse-"&amp;$J639,Equations!$G:$I,3,0)))</f>
        <v/>
      </c>
      <c r="BO639" s="10" t="str">
        <f>IF($AE639="","",IF(OR($V639&lt;2.7,$V639&gt;90),"Age OOR",BM639+1.6449*VLOOKUP(BM$14&amp;"-rse-"&amp;$J639,Equations!$G:$I,3,0)))</f>
        <v/>
      </c>
      <c r="BP639" s="10" t="str">
        <f t="shared" si="243"/>
        <v/>
      </c>
      <c r="BQ639" s="10" t="str">
        <f>IF($AE639="","",IF(OR($V639&lt;2.7,$V639&gt;90),"Age OOR",($AE639-BM639)/VLOOKUP(BM$14&amp;"-rse-"&amp;$J639,Equations!$G:$I,3,0)))</f>
        <v/>
      </c>
      <c r="BR639" s="10" t="str">
        <f>IF($AF639="","",IF(OR($V639&lt;2.7,$V639&gt;90),"Age OOR",VLOOKUP(BR$14&amp;"-int-"&amp;$K639,Equations!$G:$I,3,0)+VLOOKUP(BR$14&amp;"-sexo-"&amp;$K639,Equations!$G:$I,3,0)*$U639+VLOOKUP(BR$14&amp;"-edad-"&amp;$K639,Equations!$G:$I,3,0)*$V639+VLOOKUP(BR$14&amp;"-est-"&amp;$K639,Equations!$G:$I,3,0)*(1/$W639)+VLOOKUP(BR$14&amp;"-imc-"&amp;$K639,Equations!$G:$I,3,0)*(1/$Q639)))</f>
        <v/>
      </c>
      <c r="BS639" s="10" t="str">
        <f>IF($AF639="","",IF(OR($V639&lt;2.7,$V639&gt;90),"Age OOR",BR639-1.6449*VLOOKUP(BR$14&amp;"-rse-"&amp;$K639,Equations!$G:$I,3,0)))</f>
        <v/>
      </c>
      <c r="BT639" s="10" t="str">
        <f>IF($AF639="","",IF(OR($V639&lt;2.7,$V639&gt;90),"Age OOR",BR639+1.6449*VLOOKUP(BR$14&amp;"-rse-"&amp;$K639,Equations!$G:$I,3,0)))</f>
        <v/>
      </c>
      <c r="BU639" s="10" t="str">
        <f t="shared" si="244"/>
        <v/>
      </c>
      <c r="BV639" s="10" t="str">
        <f>IF($AF639="","",IF(OR($V639&lt;2.7,$V639&gt;90),"Age OOR",($AF639-BR639)/VLOOKUP(BR$14&amp;"-rse-"&amp;$K639,Equations!$G:$I,3,0)))</f>
        <v/>
      </c>
      <c r="BW639" s="10" t="str">
        <f>IF($AG639="","",IF(OR($V639&lt;2.7,$V639&gt;90),"Age OOR",VLOOKUP(BW$14&amp;"-int-"&amp;$L639,Equations!$G:$I,3,0)+VLOOKUP(BW$14&amp;"-sexo-"&amp;$L639,Equations!$G:$I,3,0)*$U639+VLOOKUP(BW$14&amp;"-edad-"&amp;$L639,Equations!$G:$I,3,0)*$V639+VLOOKUP(BW$14&amp;"-est-"&amp;$L639,Equations!$G:$I,3,0)*(1/$W639)+VLOOKUP(BW$14&amp;"-imc-"&amp;$L639,Equations!$G:$I,3,0)*(1/$Q639)))</f>
        <v/>
      </c>
      <c r="BX639" s="10" t="str">
        <f>IF($AG639="","",IF(OR($V639&lt;2.7,$V639&gt;90),"Age OOR",BW639-1.6449*VLOOKUP(BW$14&amp;"-rse-"&amp;$L639,Equations!$G:$I,3,0)))</f>
        <v/>
      </c>
      <c r="BY639" s="10" t="str">
        <f>IF($AG639="","",IF(OR($V639&lt;2.7,$V639&gt;90),"Age OOR",BW639+1.6449*VLOOKUP(BW$14&amp;"-rse-"&amp;$L639,Equations!$G:$I,3,0)))</f>
        <v/>
      </c>
      <c r="BZ639" s="10" t="str">
        <f t="shared" si="245"/>
        <v/>
      </c>
      <c r="CA639" s="10" t="str">
        <f>IF($AG639="","",IF(OR($V639&lt;2.7,$V639&gt;90),"Age OOR",($AG639-BW639)/VLOOKUP(BW$14&amp;"-rse-"&amp;$L639,Equations!$G:$I,3,0)))</f>
        <v/>
      </c>
      <c r="CB639" s="10" t="str">
        <f>IF($AH639="","",IF(OR($V639&lt;2.7,$V639&gt;90),"Age OOR",VLOOKUP(CB$14&amp;"-int-"&amp;$M639,Equations!$G:$I,3,0)+VLOOKUP(CB$14&amp;"-sexo-"&amp;$M639,Equations!$G:$I,3,0)*$U639+VLOOKUP(CB$14&amp;"-edad-"&amp;$M639,Equations!$G:$I,3,0)*$V639+VLOOKUP(CB$14&amp;"-est-"&amp;$M639,Equations!$G:$I,3,0)*(1/$W639)+VLOOKUP(CB$14&amp;"-imc-"&amp;$M639,Equations!$G:$I,3,0)*(1/$Q639)))</f>
        <v/>
      </c>
      <c r="CC639" s="10" t="str">
        <f>IF($AH639="","",IF(OR($V639&lt;2.7,$V639&gt;90),"Age OOR",CB639-1.6449*VLOOKUP(CB$14&amp;"-rse-"&amp;$M639,Equations!$G:$I,3,0)))</f>
        <v/>
      </c>
      <c r="CD639" s="10" t="str">
        <f>IF($AH639="","",IF(OR($V639&lt;2.7,$V639&gt;90),"Age OOR",CB639+1.6449*VLOOKUP(CB$14&amp;"-rse-"&amp;$M639,Equations!$G:$I,3,0)))</f>
        <v/>
      </c>
      <c r="CE639" s="10" t="str">
        <f t="shared" si="246"/>
        <v/>
      </c>
      <c r="CF639" s="10" t="str">
        <f>IF($AH639="","",IF(OR($V639&lt;2.7,$V639&gt;90),"Age OOR",($AH639-CB639)/VLOOKUP(CB$14&amp;"-rse-"&amp;$M639,Equations!$G:$I,3,0)))</f>
        <v/>
      </c>
      <c r="CG639" s="10" t="str">
        <f>IF($AI639="","",IF(OR($V639&lt;2.7,$V639&gt;90),"Age OOR",VLOOKUP(CG$14&amp;"-int-"&amp;$N639,Equations!$G:$I,3,0)+VLOOKUP(CG$14&amp;"-sexo-"&amp;$N639,Equations!$G:$I,3,0)*$U639+VLOOKUP(CG$14&amp;"-edad-"&amp;$N639,Equations!$G:$I,3,0)*$V639+VLOOKUP(CG$14&amp;"-est-"&amp;$N639,Equations!$G:$I,3,0)*(1/$W639)+VLOOKUP(CG$14&amp;"-imc-"&amp;$N639,Equations!$G:$I,3,0)*(1/$Q639)))</f>
        <v/>
      </c>
      <c r="CH639" s="10" t="str">
        <f>IF($AI639="","",IF(OR($V639&lt;2.7,$V639&gt;90),"Age OOR",CG639-1.6449*VLOOKUP(CG$14&amp;"-rse-"&amp;$N639,Equations!$G:$I,3,0)))</f>
        <v/>
      </c>
      <c r="CI639" s="10" t="str">
        <f>IF($AI639="","",IF(OR($V639&lt;2.7,$V639&gt;90),"Age OOR",CG639+1.6449*VLOOKUP(CG$14&amp;"-rse-"&amp;$N639,Equations!$G:$I,3,0)))</f>
        <v/>
      </c>
      <c r="CJ639" s="10" t="str">
        <f t="shared" si="247"/>
        <v/>
      </c>
      <c r="CK639" s="10" t="str">
        <f>IF($AI639="","",IF(OR($V639&lt;2.7,$V639&gt;90),"Age OOR",($AI639-CG639)/VLOOKUP(CG$14&amp;"-rse-"&amp;$N639,Equations!$G:$I,3,0)))</f>
        <v/>
      </c>
      <c r="CL639" s="10" t="str">
        <f>IF($AJ639="","",IF(OR($V639&lt;2.7,$V639&gt;90),"Age OOR",VLOOKUP(CL$14&amp;"-int-"&amp;$O639,Equations!$G:$I,3,0)+VLOOKUP(CL$14&amp;"-sexo-"&amp;$O639,Equations!$G:$I,3,0)*$U639+VLOOKUP(CL$14&amp;"-edad-"&amp;$O639,Equations!$G:$I,3,0)*$V639+VLOOKUP(CL$14&amp;"-est-"&amp;$O639,Equations!$G:$I,3,0)*(1/$W639)+VLOOKUP(CL$14&amp;"-imc-"&amp;$O639,Equations!$G:$I,3,0)*(1/$Q639)))</f>
        <v/>
      </c>
      <c r="CM639" s="10" t="str">
        <f>IF($AJ639="","",IF(OR($V639&lt;2.7,$V639&gt;90),"Age OOR",CL639-1.6449*VLOOKUP(CL$14&amp;"-rse-"&amp;$O639,Equations!$G:$I,3,0)))</f>
        <v/>
      </c>
      <c r="CN639" s="10" t="str">
        <f>IF($AJ639="","",IF(OR($V639&lt;2.7,$V639&gt;90),"Age OOR",CL639+1.6449*VLOOKUP(CL$14&amp;"-rse-"&amp;$O639,Equations!$G:$I,3,0)))</f>
        <v/>
      </c>
      <c r="CO639" s="10" t="str">
        <f t="shared" si="248"/>
        <v/>
      </c>
      <c r="CP639" s="10" t="str">
        <f>IF($AJ639="","",IF(OR($V639&lt;2.7,$V639&gt;90),"Age OOR",($AJ639-CL639)/VLOOKUP(CL$14&amp;"-rse-"&amp;$O639,Equations!$G:$I,3,0)))</f>
        <v/>
      </c>
      <c r="CQ639" s="10" t="str">
        <f>IF($AK639="","",IF(OR($V639&lt;2.7,$V639&gt;90),"Age OOR",EXP(VLOOKUP(CQ$14&amp;"-int-"&amp;$P639,Equations!$G:$I,3,0)+VLOOKUP(CQ$14&amp;"-sexo-"&amp;$P639,Equations!$G:$I,3,0)*$U639+VLOOKUP(CQ$14&amp;"-edad-"&amp;$P639,Equations!$G:$I,3,0)*$V639+VLOOKUP(CQ$14&amp;"-est-"&amp;$P639,Equations!$G:$I,3,0)*(1/$W639)+VLOOKUP(CQ$14&amp;"-imc-"&amp;$P639,Equations!$G:$I,3,0)*(1/$Q639))))</f>
        <v/>
      </c>
      <c r="CR639" s="10" t="str">
        <f>IF($AK639="","",IF(OR($V639&lt;2.7,$V639&gt;90),"Age OOR",EXP(LN(CQ639)-1.6449*VLOOKUP(CQ$14&amp;"-rse-"&amp;$P639,Equations!$G:$I,3,0))))</f>
        <v/>
      </c>
      <c r="CS639" s="10" t="str">
        <f>IF($AK639="","",IF(OR($V639&lt;2.7,$V639&gt;90),"Age OOR",EXP(LN(CQ639)+1.6449*VLOOKUP(CQ$14&amp;"-rse-"&amp;$P639,Equations!$G:$I,3,0))))</f>
        <v/>
      </c>
      <c r="CT639" s="10" t="str">
        <f t="shared" si="249"/>
        <v/>
      </c>
      <c r="CU639" s="10" t="str">
        <f>IF($AK639="","",IF(OR($V639&lt;2.7,$V639&gt;90),"Age OOR",(LN($AK639)-LN(CQ639))/VLOOKUP(CQ$14&amp;"-rse-"&amp;$P639,Equations!$G:$I,3,0)))</f>
        <v/>
      </c>
      <c r="CV639" s="47"/>
    </row>
    <row r="640" spans="5:100" x14ac:dyDescent="0.2">
      <c r="E640" s="23" t="str">
        <f t="shared" si="225"/>
        <v>Age out of range</v>
      </c>
      <c r="F640" s="23" t="str">
        <f t="shared" si="226"/>
        <v>Age out of range</v>
      </c>
      <c r="G640" s="23" t="str">
        <f t="shared" si="227"/>
        <v>Age out of range</v>
      </c>
      <c r="H640" s="23" t="str">
        <f t="shared" si="228"/>
        <v>Age out of range</v>
      </c>
      <c r="I640" s="23" t="str">
        <f t="shared" si="229"/>
        <v>Age out of range</v>
      </c>
      <c r="J640" s="23" t="str">
        <f t="shared" si="230"/>
        <v>Age out of range</v>
      </c>
      <c r="K640" s="23" t="str">
        <f t="shared" si="231"/>
        <v>Age out of range</v>
      </c>
      <c r="L640" s="23" t="str">
        <f t="shared" si="232"/>
        <v>Age out of range</v>
      </c>
      <c r="M640" s="23" t="str">
        <f t="shared" si="233"/>
        <v>Age out of range</v>
      </c>
      <c r="N640" s="23" t="str">
        <f t="shared" si="234"/>
        <v>Age out of range</v>
      </c>
      <c r="O640" s="23" t="str">
        <f t="shared" si="235"/>
        <v>Age out of range</v>
      </c>
      <c r="P640" s="23" t="str">
        <f t="shared" si="236"/>
        <v>Age out of range</v>
      </c>
      <c r="Q640" s="23" t="e">
        <f t="shared" si="237"/>
        <v>#DIV/0!</v>
      </c>
      <c r="R640" s="17"/>
      <c r="S640" s="23">
        <v>624</v>
      </c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7"/>
      <c r="AM640" s="47"/>
      <c r="AN640" s="10" t="str">
        <f>IF($Z640="","",IF(OR($V640&lt;2.7,$V640&gt;90),"Age OOR",VLOOKUP(AN$14&amp;"-int-"&amp;$E640,Equations!$G:$I,3,0)+VLOOKUP(AN$14&amp;"-sexo-"&amp;$E640,Equations!$G:$I,3,0)*$U640+VLOOKUP(AN$14&amp;"-edad-"&amp;$E640,Equations!$G:$I,3,0)*$V640+VLOOKUP(AN$14&amp;"-est-"&amp;$E640,Equations!$G:$I,3,0)*(1/$W640)+VLOOKUP(AN$14&amp;"-imc-"&amp;$E640,Equations!$G:$I,3,0)*(1/$Q640)))</f>
        <v/>
      </c>
      <c r="AO640" s="10" t="str">
        <f>IF($Z640="","",IF(OR($V640&lt;2.7,$V640&gt;90),"Age OOR",AN640-1.6449*VLOOKUP(AN$14&amp;"-rse-"&amp;$E640,Equations!$G:$I,3,0)))</f>
        <v/>
      </c>
      <c r="AP640" s="10" t="str">
        <f>IF($Z640="","",IF(OR($V640&lt;2.7,$V640&gt;90),"Age OOR",AN640+1.6449*VLOOKUP(AN$14&amp;"-rse-"&amp;$E640,Equations!$G:$I,3,0)))</f>
        <v/>
      </c>
      <c r="AQ640" s="10" t="str">
        <f t="shared" si="238"/>
        <v/>
      </c>
      <c r="AR640" s="10" t="str">
        <f>IF($Z640="","",IF(OR($V640&lt;2.7,$V640&gt;90),"Age OOR",($Z640-AN640)/VLOOKUP(AN$14&amp;"-rse-"&amp;$E640,Equations!$G:$I,3,0)))</f>
        <v/>
      </c>
      <c r="AS640" s="10" t="str">
        <f>IF($AA640="","",IF(OR($V640&lt;2.7,$V640&gt;90),"Age OOR",VLOOKUP(AS$14&amp;"-int-"&amp;$F640,Equations!$G:$I,3,0)+VLOOKUP(AS$14&amp;"-sexo-"&amp;$F640,Equations!$G:$I,3,0)*$U640+VLOOKUP(AS$14&amp;"-edad-"&amp;$F640,Equations!$G:$I,3,0)*$V640+VLOOKUP(AS$14&amp;"-est-"&amp;$F640,Equations!$G:$I,3,0)*(1/$W640)+VLOOKUP(AS$14&amp;"-imc-"&amp;$F640,Equations!$G:$I,3,0)*(1/$Q640)))</f>
        <v/>
      </c>
      <c r="AT640" s="10" t="str">
        <f>IF($AA640="","",IF(OR($V640&lt;2.7,$V640&gt;90),"Age OOR",AS640-1.6449*VLOOKUP(AS$14&amp;"-rse-"&amp;$F640,Equations!$G:$I,3,0)))</f>
        <v/>
      </c>
      <c r="AU640" s="10" t="str">
        <f>IF($AA640="","",IF(OR($V640&lt;2.7,$V640&gt;90),"Age OOR",AS640+1.6449*VLOOKUP(AS$14&amp;"-rse-"&amp;$F640,Equations!$G:$I,3,0)))</f>
        <v/>
      </c>
      <c r="AV640" s="10" t="str">
        <f t="shared" si="239"/>
        <v/>
      </c>
      <c r="AW640" s="10" t="str">
        <f>IF($AA640="","",IF(OR($V640&lt;2.7,$V640&gt;90),"Age OOR",($AA640-AS640)/VLOOKUP(AS$14&amp;"-rse-"&amp;$F640,Equations!$G:$I,3,0)))</f>
        <v/>
      </c>
      <c r="AX640" s="10" t="str">
        <f>IF($AB640="","",IF(OR($V640&lt;2.7,$V640&gt;90),"Age OOR",VLOOKUP(AX$14&amp;"-int-"&amp;$G640,Equations!$G:$I,3,0)+VLOOKUP(AX$14&amp;"-sexo-"&amp;$G640,Equations!$G:$I,3,0)*$U640+VLOOKUP(AX$14&amp;"-edad-"&amp;$G640,Equations!$G:$I,3,0)*$V640+VLOOKUP(AX$14&amp;"-est-"&amp;$G640,Equations!$G:$I,3,0)*(1/$W640)+VLOOKUP(AX$14&amp;"-imc-"&amp;$G640,Equations!$G:$I,3,0)*(1/$Q640)))</f>
        <v/>
      </c>
      <c r="AY640" s="10" t="str">
        <f>IF($AB640="","",IF(OR($V640&lt;2.7,$V640&gt;90),"Age OOR",AX640-1.6449*VLOOKUP(AX$14&amp;"-rse-"&amp;$G640,Equations!$G:$I,3,0)))</f>
        <v/>
      </c>
      <c r="AZ640" s="10" t="str">
        <f>IF($AB640="","",IF(OR($V640&lt;2.7,$V640&gt;90),"Age OOR",AX640+1.6449*VLOOKUP(AX$14&amp;"-rse-"&amp;$G640,Equations!$G:$I,3,0)))</f>
        <v/>
      </c>
      <c r="BA640" s="10" t="str">
        <f t="shared" si="240"/>
        <v/>
      </c>
      <c r="BB640" s="10" t="str">
        <f>IF($AB640="","",IF(OR($V640&lt;2.7,$V640&gt;90),"Age OOR",($AB640-AX640)/VLOOKUP(AX$14&amp;"-rse-"&amp;$G640,Equations!$G:$I,3,0)))</f>
        <v/>
      </c>
      <c r="BC640" s="10" t="str">
        <f>IF($AC640="","",IF(OR($V640&lt;2.7,$V640&gt;90),"Age OOR",VLOOKUP(BC$14&amp;"-int-"&amp;$H640,Equations!$G:$I,3,0)+VLOOKUP(BC$14&amp;"-sexo-"&amp;$H640,Equations!$G:$I,3,0)*$U640+VLOOKUP(BC$14&amp;"-edad-"&amp;$H640,Equations!$G:$I,3,0)*$V640+VLOOKUP(BC$14&amp;"-est-"&amp;$H640,Equations!$G:$I,3,0)*(1/$W640)+VLOOKUP(BC$14&amp;"-imc-"&amp;$H640,Equations!$G:$I,3,0)*(1/$Q640)))</f>
        <v/>
      </c>
      <c r="BD640" s="10" t="str">
        <f>IF($AC640="","",IF(OR($V640&lt;2.7,$V640&gt;90),"Age OOR",BC640-1.6449*VLOOKUP(BC$14&amp;"-rse-"&amp;$H640,Equations!$G:$I,3,0)))</f>
        <v/>
      </c>
      <c r="BE640" s="10" t="str">
        <f>IF($AC640="","",IF(OR($V640&lt;2.7,$V640&gt;90),"Age OOR",BC640+1.6449*VLOOKUP(BC$14&amp;"-rse-"&amp;$H640,Equations!$G:$I,3,0)))</f>
        <v/>
      </c>
      <c r="BF640" s="10" t="str">
        <f t="shared" si="241"/>
        <v/>
      </c>
      <c r="BG640" s="10" t="str">
        <f>IF($AC640="","",IF(OR($V640&lt;2.7,$V640&gt;90),"Age OOR",($AC640-BC640)/VLOOKUP(BC$14&amp;"-rse-"&amp;$H640,Equations!$G:$I,3,0)))</f>
        <v/>
      </c>
      <c r="BH640" s="10" t="str">
        <f>IF($AD640="","",IF(OR($V640&lt;2.7,$V640&gt;90),"Age OOR",VLOOKUP(BH$14&amp;"-int-"&amp;$I640,Equations!$G:$I,3,0)+VLOOKUP(BH$14&amp;"-sexo-"&amp;$I640,Equations!$G:$I,3,0)*$U640+VLOOKUP(BH$14&amp;"-edad-"&amp;$I640,Equations!$G:$I,3,0)*$V640+VLOOKUP(BH$14&amp;"-est-"&amp;$I640,Equations!$G:$I,3,0)*(1/$W640)+VLOOKUP(BH$14&amp;"-imc-"&amp;$I640,Equations!$G:$I,3,0)*(1/$Q640)))</f>
        <v/>
      </c>
      <c r="BI640" s="10" t="str">
        <f>IF($AD640="","",IF(OR($V640&lt;2.7,$V640&gt;90),"Age OOR",BH640-1.6449*VLOOKUP(BH$14&amp;"-rse-"&amp;$I640,Equations!$G:$I,3,0)))</f>
        <v/>
      </c>
      <c r="BJ640" s="10" t="str">
        <f>IF($AD640="","",IF(OR($V640&lt;2.7,$V640&gt;90),"Age OOR",BH640+1.6449*VLOOKUP(BH$14&amp;"-rse-"&amp;$I640,Equations!$G:$I,3,0)))</f>
        <v/>
      </c>
      <c r="BK640" s="10" t="str">
        <f t="shared" si="242"/>
        <v/>
      </c>
      <c r="BL640" s="10" t="str">
        <f>IF($AD640="","",IF(OR($V640&lt;2.7,$V640&gt;90),"Age OOR",($AD640-BH640)/VLOOKUP(BH$14&amp;"-rse-"&amp;$I640,Equations!$G:$I,3,0)))</f>
        <v/>
      </c>
      <c r="BM640" s="10" t="str">
        <f>IF($AE640="","",IF(OR($V640&lt;2.7,$V640&gt;90),"Age OOR",VLOOKUP(BM$14&amp;"-int-"&amp;$J640,Equations!$G:$I,3,0)+VLOOKUP(BM$14&amp;"-sexo-"&amp;$J640,Equations!$G:$I,3,0)*$U640+VLOOKUP(BM$14&amp;"-edad-"&amp;$J640,Equations!$G:$I,3,0)*$V640+VLOOKUP(BM$14&amp;"-est-"&amp;$J640,Equations!$G:$I,3,0)*(1/$W640)+VLOOKUP(BM$14&amp;"-imc-"&amp;$J640,Equations!$G:$I,3,0)*(1/$Q640)))</f>
        <v/>
      </c>
      <c r="BN640" s="10" t="str">
        <f>IF($AE640="","",IF(OR($V640&lt;2.7,$V640&gt;90),"Age OOR",BM640-1.6449*VLOOKUP(BM$14&amp;"-rse-"&amp;$J640,Equations!$G:$I,3,0)))</f>
        <v/>
      </c>
      <c r="BO640" s="10" t="str">
        <f>IF($AE640="","",IF(OR($V640&lt;2.7,$V640&gt;90),"Age OOR",BM640+1.6449*VLOOKUP(BM$14&amp;"-rse-"&amp;$J640,Equations!$G:$I,3,0)))</f>
        <v/>
      </c>
      <c r="BP640" s="10" t="str">
        <f t="shared" si="243"/>
        <v/>
      </c>
      <c r="BQ640" s="10" t="str">
        <f>IF($AE640="","",IF(OR($V640&lt;2.7,$V640&gt;90),"Age OOR",($AE640-BM640)/VLOOKUP(BM$14&amp;"-rse-"&amp;$J640,Equations!$G:$I,3,0)))</f>
        <v/>
      </c>
      <c r="BR640" s="10" t="str">
        <f>IF($AF640="","",IF(OR($V640&lt;2.7,$V640&gt;90),"Age OOR",VLOOKUP(BR$14&amp;"-int-"&amp;$K640,Equations!$G:$I,3,0)+VLOOKUP(BR$14&amp;"-sexo-"&amp;$K640,Equations!$G:$I,3,0)*$U640+VLOOKUP(BR$14&amp;"-edad-"&amp;$K640,Equations!$G:$I,3,0)*$V640+VLOOKUP(BR$14&amp;"-est-"&amp;$K640,Equations!$G:$I,3,0)*(1/$W640)+VLOOKUP(BR$14&amp;"-imc-"&amp;$K640,Equations!$G:$I,3,0)*(1/$Q640)))</f>
        <v/>
      </c>
      <c r="BS640" s="10" t="str">
        <f>IF($AF640="","",IF(OR($V640&lt;2.7,$V640&gt;90),"Age OOR",BR640-1.6449*VLOOKUP(BR$14&amp;"-rse-"&amp;$K640,Equations!$G:$I,3,0)))</f>
        <v/>
      </c>
      <c r="BT640" s="10" t="str">
        <f>IF($AF640="","",IF(OR($V640&lt;2.7,$V640&gt;90),"Age OOR",BR640+1.6449*VLOOKUP(BR$14&amp;"-rse-"&amp;$K640,Equations!$G:$I,3,0)))</f>
        <v/>
      </c>
      <c r="BU640" s="10" t="str">
        <f t="shared" si="244"/>
        <v/>
      </c>
      <c r="BV640" s="10" t="str">
        <f>IF($AF640="","",IF(OR($V640&lt;2.7,$V640&gt;90),"Age OOR",($AF640-BR640)/VLOOKUP(BR$14&amp;"-rse-"&amp;$K640,Equations!$G:$I,3,0)))</f>
        <v/>
      </c>
      <c r="BW640" s="10" t="str">
        <f>IF($AG640="","",IF(OR($V640&lt;2.7,$V640&gt;90),"Age OOR",VLOOKUP(BW$14&amp;"-int-"&amp;$L640,Equations!$G:$I,3,0)+VLOOKUP(BW$14&amp;"-sexo-"&amp;$L640,Equations!$G:$I,3,0)*$U640+VLOOKUP(BW$14&amp;"-edad-"&amp;$L640,Equations!$G:$I,3,0)*$V640+VLOOKUP(BW$14&amp;"-est-"&amp;$L640,Equations!$G:$I,3,0)*(1/$W640)+VLOOKUP(BW$14&amp;"-imc-"&amp;$L640,Equations!$G:$I,3,0)*(1/$Q640)))</f>
        <v/>
      </c>
      <c r="BX640" s="10" t="str">
        <f>IF($AG640="","",IF(OR($V640&lt;2.7,$V640&gt;90),"Age OOR",BW640-1.6449*VLOOKUP(BW$14&amp;"-rse-"&amp;$L640,Equations!$G:$I,3,0)))</f>
        <v/>
      </c>
      <c r="BY640" s="10" t="str">
        <f>IF($AG640="","",IF(OR($V640&lt;2.7,$V640&gt;90),"Age OOR",BW640+1.6449*VLOOKUP(BW$14&amp;"-rse-"&amp;$L640,Equations!$G:$I,3,0)))</f>
        <v/>
      </c>
      <c r="BZ640" s="10" t="str">
        <f t="shared" si="245"/>
        <v/>
      </c>
      <c r="CA640" s="10" t="str">
        <f>IF($AG640="","",IF(OR($V640&lt;2.7,$V640&gt;90),"Age OOR",($AG640-BW640)/VLOOKUP(BW$14&amp;"-rse-"&amp;$L640,Equations!$G:$I,3,0)))</f>
        <v/>
      </c>
      <c r="CB640" s="10" t="str">
        <f>IF($AH640="","",IF(OR($V640&lt;2.7,$V640&gt;90),"Age OOR",VLOOKUP(CB$14&amp;"-int-"&amp;$M640,Equations!$G:$I,3,0)+VLOOKUP(CB$14&amp;"-sexo-"&amp;$M640,Equations!$G:$I,3,0)*$U640+VLOOKUP(CB$14&amp;"-edad-"&amp;$M640,Equations!$G:$I,3,0)*$V640+VLOOKUP(CB$14&amp;"-est-"&amp;$M640,Equations!$G:$I,3,0)*(1/$W640)+VLOOKUP(CB$14&amp;"-imc-"&amp;$M640,Equations!$G:$I,3,0)*(1/$Q640)))</f>
        <v/>
      </c>
      <c r="CC640" s="10" t="str">
        <f>IF($AH640="","",IF(OR($V640&lt;2.7,$V640&gt;90),"Age OOR",CB640-1.6449*VLOOKUP(CB$14&amp;"-rse-"&amp;$M640,Equations!$G:$I,3,0)))</f>
        <v/>
      </c>
      <c r="CD640" s="10" t="str">
        <f>IF($AH640="","",IF(OR($V640&lt;2.7,$V640&gt;90),"Age OOR",CB640+1.6449*VLOOKUP(CB$14&amp;"-rse-"&amp;$M640,Equations!$G:$I,3,0)))</f>
        <v/>
      </c>
      <c r="CE640" s="10" t="str">
        <f t="shared" si="246"/>
        <v/>
      </c>
      <c r="CF640" s="10" t="str">
        <f>IF($AH640="","",IF(OR($V640&lt;2.7,$V640&gt;90),"Age OOR",($AH640-CB640)/VLOOKUP(CB$14&amp;"-rse-"&amp;$M640,Equations!$G:$I,3,0)))</f>
        <v/>
      </c>
      <c r="CG640" s="10" t="str">
        <f>IF($AI640="","",IF(OR($V640&lt;2.7,$V640&gt;90),"Age OOR",VLOOKUP(CG$14&amp;"-int-"&amp;$N640,Equations!$G:$I,3,0)+VLOOKUP(CG$14&amp;"-sexo-"&amp;$N640,Equations!$G:$I,3,0)*$U640+VLOOKUP(CG$14&amp;"-edad-"&amp;$N640,Equations!$G:$I,3,0)*$V640+VLOOKUP(CG$14&amp;"-est-"&amp;$N640,Equations!$G:$I,3,0)*(1/$W640)+VLOOKUP(CG$14&amp;"-imc-"&amp;$N640,Equations!$G:$I,3,0)*(1/$Q640)))</f>
        <v/>
      </c>
      <c r="CH640" s="10" t="str">
        <f>IF($AI640="","",IF(OR($V640&lt;2.7,$V640&gt;90),"Age OOR",CG640-1.6449*VLOOKUP(CG$14&amp;"-rse-"&amp;$N640,Equations!$G:$I,3,0)))</f>
        <v/>
      </c>
      <c r="CI640" s="10" t="str">
        <f>IF($AI640="","",IF(OR($V640&lt;2.7,$V640&gt;90),"Age OOR",CG640+1.6449*VLOOKUP(CG$14&amp;"-rse-"&amp;$N640,Equations!$G:$I,3,0)))</f>
        <v/>
      </c>
      <c r="CJ640" s="10" t="str">
        <f t="shared" si="247"/>
        <v/>
      </c>
      <c r="CK640" s="10" t="str">
        <f>IF($AI640="","",IF(OR($V640&lt;2.7,$V640&gt;90),"Age OOR",($AI640-CG640)/VLOOKUP(CG$14&amp;"-rse-"&amp;$N640,Equations!$G:$I,3,0)))</f>
        <v/>
      </c>
      <c r="CL640" s="10" t="str">
        <f>IF($AJ640="","",IF(OR($V640&lt;2.7,$V640&gt;90),"Age OOR",VLOOKUP(CL$14&amp;"-int-"&amp;$O640,Equations!$G:$I,3,0)+VLOOKUP(CL$14&amp;"-sexo-"&amp;$O640,Equations!$G:$I,3,0)*$U640+VLOOKUP(CL$14&amp;"-edad-"&amp;$O640,Equations!$G:$I,3,0)*$V640+VLOOKUP(CL$14&amp;"-est-"&amp;$O640,Equations!$G:$I,3,0)*(1/$W640)+VLOOKUP(CL$14&amp;"-imc-"&amp;$O640,Equations!$G:$I,3,0)*(1/$Q640)))</f>
        <v/>
      </c>
      <c r="CM640" s="10" t="str">
        <f>IF($AJ640="","",IF(OR($V640&lt;2.7,$V640&gt;90),"Age OOR",CL640-1.6449*VLOOKUP(CL$14&amp;"-rse-"&amp;$O640,Equations!$G:$I,3,0)))</f>
        <v/>
      </c>
      <c r="CN640" s="10" t="str">
        <f>IF($AJ640="","",IF(OR($V640&lt;2.7,$V640&gt;90),"Age OOR",CL640+1.6449*VLOOKUP(CL$14&amp;"-rse-"&amp;$O640,Equations!$G:$I,3,0)))</f>
        <v/>
      </c>
      <c r="CO640" s="10" t="str">
        <f t="shared" si="248"/>
        <v/>
      </c>
      <c r="CP640" s="10" t="str">
        <f>IF($AJ640="","",IF(OR($V640&lt;2.7,$V640&gt;90),"Age OOR",($AJ640-CL640)/VLOOKUP(CL$14&amp;"-rse-"&amp;$O640,Equations!$G:$I,3,0)))</f>
        <v/>
      </c>
      <c r="CQ640" s="10" t="str">
        <f>IF($AK640="","",IF(OR($V640&lt;2.7,$V640&gt;90),"Age OOR",EXP(VLOOKUP(CQ$14&amp;"-int-"&amp;$P640,Equations!$G:$I,3,0)+VLOOKUP(CQ$14&amp;"-sexo-"&amp;$P640,Equations!$G:$I,3,0)*$U640+VLOOKUP(CQ$14&amp;"-edad-"&amp;$P640,Equations!$G:$I,3,0)*$V640+VLOOKUP(CQ$14&amp;"-est-"&amp;$P640,Equations!$G:$I,3,0)*(1/$W640)+VLOOKUP(CQ$14&amp;"-imc-"&amp;$P640,Equations!$G:$I,3,0)*(1/$Q640))))</f>
        <v/>
      </c>
      <c r="CR640" s="10" t="str">
        <f>IF($AK640="","",IF(OR($V640&lt;2.7,$V640&gt;90),"Age OOR",EXP(LN(CQ640)-1.6449*VLOOKUP(CQ$14&amp;"-rse-"&amp;$P640,Equations!$G:$I,3,0))))</f>
        <v/>
      </c>
      <c r="CS640" s="10" t="str">
        <f>IF($AK640="","",IF(OR($V640&lt;2.7,$V640&gt;90),"Age OOR",EXP(LN(CQ640)+1.6449*VLOOKUP(CQ$14&amp;"-rse-"&amp;$P640,Equations!$G:$I,3,0))))</f>
        <v/>
      </c>
      <c r="CT640" s="10" t="str">
        <f t="shared" si="249"/>
        <v/>
      </c>
      <c r="CU640" s="10" t="str">
        <f>IF($AK640="","",IF(OR($V640&lt;2.7,$V640&gt;90),"Age OOR",(LN($AK640)-LN(CQ640))/VLOOKUP(CQ$14&amp;"-rse-"&amp;$P640,Equations!$G:$I,3,0)))</f>
        <v/>
      </c>
      <c r="CV640" s="47"/>
    </row>
    <row r="641" spans="5:116" x14ac:dyDescent="0.2">
      <c r="E641" s="23" t="str">
        <f t="shared" si="225"/>
        <v>Age out of range</v>
      </c>
      <c r="F641" s="23" t="str">
        <f t="shared" si="226"/>
        <v>Age out of range</v>
      </c>
      <c r="G641" s="23" t="str">
        <f t="shared" si="227"/>
        <v>Age out of range</v>
      </c>
      <c r="H641" s="23" t="str">
        <f t="shared" si="228"/>
        <v>Age out of range</v>
      </c>
      <c r="I641" s="23" t="str">
        <f t="shared" si="229"/>
        <v>Age out of range</v>
      </c>
      <c r="J641" s="23" t="str">
        <f t="shared" si="230"/>
        <v>Age out of range</v>
      </c>
      <c r="K641" s="23" t="str">
        <f t="shared" si="231"/>
        <v>Age out of range</v>
      </c>
      <c r="L641" s="23" t="str">
        <f t="shared" si="232"/>
        <v>Age out of range</v>
      </c>
      <c r="M641" s="23" t="str">
        <f t="shared" si="233"/>
        <v>Age out of range</v>
      </c>
      <c r="N641" s="23" t="str">
        <f t="shared" si="234"/>
        <v>Age out of range</v>
      </c>
      <c r="O641" s="23" t="str">
        <f t="shared" si="235"/>
        <v>Age out of range</v>
      </c>
      <c r="P641" s="23" t="str">
        <f t="shared" si="236"/>
        <v>Age out of range</v>
      </c>
      <c r="Q641" s="23" t="e">
        <f t="shared" si="237"/>
        <v>#DIV/0!</v>
      </c>
      <c r="R641" s="17"/>
      <c r="S641" s="23">
        <v>625</v>
      </c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7"/>
      <c r="AM641" s="47"/>
      <c r="AN641" s="10" t="str">
        <f>IF($Z641="","",IF(OR($V641&lt;2.7,$V641&gt;90),"Age OOR",VLOOKUP(AN$14&amp;"-int-"&amp;$E641,Equations!$G:$I,3,0)+VLOOKUP(AN$14&amp;"-sexo-"&amp;$E641,Equations!$G:$I,3,0)*$U641+VLOOKUP(AN$14&amp;"-edad-"&amp;$E641,Equations!$G:$I,3,0)*$V641+VLOOKUP(AN$14&amp;"-est-"&amp;$E641,Equations!$G:$I,3,0)*(1/$W641)+VLOOKUP(AN$14&amp;"-imc-"&amp;$E641,Equations!$G:$I,3,0)*(1/$Q641)))</f>
        <v/>
      </c>
      <c r="AO641" s="10" t="str">
        <f>IF($Z641="","",IF(OR($V641&lt;2.7,$V641&gt;90),"Age OOR",AN641-1.6449*VLOOKUP(AN$14&amp;"-rse-"&amp;$E641,Equations!$G:$I,3,0)))</f>
        <v/>
      </c>
      <c r="AP641" s="10" t="str">
        <f>IF($Z641="","",IF(OR($V641&lt;2.7,$V641&gt;90),"Age OOR",AN641+1.6449*VLOOKUP(AN$14&amp;"-rse-"&amp;$E641,Equations!$G:$I,3,0)))</f>
        <v/>
      </c>
      <c r="AQ641" s="10" t="str">
        <f t="shared" si="238"/>
        <v/>
      </c>
      <c r="AR641" s="10" t="str">
        <f>IF($Z641="","",IF(OR($V641&lt;2.7,$V641&gt;90),"Age OOR",($Z641-AN641)/VLOOKUP(AN$14&amp;"-rse-"&amp;$E641,Equations!$G:$I,3,0)))</f>
        <v/>
      </c>
      <c r="AS641" s="10" t="str">
        <f>IF($AA641="","",IF(OR($V641&lt;2.7,$V641&gt;90),"Age OOR",VLOOKUP(AS$14&amp;"-int-"&amp;$F641,Equations!$G:$I,3,0)+VLOOKUP(AS$14&amp;"-sexo-"&amp;$F641,Equations!$G:$I,3,0)*$U641+VLOOKUP(AS$14&amp;"-edad-"&amp;$F641,Equations!$G:$I,3,0)*$V641+VLOOKUP(AS$14&amp;"-est-"&amp;$F641,Equations!$G:$I,3,0)*(1/$W641)+VLOOKUP(AS$14&amp;"-imc-"&amp;$F641,Equations!$G:$I,3,0)*(1/$Q641)))</f>
        <v/>
      </c>
      <c r="AT641" s="10" t="str">
        <f>IF($AA641="","",IF(OR($V641&lt;2.7,$V641&gt;90),"Age OOR",AS641-1.6449*VLOOKUP(AS$14&amp;"-rse-"&amp;$F641,Equations!$G:$I,3,0)))</f>
        <v/>
      </c>
      <c r="AU641" s="10" t="str">
        <f>IF($AA641="","",IF(OR($V641&lt;2.7,$V641&gt;90),"Age OOR",AS641+1.6449*VLOOKUP(AS$14&amp;"-rse-"&amp;$F641,Equations!$G:$I,3,0)))</f>
        <v/>
      </c>
      <c r="AV641" s="10" t="str">
        <f t="shared" si="239"/>
        <v/>
      </c>
      <c r="AW641" s="10" t="str">
        <f>IF($AA641="","",IF(OR($V641&lt;2.7,$V641&gt;90),"Age OOR",($AA641-AS641)/VLOOKUP(AS$14&amp;"-rse-"&amp;$F641,Equations!$G:$I,3,0)))</f>
        <v/>
      </c>
      <c r="AX641" s="10" t="str">
        <f>IF($AB641="","",IF(OR($V641&lt;2.7,$V641&gt;90),"Age OOR",VLOOKUP(AX$14&amp;"-int-"&amp;$G641,Equations!$G:$I,3,0)+VLOOKUP(AX$14&amp;"-sexo-"&amp;$G641,Equations!$G:$I,3,0)*$U641+VLOOKUP(AX$14&amp;"-edad-"&amp;$G641,Equations!$G:$I,3,0)*$V641+VLOOKUP(AX$14&amp;"-est-"&amp;$G641,Equations!$G:$I,3,0)*(1/$W641)+VLOOKUP(AX$14&amp;"-imc-"&amp;$G641,Equations!$G:$I,3,0)*(1/$Q641)))</f>
        <v/>
      </c>
      <c r="AY641" s="10" t="str">
        <f>IF($AB641="","",IF(OR($V641&lt;2.7,$V641&gt;90),"Age OOR",AX641-1.6449*VLOOKUP(AX$14&amp;"-rse-"&amp;$G641,Equations!$G:$I,3,0)))</f>
        <v/>
      </c>
      <c r="AZ641" s="10" t="str">
        <f>IF($AB641="","",IF(OR($V641&lt;2.7,$V641&gt;90),"Age OOR",AX641+1.6449*VLOOKUP(AX$14&amp;"-rse-"&amp;$G641,Equations!$G:$I,3,0)))</f>
        <v/>
      </c>
      <c r="BA641" s="10" t="str">
        <f t="shared" si="240"/>
        <v/>
      </c>
      <c r="BB641" s="10" t="str">
        <f>IF($AB641="","",IF(OR($V641&lt;2.7,$V641&gt;90),"Age OOR",($AB641-AX641)/VLOOKUP(AX$14&amp;"-rse-"&amp;$G641,Equations!$G:$I,3,0)))</f>
        <v/>
      </c>
      <c r="BC641" s="10" t="str">
        <f>IF($AC641="","",IF(OR($V641&lt;2.7,$V641&gt;90),"Age OOR",VLOOKUP(BC$14&amp;"-int-"&amp;$H641,Equations!$G:$I,3,0)+VLOOKUP(BC$14&amp;"-sexo-"&amp;$H641,Equations!$G:$I,3,0)*$U641+VLOOKUP(BC$14&amp;"-edad-"&amp;$H641,Equations!$G:$I,3,0)*$V641+VLOOKUP(BC$14&amp;"-est-"&amp;$H641,Equations!$G:$I,3,0)*(1/$W641)+VLOOKUP(BC$14&amp;"-imc-"&amp;$H641,Equations!$G:$I,3,0)*(1/$Q641)))</f>
        <v/>
      </c>
      <c r="BD641" s="10" t="str">
        <f>IF($AC641="","",IF(OR($V641&lt;2.7,$V641&gt;90),"Age OOR",BC641-1.6449*VLOOKUP(BC$14&amp;"-rse-"&amp;$H641,Equations!$G:$I,3,0)))</f>
        <v/>
      </c>
      <c r="BE641" s="10" t="str">
        <f>IF($AC641="","",IF(OR($V641&lt;2.7,$V641&gt;90),"Age OOR",BC641+1.6449*VLOOKUP(BC$14&amp;"-rse-"&amp;$H641,Equations!$G:$I,3,0)))</f>
        <v/>
      </c>
      <c r="BF641" s="10" t="str">
        <f t="shared" si="241"/>
        <v/>
      </c>
      <c r="BG641" s="10" t="str">
        <f>IF($AC641="","",IF(OR($V641&lt;2.7,$V641&gt;90),"Age OOR",($AC641-BC641)/VLOOKUP(BC$14&amp;"-rse-"&amp;$H641,Equations!$G:$I,3,0)))</f>
        <v/>
      </c>
      <c r="BH641" s="10" t="str">
        <f>IF($AD641="","",IF(OR($V641&lt;2.7,$V641&gt;90),"Age OOR",VLOOKUP(BH$14&amp;"-int-"&amp;$I641,Equations!$G:$I,3,0)+VLOOKUP(BH$14&amp;"-sexo-"&amp;$I641,Equations!$G:$I,3,0)*$U641+VLOOKUP(BH$14&amp;"-edad-"&amp;$I641,Equations!$G:$I,3,0)*$V641+VLOOKUP(BH$14&amp;"-est-"&amp;$I641,Equations!$G:$I,3,0)*(1/$W641)+VLOOKUP(BH$14&amp;"-imc-"&amp;$I641,Equations!$G:$I,3,0)*(1/$Q641)))</f>
        <v/>
      </c>
      <c r="BI641" s="10" t="str">
        <f>IF($AD641="","",IF(OR($V641&lt;2.7,$V641&gt;90),"Age OOR",BH641-1.6449*VLOOKUP(BH$14&amp;"-rse-"&amp;$I641,Equations!$G:$I,3,0)))</f>
        <v/>
      </c>
      <c r="BJ641" s="10" t="str">
        <f>IF($AD641="","",IF(OR($V641&lt;2.7,$V641&gt;90),"Age OOR",BH641+1.6449*VLOOKUP(BH$14&amp;"-rse-"&amp;$I641,Equations!$G:$I,3,0)))</f>
        <v/>
      </c>
      <c r="BK641" s="10" t="str">
        <f t="shared" si="242"/>
        <v/>
      </c>
      <c r="BL641" s="10" t="str">
        <f>IF($AD641="","",IF(OR($V641&lt;2.7,$V641&gt;90),"Age OOR",($AD641-BH641)/VLOOKUP(BH$14&amp;"-rse-"&amp;$I641,Equations!$G:$I,3,0)))</f>
        <v/>
      </c>
      <c r="BM641" s="10" t="str">
        <f>IF($AE641="","",IF(OR($V641&lt;2.7,$V641&gt;90),"Age OOR",VLOOKUP(BM$14&amp;"-int-"&amp;$J641,Equations!$G:$I,3,0)+VLOOKUP(BM$14&amp;"-sexo-"&amp;$J641,Equations!$G:$I,3,0)*$U641+VLOOKUP(BM$14&amp;"-edad-"&amp;$J641,Equations!$G:$I,3,0)*$V641+VLOOKUP(BM$14&amp;"-est-"&amp;$J641,Equations!$G:$I,3,0)*(1/$W641)+VLOOKUP(BM$14&amp;"-imc-"&amp;$J641,Equations!$G:$I,3,0)*(1/$Q641)))</f>
        <v/>
      </c>
      <c r="BN641" s="10" t="str">
        <f>IF($AE641="","",IF(OR($V641&lt;2.7,$V641&gt;90),"Age OOR",BM641-1.6449*VLOOKUP(BM$14&amp;"-rse-"&amp;$J641,Equations!$G:$I,3,0)))</f>
        <v/>
      </c>
      <c r="BO641" s="10" t="str">
        <f>IF($AE641="","",IF(OR($V641&lt;2.7,$V641&gt;90),"Age OOR",BM641+1.6449*VLOOKUP(BM$14&amp;"-rse-"&amp;$J641,Equations!$G:$I,3,0)))</f>
        <v/>
      </c>
      <c r="BP641" s="10" t="str">
        <f t="shared" si="243"/>
        <v/>
      </c>
      <c r="BQ641" s="10" t="str">
        <f>IF($AE641="","",IF(OR($V641&lt;2.7,$V641&gt;90),"Age OOR",($AE641-BM641)/VLOOKUP(BM$14&amp;"-rse-"&amp;$J641,Equations!$G:$I,3,0)))</f>
        <v/>
      </c>
      <c r="BR641" s="10" t="str">
        <f>IF($AF641="","",IF(OR($V641&lt;2.7,$V641&gt;90),"Age OOR",VLOOKUP(BR$14&amp;"-int-"&amp;$K641,Equations!$G:$I,3,0)+VLOOKUP(BR$14&amp;"-sexo-"&amp;$K641,Equations!$G:$I,3,0)*$U641+VLOOKUP(BR$14&amp;"-edad-"&amp;$K641,Equations!$G:$I,3,0)*$V641+VLOOKUP(BR$14&amp;"-est-"&amp;$K641,Equations!$G:$I,3,0)*(1/$W641)+VLOOKUP(BR$14&amp;"-imc-"&amp;$K641,Equations!$G:$I,3,0)*(1/$Q641)))</f>
        <v/>
      </c>
      <c r="BS641" s="10" t="str">
        <f>IF($AF641="","",IF(OR($V641&lt;2.7,$V641&gt;90),"Age OOR",BR641-1.6449*VLOOKUP(BR$14&amp;"-rse-"&amp;$K641,Equations!$G:$I,3,0)))</f>
        <v/>
      </c>
      <c r="BT641" s="10" t="str">
        <f>IF($AF641="","",IF(OR($V641&lt;2.7,$V641&gt;90),"Age OOR",BR641+1.6449*VLOOKUP(BR$14&amp;"-rse-"&amp;$K641,Equations!$G:$I,3,0)))</f>
        <v/>
      </c>
      <c r="BU641" s="10" t="str">
        <f t="shared" si="244"/>
        <v/>
      </c>
      <c r="BV641" s="10" t="str">
        <f>IF($AF641="","",IF(OR($V641&lt;2.7,$V641&gt;90),"Age OOR",($AF641-BR641)/VLOOKUP(BR$14&amp;"-rse-"&amp;$K641,Equations!$G:$I,3,0)))</f>
        <v/>
      </c>
      <c r="BW641" s="10" t="str">
        <f>IF($AG641="","",IF(OR($V641&lt;2.7,$V641&gt;90),"Age OOR",VLOOKUP(BW$14&amp;"-int-"&amp;$L641,Equations!$G:$I,3,0)+VLOOKUP(BW$14&amp;"-sexo-"&amp;$L641,Equations!$G:$I,3,0)*$U641+VLOOKUP(BW$14&amp;"-edad-"&amp;$L641,Equations!$G:$I,3,0)*$V641+VLOOKUP(BW$14&amp;"-est-"&amp;$L641,Equations!$G:$I,3,0)*(1/$W641)+VLOOKUP(BW$14&amp;"-imc-"&amp;$L641,Equations!$G:$I,3,0)*(1/$Q641)))</f>
        <v/>
      </c>
      <c r="BX641" s="10" t="str">
        <f>IF($AG641="","",IF(OR($V641&lt;2.7,$V641&gt;90),"Age OOR",BW641-1.6449*VLOOKUP(BW$14&amp;"-rse-"&amp;$L641,Equations!$G:$I,3,0)))</f>
        <v/>
      </c>
      <c r="BY641" s="10" t="str">
        <f>IF($AG641="","",IF(OR($V641&lt;2.7,$V641&gt;90),"Age OOR",BW641+1.6449*VLOOKUP(BW$14&amp;"-rse-"&amp;$L641,Equations!$G:$I,3,0)))</f>
        <v/>
      </c>
      <c r="BZ641" s="10" t="str">
        <f t="shared" si="245"/>
        <v/>
      </c>
      <c r="CA641" s="10" t="str">
        <f>IF($AG641="","",IF(OR($V641&lt;2.7,$V641&gt;90),"Age OOR",($AG641-BW641)/VLOOKUP(BW$14&amp;"-rse-"&amp;$L641,Equations!$G:$I,3,0)))</f>
        <v/>
      </c>
      <c r="CB641" s="10" t="str">
        <f>IF($AH641="","",IF(OR($V641&lt;2.7,$V641&gt;90),"Age OOR",VLOOKUP(CB$14&amp;"-int-"&amp;$M641,Equations!$G:$I,3,0)+VLOOKUP(CB$14&amp;"-sexo-"&amp;$M641,Equations!$G:$I,3,0)*$U641+VLOOKUP(CB$14&amp;"-edad-"&amp;$M641,Equations!$G:$I,3,0)*$V641+VLOOKUP(CB$14&amp;"-est-"&amp;$M641,Equations!$G:$I,3,0)*(1/$W641)+VLOOKUP(CB$14&amp;"-imc-"&amp;$M641,Equations!$G:$I,3,0)*(1/$Q641)))</f>
        <v/>
      </c>
      <c r="CC641" s="10" t="str">
        <f>IF($AH641="","",IF(OR($V641&lt;2.7,$V641&gt;90),"Age OOR",CB641-1.6449*VLOOKUP(CB$14&amp;"-rse-"&amp;$M641,Equations!$G:$I,3,0)))</f>
        <v/>
      </c>
      <c r="CD641" s="10" t="str">
        <f>IF($AH641="","",IF(OR($V641&lt;2.7,$V641&gt;90),"Age OOR",CB641+1.6449*VLOOKUP(CB$14&amp;"-rse-"&amp;$M641,Equations!$G:$I,3,0)))</f>
        <v/>
      </c>
      <c r="CE641" s="10" t="str">
        <f t="shared" si="246"/>
        <v/>
      </c>
      <c r="CF641" s="10" t="str">
        <f>IF($AH641="","",IF(OR($V641&lt;2.7,$V641&gt;90),"Age OOR",($AH641-CB641)/VLOOKUP(CB$14&amp;"-rse-"&amp;$M641,Equations!$G:$I,3,0)))</f>
        <v/>
      </c>
      <c r="CG641" s="10" t="str">
        <f>IF($AI641="","",IF(OR($V641&lt;2.7,$V641&gt;90),"Age OOR",VLOOKUP(CG$14&amp;"-int-"&amp;$N641,Equations!$G:$I,3,0)+VLOOKUP(CG$14&amp;"-sexo-"&amp;$N641,Equations!$G:$I,3,0)*$U641+VLOOKUP(CG$14&amp;"-edad-"&amp;$N641,Equations!$G:$I,3,0)*$V641+VLOOKUP(CG$14&amp;"-est-"&amp;$N641,Equations!$G:$I,3,0)*(1/$W641)+VLOOKUP(CG$14&amp;"-imc-"&amp;$N641,Equations!$G:$I,3,0)*(1/$Q641)))</f>
        <v/>
      </c>
      <c r="CH641" s="10" t="str">
        <f>IF($AI641="","",IF(OR($V641&lt;2.7,$V641&gt;90),"Age OOR",CG641-1.6449*VLOOKUP(CG$14&amp;"-rse-"&amp;$N641,Equations!$G:$I,3,0)))</f>
        <v/>
      </c>
      <c r="CI641" s="10" t="str">
        <f>IF($AI641="","",IF(OR($V641&lt;2.7,$V641&gt;90),"Age OOR",CG641+1.6449*VLOOKUP(CG$14&amp;"-rse-"&amp;$N641,Equations!$G:$I,3,0)))</f>
        <v/>
      </c>
      <c r="CJ641" s="10" t="str">
        <f t="shared" si="247"/>
        <v/>
      </c>
      <c r="CK641" s="10" t="str">
        <f>IF($AI641="","",IF(OR($V641&lt;2.7,$V641&gt;90),"Age OOR",($AI641-CG641)/VLOOKUP(CG$14&amp;"-rse-"&amp;$N641,Equations!$G:$I,3,0)))</f>
        <v/>
      </c>
      <c r="CL641" s="10" t="str">
        <f>IF($AJ641="","",IF(OR($V641&lt;2.7,$V641&gt;90),"Age OOR",VLOOKUP(CL$14&amp;"-int-"&amp;$O641,Equations!$G:$I,3,0)+VLOOKUP(CL$14&amp;"-sexo-"&amp;$O641,Equations!$G:$I,3,0)*$U641+VLOOKUP(CL$14&amp;"-edad-"&amp;$O641,Equations!$G:$I,3,0)*$V641+VLOOKUP(CL$14&amp;"-est-"&amp;$O641,Equations!$G:$I,3,0)*(1/$W641)+VLOOKUP(CL$14&amp;"-imc-"&amp;$O641,Equations!$G:$I,3,0)*(1/$Q641)))</f>
        <v/>
      </c>
      <c r="CM641" s="10" t="str">
        <f>IF($AJ641="","",IF(OR($V641&lt;2.7,$V641&gt;90),"Age OOR",CL641-1.6449*VLOOKUP(CL$14&amp;"-rse-"&amp;$O641,Equations!$G:$I,3,0)))</f>
        <v/>
      </c>
      <c r="CN641" s="10" t="str">
        <f>IF($AJ641="","",IF(OR($V641&lt;2.7,$V641&gt;90),"Age OOR",CL641+1.6449*VLOOKUP(CL$14&amp;"-rse-"&amp;$O641,Equations!$G:$I,3,0)))</f>
        <v/>
      </c>
      <c r="CO641" s="10" t="str">
        <f t="shared" si="248"/>
        <v/>
      </c>
      <c r="CP641" s="10" t="str">
        <f>IF($AJ641="","",IF(OR($V641&lt;2.7,$V641&gt;90),"Age OOR",($AJ641-CL641)/VLOOKUP(CL$14&amp;"-rse-"&amp;$O641,Equations!$G:$I,3,0)))</f>
        <v/>
      </c>
      <c r="CQ641" s="10" t="str">
        <f>IF($AK641="","",IF(OR($V641&lt;2.7,$V641&gt;90),"Age OOR",EXP(VLOOKUP(CQ$14&amp;"-int-"&amp;$P641,Equations!$G:$I,3,0)+VLOOKUP(CQ$14&amp;"-sexo-"&amp;$P641,Equations!$G:$I,3,0)*$U641+VLOOKUP(CQ$14&amp;"-edad-"&amp;$P641,Equations!$G:$I,3,0)*$V641+VLOOKUP(CQ$14&amp;"-est-"&amp;$P641,Equations!$G:$I,3,0)*(1/$W641)+VLOOKUP(CQ$14&amp;"-imc-"&amp;$P641,Equations!$G:$I,3,0)*(1/$Q641))))</f>
        <v/>
      </c>
      <c r="CR641" s="10" t="str">
        <f>IF($AK641="","",IF(OR($V641&lt;2.7,$V641&gt;90),"Age OOR",EXP(LN(CQ641)-1.6449*VLOOKUP(CQ$14&amp;"-rse-"&amp;$P641,Equations!$G:$I,3,0))))</f>
        <v/>
      </c>
      <c r="CS641" s="10" t="str">
        <f>IF($AK641="","",IF(OR($V641&lt;2.7,$V641&gt;90),"Age OOR",EXP(LN(CQ641)+1.6449*VLOOKUP(CQ$14&amp;"-rse-"&amp;$P641,Equations!$G:$I,3,0))))</f>
        <v/>
      </c>
      <c r="CT641" s="10" t="str">
        <f t="shared" si="249"/>
        <v/>
      </c>
      <c r="CU641" s="10" t="str">
        <f>IF($AK641="","",IF(OR($V641&lt;2.7,$V641&gt;90),"Age OOR",(LN($AK641)-LN(CQ641))/VLOOKUP(CQ$14&amp;"-rse-"&amp;$P641,Equations!$G:$I,3,0)))</f>
        <v/>
      </c>
      <c r="CV641" s="47"/>
    </row>
    <row r="642" spans="5:116" x14ac:dyDescent="0.2">
      <c r="E642" s="23" t="str">
        <f t="shared" si="225"/>
        <v>Age out of range</v>
      </c>
      <c r="F642" s="23" t="str">
        <f t="shared" si="226"/>
        <v>Age out of range</v>
      </c>
      <c r="G642" s="23" t="str">
        <f t="shared" si="227"/>
        <v>Age out of range</v>
      </c>
      <c r="H642" s="23" t="str">
        <f t="shared" si="228"/>
        <v>Age out of range</v>
      </c>
      <c r="I642" s="23" t="str">
        <f t="shared" si="229"/>
        <v>Age out of range</v>
      </c>
      <c r="J642" s="23" t="str">
        <f t="shared" si="230"/>
        <v>Age out of range</v>
      </c>
      <c r="K642" s="23" t="str">
        <f t="shared" si="231"/>
        <v>Age out of range</v>
      </c>
      <c r="L642" s="23" t="str">
        <f t="shared" si="232"/>
        <v>Age out of range</v>
      </c>
      <c r="M642" s="23" t="str">
        <f t="shared" si="233"/>
        <v>Age out of range</v>
      </c>
      <c r="N642" s="23" t="str">
        <f t="shared" si="234"/>
        <v>Age out of range</v>
      </c>
      <c r="O642" s="23" t="str">
        <f t="shared" si="235"/>
        <v>Age out of range</v>
      </c>
      <c r="P642" s="23" t="str">
        <f t="shared" si="236"/>
        <v>Age out of range</v>
      </c>
      <c r="Q642" s="23" t="e">
        <f t="shared" si="237"/>
        <v>#DIV/0!</v>
      </c>
      <c r="R642" s="17"/>
      <c r="S642" s="23">
        <v>626</v>
      </c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7"/>
      <c r="AM642" s="47"/>
      <c r="AN642" s="10" t="str">
        <f>IF($Z642="","",IF(OR($V642&lt;2.7,$V642&gt;90),"Age OOR",VLOOKUP(AN$14&amp;"-int-"&amp;$E642,Equations!$G:$I,3,0)+VLOOKUP(AN$14&amp;"-sexo-"&amp;$E642,Equations!$G:$I,3,0)*$U642+VLOOKUP(AN$14&amp;"-edad-"&amp;$E642,Equations!$G:$I,3,0)*$V642+VLOOKUP(AN$14&amp;"-est-"&amp;$E642,Equations!$G:$I,3,0)*(1/$W642)+VLOOKUP(AN$14&amp;"-imc-"&amp;$E642,Equations!$G:$I,3,0)*(1/$Q642)))</f>
        <v/>
      </c>
      <c r="AO642" s="10" t="str">
        <f>IF($Z642="","",IF(OR($V642&lt;2.7,$V642&gt;90),"Age OOR",AN642-1.6449*VLOOKUP(AN$14&amp;"-rse-"&amp;$E642,Equations!$G:$I,3,0)))</f>
        <v/>
      </c>
      <c r="AP642" s="10" t="str">
        <f>IF($Z642="","",IF(OR($V642&lt;2.7,$V642&gt;90),"Age OOR",AN642+1.6449*VLOOKUP(AN$14&amp;"-rse-"&amp;$E642,Equations!$G:$I,3,0)))</f>
        <v/>
      </c>
      <c r="AQ642" s="10" t="str">
        <f t="shared" si="238"/>
        <v/>
      </c>
      <c r="AR642" s="10" t="str">
        <f>IF($Z642="","",IF(OR($V642&lt;2.7,$V642&gt;90),"Age OOR",($Z642-AN642)/VLOOKUP(AN$14&amp;"-rse-"&amp;$E642,Equations!$G:$I,3,0)))</f>
        <v/>
      </c>
      <c r="AS642" s="10" t="str">
        <f>IF($AA642="","",IF(OR($V642&lt;2.7,$V642&gt;90),"Age OOR",VLOOKUP(AS$14&amp;"-int-"&amp;$F642,Equations!$G:$I,3,0)+VLOOKUP(AS$14&amp;"-sexo-"&amp;$F642,Equations!$G:$I,3,0)*$U642+VLOOKUP(AS$14&amp;"-edad-"&amp;$F642,Equations!$G:$I,3,0)*$V642+VLOOKUP(AS$14&amp;"-est-"&amp;$F642,Equations!$G:$I,3,0)*(1/$W642)+VLOOKUP(AS$14&amp;"-imc-"&amp;$F642,Equations!$G:$I,3,0)*(1/$Q642)))</f>
        <v/>
      </c>
      <c r="AT642" s="10" t="str">
        <f>IF($AA642="","",IF(OR($V642&lt;2.7,$V642&gt;90),"Age OOR",AS642-1.6449*VLOOKUP(AS$14&amp;"-rse-"&amp;$F642,Equations!$G:$I,3,0)))</f>
        <v/>
      </c>
      <c r="AU642" s="10" t="str">
        <f>IF($AA642="","",IF(OR($V642&lt;2.7,$V642&gt;90),"Age OOR",AS642+1.6449*VLOOKUP(AS$14&amp;"-rse-"&amp;$F642,Equations!$G:$I,3,0)))</f>
        <v/>
      </c>
      <c r="AV642" s="10" t="str">
        <f t="shared" si="239"/>
        <v/>
      </c>
      <c r="AW642" s="10" t="str">
        <f>IF($AA642="","",IF(OR($V642&lt;2.7,$V642&gt;90),"Age OOR",($AA642-AS642)/VLOOKUP(AS$14&amp;"-rse-"&amp;$F642,Equations!$G:$I,3,0)))</f>
        <v/>
      </c>
      <c r="AX642" s="10" t="str">
        <f>IF($AB642="","",IF(OR($V642&lt;2.7,$V642&gt;90),"Age OOR",VLOOKUP(AX$14&amp;"-int-"&amp;$G642,Equations!$G:$I,3,0)+VLOOKUP(AX$14&amp;"-sexo-"&amp;$G642,Equations!$G:$I,3,0)*$U642+VLOOKUP(AX$14&amp;"-edad-"&amp;$G642,Equations!$G:$I,3,0)*$V642+VLOOKUP(AX$14&amp;"-est-"&amp;$G642,Equations!$G:$I,3,0)*(1/$W642)+VLOOKUP(AX$14&amp;"-imc-"&amp;$G642,Equations!$G:$I,3,0)*(1/$Q642)))</f>
        <v/>
      </c>
      <c r="AY642" s="10" t="str">
        <f>IF($AB642="","",IF(OR($V642&lt;2.7,$V642&gt;90),"Age OOR",AX642-1.6449*VLOOKUP(AX$14&amp;"-rse-"&amp;$G642,Equations!$G:$I,3,0)))</f>
        <v/>
      </c>
      <c r="AZ642" s="10" t="str">
        <f>IF($AB642="","",IF(OR($V642&lt;2.7,$V642&gt;90),"Age OOR",AX642+1.6449*VLOOKUP(AX$14&amp;"-rse-"&amp;$G642,Equations!$G:$I,3,0)))</f>
        <v/>
      </c>
      <c r="BA642" s="10" t="str">
        <f t="shared" si="240"/>
        <v/>
      </c>
      <c r="BB642" s="10" t="str">
        <f>IF($AB642="","",IF(OR($V642&lt;2.7,$V642&gt;90),"Age OOR",($AB642-AX642)/VLOOKUP(AX$14&amp;"-rse-"&amp;$G642,Equations!$G:$I,3,0)))</f>
        <v/>
      </c>
      <c r="BC642" s="10" t="str">
        <f>IF($AC642="","",IF(OR($V642&lt;2.7,$V642&gt;90),"Age OOR",VLOOKUP(BC$14&amp;"-int-"&amp;$H642,Equations!$G:$I,3,0)+VLOOKUP(BC$14&amp;"-sexo-"&amp;$H642,Equations!$G:$I,3,0)*$U642+VLOOKUP(BC$14&amp;"-edad-"&amp;$H642,Equations!$G:$I,3,0)*$V642+VLOOKUP(BC$14&amp;"-est-"&amp;$H642,Equations!$G:$I,3,0)*(1/$W642)+VLOOKUP(BC$14&amp;"-imc-"&amp;$H642,Equations!$G:$I,3,0)*(1/$Q642)))</f>
        <v/>
      </c>
      <c r="BD642" s="10" t="str">
        <f>IF($AC642="","",IF(OR($V642&lt;2.7,$V642&gt;90),"Age OOR",BC642-1.6449*VLOOKUP(BC$14&amp;"-rse-"&amp;$H642,Equations!$G:$I,3,0)))</f>
        <v/>
      </c>
      <c r="BE642" s="10" t="str">
        <f>IF($AC642="","",IF(OR($V642&lt;2.7,$V642&gt;90),"Age OOR",BC642+1.6449*VLOOKUP(BC$14&amp;"-rse-"&amp;$H642,Equations!$G:$I,3,0)))</f>
        <v/>
      </c>
      <c r="BF642" s="10" t="str">
        <f t="shared" si="241"/>
        <v/>
      </c>
      <c r="BG642" s="10" t="str">
        <f>IF($AC642="","",IF(OR($V642&lt;2.7,$V642&gt;90),"Age OOR",($AC642-BC642)/VLOOKUP(BC$14&amp;"-rse-"&amp;$H642,Equations!$G:$I,3,0)))</f>
        <v/>
      </c>
      <c r="BH642" s="10" t="str">
        <f>IF($AD642="","",IF(OR($V642&lt;2.7,$V642&gt;90),"Age OOR",VLOOKUP(BH$14&amp;"-int-"&amp;$I642,Equations!$G:$I,3,0)+VLOOKUP(BH$14&amp;"-sexo-"&amp;$I642,Equations!$G:$I,3,0)*$U642+VLOOKUP(BH$14&amp;"-edad-"&amp;$I642,Equations!$G:$I,3,0)*$V642+VLOOKUP(BH$14&amp;"-est-"&amp;$I642,Equations!$G:$I,3,0)*(1/$W642)+VLOOKUP(BH$14&amp;"-imc-"&amp;$I642,Equations!$G:$I,3,0)*(1/$Q642)))</f>
        <v/>
      </c>
      <c r="BI642" s="10" t="str">
        <f>IF($AD642="","",IF(OR($V642&lt;2.7,$V642&gt;90),"Age OOR",BH642-1.6449*VLOOKUP(BH$14&amp;"-rse-"&amp;$I642,Equations!$G:$I,3,0)))</f>
        <v/>
      </c>
      <c r="BJ642" s="10" t="str">
        <f>IF($AD642="","",IF(OR($V642&lt;2.7,$V642&gt;90),"Age OOR",BH642+1.6449*VLOOKUP(BH$14&amp;"-rse-"&amp;$I642,Equations!$G:$I,3,0)))</f>
        <v/>
      </c>
      <c r="BK642" s="10" t="str">
        <f t="shared" si="242"/>
        <v/>
      </c>
      <c r="BL642" s="10" t="str">
        <f>IF($AD642="","",IF(OR($V642&lt;2.7,$V642&gt;90),"Age OOR",($AD642-BH642)/VLOOKUP(BH$14&amp;"-rse-"&amp;$I642,Equations!$G:$I,3,0)))</f>
        <v/>
      </c>
      <c r="BM642" s="10" t="str">
        <f>IF($AE642="","",IF(OR($V642&lt;2.7,$V642&gt;90),"Age OOR",VLOOKUP(BM$14&amp;"-int-"&amp;$J642,Equations!$G:$I,3,0)+VLOOKUP(BM$14&amp;"-sexo-"&amp;$J642,Equations!$G:$I,3,0)*$U642+VLOOKUP(BM$14&amp;"-edad-"&amp;$J642,Equations!$G:$I,3,0)*$V642+VLOOKUP(BM$14&amp;"-est-"&amp;$J642,Equations!$G:$I,3,0)*(1/$W642)+VLOOKUP(BM$14&amp;"-imc-"&amp;$J642,Equations!$G:$I,3,0)*(1/$Q642)))</f>
        <v/>
      </c>
      <c r="BN642" s="10" t="str">
        <f>IF($AE642="","",IF(OR($V642&lt;2.7,$V642&gt;90),"Age OOR",BM642-1.6449*VLOOKUP(BM$14&amp;"-rse-"&amp;$J642,Equations!$G:$I,3,0)))</f>
        <v/>
      </c>
      <c r="BO642" s="10" t="str">
        <f>IF($AE642="","",IF(OR($V642&lt;2.7,$V642&gt;90),"Age OOR",BM642+1.6449*VLOOKUP(BM$14&amp;"-rse-"&amp;$J642,Equations!$G:$I,3,0)))</f>
        <v/>
      </c>
      <c r="BP642" s="10" t="str">
        <f t="shared" si="243"/>
        <v/>
      </c>
      <c r="BQ642" s="10" t="str">
        <f>IF($AE642="","",IF(OR($V642&lt;2.7,$V642&gt;90),"Age OOR",($AE642-BM642)/VLOOKUP(BM$14&amp;"-rse-"&amp;$J642,Equations!$G:$I,3,0)))</f>
        <v/>
      </c>
      <c r="BR642" s="10" t="str">
        <f>IF($AF642="","",IF(OR($V642&lt;2.7,$V642&gt;90),"Age OOR",VLOOKUP(BR$14&amp;"-int-"&amp;$K642,Equations!$G:$I,3,0)+VLOOKUP(BR$14&amp;"-sexo-"&amp;$K642,Equations!$G:$I,3,0)*$U642+VLOOKUP(BR$14&amp;"-edad-"&amp;$K642,Equations!$G:$I,3,0)*$V642+VLOOKUP(BR$14&amp;"-est-"&amp;$K642,Equations!$G:$I,3,0)*(1/$W642)+VLOOKUP(BR$14&amp;"-imc-"&amp;$K642,Equations!$G:$I,3,0)*(1/$Q642)))</f>
        <v/>
      </c>
      <c r="BS642" s="10" t="str">
        <f>IF($AF642="","",IF(OR($V642&lt;2.7,$V642&gt;90),"Age OOR",BR642-1.6449*VLOOKUP(BR$14&amp;"-rse-"&amp;$K642,Equations!$G:$I,3,0)))</f>
        <v/>
      </c>
      <c r="BT642" s="10" t="str">
        <f>IF($AF642="","",IF(OR($V642&lt;2.7,$V642&gt;90),"Age OOR",BR642+1.6449*VLOOKUP(BR$14&amp;"-rse-"&amp;$K642,Equations!$G:$I,3,0)))</f>
        <v/>
      </c>
      <c r="BU642" s="10" t="str">
        <f t="shared" si="244"/>
        <v/>
      </c>
      <c r="BV642" s="10" t="str">
        <f>IF($AF642="","",IF(OR($V642&lt;2.7,$V642&gt;90),"Age OOR",($AF642-BR642)/VLOOKUP(BR$14&amp;"-rse-"&amp;$K642,Equations!$G:$I,3,0)))</f>
        <v/>
      </c>
      <c r="BW642" s="10" t="str">
        <f>IF($AG642="","",IF(OR($V642&lt;2.7,$V642&gt;90),"Age OOR",VLOOKUP(BW$14&amp;"-int-"&amp;$L642,Equations!$G:$I,3,0)+VLOOKUP(BW$14&amp;"-sexo-"&amp;$L642,Equations!$G:$I,3,0)*$U642+VLOOKUP(BW$14&amp;"-edad-"&amp;$L642,Equations!$G:$I,3,0)*$V642+VLOOKUP(BW$14&amp;"-est-"&amp;$L642,Equations!$G:$I,3,0)*(1/$W642)+VLOOKUP(BW$14&amp;"-imc-"&amp;$L642,Equations!$G:$I,3,0)*(1/$Q642)))</f>
        <v/>
      </c>
      <c r="BX642" s="10" t="str">
        <f>IF($AG642="","",IF(OR($V642&lt;2.7,$V642&gt;90),"Age OOR",BW642-1.6449*VLOOKUP(BW$14&amp;"-rse-"&amp;$L642,Equations!$G:$I,3,0)))</f>
        <v/>
      </c>
      <c r="BY642" s="10" t="str">
        <f>IF($AG642="","",IF(OR($V642&lt;2.7,$V642&gt;90),"Age OOR",BW642+1.6449*VLOOKUP(BW$14&amp;"-rse-"&amp;$L642,Equations!$G:$I,3,0)))</f>
        <v/>
      </c>
      <c r="BZ642" s="10" t="str">
        <f t="shared" si="245"/>
        <v/>
      </c>
      <c r="CA642" s="10" t="str">
        <f>IF($AG642="","",IF(OR($V642&lt;2.7,$V642&gt;90),"Age OOR",($AG642-BW642)/VLOOKUP(BW$14&amp;"-rse-"&amp;$L642,Equations!$G:$I,3,0)))</f>
        <v/>
      </c>
      <c r="CB642" s="10" t="str">
        <f>IF($AH642="","",IF(OR($V642&lt;2.7,$V642&gt;90),"Age OOR",VLOOKUP(CB$14&amp;"-int-"&amp;$M642,Equations!$G:$I,3,0)+VLOOKUP(CB$14&amp;"-sexo-"&amp;$M642,Equations!$G:$I,3,0)*$U642+VLOOKUP(CB$14&amp;"-edad-"&amp;$M642,Equations!$G:$I,3,0)*$V642+VLOOKUP(CB$14&amp;"-est-"&amp;$M642,Equations!$G:$I,3,0)*(1/$W642)+VLOOKUP(CB$14&amp;"-imc-"&amp;$M642,Equations!$G:$I,3,0)*(1/$Q642)))</f>
        <v/>
      </c>
      <c r="CC642" s="10" t="str">
        <f>IF($AH642="","",IF(OR($V642&lt;2.7,$V642&gt;90),"Age OOR",CB642-1.6449*VLOOKUP(CB$14&amp;"-rse-"&amp;$M642,Equations!$G:$I,3,0)))</f>
        <v/>
      </c>
      <c r="CD642" s="10" t="str">
        <f>IF($AH642="","",IF(OR($V642&lt;2.7,$V642&gt;90),"Age OOR",CB642+1.6449*VLOOKUP(CB$14&amp;"-rse-"&amp;$M642,Equations!$G:$I,3,0)))</f>
        <v/>
      </c>
      <c r="CE642" s="10" t="str">
        <f t="shared" si="246"/>
        <v/>
      </c>
      <c r="CF642" s="10" t="str">
        <f>IF($AH642="","",IF(OR($V642&lt;2.7,$V642&gt;90),"Age OOR",($AH642-CB642)/VLOOKUP(CB$14&amp;"-rse-"&amp;$M642,Equations!$G:$I,3,0)))</f>
        <v/>
      </c>
      <c r="CG642" s="10" t="str">
        <f>IF($AI642="","",IF(OR($V642&lt;2.7,$V642&gt;90),"Age OOR",VLOOKUP(CG$14&amp;"-int-"&amp;$N642,Equations!$G:$I,3,0)+VLOOKUP(CG$14&amp;"-sexo-"&amp;$N642,Equations!$G:$I,3,0)*$U642+VLOOKUP(CG$14&amp;"-edad-"&amp;$N642,Equations!$G:$I,3,0)*$V642+VLOOKUP(CG$14&amp;"-est-"&amp;$N642,Equations!$G:$I,3,0)*(1/$W642)+VLOOKUP(CG$14&amp;"-imc-"&amp;$N642,Equations!$G:$I,3,0)*(1/$Q642)))</f>
        <v/>
      </c>
      <c r="CH642" s="10" t="str">
        <f>IF($AI642="","",IF(OR($V642&lt;2.7,$V642&gt;90),"Age OOR",CG642-1.6449*VLOOKUP(CG$14&amp;"-rse-"&amp;$N642,Equations!$G:$I,3,0)))</f>
        <v/>
      </c>
      <c r="CI642" s="10" t="str">
        <f>IF($AI642="","",IF(OR($V642&lt;2.7,$V642&gt;90),"Age OOR",CG642+1.6449*VLOOKUP(CG$14&amp;"-rse-"&amp;$N642,Equations!$G:$I,3,0)))</f>
        <v/>
      </c>
      <c r="CJ642" s="10" t="str">
        <f t="shared" si="247"/>
        <v/>
      </c>
      <c r="CK642" s="10" t="str">
        <f>IF($AI642="","",IF(OR($V642&lt;2.7,$V642&gt;90),"Age OOR",($AI642-CG642)/VLOOKUP(CG$14&amp;"-rse-"&amp;$N642,Equations!$G:$I,3,0)))</f>
        <v/>
      </c>
      <c r="CL642" s="10" t="str">
        <f>IF($AJ642="","",IF(OR($V642&lt;2.7,$V642&gt;90),"Age OOR",VLOOKUP(CL$14&amp;"-int-"&amp;$O642,Equations!$G:$I,3,0)+VLOOKUP(CL$14&amp;"-sexo-"&amp;$O642,Equations!$G:$I,3,0)*$U642+VLOOKUP(CL$14&amp;"-edad-"&amp;$O642,Equations!$G:$I,3,0)*$V642+VLOOKUP(CL$14&amp;"-est-"&amp;$O642,Equations!$G:$I,3,0)*(1/$W642)+VLOOKUP(CL$14&amp;"-imc-"&amp;$O642,Equations!$G:$I,3,0)*(1/$Q642)))</f>
        <v/>
      </c>
      <c r="CM642" s="10" t="str">
        <f>IF($AJ642="","",IF(OR($V642&lt;2.7,$V642&gt;90),"Age OOR",CL642-1.6449*VLOOKUP(CL$14&amp;"-rse-"&amp;$O642,Equations!$G:$I,3,0)))</f>
        <v/>
      </c>
      <c r="CN642" s="10" t="str">
        <f>IF($AJ642="","",IF(OR($V642&lt;2.7,$V642&gt;90),"Age OOR",CL642+1.6449*VLOOKUP(CL$14&amp;"-rse-"&amp;$O642,Equations!$G:$I,3,0)))</f>
        <v/>
      </c>
      <c r="CO642" s="10" t="str">
        <f t="shared" si="248"/>
        <v/>
      </c>
      <c r="CP642" s="10" t="str">
        <f>IF($AJ642="","",IF(OR($V642&lt;2.7,$V642&gt;90),"Age OOR",($AJ642-CL642)/VLOOKUP(CL$14&amp;"-rse-"&amp;$O642,Equations!$G:$I,3,0)))</f>
        <v/>
      </c>
      <c r="CQ642" s="10" t="str">
        <f>IF($AK642="","",IF(OR($V642&lt;2.7,$V642&gt;90),"Age OOR",EXP(VLOOKUP(CQ$14&amp;"-int-"&amp;$P642,Equations!$G:$I,3,0)+VLOOKUP(CQ$14&amp;"-sexo-"&amp;$P642,Equations!$G:$I,3,0)*$U642+VLOOKUP(CQ$14&amp;"-edad-"&amp;$P642,Equations!$G:$I,3,0)*$V642+VLOOKUP(CQ$14&amp;"-est-"&amp;$P642,Equations!$G:$I,3,0)*(1/$W642)+VLOOKUP(CQ$14&amp;"-imc-"&amp;$P642,Equations!$G:$I,3,0)*(1/$Q642))))</f>
        <v/>
      </c>
      <c r="CR642" s="10" t="str">
        <f>IF($AK642="","",IF(OR($V642&lt;2.7,$V642&gt;90),"Age OOR",EXP(LN(CQ642)-1.6449*VLOOKUP(CQ$14&amp;"-rse-"&amp;$P642,Equations!$G:$I,3,0))))</f>
        <v/>
      </c>
      <c r="CS642" s="10" t="str">
        <f>IF($AK642="","",IF(OR($V642&lt;2.7,$V642&gt;90),"Age OOR",EXP(LN(CQ642)+1.6449*VLOOKUP(CQ$14&amp;"-rse-"&amp;$P642,Equations!$G:$I,3,0))))</f>
        <v/>
      </c>
      <c r="CT642" s="10" t="str">
        <f t="shared" si="249"/>
        <v/>
      </c>
      <c r="CU642" s="10" t="str">
        <f>IF($AK642="","",IF(OR($V642&lt;2.7,$V642&gt;90),"Age OOR",(LN($AK642)-LN(CQ642))/VLOOKUP(CQ$14&amp;"-rse-"&amp;$P642,Equations!$G:$I,3,0)))</f>
        <v/>
      </c>
      <c r="CV642" s="47"/>
    </row>
    <row r="643" spans="5:116" x14ac:dyDescent="0.2">
      <c r="E643" s="23" t="str">
        <f t="shared" si="225"/>
        <v>Age out of range</v>
      </c>
      <c r="F643" s="23" t="str">
        <f t="shared" si="226"/>
        <v>Age out of range</v>
      </c>
      <c r="G643" s="23" t="str">
        <f t="shared" si="227"/>
        <v>Age out of range</v>
      </c>
      <c r="H643" s="23" t="str">
        <f t="shared" si="228"/>
        <v>Age out of range</v>
      </c>
      <c r="I643" s="23" t="str">
        <f t="shared" si="229"/>
        <v>Age out of range</v>
      </c>
      <c r="J643" s="23" t="str">
        <f t="shared" si="230"/>
        <v>Age out of range</v>
      </c>
      <c r="K643" s="23" t="str">
        <f t="shared" si="231"/>
        <v>Age out of range</v>
      </c>
      <c r="L643" s="23" t="str">
        <f t="shared" si="232"/>
        <v>Age out of range</v>
      </c>
      <c r="M643" s="23" t="str">
        <f t="shared" si="233"/>
        <v>Age out of range</v>
      </c>
      <c r="N643" s="23" t="str">
        <f t="shared" si="234"/>
        <v>Age out of range</v>
      </c>
      <c r="O643" s="23" t="str">
        <f t="shared" si="235"/>
        <v>Age out of range</v>
      </c>
      <c r="P643" s="23" t="str">
        <f t="shared" si="236"/>
        <v>Age out of range</v>
      </c>
      <c r="Q643" s="23" t="e">
        <f t="shared" si="237"/>
        <v>#DIV/0!</v>
      </c>
      <c r="R643" s="17"/>
      <c r="S643" s="23">
        <v>627</v>
      </c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7"/>
      <c r="AM643" s="47"/>
      <c r="AN643" s="10" t="str">
        <f>IF($Z643="","",IF(OR($V643&lt;2.7,$V643&gt;90),"Age OOR",VLOOKUP(AN$14&amp;"-int-"&amp;$E643,Equations!$G:$I,3,0)+VLOOKUP(AN$14&amp;"-sexo-"&amp;$E643,Equations!$G:$I,3,0)*$U643+VLOOKUP(AN$14&amp;"-edad-"&amp;$E643,Equations!$G:$I,3,0)*$V643+VLOOKUP(AN$14&amp;"-est-"&amp;$E643,Equations!$G:$I,3,0)*(1/$W643)+VLOOKUP(AN$14&amp;"-imc-"&amp;$E643,Equations!$G:$I,3,0)*(1/$Q643)))</f>
        <v/>
      </c>
      <c r="AO643" s="10" t="str">
        <f>IF($Z643="","",IF(OR($V643&lt;2.7,$V643&gt;90),"Age OOR",AN643-1.6449*VLOOKUP(AN$14&amp;"-rse-"&amp;$E643,Equations!$G:$I,3,0)))</f>
        <v/>
      </c>
      <c r="AP643" s="10" t="str">
        <f>IF($Z643="","",IF(OR($V643&lt;2.7,$V643&gt;90),"Age OOR",AN643+1.6449*VLOOKUP(AN$14&amp;"-rse-"&amp;$E643,Equations!$G:$I,3,0)))</f>
        <v/>
      </c>
      <c r="AQ643" s="10" t="str">
        <f t="shared" si="238"/>
        <v/>
      </c>
      <c r="AR643" s="10" t="str">
        <f>IF($Z643="","",IF(OR($V643&lt;2.7,$V643&gt;90),"Age OOR",($Z643-AN643)/VLOOKUP(AN$14&amp;"-rse-"&amp;$E643,Equations!$G:$I,3,0)))</f>
        <v/>
      </c>
      <c r="AS643" s="10" t="str">
        <f>IF($AA643="","",IF(OR($V643&lt;2.7,$V643&gt;90),"Age OOR",VLOOKUP(AS$14&amp;"-int-"&amp;$F643,Equations!$G:$I,3,0)+VLOOKUP(AS$14&amp;"-sexo-"&amp;$F643,Equations!$G:$I,3,0)*$U643+VLOOKUP(AS$14&amp;"-edad-"&amp;$F643,Equations!$G:$I,3,0)*$V643+VLOOKUP(AS$14&amp;"-est-"&amp;$F643,Equations!$G:$I,3,0)*(1/$W643)+VLOOKUP(AS$14&amp;"-imc-"&amp;$F643,Equations!$G:$I,3,0)*(1/$Q643)))</f>
        <v/>
      </c>
      <c r="AT643" s="10" t="str">
        <f>IF($AA643="","",IF(OR($V643&lt;2.7,$V643&gt;90),"Age OOR",AS643-1.6449*VLOOKUP(AS$14&amp;"-rse-"&amp;$F643,Equations!$G:$I,3,0)))</f>
        <v/>
      </c>
      <c r="AU643" s="10" t="str">
        <f>IF($AA643="","",IF(OR($V643&lt;2.7,$V643&gt;90),"Age OOR",AS643+1.6449*VLOOKUP(AS$14&amp;"-rse-"&amp;$F643,Equations!$G:$I,3,0)))</f>
        <v/>
      </c>
      <c r="AV643" s="10" t="str">
        <f t="shared" si="239"/>
        <v/>
      </c>
      <c r="AW643" s="10" t="str">
        <f>IF($AA643="","",IF(OR($V643&lt;2.7,$V643&gt;90),"Age OOR",($AA643-AS643)/VLOOKUP(AS$14&amp;"-rse-"&amp;$F643,Equations!$G:$I,3,0)))</f>
        <v/>
      </c>
      <c r="AX643" s="10" t="str">
        <f>IF($AB643="","",IF(OR($V643&lt;2.7,$V643&gt;90),"Age OOR",VLOOKUP(AX$14&amp;"-int-"&amp;$G643,Equations!$G:$I,3,0)+VLOOKUP(AX$14&amp;"-sexo-"&amp;$G643,Equations!$G:$I,3,0)*$U643+VLOOKUP(AX$14&amp;"-edad-"&amp;$G643,Equations!$G:$I,3,0)*$V643+VLOOKUP(AX$14&amp;"-est-"&amp;$G643,Equations!$G:$I,3,0)*(1/$W643)+VLOOKUP(AX$14&amp;"-imc-"&amp;$G643,Equations!$G:$I,3,0)*(1/$Q643)))</f>
        <v/>
      </c>
      <c r="AY643" s="10" t="str">
        <f>IF($AB643="","",IF(OR($V643&lt;2.7,$V643&gt;90),"Age OOR",AX643-1.6449*VLOOKUP(AX$14&amp;"-rse-"&amp;$G643,Equations!$G:$I,3,0)))</f>
        <v/>
      </c>
      <c r="AZ643" s="10" t="str">
        <f>IF($AB643="","",IF(OR($V643&lt;2.7,$V643&gt;90),"Age OOR",AX643+1.6449*VLOOKUP(AX$14&amp;"-rse-"&amp;$G643,Equations!$G:$I,3,0)))</f>
        <v/>
      </c>
      <c r="BA643" s="10" t="str">
        <f t="shared" si="240"/>
        <v/>
      </c>
      <c r="BB643" s="10" t="str">
        <f>IF($AB643="","",IF(OR($V643&lt;2.7,$V643&gt;90),"Age OOR",($AB643-AX643)/VLOOKUP(AX$14&amp;"-rse-"&amp;$G643,Equations!$G:$I,3,0)))</f>
        <v/>
      </c>
      <c r="BC643" s="10" t="str">
        <f>IF($AC643="","",IF(OR($V643&lt;2.7,$V643&gt;90),"Age OOR",VLOOKUP(BC$14&amp;"-int-"&amp;$H643,Equations!$G:$I,3,0)+VLOOKUP(BC$14&amp;"-sexo-"&amp;$H643,Equations!$G:$I,3,0)*$U643+VLOOKUP(BC$14&amp;"-edad-"&amp;$H643,Equations!$G:$I,3,0)*$V643+VLOOKUP(BC$14&amp;"-est-"&amp;$H643,Equations!$G:$I,3,0)*(1/$W643)+VLOOKUP(BC$14&amp;"-imc-"&amp;$H643,Equations!$G:$I,3,0)*(1/$Q643)))</f>
        <v/>
      </c>
      <c r="BD643" s="10" t="str">
        <f>IF($AC643="","",IF(OR($V643&lt;2.7,$V643&gt;90),"Age OOR",BC643-1.6449*VLOOKUP(BC$14&amp;"-rse-"&amp;$H643,Equations!$G:$I,3,0)))</f>
        <v/>
      </c>
      <c r="BE643" s="10" t="str">
        <f>IF($AC643="","",IF(OR($V643&lt;2.7,$V643&gt;90),"Age OOR",BC643+1.6449*VLOOKUP(BC$14&amp;"-rse-"&amp;$H643,Equations!$G:$I,3,0)))</f>
        <v/>
      </c>
      <c r="BF643" s="10" t="str">
        <f t="shared" si="241"/>
        <v/>
      </c>
      <c r="BG643" s="10" t="str">
        <f>IF($AC643="","",IF(OR($V643&lt;2.7,$V643&gt;90),"Age OOR",($AC643-BC643)/VLOOKUP(BC$14&amp;"-rse-"&amp;$H643,Equations!$G:$I,3,0)))</f>
        <v/>
      </c>
      <c r="BH643" s="10" t="str">
        <f>IF($AD643="","",IF(OR($V643&lt;2.7,$V643&gt;90),"Age OOR",VLOOKUP(BH$14&amp;"-int-"&amp;$I643,Equations!$G:$I,3,0)+VLOOKUP(BH$14&amp;"-sexo-"&amp;$I643,Equations!$G:$I,3,0)*$U643+VLOOKUP(BH$14&amp;"-edad-"&amp;$I643,Equations!$G:$I,3,0)*$V643+VLOOKUP(BH$14&amp;"-est-"&amp;$I643,Equations!$G:$I,3,0)*(1/$W643)+VLOOKUP(BH$14&amp;"-imc-"&amp;$I643,Equations!$G:$I,3,0)*(1/$Q643)))</f>
        <v/>
      </c>
      <c r="BI643" s="10" t="str">
        <f>IF($AD643="","",IF(OR($V643&lt;2.7,$V643&gt;90),"Age OOR",BH643-1.6449*VLOOKUP(BH$14&amp;"-rse-"&amp;$I643,Equations!$G:$I,3,0)))</f>
        <v/>
      </c>
      <c r="BJ643" s="10" t="str">
        <f>IF($AD643="","",IF(OR($V643&lt;2.7,$V643&gt;90),"Age OOR",BH643+1.6449*VLOOKUP(BH$14&amp;"-rse-"&amp;$I643,Equations!$G:$I,3,0)))</f>
        <v/>
      </c>
      <c r="BK643" s="10" t="str">
        <f t="shared" si="242"/>
        <v/>
      </c>
      <c r="BL643" s="10" t="str">
        <f>IF($AD643="","",IF(OR($V643&lt;2.7,$V643&gt;90),"Age OOR",($AD643-BH643)/VLOOKUP(BH$14&amp;"-rse-"&amp;$I643,Equations!$G:$I,3,0)))</f>
        <v/>
      </c>
      <c r="BM643" s="10" t="str">
        <f>IF($AE643="","",IF(OR($V643&lt;2.7,$V643&gt;90),"Age OOR",VLOOKUP(BM$14&amp;"-int-"&amp;$J643,Equations!$G:$I,3,0)+VLOOKUP(BM$14&amp;"-sexo-"&amp;$J643,Equations!$G:$I,3,0)*$U643+VLOOKUP(BM$14&amp;"-edad-"&amp;$J643,Equations!$G:$I,3,0)*$V643+VLOOKUP(BM$14&amp;"-est-"&amp;$J643,Equations!$G:$I,3,0)*(1/$W643)+VLOOKUP(BM$14&amp;"-imc-"&amp;$J643,Equations!$G:$I,3,0)*(1/$Q643)))</f>
        <v/>
      </c>
      <c r="BN643" s="10" t="str">
        <f>IF($AE643="","",IF(OR($V643&lt;2.7,$V643&gt;90),"Age OOR",BM643-1.6449*VLOOKUP(BM$14&amp;"-rse-"&amp;$J643,Equations!$G:$I,3,0)))</f>
        <v/>
      </c>
      <c r="BO643" s="10" t="str">
        <f>IF($AE643="","",IF(OR($V643&lt;2.7,$V643&gt;90),"Age OOR",BM643+1.6449*VLOOKUP(BM$14&amp;"-rse-"&amp;$J643,Equations!$G:$I,3,0)))</f>
        <v/>
      </c>
      <c r="BP643" s="10" t="str">
        <f t="shared" si="243"/>
        <v/>
      </c>
      <c r="BQ643" s="10" t="str">
        <f>IF($AE643="","",IF(OR($V643&lt;2.7,$V643&gt;90),"Age OOR",($AE643-BM643)/VLOOKUP(BM$14&amp;"-rse-"&amp;$J643,Equations!$G:$I,3,0)))</f>
        <v/>
      </c>
      <c r="BR643" s="10" t="str">
        <f>IF($AF643="","",IF(OR($V643&lt;2.7,$V643&gt;90),"Age OOR",VLOOKUP(BR$14&amp;"-int-"&amp;$K643,Equations!$G:$I,3,0)+VLOOKUP(BR$14&amp;"-sexo-"&amp;$K643,Equations!$G:$I,3,0)*$U643+VLOOKUP(BR$14&amp;"-edad-"&amp;$K643,Equations!$G:$I,3,0)*$V643+VLOOKUP(BR$14&amp;"-est-"&amp;$K643,Equations!$G:$I,3,0)*(1/$W643)+VLOOKUP(BR$14&amp;"-imc-"&amp;$K643,Equations!$G:$I,3,0)*(1/$Q643)))</f>
        <v/>
      </c>
      <c r="BS643" s="10" t="str">
        <f>IF($AF643="","",IF(OR($V643&lt;2.7,$V643&gt;90),"Age OOR",BR643-1.6449*VLOOKUP(BR$14&amp;"-rse-"&amp;$K643,Equations!$G:$I,3,0)))</f>
        <v/>
      </c>
      <c r="BT643" s="10" t="str">
        <f>IF($AF643="","",IF(OR($V643&lt;2.7,$V643&gt;90),"Age OOR",BR643+1.6449*VLOOKUP(BR$14&amp;"-rse-"&amp;$K643,Equations!$G:$I,3,0)))</f>
        <v/>
      </c>
      <c r="BU643" s="10" t="str">
        <f t="shared" si="244"/>
        <v/>
      </c>
      <c r="BV643" s="10" t="str">
        <f>IF($AF643="","",IF(OR($V643&lt;2.7,$V643&gt;90),"Age OOR",($AF643-BR643)/VLOOKUP(BR$14&amp;"-rse-"&amp;$K643,Equations!$G:$I,3,0)))</f>
        <v/>
      </c>
      <c r="BW643" s="10" t="str">
        <f>IF($AG643="","",IF(OR($V643&lt;2.7,$V643&gt;90),"Age OOR",VLOOKUP(BW$14&amp;"-int-"&amp;$L643,Equations!$G:$I,3,0)+VLOOKUP(BW$14&amp;"-sexo-"&amp;$L643,Equations!$G:$I,3,0)*$U643+VLOOKUP(BW$14&amp;"-edad-"&amp;$L643,Equations!$G:$I,3,0)*$V643+VLOOKUP(BW$14&amp;"-est-"&amp;$L643,Equations!$G:$I,3,0)*(1/$W643)+VLOOKUP(BW$14&amp;"-imc-"&amp;$L643,Equations!$G:$I,3,0)*(1/$Q643)))</f>
        <v/>
      </c>
      <c r="BX643" s="10" t="str">
        <f>IF($AG643="","",IF(OR($V643&lt;2.7,$V643&gt;90),"Age OOR",BW643-1.6449*VLOOKUP(BW$14&amp;"-rse-"&amp;$L643,Equations!$G:$I,3,0)))</f>
        <v/>
      </c>
      <c r="BY643" s="10" t="str">
        <f>IF($AG643="","",IF(OR($V643&lt;2.7,$V643&gt;90),"Age OOR",BW643+1.6449*VLOOKUP(BW$14&amp;"-rse-"&amp;$L643,Equations!$G:$I,3,0)))</f>
        <v/>
      </c>
      <c r="BZ643" s="10" t="str">
        <f t="shared" si="245"/>
        <v/>
      </c>
      <c r="CA643" s="10" t="str">
        <f>IF($AG643="","",IF(OR($V643&lt;2.7,$V643&gt;90),"Age OOR",($AG643-BW643)/VLOOKUP(BW$14&amp;"-rse-"&amp;$L643,Equations!$G:$I,3,0)))</f>
        <v/>
      </c>
      <c r="CB643" s="10" t="str">
        <f>IF($AH643="","",IF(OR($V643&lt;2.7,$V643&gt;90),"Age OOR",VLOOKUP(CB$14&amp;"-int-"&amp;$M643,Equations!$G:$I,3,0)+VLOOKUP(CB$14&amp;"-sexo-"&amp;$M643,Equations!$G:$I,3,0)*$U643+VLOOKUP(CB$14&amp;"-edad-"&amp;$M643,Equations!$G:$I,3,0)*$V643+VLOOKUP(CB$14&amp;"-est-"&amp;$M643,Equations!$G:$I,3,0)*(1/$W643)+VLOOKUP(CB$14&amp;"-imc-"&amp;$M643,Equations!$G:$I,3,0)*(1/$Q643)))</f>
        <v/>
      </c>
      <c r="CC643" s="10" t="str">
        <f>IF($AH643="","",IF(OR($V643&lt;2.7,$V643&gt;90),"Age OOR",CB643-1.6449*VLOOKUP(CB$14&amp;"-rse-"&amp;$M643,Equations!$G:$I,3,0)))</f>
        <v/>
      </c>
      <c r="CD643" s="10" t="str">
        <f>IF($AH643="","",IF(OR($V643&lt;2.7,$V643&gt;90),"Age OOR",CB643+1.6449*VLOOKUP(CB$14&amp;"-rse-"&amp;$M643,Equations!$G:$I,3,0)))</f>
        <v/>
      </c>
      <c r="CE643" s="10" t="str">
        <f t="shared" si="246"/>
        <v/>
      </c>
      <c r="CF643" s="10" t="str">
        <f>IF($AH643="","",IF(OR($V643&lt;2.7,$V643&gt;90),"Age OOR",($AH643-CB643)/VLOOKUP(CB$14&amp;"-rse-"&amp;$M643,Equations!$G:$I,3,0)))</f>
        <v/>
      </c>
      <c r="CG643" s="10" t="str">
        <f>IF($AI643="","",IF(OR($V643&lt;2.7,$V643&gt;90),"Age OOR",VLOOKUP(CG$14&amp;"-int-"&amp;$N643,Equations!$G:$I,3,0)+VLOOKUP(CG$14&amp;"-sexo-"&amp;$N643,Equations!$G:$I,3,0)*$U643+VLOOKUP(CG$14&amp;"-edad-"&amp;$N643,Equations!$G:$I,3,0)*$V643+VLOOKUP(CG$14&amp;"-est-"&amp;$N643,Equations!$G:$I,3,0)*(1/$W643)+VLOOKUP(CG$14&amp;"-imc-"&amp;$N643,Equations!$G:$I,3,0)*(1/$Q643)))</f>
        <v/>
      </c>
      <c r="CH643" s="10" t="str">
        <f>IF($AI643="","",IF(OR($V643&lt;2.7,$V643&gt;90),"Age OOR",CG643-1.6449*VLOOKUP(CG$14&amp;"-rse-"&amp;$N643,Equations!$G:$I,3,0)))</f>
        <v/>
      </c>
      <c r="CI643" s="10" t="str">
        <f>IF($AI643="","",IF(OR($V643&lt;2.7,$V643&gt;90),"Age OOR",CG643+1.6449*VLOOKUP(CG$14&amp;"-rse-"&amp;$N643,Equations!$G:$I,3,0)))</f>
        <v/>
      </c>
      <c r="CJ643" s="10" t="str">
        <f t="shared" si="247"/>
        <v/>
      </c>
      <c r="CK643" s="10" t="str">
        <f>IF($AI643="","",IF(OR($V643&lt;2.7,$V643&gt;90),"Age OOR",($AI643-CG643)/VLOOKUP(CG$14&amp;"-rse-"&amp;$N643,Equations!$G:$I,3,0)))</f>
        <v/>
      </c>
      <c r="CL643" s="10" t="str">
        <f>IF($AJ643="","",IF(OR($V643&lt;2.7,$V643&gt;90),"Age OOR",VLOOKUP(CL$14&amp;"-int-"&amp;$O643,Equations!$G:$I,3,0)+VLOOKUP(CL$14&amp;"-sexo-"&amp;$O643,Equations!$G:$I,3,0)*$U643+VLOOKUP(CL$14&amp;"-edad-"&amp;$O643,Equations!$G:$I,3,0)*$V643+VLOOKUP(CL$14&amp;"-est-"&amp;$O643,Equations!$G:$I,3,0)*(1/$W643)+VLOOKUP(CL$14&amp;"-imc-"&amp;$O643,Equations!$G:$I,3,0)*(1/$Q643)))</f>
        <v/>
      </c>
      <c r="CM643" s="10" t="str">
        <f>IF($AJ643="","",IF(OR($V643&lt;2.7,$V643&gt;90),"Age OOR",CL643-1.6449*VLOOKUP(CL$14&amp;"-rse-"&amp;$O643,Equations!$G:$I,3,0)))</f>
        <v/>
      </c>
      <c r="CN643" s="10" t="str">
        <f>IF($AJ643="","",IF(OR($V643&lt;2.7,$V643&gt;90),"Age OOR",CL643+1.6449*VLOOKUP(CL$14&amp;"-rse-"&amp;$O643,Equations!$G:$I,3,0)))</f>
        <v/>
      </c>
      <c r="CO643" s="10" t="str">
        <f t="shared" si="248"/>
        <v/>
      </c>
      <c r="CP643" s="10" t="str">
        <f>IF($AJ643="","",IF(OR($V643&lt;2.7,$V643&gt;90),"Age OOR",($AJ643-CL643)/VLOOKUP(CL$14&amp;"-rse-"&amp;$O643,Equations!$G:$I,3,0)))</f>
        <v/>
      </c>
      <c r="CQ643" s="10" t="str">
        <f>IF($AK643="","",IF(OR($V643&lt;2.7,$V643&gt;90),"Age OOR",EXP(VLOOKUP(CQ$14&amp;"-int-"&amp;$P643,Equations!$G:$I,3,0)+VLOOKUP(CQ$14&amp;"-sexo-"&amp;$P643,Equations!$G:$I,3,0)*$U643+VLOOKUP(CQ$14&amp;"-edad-"&amp;$P643,Equations!$G:$I,3,0)*$V643+VLOOKUP(CQ$14&amp;"-est-"&amp;$P643,Equations!$G:$I,3,0)*(1/$W643)+VLOOKUP(CQ$14&amp;"-imc-"&amp;$P643,Equations!$G:$I,3,0)*(1/$Q643))))</f>
        <v/>
      </c>
      <c r="CR643" s="10" t="str">
        <f>IF($AK643="","",IF(OR($V643&lt;2.7,$V643&gt;90),"Age OOR",EXP(LN(CQ643)-1.6449*VLOOKUP(CQ$14&amp;"-rse-"&amp;$P643,Equations!$G:$I,3,0))))</f>
        <v/>
      </c>
      <c r="CS643" s="10" t="str">
        <f>IF($AK643="","",IF(OR($V643&lt;2.7,$V643&gt;90),"Age OOR",EXP(LN(CQ643)+1.6449*VLOOKUP(CQ$14&amp;"-rse-"&amp;$P643,Equations!$G:$I,3,0))))</f>
        <v/>
      </c>
      <c r="CT643" s="10" t="str">
        <f t="shared" si="249"/>
        <v/>
      </c>
      <c r="CU643" s="10" t="str">
        <f>IF($AK643="","",IF(OR($V643&lt;2.7,$V643&gt;90),"Age OOR",(LN($AK643)-LN(CQ643))/VLOOKUP(CQ$14&amp;"-rse-"&amp;$P643,Equations!$G:$I,3,0)))</f>
        <v/>
      </c>
      <c r="CV643" s="47"/>
    </row>
    <row r="644" spans="5:116" x14ac:dyDescent="0.2">
      <c r="E644" s="23" t="str">
        <f t="shared" si="225"/>
        <v>Age out of range</v>
      </c>
      <c r="F644" s="23" t="str">
        <f t="shared" si="226"/>
        <v>Age out of range</v>
      </c>
      <c r="G644" s="23" t="str">
        <f t="shared" si="227"/>
        <v>Age out of range</v>
      </c>
      <c r="H644" s="23" t="str">
        <f t="shared" si="228"/>
        <v>Age out of range</v>
      </c>
      <c r="I644" s="23" t="str">
        <f t="shared" si="229"/>
        <v>Age out of range</v>
      </c>
      <c r="J644" s="23" t="str">
        <f t="shared" si="230"/>
        <v>Age out of range</v>
      </c>
      <c r="K644" s="23" t="str">
        <f t="shared" si="231"/>
        <v>Age out of range</v>
      </c>
      <c r="L644" s="23" t="str">
        <f t="shared" si="232"/>
        <v>Age out of range</v>
      </c>
      <c r="M644" s="23" t="str">
        <f t="shared" si="233"/>
        <v>Age out of range</v>
      </c>
      <c r="N644" s="23" t="str">
        <f t="shared" si="234"/>
        <v>Age out of range</v>
      </c>
      <c r="O644" s="23" t="str">
        <f t="shared" si="235"/>
        <v>Age out of range</v>
      </c>
      <c r="P644" s="23" t="str">
        <f t="shared" si="236"/>
        <v>Age out of range</v>
      </c>
      <c r="Q644" s="23" t="e">
        <f t="shared" si="237"/>
        <v>#DIV/0!</v>
      </c>
      <c r="R644" s="17"/>
      <c r="S644" s="23">
        <v>628</v>
      </c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7"/>
      <c r="AM644" s="47"/>
      <c r="AN644" s="10" t="str">
        <f>IF($Z644="","",IF(OR($V644&lt;2.7,$V644&gt;90),"Age OOR",VLOOKUP(AN$14&amp;"-int-"&amp;$E644,Equations!$G:$I,3,0)+VLOOKUP(AN$14&amp;"-sexo-"&amp;$E644,Equations!$G:$I,3,0)*$U644+VLOOKUP(AN$14&amp;"-edad-"&amp;$E644,Equations!$G:$I,3,0)*$V644+VLOOKUP(AN$14&amp;"-est-"&amp;$E644,Equations!$G:$I,3,0)*(1/$W644)+VLOOKUP(AN$14&amp;"-imc-"&amp;$E644,Equations!$G:$I,3,0)*(1/$Q644)))</f>
        <v/>
      </c>
      <c r="AO644" s="10" t="str">
        <f>IF($Z644="","",IF(OR($V644&lt;2.7,$V644&gt;90),"Age OOR",AN644-1.6449*VLOOKUP(AN$14&amp;"-rse-"&amp;$E644,Equations!$G:$I,3,0)))</f>
        <v/>
      </c>
      <c r="AP644" s="10" t="str">
        <f>IF($Z644="","",IF(OR($V644&lt;2.7,$V644&gt;90),"Age OOR",AN644+1.6449*VLOOKUP(AN$14&amp;"-rse-"&amp;$E644,Equations!$G:$I,3,0)))</f>
        <v/>
      </c>
      <c r="AQ644" s="10" t="str">
        <f t="shared" si="238"/>
        <v/>
      </c>
      <c r="AR644" s="10" t="str">
        <f>IF($Z644="","",IF(OR($V644&lt;2.7,$V644&gt;90),"Age OOR",($Z644-AN644)/VLOOKUP(AN$14&amp;"-rse-"&amp;$E644,Equations!$G:$I,3,0)))</f>
        <v/>
      </c>
      <c r="AS644" s="10" t="str">
        <f>IF($AA644="","",IF(OR($V644&lt;2.7,$V644&gt;90),"Age OOR",VLOOKUP(AS$14&amp;"-int-"&amp;$F644,Equations!$G:$I,3,0)+VLOOKUP(AS$14&amp;"-sexo-"&amp;$F644,Equations!$G:$I,3,0)*$U644+VLOOKUP(AS$14&amp;"-edad-"&amp;$F644,Equations!$G:$I,3,0)*$V644+VLOOKUP(AS$14&amp;"-est-"&amp;$F644,Equations!$G:$I,3,0)*(1/$W644)+VLOOKUP(AS$14&amp;"-imc-"&amp;$F644,Equations!$G:$I,3,0)*(1/$Q644)))</f>
        <v/>
      </c>
      <c r="AT644" s="10" t="str">
        <f>IF($AA644="","",IF(OR($V644&lt;2.7,$V644&gt;90),"Age OOR",AS644-1.6449*VLOOKUP(AS$14&amp;"-rse-"&amp;$F644,Equations!$G:$I,3,0)))</f>
        <v/>
      </c>
      <c r="AU644" s="10" t="str">
        <f>IF($AA644="","",IF(OR($V644&lt;2.7,$V644&gt;90),"Age OOR",AS644+1.6449*VLOOKUP(AS$14&amp;"-rse-"&amp;$F644,Equations!$G:$I,3,0)))</f>
        <v/>
      </c>
      <c r="AV644" s="10" t="str">
        <f t="shared" si="239"/>
        <v/>
      </c>
      <c r="AW644" s="10" t="str">
        <f>IF($AA644="","",IF(OR($V644&lt;2.7,$V644&gt;90),"Age OOR",($AA644-AS644)/VLOOKUP(AS$14&amp;"-rse-"&amp;$F644,Equations!$G:$I,3,0)))</f>
        <v/>
      </c>
      <c r="AX644" s="10" t="str">
        <f>IF($AB644="","",IF(OR($V644&lt;2.7,$V644&gt;90),"Age OOR",VLOOKUP(AX$14&amp;"-int-"&amp;$G644,Equations!$G:$I,3,0)+VLOOKUP(AX$14&amp;"-sexo-"&amp;$G644,Equations!$G:$I,3,0)*$U644+VLOOKUP(AX$14&amp;"-edad-"&amp;$G644,Equations!$G:$I,3,0)*$V644+VLOOKUP(AX$14&amp;"-est-"&amp;$G644,Equations!$G:$I,3,0)*(1/$W644)+VLOOKUP(AX$14&amp;"-imc-"&amp;$G644,Equations!$G:$I,3,0)*(1/$Q644)))</f>
        <v/>
      </c>
      <c r="AY644" s="10" t="str">
        <f>IF($AB644="","",IF(OR($V644&lt;2.7,$V644&gt;90),"Age OOR",AX644-1.6449*VLOOKUP(AX$14&amp;"-rse-"&amp;$G644,Equations!$G:$I,3,0)))</f>
        <v/>
      </c>
      <c r="AZ644" s="10" t="str">
        <f>IF($AB644="","",IF(OR($V644&lt;2.7,$V644&gt;90),"Age OOR",AX644+1.6449*VLOOKUP(AX$14&amp;"-rse-"&amp;$G644,Equations!$G:$I,3,0)))</f>
        <v/>
      </c>
      <c r="BA644" s="10" t="str">
        <f t="shared" si="240"/>
        <v/>
      </c>
      <c r="BB644" s="10" t="str">
        <f>IF($AB644="","",IF(OR($V644&lt;2.7,$V644&gt;90),"Age OOR",($AB644-AX644)/VLOOKUP(AX$14&amp;"-rse-"&amp;$G644,Equations!$G:$I,3,0)))</f>
        <v/>
      </c>
      <c r="BC644" s="10" t="str">
        <f>IF($AC644="","",IF(OR($V644&lt;2.7,$V644&gt;90),"Age OOR",VLOOKUP(BC$14&amp;"-int-"&amp;$H644,Equations!$G:$I,3,0)+VLOOKUP(BC$14&amp;"-sexo-"&amp;$H644,Equations!$G:$I,3,0)*$U644+VLOOKUP(BC$14&amp;"-edad-"&amp;$H644,Equations!$G:$I,3,0)*$V644+VLOOKUP(BC$14&amp;"-est-"&amp;$H644,Equations!$G:$I,3,0)*(1/$W644)+VLOOKUP(BC$14&amp;"-imc-"&amp;$H644,Equations!$G:$I,3,0)*(1/$Q644)))</f>
        <v/>
      </c>
      <c r="BD644" s="10" t="str">
        <f>IF($AC644="","",IF(OR($V644&lt;2.7,$V644&gt;90),"Age OOR",BC644-1.6449*VLOOKUP(BC$14&amp;"-rse-"&amp;$H644,Equations!$G:$I,3,0)))</f>
        <v/>
      </c>
      <c r="BE644" s="10" t="str">
        <f>IF($AC644="","",IF(OR($V644&lt;2.7,$V644&gt;90),"Age OOR",BC644+1.6449*VLOOKUP(BC$14&amp;"-rse-"&amp;$H644,Equations!$G:$I,3,0)))</f>
        <v/>
      </c>
      <c r="BF644" s="10" t="str">
        <f t="shared" si="241"/>
        <v/>
      </c>
      <c r="BG644" s="10" t="str">
        <f>IF($AC644="","",IF(OR($V644&lt;2.7,$V644&gt;90),"Age OOR",($AC644-BC644)/VLOOKUP(BC$14&amp;"-rse-"&amp;$H644,Equations!$G:$I,3,0)))</f>
        <v/>
      </c>
      <c r="BH644" s="10" t="str">
        <f>IF($AD644="","",IF(OR($V644&lt;2.7,$V644&gt;90),"Age OOR",VLOOKUP(BH$14&amp;"-int-"&amp;$I644,Equations!$G:$I,3,0)+VLOOKUP(BH$14&amp;"-sexo-"&amp;$I644,Equations!$G:$I,3,0)*$U644+VLOOKUP(BH$14&amp;"-edad-"&amp;$I644,Equations!$G:$I,3,0)*$V644+VLOOKUP(BH$14&amp;"-est-"&amp;$I644,Equations!$G:$I,3,0)*(1/$W644)+VLOOKUP(BH$14&amp;"-imc-"&amp;$I644,Equations!$G:$I,3,0)*(1/$Q644)))</f>
        <v/>
      </c>
      <c r="BI644" s="10" t="str">
        <f>IF($AD644="","",IF(OR($V644&lt;2.7,$V644&gt;90),"Age OOR",BH644-1.6449*VLOOKUP(BH$14&amp;"-rse-"&amp;$I644,Equations!$G:$I,3,0)))</f>
        <v/>
      </c>
      <c r="BJ644" s="10" t="str">
        <f>IF($AD644="","",IF(OR($V644&lt;2.7,$V644&gt;90),"Age OOR",BH644+1.6449*VLOOKUP(BH$14&amp;"-rse-"&amp;$I644,Equations!$G:$I,3,0)))</f>
        <v/>
      </c>
      <c r="BK644" s="10" t="str">
        <f t="shared" si="242"/>
        <v/>
      </c>
      <c r="BL644" s="10" t="str">
        <f>IF($AD644="","",IF(OR($V644&lt;2.7,$V644&gt;90),"Age OOR",($AD644-BH644)/VLOOKUP(BH$14&amp;"-rse-"&amp;$I644,Equations!$G:$I,3,0)))</f>
        <v/>
      </c>
      <c r="BM644" s="10" t="str">
        <f>IF($AE644="","",IF(OR($V644&lt;2.7,$V644&gt;90),"Age OOR",VLOOKUP(BM$14&amp;"-int-"&amp;$J644,Equations!$G:$I,3,0)+VLOOKUP(BM$14&amp;"-sexo-"&amp;$J644,Equations!$G:$I,3,0)*$U644+VLOOKUP(BM$14&amp;"-edad-"&amp;$J644,Equations!$G:$I,3,0)*$V644+VLOOKUP(BM$14&amp;"-est-"&amp;$J644,Equations!$G:$I,3,0)*(1/$W644)+VLOOKUP(BM$14&amp;"-imc-"&amp;$J644,Equations!$G:$I,3,0)*(1/$Q644)))</f>
        <v/>
      </c>
      <c r="BN644" s="10" t="str">
        <f>IF($AE644="","",IF(OR($V644&lt;2.7,$V644&gt;90),"Age OOR",BM644-1.6449*VLOOKUP(BM$14&amp;"-rse-"&amp;$J644,Equations!$G:$I,3,0)))</f>
        <v/>
      </c>
      <c r="BO644" s="10" t="str">
        <f>IF($AE644="","",IF(OR($V644&lt;2.7,$V644&gt;90),"Age OOR",BM644+1.6449*VLOOKUP(BM$14&amp;"-rse-"&amp;$J644,Equations!$G:$I,3,0)))</f>
        <v/>
      </c>
      <c r="BP644" s="10" t="str">
        <f t="shared" si="243"/>
        <v/>
      </c>
      <c r="BQ644" s="10" t="str">
        <f>IF($AE644="","",IF(OR($V644&lt;2.7,$V644&gt;90),"Age OOR",($AE644-BM644)/VLOOKUP(BM$14&amp;"-rse-"&amp;$J644,Equations!$G:$I,3,0)))</f>
        <v/>
      </c>
      <c r="BR644" s="10" t="str">
        <f>IF($AF644="","",IF(OR($V644&lt;2.7,$V644&gt;90),"Age OOR",VLOOKUP(BR$14&amp;"-int-"&amp;$K644,Equations!$G:$I,3,0)+VLOOKUP(BR$14&amp;"-sexo-"&amp;$K644,Equations!$G:$I,3,0)*$U644+VLOOKUP(BR$14&amp;"-edad-"&amp;$K644,Equations!$G:$I,3,0)*$V644+VLOOKUP(BR$14&amp;"-est-"&amp;$K644,Equations!$G:$I,3,0)*(1/$W644)+VLOOKUP(BR$14&amp;"-imc-"&amp;$K644,Equations!$G:$I,3,0)*(1/$Q644)))</f>
        <v/>
      </c>
      <c r="BS644" s="10" t="str">
        <f>IF($AF644="","",IF(OR($V644&lt;2.7,$V644&gt;90),"Age OOR",BR644-1.6449*VLOOKUP(BR$14&amp;"-rse-"&amp;$K644,Equations!$G:$I,3,0)))</f>
        <v/>
      </c>
      <c r="BT644" s="10" t="str">
        <f>IF($AF644="","",IF(OR($V644&lt;2.7,$V644&gt;90),"Age OOR",BR644+1.6449*VLOOKUP(BR$14&amp;"-rse-"&amp;$K644,Equations!$G:$I,3,0)))</f>
        <v/>
      </c>
      <c r="BU644" s="10" t="str">
        <f t="shared" si="244"/>
        <v/>
      </c>
      <c r="BV644" s="10" t="str">
        <f>IF($AF644="","",IF(OR($V644&lt;2.7,$V644&gt;90),"Age OOR",($AF644-BR644)/VLOOKUP(BR$14&amp;"-rse-"&amp;$K644,Equations!$G:$I,3,0)))</f>
        <v/>
      </c>
      <c r="BW644" s="10" t="str">
        <f>IF($AG644="","",IF(OR($V644&lt;2.7,$V644&gt;90),"Age OOR",VLOOKUP(BW$14&amp;"-int-"&amp;$L644,Equations!$G:$I,3,0)+VLOOKUP(BW$14&amp;"-sexo-"&amp;$L644,Equations!$G:$I,3,0)*$U644+VLOOKUP(BW$14&amp;"-edad-"&amp;$L644,Equations!$G:$I,3,0)*$V644+VLOOKUP(BW$14&amp;"-est-"&amp;$L644,Equations!$G:$I,3,0)*(1/$W644)+VLOOKUP(BW$14&amp;"-imc-"&amp;$L644,Equations!$G:$I,3,0)*(1/$Q644)))</f>
        <v/>
      </c>
      <c r="BX644" s="10" t="str">
        <f>IF($AG644="","",IF(OR($V644&lt;2.7,$V644&gt;90),"Age OOR",BW644-1.6449*VLOOKUP(BW$14&amp;"-rse-"&amp;$L644,Equations!$G:$I,3,0)))</f>
        <v/>
      </c>
      <c r="BY644" s="10" t="str">
        <f>IF($AG644="","",IF(OR($V644&lt;2.7,$V644&gt;90),"Age OOR",BW644+1.6449*VLOOKUP(BW$14&amp;"-rse-"&amp;$L644,Equations!$G:$I,3,0)))</f>
        <v/>
      </c>
      <c r="BZ644" s="10" t="str">
        <f t="shared" si="245"/>
        <v/>
      </c>
      <c r="CA644" s="10" t="str">
        <f>IF($AG644="","",IF(OR($V644&lt;2.7,$V644&gt;90),"Age OOR",($AG644-BW644)/VLOOKUP(BW$14&amp;"-rse-"&amp;$L644,Equations!$G:$I,3,0)))</f>
        <v/>
      </c>
      <c r="CB644" s="10" t="str">
        <f>IF($AH644="","",IF(OR($V644&lt;2.7,$V644&gt;90),"Age OOR",VLOOKUP(CB$14&amp;"-int-"&amp;$M644,Equations!$G:$I,3,0)+VLOOKUP(CB$14&amp;"-sexo-"&amp;$M644,Equations!$G:$I,3,0)*$U644+VLOOKUP(CB$14&amp;"-edad-"&amp;$M644,Equations!$G:$I,3,0)*$V644+VLOOKUP(CB$14&amp;"-est-"&amp;$M644,Equations!$G:$I,3,0)*(1/$W644)+VLOOKUP(CB$14&amp;"-imc-"&amp;$M644,Equations!$G:$I,3,0)*(1/$Q644)))</f>
        <v/>
      </c>
      <c r="CC644" s="10" t="str">
        <f>IF($AH644="","",IF(OR($V644&lt;2.7,$V644&gt;90),"Age OOR",CB644-1.6449*VLOOKUP(CB$14&amp;"-rse-"&amp;$M644,Equations!$G:$I,3,0)))</f>
        <v/>
      </c>
      <c r="CD644" s="10" t="str">
        <f>IF($AH644="","",IF(OR($V644&lt;2.7,$V644&gt;90),"Age OOR",CB644+1.6449*VLOOKUP(CB$14&amp;"-rse-"&amp;$M644,Equations!$G:$I,3,0)))</f>
        <v/>
      </c>
      <c r="CE644" s="10" t="str">
        <f t="shared" si="246"/>
        <v/>
      </c>
      <c r="CF644" s="10" t="str">
        <f>IF($AH644="","",IF(OR($V644&lt;2.7,$V644&gt;90),"Age OOR",($AH644-CB644)/VLOOKUP(CB$14&amp;"-rse-"&amp;$M644,Equations!$G:$I,3,0)))</f>
        <v/>
      </c>
      <c r="CG644" s="10" t="str">
        <f>IF($AI644="","",IF(OR($V644&lt;2.7,$V644&gt;90),"Age OOR",VLOOKUP(CG$14&amp;"-int-"&amp;$N644,Equations!$G:$I,3,0)+VLOOKUP(CG$14&amp;"-sexo-"&amp;$N644,Equations!$G:$I,3,0)*$U644+VLOOKUP(CG$14&amp;"-edad-"&amp;$N644,Equations!$G:$I,3,0)*$V644+VLOOKUP(CG$14&amp;"-est-"&amp;$N644,Equations!$G:$I,3,0)*(1/$W644)+VLOOKUP(CG$14&amp;"-imc-"&amp;$N644,Equations!$G:$I,3,0)*(1/$Q644)))</f>
        <v/>
      </c>
      <c r="CH644" s="10" t="str">
        <f>IF($AI644="","",IF(OR($V644&lt;2.7,$V644&gt;90),"Age OOR",CG644-1.6449*VLOOKUP(CG$14&amp;"-rse-"&amp;$N644,Equations!$G:$I,3,0)))</f>
        <v/>
      </c>
      <c r="CI644" s="10" t="str">
        <f>IF($AI644="","",IF(OR($V644&lt;2.7,$V644&gt;90),"Age OOR",CG644+1.6449*VLOOKUP(CG$14&amp;"-rse-"&amp;$N644,Equations!$G:$I,3,0)))</f>
        <v/>
      </c>
      <c r="CJ644" s="10" t="str">
        <f t="shared" si="247"/>
        <v/>
      </c>
      <c r="CK644" s="10" t="str">
        <f>IF($AI644="","",IF(OR($V644&lt;2.7,$V644&gt;90),"Age OOR",($AI644-CG644)/VLOOKUP(CG$14&amp;"-rse-"&amp;$N644,Equations!$G:$I,3,0)))</f>
        <v/>
      </c>
      <c r="CL644" s="10" t="str">
        <f>IF($AJ644="","",IF(OR($V644&lt;2.7,$V644&gt;90),"Age OOR",VLOOKUP(CL$14&amp;"-int-"&amp;$O644,Equations!$G:$I,3,0)+VLOOKUP(CL$14&amp;"-sexo-"&amp;$O644,Equations!$G:$I,3,0)*$U644+VLOOKUP(CL$14&amp;"-edad-"&amp;$O644,Equations!$G:$I,3,0)*$V644+VLOOKUP(CL$14&amp;"-est-"&amp;$O644,Equations!$G:$I,3,0)*(1/$W644)+VLOOKUP(CL$14&amp;"-imc-"&amp;$O644,Equations!$G:$I,3,0)*(1/$Q644)))</f>
        <v/>
      </c>
      <c r="CM644" s="10" t="str">
        <f>IF($AJ644="","",IF(OR($V644&lt;2.7,$V644&gt;90),"Age OOR",CL644-1.6449*VLOOKUP(CL$14&amp;"-rse-"&amp;$O644,Equations!$G:$I,3,0)))</f>
        <v/>
      </c>
      <c r="CN644" s="10" t="str">
        <f>IF($AJ644="","",IF(OR($V644&lt;2.7,$V644&gt;90),"Age OOR",CL644+1.6449*VLOOKUP(CL$14&amp;"-rse-"&amp;$O644,Equations!$G:$I,3,0)))</f>
        <v/>
      </c>
      <c r="CO644" s="10" t="str">
        <f t="shared" si="248"/>
        <v/>
      </c>
      <c r="CP644" s="10" t="str">
        <f>IF($AJ644="","",IF(OR($V644&lt;2.7,$V644&gt;90),"Age OOR",($AJ644-CL644)/VLOOKUP(CL$14&amp;"-rse-"&amp;$O644,Equations!$G:$I,3,0)))</f>
        <v/>
      </c>
      <c r="CQ644" s="10" t="str">
        <f>IF($AK644="","",IF(OR($V644&lt;2.7,$V644&gt;90),"Age OOR",EXP(VLOOKUP(CQ$14&amp;"-int-"&amp;$P644,Equations!$G:$I,3,0)+VLOOKUP(CQ$14&amp;"-sexo-"&amp;$P644,Equations!$G:$I,3,0)*$U644+VLOOKUP(CQ$14&amp;"-edad-"&amp;$P644,Equations!$G:$I,3,0)*$V644+VLOOKUP(CQ$14&amp;"-est-"&amp;$P644,Equations!$G:$I,3,0)*(1/$W644)+VLOOKUP(CQ$14&amp;"-imc-"&amp;$P644,Equations!$G:$I,3,0)*(1/$Q644))))</f>
        <v/>
      </c>
      <c r="CR644" s="10" t="str">
        <f>IF($AK644="","",IF(OR($V644&lt;2.7,$V644&gt;90),"Age OOR",EXP(LN(CQ644)-1.6449*VLOOKUP(CQ$14&amp;"-rse-"&amp;$P644,Equations!$G:$I,3,0))))</f>
        <v/>
      </c>
      <c r="CS644" s="10" t="str">
        <f>IF($AK644="","",IF(OR($V644&lt;2.7,$V644&gt;90),"Age OOR",EXP(LN(CQ644)+1.6449*VLOOKUP(CQ$14&amp;"-rse-"&amp;$P644,Equations!$G:$I,3,0))))</f>
        <v/>
      </c>
      <c r="CT644" s="10" t="str">
        <f t="shared" si="249"/>
        <v/>
      </c>
      <c r="CU644" s="10" t="str">
        <f>IF($AK644="","",IF(OR($V644&lt;2.7,$V644&gt;90),"Age OOR",(LN($AK644)-LN(CQ644))/VLOOKUP(CQ$14&amp;"-rse-"&amp;$P644,Equations!$G:$I,3,0)))</f>
        <v/>
      </c>
      <c r="CV644" s="47"/>
    </row>
    <row r="645" spans="5:116" x14ac:dyDescent="0.2">
      <c r="E645" s="23" t="str">
        <f t="shared" si="225"/>
        <v>Age out of range</v>
      </c>
      <c r="F645" s="23" t="str">
        <f t="shared" si="226"/>
        <v>Age out of range</v>
      </c>
      <c r="G645" s="23" t="str">
        <f t="shared" si="227"/>
        <v>Age out of range</v>
      </c>
      <c r="H645" s="23" t="str">
        <f t="shared" si="228"/>
        <v>Age out of range</v>
      </c>
      <c r="I645" s="23" t="str">
        <f t="shared" si="229"/>
        <v>Age out of range</v>
      </c>
      <c r="J645" s="23" t="str">
        <f t="shared" si="230"/>
        <v>Age out of range</v>
      </c>
      <c r="K645" s="23" t="str">
        <f t="shared" si="231"/>
        <v>Age out of range</v>
      </c>
      <c r="L645" s="23" t="str">
        <f t="shared" si="232"/>
        <v>Age out of range</v>
      </c>
      <c r="M645" s="23" t="str">
        <f t="shared" si="233"/>
        <v>Age out of range</v>
      </c>
      <c r="N645" s="23" t="str">
        <f t="shared" si="234"/>
        <v>Age out of range</v>
      </c>
      <c r="O645" s="23" t="str">
        <f t="shared" si="235"/>
        <v>Age out of range</v>
      </c>
      <c r="P645" s="23" t="str">
        <f t="shared" si="236"/>
        <v>Age out of range</v>
      </c>
      <c r="Q645" s="23" t="e">
        <f t="shared" si="237"/>
        <v>#DIV/0!</v>
      </c>
      <c r="R645" s="17"/>
      <c r="S645" s="23">
        <v>629</v>
      </c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7"/>
      <c r="AM645" s="47"/>
      <c r="AN645" s="10" t="str">
        <f>IF($Z645="","",IF(OR($V645&lt;2.7,$V645&gt;90),"Age OOR",VLOOKUP(AN$14&amp;"-int-"&amp;$E645,Equations!$G:$I,3,0)+VLOOKUP(AN$14&amp;"-sexo-"&amp;$E645,Equations!$G:$I,3,0)*$U645+VLOOKUP(AN$14&amp;"-edad-"&amp;$E645,Equations!$G:$I,3,0)*$V645+VLOOKUP(AN$14&amp;"-est-"&amp;$E645,Equations!$G:$I,3,0)*(1/$W645)+VLOOKUP(AN$14&amp;"-imc-"&amp;$E645,Equations!$G:$I,3,0)*(1/$Q645)))</f>
        <v/>
      </c>
      <c r="AO645" s="10" t="str">
        <f>IF($Z645="","",IF(OR($V645&lt;2.7,$V645&gt;90),"Age OOR",AN645-1.6449*VLOOKUP(AN$14&amp;"-rse-"&amp;$E645,Equations!$G:$I,3,0)))</f>
        <v/>
      </c>
      <c r="AP645" s="10" t="str">
        <f>IF($Z645="","",IF(OR($V645&lt;2.7,$V645&gt;90),"Age OOR",AN645+1.6449*VLOOKUP(AN$14&amp;"-rse-"&amp;$E645,Equations!$G:$I,3,0)))</f>
        <v/>
      </c>
      <c r="AQ645" s="10" t="str">
        <f t="shared" si="238"/>
        <v/>
      </c>
      <c r="AR645" s="10" t="str">
        <f>IF($Z645="","",IF(OR($V645&lt;2.7,$V645&gt;90),"Age OOR",($Z645-AN645)/VLOOKUP(AN$14&amp;"-rse-"&amp;$E645,Equations!$G:$I,3,0)))</f>
        <v/>
      </c>
      <c r="AS645" s="10" t="str">
        <f>IF($AA645="","",IF(OR($V645&lt;2.7,$V645&gt;90),"Age OOR",VLOOKUP(AS$14&amp;"-int-"&amp;$F645,Equations!$G:$I,3,0)+VLOOKUP(AS$14&amp;"-sexo-"&amp;$F645,Equations!$G:$I,3,0)*$U645+VLOOKUP(AS$14&amp;"-edad-"&amp;$F645,Equations!$G:$I,3,0)*$V645+VLOOKUP(AS$14&amp;"-est-"&amp;$F645,Equations!$G:$I,3,0)*(1/$W645)+VLOOKUP(AS$14&amp;"-imc-"&amp;$F645,Equations!$G:$I,3,0)*(1/$Q645)))</f>
        <v/>
      </c>
      <c r="AT645" s="10" t="str">
        <f>IF($AA645="","",IF(OR($V645&lt;2.7,$V645&gt;90),"Age OOR",AS645-1.6449*VLOOKUP(AS$14&amp;"-rse-"&amp;$F645,Equations!$G:$I,3,0)))</f>
        <v/>
      </c>
      <c r="AU645" s="10" t="str">
        <f>IF($AA645="","",IF(OR($V645&lt;2.7,$V645&gt;90),"Age OOR",AS645+1.6449*VLOOKUP(AS$14&amp;"-rse-"&amp;$F645,Equations!$G:$I,3,0)))</f>
        <v/>
      </c>
      <c r="AV645" s="10" t="str">
        <f t="shared" si="239"/>
        <v/>
      </c>
      <c r="AW645" s="10" t="str">
        <f>IF($AA645="","",IF(OR($V645&lt;2.7,$V645&gt;90),"Age OOR",($AA645-AS645)/VLOOKUP(AS$14&amp;"-rse-"&amp;$F645,Equations!$G:$I,3,0)))</f>
        <v/>
      </c>
      <c r="AX645" s="10" t="str">
        <f>IF($AB645="","",IF(OR($V645&lt;2.7,$V645&gt;90),"Age OOR",VLOOKUP(AX$14&amp;"-int-"&amp;$G645,Equations!$G:$I,3,0)+VLOOKUP(AX$14&amp;"-sexo-"&amp;$G645,Equations!$G:$I,3,0)*$U645+VLOOKUP(AX$14&amp;"-edad-"&amp;$G645,Equations!$G:$I,3,0)*$V645+VLOOKUP(AX$14&amp;"-est-"&amp;$G645,Equations!$G:$I,3,0)*(1/$W645)+VLOOKUP(AX$14&amp;"-imc-"&amp;$G645,Equations!$G:$I,3,0)*(1/$Q645)))</f>
        <v/>
      </c>
      <c r="AY645" s="10" t="str">
        <f>IF($AB645="","",IF(OR($V645&lt;2.7,$V645&gt;90),"Age OOR",AX645-1.6449*VLOOKUP(AX$14&amp;"-rse-"&amp;$G645,Equations!$G:$I,3,0)))</f>
        <v/>
      </c>
      <c r="AZ645" s="10" t="str">
        <f>IF($AB645="","",IF(OR($V645&lt;2.7,$V645&gt;90),"Age OOR",AX645+1.6449*VLOOKUP(AX$14&amp;"-rse-"&amp;$G645,Equations!$G:$I,3,0)))</f>
        <v/>
      </c>
      <c r="BA645" s="10" t="str">
        <f t="shared" si="240"/>
        <v/>
      </c>
      <c r="BB645" s="10" t="str">
        <f>IF($AB645="","",IF(OR($V645&lt;2.7,$V645&gt;90),"Age OOR",($AB645-AX645)/VLOOKUP(AX$14&amp;"-rse-"&amp;$G645,Equations!$G:$I,3,0)))</f>
        <v/>
      </c>
      <c r="BC645" s="10" t="str">
        <f>IF($AC645="","",IF(OR($V645&lt;2.7,$V645&gt;90),"Age OOR",VLOOKUP(BC$14&amp;"-int-"&amp;$H645,Equations!$G:$I,3,0)+VLOOKUP(BC$14&amp;"-sexo-"&amp;$H645,Equations!$G:$I,3,0)*$U645+VLOOKUP(BC$14&amp;"-edad-"&amp;$H645,Equations!$G:$I,3,0)*$V645+VLOOKUP(BC$14&amp;"-est-"&amp;$H645,Equations!$G:$I,3,0)*(1/$W645)+VLOOKUP(BC$14&amp;"-imc-"&amp;$H645,Equations!$G:$I,3,0)*(1/$Q645)))</f>
        <v/>
      </c>
      <c r="BD645" s="10" t="str">
        <f>IF($AC645="","",IF(OR($V645&lt;2.7,$V645&gt;90),"Age OOR",BC645-1.6449*VLOOKUP(BC$14&amp;"-rse-"&amp;$H645,Equations!$G:$I,3,0)))</f>
        <v/>
      </c>
      <c r="BE645" s="10" t="str">
        <f>IF($AC645="","",IF(OR($V645&lt;2.7,$V645&gt;90),"Age OOR",BC645+1.6449*VLOOKUP(BC$14&amp;"-rse-"&amp;$H645,Equations!$G:$I,3,0)))</f>
        <v/>
      </c>
      <c r="BF645" s="10" t="str">
        <f t="shared" si="241"/>
        <v/>
      </c>
      <c r="BG645" s="10" t="str">
        <f>IF($AC645="","",IF(OR($V645&lt;2.7,$V645&gt;90),"Age OOR",($AC645-BC645)/VLOOKUP(BC$14&amp;"-rse-"&amp;$H645,Equations!$G:$I,3,0)))</f>
        <v/>
      </c>
      <c r="BH645" s="10" t="str">
        <f>IF($AD645="","",IF(OR($V645&lt;2.7,$V645&gt;90),"Age OOR",VLOOKUP(BH$14&amp;"-int-"&amp;$I645,Equations!$G:$I,3,0)+VLOOKUP(BH$14&amp;"-sexo-"&amp;$I645,Equations!$G:$I,3,0)*$U645+VLOOKUP(BH$14&amp;"-edad-"&amp;$I645,Equations!$G:$I,3,0)*$V645+VLOOKUP(BH$14&amp;"-est-"&amp;$I645,Equations!$G:$I,3,0)*(1/$W645)+VLOOKUP(BH$14&amp;"-imc-"&amp;$I645,Equations!$G:$I,3,0)*(1/$Q645)))</f>
        <v/>
      </c>
      <c r="BI645" s="10" t="str">
        <f>IF($AD645="","",IF(OR($V645&lt;2.7,$V645&gt;90),"Age OOR",BH645-1.6449*VLOOKUP(BH$14&amp;"-rse-"&amp;$I645,Equations!$G:$I,3,0)))</f>
        <v/>
      </c>
      <c r="BJ645" s="10" t="str">
        <f>IF($AD645="","",IF(OR($V645&lt;2.7,$V645&gt;90),"Age OOR",BH645+1.6449*VLOOKUP(BH$14&amp;"-rse-"&amp;$I645,Equations!$G:$I,3,0)))</f>
        <v/>
      </c>
      <c r="BK645" s="10" t="str">
        <f t="shared" si="242"/>
        <v/>
      </c>
      <c r="BL645" s="10" t="str">
        <f>IF($AD645="","",IF(OR($V645&lt;2.7,$V645&gt;90),"Age OOR",($AD645-BH645)/VLOOKUP(BH$14&amp;"-rse-"&amp;$I645,Equations!$G:$I,3,0)))</f>
        <v/>
      </c>
      <c r="BM645" s="10" t="str">
        <f>IF($AE645="","",IF(OR($V645&lt;2.7,$V645&gt;90),"Age OOR",VLOOKUP(BM$14&amp;"-int-"&amp;$J645,Equations!$G:$I,3,0)+VLOOKUP(BM$14&amp;"-sexo-"&amp;$J645,Equations!$G:$I,3,0)*$U645+VLOOKUP(BM$14&amp;"-edad-"&amp;$J645,Equations!$G:$I,3,0)*$V645+VLOOKUP(BM$14&amp;"-est-"&amp;$J645,Equations!$G:$I,3,0)*(1/$W645)+VLOOKUP(BM$14&amp;"-imc-"&amp;$J645,Equations!$G:$I,3,0)*(1/$Q645)))</f>
        <v/>
      </c>
      <c r="BN645" s="10" t="str">
        <f>IF($AE645="","",IF(OR($V645&lt;2.7,$V645&gt;90),"Age OOR",BM645-1.6449*VLOOKUP(BM$14&amp;"-rse-"&amp;$J645,Equations!$G:$I,3,0)))</f>
        <v/>
      </c>
      <c r="BO645" s="10" t="str">
        <f>IF($AE645="","",IF(OR($V645&lt;2.7,$V645&gt;90),"Age OOR",BM645+1.6449*VLOOKUP(BM$14&amp;"-rse-"&amp;$J645,Equations!$G:$I,3,0)))</f>
        <v/>
      </c>
      <c r="BP645" s="10" t="str">
        <f t="shared" si="243"/>
        <v/>
      </c>
      <c r="BQ645" s="10" t="str">
        <f>IF($AE645="","",IF(OR($V645&lt;2.7,$V645&gt;90),"Age OOR",($AE645-BM645)/VLOOKUP(BM$14&amp;"-rse-"&amp;$J645,Equations!$G:$I,3,0)))</f>
        <v/>
      </c>
      <c r="BR645" s="10" t="str">
        <f>IF($AF645="","",IF(OR($V645&lt;2.7,$V645&gt;90),"Age OOR",VLOOKUP(BR$14&amp;"-int-"&amp;$K645,Equations!$G:$I,3,0)+VLOOKUP(BR$14&amp;"-sexo-"&amp;$K645,Equations!$G:$I,3,0)*$U645+VLOOKUP(BR$14&amp;"-edad-"&amp;$K645,Equations!$G:$I,3,0)*$V645+VLOOKUP(BR$14&amp;"-est-"&amp;$K645,Equations!$G:$I,3,0)*(1/$W645)+VLOOKUP(BR$14&amp;"-imc-"&amp;$K645,Equations!$G:$I,3,0)*(1/$Q645)))</f>
        <v/>
      </c>
      <c r="BS645" s="10" t="str">
        <f>IF($AF645="","",IF(OR($V645&lt;2.7,$V645&gt;90),"Age OOR",BR645-1.6449*VLOOKUP(BR$14&amp;"-rse-"&amp;$K645,Equations!$G:$I,3,0)))</f>
        <v/>
      </c>
      <c r="BT645" s="10" t="str">
        <f>IF($AF645="","",IF(OR($V645&lt;2.7,$V645&gt;90),"Age OOR",BR645+1.6449*VLOOKUP(BR$14&amp;"-rse-"&amp;$K645,Equations!$G:$I,3,0)))</f>
        <v/>
      </c>
      <c r="BU645" s="10" t="str">
        <f t="shared" si="244"/>
        <v/>
      </c>
      <c r="BV645" s="10" t="str">
        <f>IF($AF645="","",IF(OR($V645&lt;2.7,$V645&gt;90),"Age OOR",($AF645-BR645)/VLOOKUP(BR$14&amp;"-rse-"&amp;$K645,Equations!$G:$I,3,0)))</f>
        <v/>
      </c>
      <c r="BW645" s="10" t="str">
        <f>IF($AG645="","",IF(OR($V645&lt;2.7,$V645&gt;90),"Age OOR",VLOOKUP(BW$14&amp;"-int-"&amp;$L645,Equations!$G:$I,3,0)+VLOOKUP(BW$14&amp;"-sexo-"&amp;$L645,Equations!$G:$I,3,0)*$U645+VLOOKUP(BW$14&amp;"-edad-"&amp;$L645,Equations!$G:$I,3,0)*$V645+VLOOKUP(BW$14&amp;"-est-"&amp;$L645,Equations!$G:$I,3,0)*(1/$W645)+VLOOKUP(BW$14&amp;"-imc-"&amp;$L645,Equations!$G:$I,3,0)*(1/$Q645)))</f>
        <v/>
      </c>
      <c r="BX645" s="10" t="str">
        <f>IF($AG645="","",IF(OR($V645&lt;2.7,$V645&gt;90),"Age OOR",BW645-1.6449*VLOOKUP(BW$14&amp;"-rse-"&amp;$L645,Equations!$G:$I,3,0)))</f>
        <v/>
      </c>
      <c r="BY645" s="10" t="str">
        <f>IF($AG645="","",IF(OR($V645&lt;2.7,$V645&gt;90),"Age OOR",BW645+1.6449*VLOOKUP(BW$14&amp;"-rse-"&amp;$L645,Equations!$G:$I,3,0)))</f>
        <v/>
      </c>
      <c r="BZ645" s="10" t="str">
        <f t="shared" si="245"/>
        <v/>
      </c>
      <c r="CA645" s="10" t="str">
        <f>IF($AG645="","",IF(OR($V645&lt;2.7,$V645&gt;90),"Age OOR",($AG645-BW645)/VLOOKUP(BW$14&amp;"-rse-"&amp;$L645,Equations!$G:$I,3,0)))</f>
        <v/>
      </c>
      <c r="CB645" s="10" t="str">
        <f>IF($AH645="","",IF(OR($V645&lt;2.7,$V645&gt;90),"Age OOR",VLOOKUP(CB$14&amp;"-int-"&amp;$M645,Equations!$G:$I,3,0)+VLOOKUP(CB$14&amp;"-sexo-"&amp;$M645,Equations!$G:$I,3,0)*$U645+VLOOKUP(CB$14&amp;"-edad-"&amp;$M645,Equations!$G:$I,3,0)*$V645+VLOOKUP(CB$14&amp;"-est-"&amp;$M645,Equations!$G:$I,3,0)*(1/$W645)+VLOOKUP(CB$14&amp;"-imc-"&amp;$M645,Equations!$G:$I,3,0)*(1/$Q645)))</f>
        <v/>
      </c>
      <c r="CC645" s="10" t="str">
        <f>IF($AH645="","",IF(OR($V645&lt;2.7,$V645&gt;90),"Age OOR",CB645-1.6449*VLOOKUP(CB$14&amp;"-rse-"&amp;$M645,Equations!$G:$I,3,0)))</f>
        <v/>
      </c>
      <c r="CD645" s="10" t="str">
        <f>IF($AH645="","",IF(OR($V645&lt;2.7,$V645&gt;90),"Age OOR",CB645+1.6449*VLOOKUP(CB$14&amp;"-rse-"&amp;$M645,Equations!$G:$I,3,0)))</f>
        <v/>
      </c>
      <c r="CE645" s="10" t="str">
        <f t="shared" si="246"/>
        <v/>
      </c>
      <c r="CF645" s="10" t="str">
        <f>IF($AH645="","",IF(OR($V645&lt;2.7,$V645&gt;90),"Age OOR",($AH645-CB645)/VLOOKUP(CB$14&amp;"-rse-"&amp;$M645,Equations!$G:$I,3,0)))</f>
        <v/>
      </c>
      <c r="CG645" s="10" t="str">
        <f>IF($AI645="","",IF(OR($V645&lt;2.7,$V645&gt;90),"Age OOR",VLOOKUP(CG$14&amp;"-int-"&amp;$N645,Equations!$G:$I,3,0)+VLOOKUP(CG$14&amp;"-sexo-"&amp;$N645,Equations!$G:$I,3,0)*$U645+VLOOKUP(CG$14&amp;"-edad-"&amp;$N645,Equations!$G:$I,3,0)*$V645+VLOOKUP(CG$14&amp;"-est-"&amp;$N645,Equations!$G:$I,3,0)*(1/$W645)+VLOOKUP(CG$14&amp;"-imc-"&amp;$N645,Equations!$G:$I,3,0)*(1/$Q645)))</f>
        <v/>
      </c>
      <c r="CH645" s="10" t="str">
        <f>IF($AI645="","",IF(OR($V645&lt;2.7,$V645&gt;90),"Age OOR",CG645-1.6449*VLOOKUP(CG$14&amp;"-rse-"&amp;$N645,Equations!$G:$I,3,0)))</f>
        <v/>
      </c>
      <c r="CI645" s="10" t="str">
        <f>IF($AI645="","",IF(OR($V645&lt;2.7,$V645&gt;90),"Age OOR",CG645+1.6449*VLOOKUP(CG$14&amp;"-rse-"&amp;$N645,Equations!$G:$I,3,0)))</f>
        <v/>
      </c>
      <c r="CJ645" s="10" t="str">
        <f t="shared" si="247"/>
        <v/>
      </c>
      <c r="CK645" s="10" t="str">
        <f>IF($AI645="","",IF(OR($V645&lt;2.7,$V645&gt;90),"Age OOR",($AI645-CG645)/VLOOKUP(CG$14&amp;"-rse-"&amp;$N645,Equations!$G:$I,3,0)))</f>
        <v/>
      </c>
      <c r="CL645" s="10" t="str">
        <f>IF($AJ645="","",IF(OR($V645&lt;2.7,$V645&gt;90),"Age OOR",VLOOKUP(CL$14&amp;"-int-"&amp;$O645,Equations!$G:$I,3,0)+VLOOKUP(CL$14&amp;"-sexo-"&amp;$O645,Equations!$G:$I,3,0)*$U645+VLOOKUP(CL$14&amp;"-edad-"&amp;$O645,Equations!$G:$I,3,0)*$V645+VLOOKUP(CL$14&amp;"-est-"&amp;$O645,Equations!$G:$I,3,0)*(1/$W645)+VLOOKUP(CL$14&amp;"-imc-"&amp;$O645,Equations!$G:$I,3,0)*(1/$Q645)))</f>
        <v/>
      </c>
      <c r="CM645" s="10" t="str">
        <f>IF($AJ645="","",IF(OR($V645&lt;2.7,$V645&gt;90),"Age OOR",CL645-1.6449*VLOOKUP(CL$14&amp;"-rse-"&amp;$O645,Equations!$G:$I,3,0)))</f>
        <v/>
      </c>
      <c r="CN645" s="10" t="str">
        <f>IF($AJ645="","",IF(OR($V645&lt;2.7,$V645&gt;90),"Age OOR",CL645+1.6449*VLOOKUP(CL$14&amp;"-rse-"&amp;$O645,Equations!$G:$I,3,0)))</f>
        <v/>
      </c>
      <c r="CO645" s="10" t="str">
        <f t="shared" si="248"/>
        <v/>
      </c>
      <c r="CP645" s="10" t="str">
        <f>IF($AJ645="","",IF(OR($V645&lt;2.7,$V645&gt;90),"Age OOR",($AJ645-CL645)/VLOOKUP(CL$14&amp;"-rse-"&amp;$O645,Equations!$G:$I,3,0)))</f>
        <v/>
      </c>
      <c r="CQ645" s="10" t="str">
        <f>IF($AK645="","",IF(OR($V645&lt;2.7,$V645&gt;90),"Age OOR",EXP(VLOOKUP(CQ$14&amp;"-int-"&amp;$P645,Equations!$G:$I,3,0)+VLOOKUP(CQ$14&amp;"-sexo-"&amp;$P645,Equations!$G:$I,3,0)*$U645+VLOOKUP(CQ$14&amp;"-edad-"&amp;$P645,Equations!$G:$I,3,0)*$V645+VLOOKUP(CQ$14&amp;"-est-"&amp;$P645,Equations!$G:$I,3,0)*(1/$W645)+VLOOKUP(CQ$14&amp;"-imc-"&amp;$P645,Equations!$G:$I,3,0)*(1/$Q645))))</f>
        <v/>
      </c>
      <c r="CR645" s="10" t="str">
        <f>IF($AK645="","",IF(OR($V645&lt;2.7,$V645&gt;90),"Age OOR",EXP(LN(CQ645)-1.6449*VLOOKUP(CQ$14&amp;"-rse-"&amp;$P645,Equations!$G:$I,3,0))))</f>
        <v/>
      </c>
      <c r="CS645" s="10" t="str">
        <f>IF($AK645="","",IF(OR($V645&lt;2.7,$V645&gt;90),"Age OOR",EXP(LN(CQ645)+1.6449*VLOOKUP(CQ$14&amp;"-rse-"&amp;$P645,Equations!$G:$I,3,0))))</f>
        <v/>
      </c>
      <c r="CT645" s="10" t="str">
        <f t="shared" si="249"/>
        <v/>
      </c>
      <c r="CU645" s="10" t="str">
        <f>IF($AK645="","",IF(OR($V645&lt;2.7,$V645&gt;90),"Age OOR",(LN($AK645)-LN(CQ645))/VLOOKUP(CQ$14&amp;"-rse-"&amp;$P645,Equations!$G:$I,3,0)))</f>
        <v/>
      </c>
      <c r="CV645" s="47"/>
    </row>
    <row r="646" spans="5:116" x14ac:dyDescent="0.2">
      <c r="E646" s="23" t="str">
        <f t="shared" si="225"/>
        <v>Age out of range</v>
      </c>
      <c r="F646" s="23" t="str">
        <f t="shared" si="226"/>
        <v>Age out of range</v>
      </c>
      <c r="G646" s="23" t="str">
        <f t="shared" si="227"/>
        <v>Age out of range</v>
      </c>
      <c r="H646" s="23" t="str">
        <f t="shared" si="228"/>
        <v>Age out of range</v>
      </c>
      <c r="I646" s="23" t="str">
        <f t="shared" si="229"/>
        <v>Age out of range</v>
      </c>
      <c r="J646" s="23" t="str">
        <f t="shared" si="230"/>
        <v>Age out of range</v>
      </c>
      <c r="K646" s="23" t="str">
        <f t="shared" si="231"/>
        <v>Age out of range</v>
      </c>
      <c r="L646" s="23" t="str">
        <f t="shared" si="232"/>
        <v>Age out of range</v>
      </c>
      <c r="M646" s="23" t="str">
        <f t="shared" si="233"/>
        <v>Age out of range</v>
      </c>
      <c r="N646" s="23" t="str">
        <f t="shared" si="234"/>
        <v>Age out of range</v>
      </c>
      <c r="O646" s="23" t="str">
        <f t="shared" si="235"/>
        <v>Age out of range</v>
      </c>
      <c r="P646" s="23" t="str">
        <f t="shared" si="236"/>
        <v>Age out of range</v>
      </c>
      <c r="Q646" s="23" t="e">
        <f t="shared" si="237"/>
        <v>#DIV/0!</v>
      </c>
      <c r="R646" s="17"/>
      <c r="S646" s="23">
        <v>630</v>
      </c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7"/>
      <c r="AM646" s="47"/>
      <c r="AN646" s="10" t="str">
        <f>IF($Z646="","",IF(OR($V646&lt;2.7,$V646&gt;90),"Age OOR",VLOOKUP(AN$14&amp;"-int-"&amp;$E646,Equations!$G:$I,3,0)+VLOOKUP(AN$14&amp;"-sexo-"&amp;$E646,Equations!$G:$I,3,0)*$U646+VLOOKUP(AN$14&amp;"-edad-"&amp;$E646,Equations!$G:$I,3,0)*$V646+VLOOKUP(AN$14&amp;"-est-"&amp;$E646,Equations!$G:$I,3,0)*(1/$W646)+VLOOKUP(AN$14&amp;"-imc-"&amp;$E646,Equations!$G:$I,3,0)*(1/$Q646)))</f>
        <v/>
      </c>
      <c r="AO646" s="10" t="str">
        <f>IF($Z646="","",IF(OR($V646&lt;2.7,$V646&gt;90),"Age OOR",AN646-1.6449*VLOOKUP(AN$14&amp;"-rse-"&amp;$E646,Equations!$G:$I,3,0)))</f>
        <v/>
      </c>
      <c r="AP646" s="10" t="str">
        <f>IF($Z646="","",IF(OR($V646&lt;2.7,$V646&gt;90),"Age OOR",AN646+1.6449*VLOOKUP(AN$14&amp;"-rse-"&amp;$E646,Equations!$G:$I,3,0)))</f>
        <v/>
      </c>
      <c r="AQ646" s="10" t="str">
        <f t="shared" si="238"/>
        <v/>
      </c>
      <c r="AR646" s="10" t="str">
        <f>IF($Z646="","",IF(OR($V646&lt;2.7,$V646&gt;90),"Age OOR",($Z646-AN646)/VLOOKUP(AN$14&amp;"-rse-"&amp;$E646,Equations!$G:$I,3,0)))</f>
        <v/>
      </c>
      <c r="AS646" s="10" t="str">
        <f>IF($AA646="","",IF(OR($V646&lt;2.7,$V646&gt;90),"Age OOR",VLOOKUP(AS$14&amp;"-int-"&amp;$F646,Equations!$G:$I,3,0)+VLOOKUP(AS$14&amp;"-sexo-"&amp;$F646,Equations!$G:$I,3,0)*$U646+VLOOKUP(AS$14&amp;"-edad-"&amp;$F646,Equations!$G:$I,3,0)*$V646+VLOOKUP(AS$14&amp;"-est-"&amp;$F646,Equations!$G:$I,3,0)*(1/$W646)+VLOOKUP(AS$14&amp;"-imc-"&amp;$F646,Equations!$G:$I,3,0)*(1/$Q646)))</f>
        <v/>
      </c>
      <c r="AT646" s="10" t="str">
        <f>IF($AA646="","",IF(OR($V646&lt;2.7,$V646&gt;90),"Age OOR",AS646-1.6449*VLOOKUP(AS$14&amp;"-rse-"&amp;$F646,Equations!$G:$I,3,0)))</f>
        <v/>
      </c>
      <c r="AU646" s="10" t="str">
        <f>IF($AA646="","",IF(OR($V646&lt;2.7,$V646&gt;90),"Age OOR",AS646+1.6449*VLOOKUP(AS$14&amp;"-rse-"&amp;$F646,Equations!$G:$I,3,0)))</f>
        <v/>
      </c>
      <c r="AV646" s="10" t="str">
        <f t="shared" si="239"/>
        <v/>
      </c>
      <c r="AW646" s="10" t="str">
        <f>IF($AA646="","",IF(OR($V646&lt;2.7,$V646&gt;90),"Age OOR",($AA646-AS646)/VLOOKUP(AS$14&amp;"-rse-"&amp;$F646,Equations!$G:$I,3,0)))</f>
        <v/>
      </c>
      <c r="AX646" s="10" t="str">
        <f>IF($AB646="","",IF(OR($V646&lt;2.7,$V646&gt;90),"Age OOR",VLOOKUP(AX$14&amp;"-int-"&amp;$G646,Equations!$G:$I,3,0)+VLOOKUP(AX$14&amp;"-sexo-"&amp;$G646,Equations!$G:$I,3,0)*$U646+VLOOKUP(AX$14&amp;"-edad-"&amp;$G646,Equations!$G:$I,3,0)*$V646+VLOOKUP(AX$14&amp;"-est-"&amp;$G646,Equations!$G:$I,3,0)*(1/$W646)+VLOOKUP(AX$14&amp;"-imc-"&amp;$G646,Equations!$G:$I,3,0)*(1/$Q646)))</f>
        <v/>
      </c>
      <c r="AY646" s="10" t="str">
        <f>IF($AB646="","",IF(OR($V646&lt;2.7,$V646&gt;90),"Age OOR",AX646-1.6449*VLOOKUP(AX$14&amp;"-rse-"&amp;$G646,Equations!$G:$I,3,0)))</f>
        <v/>
      </c>
      <c r="AZ646" s="10" t="str">
        <f>IF($AB646="","",IF(OR($V646&lt;2.7,$V646&gt;90),"Age OOR",AX646+1.6449*VLOOKUP(AX$14&amp;"-rse-"&amp;$G646,Equations!$G:$I,3,0)))</f>
        <v/>
      </c>
      <c r="BA646" s="10" t="str">
        <f t="shared" si="240"/>
        <v/>
      </c>
      <c r="BB646" s="10" t="str">
        <f>IF($AB646="","",IF(OR($V646&lt;2.7,$V646&gt;90),"Age OOR",($AB646-AX646)/VLOOKUP(AX$14&amp;"-rse-"&amp;$G646,Equations!$G:$I,3,0)))</f>
        <v/>
      </c>
      <c r="BC646" s="10" t="str">
        <f>IF($AC646="","",IF(OR($V646&lt;2.7,$V646&gt;90),"Age OOR",VLOOKUP(BC$14&amp;"-int-"&amp;$H646,Equations!$G:$I,3,0)+VLOOKUP(BC$14&amp;"-sexo-"&amp;$H646,Equations!$G:$I,3,0)*$U646+VLOOKUP(BC$14&amp;"-edad-"&amp;$H646,Equations!$G:$I,3,0)*$V646+VLOOKUP(BC$14&amp;"-est-"&amp;$H646,Equations!$G:$I,3,0)*(1/$W646)+VLOOKUP(BC$14&amp;"-imc-"&amp;$H646,Equations!$G:$I,3,0)*(1/$Q646)))</f>
        <v/>
      </c>
      <c r="BD646" s="10" t="str">
        <f>IF($AC646="","",IF(OR($V646&lt;2.7,$V646&gt;90),"Age OOR",BC646-1.6449*VLOOKUP(BC$14&amp;"-rse-"&amp;$H646,Equations!$G:$I,3,0)))</f>
        <v/>
      </c>
      <c r="BE646" s="10" t="str">
        <f>IF($AC646="","",IF(OR($V646&lt;2.7,$V646&gt;90),"Age OOR",BC646+1.6449*VLOOKUP(BC$14&amp;"-rse-"&amp;$H646,Equations!$G:$I,3,0)))</f>
        <v/>
      </c>
      <c r="BF646" s="10" t="str">
        <f t="shared" si="241"/>
        <v/>
      </c>
      <c r="BG646" s="10" t="str">
        <f>IF($AC646="","",IF(OR($V646&lt;2.7,$V646&gt;90),"Age OOR",($AC646-BC646)/VLOOKUP(BC$14&amp;"-rse-"&amp;$H646,Equations!$G:$I,3,0)))</f>
        <v/>
      </c>
      <c r="BH646" s="10" t="str">
        <f>IF($AD646="","",IF(OR($V646&lt;2.7,$V646&gt;90),"Age OOR",VLOOKUP(BH$14&amp;"-int-"&amp;$I646,Equations!$G:$I,3,0)+VLOOKUP(BH$14&amp;"-sexo-"&amp;$I646,Equations!$G:$I,3,0)*$U646+VLOOKUP(BH$14&amp;"-edad-"&amp;$I646,Equations!$G:$I,3,0)*$V646+VLOOKUP(BH$14&amp;"-est-"&amp;$I646,Equations!$G:$I,3,0)*(1/$W646)+VLOOKUP(BH$14&amp;"-imc-"&amp;$I646,Equations!$G:$I,3,0)*(1/$Q646)))</f>
        <v/>
      </c>
      <c r="BI646" s="10" t="str">
        <f>IF($AD646="","",IF(OR($V646&lt;2.7,$V646&gt;90),"Age OOR",BH646-1.6449*VLOOKUP(BH$14&amp;"-rse-"&amp;$I646,Equations!$G:$I,3,0)))</f>
        <v/>
      </c>
      <c r="BJ646" s="10" t="str">
        <f>IF($AD646="","",IF(OR($V646&lt;2.7,$V646&gt;90),"Age OOR",BH646+1.6449*VLOOKUP(BH$14&amp;"-rse-"&amp;$I646,Equations!$G:$I,3,0)))</f>
        <v/>
      </c>
      <c r="BK646" s="10" t="str">
        <f t="shared" si="242"/>
        <v/>
      </c>
      <c r="BL646" s="10" t="str">
        <f>IF($AD646="","",IF(OR($V646&lt;2.7,$V646&gt;90),"Age OOR",($AD646-BH646)/VLOOKUP(BH$14&amp;"-rse-"&amp;$I646,Equations!$G:$I,3,0)))</f>
        <v/>
      </c>
      <c r="BM646" s="10" t="str">
        <f>IF($AE646="","",IF(OR($V646&lt;2.7,$V646&gt;90),"Age OOR",VLOOKUP(BM$14&amp;"-int-"&amp;$J646,Equations!$G:$I,3,0)+VLOOKUP(BM$14&amp;"-sexo-"&amp;$J646,Equations!$G:$I,3,0)*$U646+VLOOKUP(BM$14&amp;"-edad-"&amp;$J646,Equations!$G:$I,3,0)*$V646+VLOOKUP(BM$14&amp;"-est-"&amp;$J646,Equations!$G:$I,3,0)*(1/$W646)+VLOOKUP(BM$14&amp;"-imc-"&amp;$J646,Equations!$G:$I,3,0)*(1/$Q646)))</f>
        <v/>
      </c>
      <c r="BN646" s="10" t="str">
        <f>IF($AE646="","",IF(OR($V646&lt;2.7,$V646&gt;90),"Age OOR",BM646-1.6449*VLOOKUP(BM$14&amp;"-rse-"&amp;$J646,Equations!$G:$I,3,0)))</f>
        <v/>
      </c>
      <c r="BO646" s="10" t="str">
        <f>IF($AE646="","",IF(OR($V646&lt;2.7,$V646&gt;90),"Age OOR",BM646+1.6449*VLOOKUP(BM$14&amp;"-rse-"&amp;$J646,Equations!$G:$I,3,0)))</f>
        <v/>
      </c>
      <c r="BP646" s="10" t="str">
        <f t="shared" si="243"/>
        <v/>
      </c>
      <c r="BQ646" s="10" t="str">
        <f>IF($AE646="","",IF(OR($V646&lt;2.7,$V646&gt;90),"Age OOR",($AE646-BM646)/VLOOKUP(BM$14&amp;"-rse-"&amp;$J646,Equations!$G:$I,3,0)))</f>
        <v/>
      </c>
      <c r="BR646" s="10" t="str">
        <f>IF($AF646="","",IF(OR($V646&lt;2.7,$V646&gt;90),"Age OOR",VLOOKUP(BR$14&amp;"-int-"&amp;$K646,Equations!$G:$I,3,0)+VLOOKUP(BR$14&amp;"-sexo-"&amp;$K646,Equations!$G:$I,3,0)*$U646+VLOOKUP(BR$14&amp;"-edad-"&amp;$K646,Equations!$G:$I,3,0)*$V646+VLOOKUP(BR$14&amp;"-est-"&amp;$K646,Equations!$G:$I,3,0)*(1/$W646)+VLOOKUP(BR$14&amp;"-imc-"&amp;$K646,Equations!$G:$I,3,0)*(1/$Q646)))</f>
        <v/>
      </c>
      <c r="BS646" s="10" t="str">
        <f>IF($AF646="","",IF(OR($V646&lt;2.7,$V646&gt;90),"Age OOR",BR646-1.6449*VLOOKUP(BR$14&amp;"-rse-"&amp;$K646,Equations!$G:$I,3,0)))</f>
        <v/>
      </c>
      <c r="BT646" s="10" t="str">
        <f>IF($AF646="","",IF(OR($V646&lt;2.7,$V646&gt;90),"Age OOR",BR646+1.6449*VLOOKUP(BR$14&amp;"-rse-"&amp;$K646,Equations!$G:$I,3,0)))</f>
        <v/>
      </c>
      <c r="BU646" s="10" t="str">
        <f t="shared" si="244"/>
        <v/>
      </c>
      <c r="BV646" s="10" t="str">
        <f>IF($AF646="","",IF(OR($V646&lt;2.7,$V646&gt;90),"Age OOR",($AF646-BR646)/VLOOKUP(BR$14&amp;"-rse-"&amp;$K646,Equations!$G:$I,3,0)))</f>
        <v/>
      </c>
      <c r="BW646" s="10" t="str">
        <f>IF($AG646="","",IF(OR($V646&lt;2.7,$V646&gt;90),"Age OOR",VLOOKUP(BW$14&amp;"-int-"&amp;$L646,Equations!$G:$I,3,0)+VLOOKUP(BW$14&amp;"-sexo-"&amp;$L646,Equations!$G:$I,3,0)*$U646+VLOOKUP(BW$14&amp;"-edad-"&amp;$L646,Equations!$G:$I,3,0)*$V646+VLOOKUP(BW$14&amp;"-est-"&amp;$L646,Equations!$G:$I,3,0)*(1/$W646)+VLOOKUP(BW$14&amp;"-imc-"&amp;$L646,Equations!$G:$I,3,0)*(1/$Q646)))</f>
        <v/>
      </c>
      <c r="BX646" s="10" t="str">
        <f>IF($AG646="","",IF(OR($V646&lt;2.7,$V646&gt;90),"Age OOR",BW646-1.6449*VLOOKUP(BW$14&amp;"-rse-"&amp;$L646,Equations!$G:$I,3,0)))</f>
        <v/>
      </c>
      <c r="BY646" s="10" t="str">
        <f>IF($AG646="","",IF(OR($V646&lt;2.7,$V646&gt;90),"Age OOR",BW646+1.6449*VLOOKUP(BW$14&amp;"-rse-"&amp;$L646,Equations!$G:$I,3,0)))</f>
        <v/>
      </c>
      <c r="BZ646" s="10" t="str">
        <f t="shared" si="245"/>
        <v/>
      </c>
      <c r="CA646" s="10" t="str">
        <f>IF($AG646="","",IF(OR($V646&lt;2.7,$V646&gt;90),"Age OOR",($AG646-BW646)/VLOOKUP(BW$14&amp;"-rse-"&amp;$L646,Equations!$G:$I,3,0)))</f>
        <v/>
      </c>
      <c r="CB646" s="10" t="str">
        <f>IF($AH646="","",IF(OR($V646&lt;2.7,$V646&gt;90),"Age OOR",VLOOKUP(CB$14&amp;"-int-"&amp;$M646,Equations!$G:$I,3,0)+VLOOKUP(CB$14&amp;"-sexo-"&amp;$M646,Equations!$G:$I,3,0)*$U646+VLOOKUP(CB$14&amp;"-edad-"&amp;$M646,Equations!$G:$I,3,0)*$V646+VLOOKUP(CB$14&amp;"-est-"&amp;$M646,Equations!$G:$I,3,0)*(1/$W646)+VLOOKUP(CB$14&amp;"-imc-"&amp;$M646,Equations!$G:$I,3,0)*(1/$Q646)))</f>
        <v/>
      </c>
      <c r="CC646" s="10" t="str">
        <f>IF($AH646="","",IF(OR($V646&lt;2.7,$V646&gt;90),"Age OOR",CB646-1.6449*VLOOKUP(CB$14&amp;"-rse-"&amp;$M646,Equations!$G:$I,3,0)))</f>
        <v/>
      </c>
      <c r="CD646" s="10" t="str">
        <f>IF($AH646="","",IF(OR($V646&lt;2.7,$V646&gt;90),"Age OOR",CB646+1.6449*VLOOKUP(CB$14&amp;"-rse-"&amp;$M646,Equations!$G:$I,3,0)))</f>
        <v/>
      </c>
      <c r="CE646" s="10" t="str">
        <f t="shared" si="246"/>
        <v/>
      </c>
      <c r="CF646" s="10" t="str">
        <f>IF($AH646="","",IF(OR($V646&lt;2.7,$V646&gt;90),"Age OOR",($AH646-CB646)/VLOOKUP(CB$14&amp;"-rse-"&amp;$M646,Equations!$G:$I,3,0)))</f>
        <v/>
      </c>
      <c r="CG646" s="10" t="str">
        <f>IF($AI646="","",IF(OR($V646&lt;2.7,$V646&gt;90),"Age OOR",VLOOKUP(CG$14&amp;"-int-"&amp;$N646,Equations!$G:$I,3,0)+VLOOKUP(CG$14&amp;"-sexo-"&amp;$N646,Equations!$G:$I,3,0)*$U646+VLOOKUP(CG$14&amp;"-edad-"&amp;$N646,Equations!$G:$I,3,0)*$V646+VLOOKUP(CG$14&amp;"-est-"&amp;$N646,Equations!$G:$I,3,0)*(1/$W646)+VLOOKUP(CG$14&amp;"-imc-"&amp;$N646,Equations!$G:$I,3,0)*(1/$Q646)))</f>
        <v/>
      </c>
      <c r="CH646" s="10" t="str">
        <f>IF($AI646="","",IF(OR($V646&lt;2.7,$V646&gt;90),"Age OOR",CG646-1.6449*VLOOKUP(CG$14&amp;"-rse-"&amp;$N646,Equations!$G:$I,3,0)))</f>
        <v/>
      </c>
      <c r="CI646" s="10" t="str">
        <f>IF($AI646="","",IF(OR($V646&lt;2.7,$V646&gt;90),"Age OOR",CG646+1.6449*VLOOKUP(CG$14&amp;"-rse-"&amp;$N646,Equations!$G:$I,3,0)))</f>
        <v/>
      </c>
      <c r="CJ646" s="10" t="str">
        <f t="shared" si="247"/>
        <v/>
      </c>
      <c r="CK646" s="10" t="str">
        <f>IF($AI646="","",IF(OR($V646&lt;2.7,$V646&gt;90),"Age OOR",($AI646-CG646)/VLOOKUP(CG$14&amp;"-rse-"&amp;$N646,Equations!$G:$I,3,0)))</f>
        <v/>
      </c>
      <c r="CL646" s="10" t="str">
        <f>IF($AJ646="","",IF(OR($V646&lt;2.7,$V646&gt;90),"Age OOR",VLOOKUP(CL$14&amp;"-int-"&amp;$O646,Equations!$G:$I,3,0)+VLOOKUP(CL$14&amp;"-sexo-"&amp;$O646,Equations!$G:$I,3,0)*$U646+VLOOKUP(CL$14&amp;"-edad-"&amp;$O646,Equations!$G:$I,3,0)*$V646+VLOOKUP(CL$14&amp;"-est-"&amp;$O646,Equations!$G:$I,3,0)*(1/$W646)+VLOOKUP(CL$14&amp;"-imc-"&amp;$O646,Equations!$G:$I,3,0)*(1/$Q646)))</f>
        <v/>
      </c>
      <c r="CM646" s="10" t="str">
        <f>IF($AJ646="","",IF(OR($V646&lt;2.7,$V646&gt;90),"Age OOR",CL646-1.6449*VLOOKUP(CL$14&amp;"-rse-"&amp;$O646,Equations!$G:$I,3,0)))</f>
        <v/>
      </c>
      <c r="CN646" s="10" t="str">
        <f>IF($AJ646="","",IF(OR($V646&lt;2.7,$V646&gt;90),"Age OOR",CL646+1.6449*VLOOKUP(CL$14&amp;"-rse-"&amp;$O646,Equations!$G:$I,3,0)))</f>
        <v/>
      </c>
      <c r="CO646" s="10" t="str">
        <f t="shared" si="248"/>
        <v/>
      </c>
      <c r="CP646" s="10" t="str">
        <f>IF($AJ646="","",IF(OR($V646&lt;2.7,$V646&gt;90),"Age OOR",($AJ646-CL646)/VLOOKUP(CL$14&amp;"-rse-"&amp;$O646,Equations!$G:$I,3,0)))</f>
        <v/>
      </c>
      <c r="CQ646" s="10" t="str">
        <f>IF($AK646="","",IF(OR($V646&lt;2.7,$V646&gt;90),"Age OOR",EXP(VLOOKUP(CQ$14&amp;"-int-"&amp;$P646,Equations!$G:$I,3,0)+VLOOKUP(CQ$14&amp;"-sexo-"&amp;$P646,Equations!$G:$I,3,0)*$U646+VLOOKUP(CQ$14&amp;"-edad-"&amp;$P646,Equations!$G:$I,3,0)*$V646+VLOOKUP(CQ$14&amp;"-est-"&amp;$P646,Equations!$G:$I,3,0)*(1/$W646)+VLOOKUP(CQ$14&amp;"-imc-"&amp;$P646,Equations!$G:$I,3,0)*(1/$Q646))))</f>
        <v/>
      </c>
      <c r="CR646" s="10" t="str">
        <f>IF($AK646="","",IF(OR($V646&lt;2.7,$V646&gt;90),"Age OOR",EXP(LN(CQ646)-1.6449*VLOOKUP(CQ$14&amp;"-rse-"&amp;$P646,Equations!$G:$I,3,0))))</f>
        <v/>
      </c>
      <c r="CS646" s="10" t="str">
        <f>IF($AK646="","",IF(OR($V646&lt;2.7,$V646&gt;90),"Age OOR",EXP(LN(CQ646)+1.6449*VLOOKUP(CQ$14&amp;"-rse-"&amp;$P646,Equations!$G:$I,3,0))))</f>
        <v/>
      </c>
      <c r="CT646" s="10" t="str">
        <f t="shared" si="249"/>
        <v/>
      </c>
      <c r="CU646" s="10" t="str">
        <f>IF($AK646="","",IF(OR($V646&lt;2.7,$V646&gt;90),"Age OOR",(LN($AK646)-LN(CQ646))/VLOOKUP(CQ$14&amp;"-rse-"&amp;$P646,Equations!$G:$I,3,0)))</f>
        <v/>
      </c>
      <c r="CV646" s="47"/>
    </row>
    <row r="647" spans="5:116" x14ac:dyDescent="0.2">
      <c r="E647" s="23" t="str">
        <f t="shared" si="225"/>
        <v>Age out of range</v>
      </c>
      <c r="F647" s="23" t="str">
        <f t="shared" si="226"/>
        <v>Age out of range</v>
      </c>
      <c r="G647" s="23" t="str">
        <f t="shared" si="227"/>
        <v>Age out of range</v>
      </c>
      <c r="H647" s="23" t="str">
        <f t="shared" si="228"/>
        <v>Age out of range</v>
      </c>
      <c r="I647" s="23" t="str">
        <f t="shared" si="229"/>
        <v>Age out of range</v>
      </c>
      <c r="J647" s="23" t="str">
        <f t="shared" si="230"/>
        <v>Age out of range</v>
      </c>
      <c r="K647" s="23" t="str">
        <f t="shared" si="231"/>
        <v>Age out of range</v>
      </c>
      <c r="L647" s="23" t="str">
        <f t="shared" si="232"/>
        <v>Age out of range</v>
      </c>
      <c r="M647" s="23" t="str">
        <f t="shared" si="233"/>
        <v>Age out of range</v>
      </c>
      <c r="N647" s="23" t="str">
        <f t="shared" si="234"/>
        <v>Age out of range</v>
      </c>
      <c r="O647" s="23" t="str">
        <f t="shared" si="235"/>
        <v>Age out of range</v>
      </c>
      <c r="P647" s="23" t="str">
        <f t="shared" si="236"/>
        <v>Age out of range</v>
      </c>
      <c r="Q647" s="23" t="e">
        <f t="shared" si="237"/>
        <v>#DIV/0!</v>
      </c>
      <c r="R647" s="17"/>
      <c r="S647" s="23">
        <v>631</v>
      </c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7"/>
      <c r="AM647" s="47"/>
      <c r="AN647" s="10" t="str">
        <f>IF($Z647="","",IF(OR($V647&lt;2.7,$V647&gt;90),"Age OOR",VLOOKUP(AN$14&amp;"-int-"&amp;$E647,Equations!$G:$I,3,0)+VLOOKUP(AN$14&amp;"-sexo-"&amp;$E647,Equations!$G:$I,3,0)*$U647+VLOOKUP(AN$14&amp;"-edad-"&amp;$E647,Equations!$G:$I,3,0)*$V647+VLOOKUP(AN$14&amp;"-est-"&amp;$E647,Equations!$G:$I,3,0)*(1/$W647)+VLOOKUP(AN$14&amp;"-imc-"&amp;$E647,Equations!$G:$I,3,0)*(1/$Q647)))</f>
        <v/>
      </c>
      <c r="AO647" s="10" t="str">
        <f>IF($Z647="","",IF(OR($V647&lt;2.7,$V647&gt;90),"Age OOR",AN647-1.6449*VLOOKUP(AN$14&amp;"-rse-"&amp;$E647,Equations!$G:$I,3,0)))</f>
        <v/>
      </c>
      <c r="AP647" s="10" t="str">
        <f>IF($Z647="","",IF(OR($V647&lt;2.7,$V647&gt;90),"Age OOR",AN647+1.6449*VLOOKUP(AN$14&amp;"-rse-"&amp;$E647,Equations!$G:$I,3,0)))</f>
        <v/>
      </c>
      <c r="AQ647" s="10" t="str">
        <f t="shared" si="238"/>
        <v/>
      </c>
      <c r="AR647" s="10" t="str">
        <f>IF($Z647="","",IF(OR($V647&lt;2.7,$V647&gt;90),"Age OOR",($Z647-AN647)/VLOOKUP(AN$14&amp;"-rse-"&amp;$E647,Equations!$G:$I,3,0)))</f>
        <v/>
      </c>
      <c r="AS647" s="10" t="str">
        <f>IF($AA647="","",IF(OR($V647&lt;2.7,$V647&gt;90),"Age OOR",VLOOKUP(AS$14&amp;"-int-"&amp;$F647,Equations!$G:$I,3,0)+VLOOKUP(AS$14&amp;"-sexo-"&amp;$F647,Equations!$G:$I,3,0)*$U647+VLOOKUP(AS$14&amp;"-edad-"&amp;$F647,Equations!$G:$I,3,0)*$V647+VLOOKUP(AS$14&amp;"-est-"&amp;$F647,Equations!$G:$I,3,0)*(1/$W647)+VLOOKUP(AS$14&amp;"-imc-"&amp;$F647,Equations!$G:$I,3,0)*(1/$Q647)))</f>
        <v/>
      </c>
      <c r="AT647" s="10" t="str">
        <f>IF($AA647="","",IF(OR($V647&lt;2.7,$V647&gt;90),"Age OOR",AS647-1.6449*VLOOKUP(AS$14&amp;"-rse-"&amp;$F647,Equations!$G:$I,3,0)))</f>
        <v/>
      </c>
      <c r="AU647" s="10" t="str">
        <f>IF($AA647="","",IF(OR($V647&lt;2.7,$V647&gt;90),"Age OOR",AS647+1.6449*VLOOKUP(AS$14&amp;"-rse-"&amp;$F647,Equations!$G:$I,3,0)))</f>
        <v/>
      </c>
      <c r="AV647" s="10" t="str">
        <f t="shared" si="239"/>
        <v/>
      </c>
      <c r="AW647" s="10" t="str">
        <f>IF($AA647="","",IF(OR($V647&lt;2.7,$V647&gt;90),"Age OOR",($AA647-AS647)/VLOOKUP(AS$14&amp;"-rse-"&amp;$F647,Equations!$G:$I,3,0)))</f>
        <v/>
      </c>
      <c r="AX647" s="10" t="str">
        <f>IF($AB647="","",IF(OR($V647&lt;2.7,$V647&gt;90),"Age OOR",VLOOKUP(AX$14&amp;"-int-"&amp;$G647,Equations!$G:$I,3,0)+VLOOKUP(AX$14&amp;"-sexo-"&amp;$G647,Equations!$G:$I,3,0)*$U647+VLOOKUP(AX$14&amp;"-edad-"&amp;$G647,Equations!$G:$I,3,0)*$V647+VLOOKUP(AX$14&amp;"-est-"&amp;$G647,Equations!$G:$I,3,0)*(1/$W647)+VLOOKUP(AX$14&amp;"-imc-"&amp;$G647,Equations!$G:$I,3,0)*(1/$Q647)))</f>
        <v/>
      </c>
      <c r="AY647" s="10" t="str">
        <f>IF($AB647="","",IF(OR($V647&lt;2.7,$V647&gt;90),"Age OOR",AX647-1.6449*VLOOKUP(AX$14&amp;"-rse-"&amp;$G647,Equations!$G:$I,3,0)))</f>
        <v/>
      </c>
      <c r="AZ647" s="10" t="str">
        <f>IF($AB647="","",IF(OR($V647&lt;2.7,$V647&gt;90),"Age OOR",AX647+1.6449*VLOOKUP(AX$14&amp;"-rse-"&amp;$G647,Equations!$G:$I,3,0)))</f>
        <v/>
      </c>
      <c r="BA647" s="10" t="str">
        <f t="shared" si="240"/>
        <v/>
      </c>
      <c r="BB647" s="10" t="str">
        <f>IF($AB647="","",IF(OR($V647&lt;2.7,$V647&gt;90),"Age OOR",($AB647-AX647)/VLOOKUP(AX$14&amp;"-rse-"&amp;$G647,Equations!$G:$I,3,0)))</f>
        <v/>
      </c>
      <c r="BC647" s="10" t="str">
        <f>IF($AC647="","",IF(OR($V647&lt;2.7,$V647&gt;90),"Age OOR",VLOOKUP(BC$14&amp;"-int-"&amp;$H647,Equations!$G:$I,3,0)+VLOOKUP(BC$14&amp;"-sexo-"&amp;$H647,Equations!$G:$I,3,0)*$U647+VLOOKUP(BC$14&amp;"-edad-"&amp;$H647,Equations!$G:$I,3,0)*$V647+VLOOKUP(BC$14&amp;"-est-"&amp;$H647,Equations!$G:$I,3,0)*(1/$W647)+VLOOKUP(BC$14&amp;"-imc-"&amp;$H647,Equations!$G:$I,3,0)*(1/$Q647)))</f>
        <v/>
      </c>
      <c r="BD647" s="10" t="str">
        <f>IF($AC647="","",IF(OR($V647&lt;2.7,$V647&gt;90),"Age OOR",BC647-1.6449*VLOOKUP(BC$14&amp;"-rse-"&amp;$H647,Equations!$G:$I,3,0)))</f>
        <v/>
      </c>
      <c r="BE647" s="10" t="str">
        <f>IF($AC647="","",IF(OR($V647&lt;2.7,$V647&gt;90),"Age OOR",BC647+1.6449*VLOOKUP(BC$14&amp;"-rse-"&amp;$H647,Equations!$G:$I,3,0)))</f>
        <v/>
      </c>
      <c r="BF647" s="10" t="str">
        <f t="shared" si="241"/>
        <v/>
      </c>
      <c r="BG647" s="10" t="str">
        <f>IF($AC647="","",IF(OR($V647&lt;2.7,$V647&gt;90),"Age OOR",($AC647-BC647)/VLOOKUP(BC$14&amp;"-rse-"&amp;$H647,Equations!$G:$I,3,0)))</f>
        <v/>
      </c>
      <c r="BH647" s="10" t="str">
        <f>IF($AD647="","",IF(OR($V647&lt;2.7,$V647&gt;90),"Age OOR",VLOOKUP(BH$14&amp;"-int-"&amp;$I647,Equations!$G:$I,3,0)+VLOOKUP(BH$14&amp;"-sexo-"&amp;$I647,Equations!$G:$I,3,0)*$U647+VLOOKUP(BH$14&amp;"-edad-"&amp;$I647,Equations!$G:$I,3,0)*$V647+VLOOKUP(BH$14&amp;"-est-"&amp;$I647,Equations!$G:$I,3,0)*(1/$W647)+VLOOKUP(BH$14&amp;"-imc-"&amp;$I647,Equations!$G:$I,3,0)*(1/$Q647)))</f>
        <v/>
      </c>
      <c r="BI647" s="10" t="str">
        <f>IF($AD647="","",IF(OR($V647&lt;2.7,$V647&gt;90),"Age OOR",BH647-1.6449*VLOOKUP(BH$14&amp;"-rse-"&amp;$I647,Equations!$G:$I,3,0)))</f>
        <v/>
      </c>
      <c r="BJ647" s="10" t="str">
        <f>IF($AD647="","",IF(OR($V647&lt;2.7,$V647&gt;90),"Age OOR",BH647+1.6449*VLOOKUP(BH$14&amp;"-rse-"&amp;$I647,Equations!$G:$I,3,0)))</f>
        <v/>
      </c>
      <c r="BK647" s="10" t="str">
        <f t="shared" si="242"/>
        <v/>
      </c>
      <c r="BL647" s="10" t="str">
        <f>IF($AD647="","",IF(OR($V647&lt;2.7,$V647&gt;90),"Age OOR",($AD647-BH647)/VLOOKUP(BH$14&amp;"-rse-"&amp;$I647,Equations!$G:$I,3,0)))</f>
        <v/>
      </c>
      <c r="BM647" s="10" t="str">
        <f>IF($AE647="","",IF(OR($V647&lt;2.7,$V647&gt;90),"Age OOR",VLOOKUP(BM$14&amp;"-int-"&amp;$J647,Equations!$G:$I,3,0)+VLOOKUP(BM$14&amp;"-sexo-"&amp;$J647,Equations!$G:$I,3,0)*$U647+VLOOKUP(BM$14&amp;"-edad-"&amp;$J647,Equations!$G:$I,3,0)*$V647+VLOOKUP(BM$14&amp;"-est-"&amp;$J647,Equations!$G:$I,3,0)*(1/$W647)+VLOOKUP(BM$14&amp;"-imc-"&amp;$J647,Equations!$G:$I,3,0)*(1/$Q647)))</f>
        <v/>
      </c>
      <c r="BN647" s="10" t="str">
        <f>IF($AE647="","",IF(OR($V647&lt;2.7,$V647&gt;90),"Age OOR",BM647-1.6449*VLOOKUP(BM$14&amp;"-rse-"&amp;$J647,Equations!$G:$I,3,0)))</f>
        <v/>
      </c>
      <c r="BO647" s="10" t="str">
        <f>IF($AE647="","",IF(OR($V647&lt;2.7,$V647&gt;90),"Age OOR",BM647+1.6449*VLOOKUP(BM$14&amp;"-rse-"&amp;$J647,Equations!$G:$I,3,0)))</f>
        <v/>
      </c>
      <c r="BP647" s="10" t="str">
        <f t="shared" si="243"/>
        <v/>
      </c>
      <c r="BQ647" s="10" t="str">
        <f>IF($AE647="","",IF(OR($V647&lt;2.7,$V647&gt;90),"Age OOR",($AE647-BM647)/VLOOKUP(BM$14&amp;"-rse-"&amp;$J647,Equations!$G:$I,3,0)))</f>
        <v/>
      </c>
      <c r="BR647" s="10" t="str">
        <f>IF($AF647="","",IF(OR($V647&lt;2.7,$V647&gt;90),"Age OOR",VLOOKUP(BR$14&amp;"-int-"&amp;$K647,Equations!$G:$I,3,0)+VLOOKUP(BR$14&amp;"-sexo-"&amp;$K647,Equations!$G:$I,3,0)*$U647+VLOOKUP(BR$14&amp;"-edad-"&amp;$K647,Equations!$G:$I,3,0)*$V647+VLOOKUP(BR$14&amp;"-est-"&amp;$K647,Equations!$G:$I,3,0)*(1/$W647)+VLOOKUP(BR$14&amp;"-imc-"&amp;$K647,Equations!$G:$I,3,0)*(1/$Q647)))</f>
        <v/>
      </c>
      <c r="BS647" s="10" t="str">
        <f>IF($AF647="","",IF(OR($V647&lt;2.7,$V647&gt;90),"Age OOR",BR647-1.6449*VLOOKUP(BR$14&amp;"-rse-"&amp;$K647,Equations!$G:$I,3,0)))</f>
        <v/>
      </c>
      <c r="BT647" s="10" t="str">
        <f>IF($AF647="","",IF(OR($V647&lt;2.7,$V647&gt;90),"Age OOR",BR647+1.6449*VLOOKUP(BR$14&amp;"-rse-"&amp;$K647,Equations!$G:$I,3,0)))</f>
        <v/>
      </c>
      <c r="BU647" s="10" t="str">
        <f t="shared" si="244"/>
        <v/>
      </c>
      <c r="BV647" s="10" t="str">
        <f>IF($AF647="","",IF(OR($V647&lt;2.7,$V647&gt;90),"Age OOR",($AF647-BR647)/VLOOKUP(BR$14&amp;"-rse-"&amp;$K647,Equations!$G:$I,3,0)))</f>
        <v/>
      </c>
      <c r="BW647" s="10" t="str">
        <f>IF($AG647="","",IF(OR($V647&lt;2.7,$V647&gt;90),"Age OOR",VLOOKUP(BW$14&amp;"-int-"&amp;$L647,Equations!$G:$I,3,0)+VLOOKUP(BW$14&amp;"-sexo-"&amp;$L647,Equations!$G:$I,3,0)*$U647+VLOOKUP(BW$14&amp;"-edad-"&amp;$L647,Equations!$G:$I,3,0)*$V647+VLOOKUP(BW$14&amp;"-est-"&amp;$L647,Equations!$G:$I,3,0)*(1/$W647)+VLOOKUP(BW$14&amp;"-imc-"&amp;$L647,Equations!$G:$I,3,0)*(1/$Q647)))</f>
        <v/>
      </c>
      <c r="BX647" s="10" t="str">
        <f>IF($AG647="","",IF(OR($V647&lt;2.7,$V647&gt;90),"Age OOR",BW647-1.6449*VLOOKUP(BW$14&amp;"-rse-"&amp;$L647,Equations!$G:$I,3,0)))</f>
        <v/>
      </c>
      <c r="BY647" s="10" t="str">
        <f>IF($AG647="","",IF(OR($V647&lt;2.7,$V647&gt;90),"Age OOR",BW647+1.6449*VLOOKUP(BW$14&amp;"-rse-"&amp;$L647,Equations!$G:$I,3,0)))</f>
        <v/>
      </c>
      <c r="BZ647" s="10" t="str">
        <f t="shared" si="245"/>
        <v/>
      </c>
      <c r="CA647" s="10" t="str">
        <f>IF($AG647="","",IF(OR($V647&lt;2.7,$V647&gt;90),"Age OOR",($AG647-BW647)/VLOOKUP(BW$14&amp;"-rse-"&amp;$L647,Equations!$G:$I,3,0)))</f>
        <v/>
      </c>
      <c r="CB647" s="10" t="str">
        <f>IF($AH647="","",IF(OR($V647&lt;2.7,$V647&gt;90),"Age OOR",VLOOKUP(CB$14&amp;"-int-"&amp;$M647,Equations!$G:$I,3,0)+VLOOKUP(CB$14&amp;"-sexo-"&amp;$M647,Equations!$G:$I,3,0)*$U647+VLOOKUP(CB$14&amp;"-edad-"&amp;$M647,Equations!$G:$I,3,0)*$V647+VLOOKUP(CB$14&amp;"-est-"&amp;$M647,Equations!$G:$I,3,0)*(1/$W647)+VLOOKUP(CB$14&amp;"-imc-"&amp;$M647,Equations!$G:$I,3,0)*(1/$Q647)))</f>
        <v/>
      </c>
      <c r="CC647" s="10" t="str">
        <f>IF($AH647="","",IF(OR($V647&lt;2.7,$V647&gt;90),"Age OOR",CB647-1.6449*VLOOKUP(CB$14&amp;"-rse-"&amp;$M647,Equations!$G:$I,3,0)))</f>
        <v/>
      </c>
      <c r="CD647" s="10" t="str">
        <f>IF($AH647="","",IF(OR($V647&lt;2.7,$V647&gt;90),"Age OOR",CB647+1.6449*VLOOKUP(CB$14&amp;"-rse-"&amp;$M647,Equations!$G:$I,3,0)))</f>
        <v/>
      </c>
      <c r="CE647" s="10" t="str">
        <f t="shared" si="246"/>
        <v/>
      </c>
      <c r="CF647" s="10" t="str">
        <f>IF($AH647="","",IF(OR($V647&lt;2.7,$V647&gt;90),"Age OOR",($AH647-CB647)/VLOOKUP(CB$14&amp;"-rse-"&amp;$M647,Equations!$G:$I,3,0)))</f>
        <v/>
      </c>
      <c r="CG647" s="10" t="str">
        <f>IF($AI647="","",IF(OR($V647&lt;2.7,$V647&gt;90),"Age OOR",VLOOKUP(CG$14&amp;"-int-"&amp;$N647,Equations!$G:$I,3,0)+VLOOKUP(CG$14&amp;"-sexo-"&amp;$N647,Equations!$G:$I,3,0)*$U647+VLOOKUP(CG$14&amp;"-edad-"&amp;$N647,Equations!$G:$I,3,0)*$V647+VLOOKUP(CG$14&amp;"-est-"&amp;$N647,Equations!$G:$I,3,0)*(1/$W647)+VLOOKUP(CG$14&amp;"-imc-"&amp;$N647,Equations!$G:$I,3,0)*(1/$Q647)))</f>
        <v/>
      </c>
      <c r="CH647" s="10" t="str">
        <f>IF($AI647="","",IF(OR($V647&lt;2.7,$V647&gt;90),"Age OOR",CG647-1.6449*VLOOKUP(CG$14&amp;"-rse-"&amp;$N647,Equations!$G:$I,3,0)))</f>
        <v/>
      </c>
      <c r="CI647" s="10" t="str">
        <f>IF($AI647="","",IF(OR($V647&lt;2.7,$V647&gt;90),"Age OOR",CG647+1.6449*VLOOKUP(CG$14&amp;"-rse-"&amp;$N647,Equations!$G:$I,3,0)))</f>
        <v/>
      </c>
      <c r="CJ647" s="10" t="str">
        <f t="shared" si="247"/>
        <v/>
      </c>
      <c r="CK647" s="10" t="str">
        <f>IF($AI647="","",IF(OR($V647&lt;2.7,$V647&gt;90),"Age OOR",($AI647-CG647)/VLOOKUP(CG$14&amp;"-rse-"&amp;$N647,Equations!$G:$I,3,0)))</f>
        <v/>
      </c>
      <c r="CL647" s="10" t="str">
        <f>IF($AJ647="","",IF(OR($V647&lt;2.7,$V647&gt;90),"Age OOR",VLOOKUP(CL$14&amp;"-int-"&amp;$O647,Equations!$G:$I,3,0)+VLOOKUP(CL$14&amp;"-sexo-"&amp;$O647,Equations!$G:$I,3,0)*$U647+VLOOKUP(CL$14&amp;"-edad-"&amp;$O647,Equations!$G:$I,3,0)*$V647+VLOOKUP(CL$14&amp;"-est-"&amp;$O647,Equations!$G:$I,3,0)*(1/$W647)+VLOOKUP(CL$14&amp;"-imc-"&amp;$O647,Equations!$G:$I,3,0)*(1/$Q647)))</f>
        <v/>
      </c>
      <c r="CM647" s="10" t="str">
        <f>IF($AJ647="","",IF(OR($V647&lt;2.7,$V647&gt;90),"Age OOR",CL647-1.6449*VLOOKUP(CL$14&amp;"-rse-"&amp;$O647,Equations!$G:$I,3,0)))</f>
        <v/>
      </c>
      <c r="CN647" s="10" t="str">
        <f>IF($AJ647="","",IF(OR($V647&lt;2.7,$V647&gt;90),"Age OOR",CL647+1.6449*VLOOKUP(CL$14&amp;"-rse-"&amp;$O647,Equations!$G:$I,3,0)))</f>
        <v/>
      </c>
      <c r="CO647" s="10" t="str">
        <f t="shared" si="248"/>
        <v/>
      </c>
      <c r="CP647" s="10" t="str">
        <f>IF($AJ647="","",IF(OR($V647&lt;2.7,$V647&gt;90),"Age OOR",($AJ647-CL647)/VLOOKUP(CL$14&amp;"-rse-"&amp;$O647,Equations!$G:$I,3,0)))</f>
        <v/>
      </c>
      <c r="CQ647" s="10" t="str">
        <f>IF($AK647="","",IF(OR($V647&lt;2.7,$V647&gt;90),"Age OOR",EXP(VLOOKUP(CQ$14&amp;"-int-"&amp;$P647,Equations!$G:$I,3,0)+VLOOKUP(CQ$14&amp;"-sexo-"&amp;$P647,Equations!$G:$I,3,0)*$U647+VLOOKUP(CQ$14&amp;"-edad-"&amp;$P647,Equations!$G:$I,3,0)*$V647+VLOOKUP(CQ$14&amp;"-est-"&amp;$P647,Equations!$G:$I,3,0)*(1/$W647)+VLOOKUP(CQ$14&amp;"-imc-"&amp;$P647,Equations!$G:$I,3,0)*(1/$Q647))))</f>
        <v/>
      </c>
      <c r="CR647" s="10" t="str">
        <f>IF($AK647="","",IF(OR($V647&lt;2.7,$V647&gt;90),"Age OOR",EXP(LN(CQ647)-1.6449*VLOOKUP(CQ$14&amp;"-rse-"&amp;$P647,Equations!$G:$I,3,0))))</f>
        <v/>
      </c>
      <c r="CS647" s="10" t="str">
        <f>IF($AK647="","",IF(OR($V647&lt;2.7,$V647&gt;90),"Age OOR",EXP(LN(CQ647)+1.6449*VLOOKUP(CQ$14&amp;"-rse-"&amp;$P647,Equations!$G:$I,3,0))))</f>
        <v/>
      </c>
      <c r="CT647" s="10" t="str">
        <f t="shared" si="249"/>
        <v/>
      </c>
      <c r="CU647" s="10" t="str">
        <f>IF($AK647="","",IF(OR($V647&lt;2.7,$V647&gt;90),"Age OOR",(LN($AK647)-LN(CQ647))/VLOOKUP(CQ$14&amp;"-rse-"&amp;$P647,Equations!$G:$I,3,0)))</f>
        <v/>
      </c>
      <c r="CV647" s="47"/>
    </row>
    <row r="648" spans="5:116" x14ac:dyDescent="0.2">
      <c r="E648" s="23" t="str">
        <f t="shared" si="225"/>
        <v>Age out of range</v>
      </c>
      <c r="F648" s="23" t="str">
        <f t="shared" si="226"/>
        <v>Age out of range</v>
      </c>
      <c r="G648" s="23" t="str">
        <f t="shared" si="227"/>
        <v>Age out of range</v>
      </c>
      <c r="H648" s="23" t="str">
        <f t="shared" si="228"/>
        <v>Age out of range</v>
      </c>
      <c r="I648" s="23" t="str">
        <f t="shared" si="229"/>
        <v>Age out of range</v>
      </c>
      <c r="J648" s="23" t="str">
        <f t="shared" si="230"/>
        <v>Age out of range</v>
      </c>
      <c r="K648" s="23" t="str">
        <f t="shared" si="231"/>
        <v>Age out of range</v>
      </c>
      <c r="L648" s="23" t="str">
        <f t="shared" si="232"/>
        <v>Age out of range</v>
      </c>
      <c r="M648" s="23" t="str">
        <f t="shared" si="233"/>
        <v>Age out of range</v>
      </c>
      <c r="N648" s="23" t="str">
        <f t="shared" si="234"/>
        <v>Age out of range</v>
      </c>
      <c r="O648" s="23" t="str">
        <f t="shared" si="235"/>
        <v>Age out of range</v>
      </c>
      <c r="P648" s="23" t="str">
        <f t="shared" si="236"/>
        <v>Age out of range</v>
      </c>
      <c r="Q648" s="23" t="e">
        <f t="shared" si="237"/>
        <v>#DIV/0!</v>
      </c>
      <c r="R648" s="17"/>
      <c r="S648" s="23">
        <v>632</v>
      </c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7"/>
      <c r="AM648" s="47"/>
      <c r="AN648" s="10" t="str">
        <f>IF($Z648="","",IF(OR($V648&lt;2.7,$V648&gt;90),"Age OOR",VLOOKUP(AN$14&amp;"-int-"&amp;$E648,Equations!$G:$I,3,0)+VLOOKUP(AN$14&amp;"-sexo-"&amp;$E648,Equations!$G:$I,3,0)*$U648+VLOOKUP(AN$14&amp;"-edad-"&amp;$E648,Equations!$G:$I,3,0)*$V648+VLOOKUP(AN$14&amp;"-est-"&amp;$E648,Equations!$G:$I,3,0)*(1/$W648)+VLOOKUP(AN$14&amp;"-imc-"&amp;$E648,Equations!$G:$I,3,0)*(1/$Q648)))</f>
        <v/>
      </c>
      <c r="AO648" s="10" t="str">
        <f>IF($Z648="","",IF(OR($V648&lt;2.7,$V648&gt;90),"Age OOR",AN648-1.6449*VLOOKUP(AN$14&amp;"-rse-"&amp;$E648,Equations!$G:$I,3,0)))</f>
        <v/>
      </c>
      <c r="AP648" s="10" t="str">
        <f>IF($Z648="","",IF(OR($V648&lt;2.7,$V648&gt;90),"Age OOR",AN648+1.6449*VLOOKUP(AN$14&amp;"-rse-"&amp;$E648,Equations!$G:$I,3,0)))</f>
        <v/>
      </c>
      <c r="AQ648" s="10" t="str">
        <f t="shared" si="238"/>
        <v/>
      </c>
      <c r="AR648" s="10" t="str">
        <f>IF($Z648="","",IF(OR($V648&lt;2.7,$V648&gt;90),"Age OOR",($Z648-AN648)/VLOOKUP(AN$14&amp;"-rse-"&amp;$E648,Equations!$G:$I,3,0)))</f>
        <v/>
      </c>
      <c r="AS648" s="10" t="str">
        <f>IF($AA648="","",IF(OR($V648&lt;2.7,$V648&gt;90),"Age OOR",VLOOKUP(AS$14&amp;"-int-"&amp;$F648,Equations!$G:$I,3,0)+VLOOKUP(AS$14&amp;"-sexo-"&amp;$F648,Equations!$G:$I,3,0)*$U648+VLOOKUP(AS$14&amp;"-edad-"&amp;$F648,Equations!$G:$I,3,0)*$V648+VLOOKUP(AS$14&amp;"-est-"&amp;$F648,Equations!$G:$I,3,0)*(1/$W648)+VLOOKUP(AS$14&amp;"-imc-"&amp;$F648,Equations!$G:$I,3,0)*(1/$Q648)))</f>
        <v/>
      </c>
      <c r="AT648" s="10" t="str">
        <f>IF($AA648="","",IF(OR($V648&lt;2.7,$V648&gt;90),"Age OOR",AS648-1.6449*VLOOKUP(AS$14&amp;"-rse-"&amp;$F648,Equations!$G:$I,3,0)))</f>
        <v/>
      </c>
      <c r="AU648" s="10" t="str">
        <f>IF($AA648="","",IF(OR($V648&lt;2.7,$V648&gt;90),"Age OOR",AS648+1.6449*VLOOKUP(AS$14&amp;"-rse-"&amp;$F648,Equations!$G:$I,3,0)))</f>
        <v/>
      </c>
      <c r="AV648" s="10" t="str">
        <f t="shared" si="239"/>
        <v/>
      </c>
      <c r="AW648" s="10" t="str">
        <f>IF($AA648="","",IF(OR($V648&lt;2.7,$V648&gt;90),"Age OOR",($AA648-AS648)/VLOOKUP(AS$14&amp;"-rse-"&amp;$F648,Equations!$G:$I,3,0)))</f>
        <v/>
      </c>
      <c r="AX648" s="10" t="str">
        <f>IF($AB648="","",IF(OR($V648&lt;2.7,$V648&gt;90),"Age OOR",VLOOKUP(AX$14&amp;"-int-"&amp;$G648,Equations!$G:$I,3,0)+VLOOKUP(AX$14&amp;"-sexo-"&amp;$G648,Equations!$G:$I,3,0)*$U648+VLOOKUP(AX$14&amp;"-edad-"&amp;$G648,Equations!$G:$I,3,0)*$V648+VLOOKUP(AX$14&amp;"-est-"&amp;$G648,Equations!$G:$I,3,0)*(1/$W648)+VLOOKUP(AX$14&amp;"-imc-"&amp;$G648,Equations!$G:$I,3,0)*(1/$Q648)))</f>
        <v/>
      </c>
      <c r="AY648" s="10" t="str">
        <f>IF($AB648="","",IF(OR($V648&lt;2.7,$V648&gt;90),"Age OOR",AX648-1.6449*VLOOKUP(AX$14&amp;"-rse-"&amp;$G648,Equations!$G:$I,3,0)))</f>
        <v/>
      </c>
      <c r="AZ648" s="10" t="str">
        <f>IF($AB648="","",IF(OR($V648&lt;2.7,$V648&gt;90),"Age OOR",AX648+1.6449*VLOOKUP(AX$14&amp;"-rse-"&amp;$G648,Equations!$G:$I,3,0)))</f>
        <v/>
      </c>
      <c r="BA648" s="10" t="str">
        <f t="shared" si="240"/>
        <v/>
      </c>
      <c r="BB648" s="10" t="str">
        <f>IF($AB648="","",IF(OR($V648&lt;2.7,$V648&gt;90),"Age OOR",($AB648-AX648)/VLOOKUP(AX$14&amp;"-rse-"&amp;$G648,Equations!$G:$I,3,0)))</f>
        <v/>
      </c>
      <c r="BC648" s="10" t="str">
        <f>IF($AC648="","",IF(OR($V648&lt;2.7,$V648&gt;90),"Age OOR",VLOOKUP(BC$14&amp;"-int-"&amp;$H648,Equations!$G:$I,3,0)+VLOOKUP(BC$14&amp;"-sexo-"&amp;$H648,Equations!$G:$I,3,0)*$U648+VLOOKUP(BC$14&amp;"-edad-"&amp;$H648,Equations!$G:$I,3,0)*$V648+VLOOKUP(BC$14&amp;"-est-"&amp;$H648,Equations!$G:$I,3,0)*(1/$W648)+VLOOKUP(BC$14&amp;"-imc-"&amp;$H648,Equations!$G:$I,3,0)*(1/$Q648)))</f>
        <v/>
      </c>
      <c r="BD648" s="10" t="str">
        <f>IF($AC648="","",IF(OR($V648&lt;2.7,$V648&gt;90),"Age OOR",BC648-1.6449*VLOOKUP(BC$14&amp;"-rse-"&amp;$H648,Equations!$G:$I,3,0)))</f>
        <v/>
      </c>
      <c r="BE648" s="10" t="str">
        <f>IF($AC648="","",IF(OR($V648&lt;2.7,$V648&gt;90),"Age OOR",BC648+1.6449*VLOOKUP(BC$14&amp;"-rse-"&amp;$H648,Equations!$G:$I,3,0)))</f>
        <v/>
      </c>
      <c r="BF648" s="10" t="str">
        <f t="shared" si="241"/>
        <v/>
      </c>
      <c r="BG648" s="10" t="str">
        <f>IF($AC648="","",IF(OR($V648&lt;2.7,$V648&gt;90),"Age OOR",($AC648-BC648)/VLOOKUP(BC$14&amp;"-rse-"&amp;$H648,Equations!$G:$I,3,0)))</f>
        <v/>
      </c>
      <c r="BH648" s="10" t="str">
        <f>IF($AD648="","",IF(OR($V648&lt;2.7,$V648&gt;90),"Age OOR",VLOOKUP(BH$14&amp;"-int-"&amp;$I648,Equations!$G:$I,3,0)+VLOOKUP(BH$14&amp;"-sexo-"&amp;$I648,Equations!$G:$I,3,0)*$U648+VLOOKUP(BH$14&amp;"-edad-"&amp;$I648,Equations!$G:$I,3,0)*$V648+VLOOKUP(BH$14&amp;"-est-"&amp;$I648,Equations!$G:$I,3,0)*(1/$W648)+VLOOKUP(BH$14&amp;"-imc-"&amp;$I648,Equations!$G:$I,3,0)*(1/$Q648)))</f>
        <v/>
      </c>
      <c r="BI648" s="10" t="str">
        <f>IF($AD648="","",IF(OR($V648&lt;2.7,$V648&gt;90),"Age OOR",BH648-1.6449*VLOOKUP(BH$14&amp;"-rse-"&amp;$I648,Equations!$G:$I,3,0)))</f>
        <v/>
      </c>
      <c r="BJ648" s="10" t="str">
        <f>IF($AD648="","",IF(OR($V648&lt;2.7,$V648&gt;90),"Age OOR",BH648+1.6449*VLOOKUP(BH$14&amp;"-rse-"&amp;$I648,Equations!$G:$I,3,0)))</f>
        <v/>
      </c>
      <c r="BK648" s="10" t="str">
        <f t="shared" si="242"/>
        <v/>
      </c>
      <c r="BL648" s="10" t="str">
        <f>IF($AD648="","",IF(OR($V648&lt;2.7,$V648&gt;90),"Age OOR",($AD648-BH648)/VLOOKUP(BH$14&amp;"-rse-"&amp;$I648,Equations!$G:$I,3,0)))</f>
        <v/>
      </c>
      <c r="BM648" s="10" t="str">
        <f>IF($AE648="","",IF(OR($V648&lt;2.7,$V648&gt;90),"Age OOR",VLOOKUP(BM$14&amp;"-int-"&amp;$J648,Equations!$G:$I,3,0)+VLOOKUP(BM$14&amp;"-sexo-"&amp;$J648,Equations!$G:$I,3,0)*$U648+VLOOKUP(BM$14&amp;"-edad-"&amp;$J648,Equations!$G:$I,3,0)*$V648+VLOOKUP(BM$14&amp;"-est-"&amp;$J648,Equations!$G:$I,3,0)*(1/$W648)+VLOOKUP(BM$14&amp;"-imc-"&amp;$J648,Equations!$G:$I,3,0)*(1/$Q648)))</f>
        <v/>
      </c>
      <c r="BN648" s="10" t="str">
        <f>IF($AE648="","",IF(OR($V648&lt;2.7,$V648&gt;90),"Age OOR",BM648-1.6449*VLOOKUP(BM$14&amp;"-rse-"&amp;$J648,Equations!$G:$I,3,0)))</f>
        <v/>
      </c>
      <c r="BO648" s="10" t="str">
        <f>IF($AE648="","",IF(OR($V648&lt;2.7,$V648&gt;90),"Age OOR",BM648+1.6449*VLOOKUP(BM$14&amp;"-rse-"&amp;$J648,Equations!$G:$I,3,0)))</f>
        <v/>
      </c>
      <c r="BP648" s="10" t="str">
        <f t="shared" si="243"/>
        <v/>
      </c>
      <c r="BQ648" s="10" t="str">
        <f>IF($AE648="","",IF(OR($V648&lt;2.7,$V648&gt;90),"Age OOR",($AE648-BM648)/VLOOKUP(BM$14&amp;"-rse-"&amp;$J648,Equations!$G:$I,3,0)))</f>
        <v/>
      </c>
      <c r="BR648" s="10" t="str">
        <f>IF($AF648="","",IF(OR($V648&lt;2.7,$V648&gt;90),"Age OOR",VLOOKUP(BR$14&amp;"-int-"&amp;$K648,Equations!$G:$I,3,0)+VLOOKUP(BR$14&amp;"-sexo-"&amp;$K648,Equations!$G:$I,3,0)*$U648+VLOOKUP(BR$14&amp;"-edad-"&amp;$K648,Equations!$G:$I,3,0)*$V648+VLOOKUP(BR$14&amp;"-est-"&amp;$K648,Equations!$G:$I,3,0)*(1/$W648)+VLOOKUP(BR$14&amp;"-imc-"&amp;$K648,Equations!$G:$I,3,0)*(1/$Q648)))</f>
        <v/>
      </c>
      <c r="BS648" s="10" t="str">
        <f>IF($AF648="","",IF(OR($V648&lt;2.7,$V648&gt;90),"Age OOR",BR648-1.6449*VLOOKUP(BR$14&amp;"-rse-"&amp;$K648,Equations!$G:$I,3,0)))</f>
        <v/>
      </c>
      <c r="BT648" s="10" t="str">
        <f>IF($AF648="","",IF(OR($V648&lt;2.7,$V648&gt;90),"Age OOR",BR648+1.6449*VLOOKUP(BR$14&amp;"-rse-"&amp;$K648,Equations!$G:$I,3,0)))</f>
        <v/>
      </c>
      <c r="BU648" s="10" t="str">
        <f t="shared" si="244"/>
        <v/>
      </c>
      <c r="BV648" s="10" t="str">
        <f>IF($AF648="","",IF(OR($V648&lt;2.7,$V648&gt;90),"Age OOR",($AF648-BR648)/VLOOKUP(BR$14&amp;"-rse-"&amp;$K648,Equations!$G:$I,3,0)))</f>
        <v/>
      </c>
      <c r="BW648" s="10" t="str">
        <f>IF($AG648="","",IF(OR($V648&lt;2.7,$V648&gt;90),"Age OOR",VLOOKUP(BW$14&amp;"-int-"&amp;$L648,Equations!$G:$I,3,0)+VLOOKUP(BW$14&amp;"-sexo-"&amp;$L648,Equations!$G:$I,3,0)*$U648+VLOOKUP(BW$14&amp;"-edad-"&amp;$L648,Equations!$G:$I,3,0)*$V648+VLOOKUP(BW$14&amp;"-est-"&amp;$L648,Equations!$G:$I,3,0)*(1/$W648)+VLOOKUP(BW$14&amp;"-imc-"&amp;$L648,Equations!$G:$I,3,0)*(1/$Q648)))</f>
        <v/>
      </c>
      <c r="BX648" s="10" t="str">
        <f>IF($AG648="","",IF(OR($V648&lt;2.7,$V648&gt;90),"Age OOR",BW648-1.6449*VLOOKUP(BW$14&amp;"-rse-"&amp;$L648,Equations!$G:$I,3,0)))</f>
        <v/>
      </c>
      <c r="BY648" s="10" t="str">
        <f>IF($AG648="","",IF(OR($V648&lt;2.7,$V648&gt;90),"Age OOR",BW648+1.6449*VLOOKUP(BW$14&amp;"-rse-"&amp;$L648,Equations!$G:$I,3,0)))</f>
        <v/>
      </c>
      <c r="BZ648" s="10" t="str">
        <f t="shared" si="245"/>
        <v/>
      </c>
      <c r="CA648" s="10" t="str">
        <f>IF($AG648="","",IF(OR($V648&lt;2.7,$V648&gt;90),"Age OOR",($AG648-BW648)/VLOOKUP(BW$14&amp;"-rse-"&amp;$L648,Equations!$G:$I,3,0)))</f>
        <v/>
      </c>
      <c r="CB648" s="10" t="str">
        <f>IF($AH648="","",IF(OR($V648&lt;2.7,$V648&gt;90),"Age OOR",VLOOKUP(CB$14&amp;"-int-"&amp;$M648,Equations!$G:$I,3,0)+VLOOKUP(CB$14&amp;"-sexo-"&amp;$M648,Equations!$G:$I,3,0)*$U648+VLOOKUP(CB$14&amp;"-edad-"&amp;$M648,Equations!$G:$I,3,0)*$V648+VLOOKUP(CB$14&amp;"-est-"&amp;$M648,Equations!$G:$I,3,0)*(1/$W648)+VLOOKUP(CB$14&amp;"-imc-"&amp;$M648,Equations!$G:$I,3,0)*(1/$Q648)))</f>
        <v/>
      </c>
      <c r="CC648" s="10" t="str">
        <f>IF($AH648="","",IF(OR($V648&lt;2.7,$V648&gt;90),"Age OOR",CB648-1.6449*VLOOKUP(CB$14&amp;"-rse-"&amp;$M648,Equations!$G:$I,3,0)))</f>
        <v/>
      </c>
      <c r="CD648" s="10" t="str">
        <f>IF($AH648="","",IF(OR($V648&lt;2.7,$V648&gt;90),"Age OOR",CB648+1.6449*VLOOKUP(CB$14&amp;"-rse-"&amp;$M648,Equations!$G:$I,3,0)))</f>
        <v/>
      </c>
      <c r="CE648" s="10" t="str">
        <f t="shared" si="246"/>
        <v/>
      </c>
      <c r="CF648" s="10" t="str">
        <f>IF($AH648="","",IF(OR($V648&lt;2.7,$V648&gt;90),"Age OOR",($AH648-CB648)/VLOOKUP(CB$14&amp;"-rse-"&amp;$M648,Equations!$G:$I,3,0)))</f>
        <v/>
      </c>
      <c r="CG648" s="10" t="str">
        <f>IF($AI648="","",IF(OR($V648&lt;2.7,$V648&gt;90),"Age OOR",VLOOKUP(CG$14&amp;"-int-"&amp;$N648,Equations!$G:$I,3,0)+VLOOKUP(CG$14&amp;"-sexo-"&amp;$N648,Equations!$G:$I,3,0)*$U648+VLOOKUP(CG$14&amp;"-edad-"&amp;$N648,Equations!$G:$I,3,0)*$V648+VLOOKUP(CG$14&amp;"-est-"&amp;$N648,Equations!$G:$I,3,0)*(1/$W648)+VLOOKUP(CG$14&amp;"-imc-"&amp;$N648,Equations!$G:$I,3,0)*(1/$Q648)))</f>
        <v/>
      </c>
      <c r="CH648" s="10" t="str">
        <f>IF($AI648="","",IF(OR($V648&lt;2.7,$V648&gt;90),"Age OOR",CG648-1.6449*VLOOKUP(CG$14&amp;"-rse-"&amp;$N648,Equations!$G:$I,3,0)))</f>
        <v/>
      </c>
      <c r="CI648" s="10" t="str">
        <f>IF($AI648="","",IF(OR($V648&lt;2.7,$V648&gt;90),"Age OOR",CG648+1.6449*VLOOKUP(CG$14&amp;"-rse-"&amp;$N648,Equations!$G:$I,3,0)))</f>
        <v/>
      </c>
      <c r="CJ648" s="10" t="str">
        <f t="shared" si="247"/>
        <v/>
      </c>
      <c r="CK648" s="10" t="str">
        <f>IF($AI648="","",IF(OR($V648&lt;2.7,$V648&gt;90),"Age OOR",($AI648-CG648)/VLOOKUP(CG$14&amp;"-rse-"&amp;$N648,Equations!$G:$I,3,0)))</f>
        <v/>
      </c>
      <c r="CL648" s="10" t="str">
        <f>IF($AJ648="","",IF(OR($V648&lt;2.7,$V648&gt;90),"Age OOR",VLOOKUP(CL$14&amp;"-int-"&amp;$O648,Equations!$G:$I,3,0)+VLOOKUP(CL$14&amp;"-sexo-"&amp;$O648,Equations!$G:$I,3,0)*$U648+VLOOKUP(CL$14&amp;"-edad-"&amp;$O648,Equations!$G:$I,3,0)*$V648+VLOOKUP(CL$14&amp;"-est-"&amp;$O648,Equations!$G:$I,3,0)*(1/$W648)+VLOOKUP(CL$14&amp;"-imc-"&amp;$O648,Equations!$G:$I,3,0)*(1/$Q648)))</f>
        <v/>
      </c>
      <c r="CM648" s="10" t="str">
        <f>IF($AJ648="","",IF(OR($V648&lt;2.7,$V648&gt;90),"Age OOR",CL648-1.6449*VLOOKUP(CL$14&amp;"-rse-"&amp;$O648,Equations!$G:$I,3,0)))</f>
        <v/>
      </c>
      <c r="CN648" s="10" t="str">
        <f>IF($AJ648="","",IF(OR($V648&lt;2.7,$V648&gt;90),"Age OOR",CL648+1.6449*VLOOKUP(CL$14&amp;"-rse-"&amp;$O648,Equations!$G:$I,3,0)))</f>
        <v/>
      </c>
      <c r="CO648" s="10" t="str">
        <f t="shared" si="248"/>
        <v/>
      </c>
      <c r="CP648" s="10" t="str">
        <f>IF($AJ648="","",IF(OR($V648&lt;2.7,$V648&gt;90),"Age OOR",($AJ648-CL648)/VLOOKUP(CL$14&amp;"-rse-"&amp;$O648,Equations!$G:$I,3,0)))</f>
        <v/>
      </c>
      <c r="CQ648" s="10" t="str">
        <f>IF($AK648="","",IF(OR($V648&lt;2.7,$V648&gt;90),"Age OOR",EXP(VLOOKUP(CQ$14&amp;"-int-"&amp;$P648,Equations!$G:$I,3,0)+VLOOKUP(CQ$14&amp;"-sexo-"&amp;$P648,Equations!$G:$I,3,0)*$U648+VLOOKUP(CQ$14&amp;"-edad-"&amp;$P648,Equations!$G:$I,3,0)*$V648+VLOOKUP(CQ$14&amp;"-est-"&amp;$P648,Equations!$G:$I,3,0)*(1/$W648)+VLOOKUP(CQ$14&amp;"-imc-"&amp;$P648,Equations!$G:$I,3,0)*(1/$Q648))))</f>
        <v/>
      </c>
      <c r="CR648" s="10" t="str">
        <f>IF($AK648="","",IF(OR($V648&lt;2.7,$V648&gt;90),"Age OOR",EXP(LN(CQ648)-1.6449*VLOOKUP(CQ$14&amp;"-rse-"&amp;$P648,Equations!$G:$I,3,0))))</f>
        <v/>
      </c>
      <c r="CS648" s="10" t="str">
        <f>IF($AK648="","",IF(OR($V648&lt;2.7,$V648&gt;90),"Age OOR",EXP(LN(CQ648)+1.6449*VLOOKUP(CQ$14&amp;"-rse-"&amp;$P648,Equations!$G:$I,3,0))))</f>
        <v/>
      </c>
      <c r="CT648" s="10" t="str">
        <f t="shared" si="249"/>
        <v/>
      </c>
      <c r="CU648" s="10" t="str">
        <f>IF($AK648="","",IF(OR($V648&lt;2.7,$V648&gt;90),"Age OOR",(LN($AK648)-LN(CQ648))/VLOOKUP(CQ$14&amp;"-rse-"&amp;$P648,Equations!$G:$I,3,0)))</f>
        <v/>
      </c>
      <c r="CV648" s="47"/>
    </row>
    <row r="649" spans="5:116" x14ac:dyDescent="0.2">
      <c r="E649" s="23" t="str">
        <f t="shared" si="225"/>
        <v>Age out of range</v>
      </c>
      <c r="F649" s="23" t="str">
        <f t="shared" si="226"/>
        <v>Age out of range</v>
      </c>
      <c r="G649" s="23" t="str">
        <f t="shared" si="227"/>
        <v>Age out of range</v>
      </c>
      <c r="H649" s="23" t="str">
        <f t="shared" si="228"/>
        <v>Age out of range</v>
      </c>
      <c r="I649" s="23" t="str">
        <f t="shared" si="229"/>
        <v>Age out of range</v>
      </c>
      <c r="J649" s="23" t="str">
        <f t="shared" si="230"/>
        <v>Age out of range</v>
      </c>
      <c r="K649" s="23" t="str">
        <f t="shared" si="231"/>
        <v>Age out of range</v>
      </c>
      <c r="L649" s="23" t="str">
        <f t="shared" si="232"/>
        <v>Age out of range</v>
      </c>
      <c r="M649" s="23" t="str">
        <f t="shared" si="233"/>
        <v>Age out of range</v>
      </c>
      <c r="N649" s="23" t="str">
        <f t="shared" si="234"/>
        <v>Age out of range</v>
      </c>
      <c r="O649" s="23" t="str">
        <f t="shared" si="235"/>
        <v>Age out of range</v>
      </c>
      <c r="P649" s="23" t="str">
        <f t="shared" si="236"/>
        <v>Age out of range</v>
      </c>
      <c r="Q649" s="23" t="e">
        <f t="shared" si="237"/>
        <v>#DIV/0!</v>
      </c>
      <c r="R649" s="17"/>
      <c r="S649" s="23">
        <v>633</v>
      </c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7"/>
      <c r="AM649" s="47"/>
      <c r="AN649" s="10" t="str">
        <f>IF($Z649="","",IF(OR($V649&lt;2.7,$V649&gt;90),"Age OOR",VLOOKUP(AN$14&amp;"-int-"&amp;$E649,Equations!$G:$I,3,0)+VLOOKUP(AN$14&amp;"-sexo-"&amp;$E649,Equations!$G:$I,3,0)*$U649+VLOOKUP(AN$14&amp;"-edad-"&amp;$E649,Equations!$G:$I,3,0)*$V649+VLOOKUP(AN$14&amp;"-est-"&amp;$E649,Equations!$G:$I,3,0)*(1/$W649)+VLOOKUP(AN$14&amp;"-imc-"&amp;$E649,Equations!$G:$I,3,0)*(1/$Q649)))</f>
        <v/>
      </c>
      <c r="AO649" s="10" t="str">
        <f>IF($Z649="","",IF(OR($V649&lt;2.7,$V649&gt;90),"Age OOR",AN649-1.6449*VLOOKUP(AN$14&amp;"-rse-"&amp;$E649,Equations!$G:$I,3,0)))</f>
        <v/>
      </c>
      <c r="AP649" s="10" t="str">
        <f>IF($Z649="","",IF(OR($V649&lt;2.7,$V649&gt;90),"Age OOR",AN649+1.6449*VLOOKUP(AN$14&amp;"-rse-"&amp;$E649,Equations!$G:$I,3,0)))</f>
        <v/>
      </c>
      <c r="AQ649" s="10" t="str">
        <f t="shared" si="238"/>
        <v/>
      </c>
      <c r="AR649" s="10" t="str">
        <f>IF($Z649="","",IF(OR($V649&lt;2.7,$V649&gt;90),"Age OOR",($Z649-AN649)/VLOOKUP(AN$14&amp;"-rse-"&amp;$E649,Equations!$G:$I,3,0)))</f>
        <v/>
      </c>
      <c r="AS649" s="10" t="str">
        <f>IF($AA649="","",IF(OR($V649&lt;2.7,$V649&gt;90),"Age OOR",VLOOKUP(AS$14&amp;"-int-"&amp;$F649,Equations!$G:$I,3,0)+VLOOKUP(AS$14&amp;"-sexo-"&amp;$F649,Equations!$G:$I,3,0)*$U649+VLOOKUP(AS$14&amp;"-edad-"&amp;$F649,Equations!$G:$I,3,0)*$V649+VLOOKUP(AS$14&amp;"-est-"&amp;$F649,Equations!$G:$I,3,0)*(1/$W649)+VLOOKUP(AS$14&amp;"-imc-"&amp;$F649,Equations!$G:$I,3,0)*(1/$Q649)))</f>
        <v/>
      </c>
      <c r="AT649" s="10" t="str">
        <f>IF($AA649="","",IF(OR($V649&lt;2.7,$V649&gt;90),"Age OOR",AS649-1.6449*VLOOKUP(AS$14&amp;"-rse-"&amp;$F649,Equations!$G:$I,3,0)))</f>
        <v/>
      </c>
      <c r="AU649" s="10" t="str">
        <f>IF($AA649="","",IF(OR($V649&lt;2.7,$V649&gt;90),"Age OOR",AS649+1.6449*VLOOKUP(AS$14&amp;"-rse-"&amp;$F649,Equations!$G:$I,3,0)))</f>
        <v/>
      </c>
      <c r="AV649" s="10" t="str">
        <f t="shared" si="239"/>
        <v/>
      </c>
      <c r="AW649" s="10" t="str">
        <f>IF($AA649="","",IF(OR($V649&lt;2.7,$V649&gt;90),"Age OOR",($AA649-AS649)/VLOOKUP(AS$14&amp;"-rse-"&amp;$F649,Equations!$G:$I,3,0)))</f>
        <v/>
      </c>
      <c r="AX649" s="10" t="str">
        <f>IF($AB649="","",IF(OR($V649&lt;2.7,$V649&gt;90),"Age OOR",VLOOKUP(AX$14&amp;"-int-"&amp;$G649,Equations!$G:$I,3,0)+VLOOKUP(AX$14&amp;"-sexo-"&amp;$G649,Equations!$G:$I,3,0)*$U649+VLOOKUP(AX$14&amp;"-edad-"&amp;$G649,Equations!$G:$I,3,0)*$V649+VLOOKUP(AX$14&amp;"-est-"&amp;$G649,Equations!$G:$I,3,0)*(1/$W649)+VLOOKUP(AX$14&amp;"-imc-"&amp;$G649,Equations!$G:$I,3,0)*(1/$Q649)))</f>
        <v/>
      </c>
      <c r="AY649" s="10" t="str">
        <f>IF($AB649="","",IF(OR($V649&lt;2.7,$V649&gt;90),"Age OOR",AX649-1.6449*VLOOKUP(AX$14&amp;"-rse-"&amp;$G649,Equations!$G:$I,3,0)))</f>
        <v/>
      </c>
      <c r="AZ649" s="10" t="str">
        <f>IF($AB649="","",IF(OR($V649&lt;2.7,$V649&gt;90),"Age OOR",AX649+1.6449*VLOOKUP(AX$14&amp;"-rse-"&amp;$G649,Equations!$G:$I,3,0)))</f>
        <v/>
      </c>
      <c r="BA649" s="10" t="str">
        <f t="shared" si="240"/>
        <v/>
      </c>
      <c r="BB649" s="10" t="str">
        <f>IF($AB649="","",IF(OR($V649&lt;2.7,$V649&gt;90),"Age OOR",($AB649-AX649)/VLOOKUP(AX$14&amp;"-rse-"&amp;$G649,Equations!$G:$I,3,0)))</f>
        <v/>
      </c>
      <c r="BC649" s="10" t="str">
        <f>IF($AC649="","",IF(OR($V649&lt;2.7,$V649&gt;90),"Age OOR",VLOOKUP(BC$14&amp;"-int-"&amp;$H649,Equations!$G:$I,3,0)+VLOOKUP(BC$14&amp;"-sexo-"&amp;$H649,Equations!$G:$I,3,0)*$U649+VLOOKUP(BC$14&amp;"-edad-"&amp;$H649,Equations!$G:$I,3,0)*$V649+VLOOKUP(BC$14&amp;"-est-"&amp;$H649,Equations!$G:$I,3,0)*(1/$W649)+VLOOKUP(BC$14&amp;"-imc-"&amp;$H649,Equations!$G:$I,3,0)*(1/$Q649)))</f>
        <v/>
      </c>
      <c r="BD649" s="10" t="str">
        <f>IF($AC649="","",IF(OR($V649&lt;2.7,$V649&gt;90),"Age OOR",BC649-1.6449*VLOOKUP(BC$14&amp;"-rse-"&amp;$H649,Equations!$G:$I,3,0)))</f>
        <v/>
      </c>
      <c r="BE649" s="10" t="str">
        <f>IF($AC649="","",IF(OR($V649&lt;2.7,$V649&gt;90),"Age OOR",BC649+1.6449*VLOOKUP(BC$14&amp;"-rse-"&amp;$H649,Equations!$G:$I,3,0)))</f>
        <v/>
      </c>
      <c r="BF649" s="10" t="str">
        <f t="shared" si="241"/>
        <v/>
      </c>
      <c r="BG649" s="10" t="str">
        <f>IF($AC649="","",IF(OR($V649&lt;2.7,$V649&gt;90),"Age OOR",($AC649-BC649)/VLOOKUP(BC$14&amp;"-rse-"&amp;$H649,Equations!$G:$I,3,0)))</f>
        <v/>
      </c>
      <c r="BH649" s="10" t="str">
        <f>IF($AD649="","",IF(OR($V649&lt;2.7,$V649&gt;90),"Age OOR",VLOOKUP(BH$14&amp;"-int-"&amp;$I649,Equations!$G:$I,3,0)+VLOOKUP(BH$14&amp;"-sexo-"&amp;$I649,Equations!$G:$I,3,0)*$U649+VLOOKUP(BH$14&amp;"-edad-"&amp;$I649,Equations!$G:$I,3,0)*$V649+VLOOKUP(BH$14&amp;"-est-"&amp;$I649,Equations!$G:$I,3,0)*(1/$W649)+VLOOKUP(BH$14&amp;"-imc-"&amp;$I649,Equations!$G:$I,3,0)*(1/$Q649)))</f>
        <v/>
      </c>
      <c r="BI649" s="10" t="str">
        <f>IF($AD649="","",IF(OR($V649&lt;2.7,$V649&gt;90),"Age OOR",BH649-1.6449*VLOOKUP(BH$14&amp;"-rse-"&amp;$I649,Equations!$G:$I,3,0)))</f>
        <v/>
      </c>
      <c r="BJ649" s="10" t="str">
        <f>IF($AD649="","",IF(OR($V649&lt;2.7,$V649&gt;90),"Age OOR",BH649+1.6449*VLOOKUP(BH$14&amp;"-rse-"&amp;$I649,Equations!$G:$I,3,0)))</f>
        <v/>
      </c>
      <c r="BK649" s="10" t="str">
        <f t="shared" si="242"/>
        <v/>
      </c>
      <c r="BL649" s="10" t="str">
        <f>IF($AD649="","",IF(OR($V649&lt;2.7,$V649&gt;90),"Age OOR",($AD649-BH649)/VLOOKUP(BH$14&amp;"-rse-"&amp;$I649,Equations!$G:$I,3,0)))</f>
        <v/>
      </c>
      <c r="BM649" s="10" t="str">
        <f>IF($AE649="","",IF(OR($V649&lt;2.7,$V649&gt;90),"Age OOR",VLOOKUP(BM$14&amp;"-int-"&amp;$J649,Equations!$G:$I,3,0)+VLOOKUP(BM$14&amp;"-sexo-"&amp;$J649,Equations!$G:$I,3,0)*$U649+VLOOKUP(BM$14&amp;"-edad-"&amp;$J649,Equations!$G:$I,3,0)*$V649+VLOOKUP(BM$14&amp;"-est-"&amp;$J649,Equations!$G:$I,3,0)*(1/$W649)+VLOOKUP(BM$14&amp;"-imc-"&amp;$J649,Equations!$G:$I,3,0)*(1/$Q649)))</f>
        <v/>
      </c>
      <c r="BN649" s="10" t="str">
        <f>IF($AE649="","",IF(OR($V649&lt;2.7,$V649&gt;90),"Age OOR",BM649-1.6449*VLOOKUP(BM$14&amp;"-rse-"&amp;$J649,Equations!$G:$I,3,0)))</f>
        <v/>
      </c>
      <c r="BO649" s="10" t="str">
        <f>IF($AE649="","",IF(OR($V649&lt;2.7,$V649&gt;90),"Age OOR",BM649+1.6449*VLOOKUP(BM$14&amp;"-rse-"&amp;$J649,Equations!$G:$I,3,0)))</f>
        <v/>
      </c>
      <c r="BP649" s="10" t="str">
        <f t="shared" si="243"/>
        <v/>
      </c>
      <c r="BQ649" s="10" t="str">
        <f>IF($AE649="","",IF(OR($V649&lt;2.7,$V649&gt;90),"Age OOR",($AE649-BM649)/VLOOKUP(BM$14&amp;"-rse-"&amp;$J649,Equations!$G:$I,3,0)))</f>
        <v/>
      </c>
      <c r="BR649" s="10" t="str">
        <f>IF($AF649="","",IF(OR($V649&lt;2.7,$V649&gt;90),"Age OOR",VLOOKUP(BR$14&amp;"-int-"&amp;$K649,Equations!$G:$I,3,0)+VLOOKUP(BR$14&amp;"-sexo-"&amp;$K649,Equations!$G:$I,3,0)*$U649+VLOOKUP(BR$14&amp;"-edad-"&amp;$K649,Equations!$G:$I,3,0)*$V649+VLOOKUP(BR$14&amp;"-est-"&amp;$K649,Equations!$G:$I,3,0)*(1/$W649)+VLOOKUP(BR$14&amp;"-imc-"&amp;$K649,Equations!$G:$I,3,0)*(1/$Q649)))</f>
        <v/>
      </c>
      <c r="BS649" s="10" t="str">
        <f>IF($AF649="","",IF(OR($V649&lt;2.7,$V649&gt;90),"Age OOR",BR649-1.6449*VLOOKUP(BR$14&amp;"-rse-"&amp;$K649,Equations!$G:$I,3,0)))</f>
        <v/>
      </c>
      <c r="BT649" s="10" t="str">
        <f>IF($AF649="","",IF(OR($V649&lt;2.7,$V649&gt;90),"Age OOR",BR649+1.6449*VLOOKUP(BR$14&amp;"-rse-"&amp;$K649,Equations!$G:$I,3,0)))</f>
        <v/>
      </c>
      <c r="BU649" s="10" t="str">
        <f t="shared" si="244"/>
        <v/>
      </c>
      <c r="BV649" s="10" t="str">
        <f>IF($AF649="","",IF(OR($V649&lt;2.7,$V649&gt;90),"Age OOR",($AF649-BR649)/VLOOKUP(BR$14&amp;"-rse-"&amp;$K649,Equations!$G:$I,3,0)))</f>
        <v/>
      </c>
      <c r="BW649" s="10" t="str">
        <f>IF($AG649="","",IF(OR($V649&lt;2.7,$V649&gt;90),"Age OOR",VLOOKUP(BW$14&amp;"-int-"&amp;$L649,Equations!$G:$I,3,0)+VLOOKUP(BW$14&amp;"-sexo-"&amp;$L649,Equations!$G:$I,3,0)*$U649+VLOOKUP(BW$14&amp;"-edad-"&amp;$L649,Equations!$G:$I,3,0)*$V649+VLOOKUP(BW$14&amp;"-est-"&amp;$L649,Equations!$G:$I,3,0)*(1/$W649)+VLOOKUP(BW$14&amp;"-imc-"&amp;$L649,Equations!$G:$I,3,0)*(1/$Q649)))</f>
        <v/>
      </c>
      <c r="BX649" s="10" t="str">
        <f>IF($AG649="","",IF(OR($V649&lt;2.7,$V649&gt;90),"Age OOR",BW649-1.6449*VLOOKUP(BW$14&amp;"-rse-"&amp;$L649,Equations!$G:$I,3,0)))</f>
        <v/>
      </c>
      <c r="BY649" s="10" t="str">
        <f>IF($AG649="","",IF(OR($V649&lt;2.7,$V649&gt;90),"Age OOR",BW649+1.6449*VLOOKUP(BW$14&amp;"-rse-"&amp;$L649,Equations!$G:$I,3,0)))</f>
        <v/>
      </c>
      <c r="BZ649" s="10" t="str">
        <f t="shared" si="245"/>
        <v/>
      </c>
      <c r="CA649" s="10" t="str">
        <f>IF($AG649="","",IF(OR($V649&lt;2.7,$V649&gt;90),"Age OOR",($AG649-BW649)/VLOOKUP(BW$14&amp;"-rse-"&amp;$L649,Equations!$G:$I,3,0)))</f>
        <v/>
      </c>
      <c r="CB649" s="10" t="str">
        <f>IF($AH649="","",IF(OR($V649&lt;2.7,$V649&gt;90),"Age OOR",VLOOKUP(CB$14&amp;"-int-"&amp;$M649,Equations!$G:$I,3,0)+VLOOKUP(CB$14&amp;"-sexo-"&amp;$M649,Equations!$G:$I,3,0)*$U649+VLOOKUP(CB$14&amp;"-edad-"&amp;$M649,Equations!$G:$I,3,0)*$V649+VLOOKUP(CB$14&amp;"-est-"&amp;$M649,Equations!$G:$I,3,0)*(1/$W649)+VLOOKUP(CB$14&amp;"-imc-"&amp;$M649,Equations!$G:$I,3,0)*(1/$Q649)))</f>
        <v/>
      </c>
      <c r="CC649" s="10" t="str">
        <f>IF($AH649="","",IF(OR($V649&lt;2.7,$V649&gt;90),"Age OOR",CB649-1.6449*VLOOKUP(CB$14&amp;"-rse-"&amp;$M649,Equations!$G:$I,3,0)))</f>
        <v/>
      </c>
      <c r="CD649" s="10" t="str">
        <f>IF($AH649="","",IF(OR($V649&lt;2.7,$V649&gt;90),"Age OOR",CB649+1.6449*VLOOKUP(CB$14&amp;"-rse-"&amp;$M649,Equations!$G:$I,3,0)))</f>
        <v/>
      </c>
      <c r="CE649" s="10" t="str">
        <f t="shared" si="246"/>
        <v/>
      </c>
      <c r="CF649" s="10" t="str">
        <f>IF($AH649="","",IF(OR($V649&lt;2.7,$V649&gt;90),"Age OOR",($AH649-CB649)/VLOOKUP(CB$14&amp;"-rse-"&amp;$M649,Equations!$G:$I,3,0)))</f>
        <v/>
      </c>
      <c r="CG649" s="10" t="str">
        <f>IF($AI649="","",IF(OR($V649&lt;2.7,$V649&gt;90),"Age OOR",VLOOKUP(CG$14&amp;"-int-"&amp;$N649,Equations!$G:$I,3,0)+VLOOKUP(CG$14&amp;"-sexo-"&amp;$N649,Equations!$G:$I,3,0)*$U649+VLOOKUP(CG$14&amp;"-edad-"&amp;$N649,Equations!$G:$I,3,0)*$V649+VLOOKUP(CG$14&amp;"-est-"&amp;$N649,Equations!$G:$I,3,0)*(1/$W649)+VLOOKUP(CG$14&amp;"-imc-"&amp;$N649,Equations!$G:$I,3,0)*(1/$Q649)))</f>
        <v/>
      </c>
      <c r="CH649" s="10" t="str">
        <f>IF($AI649="","",IF(OR($V649&lt;2.7,$V649&gt;90),"Age OOR",CG649-1.6449*VLOOKUP(CG$14&amp;"-rse-"&amp;$N649,Equations!$G:$I,3,0)))</f>
        <v/>
      </c>
      <c r="CI649" s="10" t="str">
        <f>IF($AI649="","",IF(OR($V649&lt;2.7,$V649&gt;90),"Age OOR",CG649+1.6449*VLOOKUP(CG$14&amp;"-rse-"&amp;$N649,Equations!$G:$I,3,0)))</f>
        <v/>
      </c>
      <c r="CJ649" s="10" t="str">
        <f t="shared" si="247"/>
        <v/>
      </c>
      <c r="CK649" s="10" t="str">
        <f>IF($AI649="","",IF(OR($V649&lt;2.7,$V649&gt;90),"Age OOR",($AI649-CG649)/VLOOKUP(CG$14&amp;"-rse-"&amp;$N649,Equations!$G:$I,3,0)))</f>
        <v/>
      </c>
      <c r="CL649" s="10" t="str">
        <f>IF($AJ649="","",IF(OR($V649&lt;2.7,$V649&gt;90),"Age OOR",VLOOKUP(CL$14&amp;"-int-"&amp;$O649,Equations!$G:$I,3,0)+VLOOKUP(CL$14&amp;"-sexo-"&amp;$O649,Equations!$G:$I,3,0)*$U649+VLOOKUP(CL$14&amp;"-edad-"&amp;$O649,Equations!$G:$I,3,0)*$V649+VLOOKUP(CL$14&amp;"-est-"&amp;$O649,Equations!$G:$I,3,0)*(1/$W649)+VLOOKUP(CL$14&amp;"-imc-"&amp;$O649,Equations!$G:$I,3,0)*(1/$Q649)))</f>
        <v/>
      </c>
      <c r="CM649" s="10" t="str">
        <f>IF($AJ649="","",IF(OR($V649&lt;2.7,$V649&gt;90),"Age OOR",CL649-1.6449*VLOOKUP(CL$14&amp;"-rse-"&amp;$O649,Equations!$G:$I,3,0)))</f>
        <v/>
      </c>
      <c r="CN649" s="10" t="str">
        <f>IF($AJ649="","",IF(OR($V649&lt;2.7,$V649&gt;90),"Age OOR",CL649+1.6449*VLOOKUP(CL$14&amp;"-rse-"&amp;$O649,Equations!$G:$I,3,0)))</f>
        <v/>
      </c>
      <c r="CO649" s="10" t="str">
        <f t="shared" si="248"/>
        <v/>
      </c>
      <c r="CP649" s="10" t="str">
        <f>IF($AJ649="","",IF(OR($V649&lt;2.7,$V649&gt;90),"Age OOR",($AJ649-CL649)/VLOOKUP(CL$14&amp;"-rse-"&amp;$O649,Equations!$G:$I,3,0)))</f>
        <v/>
      </c>
      <c r="CQ649" s="10" t="str">
        <f>IF($AK649="","",IF(OR($V649&lt;2.7,$V649&gt;90),"Age OOR",EXP(VLOOKUP(CQ$14&amp;"-int-"&amp;$P649,Equations!$G:$I,3,0)+VLOOKUP(CQ$14&amp;"-sexo-"&amp;$P649,Equations!$G:$I,3,0)*$U649+VLOOKUP(CQ$14&amp;"-edad-"&amp;$P649,Equations!$G:$I,3,0)*$V649+VLOOKUP(CQ$14&amp;"-est-"&amp;$P649,Equations!$G:$I,3,0)*(1/$W649)+VLOOKUP(CQ$14&amp;"-imc-"&amp;$P649,Equations!$G:$I,3,0)*(1/$Q649))))</f>
        <v/>
      </c>
      <c r="CR649" s="10" t="str">
        <f>IF($AK649="","",IF(OR($V649&lt;2.7,$V649&gt;90),"Age OOR",EXP(LN(CQ649)-1.6449*VLOOKUP(CQ$14&amp;"-rse-"&amp;$P649,Equations!$G:$I,3,0))))</f>
        <v/>
      </c>
      <c r="CS649" s="10" t="str">
        <f>IF($AK649="","",IF(OR($V649&lt;2.7,$V649&gt;90),"Age OOR",EXP(LN(CQ649)+1.6449*VLOOKUP(CQ$14&amp;"-rse-"&amp;$P649,Equations!$G:$I,3,0))))</f>
        <v/>
      </c>
      <c r="CT649" s="10" t="str">
        <f t="shared" si="249"/>
        <v/>
      </c>
      <c r="CU649" s="10" t="str">
        <f>IF($AK649="","",IF(OR($V649&lt;2.7,$V649&gt;90),"Age OOR",(LN($AK649)-LN(CQ649))/VLOOKUP(CQ$14&amp;"-rse-"&amp;$P649,Equations!$G:$I,3,0)))</f>
        <v/>
      </c>
      <c r="CV649" s="47"/>
    </row>
    <row r="650" spans="5:116" x14ac:dyDescent="0.2">
      <c r="E650" s="23" t="str">
        <f t="shared" si="225"/>
        <v>Age out of range</v>
      </c>
      <c r="F650" s="23" t="str">
        <f t="shared" si="226"/>
        <v>Age out of range</v>
      </c>
      <c r="G650" s="23" t="str">
        <f t="shared" si="227"/>
        <v>Age out of range</v>
      </c>
      <c r="H650" s="23" t="str">
        <f t="shared" si="228"/>
        <v>Age out of range</v>
      </c>
      <c r="I650" s="23" t="str">
        <f t="shared" si="229"/>
        <v>Age out of range</v>
      </c>
      <c r="J650" s="23" t="str">
        <f t="shared" si="230"/>
        <v>Age out of range</v>
      </c>
      <c r="K650" s="23" t="str">
        <f t="shared" si="231"/>
        <v>Age out of range</v>
      </c>
      <c r="L650" s="23" t="str">
        <f t="shared" si="232"/>
        <v>Age out of range</v>
      </c>
      <c r="M650" s="23" t="str">
        <f t="shared" si="233"/>
        <v>Age out of range</v>
      </c>
      <c r="N650" s="23" t="str">
        <f t="shared" si="234"/>
        <v>Age out of range</v>
      </c>
      <c r="O650" s="23" t="str">
        <f t="shared" si="235"/>
        <v>Age out of range</v>
      </c>
      <c r="P650" s="23" t="str">
        <f t="shared" si="236"/>
        <v>Age out of range</v>
      </c>
      <c r="Q650" s="23" t="e">
        <f t="shared" si="237"/>
        <v>#DIV/0!</v>
      </c>
      <c r="R650" s="17"/>
      <c r="S650" s="23">
        <v>634</v>
      </c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7"/>
      <c r="AM650" s="47"/>
      <c r="AN650" s="10" t="str">
        <f>IF($Z650="","",IF(OR($V650&lt;2.7,$V650&gt;90),"Age OOR",VLOOKUP(AN$14&amp;"-int-"&amp;$E650,Equations!$G:$I,3,0)+VLOOKUP(AN$14&amp;"-sexo-"&amp;$E650,Equations!$G:$I,3,0)*$U650+VLOOKUP(AN$14&amp;"-edad-"&amp;$E650,Equations!$G:$I,3,0)*$V650+VLOOKUP(AN$14&amp;"-est-"&amp;$E650,Equations!$G:$I,3,0)*(1/$W650)+VLOOKUP(AN$14&amp;"-imc-"&amp;$E650,Equations!$G:$I,3,0)*(1/$Q650)))</f>
        <v/>
      </c>
      <c r="AO650" s="10" t="str">
        <f>IF($Z650="","",IF(OR($V650&lt;2.7,$V650&gt;90),"Age OOR",AN650-1.6449*VLOOKUP(AN$14&amp;"-rse-"&amp;$E650,Equations!$G:$I,3,0)))</f>
        <v/>
      </c>
      <c r="AP650" s="10" t="str">
        <f>IF($Z650="","",IF(OR($V650&lt;2.7,$V650&gt;90),"Age OOR",AN650+1.6449*VLOOKUP(AN$14&amp;"-rse-"&amp;$E650,Equations!$G:$I,3,0)))</f>
        <v/>
      </c>
      <c r="AQ650" s="10" t="str">
        <f t="shared" si="238"/>
        <v/>
      </c>
      <c r="AR650" s="10" t="str">
        <f>IF($Z650="","",IF(OR($V650&lt;2.7,$V650&gt;90),"Age OOR",($Z650-AN650)/VLOOKUP(AN$14&amp;"-rse-"&amp;$E650,Equations!$G:$I,3,0)))</f>
        <v/>
      </c>
      <c r="AS650" s="10" t="str">
        <f>IF($AA650="","",IF(OR($V650&lt;2.7,$V650&gt;90),"Age OOR",VLOOKUP(AS$14&amp;"-int-"&amp;$F650,Equations!$G:$I,3,0)+VLOOKUP(AS$14&amp;"-sexo-"&amp;$F650,Equations!$G:$I,3,0)*$U650+VLOOKUP(AS$14&amp;"-edad-"&amp;$F650,Equations!$G:$I,3,0)*$V650+VLOOKUP(AS$14&amp;"-est-"&amp;$F650,Equations!$G:$I,3,0)*(1/$W650)+VLOOKUP(AS$14&amp;"-imc-"&amp;$F650,Equations!$G:$I,3,0)*(1/$Q650)))</f>
        <v/>
      </c>
      <c r="AT650" s="10" t="str">
        <f>IF($AA650="","",IF(OR($V650&lt;2.7,$V650&gt;90),"Age OOR",AS650-1.6449*VLOOKUP(AS$14&amp;"-rse-"&amp;$F650,Equations!$G:$I,3,0)))</f>
        <v/>
      </c>
      <c r="AU650" s="10" t="str">
        <f>IF($AA650="","",IF(OR($V650&lt;2.7,$V650&gt;90),"Age OOR",AS650+1.6449*VLOOKUP(AS$14&amp;"-rse-"&amp;$F650,Equations!$G:$I,3,0)))</f>
        <v/>
      </c>
      <c r="AV650" s="10" t="str">
        <f t="shared" si="239"/>
        <v/>
      </c>
      <c r="AW650" s="10" t="str">
        <f>IF($AA650="","",IF(OR($V650&lt;2.7,$V650&gt;90),"Age OOR",($AA650-AS650)/VLOOKUP(AS$14&amp;"-rse-"&amp;$F650,Equations!$G:$I,3,0)))</f>
        <v/>
      </c>
      <c r="AX650" s="10" t="str">
        <f>IF($AB650="","",IF(OR($V650&lt;2.7,$V650&gt;90),"Age OOR",VLOOKUP(AX$14&amp;"-int-"&amp;$G650,Equations!$G:$I,3,0)+VLOOKUP(AX$14&amp;"-sexo-"&amp;$G650,Equations!$G:$I,3,0)*$U650+VLOOKUP(AX$14&amp;"-edad-"&amp;$G650,Equations!$G:$I,3,0)*$V650+VLOOKUP(AX$14&amp;"-est-"&amp;$G650,Equations!$G:$I,3,0)*(1/$W650)+VLOOKUP(AX$14&amp;"-imc-"&amp;$G650,Equations!$G:$I,3,0)*(1/$Q650)))</f>
        <v/>
      </c>
      <c r="AY650" s="10" t="str">
        <f>IF($AB650="","",IF(OR($V650&lt;2.7,$V650&gt;90),"Age OOR",AX650-1.6449*VLOOKUP(AX$14&amp;"-rse-"&amp;$G650,Equations!$G:$I,3,0)))</f>
        <v/>
      </c>
      <c r="AZ650" s="10" t="str">
        <f>IF($AB650="","",IF(OR($V650&lt;2.7,$V650&gt;90),"Age OOR",AX650+1.6449*VLOOKUP(AX$14&amp;"-rse-"&amp;$G650,Equations!$G:$I,3,0)))</f>
        <v/>
      </c>
      <c r="BA650" s="10" t="str">
        <f t="shared" si="240"/>
        <v/>
      </c>
      <c r="BB650" s="10" t="str">
        <f>IF($AB650="","",IF(OR($V650&lt;2.7,$V650&gt;90),"Age OOR",($AB650-AX650)/VLOOKUP(AX$14&amp;"-rse-"&amp;$G650,Equations!$G:$I,3,0)))</f>
        <v/>
      </c>
      <c r="BC650" s="10" t="str">
        <f>IF($AC650="","",IF(OR($V650&lt;2.7,$V650&gt;90),"Age OOR",VLOOKUP(BC$14&amp;"-int-"&amp;$H650,Equations!$G:$I,3,0)+VLOOKUP(BC$14&amp;"-sexo-"&amp;$H650,Equations!$G:$I,3,0)*$U650+VLOOKUP(BC$14&amp;"-edad-"&amp;$H650,Equations!$G:$I,3,0)*$V650+VLOOKUP(BC$14&amp;"-est-"&amp;$H650,Equations!$G:$I,3,0)*(1/$W650)+VLOOKUP(BC$14&amp;"-imc-"&amp;$H650,Equations!$G:$I,3,0)*(1/$Q650)))</f>
        <v/>
      </c>
      <c r="BD650" s="10" t="str">
        <f>IF($AC650="","",IF(OR($V650&lt;2.7,$V650&gt;90),"Age OOR",BC650-1.6449*VLOOKUP(BC$14&amp;"-rse-"&amp;$H650,Equations!$G:$I,3,0)))</f>
        <v/>
      </c>
      <c r="BE650" s="10" t="str">
        <f>IF($AC650="","",IF(OR($V650&lt;2.7,$V650&gt;90),"Age OOR",BC650+1.6449*VLOOKUP(BC$14&amp;"-rse-"&amp;$H650,Equations!$G:$I,3,0)))</f>
        <v/>
      </c>
      <c r="BF650" s="10" t="str">
        <f t="shared" si="241"/>
        <v/>
      </c>
      <c r="BG650" s="10" t="str">
        <f>IF($AC650="","",IF(OR($V650&lt;2.7,$V650&gt;90),"Age OOR",($AC650-BC650)/VLOOKUP(BC$14&amp;"-rse-"&amp;$H650,Equations!$G:$I,3,0)))</f>
        <v/>
      </c>
      <c r="BH650" s="10" t="str">
        <f>IF($AD650="","",IF(OR($V650&lt;2.7,$V650&gt;90),"Age OOR",VLOOKUP(BH$14&amp;"-int-"&amp;$I650,Equations!$G:$I,3,0)+VLOOKUP(BH$14&amp;"-sexo-"&amp;$I650,Equations!$G:$I,3,0)*$U650+VLOOKUP(BH$14&amp;"-edad-"&amp;$I650,Equations!$G:$I,3,0)*$V650+VLOOKUP(BH$14&amp;"-est-"&amp;$I650,Equations!$G:$I,3,0)*(1/$W650)+VLOOKUP(BH$14&amp;"-imc-"&amp;$I650,Equations!$G:$I,3,0)*(1/$Q650)))</f>
        <v/>
      </c>
      <c r="BI650" s="10" t="str">
        <f>IF($AD650="","",IF(OR($V650&lt;2.7,$V650&gt;90),"Age OOR",BH650-1.6449*VLOOKUP(BH$14&amp;"-rse-"&amp;$I650,Equations!$G:$I,3,0)))</f>
        <v/>
      </c>
      <c r="BJ650" s="10" t="str">
        <f>IF($AD650="","",IF(OR($V650&lt;2.7,$V650&gt;90),"Age OOR",BH650+1.6449*VLOOKUP(BH$14&amp;"-rse-"&amp;$I650,Equations!$G:$I,3,0)))</f>
        <v/>
      </c>
      <c r="BK650" s="10" t="str">
        <f t="shared" si="242"/>
        <v/>
      </c>
      <c r="BL650" s="10" t="str">
        <f>IF($AD650="","",IF(OR($V650&lt;2.7,$V650&gt;90),"Age OOR",($AD650-BH650)/VLOOKUP(BH$14&amp;"-rse-"&amp;$I650,Equations!$G:$I,3,0)))</f>
        <v/>
      </c>
      <c r="BM650" s="10" t="str">
        <f>IF($AE650="","",IF(OR($V650&lt;2.7,$V650&gt;90),"Age OOR",VLOOKUP(BM$14&amp;"-int-"&amp;$J650,Equations!$G:$I,3,0)+VLOOKUP(BM$14&amp;"-sexo-"&amp;$J650,Equations!$G:$I,3,0)*$U650+VLOOKUP(BM$14&amp;"-edad-"&amp;$J650,Equations!$G:$I,3,0)*$V650+VLOOKUP(BM$14&amp;"-est-"&amp;$J650,Equations!$G:$I,3,0)*(1/$W650)+VLOOKUP(BM$14&amp;"-imc-"&amp;$J650,Equations!$G:$I,3,0)*(1/$Q650)))</f>
        <v/>
      </c>
      <c r="BN650" s="10" t="str">
        <f>IF($AE650="","",IF(OR($V650&lt;2.7,$V650&gt;90),"Age OOR",BM650-1.6449*VLOOKUP(BM$14&amp;"-rse-"&amp;$J650,Equations!$G:$I,3,0)))</f>
        <v/>
      </c>
      <c r="BO650" s="10" t="str">
        <f>IF($AE650="","",IF(OR($V650&lt;2.7,$V650&gt;90),"Age OOR",BM650+1.6449*VLOOKUP(BM$14&amp;"-rse-"&amp;$J650,Equations!$G:$I,3,0)))</f>
        <v/>
      </c>
      <c r="BP650" s="10" t="str">
        <f t="shared" si="243"/>
        <v/>
      </c>
      <c r="BQ650" s="10" t="str">
        <f>IF($AE650="","",IF(OR($V650&lt;2.7,$V650&gt;90),"Age OOR",($AE650-BM650)/VLOOKUP(BM$14&amp;"-rse-"&amp;$J650,Equations!$G:$I,3,0)))</f>
        <v/>
      </c>
      <c r="BR650" s="10" t="str">
        <f>IF($AF650="","",IF(OR($V650&lt;2.7,$V650&gt;90),"Age OOR",VLOOKUP(BR$14&amp;"-int-"&amp;$K650,Equations!$G:$I,3,0)+VLOOKUP(BR$14&amp;"-sexo-"&amp;$K650,Equations!$G:$I,3,0)*$U650+VLOOKUP(BR$14&amp;"-edad-"&amp;$K650,Equations!$G:$I,3,0)*$V650+VLOOKUP(BR$14&amp;"-est-"&amp;$K650,Equations!$G:$I,3,0)*(1/$W650)+VLOOKUP(BR$14&amp;"-imc-"&amp;$K650,Equations!$G:$I,3,0)*(1/$Q650)))</f>
        <v/>
      </c>
      <c r="BS650" s="10" t="str">
        <f>IF($AF650="","",IF(OR($V650&lt;2.7,$V650&gt;90),"Age OOR",BR650-1.6449*VLOOKUP(BR$14&amp;"-rse-"&amp;$K650,Equations!$G:$I,3,0)))</f>
        <v/>
      </c>
      <c r="BT650" s="10" t="str">
        <f>IF($AF650="","",IF(OR($V650&lt;2.7,$V650&gt;90),"Age OOR",BR650+1.6449*VLOOKUP(BR$14&amp;"-rse-"&amp;$K650,Equations!$G:$I,3,0)))</f>
        <v/>
      </c>
      <c r="BU650" s="10" t="str">
        <f t="shared" si="244"/>
        <v/>
      </c>
      <c r="BV650" s="10" t="str">
        <f>IF($AF650="","",IF(OR($V650&lt;2.7,$V650&gt;90),"Age OOR",($AF650-BR650)/VLOOKUP(BR$14&amp;"-rse-"&amp;$K650,Equations!$G:$I,3,0)))</f>
        <v/>
      </c>
      <c r="BW650" s="10" t="str">
        <f>IF($AG650="","",IF(OR($V650&lt;2.7,$V650&gt;90),"Age OOR",VLOOKUP(BW$14&amp;"-int-"&amp;$L650,Equations!$G:$I,3,0)+VLOOKUP(BW$14&amp;"-sexo-"&amp;$L650,Equations!$G:$I,3,0)*$U650+VLOOKUP(BW$14&amp;"-edad-"&amp;$L650,Equations!$G:$I,3,0)*$V650+VLOOKUP(BW$14&amp;"-est-"&amp;$L650,Equations!$G:$I,3,0)*(1/$W650)+VLOOKUP(BW$14&amp;"-imc-"&amp;$L650,Equations!$G:$I,3,0)*(1/$Q650)))</f>
        <v/>
      </c>
      <c r="BX650" s="10" t="str">
        <f>IF($AG650="","",IF(OR($V650&lt;2.7,$V650&gt;90),"Age OOR",BW650-1.6449*VLOOKUP(BW$14&amp;"-rse-"&amp;$L650,Equations!$G:$I,3,0)))</f>
        <v/>
      </c>
      <c r="BY650" s="10" t="str">
        <f>IF($AG650="","",IF(OR($V650&lt;2.7,$V650&gt;90),"Age OOR",BW650+1.6449*VLOOKUP(BW$14&amp;"-rse-"&amp;$L650,Equations!$G:$I,3,0)))</f>
        <v/>
      </c>
      <c r="BZ650" s="10" t="str">
        <f t="shared" si="245"/>
        <v/>
      </c>
      <c r="CA650" s="10" t="str">
        <f>IF($AG650="","",IF(OR($V650&lt;2.7,$V650&gt;90),"Age OOR",($AG650-BW650)/VLOOKUP(BW$14&amp;"-rse-"&amp;$L650,Equations!$G:$I,3,0)))</f>
        <v/>
      </c>
      <c r="CB650" s="10" t="str">
        <f>IF($AH650="","",IF(OR($V650&lt;2.7,$V650&gt;90),"Age OOR",VLOOKUP(CB$14&amp;"-int-"&amp;$M650,Equations!$G:$I,3,0)+VLOOKUP(CB$14&amp;"-sexo-"&amp;$M650,Equations!$G:$I,3,0)*$U650+VLOOKUP(CB$14&amp;"-edad-"&amp;$M650,Equations!$G:$I,3,0)*$V650+VLOOKUP(CB$14&amp;"-est-"&amp;$M650,Equations!$G:$I,3,0)*(1/$W650)+VLOOKUP(CB$14&amp;"-imc-"&amp;$M650,Equations!$G:$I,3,0)*(1/$Q650)))</f>
        <v/>
      </c>
      <c r="CC650" s="10" t="str">
        <f>IF($AH650="","",IF(OR($V650&lt;2.7,$V650&gt;90),"Age OOR",CB650-1.6449*VLOOKUP(CB$14&amp;"-rse-"&amp;$M650,Equations!$G:$I,3,0)))</f>
        <v/>
      </c>
      <c r="CD650" s="10" t="str">
        <f>IF($AH650="","",IF(OR($V650&lt;2.7,$V650&gt;90),"Age OOR",CB650+1.6449*VLOOKUP(CB$14&amp;"-rse-"&amp;$M650,Equations!$G:$I,3,0)))</f>
        <v/>
      </c>
      <c r="CE650" s="10" t="str">
        <f t="shared" si="246"/>
        <v/>
      </c>
      <c r="CF650" s="10" t="str">
        <f>IF($AH650="","",IF(OR($V650&lt;2.7,$V650&gt;90),"Age OOR",($AH650-CB650)/VLOOKUP(CB$14&amp;"-rse-"&amp;$M650,Equations!$G:$I,3,0)))</f>
        <v/>
      </c>
      <c r="CG650" s="10" t="str">
        <f>IF($AI650="","",IF(OR($V650&lt;2.7,$V650&gt;90),"Age OOR",VLOOKUP(CG$14&amp;"-int-"&amp;$N650,Equations!$G:$I,3,0)+VLOOKUP(CG$14&amp;"-sexo-"&amp;$N650,Equations!$G:$I,3,0)*$U650+VLOOKUP(CG$14&amp;"-edad-"&amp;$N650,Equations!$G:$I,3,0)*$V650+VLOOKUP(CG$14&amp;"-est-"&amp;$N650,Equations!$G:$I,3,0)*(1/$W650)+VLOOKUP(CG$14&amp;"-imc-"&amp;$N650,Equations!$G:$I,3,0)*(1/$Q650)))</f>
        <v/>
      </c>
      <c r="CH650" s="10" t="str">
        <f>IF($AI650="","",IF(OR($V650&lt;2.7,$V650&gt;90),"Age OOR",CG650-1.6449*VLOOKUP(CG$14&amp;"-rse-"&amp;$N650,Equations!$G:$I,3,0)))</f>
        <v/>
      </c>
      <c r="CI650" s="10" t="str">
        <f>IF($AI650="","",IF(OR($V650&lt;2.7,$V650&gt;90),"Age OOR",CG650+1.6449*VLOOKUP(CG$14&amp;"-rse-"&amp;$N650,Equations!$G:$I,3,0)))</f>
        <v/>
      </c>
      <c r="CJ650" s="10" t="str">
        <f t="shared" si="247"/>
        <v/>
      </c>
      <c r="CK650" s="10" t="str">
        <f>IF($AI650="","",IF(OR($V650&lt;2.7,$V650&gt;90),"Age OOR",($AI650-CG650)/VLOOKUP(CG$14&amp;"-rse-"&amp;$N650,Equations!$G:$I,3,0)))</f>
        <v/>
      </c>
      <c r="CL650" s="10" t="str">
        <f>IF($AJ650="","",IF(OR($V650&lt;2.7,$V650&gt;90),"Age OOR",VLOOKUP(CL$14&amp;"-int-"&amp;$O650,Equations!$G:$I,3,0)+VLOOKUP(CL$14&amp;"-sexo-"&amp;$O650,Equations!$G:$I,3,0)*$U650+VLOOKUP(CL$14&amp;"-edad-"&amp;$O650,Equations!$G:$I,3,0)*$V650+VLOOKUP(CL$14&amp;"-est-"&amp;$O650,Equations!$G:$I,3,0)*(1/$W650)+VLOOKUP(CL$14&amp;"-imc-"&amp;$O650,Equations!$G:$I,3,0)*(1/$Q650)))</f>
        <v/>
      </c>
      <c r="CM650" s="10" t="str">
        <f>IF($AJ650="","",IF(OR($V650&lt;2.7,$V650&gt;90),"Age OOR",CL650-1.6449*VLOOKUP(CL$14&amp;"-rse-"&amp;$O650,Equations!$G:$I,3,0)))</f>
        <v/>
      </c>
      <c r="CN650" s="10" t="str">
        <f>IF($AJ650="","",IF(OR($V650&lt;2.7,$V650&gt;90),"Age OOR",CL650+1.6449*VLOOKUP(CL$14&amp;"-rse-"&amp;$O650,Equations!$G:$I,3,0)))</f>
        <v/>
      </c>
      <c r="CO650" s="10" t="str">
        <f t="shared" si="248"/>
        <v/>
      </c>
      <c r="CP650" s="10" t="str">
        <f>IF($AJ650="","",IF(OR($V650&lt;2.7,$V650&gt;90),"Age OOR",($AJ650-CL650)/VLOOKUP(CL$14&amp;"-rse-"&amp;$O650,Equations!$G:$I,3,0)))</f>
        <v/>
      </c>
      <c r="CQ650" s="10" t="str">
        <f>IF($AK650="","",IF(OR($V650&lt;2.7,$V650&gt;90),"Age OOR",EXP(VLOOKUP(CQ$14&amp;"-int-"&amp;$P650,Equations!$G:$I,3,0)+VLOOKUP(CQ$14&amp;"-sexo-"&amp;$P650,Equations!$G:$I,3,0)*$U650+VLOOKUP(CQ$14&amp;"-edad-"&amp;$P650,Equations!$G:$I,3,0)*$V650+VLOOKUP(CQ$14&amp;"-est-"&amp;$P650,Equations!$G:$I,3,0)*(1/$W650)+VLOOKUP(CQ$14&amp;"-imc-"&amp;$P650,Equations!$G:$I,3,0)*(1/$Q650))))</f>
        <v/>
      </c>
      <c r="CR650" s="10" t="str">
        <f>IF($AK650="","",IF(OR($V650&lt;2.7,$V650&gt;90),"Age OOR",EXP(LN(CQ650)-1.6449*VLOOKUP(CQ$14&amp;"-rse-"&amp;$P650,Equations!$G:$I,3,0))))</f>
        <v/>
      </c>
      <c r="CS650" s="10" t="str">
        <f>IF($AK650="","",IF(OR($V650&lt;2.7,$V650&gt;90),"Age OOR",EXP(LN(CQ650)+1.6449*VLOOKUP(CQ$14&amp;"-rse-"&amp;$P650,Equations!$G:$I,3,0))))</f>
        <v/>
      </c>
      <c r="CT650" s="10" t="str">
        <f t="shared" si="249"/>
        <v/>
      </c>
      <c r="CU650" s="10" t="str">
        <f>IF($AK650="","",IF(OR($V650&lt;2.7,$V650&gt;90),"Age OOR",(LN($AK650)-LN(CQ650))/VLOOKUP(CQ$14&amp;"-rse-"&amp;$P650,Equations!$G:$I,3,0)))</f>
        <v/>
      </c>
      <c r="CV650" s="47"/>
    </row>
    <row r="651" spans="5:116" x14ac:dyDescent="0.2">
      <c r="E651" s="23" t="str">
        <f t="shared" si="225"/>
        <v>Age out of range</v>
      </c>
      <c r="F651" s="23" t="str">
        <f t="shared" si="226"/>
        <v>Age out of range</v>
      </c>
      <c r="G651" s="23" t="str">
        <f t="shared" si="227"/>
        <v>Age out of range</v>
      </c>
      <c r="H651" s="23" t="str">
        <f t="shared" si="228"/>
        <v>Age out of range</v>
      </c>
      <c r="I651" s="23" t="str">
        <f t="shared" si="229"/>
        <v>Age out of range</v>
      </c>
      <c r="J651" s="23" t="str">
        <f t="shared" si="230"/>
        <v>Age out of range</v>
      </c>
      <c r="K651" s="23" t="str">
        <f t="shared" si="231"/>
        <v>Age out of range</v>
      </c>
      <c r="L651" s="23" t="str">
        <f t="shared" si="232"/>
        <v>Age out of range</v>
      </c>
      <c r="M651" s="23" t="str">
        <f t="shared" si="233"/>
        <v>Age out of range</v>
      </c>
      <c r="N651" s="23" t="str">
        <f t="shared" si="234"/>
        <v>Age out of range</v>
      </c>
      <c r="O651" s="23" t="str">
        <f t="shared" si="235"/>
        <v>Age out of range</v>
      </c>
      <c r="P651" s="23" t="str">
        <f t="shared" si="236"/>
        <v>Age out of range</v>
      </c>
      <c r="Q651" s="23" t="e">
        <f t="shared" si="237"/>
        <v>#DIV/0!</v>
      </c>
      <c r="R651" s="17"/>
      <c r="S651" s="23">
        <v>635</v>
      </c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7"/>
      <c r="AM651" s="47"/>
      <c r="AN651" s="10" t="str">
        <f>IF($Z651="","",IF(OR($V651&lt;2.7,$V651&gt;90),"Age OOR",VLOOKUP(AN$14&amp;"-int-"&amp;$E651,Equations!$G:$I,3,0)+VLOOKUP(AN$14&amp;"-sexo-"&amp;$E651,Equations!$G:$I,3,0)*$U651+VLOOKUP(AN$14&amp;"-edad-"&amp;$E651,Equations!$G:$I,3,0)*$V651+VLOOKUP(AN$14&amp;"-est-"&amp;$E651,Equations!$G:$I,3,0)*(1/$W651)+VLOOKUP(AN$14&amp;"-imc-"&amp;$E651,Equations!$G:$I,3,0)*(1/$Q651)))</f>
        <v/>
      </c>
      <c r="AO651" s="10" t="str">
        <f>IF($Z651="","",IF(OR($V651&lt;2.7,$V651&gt;90),"Age OOR",AN651-1.6449*VLOOKUP(AN$14&amp;"-rse-"&amp;$E651,Equations!$G:$I,3,0)))</f>
        <v/>
      </c>
      <c r="AP651" s="10" t="str">
        <f>IF($Z651="","",IF(OR($V651&lt;2.7,$V651&gt;90),"Age OOR",AN651+1.6449*VLOOKUP(AN$14&amp;"-rse-"&amp;$E651,Equations!$G:$I,3,0)))</f>
        <v/>
      </c>
      <c r="AQ651" s="10" t="str">
        <f t="shared" si="238"/>
        <v/>
      </c>
      <c r="AR651" s="10" t="str">
        <f>IF($Z651="","",IF(OR($V651&lt;2.7,$V651&gt;90),"Age OOR",($Z651-AN651)/VLOOKUP(AN$14&amp;"-rse-"&amp;$E651,Equations!$G:$I,3,0)))</f>
        <v/>
      </c>
      <c r="AS651" s="10" t="str">
        <f>IF($AA651="","",IF(OR($V651&lt;2.7,$V651&gt;90),"Age OOR",VLOOKUP(AS$14&amp;"-int-"&amp;$F651,Equations!$G:$I,3,0)+VLOOKUP(AS$14&amp;"-sexo-"&amp;$F651,Equations!$G:$I,3,0)*$U651+VLOOKUP(AS$14&amp;"-edad-"&amp;$F651,Equations!$G:$I,3,0)*$V651+VLOOKUP(AS$14&amp;"-est-"&amp;$F651,Equations!$G:$I,3,0)*(1/$W651)+VLOOKUP(AS$14&amp;"-imc-"&amp;$F651,Equations!$G:$I,3,0)*(1/$Q651)))</f>
        <v/>
      </c>
      <c r="AT651" s="10" t="str">
        <f>IF($AA651="","",IF(OR($V651&lt;2.7,$V651&gt;90),"Age OOR",AS651-1.6449*VLOOKUP(AS$14&amp;"-rse-"&amp;$F651,Equations!$G:$I,3,0)))</f>
        <v/>
      </c>
      <c r="AU651" s="10" t="str">
        <f>IF($AA651="","",IF(OR($V651&lt;2.7,$V651&gt;90),"Age OOR",AS651+1.6449*VLOOKUP(AS$14&amp;"-rse-"&amp;$F651,Equations!$G:$I,3,0)))</f>
        <v/>
      </c>
      <c r="AV651" s="10" t="str">
        <f t="shared" si="239"/>
        <v/>
      </c>
      <c r="AW651" s="10" t="str">
        <f>IF($AA651="","",IF(OR($V651&lt;2.7,$V651&gt;90),"Age OOR",($AA651-AS651)/VLOOKUP(AS$14&amp;"-rse-"&amp;$F651,Equations!$G:$I,3,0)))</f>
        <v/>
      </c>
      <c r="AX651" s="10" t="str">
        <f>IF($AB651="","",IF(OR($V651&lt;2.7,$V651&gt;90),"Age OOR",VLOOKUP(AX$14&amp;"-int-"&amp;$G651,Equations!$G:$I,3,0)+VLOOKUP(AX$14&amp;"-sexo-"&amp;$G651,Equations!$G:$I,3,0)*$U651+VLOOKUP(AX$14&amp;"-edad-"&amp;$G651,Equations!$G:$I,3,0)*$V651+VLOOKUP(AX$14&amp;"-est-"&amp;$G651,Equations!$G:$I,3,0)*(1/$W651)+VLOOKUP(AX$14&amp;"-imc-"&amp;$G651,Equations!$G:$I,3,0)*(1/$Q651)))</f>
        <v/>
      </c>
      <c r="AY651" s="10" t="str">
        <f>IF($AB651="","",IF(OR($V651&lt;2.7,$V651&gt;90),"Age OOR",AX651-1.6449*VLOOKUP(AX$14&amp;"-rse-"&amp;$G651,Equations!$G:$I,3,0)))</f>
        <v/>
      </c>
      <c r="AZ651" s="10" t="str">
        <f>IF($AB651="","",IF(OR($V651&lt;2.7,$V651&gt;90),"Age OOR",AX651+1.6449*VLOOKUP(AX$14&amp;"-rse-"&amp;$G651,Equations!$G:$I,3,0)))</f>
        <v/>
      </c>
      <c r="BA651" s="10" t="str">
        <f t="shared" si="240"/>
        <v/>
      </c>
      <c r="BB651" s="10" t="str">
        <f>IF($AB651="","",IF(OR($V651&lt;2.7,$V651&gt;90),"Age OOR",($AB651-AX651)/VLOOKUP(AX$14&amp;"-rse-"&amp;$G651,Equations!$G:$I,3,0)))</f>
        <v/>
      </c>
      <c r="BC651" s="10" t="str">
        <f>IF($AC651="","",IF(OR($V651&lt;2.7,$V651&gt;90),"Age OOR",VLOOKUP(BC$14&amp;"-int-"&amp;$H651,Equations!$G:$I,3,0)+VLOOKUP(BC$14&amp;"-sexo-"&amp;$H651,Equations!$G:$I,3,0)*$U651+VLOOKUP(BC$14&amp;"-edad-"&amp;$H651,Equations!$G:$I,3,0)*$V651+VLOOKUP(BC$14&amp;"-est-"&amp;$H651,Equations!$G:$I,3,0)*(1/$W651)+VLOOKUP(BC$14&amp;"-imc-"&amp;$H651,Equations!$G:$I,3,0)*(1/$Q651)))</f>
        <v/>
      </c>
      <c r="BD651" s="10" t="str">
        <f>IF($AC651="","",IF(OR($V651&lt;2.7,$V651&gt;90),"Age OOR",BC651-1.6449*VLOOKUP(BC$14&amp;"-rse-"&amp;$H651,Equations!$G:$I,3,0)))</f>
        <v/>
      </c>
      <c r="BE651" s="10" t="str">
        <f>IF($AC651="","",IF(OR($V651&lt;2.7,$V651&gt;90),"Age OOR",BC651+1.6449*VLOOKUP(BC$14&amp;"-rse-"&amp;$H651,Equations!$G:$I,3,0)))</f>
        <v/>
      </c>
      <c r="BF651" s="10" t="str">
        <f t="shared" si="241"/>
        <v/>
      </c>
      <c r="BG651" s="10" t="str">
        <f>IF($AC651="","",IF(OR($V651&lt;2.7,$V651&gt;90),"Age OOR",($AC651-BC651)/VLOOKUP(BC$14&amp;"-rse-"&amp;$H651,Equations!$G:$I,3,0)))</f>
        <v/>
      </c>
      <c r="BH651" s="10" t="str">
        <f>IF($AD651="","",IF(OR($V651&lt;2.7,$V651&gt;90),"Age OOR",VLOOKUP(BH$14&amp;"-int-"&amp;$I651,Equations!$G:$I,3,0)+VLOOKUP(BH$14&amp;"-sexo-"&amp;$I651,Equations!$G:$I,3,0)*$U651+VLOOKUP(BH$14&amp;"-edad-"&amp;$I651,Equations!$G:$I,3,0)*$V651+VLOOKUP(BH$14&amp;"-est-"&amp;$I651,Equations!$G:$I,3,0)*(1/$W651)+VLOOKUP(BH$14&amp;"-imc-"&amp;$I651,Equations!$G:$I,3,0)*(1/$Q651)))</f>
        <v/>
      </c>
      <c r="BI651" s="10" t="str">
        <f>IF($AD651="","",IF(OR($V651&lt;2.7,$V651&gt;90),"Age OOR",BH651-1.6449*VLOOKUP(BH$14&amp;"-rse-"&amp;$I651,Equations!$G:$I,3,0)))</f>
        <v/>
      </c>
      <c r="BJ651" s="10" t="str">
        <f>IF($AD651="","",IF(OR($V651&lt;2.7,$V651&gt;90),"Age OOR",BH651+1.6449*VLOOKUP(BH$14&amp;"-rse-"&amp;$I651,Equations!$G:$I,3,0)))</f>
        <v/>
      </c>
      <c r="BK651" s="10" t="str">
        <f t="shared" si="242"/>
        <v/>
      </c>
      <c r="BL651" s="10" t="str">
        <f>IF($AD651="","",IF(OR($V651&lt;2.7,$V651&gt;90),"Age OOR",($AD651-BH651)/VLOOKUP(BH$14&amp;"-rse-"&amp;$I651,Equations!$G:$I,3,0)))</f>
        <v/>
      </c>
      <c r="BM651" s="10" t="str">
        <f>IF($AE651="","",IF(OR($V651&lt;2.7,$V651&gt;90),"Age OOR",VLOOKUP(BM$14&amp;"-int-"&amp;$J651,Equations!$G:$I,3,0)+VLOOKUP(BM$14&amp;"-sexo-"&amp;$J651,Equations!$G:$I,3,0)*$U651+VLOOKUP(BM$14&amp;"-edad-"&amp;$J651,Equations!$G:$I,3,0)*$V651+VLOOKUP(BM$14&amp;"-est-"&amp;$J651,Equations!$G:$I,3,0)*(1/$W651)+VLOOKUP(BM$14&amp;"-imc-"&amp;$J651,Equations!$G:$I,3,0)*(1/$Q651)))</f>
        <v/>
      </c>
      <c r="BN651" s="10" t="str">
        <f>IF($AE651="","",IF(OR($V651&lt;2.7,$V651&gt;90),"Age OOR",BM651-1.6449*VLOOKUP(BM$14&amp;"-rse-"&amp;$J651,Equations!$G:$I,3,0)))</f>
        <v/>
      </c>
      <c r="BO651" s="10" t="str">
        <f>IF($AE651="","",IF(OR($V651&lt;2.7,$V651&gt;90),"Age OOR",BM651+1.6449*VLOOKUP(BM$14&amp;"-rse-"&amp;$J651,Equations!$G:$I,3,0)))</f>
        <v/>
      </c>
      <c r="BP651" s="10" t="str">
        <f t="shared" si="243"/>
        <v/>
      </c>
      <c r="BQ651" s="10" t="str">
        <f>IF($AE651="","",IF(OR($V651&lt;2.7,$V651&gt;90),"Age OOR",($AE651-BM651)/VLOOKUP(BM$14&amp;"-rse-"&amp;$J651,Equations!$G:$I,3,0)))</f>
        <v/>
      </c>
      <c r="BR651" s="10" t="str">
        <f>IF($AF651="","",IF(OR($V651&lt;2.7,$V651&gt;90),"Age OOR",VLOOKUP(BR$14&amp;"-int-"&amp;$K651,Equations!$G:$I,3,0)+VLOOKUP(BR$14&amp;"-sexo-"&amp;$K651,Equations!$G:$I,3,0)*$U651+VLOOKUP(BR$14&amp;"-edad-"&amp;$K651,Equations!$G:$I,3,0)*$V651+VLOOKUP(BR$14&amp;"-est-"&amp;$K651,Equations!$G:$I,3,0)*(1/$W651)+VLOOKUP(BR$14&amp;"-imc-"&amp;$K651,Equations!$G:$I,3,0)*(1/$Q651)))</f>
        <v/>
      </c>
      <c r="BS651" s="10" t="str">
        <f>IF($AF651="","",IF(OR($V651&lt;2.7,$V651&gt;90),"Age OOR",BR651-1.6449*VLOOKUP(BR$14&amp;"-rse-"&amp;$K651,Equations!$G:$I,3,0)))</f>
        <v/>
      </c>
      <c r="BT651" s="10" t="str">
        <f>IF($AF651="","",IF(OR($V651&lt;2.7,$V651&gt;90),"Age OOR",BR651+1.6449*VLOOKUP(BR$14&amp;"-rse-"&amp;$K651,Equations!$G:$I,3,0)))</f>
        <v/>
      </c>
      <c r="BU651" s="10" t="str">
        <f t="shared" si="244"/>
        <v/>
      </c>
      <c r="BV651" s="10" t="str">
        <f>IF($AF651="","",IF(OR($V651&lt;2.7,$V651&gt;90),"Age OOR",($AF651-BR651)/VLOOKUP(BR$14&amp;"-rse-"&amp;$K651,Equations!$G:$I,3,0)))</f>
        <v/>
      </c>
      <c r="BW651" s="10" t="str">
        <f>IF($AG651="","",IF(OR($V651&lt;2.7,$V651&gt;90),"Age OOR",VLOOKUP(BW$14&amp;"-int-"&amp;$L651,Equations!$G:$I,3,0)+VLOOKUP(BW$14&amp;"-sexo-"&amp;$L651,Equations!$G:$I,3,0)*$U651+VLOOKUP(BW$14&amp;"-edad-"&amp;$L651,Equations!$G:$I,3,0)*$V651+VLOOKUP(BW$14&amp;"-est-"&amp;$L651,Equations!$G:$I,3,0)*(1/$W651)+VLOOKUP(BW$14&amp;"-imc-"&amp;$L651,Equations!$G:$I,3,0)*(1/$Q651)))</f>
        <v/>
      </c>
      <c r="BX651" s="10" t="str">
        <f>IF($AG651="","",IF(OR($V651&lt;2.7,$V651&gt;90),"Age OOR",BW651-1.6449*VLOOKUP(BW$14&amp;"-rse-"&amp;$L651,Equations!$G:$I,3,0)))</f>
        <v/>
      </c>
      <c r="BY651" s="10" t="str">
        <f>IF($AG651="","",IF(OR($V651&lt;2.7,$V651&gt;90),"Age OOR",BW651+1.6449*VLOOKUP(BW$14&amp;"-rse-"&amp;$L651,Equations!$G:$I,3,0)))</f>
        <v/>
      </c>
      <c r="BZ651" s="10" t="str">
        <f t="shared" si="245"/>
        <v/>
      </c>
      <c r="CA651" s="10" t="str">
        <f>IF($AG651="","",IF(OR($V651&lt;2.7,$V651&gt;90),"Age OOR",($AG651-BW651)/VLOOKUP(BW$14&amp;"-rse-"&amp;$L651,Equations!$G:$I,3,0)))</f>
        <v/>
      </c>
      <c r="CB651" s="10" t="str">
        <f>IF($AH651="","",IF(OR($V651&lt;2.7,$V651&gt;90),"Age OOR",VLOOKUP(CB$14&amp;"-int-"&amp;$M651,Equations!$G:$I,3,0)+VLOOKUP(CB$14&amp;"-sexo-"&amp;$M651,Equations!$G:$I,3,0)*$U651+VLOOKUP(CB$14&amp;"-edad-"&amp;$M651,Equations!$G:$I,3,0)*$V651+VLOOKUP(CB$14&amp;"-est-"&amp;$M651,Equations!$G:$I,3,0)*(1/$W651)+VLOOKUP(CB$14&amp;"-imc-"&amp;$M651,Equations!$G:$I,3,0)*(1/$Q651)))</f>
        <v/>
      </c>
      <c r="CC651" s="10" t="str">
        <f>IF($AH651="","",IF(OR($V651&lt;2.7,$V651&gt;90),"Age OOR",CB651-1.6449*VLOOKUP(CB$14&amp;"-rse-"&amp;$M651,Equations!$G:$I,3,0)))</f>
        <v/>
      </c>
      <c r="CD651" s="10" t="str">
        <f>IF($AH651="","",IF(OR($V651&lt;2.7,$V651&gt;90),"Age OOR",CB651+1.6449*VLOOKUP(CB$14&amp;"-rse-"&amp;$M651,Equations!$G:$I,3,0)))</f>
        <v/>
      </c>
      <c r="CE651" s="10" t="str">
        <f t="shared" si="246"/>
        <v/>
      </c>
      <c r="CF651" s="10" t="str">
        <f>IF($AH651="","",IF(OR($V651&lt;2.7,$V651&gt;90),"Age OOR",($AH651-CB651)/VLOOKUP(CB$14&amp;"-rse-"&amp;$M651,Equations!$G:$I,3,0)))</f>
        <v/>
      </c>
      <c r="CG651" s="10" t="str">
        <f>IF($AI651="","",IF(OR($V651&lt;2.7,$V651&gt;90),"Age OOR",VLOOKUP(CG$14&amp;"-int-"&amp;$N651,Equations!$G:$I,3,0)+VLOOKUP(CG$14&amp;"-sexo-"&amp;$N651,Equations!$G:$I,3,0)*$U651+VLOOKUP(CG$14&amp;"-edad-"&amp;$N651,Equations!$G:$I,3,0)*$V651+VLOOKUP(CG$14&amp;"-est-"&amp;$N651,Equations!$G:$I,3,0)*(1/$W651)+VLOOKUP(CG$14&amp;"-imc-"&amp;$N651,Equations!$G:$I,3,0)*(1/$Q651)))</f>
        <v/>
      </c>
      <c r="CH651" s="10" t="str">
        <f>IF($AI651="","",IF(OR($V651&lt;2.7,$V651&gt;90),"Age OOR",CG651-1.6449*VLOOKUP(CG$14&amp;"-rse-"&amp;$N651,Equations!$G:$I,3,0)))</f>
        <v/>
      </c>
      <c r="CI651" s="10" t="str">
        <f>IF($AI651="","",IF(OR($V651&lt;2.7,$V651&gt;90),"Age OOR",CG651+1.6449*VLOOKUP(CG$14&amp;"-rse-"&amp;$N651,Equations!$G:$I,3,0)))</f>
        <v/>
      </c>
      <c r="CJ651" s="10" t="str">
        <f t="shared" si="247"/>
        <v/>
      </c>
      <c r="CK651" s="10" t="str">
        <f>IF($AI651="","",IF(OR($V651&lt;2.7,$V651&gt;90),"Age OOR",($AI651-CG651)/VLOOKUP(CG$14&amp;"-rse-"&amp;$N651,Equations!$G:$I,3,0)))</f>
        <v/>
      </c>
      <c r="CL651" s="10" t="str">
        <f>IF($AJ651="","",IF(OR($V651&lt;2.7,$V651&gt;90),"Age OOR",VLOOKUP(CL$14&amp;"-int-"&amp;$O651,Equations!$G:$I,3,0)+VLOOKUP(CL$14&amp;"-sexo-"&amp;$O651,Equations!$G:$I,3,0)*$U651+VLOOKUP(CL$14&amp;"-edad-"&amp;$O651,Equations!$G:$I,3,0)*$V651+VLOOKUP(CL$14&amp;"-est-"&amp;$O651,Equations!$G:$I,3,0)*(1/$W651)+VLOOKUP(CL$14&amp;"-imc-"&amp;$O651,Equations!$G:$I,3,0)*(1/$Q651)))</f>
        <v/>
      </c>
      <c r="CM651" s="10" t="str">
        <f>IF($AJ651="","",IF(OR($V651&lt;2.7,$V651&gt;90),"Age OOR",CL651-1.6449*VLOOKUP(CL$14&amp;"-rse-"&amp;$O651,Equations!$G:$I,3,0)))</f>
        <v/>
      </c>
      <c r="CN651" s="10" t="str">
        <f>IF($AJ651="","",IF(OR($V651&lt;2.7,$V651&gt;90),"Age OOR",CL651+1.6449*VLOOKUP(CL$14&amp;"-rse-"&amp;$O651,Equations!$G:$I,3,0)))</f>
        <v/>
      </c>
      <c r="CO651" s="10" t="str">
        <f t="shared" si="248"/>
        <v/>
      </c>
      <c r="CP651" s="10" t="str">
        <f>IF($AJ651="","",IF(OR($V651&lt;2.7,$V651&gt;90),"Age OOR",($AJ651-CL651)/VLOOKUP(CL$14&amp;"-rse-"&amp;$O651,Equations!$G:$I,3,0)))</f>
        <v/>
      </c>
      <c r="CQ651" s="10" t="str">
        <f>IF($AK651="","",IF(OR($V651&lt;2.7,$V651&gt;90),"Age OOR",EXP(VLOOKUP(CQ$14&amp;"-int-"&amp;$P651,Equations!$G:$I,3,0)+VLOOKUP(CQ$14&amp;"-sexo-"&amp;$P651,Equations!$G:$I,3,0)*$U651+VLOOKUP(CQ$14&amp;"-edad-"&amp;$P651,Equations!$G:$I,3,0)*$V651+VLOOKUP(CQ$14&amp;"-est-"&amp;$P651,Equations!$G:$I,3,0)*(1/$W651)+VLOOKUP(CQ$14&amp;"-imc-"&amp;$P651,Equations!$G:$I,3,0)*(1/$Q651))))</f>
        <v/>
      </c>
      <c r="CR651" s="10" t="str">
        <f>IF($AK651="","",IF(OR($V651&lt;2.7,$V651&gt;90),"Age OOR",EXP(LN(CQ651)-1.6449*VLOOKUP(CQ$14&amp;"-rse-"&amp;$P651,Equations!$G:$I,3,0))))</f>
        <v/>
      </c>
      <c r="CS651" s="10" t="str">
        <f>IF($AK651="","",IF(OR($V651&lt;2.7,$V651&gt;90),"Age OOR",EXP(LN(CQ651)+1.6449*VLOOKUP(CQ$14&amp;"-rse-"&amp;$P651,Equations!$G:$I,3,0))))</f>
        <v/>
      </c>
      <c r="CT651" s="10" t="str">
        <f t="shared" si="249"/>
        <v/>
      </c>
      <c r="CU651" s="10" t="str">
        <f>IF($AK651="","",IF(OR($V651&lt;2.7,$V651&gt;90),"Age OOR",(LN($AK651)-LN(CQ651))/VLOOKUP(CQ$14&amp;"-rse-"&amp;$P651,Equations!$G:$I,3,0)))</f>
        <v/>
      </c>
      <c r="CV651" s="47"/>
    </row>
    <row r="652" spans="5:116" x14ac:dyDescent="0.2">
      <c r="E652" s="23" t="str">
        <f t="shared" si="225"/>
        <v>Age out of range</v>
      </c>
      <c r="F652" s="23" t="str">
        <f t="shared" si="226"/>
        <v>Age out of range</v>
      </c>
      <c r="G652" s="23" t="str">
        <f t="shared" si="227"/>
        <v>Age out of range</v>
      </c>
      <c r="H652" s="23" t="str">
        <f t="shared" si="228"/>
        <v>Age out of range</v>
      </c>
      <c r="I652" s="23" t="str">
        <f t="shared" si="229"/>
        <v>Age out of range</v>
      </c>
      <c r="J652" s="23" t="str">
        <f t="shared" si="230"/>
        <v>Age out of range</v>
      </c>
      <c r="K652" s="23" t="str">
        <f t="shared" si="231"/>
        <v>Age out of range</v>
      </c>
      <c r="L652" s="23" t="str">
        <f t="shared" si="232"/>
        <v>Age out of range</v>
      </c>
      <c r="M652" s="23" t="str">
        <f t="shared" si="233"/>
        <v>Age out of range</v>
      </c>
      <c r="N652" s="23" t="str">
        <f t="shared" si="234"/>
        <v>Age out of range</v>
      </c>
      <c r="O652" s="23" t="str">
        <f t="shared" si="235"/>
        <v>Age out of range</v>
      </c>
      <c r="P652" s="23" t="str">
        <f t="shared" si="236"/>
        <v>Age out of range</v>
      </c>
      <c r="Q652" s="23" t="e">
        <f t="shared" si="237"/>
        <v>#DIV/0!</v>
      </c>
      <c r="R652" s="17"/>
      <c r="S652" s="23">
        <v>636</v>
      </c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7"/>
      <c r="AM652" s="47"/>
      <c r="AN652" s="10" t="str">
        <f>IF($Z652="","",IF(OR($V652&lt;2.7,$V652&gt;90),"Age OOR",VLOOKUP(AN$14&amp;"-int-"&amp;$E652,Equations!$G:$I,3,0)+VLOOKUP(AN$14&amp;"-sexo-"&amp;$E652,Equations!$G:$I,3,0)*$U652+VLOOKUP(AN$14&amp;"-edad-"&amp;$E652,Equations!$G:$I,3,0)*$V652+VLOOKUP(AN$14&amp;"-est-"&amp;$E652,Equations!$G:$I,3,0)*(1/$W652)+VLOOKUP(AN$14&amp;"-imc-"&amp;$E652,Equations!$G:$I,3,0)*(1/$Q652)))</f>
        <v/>
      </c>
      <c r="AO652" s="10" t="str">
        <f>IF($Z652="","",IF(OR($V652&lt;2.7,$V652&gt;90),"Age OOR",AN652-1.6449*VLOOKUP(AN$14&amp;"-rse-"&amp;$E652,Equations!$G:$I,3,0)))</f>
        <v/>
      </c>
      <c r="AP652" s="10" t="str">
        <f>IF($Z652="","",IF(OR($V652&lt;2.7,$V652&gt;90),"Age OOR",AN652+1.6449*VLOOKUP(AN$14&amp;"-rse-"&amp;$E652,Equations!$G:$I,3,0)))</f>
        <v/>
      </c>
      <c r="AQ652" s="10" t="str">
        <f t="shared" si="238"/>
        <v/>
      </c>
      <c r="AR652" s="10" t="str">
        <f>IF($Z652="","",IF(OR($V652&lt;2.7,$V652&gt;90),"Age OOR",($Z652-AN652)/VLOOKUP(AN$14&amp;"-rse-"&amp;$E652,Equations!$G:$I,3,0)))</f>
        <v/>
      </c>
      <c r="AS652" s="10" t="str">
        <f>IF($AA652="","",IF(OR($V652&lt;2.7,$V652&gt;90),"Age OOR",VLOOKUP(AS$14&amp;"-int-"&amp;$F652,Equations!$G:$I,3,0)+VLOOKUP(AS$14&amp;"-sexo-"&amp;$F652,Equations!$G:$I,3,0)*$U652+VLOOKUP(AS$14&amp;"-edad-"&amp;$F652,Equations!$G:$I,3,0)*$V652+VLOOKUP(AS$14&amp;"-est-"&amp;$F652,Equations!$G:$I,3,0)*(1/$W652)+VLOOKUP(AS$14&amp;"-imc-"&amp;$F652,Equations!$G:$I,3,0)*(1/$Q652)))</f>
        <v/>
      </c>
      <c r="AT652" s="10" t="str">
        <f>IF($AA652="","",IF(OR($V652&lt;2.7,$V652&gt;90),"Age OOR",AS652-1.6449*VLOOKUP(AS$14&amp;"-rse-"&amp;$F652,Equations!$G:$I,3,0)))</f>
        <v/>
      </c>
      <c r="AU652" s="10" t="str">
        <f>IF($AA652="","",IF(OR($V652&lt;2.7,$V652&gt;90),"Age OOR",AS652+1.6449*VLOOKUP(AS$14&amp;"-rse-"&amp;$F652,Equations!$G:$I,3,0)))</f>
        <v/>
      </c>
      <c r="AV652" s="10" t="str">
        <f t="shared" si="239"/>
        <v/>
      </c>
      <c r="AW652" s="10" t="str">
        <f>IF($AA652="","",IF(OR($V652&lt;2.7,$V652&gt;90),"Age OOR",($AA652-AS652)/VLOOKUP(AS$14&amp;"-rse-"&amp;$F652,Equations!$G:$I,3,0)))</f>
        <v/>
      </c>
      <c r="AX652" s="10" t="str">
        <f>IF($AB652="","",IF(OR($V652&lt;2.7,$V652&gt;90),"Age OOR",VLOOKUP(AX$14&amp;"-int-"&amp;$G652,Equations!$G:$I,3,0)+VLOOKUP(AX$14&amp;"-sexo-"&amp;$G652,Equations!$G:$I,3,0)*$U652+VLOOKUP(AX$14&amp;"-edad-"&amp;$G652,Equations!$G:$I,3,0)*$V652+VLOOKUP(AX$14&amp;"-est-"&amp;$G652,Equations!$G:$I,3,0)*(1/$W652)+VLOOKUP(AX$14&amp;"-imc-"&amp;$G652,Equations!$G:$I,3,0)*(1/$Q652)))</f>
        <v/>
      </c>
      <c r="AY652" s="10" t="str">
        <f>IF($AB652="","",IF(OR($V652&lt;2.7,$V652&gt;90),"Age OOR",AX652-1.6449*VLOOKUP(AX$14&amp;"-rse-"&amp;$G652,Equations!$G:$I,3,0)))</f>
        <v/>
      </c>
      <c r="AZ652" s="10" t="str">
        <f>IF($AB652="","",IF(OR($V652&lt;2.7,$V652&gt;90),"Age OOR",AX652+1.6449*VLOOKUP(AX$14&amp;"-rse-"&amp;$G652,Equations!$G:$I,3,0)))</f>
        <v/>
      </c>
      <c r="BA652" s="10" t="str">
        <f t="shared" si="240"/>
        <v/>
      </c>
      <c r="BB652" s="10" t="str">
        <f>IF($AB652="","",IF(OR($V652&lt;2.7,$V652&gt;90),"Age OOR",($AB652-AX652)/VLOOKUP(AX$14&amp;"-rse-"&amp;$G652,Equations!$G:$I,3,0)))</f>
        <v/>
      </c>
      <c r="BC652" s="10" t="str">
        <f>IF($AC652="","",IF(OR($V652&lt;2.7,$V652&gt;90),"Age OOR",VLOOKUP(BC$14&amp;"-int-"&amp;$H652,Equations!$G:$I,3,0)+VLOOKUP(BC$14&amp;"-sexo-"&amp;$H652,Equations!$G:$I,3,0)*$U652+VLOOKUP(BC$14&amp;"-edad-"&amp;$H652,Equations!$G:$I,3,0)*$V652+VLOOKUP(BC$14&amp;"-est-"&amp;$H652,Equations!$G:$I,3,0)*(1/$W652)+VLOOKUP(BC$14&amp;"-imc-"&amp;$H652,Equations!$G:$I,3,0)*(1/$Q652)))</f>
        <v/>
      </c>
      <c r="BD652" s="10" t="str">
        <f>IF($AC652="","",IF(OR($V652&lt;2.7,$V652&gt;90),"Age OOR",BC652-1.6449*VLOOKUP(BC$14&amp;"-rse-"&amp;$H652,Equations!$G:$I,3,0)))</f>
        <v/>
      </c>
      <c r="BE652" s="10" t="str">
        <f>IF($AC652="","",IF(OR($V652&lt;2.7,$V652&gt;90),"Age OOR",BC652+1.6449*VLOOKUP(BC$14&amp;"-rse-"&amp;$H652,Equations!$G:$I,3,0)))</f>
        <v/>
      </c>
      <c r="BF652" s="10" t="str">
        <f t="shared" si="241"/>
        <v/>
      </c>
      <c r="BG652" s="10" t="str">
        <f>IF($AC652="","",IF(OR($V652&lt;2.7,$V652&gt;90),"Age OOR",($AC652-BC652)/VLOOKUP(BC$14&amp;"-rse-"&amp;$H652,Equations!$G:$I,3,0)))</f>
        <v/>
      </c>
      <c r="BH652" s="10" t="str">
        <f>IF($AD652="","",IF(OR($V652&lt;2.7,$V652&gt;90),"Age OOR",VLOOKUP(BH$14&amp;"-int-"&amp;$I652,Equations!$G:$I,3,0)+VLOOKUP(BH$14&amp;"-sexo-"&amp;$I652,Equations!$G:$I,3,0)*$U652+VLOOKUP(BH$14&amp;"-edad-"&amp;$I652,Equations!$G:$I,3,0)*$V652+VLOOKUP(BH$14&amp;"-est-"&amp;$I652,Equations!$G:$I,3,0)*(1/$W652)+VLOOKUP(BH$14&amp;"-imc-"&amp;$I652,Equations!$G:$I,3,0)*(1/$Q652)))</f>
        <v/>
      </c>
      <c r="BI652" s="10" t="str">
        <f>IF($AD652="","",IF(OR($V652&lt;2.7,$V652&gt;90),"Age OOR",BH652-1.6449*VLOOKUP(BH$14&amp;"-rse-"&amp;$I652,Equations!$G:$I,3,0)))</f>
        <v/>
      </c>
      <c r="BJ652" s="10" t="str">
        <f>IF($AD652="","",IF(OR($V652&lt;2.7,$V652&gt;90),"Age OOR",BH652+1.6449*VLOOKUP(BH$14&amp;"-rse-"&amp;$I652,Equations!$G:$I,3,0)))</f>
        <v/>
      </c>
      <c r="BK652" s="10" t="str">
        <f t="shared" si="242"/>
        <v/>
      </c>
      <c r="BL652" s="10" t="str">
        <f>IF($AD652="","",IF(OR($V652&lt;2.7,$V652&gt;90),"Age OOR",($AD652-BH652)/VLOOKUP(BH$14&amp;"-rse-"&amp;$I652,Equations!$G:$I,3,0)))</f>
        <v/>
      </c>
      <c r="BM652" s="10" t="str">
        <f>IF($AE652="","",IF(OR($V652&lt;2.7,$V652&gt;90),"Age OOR",VLOOKUP(BM$14&amp;"-int-"&amp;$J652,Equations!$G:$I,3,0)+VLOOKUP(BM$14&amp;"-sexo-"&amp;$J652,Equations!$G:$I,3,0)*$U652+VLOOKUP(BM$14&amp;"-edad-"&amp;$J652,Equations!$G:$I,3,0)*$V652+VLOOKUP(BM$14&amp;"-est-"&amp;$J652,Equations!$G:$I,3,0)*(1/$W652)+VLOOKUP(BM$14&amp;"-imc-"&amp;$J652,Equations!$G:$I,3,0)*(1/$Q652)))</f>
        <v/>
      </c>
      <c r="BN652" s="10" t="str">
        <f>IF($AE652="","",IF(OR($V652&lt;2.7,$V652&gt;90),"Age OOR",BM652-1.6449*VLOOKUP(BM$14&amp;"-rse-"&amp;$J652,Equations!$G:$I,3,0)))</f>
        <v/>
      </c>
      <c r="BO652" s="10" t="str">
        <f>IF($AE652="","",IF(OR($V652&lt;2.7,$V652&gt;90),"Age OOR",BM652+1.6449*VLOOKUP(BM$14&amp;"-rse-"&amp;$J652,Equations!$G:$I,3,0)))</f>
        <v/>
      </c>
      <c r="BP652" s="10" t="str">
        <f t="shared" si="243"/>
        <v/>
      </c>
      <c r="BQ652" s="10" t="str">
        <f>IF($AE652="","",IF(OR($V652&lt;2.7,$V652&gt;90),"Age OOR",($AE652-BM652)/VLOOKUP(BM$14&amp;"-rse-"&amp;$J652,Equations!$G:$I,3,0)))</f>
        <v/>
      </c>
      <c r="BR652" s="10" t="str">
        <f>IF($AF652="","",IF(OR($V652&lt;2.7,$V652&gt;90),"Age OOR",VLOOKUP(BR$14&amp;"-int-"&amp;$K652,Equations!$G:$I,3,0)+VLOOKUP(BR$14&amp;"-sexo-"&amp;$K652,Equations!$G:$I,3,0)*$U652+VLOOKUP(BR$14&amp;"-edad-"&amp;$K652,Equations!$G:$I,3,0)*$V652+VLOOKUP(BR$14&amp;"-est-"&amp;$K652,Equations!$G:$I,3,0)*(1/$W652)+VLOOKUP(BR$14&amp;"-imc-"&amp;$K652,Equations!$G:$I,3,0)*(1/$Q652)))</f>
        <v/>
      </c>
      <c r="BS652" s="10" t="str">
        <f>IF($AF652="","",IF(OR($V652&lt;2.7,$V652&gt;90),"Age OOR",BR652-1.6449*VLOOKUP(BR$14&amp;"-rse-"&amp;$K652,Equations!$G:$I,3,0)))</f>
        <v/>
      </c>
      <c r="BT652" s="10" t="str">
        <f>IF($AF652="","",IF(OR($V652&lt;2.7,$V652&gt;90),"Age OOR",BR652+1.6449*VLOOKUP(BR$14&amp;"-rse-"&amp;$K652,Equations!$G:$I,3,0)))</f>
        <v/>
      </c>
      <c r="BU652" s="10" t="str">
        <f t="shared" si="244"/>
        <v/>
      </c>
      <c r="BV652" s="10" t="str">
        <f>IF($AF652="","",IF(OR($V652&lt;2.7,$V652&gt;90),"Age OOR",($AF652-BR652)/VLOOKUP(BR$14&amp;"-rse-"&amp;$K652,Equations!$G:$I,3,0)))</f>
        <v/>
      </c>
      <c r="BW652" s="10" t="str">
        <f>IF($AG652="","",IF(OR($V652&lt;2.7,$V652&gt;90),"Age OOR",VLOOKUP(BW$14&amp;"-int-"&amp;$L652,Equations!$G:$I,3,0)+VLOOKUP(BW$14&amp;"-sexo-"&amp;$L652,Equations!$G:$I,3,0)*$U652+VLOOKUP(BW$14&amp;"-edad-"&amp;$L652,Equations!$G:$I,3,0)*$V652+VLOOKUP(BW$14&amp;"-est-"&amp;$L652,Equations!$G:$I,3,0)*(1/$W652)+VLOOKUP(BW$14&amp;"-imc-"&amp;$L652,Equations!$G:$I,3,0)*(1/$Q652)))</f>
        <v/>
      </c>
      <c r="BX652" s="10" t="str">
        <f>IF($AG652="","",IF(OR($V652&lt;2.7,$V652&gt;90),"Age OOR",BW652-1.6449*VLOOKUP(BW$14&amp;"-rse-"&amp;$L652,Equations!$G:$I,3,0)))</f>
        <v/>
      </c>
      <c r="BY652" s="10" t="str">
        <f>IF($AG652="","",IF(OR($V652&lt;2.7,$V652&gt;90),"Age OOR",BW652+1.6449*VLOOKUP(BW$14&amp;"-rse-"&amp;$L652,Equations!$G:$I,3,0)))</f>
        <v/>
      </c>
      <c r="BZ652" s="10" t="str">
        <f t="shared" si="245"/>
        <v/>
      </c>
      <c r="CA652" s="10" t="str">
        <f>IF($AG652="","",IF(OR($V652&lt;2.7,$V652&gt;90),"Age OOR",($AG652-BW652)/VLOOKUP(BW$14&amp;"-rse-"&amp;$L652,Equations!$G:$I,3,0)))</f>
        <v/>
      </c>
      <c r="CB652" s="10" t="str">
        <f>IF($AH652="","",IF(OR($V652&lt;2.7,$V652&gt;90),"Age OOR",VLOOKUP(CB$14&amp;"-int-"&amp;$M652,Equations!$G:$I,3,0)+VLOOKUP(CB$14&amp;"-sexo-"&amp;$M652,Equations!$G:$I,3,0)*$U652+VLOOKUP(CB$14&amp;"-edad-"&amp;$M652,Equations!$G:$I,3,0)*$V652+VLOOKUP(CB$14&amp;"-est-"&amp;$M652,Equations!$G:$I,3,0)*(1/$W652)+VLOOKUP(CB$14&amp;"-imc-"&amp;$M652,Equations!$G:$I,3,0)*(1/$Q652)))</f>
        <v/>
      </c>
      <c r="CC652" s="10" t="str">
        <f>IF($AH652="","",IF(OR($V652&lt;2.7,$V652&gt;90),"Age OOR",CB652-1.6449*VLOOKUP(CB$14&amp;"-rse-"&amp;$M652,Equations!$G:$I,3,0)))</f>
        <v/>
      </c>
      <c r="CD652" s="10" t="str">
        <f>IF($AH652="","",IF(OR($V652&lt;2.7,$V652&gt;90),"Age OOR",CB652+1.6449*VLOOKUP(CB$14&amp;"-rse-"&amp;$M652,Equations!$G:$I,3,0)))</f>
        <v/>
      </c>
      <c r="CE652" s="10" t="str">
        <f t="shared" si="246"/>
        <v/>
      </c>
      <c r="CF652" s="10" t="str">
        <f>IF($AH652="","",IF(OR($V652&lt;2.7,$V652&gt;90),"Age OOR",($AH652-CB652)/VLOOKUP(CB$14&amp;"-rse-"&amp;$M652,Equations!$G:$I,3,0)))</f>
        <v/>
      </c>
      <c r="CG652" s="10" t="str">
        <f>IF($AI652="","",IF(OR($V652&lt;2.7,$V652&gt;90),"Age OOR",VLOOKUP(CG$14&amp;"-int-"&amp;$N652,Equations!$G:$I,3,0)+VLOOKUP(CG$14&amp;"-sexo-"&amp;$N652,Equations!$G:$I,3,0)*$U652+VLOOKUP(CG$14&amp;"-edad-"&amp;$N652,Equations!$G:$I,3,0)*$V652+VLOOKUP(CG$14&amp;"-est-"&amp;$N652,Equations!$G:$I,3,0)*(1/$W652)+VLOOKUP(CG$14&amp;"-imc-"&amp;$N652,Equations!$G:$I,3,0)*(1/$Q652)))</f>
        <v/>
      </c>
      <c r="CH652" s="10" t="str">
        <f>IF($AI652="","",IF(OR($V652&lt;2.7,$V652&gt;90),"Age OOR",CG652-1.6449*VLOOKUP(CG$14&amp;"-rse-"&amp;$N652,Equations!$G:$I,3,0)))</f>
        <v/>
      </c>
      <c r="CI652" s="10" t="str">
        <f>IF($AI652="","",IF(OR($V652&lt;2.7,$V652&gt;90),"Age OOR",CG652+1.6449*VLOOKUP(CG$14&amp;"-rse-"&amp;$N652,Equations!$G:$I,3,0)))</f>
        <v/>
      </c>
      <c r="CJ652" s="10" t="str">
        <f t="shared" si="247"/>
        <v/>
      </c>
      <c r="CK652" s="10" t="str">
        <f>IF($AI652="","",IF(OR($V652&lt;2.7,$V652&gt;90),"Age OOR",($AI652-CG652)/VLOOKUP(CG$14&amp;"-rse-"&amp;$N652,Equations!$G:$I,3,0)))</f>
        <v/>
      </c>
      <c r="CL652" s="10" t="str">
        <f>IF($AJ652="","",IF(OR($V652&lt;2.7,$V652&gt;90),"Age OOR",VLOOKUP(CL$14&amp;"-int-"&amp;$O652,Equations!$G:$I,3,0)+VLOOKUP(CL$14&amp;"-sexo-"&amp;$O652,Equations!$G:$I,3,0)*$U652+VLOOKUP(CL$14&amp;"-edad-"&amp;$O652,Equations!$G:$I,3,0)*$V652+VLOOKUP(CL$14&amp;"-est-"&amp;$O652,Equations!$G:$I,3,0)*(1/$W652)+VLOOKUP(CL$14&amp;"-imc-"&amp;$O652,Equations!$G:$I,3,0)*(1/$Q652)))</f>
        <v/>
      </c>
      <c r="CM652" s="10" t="str">
        <f>IF($AJ652="","",IF(OR($V652&lt;2.7,$V652&gt;90),"Age OOR",CL652-1.6449*VLOOKUP(CL$14&amp;"-rse-"&amp;$O652,Equations!$G:$I,3,0)))</f>
        <v/>
      </c>
      <c r="CN652" s="10" t="str">
        <f>IF($AJ652="","",IF(OR($V652&lt;2.7,$V652&gt;90),"Age OOR",CL652+1.6449*VLOOKUP(CL$14&amp;"-rse-"&amp;$O652,Equations!$G:$I,3,0)))</f>
        <v/>
      </c>
      <c r="CO652" s="10" t="str">
        <f t="shared" si="248"/>
        <v/>
      </c>
      <c r="CP652" s="10" t="str">
        <f>IF($AJ652="","",IF(OR($V652&lt;2.7,$V652&gt;90),"Age OOR",($AJ652-CL652)/VLOOKUP(CL$14&amp;"-rse-"&amp;$O652,Equations!$G:$I,3,0)))</f>
        <v/>
      </c>
      <c r="CQ652" s="10" t="str">
        <f>IF($AK652="","",IF(OR($V652&lt;2.7,$V652&gt;90),"Age OOR",EXP(VLOOKUP(CQ$14&amp;"-int-"&amp;$P652,Equations!$G:$I,3,0)+VLOOKUP(CQ$14&amp;"-sexo-"&amp;$P652,Equations!$G:$I,3,0)*$U652+VLOOKUP(CQ$14&amp;"-edad-"&amp;$P652,Equations!$G:$I,3,0)*$V652+VLOOKUP(CQ$14&amp;"-est-"&amp;$P652,Equations!$G:$I,3,0)*(1/$W652)+VLOOKUP(CQ$14&amp;"-imc-"&amp;$P652,Equations!$G:$I,3,0)*(1/$Q652))))</f>
        <v/>
      </c>
      <c r="CR652" s="10" t="str">
        <f>IF($AK652="","",IF(OR($V652&lt;2.7,$V652&gt;90),"Age OOR",EXP(LN(CQ652)-1.6449*VLOOKUP(CQ$14&amp;"-rse-"&amp;$P652,Equations!$G:$I,3,0))))</f>
        <v/>
      </c>
      <c r="CS652" s="10" t="str">
        <f>IF($AK652="","",IF(OR($V652&lt;2.7,$V652&gt;90),"Age OOR",EXP(LN(CQ652)+1.6449*VLOOKUP(CQ$14&amp;"-rse-"&amp;$P652,Equations!$G:$I,3,0))))</f>
        <v/>
      </c>
      <c r="CT652" s="10" t="str">
        <f t="shared" si="249"/>
        <v/>
      </c>
      <c r="CU652" s="10" t="str">
        <f>IF($AK652="","",IF(OR($V652&lt;2.7,$V652&gt;90),"Age OOR",(LN($AK652)-LN(CQ652))/VLOOKUP(CQ$14&amp;"-rse-"&amp;$P652,Equations!$G:$I,3,0)))</f>
        <v/>
      </c>
      <c r="CV652" s="47"/>
    </row>
    <row r="653" spans="5:116" x14ac:dyDescent="0.2">
      <c r="E653" s="23" t="str">
        <f t="shared" si="225"/>
        <v>Age out of range</v>
      </c>
      <c r="F653" s="23" t="str">
        <f t="shared" si="226"/>
        <v>Age out of range</v>
      </c>
      <c r="G653" s="23" t="str">
        <f t="shared" si="227"/>
        <v>Age out of range</v>
      </c>
      <c r="H653" s="23" t="str">
        <f t="shared" si="228"/>
        <v>Age out of range</v>
      </c>
      <c r="I653" s="23" t="str">
        <f t="shared" si="229"/>
        <v>Age out of range</v>
      </c>
      <c r="J653" s="23" t="str">
        <f t="shared" si="230"/>
        <v>Age out of range</v>
      </c>
      <c r="K653" s="23" t="str">
        <f t="shared" si="231"/>
        <v>Age out of range</v>
      </c>
      <c r="L653" s="23" t="str">
        <f t="shared" si="232"/>
        <v>Age out of range</v>
      </c>
      <c r="M653" s="23" t="str">
        <f t="shared" si="233"/>
        <v>Age out of range</v>
      </c>
      <c r="N653" s="23" t="str">
        <f t="shared" si="234"/>
        <v>Age out of range</v>
      </c>
      <c r="O653" s="23" t="str">
        <f t="shared" si="235"/>
        <v>Age out of range</v>
      </c>
      <c r="P653" s="23" t="str">
        <f t="shared" si="236"/>
        <v>Age out of range</v>
      </c>
      <c r="Q653" s="23" t="e">
        <f t="shared" si="237"/>
        <v>#DIV/0!</v>
      </c>
      <c r="R653" s="17"/>
      <c r="S653" s="23">
        <v>637</v>
      </c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7"/>
      <c r="AM653" s="47"/>
      <c r="AN653" s="10" t="str">
        <f>IF($Z653="","",IF(OR($V653&lt;2.7,$V653&gt;90),"Age OOR",VLOOKUP(AN$14&amp;"-int-"&amp;$E653,Equations!$G:$I,3,0)+VLOOKUP(AN$14&amp;"-sexo-"&amp;$E653,Equations!$G:$I,3,0)*$U653+VLOOKUP(AN$14&amp;"-edad-"&amp;$E653,Equations!$G:$I,3,0)*$V653+VLOOKUP(AN$14&amp;"-est-"&amp;$E653,Equations!$G:$I,3,0)*(1/$W653)+VLOOKUP(AN$14&amp;"-imc-"&amp;$E653,Equations!$G:$I,3,0)*(1/$Q653)))</f>
        <v/>
      </c>
      <c r="AO653" s="10" t="str">
        <f>IF($Z653="","",IF(OR($V653&lt;2.7,$V653&gt;90),"Age OOR",AN653-1.6449*VLOOKUP(AN$14&amp;"-rse-"&amp;$E653,Equations!$G:$I,3,0)))</f>
        <v/>
      </c>
      <c r="AP653" s="10" t="str">
        <f>IF($Z653="","",IF(OR($V653&lt;2.7,$V653&gt;90),"Age OOR",AN653+1.6449*VLOOKUP(AN$14&amp;"-rse-"&amp;$E653,Equations!$G:$I,3,0)))</f>
        <v/>
      </c>
      <c r="AQ653" s="10" t="str">
        <f t="shared" si="238"/>
        <v/>
      </c>
      <c r="AR653" s="10" t="str">
        <f>IF($Z653="","",IF(OR($V653&lt;2.7,$V653&gt;90),"Age OOR",($Z653-AN653)/VLOOKUP(AN$14&amp;"-rse-"&amp;$E653,Equations!$G:$I,3,0)))</f>
        <v/>
      </c>
      <c r="AS653" s="10" t="str">
        <f>IF($AA653="","",IF(OR($V653&lt;2.7,$V653&gt;90),"Age OOR",VLOOKUP(AS$14&amp;"-int-"&amp;$F653,Equations!$G:$I,3,0)+VLOOKUP(AS$14&amp;"-sexo-"&amp;$F653,Equations!$G:$I,3,0)*$U653+VLOOKUP(AS$14&amp;"-edad-"&amp;$F653,Equations!$G:$I,3,0)*$V653+VLOOKUP(AS$14&amp;"-est-"&amp;$F653,Equations!$G:$I,3,0)*(1/$W653)+VLOOKUP(AS$14&amp;"-imc-"&amp;$F653,Equations!$G:$I,3,0)*(1/$Q653)))</f>
        <v/>
      </c>
      <c r="AT653" s="10" t="str">
        <f>IF($AA653="","",IF(OR($V653&lt;2.7,$V653&gt;90),"Age OOR",AS653-1.6449*VLOOKUP(AS$14&amp;"-rse-"&amp;$F653,Equations!$G:$I,3,0)))</f>
        <v/>
      </c>
      <c r="AU653" s="10" t="str">
        <f>IF($AA653="","",IF(OR($V653&lt;2.7,$V653&gt;90),"Age OOR",AS653+1.6449*VLOOKUP(AS$14&amp;"-rse-"&amp;$F653,Equations!$G:$I,3,0)))</f>
        <v/>
      </c>
      <c r="AV653" s="10" t="str">
        <f t="shared" si="239"/>
        <v/>
      </c>
      <c r="AW653" s="10" t="str">
        <f>IF($AA653="","",IF(OR($V653&lt;2.7,$V653&gt;90),"Age OOR",($AA653-AS653)/VLOOKUP(AS$14&amp;"-rse-"&amp;$F653,Equations!$G:$I,3,0)))</f>
        <v/>
      </c>
      <c r="AX653" s="10" t="str">
        <f>IF($AB653="","",IF(OR($V653&lt;2.7,$V653&gt;90),"Age OOR",VLOOKUP(AX$14&amp;"-int-"&amp;$G653,Equations!$G:$I,3,0)+VLOOKUP(AX$14&amp;"-sexo-"&amp;$G653,Equations!$G:$I,3,0)*$U653+VLOOKUP(AX$14&amp;"-edad-"&amp;$G653,Equations!$G:$I,3,0)*$V653+VLOOKUP(AX$14&amp;"-est-"&amp;$G653,Equations!$G:$I,3,0)*(1/$W653)+VLOOKUP(AX$14&amp;"-imc-"&amp;$G653,Equations!$G:$I,3,0)*(1/$Q653)))</f>
        <v/>
      </c>
      <c r="AY653" s="10" t="str">
        <f>IF($AB653="","",IF(OR($V653&lt;2.7,$V653&gt;90),"Age OOR",AX653-1.6449*VLOOKUP(AX$14&amp;"-rse-"&amp;$G653,Equations!$G:$I,3,0)))</f>
        <v/>
      </c>
      <c r="AZ653" s="10" t="str">
        <f>IF($AB653="","",IF(OR($V653&lt;2.7,$V653&gt;90),"Age OOR",AX653+1.6449*VLOOKUP(AX$14&amp;"-rse-"&amp;$G653,Equations!$G:$I,3,0)))</f>
        <v/>
      </c>
      <c r="BA653" s="10" t="str">
        <f t="shared" si="240"/>
        <v/>
      </c>
      <c r="BB653" s="10" t="str">
        <f>IF($AB653="","",IF(OR($V653&lt;2.7,$V653&gt;90),"Age OOR",($AB653-AX653)/VLOOKUP(AX$14&amp;"-rse-"&amp;$G653,Equations!$G:$I,3,0)))</f>
        <v/>
      </c>
      <c r="BC653" s="10" t="str">
        <f>IF($AC653="","",IF(OR($V653&lt;2.7,$V653&gt;90),"Age OOR",VLOOKUP(BC$14&amp;"-int-"&amp;$H653,Equations!$G:$I,3,0)+VLOOKUP(BC$14&amp;"-sexo-"&amp;$H653,Equations!$G:$I,3,0)*$U653+VLOOKUP(BC$14&amp;"-edad-"&amp;$H653,Equations!$G:$I,3,0)*$V653+VLOOKUP(BC$14&amp;"-est-"&amp;$H653,Equations!$G:$I,3,0)*(1/$W653)+VLOOKUP(BC$14&amp;"-imc-"&amp;$H653,Equations!$G:$I,3,0)*(1/$Q653)))</f>
        <v/>
      </c>
      <c r="BD653" s="10" t="str">
        <f>IF($AC653="","",IF(OR($V653&lt;2.7,$V653&gt;90),"Age OOR",BC653-1.6449*VLOOKUP(BC$14&amp;"-rse-"&amp;$H653,Equations!$G:$I,3,0)))</f>
        <v/>
      </c>
      <c r="BE653" s="10" t="str">
        <f>IF($AC653="","",IF(OR($V653&lt;2.7,$V653&gt;90),"Age OOR",BC653+1.6449*VLOOKUP(BC$14&amp;"-rse-"&amp;$H653,Equations!$G:$I,3,0)))</f>
        <v/>
      </c>
      <c r="BF653" s="10" t="str">
        <f t="shared" si="241"/>
        <v/>
      </c>
      <c r="BG653" s="10" t="str">
        <f>IF($AC653="","",IF(OR($V653&lt;2.7,$V653&gt;90),"Age OOR",($AC653-BC653)/VLOOKUP(BC$14&amp;"-rse-"&amp;$H653,Equations!$G:$I,3,0)))</f>
        <v/>
      </c>
      <c r="BH653" s="10" t="str">
        <f>IF($AD653="","",IF(OR($V653&lt;2.7,$V653&gt;90),"Age OOR",VLOOKUP(BH$14&amp;"-int-"&amp;$I653,Equations!$G:$I,3,0)+VLOOKUP(BH$14&amp;"-sexo-"&amp;$I653,Equations!$G:$I,3,0)*$U653+VLOOKUP(BH$14&amp;"-edad-"&amp;$I653,Equations!$G:$I,3,0)*$V653+VLOOKUP(BH$14&amp;"-est-"&amp;$I653,Equations!$G:$I,3,0)*(1/$W653)+VLOOKUP(BH$14&amp;"-imc-"&amp;$I653,Equations!$G:$I,3,0)*(1/$Q653)))</f>
        <v/>
      </c>
      <c r="BI653" s="10" t="str">
        <f>IF($AD653="","",IF(OR($V653&lt;2.7,$V653&gt;90),"Age OOR",BH653-1.6449*VLOOKUP(BH$14&amp;"-rse-"&amp;$I653,Equations!$G:$I,3,0)))</f>
        <v/>
      </c>
      <c r="BJ653" s="10" t="str">
        <f>IF($AD653="","",IF(OR($V653&lt;2.7,$V653&gt;90),"Age OOR",BH653+1.6449*VLOOKUP(BH$14&amp;"-rse-"&amp;$I653,Equations!$G:$I,3,0)))</f>
        <v/>
      </c>
      <c r="BK653" s="10" t="str">
        <f t="shared" si="242"/>
        <v/>
      </c>
      <c r="BL653" s="10" t="str">
        <f>IF($AD653="","",IF(OR($V653&lt;2.7,$V653&gt;90),"Age OOR",($AD653-BH653)/VLOOKUP(BH$14&amp;"-rse-"&amp;$I653,Equations!$G:$I,3,0)))</f>
        <v/>
      </c>
      <c r="BM653" s="10" t="str">
        <f>IF($AE653="","",IF(OR($V653&lt;2.7,$V653&gt;90),"Age OOR",VLOOKUP(BM$14&amp;"-int-"&amp;$J653,Equations!$G:$I,3,0)+VLOOKUP(BM$14&amp;"-sexo-"&amp;$J653,Equations!$G:$I,3,0)*$U653+VLOOKUP(BM$14&amp;"-edad-"&amp;$J653,Equations!$G:$I,3,0)*$V653+VLOOKUP(BM$14&amp;"-est-"&amp;$J653,Equations!$G:$I,3,0)*(1/$W653)+VLOOKUP(BM$14&amp;"-imc-"&amp;$J653,Equations!$G:$I,3,0)*(1/$Q653)))</f>
        <v/>
      </c>
      <c r="BN653" s="10" t="str">
        <f>IF($AE653="","",IF(OR($V653&lt;2.7,$V653&gt;90),"Age OOR",BM653-1.6449*VLOOKUP(BM$14&amp;"-rse-"&amp;$J653,Equations!$G:$I,3,0)))</f>
        <v/>
      </c>
      <c r="BO653" s="10" t="str">
        <f>IF($AE653="","",IF(OR($V653&lt;2.7,$V653&gt;90),"Age OOR",BM653+1.6449*VLOOKUP(BM$14&amp;"-rse-"&amp;$J653,Equations!$G:$I,3,0)))</f>
        <v/>
      </c>
      <c r="BP653" s="10" t="str">
        <f t="shared" si="243"/>
        <v/>
      </c>
      <c r="BQ653" s="10" t="str">
        <f>IF($AE653="","",IF(OR($V653&lt;2.7,$V653&gt;90),"Age OOR",($AE653-BM653)/VLOOKUP(BM$14&amp;"-rse-"&amp;$J653,Equations!$G:$I,3,0)))</f>
        <v/>
      </c>
      <c r="BR653" s="10" t="str">
        <f>IF($AF653="","",IF(OR($V653&lt;2.7,$V653&gt;90),"Age OOR",VLOOKUP(BR$14&amp;"-int-"&amp;$K653,Equations!$G:$I,3,0)+VLOOKUP(BR$14&amp;"-sexo-"&amp;$K653,Equations!$G:$I,3,0)*$U653+VLOOKUP(BR$14&amp;"-edad-"&amp;$K653,Equations!$G:$I,3,0)*$V653+VLOOKUP(BR$14&amp;"-est-"&amp;$K653,Equations!$G:$I,3,0)*(1/$W653)+VLOOKUP(BR$14&amp;"-imc-"&amp;$K653,Equations!$G:$I,3,0)*(1/$Q653)))</f>
        <v/>
      </c>
      <c r="BS653" s="10" t="str">
        <f>IF($AF653="","",IF(OR($V653&lt;2.7,$V653&gt;90),"Age OOR",BR653-1.6449*VLOOKUP(BR$14&amp;"-rse-"&amp;$K653,Equations!$G:$I,3,0)))</f>
        <v/>
      </c>
      <c r="BT653" s="10" t="str">
        <f>IF($AF653="","",IF(OR($V653&lt;2.7,$V653&gt;90),"Age OOR",BR653+1.6449*VLOOKUP(BR$14&amp;"-rse-"&amp;$K653,Equations!$G:$I,3,0)))</f>
        <v/>
      </c>
      <c r="BU653" s="10" t="str">
        <f t="shared" si="244"/>
        <v/>
      </c>
      <c r="BV653" s="10" t="str">
        <f>IF($AF653="","",IF(OR($V653&lt;2.7,$V653&gt;90),"Age OOR",($AF653-BR653)/VLOOKUP(BR$14&amp;"-rse-"&amp;$K653,Equations!$G:$I,3,0)))</f>
        <v/>
      </c>
      <c r="BW653" s="10" t="str">
        <f>IF($AG653="","",IF(OR($V653&lt;2.7,$V653&gt;90),"Age OOR",VLOOKUP(BW$14&amp;"-int-"&amp;$L653,Equations!$G:$I,3,0)+VLOOKUP(BW$14&amp;"-sexo-"&amp;$L653,Equations!$G:$I,3,0)*$U653+VLOOKUP(BW$14&amp;"-edad-"&amp;$L653,Equations!$G:$I,3,0)*$V653+VLOOKUP(BW$14&amp;"-est-"&amp;$L653,Equations!$G:$I,3,0)*(1/$W653)+VLOOKUP(BW$14&amp;"-imc-"&amp;$L653,Equations!$G:$I,3,0)*(1/$Q653)))</f>
        <v/>
      </c>
      <c r="BX653" s="10" t="str">
        <f>IF($AG653="","",IF(OR($V653&lt;2.7,$V653&gt;90),"Age OOR",BW653-1.6449*VLOOKUP(BW$14&amp;"-rse-"&amp;$L653,Equations!$G:$I,3,0)))</f>
        <v/>
      </c>
      <c r="BY653" s="10" t="str">
        <f>IF($AG653="","",IF(OR($V653&lt;2.7,$V653&gt;90),"Age OOR",BW653+1.6449*VLOOKUP(BW$14&amp;"-rse-"&amp;$L653,Equations!$G:$I,3,0)))</f>
        <v/>
      </c>
      <c r="BZ653" s="10" t="str">
        <f t="shared" si="245"/>
        <v/>
      </c>
      <c r="CA653" s="10" t="str">
        <f>IF($AG653="","",IF(OR($V653&lt;2.7,$V653&gt;90),"Age OOR",($AG653-BW653)/VLOOKUP(BW$14&amp;"-rse-"&amp;$L653,Equations!$G:$I,3,0)))</f>
        <v/>
      </c>
      <c r="CB653" s="10" t="str">
        <f>IF($AH653="","",IF(OR($V653&lt;2.7,$V653&gt;90),"Age OOR",VLOOKUP(CB$14&amp;"-int-"&amp;$M653,Equations!$G:$I,3,0)+VLOOKUP(CB$14&amp;"-sexo-"&amp;$M653,Equations!$G:$I,3,0)*$U653+VLOOKUP(CB$14&amp;"-edad-"&amp;$M653,Equations!$G:$I,3,0)*$V653+VLOOKUP(CB$14&amp;"-est-"&amp;$M653,Equations!$G:$I,3,0)*(1/$W653)+VLOOKUP(CB$14&amp;"-imc-"&amp;$M653,Equations!$G:$I,3,0)*(1/$Q653)))</f>
        <v/>
      </c>
      <c r="CC653" s="10" t="str">
        <f>IF($AH653="","",IF(OR($V653&lt;2.7,$V653&gt;90),"Age OOR",CB653-1.6449*VLOOKUP(CB$14&amp;"-rse-"&amp;$M653,Equations!$G:$I,3,0)))</f>
        <v/>
      </c>
      <c r="CD653" s="10" t="str">
        <f>IF($AH653="","",IF(OR($V653&lt;2.7,$V653&gt;90),"Age OOR",CB653+1.6449*VLOOKUP(CB$14&amp;"-rse-"&amp;$M653,Equations!$G:$I,3,0)))</f>
        <v/>
      </c>
      <c r="CE653" s="10" t="str">
        <f t="shared" si="246"/>
        <v/>
      </c>
      <c r="CF653" s="10" t="str">
        <f>IF($AH653="","",IF(OR($V653&lt;2.7,$V653&gt;90),"Age OOR",($AH653-CB653)/VLOOKUP(CB$14&amp;"-rse-"&amp;$M653,Equations!$G:$I,3,0)))</f>
        <v/>
      </c>
      <c r="CG653" s="10" t="str">
        <f>IF($AI653="","",IF(OR($V653&lt;2.7,$V653&gt;90),"Age OOR",VLOOKUP(CG$14&amp;"-int-"&amp;$N653,Equations!$G:$I,3,0)+VLOOKUP(CG$14&amp;"-sexo-"&amp;$N653,Equations!$G:$I,3,0)*$U653+VLOOKUP(CG$14&amp;"-edad-"&amp;$N653,Equations!$G:$I,3,0)*$V653+VLOOKUP(CG$14&amp;"-est-"&amp;$N653,Equations!$G:$I,3,0)*(1/$W653)+VLOOKUP(CG$14&amp;"-imc-"&amp;$N653,Equations!$G:$I,3,0)*(1/$Q653)))</f>
        <v/>
      </c>
      <c r="CH653" s="10" t="str">
        <f>IF($AI653="","",IF(OR($V653&lt;2.7,$V653&gt;90),"Age OOR",CG653-1.6449*VLOOKUP(CG$14&amp;"-rse-"&amp;$N653,Equations!$G:$I,3,0)))</f>
        <v/>
      </c>
      <c r="CI653" s="10" t="str">
        <f>IF($AI653="","",IF(OR($V653&lt;2.7,$V653&gt;90),"Age OOR",CG653+1.6449*VLOOKUP(CG$14&amp;"-rse-"&amp;$N653,Equations!$G:$I,3,0)))</f>
        <v/>
      </c>
      <c r="CJ653" s="10" t="str">
        <f t="shared" si="247"/>
        <v/>
      </c>
      <c r="CK653" s="10" t="str">
        <f>IF($AI653="","",IF(OR($V653&lt;2.7,$V653&gt;90),"Age OOR",($AI653-CG653)/VLOOKUP(CG$14&amp;"-rse-"&amp;$N653,Equations!$G:$I,3,0)))</f>
        <v/>
      </c>
      <c r="CL653" s="10" t="str">
        <f>IF($AJ653="","",IF(OR($V653&lt;2.7,$V653&gt;90),"Age OOR",VLOOKUP(CL$14&amp;"-int-"&amp;$O653,Equations!$G:$I,3,0)+VLOOKUP(CL$14&amp;"-sexo-"&amp;$O653,Equations!$G:$I,3,0)*$U653+VLOOKUP(CL$14&amp;"-edad-"&amp;$O653,Equations!$G:$I,3,0)*$V653+VLOOKUP(CL$14&amp;"-est-"&amp;$O653,Equations!$G:$I,3,0)*(1/$W653)+VLOOKUP(CL$14&amp;"-imc-"&amp;$O653,Equations!$G:$I,3,0)*(1/$Q653)))</f>
        <v/>
      </c>
      <c r="CM653" s="10" t="str">
        <f>IF($AJ653="","",IF(OR($V653&lt;2.7,$V653&gt;90),"Age OOR",CL653-1.6449*VLOOKUP(CL$14&amp;"-rse-"&amp;$O653,Equations!$G:$I,3,0)))</f>
        <v/>
      </c>
      <c r="CN653" s="10" t="str">
        <f>IF($AJ653="","",IF(OR($V653&lt;2.7,$V653&gt;90),"Age OOR",CL653+1.6449*VLOOKUP(CL$14&amp;"-rse-"&amp;$O653,Equations!$G:$I,3,0)))</f>
        <v/>
      </c>
      <c r="CO653" s="10" t="str">
        <f t="shared" si="248"/>
        <v/>
      </c>
      <c r="CP653" s="10" t="str">
        <f>IF($AJ653="","",IF(OR($V653&lt;2.7,$V653&gt;90),"Age OOR",($AJ653-CL653)/VLOOKUP(CL$14&amp;"-rse-"&amp;$O653,Equations!$G:$I,3,0)))</f>
        <v/>
      </c>
      <c r="CQ653" s="10" t="str">
        <f>IF($AK653="","",IF(OR($V653&lt;2.7,$V653&gt;90),"Age OOR",EXP(VLOOKUP(CQ$14&amp;"-int-"&amp;$P653,Equations!$G:$I,3,0)+VLOOKUP(CQ$14&amp;"-sexo-"&amp;$P653,Equations!$G:$I,3,0)*$U653+VLOOKUP(CQ$14&amp;"-edad-"&amp;$P653,Equations!$G:$I,3,0)*$V653+VLOOKUP(CQ$14&amp;"-est-"&amp;$P653,Equations!$G:$I,3,0)*(1/$W653)+VLOOKUP(CQ$14&amp;"-imc-"&amp;$P653,Equations!$G:$I,3,0)*(1/$Q653))))</f>
        <v/>
      </c>
      <c r="CR653" s="10" t="str">
        <f>IF($AK653="","",IF(OR($V653&lt;2.7,$V653&gt;90),"Age OOR",EXP(LN(CQ653)-1.6449*VLOOKUP(CQ$14&amp;"-rse-"&amp;$P653,Equations!$G:$I,3,0))))</f>
        <v/>
      </c>
      <c r="CS653" s="10" t="str">
        <f>IF($AK653="","",IF(OR($V653&lt;2.7,$V653&gt;90),"Age OOR",EXP(LN(CQ653)+1.6449*VLOOKUP(CQ$14&amp;"-rse-"&amp;$P653,Equations!$G:$I,3,0))))</f>
        <v/>
      </c>
      <c r="CT653" s="10" t="str">
        <f t="shared" si="249"/>
        <v/>
      </c>
      <c r="CU653" s="10" t="str">
        <f>IF($AK653="","",IF(OR($V653&lt;2.7,$V653&gt;90),"Age OOR",(LN($AK653)-LN(CQ653))/VLOOKUP(CQ$14&amp;"-rse-"&amp;$P653,Equations!$G:$I,3,0)))</f>
        <v/>
      </c>
      <c r="CV653" s="47"/>
      <c r="DL653" s="54"/>
    </row>
    <row r="654" spans="5:116" x14ac:dyDescent="0.2">
      <c r="E654" s="23" t="str">
        <f t="shared" si="225"/>
        <v>Age out of range</v>
      </c>
      <c r="F654" s="23" t="str">
        <f t="shared" si="226"/>
        <v>Age out of range</v>
      </c>
      <c r="G654" s="23" t="str">
        <f t="shared" si="227"/>
        <v>Age out of range</v>
      </c>
      <c r="H654" s="23" t="str">
        <f t="shared" si="228"/>
        <v>Age out of range</v>
      </c>
      <c r="I654" s="23" t="str">
        <f t="shared" si="229"/>
        <v>Age out of range</v>
      </c>
      <c r="J654" s="23" t="str">
        <f t="shared" si="230"/>
        <v>Age out of range</v>
      </c>
      <c r="K654" s="23" t="str">
        <f t="shared" si="231"/>
        <v>Age out of range</v>
      </c>
      <c r="L654" s="23" t="str">
        <f t="shared" si="232"/>
        <v>Age out of range</v>
      </c>
      <c r="M654" s="23" t="str">
        <f t="shared" si="233"/>
        <v>Age out of range</v>
      </c>
      <c r="N654" s="23" t="str">
        <f t="shared" si="234"/>
        <v>Age out of range</v>
      </c>
      <c r="O654" s="23" t="str">
        <f t="shared" si="235"/>
        <v>Age out of range</v>
      </c>
      <c r="P654" s="23" t="str">
        <f t="shared" si="236"/>
        <v>Age out of range</v>
      </c>
      <c r="Q654" s="23" t="e">
        <f t="shared" si="237"/>
        <v>#DIV/0!</v>
      </c>
      <c r="R654" s="17"/>
      <c r="S654" s="23">
        <v>638</v>
      </c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7"/>
      <c r="AM654" s="47"/>
      <c r="AN654" s="10" t="str">
        <f>IF($Z654="","",IF(OR($V654&lt;2.7,$V654&gt;90),"Age OOR",VLOOKUP(AN$14&amp;"-int-"&amp;$E654,Equations!$G:$I,3,0)+VLOOKUP(AN$14&amp;"-sexo-"&amp;$E654,Equations!$G:$I,3,0)*$U654+VLOOKUP(AN$14&amp;"-edad-"&amp;$E654,Equations!$G:$I,3,0)*$V654+VLOOKUP(AN$14&amp;"-est-"&amp;$E654,Equations!$G:$I,3,0)*(1/$W654)+VLOOKUP(AN$14&amp;"-imc-"&amp;$E654,Equations!$G:$I,3,0)*(1/$Q654)))</f>
        <v/>
      </c>
      <c r="AO654" s="10" t="str">
        <f>IF($Z654="","",IF(OR($V654&lt;2.7,$V654&gt;90),"Age OOR",AN654-1.6449*VLOOKUP(AN$14&amp;"-rse-"&amp;$E654,Equations!$G:$I,3,0)))</f>
        <v/>
      </c>
      <c r="AP654" s="10" t="str">
        <f>IF($Z654="","",IF(OR($V654&lt;2.7,$V654&gt;90),"Age OOR",AN654+1.6449*VLOOKUP(AN$14&amp;"-rse-"&amp;$E654,Equations!$G:$I,3,0)))</f>
        <v/>
      </c>
      <c r="AQ654" s="10" t="str">
        <f t="shared" si="238"/>
        <v/>
      </c>
      <c r="AR654" s="10" t="str">
        <f>IF($Z654="","",IF(OR($V654&lt;2.7,$V654&gt;90),"Age OOR",($Z654-AN654)/VLOOKUP(AN$14&amp;"-rse-"&amp;$E654,Equations!$G:$I,3,0)))</f>
        <v/>
      </c>
      <c r="AS654" s="10" t="str">
        <f>IF($AA654="","",IF(OR($V654&lt;2.7,$V654&gt;90),"Age OOR",VLOOKUP(AS$14&amp;"-int-"&amp;$F654,Equations!$G:$I,3,0)+VLOOKUP(AS$14&amp;"-sexo-"&amp;$F654,Equations!$G:$I,3,0)*$U654+VLOOKUP(AS$14&amp;"-edad-"&amp;$F654,Equations!$G:$I,3,0)*$V654+VLOOKUP(AS$14&amp;"-est-"&amp;$F654,Equations!$G:$I,3,0)*(1/$W654)+VLOOKUP(AS$14&amp;"-imc-"&amp;$F654,Equations!$G:$I,3,0)*(1/$Q654)))</f>
        <v/>
      </c>
      <c r="AT654" s="10" t="str">
        <f>IF($AA654="","",IF(OR($V654&lt;2.7,$V654&gt;90),"Age OOR",AS654-1.6449*VLOOKUP(AS$14&amp;"-rse-"&amp;$F654,Equations!$G:$I,3,0)))</f>
        <v/>
      </c>
      <c r="AU654" s="10" t="str">
        <f>IF($AA654="","",IF(OR($V654&lt;2.7,$V654&gt;90),"Age OOR",AS654+1.6449*VLOOKUP(AS$14&amp;"-rse-"&amp;$F654,Equations!$G:$I,3,0)))</f>
        <v/>
      </c>
      <c r="AV654" s="10" t="str">
        <f t="shared" si="239"/>
        <v/>
      </c>
      <c r="AW654" s="10" t="str">
        <f>IF($AA654="","",IF(OR($V654&lt;2.7,$V654&gt;90),"Age OOR",($AA654-AS654)/VLOOKUP(AS$14&amp;"-rse-"&amp;$F654,Equations!$G:$I,3,0)))</f>
        <v/>
      </c>
      <c r="AX654" s="10" t="str">
        <f>IF($AB654="","",IF(OR($V654&lt;2.7,$V654&gt;90),"Age OOR",VLOOKUP(AX$14&amp;"-int-"&amp;$G654,Equations!$G:$I,3,0)+VLOOKUP(AX$14&amp;"-sexo-"&amp;$G654,Equations!$G:$I,3,0)*$U654+VLOOKUP(AX$14&amp;"-edad-"&amp;$G654,Equations!$G:$I,3,0)*$V654+VLOOKUP(AX$14&amp;"-est-"&amp;$G654,Equations!$G:$I,3,0)*(1/$W654)+VLOOKUP(AX$14&amp;"-imc-"&amp;$G654,Equations!$G:$I,3,0)*(1/$Q654)))</f>
        <v/>
      </c>
      <c r="AY654" s="10" t="str">
        <f>IF($AB654="","",IF(OR($V654&lt;2.7,$V654&gt;90),"Age OOR",AX654-1.6449*VLOOKUP(AX$14&amp;"-rse-"&amp;$G654,Equations!$G:$I,3,0)))</f>
        <v/>
      </c>
      <c r="AZ654" s="10" t="str">
        <f>IF($AB654="","",IF(OR($V654&lt;2.7,$V654&gt;90),"Age OOR",AX654+1.6449*VLOOKUP(AX$14&amp;"-rse-"&amp;$G654,Equations!$G:$I,3,0)))</f>
        <v/>
      </c>
      <c r="BA654" s="10" t="str">
        <f t="shared" si="240"/>
        <v/>
      </c>
      <c r="BB654" s="10" t="str">
        <f>IF($AB654="","",IF(OR($V654&lt;2.7,$V654&gt;90),"Age OOR",($AB654-AX654)/VLOOKUP(AX$14&amp;"-rse-"&amp;$G654,Equations!$G:$I,3,0)))</f>
        <v/>
      </c>
      <c r="BC654" s="10" t="str">
        <f>IF($AC654="","",IF(OR($V654&lt;2.7,$V654&gt;90),"Age OOR",VLOOKUP(BC$14&amp;"-int-"&amp;$H654,Equations!$G:$I,3,0)+VLOOKUP(BC$14&amp;"-sexo-"&amp;$H654,Equations!$G:$I,3,0)*$U654+VLOOKUP(BC$14&amp;"-edad-"&amp;$H654,Equations!$G:$I,3,0)*$V654+VLOOKUP(BC$14&amp;"-est-"&amp;$H654,Equations!$G:$I,3,0)*(1/$W654)+VLOOKUP(BC$14&amp;"-imc-"&amp;$H654,Equations!$G:$I,3,0)*(1/$Q654)))</f>
        <v/>
      </c>
      <c r="BD654" s="10" t="str">
        <f>IF($AC654="","",IF(OR($V654&lt;2.7,$V654&gt;90),"Age OOR",BC654-1.6449*VLOOKUP(BC$14&amp;"-rse-"&amp;$H654,Equations!$G:$I,3,0)))</f>
        <v/>
      </c>
      <c r="BE654" s="10" t="str">
        <f>IF($AC654="","",IF(OR($V654&lt;2.7,$V654&gt;90),"Age OOR",BC654+1.6449*VLOOKUP(BC$14&amp;"-rse-"&amp;$H654,Equations!$G:$I,3,0)))</f>
        <v/>
      </c>
      <c r="BF654" s="10" t="str">
        <f t="shared" si="241"/>
        <v/>
      </c>
      <c r="BG654" s="10" t="str">
        <f>IF($AC654="","",IF(OR($V654&lt;2.7,$V654&gt;90),"Age OOR",($AC654-BC654)/VLOOKUP(BC$14&amp;"-rse-"&amp;$H654,Equations!$G:$I,3,0)))</f>
        <v/>
      </c>
      <c r="BH654" s="10" t="str">
        <f>IF($AD654="","",IF(OR($V654&lt;2.7,$V654&gt;90),"Age OOR",VLOOKUP(BH$14&amp;"-int-"&amp;$I654,Equations!$G:$I,3,0)+VLOOKUP(BH$14&amp;"-sexo-"&amp;$I654,Equations!$G:$I,3,0)*$U654+VLOOKUP(BH$14&amp;"-edad-"&amp;$I654,Equations!$G:$I,3,0)*$V654+VLOOKUP(BH$14&amp;"-est-"&amp;$I654,Equations!$G:$I,3,0)*(1/$W654)+VLOOKUP(BH$14&amp;"-imc-"&amp;$I654,Equations!$G:$I,3,0)*(1/$Q654)))</f>
        <v/>
      </c>
      <c r="BI654" s="10" t="str">
        <f>IF($AD654="","",IF(OR($V654&lt;2.7,$V654&gt;90),"Age OOR",BH654-1.6449*VLOOKUP(BH$14&amp;"-rse-"&amp;$I654,Equations!$G:$I,3,0)))</f>
        <v/>
      </c>
      <c r="BJ654" s="10" t="str">
        <f>IF($AD654="","",IF(OR($V654&lt;2.7,$V654&gt;90),"Age OOR",BH654+1.6449*VLOOKUP(BH$14&amp;"-rse-"&amp;$I654,Equations!$G:$I,3,0)))</f>
        <v/>
      </c>
      <c r="BK654" s="10" t="str">
        <f t="shared" si="242"/>
        <v/>
      </c>
      <c r="BL654" s="10" t="str">
        <f>IF($AD654="","",IF(OR($V654&lt;2.7,$V654&gt;90),"Age OOR",($AD654-BH654)/VLOOKUP(BH$14&amp;"-rse-"&amp;$I654,Equations!$G:$I,3,0)))</f>
        <v/>
      </c>
      <c r="BM654" s="10" t="str">
        <f>IF($AE654="","",IF(OR($V654&lt;2.7,$V654&gt;90),"Age OOR",VLOOKUP(BM$14&amp;"-int-"&amp;$J654,Equations!$G:$I,3,0)+VLOOKUP(BM$14&amp;"-sexo-"&amp;$J654,Equations!$G:$I,3,0)*$U654+VLOOKUP(BM$14&amp;"-edad-"&amp;$J654,Equations!$G:$I,3,0)*$V654+VLOOKUP(BM$14&amp;"-est-"&amp;$J654,Equations!$G:$I,3,0)*(1/$W654)+VLOOKUP(BM$14&amp;"-imc-"&amp;$J654,Equations!$G:$I,3,0)*(1/$Q654)))</f>
        <v/>
      </c>
      <c r="BN654" s="10" t="str">
        <f>IF($AE654="","",IF(OR($V654&lt;2.7,$V654&gt;90),"Age OOR",BM654-1.6449*VLOOKUP(BM$14&amp;"-rse-"&amp;$J654,Equations!$G:$I,3,0)))</f>
        <v/>
      </c>
      <c r="BO654" s="10" t="str">
        <f>IF($AE654="","",IF(OR($V654&lt;2.7,$V654&gt;90),"Age OOR",BM654+1.6449*VLOOKUP(BM$14&amp;"-rse-"&amp;$J654,Equations!$G:$I,3,0)))</f>
        <v/>
      </c>
      <c r="BP654" s="10" t="str">
        <f t="shared" si="243"/>
        <v/>
      </c>
      <c r="BQ654" s="10" t="str">
        <f>IF($AE654="","",IF(OR($V654&lt;2.7,$V654&gt;90),"Age OOR",($AE654-BM654)/VLOOKUP(BM$14&amp;"-rse-"&amp;$J654,Equations!$G:$I,3,0)))</f>
        <v/>
      </c>
      <c r="BR654" s="10" t="str">
        <f>IF($AF654="","",IF(OR($V654&lt;2.7,$V654&gt;90),"Age OOR",VLOOKUP(BR$14&amp;"-int-"&amp;$K654,Equations!$G:$I,3,0)+VLOOKUP(BR$14&amp;"-sexo-"&amp;$K654,Equations!$G:$I,3,0)*$U654+VLOOKUP(BR$14&amp;"-edad-"&amp;$K654,Equations!$G:$I,3,0)*$V654+VLOOKUP(BR$14&amp;"-est-"&amp;$K654,Equations!$G:$I,3,0)*(1/$W654)+VLOOKUP(BR$14&amp;"-imc-"&amp;$K654,Equations!$G:$I,3,0)*(1/$Q654)))</f>
        <v/>
      </c>
      <c r="BS654" s="10" t="str">
        <f>IF($AF654="","",IF(OR($V654&lt;2.7,$V654&gt;90),"Age OOR",BR654-1.6449*VLOOKUP(BR$14&amp;"-rse-"&amp;$K654,Equations!$G:$I,3,0)))</f>
        <v/>
      </c>
      <c r="BT654" s="10" t="str">
        <f>IF($AF654="","",IF(OR($V654&lt;2.7,$V654&gt;90),"Age OOR",BR654+1.6449*VLOOKUP(BR$14&amp;"-rse-"&amp;$K654,Equations!$G:$I,3,0)))</f>
        <v/>
      </c>
      <c r="BU654" s="10" t="str">
        <f t="shared" si="244"/>
        <v/>
      </c>
      <c r="BV654" s="10" t="str">
        <f>IF($AF654="","",IF(OR($V654&lt;2.7,$V654&gt;90),"Age OOR",($AF654-BR654)/VLOOKUP(BR$14&amp;"-rse-"&amp;$K654,Equations!$G:$I,3,0)))</f>
        <v/>
      </c>
      <c r="BW654" s="10" t="str">
        <f>IF($AG654="","",IF(OR($V654&lt;2.7,$V654&gt;90),"Age OOR",VLOOKUP(BW$14&amp;"-int-"&amp;$L654,Equations!$G:$I,3,0)+VLOOKUP(BW$14&amp;"-sexo-"&amp;$L654,Equations!$G:$I,3,0)*$U654+VLOOKUP(BW$14&amp;"-edad-"&amp;$L654,Equations!$G:$I,3,0)*$V654+VLOOKUP(BW$14&amp;"-est-"&amp;$L654,Equations!$G:$I,3,0)*(1/$W654)+VLOOKUP(BW$14&amp;"-imc-"&amp;$L654,Equations!$G:$I,3,0)*(1/$Q654)))</f>
        <v/>
      </c>
      <c r="BX654" s="10" t="str">
        <f>IF($AG654="","",IF(OR($V654&lt;2.7,$V654&gt;90),"Age OOR",BW654-1.6449*VLOOKUP(BW$14&amp;"-rse-"&amp;$L654,Equations!$G:$I,3,0)))</f>
        <v/>
      </c>
      <c r="BY654" s="10" t="str">
        <f>IF($AG654="","",IF(OR($V654&lt;2.7,$V654&gt;90),"Age OOR",BW654+1.6449*VLOOKUP(BW$14&amp;"-rse-"&amp;$L654,Equations!$G:$I,3,0)))</f>
        <v/>
      </c>
      <c r="BZ654" s="10" t="str">
        <f t="shared" si="245"/>
        <v/>
      </c>
      <c r="CA654" s="10" t="str">
        <f>IF($AG654="","",IF(OR($V654&lt;2.7,$V654&gt;90),"Age OOR",($AG654-BW654)/VLOOKUP(BW$14&amp;"-rse-"&amp;$L654,Equations!$G:$I,3,0)))</f>
        <v/>
      </c>
      <c r="CB654" s="10" t="str">
        <f>IF($AH654="","",IF(OR($V654&lt;2.7,$V654&gt;90),"Age OOR",VLOOKUP(CB$14&amp;"-int-"&amp;$M654,Equations!$G:$I,3,0)+VLOOKUP(CB$14&amp;"-sexo-"&amp;$M654,Equations!$G:$I,3,0)*$U654+VLOOKUP(CB$14&amp;"-edad-"&amp;$M654,Equations!$G:$I,3,0)*$V654+VLOOKUP(CB$14&amp;"-est-"&amp;$M654,Equations!$G:$I,3,0)*(1/$W654)+VLOOKUP(CB$14&amp;"-imc-"&amp;$M654,Equations!$G:$I,3,0)*(1/$Q654)))</f>
        <v/>
      </c>
      <c r="CC654" s="10" t="str">
        <f>IF($AH654="","",IF(OR($V654&lt;2.7,$V654&gt;90),"Age OOR",CB654-1.6449*VLOOKUP(CB$14&amp;"-rse-"&amp;$M654,Equations!$G:$I,3,0)))</f>
        <v/>
      </c>
      <c r="CD654" s="10" t="str">
        <f>IF($AH654="","",IF(OR($V654&lt;2.7,$V654&gt;90),"Age OOR",CB654+1.6449*VLOOKUP(CB$14&amp;"-rse-"&amp;$M654,Equations!$G:$I,3,0)))</f>
        <v/>
      </c>
      <c r="CE654" s="10" t="str">
        <f t="shared" si="246"/>
        <v/>
      </c>
      <c r="CF654" s="10" t="str">
        <f>IF($AH654="","",IF(OR($V654&lt;2.7,$V654&gt;90),"Age OOR",($AH654-CB654)/VLOOKUP(CB$14&amp;"-rse-"&amp;$M654,Equations!$G:$I,3,0)))</f>
        <v/>
      </c>
      <c r="CG654" s="10" t="str">
        <f>IF($AI654="","",IF(OR($V654&lt;2.7,$V654&gt;90),"Age OOR",VLOOKUP(CG$14&amp;"-int-"&amp;$N654,Equations!$G:$I,3,0)+VLOOKUP(CG$14&amp;"-sexo-"&amp;$N654,Equations!$G:$I,3,0)*$U654+VLOOKUP(CG$14&amp;"-edad-"&amp;$N654,Equations!$G:$I,3,0)*$V654+VLOOKUP(CG$14&amp;"-est-"&amp;$N654,Equations!$G:$I,3,0)*(1/$W654)+VLOOKUP(CG$14&amp;"-imc-"&amp;$N654,Equations!$G:$I,3,0)*(1/$Q654)))</f>
        <v/>
      </c>
      <c r="CH654" s="10" t="str">
        <f>IF($AI654="","",IF(OR($V654&lt;2.7,$V654&gt;90),"Age OOR",CG654-1.6449*VLOOKUP(CG$14&amp;"-rse-"&amp;$N654,Equations!$G:$I,3,0)))</f>
        <v/>
      </c>
      <c r="CI654" s="10" t="str">
        <f>IF($AI654="","",IF(OR($V654&lt;2.7,$V654&gt;90),"Age OOR",CG654+1.6449*VLOOKUP(CG$14&amp;"-rse-"&amp;$N654,Equations!$G:$I,3,0)))</f>
        <v/>
      </c>
      <c r="CJ654" s="10" t="str">
        <f t="shared" si="247"/>
        <v/>
      </c>
      <c r="CK654" s="10" t="str">
        <f>IF($AI654="","",IF(OR($V654&lt;2.7,$V654&gt;90),"Age OOR",($AI654-CG654)/VLOOKUP(CG$14&amp;"-rse-"&amp;$N654,Equations!$G:$I,3,0)))</f>
        <v/>
      </c>
      <c r="CL654" s="10" t="str">
        <f>IF($AJ654="","",IF(OR($V654&lt;2.7,$V654&gt;90),"Age OOR",VLOOKUP(CL$14&amp;"-int-"&amp;$O654,Equations!$G:$I,3,0)+VLOOKUP(CL$14&amp;"-sexo-"&amp;$O654,Equations!$G:$I,3,0)*$U654+VLOOKUP(CL$14&amp;"-edad-"&amp;$O654,Equations!$G:$I,3,0)*$V654+VLOOKUP(CL$14&amp;"-est-"&amp;$O654,Equations!$G:$I,3,0)*(1/$W654)+VLOOKUP(CL$14&amp;"-imc-"&amp;$O654,Equations!$G:$I,3,0)*(1/$Q654)))</f>
        <v/>
      </c>
      <c r="CM654" s="10" t="str">
        <f>IF($AJ654="","",IF(OR($V654&lt;2.7,$V654&gt;90),"Age OOR",CL654-1.6449*VLOOKUP(CL$14&amp;"-rse-"&amp;$O654,Equations!$G:$I,3,0)))</f>
        <v/>
      </c>
      <c r="CN654" s="10" t="str">
        <f>IF($AJ654="","",IF(OR($V654&lt;2.7,$V654&gt;90),"Age OOR",CL654+1.6449*VLOOKUP(CL$14&amp;"-rse-"&amp;$O654,Equations!$G:$I,3,0)))</f>
        <v/>
      </c>
      <c r="CO654" s="10" t="str">
        <f t="shared" si="248"/>
        <v/>
      </c>
      <c r="CP654" s="10" t="str">
        <f>IF($AJ654="","",IF(OR($V654&lt;2.7,$V654&gt;90),"Age OOR",($AJ654-CL654)/VLOOKUP(CL$14&amp;"-rse-"&amp;$O654,Equations!$G:$I,3,0)))</f>
        <v/>
      </c>
      <c r="CQ654" s="10" t="str">
        <f>IF($AK654="","",IF(OR($V654&lt;2.7,$V654&gt;90),"Age OOR",EXP(VLOOKUP(CQ$14&amp;"-int-"&amp;$P654,Equations!$G:$I,3,0)+VLOOKUP(CQ$14&amp;"-sexo-"&amp;$P654,Equations!$G:$I,3,0)*$U654+VLOOKUP(CQ$14&amp;"-edad-"&amp;$P654,Equations!$G:$I,3,0)*$V654+VLOOKUP(CQ$14&amp;"-est-"&amp;$P654,Equations!$G:$I,3,0)*(1/$W654)+VLOOKUP(CQ$14&amp;"-imc-"&amp;$P654,Equations!$G:$I,3,0)*(1/$Q654))))</f>
        <v/>
      </c>
      <c r="CR654" s="10" t="str">
        <f>IF($AK654="","",IF(OR($V654&lt;2.7,$V654&gt;90),"Age OOR",EXP(LN(CQ654)-1.6449*VLOOKUP(CQ$14&amp;"-rse-"&amp;$P654,Equations!$G:$I,3,0))))</f>
        <v/>
      </c>
      <c r="CS654" s="10" t="str">
        <f>IF($AK654="","",IF(OR($V654&lt;2.7,$V654&gt;90),"Age OOR",EXP(LN(CQ654)+1.6449*VLOOKUP(CQ$14&amp;"-rse-"&amp;$P654,Equations!$G:$I,3,0))))</f>
        <v/>
      </c>
      <c r="CT654" s="10" t="str">
        <f t="shared" si="249"/>
        <v/>
      </c>
      <c r="CU654" s="10" t="str">
        <f>IF($AK654="","",IF(OR($V654&lt;2.7,$V654&gt;90),"Age OOR",(LN($AK654)-LN(CQ654))/VLOOKUP(CQ$14&amp;"-rse-"&amp;$P654,Equations!$G:$I,3,0)))</f>
        <v/>
      </c>
      <c r="CV654" s="47"/>
    </row>
    <row r="655" spans="5:116" x14ac:dyDescent="0.2">
      <c r="E655" s="23" t="str">
        <f t="shared" si="225"/>
        <v>Age out of range</v>
      </c>
      <c r="F655" s="23" t="str">
        <f t="shared" si="226"/>
        <v>Age out of range</v>
      </c>
      <c r="G655" s="23" t="str">
        <f t="shared" si="227"/>
        <v>Age out of range</v>
      </c>
      <c r="H655" s="23" t="str">
        <f t="shared" si="228"/>
        <v>Age out of range</v>
      </c>
      <c r="I655" s="23" t="str">
        <f t="shared" si="229"/>
        <v>Age out of range</v>
      </c>
      <c r="J655" s="23" t="str">
        <f t="shared" si="230"/>
        <v>Age out of range</v>
      </c>
      <c r="K655" s="23" t="str">
        <f t="shared" si="231"/>
        <v>Age out of range</v>
      </c>
      <c r="L655" s="23" t="str">
        <f t="shared" si="232"/>
        <v>Age out of range</v>
      </c>
      <c r="M655" s="23" t="str">
        <f t="shared" si="233"/>
        <v>Age out of range</v>
      </c>
      <c r="N655" s="23" t="str">
        <f t="shared" si="234"/>
        <v>Age out of range</v>
      </c>
      <c r="O655" s="23" t="str">
        <f t="shared" si="235"/>
        <v>Age out of range</v>
      </c>
      <c r="P655" s="23" t="str">
        <f t="shared" si="236"/>
        <v>Age out of range</v>
      </c>
      <c r="Q655" s="23" t="e">
        <f t="shared" si="237"/>
        <v>#DIV/0!</v>
      </c>
      <c r="R655" s="17"/>
      <c r="S655" s="23">
        <v>639</v>
      </c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7"/>
      <c r="AM655" s="47"/>
      <c r="AN655" s="10" t="str">
        <f>IF($Z655="","",IF(OR($V655&lt;2.7,$V655&gt;90),"Age OOR",VLOOKUP(AN$14&amp;"-int-"&amp;$E655,Equations!$G:$I,3,0)+VLOOKUP(AN$14&amp;"-sexo-"&amp;$E655,Equations!$G:$I,3,0)*$U655+VLOOKUP(AN$14&amp;"-edad-"&amp;$E655,Equations!$G:$I,3,0)*$V655+VLOOKUP(AN$14&amp;"-est-"&amp;$E655,Equations!$G:$I,3,0)*(1/$W655)+VLOOKUP(AN$14&amp;"-imc-"&amp;$E655,Equations!$G:$I,3,0)*(1/$Q655)))</f>
        <v/>
      </c>
      <c r="AO655" s="10" t="str">
        <f>IF($Z655="","",IF(OR($V655&lt;2.7,$V655&gt;90),"Age OOR",AN655-1.6449*VLOOKUP(AN$14&amp;"-rse-"&amp;$E655,Equations!$G:$I,3,0)))</f>
        <v/>
      </c>
      <c r="AP655" s="10" t="str">
        <f>IF($Z655="","",IF(OR($V655&lt;2.7,$V655&gt;90),"Age OOR",AN655+1.6449*VLOOKUP(AN$14&amp;"-rse-"&amp;$E655,Equations!$G:$I,3,0)))</f>
        <v/>
      </c>
      <c r="AQ655" s="10" t="str">
        <f t="shared" si="238"/>
        <v/>
      </c>
      <c r="AR655" s="10" t="str">
        <f>IF($Z655="","",IF(OR($V655&lt;2.7,$V655&gt;90),"Age OOR",($Z655-AN655)/VLOOKUP(AN$14&amp;"-rse-"&amp;$E655,Equations!$G:$I,3,0)))</f>
        <v/>
      </c>
      <c r="AS655" s="10" t="str">
        <f>IF($AA655="","",IF(OR($V655&lt;2.7,$V655&gt;90),"Age OOR",VLOOKUP(AS$14&amp;"-int-"&amp;$F655,Equations!$G:$I,3,0)+VLOOKUP(AS$14&amp;"-sexo-"&amp;$F655,Equations!$G:$I,3,0)*$U655+VLOOKUP(AS$14&amp;"-edad-"&amp;$F655,Equations!$G:$I,3,0)*$V655+VLOOKUP(AS$14&amp;"-est-"&amp;$F655,Equations!$G:$I,3,0)*(1/$W655)+VLOOKUP(AS$14&amp;"-imc-"&amp;$F655,Equations!$G:$I,3,0)*(1/$Q655)))</f>
        <v/>
      </c>
      <c r="AT655" s="10" t="str">
        <f>IF($AA655="","",IF(OR($V655&lt;2.7,$V655&gt;90),"Age OOR",AS655-1.6449*VLOOKUP(AS$14&amp;"-rse-"&amp;$F655,Equations!$G:$I,3,0)))</f>
        <v/>
      </c>
      <c r="AU655" s="10" t="str">
        <f>IF($AA655="","",IF(OR($V655&lt;2.7,$V655&gt;90),"Age OOR",AS655+1.6449*VLOOKUP(AS$14&amp;"-rse-"&amp;$F655,Equations!$G:$I,3,0)))</f>
        <v/>
      </c>
      <c r="AV655" s="10" t="str">
        <f t="shared" si="239"/>
        <v/>
      </c>
      <c r="AW655" s="10" t="str">
        <f>IF($AA655="","",IF(OR($V655&lt;2.7,$V655&gt;90),"Age OOR",($AA655-AS655)/VLOOKUP(AS$14&amp;"-rse-"&amp;$F655,Equations!$G:$I,3,0)))</f>
        <v/>
      </c>
      <c r="AX655" s="10" t="str">
        <f>IF($AB655="","",IF(OR($V655&lt;2.7,$V655&gt;90),"Age OOR",VLOOKUP(AX$14&amp;"-int-"&amp;$G655,Equations!$G:$I,3,0)+VLOOKUP(AX$14&amp;"-sexo-"&amp;$G655,Equations!$G:$I,3,0)*$U655+VLOOKUP(AX$14&amp;"-edad-"&amp;$G655,Equations!$G:$I,3,0)*$V655+VLOOKUP(AX$14&amp;"-est-"&amp;$G655,Equations!$G:$I,3,0)*(1/$W655)+VLOOKUP(AX$14&amp;"-imc-"&amp;$G655,Equations!$G:$I,3,0)*(1/$Q655)))</f>
        <v/>
      </c>
      <c r="AY655" s="10" t="str">
        <f>IF($AB655="","",IF(OR($V655&lt;2.7,$V655&gt;90),"Age OOR",AX655-1.6449*VLOOKUP(AX$14&amp;"-rse-"&amp;$G655,Equations!$G:$I,3,0)))</f>
        <v/>
      </c>
      <c r="AZ655" s="10" t="str">
        <f>IF($AB655="","",IF(OR($V655&lt;2.7,$V655&gt;90),"Age OOR",AX655+1.6449*VLOOKUP(AX$14&amp;"-rse-"&amp;$G655,Equations!$G:$I,3,0)))</f>
        <v/>
      </c>
      <c r="BA655" s="10" t="str">
        <f t="shared" si="240"/>
        <v/>
      </c>
      <c r="BB655" s="10" t="str">
        <f>IF($AB655="","",IF(OR($V655&lt;2.7,$V655&gt;90),"Age OOR",($AB655-AX655)/VLOOKUP(AX$14&amp;"-rse-"&amp;$G655,Equations!$G:$I,3,0)))</f>
        <v/>
      </c>
      <c r="BC655" s="10" t="str">
        <f>IF($AC655="","",IF(OR($V655&lt;2.7,$V655&gt;90),"Age OOR",VLOOKUP(BC$14&amp;"-int-"&amp;$H655,Equations!$G:$I,3,0)+VLOOKUP(BC$14&amp;"-sexo-"&amp;$H655,Equations!$G:$I,3,0)*$U655+VLOOKUP(BC$14&amp;"-edad-"&amp;$H655,Equations!$G:$I,3,0)*$V655+VLOOKUP(BC$14&amp;"-est-"&amp;$H655,Equations!$G:$I,3,0)*(1/$W655)+VLOOKUP(BC$14&amp;"-imc-"&amp;$H655,Equations!$G:$I,3,0)*(1/$Q655)))</f>
        <v/>
      </c>
      <c r="BD655" s="10" t="str">
        <f>IF($AC655="","",IF(OR($V655&lt;2.7,$V655&gt;90),"Age OOR",BC655-1.6449*VLOOKUP(BC$14&amp;"-rse-"&amp;$H655,Equations!$G:$I,3,0)))</f>
        <v/>
      </c>
      <c r="BE655" s="10" t="str">
        <f>IF($AC655="","",IF(OR($V655&lt;2.7,$V655&gt;90),"Age OOR",BC655+1.6449*VLOOKUP(BC$14&amp;"-rse-"&amp;$H655,Equations!$G:$I,3,0)))</f>
        <v/>
      </c>
      <c r="BF655" s="10" t="str">
        <f t="shared" si="241"/>
        <v/>
      </c>
      <c r="BG655" s="10" t="str">
        <f>IF($AC655="","",IF(OR($V655&lt;2.7,$V655&gt;90),"Age OOR",($AC655-BC655)/VLOOKUP(BC$14&amp;"-rse-"&amp;$H655,Equations!$G:$I,3,0)))</f>
        <v/>
      </c>
      <c r="BH655" s="10" t="str">
        <f>IF($AD655="","",IF(OR($V655&lt;2.7,$V655&gt;90),"Age OOR",VLOOKUP(BH$14&amp;"-int-"&amp;$I655,Equations!$G:$I,3,0)+VLOOKUP(BH$14&amp;"-sexo-"&amp;$I655,Equations!$G:$I,3,0)*$U655+VLOOKUP(BH$14&amp;"-edad-"&amp;$I655,Equations!$G:$I,3,0)*$V655+VLOOKUP(BH$14&amp;"-est-"&amp;$I655,Equations!$G:$I,3,0)*(1/$W655)+VLOOKUP(BH$14&amp;"-imc-"&amp;$I655,Equations!$G:$I,3,0)*(1/$Q655)))</f>
        <v/>
      </c>
      <c r="BI655" s="10" t="str">
        <f>IF($AD655="","",IF(OR($V655&lt;2.7,$V655&gt;90),"Age OOR",BH655-1.6449*VLOOKUP(BH$14&amp;"-rse-"&amp;$I655,Equations!$G:$I,3,0)))</f>
        <v/>
      </c>
      <c r="BJ655" s="10" t="str">
        <f>IF($AD655="","",IF(OR($V655&lt;2.7,$V655&gt;90),"Age OOR",BH655+1.6449*VLOOKUP(BH$14&amp;"-rse-"&amp;$I655,Equations!$G:$I,3,0)))</f>
        <v/>
      </c>
      <c r="BK655" s="10" t="str">
        <f t="shared" si="242"/>
        <v/>
      </c>
      <c r="BL655" s="10" t="str">
        <f>IF($AD655="","",IF(OR($V655&lt;2.7,$V655&gt;90),"Age OOR",($AD655-BH655)/VLOOKUP(BH$14&amp;"-rse-"&amp;$I655,Equations!$G:$I,3,0)))</f>
        <v/>
      </c>
      <c r="BM655" s="10" t="str">
        <f>IF($AE655="","",IF(OR($V655&lt;2.7,$V655&gt;90),"Age OOR",VLOOKUP(BM$14&amp;"-int-"&amp;$J655,Equations!$G:$I,3,0)+VLOOKUP(BM$14&amp;"-sexo-"&amp;$J655,Equations!$G:$I,3,0)*$U655+VLOOKUP(BM$14&amp;"-edad-"&amp;$J655,Equations!$G:$I,3,0)*$V655+VLOOKUP(BM$14&amp;"-est-"&amp;$J655,Equations!$G:$I,3,0)*(1/$W655)+VLOOKUP(BM$14&amp;"-imc-"&amp;$J655,Equations!$G:$I,3,0)*(1/$Q655)))</f>
        <v/>
      </c>
      <c r="BN655" s="10" t="str">
        <f>IF($AE655="","",IF(OR($V655&lt;2.7,$V655&gt;90),"Age OOR",BM655-1.6449*VLOOKUP(BM$14&amp;"-rse-"&amp;$J655,Equations!$G:$I,3,0)))</f>
        <v/>
      </c>
      <c r="BO655" s="10" t="str">
        <f>IF($AE655="","",IF(OR($V655&lt;2.7,$V655&gt;90),"Age OOR",BM655+1.6449*VLOOKUP(BM$14&amp;"-rse-"&amp;$J655,Equations!$G:$I,3,0)))</f>
        <v/>
      </c>
      <c r="BP655" s="10" t="str">
        <f t="shared" si="243"/>
        <v/>
      </c>
      <c r="BQ655" s="10" t="str">
        <f>IF($AE655="","",IF(OR($V655&lt;2.7,$V655&gt;90),"Age OOR",($AE655-BM655)/VLOOKUP(BM$14&amp;"-rse-"&amp;$J655,Equations!$G:$I,3,0)))</f>
        <v/>
      </c>
      <c r="BR655" s="10" t="str">
        <f>IF($AF655="","",IF(OR($V655&lt;2.7,$V655&gt;90),"Age OOR",VLOOKUP(BR$14&amp;"-int-"&amp;$K655,Equations!$G:$I,3,0)+VLOOKUP(BR$14&amp;"-sexo-"&amp;$K655,Equations!$G:$I,3,0)*$U655+VLOOKUP(BR$14&amp;"-edad-"&amp;$K655,Equations!$G:$I,3,0)*$V655+VLOOKUP(BR$14&amp;"-est-"&amp;$K655,Equations!$G:$I,3,0)*(1/$W655)+VLOOKUP(BR$14&amp;"-imc-"&amp;$K655,Equations!$G:$I,3,0)*(1/$Q655)))</f>
        <v/>
      </c>
      <c r="BS655" s="10" t="str">
        <f>IF($AF655="","",IF(OR($V655&lt;2.7,$V655&gt;90),"Age OOR",BR655-1.6449*VLOOKUP(BR$14&amp;"-rse-"&amp;$K655,Equations!$G:$I,3,0)))</f>
        <v/>
      </c>
      <c r="BT655" s="10" t="str">
        <f>IF($AF655="","",IF(OR($V655&lt;2.7,$V655&gt;90),"Age OOR",BR655+1.6449*VLOOKUP(BR$14&amp;"-rse-"&amp;$K655,Equations!$G:$I,3,0)))</f>
        <v/>
      </c>
      <c r="BU655" s="10" t="str">
        <f t="shared" si="244"/>
        <v/>
      </c>
      <c r="BV655" s="10" t="str">
        <f>IF($AF655="","",IF(OR($V655&lt;2.7,$V655&gt;90),"Age OOR",($AF655-BR655)/VLOOKUP(BR$14&amp;"-rse-"&amp;$K655,Equations!$G:$I,3,0)))</f>
        <v/>
      </c>
      <c r="BW655" s="10" t="str">
        <f>IF($AG655="","",IF(OR($V655&lt;2.7,$V655&gt;90),"Age OOR",VLOOKUP(BW$14&amp;"-int-"&amp;$L655,Equations!$G:$I,3,0)+VLOOKUP(BW$14&amp;"-sexo-"&amp;$L655,Equations!$G:$I,3,0)*$U655+VLOOKUP(BW$14&amp;"-edad-"&amp;$L655,Equations!$G:$I,3,0)*$V655+VLOOKUP(BW$14&amp;"-est-"&amp;$L655,Equations!$G:$I,3,0)*(1/$W655)+VLOOKUP(BW$14&amp;"-imc-"&amp;$L655,Equations!$G:$I,3,0)*(1/$Q655)))</f>
        <v/>
      </c>
      <c r="BX655" s="10" t="str">
        <f>IF($AG655="","",IF(OR($V655&lt;2.7,$V655&gt;90),"Age OOR",BW655-1.6449*VLOOKUP(BW$14&amp;"-rse-"&amp;$L655,Equations!$G:$I,3,0)))</f>
        <v/>
      </c>
      <c r="BY655" s="10" t="str">
        <f>IF($AG655="","",IF(OR($V655&lt;2.7,$V655&gt;90),"Age OOR",BW655+1.6449*VLOOKUP(BW$14&amp;"-rse-"&amp;$L655,Equations!$G:$I,3,0)))</f>
        <v/>
      </c>
      <c r="BZ655" s="10" t="str">
        <f t="shared" si="245"/>
        <v/>
      </c>
      <c r="CA655" s="10" t="str">
        <f>IF($AG655="","",IF(OR($V655&lt;2.7,$V655&gt;90),"Age OOR",($AG655-BW655)/VLOOKUP(BW$14&amp;"-rse-"&amp;$L655,Equations!$G:$I,3,0)))</f>
        <v/>
      </c>
      <c r="CB655" s="10" t="str">
        <f>IF($AH655="","",IF(OR($V655&lt;2.7,$V655&gt;90),"Age OOR",VLOOKUP(CB$14&amp;"-int-"&amp;$M655,Equations!$G:$I,3,0)+VLOOKUP(CB$14&amp;"-sexo-"&amp;$M655,Equations!$G:$I,3,0)*$U655+VLOOKUP(CB$14&amp;"-edad-"&amp;$M655,Equations!$G:$I,3,0)*$V655+VLOOKUP(CB$14&amp;"-est-"&amp;$M655,Equations!$G:$I,3,0)*(1/$W655)+VLOOKUP(CB$14&amp;"-imc-"&amp;$M655,Equations!$G:$I,3,0)*(1/$Q655)))</f>
        <v/>
      </c>
      <c r="CC655" s="10" t="str">
        <f>IF($AH655="","",IF(OR($V655&lt;2.7,$V655&gt;90),"Age OOR",CB655-1.6449*VLOOKUP(CB$14&amp;"-rse-"&amp;$M655,Equations!$G:$I,3,0)))</f>
        <v/>
      </c>
      <c r="CD655" s="10" t="str">
        <f>IF($AH655="","",IF(OR($V655&lt;2.7,$V655&gt;90),"Age OOR",CB655+1.6449*VLOOKUP(CB$14&amp;"-rse-"&amp;$M655,Equations!$G:$I,3,0)))</f>
        <v/>
      </c>
      <c r="CE655" s="10" t="str">
        <f t="shared" si="246"/>
        <v/>
      </c>
      <c r="CF655" s="10" t="str">
        <f>IF($AH655="","",IF(OR($V655&lt;2.7,$V655&gt;90),"Age OOR",($AH655-CB655)/VLOOKUP(CB$14&amp;"-rse-"&amp;$M655,Equations!$G:$I,3,0)))</f>
        <v/>
      </c>
      <c r="CG655" s="10" t="str">
        <f>IF($AI655="","",IF(OR($V655&lt;2.7,$V655&gt;90),"Age OOR",VLOOKUP(CG$14&amp;"-int-"&amp;$N655,Equations!$G:$I,3,0)+VLOOKUP(CG$14&amp;"-sexo-"&amp;$N655,Equations!$G:$I,3,0)*$U655+VLOOKUP(CG$14&amp;"-edad-"&amp;$N655,Equations!$G:$I,3,0)*$V655+VLOOKUP(CG$14&amp;"-est-"&amp;$N655,Equations!$G:$I,3,0)*(1/$W655)+VLOOKUP(CG$14&amp;"-imc-"&amp;$N655,Equations!$G:$I,3,0)*(1/$Q655)))</f>
        <v/>
      </c>
      <c r="CH655" s="10" t="str">
        <f>IF($AI655="","",IF(OR($V655&lt;2.7,$V655&gt;90),"Age OOR",CG655-1.6449*VLOOKUP(CG$14&amp;"-rse-"&amp;$N655,Equations!$G:$I,3,0)))</f>
        <v/>
      </c>
      <c r="CI655" s="10" t="str">
        <f>IF($AI655="","",IF(OR($V655&lt;2.7,$V655&gt;90),"Age OOR",CG655+1.6449*VLOOKUP(CG$14&amp;"-rse-"&amp;$N655,Equations!$G:$I,3,0)))</f>
        <v/>
      </c>
      <c r="CJ655" s="10" t="str">
        <f t="shared" si="247"/>
        <v/>
      </c>
      <c r="CK655" s="10" t="str">
        <f>IF($AI655="","",IF(OR($V655&lt;2.7,$V655&gt;90),"Age OOR",($AI655-CG655)/VLOOKUP(CG$14&amp;"-rse-"&amp;$N655,Equations!$G:$I,3,0)))</f>
        <v/>
      </c>
      <c r="CL655" s="10" t="str">
        <f>IF($AJ655="","",IF(OR($V655&lt;2.7,$V655&gt;90),"Age OOR",VLOOKUP(CL$14&amp;"-int-"&amp;$O655,Equations!$G:$I,3,0)+VLOOKUP(CL$14&amp;"-sexo-"&amp;$O655,Equations!$G:$I,3,0)*$U655+VLOOKUP(CL$14&amp;"-edad-"&amp;$O655,Equations!$G:$I,3,0)*$V655+VLOOKUP(CL$14&amp;"-est-"&amp;$O655,Equations!$G:$I,3,0)*(1/$W655)+VLOOKUP(CL$14&amp;"-imc-"&amp;$O655,Equations!$G:$I,3,0)*(1/$Q655)))</f>
        <v/>
      </c>
      <c r="CM655" s="10" t="str">
        <f>IF($AJ655="","",IF(OR($V655&lt;2.7,$V655&gt;90),"Age OOR",CL655-1.6449*VLOOKUP(CL$14&amp;"-rse-"&amp;$O655,Equations!$G:$I,3,0)))</f>
        <v/>
      </c>
      <c r="CN655" s="10" t="str">
        <f>IF($AJ655="","",IF(OR($V655&lt;2.7,$V655&gt;90),"Age OOR",CL655+1.6449*VLOOKUP(CL$14&amp;"-rse-"&amp;$O655,Equations!$G:$I,3,0)))</f>
        <v/>
      </c>
      <c r="CO655" s="10" t="str">
        <f t="shared" si="248"/>
        <v/>
      </c>
      <c r="CP655" s="10" t="str">
        <f>IF($AJ655="","",IF(OR($V655&lt;2.7,$V655&gt;90),"Age OOR",($AJ655-CL655)/VLOOKUP(CL$14&amp;"-rse-"&amp;$O655,Equations!$G:$I,3,0)))</f>
        <v/>
      </c>
      <c r="CQ655" s="10" t="str">
        <f>IF($AK655="","",IF(OR($V655&lt;2.7,$V655&gt;90),"Age OOR",EXP(VLOOKUP(CQ$14&amp;"-int-"&amp;$P655,Equations!$G:$I,3,0)+VLOOKUP(CQ$14&amp;"-sexo-"&amp;$P655,Equations!$G:$I,3,0)*$U655+VLOOKUP(CQ$14&amp;"-edad-"&amp;$P655,Equations!$G:$I,3,0)*$V655+VLOOKUP(CQ$14&amp;"-est-"&amp;$P655,Equations!$G:$I,3,0)*(1/$W655)+VLOOKUP(CQ$14&amp;"-imc-"&amp;$P655,Equations!$G:$I,3,0)*(1/$Q655))))</f>
        <v/>
      </c>
      <c r="CR655" s="10" t="str">
        <f>IF($AK655="","",IF(OR($V655&lt;2.7,$V655&gt;90),"Age OOR",EXP(LN(CQ655)-1.6449*VLOOKUP(CQ$14&amp;"-rse-"&amp;$P655,Equations!$G:$I,3,0))))</f>
        <v/>
      </c>
      <c r="CS655" s="10" t="str">
        <f>IF($AK655="","",IF(OR($V655&lt;2.7,$V655&gt;90),"Age OOR",EXP(LN(CQ655)+1.6449*VLOOKUP(CQ$14&amp;"-rse-"&amp;$P655,Equations!$G:$I,3,0))))</f>
        <v/>
      </c>
      <c r="CT655" s="10" t="str">
        <f t="shared" si="249"/>
        <v/>
      </c>
      <c r="CU655" s="10" t="str">
        <f>IF($AK655="","",IF(OR($V655&lt;2.7,$V655&gt;90),"Age OOR",(LN($AK655)-LN(CQ655))/VLOOKUP(CQ$14&amp;"-rse-"&amp;$P655,Equations!$G:$I,3,0)))</f>
        <v/>
      </c>
      <c r="CV655" s="47"/>
    </row>
    <row r="656" spans="5:116" x14ac:dyDescent="0.2">
      <c r="E656" s="23" t="str">
        <f t="shared" si="225"/>
        <v>Age out of range</v>
      </c>
      <c r="F656" s="23" t="str">
        <f t="shared" si="226"/>
        <v>Age out of range</v>
      </c>
      <c r="G656" s="23" t="str">
        <f t="shared" si="227"/>
        <v>Age out of range</v>
      </c>
      <c r="H656" s="23" t="str">
        <f t="shared" si="228"/>
        <v>Age out of range</v>
      </c>
      <c r="I656" s="23" t="str">
        <f t="shared" si="229"/>
        <v>Age out of range</v>
      </c>
      <c r="J656" s="23" t="str">
        <f t="shared" si="230"/>
        <v>Age out of range</v>
      </c>
      <c r="K656" s="23" t="str">
        <f t="shared" si="231"/>
        <v>Age out of range</v>
      </c>
      <c r="L656" s="23" t="str">
        <f t="shared" si="232"/>
        <v>Age out of range</v>
      </c>
      <c r="M656" s="23" t="str">
        <f t="shared" si="233"/>
        <v>Age out of range</v>
      </c>
      <c r="N656" s="23" t="str">
        <f t="shared" si="234"/>
        <v>Age out of range</v>
      </c>
      <c r="O656" s="23" t="str">
        <f t="shared" si="235"/>
        <v>Age out of range</v>
      </c>
      <c r="P656" s="23" t="str">
        <f t="shared" si="236"/>
        <v>Age out of range</v>
      </c>
      <c r="Q656" s="23" t="e">
        <f t="shared" si="237"/>
        <v>#DIV/0!</v>
      </c>
      <c r="R656" s="17"/>
      <c r="S656" s="23">
        <v>640</v>
      </c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7"/>
      <c r="AM656" s="47"/>
      <c r="AN656" s="10" t="str">
        <f>IF($Z656="","",IF(OR($V656&lt;2.7,$V656&gt;90),"Age OOR",VLOOKUP(AN$14&amp;"-int-"&amp;$E656,Equations!$G:$I,3,0)+VLOOKUP(AN$14&amp;"-sexo-"&amp;$E656,Equations!$G:$I,3,0)*$U656+VLOOKUP(AN$14&amp;"-edad-"&amp;$E656,Equations!$G:$I,3,0)*$V656+VLOOKUP(AN$14&amp;"-est-"&amp;$E656,Equations!$G:$I,3,0)*(1/$W656)+VLOOKUP(AN$14&amp;"-imc-"&amp;$E656,Equations!$G:$I,3,0)*(1/$Q656)))</f>
        <v/>
      </c>
      <c r="AO656" s="10" t="str">
        <f>IF($Z656="","",IF(OR($V656&lt;2.7,$V656&gt;90),"Age OOR",AN656-1.6449*VLOOKUP(AN$14&amp;"-rse-"&amp;$E656,Equations!$G:$I,3,0)))</f>
        <v/>
      </c>
      <c r="AP656" s="10" t="str">
        <f>IF($Z656="","",IF(OR($V656&lt;2.7,$V656&gt;90),"Age OOR",AN656+1.6449*VLOOKUP(AN$14&amp;"-rse-"&amp;$E656,Equations!$G:$I,3,0)))</f>
        <v/>
      </c>
      <c r="AQ656" s="10" t="str">
        <f t="shared" si="238"/>
        <v/>
      </c>
      <c r="AR656" s="10" t="str">
        <f>IF($Z656="","",IF(OR($V656&lt;2.7,$V656&gt;90),"Age OOR",($Z656-AN656)/VLOOKUP(AN$14&amp;"-rse-"&amp;$E656,Equations!$G:$I,3,0)))</f>
        <v/>
      </c>
      <c r="AS656" s="10" t="str">
        <f>IF($AA656="","",IF(OR($V656&lt;2.7,$V656&gt;90),"Age OOR",VLOOKUP(AS$14&amp;"-int-"&amp;$F656,Equations!$G:$I,3,0)+VLOOKUP(AS$14&amp;"-sexo-"&amp;$F656,Equations!$G:$I,3,0)*$U656+VLOOKUP(AS$14&amp;"-edad-"&amp;$F656,Equations!$G:$I,3,0)*$V656+VLOOKUP(AS$14&amp;"-est-"&amp;$F656,Equations!$G:$I,3,0)*(1/$W656)+VLOOKUP(AS$14&amp;"-imc-"&amp;$F656,Equations!$G:$I,3,0)*(1/$Q656)))</f>
        <v/>
      </c>
      <c r="AT656" s="10" t="str">
        <f>IF($AA656="","",IF(OR($V656&lt;2.7,$V656&gt;90),"Age OOR",AS656-1.6449*VLOOKUP(AS$14&amp;"-rse-"&amp;$F656,Equations!$G:$I,3,0)))</f>
        <v/>
      </c>
      <c r="AU656" s="10" t="str">
        <f>IF($AA656="","",IF(OR($V656&lt;2.7,$V656&gt;90),"Age OOR",AS656+1.6449*VLOOKUP(AS$14&amp;"-rse-"&amp;$F656,Equations!$G:$I,3,0)))</f>
        <v/>
      </c>
      <c r="AV656" s="10" t="str">
        <f t="shared" si="239"/>
        <v/>
      </c>
      <c r="AW656" s="10" t="str">
        <f>IF($AA656="","",IF(OR($V656&lt;2.7,$V656&gt;90),"Age OOR",($AA656-AS656)/VLOOKUP(AS$14&amp;"-rse-"&amp;$F656,Equations!$G:$I,3,0)))</f>
        <v/>
      </c>
      <c r="AX656" s="10" t="str">
        <f>IF($AB656="","",IF(OR($V656&lt;2.7,$V656&gt;90),"Age OOR",VLOOKUP(AX$14&amp;"-int-"&amp;$G656,Equations!$G:$I,3,0)+VLOOKUP(AX$14&amp;"-sexo-"&amp;$G656,Equations!$G:$I,3,0)*$U656+VLOOKUP(AX$14&amp;"-edad-"&amp;$G656,Equations!$G:$I,3,0)*$V656+VLOOKUP(AX$14&amp;"-est-"&amp;$G656,Equations!$G:$I,3,0)*(1/$W656)+VLOOKUP(AX$14&amp;"-imc-"&amp;$G656,Equations!$G:$I,3,0)*(1/$Q656)))</f>
        <v/>
      </c>
      <c r="AY656" s="10" t="str">
        <f>IF($AB656="","",IF(OR($V656&lt;2.7,$V656&gt;90),"Age OOR",AX656-1.6449*VLOOKUP(AX$14&amp;"-rse-"&amp;$G656,Equations!$G:$I,3,0)))</f>
        <v/>
      </c>
      <c r="AZ656" s="10" t="str">
        <f>IF($AB656="","",IF(OR($V656&lt;2.7,$V656&gt;90),"Age OOR",AX656+1.6449*VLOOKUP(AX$14&amp;"-rse-"&amp;$G656,Equations!$G:$I,3,0)))</f>
        <v/>
      </c>
      <c r="BA656" s="10" t="str">
        <f t="shared" si="240"/>
        <v/>
      </c>
      <c r="BB656" s="10" t="str">
        <f>IF($AB656="","",IF(OR($V656&lt;2.7,$V656&gt;90),"Age OOR",($AB656-AX656)/VLOOKUP(AX$14&amp;"-rse-"&amp;$G656,Equations!$G:$I,3,0)))</f>
        <v/>
      </c>
      <c r="BC656" s="10" t="str">
        <f>IF($AC656="","",IF(OR($V656&lt;2.7,$V656&gt;90),"Age OOR",VLOOKUP(BC$14&amp;"-int-"&amp;$H656,Equations!$G:$I,3,0)+VLOOKUP(BC$14&amp;"-sexo-"&amp;$H656,Equations!$G:$I,3,0)*$U656+VLOOKUP(BC$14&amp;"-edad-"&amp;$H656,Equations!$G:$I,3,0)*$V656+VLOOKUP(BC$14&amp;"-est-"&amp;$H656,Equations!$G:$I,3,0)*(1/$W656)+VLOOKUP(BC$14&amp;"-imc-"&amp;$H656,Equations!$G:$I,3,0)*(1/$Q656)))</f>
        <v/>
      </c>
      <c r="BD656" s="10" t="str">
        <f>IF($AC656="","",IF(OR($V656&lt;2.7,$V656&gt;90),"Age OOR",BC656-1.6449*VLOOKUP(BC$14&amp;"-rse-"&amp;$H656,Equations!$G:$I,3,0)))</f>
        <v/>
      </c>
      <c r="BE656" s="10" t="str">
        <f>IF($AC656="","",IF(OR($V656&lt;2.7,$V656&gt;90),"Age OOR",BC656+1.6449*VLOOKUP(BC$14&amp;"-rse-"&amp;$H656,Equations!$G:$I,3,0)))</f>
        <v/>
      </c>
      <c r="BF656" s="10" t="str">
        <f t="shared" si="241"/>
        <v/>
      </c>
      <c r="BG656" s="10" t="str">
        <f>IF($AC656="","",IF(OR($V656&lt;2.7,$V656&gt;90),"Age OOR",($AC656-BC656)/VLOOKUP(BC$14&amp;"-rse-"&amp;$H656,Equations!$G:$I,3,0)))</f>
        <v/>
      </c>
      <c r="BH656" s="10" t="str">
        <f>IF($AD656="","",IF(OR($V656&lt;2.7,$V656&gt;90),"Age OOR",VLOOKUP(BH$14&amp;"-int-"&amp;$I656,Equations!$G:$I,3,0)+VLOOKUP(BH$14&amp;"-sexo-"&amp;$I656,Equations!$G:$I,3,0)*$U656+VLOOKUP(BH$14&amp;"-edad-"&amp;$I656,Equations!$G:$I,3,0)*$V656+VLOOKUP(BH$14&amp;"-est-"&amp;$I656,Equations!$G:$I,3,0)*(1/$W656)+VLOOKUP(BH$14&amp;"-imc-"&amp;$I656,Equations!$G:$I,3,0)*(1/$Q656)))</f>
        <v/>
      </c>
      <c r="BI656" s="10" t="str">
        <f>IF($AD656="","",IF(OR($V656&lt;2.7,$V656&gt;90),"Age OOR",BH656-1.6449*VLOOKUP(BH$14&amp;"-rse-"&amp;$I656,Equations!$G:$I,3,0)))</f>
        <v/>
      </c>
      <c r="BJ656" s="10" t="str">
        <f>IF($AD656="","",IF(OR($V656&lt;2.7,$V656&gt;90),"Age OOR",BH656+1.6449*VLOOKUP(BH$14&amp;"-rse-"&amp;$I656,Equations!$G:$I,3,0)))</f>
        <v/>
      </c>
      <c r="BK656" s="10" t="str">
        <f t="shared" si="242"/>
        <v/>
      </c>
      <c r="BL656" s="10" t="str">
        <f>IF($AD656="","",IF(OR($V656&lt;2.7,$V656&gt;90),"Age OOR",($AD656-BH656)/VLOOKUP(BH$14&amp;"-rse-"&amp;$I656,Equations!$G:$I,3,0)))</f>
        <v/>
      </c>
      <c r="BM656" s="10" t="str">
        <f>IF($AE656="","",IF(OR($V656&lt;2.7,$V656&gt;90),"Age OOR",VLOOKUP(BM$14&amp;"-int-"&amp;$J656,Equations!$G:$I,3,0)+VLOOKUP(BM$14&amp;"-sexo-"&amp;$J656,Equations!$G:$I,3,0)*$U656+VLOOKUP(BM$14&amp;"-edad-"&amp;$J656,Equations!$G:$I,3,0)*$V656+VLOOKUP(BM$14&amp;"-est-"&amp;$J656,Equations!$G:$I,3,0)*(1/$W656)+VLOOKUP(BM$14&amp;"-imc-"&amp;$J656,Equations!$G:$I,3,0)*(1/$Q656)))</f>
        <v/>
      </c>
      <c r="BN656" s="10" t="str">
        <f>IF($AE656="","",IF(OR($V656&lt;2.7,$V656&gt;90),"Age OOR",BM656-1.6449*VLOOKUP(BM$14&amp;"-rse-"&amp;$J656,Equations!$G:$I,3,0)))</f>
        <v/>
      </c>
      <c r="BO656" s="10" t="str">
        <f>IF($AE656="","",IF(OR($V656&lt;2.7,$V656&gt;90),"Age OOR",BM656+1.6449*VLOOKUP(BM$14&amp;"-rse-"&amp;$J656,Equations!$G:$I,3,0)))</f>
        <v/>
      </c>
      <c r="BP656" s="10" t="str">
        <f t="shared" si="243"/>
        <v/>
      </c>
      <c r="BQ656" s="10" t="str">
        <f>IF($AE656="","",IF(OR($V656&lt;2.7,$V656&gt;90),"Age OOR",($AE656-BM656)/VLOOKUP(BM$14&amp;"-rse-"&amp;$J656,Equations!$G:$I,3,0)))</f>
        <v/>
      </c>
      <c r="BR656" s="10" t="str">
        <f>IF($AF656="","",IF(OR($V656&lt;2.7,$V656&gt;90),"Age OOR",VLOOKUP(BR$14&amp;"-int-"&amp;$K656,Equations!$G:$I,3,0)+VLOOKUP(BR$14&amp;"-sexo-"&amp;$K656,Equations!$G:$I,3,0)*$U656+VLOOKUP(BR$14&amp;"-edad-"&amp;$K656,Equations!$G:$I,3,0)*$V656+VLOOKUP(BR$14&amp;"-est-"&amp;$K656,Equations!$G:$I,3,0)*(1/$W656)+VLOOKUP(BR$14&amp;"-imc-"&amp;$K656,Equations!$G:$I,3,0)*(1/$Q656)))</f>
        <v/>
      </c>
      <c r="BS656" s="10" t="str">
        <f>IF($AF656="","",IF(OR($V656&lt;2.7,$V656&gt;90),"Age OOR",BR656-1.6449*VLOOKUP(BR$14&amp;"-rse-"&amp;$K656,Equations!$G:$I,3,0)))</f>
        <v/>
      </c>
      <c r="BT656" s="10" t="str">
        <f>IF($AF656="","",IF(OR($V656&lt;2.7,$V656&gt;90),"Age OOR",BR656+1.6449*VLOOKUP(BR$14&amp;"-rse-"&amp;$K656,Equations!$G:$I,3,0)))</f>
        <v/>
      </c>
      <c r="BU656" s="10" t="str">
        <f t="shared" si="244"/>
        <v/>
      </c>
      <c r="BV656" s="10" t="str">
        <f>IF($AF656="","",IF(OR($V656&lt;2.7,$V656&gt;90),"Age OOR",($AF656-BR656)/VLOOKUP(BR$14&amp;"-rse-"&amp;$K656,Equations!$G:$I,3,0)))</f>
        <v/>
      </c>
      <c r="BW656" s="10" t="str">
        <f>IF($AG656="","",IF(OR($V656&lt;2.7,$V656&gt;90),"Age OOR",VLOOKUP(BW$14&amp;"-int-"&amp;$L656,Equations!$G:$I,3,0)+VLOOKUP(BW$14&amp;"-sexo-"&amp;$L656,Equations!$G:$I,3,0)*$U656+VLOOKUP(BW$14&amp;"-edad-"&amp;$L656,Equations!$G:$I,3,0)*$V656+VLOOKUP(BW$14&amp;"-est-"&amp;$L656,Equations!$G:$I,3,0)*(1/$W656)+VLOOKUP(BW$14&amp;"-imc-"&amp;$L656,Equations!$G:$I,3,0)*(1/$Q656)))</f>
        <v/>
      </c>
      <c r="BX656" s="10" t="str">
        <f>IF($AG656="","",IF(OR($V656&lt;2.7,$V656&gt;90),"Age OOR",BW656-1.6449*VLOOKUP(BW$14&amp;"-rse-"&amp;$L656,Equations!$G:$I,3,0)))</f>
        <v/>
      </c>
      <c r="BY656" s="10" t="str">
        <f>IF($AG656="","",IF(OR($V656&lt;2.7,$V656&gt;90),"Age OOR",BW656+1.6449*VLOOKUP(BW$14&amp;"-rse-"&amp;$L656,Equations!$G:$I,3,0)))</f>
        <v/>
      </c>
      <c r="BZ656" s="10" t="str">
        <f t="shared" si="245"/>
        <v/>
      </c>
      <c r="CA656" s="10" t="str">
        <f>IF($AG656="","",IF(OR($V656&lt;2.7,$V656&gt;90),"Age OOR",($AG656-BW656)/VLOOKUP(BW$14&amp;"-rse-"&amp;$L656,Equations!$G:$I,3,0)))</f>
        <v/>
      </c>
      <c r="CB656" s="10" t="str">
        <f>IF($AH656="","",IF(OR($V656&lt;2.7,$V656&gt;90),"Age OOR",VLOOKUP(CB$14&amp;"-int-"&amp;$M656,Equations!$G:$I,3,0)+VLOOKUP(CB$14&amp;"-sexo-"&amp;$M656,Equations!$G:$I,3,0)*$U656+VLOOKUP(CB$14&amp;"-edad-"&amp;$M656,Equations!$G:$I,3,0)*$V656+VLOOKUP(CB$14&amp;"-est-"&amp;$M656,Equations!$G:$I,3,0)*(1/$W656)+VLOOKUP(CB$14&amp;"-imc-"&amp;$M656,Equations!$G:$I,3,0)*(1/$Q656)))</f>
        <v/>
      </c>
      <c r="CC656" s="10" t="str">
        <f>IF($AH656="","",IF(OR($V656&lt;2.7,$V656&gt;90),"Age OOR",CB656-1.6449*VLOOKUP(CB$14&amp;"-rse-"&amp;$M656,Equations!$G:$I,3,0)))</f>
        <v/>
      </c>
      <c r="CD656" s="10" t="str">
        <f>IF($AH656="","",IF(OR($V656&lt;2.7,$V656&gt;90),"Age OOR",CB656+1.6449*VLOOKUP(CB$14&amp;"-rse-"&amp;$M656,Equations!$G:$I,3,0)))</f>
        <v/>
      </c>
      <c r="CE656" s="10" t="str">
        <f t="shared" si="246"/>
        <v/>
      </c>
      <c r="CF656" s="10" t="str">
        <f>IF($AH656="","",IF(OR($V656&lt;2.7,$V656&gt;90),"Age OOR",($AH656-CB656)/VLOOKUP(CB$14&amp;"-rse-"&amp;$M656,Equations!$G:$I,3,0)))</f>
        <v/>
      </c>
      <c r="CG656" s="10" t="str">
        <f>IF($AI656="","",IF(OR($V656&lt;2.7,$V656&gt;90),"Age OOR",VLOOKUP(CG$14&amp;"-int-"&amp;$N656,Equations!$G:$I,3,0)+VLOOKUP(CG$14&amp;"-sexo-"&amp;$N656,Equations!$G:$I,3,0)*$U656+VLOOKUP(CG$14&amp;"-edad-"&amp;$N656,Equations!$G:$I,3,0)*$V656+VLOOKUP(CG$14&amp;"-est-"&amp;$N656,Equations!$G:$I,3,0)*(1/$W656)+VLOOKUP(CG$14&amp;"-imc-"&amp;$N656,Equations!$G:$I,3,0)*(1/$Q656)))</f>
        <v/>
      </c>
      <c r="CH656" s="10" t="str">
        <f>IF($AI656="","",IF(OR($V656&lt;2.7,$V656&gt;90),"Age OOR",CG656-1.6449*VLOOKUP(CG$14&amp;"-rse-"&amp;$N656,Equations!$G:$I,3,0)))</f>
        <v/>
      </c>
      <c r="CI656" s="10" t="str">
        <f>IF($AI656="","",IF(OR($V656&lt;2.7,$V656&gt;90),"Age OOR",CG656+1.6449*VLOOKUP(CG$14&amp;"-rse-"&amp;$N656,Equations!$G:$I,3,0)))</f>
        <v/>
      </c>
      <c r="CJ656" s="10" t="str">
        <f t="shared" si="247"/>
        <v/>
      </c>
      <c r="CK656" s="10" t="str">
        <f>IF($AI656="","",IF(OR($V656&lt;2.7,$V656&gt;90),"Age OOR",($AI656-CG656)/VLOOKUP(CG$14&amp;"-rse-"&amp;$N656,Equations!$G:$I,3,0)))</f>
        <v/>
      </c>
      <c r="CL656" s="10" t="str">
        <f>IF($AJ656="","",IF(OR($V656&lt;2.7,$V656&gt;90),"Age OOR",VLOOKUP(CL$14&amp;"-int-"&amp;$O656,Equations!$G:$I,3,0)+VLOOKUP(CL$14&amp;"-sexo-"&amp;$O656,Equations!$G:$I,3,0)*$U656+VLOOKUP(CL$14&amp;"-edad-"&amp;$O656,Equations!$G:$I,3,0)*$V656+VLOOKUP(CL$14&amp;"-est-"&amp;$O656,Equations!$G:$I,3,0)*(1/$W656)+VLOOKUP(CL$14&amp;"-imc-"&amp;$O656,Equations!$G:$I,3,0)*(1/$Q656)))</f>
        <v/>
      </c>
      <c r="CM656" s="10" t="str">
        <f>IF($AJ656="","",IF(OR($V656&lt;2.7,$V656&gt;90),"Age OOR",CL656-1.6449*VLOOKUP(CL$14&amp;"-rse-"&amp;$O656,Equations!$G:$I,3,0)))</f>
        <v/>
      </c>
      <c r="CN656" s="10" t="str">
        <f>IF($AJ656="","",IF(OR($V656&lt;2.7,$V656&gt;90),"Age OOR",CL656+1.6449*VLOOKUP(CL$14&amp;"-rse-"&amp;$O656,Equations!$G:$I,3,0)))</f>
        <v/>
      </c>
      <c r="CO656" s="10" t="str">
        <f t="shared" si="248"/>
        <v/>
      </c>
      <c r="CP656" s="10" t="str">
        <f>IF($AJ656="","",IF(OR($V656&lt;2.7,$V656&gt;90),"Age OOR",($AJ656-CL656)/VLOOKUP(CL$14&amp;"-rse-"&amp;$O656,Equations!$G:$I,3,0)))</f>
        <v/>
      </c>
      <c r="CQ656" s="10" t="str">
        <f>IF($AK656="","",IF(OR($V656&lt;2.7,$V656&gt;90),"Age OOR",EXP(VLOOKUP(CQ$14&amp;"-int-"&amp;$P656,Equations!$G:$I,3,0)+VLOOKUP(CQ$14&amp;"-sexo-"&amp;$P656,Equations!$G:$I,3,0)*$U656+VLOOKUP(CQ$14&amp;"-edad-"&amp;$P656,Equations!$G:$I,3,0)*$V656+VLOOKUP(CQ$14&amp;"-est-"&amp;$P656,Equations!$G:$I,3,0)*(1/$W656)+VLOOKUP(CQ$14&amp;"-imc-"&amp;$P656,Equations!$G:$I,3,0)*(1/$Q656))))</f>
        <v/>
      </c>
      <c r="CR656" s="10" t="str">
        <f>IF($AK656="","",IF(OR($V656&lt;2.7,$V656&gt;90),"Age OOR",EXP(LN(CQ656)-1.6449*VLOOKUP(CQ$14&amp;"-rse-"&amp;$P656,Equations!$G:$I,3,0))))</f>
        <v/>
      </c>
      <c r="CS656" s="10" t="str">
        <f>IF($AK656="","",IF(OR($V656&lt;2.7,$V656&gt;90),"Age OOR",EXP(LN(CQ656)+1.6449*VLOOKUP(CQ$14&amp;"-rse-"&amp;$P656,Equations!$G:$I,3,0))))</f>
        <v/>
      </c>
      <c r="CT656" s="10" t="str">
        <f t="shared" si="249"/>
        <v/>
      </c>
      <c r="CU656" s="10" t="str">
        <f>IF($AK656="","",IF(OR($V656&lt;2.7,$V656&gt;90),"Age OOR",(LN($AK656)-LN(CQ656))/VLOOKUP(CQ$14&amp;"-rse-"&amp;$P656,Equations!$G:$I,3,0)))</f>
        <v/>
      </c>
      <c r="CV656" s="47"/>
    </row>
    <row r="657" spans="5:116" x14ac:dyDescent="0.2">
      <c r="E657" s="23" t="str">
        <f t="shared" ref="E657:E720" si="250">IF(OR($V657&lt;2.7,$V657&gt;90),"Age out of range",IF($V657&lt;AN$3,"a",IF($V657&lt;AN$4,"b","c")))</f>
        <v>Age out of range</v>
      </c>
      <c r="F657" s="23" t="str">
        <f t="shared" ref="F657:F720" si="251">IF(OR($V657&lt;2.7,$V657&gt;90),"Age out of range",IF($V657&lt;AS$3,"a",IF($V657&lt;AS$4,"b","c")))</f>
        <v>Age out of range</v>
      </c>
      <c r="G657" s="23" t="str">
        <f t="shared" ref="G657:G720" si="252">IF(OR($V657&lt;2.7,$V657&gt;90),"Age out of range",IF($V657&lt;AX$3,"a",IF($V657&lt;AX$4,"b","c")))</f>
        <v>Age out of range</v>
      </c>
      <c r="H657" s="23" t="str">
        <f t="shared" ref="H657:H720" si="253">IF(OR($V657&lt;2.7,$V657&gt;90),"Age out of range",IF($V657&lt;BC$3,"a",IF($V657&lt;BC$4,"b","c")))</f>
        <v>Age out of range</v>
      </c>
      <c r="I657" s="23" t="str">
        <f t="shared" ref="I657:I720" si="254">IF(OR($V657&lt;2.7,$V657&gt;90),"Age out of range",IF($V657&lt;BH$3,"a",IF($V657&lt;BH$4,"b","c")))</f>
        <v>Age out of range</v>
      </c>
      <c r="J657" s="23" t="str">
        <f t="shared" ref="J657:J720" si="255">IF(OR($V657&lt;2.7,$V657&gt;90),"Age out of range",IF($V657&lt;BM$3,"a",IF($V657&lt;BM$4,"b","c")))</f>
        <v>Age out of range</v>
      </c>
      <c r="K657" s="23" t="str">
        <f t="shared" ref="K657:K720" si="256">IF(OR($V657&lt;2.7,$V657&gt;90),"Age out of range",IF($V657&lt;BR$3,"a",IF($V657&lt;BR$4,"b","c")))</f>
        <v>Age out of range</v>
      </c>
      <c r="L657" s="23" t="str">
        <f t="shared" ref="L657:L720" si="257">IF(OR($V657&lt;2.7,$V657&gt;90),"Age out of range",IF($V657&lt;BW$3,"a",IF($V657&lt;BW$4,"b","c")))</f>
        <v>Age out of range</v>
      </c>
      <c r="M657" s="23" t="str">
        <f t="shared" ref="M657:M720" si="258">IF(OR($V657&lt;2.7,$V657&gt;90),"Age out of range",IF($V657&lt;CB$3,"a",IF($V657&lt;CB$4,"b","c")))</f>
        <v>Age out of range</v>
      </c>
      <c r="N657" s="23" t="str">
        <f t="shared" ref="N657:N720" si="259">IF(OR($V657&lt;2.7,$V657&gt;90),"Age out of range",IF($V657&lt;CG$3,"a",IF($V657&lt;CG$4,"b","c")))</f>
        <v>Age out of range</v>
      </c>
      <c r="O657" s="23" t="str">
        <f t="shared" ref="O657:O720" si="260">IF(OR($V657&lt;2.7,$V657&gt;90),"Age out of range",IF($V657&lt;CL$3,"a",IF($V657&lt;CL$4,"b","c")))</f>
        <v>Age out of range</v>
      </c>
      <c r="P657" s="23" t="str">
        <f t="shared" ref="P657:P720" si="261">IF(OR($V657&lt;2.7,$V657&gt;90),"Age out of range",IF($V657&lt;CQ$3,"a",IF($V657&lt;CQ$4,"b","c")))</f>
        <v>Age out of range</v>
      </c>
      <c r="Q657" s="23" t="e">
        <f t="shared" si="237"/>
        <v>#DIV/0!</v>
      </c>
      <c r="R657" s="17"/>
      <c r="S657" s="23">
        <v>641</v>
      </c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7"/>
      <c r="AM657" s="47"/>
      <c r="AN657" s="10" t="str">
        <f>IF($Z657="","",IF(OR($V657&lt;2.7,$V657&gt;90),"Age OOR",VLOOKUP(AN$14&amp;"-int-"&amp;$E657,Equations!$G:$I,3,0)+VLOOKUP(AN$14&amp;"-sexo-"&amp;$E657,Equations!$G:$I,3,0)*$U657+VLOOKUP(AN$14&amp;"-edad-"&amp;$E657,Equations!$G:$I,3,0)*$V657+VLOOKUP(AN$14&amp;"-est-"&amp;$E657,Equations!$G:$I,3,0)*(1/$W657)+VLOOKUP(AN$14&amp;"-imc-"&amp;$E657,Equations!$G:$I,3,0)*(1/$Q657)))</f>
        <v/>
      </c>
      <c r="AO657" s="10" t="str">
        <f>IF($Z657="","",IF(OR($V657&lt;2.7,$V657&gt;90),"Age OOR",AN657-1.6449*VLOOKUP(AN$14&amp;"-rse-"&amp;$E657,Equations!$G:$I,3,0)))</f>
        <v/>
      </c>
      <c r="AP657" s="10" t="str">
        <f>IF($Z657="","",IF(OR($V657&lt;2.7,$V657&gt;90),"Age OOR",AN657+1.6449*VLOOKUP(AN$14&amp;"-rse-"&amp;$E657,Equations!$G:$I,3,0)))</f>
        <v/>
      </c>
      <c r="AQ657" s="10" t="str">
        <f t="shared" si="238"/>
        <v/>
      </c>
      <c r="AR657" s="10" t="str">
        <f>IF($Z657="","",IF(OR($V657&lt;2.7,$V657&gt;90),"Age OOR",($Z657-AN657)/VLOOKUP(AN$14&amp;"-rse-"&amp;$E657,Equations!$G:$I,3,0)))</f>
        <v/>
      </c>
      <c r="AS657" s="10" t="str">
        <f>IF($AA657="","",IF(OR($V657&lt;2.7,$V657&gt;90),"Age OOR",VLOOKUP(AS$14&amp;"-int-"&amp;$F657,Equations!$G:$I,3,0)+VLOOKUP(AS$14&amp;"-sexo-"&amp;$F657,Equations!$G:$I,3,0)*$U657+VLOOKUP(AS$14&amp;"-edad-"&amp;$F657,Equations!$G:$I,3,0)*$V657+VLOOKUP(AS$14&amp;"-est-"&amp;$F657,Equations!$G:$I,3,0)*(1/$W657)+VLOOKUP(AS$14&amp;"-imc-"&amp;$F657,Equations!$G:$I,3,0)*(1/$Q657)))</f>
        <v/>
      </c>
      <c r="AT657" s="10" t="str">
        <f>IF($AA657="","",IF(OR($V657&lt;2.7,$V657&gt;90),"Age OOR",AS657-1.6449*VLOOKUP(AS$14&amp;"-rse-"&amp;$F657,Equations!$G:$I,3,0)))</f>
        <v/>
      </c>
      <c r="AU657" s="10" t="str">
        <f>IF($AA657="","",IF(OR($V657&lt;2.7,$V657&gt;90),"Age OOR",AS657+1.6449*VLOOKUP(AS$14&amp;"-rse-"&amp;$F657,Equations!$G:$I,3,0)))</f>
        <v/>
      </c>
      <c r="AV657" s="10" t="str">
        <f t="shared" si="239"/>
        <v/>
      </c>
      <c r="AW657" s="10" t="str">
        <f>IF($AA657="","",IF(OR($V657&lt;2.7,$V657&gt;90),"Age OOR",($AA657-AS657)/VLOOKUP(AS$14&amp;"-rse-"&amp;$F657,Equations!$G:$I,3,0)))</f>
        <v/>
      </c>
      <c r="AX657" s="10" t="str">
        <f>IF($AB657="","",IF(OR($V657&lt;2.7,$V657&gt;90),"Age OOR",VLOOKUP(AX$14&amp;"-int-"&amp;$G657,Equations!$G:$I,3,0)+VLOOKUP(AX$14&amp;"-sexo-"&amp;$G657,Equations!$G:$I,3,0)*$U657+VLOOKUP(AX$14&amp;"-edad-"&amp;$G657,Equations!$G:$I,3,0)*$V657+VLOOKUP(AX$14&amp;"-est-"&amp;$G657,Equations!$G:$I,3,0)*(1/$W657)+VLOOKUP(AX$14&amp;"-imc-"&amp;$G657,Equations!$G:$I,3,0)*(1/$Q657)))</f>
        <v/>
      </c>
      <c r="AY657" s="10" t="str">
        <f>IF($AB657="","",IF(OR($V657&lt;2.7,$V657&gt;90),"Age OOR",AX657-1.6449*VLOOKUP(AX$14&amp;"-rse-"&amp;$G657,Equations!$G:$I,3,0)))</f>
        <v/>
      </c>
      <c r="AZ657" s="10" t="str">
        <f>IF($AB657="","",IF(OR($V657&lt;2.7,$V657&gt;90),"Age OOR",AX657+1.6449*VLOOKUP(AX$14&amp;"-rse-"&amp;$G657,Equations!$G:$I,3,0)))</f>
        <v/>
      </c>
      <c r="BA657" s="10" t="str">
        <f t="shared" si="240"/>
        <v/>
      </c>
      <c r="BB657" s="10" t="str">
        <f>IF($AB657="","",IF(OR($V657&lt;2.7,$V657&gt;90),"Age OOR",($AB657-AX657)/VLOOKUP(AX$14&amp;"-rse-"&amp;$G657,Equations!$G:$I,3,0)))</f>
        <v/>
      </c>
      <c r="BC657" s="10" t="str">
        <f>IF($AC657="","",IF(OR($V657&lt;2.7,$V657&gt;90),"Age OOR",VLOOKUP(BC$14&amp;"-int-"&amp;$H657,Equations!$G:$I,3,0)+VLOOKUP(BC$14&amp;"-sexo-"&amp;$H657,Equations!$G:$I,3,0)*$U657+VLOOKUP(BC$14&amp;"-edad-"&amp;$H657,Equations!$G:$I,3,0)*$V657+VLOOKUP(BC$14&amp;"-est-"&amp;$H657,Equations!$G:$I,3,0)*(1/$W657)+VLOOKUP(BC$14&amp;"-imc-"&amp;$H657,Equations!$G:$I,3,0)*(1/$Q657)))</f>
        <v/>
      </c>
      <c r="BD657" s="10" t="str">
        <f>IF($AC657="","",IF(OR($V657&lt;2.7,$V657&gt;90),"Age OOR",BC657-1.6449*VLOOKUP(BC$14&amp;"-rse-"&amp;$H657,Equations!$G:$I,3,0)))</f>
        <v/>
      </c>
      <c r="BE657" s="10" t="str">
        <f>IF($AC657="","",IF(OR($V657&lt;2.7,$V657&gt;90),"Age OOR",BC657+1.6449*VLOOKUP(BC$14&amp;"-rse-"&amp;$H657,Equations!$G:$I,3,0)))</f>
        <v/>
      </c>
      <c r="BF657" s="10" t="str">
        <f t="shared" si="241"/>
        <v/>
      </c>
      <c r="BG657" s="10" t="str">
        <f>IF($AC657="","",IF(OR($V657&lt;2.7,$V657&gt;90),"Age OOR",($AC657-BC657)/VLOOKUP(BC$14&amp;"-rse-"&amp;$H657,Equations!$G:$I,3,0)))</f>
        <v/>
      </c>
      <c r="BH657" s="10" t="str">
        <f>IF($AD657="","",IF(OR($V657&lt;2.7,$V657&gt;90),"Age OOR",VLOOKUP(BH$14&amp;"-int-"&amp;$I657,Equations!$G:$I,3,0)+VLOOKUP(BH$14&amp;"-sexo-"&amp;$I657,Equations!$G:$I,3,0)*$U657+VLOOKUP(BH$14&amp;"-edad-"&amp;$I657,Equations!$G:$I,3,0)*$V657+VLOOKUP(BH$14&amp;"-est-"&amp;$I657,Equations!$G:$I,3,0)*(1/$W657)+VLOOKUP(BH$14&amp;"-imc-"&amp;$I657,Equations!$G:$I,3,0)*(1/$Q657)))</f>
        <v/>
      </c>
      <c r="BI657" s="10" t="str">
        <f>IF($AD657="","",IF(OR($V657&lt;2.7,$V657&gt;90),"Age OOR",BH657-1.6449*VLOOKUP(BH$14&amp;"-rse-"&amp;$I657,Equations!$G:$I,3,0)))</f>
        <v/>
      </c>
      <c r="BJ657" s="10" t="str">
        <f>IF($AD657="","",IF(OR($V657&lt;2.7,$V657&gt;90),"Age OOR",BH657+1.6449*VLOOKUP(BH$14&amp;"-rse-"&amp;$I657,Equations!$G:$I,3,0)))</f>
        <v/>
      </c>
      <c r="BK657" s="10" t="str">
        <f t="shared" si="242"/>
        <v/>
      </c>
      <c r="BL657" s="10" t="str">
        <f>IF($AD657="","",IF(OR($V657&lt;2.7,$V657&gt;90),"Age OOR",($AD657-BH657)/VLOOKUP(BH$14&amp;"-rse-"&amp;$I657,Equations!$G:$I,3,0)))</f>
        <v/>
      </c>
      <c r="BM657" s="10" t="str">
        <f>IF($AE657="","",IF(OR($V657&lt;2.7,$V657&gt;90),"Age OOR",VLOOKUP(BM$14&amp;"-int-"&amp;$J657,Equations!$G:$I,3,0)+VLOOKUP(BM$14&amp;"-sexo-"&amp;$J657,Equations!$G:$I,3,0)*$U657+VLOOKUP(BM$14&amp;"-edad-"&amp;$J657,Equations!$G:$I,3,0)*$V657+VLOOKUP(BM$14&amp;"-est-"&amp;$J657,Equations!$G:$I,3,0)*(1/$W657)+VLOOKUP(BM$14&amp;"-imc-"&amp;$J657,Equations!$G:$I,3,0)*(1/$Q657)))</f>
        <v/>
      </c>
      <c r="BN657" s="10" t="str">
        <f>IF($AE657="","",IF(OR($V657&lt;2.7,$V657&gt;90),"Age OOR",BM657-1.6449*VLOOKUP(BM$14&amp;"-rse-"&amp;$J657,Equations!$G:$I,3,0)))</f>
        <v/>
      </c>
      <c r="BO657" s="10" t="str">
        <f>IF($AE657="","",IF(OR($V657&lt;2.7,$V657&gt;90),"Age OOR",BM657+1.6449*VLOOKUP(BM$14&amp;"-rse-"&amp;$J657,Equations!$G:$I,3,0)))</f>
        <v/>
      </c>
      <c r="BP657" s="10" t="str">
        <f t="shared" si="243"/>
        <v/>
      </c>
      <c r="BQ657" s="10" t="str">
        <f>IF($AE657="","",IF(OR($V657&lt;2.7,$V657&gt;90),"Age OOR",($AE657-BM657)/VLOOKUP(BM$14&amp;"-rse-"&amp;$J657,Equations!$G:$I,3,0)))</f>
        <v/>
      </c>
      <c r="BR657" s="10" t="str">
        <f>IF($AF657="","",IF(OR($V657&lt;2.7,$V657&gt;90),"Age OOR",VLOOKUP(BR$14&amp;"-int-"&amp;$K657,Equations!$G:$I,3,0)+VLOOKUP(BR$14&amp;"-sexo-"&amp;$K657,Equations!$G:$I,3,0)*$U657+VLOOKUP(BR$14&amp;"-edad-"&amp;$K657,Equations!$G:$I,3,0)*$V657+VLOOKUP(BR$14&amp;"-est-"&amp;$K657,Equations!$G:$I,3,0)*(1/$W657)+VLOOKUP(BR$14&amp;"-imc-"&amp;$K657,Equations!$G:$I,3,0)*(1/$Q657)))</f>
        <v/>
      </c>
      <c r="BS657" s="10" t="str">
        <f>IF($AF657="","",IF(OR($V657&lt;2.7,$V657&gt;90),"Age OOR",BR657-1.6449*VLOOKUP(BR$14&amp;"-rse-"&amp;$K657,Equations!$G:$I,3,0)))</f>
        <v/>
      </c>
      <c r="BT657" s="10" t="str">
        <f>IF($AF657="","",IF(OR($V657&lt;2.7,$V657&gt;90),"Age OOR",BR657+1.6449*VLOOKUP(BR$14&amp;"-rse-"&amp;$K657,Equations!$G:$I,3,0)))</f>
        <v/>
      </c>
      <c r="BU657" s="10" t="str">
        <f t="shared" si="244"/>
        <v/>
      </c>
      <c r="BV657" s="10" t="str">
        <f>IF($AF657="","",IF(OR($V657&lt;2.7,$V657&gt;90),"Age OOR",($AF657-BR657)/VLOOKUP(BR$14&amp;"-rse-"&amp;$K657,Equations!$G:$I,3,0)))</f>
        <v/>
      </c>
      <c r="BW657" s="10" t="str">
        <f>IF($AG657="","",IF(OR($V657&lt;2.7,$V657&gt;90),"Age OOR",VLOOKUP(BW$14&amp;"-int-"&amp;$L657,Equations!$G:$I,3,0)+VLOOKUP(BW$14&amp;"-sexo-"&amp;$L657,Equations!$G:$I,3,0)*$U657+VLOOKUP(BW$14&amp;"-edad-"&amp;$L657,Equations!$G:$I,3,0)*$V657+VLOOKUP(BW$14&amp;"-est-"&amp;$L657,Equations!$G:$I,3,0)*(1/$W657)+VLOOKUP(BW$14&amp;"-imc-"&amp;$L657,Equations!$G:$I,3,0)*(1/$Q657)))</f>
        <v/>
      </c>
      <c r="BX657" s="10" t="str">
        <f>IF($AG657="","",IF(OR($V657&lt;2.7,$V657&gt;90),"Age OOR",BW657-1.6449*VLOOKUP(BW$14&amp;"-rse-"&amp;$L657,Equations!$G:$I,3,0)))</f>
        <v/>
      </c>
      <c r="BY657" s="10" t="str">
        <f>IF($AG657="","",IF(OR($V657&lt;2.7,$V657&gt;90),"Age OOR",BW657+1.6449*VLOOKUP(BW$14&amp;"-rse-"&amp;$L657,Equations!$G:$I,3,0)))</f>
        <v/>
      </c>
      <c r="BZ657" s="10" t="str">
        <f t="shared" si="245"/>
        <v/>
      </c>
      <c r="CA657" s="10" t="str">
        <f>IF($AG657="","",IF(OR($V657&lt;2.7,$V657&gt;90),"Age OOR",($AG657-BW657)/VLOOKUP(BW$14&amp;"-rse-"&amp;$L657,Equations!$G:$I,3,0)))</f>
        <v/>
      </c>
      <c r="CB657" s="10" t="str">
        <f>IF($AH657="","",IF(OR($V657&lt;2.7,$V657&gt;90),"Age OOR",VLOOKUP(CB$14&amp;"-int-"&amp;$M657,Equations!$G:$I,3,0)+VLOOKUP(CB$14&amp;"-sexo-"&amp;$M657,Equations!$G:$I,3,0)*$U657+VLOOKUP(CB$14&amp;"-edad-"&amp;$M657,Equations!$G:$I,3,0)*$V657+VLOOKUP(CB$14&amp;"-est-"&amp;$M657,Equations!$G:$I,3,0)*(1/$W657)+VLOOKUP(CB$14&amp;"-imc-"&amp;$M657,Equations!$G:$I,3,0)*(1/$Q657)))</f>
        <v/>
      </c>
      <c r="CC657" s="10" t="str">
        <f>IF($AH657="","",IF(OR($V657&lt;2.7,$V657&gt;90),"Age OOR",CB657-1.6449*VLOOKUP(CB$14&amp;"-rse-"&amp;$M657,Equations!$G:$I,3,0)))</f>
        <v/>
      </c>
      <c r="CD657" s="10" t="str">
        <f>IF($AH657="","",IF(OR($V657&lt;2.7,$V657&gt;90),"Age OOR",CB657+1.6449*VLOOKUP(CB$14&amp;"-rse-"&amp;$M657,Equations!$G:$I,3,0)))</f>
        <v/>
      </c>
      <c r="CE657" s="10" t="str">
        <f t="shared" si="246"/>
        <v/>
      </c>
      <c r="CF657" s="10" t="str">
        <f>IF($AH657="","",IF(OR($V657&lt;2.7,$V657&gt;90),"Age OOR",($AH657-CB657)/VLOOKUP(CB$14&amp;"-rse-"&amp;$M657,Equations!$G:$I,3,0)))</f>
        <v/>
      </c>
      <c r="CG657" s="10" t="str">
        <f>IF($AI657="","",IF(OR($V657&lt;2.7,$V657&gt;90),"Age OOR",VLOOKUP(CG$14&amp;"-int-"&amp;$N657,Equations!$G:$I,3,0)+VLOOKUP(CG$14&amp;"-sexo-"&amp;$N657,Equations!$G:$I,3,0)*$U657+VLOOKUP(CG$14&amp;"-edad-"&amp;$N657,Equations!$G:$I,3,0)*$V657+VLOOKUP(CG$14&amp;"-est-"&amp;$N657,Equations!$G:$I,3,0)*(1/$W657)+VLOOKUP(CG$14&amp;"-imc-"&amp;$N657,Equations!$G:$I,3,0)*(1/$Q657)))</f>
        <v/>
      </c>
      <c r="CH657" s="10" t="str">
        <f>IF($AI657="","",IF(OR($V657&lt;2.7,$V657&gt;90),"Age OOR",CG657-1.6449*VLOOKUP(CG$14&amp;"-rse-"&amp;$N657,Equations!$G:$I,3,0)))</f>
        <v/>
      </c>
      <c r="CI657" s="10" t="str">
        <f>IF($AI657="","",IF(OR($V657&lt;2.7,$V657&gt;90),"Age OOR",CG657+1.6449*VLOOKUP(CG$14&amp;"-rse-"&amp;$N657,Equations!$G:$I,3,0)))</f>
        <v/>
      </c>
      <c r="CJ657" s="10" t="str">
        <f t="shared" si="247"/>
        <v/>
      </c>
      <c r="CK657" s="10" t="str">
        <f>IF($AI657="","",IF(OR($V657&lt;2.7,$V657&gt;90),"Age OOR",($AI657-CG657)/VLOOKUP(CG$14&amp;"-rse-"&amp;$N657,Equations!$G:$I,3,0)))</f>
        <v/>
      </c>
      <c r="CL657" s="10" t="str">
        <f>IF($AJ657="","",IF(OR($V657&lt;2.7,$V657&gt;90),"Age OOR",VLOOKUP(CL$14&amp;"-int-"&amp;$O657,Equations!$G:$I,3,0)+VLOOKUP(CL$14&amp;"-sexo-"&amp;$O657,Equations!$G:$I,3,0)*$U657+VLOOKUP(CL$14&amp;"-edad-"&amp;$O657,Equations!$G:$I,3,0)*$V657+VLOOKUP(CL$14&amp;"-est-"&amp;$O657,Equations!$G:$I,3,0)*(1/$W657)+VLOOKUP(CL$14&amp;"-imc-"&amp;$O657,Equations!$G:$I,3,0)*(1/$Q657)))</f>
        <v/>
      </c>
      <c r="CM657" s="10" t="str">
        <f>IF($AJ657="","",IF(OR($V657&lt;2.7,$V657&gt;90),"Age OOR",CL657-1.6449*VLOOKUP(CL$14&amp;"-rse-"&amp;$O657,Equations!$G:$I,3,0)))</f>
        <v/>
      </c>
      <c r="CN657" s="10" t="str">
        <f>IF($AJ657="","",IF(OR($V657&lt;2.7,$V657&gt;90),"Age OOR",CL657+1.6449*VLOOKUP(CL$14&amp;"-rse-"&amp;$O657,Equations!$G:$I,3,0)))</f>
        <v/>
      </c>
      <c r="CO657" s="10" t="str">
        <f t="shared" si="248"/>
        <v/>
      </c>
      <c r="CP657" s="10" t="str">
        <f>IF($AJ657="","",IF(OR($V657&lt;2.7,$V657&gt;90),"Age OOR",($AJ657-CL657)/VLOOKUP(CL$14&amp;"-rse-"&amp;$O657,Equations!$G:$I,3,0)))</f>
        <v/>
      </c>
      <c r="CQ657" s="10" t="str">
        <f>IF($AK657="","",IF(OR($V657&lt;2.7,$V657&gt;90),"Age OOR",EXP(VLOOKUP(CQ$14&amp;"-int-"&amp;$P657,Equations!$G:$I,3,0)+VLOOKUP(CQ$14&amp;"-sexo-"&amp;$P657,Equations!$G:$I,3,0)*$U657+VLOOKUP(CQ$14&amp;"-edad-"&amp;$P657,Equations!$G:$I,3,0)*$V657+VLOOKUP(CQ$14&amp;"-est-"&amp;$P657,Equations!$G:$I,3,0)*(1/$W657)+VLOOKUP(CQ$14&amp;"-imc-"&amp;$P657,Equations!$G:$I,3,0)*(1/$Q657))))</f>
        <v/>
      </c>
      <c r="CR657" s="10" t="str">
        <f>IF($AK657="","",IF(OR($V657&lt;2.7,$V657&gt;90),"Age OOR",EXP(LN(CQ657)-1.6449*VLOOKUP(CQ$14&amp;"-rse-"&amp;$P657,Equations!$G:$I,3,0))))</f>
        <v/>
      </c>
      <c r="CS657" s="10" t="str">
        <f>IF($AK657="","",IF(OR($V657&lt;2.7,$V657&gt;90),"Age OOR",EXP(LN(CQ657)+1.6449*VLOOKUP(CQ$14&amp;"-rse-"&amp;$P657,Equations!$G:$I,3,0))))</f>
        <v/>
      </c>
      <c r="CT657" s="10" t="str">
        <f t="shared" si="249"/>
        <v/>
      </c>
      <c r="CU657" s="10" t="str">
        <f>IF($AK657="","",IF(OR($V657&lt;2.7,$V657&gt;90),"Age OOR",(LN($AK657)-LN(CQ657))/VLOOKUP(CQ$14&amp;"-rse-"&amp;$P657,Equations!$G:$I,3,0)))</f>
        <v/>
      </c>
      <c r="CV657" s="47"/>
    </row>
    <row r="658" spans="5:116" x14ac:dyDescent="0.2">
      <c r="E658" s="23" t="str">
        <f t="shared" si="250"/>
        <v>Age out of range</v>
      </c>
      <c r="F658" s="23" t="str">
        <f t="shared" si="251"/>
        <v>Age out of range</v>
      </c>
      <c r="G658" s="23" t="str">
        <f t="shared" si="252"/>
        <v>Age out of range</v>
      </c>
      <c r="H658" s="23" t="str">
        <f t="shared" si="253"/>
        <v>Age out of range</v>
      </c>
      <c r="I658" s="23" t="str">
        <f t="shared" si="254"/>
        <v>Age out of range</v>
      </c>
      <c r="J658" s="23" t="str">
        <f t="shared" si="255"/>
        <v>Age out of range</v>
      </c>
      <c r="K658" s="23" t="str">
        <f t="shared" si="256"/>
        <v>Age out of range</v>
      </c>
      <c r="L658" s="23" t="str">
        <f t="shared" si="257"/>
        <v>Age out of range</v>
      </c>
      <c r="M658" s="23" t="str">
        <f t="shared" si="258"/>
        <v>Age out of range</v>
      </c>
      <c r="N658" s="23" t="str">
        <f t="shared" si="259"/>
        <v>Age out of range</v>
      </c>
      <c r="O658" s="23" t="str">
        <f t="shared" si="260"/>
        <v>Age out of range</v>
      </c>
      <c r="P658" s="23" t="str">
        <f t="shared" si="261"/>
        <v>Age out of range</v>
      </c>
      <c r="Q658" s="23" t="e">
        <f t="shared" ref="Q658:Q721" si="262">IF($Y658&lt;&gt;"",$Y658,$X658/($W658/100)^2)</f>
        <v>#DIV/0!</v>
      </c>
      <c r="R658" s="17"/>
      <c r="S658" s="23">
        <v>642</v>
      </c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7"/>
      <c r="AM658" s="47"/>
      <c r="AN658" s="10" t="str">
        <f>IF($Z658="","",IF(OR($V658&lt;2.7,$V658&gt;90),"Age OOR",VLOOKUP(AN$14&amp;"-int-"&amp;$E658,Equations!$G:$I,3,0)+VLOOKUP(AN$14&amp;"-sexo-"&amp;$E658,Equations!$G:$I,3,0)*$U658+VLOOKUP(AN$14&amp;"-edad-"&amp;$E658,Equations!$G:$I,3,0)*$V658+VLOOKUP(AN$14&amp;"-est-"&amp;$E658,Equations!$G:$I,3,0)*(1/$W658)+VLOOKUP(AN$14&amp;"-imc-"&amp;$E658,Equations!$G:$I,3,0)*(1/$Q658)))</f>
        <v/>
      </c>
      <c r="AO658" s="10" t="str">
        <f>IF($Z658="","",IF(OR($V658&lt;2.7,$V658&gt;90),"Age OOR",AN658-1.6449*VLOOKUP(AN$14&amp;"-rse-"&amp;$E658,Equations!$G:$I,3,0)))</f>
        <v/>
      </c>
      <c r="AP658" s="10" t="str">
        <f>IF($Z658="","",IF(OR($V658&lt;2.7,$V658&gt;90),"Age OOR",AN658+1.6449*VLOOKUP(AN$14&amp;"-rse-"&amp;$E658,Equations!$G:$I,3,0)))</f>
        <v/>
      </c>
      <c r="AQ658" s="10" t="str">
        <f t="shared" ref="AQ658:AQ721" si="263">IF($Z658="","",IF(OR($V658&lt;2.7,$V658&gt;90),"Age OOR",100*$Z658/AN658))</f>
        <v/>
      </c>
      <c r="AR658" s="10" t="str">
        <f>IF($Z658="","",IF(OR($V658&lt;2.7,$V658&gt;90),"Age OOR",($Z658-AN658)/VLOOKUP(AN$14&amp;"-rse-"&amp;$E658,Equations!$G:$I,3,0)))</f>
        <v/>
      </c>
      <c r="AS658" s="10" t="str">
        <f>IF($AA658="","",IF(OR($V658&lt;2.7,$V658&gt;90),"Age OOR",VLOOKUP(AS$14&amp;"-int-"&amp;$F658,Equations!$G:$I,3,0)+VLOOKUP(AS$14&amp;"-sexo-"&amp;$F658,Equations!$G:$I,3,0)*$U658+VLOOKUP(AS$14&amp;"-edad-"&amp;$F658,Equations!$G:$I,3,0)*$V658+VLOOKUP(AS$14&amp;"-est-"&amp;$F658,Equations!$G:$I,3,0)*(1/$W658)+VLOOKUP(AS$14&amp;"-imc-"&amp;$F658,Equations!$G:$I,3,0)*(1/$Q658)))</f>
        <v/>
      </c>
      <c r="AT658" s="10" t="str">
        <f>IF($AA658="","",IF(OR($V658&lt;2.7,$V658&gt;90),"Age OOR",AS658-1.6449*VLOOKUP(AS$14&amp;"-rse-"&amp;$F658,Equations!$G:$I,3,0)))</f>
        <v/>
      </c>
      <c r="AU658" s="10" t="str">
        <f>IF($AA658="","",IF(OR($V658&lt;2.7,$V658&gt;90),"Age OOR",AS658+1.6449*VLOOKUP(AS$14&amp;"-rse-"&amp;$F658,Equations!$G:$I,3,0)))</f>
        <v/>
      </c>
      <c r="AV658" s="10" t="str">
        <f t="shared" ref="AV658:AV721" si="264">IF($AA658="","",IF(OR($V658&lt;2.7,$V658&gt;90),"Age OOR",100*$AA658/AS658))</f>
        <v/>
      </c>
      <c r="AW658" s="10" t="str">
        <f>IF($AA658="","",IF(OR($V658&lt;2.7,$V658&gt;90),"Age OOR",($AA658-AS658)/VLOOKUP(AS$14&amp;"-rse-"&amp;$F658,Equations!$G:$I,3,0)))</f>
        <v/>
      </c>
      <c r="AX658" s="10" t="str">
        <f>IF($AB658="","",IF(OR($V658&lt;2.7,$V658&gt;90),"Age OOR",VLOOKUP(AX$14&amp;"-int-"&amp;$G658,Equations!$G:$I,3,0)+VLOOKUP(AX$14&amp;"-sexo-"&amp;$G658,Equations!$G:$I,3,0)*$U658+VLOOKUP(AX$14&amp;"-edad-"&amp;$G658,Equations!$G:$I,3,0)*$V658+VLOOKUP(AX$14&amp;"-est-"&amp;$G658,Equations!$G:$I,3,0)*(1/$W658)+VLOOKUP(AX$14&amp;"-imc-"&amp;$G658,Equations!$G:$I,3,0)*(1/$Q658)))</f>
        <v/>
      </c>
      <c r="AY658" s="10" t="str">
        <f>IF($AB658="","",IF(OR($V658&lt;2.7,$V658&gt;90),"Age OOR",AX658-1.6449*VLOOKUP(AX$14&amp;"-rse-"&amp;$G658,Equations!$G:$I,3,0)))</f>
        <v/>
      </c>
      <c r="AZ658" s="10" t="str">
        <f>IF($AB658="","",IF(OR($V658&lt;2.7,$V658&gt;90),"Age OOR",AX658+1.6449*VLOOKUP(AX$14&amp;"-rse-"&amp;$G658,Equations!$G:$I,3,0)))</f>
        <v/>
      </c>
      <c r="BA658" s="10" t="str">
        <f t="shared" ref="BA658:BA721" si="265">IF($AB658="","",IF(OR($V658&lt;2.7,$V658&gt;90),"Age OOR",100*$AB658/AX658))</f>
        <v/>
      </c>
      <c r="BB658" s="10" t="str">
        <f>IF($AB658="","",IF(OR($V658&lt;2.7,$V658&gt;90),"Age OOR",($AB658-AX658)/VLOOKUP(AX$14&amp;"-rse-"&amp;$G658,Equations!$G:$I,3,0)))</f>
        <v/>
      </c>
      <c r="BC658" s="10" t="str">
        <f>IF($AC658="","",IF(OR($V658&lt;2.7,$V658&gt;90),"Age OOR",VLOOKUP(BC$14&amp;"-int-"&amp;$H658,Equations!$G:$I,3,0)+VLOOKUP(BC$14&amp;"-sexo-"&amp;$H658,Equations!$G:$I,3,0)*$U658+VLOOKUP(BC$14&amp;"-edad-"&amp;$H658,Equations!$G:$I,3,0)*$V658+VLOOKUP(BC$14&amp;"-est-"&amp;$H658,Equations!$G:$I,3,0)*(1/$W658)+VLOOKUP(BC$14&amp;"-imc-"&amp;$H658,Equations!$G:$I,3,0)*(1/$Q658)))</f>
        <v/>
      </c>
      <c r="BD658" s="10" t="str">
        <f>IF($AC658="","",IF(OR($V658&lt;2.7,$V658&gt;90),"Age OOR",BC658-1.6449*VLOOKUP(BC$14&amp;"-rse-"&amp;$H658,Equations!$G:$I,3,0)))</f>
        <v/>
      </c>
      <c r="BE658" s="10" t="str">
        <f>IF($AC658="","",IF(OR($V658&lt;2.7,$V658&gt;90),"Age OOR",BC658+1.6449*VLOOKUP(BC$14&amp;"-rse-"&amp;$H658,Equations!$G:$I,3,0)))</f>
        <v/>
      </c>
      <c r="BF658" s="10" t="str">
        <f t="shared" ref="BF658:BF721" si="266">IF($AC658="","",IF(OR($V658&lt;2.7,$V658&gt;90),"Age OOR",100*$AC658/BC658))</f>
        <v/>
      </c>
      <c r="BG658" s="10" t="str">
        <f>IF($AC658="","",IF(OR($V658&lt;2.7,$V658&gt;90),"Age OOR",($AC658-BC658)/VLOOKUP(BC$14&amp;"-rse-"&amp;$H658,Equations!$G:$I,3,0)))</f>
        <v/>
      </c>
      <c r="BH658" s="10" t="str">
        <f>IF($AD658="","",IF(OR($V658&lt;2.7,$V658&gt;90),"Age OOR",VLOOKUP(BH$14&amp;"-int-"&amp;$I658,Equations!$G:$I,3,0)+VLOOKUP(BH$14&amp;"-sexo-"&amp;$I658,Equations!$G:$I,3,0)*$U658+VLOOKUP(BH$14&amp;"-edad-"&amp;$I658,Equations!$G:$I,3,0)*$V658+VLOOKUP(BH$14&amp;"-est-"&amp;$I658,Equations!$G:$I,3,0)*(1/$W658)+VLOOKUP(BH$14&amp;"-imc-"&amp;$I658,Equations!$G:$I,3,0)*(1/$Q658)))</f>
        <v/>
      </c>
      <c r="BI658" s="10" t="str">
        <f>IF($AD658="","",IF(OR($V658&lt;2.7,$V658&gt;90),"Age OOR",BH658-1.6449*VLOOKUP(BH$14&amp;"-rse-"&amp;$I658,Equations!$G:$I,3,0)))</f>
        <v/>
      </c>
      <c r="BJ658" s="10" t="str">
        <f>IF($AD658="","",IF(OR($V658&lt;2.7,$V658&gt;90),"Age OOR",BH658+1.6449*VLOOKUP(BH$14&amp;"-rse-"&amp;$I658,Equations!$G:$I,3,0)))</f>
        <v/>
      </c>
      <c r="BK658" s="10" t="str">
        <f t="shared" ref="BK658:BK721" si="267">IF($AD658="","",IF(OR($V658&lt;2.7,$V658&gt;90),"Age OOR",100*$AD658/BH658))</f>
        <v/>
      </c>
      <c r="BL658" s="10" t="str">
        <f>IF($AD658="","",IF(OR($V658&lt;2.7,$V658&gt;90),"Age OOR",($AD658-BH658)/VLOOKUP(BH$14&amp;"-rse-"&amp;$I658,Equations!$G:$I,3,0)))</f>
        <v/>
      </c>
      <c r="BM658" s="10" t="str">
        <f>IF($AE658="","",IF(OR($V658&lt;2.7,$V658&gt;90),"Age OOR",VLOOKUP(BM$14&amp;"-int-"&amp;$J658,Equations!$G:$I,3,0)+VLOOKUP(BM$14&amp;"-sexo-"&amp;$J658,Equations!$G:$I,3,0)*$U658+VLOOKUP(BM$14&amp;"-edad-"&amp;$J658,Equations!$G:$I,3,0)*$V658+VLOOKUP(BM$14&amp;"-est-"&amp;$J658,Equations!$G:$I,3,0)*(1/$W658)+VLOOKUP(BM$14&amp;"-imc-"&amp;$J658,Equations!$G:$I,3,0)*(1/$Q658)))</f>
        <v/>
      </c>
      <c r="BN658" s="10" t="str">
        <f>IF($AE658="","",IF(OR($V658&lt;2.7,$V658&gt;90),"Age OOR",BM658-1.6449*VLOOKUP(BM$14&amp;"-rse-"&amp;$J658,Equations!$G:$I,3,0)))</f>
        <v/>
      </c>
      <c r="BO658" s="10" t="str">
        <f>IF($AE658="","",IF(OR($V658&lt;2.7,$V658&gt;90),"Age OOR",BM658+1.6449*VLOOKUP(BM$14&amp;"-rse-"&amp;$J658,Equations!$G:$I,3,0)))</f>
        <v/>
      </c>
      <c r="BP658" s="10" t="str">
        <f t="shared" ref="BP658:BP721" si="268">IF($AE658="","",IF(OR($V658&lt;2.7,$V658&gt;90),"Age OOR",100*$AE658/BM658))</f>
        <v/>
      </c>
      <c r="BQ658" s="10" t="str">
        <f>IF($AE658="","",IF(OR($V658&lt;2.7,$V658&gt;90),"Age OOR",($AE658-BM658)/VLOOKUP(BM$14&amp;"-rse-"&amp;$J658,Equations!$G:$I,3,0)))</f>
        <v/>
      </c>
      <c r="BR658" s="10" t="str">
        <f>IF($AF658="","",IF(OR($V658&lt;2.7,$V658&gt;90),"Age OOR",VLOOKUP(BR$14&amp;"-int-"&amp;$K658,Equations!$G:$I,3,0)+VLOOKUP(BR$14&amp;"-sexo-"&amp;$K658,Equations!$G:$I,3,0)*$U658+VLOOKUP(BR$14&amp;"-edad-"&amp;$K658,Equations!$G:$I,3,0)*$V658+VLOOKUP(BR$14&amp;"-est-"&amp;$K658,Equations!$G:$I,3,0)*(1/$W658)+VLOOKUP(BR$14&amp;"-imc-"&amp;$K658,Equations!$G:$I,3,0)*(1/$Q658)))</f>
        <v/>
      </c>
      <c r="BS658" s="10" t="str">
        <f>IF($AF658="","",IF(OR($V658&lt;2.7,$V658&gt;90),"Age OOR",BR658-1.6449*VLOOKUP(BR$14&amp;"-rse-"&amp;$K658,Equations!$G:$I,3,0)))</f>
        <v/>
      </c>
      <c r="BT658" s="10" t="str">
        <f>IF($AF658="","",IF(OR($V658&lt;2.7,$V658&gt;90),"Age OOR",BR658+1.6449*VLOOKUP(BR$14&amp;"-rse-"&amp;$K658,Equations!$G:$I,3,0)))</f>
        <v/>
      </c>
      <c r="BU658" s="10" t="str">
        <f t="shared" ref="BU658:BU721" si="269">IF($AF658="","",IF(OR($V658&lt;2.7,$V658&gt;90),"Age OOR",100*$AF658/BR658))</f>
        <v/>
      </c>
      <c r="BV658" s="10" t="str">
        <f>IF($AF658="","",IF(OR($V658&lt;2.7,$V658&gt;90),"Age OOR",($AF658-BR658)/VLOOKUP(BR$14&amp;"-rse-"&amp;$K658,Equations!$G:$I,3,0)))</f>
        <v/>
      </c>
      <c r="BW658" s="10" t="str">
        <f>IF($AG658="","",IF(OR($V658&lt;2.7,$V658&gt;90),"Age OOR",VLOOKUP(BW$14&amp;"-int-"&amp;$L658,Equations!$G:$I,3,0)+VLOOKUP(BW$14&amp;"-sexo-"&amp;$L658,Equations!$G:$I,3,0)*$U658+VLOOKUP(BW$14&amp;"-edad-"&amp;$L658,Equations!$G:$I,3,0)*$V658+VLOOKUP(BW$14&amp;"-est-"&amp;$L658,Equations!$G:$I,3,0)*(1/$W658)+VLOOKUP(BW$14&amp;"-imc-"&amp;$L658,Equations!$G:$I,3,0)*(1/$Q658)))</f>
        <v/>
      </c>
      <c r="BX658" s="10" t="str">
        <f>IF($AG658="","",IF(OR($V658&lt;2.7,$V658&gt;90),"Age OOR",BW658-1.6449*VLOOKUP(BW$14&amp;"-rse-"&amp;$L658,Equations!$G:$I,3,0)))</f>
        <v/>
      </c>
      <c r="BY658" s="10" t="str">
        <f>IF($AG658="","",IF(OR($V658&lt;2.7,$V658&gt;90),"Age OOR",BW658+1.6449*VLOOKUP(BW$14&amp;"-rse-"&amp;$L658,Equations!$G:$I,3,0)))</f>
        <v/>
      </c>
      <c r="BZ658" s="10" t="str">
        <f t="shared" ref="BZ658:BZ721" si="270">IF($AG658="","",IF(OR($V658&lt;2.7,$V658&gt;90),"Age OOR",100*$AG658/BW658))</f>
        <v/>
      </c>
      <c r="CA658" s="10" t="str">
        <f>IF($AG658="","",IF(OR($V658&lt;2.7,$V658&gt;90),"Age OOR",($AG658-BW658)/VLOOKUP(BW$14&amp;"-rse-"&amp;$L658,Equations!$G:$I,3,0)))</f>
        <v/>
      </c>
      <c r="CB658" s="10" t="str">
        <f>IF($AH658="","",IF(OR($V658&lt;2.7,$V658&gt;90),"Age OOR",VLOOKUP(CB$14&amp;"-int-"&amp;$M658,Equations!$G:$I,3,0)+VLOOKUP(CB$14&amp;"-sexo-"&amp;$M658,Equations!$G:$I,3,0)*$U658+VLOOKUP(CB$14&amp;"-edad-"&amp;$M658,Equations!$G:$I,3,0)*$V658+VLOOKUP(CB$14&amp;"-est-"&amp;$M658,Equations!$G:$I,3,0)*(1/$W658)+VLOOKUP(CB$14&amp;"-imc-"&amp;$M658,Equations!$G:$I,3,0)*(1/$Q658)))</f>
        <v/>
      </c>
      <c r="CC658" s="10" t="str">
        <f>IF($AH658="","",IF(OR($V658&lt;2.7,$V658&gt;90),"Age OOR",CB658-1.6449*VLOOKUP(CB$14&amp;"-rse-"&amp;$M658,Equations!$G:$I,3,0)))</f>
        <v/>
      </c>
      <c r="CD658" s="10" t="str">
        <f>IF($AH658="","",IF(OR($V658&lt;2.7,$V658&gt;90),"Age OOR",CB658+1.6449*VLOOKUP(CB$14&amp;"-rse-"&amp;$M658,Equations!$G:$I,3,0)))</f>
        <v/>
      </c>
      <c r="CE658" s="10" t="str">
        <f t="shared" ref="CE658:CE721" si="271">IF($AH658="","",IF(OR($V658&lt;2.7,$V658&gt;90),"Age OOR",100*$AH658/CB658))</f>
        <v/>
      </c>
      <c r="CF658" s="10" t="str">
        <f>IF($AH658="","",IF(OR($V658&lt;2.7,$V658&gt;90),"Age OOR",($AH658-CB658)/VLOOKUP(CB$14&amp;"-rse-"&amp;$M658,Equations!$G:$I,3,0)))</f>
        <v/>
      </c>
      <c r="CG658" s="10" t="str">
        <f>IF($AI658="","",IF(OR($V658&lt;2.7,$V658&gt;90),"Age OOR",VLOOKUP(CG$14&amp;"-int-"&amp;$N658,Equations!$G:$I,3,0)+VLOOKUP(CG$14&amp;"-sexo-"&amp;$N658,Equations!$G:$I,3,0)*$U658+VLOOKUP(CG$14&amp;"-edad-"&amp;$N658,Equations!$G:$I,3,0)*$V658+VLOOKUP(CG$14&amp;"-est-"&amp;$N658,Equations!$G:$I,3,0)*(1/$W658)+VLOOKUP(CG$14&amp;"-imc-"&amp;$N658,Equations!$G:$I,3,0)*(1/$Q658)))</f>
        <v/>
      </c>
      <c r="CH658" s="10" t="str">
        <f>IF($AI658="","",IF(OR($V658&lt;2.7,$V658&gt;90),"Age OOR",CG658-1.6449*VLOOKUP(CG$14&amp;"-rse-"&amp;$N658,Equations!$G:$I,3,0)))</f>
        <v/>
      </c>
      <c r="CI658" s="10" t="str">
        <f>IF($AI658="","",IF(OR($V658&lt;2.7,$V658&gt;90),"Age OOR",CG658+1.6449*VLOOKUP(CG$14&amp;"-rse-"&amp;$N658,Equations!$G:$I,3,0)))</f>
        <v/>
      </c>
      <c r="CJ658" s="10" t="str">
        <f t="shared" ref="CJ658:CJ721" si="272">IF($AI658="","",IF(OR($V658&lt;2.7,$V658&gt;90),"Age OOR",100*$AI658/CG658))</f>
        <v/>
      </c>
      <c r="CK658" s="10" t="str">
        <f>IF($AI658="","",IF(OR($V658&lt;2.7,$V658&gt;90),"Age OOR",($AI658-CG658)/VLOOKUP(CG$14&amp;"-rse-"&amp;$N658,Equations!$G:$I,3,0)))</f>
        <v/>
      </c>
      <c r="CL658" s="10" t="str">
        <f>IF($AJ658="","",IF(OR($V658&lt;2.7,$V658&gt;90),"Age OOR",VLOOKUP(CL$14&amp;"-int-"&amp;$O658,Equations!$G:$I,3,0)+VLOOKUP(CL$14&amp;"-sexo-"&amp;$O658,Equations!$G:$I,3,0)*$U658+VLOOKUP(CL$14&amp;"-edad-"&amp;$O658,Equations!$G:$I,3,0)*$V658+VLOOKUP(CL$14&amp;"-est-"&amp;$O658,Equations!$G:$I,3,0)*(1/$W658)+VLOOKUP(CL$14&amp;"-imc-"&amp;$O658,Equations!$G:$I,3,0)*(1/$Q658)))</f>
        <v/>
      </c>
      <c r="CM658" s="10" t="str">
        <f>IF($AJ658="","",IF(OR($V658&lt;2.7,$V658&gt;90),"Age OOR",CL658-1.6449*VLOOKUP(CL$14&amp;"-rse-"&amp;$O658,Equations!$G:$I,3,0)))</f>
        <v/>
      </c>
      <c r="CN658" s="10" t="str">
        <f>IF($AJ658="","",IF(OR($V658&lt;2.7,$V658&gt;90),"Age OOR",CL658+1.6449*VLOOKUP(CL$14&amp;"-rse-"&amp;$O658,Equations!$G:$I,3,0)))</f>
        <v/>
      </c>
      <c r="CO658" s="10" t="str">
        <f t="shared" ref="CO658:CO721" si="273">IF($AJ658="","",IF(OR($V658&lt;2.7,$V658&gt;90),"Age OOR",100*$AJ658/CL658))</f>
        <v/>
      </c>
      <c r="CP658" s="10" t="str">
        <f>IF($AJ658="","",IF(OR($V658&lt;2.7,$V658&gt;90),"Age OOR",($AJ658-CL658)/VLOOKUP(CL$14&amp;"-rse-"&amp;$O658,Equations!$G:$I,3,0)))</f>
        <v/>
      </c>
      <c r="CQ658" s="10" t="str">
        <f>IF($AK658="","",IF(OR($V658&lt;2.7,$V658&gt;90),"Age OOR",EXP(VLOOKUP(CQ$14&amp;"-int-"&amp;$P658,Equations!$G:$I,3,0)+VLOOKUP(CQ$14&amp;"-sexo-"&amp;$P658,Equations!$G:$I,3,0)*$U658+VLOOKUP(CQ$14&amp;"-edad-"&amp;$P658,Equations!$G:$I,3,0)*$V658+VLOOKUP(CQ$14&amp;"-est-"&amp;$P658,Equations!$G:$I,3,0)*(1/$W658)+VLOOKUP(CQ$14&amp;"-imc-"&amp;$P658,Equations!$G:$I,3,0)*(1/$Q658))))</f>
        <v/>
      </c>
      <c r="CR658" s="10" t="str">
        <f>IF($AK658="","",IF(OR($V658&lt;2.7,$V658&gt;90),"Age OOR",EXP(LN(CQ658)-1.6449*VLOOKUP(CQ$14&amp;"-rse-"&amp;$P658,Equations!$G:$I,3,0))))</f>
        <v/>
      </c>
      <c r="CS658" s="10" t="str">
        <f>IF($AK658="","",IF(OR($V658&lt;2.7,$V658&gt;90),"Age OOR",EXP(LN(CQ658)+1.6449*VLOOKUP(CQ$14&amp;"-rse-"&amp;$P658,Equations!$G:$I,3,0))))</f>
        <v/>
      </c>
      <c r="CT658" s="10" t="str">
        <f t="shared" ref="CT658:CT721" si="274">IF($AK658="","",IF(OR($V658&lt;2.7,$V658&gt;90),"Age OOR",100*$AK658/CQ658))</f>
        <v/>
      </c>
      <c r="CU658" s="10" t="str">
        <f>IF($AK658="","",IF(OR($V658&lt;2.7,$V658&gt;90),"Age OOR",(LN($AK658)-LN(CQ658))/VLOOKUP(CQ$14&amp;"-rse-"&amp;$P658,Equations!$G:$I,3,0)))</f>
        <v/>
      </c>
      <c r="CV658" s="47"/>
    </row>
    <row r="659" spans="5:116" x14ac:dyDescent="0.2">
      <c r="E659" s="23" t="str">
        <f t="shared" si="250"/>
        <v>Age out of range</v>
      </c>
      <c r="F659" s="23" t="str">
        <f t="shared" si="251"/>
        <v>Age out of range</v>
      </c>
      <c r="G659" s="23" t="str">
        <f t="shared" si="252"/>
        <v>Age out of range</v>
      </c>
      <c r="H659" s="23" t="str">
        <f t="shared" si="253"/>
        <v>Age out of range</v>
      </c>
      <c r="I659" s="23" t="str">
        <f t="shared" si="254"/>
        <v>Age out of range</v>
      </c>
      <c r="J659" s="23" t="str">
        <f t="shared" si="255"/>
        <v>Age out of range</v>
      </c>
      <c r="K659" s="23" t="str">
        <f t="shared" si="256"/>
        <v>Age out of range</v>
      </c>
      <c r="L659" s="23" t="str">
        <f t="shared" si="257"/>
        <v>Age out of range</v>
      </c>
      <c r="M659" s="23" t="str">
        <f t="shared" si="258"/>
        <v>Age out of range</v>
      </c>
      <c r="N659" s="23" t="str">
        <f t="shared" si="259"/>
        <v>Age out of range</v>
      </c>
      <c r="O659" s="23" t="str">
        <f t="shared" si="260"/>
        <v>Age out of range</v>
      </c>
      <c r="P659" s="23" t="str">
        <f t="shared" si="261"/>
        <v>Age out of range</v>
      </c>
      <c r="Q659" s="23" t="e">
        <f t="shared" si="262"/>
        <v>#DIV/0!</v>
      </c>
      <c r="R659" s="17"/>
      <c r="S659" s="23">
        <v>643</v>
      </c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7"/>
      <c r="AM659" s="47"/>
      <c r="AN659" s="10" t="str">
        <f>IF($Z659="","",IF(OR($V659&lt;2.7,$V659&gt;90),"Age OOR",VLOOKUP(AN$14&amp;"-int-"&amp;$E659,Equations!$G:$I,3,0)+VLOOKUP(AN$14&amp;"-sexo-"&amp;$E659,Equations!$G:$I,3,0)*$U659+VLOOKUP(AN$14&amp;"-edad-"&amp;$E659,Equations!$G:$I,3,0)*$V659+VLOOKUP(AN$14&amp;"-est-"&amp;$E659,Equations!$G:$I,3,0)*(1/$W659)+VLOOKUP(AN$14&amp;"-imc-"&amp;$E659,Equations!$G:$I,3,0)*(1/$Q659)))</f>
        <v/>
      </c>
      <c r="AO659" s="10" t="str">
        <f>IF($Z659="","",IF(OR($V659&lt;2.7,$V659&gt;90),"Age OOR",AN659-1.6449*VLOOKUP(AN$14&amp;"-rse-"&amp;$E659,Equations!$G:$I,3,0)))</f>
        <v/>
      </c>
      <c r="AP659" s="10" t="str">
        <f>IF($Z659="","",IF(OR($V659&lt;2.7,$V659&gt;90),"Age OOR",AN659+1.6449*VLOOKUP(AN$14&amp;"-rse-"&amp;$E659,Equations!$G:$I,3,0)))</f>
        <v/>
      </c>
      <c r="AQ659" s="10" t="str">
        <f t="shared" si="263"/>
        <v/>
      </c>
      <c r="AR659" s="10" t="str">
        <f>IF($Z659="","",IF(OR($V659&lt;2.7,$V659&gt;90),"Age OOR",($Z659-AN659)/VLOOKUP(AN$14&amp;"-rse-"&amp;$E659,Equations!$G:$I,3,0)))</f>
        <v/>
      </c>
      <c r="AS659" s="10" t="str">
        <f>IF($AA659="","",IF(OR($V659&lt;2.7,$V659&gt;90),"Age OOR",VLOOKUP(AS$14&amp;"-int-"&amp;$F659,Equations!$G:$I,3,0)+VLOOKUP(AS$14&amp;"-sexo-"&amp;$F659,Equations!$G:$I,3,0)*$U659+VLOOKUP(AS$14&amp;"-edad-"&amp;$F659,Equations!$G:$I,3,0)*$V659+VLOOKUP(AS$14&amp;"-est-"&amp;$F659,Equations!$G:$I,3,0)*(1/$W659)+VLOOKUP(AS$14&amp;"-imc-"&amp;$F659,Equations!$G:$I,3,0)*(1/$Q659)))</f>
        <v/>
      </c>
      <c r="AT659" s="10" t="str">
        <f>IF($AA659="","",IF(OR($V659&lt;2.7,$V659&gt;90),"Age OOR",AS659-1.6449*VLOOKUP(AS$14&amp;"-rse-"&amp;$F659,Equations!$G:$I,3,0)))</f>
        <v/>
      </c>
      <c r="AU659" s="10" t="str">
        <f>IF($AA659="","",IF(OR($V659&lt;2.7,$V659&gt;90),"Age OOR",AS659+1.6449*VLOOKUP(AS$14&amp;"-rse-"&amp;$F659,Equations!$G:$I,3,0)))</f>
        <v/>
      </c>
      <c r="AV659" s="10" t="str">
        <f t="shared" si="264"/>
        <v/>
      </c>
      <c r="AW659" s="10" t="str">
        <f>IF($AA659="","",IF(OR($V659&lt;2.7,$V659&gt;90),"Age OOR",($AA659-AS659)/VLOOKUP(AS$14&amp;"-rse-"&amp;$F659,Equations!$G:$I,3,0)))</f>
        <v/>
      </c>
      <c r="AX659" s="10" t="str">
        <f>IF($AB659="","",IF(OR($V659&lt;2.7,$V659&gt;90),"Age OOR",VLOOKUP(AX$14&amp;"-int-"&amp;$G659,Equations!$G:$I,3,0)+VLOOKUP(AX$14&amp;"-sexo-"&amp;$G659,Equations!$G:$I,3,0)*$U659+VLOOKUP(AX$14&amp;"-edad-"&amp;$G659,Equations!$G:$I,3,0)*$V659+VLOOKUP(AX$14&amp;"-est-"&amp;$G659,Equations!$G:$I,3,0)*(1/$W659)+VLOOKUP(AX$14&amp;"-imc-"&amp;$G659,Equations!$G:$I,3,0)*(1/$Q659)))</f>
        <v/>
      </c>
      <c r="AY659" s="10" t="str">
        <f>IF($AB659="","",IF(OR($V659&lt;2.7,$V659&gt;90),"Age OOR",AX659-1.6449*VLOOKUP(AX$14&amp;"-rse-"&amp;$G659,Equations!$G:$I,3,0)))</f>
        <v/>
      </c>
      <c r="AZ659" s="10" t="str">
        <f>IF($AB659="","",IF(OR($V659&lt;2.7,$V659&gt;90),"Age OOR",AX659+1.6449*VLOOKUP(AX$14&amp;"-rse-"&amp;$G659,Equations!$G:$I,3,0)))</f>
        <v/>
      </c>
      <c r="BA659" s="10" t="str">
        <f t="shared" si="265"/>
        <v/>
      </c>
      <c r="BB659" s="10" t="str">
        <f>IF($AB659="","",IF(OR($V659&lt;2.7,$V659&gt;90),"Age OOR",($AB659-AX659)/VLOOKUP(AX$14&amp;"-rse-"&amp;$G659,Equations!$G:$I,3,0)))</f>
        <v/>
      </c>
      <c r="BC659" s="10" t="str">
        <f>IF($AC659="","",IF(OR($V659&lt;2.7,$V659&gt;90),"Age OOR",VLOOKUP(BC$14&amp;"-int-"&amp;$H659,Equations!$G:$I,3,0)+VLOOKUP(BC$14&amp;"-sexo-"&amp;$H659,Equations!$G:$I,3,0)*$U659+VLOOKUP(BC$14&amp;"-edad-"&amp;$H659,Equations!$G:$I,3,0)*$V659+VLOOKUP(BC$14&amp;"-est-"&amp;$H659,Equations!$G:$I,3,0)*(1/$W659)+VLOOKUP(BC$14&amp;"-imc-"&amp;$H659,Equations!$G:$I,3,0)*(1/$Q659)))</f>
        <v/>
      </c>
      <c r="BD659" s="10" t="str">
        <f>IF($AC659="","",IF(OR($V659&lt;2.7,$V659&gt;90),"Age OOR",BC659-1.6449*VLOOKUP(BC$14&amp;"-rse-"&amp;$H659,Equations!$G:$I,3,0)))</f>
        <v/>
      </c>
      <c r="BE659" s="10" t="str">
        <f>IF($AC659="","",IF(OR($V659&lt;2.7,$V659&gt;90),"Age OOR",BC659+1.6449*VLOOKUP(BC$14&amp;"-rse-"&amp;$H659,Equations!$G:$I,3,0)))</f>
        <v/>
      </c>
      <c r="BF659" s="10" t="str">
        <f t="shared" si="266"/>
        <v/>
      </c>
      <c r="BG659" s="10" t="str">
        <f>IF($AC659="","",IF(OR($V659&lt;2.7,$V659&gt;90),"Age OOR",($AC659-BC659)/VLOOKUP(BC$14&amp;"-rse-"&amp;$H659,Equations!$G:$I,3,0)))</f>
        <v/>
      </c>
      <c r="BH659" s="10" t="str">
        <f>IF($AD659="","",IF(OR($V659&lt;2.7,$V659&gt;90),"Age OOR",VLOOKUP(BH$14&amp;"-int-"&amp;$I659,Equations!$G:$I,3,0)+VLOOKUP(BH$14&amp;"-sexo-"&amp;$I659,Equations!$G:$I,3,0)*$U659+VLOOKUP(BH$14&amp;"-edad-"&amp;$I659,Equations!$G:$I,3,0)*$V659+VLOOKUP(BH$14&amp;"-est-"&amp;$I659,Equations!$G:$I,3,0)*(1/$W659)+VLOOKUP(BH$14&amp;"-imc-"&amp;$I659,Equations!$G:$I,3,0)*(1/$Q659)))</f>
        <v/>
      </c>
      <c r="BI659" s="10" t="str">
        <f>IF($AD659="","",IF(OR($V659&lt;2.7,$V659&gt;90),"Age OOR",BH659-1.6449*VLOOKUP(BH$14&amp;"-rse-"&amp;$I659,Equations!$G:$I,3,0)))</f>
        <v/>
      </c>
      <c r="BJ659" s="10" t="str">
        <f>IF($AD659="","",IF(OR($V659&lt;2.7,$V659&gt;90),"Age OOR",BH659+1.6449*VLOOKUP(BH$14&amp;"-rse-"&amp;$I659,Equations!$G:$I,3,0)))</f>
        <v/>
      </c>
      <c r="BK659" s="10" t="str">
        <f t="shared" si="267"/>
        <v/>
      </c>
      <c r="BL659" s="10" t="str">
        <f>IF($AD659="","",IF(OR($V659&lt;2.7,$V659&gt;90),"Age OOR",($AD659-BH659)/VLOOKUP(BH$14&amp;"-rse-"&amp;$I659,Equations!$G:$I,3,0)))</f>
        <v/>
      </c>
      <c r="BM659" s="10" t="str">
        <f>IF($AE659="","",IF(OR($V659&lt;2.7,$V659&gt;90),"Age OOR",VLOOKUP(BM$14&amp;"-int-"&amp;$J659,Equations!$G:$I,3,0)+VLOOKUP(BM$14&amp;"-sexo-"&amp;$J659,Equations!$G:$I,3,0)*$U659+VLOOKUP(BM$14&amp;"-edad-"&amp;$J659,Equations!$G:$I,3,0)*$V659+VLOOKUP(BM$14&amp;"-est-"&amp;$J659,Equations!$G:$I,3,0)*(1/$W659)+VLOOKUP(BM$14&amp;"-imc-"&amp;$J659,Equations!$G:$I,3,0)*(1/$Q659)))</f>
        <v/>
      </c>
      <c r="BN659" s="10" t="str">
        <f>IF($AE659="","",IF(OR($V659&lt;2.7,$V659&gt;90),"Age OOR",BM659-1.6449*VLOOKUP(BM$14&amp;"-rse-"&amp;$J659,Equations!$G:$I,3,0)))</f>
        <v/>
      </c>
      <c r="BO659" s="10" t="str">
        <f>IF($AE659="","",IF(OR($V659&lt;2.7,$V659&gt;90),"Age OOR",BM659+1.6449*VLOOKUP(BM$14&amp;"-rse-"&amp;$J659,Equations!$G:$I,3,0)))</f>
        <v/>
      </c>
      <c r="BP659" s="10" t="str">
        <f t="shared" si="268"/>
        <v/>
      </c>
      <c r="BQ659" s="10" t="str">
        <f>IF($AE659="","",IF(OR($V659&lt;2.7,$V659&gt;90),"Age OOR",($AE659-BM659)/VLOOKUP(BM$14&amp;"-rse-"&amp;$J659,Equations!$G:$I,3,0)))</f>
        <v/>
      </c>
      <c r="BR659" s="10" t="str">
        <f>IF($AF659="","",IF(OR($V659&lt;2.7,$V659&gt;90),"Age OOR",VLOOKUP(BR$14&amp;"-int-"&amp;$K659,Equations!$G:$I,3,0)+VLOOKUP(BR$14&amp;"-sexo-"&amp;$K659,Equations!$G:$I,3,0)*$U659+VLOOKUP(BR$14&amp;"-edad-"&amp;$K659,Equations!$G:$I,3,0)*$V659+VLOOKUP(BR$14&amp;"-est-"&amp;$K659,Equations!$G:$I,3,0)*(1/$W659)+VLOOKUP(BR$14&amp;"-imc-"&amp;$K659,Equations!$G:$I,3,0)*(1/$Q659)))</f>
        <v/>
      </c>
      <c r="BS659" s="10" t="str">
        <f>IF($AF659="","",IF(OR($V659&lt;2.7,$V659&gt;90),"Age OOR",BR659-1.6449*VLOOKUP(BR$14&amp;"-rse-"&amp;$K659,Equations!$G:$I,3,0)))</f>
        <v/>
      </c>
      <c r="BT659" s="10" t="str">
        <f>IF($AF659="","",IF(OR($V659&lt;2.7,$V659&gt;90),"Age OOR",BR659+1.6449*VLOOKUP(BR$14&amp;"-rse-"&amp;$K659,Equations!$G:$I,3,0)))</f>
        <v/>
      </c>
      <c r="BU659" s="10" t="str">
        <f t="shared" si="269"/>
        <v/>
      </c>
      <c r="BV659" s="10" t="str">
        <f>IF($AF659="","",IF(OR($V659&lt;2.7,$V659&gt;90),"Age OOR",($AF659-BR659)/VLOOKUP(BR$14&amp;"-rse-"&amp;$K659,Equations!$G:$I,3,0)))</f>
        <v/>
      </c>
      <c r="BW659" s="10" t="str">
        <f>IF($AG659="","",IF(OR($V659&lt;2.7,$V659&gt;90),"Age OOR",VLOOKUP(BW$14&amp;"-int-"&amp;$L659,Equations!$G:$I,3,0)+VLOOKUP(BW$14&amp;"-sexo-"&amp;$L659,Equations!$G:$I,3,0)*$U659+VLOOKUP(BW$14&amp;"-edad-"&amp;$L659,Equations!$G:$I,3,0)*$V659+VLOOKUP(BW$14&amp;"-est-"&amp;$L659,Equations!$G:$I,3,0)*(1/$W659)+VLOOKUP(BW$14&amp;"-imc-"&amp;$L659,Equations!$G:$I,3,0)*(1/$Q659)))</f>
        <v/>
      </c>
      <c r="BX659" s="10" t="str">
        <f>IF($AG659="","",IF(OR($V659&lt;2.7,$V659&gt;90),"Age OOR",BW659-1.6449*VLOOKUP(BW$14&amp;"-rse-"&amp;$L659,Equations!$G:$I,3,0)))</f>
        <v/>
      </c>
      <c r="BY659" s="10" t="str">
        <f>IF($AG659="","",IF(OR($V659&lt;2.7,$V659&gt;90),"Age OOR",BW659+1.6449*VLOOKUP(BW$14&amp;"-rse-"&amp;$L659,Equations!$G:$I,3,0)))</f>
        <v/>
      </c>
      <c r="BZ659" s="10" t="str">
        <f t="shared" si="270"/>
        <v/>
      </c>
      <c r="CA659" s="10" t="str">
        <f>IF($AG659="","",IF(OR($V659&lt;2.7,$V659&gt;90),"Age OOR",($AG659-BW659)/VLOOKUP(BW$14&amp;"-rse-"&amp;$L659,Equations!$G:$I,3,0)))</f>
        <v/>
      </c>
      <c r="CB659" s="10" t="str">
        <f>IF($AH659="","",IF(OR($V659&lt;2.7,$V659&gt;90),"Age OOR",VLOOKUP(CB$14&amp;"-int-"&amp;$M659,Equations!$G:$I,3,0)+VLOOKUP(CB$14&amp;"-sexo-"&amp;$M659,Equations!$G:$I,3,0)*$U659+VLOOKUP(CB$14&amp;"-edad-"&amp;$M659,Equations!$G:$I,3,0)*$V659+VLOOKUP(CB$14&amp;"-est-"&amp;$M659,Equations!$G:$I,3,0)*(1/$W659)+VLOOKUP(CB$14&amp;"-imc-"&amp;$M659,Equations!$G:$I,3,0)*(1/$Q659)))</f>
        <v/>
      </c>
      <c r="CC659" s="10" t="str">
        <f>IF($AH659="","",IF(OR($V659&lt;2.7,$V659&gt;90),"Age OOR",CB659-1.6449*VLOOKUP(CB$14&amp;"-rse-"&amp;$M659,Equations!$G:$I,3,0)))</f>
        <v/>
      </c>
      <c r="CD659" s="10" t="str">
        <f>IF($AH659="","",IF(OR($V659&lt;2.7,$V659&gt;90),"Age OOR",CB659+1.6449*VLOOKUP(CB$14&amp;"-rse-"&amp;$M659,Equations!$G:$I,3,0)))</f>
        <v/>
      </c>
      <c r="CE659" s="10" t="str">
        <f t="shared" si="271"/>
        <v/>
      </c>
      <c r="CF659" s="10" t="str">
        <f>IF($AH659="","",IF(OR($V659&lt;2.7,$V659&gt;90),"Age OOR",($AH659-CB659)/VLOOKUP(CB$14&amp;"-rse-"&amp;$M659,Equations!$G:$I,3,0)))</f>
        <v/>
      </c>
      <c r="CG659" s="10" t="str">
        <f>IF($AI659="","",IF(OR($V659&lt;2.7,$V659&gt;90),"Age OOR",VLOOKUP(CG$14&amp;"-int-"&amp;$N659,Equations!$G:$I,3,0)+VLOOKUP(CG$14&amp;"-sexo-"&amp;$N659,Equations!$G:$I,3,0)*$U659+VLOOKUP(CG$14&amp;"-edad-"&amp;$N659,Equations!$G:$I,3,0)*$V659+VLOOKUP(CG$14&amp;"-est-"&amp;$N659,Equations!$G:$I,3,0)*(1/$W659)+VLOOKUP(CG$14&amp;"-imc-"&amp;$N659,Equations!$G:$I,3,0)*(1/$Q659)))</f>
        <v/>
      </c>
      <c r="CH659" s="10" t="str">
        <f>IF($AI659="","",IF(OR($V659&lt;2.7,$V659&gt;90),"Age OOR",CG659-1.6449*VLOOKUP(CG$14&amp;"-rse-"&amp;$N659,Equations!$G:$I,3,0)))</f>
        <v/>
      </c>
      <c r="CI659" s="10" t="str">
        <f>IF($AI659="","",IF(OR($V659&lt;2.7,$V659&gt;90),"Age OOR",CG659+1.6449*VLOOKUP(CG$14&amp;"-rse-"&amp;$N659,Equations!$G:$I,3,0)))</f>
        <v/>
      </c>
      <c r="CJ659" s="10" t="str">
        <f t="shared" si="272"/>
        <v/>
      </c>
      <c r="CK659" s="10" t="str">
        <f>IF($AI659="","",IF(OR($V659&lt;2.7,$V659&gt;90),"Age OOR",($AI659-CG659)/VLOOKUP(CG$14&amp;"-rse-"&amp;$N659,Equations!$G:$I,3,0)))</f>
        <v/>
      </c>
      <c r="CL659" s="10" t="str">
        <f>IF($AJ659="","",IF(OR($V659&lt;2.7,$V659&gt;90),"Age OOR",VLOOKUP(CL$14&amp;"-int-"&amp;$O659,Equations!$G:$I,3,0)+VLOOKUP(CL$14&amp;"-sexo-"&amp;$O659,Equations!$G:$I,3,0)*$U659+VLOOKUP(CL$14&amp;"-edad-"&amp;$O659,Equations!$G:$I,3,0)*$V659+VLOOKUP(CL$14&amp;"-est-"&amp;$O659,Equations!$G:$I,3,0)*(1/$W659)+VLOOKUP(CL$14&amp;"-imc-"&amp;$O659,Equations!$G:$I,3,0)*(1/$Q659)))</f>
        <v/>
      </c>
      <c r="CM659" s="10" t="str">
        <f>IF($AJ659="","",IF(OR($V659&lt;2.7,$V659&gt;90),"Age OOR",CL659-1.6449*VLOOKUP(CL$14&amp;"-rse-"&amp;$O659,Equations!$G:$I,3,0)))</f>
        <v/>
      </c>
      <c r="CN659" s="10" t="str">
        <f>IF($AJ659="","",IF(OR($V659&lt;2.7,$V659&gt;90),"Age OOR",CL659+1.6449*VLOOKUP(CL$14&amp;"-rse-"&amp;$O659,Equations!$G:$I,3,0)))</f>
        <v/>
      </c>
      <c r="CO659" s="10" t="str">
        <f t="shared" si="273"/>
        <v/>
      </c>
      <c r="CP659" s="10" t="str">
        <f>IF($AJ659="","",IF(OR($V659&lt;2.7,$V659&gt;90),"Age OOR",($AJ659-CL659)/VLOOKUP(CL$14&amp;"-rse-"&amp;$O659,Equations!$G:$I,3,0)))</f>
        <v/>
      </c>
      <c r="CQ659" s="10" t="str">
        <f>IF($AK659="","",IF(OR($V659&lt;2.7,$V659&gt;90),"Age OOR",EXP(VLOOKUP(CQ$14&amp;"-int-"&amp;$P659,Equations!$G:$I,3,0)+VLOOKUP(CQ$14&amp;"-sexo-"&amp;$P659,Equations!$G:$I,3,0)*$U659+VLOOKUP(CQ$14&amp;"-edad-"&amp;$P659,Equations!$G:$I,3,0)*$V659+VLOOKUP(CQ$14&amp;"-est-"&amp;$P659,Equations!$G:$I,3,0)*(1/$W659)+VLOOKUP(CQ$14&amp;"-imc-"&amp;$P659,Equations!$G:$I,3,0)*(1/$Q659))))</f>
        <v/>
      </c>
      <c r="CR659" s="10" t="str">
        <f>IF($AK659="","",IF(OR($V659&lt;2.7,$V659&gt;90),"Age OOR",EXP(LN(CQ659)-1.6449*VLOOKUP(CQ$14&amp;"-rse-"&amp;$P659,Equations!$G:$I,3,0))))</f>
        <v/>
      </c>
      <c r="CS659" s="10" t="str">
        <f>IF($AK659="","",IF(OR($V659&lt;2.7,$V659&gt;90),"Age OOR",EXP(LN(CQ659)+1.6449*VLOOKUP(CQ$14&amp;"-rse-"&amp;$P659,Equations!$G:$I,3,0))))</f>
        <v/>
      </c>
      <c r="CT659" s="10" t="str">
        <f t="shared" si="274"/>
        <v/>
      </c>
      <c r="CU659" s="10" t="str">
        <f>IF($AK659="","",IF(OR($V659&lt;2.7,$V659&gt;90),"Age OOR",(LN($AK659)-LN(CQ659))/VLOOKUP(CQ$14&amp;"-rse-"&amp;$P659,Equations!$G:$I,3,0)))</f>
        <v/>
      </c>
      <c r="CV659" s="47"/>
    </row>
    <row r="660" spans="5:116" x14ac:dyDescent="0.2">
      <c r="E660" s="23" t="str">
        <f t="shared" si="250"/>
        <v>Age out of range</v>
      </c>
      <c r="F660" s="23" t="str">
        <f t="shared" si="251"/>
        <v>Age out of range</v>
      </c>
      <c r="G660" s="23" t="str">
        <f t="shared" si="252"/>
        <v>Age out of range</v>
      </c>
      <c r="H660" s="23" t="str">
        <f t="shared" si="253"/>
        <v>Age out of range</v>
      </c>
      <c r="I660" s="23" t="str">
        <f t="shared" si="254"/>
        <v>Age out of range</v>
      </c>
      <c r="J660" s="23" t="str">
        <f t="shared" si="255"/>
        <v>Age out of range</v>
      </c>
      <c r="K660" s="23" t="str">
        <f t="shared" si="256"/>
        <v>Age out of range</v>
      </c>
      <c r="L660" s="23" t="str">
        <f t="shared" si="257"/>
        <v>Age out of range</v>
      </c>
      <c r="M660" s="23" t="str">
        <f t="shared" si="258"/>
        <v>Age out of range</v>
      </c>
      <c r="N660" s="23" t="str">
        <f t="shared" si="259"/>
        <v>Age out of range</v>
      </c>
      <c r="O660" s="23" t="str">
        <f t="shared" si="260"/>
        <v>Age out of range</v>
      </c>
      <c r="P660" s="23" t="str">
        <f t="shared" si="261"/>
        <v>Age out of range</v>
      </c>
      <c r="Q660" s="23" t="e">
        <f t="shared" si="262"/>
        <v>#DIV/0!</v>
      </c>
      <c r="R660" s="17"/>
      <c r="S660" s="23">
        <v>644</v>
      </c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7"/>
      <c r="AM660" s="47"/>
      <c r="AN660" s="10" t="str">
        <f>IF($Z660="","",IF(OR($V660&lt;2.7,$V660&gt;90),"Age OOR",VLOOKUP(AN$14&amp;"-int-"&amp;$E660,Equations!$G:$I,3,0)+VLOOKUP(AN$14&amp;"-sexo-"&amp;$E660,Equations!$G:$I,3,0)*$U660+VLOOKUP(AN$14&amp;"-edad-"&amp;$E660,Equations!$G:$I,3,0)*$V660+VLOOKUP(AN$14&amp;"-est-"&amp;$E660,Equations!$G:$I,3,0)*(1/$W660)+VLOOKUP(AN$14&amp;"-imc-"&amp;$E660,Equations!$G:$I,3,0)*(1/$Q660)))</f>
        <v/>
      </c>
      <c r="AO660" s="10" t="str">
        <f>IF($Z660="","",IF(OR($V660&lt;2.7,$V660&gt;90),"Age OOR",AN660-1.6449*VLOOKUP(AN$14&amp;"-rse-"&amp;$E660,Equations!$G:$I,3,0)))</f>
        <v/>
      </c>
      <c r="AP660" s="10" t="str">
        <f>IF($Z660="","",IF(OR($V660&lt;2.7,$V660&gt;90),"Age OOR",AN660+1.6449*VLOOKUP(AN$14&amp;"-rse-"&amp;$E660,Equations!$G:$I,3,0)))</f>
        <v/>
      </c>
      <c r="AQ660" s="10" t="str">
        <f t="shared" si="263"/>
        <v/>
      </c>
      <c r="AR660" s="10" t="str">
        <f>IF($Z660="","",IF(OR($V660&lt;2.7,$V660&gt;90),"Age OOR",($Z660-AN660)/VLOOKUP(AN$14&amp;"-rse-"&amp;$E660,Equations!$G:$I,3,0)))</f>
        <v/>
      </c>
      <c r="AS660" s="10" t="str">
        <f>IF($AA660="","",IF(OR($V660&lt;2.7,$V660&gt;90),"Age OOR",VLOOKUP(AS$14&amp;"-int-"&amp;$F660,Equations!$G:$I,3,0)+VLOOKUP(AS$14&amp;"-sexo-"&amp;$F660,Equations!$G:$I,3,0)*$U660+VLOOKUP(AS$14&amp;"-edad-"&amp;$F660,Equations!$G:$I,3,0)*$V660+VLOOKUP(AS$14&amp;"-est-"&amp;$F660,Equations!$G:$I,3,0)*(1/$W660)+VLOOKUP(AS$14&amp;"-imc-"&amp;$F660,Equations!$G:$I,3,0)*(1/$Q660)))</f>
        <v/>
      </c>
      <c r="AT660" s="10" t="str">
        <f>IF($AA660="","",IF(OR($V660&lt;2.7,$V660&gt;90),"Age OOR",AS660-1.6449*VLOOKUP(AS$14&amp;"-rse-"&amp;$F660,Equations!$G:$I,3,0)))</f>
        <v/>
      </c>
      <c r="AU660" s="10" t="str">
        <f>IF($AA660="","",IF(OR($V660&lt;2.7,$V660&gt;90),"Age OOR",AS660+1.6449*VLOOKUP(AS$14&amp;"-rse-"&amp;$F660,Equations!$G:$I,3,0)))</f>
        <v/>
      </c>
      <c r="AV660" s="10" t="str">
        <f t="shared" si="264"/>
        <v/>
      </c>
      <c r="AW660" s="10" t="str">
        <f>IF($AA660="","",IF(OR($V660&lt;2.7,$V660&gt;90),"Age OOR",($AA660-AS660)/VLOOKUP(AS$14&amp;"-rse-"&amp;$F660,Equations!$G:$I,3,0)))</f>
        <v/>
      </c>
      <c r="AX660" s="10" t="str">
        <f>IF($AB660="","",IF(OR($V660&lt;2.7,$V660&gt;90),"Age OOR",VLOOKUP(AX$14&amp;"-int-"&amp;$G660,Equations!$G:$I,3,0)+VLOOKUP(AX$14&amp;"-sexo-"&amp;$G660,Equations!$G:$I,3,0)*$U660+VLOOKUP(AX$14&amp;"-edad-"&amp;$G660,Equations!$G:$I,3,0)*$V660+VLOOKUP(AX$14&amp;"-est-"&amp;$G660,Equations!$G:$I,3,0)*(1/$W660)+VLOOKUP(AX$14&amp;"-imc-"&amp;$G660,Equations!$G:$I,3,0)*(1/$Q660)))</f>
        <v/>
      </c>
      <c r="AY660" s="10" t="str">
        <f>IF($AB660="","",IF(OR($V660&lt;2.7,$V660&gt;90),"Age OOR",AX660-1.6449*VLOOKUP(AX$14&amp;"-rse-"&amp;$G660,Equations!$G:$I,3,0)))</f>
        <v/>
      </c>
      <c r="AZ660" s="10" t="str">
        <f>IF($AB660="","",IF(OR($V660&lt;2.7,$V660&gt;90),"Age OOR",AX660+1.6449*VLOOKUP(AX$14&amp;"-rse-"&amp;$G660,Equations!$G:$I,3,0)))</f>
        <v/>
      </c>
      <c r="BA660" s="10" t="str">
        <f t="shared" si="265"/>
        <v/>
      </c>
      <c r="BB660" s="10" t="str">
        <f>IF($AB660="","",IF(OR($V660&lt;2.7,$V660&gt;90),"Age OOR",($AB660-AX660)/VLOOKUP(AX$14&amp;"-rse-"&amp;$G660,Equations!$G:$I,3,0)))</f>
        <v/>
      </c>
      <c r="BC660" s="10" t="str">
        <f>IF($AC660="","",IF(OR($V660&lt;2.7,$V660&gt;90),"Age OOR",VLOOKUP(BC$14&amp;"-int-"&amp;$H660,Equations!$G:$I,3,0)+VLOOKUP(BC$14&amp;"-sexo-"&amp;$H660,Equations!$G:$I,3,0)*$U660+VLOOKUP(BC$14&amp;"-edad-"&amp;$H660,Equations!$G:$I,3,0)*$V660+VLOOKUP(BC$14&amp;"-est-"&amp;$H660,Equations!$G:$I,3,0)*(1/$W660)+VLOOKUP(BC$14&amp;"-imc-"&amp;$H660,Equations!$G:$I,3,0)*(1/$Q660)))</f>
        <v/>
      </c>
      <c r="BD660" s="10" t="str">
        <f>IF($AC660="","",IF(OR($V660&lt;2.7,$V660&gt;90),"Age OOR",BC660-1.6449*VLOOKUP(BC$14&amp;"-rse-"&amp;$H660,Equations!$G:$I,3,0)))</f>
        <v/>
      </c>
      <c r="BE660" s="10" t="str">
        <f>IF($AC660="","",IF(OR($V660&lt;2.7,$V660&gt;90),"Age OOR",BC660+1.6449*VLOOKUP(BC$14&amp;"-rse-"&amp;$H660,Equations!$G:$I,3,0)))</f>
        <v/>
      </c>
      <c r="BF660" s="10" t="str">
        <f t="shared" si="266"/>
        <v/>
      </c>
      <c r="BG660" s="10" t="str">
        <f>IF($AC660="","",IF(OR($V660&lt;2.7,$V660&gt;90),"Age OOR",($AC660-BC660)/VLOOKUP(BC$14&amp;"-rse-"&amp;$H660,Equations!$G:$I,3,0)))</f>
        <v/>
      </c>
      <c r="BH660" s="10" t="str">
        <f>IF($AD660="","",IF(OR($V660&lt;2.7,$V660&gt;90),"Age OOR",VLOOKUP(BH$14&amp;"-int-"&amp;$I660,Equations!$G:$I,3,0)+VLOOKUP(BH$14&amp;"-sexo-"&amp;$I660,Equations!$G:$I,3,0)*$U660+VLOOKUP(BH$14&amp;"-edad-"&amp;$I660,Equations!$G:$I,3,0)*$V660+VLOOKUP(BH$14&amp;"-est-"&amp;$I660,Equations!$G:$I,3,0)*(1/$W660)+VLOOKUP(BH$14&amp;"-imc-"&amp;$I660,Equations!$G:$I,3,0)*(1/$Q660)))</f>
        <v/>
      </c>
      <c r="BI660" s="10" t="str">
        <f>IF($AD660="","",IF(OR($V660&lt;2.7,$V660&gt;90),"Age OOR",BH660-1.6449*VLOOKUP(BH$14&amp;"-rse-"&amp;$I660,Equations!$G:$I,3,0)))</f>
        <v/>
      </c>
      <c r="BJ660" s="10" t="str">
        <f>IF($AD660="","",IF(OR($V660&lt;2.7,$V660&gt;90),"Age OOR",BH660+1.6449*VLOOKUP(BH$14&amp;"-rse-"&amp;$I660,Equations!$G:$I,3,0)))</f>
        <v/>
      </c>
      <c r="BK660" s="10" t="str">
        <f t="shared" si="267"/>
        <v/>
      </c>
      <c r="BL660" s="10" t="str">
        <f>IF($AD660="","",IF(OR($V660&lt;2.7,$V660&gt;90),"Age OOR",($AD660-BH660)/VLOOKUP(BH$14&amp;"-rse-"&amp;$I660,Equations!$G:$I,3,0)))</f>
        <v/>
      </c>
      <c r="BM660" s="10" t="str">
        <f>IF($AE660="","",IF(OR($V660&lt;2.7,$V660&gt;90),"Age OOR",VLOOKUP(BM$14&amp;"-int-"&amp;$J660,Equations!$G:$I,3,0)+VLOOKUP(BM$14&amp;"-sexo-"&amp;$J660,Equations!$G:$I,3,0)*$U660+VLOOKUP(BM$14&amp;"-edad-"&amp;$J660,Equations!$G:$I,3,0)*$V660+VLOOKUP(BM$14&amp;"-est-"&amp;$J660,Equations!$G:$I,3,0)*(1/$W660)+VLOOKUP(BM$14&amp;"-imc-"&amp;$J660,Equations!$G:$I,3,0)*(1/$Q660)))</f>
        <v/>
      </c>
      <c r="BN660" s="10" t="str">
        <f>IF($AE660="","",IF(OR($V660&lt;2.7,$V660&gt;90),"Age OOR",BM660-1.6449*VLOOKUP(BM$14&amp;"-rse-"&amp;$J660,Equations!$G:$I,3,0)))</f>
        <v/>
      </c>
      <c r="BO660" s="10" t="str">
        <f>IF($AE660="","",IF(OR($V660&lt;2.7,$V660&gt;90),"Age OOR",BM660+1.6449*VLOOKUP(BM$14&amp;"-rse-"&amp;$J660,Equations!$G:$I,3,0)))</f>
        <v/>
      </c>
      <c r="BP660" s="10" t="str">
        <f t="shared" si="268"/>
        <v/>
      </c>
      <c r="BQ660" s="10" t="str">
        <f>IF($AE660="","",IF(OR($V660&lt;2.7,$V660&gt;90),"Age OOR",($AE660-BM660)/VLOOKUP(BM$14&amp;"-rse-"&amp;$J660,Equations!$G:$I,3,0)))</f>
        <v/>
      </c>
      <c r="BR660" s="10" t="str">
        <f>IF($AF660="","",IF(OR($V660&lt;2.7,$V660&gt;90),"Age OOR",VLOOKUP(BR$14&amp;"-int-"&amp;$K660,Equations!$G:$I,3,0)+VLOOKUP(BR$14&amp;"-sexo-"&amp;$K660,Equations!$G:$I,3,0)*$U660+VLOOKUP(BR$14&amp;"-edad-"&amp;$K660,Equations!$G:$I,3,0)*$V660+VLOOKUP(BR$14&amp;"-est-"&amp;$K660,Equations!$G:$I,3,0)*(1/$W660)+VLOOKUP(BR$14&amp;"-imc-"&amp;$K660,Equations!$G:$I,3,0)*(1/$Q660)))</f>
        <v/>
      </c>
      <c r="BS660" s="10" t="str">
        <f>IF($AF660="","",IF(OR($V660&lt;2.7,$V660&gt;90),"Age OOR",BR660-1.6449*VLOOKUP(BR$14&amp;"-rse-"&amp;$K660,Equations!$G:$I,3,0)))</f>
        <v/>
      </c>
      <c r="BT660" s="10" t="str">
        <f>IF($AF660="","",IF(OR($V660&lt;2.7,$V660&gt;90),"Age OOR",BR660+1.6449*VLOOKUP(BR$14&amp;"-rse-"&amp;$K660,Equations!$G:$I,3,0)))</f>
        <v/>
      </c>
      <c r="BU660" s="10" t="str">
        <f t="shared" si="269"/>
        <v/>
      </c>
      <c r="BV660" s="10" t="str">
        <f>IF($AF660="","",IF(OR($V660&lt;2.7,$V660&gt;90),"Age OOR",($AF660-BR660)/VLOOKUP(BR$14&amp;"-rse-"&amp;$K660,Equations!$G:$I,3,0)))</f>
        <v/>
      </c>
      <c r="BW660" s="10" t="str">
        <f>IF($AG660="","",IF(OR($V660&lt;2.7,$V660&gt;90),"Age OOR",VLOOKUP(BW$14&amp;"-int-"&amp;$L660,Equations!$G:$I,3,0)+VLOOKUP(BW$14&amp;"-sexo-"&amp;$L660,Equations!$G:$I,3,0)*$U660+VLOOKUP(BW$14&amp;"-edad-"&amp;$L660,Equations!$G:$I,3,0)*$V660+VLOOKUP(BW$14&amp;"-est-"&amp;$L660,Equations!$G:$I,3,0)*(1/$W660)+VLOOKUP(BW$14&amp;"-imc-"&amp;$L660,Equations!$G:$I,3,0)*(1/$Q660)))</f>
        <v/>
      </c>
      <c r="BX660" s="10" t="str">
        <f>IF($AG660="","",IF(OR($V660&lt;2.7,$V660&gt;90),"Age OOR",BW660-1.6449*VLOOKUP(BW$14&amp;"-rse-"&amp;$L660,Equations!$G:$I,3,0)))</f>
        <v/>
      </c>
      <c r="BY660" s="10" t="str">
        <f>IF($AG660="","",IF(OR($V660&lt;2.7,$V660&gt;90),"Age OOR",BW660+1.6449*VLOOKUP(BW$14&amp;"-rse-"&amp;$L660,Equations!$G:$I,3,0)))</f>
        <v/>
      </c>
      <c r="BZ660" s="10" t="str">
        <f t="shared" si="270"/>
        <v/>
      </c>
      <c r="CA660" s="10" t="str">
        <f>IF($AG660="","",IF(OR($V660&lt;2.7,$V660&gt;90),"Age OOR",($AG660-BW660)/VLOOKUP(BW$14&amp;"-rse-"&amp;$L660,Equations!$G:$I,3,0)))</f>
        <v/>
      </c>
      <c r="CB660" s="10" t="str">
        <f>IF($AH660="","",IF(OR($V660&lt;2.7,$V660&gt;90),"Age OOR",VLOOKUP(CB$14&amp;"-int-"&amp;$M660,Equations!$G:$I,3,0)+VLOOKUP(CB$14&amp;"-sexo-"&amp;$M660,Equations!$G:$I,3,0)*$U660+VLOOKUP(CB$14&amp;"-edad-"&amp;$M660,Equations!$G:$I,3,0)*$V660+VLOOKUP(CB$14&amp;"-est-"&amp;$M660,Equations!$G:$I,3,0)*(1/$W660)+VLOOKUP(CB$14&amp;"-imc-"&amp;$M660,Equations!$G:$I,3,0)*(1/$Q660)))</f>
        <v/>
      </c>
      <c r="CC660" s="10" t="str">
        <f>IF($AH660="","",IF(OR($V660&lt;2.7,$V660&gt;90),"Age OOR",CB660-1.6449*VLOOKUP(CB$14&amp;"-rse-"&amp;$M660,Equations!$G:$I,3,0)))</f>
        <v/>
      </c>
      <c r="CD660" s="10" t="str">
        <f>IF($AH660="","",IF(OR($V660&lt;2.7,$V660&gt;90),"Age OOR",CB660+1.6449*VLOOKUP(CB$14&amp;"-rse-"&amp;$M660,Equations!$G:$I,3,0)))</f>
        <v/>
      </c>
      <c r="CE660" s="10" t="str">
        <f t="shared" si="271"/>
        <v/>
      </c>
      <c r="CF660" s="10" t="str">
        <f>IF($AH660="","",IF(OR($V660&lt;2.7,$V660&gt;90),"Age OOR",($AH660-CB660)/VLOOKUP(CB$14&amp;"-rse-"&amp;$M660,Equations!$G:$I,3,0)))</f>
        <v/>
      </c>
      <c r="CG660" s="10" t="str">
        <f>IF($AI660="","",IF(OR($V660&lt;2.7,$V660&gt;90),"Age OOR",VLOOKUP(CG$14&amp;"-int-"&amp;$N660,Equations!$G:$I,3,0)+VLOOKUP(CG$14&amp;"-sexo-"&amp;$N660,Equations!$G:$I,3,0)*$U660+VLOOKUP(CG$14&amp;"-edad-"&amp;$N660,Equations!$G:$I,3,0)*$V660+VLOOKUP(CG$14&amp;"-est-"&amp;$N660,Equations!$G:$I,3,0)*(1/$W660)+VLOOKUP(CG$14&amp;"-imc-"&amp;$N660,Equations!$G:$I,3,0)*(1/$Q660)))</f>
        <v/>
      </c>
      <c r="CH660" s="10" t="str">
        <f>IF($AI660="","",IF(OR($V660&lt;2.7,$V660&gt;90),"Age OOR",CG660-1.6449*VLOOKUP(CG$14&amp;"-rse-"&amp;$N660,Equations!$G:$I,3,0)))</f>
        <v/>
      </c>
      <c r="CI660" s="10" t="str">
        <f>IF($AI660="","",IF(OR($V660&lt;2.7,$V660&gt;90),"Age OOR",CG660+1.6449*VLOOKUP(CG$14&amp;"-rse-"&amp;$N660,Equations!$G:$I,3,0)))</f>
        <v/>
      </c>
      <c r="CJ660" s="10" t="str">
        <f t="shared" si="272"/>
        <v/>
      </c>
      <c r="CK660" s="10" t="str">
        <f>IF($AI660="","",IF(OR($V660&lt;2.7,$V660&gt;90),"Age OOR",($AI660-CG660)/VLOOKUP(CG$14&amp;"-rse-"&amp;$N660,Equations!$G:$I,3,0)))</f>
        <v/>
      </c>
      <c r="CL660" s="10" t="str">
        <f>IF($AJ660="","",IF(OR($V660&lt;2.7,$V660&gt;90),"Age OOR",VLOOKUP(CL$14&amp;"-int-"&amp;$O660,Equations!$G:$I,3,0)+VLOOKUP(CL$14&amp;"-sexo-"&amp;$O660,Equations!$G:$I,3,0)*$U660+VLOOKUP(CL$14&amp;"-edad-"&amp;$O660,Equations!$G:$I,3,0)*$V660+VLOOKUP(CL$14&amp;"-est-"&amp;$O660,Equations!$G:$I,3,0)*(1/$W660)+VLOOKUP(CL$14&amp;"-imc-"&amp;$O660,Equations!$G:$I,3,0)*(1/$Q660)))</f>
        <v/>
      </c>
      <c r="CM660" s="10" t="str">
        <f>IF($AJ660="","",IF(OR($V660&lt;2.7,$V660&gt;90),"Age OOR",CL660-1.6449*VLOOKUP(CL$14&amp;"-rse-"&amp;$O660,Equations!$G:$I,3,0)))</f>
        <v/>
      </c>
      <c r="CN660" s="10" t="str">
        <f>IF($AJ660="","",IF(OR($V660&lt;2.7,$V660&gt;90),"Age OOR",CL660+1.6449*VLOOKUP(CL$14&amp;"-rse-"&amp;$O660,Equations!$G:$I,3,0)))</f>
        <v/>
      </c>
      <c r="CO660" s="10" t="str">
        <f t="shared" si="273"/>
        <v/>
      </c>
      <c r="CP660" s="10" t="str">
        <f>IF($AJ660="","",IF(OR($V660&lt;2.7,$V660&gt;90),"Age OOR",($AJ660-CL660)/VLOOKUP(CL$14&amp;"-rse-"&amp;$O660,Equations!$G:$I,3,0)))</f>
        <v/>
      </c>
      <c r="CQ660" s="10" t="str">
        <f>IF($AK660="","",IF(OR($V660&lt;2.7,$V660&gt;90),"Age OOR",EXP(VLOOKUP(CQ$14&amp;"-int-"&amp;$P660,Equations!$G:$I,3,0)+VLOOKUP(CQ$14&amp;"-sexo-"&amp;$P660,Equations!$G:$I,3,0)*$U660+VLOOKUP(CQ$14&amp;"-edad-"&amp;$P660,Equations!$G:$I,3,0)*$V660+VLOOKUP(CQ$14&amp;"-est-"&amp;$P660,Equations!$G:$I,3,0)*(1/$W660)+VLOOKUP(CQ$14&amp;"-imc-"&amp;$P660,Equations!$G:$I,3,0)*(1/$Q660))))</f>
        <v/>
      </c>
      <c r="CR660" s="10" t="str">
        <f>IF($AK660="","",IF(OR($V660&lt;2.7,$V660&gt;90),"Age OOR",EXP(LN(CQ660)-1.6449*VLOOKUP(CQ$14&amp;"-rse-"&amp;$P660,Equations!$G:$I,3,0))))</f>
        <v/>
      </c>
      <c r="CS660" s="10" t="str">
        <f>IF($AK660="","",IF(OR($V660&lt;2.7,$V660&gt;90),"Age OOR",EXP(LN(CQ660)+1.6449*VLOOKUP(CQ$14&amp;"-rse-"&amp;$P660,Equations!$G:$I,3,0))))</f>
        <v/>
      </c>
      <c r="CT660" s="10" t="str">
        <f t="shared" si="274"/>
        <v/>
      </c>
      <c r="CU660" s="10" t="str">
        <f>IF($AK660="","",IF(OR($V660&lt;2.7,$V660&gt;90),"Age OOR",(LN($AK660)-LN(CQ660))/VLOOKUP(CQ$14&amp;"-rse-"&amp;$P660,Equations!$G:$I,3,0)))</f>
        <v/>
      </c>
      <c r="CV660" s="47"/>
    </row>
    <row r="661" spans="5:116" x14ac:dyDescent="0.2">
      <c r="E661" s="23" t="str">
        <f t="shared" si="250"/>
        <v>Age out of range</v>
      </c>
      <c r="F661" s="23" t="str">
        <f t="shared" si="251"/>
        <v>Age out of range</v>
      </c>
      <c r="G661" s="23" t="str">
        <f t="shared" si="252"/>
        <v>Age out of range</v>
      </c>
      <c r="H661" s="23" t="str">
        <f t="shared" si="253"/>
        <v>Age out of range</v>
      </c>
      <c r="I661" s="23" t="str">
        <f t="shared" si="254"/>
        <v>Age out of range</v>
      </c>
      <c r="J661" s="23" t="str">
        <f t="shared" si="255"/>
        <v>Age out of range</v>
      </c>
      <c r="K661" s="23" t="str">
        <f t="shared" si="256"/>
        <v>Age out of range</v>
      </c>
      <c r="L661" s="23" t="str">
        <f t="shared" si="257"/>
        <v>Age out of range</v>
      </c>
      <c r="M661" s="23" t="str">
        <f t="shared" si="258"/>
        <v>Age out of range</v>
      </c>
      <c r="N661" s="23" t="str">
        <f t="shared" si="259"/>
        <v>Age out of range</v>
      </c>
      <c r="O661" s="23" t="str">
        <f t="shared" si="260"/>
        <v>Age out of range</v>
      </c>
      <c r="P661" s="23" t="str">
        <f t="shared" si="261"/>
        <v>Age out of range</v>
      </c>
      <c r="Q661" s="23" t="e">
        <f t="shared" si="262"/>
        <v>#DIV/0!</v>
      </c>
      <c r="R661" s="17"/>
      <c r="S661" s="23">
        <v>645</v>
      </c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7"/>
      <c r="AM661" s="47"/>
      <c r="AN661" s="10" t="str">
        <f>IF($Z661="","",IF(OR($V661&lt;2.7,$V661&gt;90),"Age OOR",VLOOKUP(AN$14&amp;"-int-"&amp;$E661,Equations!$G:$I,3,0)+VLOOKUP(AN$14&amp;"-sexo-"&amp;$E661,Equations!$G:$I,3,0)*$U661+VLOOKUP(AN$14&amp;"-edad-"&amp;$E661,Equations!$G:$I,3,0)*$V661+VLOOKUP(AN$14&amp;"-est-"&amp;$E661,Equations!$G:$I,3,0)*(1/$W661)+VLOOKUP(AN$14&amp;"-imc-"&amp;$E661,Equations!$G:$I,3,0)*(1/$Q661)))</f>
        <v/>
      </c>
      <c r="AO661" s="10" t="str">
        <f>IF($Z661="","",IF(OR($V661&lt;2.7,$V661&gt;90),"Age OOR",AN661-1.6449*VLOOKUP(AN$14&amp;"-rse-"&amp;$E661,Equations!$G:$I,3,0)))</f>
        <v/>
      </c>
      <c r="AP661" s="10" t="str">
        <f>IF($Z661="","",IF(OR($V661&lt;2.7,$V661&gt;90),"Age OOR",AN661+1.6449*VLOOKUP(AN$14&amp;"-rse-"&amp;$E661,Equations!$G:$I,3,0)))</f>
        <v/>
      </c>
      <c r="AQ661" s="10" t="str">
        <f t="shared" si="263"/>
        <v/>
      </c>
      <c r="AR661" s="10" t="str">
        <f>IF($Z661="","",IF(OR($V661&lt;2.7,$V661&gt;90),"Age OOR",($Z661-AN661)/VLOOKUP(AN$14&amp;"-rse-"&amp;$E661,Equations!$G:$I,3,0)))</f>
        <v/>
      </c>
      <c r="AS661" s="10" t="str">
        <f>IF($AA661="","",IF(OR($V661&lt;2.7,$V661&gt;90),"Age OOR",VLOOKUP(AS$14&amp;"-int-"&amp;$F661,Equations!$G:$I,3,0)+VLOOKUP(AS$14&amp;"-sexo-"&amp;$F661,Equations!$G:$I,3,0)*$U661+VLOOKUP(AS$14&amp;"-edad-"&amp;$F661,Equations!$G:$I,3,0)*$V661+VLOOKUP(AS$14&amp;"-est-"&amp;$F661,Equations!$G:$I,3,0)*(1/$W661)+VLOOKUP(AS$14&amp;"-imc-"&amp;$F661,Equations!$G:$I,3,0)*(1/$Q661)))</f>
        <v/>
      </c>
      <c r="AT661" s="10" t="str">
        <f>IF($AA661="","",IF(OR($V661&lt;2.7,$V661&gt;90),"Age OOR",AS661-1.6449*VLOOKUP(AS$14&amp;"-rse-"&amp;$F661,Equations!$G:$I,3,0)))</f>
        <v/>
      </c>
      <c r="AU661" s="10" t="str">
        <f>IF($AA661="","",IF(OR($V661&lt;2.7,$V661&gt;90),"Age OOR",AS661+1.6449*VLOOKUP(AS$14&amp;"-rse-"&amp;$F661,Equations!$G:$I,3,0)))</f>
        <v/>
      </c>
      <c r="AV661" s="10" t="str">
        <f t="shared" si="264"/>
        <v/>
      </c>
      <c r="AW661" s="10" t="str">
        <f>IF($AA661="","",IF(OR($V661&lt;2.7,$V661&gt;90),"Age OOR",($AA661-AS661)/VLOOKUP(AS$14&amp;"-rse-"&amp;$F661,Equations!$G:$I,3,0)))</f>
        <v/>
      </c>
      <c r="AX661" s="10" t="str">
        <f>IF($AB661="","",IF(OR($V661&lt;2.7,$V661&gt;90),"Age OOR",VLOOKUP(AX$14&amp;"-int-"&amp;$G661,Equations!$G:$I,3,0)+VLOOKUP(AX$14&amp;"-sexo-"&amp;$G661,Equations!$G:$I,3,0)*$U661+VLOOKUP(AX$14&amp;"-edad-"&amp;$G661,Equations!$G:$I,3,0)*$V661+VLOOKUP(AX$14&amp;"-est-"&amp;$G661,Equations!$G:$I,3,0)*(1/$W661)+VLOOKUP(AX$14&amp;"-imc-"&amp;$G661,Equations!$G:$I,3,0)*(1/$Q661)))</f>
        <v/>
      </c>
      <c r="AY661" s="10" t="str">
        <f>IF($AB661="","",IF(OR($V661&lt;2.7,$V661&gt;90),"Age OOR",AX661-1.6449*VLOOKUP(AX$14&amp;"-rse-"&amp;$G661,Equations!$G:$I,3,0)))</f>
        <v/>
      </c>
      <c r="AZ661" s="10" t="str">
        <f>IF($AB661="","",IF(OR($V661&lt;2.7,$V661&gt;90),"Age OOR",AX661+1.6449*VLOOKUP(AX$14&amp;"-rse-"&amp;$G661,Equations!$G:$I,3,0)))</f>
        <v/>
      </c>
      <c r="BA661" s="10" t="str">
        <f t="shared" si="265"/>
        <v/>
      </c>
      <c r="BB661" s="10" t="str">
        <f>IF($AB661="","",IF(OR($V661&lt;2.7,$V661&gt;90),"Age OOR",($AB661-AX661)/VLOOKUP(AX$14&amp;"-rse-"&amp;$G661,Equations!$G:$I,3,0)))</f>
        <v/>
      </c>
      <c r="BC661" s="10" t="str">
        <f>IF($AC661="","",IF(OR($V661&lt;2.7,$V661&gt;90),"Age OOR",VLOOKUP(BC$14&amp;"-int-"&amp;$H661,Equations!$G:$I,3,0)+VLOOKUP(BC$14&amp;"-sexo-"&amp;$H661,Equations!$G:$I,3,0)*$U661+VLOOKUP(BC$14&amp;"-edad-"&amp;$H661,Equations!$G:$I,3,0)*$V661+VLOOKUP(BC$14&amp;"-est-"&amp;$H661,Equations!$G:$I,3,0)*(1/$W661)+VLOOKUP(BC$14&amp;"-imc-"&amp;$H661,Equations!$G:$I,3,0)*(1/$Q661)))</f>
        <v/>
      </c>
      <c r="BD661" s="10" t="str">
        <f>IF($AC661="","",IF(OR($V661&lt;2.7,$V661&gt;90),"Age OOR",BC661-1.6449*VLOOKUP(BC$14&amp;"-rse-"&amp;$H661,Equations!$G:$I,3,0)))</f>
        <v/>
      </c>
      <c r="BE661" s="10" t="str">
        <f>IF($AC661="","",IF(OR($V661&lt;2.7,$V661&gt;90),"Age OOR",BC661+1.6449*VLOOKUP(BC$14&amp;"-rse-"&amp;$H661,Equations!$G:$I,3,0)))</f>
        <v/>
      </c>
      <c r="BF661" s="10" t="str">
        <f t="shared" si="266"/>
        <v/>
      </c>
      <c r="BG661" s="10" t="str">
        <f>IF($AC661="","",IF(OR($V661&lt;2.7,$V661&gt;90),"Age OOR",($AC661-BC661)/VLOOKUP(BC$14&amp;"-rse-"&amp;$H661,Equations!$G:$I,3,0)))</f>
        <v/>
      </c>
      <c r="BH661" s="10" t="str">
        <f>IF($AD661="","",IF(OR($V661&lt;2.7,$V661&gt;90),"Age OOR",VLOOKUP(BH$14&amp;"-int-"&amp;$I661,Equations!$G:$I,3,0)+VLOOKUP(BH$14&amp;"-sexo-"&amp;$I661,Equations!$G:$I,3,0)*$U661+VLOOKUP(BH$14&amp;"-edad-"&amp;$I661,Equations!$G:$I,3,0)*$V661+VLOOKUP(BH$14&amp;"-est-"&amp;$I661,Equations!$G:$I,3,0)*(1/$W661)+VLOOKUP(BH$14&amp;"-imc-"&amp;$I661,Equations!$G:$I,3,0)*(1/$Q661)))</f>
        <v/>
      </c>
      <c r="BI661" s="10" t="str">
        <f>IF($AD661="","",IF(OR($V661&lt;2.7,$V661&gt;90),"Age OOR",BH661-1.6449*VLOOKUP(BH$14&amp;"-rse-"&amp;$I661,Equations!$G:$I,3,0)))</f>
        <v/>
      </c>
      <c r="BJ661" s="10" t="str">
        <f>IF($AD661="","",IF(OR($V661&lt;2.7,$V661&gt;90),"Age OOR",BH661+1.6449*VLOOKUP(BH$14&amp;"-rse-"&amp;$I661,Equations!$G:$I,3,0)))</f>
        <v/>
      </c>
      <c r="BK661" s="10" t="str">
        <f t="shared" si="267"/>
        <v/>
      </c>
      <c r="BL661" s="10" t="str">
        <f>IF($AD661="","",IF(OR($V661&lt;2.7,$V661&gt;90),"Age OOR",($AD661-BH661)/VLOOKUP(BH$14&amp;"-rse-"&amp;$I661,Equations!$G:$I,3,0)))</f>
        <v/>
      </c>
      <c r="BM661" s="10" t="str">
        <f>IF($AE661="","",IF(OR($V661&lt;2.7,$V661&gt;90),"Age OOR",VLOOKUP(BM$14&amp;"-int-"&amp;$J661,Equations!$G:$I,3,0)+VLOOKUP(BM$14&amp;"-sexo-"&amp;$J661,Equations!$G:$I,3,0)*$U661+VLOOKUP(BM$14&amp;"-edad-"&amp;$J661,Equations!$G:$I,3,0)*$V661+VLOOKUP(BM$14&amp;"-est-"&amp;$J661,Equations!$G:$I,3,0)*(1/$W661)+VLOOKUP(BM$14&amp;"-imc-"&amp;$J661,Equations!$G:$I,3,0)*(1/$Q661)))</f>
        <v/>
      </c>
      <c r="BN661" s="10" t="str">
        <f>IF($AE661="","",IF(OR($V661&lt;2.7,$V661&gt;90),"Age OOR",BM661-1.6449*VLOOKUP(BM$14&amp;"-rse-"&amp;$J661,Equations!$G:$I,3,0)))</f>
        <v/>
      </c>
      <c r="BO661" s="10" t="str">
        <f>IF($AE661="","",IF(OR($V661&lt;2.7,$V661&gt;90),"Age OOR",BM661+1.6449*VLOOKUP(BM$14&amp;"-rse-"&amp;$J661,Equations!$G:$I,3,0)))</f>
        <v/>
      </c>
      <c r="BP661" s="10" t="str">
        <f t="shared" si="268"/>
        <v/>
      </c>
      <c r="BQ661" s="10" t="str">
        <f>IF($AE661="","",IF(OR($V661&lt;2.7,$V661&gt;90),"Age OOR",($AE661-BM661)/VLOOKUP(BM$14&amp;"-rse-"&amp;$J661,Equations!$G:$I,3,0)))</f>
        <v/>
      </c>
      <c r="BR661" s="10" t="str">
        <f>IF($AF661="","",IF(OR($V661&lt;2.7,$V661&gt;90),"Age OOR",VLOOKUP(BR$14&amp;"-int-"&amp;$K661,Equations!$G:$I,3,0)+VLOOKUP(BR$14&amp;"-sexo-"&amp;$K661,Equations!$G:$I,3,0)*$U661+VLOOKUP(BR$14&amp;"-edad-"&amp;$K661,Equations!$G:$I,3,0)*$V661+VLOOKUP(BR$14&amp;"-est-"&amp;$K661,Equations!$G:$I,3,0)*(1/$W661)+VLOOKUP(BR$14&amp;"-imc-"&amp;$K661,Equations!$G:$I,3,0)*(1/$Q661)))</f>
        <v/>
      </c>
      <c r="BS661" s="10" t="str">
        <f>IF($AF661="","",IF(OR($V661&lt;2.7,$V661&gt;90),"Age OOR",BR661-1.6449*VLOOKUP(BR$14&amp;"-rse-"&amp;$K661,Equations!$G:$I,3,0)))</f>
        <v/>
      </c>
      <c r="BT661" s="10" t="str">
        <f>IF($AF661="","",IF(OR($V661&lt;2.7,$V661&gt;90),"Age OOR",BR661+1.6449*VLOOKUP(BR$14&amp;"-rse-"&amp;$K661,Equations!$G:$I,3,0)))</f>
        <v/>
      </c>
      <c r="BU661" s="10" t="str">
        <f t="shared" si="269"/>
        <v/>
      </c>
      <c r="BV661" s="10" t="str">
        <f>IF($AF661="","",IF(OR($V661&lt;2.7,$V661&gt;90),"Age OOR",($AF661-BR661)/VLOOKUP(BR$14&amp;"-rse-"&amp;$K661,Equations!$G:$I,3,0)))</f>
        <v/>
      </c>
      <c r="BW661" s="10" t="str">
        <f>IF($AG661="","",IF(OR($V661&lt;2.7,$V661&gt;90),"Age OOR",VLOOKUP(BW$14&amp;"-int-"&amp;$L661,Equations!$G:$I,3,0)+VLOOKUP(BW$14&amp;"-sexo-"&amp;$L661,Equations!$G:$I,3,0)*$U661+VLOOKUP(BW$14&amp;"-edad-"&amp;$L661,Equations!$G:$I,3,0)*$V661+VLOOKUP(BW$14&amp;"-est-"&amp;$L661,Equations!$G:$I,3,0)*(1/$W661)+VLOOKUP(BW$14&amp;"-imc-"&amp;$L661,Equations!$G:$I,3,0)*(1/$Q661)))</f>
        <v/>
      </c>
      <c r="BX661" s="10" t="str">
        <f>IF($AG661="","",IF(OR($V661&lt;2.7,$V661&gt;90),"Age OOR",BW661-1.6449*VLOOKUP(BW$14&amp;"-rse-"&amp;$L661,Equations!$G:$I,3,0)))</f>
        <v/>
      </c>
      <c r="BY661" s="10" t="str">
        <f>IF($AG661="","",IF(OR($V661&lt;2.7,$V661&gt;90),"Age OOR",BW661+1.6449*VLOOKUP(BW$14&amp;"-rse-"&amp;$L661,Equations!$G:$I,3,0)))</f>
        <v/>
      </c>
      <c r="BZ661" s="10" t="str">
        <f t="shared" si="270"/>
        <v/>
      </c>
      <c r="CA661" s="10" t="str">
        <f>IF($AG661="","",IF(OR($V661&lt;2.7,$V661&gt;90),"Age OOR",($AG661-BW661)/VLOOKUP(BW$14&amp;"-rse-"&amp;$L661,Equations!$G:$I,3,0)))</f>
        <v/>
      </c>
      <c r="CB661" s="10" t="str">
        <f>IF($AH661="","",IF(OR($V661&lt;2.7,$V661&gt;90),"Age OOR",VLOOKUP(CB$14&amp;"-int-"&amp;$M661,Equations!$G:$I,3,0)+VLOOKUP(CB$14&amp;"-sexo-"&amp;$M661,Equations!$G:$I,3,0)*$U661+VLOOKUP(CB$14&amp;"-edad-"&amp;$M661,Equations!$G:$I,3,0)*$V661+VLOOKUP(CB$14&amp;"-est-"&amp;$M661,Equations!$G:$I,3,0)*(1/$W661)+VLOOKUP(CB$14&amp;"-imc-"&amp;$M661,Equations!$G:$I,3,0)*(1/$Q661)))</f>
        <v/>
      </c>
      <c r="CC661" s="10" t="str">
        <f>IF($AH661="","",IF(OR($V661&lt;2.7,$V661&gt;90),"Age OOR",CB661-1.6449*VLOOKUP(CB$14&amp;"-rse-"&amp;$M661,Equations!$G:$I,3,0)))</f>
        <v/>
      </c>
      <c r="CD661" s="10" t="str">
        <f>IF($AH661="","",IF(OR($V661&lt;2.7,$V661&gt;90),"Age OOR",CB661+1.6449*VLOOKUP(CB$14&amp;"-rse-"&amp;$M661,Equations!$G:$I,3,0)))</f>
        <v/>
      </c>
      <c r="CE661" s="10" t="str">
        <f t="shared" si="271"/>
        <v/>
      </c>
      <c r="CF661" s="10" t="str">
        <f>IF($AH661="","",IF(OR($V661&lt;2.7,$V661&gt;90),"Age OOR",($AH661-CB661)/VLOOKUP(CB$14&amp;"-rse-"&amp;$M661,Equations!$G:$I,3,0)))</f>
        <v/>
      </c>
      <c r="CG661" s="10" t="str">
        <f>IF($AI661="","",IF(OR($V661&lt;2.7,$V661&gt;90),"Age OOR",VLOOKUP(CG$14&amp;"-int-"&amp;$N661,Equations!$G:$I,3,0)+VLOOKUP(CG$14&amp;"-sexo-"&amp;$N661,Equations!$G:$I,3,0)*$U661+VLOOKUP(CG$14&amp;"-edad-"&amp;$N661,Equations!$G:$I,3,0)*$V661+VLOOKUP(CG$14&amp;"-est-"&amp;$N661,Equations!$G:$I,3,0)*(1/$W661)+VLOOKUP(CG$14&amp;"-imc-"&amp;$N661,Equations!$G:$I,3,0)*(1/$Q661)))</f>
        <v/>
      </c>
      <c r="CH661" s="10" t="str">
        <f>IF($AI661="","",IF(OR($V661&lt;2.7,$V661&gt;90),"Age OOR",CG661-1.6449*VLOOKUP(CG$14&amp;"-rse-"&amp;$N661,Equations!$G:$I,3,0)))</f>
        <v/>
      </c>
      <c r="CI661" s="10" t="str">
        <f>IF($AI661="","",IF(OR($V661&lt;2.7,$V661&gt;90),"Age OOR",CG661+1.6449*VLOOKUP(CG$14&amp;"-rse-"&amp;$N661,Equations!$G:$I,3,0)))</f>
        <v/>
      </c>
      <c r="CJ661" s="10" t="str">
        <f t="shared" si="272"/>
        <v/>
      </c>
      <c r="CK661" s="10" t="str">
        <f>IF($AI661="","",IF(OR($V661&lt;2.7,$V661&gt;90),"Age OOR",($AI661-CG661)/VLOOKUP(CG$14&amp;"-rse-"&amp;$N661,Equations!$G:$I,3,0)))</f>
        <v/>
      </c>
      <c r="CL661" s="10" t="str">
        <f>IF($AJ661="","",IF(OR($V661&lt;2.7,$V661&gt;90),"Age OOR",VLOOKUP(CL$14&amp;"-int-"&amp;$O661,Equations!$G:$I,3,0)+VLOOKUP(CL$14&amp;"-sexo-"&amp;$O661,Equations!$G:$I,3,0)*$U661+VLOOKUP(CL$14&amp;"-edad-"&amp;$O661,Equations!$G:$I,3,0)*$V661+VLOOKUP(CL$14&amp;"-est-"&amp;$O661,Equations!$G:$I,3,0)*(1/$W661)+VLOOKUP(CL$14&amp;"-imc-"&amp;$O661,Equations!$G:$I,3,0)*(1/$Q661)))</f>
        <v/>
      </c>
      <c r="CM661" s="10" t="str">
        <f>IF($AJ661="","",IF(OR($V661&lt;2.7,$V661&gt;90),"Age OOR",CL661-1.6449*VLOOKUP(CL$14&amp;"-rse-"&amp;$O661,Equations!$G:$I,3,0)))</f>
        <v/>
      </c>
      <c r="CN661" s="10" t="str">
        <f>IF($AJ661="","",IF(OR($V661&lt;2.7,$V661&gt;90),"Age OOR",CL661+1.6449*VLOOKUP(CL$14&amp;"-rse-"&amp;$O661,Equations!$G:$I,3,0)))</f>
        <v/>
      </c>
      <c r="CO661" s="10" t="str">
        <f t="shared" si="273"/>
        <v/>
      </c>
      <c r="CP661" s="10" t="str">
        <f>IF($AJ661="","",IF(OR($V661&lt;2.7,$V661&gt;90),"Age OOR",($AJ661-CL661)/VLOOKUP(CL$14&amp;"-rse-"&amp;$O661,Equations!$G:$I,3,0)))</f>
        <v/>
      </c>
      <c r="CQ661" s="10" t="str">
        <f>IF($AK661="","",IF(OR($V661&lt;2.7,$V661&gt;90),"Age OOR",EXP(VLOOKUP(CQ$14&amp;"-int-"&amp;$P661,Equations!$G:$I,3,0)+VLOOKUP(CQ$14&amp;"-sexo-"&amp;$P661,Equations!$G:$I,3,0)*$U661+VLOOKUP(CQ$14&amp;"-edad-"&amp;$P661,Equations!$G:$I,3,0)*$V661+VLOOKUP(CQ$14&amp;"-est-"&amp;$P661,Equations!$G:$I,3,0)*(1/$W661)+VLOOKUP(CQ$14&amp;"-imc-"&amp;$P661,Equations!$G:$I,3,0)*(1/$Q661))))</f>
        <v/>
      </c>
      <c r="CR661" s="10" t="str">
        <f>IF($AK661="","",IF(OR($V661&lt;2.7,$V661&gt;90),"Age OOR",EXP(LN(CQ661)-1.6449*VLOOKUP(CQ$14&amp;"-rse-"&amp;$P661,Equations!$G:$I,3,0))))</f>
        <v/>
      </c>
      <c r="CS661" s="10" t="str">
        <f>IF($AK661="","",IF(OR($V661&lt;2.7,$V661&gt;90),"Age OOR",EXP(LN(CQ661)+1.6449*VLOOKUP(CQ$14&amp;"-rse-"&amp;$P661,Equations!$G:$I,3,0))))</f>
        <v/>
      </c>
      <c r="CT661" s="10" t="str">
        <f t="shared" si="274"/>
        <v/>
      </c>
      <c r="CU661" s="10" t="str">
        <f>IF($AK661="","",IF(OR($V661&lt;2.7,$V661&gt;90),"Age OOR",(LN($AK661)-LN(CQ661))/VLOOKUP(CQ$14&amp;"-rse-"&amp;$P661,Equations!$G:$I,3,0)))</f>
        <v/>
      </c>
      <c r="CV661" s="47"/>
    </row>
    <row r="662" spans="5:116" x14ac:dyDescent="0.2">
      <c r="E662" s="23" t="str">
        <f t="shared" si="250"/>
        <v>Age out of range</v>
      </c>
      <c r="F662" s="23" t="str">
        <f t="shared" si="251"/>
        <v>Age out of range</v>
      </c>
      <c r="G662" s="23" t="str">
        <f t="shared" si="252"/>
        <v>Age out of range</v>
      </c>
      <c r="H662" s="23" t="str">
        <f t="shared" si="253"/>
        <v>Age out of range</v>
      </c>
      <c r="I662" s="23" t="str">
        <f t="shared" si="254"/>
        <v>Age out of range</v>
      </c>
      <c r="J662" s="23" t="str">
        <f t="shared" si="255"/>
        <v>Age out of range</v>
      </c>
      <c r="K662" s="23" t="str">
        <f t="shared" si="256"/>
        <v>Age out of range</v>
      </c>
      <c r="L662" s="23" t="str">
        <f t="shared" si="257"/>
        <v>Age out of range</v>
      </c>
      <c r="M662" s="23" t="str">
        <f t="shared" si="258"/>
        <v>Age out of range</v>
      </c>
      <c r="N662" s="23" t="str">
        <f t="shared" si="259"/>
        <v>Age out of range</v>
      </c>
      <c r="O662" s="23" t="str">
        <f t="shared" si="260"/>
        <v>Age out of range</v>
      </c>
      <c r="P662" s="23" t="str">
        <f t="shared" si="261"/>
        <v>Age out of range</v>
      </c>
      <c r="Q662" s="23" t="e">
        <f t="shared" si="262"/>
        <v>#DIV/0!</v>
      </c>
      <c r="R662" s="17"/>
      <c r="S662" s="23">
        <v>646</v>
      </c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7"/>
      <c r="AM662" s="47"/>
      <c r="AN662" s="10" t="str">
        <f>IF($Z662="","",IF(OR($V662&lt;2.7,$V662&gt;90),"Age OOR",VLOOKUP(AN$14&amp;"-int-"&amp;$E662,Equations!$G:$I,3,0)+VLOOKUP(AN$14&amp;"-sexo-"&amp;$E662,Equations!$G:$I,3,0)*$U662+VLOOKUP(AN$14&amp;"-edad-"&amp;$E662,Equations!$G:$I,3,0)*$V662+VLOOKUP(AN$14&amp;"-est-"&amp;$E662,Equations!$G:$I,3,0)*(1/$W662)+VLOOKUP(AN$14&amp;"-imc-"&amp;$E662,Equations!$G:$I,3,0)*(1/$Q662)))</f>
        <v/>
      </c>
      <c r="AO662" s="10" t="str">
        <f>IF($Z662="","",IF(OR($V662&lt;2.7,$V662&gt;90),"Age OOR",AN662-1.6449*VLOOKUP(AN$14&amp;"-rse-"&amp;$E662,Equations!$G:$I,3,0)))</f>
        <v/>
      </c>
      <c r="AP662" s="10" t="str">
        <f>IF($Z662="","",IF(OR($V662&lt;2.7,$V662&gt;90),"Age OOR",AN662+1.6449*VLOOKUP(AN$14&amp;"-rse-"&amp;$E662,Equations!$G:$I,3,0)))</f>
        <v/>
      </c>
      <c r="AQ662" s="10" t="str">
        <f t="shared" si="263"/>
        <v/>
      </c>
      <c r="AR662" s="10" t="str">
        <f>IF($Z662="","",IF(OR($V662&lt;2.7,$V662&gt;90),"Age OOR",($Z662-AN662)/VLOOKUP(AN$14&amp;"-rse-"&amp;$E662,Equations!$G:$I,3,0)))</f>
        <v/>
      </c>
      <c r="AS662" s="10" t="str">
        <f>IF($AA662="","",IF(OR($V662&lt;2.7,$V662&gt;90),"Age OOR",VLOOKUP(AS$14&amp;"-int-"&amp;$F662,Equations!$G:$I,3,0)+VLOOKUP(AS$14&amp;"-sexo-"&amp;$F662,Equations!$G:$I,3,0)*$U662+VLOOKUP(AS$14&amp;"-edad-"&amp;$F662,Equations!$G:$I,3,0)*$V662+VLOOKUP(AS$14&amp;"-est-"&amp;$F662,Equations!$G:$I,3,0)*(1/$W662)+VLOOKUP(AS$14&amp;"-imc-"&amp;$F662,Equations!$G:$I,3,0)*(1/$Q662)))</f>
        <v/>
      </c>
      <c r="AT662" s="10" t="str">
        <f>IF($AA662="","",IF(OR($V662&lt;2.7,$V662&gt;90),"Age OOR",AS662-1.6449*VLOOKUP(AS$14&amp;"-rse-"&amp;$F662,Equations!$G:$I,3,0)))</f>
        <v/>
      </c>
      <c r="AU662" s="10" t="str">
        <f>IF($AA662="","",IF(OR($V662&lt;2.7,$V662&gt;90),"Age OOR",AS662+1.6449*VLOOKUP(AS$14&amp;"-rse-"&amp;$F662,Equations!$G:$I,3,0)))</f>
        <v/>
      </c>
      <c r="AV662" s="10" t="str">
        <f t="shared" si="264"/>
        <v/>
      </c>
      <c r="AW662" s="10" t="str">
        <f>IF($AA662="","",IF(OR($V662&lt;2.7,$V662&gt;90),"Age OOR",($AA662-AS662)/VLOOKUP(AS$14&amp;"-rse-"&amp;$F662,Equations!$G:$I,3,0)))</f>
        <v/>
      </c>
      <c r="AX662" s="10" t="str">
        <f>IF($AB662="","",IF(OR($V662&lt;2.7,$V662&gt;90),"Age OOR",VLOOKUP(AX$14&amp;"-int-"&amp;$G662,Equations!$G:$I,3,0)+VLOOKUP(AX$14&amp;"-sexo-"&amp;$G662,Equations!$G:$I,3,0)*$U662+VLOOKUP(AX$14&amp;"-edad-"&amp;$G662,Equations!$G:$I,3,0)*$V662+VLOOKUP(AX$14&amp;"-est-"&amp;$G662,Equations!$G:$I,3,0)*(1/$W662)+VLOOKUP(AX$14&amp;"-imc-"&amp;$G662,Equations!$G:$I,3,0)*(1/$Q662)))</f>
        <v/>
      </c>
      <c r="AY662" s="10" t="str">
        <f>IF($AB662="","",IF(OR($V662&lt;2.7,$V662&gt;90),"Age OOR",AX662-1.6449*VLOOKUP(AX$14&amp;"-rse-"&amp;$G662,Equations!$G:$I,3,0)))</f>
        <v/>
      </c>
      <c r="AZ662" s="10" t="str">
        <f>IF($AB662="","",IF(OR($V662&lt;2.7,$V662&gt;90),"Age OOR",AX662+1.6449*VLOOKUP(AX$14&amp;"-rse-"&amp;$G662,Equations!$G:$I,3,0)))</f>
        <v/>
      </c>
      <c r="BA662" s="10" t="str">
        <f t="shared" si="265"/>
        <v/>
      </c>
      <c r="BB662" s="10" t="str">
        <f>IF($AB662="","",IF(OR($V662&lt;2.7,$V662&gt;90),"Age OOR",($AB662-AX662)/VLOOKUP(AX$14&amp;"-rse-"&amp;$G662,Equations!$G:$I,3,0)))</f>
        <v/>
      </c>
      <c r="BC662" s="10" t="str">
        <f>IF($AC662="","",IF(OR($V662&lt;2.7,$V662&gt;90),"Age OOR",VLOOKUP(BC$14&amp;"-int-"&amp;$H662,Equations!$G:$I,3,0)+VLOOKUP(BC$14&amp;"-sexo-"&amp;$H662,Equations!$G:$I,3,0)*$U662+VLOOKUP(BC$14&amp;"-edad-"&amp;$H662,Equations!$G:$I,3,0)*$V662+VLOOKUP(BC$14&amp;"-est-"&amp;$H662,Equations!$G:$I,3,0)*(1/$W662)+VLOOKUP(BC$14&amp;"-imc-"&amp;$H662,Equations!$G:$I,3,0)*(1/$Q662)))</f>
        <v/>
      </c>
      <c r="BD662" s="10" t="str">
        <f>IF($AC662="","",IF(OR($V662&lt;2.7,$V662&gt;90),"Age OOR",BC662-1.6449*VLOOKUP(BC$14&amp;"-rse-"&amp;$H662,Equations!$G:$I,3,0)))</f>
        <v/>
      </c>
      <c r="BE662" s="10" t="str">
        <f>IF($AC662="","",IF(OR($V662&lt;2.7,$V662&gt;90),"Age OOR",BC662+1.6449*VLOOKUP(BC$14&amp;"-rse-"&amp;$H662,Equations!$G:$I,3,0)))</f>
        <v/>
      </c>
      <c r="BF662" s="10" t="str">
        <f t="shared" si="266"/>
        <v/>
      </c>
      <c r="BG662" s="10" t="str">
        <f>IF($AC662="","",IF(OR($V662&lt;2.7,$V662&gt;90),"Age OOR",($AC662-BC662)/VLOOKUP(BC$14&amp;"-rse-"&amp;$H662,Equations!$G:$I,3,0)))</f>
        <v/>
      </c>
      <c r="BH662" s="10" t="str">
        <f>IF($AD662="","",IF(OR($V662&lt;2.7,$V662&gt;90),"Age OOR",VLOOKUP(BH$14&amp;"-int-"&amp;$I662,Equations!$G:$I,3,0)+VLOOKUP(BH$14&amp;"-sexo-"&amp;$I662,Equations!$G:$I,3,0)*$U662+VLOOKUP(BH$14&amp;"-edad-"&amp;$I662,Equations!$G:$I,3,0)*$V662+VLOOKUP(BH$14&amp;"-est-"&amp;$I662,Equations!$G:$I,3,0)*(1/$W662)+VLOOKUP(BH$14&amp;"-imc-"&amp;$I662,Equations!$G:$I,3,0)*(1/$Q662)))</f>
        <v/>
      </c>
      <c r="BI662" s="10" t="str">
        <f>IF($AD662="","",IF(OR($V662&lt;2.7,$V662&gt;90),"Age OOR",BH662-1.6449*VLOOKUP(BH$14&amp;"-rse-"&amp;$I662,Equations!$G:$I,3,0)))</f>
        <v/>
      </c>
      <c r="BJ662" s="10" t="str">
        <f>IF($AD662="","",IF(OR($V662&lt;2.7,$V662&gt;90),"Age OOR",BH662+1.6449*VLOOKUP(BH$14&amp;"-rse-"&amp;$I662,Equations!$G:$I,3,0)))</f>
        <v/>
      </c>
      <c r="BK662" s="10" t="str">
        <f t="shared" si="267"/>
        <v/>
      </c>
      <c r="BL662" s="10" t="str">
        <f>IF($AD662="","",IF(OR($V662&lt;2.7,$V662&gt;90),"Age OOR",($AD662-BH662)/VLOOKUP(BH$14&amp;"-rse-"&amp;$I662,Equations!$G:$I,3,0)))</f>
        <v/>
      </c>
      <c r="BM662" s="10" t="str">
        <f>IF($AE662="","",IF(OR($V662&lt;2.7,$V662&gt;90),"Age OOR",VLOOKUP(BM$14&amp;"-int-"&amp;$J662,Equations!$G:$I,3,0)+VLOOKUP(BM$14&amp;"-sexo-"&amp;$J662,Equations!$G:$I,3,0)*$U662+VLOOKUP(BM$14&amp;"-edad-"&amp;$J662,Equations!$G:$I,3,0)*$V662+VLOOKUP(BM$14&amp;"-est-"&amp;$J662,Equations!$G:$I,3,0)*(1/$W662)+VLOOKUP(BM$14&amp;"-imc-"&amp;$J662,Equations!$G:$I,3,0)*(1/$Q662)))</f>
        <v/>
      </c>
      <c r="BN662" s="10" t="str">
        <f>IF($AE662="","",IF(OR($V662&lt;2.7,$V662&gt;90),"Age OOR",BM662-1.6449*VLOOKUP(BM$14&amp;"-rse-"&amp;$J662,Equations!$G:$I,3,0)))</f>
        <v/>
      </c>
      <c r="BO662" s="10" t="str">
        <f>IF($AE662="","",IF(OR($V662&lt;2.7,$V662&gt;90),"Age OOR",BM662+1.6449*VLOOKUP(BM$14&amp;"-rse-"&amp;$J662,Equations!$G:$I,3,0)))</f>
        <v/>
      </c>
      <c r="BP662" s="10" t="str">
        <f t="shared" si="268"/>
        <v/>
      </c>
      <c r="BQ662" s="10" t="str">
        <f>IF($AE662="","",IF(OR($V662&lt;2.7,$V662&gt;90),"Age OOR",($AE662-BM662)/VLOOKUP(BM$14&amp;"-rse-"&amp;$J662,Equations!$G:$I,3,0)))</f>
        <v/>
      </c>
      <c r="BR662" s="10" t="str">
        <f>IF($AF662="","",IF(OR($V662&lt;2.7,$V662&gt;90),"Age OOR",VLOOKUP(BR$14&amp;"-int-"&amp;$K662,Equations!$G:$I,3,0)+VLOOKUP(BR$14&amp;"-sexo-"&amp;$K662,Equations!$G:$I,3,0)*$U662+VLOOKUP(BR$14&amp;"-edad-"&amp;$K662,Equations!$G:$I,3,0)*$V662+VLOOKUP(BR$14&amp;"-est-"&amp;$K662,Equations!$G:$I,3,0)*(1/$W662)+VLOOKUP(BR$14&amp;"-imc-"&amp;$K662,Equations!$G:$I,3,0)*(1/$Q662)))</f>
        <v/>
      </c>
      <c r="BS662" s="10" t="str">
        <f>IF($AF662="","",IF(OR($V662&lt;2.7,$V662&gt;90),"Age OOR",BR662-1.6449*VLOOKUP(BR$14&amp;"-rse-"&amp;$K662,Equations!$G:$I,3,0)))</f>
        <v/>
      </c>
      <c r="BT662" s="10" t="str">
        <f>IF($AF662="","",IF(OR($V662&lt;2.7,$V662&gt;90),"Age OOR",BR662+1.6449*VLOOKUP(BR$14&amp;"-rse-"&amp;$K662,Equations!$G:$I,3,0)))</f>
        <v/>
      </c>
      <c r="BU662" s="10" t="str">
        <f t="shared" si="269"/>
        <v/>
      </c>
      <c r="BV662" s="10" t="str">
        <f>IF($AF662="","",IF(OR($V662&lt;2.7,$V662&gt;90),"Age OOR",($AF662-BR662)/VLOOKUP(BR$14&amp;"-rse-"&amp;$K662,Equations!$G:$I,3,0)))</f>
        <v/>
      </c>
      <c r="BW662" s="10" t="str">
        <f>IF($AG662="","",IF(OR($V662&lt;2.7,$V662&gt;90),"Age OOR",VLOOKUP(BW$14&amp;"-int-"&amp;$L662,Equations!$G:$I,3,0)+VLOOKUP(BW$14&amp;"-sexo-"&amp;$L662,Equations!$G:$I,3,0)*$U662+VLOOKUP(BW$14&amp;"-edad-"&amp;$L662,Equations!$G:$I,3,0)*$V662+VLOOKUP(BW$14&amp;"-est-"&amp;$L662,Equations!$G:$I,3,0)*(1/$W662)+VLOOKUP(BW$14&amp;"-imc-"&amp;$L662,Equations!$G:$I,3,0)*(1/$Q662)))</f>
        <v/>
      </c>
      <c r="BX662" s="10" t="str">
        <f>IF($AG662="","",IF(OR($V662&lt;2.7,$V662&gt;90),"Age OOR",BW662-1.6449*VLOOKUP(BW$14&amp;"-rse-"&amp;$L662,Equations!$G:$I,3,0)))</f>
        <v/>
      </c>
      <c r="BY662" s="10" t="str">
        <f>IF($AG662="","",IF(OR($V662&lt;2.7,$V662&gt;90),"Age OOR",BW662+1.6449*VLOOKUP(BW$14&amp;"-rse-"&amp;$L662,Equations!$G:$I,3,0)))</f>
        <v/>
      </c>
      <c r="BZ662" s="10" t="str">
        <f t="shared" si="270"/>
        <v/>
      </c>
      <c r="CA662" s="10" t="str">
        <f>IF($AG662="","",IF(OR($V662&lt;2.7,$V662&gt;90),"Age OOR",($AG662-BW662)/VLOOKUP(BW$14&amp;"-rse-"&amp;$L662,Equations!$G:$I,3,0)))</f>
        <v/>
      </c>
      <c r="CB662" s="10" t="str">
        <f>IF($AH662="","",IF(OR($V662&lt;2.7,$V662&gt;90),"Age OOR",VLOOKUP(CB$14&amp;"-int-"&amp;$M662,Equations!$G:$I,3,0)+VLOOKUP(CB$14&amp;"-sexo-"&amp;$M662,Equations!$G:$I,3,0)*$U662+VLOOKUP(CB$14&amp;"-edad-"&amp;$M662,Equations!$G:$I,3,0)*$V662+VLOOKUP(CB$14&amp;"-est-"&amp;$M662,Equations!$G:$I,3,0)*(1/$W662)+VLOOKUP(CB$14&amp;"-imc-"&amp;$M662,Equations!$G:$I,3,0)*(1/$Q662)))</f>
        <v/>
      </c>
      <c r="CC662" s="10" t="str">
        <f>IF($AH662="","",IF(OR($V662&lt;2.7,$V662&gt;90),"Age OOR",CB662-1.6449*VLOOKUP(CB$14&amp;"-rse-"&amp;$M662,Equations!$G:$I,3,0)))</f>
        <v/>
      </c>
      <c r="CD662" s="10" t="str">
        <f>IF($AH662="","",IF(OR($V662&lt;2.7,$V662&gt;90),"Age OOR",CB662+1.6449*VLOOKUP(CB$14&amp;"-rse-"&amp;$M662,Equations!$G:$I,3,0)))</f>
        <v/>
      </c>
      <c r="CE662" s="10" t="str">
        <f t="shared" si="271"/>
        <v/>
      </c>
      <c r="CF662" s="10" t="str">
        <f>IF($AH662="","",IF(OR($V662&lt;2.7,$V662&gt;90),"Age OOR",($AH662-CB662)/VLOOKUP(CB$14&amp;"-rse-"&amp;$M662,Equations!$G:$I,3,0)))</f>
        <v/>
      </c>
      <c r="CG662" s="10" t="str">
        <f>IF($AI662="","",IF(OR($V662&lt;2.7,$V662&gt;90),"Age OOR",VLOOKUP(CG$14&amp;"-int-"&amp;$N662,Equations!$G:$I,3,0)+VLOOKUP(CG$14&amp;"-sexo-"&amp;$N662,Equations!$G:$I,3,0)*$U662+VLOOKUP(CG$14&amp;"-edad-"&amp;$N662,Equations!$G:$I,3,0)*$V662+VLOOKUP(CG$14&amp;"-est-"&amp;$N662,Equations!$G:$I,3,0)*(1/$W662)+VLOOKUP(CG$14&amp;"-imc-"&amp;$N662,Equations!$G:$I,3,0)*(1/$Q662)))</f>
        <v/>
      </c>
      <c r="CH662" s="10" t="str">
        <f>IF($AI662="","",IF(OR($V662&lt;2.7,$V662&gt;90),"Age OOR",CG662-1.6449*VLOOKUP(CG$14&amp;"-rse-"&amp;$N662,Equations!$G:$I,3,0)))</f>
        <v/>
      </c>
      <c r="CI662" s="10" t="str">
        <f>IF($AI662="","",IF(OR($V662&lt;2.7,$V662&gt;90),"Age OOR",CG662+1.6449*VLOOKUP(CG$14&amp;"-rse-"&amp;$N662,Equations!$G:$I,3,0)))</f>
        <v/>
      </c>
      <c r="CJ662" s="10" t="str">
        <f t="shared" si="272"/>
        <v/>
      </c>
      <c r="CK662" s="10" t="str">
        <f>IF($AI662="","",IF(OR($V662&lt;2.7,$V662&gt;90),"Age OOR",($AI662-CG662)/VLOOKUP(CG$14&amp;"-rse-"&amp;$N662,Equations!$G:$I,3,0)))</f>
        <v/>
      </c>
      <c r="CL662" s="10" t="str">
        <f>IF($AJ662="","",IF(OR($V662&lt;2.7,$V662&gt;90),"Age OOR",VLOOKUP(CL$14&amp;"-int-"&amp;$O662,Equations!$G:$I,3,0)+VLOOKUP(CL$14&amp;"-sexo-"&amp;$O662,Equations!$G:$I,3,0)*$U662+VLOOKUP(CL$14&amp;"-edad-"&amp;$O662,Equations!$G:$I,3,0)*$V662+VLOOKUP(CL$14&amp;"-est-"&amp;$O662,Equations!$G:$I,3,0)*(1/$W662)+VLOOKUP(CL$14&amp;"-imc-"&amp;$O662,Equations!$G:$I,3,0)*(1/$Q662)))</f>
        <v/>
      </c>
      <c r="CM662" s="10" t="str">
        <f>IF($AJ662="","",IF(OR($V662&lt;2.7,$V662&gt;90),"Age OOR",CL662-1.6449*VLOOKUP(CL$14&amp;"-rse-"&amp;$O662,Equations!$G:$I,3,0)))</f>
        <v/>
      </c>
      <c r="CN662" s="10" t="str">
        <f>IF($AJ662="","",IF(OR($V662&lt;2.7,$V662&gt;90),"Age OOR",CL662+1.6449*VLOOKUP(CL$14&amp;"-rse-"&amp;$O662,Equations!$G:$I,3,0)))</f>
        <v/>
      </c>
      <c r="CO662" s="10" t="str">
        <f t="shared" si="273"/>
        <v/>
      </c>
      <c r="CP662" s="10" t="str">
        <f>IF($AJ662="","",IF(OR($V662&lt;2.7,$V662&gt;90),"Age OOR",($AJ662-CL662)/VLOOKUP(CL$14&amp;"-rse-"&amp;$O662,Equations!$G:$I,3,0)))</f>
        <v/>
      </c>
      <c r="CQ662" s="10" t="str">
        <f>IF($AK662="","",IF(OR($V662&lt;2.7,$V662&gt;90),"Age OOR",EXP(VLOOKUP(CQ$14&amp;"-int-"&amp;$P662,Equations!$G:$I,3,0)+VLOOKUP(CQ$14&amp;"-sexo-"&amp;$P662,Equations!$G:$I,3,0)*$U662+VLOOKUP(CQ$14&amp;"-edad-"&amp;$P662,Equations!$G:$I,3,0)*$V662+VLOOKUP(CQ$14&amp;"-est-"&amp;$P662,Equations!$G:$I,3,0)*(1/$W662)+VLOOKUP(CQ$14&amp;"-imc-"&amp;$P662,Equations!$G:$I,3,0)*(1/$Q662))))</f>
        <v/>
      </c>
      <c r="CR662" s="10" t="str">
        <f>IF($AK662="","",IF(OR($V662&lt;2.7,$V662&gt;90),"Age OOR",EXP(LN(CQ662)-1.6449*VLOOKUP(CQ$14&amp;"-rse-"&amp;$P662,Equations!$G:$I,3,0))))</f>
        <v/>
      </c>
      <c r="CS662" s="10" t="str">
        <f>IF($AK662="","",IF(OR($V662&lt;2.7,$V662&gt;90),"Age OOR",EXP(LN(CQ662)+1.6449*VLOOKUP(CQ$14&amp;"-rse-"&amp;$P662,Equations!$G:$I,3,0))))</f>
        <v/>
      </c>
      <c r="CT662" s="10" t="str">
        <f t="shared" si="274"/>
        <v/>
      </c>
      <c r="CU662" s="10" t="str">
        <f>IF($AK662="","",IF(OR($V662&lt;2.7,$V662&gt;90),"Age OOR",(LN($AK662)-LN(CQ662))/VLOOKUP(CQ$14&amp;"-rse-"&amp;$P662,Equations!$G:$I,3,0)))</f>
        <v/>
      </c>
      <c r="CV662" s="47"/>
    </row>
    <row r="663" spans="5:116" x14ac:dyDescent="0.2">
      <c r="E663" s="23" t="str">
        <f t="shared" si="250"/>
        <v>Age out of range</v>
      </c>
      <c r="F663" s="23" t="str">
        <f t="shared" si="251"/>
        <v>Age out of range</v>
      </c>
      <c r="G663" s="23" t="str">
        <f t="shared" si="252"/>
        <v>Age out of range</v>
      </c>
      <c r="H663" s="23" t="str">
        <f t="shared" si="253"/>
        <v>Age out of range</v>
      </c>
      <c r="I663" s="23" t="str">
        <f t="shared" si="254"/>
        <v>Age out of range</v>
      </c>
      <c r="J663" s="23" t="str">
        <f t="shared" si="255"/>
        <v>Age out of range</v>
      </c>
      <c r="K663" s="23" t="str">
        <f t="shared" si="256"/>
        <v>Age out of range</v>
      </c>
      <c r="L663" s="23" t="str">
        <f t="shared" si="257"/>
        <v>Age out of range</v>
      </c>
      <c r="M663" s="23" t="str">
        <f t="shared" si="258"/>
        <v>Age out of range</v>
      </c>
      <c r="N663" s="23" t="str">
        <f t="shared" si="259"/>
        <v>Age out of range</v>
      </c>
      <c r="O663" s="23" t="str">
        <f t="shared" si="260"/>
        <v>Age out of range</v>
      </c>
      <c r="P663" s="23" t="str">
        <f t="shared" si="261"/>
        <v>Age out of range</v>
      </c>
      <c r="Q663" s="23" t="e">
        <f t="shared" si="262"/>
        <v>#DIV/0!</v>
      </c>
      <c r="R663" s="17"/>
      <c r="S663" s="23">
        <v>647</v>
      </c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7"/>
      <c r="AM663" s="47"/>
      <c r="AN663" s="10" t="str">
        <f>IF($Z663="","",IF(OR($V663&lt;2.7,$V663&gt;90),"Age OOR",VLOOKUP(AN$14&amp;"-int-"&amp;$E663,Equations!$G:$I,3,0)+VLOOKUP(AN$14&amp;"-sexo-"&amp;$E663,Equations!$G:$I,3,0)*$U663+VLOOKUP(AN$14&amp;"-edad-"&amp;$E663,Equations!$G:$I,3,0)*$V663+VLOOKUP(AN$14&amp;"-est-"&amp;$E663,Equations!$G:$I,3,0)*(1/$W663)+VLOOKUP(AN$14&amp;"-imc-"&amp;$E663,Equations!$G:$I,3,0)*(1/$Q663)))</f>
        <v/>
      </c>
      <c r="AO663" s="10" t="str">
        <f>IF($Z663="","",IF(OR($V663&lt;2.7,$V663&gt;90),"Age OOR",AN663-1.6449*VLOOKUP(AN$14&amp;"-rse-"&amp;$E663,Equations!$G:$I,3,0)))</f>
        <v/>
      </c>
      <c r="AP663" s="10" t="str">
        <f>IF($Z663="","",IF(OR($V663&lt;2.7,$V663&gt;90),"Age OOR",AN663+1.6449*VLOOKUP(AN$14&amp;"-rse-"&amp;$E663,Equations!$G:$I,3,0)))</f>
        <v/>
      </c>
      <c r="AQ663" s="10" t="str">
        <f t="shared" si="263"/>
        <v/>
      </c>
      <c r="AR663" s="10" t="str">
        <f>IF($Z663="","",IF(OR($V663&lt;2.7,$V663&gt;90),"Age OOR",($Z663-AN663)/VLOOKUP(AN$14&amp;"-rse-"&amp;$E663,Equations!$G:$I,3,0)))</f>
        <v/>
      </c>
      <c r="AS663" s="10" t="str">
        <f>IF($AA663="","",IF(OR($V663&lt;2.7,$V663&gt;90),"Age OOR",VLOOKUP(AS$14&amp;"-int-"&amp;$F663,Equations!$G:$I,3,0)+VLOOKUP(AS$14&amp;"-sexo-"&amp;$F663,Equations!$G:$I,3,0)*$U663+VLOOKUP(AS$14&amp;"-edad-"&amp;$F663,Equations!$G:$I,3,0)*$V663+VLOOKUP(AS$14&amp;"-est-"&amp;$F663,Equations!$G:$I,3,0)*(1/$W663)+VLOOKUP(AS$14&amp;"-imc-"&amp;$F663,Equations!$G:$I,3,0)*(1/$Q663)))</f>
        <v/>
      </c>
      <c r="AT663" s="10" t="str">
        <f>IF($AA663="","",IF(OR($V663&lt;2.7,$V663&gt;90),"Age OOR",AS663-1.6449*VLOOKUP(AS$14&amp;"-rse-"&amp;$F663,Equations!$G:$I,3,0)))</f>
        <v/>
      </c>
      <c r="AU663" s="10" t="str">
        <f>IF($AA663="","",IF(OR($V663&lt;2.7,$V663&gt;90),"Age OOR",AS663+1.6449*VLOOKUP(AS$14&amp;"-rse-"&amp;$F663,Equations!$G:$I,3,0)))</f>
        <v/>
      </c>
      <c r="AV663" s="10" t="str">
        <f t="shared" si="264"/>
        <v/>
      </c>
      <c r="AW663" s="10" t="str">
        <f>IF($AA663="","",IF(OR($V663&lt;2.7,$V663&gt;90),"Age OOR",($AA663-AS663)/VLOOKUP(AS$14&amp;"-rse-"&amp;$F663,Equations!$G:$I,3,0)))</f>
        <v/>
      </c>
      <c r="AX663" s="10" t="str">
        <f>IF($AB663="","",IF(OR($V663&lt;2.7,$V663&gt;90),"Age OOR",VLOOKUP(AX$14&amp;"-int-"&amp;$G663,Equations!$G:$I,3,0)+VLOOKUP(AX$14&amp;"-sexo-"&amp;$G663,Equations!$G:$I,3,0)*$U663+VLOOKUP(AX$14&amp;"-edad-"&amp;$G663,Equations!$G:$I,3,0)*$V663+VLOOKUP(AX$14&amp;"-est-"&amp;$G663,Equations!$G:$I,3,0)*(1/$W663)+VLOOKUP(AX$14&amp;"-imc-"&amp;$G663,Equations!$G:$I,3,0)*(1/$Q663)))</f>
        <v/>
      </c>
      <c r="AY663" s="10" t="str">
        <f>IF($AB663="","",IF(OR($V663&lt;2.7,$V663&gt;90),"Age OOR",AX663-1.6449*VLOOKUP(AX$14&amp;"-rse-"&amp;$G663,Equations!$G:$I,3,0)))</f>
        <v/>
      </c>
      <c r="AZ663" s="10" t="str">
        <f>IF($AB663="","",IF(OR($V663&lt;2.7,$V663&gt;90),"Age OOR",AX663+1.6449*VLOOKUP(AX$14&amp;"-rse-"&amp;$G663,Equations!$G:$I,3,0)))</f>
        <v/>
      </c>
      <c r="BA663" s="10" t="str">
        <f t="shared" si="265"/>
        <v/>
      </c>
      <c r="BB663" s="10" t="str">
        <f>IF($AB663="","",IF(OR($V663&lt;2.7,$V663&gt;90),"Age OOR",($AB663-AX663)/VLOOKUP(AX$14&amp;"-rse-"&amp;$G663,Equations!$G:$I,3,0)))</f>
        <v/>
      </c>
      <c r="BC663" s="10" t="str">
        <f>IF($AC663="","",IF(OR($V663&lt;2.7,$V663&gt;90),"Age OOR",VLOOKUP(BC$14&amp;"-int-"&amp;$H663,Equations!$G:$I,3,0)+VLOOKUP(BC$14&amp;"-sexo-"&amp;$H663,Equations!$G:$I,3,0)*$U663+VLOOKUP(BC$14&amp;"-edad-"&amp;$H663,Equations!$G:$I,3,0)*$V663+VLOOKUP(BC$14&amp;"-est-"&amp;$H663,Equations!$G:$I,3,0)*(1/$W663)+VLOOKUP(BC$14&amp;"-imc-"&amp;$H663,Equations!$G:$I,3,0)*(1/$Q663)))</f>
        <v/>
      </c>
      <c r="BD663" s="10" t="str">
        <f>IF($AC663="","",IF(OR($V663&lt;2.7,$V663&gt;90),"Age OOR",BC663-1.6449*VLOOKUP(BC$14&amp;"-rse-"&amp;$H663,Equations!$G:$I,3,0)))</f>
        <v/>
      </c>
      <c r="BE663" s="10" t="str">
        <f>IF($AC663="","",IF(OR($V663&lt;2.7,$V663&gt;90),"Age OOR",BC663+1.6449*VLOOKUP(BC$14&amp;"-rse-"&amp;$H663,Equations!$G:$I,3,0)))</f>
        <v/>
      </c>
      <c r="BF663" s="10" t="str">
        <f t="shared" si="266"/>
        <v/>
      </c>
      <c r="BG663" s="10" t="str">
        <f>IF($AC663="","",IF(OR($V663&lt;2.7,$V663&gt;90),"Age OOR",($AC663-BC663)/VLOOKUP(BC$14&amp;"-rse-"&amp;$H663,Equations!$G:$I,3,0)))</f>
        <v/>
      </c>
      <c r="BH663" s="10" t="str">
        <f>IF($AD663="","",IF(OR($V663&lt;2.7,$V663&gt;90),"Age OOR",VLOOKUP(BH$14&amp;"-int-"&amp;$I663,Equations!$G:$I,3,0)+VLOOKUP(BH$14&amp;"-sexo-"&amp;$I663,Equations!$G:$I,3,0)*$U663+VLOOKUP(BH$14&amp;"-edad-"&amp;$I663,Equations!$G:$I,3,0)*$V663+VLOOKUP(BH$14&amp;"-est-"&amp;$I663,Equations!$G:$I,3,0)*(1/$W663)+VLOOKUP(BH$14&amp;"-imc-"&amp;$I663,Equations!$G:$I,3,0)*(1/$Q663)))</f>
        <v/>
      </c>
      <c r="BI663" s="10" t="str">
        <f>IF($AD663="","",IF(OR($V663&lt;2.7,$V663&gt;90),"Age OOR",BH663-1.6449*VLOOKUP(BH$14&amp;"-rse-"&amp;$I663,Equations!$G:$I,3,0)))</f>
        <v/>
      </c>
      <c r="BJ663" s="10" t="str">
        <f>IF($AD663="","",IF(OR($V663&lt;2.7,$V663&gt;90),"Age OOR",BH663+1.6449*VLOOKUP(BH$14&amp;"-rse-"&amp;$I663,Equations!$G:$I,3,0)))</f>
        <v/>
      </c>
      <c r="BK663" s="10" t="str">
        <f t="shared" si="267"/>
        <v/>
      </c>
      <c r="BL663" s="10" t="str">
        <f>IF($AD663="","",IF(OR($V663&lt;2.7,$V663&gt;90),"Age OOR",($AD663-BH663)/VLOOKUP(BH$14&amp;"-rse-"&amp;$I663,Equations!$G:$I,3,0)))</f>
        <v/>
      </c>
      <c r="BM663" s="10" t="str">
        <f>IF($AE663="","",IF(OR($V663&lt;2.7,$V663&gt;90),"Age OOR",VLOOKUP(BM$14&amp;"-int-"&amp;$J663,Equations!$G:$I,3,0)+VLOOKUP(BM$14&amp;"-sexo-"&amp;$J663,Equations!$G:$I,3,0)*$U663+VLOOKUP(BM$14&amp;"-edad-"&amp;$J663,Equations!$G:$I,3,0)*$V663+VLOOKUP(BM$14&amp;"-est-"&amp;$J663,Equations!$G:$I,3,0)*(1/$W663)+VLOOKUP(BM$14&amp;"-imc-"&amp;$J663,Equations!$G:$I,3,0)*(1/$Q663)))</f>
        <v/>
      </c>
      <c r="BN663" s="10" t="str">
        <f>IF($AE663="","",IF(OR($V663&lt;2.7,$V663&gt;90),"Age OOR",BM663-1.6449*VLOOKUP(BM$14&amp;"-rse-"&amp;$J663,Equations!$G:$I,3,0)))</f>
        <v/>
      </c>
      <c r="BO663" s="10" t="str">
        <f>IF($AE663="","",IF(OR($V663&lt;2.7,$V663&gt;90),"Age OOR",BM663+1.6449*VLOOKUP(BM$14&amp;"-rse-"&amp;$J663,Equations!$G:$I,3,0)))</f>
        <v/>
      </c>
      <c r="BP663" s="10" t="str">
        <f t="shared" si="268"/>
        <v/>
      </c>
      <c r="BQ663" s="10" t="str">
        <f>IF($AE663="","",IF(OR($V663&lt;2.7,$V663&gt;90),"Age OOR",($AE663-BM663)/VLOOKUP(BM$14&amp;"-rse-"&amp;$J663,Equations!$G:$I,3,0)))</f>
        <v/>
      </c>
      <c r="BR663" s="10" t="str">
        <f>IF($AF663="","",IF(OR($V663&lt;2.7,$V663&gt;90),"Age OOR",VLOOKUP(BR$14&amp;"-int-"&amp;$K663,Equations!$G:$I,3,0)+VLOOKUP(BR$14&amp;"-sexo-"&amp;$K663,Equations!$G:$I,3,0)*$U663+VLOOKUP(BR$14&amp;"-edad-"&amp;$K663,Equations!$G:$I,3,0)*$V663+VLOOKUP(BR$14&amp;"-est-"&amp;$K663,Equations!$G:$I,3,0)*(1/$W663)+VLOOKUP(BR$14&amp;"-imc-"&amp;$K663,Equations!$G:$I,3,0)*(1/$Q663)))</f>
        <v/>
      </c>
      <c r="BS663" s="10" t="str">
        <f>IF($AF663="","",IF(OR($V663&lt;2.7,$V663&gt;90),"Age OOR",BR663-1.6449*VLOOKUP(BR$14&amp;"-rse-"&amp;$K663,Equations!$G:$I,3,0)))</f>
        <v/>
      </c>
      <c r="BT663" s="10" t="str">
        <f>IF($AF663="","",IF(OR($V663&lt;2.7,$V663&gt;90),"Age OOR",BR663+1.6449*VLOOKUP(BR$14&amp;"-rse-"&amp;$K663,Equations!$G:$I,3,0)))</f>
        <v/>
      </c>
      <c r="BU663" s="10" t="str">
        <f t="shared" si="269"/>
        <v/>
      </c>
      <c r="BV663" s="10" t="str">
        <f>IF($AF663="","",IF(OR($V663&lt;2.7,$V663&gt;90),"Age OOR",($AF663-BR663)/VLOOKUP(BR$14&amp;"-rse-"&amp;$K663,Equations!$G:$I,3,0)))</f>
        <v/>
      </c>
      <c r="BW663" s="10" t="str">
        <f>IF($AG663="","",IF(OR($V663&lt;2.7,$V663&gt;90),"Age OOR",VLOOKUP(BW$14&amp;"-int-"&amp;$L663,Equations!$G:$I,3,0)+VLOOKUP(BW$14&amp;"-sexo-"&amp;$L663,Equations!$G:$I,3,0)*$U663+VLOOKUP(BW$14&amp;"-edad-"&amp;$L663,Equations!$G:$I,3,0)*$V663+VLOOKUP(BW$14&amp;"-est-"&amp;$L663,Equations!$G:$I,3,0)*(1/$W663)+VLOOKUP(BW$14&amp;"-imc-"&amp;$L663,Equations!$G:$I,3,0)*(1/$Q663)))</f>
        <v/>
      </c>
      <c r="BX663" s="10" t="str">
        <f>IF($AG663="","",IF(OR($V663&lt;2.7,$V663&gt;90),"Age OOR",BW663-1.6449*VLOOKUP(BW$14&amp;"-rse-"&amp;$L663,Equations!$G:$I,3,0)))</f>
        <v/>
      </c>
      <c r="BY663" s="10" t="str">
        <f>IF($AG663="","",IF(OR($V663&lt;2.7,$V663&gt;90),"Age OOR",BW663+1.6449*VLOOKUP(BW$14&amp;"-rse-"&amp;$L663,Equations!$G:$I,3,0)))</f>
        <v/>
      </c>
      <c r="BZ663" s="10" t="str">
        <f t="shared" si="270"/>
        <v/>
      </c>
      <c r="CA663" s="10" t="str">
        <f>IF($AG663="","",IF(OR($V663&lt;2.7,$V663&gt;90),"Age OOR",($AG663-BW663)/VLOOKUP(BW$14&amp;"-rse-"&amp;$L663,Equations!$G:$I,3,0)))</f>
        <v/>
      </c>
      <c r="CB663" s="10" t="str">
        <f>IF($AH663="","",IF(OR($V663&lt;2.7,$V663&gt;90),"Age OOR",VLOOKUP(CB$14&amp;"-int-"&amp;$M663,Equations!$G:$I,3,0)+VLOOKUP(CB$14&amp;"-sexo-"&amp;$M663,Equations!$G:$I,3,0)*$U663+VLOOKUP(CB$14&amp;"-edad-"&amp;$M663,Equations!$G:$I,3,0)*$V663+VLOOKUP(CB$14&amp;"-est-"&amp;$M663,Equations!$G:$I,3,0)*(1/$W663)+VLOOKUP(CB$14&amp;"-imc-"&amp;$M663,Equations!$G:$I,3,0)*(1/$Q663)))</f>
        <v/>
      </c>
      <c r="CC663" s="10" t="str">
        <f>IF($AH663="","",IF(OR($V663&lt;2.7,$V663&gt;90),"Age OOR",CB663-1.6449*VLOOKUP(CB$14&amp;"-rse-"&amp;$M663,Equations!$G:$I,3,0)))</f>
        <v/>
      </c>
      <c r="CD663" s="10" t="str">
        <f>IF($AH663="","",IF(OR($V663&lt;2.7,$V663&gt;90),"Age OOR",CB663+1.6449*VLOOKUP(CB$14&amp;"-rse-"&amp;$M663,Equations!$G:$I,3,0)))</f>
        <v/>
      </c>
      <c r="CE663" s="10" t="str">
        <f t="shared" si="271"/>
        <v/>
      </c>
      <c r="CF663" s="10" t="str">
        <f>IF($AH663="","",IF(OR($V663&lt;2.7,$V663&gt;90),"Age OOR",($AH663-CB663)/VLOOKUP(CB$14&amp;"-rse-"&amp;$M663,Equations!$G:$I,3,0)))</f>
        <v/>
      </c>
      <c r="CG663" s="10" t="str">
        <f>IF($AI663="","",IF(OR($V663&lt;2.7,$V663&gt;90),"Age OOR",VLOOKUP(CG$14&amp;"-int-"&amp;$N663,Equations!$G:$I,3,0)+VLOOKUP(CG$14&amp;"-sexo-"&amp;$N663,Equations!$G:$I,3,0)*$U663+VLOOKUP(CG$14&amp;"-edad-"&amp;$N663,Equations!$G:$I,3,0)*$V663+VLOOKUP(CG$14&amp;"-est-"&amp;$N663,Equations!$G:$I,3,0)*(1/$W663)+VLOOKUP(CG$14&amp;"-imc-"&amp;$N663,Equations!$G:$I,3,0)*(1/$Q663)))</f>
        <v/>
      </c>
      <c r="CH663" s="10" t="str">
        <f>IF($AI663="","",IF(OR($V663&lt;2.7,$V663&gt;90),"Age OOR",CG663-1.6449*VLOOKUP(CG$14&amp;"-rse-"&amp;$N663,Equations!$G:$I,3,0)))</f>
        <v/>
      </c>
      <c r="CI663" s="10" t="str">
        <f>IF($AI663="","",IF(OR($V663&lt;2.7,$V663&gt;90),"Age OOR",CG663+1.6449*VLOOKUP(CG$14&amp;"-rse-"&amp;$N663,Equations!$G:$I,3,0)))</f>
        <v/>
      </c>
      <c r="CJ663" s="10" t="str">
        <f t="shared" si="272"/>
        <v/>
      </c>
      <c r="CK663" s="10" t="str">
        <f>IF($AI663="","",IF(OR($V663&lt;2.7,$V663&gt;90),"Age OOR",($AI663-CG663)/VLOOKUP(CG$14&amp;"-rse-"&amp;$N663,Equations!$G:$I,3,0)))</f>
        <v/>
      </c>
      <c r="CL663" s="10" t="str">
        <f>IF($AJ663="","",IF(OR($V663&lt;2.7,$V663&gt;90),"Age OOR",VLOOKUP(CL$14&amp;"-int-"&amp;$O663,Equations!$G:$I,3,0)+VLOOKUP(CL$14&amp;"-sexo-"&amp;$O663,Equations!$G:$I,3,0)*$U663+VLOOKUP(CL$14&amp;"-edad-"&amp;$O663,Equations!$G:$I,3,0)*$V663+VLOOKUP(CL$14&amp;"-est-"&amp;$O663,Equations!$G:$I,3,0)*(1/$W663)+VLOOKUP(CL$14&amp;"-imc-"&amp;$O663,Equations!$G:$I,3,0)*(1/$Q663)))</f>
        <v/>
      </c>
      <c r="CM663" s="10" t="str">
        <f>IF($AJ663="","",IF(OR($V663&lt;2.7,$V663&gt;90),"Age OOR",CL663-1.6449*VLOOKUP(CL$14&amp;"-rse-"&amp;$O663,Equations!$G:$I,3,0)))</f>
        <v/>
      </c>
      <c r="CN663" s="10" t="str">
        <f>IF($AJ663="","",IF(OR($V663&lt;2.7,$V663&gt;90),"Age OOR",CL663+1.6449*VLOOKUP(CL$14&amp;"-rse-"&amp;$O663,Equations!$G:$I,3,0)))</f>
        <v/>
      </c>
      <c r="CO663" s="10" t="str">
        <f t="shared" si="273"/>
        <v/>
      </c>
      <c r="CP663" s="10" t="str">
        <f>IF($AJ663="","",IF(OR($V663&lt;2.7,$V663&gt;90),"Age OOR",($AJ663-CL663)/VLOOKUP(CL$14&amp;"-rse-"&amp;$O663,Equations!$G:$I,3,0)))</f>
        <v/>
      </c>
      <c r="CQ663" s="10" t="str">
        <f>IF($AK663="","",IF(OR($V663&lt;2.7,$V663&gt;90),"Age OOR",EXP(VLOOKUP(CQ$14&amp;"-int-"&amp;$P663,Equations!$G:$I,3,0)+VLOOKUP(CQ$14&amp;"-sexo-"&amp;$P663,Equations!$G:$I,3,0)*$U663+VLOOKUP(CQ$14&amp;"-edad-"&amp;$P663,Equations!$G:$I,3,0)*$V663+VLOOKUP(CQ$14&amp;"-est-"&amp;$P663,Equations!$G:$I,3,0)*(1/$W663)+VLOOKUP(CQ$14&amp;"-imc-"&amp;$P663,Equations!$G:$I,3,0)*(1/$Q663))))</f>
        <v/>
      </c>
      <c r="CR663" s="10" t="str">
        <f>IF($AK663="","",IF(OR($V663&lt;2.7,$V663&gt;90),"Age OOR",EXP(LN(CQ663)-1.6449*VLOOKUP(CQ$14&amp;"-rse-"&amp;$P663,Equations!$G:$I,3,0))))</f>
        <v/>
      </c>
      <c r="CS663" s="10" t="str">
        <f>IF($AK663="","",IF(OR($V663&lt;2.7,$V663&gt;90),"Age OOR",EXP(LN(CQ663)+1.6449*VLOOKUP(CQ$14&amp;"-rse-"&amp;$P663,Equations!$G:$I,3,0))))</f>
        <v/>
      </c>
      <c r="CT663" s="10" t="str">
        <f t="shared" si="274"/>
        <v/>
      </c>
      <c r="CU663" s="10" t="str">
        <f>IF($AK663="","",IF(OR($V663&lt;2.7,$V663&gt;90),"Age OOR",(LN($AK663)-LN(CQ663))/VLOOKUP(CQ$14&amp;"-rse-"&amp;$P663,Equations!$G:$I,3,0)))</f>
        <v/>
      </c>
      <c r="CV663" s="47"/>
    </row>
    <row r="664" spans="5:116" x14ac:dyDescent="0.2">
      <c r="E664" s="23" t="str">
        <f t="shared" si="250"/>
        <v>Age out of range</v>
      </c>
      <c r="F664" s="23" t="str">
        <f t="shared" si="251"/>
        <v>Age out of range</v>
      </c>
      <c r="G664" s="23" t="str">
        <f t="shared" si="252"/>
        <v>Age out of range</v>
      </c>
      <c r="H664" s="23" t="str">
        <f t="shared" si="253"/>
        <v>Age out of range</v>
      </c>
      <c r="I664" s="23" t="str">
        <f t="shared" si="254"/>
        <v>Age out of range</v>
      </c>
      <c r="J664" s="23" t="str">
        <f t="shared" si="255"/>
        <v>Age out of range</v>
      </c>
      <c r="K664" s="23" t="str">
        <f t="shared" si="256"/>
        <v>Age out of range</v>
      </c>
      <c r="L664" s="23" t="str">
        <f t="shared" si="257"/>
        <v>Age out of range</v>
      </c>
      <c r="M664" s="23" t="str">
        <f t="shared" si="258"/>
        <v>Age out of range</v>
      </c>
      <c r="N664" s="23" t="str">
        <f t="shared" si="259"/>
        <v>Age out of range</v>
      </c>
      <c r="O664" s="23" t="str">
        <f t="shared" si="260"/>
        <v>Age out of range</v>
      </c>
      <c r="P664" s="23" t="str">
        <f t="shared" si="261"/>
        <v>Age out of range</v>
      </c>
      <c r="Q664" s="23" t="e">
        <f t="shared" si="262"/>
        <v>#DIV/0!</v>
      </c>
      <c r="R664" s="17"/>
      <c r="S664" s="23">
        <v>648</v>
      </c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7"/>
      <c r="AM664" s="47"/>
      <c r="AN664" s="10" t="str">
        <f>IF($Z664="","",IF(OR($V664&lt;2.7,$V664&gt;90),"Age OOR",VLOOKUP(AN$14&amp;"-int-"&amp;$E664,Equations!$G:$I,3,0)+VLOOKUP(AN$14&amp;"-sexo-"&amp;$E664,Equations!$G:$I,3,0)*$U664+VLOOKUP(AN$14&amp;"-edad-"&amp;$E664,Equations!$G:$I,3,0)*$V664+VLOOKUP(AN$14&amp;"-est-"&amp;$E664,Equations!$G:$I,3,0)*(1/$W664)+VLOOKUP(AN$14&amp;"-imc-"&amp;$E664,Equations!$G:$I,3,0)*(1/$Q664)))</f>
        <v/>
      </c>
      <c r="AO664" s="10" t="str">
        <f>IF($Z664="","",IF(OR($V664&lt;2.7,$V664&gt;90),"Age OOR",AN664-1.6449*VLOOKUP(AN$14&amp;"-rse-"&amp;$E664,Equations!$G:$I,3,0)))</f>
        <v/>
      </c>
      <c r="AP664" s="10" t="str">
        <f>IF($Z664="","",IF(OR($V664&lt;2.7,$V664&gt;90),"Age OOR",AN664+1.6449*VLOOKUP(AN$14&amp;"-rse-"&amp;$E664,Equations!$G:$I,3,0)))</f>
        <v/>
      </c>
      <c r="AQ664" s="10" t="str">
        <f t="shared" si="263"/>
        <v/>
      </c>
      <c r="AR664" s="10" t="str">
        <f>IF($Z664="","",IF(OR($V664&lt;2.7,$V664&gt;90),"Age OOR",($Z664-AN664)/VLOOKUP(AN$14&amp;"-rse-"&amp;$E664,Equations!$G:$I,3,0)))</f>
        <v/>
      </c>
      <c r="AS664" s="10" t="str">
        <f>IF($AA664="","",IF(OR($V664&lt;2.7,$V664&gt;90),"Age OOR",VLOOKUP(AS$14&amp;"-int-"&amp;$F664,Equations!$G:$I,3,0)+VLOOKUP(AS$14&amp;"-sexo-"&amp;$F664,Equations!$G:$I,3,0)*$U664+VLOOKUP(AS$14&amp;"-edad-"&amp;$F664,Equations!$G:$I,3,0)*$V664+VLOOKUP(AS$14&amp;"-est-"&amp;$F664,Equations!$G:$I,3,0)*(1/$W664)+VLOOKUP(AS$14&amp;"-imc-"&amp;$F664,Equations!$G:$I,3,0)*(1/$Q664)))</f>
        <v/>
      </c>
      <c r="AT664" s="10" t="str">
        <f>IF($AA664="","",IF(OR($V664&lt;2.7,$V664&gt;90),"Age OOR",AS664-1.6449*VLOOKUP(AS$14&amp;"-rse-"&amp;$F664,Equations!$G:$I,3,0)))</f>
        <v/>
      </c>
      <c r="AU664" s="10" t="str">
        <f>IF($AA664="","",IF(OR($V664&lt;2.7,$V664&gt;90),"Age OOR",AS664+1.6449*VLOOKUP(AS$14&amp;"-rse-"&amp;$F664,Equations!$G:$I,3,0)))</f>
        <v/>
      </c>
      <c r="AV664" s="10" t="str">
        <f t="shared" si="264"/>
        <v/>
      </c>
      <c r="AW664" s="10" t="str">
        <f>IF($AA664="","",IF(OR($V664&lt;2.7,$V664&gt;90),"Age OOR",($AA664-AS664)/VLOOKUP(AS$14&amp;"-rse-"&amp;$F664,Equations!$G:$I,3,0)))</f>
        <v/>
      </c>
      <c r="AX664" s="10" t="str">
        <f>IF($AB664="","",IF(OR($V664&lt;2.7,$V664&gt;90),"Age OOR",VLOOKUP(AX$14&amp;"-int-"&amp;$G664,Equations!$G:$I,3,0)+VLOOKUP(AX$14&amp;"-sexo-"&amp;$G664,Equations!$G:$I,3,0)*$U664+VLOOKUP(AX$14&amp;"-edad-"&amp;$G664,Equations!$G:$I,3,0)*$V664+VLOOKUP(AX$14&amp;"-est-"&amp;$G664,Equations!$G:$I,3,0)*(1/$W664)+VLOOKUP(AX$14&amp;"-imc-"&amp;$G664,Equations!$G:$I,3,0)*(1/$Q664)))</f>
        <v/>
      </c>
      <c r="AY664" s="10" t="str">
        <f>IF($AB664="","",IF(OR($V664&lt;2.7,$V664&gt;90),"Age OOR",AX664-1.6449*VLOOKUP(AX$14&amp;"-rse-"&amp;$G664,Equations!$G:$I,3,0)))</f>
        <v/>
      </c>
      <c r="AZ664" s="10" t="str">
        <f>IF($AB664="","",IF(OR($V664&lt;2.7,$V664&gt;90),"Age OOR",AX664+1.6449*VLOOKUP(AX$14&amp;"-rse-"&amp;$G664,Equations!$G:$I,3,0)))</f>
        <v/>
      </c>
      <c r="BA664" s="10" t="str">
        <f t="shared" si="265"/>
        <v/>
      </c>
      <c r="BB664" s="10" t="str">
        <f>IF($AB664="","",IF(OR($V664&lt;2.7,$V664&gt;90),"Age OOR",($AB664-AX664)/VLOOKUP(AX$14&amp;"-rse-"&amp;$G664,Equations!$G:$I,3,0)))</f>
        <v/>
      </c>
      <c r="BC664" s="10" t="str">
        <f>IF($AC664="","",IF(OR($V664&lt;2.7,$V664&gt;90),"Age OOR",VLOOKUP(BC$14&amp;"-int-"&amp;$H664,Equations!$G:$I,3,0)+VLOOKUP(BC$14&amp;"-sexo-"&amp;$H664,Equations!$G:$I,3,0)*$U664+VLOOKUP(BC$14&amp;"-edad-"&amp;$H664,Equations!$G:$I,3,0)*$V664+VLOOKUP(BC$14&amp;"-est-"&amp;$H664,Equations!$G:$I,3,0)*(1/$W664)+VLOOKUP(BC$14&amp;"-imc-"&amp;$H664,Equations!$G:$I,3,0)*(1/$Q664)))</f>
        <v/>
      </c>
      <c r="BD664" s="10" t="str">
        <f>IF($AC664="","",IF(OR($V664&lt;2.7,$V664&gt;90),"Age OOR",BC664-1.6449*VLOOKUP(BC$14&amp;"-rse-"&amp;$H664,Equations!$G:$I,3,0)))</f>
        <v/>
      </c>
      <c r="BE664" s="10" t="str">
        <f>IF($AC664="","",IF(OR($V664&lt;2.7,$V664&gt;90),"Age OOR",BC664+1.6449*VLOOKUP(BC$14&amp;"-rse-"&amp;$H664,Equations!$G:$I,3,0)))</f>
        <v/>
      </c>
      <c r="BF664" s="10" t="str">
        <f t="shared" si="266"/>
        <v/>
      </c>
      <c r="BG664" s="10" t="str">
        <f>IF($AC664="","",IF(OR($V664&lt;2.7,$V664&gt;90),"Age OOR",($AC664-BC664)/VLOOKUP(BC$14&amp;"-rse-"&amp;$H664,Equations!$G:$I,3,0)))</f>
        <v/>
      </c>
      <c r="BH664" s="10" t="str">
        <f>IF($AD664="","",IF(OR($V664&lt;2.7,$V664&gt;90),"Age OOR",VLOOKUP(BH$14&amp;"-int-"&amp;$I664,Equations!$G:$I,3,0)+VLOOKUP(BH$14&amp;"-sexo-"&amp;$I664,Equations!$G:$I,3,0)*$U664+VLOOKUP(BH$14&amp;"-edad-"&amp;$I664,Equations!$G:$I,3,0)*$V664+VLOOKUP(BH$14&amp;"-est-"&amp;$I664,Equations!$G:$I,3,0)*(1/$W664)+VLOOKUP(BH$14&amp;"-imc-"&amp;$I664,Equations!$G:$I,3,0)*(1/$Q664)))</f>
        <v/>
      </c>
      <c r="BI664" s="10" t="str">
        <f>IF($AD664="","",IF(OR($V664&lt;2.7,$V664&gt;90),"Age OOR",BH664-1.6449*VLOOKUP(BH$14&amp;"-rse-"&amp;$I664,Equations!$G:$I,3,0)))</f>
        <v/>
      </c>
      <c r="BJ664" s="10" t="str">
        <f>IF($AD664="","",IF(OR($V664&lt;2.7,$V664&gt;90),"Age OOR",BH664+1.6449*VLOOKUP(BH$14&amp;"-rse-"&amp;$I664,Equations!$G:$I,3,0)))</f>
        <v/>
      </c>
      <c r="BK664" s="10" t="str">
        <f t="shared" si="267"/>
        <v/>
      </c>
      <c r="BL664" s="10" t="str">
        <f>IF($AD664="","",IF(OR($V664&lt;2.7,$V664&gt;90),"Age OOR",($AD664-BH664)/VLOOKUP(BH$14&amp;"-rse-"&amp;$I664,Equations!$G:$I,3,0)))</f>
        <v/>
      </c>
      <c r="BM664" s="10" t="str">
        <f>IF($AE664="","",IF(OR($V664&lt;2.7,$V664&gt;90),"Age OOR",VLOOKUP(BM$14&amp;"-int-"&amp;$J664,Equations!$G:$I,3,0)+VLOOKUP(BM$14&amp;"-sexo-"&amp;$J664,Equations!$G:$I,3,0)*$U664+VLOOKUP(BM$14&amp;"-edad-"&amp;$J664,Equations!$G:$I,3,0)*$V664+VLOOKUP(BM$14&amp;"-est-"&amp;$J664,Equations!$G:$I,3,0)*(1/$W664)+VLOOKUP(BM$14&amp;"-imc-"&amp;$J664,Equations!$G:$I,3,0)*(1/$Q664)))</f>
        <v/>
      </c>
      <c r="BN664" s="10" t="str">
        <f>IF($AE664="","",IF(OR($V664&lt;2.7,$V664&gt;90),"Age OOR",BM664-1.6449*VLOOKUP(BM$14&amp;"-rse-"&amp;$J664,Equations!$G:$I,3,0)))</f>
        <v/>
      </c>
      <c r="BO664" s="10" t="str">
        <f>IF($AE664="","",IF(OR($V664&lt;2.7,$V664&gt;90),"Age OOR",BM664+1.6449*VLOOKUP(BM$14&amp;"-rse-"&amp;$J664,Equations!$G:$I,3,0)))</f>
        <v/>
      </c>
      <c r="BP664" s="10" t="str">
        <f t="shared" si="268"/>
        <v/>
      </c>
      <c r="BQ664" s="10" t="str">
        <f>IF($AE664="","",IF(OR($V664&lt;2.7,$V664&gt;90),"Age OOR",($AE664-BM664)/VLOOKUP(BM$14&amp;"-rse-"&amp;$J664,Equations!$G:$I,3,0)))</f>
        <v/>
      </c>
      <c r="BR664" s="10" t="str">
        <f>IF($AF664="","",IF(OR($V664&lt;2.7,$V664&gt;90),"Age OOR",VLOOKUP(BR$14&amp;"-int-"&amp;$K664,Equations!$G:$I,3,0)+VLOOKUP(BR$14&amp;"-sexo-"&amp;$K664,Equations!$G:$I,3,0)*$U664+VLOOKUP(BR$14&amp;"-edad-"&amp;$K664,Equations!$G:$I,3,0)*$V664+VLOOKUP(BR$14&amp;"-est-"&amp;$K664,Equations!$G:$I,3,0)*(1/$W664)+VLOOKUP(BR$14&amp;"-imc-"&amp;$K664,Equations!$G:$I,3,0)*(1/$Q664)))</f>
        <v/>
      </c>
      <c r="BS664" s="10" t="str">
        <f>IF($AF664="","",IF(OR($V664&lt;2.7,$V664&gt;90),"Age OOR",BR664-1.6449*VLOOKUP(BR$14&amp;"-rse-"&amp;$K664,Equations!$G:$I,3,0)))</f>
        <v/>
      </c>
      <c r="BT664" s="10" t="str">
        <f>IF($AF664="","",IF(OR($V664&lt;2.7,$V664&gt;90),"Age OOR",BR664+1.6449*VLOOKUP(BR$14&amp;"-rse-"&amp;$K664,Equations!$G:$I,3,0)))</f>
        <v/>
      </c>
      <c r="BU664" s="10" t="str">
        <f t="shared" si="269"/>
        <v/>
      </c>
      <c r="BV664" s="10" t="str">
        <f>IF($AF664="","",IF(OR($V664&lt;2.7,$V664&gt;90),"Age OOR",($AF664-BR664)/VLOOKUP(BR$14&amp;"-rse-"&amp;$K664,Equations!$G:$I,3,0)))</f>
        <v/>
      </c>
      <c r="BW664" s="10" t="str">
        <f>IF($AG664="","",IF(OR($V664&lt;2.7,$V664&gt;90),"Age OOR",VLOOKUP(BW$14&amp;"-int-"&amp;$L664,Equations!$G:$I,3,0)+VLOOKUP(BW$14&amp;"-sexo-"&amp;$L664,Equations!$G:$I,3,0)*$U664+VLOOKUP(BW$14&amp;"-edad-"&amp;$L664,Equations!$G:$I,3,0)*$V664+VLOOKUP(BW$14&amp;"-est-"&amp;$L664,Equations!$G:$I,3,0)*(1/$W664)+VLOOKUP(BW$14&amp;"-imc-"&amp;$L664,Equations!$G:$I,3,0)*(1/$Q664)))</f>
        <v/>
      </c>
      <c r="BX664" s="10" t="str">
        <f>IF($AG664="","",IF(OR($V664&lt;2.7,$V664&gt;90),"Age OOR",BW664-1.6449*VLOOKUP(BW$14&amp;"-rse-"&amp;$L664,Equations!$G:$I,3,0)))</f>
        <v/>
      </c>
      <c r="BY664" s="10" t="str">
        <f>IF($AG664="","",IF(OR($V664&lt;2.7,$V664&gt;90),"Age OOR",BW664+1.6449*VLOOKUP(BW$14&amp;"-rse-"&amp;$L664,Equations!$G:$I,3,0)))</f>
        <v/>
      </c>
      <c r="BZ664" s="10" t="str">
        <f t="shared" si="270"/>
        <v/>
      </c>
      <c r="CA664" s="10" t="str">
        <f>IF($AG664="","",IF(OR($V664&lt;2.7,$V664&gt;90),"Age OOR",($AG664-BW664)/VLOOKUP(BW$14&amp;"-rse-"&amp;$L664,Equations!$G:$I,3,0)))</f>
        <v/>
      </c>
      <c r="CB664" s="10" t="str">
        <f>IF($AH664="","",IF(OR($V664&lt;2.7,$V664&gt;90),"Age OOR",VLOOKUP(CB$14&amp;"-int-"&amp;$M664,Equations!$G:$I,3,0)+VLOOKUP(CB$14&amp;"-sexo-"&amp;$M664,Equations!$G:$I,3,0)*$U664+VLOOKUP(CB$14&amp;"-edad-"&amp;$M664,Equations!$G:$I,3,0)*$V664+VLOOKUP(CB$14&amp;"-est-"&amp;$M664,Equations!$G:$I,3,0)*(1/$W664)+VLOOKUP(CB$14&amp;"-imc-"&amp;$M664,Equations!$G:$I,3,0)*(1/$Q664)))</f>
        <v/>
      </c>
      <c r="CC664" s="10" t="str">
        <f>IF($AH664="","",IF(OR($V664&lt;2.7,$V664&gt;90),"Age OOR",CB664-1.6449*VLOOKUP(CB$14&amp;"-rse-"&amp;$M664,Equations!$G:$I,3,0)))</f>
        <v/>
      </c>
      <c r="CD664" s="10" t="str">
        <f>IF($AH664="","",IF(OR($V664&lt;2.7,$V664&gt;90),"Age OOR",CB664+1.6449*VLOOKUP(CB$14&amp;"-rse-"&amp;$M664,Equations!$G:$I,3,0)))</f>
        <v/>
      </c>
      <c r="CE664" s="10" t="str">
        <f t="shared" si="271"/>
        <v/>
      </c>
      <c r="CF664" s="10" t="str">
        <f>IF($AH664="","",IF(OR($V664&lt;2.7,$V664&gt;90),"Age OOR",($AH664-CB664)/VLOOKUP(CB$14&amp;"-rse-"&amp;$M664,Equations!$G:$I,3,0)))</f>
        <v/>
      </c>
      <c r="CG664" s="10" t="str">
        <f>IF($AI664="","",IF(OR($V664&lt;2.7,$V664&gt;90),"Age OOR",VLOOKUP(CG$14&amp;"-int-"&amp;$N664,Equations!$G:$I,3,0)+VLOOKUP(CG$14&amp;"-sexo-"&amp;$N664,Equations!$G:$I,3,0)*$U664+VLOOKUP(CG$14&amp;"-edad-"&amp;$N664,Equations!$G:$I,3,0)*$V664+VLOOKUP(CG$14&amp;"-est-"&amp;$N664,Equations!$G:$I,3,0)*(1/$W664)+VLOOKUP(CG$14&amp;"-imc-"&amp;$N664,Equations!$G:$I,3,0)*(1/$Q664)))</f>
        <v/>
      </c>
      <c r="CH664" s="10" t="str">
        <f>IF($AI664="","",IF(OR($V664&lt;2.7,$V664&gt;90),"Age OOR",CG664-1.6449*VLOOKUP(CG$14&amp;"-rse-"&amp;$N664,Equations!$G:$I,3,0)))</f>
        <v/>
      </c>
      <c r="CI664" s="10" t="str">
        <f>IF($AI664="","",IF(OR($V664&lt;2.7,$V664&gt;90),"Age OOR",CG664+1.6449*VLOOKUP(CG$14&amp;"-rse-"&amp;$N664,Equations!$G:$I,3,0)))</f>
        <v/>
      </c>
      <c r="CJ664" s="10" t="str">
        <f t="shared" si="272"/>
        <v/>
      </c>
      <c r="CK664" s="10" t="str">
        <f>IF($AI664="","",IF(OR($V664&lt;2.7,$V664&gt;90),"Age OOR",($AI664-CG664)/VLOOKUP(CG$14&amp;"-rse-"&amp;$N664,Equations!$G:$I,3,0)))</f>
        <v/>
      </c>
      <c r="CL664" s="10" t="str">
        <f>IF($AJ664="","",IF(OR($V664&lt;2.7,$V664&gt;90),"Age OOR",VLOOKUP(CL$14&amp;"-int-"&amp;$O664,Equations!$G:$I,3,0)+VLOOKUP(CL$14&amp;"-sexo-"&amp;$O664,Equations!$G:$I,3,0)*$U664+VLOOKUP(CL$14&amp;"-edad-"&amp;$O664,Equations!$G:$I,3,0)*$V664+VLOOKUP(CL$14&amp;"-est-"&amp;$O664,Equations!$G:$I,3,0)*(1/$W664)+VLOOKUP(CL$14&amp;"-imc-"&amp;$O664,Equations!$G:$I,3,0)*(1/$Q664)))</f>
        <v/>
      </c>
      <c r="CM664" s="10" t="str">
        <f>IF($AJ664="","",IF(OR($V664&lt;2.7,$V664&gt;90),"Age OOR",CL664-1.6449*VLOOKUP(CL$14&amp;"-rse-"&amp;$O664,Equations!$G:$I,3,0)))</f>
        <v/>
      </c>
      <c r="CN664" s="10" t="str">
        <f>IF($AJ664="","",IF(OR($V664&lt;2.7,$V664&gt;90),"Age OOR",CL664+1.6449*VLOOKUP(CL$14&amp;"-rse-"&amp;$O664,Equations!$G:$I,3,0)))</f>
        <v/>
      </c>
      <c r="CO664" s="10" t="str">
        <f t="shared" si="273"/>
        <v/>
      </c>
      <c r="CP664" s="10" t="str">
        <f>IF($AJ664="","",IF(OR($V664&lt;2.7,$V664&gt;90),"Age OOR",($AJ664-CL664)/VLOOKUP(CL$14&amp;"-rse-"&amp;$O664,Equations!$G:$I,3,0)))</f>
        <v/>
      </c>
      <c r="CQ664" s="10" t="str">
        <f>IF($AK664="","",IF(OR($V664&lt;2.7,$V664&gt;90),"Age OOR",EXP(VLOOKUP(CQ$14&amp;"-int-"&amp;$P664,Equations!$G:$I,3,0)+VLOOKUP(CQ$14&amp;"-sexo-"&amp;$P664,Equations!$G:$I,3,0)*$U664+VLOOKUP(CQ$14&amp;"-edad-"&amp;$P664,Equations!$G:$I,3,0)*$V664+VLOOKUP(CQ$14&amp;"-est-"&amp;$P664,Equations!$G:$I,3,0)*(1/$W664)+VLOOKUP(CQ$14&amp;"-imc-"&amp;$P664,Equations!$G:$I,3,0)*(1/$Q664))))</f>
        <v/>
      </c>
      <c r="CR664" s="10" t="str">
        <f>IF($AK664="","",IF(OR($V664&lt;2.7,$V664&gt;90),"Age OOR",EXP(LN(CQ664)-1.6449*VLOOKUP(CQ$14&amp;"-rse-"&amp;$P664,Equations!$G:$I,3,0))))</f>
        <v/>
      </c>
      <c r="CS664" s="10" t="str">
        <f>IF($AK664="","",IF(OR($V664&lt;2.7,$V664&gt;90),"Age OOR",EXP(LN(CQ664)+1.6449*VLOOKUP(CQ$14&amp;"-rse-"&amp;$P664,Equations!$G:$I,3,0))))</f>
        <v/>
      </c>
      <c r="CT664" s="10" t="str">
        <f t="shared" si="274"/>
        <v/>
      </c>
      <c r="CU664" s="10" t="str">
        <f>IF($AK664="","",IF(OR($V664&lt;2.7,$V664&gt;90),"Age OOR",(LN($AK664)-LN(CQ664))/VLOOKUP(CQ$14&amp;"-rse-"&amp;$P664,Equations!$G:$I,3,0)))</f>
        <v/>
      </c>
      <c r="CV664" s="47"/>
    </row>
    <row r="665" spans="5:116" x14ac:dyDescent="0.2">
      <c r="E665" s="23" t="str">
        <f t="shared" si="250"/>
        <v>Age out of range</v>
      </c>
      <c r="F665" s="23" t="str">
        <f t="shared" si="251"/>
        <v>Age out of range</v>
      </c>
      <c r="G665" s="23" t="str">
        <f t="shared" si="252"/>
        <v>Age out of range</v>
      </c>
      <c r="H665" s="23" t="str">
        <f t="shared" si="253"/>
        <v>Age out of range</v>
      </c>
      <c r="I665" s="23" t="str">
        <f t="shared" si="254"/>
        <v>Age out of range</v>
      </c>
      <c r="J665" s="23" t="str">
        <f t="shared" si="255"/>
        <v>Age out of range</v>
      </c>
      <c r="K665" s="23" t="str">
        <f t="shared" si="256"/>
        <v>Age out of range</v>
      </c>
      <c r="L665" s="23" t="str">
        <f t="shared" si="257"/>
        <v>Age out of range</v>
      </c>
      <c r="M665" s="23" t="str">
        <f t="shared" si="258"/>
        <v>Age out of range</v>
      </c>
      <c r="N665" s="23" t="str">
        <f t="shared" si="259"/>
        <v>Age out of range</v>
      </c>
      <c r="O665" s="23" t="str">
        <f t="shared" si="260"/>
        <v>Age out of range</v>
      </c>
      <c r="P665" s="23" t="str">
        <f t="shared" si="261"/>
        <v>Age out of range</v>
      </c>
      <c r="Q665" s="23" t="e">
        <f t="shared" si="262"/>
        <v>#DIV/0!</v>
      </c>
      <c r="R665" s="17"/>
      <c r="S665" s="23">
        <v>649</v>
      </c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7"/>
      <c r="AM665" s="47"/>
      <c r="AN665" s="10" t="str">
        <f>IF($Z665="","",IF(OR($V665&lt;2.7,$V665&gt;90),"Age OOR",VLOOKUP(AN$14&amp;"-int-"&amp;$E665,Equations!$G:$I,3,0)+VLOOKUP(AN$14&amp;"-sexo-"&amp;$E665,Equations!$G:$I,3,0)*$U665+VLOOKUP(AN$14&amp;"-edad-"&amp;$E665,Equations!$G:$I,3,0)*$V665+VLOOKUP(AN$14&amp;"-est-"&amp;$E665,Equations!$G:$I,3,0)*(1/$W665)+VLOOKUP(AN$14&amp;"-imc-"&amp;$E665,Equations!$G:$I,3,0)*(1/$Q665)))</f>
        <v/>
      </c>
      <c r="AO665" s="10" t="str">
        <f>IF($Z665="","",IF(OR($V665&lt;2.7,$V665&gt;90),"Age OOR",AN665-1.6449*VLOOKUP(AN$14&amp;"-rse-"&amp;$E665,Equations!$G:$I,3,0)))</f>
        <v/>
      </c>
      <c r="AP665" s="10" t="str">
        <f>IF($Z665="","",IF(OR($V665&lt;2.7,$V665&gt;90),"Age OOR",AN665+1.6449*VLOOKUP(AN$14&amp;"-rse-"&amp;$E665,Equations!$G:$I,3,0)))</f>
        <v/>
      </c>
      <c r="AQ665" s="10" t="str">
        <f t="shared" si="263"/>
        <v/>
      </c>
      <c r="AR665" s="10" t="str">
        <f>IF($Z665="","",IF(OR($V665&lt;2.7,$V665&gt;90),"Age OOR",($Z665-AN665)/VLOOKUP(AN$14&amp;"-rse-"&amp;$E665,Equations!$G:$I,3,0)))</f>
        <v/>
      </c>
      <c r="AS665" s="10" t="str">
        <f>IF($AA665="","",IF(OR($V665&lt;2.7,$V665&gt;90),"Age OOR",VLOOKUP(AS$14&amp;"-int-"&amp;$F665,Equations!$G:$I,3,0)+VLOOKUP(AS$14&amp;"-sexo-"&amp;$F665,Equations!$G:$I,3,0)*$U665+VLOOKUP(AS$14&amp;"-edad-"&amp;$F665,Equations!$G:$I,3,0)*$V665+VLOOKUP(AS$14&amp;"-est-"&amp;$F665,Equations!$G:$I,3,0)*(1/$W665)+VLOOKUP(AS$14&amp;"-imc-"&amp;$F665,Equations!$G:$I,3,0)*(1/$Q665)))</f>
        <v/>
      </c>
      <c r="AT665" s="10" t="str">
        <f>IF($AA665="","",IF(OR($V665&lt;2.7,$V665&gt;90),"Age OOR",AS665-1.6449*VLOOKUP(AS$14&amp;"-rse-"&amp;$F665,Equations!$G:$I,3,0)))</f>
        <v/>
      </c>
      <c r="AU665" s="10" t="str">
        <f>IF($AA665="","",IF(OR($V665&lt;2.7,$V665&gt;90),"Age OOR",AS665+1.6449*VLOOKUP(AS$14&amp;"-rse-"&amp;$F665,Equations!$G:$I,3,0)))</f>
        <v/>
      </c>
      <c r="AV665" s="10" t="str">
        <f t="shared" si="264"/>
        <v/>
      </c>
      <c r="AW665" s="10" t="str">
        <f>IF($AA665="","",IF(OR($V665&lt;2.7,$V665&gt;90),"Age OOR",($AA665-AS665)/VLOOKUP(AS$14&amp;"-rse-"&amp;$F665,Equations!$G:$I,3,0)))</f>
        <v/>
      </c>
      <c r="AX665" s="10" t="str">
        <f>IF($AB665="","",IF(OR($V665&lt;2.7,$V665&gt;90),"Age OOR",VLOOKUP(AX$14&amp;"-int-"&amp;$G665,Equations!$G:$I,3,0)+VLOOKUP(AX$14&amp;"-sexo-"&amp;$G665,Equations!$G:$I,3,0)*$U665+VLOOKUP(AX$14&amp;"-edad-"&amp;$G665,Equations!$G:$I,3,0)*$V665+VLOOKUP(AX$14&amp;"-est-"&amp;$G665,Equations!$G:$I,3,0)*(1/$W665)+VLOOKUP(AX$14&amp;"-imc-"&amp;$G665,Equations!$G:$I,3,0)*(1/$Q665)))</f>
        <v/>
      </c>
      <c r="AY665" s="10" t="str">
        <f>IF($AB665="","",IF(OR($V665&lt;2.7,$V665&gt;90),"Age OOR",AX665-1.6449*VLOOKUP(AX$14&amp;"-rse-"&amp;$G665,Equations!$G:$I,3,0)))</f>
        <v/>
      </c>
      <c r="AZ665" s="10" t="str">
        <f>IF($AB665="","",IF(OR($V665&lt;2.7,$V665&gt;90),"Age OOR",AX665+1.6449*VLOOKUP(AX$14&amp;"-rse-"&amp;$G665,Equations!$G:$I,3,0)))</f>
        <v/>
      </c>
      <c r="BA665" s="10" t="str">
        <f t="shared" si="265"/>
        <v/>
      </c>
      <c r="BB665" s="10" t="str">
        <f>IF($AB665="","",IF(OR($V665&lt;2.7,$V665&gt;90),"Age OOR",($AB665-AX665)/VLOOKUP(AX$14&amp;"-rse-"&amp;$G665,Equations!$G:$I,3,0)))</f>
        <v/>
      </c>
      <c r="BC665" s="10" t="str">
        <f>IF($AC665="","",IF(OR($V665&lt;2.7,$V665&gt;90),"Age OOR",VLOOKUP(BC$14&amp;"-int-"&amp;$H665,Equations!$G:$I,3,0)+VLOOKUP(BC$14&amp;"-sexo-"&amp;$H665,Equations!$G:$I,3,0)*$U665+VLOOKUP(BC$14&amp;"-edad-"&amp;$H665,Equations!$G:$I,3,0)*$V665+VLOOKUP(BC$14&amp;"-est-"&amp;$H665,Equations!$G:$I,3,0)*(1/$W665)+VLOOKUP(BC$14&amp;"-imc-"&amp;$H665,Equations!$G:$I,3,0)*(1/$Q665)))</f>
        <v/>
      </c>
      <c r="BD665" s="10" t="str">
        <f>IF($AC665="","",IF(OR($V665&lt;2.7,$V665&gt;90),"Age OOR",BC665-1.6449*VLOOKUP(BC$14&amp;"-rse-"&amp;$H665,Equations!$G:$I,3,0)))</f>
        <v/>
      </c>
      <c r="BE665" s="10" t="str">
        <f>IF($AC665="","",IF(OR($V665&lt;2.7,$V665&gt;90),"Age OOR",BC665+1.6449*VLOOKUP(BC$14&amp;"-rse-"&amp;$H665,Equations!$G:$I,3,0)))</f>
        <v/>
      </c>
      <c r="BF665" s="10" t="str">
        <f t="shared" si="266"/>
        <v/>
      </c>
      <c r="BG665" s="10" t="str">
        <f>IF($AC665="","",IF(OR($V665&lt;2.7,$V665&gt;90),"Age OOR",($AC665-BC665)/VLOOKUP(BC$14&amp;"-rse-"&amp;$H665,Equations!$G:$I,3,0)))</f>
        <v/>
      </c>
      <c r="BH665" s="10" t="str">
        <f>IF($AD665="","",IF(OR($V665&lt;2.7,$V665&gt;90),"Age OOR",VLOOKUP(BH$14&amp;"-int-"&amp;$I665,Equations!$G:$I,3,0)+VLOOKUP(BH$14&amp;"-sexo-"&amp;$I665,Equations!$G:$I,3,0)*$U665+VLOOKUP(BH$14&amp;"-edad-"&amp;$I665,Equations!$G:$I,3,0)*$V665+VLOOKUP(BH$14&amp;"-est-"&amp;$I665,Equations!$G:$I,3,0)*(1/$W665)+VLOOKUP(BH$14&amp;"-imc-"&amp;$I665,Equations!$G:$I,3,0)*(1/$Q665)))</f>
        <v/>
      </c>
      <c r="BI665" s="10" t="str">
        <f>IF($AD665="","",IF(OR($V665&lt;2.7,$V665&gt;90),"Age OOR",BH665-1.6449*VLOOKUP(BH$14&amp;"-rse-"&amp;$I665,Equations!$G:$I,3,0)))</f>
        <v/>
      </c>
      <c r="BJ665" s="10" t="str">
        <f>IF($AD665="","",IF(OR($V665&lt;2.7,$V665&gt;90),"Age OOR",BH665+1.6449*VLOOKUP(BH$14&amp;"-rse-"&amp;$I665,Equations!$G:$I,3,0)))</f>
        <v/>
      </c>
      <c r="BK665" s="10" t="str">
        <f t="shared" si="267"/>
        <v/>
      </c>
      <c r="BL665" s="10" t="str">
        <f>IF($AD665="","",IF(OR($V665&lt;2.7,$V665&gt;90),"Age OOR",($AD665-BH665)/VLOOKUP(BH$14&amp;"-rse-"&amp;$I665,Equations!$G:$I,3,0)))</f>
        <v/>
      </c>
      <c r="BM665" s="10" t="str">
        <f>IF($AE665="","",IF(OR($V665&lt;2.7,$V665&gt;90),"Age OOR",VLOOKUP(BM$14&amp;"-int-"&amp;$J665,Equations!$G:$I,3,0)+VLOOKUP(BM$14&amp;"-sexo-"&amp;$J665,Equations!$G:$I,3,0)*$U665+VLOOKUP(BM$14&amp;"-edad-"&amp;$J665,Equations!$G:$I,3,0)*$V665+VLOOKUP(BM$14&amp;"-est-"&amp;$J665,Equations!$G:$I,3,0)*(1/$W665)+VLOOKUP(BM$14&amp;"-imc-"&amp;$J665,Equations!$G:$I,3,0)*(1/$Q665)))</f>
        <v/>
      </c>
      <c r="BN665" s="10" t="str">
        <f>IF($AE665="","",IF(OR($V665&lt;2.7,$V665&gt;90),"Age OOR",BM665-1.6449*VLOOKUP(BM$14&amp;"-rse-"&amp;$J665,Equations!$G:$I,3,0)))</f>
        <v/>
      </c>
      <c r="BO665" s="10" t="str">
        <f>IF($AE665="","",IF(OR($V665&lt;2.7,$V665&gt;90),"Age OOR",BM665+1.6449*VLOOKUP(BM$14&amp;"-rse-"&amp;$J665,Equations!$G:$I,3,0)))</f>
        <v/>
      </c>
      <c r="BP665" s="10" t="str">
        <f t="shared" si="268"/>
        <v/>
      </c>
      <c r="BQ665" s="10" t="str">
        <f>IF($AE665="","",IF(OR($V665&lt;2.7,$V665&gt;90),"Age OOR",($AE665-BM665)/VLOOKUP(BM$14&amp;"-rse-"&amp;$J665,Equations!$G:$I,3,0)))</f>
        <v/>
      </c>
      <c r="BR665" s="10" t="str">
        <f>IF($AF665="","",IF(OR($V665&lt;2.7,$V665&gt;90),"Age OOR",VLOOKUP(BR$14&amp;"-int-"&amp;$K665,Equations!$G:$I,3,0)+VLOOKUP(BR$14&amp;"-sexo-"&amp;$K665,Equations!$G:$I,3,0)*$U665+VLOOKUP(BR$14&amp;"-edad-"&amp;$K665,Equations!$G:$I,3,0)*$V665+VLOOKUP(BR$14&amp;"-est-"&amp;$K665,Equations!$G:$I,3,0)*(1/$W665)+VLOOKUP(BR$14&amp;"-imc-"&amp;$K665,Equations!$G:$I,3,0)*(1/$Q665)))</f>
        <v/>
      </c>
      <c r="BS665" s="10" t="str">
        <f>IF($AF665="","",IF(OR($V665&lt;2.7,$V665&gt;90),"Age OOR",BR665-1.6449*VLOOKUP(BR$14&amp;"-rse-"&amp;$K665,Equations!$G:$I,3,0)))</f>
        <v/>
      </c>
      <c r="BT665" s="10" t="str">
        <f>IF($AF665="","",IF(OR($V665&lt;2.7,$V665&gt;90),"Age OOR",BR665+1.6449*VLOOKUP(BR$14&amp;"-rse-"&amp;$K665,Equations!$G:$I,3,0)))</f>
        <v/>
      </c>
      <c r="BU665" s="10" t="str">
        <f t="shared" si="269"/>
        <v/>
      </c>
      <c r="BV665" s="10" t="str">
        <f>IF($AF665="","",IF(OR($V665&lt;2.7,$V665&gt;90),"Age OOR",($AF665-BR665)/VLOOKUP(BR$14&amp;"-rse-"&amp;$K665,Equations!$G:$I,3,0)))</f>
        <v/>
      </c>
      <c r="BW665" s="10" t="str">
        <f>IF($AG665="","",IF(OR($V665&lt;2.7,$V665&gt;90),"Age OOR",VLOOKUP(BW$14&amp;"-int-"&amp;$L665,Equations!$G:$I,3,0)+VLOOKUP(BW$14&amp;"-sexo-"&amp;$L665,Equations!$G:$I,3,0)*$U665+VLOOKUP(BW$14&amp;"-edad-"&amp;$L665,Equations!$G:$I,3,0)*$V665+VLOOKUP(BW$14&amp;"-est-"&amp;$L665,Equations!$G:$I,3,0)*(1/$W665)+VLOOKUP(BW$14&amp;"-imc-"&amp;$L665,Equations!$G:$I,3,0)*(1/$Q665)))</f>
        <v/>
      </c>
      <c r="BX665" s="10" t="str">
        <f>IF($AG665="","",IF(OR($V665&lt;2.7,$V665&gt;90),"Age OOR",BW665-1.6449*VLOOKUP(BW$14&amp;"-rse-"&amp;$L665,Equations!$G:$I,3,0)))</f>
        <v/>
      </c>
      <c r="BY665" s="10" t="str">
        <f>IF($AG665="","",IF(OR($V665&lt;2.7,$V665&gt;90),"Age OOR",BW665+1.6449*VLOOKUP(BW$14&amp;"-rse-"&amp;$L665,Equations!$G:$I,3,0)))</f>
        <v/>
      </c>
      <c r="BZ665" s="10" t="str">
        <f t="shared" si="270"/>
        <v/>
      </c>
      <c r="CA665" s="10" t="str">
        <f>IF($AG665="","",IF(OR($V665&lt;2.7,$V665&gt;90),"Age OOR",($AG665-BW665)/VLOOKUP(BW$14&amp;"-rse-"&amp;$L665,Equations!$G:$I,3,0)))</f>
        <v/>
      </c>
      <c r="CB665" s="10" t="str">
        <f>IF($AH665="","",IF(OR($V665&lt;2.7,$V665&gt;90),"Age OOR",VLOOKUP(CB$14&amp;"-int-"&amp;$M665,Equations!$G:$I,3,0)+VLOOKUP(CB$14&amp;"-sexo-"&amp;$M665,Equations!$G:$I,3,0)*$U665+VLOOKUP(CB$14&amp;"-edad-"&amp;$M665,Equations!$G:$I,3,0)*$V665+VLOOKUP(CB$14&amp;"-est-"&amp;$M665,Equations!$G:$I,3,0)*(1/$W665)+VLOOKUP(CB$14&amp;"-imc-"&amp;$M665,Equations!$G:$I,3,0)*(1/$Q665)))</f>
        <v/>
      </c>
      <c r="CC665" s="10" t="str">
        <f>IF($AH665="","",IF(OR($V665&lt;2.7,$V665&gt;90),"Age OOR",CB665-1.6449*VLOOKUP(CB$14&amp;"-rse-"&amp;$M665,Equations!$G:$I,3,0)))</f>
        <v/>
      </c>
      <c r="CD665" s="10" t="str">
        <f>IF($AH665="","",IF(OR($V665&lt;2.7,$V665&gt;90),"Age OOR",CB665+1.6449*VLOOKUP(CB$14&amp;"-rse-"&amp;$M665,Equations!$G:$I,3,0)))</f>
        <v/>
      </c>
      <c r="CE665" s="10" t="str">
        <f t="shared" si="271"/>
        <v/>
      </c>
      <c r="CF665" s="10" t="str">
        <f>IF($AH665="","",IF(OR($V665&lt;2.7,$V665&gt;90),"Age OOR",($AH665-CB665)/VLOOKUP(CB$14&amp;"-rse-"&amp;$M665,Equations!$G:$I,3,0)))</f>
        <v/>
      </c>
      <c r="CG665" s="10" t="str">
        <f>IF($AI665="","",IF(OR($V665&lt;2.7,$V665&gt;90),"Age OOR",VLOOKUP(CG$14&amp;"-int-"&amp;$N665,Equations!$G:$I,3,0)+VLOOKUP(CG$14&amp;"-sexo-"&amp;$N665,Equations!$G:$I,3,0)*$U665+VLOOKUP(CG$14&amp;"-edad-"&amp;$N665,Equations!$G:$I,3,0)*$V665+VLOOKUP(CG$14&amp;"-est-"&amp;$N665,Equations!$G:$I,3,0)*(1/$W665)+VLOOKUP(CG$14&amp;"-imc-"&amp;$N665,Equations!$G:$I,3,0)*(1/$Q665)))</f>
        <v/>
      </c>
      <c r="CH665" s="10" t="str">
        <f>IF($AI665="","",IF(OR($V665&lt;2.7,$V665&gt;90),"Age OOR",CG665-1.6449*VLOOKUP(CG$14&amp;"-rse-"&amp;$N665,Equations!$G:$I,3,0)))</f>
        <v/>
      </c>
      <c r="CI665" s="10" t="str">
        <f>IF($AI665="","",IF(OR($V665&lt;2.7,$V665&gt;90),"Age OOR",CG665+1.6449*VLOOKUP(CG$14&amp;"-rse-"&amp;$N665,Equations!$G:$I,3,0)))</f>
        <v/>
      </c>
      <c r="CJ665" s="10" t="str">
        <f t="shared" si="272"/>
        <v/>
      </c>
      <c r="CK665" s="10" t="str">
        <f>IF($AI665="","",IF(OR($V665&lt;2.7,$V665&gt;90),"Age OOR",($AI665-CG665)/VLOOKUP(CG$14&amp;"-rse-"&amp;$N665,Equations!$G:$I,3,0)))</f>
        <v/>
      </c>
      <c r="CL665" s="10" t="str">
        <f>IF($AJ665="","",IF(OR($V665&lt;2.7,$V665&gt;90),"Age OOR",VLOOKUP(CL$14&amp;"-int-"&amp;$O665,Equations!$G:$I,3,0)+VLOOKUP(CL$14&amp;"-sexo-"&amp;$O665,Equations!$G:$I,3,0)*$U665+VLOOKUP(CL$14&amp;"-edad-"&amp;$O665,Equations!$G:$I,3,0)*$V665+VLOOKUP(CL$14&amp;"-est-"&amp;$O665,Equations!$G:$I,3,0)*(1/$W665)+VLOOKUP(CL$14&amp;"-imc-"&amp;$O665,Equations!$G:$I,3,0)*(1/$Q665)))</f>
        <v/>
      </c>
      <c r="CM665" s="10" t="str">
        <f>IF($AJ665="","",IF(OR($V665&lt;2.7,$V665&gt;90),"Age OOR",CL665-1.6449*VLOOKUP(CL$14&amp;"-rse-"&amp;$O665,Equations!$G:$I,3,0)))</f>
        <v/>
      </c>
      <c r="CN665" s="10" t="str">
        <f>IF($AJ665="","",IF(OR($V665&lt;2.7,$V665&gt;90),"Age OOR",CL665+1.6449*VLOOKUP(CL$14&amp;"-rse-"&amp;$O665,Equations!$G:$I,3,0)))</f>
        <v/>
      </c>
      <c r="CO665" s="10" t="str">
        <f t="shared" si="273"/>
        <v/>
      </c>
      <c r="CP665" s="10" t="str">
        <f>IF($AJ665="","",IF(OR($V665&lt;2.7,$V665&gt;90),"Age OOR",($AJ665-CL665)/VLOOKUP(CL$14&amp;"-rse-"&amp;$O665,Equations!$G:$I,3,0)))</f>
        <v/>
      </c>
      <c r="CQ665" s="10" t="str">
        <f>IF($AK665="","",IF(OR($V665&lt;2.7,$V665&gt;90),"Age OOR",EXP(VLOOKUP(CQ$14&amp;"-int-"&amp;$P665,Equations!$G:$I,3,0)+VLOOKUP(CQ$14&amp;"-sexo-"&amp;$P665,Equations!$G:$I,3,0)*$U665+VLOOKUP(CQ$14&amp;"-edad-"&amp;$P665,Equations!$G:$I,3,0)*$V665+VLOOKUP(CQ$14&amp;"-est-"&amp;$P665,Equations!$G:$I,3,0)*(1/$W665)+VLOOKUP(CQ$14&amp;"-imc-"&amp;$P665,Equations!$G:$I,3,0)*(1/$Q665))))</f>
        <v/>
      </c>
      <c r="CR665" s="10" t="str">
        <f>IF($AK665="","",IF(OR($V665&lt;2.7,$V665&gt;90),"Age OOR",EXP(LN(CQ665)-1.6449*VLOOKUP(CQ$14&amp;"-rse-"&amp;$P665,Equations!$G:$I,3,0))))</f>
        <v/>
      </c>
      <c r="CS665" s="10" t="str">
        <f>IF($AK665="","",IF(OR($V665&lt;2.7,$V665&gt;90),"Age OOR",EXP(LN(CQ665)+1.6449*VLOOKUP(CQ$14&amp;"-rse-"&amp;$P665,Equations!$G:$I,3,0))))</f>
        <v/>
      </c>
      <c r="CT665" s="10" t="str">
        <f t="shared" si="274"/>
        <v/>
      </c>
      <c r="CU665" s="10" t="str">
        <f>IF($AK665="","",IF(OR($V665&lt;2.7,$V665&gt;90),"Age OOR",(LN($AK665)-LN(CQ665))/VLOOKUP(CQ$14&amp;"-rse-"&amp;$P665,Equations!$G:$I,3,0)))</f>
        <v/>
      </c>
      <c r="CV665" s="47"/>
    </row>
    <row r="666" spans="5:116" x14ac:dyDescent="0.2">
      <c r="E666" s="23" t="str">
        <f t="shared" si="250"/>
        <v>Age out of range</v>
      </c>
      <c r="F666" s="23" t="str">
        <f t="shared" si="251"/>
        <v>Age out of range</v>
      </c>
      <c r="G666" s="23" t="str">
        <f t="shared" si="252"/>
        <v>Age out of range</v>
      </c>
      <c r="H666" s="23" t="str">
        <f t="shared" si="253"/>
        <v>Age out of range</v>
      </c>
      <c r="I666" s="23" t="str">
        <f t="shared" si="254"/>
        <v>Age out of range</v>
      </c>
      <c r="J666" s="23" t="str">
        <f t="shared" si="255"/>
        <v>Age out of range</v>
      </c>
      <c r="K666" s="23" t="str">
        <f t="shared" si="256"/>
        <v>Age out of range</v>
      </c>
      <c r="L666" s="23" t="str">
        <f t="shared" si="257"/>
        <v>Age out of range</v>
      </c>
      <c r="M666" s="23" t="str">
        <f t="shared" si="258"/>
        <v>Age out of range</v>
      </c>
      <c r="N666" s="23" t="str">
        <f t="shared" si="259"/>
        <v>Age out of range</v>
      </c>
      <c r="O666" s="23" t="str">
        <f t="shared" si="260"/>
        <v>Age out of range</v>
      </c>
      <c r="P666" s="23" t="str">
        <f t="shared" si="261"/>
        <v>Age out of range</v>
      </c>
      <c r="Q666" s="23" t="e">
        <f t="shared" si="262"/>
        <v>#DIV/0!</v>
      </c>
      <c r="R666" s="17"/>
      <c r="S666" s="23">
        <v>650</v>
      </c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7"/>
      <c r="AM666" s="47"/>
      <c r="AN666" s="10" t="str">
        <f>IF($Z666="","",IF(OR($V666&lt;2.7,$V666&gt;90),"Age OOR",VLOOKUP(AN$14&amp;"-int-"&amp;$E666,Equations!$G:$I,3,0)+VLOOKUP(AN$14&amp;"-sexo-"&amp;$E666,Equations!$G:$I,3,0)*$U666+VLOOKUP(AN$14&amp;"-edad-"&amp;$E666,Equations!$G:$I,3,0)*$V666+VLOOKUP(AN$14&amp;"-est-"&amp;$E666,Equations!$G:$I,3,0)*(1/$W666)+VLOOKUP(AN$14&amp;"-imc-"&amp;$E666,Equations!$G:$I,3,0)*(1/$Q666)))</f>
        <v/>
      </c>
      <c r="AO666" s="10" t="str">
        <f>IF($Z666="","",IF(OR($V666&lt;2.7,$V666&gt;90),"Age OOR",AN666-1.6449*VLOOKUP(AN$14&amp;"-rse-"&amp;$E666,Equations!$G:$I,3,0)))</f>
        <v/>
      </c>
      <c r="AP666" s="10" t="str">
        <f>IF($Z666="","",IF(OR($V666&lt;2.7,$V666&gt;90),"Age OOR",AN666+1.6449*VLOOKUP(AN$14&amp;"-rse-"&amp;$E666,Equations!$G:$I,3,0)))</f>
        <v/>
      </c>
      <c r="AQ666" s="10" t="str">
        <f t="shared" si="263"/>
        <v/>
      </c>
      <c r="AR666" s="10" t="str">
        <f>IF($Z666="","",IF(OR($V666&lt;2.7,$V666&gt;90),"Age OOR",($Z666-AN666)/VLOOKUP(AN$14&amp;"-rse-"&amp;$E666,Equations!$G:$I,3,0)))</f>
        <v/>
      </c>
      <c r="AS666" s="10" t="str">
        <f>IF($AA666="","",IF(OR($V666&lt;2.7,$V666&gt;90),"Age OOR",VLOOKUP(AS$14&amp;"-int-"&amp;$F666,Equations!$G:$I,3,0)+VLOOKUP(AS$14&amp;"-sexo-"&amp;$F666,Equations!$G:$I,3,0)*$U666+VLOOKUP(AS$14&amp;"-edad-"&amp;$F666,Equations!$G:$I,3,0)*$V666+VLOOKUP(AS$14&amp;"-est-"&amp;$F666,Equations!$G:$I,3,0)*(1/$W666)+VLOOKUP(AS$14&amp;"-imc-"&amp;$F666,Equations!$G:$I,3,0)*(1/$Q666)))</f>
        <v/>
      </c>
      <c r="AT666" s="10" t="str">
        <f>IF($AA666="","",IF(OR($V666&lt;2.7,$V666&gt;90),"Age OOR",AS666-1.6449*VLOOKUP(AS$14&amp;"-rse-"&amp;$F666,Equations!$G:$I,3,0)))</f>
        <v/>
      </c>
      <c r="AU666" s="10" t="str">
        <f>IF($AA666="","",IF(OR($V666&lt;2.7,$V666&gt;90),"Age OOR",AS666+1.6449*VLOOKUP(AS$14&amp;"-rse-"&amp;$F666,Equations!$G:$I,3,0)))</f>
        <v/>
      </c>
      <c r="AV666" s="10" t="str">
        <f t="shared" si="264"/>
        <v/>
      </c>
      <c r="AW666" s="10" t="str">
        <f>IF($AA666="","",IF(OR($V666&lt;2.7,$V666&gt;90),"Age OOR",($AA666-AS666)/VLOOKUP(AS$14&amp;"-rse-"&amp;$F666,Equations!$G:$I,3,0)))</f>
        <v/>
      </c>
      <c r="AX666" s="10" t="str">
        <f>IF($AB666="","",IF(OR($V666&lt;2.7,$V666&gt;90),"Age OOR",VLOOKUP(AX$14&amp;"-int-"&amp;$G666,Equations!$G:$I,3,0)+VLOOKUP(AX$14&amp;"-sexo-"&amp;$G666,Equations!$G:$I,3,0)*$U666+VLOOKUP(AX$14&amp;"-edad-"&amp;$G666,Equations!$G:$I,3,0)*$V666+VLOOKUP(AX$14&amp;"-est-"&amp;$G666,Equations!$G:$I,3,0)*(1/$W666)+VLOOKUP(AX$14&amp;"-imc-"&amp;$G666,Equations!$G:$I,3,0)*(1/$Q666)))</f>
        <v/>
      </c>
      <c r="AY666" s="10" t="str">
        <f>IF($AB666="","",IF(OR($V666&lt;2.7,$V666&gt;90),"Age OOR",AX666-1.6449*VLOOKUP(AX$14&amp;"-rse-"&amp;$G666,Equations!$G:$I,3,0)))</f>
        <v/>
      </c>
      <c r="AZ666" s="10" t="str">
        <f>IF($AB666="","",IF(OR($V666&lt;2.7,$V666&gt;90),"Age OOR",AX666+1.6449*VLOOKUP(AX$14&amp;"-rse-"&amp;$G666,Equations!$G:$I,3,0)))</f>
        <v/>
      </c>
      <c r="BA666" s="10" t="str">
        <f t="shared" si="265"/>
        <v/>
      </c>
      <c r="BB666" s="10" t="str">
        <f>IF($AB666="","",IF(OR($V666&lt;2.7,$V666&gt;90),"Age OOR",($AB666-AX666)/VLOOKUP(AX$14&amp;"-rse-"&amp;$G666,Equations!$G:$I,3,0)))</f>
        <v/>
      </c>
      <c r="BC666" s="10" t="str">
        <f>IF($AC666="","",IF(OR($V666&lt;2.7,$V666&gt;90),"Age OOR",VLOOKUP(BC$14&amp;"-int-"&amp;$H666,Equations!$G:$I,3,0)+VLOOKUP(BC$14&amp;"-sexo-"&amp;$H666,Equations!$G:$I,3,0)*$U666+VLOOKUP(BC$14&amp;"-edad-"&amp;$H666,Equations!$G:$I,3,0)*$V666+VLOOKUP(BC$14&amp;"-est-"&amp;$H666,Equations!$G:$I,3,0)*(1/$W666)+VLOOKUP(BC$14&amp;"-imc-"&amp;$H666,Equations!$G:$I,3,0)*(1/$Q666)))</f>
        <v/>
      </c>
      <c r="BD666" s="10" t="str">
        <f>IF($AC666="","",IF(OR($V666&lt;2.7,$V666&gt;90),"Age OOR",BC666-1.6449*VLOOKUP(BC$14&amp;"-rse-"&amp;$H666,Equations!$G:$I,3,0)))</f>
        <v/>
      </c>
      <c r="BE666" s="10" t="str">
        <f>IF($AC666="","",IF(OR($V666&lt;2.7,$V666&gt;90),"Age OOR",BC666+1.6449*VLOOKUP(BC$14&amp;"-rse-"&amp;$H666,Equations!$G:$I,3,0)))</f>
        <v/>
      </c>
      <c r="BF666" s="10" t="str">
        <f t="shared" si="266"/>
        <v/>
      </c>
      <c r="BG666" s="10" t="str">
        <f>IF($AC666="","",IF(OR($V666&lt;2.7,$V666&gt;90),"Age OOR",($AC666-BC666)/VLOOKUP(BC$14&amp;"-rse-"&amp;$H666,Equations!$G:$I,3,0)))</f>
        <v/>
      </c>
      <c r="BH666" s="10" t="str">
        <f>IF($AD666="","",IF(OR($V666&lt;2.7,$V666&gt;90),"Age OOR",VLOOKUP(BH$14&amp;"-int-"&amp;$I666,Equations!$G:$I,3,0)+VLOOKUP(BH$14&amp;"-sexo-"&amp;$I666,Equations!$G:$I,3,0)*$U666+VLOOKUP(BH$14&amp;"-edad-"&amp;$I666,Equations!$G:$I,3,0)*$V666+VLOOKUP(BH$14&amp;"-est-"&amp;$I666,Equations!$G:$I,3,0)*(1/$W666)+VLOOKUP(BH$14&amp;"-imc-"&amp;$I666,Equations!$G:$I,3,0)*(1/$Q666)))</f>
        <v/>
      </c>
      <c r="BI666" s="10" t="str">
        <f>IF($AD666="","",IF(OR($V666&lt;2.7,$V666&gt;90),"Age OOR",BH666-1.6449*VLOOKUP(BH$14&amp;"-rse-"&amp;$I666,Equations!$G:$I,3,0)))</f>
        <v/>
      </c>
      <c r="BJ666" s="10" t="str">
        <f>IF($AD666="","",IF(OR($V666&lt;2.7,$V666&gt;90),"Age OOR",BH666+1.6449*VLOOKUP(BH$14&amp;"-rse-"&amp;$I666,Equations!$G:$I,3,0)))</f>
        <v/>
      </c>
      <c r="BK666" s="10" t="str">
        <f t="shared" si="267"/>
        <v/>
      </c>
      <c r="BL666" s="10" t="str">
        <f>IF($AD666="","",IF(OR($V666&lt;2.7,$V666&gt;90),"Age OOR",($AD666-BH666)/VLOOKUP(BH$14&amp;"-rse-"&amp;$I666,Equations!$G:$I,3,0)))</f>
        <v/>
      </c>
      <c r="BM666" s="10" t="str">
        <f>IF($AE666="","",IF(OR($V666&lt;2.7,$V666&gt;90),"Age OOR",VLOOKUP(BM$14&amp;"-int-"&amp;$J666,Equations!$G:$I,3,0)+VLOOKUP(BM$14&amp;"-sexo-"&amp;$J666,Equations!$G:$I,3,0)*$U666+VLOOKUP(BM$14&amp;"-edad-"&amp;$J666,Equations!$G:$I,3,0)*$V666+VLOOKUP(BM$14&amp;"-est-"&amp;$J666,Equations!$G:$I,3,0)*(1/$W666)+VLOOKUP(BM$14&amp;"-imc-"&amp;$J666,Equations!$G:$I,3,0)*(1/$Q666)))</f>
        <v/>
      </c>
      <c r="BN666" s="10" t="str">
        <f>IF($AE666="","",IF(OR($V666&lt;2.7,$V666&gt;90),"Age OOR",BM666-1.6449*VLOOKUP(BM$14&amp;"-rse-"&amp;$J666,Equations!$G:$I,3,0)))</f>
        <v/>
      </c>
      <c r="BO666" s="10" t="str">
        <f>IF($AE666="","",IF(OR($V666&lt;2.7,$V666&gt;90),"Age OOR",BM666+1.6449*VLOOKUP(BM$14&amp;"-rse-"&amp;$J666,Equations!$G:$I,3,0)))</f>
        <v/>
      </c>
      <c r="BP666" s="10" t="str">
        <f t="shared" si="268"/>
        <v/>
      </c>
      <c r="BQ666" s="10" t="str">
        <f>IF($AE666="","",IF(OR($V666&lt;2.7,$V666&gt;90),"Age OOR",($AE666-BM666)/VLOOKUP(BM$14&amp;"-rse-"&amp;$J666,Equations!$G:$I,3,0)))</f>
        <v/>
      </c>
      <c r="BR666" s="10" t="str">
        <f>IF($AF666="","",IF(OR($V666&lt;2.7,$V666&gt;90),"Age OOR",VLOOKUP(BR$14&amp;"-int-"&amp;$K666,Equations!$G:$I,3,0)+VLOOKUP(BR$14&amp;"-sexo-"&amp;$K666,Equations!$G:$I,3,0)*$U666+VLOOKUP(BR$14&amp;"-edad-"&amp;$K666,Equations!$G:$I,3,0)*$V666+VLOOKUP(BR$14&amp;"-est-"&amp;$K666,Equations!$G:$I,3,0)*(1/$W666)+VLOOKUP(BR$14&amp;"-imc-"&amp;$K666,Equations!$G:$I,3,0)*(1/$Q666)))</f>
        <v/>
      </c>
      <c r="BS666" s="10" t="str">
        <f>IF($AF666="","",IF(OR($V666&lt;2.7,$V666&gt;90),"Age OOR",BR666-1.6449*VLOOKUP(BR$14&amp;"-rse-"&amp;$K666,Equations!$G:$I,3,0)))</f>
        <v/>
      </c>
      <c r="BT666" s="10" t="str">
        <f>IF($AF666="","",IF(OR($V666&lt;2.7,$V666&gt;90),"Age OOR",BR666+1.6449*VLOOKUP(BR$14&amp;"-rse-"&amp;$K666,Equations!$G:$I,3,0)))</f>
        <v/>
      </c>
      <c r="BU666" s="10" t="str">
        <f t="shared" si="269"/>
        <v/>
      </c>
      <c r="BV666" s="10" t="str">
        <f>IF($AF666="","",IF(OR($V666&lt;2.7,$V666&gt;90),"Age OOR",($AF666-BR666)/VLOOKUP(BR$14&amp;"-rse-"&amp;$K666,Equations!$G:$I,3,0)))</f>
        <v/>
      </c>
      <c r="BW666" s="10" t="str">
        <f>IF($AG666="","",IF(OR($V666&lt;2.7,$V666&gt;90),"Age OOR",VLOOKUP(BW$14&amp;"-int-"&amp;$L666,Equations!$G:$I,3,0)+VLOOKUP(BW$14&amp;"-sexo-"&amp;$L666,Equations!$G:$I,3,0)*$U666+VLOOKUP(BW$14&amp;"-edad-"&amp;$L666,Equations!$G:$I,3,0)*$V666+VLOOKUP(BW$14&amp;"-est-"&amp;$L666,Equations!$G:$I,3,0)*(1/$W666)+VLOOKUP(BW$14&amp;"-imc-"&amp;$L666,Equations!$G:$I,3,0)*(1/$Q666)))</f>
        <v/>
      </c>
      <c r="BX666" s="10" t="str">
        <f>IF($AG666="","",IF(OR($V666&lt;2.7,$V666&gt;90),"Age OOR",BW666-1.6449*VLOOKUP(BW$14&amp;"-rse-"&amp;$L666,Equations!$G:$I,3,0)))</f>
        <v/>
      </c>
      <c r="BY666" s="10" t="str">
        <f>IF($AG666="","",IF(OR($V666&lt;2.7,$V666&gt;90),"Age OOR",BW666+1.6449*VLOOKUP(BW$14&amp;"-rse-"&amp;$L666,Equations!$G:$I,3,0)))</f>
        <v/>
      </c>
      <c r="BZ666" s="10" t="str">
        <f t="shared" si="270"/>
        <v/>
      </c>
      <c r="CA666" s="10" t="str">
        <f>IF($AG666="","",IF(OR($V666&lt;2.7,$V666&gt;90),"Age OOR",($AG666-BW666)/VLOOKUP(BW$14&amp;"-rse-"&amp;$L666,Equations!$G:$I,3,0)))</f>
        <v/>
      </c>
      <c r="CB666" s="10" t="str">
        <f>IF($AH666="","",IF(OR($V666&lt;2.7,$V666&gt;90),"Age OOR",VLOOKUP(CB$14&amp;"-int-"&amp;$M666,Equations!$G:$I,3,0)+VLOOKUP(CB$14&amp;"-sexo-"&amp;$M666,Equations!$G:$I,3,0)*$U666+VLOOKUP(CB$14&amp;"-edad-"&amp;$M666,Equations!$G:$I,3,0)*$V666+VLOOKUP(CB$14&amp;"-est-"&amp;$M666,Equations!$G:$I,3,0)*(1/$W666)+VLOOKUP(CB$14&amp;"-imc-"&amp;$M666,Equations!$G:$I,3,0)*(1/$Q666)))</f>
        <v/>
      </c>
      <c r="CC666" s="10" t="str">
        <f>IF($AH666="","",IF(OR($V666&lt;2.7,$V666&gt;90),"Age OOR",CB666-1.6449*VLOOKUP(CB$14&amp;"-rse-"&amp;$M666,Equations!$G:$I,3,0)))</f>
        <v/>
      </c>
      <c r="CD666" s="10" t="str">
        <f>IF($AH666="","",IF(OR($V666&lt;2.7,$V666&gt;90),"Age OOR",CB666+1.6449*VLOOKUP(CB$14&amp;"-rse-"&amp;$M666,Equations!$G:$I,3,0)))</f>
        <v/>
      </c>
      <c r="CE666" s="10" t="str">
        <f t="shared" si="271"/>
        <v/>
      </c>
      <c r="CF666" s="10" t="str">
        <f>IF($AH666="","",IF(OR($V666&lt;2.7,$V666&gt;90),"Age OOR",($AH666-CB666)/VLOOKUP(CB$14&amp;"-rse-"&amp;$M666,Equations!$G:$I,3,0)))</f>
        <v/>
      </c>
      <c r="CG666" s="10" t="str">
        <f>IF($AI666="","",IF(OR($V666&lt;2.7,$V666&gt;90),"Age OOR",VLOOKUP(CG$14&amp;"-int-"&amp;$N666,Equations!$G:$I,3,0)+VLOOKUP(CG$14&amp;"-sexo-"&amp;$N666,Equations!$G:$I,3,0)*$U666+VLOOKUP(CG$14&amp;"-edad-"&amp;$N666,Equations!$G:$I,3,0)*$V666+VLOOKUP(CG$14&amp;"-est-"&amp;$N666,Equations!$G:$I,3,0)*(1/$W666)+VLOOKUP(CG$14&amp;"-imc-"&amp;$N666,Equations!$G:$I,3,0)*(1/$Q666)))</f>
        <v/>
      </c>
      <c r="CH666" s="10" t="str">
        <f>IF($AI666="","",IF(OR($V666&lt;2.7,$V666&gt;90),"Age OOR",CG666-1.6449*VLOOKUP(CG$14&amp;"-rse-"&amp;$N666,Equations!$G:$I,3,0)))</f>
        <v/>
      </c>
      <c r="CI666" s="10" t="str">
        <f>IF($AI666="","",IF(OR($V666&lt;2.7,$V666&gt;90),"Age OOR",CG666+1.6449*VLOOKUP(CG$14&amp;"-rse-"&amp;$N666,Equations!$G:$I,3,0)))</f>
        <v/>
      </c>
      <c r="CJ666" s="10" t="str">
        <f t="shared" si="272"/>
        <v/>
      </c>
      <c r="CK666" s="10" t="str">
        <f>IF($AI666="","",IF(OR($V666&lt;2.7,$V666&gt;90),"Age OOR",($AI666-CG666)/VLOOKUP(CG$14&amp;"-rse-"&amp;$N666,Equations!$G:$I,3,0)))</f>
        <v/>
      </c>
      <c r="CL666" s="10" t="str">
        <f>IF($AJ666="","",IF(OR($V666&lt;2.7,$V666&gt;90),"Age OOR",VLOOKUP(CL$14&amp;"-int-"&amp;$O666,Equations!$G:$I,3,0)+VLOOKUP(CL$14&amp;"-sexo-"&amp;$O666,Equations!$G:$I,3,0)*$U666+VLOOKUP(CL$14&amp;"-edad-"&amp;$O666,Equations!$G:$I,3,0)*$V666+VLOOKUP(CL$14&amp;"-est-"&amp;$O666,Equations!$G:$I,3,0)*(1/$W666)+VLOOKUP(CL$14&amp;"-imc-"&amp;$O666,Equations!$G:$I,3,0)*(1/$Q666)))</f>
        <v/>
      </c>
      <c r="CM666" s="10" t="str">
        <f>IF($AJ666="","",IF(OR($V666&lt;2.7,$V666&gt;90),"Age OOR",CL666-1.6449*VLOOKUP(CL$14&amp;"-rse-"&amp;$O666,Equations!$G:$I,3,0)))</f>
        <v/>
      </c>
      <c r="CN666" s="10" t="str">
        <f>IF($AJ666="","",IF(OR($V666&lt;2.7,$V666&gt;90),"Age OOR",CL666+1.6449*VLOOKUP(CL$14&amp;"-rse-"&amp;$O666,Equations!$G:$I,3,0)))</f>
        <v/>
      </c>
      <c r="CO666" s="10" t="str">
        <f t="shared" si="273"/>
        <v/>
      </c>
      <c r="CP666" s="10" t="str">
        <f>IF($AJ666="","",IF(OR($V666&lt;2.7,$V666&gt;90),"Age OOR",($AJ666-CL666)/VLOOKUP(CL$14&amp;"-rse-"&amp;$O666,Equations!$G:$I,3,0)))</f>
        <v/>
      </c>
      <c r="CQ666" s="10" t="str">
        <f>IF($AK666="","",IF(OR($V666&lt;2.7,$V666&gt;90),"Age OOR",EXP(VLOOKUP(CQ$14&amp;"-int-"&amp;$P666,Equations!$G:$I,3,0)+VLOOKUP(CQ$14&amp;"-sexo-"&amp;$P666,Equations!$G:$I,3,0)*$U666+VLOOKUP(CQ$14&amp;"-edad-"&amp;$P666,Equations!$G:$I,3,0)*$V666+VLOOKUP(CQ$14&amp;"-est-"&amp;$P666,Equations!$G:$I,3,0)*(1/$W666)+VLOOKUP(CQ$14&amp;"-imc-"&amp;$P666,Equations!$G:$I,3,0)*(1/$Q666))))</f>
        <v/>
      </c>
      <c r="CR666" s="10" t="str">
        <f>IF($AK666="","",IF(OR($V666&lt;2.7,$V666&gt;90),"Age OOR",EXP(LN(CQ666)-1.6449*VLOOKUP(CQ$14&amp;"-rse-"&amp;$P666,Equations!$G:$I,3,0))))</f>
        <v/>
      </c>
      <c r="CS666" s="10" t="str">
        <f>IF($AK666="","",IF(OR($V666&lt;2.7,$V666&gt;90),"Age OOR",EXP(LN(CQ666)+1.6449*VLOOKUP(CQ$14&amp;"-rse-"&amp;$P666,Equations!$G:$I,3,0))))</f>
        <v/>
      </c>
      <c r="CT666" s="10" t="str">
        <f t="shared" si="274"/>
        <v/>
      </c>
      <c r="CU666" s="10" t="str">
        <f>IF($AK666="","",IF(OR($V666&lt;2.7,$V666&gt;90),"Age OOR",(LN($AK666)-LN(CQ666))/VLOOKUP(CQ$14&amp;"-rse-"&amp;$P666,Equations!$G:$I,3,0)))</f>
        <v/>
      </c>
      <c r="CV666" s="47"/>
      <c r="DL666" s="54"/>
    </row>
    <row r="667" spans="5:116" x14ac:dyDescent="0.2">
      <c r="E667" s="23" t="str">
        <f t="shared" si="250"/>
        <v>Age out of range</v>
      </c>
      <c r="F667" s="23" t="str">
        <f t="shared" si="251"/>
        <v>Age out of range</v>
      </c>
      <c r="G667" s="23" t="str">
        <f t="shared" si="252"/>
        <v>Age out of range</v>
      </c>
      <c r="H667" s="23" t="str">
        <f t="shared" si="253"/>
        <v>Age out of range</v>
      </c>
      <c r="I667" s="23" t="str">
        <f t="shared" si="254"/>
        <v>Age out of range</v>
      </c>
      <c r="J667" s="23" t="str">
        <f t="shared" si="255"/>
        <v>Age out of range</v>
      </c>
      <c r="K667" s="23" t="str">
        <f t="shared" si="256"/>
        <v>Age out of range</v>
      </c>
      <c r="L667" s="23" t="str">
        <f t="shared" si="257"/>
        <v>Age out of range</v>
      </c>
      <c r="M667" s="23" t="str">
        <f t="shared" si="258"/>
        <v>Age out of range</v>
      </c>
      <c r="N667" s="23" t="str">
        <f t="shared" si="259"/>
        <v>Age out of range</v>
      </c>
      <c r="O667" s="23" t="str">
        <f t="shared" si="260"/>
        <v>Age out of range</v>
      </c>
      <c r="P667" s="23" t="str">
        <f t="shared" si="261"/>
        <v>Age out of range</v>
      </c>
      <c r="Q667" s="23" t="e">
        <f t="shared" si="262"/>
        <v>#DIV/0!</v>
      </c>
      <c r="R667" s="17"/>
      <c r="S667" s="23">
        <v>651</v>
      </c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7"/>
      <c r="AM667" s="47"/>
      <c r="AN667" s="10" t="str">
        <f>IF($Z667="","",IF(OR($V667&lt;2.7,$V667&gt;90),"Age OOR",VLOOKUP(AN$14&amp;"-int-"&amp;$E667,Equations!$G:$I,3,0)+VLOOKUP(AN$14&amp;"-sexo-"&amp;$E667,Equations!$G:$I,3,0)*$U667+VLOOKUP(AN$14&amp;"-edad-"&amp;$E667,Equations!$G:$I,3,0)*$V667+VLOOKUP(AN$14&amp;"-est-"&amp;$E667,Equations!$G:$I,3,0)*(1/$W667)+VLOOKUP(AN$14&amp;"-imc-"&amp;$E667,Equations!$G:$I,3,0)*(1/$Q667)))</f>
        <v/>
      </c>
      <c r="AO667" s="10" t="str">
        <f>IF($Z667="","",IF(OR($V667&lt;2.7,$V667&gt;90),"Age OOR",AN667-1.6449*VLOOKUP(AN$14&amp;"-rse-"&amp;$E667,Equations!$G:$I,3,0)))</f>
        <v/>
      </c>
      <c r="AP667" s="10" t="str">
        <f>IF($Z667="","",IF(OR($V667&lt;2.7,$V667&gt;90),"Age OOR",AN667+1.6449*VLOOKUP(AN$14&amp;"-rse-"&amp;$E667,Equations!$G:$I,3,0)))</f>
        <v/>
      </c>
      <c r="AQ667" s="10" t="str">
        <f t="shared" si="263"/>
        <v/>
      </c>
      <c r="AR667" s="10" t="str">
        <f>IF($Z667="","",IF(OR($V667&lt;2.7,$V667&gt;90),"Age OOR",($Z667-AN667)/VLOOKUP(AN$14&amp;"-rse-"&amp;$E667,Equations!$G:$I,3,0)))</f>
        <v/>
      </c>
      <c r="AS667" s="10" t="str">
        <f>IF($AA667="","",IF(OR($V667&lt;2.7,$V667&gt;90),"Age OOR",VLOOKUP(AS$14&amp;"-int-"&amp;$F667,Equations!$G:$I,3,0)+VLOOKUP(AS$14&amp;"-sexo-"&amp;$F667,Equations!$G:$I,3,0)*$U667+VLOOKUP(AS$14&amp;"-edad-"&amp;$F667,Equations!$G:$I,3,0)*$V667+VLOOKUP(AS$14&amp;"-est-"&amp;$F667,Equations!$G:$I,3,0)*(1/$W667)+VLOOKUP(AS$14&amp;"-imc-"&amp;$F667,Equations!$G:$I,3,0)*(1/$Q667)))</f>
        <v/>
      </c>
      <c r="AT667" s="10" t="str">
        <f>IF($AA667="","",IF(OR($V667&lt;2.7,$V667&gt;90),"Age OOR",AS667-1.6449*VLOOKUP(AS$14&amp;"-rse-"&amp;$F667,Equations!$G:$I,3,0)))</f>
        <v/>
      </c>
      <c r="AU667" s="10" t="str">
        <f>IF($AA667="","",IF(OR($V667&lt;2.7,$V667&gt;90),"Age OOR",AS667+1.6449*VLOOKUP(AS$14&amp;"-rse-"&amp;$F667,Equations!$G:$I,3,0)))</f>
        <v/>
      </c>
      <c r="AV667" s="10" t="str">
        <f t="shared" si="264"/>
        <v/>
      </c>
      <c r="AW667" s="10" t="str">
        <f>IF($AA667="","",IF(OR($V667&lt;2.7,$V667&gt;90),"Age OOR",($AA667-AS667)/VLOOKUP(AS$14&amp;"-rse-"&amp;$F667,Equations!$G:$I,3,0)))</f>
        <v/>
      </c>
      <c r="AX667" s="10" t="str">
        <f>IF($AB667="","",IF(OR($V667&lt;2.7,$V667&gt;90),"Age OOR",VLOOKUP(AX$14&amp;"-int-"&amp;$G667,Equations!$G:$I,3,0)+VLOOKUP(AX$14&amp;"-sexo-"&amp;$G667,Equations!$G:$I,3,0)*$U667+VLOOKUP(AX$14&amp;"-edad-"&amp;$G667,Equations!$G:$I,3,0)*$V667+VLOOKUP(AX$14&amp;"-est-"&amp;$G667,Equations!$G:$I,3,0)*(1/$W667)+VLOOKUP(AX$14&amp;"-imc-"&amp;$G667,Equations!$G:$I,3,0)*(1/$Q667)))</f>
        <v/>
      </c>
      <c r="AY667" s="10" t="str">
        <f>IF($AB667="","",IF(OR($V667&lt;2.7,$V667&gt;90),"Age OOR",AX667-1.6449*VLOOKUP(AX$14&amp;"-rse-"&amp;$G667,Equations!$G:$I,3,0)))</f>
        <v/>
      </c>
      <c r="AZ667" s="10" t="str">
        <f>IF($AB667="","",IF(OR($V667&lt;2.7,$V667&gt;90),"Age OOR",AX667+1.6449*VLOOKUP(AX$14&amp;"-rse-"&amp;$G667,Equations!$G:$I,3,0)))</f>
        <v/>
      </c>
      <c r="BA667" s="10" t="str">
        <f t="shared" si="265"/>
        <v/>
      </c>
      <c r="BB667" s="10" t="str">
        <f>IF($AB667="","",IF(OR($V667&lt;2.7,$V667&gt;90),"Age OOR",($AB667-AX667)/VLOOKUP(AX$14&amp;"-rse-"&amp;$G667,Equations!$G:$I,3,0)))</f>
        <v/>
      </c>
      <c r="BC667" s="10" t="str">
        <f>IF($AC667="","",IF(OR($V667&lt;2.7,$V667&gt;90),"Age OOR",VLOOKUP(BC$14&amp;"-int-"&amp;$H667,Equations!$G:$I,3,0)+VLOOKUP(BC$14&amp;"-sexo-"&amp;$H667,Equations!$G:$I,3,0)*$U667+VLOOKUP(BC$14&amp;"-edad-"&amp;$H667,Equations!$G:$I,3,0)*$V667+VLOOKUP(BC$14&amp;"-est-"&amp;$H667,Equations!$G:$I,3,0)*(1/$W667)+VLOOKUP(BC$14&amp;"-imc-"&amp;$H667,Equations!$G:$I,3,0)*(1/$Q667)))</f>
        <v/>
      </c>
      <c r="BD667" s="10" t="str">
        <f>IF($AC667="","",IF(OR($V667&lt;2.7,$V667&gt;90),"Age OOR",BC667-1.6449*VLOOKUP(BC$14&amp;"-rse-"&amp;$H667,Equations!$G:$I,3,0)))</f>
        <v/>
      </c>
      <c r="BE667" s="10" t="str">
        <f>IF($AC667="","",IF(OR($V667&lt;2.7,$V667&gt;90),"Age OOR",BC667+1.6449*VLOOKUP(BC$14&amp;"-rse-"&amp;$H667,Equations!$G:$I,3,0)))</f>
        <v/>
      </c>
      <c r="BF667" s="10" t="str">
        <f t="shared" si="266"/>
        <v/>
      </c>
      <c r="BG667" s="10" t="str">
        <f>IF($AC667="","",IF(OR($V667&lt;2.7,$V667&gt;90),"Age OOR",($AC667-BC667)/VLOOKUP(BC$14&amp;"-rse-"&amp;$H667,Equations!$G:$I,3,0)))</f>
        <v/>
      </c>
      <c r="BH667" s="10" t="str">
        <f>IF($AD667="","",IF(OR($V667&lt;2.7,$V667&gt;90),"Age OOR",VLOOKUP(BH$14&amp;"-int-"&amp;$I667,Equations!$G:$I,3,0)+VLOOKUP(BH$14&amp;"-sexo-"&amp;$I667,Equations!$G:$I,3,0)*$U667+VLOOKUP(BH$14&amp;"-edad-"&amp;$I667,Equations!$G:$I,3,0)*$V667+VLOOKUP(BH$14&amp;"-est-"&amp;$I667,Equations!$G:$I,3,0)*(1/$W667)+VLOOKUP(BH$14&amp;"-imc-"&amp;$I667,Equations!$G:$I,3,0)*(1/$Q667)))</f>
        <v/>
      </c>
      <c r="BI667" s="10" t="str">
        <f>IF($AD667="","",IF(OR($V667&lt;2.7,$V667&gt;90),"Age OOR",BH667-1.6449*VLOOKUP(BH$14&amp;"-rse-"&amp;$I667,Equations!$G:$I,3,0)))</f>
        <v/>
      </c>
      <c r="BJ667" s="10" t="str">
        <f>IF($AD667="","",IF(OR($V667&lt;2.7,$V667&gt;90),"Age OOR",BH667+1.6449*VLOOKUP(BH$14&amp;"-rse-"&amp;$I667,Equations!$G:$I,3,0)))</f>
        <v/>
      </c>
      <c r="BK667" s="10" t="str">
        <f t="shared" si="267"/>
        <v/>
      </c>
      <c r="BL667" s="10" t="str">
        <f>IF($AD667="","",IF(OR($V667&lt;2.7,$V667&gt;90),"Age OOR",($AD667-BH667)/VLOOKUP(BH$14&amp;"-rse-"&amp;$I667,Equations!$G:$I,3,0)))</f>
        <v/>
      </c>
      <c r="BM667" s="10" t="str">
        <f>IF($AE667="","",IF(OR($V667&lt;2.7,$V667&gt;90),"Age OOR",VLOOKUP(BM$14&amp;"-int-"&amp;$J667,Equations!$G:$I,3,0)+VLOOKUP(BM$14&amp;"-sexo-"&amp;$J667,Equations!$G:$I,3,0)*$U667+VLOOKUP(BM$14&amp;"-edad-"&amp;$J667,Equations!$G:$I,3,0)*$V667+VLOOKUP(BM$14&amp;"-est-"&amp;$J667,Equations!$G:$I,3,0)*(1/$W667)+VLOOKUP(BM$14&amp;"-imc-"&amp;$J667,Equations!$G:$I,3,0)*(1/$Q667)))</f>
        <v/>
      </c>
      <c r="BN667" s="10" t="str">
        <f>IF($AE667="","",IF(OR($V667&lt;2.7,$V667&gt;90),"Age OOR",BM667-1.6449*VLOOKUP(BM$14&amp;"-rse-"&amp;$J667,Equations!$G:$I,3,0)))</f>
        <v/>
      </c>
      <c r="BO667" s="10" t="str">
        <f>IF($AE667="","",IF(OR($V667&lt;2.7,$V667&gt;90),"Age OOR",BM667+1.6449*VLOOKUP(BM$14&amp;"-rse-"&amp;$J667,Equations!$G:$I,3,0)))</f>
        <v/>
      </c>
      <c r="BP667" s="10" t="str">
        <f t="shared" si="268"/>
        <v/>
      </c>
      <c r="BQ667" s="10" t="str">
        <f>IF($AE667="","",IF(OR($V667&lt;2.7,$V667&gt;90),"Age OOR",($AE667-BM667)/VLOOKUP(BM$14&amp;"-rse-"&amp;$J667,Equations!$G:$I,3,0)))</f>
        <v/>
      </c>
      <c r="BR667" s="10" t="str">
        <f>IF($AF667="","",IF(OR($V667&lt;2.7,$V667&gt;90),"Age OOR",VLOOKUP(BR$14&amp;"-int-"&amp;$K667,Equations!$G:$I,3,0)+VLOOKUP(BR$14&amp;"-sexo-"&amp;$K667,Equations!$G:$I,3,0)*$U667+VLOOKUP(BR$14&amp;"-edad-"&amp;$K667,Equations!$G:$I,3,0)*$V667+VLOOKUP(BR$14&amp;"-est-"&amp;$K667,Equations!$G:$I,3,0)*(1/$W667)+VLOOKUP(BR$14&amp;"-imc-"&amp;$K667,Equations!$G:$I,3,0)*(1/$Q667)))</f>
        <v/>
      </c>
      <c r="BS667" s="10" t="str">
        <f>IF($AF667="","",IF(OR($V667&lt;2.7,$V667&gt;90),"Age OOR",BR667-1.6449*VLOOKUP(BR$14&amp;"-rse-"&amp;$K667,Equations!$G:$I,3,0)))</f>
        <v/>
      </c>
      <c r="BT667" s="10" t="str">
        <f>IF($AF667="","",IF(OR($V667&lt;2.7,$V667&gt;90),"Age OOR",BR667+1.6449*VLOOKUP(BR$14&amp;"-rse-"&amp;$K667,Equations!$G:$I,3,0)))</f>
        <v/>
      </c>
      <c r="BU667" s="10" t="str">
        <f t="shared" si="269"/>
        <v/>
      </c>
      <c r="BV667" s="10" t="str">
        <f>IF($AF667="","",IF(OR($V667&lt;2.7,$V667&gt;90),"Age OOR",($AF667-BR667)/VLOOKUP(BR$14&amp;"-rse-"&amp;$K667,Equations!$G:$I,3,0)))</f>
        <v/>
      </c>
      <c r="BW667" s="10" t="str">
        <f>IF($AG667="","",IF(OR($V667&lt;2.7,$V667&gt;90),"Age OOR",VLOOKUP(BW$14&amp;"-int-"&amp;$L667,Equations!$G:$I,3,0)+VLOOKUP(BW$14&amp;"-sexo-"&amp;$L667,Equations!$G:$I,3,0)*$U667+VLOOKUP(BW$14&amp;"-edad-"&amp;$L667,Equations!$G:$I,3,0)*$V667+VLOOKUP(BW$14&amp;"-est-"&amp;$L667,Equations!$G:$I,3,0)*(1/$W667)+VLOOKUP(BW$14&amp;"-imc-"&amp;$L667,Equations!$G:$I,3,0)*(1/$Q667)))</f>
        <v/>
      </c>
      <c r="BX667" s="10" t="str">
        <f>IF($AG667="","",IF(OR($V667&lt;2.7,$V667&gt;90),"Age OOR",BW667-1.6449*VLOOKUP(BW$14&amp;"-rse-"&amp;$L667,Equations!$G:$I,3,0)))</f>
        <v/>
      </c>
      <c r="BY667" s="10" t="str">
        <f>IF($AG667="","",IF(OR($V667&lt;2.7,$V667&gt;90),"Age OOR",BW667+1.6449*VLOOKUP(BW$14&amp;"-rse-"&amp;$L667,Equations!$G:$I,3,0)))</f>
        <v/>
      </c>
      <c r="BZ667" s="10" t="str">
        <f t="shared" si="270"/>
        <v/>
      </c>
      <c r="CA667" s="10" t="str">
        <f>IF($AG667="","",IF(OR($V667&lt;2.7,$V667&gt;90),"Age OOR",($AG667-BW667)/VLOOKUP(BW$14&amp;"-rse-"&amp;$L667,Equations!$G:$I,3,0)))</f>
        <v/>
      </c>
      <c r="CB667" s="10" t="str">
        <f>IF($AH667="","",IF(OR($V667&lt;2.7,$V667&gt;90),"Age OOR",VLOOKUP(CB$14&amp;"-int-"&amp;$M667,Equations!$G:$I,3,0)+VLOOKUP(CB$14&amp;"-sexo-"&amp;$M667,Equations!$G:$I,3,0)*$U667+VLOOKUP(CB$14&amp;"-edad-"&amp;$M667,Equations!$G:$I,3,0)*$V667+VLOOKUP(CB$14&amp;"-est-"&amp;$M667,Equations!$G:$I,3,0)*(1/$W667)+VLOOKUP(CB$14&amp;"-imc-"&amp;$M667,Equations!$G:$I,3,0)*(1/$Q667)))</f>
        <v/>
      </c>
      <c r="CC667" s="10" t="str">
        <f>IF($AH667="","",IF(OR($V667&lt;2.7,$V667&gt;90),"Age OOR",CB667-1.6449*VLOOKUP(CB$14&amp;"-rse-"&amp;$M667,Equations!$G:$I,3,0)))</f>
        <v/>
      </c>
      <c r="CD667" s="10" t="str">
        <f>IF($AH667="","",IF(OR($V667&lt;2.7,$V667&gt;90),"Age OOR",CB667+1.6449*VLOOKUP(CB$14&amp;"-rse-"&amp;$M667,Equations!$G:$I,3,0)))</f>
        <v/>
      </c>
      <c r="CE667" s="10" t="str">
        <f t="shared" si="271"/>
        <v/>
      </c>
      <c r="CF667" s="10" t="str">
        <f>IF($AH667="","",IF(OR($V667&lt;2.7,$V667&gt;90),"Age OOR",($AH667-CB667)/VLOOKUP(CB$14&amp;"-rse-"&amp;$M667,Equations!$G:$I,3,0)))</f>
        <v/>
      </c>
      <c r="CG667" s="10" t="str">
        <f>IF($AI667="","",IF(OR($V667&lt;2.7,$V667&gt;90),"Age OOR",VLOOKUP(CG$14&amp;"-int-"&amp;$N667,Equations!$G:$I,3,0)+VLOOKUP(CG$14&amp;"-sexo-"&amp;$N667,Equations!$G:$I,3,0)*$U667+VLOOKUP(CG$14&amp;"-edad-"&amp;$N667,Equations!$G:$I,3,0)*$V667+VLOOKUP(CG$14&amp;"-est-"&amp;$N667,Equations!$G:$I,3,0)*(1/$W667)+VLOOKUP(CG$14&amp;"-imc-"&amp;$N667,Equations!$G:$I,3,0)*(1/$Q667)))</f>
        <v/>
      </c>
      <c r="CH667" s="10" t="str">
        <f>IF($AI667="","",IF(OR($V667&lt;2.7,$V667&gt;90),"Age OOR",CG667-1.6449*VLOOKUP(CG$14&amp;"-rse-"&amp;$N667,Equations!$G:$I,3,0)))</f>
        <v/>
      </c>
      <c r="CI667" s="10" t="str">
        <f>IF($AI667="","",IF(OR($V667&lt;2.7,$V667&gt;90),"Age OOR",CG667+1.6449*VLOOKUP(CG$14&amp;"-rse-"&amp;$N667,Equations!$G:$I,3,0)))</f>
        <v/>
      </c>
      <c r="CJ667" s="10" t="str">
        <f t="shared" si="272"/>
        <v/>
      </c>
      <c r="CK667" s="10" t="str">
        <f>IF($AI667="","",IF(OR($V667&lt;2.7,$V667&gt;90),"Age OOR",($AI667-CG667)/VLOOKUP(CG$14&amp;"-rse-"&amp;$N667,Equations!$G:$I,3,0)))</f>
        <v/>
      </c>
      <c r="CL667" s="10" t="str">
        <f>IF($AJ667="","",IF(OR($V667&lt;2.7,$V667&gt;90),"Age OOR",VLOOKUP(CL$14&amp;"-int-"&amp;$O667,Equations!$G:$I,3,0)+VLOOKUP(CL$14&amp;"-sexo-"&amp;$O667,Equations!$G:$I,3,0)*$U667+VLOOKUP(CL$14&amp;"-edad-"&amp;$O667,Equations!$G:$I,3,0)*$V667+VLOOKUP(CL$14&amp;"-est-"&amp;$O667,Equations!$G:$I,3,0)*(1/$W667)+VLOOKUP(CL$14&amp;"-imc-"&amp;$O667,Equations!$G:$I,3,0)*(1/$Q667)))</f>
        <v/>
      </c>
      <c r="CM667" s="10" t="str">
        <f>IF($AJ667="","",IF(OR($V667&lt;2.7,$V667&gt;90),"Age OOR",CL667-1.6449*VLOOKUP(CL$14&amp;"-rse-"&amp;$O667,Equations!$G:$I,3,0)))</f>
        <v/>
      </c>
      <c r="CN667" s="10" t="str">
        <f>IF($AJ667="","",IF(OR($V667&lt;2.7,$V667&gt;90),"Age OOR",CL667+1.6449*VLOOKUP(CL$14&amp;"-rse-"&amp;$O667,Equations!$G:$I,3,0)))</f>
        <v/>
      </c>
      <c r="CO667" s="10" t="str">
        <f t="shared" si="273"/>
        <v/>
      </c>
      <c r="CP667" s="10" t="str">
        <f>IF($AJ667="","",IF(OR($V667&lt;2.7,$V667&gt;90),"Age OOR",($AJ667-CL667)/VLOOKUP(CL$14&amp;"-rse-"&amp;$O667,Equations!$G:$I,3,0)))</f>
        <v/>
      </c>
      <c r="CQ667" s="10" t="str">
        <f>IF($AK667="","",IF(OR($V667&lt;2.7,$V667&gt;90),"Age OOR",EXP(VLOOKUP(CQ$14&amp;"-int-"&amp;$P667,Equations!$G:$I,3,0)+VLOOKUP(CQ$14&amp;"-sexo-"&amp;$P667,Equations!$G:$I,3,0)*$U667+VLOOKUP(CQ$14&amp;"-edad-"&amp;$P667,Equations!$G:$I,3,0)*$V667+VLOOKUP(CQ$14&amp;"-est-"&amp;$P667,Equations!$G:$I,3,0)*(1/$W667)+VLOOKUP(CQ$14&amp;"-imc-"&amp;$P667,Equations!$G:$I,3,0)*(1/$Q667))))</f>
        <v/>
      </c>
      <c r="CR667" s="10" t="str">
        <f>IF($AK667="","",IF(OR($V667&lt;2.7,$V667&gt;90),"Age OOR",EXP(LN(CQ667)-1.6449*VLOOKUP(CQ$14&amp;"-rse-"&amp;$P667,Equations!$G:$I,3,0))))</f>
        <v/>
      </c>
      <c r="CS667" s="10" t="str">
        <f>IF($AK667="","",IF(OR($V667&lt;2.7,$V667&gt;90),"Age OOR",EXP(LN(CQ667)+1.6449*VLOOKUP(CQ$14&amp;"-rse-"&amp;$P667,Equations!$G:$I,3,0))))</f>
        <v/>
      </c>
      <c r="CT667" s="10" t="str">
        <f t="shared" si="274"/>
        <v/>
      </c>
      <c r="CU667" s="10" t="str">
        <f>IF($AK667="","",IF(OR($V667&lt;2.7,$V667&gt;90),"Age OOR",(LN($AK667)-LN(CQ667))/VLOOKUP(CQ$14&amp;"-rse-"&amp;$P667,Equations!$G:$I,3,0)))</f>
        <v/>
      </c>
      <c r="CV667" s="47"/>
    </row>
    <row r="668" spans="5:116" x14ac:dyDescent="0.2">
      <c r="E668" s="23" t="str">
        <f t="shared" si="250"/>
        <v>Age out of range</v>
      </c>
      <c r="F668" s="23" t="str">
        <f t="shared" si="251"/>
        <v>Age out of range</v>
      </c>
      <c r="G668" s="23" t="str">
        <f t="shared" si="252"/>
        <v>Age out of range</v>
      </c>
      <c r="H668" s="23" t="str">
        <f t="shared" si="253"/>
        <v>Age out of range</v>
      </c>
      <c r="I668" s="23" t="str">
        <f t="shared" si="254"/>
        <v>Age out of range</v>
      </c>
      <c r="J668" s="23" t="str">
        <f t="shared" si="255"/>
        <v>Age out of range</v>
      </c>
      <c r="K668" s="23" t="str">
        <f t="shared" si="256"/>
        <v>Age out of range</v>
      </c>
      <c r="L668" s="23" t="str">
        <f t="shared" si="257"/>
        <v>Age out of range</v>
      </c>
      <c r="M668" s="23" t="str">
        <f t="shared" si="258"/>
        <v>Age out of range</v>
      </c>
      <c r="N668" s="23" t="str">
        <f t="shared" si="259"/>
        <v>Age out of range</v>
      </c>
      <c r="O668" s="23" t="str">
        <f t="shared" si="260"/>
        <v>Age out of range</v>
      </c>
      <c r="P668" s="23" t="str">
        <f t="shared" si="261"/>
        <v>Age out of range</v>
      </c>
      <c r="Q668" s="23" t="e">
        <f t="shared" si="262"/>
        <v>#DIV/0!</v>
      </c>
      <c r="R668" s="17"/>
      <c r="S668" s="23">
        <v>652</v>
      </c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7"/>
      <c r="AM668" s="47"/>
      <c r="AN668" s="10" t="str">
        <f>IF($Z668="","",IF(OR($V668&lt;2.7,$V668&gt;90),"Age OOR",VLOOKUP(AN$14&amp;"-int-"&amp;$E668,Equations!$G:$I,3,0)+VLOOKUP(AN$14&amp;"-sexo-"&amp;$E668,Equations!$G:$I,3,0)*$U668+VLOOKUP(AN$14&amp;"-edad-"&amp;$E668,Equations!$G:$I,3,0)*$V668+VLOOKUP(AN$14&amp;"-est-"&amp;$E668,Equations!$G:$I,3,0)*(1/$W668)+VLOOKUP(AN$14&amp;"-imc-"&amp;$E668,Equations!$G:$I,3,0)*(1/$Q668)))</f>
        <v/>
      </c>
      <c r="AO668" s="10" t="str">
        <f>IF($Z668="","",IF(OR($V668&lt;2.7,$V668&gt;90),"Age OOR",AN668-1.6449*VLOOKUP(AN$14&amp;"-rse-"&amp;$E668,Equations!$G:$I,3,0)))</f>
        <v/>
      </c>
      <c r="AP668" s="10" t="str">
        <f>IF($Z668="","",IF(OR($V668&lt;2.7,$V668&gt;90),"Age OOR",AN668+1.6449*VLOOKUP(AN$14&amp;"-rse-"&amp;$E668,Equations!$G:$I,3,0)))</f>
        <v/>
      </c>
      <c r="AQ668" s="10" t="str">
        <f t="shared" si="263"/>
        <v/>
      </c>
      <c r="AR668" s="10" t="str">
        <f>IF($Z668="","",IF(OR($V668&lt;2.7,$V668&gt;90),"Age OOR",($Z668-AN668)/VLOOKUP(AN$14&amp;"-rse-"&amp;$E668,Equations!$G:$I,3,0)))</f>
        <v/>
      </c>
      <c r="AS668" s="10" t="str">
        <f>IF($AA668="","",IF(OR($V668&lt;2.7,$V668&gt;90),"Age OOR",VLOOKUP(AS$14&amp;"-int-"&amp;$F668,Equations!$G:$I,3,0)+VLOOKUP(AS$14&amp;"-sexo-"&amp;$F668,Equations!$G:$I,3,0)*$U668+VLOOKUP(AS$14&amp;"-edad-"&amp;$F668,Equations!$G:$I,3,0)*$V668+VLOOKUP(AS$14&amp;"-est-"&amp;$F668,Equations!$G:$I,3,0)*(1/$W668)+VLOOKUP(AS$14&amp;"-imc-"&amp;$F668,Equations!$G:$I,3,0)*(1/$Q668)))</f>
        <v/>
      </c>
      <c r="AT668" s="10" t="str">
        <f>IF($AA668="","",IF(OR($V668&lt;2.7,$V668&gt;90),"Age OOR",AS668-1.6449*VLOOKUP(AS$14&amp;"-rse-"&amp;$F668,Equations!$G:$I,3,0)))</f>
        <v/>
      </c>
      <c r="AU668" s="10" t="str">
        <f>IF($AA668="","",IF(OR($V668&lt;2.7,$V668&gt;90),"Age OOR",AS668+1.6449*VLOOKUP(AS$14&amp;"-rse-"&amp;$F668,Equations!$G:$I,3,0)))</f>
        <v/>
      </c>
      <c r="AV668" s="10" t="str">
        <f t="shared" si="264"/>
        <v/>
      </c>
      <c r="AW668" s="10" t="str">
        <f>IF($AA668="","",IF(OR($V668&lt;2.7,$V668&gt;90),"Age OOR",($AA668-AS668)/VLOOKUP(AS$14&amp;"-rse-"&amp;$F668,Equations!$G:$I,3,0)))</f>
        <v/>
      </c>
      <c r="AX668" s="10" t="str">
        <f>IF($AB668="","",IF(OR($V668&lt;2.7,$V668&gt;90),"Age OOR",VLOOKUP(AX$14&amp;"-int-"&amp;$G668,Equations!$G:$I,3,0)+VLOOKUP(AX$14&amp;"-sexo-"&amp;$G668,Equations!$G:$I,3,0)*$U668+VLOOKUP(AX$14&amp;"-edad-"&amp;$G668,Equations!$G:$I,3,0)*$V668+VLOOKUP(AX$14&amp;"-est-"&amp;$G668,Equations!$G:$I,3,0)*(1/$W668)+VLOOKUP(AX$14&amp;"-imc-"&amp;$G668,Equations!$G:$I,3,0)*(1/$Q668)))</f>
        <v/>
      </c>
      <c r="AY668" s="10" t="str">
        <f>IF($AB668="","",IF(OR($V668&lt;2.7,$V668&gt;90),"Age OOR",AX668-1.6449*VLOOKUP(AX$14&amp;"-rse-"&amp;$G668,Equations!$G:$I,3,0)))</f>
        <v/>
      </c>
      <c r="AZ668" s="10" t="str">
        <f>IF($AB668="","",IF(OR($V668&lt;2.7,$V668&gt;90),"Age OOR",AX668+1.6449*VLOOKUP(AX$14&amp;"-rse-"&amp;$G668,Equations!$G:$I,3,0)))</f>
        <v/>
      </c>
      <c r="BA668" s="10" t="str">
        <f t="shared" si="265"/>
        <v/>
      </c>
      <c r="BB668" s="10" t="str">
        <f>IF($AB668="","",IF(OR($V668&lt;2.7,$V668&gt;90),"Age OOR",($AB668-AX668)/VLOOKUP(AX$14&amp;"-rse-"&amp;$G668,Equations!$G:$I,3,0)))</f>
        <v/>
      </c>
      <c r="BC668" s="10" t="str">
        <f>IF($AC668="","",IF(OR($V668&lt;2.7,$V668&gt;90),"Age OOR",VLOOKUP(BC$14&amp;"-int-"&amp;$H668,Equations!$G:$I,3,0)+VLOOKUP(BC$14&amp;"-sexo-"&amp;$H668,Equations!$G:$I,3,0)*$U668+VLOOKUP(BC$14&amp;"-edad-"&amp;$H668,Equations!$G:$I,3,0)*$V668+VLOOKUP(BC$14&amp;"-est-"&amp;$H668,Equations!$G:$I,3,0)*(1/$W668)+VLOOKUP(BC$14&amp;"-imc-"&amp;$H668,Equations!$G:$I,3,0)*(1/$Q668)))</f>
        <v/>
      </c>
      <c r="BD668" s="10" t="str">
        <f>IF($AC668="","",IF(OR($V668&lt;2.7,$V668&gt;90),"Age OOR",BC668-1.6449*VLOOKUP(BC$14&amp;"-rse-"&amp;$H668,Equations!$G:$I,3,0)))</f>
        <v/>
      </c>
      <c r="BE668" s="10" t="str">
        <f>IF($AC668="","",IF(OR($V668&lt;2.7,$V668&gt;90),"Age OOR",BC668+1.6449*VLOOKUP(BC$14&amp;"-rse-"&amp;$H668,Equations!$G:$I,3,0)))</f>
        <v/>
      </c>
      <c r="BF668" s="10" t="str">
        <f t="shared" si="266"/>
        <v/>
      </c>
      <c r="BG668" s="10" t="str">
        <f>IF($AC668="","",IF(OR($V668&lt;2.7,$V668&gt;90),"Age OOR",($AC668-BC668)/VLOOKUP(BC$14&amp;"-rse-"&amp;$H668,Equations!$G:$I,3,0)))</f>
        <v/>
      </c>
      <c r="BH668" s="10" t="str">
        <f>IF($AD668="","",IF(OR($V668&lt;2.7,$V668&gt;90),"Age OOR",VLOOKUP(BH$14&amp;"-int-"&amp;$I668,Equations!$G:$I,3,0)+VLOOKUP(BH$14&amp;"-sexo-"&amp;$I668,Equations!$G:$I,3,0)*$U668+VLOOKUP(BH$14&amp;"-edad-"&amp;$I668,Equations!$G:$I,3,0)*$V668+VLOOKUP(BH$14&amp;"-est-"&amp;$I668,Equations!$G:$I,3,0)*(1/$W668)+VLOOKUP(BH$14&amp;"-imc-"&amp;$I668,Equations!$G:$I,3,0)*(1/$Q668)))</f>
        <v/>
      </c>
      <c r="BI668" s="10" t="str">
        <f>IF($AD668="","",IF(OR($V668&lt;2.7,$V668&gt;90),"Age OOR",BH668-1.6449*VLOOKUP(BH$14&amp;"-rse-"&amp;$I668,Equations!$G:$I,3,0)))</f>
        <v/>
      </c>
      <c r="BJ668" s="10" t="str">
        <f>IF($AD668="","",IF(OR($V668&lt;2.7,$V668&gt;90),"Age OOR",BH668+1.6449*VLOOKUP(BH$14&amp;"-rse-"&amp;$I668,Equations!$G:$I,3,0)))</f>
        <v/>
      </c>
      <c r="BK668" s="10" t="str">
        <f t="shared" si="267"/>
        <v/>
      </c>
      <c r="BL668" s="10" t="str">
        <f>IF($AD668="","",IF(OR($V668&lt;2.7,$V668&gt;90),"Age OOR",($AD668-BH668)/VLOOKUP(BH$14&amp;"-rse-"&amp;$I668,Equations!$G:$I,3,0)))</f>
        <v/>
      </c>
      <c r="BM668" s="10" t="str">
        <f>IF($AE668="","",IF(OR($V668&lt;2.7,$V668&gt;90),"Age OOR",VLOOKUP(BM$14&amp;"-int-"&amp;$J668,Equations!$G:$I,3,0)+VLOOKUP(BM$14&amp;"-sexo-"&amp;$J668,Equations!$G:$I,3,0)*$U668+VLOOKUP(BM$14&amp;"-edad-"&amp;$J668,Equations!$G:$I,3,0)*$V668+VLOOKUP(BM$14&amp;"-est-"&amp;$J668,Equations!$G:$I,3,0)*(1/$W668)+VLOOKUP(BM$14&amp;"-imc-"&amp;$J668,Equations!$G:$I,3,0)*(1/$Q668)))</f>
        <v/>
      </c>
      <c r="BN668" s="10" t="str">
        <f>IF($AE668="","",IF(OR($V668&lt;2.7,$V668&gt;90),"Age OOR",BM668-1.6449*VLOOKUP(BM$14&amp;"-rse-"&amp;$J668,Equations!$G:$I,3,0)))</f>
        <v/>
      </c>
      <c r="BO668" s="10" t="str">
        <f>IF($AE668="","",IF(OR($V668&lt;2.7,$V668&gt;90),"Age OOR",BM668+1.6449*VLOOKUP(BM$14&amp;"-rse-"&amp;$J668,Equations!$G:$I,3,0)))</f>
        <v/>
      </c>
      <c r="BP668" s="10" t="str">
        <f t="shared" si="268"/>
        <v/>
      </c>
      <c r="BQ668" s="10" t="str">
        <f>IF($AE668="","",IF(OR($V668&lt;2.7,$V668&gt;90),"Age OOR",($AE668-BM668)/VLOOKUP(BM$14&amp;"-rse-"&amp;$J668,Equations!$G:$I,3,0)))</f>
        <v/>
      </c>
      <c r="BR668" s="10" t="str">
        <f>IF($AF668="","",IF(OR($V668&lt;2.7,$V668&gt;90),"Age OOR",VLOOKUP(BR$14&amp;"-int-"&amp;$K668,Equations!$G:$I,3,0)+VLOOKUP(BR$14&amp;"-sexo-"&amp;$K668,Equations!$G:$I,3,0)*$U668+VLOOKUP(BR$14&amp;"-edad-"&amp;$K668,Equations!$G:$I,3,0)*$V668+VLOOKUP(BR$14&amp;"-est-"&amp;$K668,Equations!$G:$I,3,0)*(1/$W668)+VLOOKUP(BR$14&amp;"-imc-"&amp;$K668,Equations!$G:$I,3,0)*(1/$Q668)))</f>
        <v/>
      </c>
      <c r="BS668" s="10" t="str">
        <f>IF($AF668="","",IF(OR($V668&lt;2.7,$V668&gt;90),"Age OOR",BR668-1.6449*VLOOKUP(BR$14&amp;"-rse-"&amp;$K668,Equations!$G:$I,3,0)))</f>
        <v/>
      </c>
      <c r="BT668" s="10" t="str">
        <f>IF($AF668="","",IF(OR($V668&lt;2.7,$V668&gt;90),"Age OOR",BR668+1.6449*VLOOKUP(BR$14&amp;"-rse-"&amp;$K668,Equations!$G:$I,3,0)))</f>
        <v/>
      </c>
      <c r="BU668" s="10" t="str">
        <f t="shared" si="269"/>
        <v/>
      </c>
      <c r="BV668" s="10" t="str">
        <f>IF($AF668="","",IF(OR($V668&lt;2.7,$V668&gt;90),"Age OOR",($AF668-BR668)/VLOOKUP(BR$14&amp;"-rse-"&amp;$K668,Equations!$G:$I,3,0)))</f>
        <v/>
      </c>
      <c r="BW668" s="10" t="str">
        <f>IF($AG668="","",IF(OR($V668&lt;2.7,$V668&gt;90),"Age OOR",VLOOKUP(BW$14&amp;"-int-"&amp;$L668,Equations!$G:$I,3,0)+VLOOKUP(BW$14&amp;"-sexo-"&amp;$L668,Equations!$G:$I,3,0)*$U668+VLOOKUP(BW$14&amp;"-edad-"&amp;$L668,Equations!$G:$I,3,0)*$V668+VLOOKUP(BW$14&amp;"-est-"&amp;$L668,Equations!$G:$I,3,0)*(1/$W668)+VLOOKUP(BW$14&amp;"-imc-"&amp;$L668,Equations!$G:$I,3,0)*(1/$Q668)))</f>
        <v/>
      </c>
      <c r="BX668" s="10" t="str">
        <f>IF($AG668="","",IF(OR($V668&lt;2.7,$V668&gt;90),"Age OOR",BW668-1.6449*VLOOKUP(BW$14&amp;"-rse-"&amp;$L668,Equations!$G:$I,3,0)))</f>
        <v/>
      </c>
      <c r="BY668" s="10" t="str">
        <f>IF($AG668="","",IF(OR($V668&lt;2.7,$V668&gt;90),"Age OOR",BW668+1.6449*VLOOKUP(BW$14&amp;"-rse-"&amp;$L668,Equations!$G:$I,3,0)))</f>
        <v/>
      </c>
      <c r="BZ668" s="10" t="str">
        <f t="shared" si="270"/>
        <v/>
      </c>
      <c r="CA668" s="10" t="str">
        <f>IF($AG668="","",IF(OR($V668&lt;2.7,$V668&gt;90),"Age OOR",($AG668-BW668)/VLOOKUP(BW$14&amp;"-rse-"&amp;$L668,Equations!$G:$I,3,0)))</f>
        <v/>
      </c>
      <c r="CB668" s="10" t="str">
        <f>IF($AH668="","",IF(OR($V668&lt;2.7,$V668&gt;90),"Age OOR",VLOOKUP(CB$14&amp;"-int-"&amp;$M668,Equations!$G:$I,3,0)+VLOOKUP(CB$14&amp;"-sexo-"&amp;$M668,Equations!$G:$I,3,0)*$U668+VLOOKUP(CB$14&amp;"-edad-"&amp;$M668,Equations!$G:$I,3,0)*$V668+VLOOKUP(CB$14&amp;"-est-"&amp;$M668,Equations!$G:$I,3,0)*(1/$W668)+VLOOKUP(CB$14&amp;"-imc-"&amp;$M668,Equations!$G:$I,3,0)*(1/$Q668)))</f>
        <v/>
      </c>
      <c r="CC668" s="10" t="str">
        <f>IF($AH668="","",IF(OR($V668&lt;2.7,$V668&gt;90),"Age OOR",CB668-1.6449*VLOOKUP(CB$14&amp;"-rse-"&amp;$M668,Equations!$G:$I,3,0)))</f>
        <v/>
      </c>
      <c r="CD668" s="10" t="str">
        <f>IF($AH668="","",IF(OR($V668&lt;2.7,$V668&gt;90),"Age OOR",CB668+1.6449*VLOOKUP(CB$14&amp;"-rse-"&amp;$M668,Equations!$G:$I,3,0)))</f>
        <v/>
      </c>
      <c r="CE668" s="10" t="str">
        <f t="shared" si="271"/>
        <v/>
      </c>
      <c r="CF668" s="10" t="str">
        <f>IF($AH668="","",IF(OR($V668&lt;2.7,$V668&gt;90),"Age OOR",($AH668-CB668)/VLOOKUP(CB$14&amp;"-rse-"&amp;$M668,Equations!$G:$I,3,0)))</f>
        <v/>
      </c>
      <c r="CG668" s="10" t="str">
        <f>IF($AI668="","",IF(OR($V668&lt;2.7,$V668&gt;90),"Age OOR",VLOOKUP(CG$14&amp;"-int-"&amp;$N668,Equations!$G:$I,3,0)+VLOOKUP(CG$14&amp;"-sexo-"&amp;$N668,Equations!$G:$I,3,0)*$U668+VLOOKUP(CG$14&amp;"-edad-"&amp;$N668,Equations!$G:$I,3,0)*$V668+VLOOKUP(CG$14&amp;"-est-"&amp;$N668,Equations!$G:$I,3,0)*(1/$W668)+VLOOKUP(CG$14&amp;"-imc-"&amp;$N668,Equations!$G:$I,3,0)*(1/$Q668)))</f>
        <v/>
      </c>
      <c r="CH668" s="10" t="str">
        <f>IF($AI668="","",IF(OR($V668&lt;2.7,$V668&gt;90),"Age OOR",CG668-1.6449*VLOOKUP(CG$14&amp;"-rse-"&amp;$N668,Equations!$G:$I,3,0)))</f>
        <v/>
      </c>
      <c r="CI668" s="10" t="str">
        <f>IF($AI668="","",IF(OR($V668&lt;2.7,$V668&gt;90),"Age OOR",CG668+1.6449*VLOOKUP(CG$14&amp;"-rse-"&amp;$N668,Equations!$G:$I,3,0)))</f>
        <v/>
      </c>
      <c r="CJ668" s="10" t="str">
        <f t="shared" si="272"/>
        <v/>
      </c>
      <c r="CK668" s="10" t="str">
        <f>IF($AI668="","",IF(OR($V668&lt;2.7,$V668&gt;90),"Age OOR",($AI668-CG668)/VLOOKUP(CG$14&amp;"-rse-"&amp;$N668,Equations!$G:$I,3,0)))</f>
        <v/>
      </c>
      <c r="CL668" s="10" t="str">
        <f>IF($AJ668="","",IF(OR($V668&lt;2.7,$V668&gt;90),"Age OOR",VLOOKUP(CL$14&amp;"-int-"&amp;$O668,Equations!$G:$I,3,0)+VLOOKUP(CL$14&amp;"-sexo-"&amp;$O668,Equations!$G:$I,3,0)*$U668+VLOOKUP(CL$14&amp;"-edad-"&amp;$O668,Equations!$G:$I,3,0)*$V668+VLOOKUP(CL$14&amp;"-est-"&amp;$O668,Equations!$G:$I,3,0)*(1/$W668)+VLOOKUP(CL$14&amp;"-imc-"&amp;$O668,Equations!$G:$I,3,0)*(1/$Q668)))</f>
        <v/>
      </c>
      <c r="CM668" s="10" t="str">
        <f>IF($AJ668="","",IF(OR($V668&lt;2.7,$V668&gt;90),"Age OOR",CL668-1.6449*VLOOKUP(CL$14&amp;"-rse-"&amp;$O668,Equations!$G:$I,3,0)))</f>
        <v/>
      </c>
      <c r="CN668" s="10" t="str">
        <f>IF($AJ668="","",IF(OR($V668&lt;2.7,$V668&gt;90),"Age OOR",CL668+1.6449*VLOOKUP(CL$14&amp;"-rse-"&amp;$O668,Equations!$G:$I,3,0)))</f>
        <v/>
      </c>
      <c r="CO668" s="10" t="str">
        <f t="shared" si="273"/>
        <v/>
      </c>
      <c r="CP668" s="10" t="str">
        <f>IF($AJ668="","",IF(OR($V668&lt;2.7,$V668&gt;90),"Age OOR",($AJ668-CL668)/VLOOKUP(CL$14&amp;"-rse-"&amp;$O668,Equations!$G:$I,3,0)))</f>
        <v/>
      </c>
      <c r="CQ668" s="10" t="str">
        <f>IF($AK668="","",IF(OR($V668&lt;2.7,$V668&gt;90),"Age OOR",EXP(VLOOKUP(CQ$14&amp;"-int-"&amp;$P668,Equations!$G:$I,3,0)+VLOOKUP(CQ$14&amp;"-sexo-"&amp;$P668,Equations!$G:$I,3,0)*$U668+VLOOKUP(CQ$14&amp;"-edad-"&amp;$P668,Equations!$G:$I,3,0)*$V668+VLOOKUP(CQ$14&amp;"-est-"&amp;$P668,Equations!$G:$I,3,0)*(1/$W668)+VLOOKUP(CQ$14&amp;"-imc-"&amp;$P668,Equations!$G:$I,3,0)*(1/$Q668))))</f>
        <v/>
      </c>
      <c r="CR668" s="10" t="str">
        <f>IF($AK668="","",IF(OR($V668&lt;2.7,$V668&gt;90),"Age OOR",EXP(LN(CQ668)-1.6449*VLOOKUP(CQ$14&amp;"-rse-"&amp;$P668,Equations!$G:$I,3,0))))</f>
        <v/>
      </c>
      <c r="CS668" s="10" t="str">
        <f>IF($AK668="","",IF(OR($V668&lt;2.7,$V668&gt;90),"Age OOR",EXP(LN(CQ668)+1.6449*VLOOKUP(CQ$14&amp;"-rse-"&amp;$P668,Equations!$G:$I,3,0))))</f>
        <v/>
      </c>
      <c r="CT668" s="10" t="str">
        <f t="shared" si="274"/>
        <v/>
      </c>
      <c r="CU668" s="10" t="str">
        <f>IF($AK668="","",IF(OR($V668&lt;2.7,$V668&gt;90),"Age OOR",(LN($AK668)-LN(CQ668))/VLOOKUP(CQ$14&amp;"-rse-"&amp;$P668,Equations!$G:$I,3,0)))</f>
        <v/>
      </c>
      <c r="CV668" s="47"/>
    </row>
    <row r="669" spans="5:116" x14ac:dyDescent="0.2">
      <c r="E669" s="23" t="str">
        <f t="shared" si="250"/>
        <v>Age out of range</v>
      </c>
      <c r="F669" s="23" t="str">
        <f t="shared" si="251"/>
        <v>Age out of range</v>
      </c>
      <c r="G669" s="23" t="str">
        <f t="shared" si="252"/>
        <v>Age out of range</v>
      </c>
      <c r="H669" s="23" t="str">
        <f t="shared" si="253"/>
        <v>Age out of range</v>
      </c>
      <c r="I669" s="23" t="str">
        <f t="shared" si="254"/>
        <v>Age out of range</v>
      </c>
      <c r="J669" s="23" t="str">
        <f t="shared" si="255"/>
        <v>Age out of range</v>
      </c>
      <c r="K669" s="23" t="str">
        <f t="shared" si="256"/>
        <v>Age out of range</v>
      </c>
      <c r="L669" s="23" t="str">
        <f t="shared" si="257"/>
        <v>Age out of range</v>
      </c>
      <c r="M669" s="23" t="str">
        <f t="shared" si="258"/>
        <v>Age out of range</v>
      </c>
      <c r="N669" s="23" t="str">
        <f t="shared" si="259"/>
        <v>Age out of range</v>
      </c>
      <c r="O669" s="23" t="str">
        <f t="shared" si="260"/>
        <v>Age out of range</v>
      </c>
      <c r="P669" s="23" t="str">
        <f t="shared" si="261"/>
        <v>Age out of range</v>
      </c>
      <c r="Q669" s="23" t="e">
        <f t="shared" si="262"/>
        <v>#DIV/0!</v>
      </c>
      <c r="R669" s="17"/>
      <c r="S669" s="23">
        <v>653</v>
      </c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7"/>
      <c r="AM669" s="47"/>
      <c r="AN669" s="10" t="str">
        <f>IF($Z669="","",IF(OR($V669&lt;2.7,$V669&gt;90),"Age OOR",VLOOKUP(AN$14&amp;"-int-"&amp;$E669,Equations!$G:$I,3,0)+VLOOKUP(AN$14&amp;"-sexo-"&amp;$E669,Equations!$G:$I,3,0)*$U669+VLOOKUP(AN$14&amp;"-edad-"&amp;$E669,Equations!$G:$I,3,0)*$V669+VLOOKUP(AN$14&amp;"-est-"&amp;$E669,Equations!$G:$I,3,0)*(1/$W669)+VLOOKUP(AN$14&amp;"-imc-"&amp;$E669,Equations!$G:$I,3,0)*(1/$Q669)))</f>
        <v/>
      </c>
      <c r="AO669" s="10" t="str">
        <f>IF($Z669="","",IF(OR($V669&lt;2.7,$V669&gt;90),"Age OOR",AN669-1.6449*VLOOKUP(AN$14&amp;"-rse-"&amp;$E669,Equations!$G:$I,3,0)))</f>
        <v/>
      </c>
      <c r="AP669" s="10" t="str">
        <f>IF($Z669="","",IF(OR($V669&lt;2.7,$V669&gt;90),"Age OOR",AN669+1.6449*VLOOKUP(AN$14&amp;"-rse-"&amp;$E669,Equations!$G:$I,3,0)))</f>
        <v/>
      </c>
      <c r="AQ669" s="10" t="str">
        <f t="shared" si="263"/>
        <v/>
      </c>
      <c r="AR669" s="10" t="str">
        <f>IF($Z669="","",IF(OR($V669&lt;2.7,$V669&gt;90),"Age OOR",($Z669-AN669)/VLOOKUP(AN$14&amp;"-rse-"&amp;$E669,Equations!$G:$I,3,0)))</f>
        <v/>
      </c>
      <c r="AS669" s="10" t="str">
        <f>IF($AA669="","",IF(OR($V669&lt;2.7,$V669&gt;90),"Age OOR",VLOOKUP(AS$14&amp;"-int-"&amp;$F669,Equations!$G:$I,3,0)+VLOOKUP(AS$14&amp;"-sexo-"&amp;$F669,Equations!$G:$I,3,0)*$U669+VLOOKUP(AS$14&amp;"-edad-"&amp;$F669,Equations!$G:$I,3,0)*$V669+VLOOKUP(AS$14&amp;"-est-"&amp;$F669,Equations!$G:$I,3,0)*(1/$W669)+VLOOKUP(AS$14&amp;"-imc-"&amp;$F669,Equations!$G:$I,3,0)*(1/$Q669)))</f>
        <v/>
      </c>
      <c r="AT669" s="10" t="str">
        <f>IF($AA669="","",IF(OR($V669&lt;2.7,$V669&gt;90),"Age OOR",AS669-1.6449*VLOOKUP(AS$14&amp;"-rse-"&amp;$F669,Equations!$G:$I,3,0)))</f>
        <v/>
      </c>
      <c r="AU669" s="10" t="str">
        <f>IF($AA669="","",IF(OR($V669&lt;2.7,$V669&gt;90),"Age OOR",AS669+1.6449*VLOOKUP(AS$14&amp;"-rse-"&amp;$F669,Equations!$G:$I,3,0)))</f>
        <v/>
      </c>
      <c r="AV669" s="10" t="str">
        <f t="shared" si="264"/>
        <v/>
      </c>
      <c r="AW669" s="10" t="str">
        <f>IF($AA669="","",IF(OR($V669&lt;2.7,$V669&gt;90),"Age OOR",($AA669-AS669)/VLOOKUP(AS$14&amp;"-rse-"&amp;$F669,Equations!$G:$I,3,0)))</f>
        <v/>
      </c>
      <c r="AX669" s="10" t="str">
        <f>IF($AB669="","",IF(OR($V669&lt;2.7,$V669&gt;90),"Age OOR",VLOOKUP(AX$14&amp;"-int-"&amp;$G669,Equations!$G:$I,3,0)+VLOOKUP(AX$14&amp;"-sexo-"&amp;$G669,Equations!$G:$I,3,0)*$U669+VLOOKUP(AX$14&amp;"-edad-"&amp;$G669,Equations!$G:$I,3,0)*$V669+VLOOKUP(AX$14&amp;"-est-"&amp;$G669,Equations!$G:$I,3,0)*(1/$W669)+VLOOKUP(AX$14&amp;"-imc-"&amp;$G669,Equations!$G:$I,3,0)*(1/$Q669)))</f>
        <v/>
      </c>
      <c r="AY669" s="10" t="str">
        <f>IF($AB669="","",IF(OR($V669&lt;2.7,$V669&gt;90),"Age OOR",AX669-1.6449*VLOOKUP(AX$14&amp;"-rse-"&amp;$G669,Equations!$G:$I,3,0)))</f>
        <v/>
      </c>
      <c r="AZ669" s="10" t="str">
        <f>IF($AB669="","",IF(OR($V669&lt;2.7,$V669&gt;90),"Age OOR",AX669+1.6449*VLOOKUP(AX$14&amp;"-rse-"&amp;$G669,Equations!$G:$I,3,0)))</f>
        <v/>
      </c>
      <c r="BA669" s="10" t="str">
        <f t="shared" si="265"/>
        <v/>
      </c>
      <c r="BB669" s="10" t="str">
        <f>IF($AB669="","",IF(OR($V669&lt;2.7,$V669&gt;90),"Age OOR",($AB669-AX669)/VLOOKUP(AX$14&amp;"-rse-"&amp;$G669,Equations!$G:$I,3,0)))</f>
        <v/>
      </c>
      <c r="BC669" s="10" t="str">
        <f>IF($AC669="","",IF(OR($V669&lt;2.7,$V669&gt;90),"Age OOR",VLOOKUP(BC$14&amp;"-int-"&amp;$H669,Equations!$G:$I,3,0)+VLOOKUP(BC$14&amp;"-sexo-"&amp;$H669,Equations!$G:$I,3,0)*$U669+VLOOKUP(BC$14&amp;"-edad-"&amp;$H669,Equations!$G:$I,3,0)*$V669+VLOOKUP(BC$14&amp;"-est-"&amp;$H669,Equations!$G:$I,3,0)*(1/$W669)+VLOOKUP(BC$14&amp;"-imc-"&amp;$H669,Equations!$G:$I,3,0)*(1/$Q669)))</f>
        <v/>
      </c>
      <c r="BD669" s="10" t="str">
        <f>IF($AC669="","",IF(OR($V669&lt;2.7,$V669&gt;90),"Age OOR",BC669-1.6449*VLOOKUP(BC$14&amp;"-rse-"&amp;$H669,Equations!$G:$I,3,0)))</f>
        <v/>
      </c>
      <c r="BE669" s="10" t="str">
        <f>IF($AC669="","",IF(OR($V669&lt;2.7,$V669&gt;90),"Age OOR",BC669+1.6449*VLOOKUP(BC$14&amp;"-rse-"&amp;$H669,Equations!$G:$I,3,0)))</f>
        <v/>
      </c>
      <c r="BF669" s="10" t="str">
        <f t="shared" si="266"/>
        <v/>
      </c>
      <c r="BG669" s="10" t="str">
        <f>IF($AC669="","",IF(OR($V669&lt;2.7,$V669&gt;90),"Age OOR",($AC669-BC669)/VLOOKUP(BC$14&amp;"-rse-"&amp;$H669,Equations!$G:$I,3,0)))</f>
        <v/>
      </c>
      <c r="BH669" s="10" t="str">
        <f>IF($AD669="","",IF(OR($V669&lt;2.7,$V669&gt;90),"Age OOR",VLOOKUP(BH$14&amp;"-int-"&amp;$I669,Equations!$G:$I,3,0)+VLOOKUP(BH$14&amp;"-sexo-"&amp;$I669,Equations!$G:$I,3,0)*$U669+VLOOKUP(BH$14&amp;"-edad-"&amp;$I669,Equations!$G:$I,3,0)*$V669+VLOOKUP(BH$14&amp;"-est-"&amp;$I669,Equations!$G:$I,3,0)*(1/$W669)+VLOOKUP(BH$14&amp;"-imc-"&amp;$I669,Equations!$G:$I,3,0)*(1/$Q669)))</f>
        <v/>
      </c>
      <c r="BI669" s="10" t="str">
        <f>IF($AD669="","",IF(OR($V669&lt;2.7,$V669&gt;90),"Age OOR",BH669-1.6449*VLOOKUP(BH$14&amp;"-rse-"&amp;$I669,Equations!$G:$I,3,0)))</f>
        <v/>
      </c>
      <c r="BJ669" s="10" t="str">
        <f>IF($AD669="","",IF(OR($V669&lt;2.7,$V669&gt;90),"Age OOR",BH669+1.6449*VLOOKUP(BH$14&amp;"-rse-"&amp;$I669,Equations!$G:$I,3,0)))</f>
        <v/>
      </c>
      <c r="BK669" s="10" t="str">
        <f t="shared" si="267"/>
        <v/>
      </c>
      <c r="BL669" s="10" t="str">
        <f>IF($AD669="","",IF(OR($V669&lt;2.7,$V669&gt;90),"Age OOR",($AD669-BH669)/VLOOKUP(BH$14&amp;"-rse-"&amp;$I669,Equations!$G:$I,3,0)))</f>
        <v/>
      </c>
      <c r="BM669" s="10" t="str">
        <f>IF($AE669="","",IF(OR($V669&lt;2.7,$V669&gt;90),"Age OOR",VLOOKUP(BM$14&amp;"-int-"&amp;$J669,Equations!$G:$I,3,0)+VLOOKUP(BM$14&amp;"-sexo-"&amp;$J669,Equations!$G:$I,3,0)*$U669+VLOOKUP(BM$14&amp;"-edad-"&amp;$J669,Equations!$G:$I,3,0)*$V669+VLOOKUP(BM$14&amp;"-est-"&amp;$J669,Equations!$G:$I,3,0)*(1/$W669)+VLOOKUP(BM$14&amp;"-imc-"&amp;$J669,Equations!$G:$I,3,0)*(1/$Q669)))</f>
        <v/>
      </c>
      <c r="BN669" s="10" t="str">
        <f>IF($AE669="","",IF(OR($V669&lt;2.7,$V669&gt;90),"Age OOR",BM669-1.6449*VLOOKUP(BM$14&amp;"-rse-"&amp;$J669,Equations!$G:$I,3,0)))</f>
        <v/>
      </c>
      <c r="BO669" s="10" t="str">
        <f>IF($AE669="","",IF(OR($V669&lt;2.7,$V669&gt;90),"Age OOR",BM669+1.6449*VLOOKUP(BM$14&amp;"-rse-"&amp;$J669,Equations!$G:$I,3,0)))</f>
        <v/>
      </c>
      <c r="BP669" s="10" t="str">
        <f t="shared" si="268"/>
        <v/>
      </c>
      <c r="BQ669" s="10" t="str">
        <f>IF($AE669="","",IF(OR($V669&lt;2.7,$V669&gt;90),"Age OOR",($AE669-BM669)/VLOOKUP(BM$14&amp;"-rse-"&amp;$J669,Equations!$G:$I,3,0)))</f>
        <v/>
      </c>
      <c r="BR669" s="10" t="str">
        <f>IF($AF669="","",IF(OR($V669&lt;2.7,$V669&gt;90),"Age OOR",VLOOKUP(BR$14&amp;"-int-"&amp;$K669,Equations!$G:$I,3,0)+VLOOKUP(BR$14&amp;"-sexo-"&amp;$K669,Equations!$G:$I,3,0)*$U669+VLOOKUP(BR$14&amp;"-edad-"&amp;$K669,Equations!$G:$I,3,0)*$V669+VLOOKUP(BR$14&amp;"-est-"&amp;$K669,Equations!$G:$I,3,0)*(1/$W669)+VLOOKUP(BR$14&amp;"-imc-"&amp;$K669,Equations!$G:$I,3,0)*(1/$Q669)))</f>
        <v/>
      </c>
      <c r="BS669" s="10" t="str">
        <f>IF($AF669="","",IF(OR($V669&lt;2.7,$V669&gt;90),"Age OOR",BR669-1.6449*VLOOKUP(BR$14&amp;"-rse-"&amp;$K669,Equations!$G:$I,3,0)))</f>
        <v/>
      </c>
      <c r="BT669" s="10" t="str">
        <f>IF($AF669="","",IF(OR($V669&lt;2.7,$V669&gt;90),"Age OOR",BR669+1.6449*VLOOKUP(BR$14&amp;"-rse-"&amp;$K669,Equations!$G:$I,3,0)))</f>
        <v/>
      </c>
      <c r="BU669" s="10" t="str">
        <f t="shared" si="269"/>
        <v/>
      </c>
      <c r="BV669" s="10" t="str">
        <f>IF($AF669="","",IF(OR($V669&lt;2.7,$V669&gt;90),"Age OOR",($AF669-BR669)/VLOOKUP(BR$14&amp;"-rse-"&amp;$K669,Equations!$G:$I,3,0)))</f>
        <v/>
      </c>
      <c r="BW669" s="10" t="str">
        <f>IF($AG669="","",IF(OR($V669&lt;2.7,$V669&gt;90),"Age OOR",VLOOKUP(BW$14&amp;"-int-"&amp;$L669,Equations!$G:$I,3,0)+VLOOKUP(BW$14&amp;"-sexo-"&amp;$L669,Equations!$G:$I,3,0)*$U669+VLOOKUP(BW$14&amp;"-edad-"&amp;$L669,Equations!$G:$I,3,0)*$V669+VLOOKUP(BW$14&amp;"-est-"&amp;$L669,Equations!$G:$I,3,0)*(1/$W669)+VLOOKUP(BW$14&amp;"-imc-"&amp;$L669,Equations!$G:$I,3,0)*(1/$Q669)))</f>
        <v/>
      </c>
      <c r="BX669" s="10" t="str">
        <f>IF($AG669="","",IF(OR($V669&lt;2.7,$V669&gt;90),"Age OOR",BW669-1.6449*VLOOKUP(BW$14&amp;"-rse-"&amp;$L669,Equations!$G:$I,3,0)))</f>
        <v/>
      </c>
      <c r="BY669" s="10" t="str">
        <f>IF($AG669="","",IF(OR($V669&lt;2.7,$V669&gt;90),"Age OOR",BW669+1.6449*VLOOKUP(BW$14&amp;"-rse-"&amp;$L669,Equations!$G:$I,3,0)))</f>
        <v/>
      </c>
      <c r="BZ669" s="10" t="str">
        <f t="shared" si="270"/>
        <v/>
      </c>
      <c r="CA669" s="10" t="str">
        <f>IF($AG669="","",IF(OR($V669&lt;2.7,$V669&gt;90),"Age OOR",($AG669-BW669)/VLOOKUP(BW$14&amp;"-rse-"&amp;$L669,Equations!$G:$I,3,0)))</f>
        <v/>
      </c>
      <c r="CB669" s="10" t="str">
        <f>IF($AH669="","",IF(OR($V669&lt;2.7,$V669&gt;90),"Age OOR",VLOOKUP(CB$14&amp;"-int-"&amp;$M669,Equations!$G:$I,3,0)+VLOOKUP(CB$14&amp;"-sexo-"&amp;$M669,Equations!$G:$I,3,0)*$U669+VLOOKUP(CB$14&amp;"-edad-"&amp;$M669,Equations!$G:$I,3,0)*$V669+VLOOKUP(CB$14&amp;"-est-"&amp;$M669,Equations!$G:$I,3,0)*(1/$W669)+VLOOKUP(CB$14&amp;"-imc-"&amp;$M669,Equations!$G:$I,3,0)*(1/$Q669)))</f>
        <v/>
      </c>
      <c r="CC669" s="10" t="str">
        <f>IF($AH669="","",IF(OR($V669&lt;2.7,$V669&gt;90),"Age OOR",CB669-1.6449*VLOOKUP(CB$14&amp;"-rse-"&amp;$M669,Equations!$G:$I,3,0)))</f>
        <v/>
      </c>
      <c r="CD669" s="10" t="str">
        <f>IF($AH669="","",IF(OR($V669&lt;2.7,$V669&gt;90),"Age OOR",CB669+1.6449*VLOOKUP(CB$14&amp;"-rse-"&amp;$M669,Equations!$G:$I,3,0)))</f>
        <v/>
      </c>
      <c r="CE669" s="10" t="str">
        <f t="shared" si="271"/>
        <v/>
      </c>
      <c r="CF669" s="10" t="str">
        <f>IF($AH669="","",IF(OR($V669&lt;2.7,$V669&gt;90),"Age OOR",($AH669-CB669)/VLOOKUP(CB$14&amp;"-rse-"&amp;$M669,Equations!$G:$I,3,0)))</f>
        <v/>
      </c>
      <c r="CG669" s="10" t="str">
        <f>IF($AI669="","",IF(OR($V669&lt;2.7,$V669&gt;90),"Age OOR",VLOOKUP(CG$14&amp;"-int-"&amp;$N669,Equations!$G:$I,3,0)+VLOOKUP(CG$14&amp;"-sexo-"&amp;$N669,Equations!$G:$I,3,0)*$U669+VLOOKUP(CG$14&amp;"-edad-"&amp;$N669,Equations!$G:$I,3,0)*$V669+VLOOKUP(CG$14&amp;"-est-"&amp;$N669,Equations!$G:$I,3,0)*(1/$W669)+VLOOKUP(CG$14&amp;"-imc-"&amp;$N669,Equations!$G:$I,3,0)*(1/$Q669)))</f>
        <v/>
      </c>
      <c r="CH669" s="10" t="str">
        <f>IF($AI669="","",IF(OR($V669&lt;2.7,$V669&gt;90),"Age OOR",CG669-1.6449*VLOOKUP(CG$14&amp;"-rse-"&amp;$N669,Equations!$G:$I,3,0)))</f>
        <v/>
      </c>
      <c r="CI669" s="10" t="str">
        <f>IF($AI669="","",IF(OR($V669&lt;2.7,$V669&gt;90),"Age OOR",CG669+1.6449*VLOOKUP(CG$14&amp;"-rse-"&amp;$N669,Equations!$G:$I,3,0)))</f>
        <v/>
      </c>
      <c r="CJ669" s="10" t="str">
        <f t="shared" si="272"/>
        <v/>
      </c>
      <c r="CK669" s="10" t="str">
        <f>IF($AI669="","",IF(OR($V669&lt;2.7,$V669&gt;90),"Age OOR",($AI669-CG669)/VLOOKUP(CG$14&amp;"-rse-"&amp;$N669,Equations!$G:$I,3,0)))</f>
        <v/>
      </c>
      <c r="CL669" s="10" t="str">
        <f>IF($AJ669="","",IF(OR($V669&lt;2.7,$V669&gt;90),"Age OOR",VLOOKUP(CL$14&amp;"-int-"&amp;$O669,Equations!$G:$I,3,0)+VLOOKUP(CL$14&amp;"-sexo-"&amp;$O669,Equations!$G:$I,3,0)*$U669+VLOOKUP(CL$14&amp;"-edad-"&amp;$O669,Equations!$G:$I,3,0)*$V669+VLOOKUP(CL$14&amp;"-est-"&amp;$O669,Equations!$G:$I,3,0)*(1/$W669)+VLOOKUP(CL$14&amp;"-imc-"&amp;$O669,Equations!$G:$I,3,0)*(1/$Q669)))</f>
        <v/>
      </c>
      <c r="CM669" s="10" t="str">
        <f>IF($AJ669="","",IF(OR($V669&lt;2.7,$V669&gt;90),"Age OOR",CL669-1.6449*VLOOKUP(CL$14&amp;"-rse-"&amp;$O669,Equations!$G:$I,3,0)))</f>
        <v/>
      </c>
      <c r="CN669" s="10" t="str">
        <f>IF($AJ669="","",IF(OR($V669&lt;2.7,$V669&gt;90),"Age OOR",CL669+1.6449*VLOOKUP(CL$14&amp;"-rse-"&amp;$O669,Equations!$G:$I,3,0)))</f>
        <v/>
      </c>
      <c r="CO669" s="10" t="str">
        <f t="shared" si="273"/>
        <v/>
      </c>
      <c r="CP669" s="10" t="str">
        <f>IF($AJ669="","",IF(OR($V669&lt;2.7,$V669&gt;90),"Age OOR",($AJ669-CL669)/VLOOKUP(CL$14&amp;"-rse-"&amp;$O669,Equations!$G:$I,3,0)))</f>
        <v/>
      </c>
      <c r="CQ669" s="10" t="str">
        <f>IF($AK669="","",IF(OR($V669&lt;2.7,$V669&gt;90),"Age OOR",EXP(VLOOKUP(CQ$14&amp;"-int-"&amp;$P669,Equations!$G:$I,3,0)+VLOOKUP(CQ$14&amp;"-sexo-"&amp;$P669,Equations!$G:$I,3,0)*$U669+VLOOKUP(CQ$14&amp;"-edad-"&amp;$P669,Equations!$G:$I,3,0)*$V669+VLOOKUP(CQ$14&amp;"-est-"&amp;$P669,Equations!$G:$I,3,0)*(1/$W669)+VLOOKUP(CQ$14&amp;"-imc-"&amp;$P669,Equations!$G:$I,3,0)*(1/$Q669))))</f>
        <v/>
      </c>
      <c r="CR669" s="10" t="str">
        <f>IF($AK669="","",IF(OR($V669&lt;2.7,$V669&gt;90),"Age OOR",EXP(LN(CQ669)-1.6449*VLOOKUP(CQ$14&amp;"-rse-"&amp;$P669,Equations!$G:$I,3,0))))</f>
        <v/>
      </c>
      <c r="CS669" s="10" t="str">
        <f>IF($AK669="","",IF(OR($V669&lt;2.7,$V669&gt;90),"Age OOR",EXP(LN(CQ669)+1.6449*VLOOKUP(CQ$14&amp;"-rse-"&amp;$P669,Equations!$G:$I,3,0))))</f>
        <v/>
      </c>
      <c r="CT669" s="10" t="str">
        <f t="shared" si="274"/>
        <v/>
      </c>
      <c r="CU669" s="10" t="str">
        <f>IF($AK669="","",IF(OR($V669&lt;2.7,$V669&gt;90),"Age OOR",(LN($AK669)-LN(CQ669))/VLOOKUP(CQ$14&amp;"-rse-"&amp;$P669,Equations!$G:$I,3,0)))</f>
        <v/>
      </c>
      <c r="CV669" s="47"/>
    </row>
    <row r="670" spans="5:116" x14ac:dyDescent="0.2">
      <c r="E670" s="23" t="str">
        <f t="shared" si="250"/>
        <v>Age out of range</v>
      </c>
      <c r="F670" s="23" t="str">
        <f t="shared" si="251"/>
        <v>Age out of range</v>
      </c>
      <c r="G670" s="23" t="str">
        <f t="shared" si="252"/>
        <v>Age out of range</v>
      </c>
      <c r="H670" s="23" t="str">
        <f t="shared" si="253"/>
        <v>Age out of range</v>
      </c>
      <c r="I670" s="23" t="str">
        <f t="shared" si="254"/>
        <v>Age out of range</v>
      </c>
      <c r="J670" s="23" t="str">
        <f t="shared" si="255"/>
        <v>Age out of range</v>
      </c>
      <c r="K670" s="23" t="str">
        <f t="shared" si="256"/>
        <v>Age out of range</v>
      </c>
      <c r="L670" s="23" t="str">
        <f t="shared" si="257"/>
        <v>Age out of range</v>
      </c>
      <c r="M670" s="23" t="str">
        <f t="shared" si="258"/>
        <v>Age out of range</v>
      </c>
      <c r="N670" s="23" t="str">
        <f t="shared" si="259"/>
        <v>Age out of range</v>
      </c>
      <c r="O670" s="23" t="str">
        <f t="shared" si="260"/>
        <v>Age out of range</v>
      </c>
      <c r="P670" s="23" t="str">
        <f t="shared" si="261"/>
        <v>Age out of range</v>
      </c>
      <c r="Q670" s="23" t="e">
        <f t="shared" si="262"/>
        <v>#DIV/0!</v>
      </c>
      <c r="R670" s="17"/>
      <c r="S670" s="23">
        <v>654</v>
      </c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7"/>
      <c r="AM670" s="47"/>
      <c r="AN670" s="10" t="str">
        <f>IF($Z670="","",IF(OR($V670&lt;2.7,$V670&gt;90),"Age OOR",VLOOKUP(AN$14&amp;"-int-"&amp;$E670,Equations!$G:$I,3,0)+VLOOKUP(AN$14&amp;"-sexo-"&amp;$E670,Equations!$G:$I,3,0)*$U670+VLOOKUP(AN$14&amp;"-edad-"&amp;$E670,Equations!$G:$I,3,0)*$V670+VLOOKUP(AN$14&amp;"-est-"&amp;$E670,Equations!$G:$I,3,0)*(1/$W670)+VLOOKUP(AN$14&amp;"-imc-"&amp;$E670,Equations!$G:$I,3,0)*(1/$Q670)))</f>
        <v/>
      </c>
      <c r="AO670" s="10" t="str">
        <f>IF($Z670="","",IF(OR($V670&lt;2.7,$V670&gt;90),"Age OOR",AN670-1.6449*VLOOKUP(AN$14&amp;"-rse-"&amp;$E670,Equations!$G:$I,3,0)))</f>
        <v/>
      </c>
      <c r="AP670" s="10" t="str">
        <f>IF($Z670="","",IF(OR($V670&lt;2.7,$V670&gt;90),"Age OOR",AN670+1.6449*VLOOKUP(AN$14&amp;"-rse-"&amp;$E670,Equations!$G:$I,3,0)))</f>
        <v/>
      </c>
      <c r="AQ670" s="10" t="str">
        <f t="shared" si="263"/>
        <v/>
      </c>
      <c r="AR670" s="10" t="str">
        <f>IF($Z670="","",IF(OR($V670&lt;2.7,$V670&gt;90),"Age OOR",($Z670-AN670)/VLOOKUP(AN$14&amp;"-rse-"&amp;$E670,Equations!$G:$I,3,0)))</f>
        <v/>
      </c>
      <c r="AS670" s="10" t="str">
        <f>IF($AA670="","",IF(OR($V670&lt;2.7,$V670&gt;90),"Age OOR",VLOOKUP(AS$14&amp;"-int-"&amp;$F670,Equations!$G:$I,3,0)+VLOOKUP(AS$14&amp;"-sexo-"&amp;$F670,Equations!$G:$I,3,0)*$U670+VLOOKUP(AS$14&amp;"-edad-"&amp;$F670,Equations!$G:$I,3,0)*$V670+VLOOKUP(AS$14&amp;"-est-"&amp;$F670,Equations!$G:$I,3,0)*(1/$W670)+VLOOKUP(AS$14&amp;"-imc-"&amp;$F670,Equations!$G:$I,3,0)*(1/$Q670)))</f>
        <v/>
      </c>
      <c r="AT670" s="10" t="str">
        <f>IF($AA670="","",IF(OR($V670&lt;2.7,$V670&gt;90),"Age OOR",AS670-1.6449*VLOOKUP(AS$14&amp;"-rse-"&amp;$F670,Equations!$G:$I,3,0)))</f>
        <v/>
      </c>
      <c r="AU670" s="10" t="str">
        <f>IF($AA670="","",IF(OR($V670&lt;2.7,$V670&gt;90),"Age OOR",AS670+1.6449*VLOOKUP(AS$14&amp;"-rse-"&amp;$F670,Equations!$G:$I,3,0)))</f>
        <v/>
      </c>
      <c r="AV670" s="10" t="str">
        <f t="shared" si="264"/>
        <v/>
      </c>
      <c r="AW670" s="10" t="str">
        <f>IF($AA670="","",IF(OR($V670&lt;2.7,$V670&gt;90),"Age OOR",($AA670-AS670)/VLOOKUP(AS$14&amp;"-rse-"&amp;$F670,Equations!$G:$I,3,0)))</f>
        <v/>
      </c>
      <c r="AX670" s="10" t="str">
        <f>IF($AB670="","",IF(OR($V670&lt;2.7,$V670&gt;90),"Age OOR",VLOOKUP(AX$14&amp;"-int-"&amp;$G670,Equations!$G:$I,3,0)+VLOOKUP(AX$14&amp;"-sexo-"&amp;$G670,Equations!$G:$I,3,0)*$U670+VLOOKUP(AX$14&amp;"-edad-"&amp;$G670,Equations!$G:$I,3,0)*$V670+VLOOKUP(AX$14&amp;"-est-"&amp;$G670,Equations!$G:$I,3,0)*(1/$W670)+VLOOKUP(AX$14&amp;"-imc-"&amp;$G670,Equations!$G:$I,3,0)*(1/$Q670)))</f>
        <v/>
      </c>
      <c r="AY670" s="10" t="str">
        <f>IF($AB670="","",IF(OR($V670&lt;2.7,$V670&gt;90),"Age OOR",AX670-1.6449*VLOOKUP(AX$14&amp;"-rse-"&amp;$G670,Equations!$G:$I,3,0)))</f>
        <v/>
      </c>
      <c r="AZ670" s="10" t="str">
        <f>IF($AB670="","",IF(OR($V670&lt;2.7,$V670&gt;90),"Age OOR",AX670+1.6449*VLOOKUP(AX$14&amp;"-rse-"&amp;$G670,Equations!$G:$I,3,0)))</f>
        <v/>
      </c>
      <c r="BA670" s="10" t="str">
        <f t="shared" si="265"/>
        <v/>
      </c>
      <c r="BB670" s="10" t="str">
        <f>IF($AB670="","",IF(OR($V670&lt;2.7,$V670&gt;90),"Age OOR",($AB670-AX670)/VLOOKUP(AX$14&amp;"-rse-"&amp;$G670,Equations!$G:$I,3,0)))</f>
        <v/>
      </c>
      <c r="BC670" s="10" t="str">
        <f>IF($AC670="","",IF(OR($V670&lt;2.7,$V670&gt;90),"Age OOR",VLOOKUP(BC$14&amp;"-int-"&amp;$H670,Equations!$G:$I,3,0)+VLOOKUP(BC$14&amp;"-sexo-"&amp;$H670,Equations!$G:$I,3,0)*$U670+VLOOKUP(BC$14&amp;"-edad-"&amp;$H670,Equations!$G:$I,3,0)*$V670+VLOOKUP(BC$14&amp;"-est-"&amp;$H670,Equations!$G:$I,3,0)*(1/$W670)+VLOOKUP(BC$14&amp;"-imc-"&amp;$H670,Equations!$G:$I,3,0)*(1/$Q670)))</f>
        <v/>
      </c>
      <c r="BD670" s="10" t="str">
        <f>IF($AC670="","",IF(OR($V670&lt;2.7,$V670&gt;90),"Age OOR",BC670-1.6449*VLOOKUP(BC$14&amp;"-rse-"&amp;$H670,Equations!$G:$I,3,0)))</f>
        <v/>
      </c>
      <c r="BE670" s="10" t="str">
        <f>IF($AC670="","",IF(OR($V670&lt;2.7,$V670&gt;90),"Age OOR",BC670+1.6449*VLOOKUP(BC$14&amp;"-rse-"&amp;$H670,Equations!$G:$I,3,0)))</f>
        <v/>
      </c>
      <c r="BF670" s="10" t="str">
        <f t="shared" si="266"/>
        <v/>
      </c>
      <c r="BG670" s="10" t="str">
        <f>IF($AC670="","",IF(OR($V670&lt;2.7,$V670&gt;90),"Age OOR",($AC670-BC670)/VLOOKUP(BC$14&amp;"-rse-"&amp;$H670,Equations!$G:$I,3,0)))</f>
        <v/>
      </c>
      <c r="BH670" s="10" t="str">
        <f>IF($AD670="","",IF(OR($V670&lt;2.7,$V670&gt;90),"Age OOR",VLOOKUP(BH$14&amp;"-int-"&amp;$I670,Equations!$G:$I,3,0)+VLOOKUP(BH$14&amp;"-sexo-"&amp;$I670,Equations!$G:$I,3,0)*$U670+VLOOKUP(BH$14&amp;"-edad-"&amp;$I670,Equations!$G:$I,3,0)*$V670+VLOOKUP(BH$14&amp;"-est-"&amp;$I670,Equations!$G:$I,3,0)*(1/$W670)+VLOOKUP(BH$14&amp;"-imc-"&amp;$I670,Equations!$G:$I,3,0)*(1/$Q670)))</f>
        <v/>
      </c>
      <c r="BI670" s="10" t="str">
        <f>IF($AD670="","",IF(OR($V670&lt;2.7,$V670&gt;90),"Age OOR",BH670-1.6449*VLOOKUP(BH$14&amp;"-rse-"&amp;$I670,Equations!$G:$I,3,0)))</f>
        <v/>
      </c>
      <c r="BJ670" s="10" t="str">
        <f>IF($AD670="","",IF(OR($V670&lt;2.7,$V670&gt;90),"Age OOR",BH670+1.6449*VLOOKUP(BH$14&amp;"-rse-"&amp;$I670,Equations!$G:$I,3,0)))</f>
        <v/>
      </c>
      <c r="BK670" s="10" t="str">
        <f t="shared" si="267"/>
        <v/>
      </c>
      <c r="BL670" s="10" t="str">
        <f>IF($AD670="","",IF(OR($V670&lt;2.7,$V670&gt;90),"Age OOR",($AD670-BH670)/VLOOKUP(BH$14&amp;"-rse-"&amp;$I670,Equations!$G:$I,3,0)))</f>
        <v/>
      </c>
      <c r="BM670" s="10" t="str">
        <f>IF($AE670="","",IF(OR($V670&lt;2.7,$V670&gt;90),"Age OOR",VLOOKUP(BM$14&amp;"-int-"&amp;$J670,Equations!$G:$I,3,0)+VLOOKUP(BM$14&amp;"-sexo-"&amp;$J670,Equations!$G:$I,3,0)*$U670+VLOOKUP(BM$14&amp;"-edad-"&amp;$J670,Equations!$G:$I,3,0)*$V670+VLOOKUP(BM$14&amp;"-est-"&amp;$J670,Equations!$G:$I,3,0)*(1/$W670)+VLOOKUP(BM$14&amp;"-imc-"&amp;$J670,Equations!$G:$I,3,0)*(1/$Q670)))</f>
        <v/>
      </c>
      <c r="BN670" s="10" t="str">
        <f>IF($AE670="","",IF(OR($V670&lt;2.7,$V670&gt;90),"Age OOR",BM670-1.6449*VLOOKUP(BM$14&amp;"-rse-"&amp;$J670,Equations!$G:$I,3,0)))</f>
        <v/>
      </c>
      <c r="BO670" s="10" t="str">
        <f>IF($AE670="","",IF(OR($V670&lt;2.7,$V670&gt;90),"Age OOR",BM670+1.6449*VLOOKUP(BM$14&amp;"-rse-"&amp;$J670,Equations!$G:$I,3,0)))</f>
        <v/>
      </c>
      <c r="BP670" s="10" t="str">
        <f t="shared" si="268"/>
        <v/>
      </c>
      <c r="BQ670" s="10" t="str">
        <f>IF($AE670="","",IF(OR($V670&lt;2.7,$V670&gt;90),"Age OOR",($AE670-BM670)/VLOOKUP(BM$14&amp;"-rse-"&amp;$J670,Equations!$G:$I,3,0)))</f>
        <v/>
      </c>
      <c r="BR670" s="10" t="str">
        <f>IF($AF670="","",IF(OR($V670&lt;2.7,$V670&gt;90),"Age OOR",VLOOKUP(BR$14&amp;"-int-"&amp;$K670,Equations!$G:$I,3,0)+VLOOKUP(BR$14&amp;"-sexo-"&amp;$K670,Equations!$G:$I,3,0)*$U670+VLOOKUP(BR$14&amp;"-edad-"&amp;$K670,Equations!$G:$I,3,0)*$V670+VLOOKUP(BR$14&amp;"-est-"&amp;$K670,Equations!$G:$I,3,0)*(1/$W670)+VLOOKUP(BR$14&amp;"-imc-"&amp;$K670,Equations!$G:$I,3,0)*(1/$Q670)))</f>
        <v/>
      </c>
      <c r="BS670" s="10" t="str">
        <f>IF($AF670="","",IF(OR($V670&lt;2.7,$V670&gt;90),"Age OOR",BR670-1.6449*VLOOKUP(BR$14&amp;"-rse-"&amp;$K670,Equations!$G:$I,3,0)))</f>
        <v/>
      </c>
      <c r="BT670" s="10" t="str">
        <f>IF($AF670="","",IF(OR($V670&lt;2.7,$V670&gt;90),"Age OOR",BR670+1.6449*VLOOKUP(BR$14&amp;"-rse-"&amp;$K670,Equations!$G:$I,3,0)))</f>
        <v/>
      </c>
      <c r="BU670" s="10" t="str">
        <f t="shared" si="269"/>
        <v/>
      </c>
      <c r="BV670" s="10" t="str">
        <f>IF($AF670="","",IF(OR($V670&lt;2.7,$V670&gt;90),"Age OOR",($AF670-BR670)/VLOOKUP(BR$14&amp;"-rse-"&amp;$K670,Equations!$G:$I,3,0)))</f>
        <v/>
      </c>
      <c r="BW670" s="10" t="str">
        <f>IF($AG670="","",IF(OR($V670&lt;2.7,$V670&gt;90),"Age OOR",VLOOKUP(BW$14&amp;"-int-"&amp;$L670,Equations!$G:$I,3,0)+VLOOKUP(BW$14&amp;"-sexo-"&amp;$L670,Equations!$G:$I,3,0)*$U670+VLOOKUP(BW$14&amp;"-edad-"&amp;$L670,Equations!$G:$I,3,0)*$V670+VLOOKUP(BW$14&amp;"-est-"&amp;$L670,Equations!$G:$I,3,0)*(1/$W670)+VLOOKUP(BW$14&amp;"-imc-"&amp;$L670,Equations!$G:$I,3,0)*(1/$Q670)))</f>
        <v/>
      </c>
      <c r="BX670" s="10" t="str">
        <f>IF($AG670="","",IF(OR($V670&lt;2.7,$V670&gt;90),"Age OOR",BW670-1.6449*VLOOKUP(BW$14&amp;"-rse-"&amp;$L670,Equations!$G:$I,3,0)))</f>
        <v/>
      </c>
      <c r="BY670" s="10" t="str">
        <f>IF($AG670="","",IF(OR($V670&lt;2.7,$V670&gt;90),"Age OOR",BW670+1.6449*VLOOKUP(BW$14&amp;"-rse-"&amp;$L670,Equations!$G:$I,3,0)))</f>
        <v/>
      </c>
      <c r="BZ670" s="10" t="str">
        <f t="shared" si="270"/>
        <v/>
      </c>
      <c r="CA670" s="10" t="str">
        <f>IF($AG670="","",IF(OR($V670&lt;2.7,$V670&gt;90),"Age OOR",($AG670-BW670)/VLOOKUP(BW$14&amp;"-rse-"&amp;$L670,Equations!$G:$I,3,0)))</f>
        <v/>
      </c>
      <c r="CB670" s="10" t="str">
        <f>IF($AH670="","",IF(OR($V670&lt;2.7,$V670&gt;90),"Age OOR",VLOOKUP(CB$14&amp;"-int-"&amp;$M670,Equations!$G:$I,3,0)+VLOOKUP(CB$14&amp;"-sexo-"&amp;$M670,Equations!$G:$I,3,0)*$U670+VLOOKUP(CB$14&amp;"-edad-"&amp;$M670,Equations!$G:$I,3,0)*$V670+VLOOKUP(CB$14&amp;"-est-"&amp;$M670,Equations!$G:$I,3,0)*(1/$W670)+VLOOKUP(CB$14&amp;"-imc-"&amp;$M670,Equations!$G:$I,3,0)*(1/$Q670)))</f>
        <v/>
      </c>
      <c r="CC670" s="10" t="str">
        <f>IF($AH670="","",IF(OR($V670&lt;2.7,$V670&gt;90),"Age OOR",CB670-1.6449*VLOOKUP(CB$14&amp;"-rse-"&amp;$M670,Equations!$G:$I,3,0)))</f>
        <v/>
      </c>
      <c r="CD670" s="10" t="str">
        <f>IF($AH670="","",IF(OR($V670&lt;2.7,$V670&gt;90),"Age OOR",CB670+1.6449*VLOOKUP(CB$14&amp;"-rse-"&amp;$M670,Equations!$G:$I,3,0)))</f>
        <v/>
      </c>
      <c r="CE670" s="10" t="str">
        <f t="shared" si="271"/>
        <v/>
      </c>
      <c r="CF670" s="10" t="str">
        <f>IF($AH670="","",IF(OR($V670&lt;2.7,$V670&gt;90),"Age OOR",($AH670-CB670)/VLOOKUP(CB$14&amp;"-rse-"&amp;$M670,Equations!$G:$I,3,0)))</f>
        <v/>
      </c>
      <c r="CG670" s="10" t="str">
        <f>IF($AI670="","",IF(OR($V670&lt;2.7,$V670&gt;90),"Age OOR",VLOOKUP(CG$14&amp;"-int-"&amp;$N670,Equations!$G:$I,3,0)+VLOOKUP(CG$14&amp;"-sexo-"&amp;$N670,Equations!$G:$I,3,0)*$U670+VLOOKUP(CG$14&amp;"-edad-"&amp;$N670,Equations!$G:$I,3,0)*$V670+VLOOKUP(CG$14&amp;"-est-"&amp;$N670,Equations!$G:$I,3,0)*(1/$W670)+VLOOKUP(CG$14&amp;"-imc-"&amp;$N670,Equations!$G:$I,3,0)*(1/$Q670)))</f>
        <v/>
      </c>
      <c r="CH670" s="10" t="str">
        <f>IF($AI670="","",IF(OR($V670&lt;2.7,$V670&gt;90),"Age OOR",CG670-1.6449*VLOOKUP(CG$14&amp;"-rse-"&amp;$N670,Equations!$G:$I,3,0)))</f>
        <v/>
      </c>
      <c r="CI670" s="10" t="str">
        <f>IF($AI670="","",IF(OR($V670&lt;2.7,$V670&gt;90),"Age OOR",CG670+1.6449*VLOOKUP(CG$14&amp;"-rse-"&amp;$N670,Equations!$G:$I,3,0)))</f>
        <v/>
      </c>
      <c r="CJ670" s="10" t="str">
        <f t="shared" si="272"/>
        <v/>
      </c>
      <c r="CK670" s="10" t="str">
        <f>IF($AI670="","",IF(OR($V670&lt;2.7,$V670&gt;90),"Age OOR",($AI670-CG670)/VLOOKUP(CG$14&amp;"-rse-"&amp;$N670,Equations!$G:$I,3,0)))</f>
        <v/>
      </c>
      <c r="CL670" s="10" t="str">
        <f>IF($AJ670="","",IF(OR($V670&lt;2.7,$V670&gt;90),"Age OOR",VLOOKUP(CL$14&amp;"-int-"&amp;$O670,Equations!$G:$I,3,0)+VLOOKUP(CL$14&amp;"-sexo-"&amp;$O670,Equations!$G:$I,3,0)*$U670+VLOOKUP(CL$14&amp;"-edad-"&amp;$O670,Equations!$G:$I,3,0)*$V670+VLOOKUP(CL$14&amp;"-est-"&amp;$O670,Equations!$G:$I,3,0)*(1/$W670)+VLOOKUP(CL$14&amp;"-imc-"&amp;$O670,Equations!$G:$I,3,0)*(1/$Q670)))</f>
        <v/>
      </c>
      <c r="CM670" s="10" t="str">
        <f>IF($AJ670="","",IF(OR($V670&lt;2.7,$V670&gt;90),"Age OOR",CL670-1.6449*VLOOKUP(CL$14&amp;"-rse-"&amp;$O670,Equations!$G:$I,3,0)))</f>
        <v/>
      </c>
      <c r="CN670" s="10" t="str">
        <f>IF($AJ670="","",IF(OR($V670&lt;2.7,$V670&gt;90),"Age OOR",CL670+1.6449*VLOOKUP(CL$14&amp;"-rse-"&amp;$O670,Equations!$G:$I,3,0)))</f>
        <v/>
      </c>
      <c r="CO670" s="10" t="str">
        <f t="shared" si="273"/>
        <v/>
      </c>
      <c r="CP670" s="10" t="str">
        <f>IF($AJ670="","",IF(OR($V670&lt;2.7,$V670&gt;90),"Age OOR",($AJ670-CL670)/VLOOKUP(CL$14&amp;"-rse-"&amp;$O670,Equations!$G:$I,3,0)))</f>
        <v/>
      </c>
      <c r="CQ670" s="10" t="str">
        <f>IF($AK670="","",IF(OR($V670&lt;2.7,$V670&gt;90),"Age OOR",EXP(VLOOKUP(CQ$14&amp;"-int-"&amp;$P670,Equations!$G:$I,3,0)+VLOOKUP(CQ$14&amp;"-sexo-"&amp;$P670,Equations!$G:$I,3,0)*$U670+VLOOKUP(CQ$14&amp;"-edad-"&amp;$P670,Equations!$G:$I,3,0)*$V670+VLOOKUP(CQ$14&amp;"-est-"&amp;$P670,Equations!$G:$I,3,0)*(1/$W670)+VLOOKUP(CQ$14&amp;"-imc-"&amp;$P670,Equations!$G:$I,3,0)*(1/$Q670))))</f>
        <v/>
      </c>
      <c r="CR670" s="10" t="str">
        <f>IF($AK670="","",IF(OR($V670&lt;2.7,$V670&gt;90),"Age OOR",EXP(LN(CQ670)-1.6449*VLOOKUP(CQ$14&amp;"-rse-"&amp;$P670,Equations!$G:$I,3,0))))</f>
        <v/>
      </c>
      <c r="CS670" s="10" t="str">
        <f>IF($AK670="","",IF(OR($V670&lt;2.7,$V670&gt;90),"Age OOR",EXP(LN(CQ670)+1.6449*VLOOKUP(CQ$14&amp;"-rse-"&amp;$P670,Equations!$G:$I,3,0))))</f>
        <v/>
      </c>
      <c r="CT670" s="10" t="str">
        <f t="shared" si="274"/>
        <v/>
      </c>
      <c r="CU670" s="10" t="str">
        <f>IF($AK670="","",IF(OR($V670&lt;2.7,$V670&gt;90),"Age OOR",(LN($AK670)-LN(CQ670))/VLOOKUP(CQ$14&amp;"-rse-"&amp;$P670,Equations!$G:$I,3,0)))</f>
        <v/>
      </c>
      <c r="CV670" s="47"/>
    </row>
    <row r="671" spans="5:116" x14ac:dyDescent="0.2">
      <c r="E671" s="23" t="str">
        <f t="shared" si="250"/>
        <v>Age out of range</v>
      </c>
      <c r="F671" s="23" t="str">
        <f t="shared" si="251"/>
        <v>Age out of range</v>
      </c>
      <c r="G671" s="23" t="str">
        <f t="shared" si="252"/>
        <v>Age out of range</v>
      </c>
      <c r="H671" s="23" t="str">
        <f t="shared" si="253"/>
        <v>Age out of range</v>
      </c>
      <c r="I671" s="23" t="str">
        <f t="shared" si="254"/>
        <v>Age out of range</v>
      </c>
      <c r="J671" s="23" t="str">
        <f t="shared" si="255"/>
        <v>Age out of range</v>
      </c>
      <c r="K671" s="23" t="str">
        <f t="shared" si="256"/>
        <v>Age out of range</v>
      </c>
      <c r="L671" s="23" t="str">
        <f t="shared" si="257"/>
        <v>Age out of range</v>
      </c>
      <c r="M671" s="23" t="str">
        <f t="shared" si="258"/>
        <v>Age out of range</v>
      </c>
      <c r="N671" s="23" t="str">
        <f t="shared" si="259"/>
        <v>Age out of range</v>
      </c>
      <c r="O671" s="23" t="str">
        <f t="shared" si="260"/>
        <v>Age out of range</v>
      </c>
      <c r="P671" s="23" t="str">
        <f t="shared" si="261"/>
        <v>Age out of range</v>
      </c>
      <c r="Q671" s="23" t="e">
        <f t="shared" si="262"/>
        <v>#DIV/0!</v>
      </c>
      <c r="R671" s="17"/>
      <c r="S671" s="23">
        <v>655</v>
      </c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7"/>
      <c r="AM671" s="47"/>
      <c r="AN671" s="10" t="str">
        <f>IF($Z671="","",IF(OR($V671&lt;2.7,$V671&gt;90),"Age OOR",VLOOKUP(AN$14&amp;"-int-"&amp;$E671,Equations!$G:$I,3,0)+VLOOKUP(AN$14&amp;"-sexo-"&amp;$E671,Equations!$G:$I,3,0)*$U671+VLOOKUP(AN$14&amp;"-edad-"&amp;$E671,Equations!$G:$I,3,0)*$V671+VLOOKUP(AN$14&amp;"-est-"&amp;$E671,Equations!$G:$I,3,0)*(1/$W671)+VLOOKUP(AN$14&amp;"-imc-"&amp;$E671,Equations!$G:$I,3,0)*(1/$Q671)))</f>
        <v/>
      </c>
      <c r="AO671" s="10" t="str">
        <f>IF($Z671="","",IF(OR($V671&lt;2.7,$V671&gt;90),"Age OOR",AN671-1.6449*VLOOKUP(AN$14&amp;"-rse-"&amp;$E671,Equations!$G:$I,3,0)))</f>
        <v/>
      </c>
      <c r="AP671" s="10" t="str">
        <f>IF($Z671="","",IF(OR($V671&lt;2.7,$V671&gt;90),"Age OOR",AN671+1.6449*VLOOKUP(AN$14&amp;"-rse-"&amp;$E671,Equations!$G:$I,3,0)))</f>
        <v/>
      </c>
      <c r="AQ671" s="10" t="str">
        <f t="shared" si="263"/>
        <v/>
      </c>
      <c r="AR671" s="10" t="str">
        <f>IF($Z671="","",IF(OR($V671&lt;2.7,$V671&gt;90),"Age OOR",($Z671-AN671)/VLOOKUP(AN$14&amp;"-rse-"&amp;$E671,Equations!$G:$I,3,0)))</f>
        <v/>
      </c>
      <c r="AS671" s="10" t="str">
        <f>IF($AA671="","",IF(OR($V671&lt;2.7,$V671&gt;90),"Age OOR",VLOOKUP(AS$14&amp;"-int-"&amp;$F671,Equations!$G:$I,3,0)+VLOOKUP(AS$14&amp;"-sexo-"&amp;$F671,Equations!$G:$I,3,0)*$U671+VLOOKUP(AS$14&amp;"-edad-"&amp;$F671,Equations!$G:$I,3,0)*$V671+VLOOKUP(AS$14&amp;"-est-"&amp;$F671,Equations!$G:$I,3,0)*(1/$W671)+VLOOKUP(AS$14&amp;"-imc-"&amp;$F671,Equations!$G:$I,3,0)*(1/$Q671)))</f>
        <v/>
      </c>
      <c r="AT671" s="10" t="str">
        <f>IF($AA671="","",IF(OR($V671&lt;2.7,$V671&gt;90),"Age OOR",AS671-1.6449*VLOOKUP(AS$14&amp;"-rse-"&amp;$F671,Equations!$G:$I,3,0)))</f>
        <v/>
      </c>
      <c r="AU671" s="10" t="str">
        <f>IF($AA671="","",IF(OR($V671&lt;2.7,$V671&gt;90),"Age OOR",AS671+1.6449*VLOOKUP(AS$14&amp;"-rse-"&amp;$F671,Equations!$G:$I,3,0)))</f>
        <v/>
      </c>
      <c r="AV671" s="10" t="str">
        <f t="shared" si="264"/>
        <v/>
      </c>
      <c r="AW671" s="10" t="str">
        <f>IF($AA671="","",IF(OR($V671&lt;2.7,$V671&gt;90),"Age OOR",($AA671-AS671)/VLOOKUP(AS$14&amp;"-rse-"&amp;$F671,Equations!$G:$I,3,0)))</f>
        <v/>
      </c>
      <c r="AX671" s="10" t="str">
        <f>IF($AB671="","",IF(OR($V671&lt;2.7,$V671&gt;90),"Age OOR",VLOOKUP(AX$14&amp;"-int-"&amp;$G671,Equations!$G:$I,3,0)+VLOOKUP(AX$14&amp;"-sexo-"&amp;$G671,Equations!$G:$I,3,0)*$U671+VLOOKUP(AX$14&amp;"-edad-"&amp;$G671,Equations!$G:$I,3,0)*$V671+VLOOKUP(AX$14&amp;"-est-"&amp;$G671,Equations!$G:$I,3,0)*(1/$W671)+VLOOKUP(AX$14&amp;"-imc-"&amp;$G671,Equations!$G:$I,3,0)*(1/$Q671)))</f>
        <v/>
      </c>
      <c r="AY671" s="10" t="str">
        <f>IF($AB671="","",IF(OR($V671&lt;2.7,$V671&gt;90),"Age OOR",AX671-1.6449*VLOOKUP(AX$14&amp;"-rse-"&amp;$G671,Equations!$G:$I,3,0)))</f>
        <v/>
      </c>
      <c r="AZ671" s="10" t="str">
        <f>IF($AB671="","",IF(OR($V671&lt;2.7,$V671&gt;90),"Age OOR",AX671+1.6449*VLOOKUP(AX$14&amp;"-rse-"&amp;$G671,Equations!$G:$I,3,0)))</f>
        <v/>
      </c>
      <c r="BA671" s="10" t="str">
        <f t="shared" si="265"/>
        <v/>
      </c>
      <c r="BB671" s="10" t="str">
        <f>IF($AB671="","",IF(OR($V671&lt;2.7,$V671&gt;90),"Age OOR",($AB671-AX671)/VLOOKUP(AX$14&amp;"-rse-"&amp;$G671,Equations!$G:$I,3,0)))</f>
        <v/>
      </c>
      <c r="BC671" s="10" t="str">
        <f>IF($AC671="","",IF(OR($V671&lt;2.7,$V671&gt;90),"Age OOR",VLOOKUP(BC$14&amp;"-int-"&amp;$H671,Equations!$G:$I,3,0)+VLOOKUP(BC$14&amp;"-sexo-"&amp;$H671,Equations!$G:$I,3,0)*$U671+VLOOKUP(BC$14&amp;"-edad-"&amp;$H671,Equations!$G:$I,3,0)*$V671+VLOOKUP(BC$14&amp;"-est-"&amp;$H671,Equations!$G:$I,3,0)*(1/$W671)+VLOOKUP(BC$14&amp;"-imc-"&amp;$H671,Equations!$G:$I,3,0)*(1/$Q671)))</f>
        <v/>
      </c>
      <c r="BD671" s="10" t="str">
        <f>IF($AC671="","",IF(OR($V671&lt;2.7,$V671&gt;90),"Age OOR",BC671-1.6449*VLOOKUP(BC$14&amp;"-rse-"&amp;$H671,Equations!$G:$I,3,0)))</f>
        <v/>
      </c>
      <c r="BE671" s="10" t="str">
        <f>IF($AC671="","",IF(OR($V671&lt;2.7,$V671&gt;90),"Age OOR",BC671+1.6449*VLOOKUP(BC$14&amp;"-rse-"&amp;$H671,Equations!$G:$I,3,0)))</f>
        <v/>
      </c>
      <c r="BF671" s="10" t="str">
        <f t="shared" si="266"/>
        <v/>
      </c>
      <c r="BG671" s="10" t="str">
        <f>IF($AC671="","",IF(OR($V671&lt;2.7,$V671&gt;90),"Age OOR",($AC671-BC671)/VLOOKUP(BC$14&amp;"-rse-"&amp;$H671,Equations!$G:$I,3,0)))</f>
        <v/>
      </c>
      <c r="BH671" s="10" t="str">
        <f>IF($AD671="","",IF(OR($V671&lt;2.7,$V671&gt;90),"Age OOR",VLOOKUP(BH$14&amp;"-int-"&amp;$I671,Equations!$G:$I,3,0)+VLOOKUP(BH$14&amp;"-sexo-"&amp;$I671,Equations!$G:$I,3,0)*$U671+VLOOKUP(BH$14&amp;"-edad-"&amp;$I671,Equations!$G:$I,3,0)*$V671+VLOOKUP(BH$14&amp;"-est-"&amp;$I671,Equations!$G:$I,3,0)*(1/$W671)+VLOOKUP(BH$14&amp;"-imc-"&amp;$I671,Equations!$G:$I,3,0)*(1/$Q671)))</f>
        <v/>
      </c>
      <c r="BI671" s="10" t="str">
        <f>IF($AD671="","",IF(OR($V671&lt;2.7,$V671&gt;90),"Age OOR",BH671-1.6449*VLOOKUP(BH$14&amp;"-rse-"&amp;$I671,Equations!$G:$I,3,0)))</f>
        <v/>
      </c>
      <c r="BJ671" s="10" t="str">
        <f>IF($AD671="","",IF(OR($V671&lt;2.7,$V671&gt;90),"Age OOR",BH671+1.6449*VLOOKUP(BH$14&amp;"-rse-"&amp;$I671,Equations!$G:$I,3,0)))</f>
        <v/>
      </c>
      <c r="BK671" s="10" t="str">
        <f t="shared" si="267"/>
        <v/>
      </c>
      <c r="BL671" s="10" t="str">
        <f>IF($AD671="","",IF(OR($V671&lt;2.7,$V671&gt;90),"Age OOR",($AD671-BH671)/VLOOKUP(BH$14&amp;"-rse-"&amp;$I671,Equations!$G:$I,3,0)))</f>
        <v/>
      </c>
      <c r="BM671" s="10" t="str">
        <f>IF($AE671="","",IF(OR($V671&lt;2.7,$V671&gt;90),"Age OOR",VLOOKUP(BM$14&amp;"-int-"&amp;$J671,Equations!$G:$I,3,0)+VLOOKUP(BM$14&amp;"-sexo-"&amp;$J671,Equations!$G:$I,3,0)*$U671+VLOOKUP(BM$14&amp;"-edad-"&amp;$J671,Equations!$G:$I,3,0)*$V671+VLOOKUP(BM$14&amp;"-est-"&amp;$J671,Equations!$G:$I,3,0)*(1/$W671)+VLOOKUP(BM$14&amp;"-imc-"&amp;$J671,Equations!$G:$I,3,0)*(1/$Q671)))</f>
        <v/>
      </c>
      <c r="BN671" s="10" t="str">
        <f>IF($AE671="","",IF(OR($V671&lt;2.7,$V671&gt;90),"Age OOR",BM671-1.6449*VLOOKUP(BM$14&amp;"-rse-"&amp;$J671,Equations!$G:$I,3,0)))</f>
        <v/>
      </c>
      <c r="BO671" s="10" t="str">
        <f>IF($AE671="","",IF(OR($V671&lt;2.7,$V671&gt;90),"Age OOR",BM671+1.6449*VLOOKUP(BM$14&amp;"-rse-"&amp;$J671,Equations!$G:$I,3,0)))</f>
        <v/>
      </c>
      <c r="BP671" s="10" t="str">
        <f t="shared" si="268"/>
        <v/>
      </c>
      <c r="BQ671" s="10" t="str">
        <f>IF($AE671="","",IF(OR($V671&lt;2.7,$V671&gt;90),"Age OOR",($AE671-BM671)/VLOOKUP(BM$14&amp;"-rse-"&amp;$J671,Equations!$G:$I,3,0)))</f>
        <v/>
      </c>
      <c r="BR671" s="10" t="str">
        <f>IF($AF671="","",IF(OR($V671&lt;2.7,$V671&gt;90),"Age OOR",VLOOKUP(BR$14&amp;"-int-"&amp;$K671,Equations!$G:$I,3,0)+VLOOKUP(BR$14&amp;"-sexo-"&amp;$K671,Equations!$G:$I,3,0)*$U671+VLOOKUP(BR$14&amp;"-edad-"&amp;$K671,Equations!$G:$I,3,0)*$V671+VLOOKUP(BR$14&amp;"-est-"&amp;$K671,Equations!$G:$I,3,0)*(1/$W671)+VLOOKUP(BR$14&amp;"-imc-"&amp;$K671,Equations!$G:$I,3,0)*(1/$Q671)))</f>
        <v/>
      </c>
      <c r="BS671" s="10" t="str">
        <f>IF($AF671="","",IF(OR($V671&lt;2.7,$V671&gt;90),"Age OOR",BR671-1.6449*VLOOKUP(BR$14&amp;"-rse-"&amp;$K671,Equations!$G:$I,3,0)))</f>
        <v/>
      </c>
      <c r="BT671" s="10" t="str">
        <f>IF($AF671="","",IF(OR($V671&lt;2.7,$V671&gt;90),"Age OOR",BR671+1.6449*VLOOKUP(BR$14&amp;"-rse-"&amp;$K671,Equations!$G:$I,3,0)))</f>
        <v/>
      </c>
      <c r="BU671" s="10" t="str">
        <f t="shared" si="269"/>
        <v/>
      </c>
      <c r="BV671" s="10" t="str">
        <f>IF($AF671="","",IF(OR($V671&lt;2.7,$V671&gt;90),"Age OOR",($AF671-BR671)/VLOOKUP(BR$14&amp;"-rse-"&amp;$K671,Equations!$G:$I,3,0)))</f>
        <v/>
      </c>
      <c r="BW671" s="10" t="str">
        <f>IF($AG671="","",IF(OR($V671&lt;2.7,$V671&gt;90),"Age OOR",VLOOKUP(BW$14&amp;"-int-"&amp;$L671,Equations!$G:$I,3,0)+VLOOKUP(BW$14&amp;"-sexo-"&amp;$L671,Equations!$G:$I,3,0)*$U671+VLOOKUP(BW$14&amp;"-edad-"&amp;$L671,Equations!$G:$I,3,0)*$V671+VLOOKUP(BW$14&amp;"-est-"&amp;$L671,Equations!$G:$I,3,0)*(1/$W671)+VLOOKUP(BW$14&amp;"-imc-"&amp;$L671,Equations!$G:$I,3,0)*(1/$Q671)))</f>
        <v/>
      </c>
      <c r="BX671" s="10" t="str">
        <f>IF($AG671="","",IF(OR($V671&lt;2.7,$V671&gt;90),"Age OOR",BW671-1.6449*VLOOKUP(BW$14&amp;"-rse-"&amp;$L671,Equations!$G:$I,3,0)))</f>
        <v/>
      </c>
      <c r="BY671" s="10" t="str">
        <f>IF($AG671="","",IF(OR($V671&lt;2.7,$V671&gt;90),"Age OOR",BW671+1.6449*VLOOKUP(BW$14&amp;"-rse-"&amp;$L671,Equations!$G:$I,3,0)))</f>
        <v/>
      </c>
      <c r="BZ671" s="10" t="str">
        <f t="shared" si="270"/>
        <v/>
      </c>
      <c r="CA671" s="10" t="str">
        <f>IF($AG671="","",IF(OR($V671&lt;2.7,$V671&gt;90),"Age OOR",($AG671-BW671)/VLOOKUP(BW$14&amp;"-rse-"&amp;$L671,Equations!$G:$I,3,0)))</f>
        <v/>
      </c>
      <c r="CB671" s="10" t="str">
        <f>IF($AH671="","",IF(OR($V671&lt;2.7,$V671&gt;90),"Age OOR",VLOOKUP(CB$14&amp;"-int-"&amp;$M671,Equations!$G:$I,3,0)+VLOOKUP(CB$14&amp;"-sexo-"&amp;$M671,Equations!$G:$I,3,0)*$U671+VLOOKUP(CB$14&amp;"-edad-"&amp;$M671,Equations!$G:$I,3,0)*$V671+VLOOKUP(CB$14&amp;"-est-"&amp;$M671,Equations!$G:$I,3,0)*(1/$W671)+VLOOKUP(CB$14&amp;"-imc-"&amp;$M671,Equations!$G:$I,3,0)*(1/$Q671)))</f>
        <v/>
      </c>
      <c r="CC671" s="10" t="str">
        <f>IF($AH671="","",IF(OR($V671&lt;2.7,$V671&gt;90),"Age OOR",CB671-1.6449*VLOOKUP(CB$14&amp;"-rse-"&amp;$M671,Equations!$G:$I,3,0)))</f>
        <v/>
      </c>
      <c r="CD671" s="10" t="str">
        <f>IF($AH671="","",IF(OR($V671&lt;2.7,$V671&gt;90),"Age OOR",CB671+1.6449*VLOOKUP(CB$14&amp;"-rse-"&amp;$M671,Equations!$G:$I,3,0)))</f>
        <v/>
      </c>
      <c r="CE671" s="10" t="str">
        <f t="shared" si="271"/>
        <v/>
      </c>
      <c r="CF671" s="10" t="str">
        <f>IF($AH671="","",IF(OR($V671&lt;2.7,$V671&gt;90),"Age OOR",($AH671-CB671)/VLOOKUP(CB$14&amp;"-rse-"&amp;$M671,Equations!$G:$I,3,0)))</f>
        <v/>
      </c>
      <c r="CG671" s="10" t="str">
        <f>IF($AI671="","",IF(OR($V671&lt;2.7,$V671&gt;90),"Age OOR",VLOOKUP(CG$14&amp;"-int-"&amp;$N671,Equations!$G:$I,3,0)+VLOOKUP(CG$14&amp;"-sexo-"&amp;$N671,Equations!$G:$I,3,0)*$U671+VLOOKUP(CG$14&amp;"-edad-"&amp;$N671,Equations!$G:$I,3,0)*$V671+VLOOKUP(CG$14&amp;"-est-"&amp;$N671,Equations!$G:$I,3,0)*(1/$W671)+VLOOKUP(CG$14&amp;"-imc-"&amp;$N671,Equations!$G:$I,3,0)*(1/$Q671)))</f>
        <v/>
      </c>
      <c r="CH671" s="10" t="str">
        <f>IF($AI671="","",IF(OR($V671&lt;2.7,$V671&gt;90),"Age OOR",CG671-1.6449*VLOOKUP(CG$14&amp;"-rse-"&amp;$N671,Equations!$G:$I,3,0)))</f>
        <v/>
      </c>
      <c r="CI671" s="10" t="str">
        <f>IF($AI671="","",IF(OR($V671&lt;2.7,$V671&gt;90),"Age OOR",CG671+1.6449*VLOOKUP(CG$14&amp;"-rse-"&amp;$N671,Equations!$G:$I,3,0)))</f>
        <v/>
      </c>
      <c r="CJ671" s="10" t="str">
        <f t="shared" si="272"/>
        <v/>
      </c>
      <c r="CK671" s="10" t="str">
        <f>IF($AI671="","",IF(OR($V671&lt;2.7,$V671&gt;90),"Age OOR",($AI671-CG671)/VLOOKUP(CG$14&amp;"-rse-"&amp;$N671,Equations!$G:$I,3,0)))</f>
        <v/>
      </c>
      <c r="CL671" s="10" t="str">
        <f>IF($AJ671="","",IF(OR($V671&lt;2.7,$V671&gt;90),"Age OOR",VLOOKUP(CL$14&amp;"-int-"&amp;$O671,Equations!$G:$I,3,0)+VLOOKUP(CL$14&amp;"-sexo-"&amp;$O671,Equations!$G:$I,3,0)*$U671+VLOOKUP(CL$14&amp;"-edad-"&amp;$O671,Equations!$G:$I,3,0)*$V671+VLOOKUP(CL$14&amp;"-est-"&amp;$O671,Equations!$G:$I,3,0)*(1/$W671)+VLOOKUP(CL$14&amp;"-imc-"&amp;$O671,Equations!$G:$I,3,0)*(1/$Q671)))</f>
        <v/>
      </c>
      <c r="CM671" s="10" t="str">
        <f>IF($AJ671="","",IF(OR($V671&lt;2.7,$V671&gt;90),"Age OOR",CL671-1.6449*VLOOKUP(CL$14&amp;"-rse-"&amp;$O671,Equations!$G:$I,3,0)))</f>
        <v/>
      </c>
      <c r="CN671" s="10" t="str">
        <f>IF($AJ671="","",IF(OR($V671&lt;2.7,$V671&gt;90),"Age OOR",CL671+1.6449*VLOOKUP(CL$14&amp;"-rse-"&amp;$O671,Equations!$G:$I,3,0)))</f>
        <v/>
      </c>
      <c r="CO671" s="10" t="str">
        <f t="shared" si="273"/>
        <v/>
      </c>
      <c r="CP671" s="10" t="str">
        <f>IF($AJ671="","",IF(OR($V671&lt;2.7,$V671&gt;90),"Age OOR",($AJ671-CL671)/VLOOKUP(CL$14&amp;"-rse-"&amp;$O671,Equations!$G:$I,3,0)))</f>
        <v/>
      </c>
      <c r="CQ671" s="10" t="str">
        <f>IF($AK671="","",IF(OR($V671&lt;2.7,$V671&gt;90),"Age OOR",EXP(VLOOKUP(CQ$14&amp;"-int-"&amp;$P671,Equations!$G:$I,3,0)+VLOOKUP(CQ$14&amp;"-sexo-"&amp;$P671,Equations!$G:$I,3,0)*$U671+VLOOKUP(CQ$14&amp;"-edad-"&amp;$P671,Equations!$G:$I,3,0)*$V671+VLOOKUP(CQ$14&amp;"-est-"&amp;$P671,Equations!$G:$I,3,0)*(1/$W671)+VLOOKUP(CQ$14&amp;"-imc-"&amp;$P671,Equations!$G:$I,3,0)*(1/$Q671))))</f>
        <v/>
      </c>
      <c r="CR671" s="10" t="str">
        <f>IF($AK671="","",IF(OR($V671&lt;2.7,$V671&gt;90),"Age OOR",EXP(LN(CQ671)-1.6449*VLOOKUP(CQ$14&amp;"-rse-"&amp;$P671,Equations!$G:$I,3,0))))</f>
        <v/>
      </c>
      <c r="CS671" s="10" t="str">
        <f>IF($AK671="","",IF(OR($V671&lt;2.7,$V671&gt;90),"Age OOR",EXP(LN(CQ671)+1.6449*VLOOKUP(CQ$14&amp;"-rse-"&amp;$P671,Equations!$G:$I,3,0))))</f>
        <v/>
      </c>
      <c r="CT671" s="10" t="str">
        <f t="shared" si="274"/>
        <v/>
      </c>
      <c r="CU671" s="10" t="str">
        <f>IF($AK671="","",IF(OR($V671&lt;2.7,$V671&gt;90),"Age OOR",(LN($AK671)-LN(CQ671))/VLOOKUP(CQ$14&amp;"-rse-"&amp;$P671,Equations!$G:$I,3,0)))</f>
        <v/>
      </c>
      <c r="CV671" s="47"/>
    </row>
    <row r="672" spans="5:116" x14ac:dyDescent="0.2">
      <c r="E672" s="23" t="str">
        <f t="shared" si="250"/>
        <v>Age out of range</v>
      </c>
      <c r="F672" s="23" t="str">
        <f t="shared" si="251"/>
        <v>Age out of range</v>
      </c>
      <c r="G672" s="23" t="str">
        <f t="shared" si="252"/>
        <v>Age out of range</v>
      </c>
      <c r="H672" s="23" t="str">
        <f t="shared" si="253"/>
        <v>Age out of range</v>
      </c>
      <c r="I672" s="23" t="str">
        <f t="shared" si="254"/>
        <v>Age out of range</v>
      </c>
      <c r="J672" s="23" t="str">
        <f t="shared" si="255"/>
        <v>Age out of range</v>
      </c>
      <c r="K672" s="23" t="str">
        <f t="shared" si="256"/>
        <v>Age out of range</v>
      </c>
      <c r="L672" s="23" t="str">
        <f t="shared" si="257"/>
        <v>Age out of range</v>
      </c>
      <c r="M672" s="23" t="str">
        <f t="shared" si="258"/>
        <v>Age out of range</v>
      </c>
      <c r="N672" s="23" t="str">
        <f t="shared" si="259"/>
        <v>Age out of range</v>
      </c>
      <c r="O672" s="23" t="str">
        <f t="shared" si="260"/>
        <v>Age out of range</v>
      </c>
      <c r="P672" s="23" t="str">
        <f t="shared" si="261"/>
        <v>Age out of range</v>
      </c>
      <c r="Q672" s="23" t="e">
        <f t="shared" si="262"/>
        <v>#DIV/0!</v>
      </c>
      <c r="R672" s="17"/>
      <c r="S672" s="23">
        <v>656</v>
      </c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7"/>
      <c r="AM672" s="47"/>
      <c r="AN672" s="10" t="str">
        <f>IF($Z672="","",IF(OR($V672&lt;2.7,$V672&gt;90),"Age OOR",VLOOKUP(AN$14&amp;"-int-"&amp;$E672,Equations!$G:$I,3,0)+VLOOKUP(AN$14&amp;"-sexo-"&amp;$E672,Equations!$G:$I,3,0)*$U672+VLOOKUP(AN$14&amp;"-edad-"&amp;$E672,Equations!$G:$I,3,0)*$V672+VLOOKUP(AN$14&amp;"-est-"&amp;$E672,Equations!$G:$I,3,0)*(1/$W672)+VLOOKUP(AN$14&amp;"-imc-"&amp;$E672,Equations!$G:$I,3,0)*(1/$Q672)))</f>
        <v/>
      </c>
      <c r="AO672" s="10" t="str">
        <f>IF($Z672="","",IF(OR($V672&lt;2.7,$V672&gt;90),"Age OOR",AN672-1.6449*VLOOKUP(AN$14&amp;"-rse-"&amp;$E672,Equations!$G:$I,3,0)))</f>
        <v/>
      </c>
      <c r="AP672" s="10" t="str">
        <f>IF($Z672="","",IF(OR($V672&lt;2.7,$V672&gt;90),"Age OOR",AN672+1.6449*VLOOKUP(AN$14&amp;"-rse-"&amp;$E672,Equations!$G:$I,3,0)))</f>
        <v/>
      </c>
      <c r="AQ672" s="10" t="str">
        <f t="shared" si="263"/>
        <v/>
      </c>
      <c r="AR672" s="10" t="str">
        <f>IF($Z672="","",IF(OR($V672&lt;2.7,$V672&gt;90),"Age OOR",($Z672-AN672)/VLOOKUP(AN$14&amp;"-rse-"&amp;$E672,Equations!$G:$I,3,0)))</f>
        <v/>
      </c>
      <c r="AS672" s="10" t="str">
        <f>IF($AA672="","",IF(OR($V672&lt;2.7,$V672&gt;90),"Age OOR",VLOOKUP(AS$14&amp;"-int-"&amp;$F672,Equations!$G:$I,3,0)+VLOOKUP(AS$14&amp;"-sexo-"&amp;$F672,Equations!$G:$I,3,0)*$U672+VLOOKUP(AS$14&amp;"-edad-"&amp;$F672,Equations!$G:$I,3,0)*$V672+VLOOKUP(AS$14&amp;"-est-"&amp;$F672,Equations!$G:$I,3,0)*(1/$W672)+VLOOKUP(AS$14&amp;"-imc-"&amp;$F672,Equations!$G:$I,3,0)*(1/$Q672)))</f>
        <v/>
      </c>
      <c r="AT672" s="10" t="str">
        <f>IF($AA672="","",IF(OR($V672&lt;2.7,$V672&gt;90),"Age OOR",AS672-1.6449*VLOOKUP(AS$14&amp;"-rse-"&amp;$F672,Equations!$G:$I,3,0)))</f>
        <v/>
      </c>
      <c r="AU672" s="10" t="str">
        <f>IF($AA672="","",IF(OR($V672&lt;2.7,$V672&gt;90),"Age OOR",AS672+1.6449*VLOOKUP(AS$14&amp;"-rse-"&amp;$F672,Equations!$G:$I,3,0)))</f>
        <v/>
      </c>
      <c r="AV672" s="10" t="str">
        <f t="shared" si="264"/>
        <v/>
      </c>
      <c r="AW672" s="10" t="str">
        <f>IF($AA672="","",IF(OR($V672&lt;2.7,$V672&gt;90),"Age OOR",($AA672-AS672)/VLOOKUP(AS$14&amp;"-rse-"&amp;$F672,Equations!$G:$I,3,0)))</f>
        <v/>
      </c>
      <c r="AX672" s="10" t="str">
        <f>IF($AB672="","",IF(OR($V672&lt;2.7,$V672&gt;90),"Age OOR",VLOOKUP(AX$14&amp;"-int-"&amp;$G672,Equations!$G:$I,3,0)+VLOOKUP(AX$14&amp;"-sexo-"&amp;$G672,Equations!$G:$I,3,0)*$U672+VLOOKUP(AX$14&amp;"-edad-"&amp;$G672,Equations!$G:$I,3,0)*$V672+VLOOKUP(AX$14&amp;"-est-"&amp;$G672,Equations!$G:$I,3,0)*(1/$W672)+VLOOKUP(AX$14&amp;"-imc-"&amp;$G672,Equations!$G:$I,3,0)*(1/$Q672)))</f>
        <v/>
      </c>
      <c r="AY672" s="10" t="str">
        <f>IF($AB672="","",IF(OR($V672&lt;2.7,$V672&gt;90),"Age OOR",AX672-1.6449*VLOOKUP(AX$14&amp;"-rse-"&amp;$G672,Equations!$G:$I,3,0)))</f>
        <v/>
      </c>
      <c r="AZ672" s="10" t="str">
        <f>IF($AB672="","",IF(OR($V672&lt;2.7,$V672&gt;90),"Age OOR",AX672+1.6449*VLOOKUP(AX$14&amp;"-rse-"&amp;$G672,Equations!$G:$I,3,0)))</f>
        <v/>
      </c>
      <c r="BA672" s="10" t="str">
        <f t="shared" si="265"/>
        <v/>
      </c>
      <c r="BB672" s="10" t="str">
        <f>IF($AB672="","",IF(OR($V672&lt;2.7,$V672&gt;90),"Age OOR",($AB672-AX672)/VLOOKUP(AX$14&amp;"-rse-"&amp;$G672,Equations!$G:$I,3,0)))</f>
        <v/>
      </c>
      <c r="BC672" s="10" t="str">
        <f>IF($AC672="","",IF(OR($V672&lt;2.7,$V672&gt;90),"Age OOR",VLOOKUP(BC$14&amp;"-int-"&amp;$H672,Equations!$G:$I,3,0)+VLOOKUP(BC$14&amp;"-sexo-"&amp;$H672,Equations!$G:$I,3,0)*$U672+VLOOKUP(BC$14&amp;"-edad-"&amp;$H672,Equations!$G:$I,3,0)*$V672+VLOOKUP(BC$14&amp;"-est-"&amp;$H672,Equations!$G:$I,3,0)*(1/$W672)+VLOOKUP(BC$14&amp;"-imc-"&amp;$H672,Equations!$G:$I,3,0)*(1/$Q672)))</f>
        <v/>
      </c>
      <c r="BD672" s="10" t="str">
        <f>IF($AC672="","",IF(OR($V672&lt;2.7,$V672&gt;90),"Age OOR",BC672-1.6449*VLOOKUP(BC$14&amp;"-rse-"&amp;$H672,Equations!$G:$I,3,0)))</f>
        <v/>
      </c>
      <c r="BE672" s="10" t="str">
        <f>IF($AC672="","",IF(OR($V672&lt;2.7,$V672&gt;90),"Age OOR",BC672+1.6449*VLOOKUP(BC$14&amp;"-rse-"&amp;$H672,Equations!$G:$I,3,0)))</f>
        <v/>
      </c>
      <c r="BF672" s="10" t="str">
        <f t="shared" si="266"/>
        <v/>
      </c>
      <c r="BG672" s="10" t="str">
        <f>IF($AC672="","",IF(OR($V672&lt;2.7,$V672&gt;90),"Age OOR",($AC672-BC672)/VLOOKUP(BC$14&amp;"-rse-"&amp;$H672,Equations!$G:$I,3,0)))</f>
        <v/>
      </c>
      <c r="BH672" s="10" t="str">
        <f>IF($AD672="","",IF(OR($V672&lt;2.7,$V672&gt;90),"Age OOR",VLOOKUP(BH$14&amp;"-int-"&amp;$I672,Equations!$G:$I,3,0)+VLOOKUP(BH$14&amp;"-sexo-"&amp;$I672,Equations!$G:$I,3,0)*$U672+VLOOKUP(BH$14&amp;"-edad-"&amp;$I672,Equations!$G:$I,3,0)*$V672+VLOOKUP(BH$14&amp;"-est-"&amp;$I672,Equations!$G:$I,3,0)*(1/$W672)+VLOOKUP(BH$14&amp;"-imc-"&amp;$I672,Equations!$G:$I,3,0)*(1/$Q672)))</f>
        <v/>
      </c>
      <c r="BI672" s="10" t="str">
        <f>IF($AD672="","",IF(OR($V672&lt;2.7,$V672&gt;90),"Age OOR",BH672-1.6449*VLOOKUP(BH$14&amp;"-rse-"&amp;$I672,Equations!$G:$I,3,0)))</f>
        <v/>
      </c>
      <c r="BJ672" s="10" t="str">
        <f>IF($AD672="","",IF(OR($V672&lt;2.7,$V672&gt;90),"Age OOR",BH672+1.6449*VLOOKUP(BH$14&amp;"-rse-"&amp;$I672,Equations!$G:$I,3,0)))</f>
        <v/>
      </c>
      <c r="BK672" s="10" t="str">
        <f t="shared" si="267"/>
        <v/>
      </c>
      <c r="BL672" s="10" t="str">
        <f>IF($AD672="","",IF(OR($V672&lt;2.7,$V672&gt;90),"Age OOR",($AD672-BH672)/VLOOKUP(BH$14&amp;"-rse-"&amp;$I672,Equations!$G:$I,3,0)))</f>
        <v/>
      </c>
      <c r="BM672" s="10" t="str">
        <f>IF($AE672="","",IF(OR($V672&lt;2.7,$V672&gt;90),"Age OOR",VLOOKUP(BM$14&amp;"-int-"&amp;$J672,Equations!$G:$I,3,0)+VLOOKUP(BM$14&amp;"-sexo-"&amp;$J672,Equations!$G:$I,3,0)*$U672+VLOOKUP(BM$14&amp;"-edad-"&amp;$J672,Equations!$G:$I,3,0)*$V672+VLOOKUP(BM$14&amp;"-est-"&amp;$J672,Equations!$G:$I,3,0)*(1/$W672)+VLOOKUP(BM$14&amp;"-imc-"&amp;$J672,Equations!$G:$I,3,0)*(1/$Q672)))</f>
        <v/>
      </c>
      <c r="BN672" s="10" t="str">
        <f>IF($AE672="","",IF(OR($V672&lt;2.7,$V672&gt;90),"Age OOR",BM672-1.6449*VLOOKUP(BM$14&amp;"-rse-"&amp;$J672,Equations!$G:$I,3,0)))</f>
        <v/>
      </c>
      <c r="BO672" s="10" t="str">
        <f>IF($AE672="","",IF(OR($V672&lt;2.7,$V672&gt;90),"Age OOR",BM672+1.6449*VLOOKUP(BM$14&amp;"-rse-"&amp;$J672,Equations!$G:$I,3,0)))</f>
        <v/>
      </c>
      <c r="BP672" s="10" t="str">
        <f t="shared" si="268"/>
        <v/>
      </c>
      <c r="BQ672" s="10" t="str">
        <f>IF($AE672="","",IF(OR($V672&lt;2.7,$V672&gt;90),"Age OOR",($AE672-BM672)/VLOOKUP(BM$14&amp;"-rse-"&amp;$J672,Equations!$G:$I,3,0)))</f>
        <v/>
      </c>
      <c r="BR672" s="10" t="str">
        <f>IF($AF672="","",IF(OR($V672&lt;2.7,$V672&gt;90),"Age OOR",VLOOKUP(BR$14&amp;"-int-"&amp;$K672,Equations!$G:$I,3,0)+VLOOKUP(BR$14&amp;"-sexo-"&amp;$K672,Equations!$G:$I,3,0)*$U672+VLOOKUP(BR$14&amp;"-edad-"&amp;$K672,Equations!$G:$I,3,0)*$V672+VLOOKUP(BR$14&amp;"-est-"&amp;$K672,Equations!$G:$I,3,0)*(1/$W672)+VLOOKUP(BR$14&amp;"-imc-"&amp;$K672,Equations!$G:$I,3,0)*(1/$Q672)))</f>
        <v/>
      </c>
      <c r="BS672" s="10" t="str">
        <f>IF($AF672="","",IF(OR($V672&lt;2.7,$V672&gt;90),"Age OOR",BR672-1.6449*VLOOKUP(BR$14&amp;"-rse-"&amp;$K672,Equations!$G:$I,3,0)))</f>
        <v/>
      </c>
      <c r="BT672" s="10" t="str">
        <f>IF($AF672="","",IF(OR($V672&lt;2.7,$V672&gt;90),"Age OOR",BR672+1.6449*VLOOKUP(BR$14&amp;"-rse-"&amp;$K672,Equations!$G:$I,3,0)))</f>
        <v/>
      </c>
      <c r="BU672" s="10" t="str">
        <f t="shared" si="269"/>
        <v/>
      </c>
      <c r="BV672" s="10" t="str">
        <f>IF($AF672="","",IF(OR($V672&lt;2.7,$V672&gt;90),"Age OOR",($AF672-BR672)/VLOOKUP(BR$14&amp;"-rse-"&amp;$K672,Equations!$G:$I,3,0)))</f>
        <v/>
      </c>
      <c r="BW672" s="10" t="str">
        <f>IF($AG672="","",IF(OR($V672&lt;2.7,$V672&gt;90),"Age OOR",VLOOKUP(BW$14&amp;"-int-"&amp;$L672,Equations!$G:$I,3,0)+VLOOKUP(BW$14&amp;"-sexo-"&amp;$L672,Equations!$G:$I,3,0)*$U672+VLOOKUP(BW$14&amp;"-edad-"&amp;$L672,Equations!$G:$I,3,0)*$V672+VLOOKUP(BW$14&amp;"-est-"&amp;$L672,Equations!$G:$I,3,0)*(1/$W672)+VLOOKUP(BW$14&amp;"-imc-"&amp;$L672,Equations!$G:$I,3,0)*(1/$Q672)))</f>
        <v/>
      </c>
      <c r="BX672" s="10" t="str">
        <f>IF($AG672="","",IF(OR($V672&lt;2.7,$V672&gt;90),"Age OOR",BW672-1.6449*VLOOKUP(BW$14&amp;"-rse-"&amp;$L672,Equations!$G:$I,3,0)))</f>
        <v/>
      </c>
      <c r="BY672" s="10" t="str">
        <f>IF($AG672="","",IF(OR($V672&lt;2.7,$V672&gt;90),"Age OOR",BW672+1.6449*VLOOKUP(BW$14&amp;"-rse-"&amp;$L672,Equations!$G:$I,3,0)))</f>
        <v/>
      </c>
      <c r="BZ672" s="10" t="str">
        <f t="shared" si="270"/>
        <v/>
      </c>
      <c r="CA672" s="10" t="str">
        <f>IF($AG672="","",IF(OR($V672&lt;2.7,$V672&gt;90),"Age OOR",($AG672-BW672)/VLOOKUP(BW$14&amp;"-rse-"&amp;$L672,Equations!$G:$I,3,0)))</f>
        <v/>
      </c>
      <c r="CB672" s="10" t="str">
        <f>IF($AH672="","",IF(OR($V672&lt;2.7,$V672&gt;90),"Age OOR",VLOOKUP(CB$14&amp;"-int-"&amp;$M672,Equations!$G:$I,3,0)+VLOOKUP(CB$14&amp;"-sexo-"&amp;$M672,Equations!$G:$I,3,0)*$U672+VLOOKUP(CB$14&amp;"-edad-"&amp;$M672,Equations!$G:$I,3,0)*$V672+VLOOKUP(CB$14&amp;"-est-"&amp;$M672,Equations!$G:$I,3,0)*(1/$W672)+VLOOKUP(CB$14&amp;"-imc-"&amp;$M672,Equations!$G:$I,3,0)*(1/$Q672)))</f>
        <v/>
      </c>
      <c r="CC672" s="10" t="str">
        <f>IF($AH672="","",IF(OR($V672&lt;2.7,$V672&gt;90),"Age OOR",CB672-1.6449*VLOOKUP(CB$14&amp;"-rse-"&amp;$M672,Equations!$G:$I,3,0)))</f>
        <v/>
      </c>
      <c r="CD672" s="10" t="str">
        <f>IF($AH672="","",IF(OR($V672&lt;2.7,$V672&gt;90),"Age OOR",CB672+1.6449*VLOOKUP(CB$14&amp;"-rse-"&amp;$M672,Equations!$G:$I,3,0)))</f>
        <v/>
      </c>
      <c r="CE672" s="10" t="str">
        <f t="shared" si="271"/>
        <v/>
      </c>
      <c r="CF672" s="10" t="str">
        <f>IF($AH672="","",IF(OR($V672&lt;2.7,$V672&gt;90),"Age OOR",($AH672-CB672)/VLOOKUP(CB$14&amp;"-rse-"&amp;$M672,Equations!$G:$I,3,0)))</f>
        <v/>
      </c>
      <c r="CG672" s="10" t="str">
        <f>IF($AI672="","",IF(OR($V672&lt;2.7,$V672&gt;90),"Age OOR",VLOOKUP(CG$14&amp;"-int-"&amp;$N672,Equations!$G:$I,3,0)+VLOOKUP(CG$14&amp;"-sexo-"&amp;$N672,Equations!$G:$I,3,0)*$U672+VLOOKUP(CG$14&amp;"-edad-"&amp;$N672,Equations!$G:$I,3,0)*$V672+VLOOKUP(CG$14&amp;"-est-"&amp;$N672,Equations!$G:$I,3,0)*(1/$W672)+VLOOKUP(CG$14&amp;"-imc-"&amp;$N672,Equations!$G:$I,3,0)*(1/$Q672)))</f>
        <v/>
      </c>
      <c r="CH672" s="10" t="str">
        <f>IF($AI672="","",IF(OR($V672&lt;2.7,$V672&gt;90),"Age OOR",CG672-1.6449*VLOOKUP(CG$14&amp;"-rse-"&amp;$N672,Equations!$G:$I,3,0)))</f>
        <v/>
      </c>
      <c r="CI672" s="10" t="str">
        <f>IF($AI672="","",IF(OR($V672&lt;2.7,$V672&gt;90),"Age OOR",CG672+1.6449*VLOOKUP(CG$14&amp;"-rse-"&amp;$N672,Equations!$G:$I,3,0)))</f>
        <v/>
      </c>
      <c r="CJ672" s="10" t="str">
        <f t="shared" si="272"/>
        <v/>
      </c>
      <c r="CK672" s="10" t="str">
        <f>IF($AI672="","",IF(OR($V672&lt;2.7,$V672&gt;90),"Age OOR",($AI672-CG672)/VLOOKUP(CG$14&amp;"-rse-"&amp;$N672,Equations!$G:$I,3,0)))</f>
        <v/>
      </c>
      <c r="CL672" s="10" t="str">
        <f>IF($AJ672="","",IF(OR($V672&lt;2.7,$V672&gt;90),"Age OOR",VLOOKUP(CL$14&amp;"-int-"&amp;$O672,Equations!$G:$I,3,0)+VLOOKUP(CL$14&amp;"-sexo-"&amp;$O672,Equations!$G:$I,3,0)*$U672+VLOOKUP(CL$14&amp;"-edad-"&amp;$O672,Equations!$G:$I,3,0)*$V672+VLOOKUP(CL$14&amp;"-est-"&amp;$O672,Equations!$G:$I,3,0)*(1/$W672)+VLOOKUP(CL$14&amp;"-imc-"&amp;$O672,Equations!$G:$I,3,0)*(1/$Q672)))</f>
        <v/>
      </c>
      <c r="CM672" s="10" t="str">
        <f>IF($AJ672="","",IF(OR($V672&lt;2.7,$V672&gt;90),"Age OOR",CL672-1.6449*VLOOKUP(CL$14&amp;"-rse-"&amp;$O672,Equations!$G:$I,3,0)))</f>
        <v/>
      </c>
      <c r="CN672" s="10" t="str">
        <f>IF($AJ672="","",IF(OR($V672&lt;2.7,$V672&gt;90),"Age OOR",CL672+1.6449*VLOOKUP(CL$14&amp;"-rse-"&amp;$O672,Equations!$G:$I,3,0)))</f>
        <v/>
      </c>
      <c r="CO672" s="10" t="str">
        <f t="shared" si="273"/>
        <v/>
      </c>
      <c r="CP672" s="10" t="str">
        <f>IF($AJ672="","",IF(OR($V672&lt;2.7,$V672&gt;90),"Age OOR",($AJ672-CL672)/VLOOKUP(CL$14&amp;"-rse-"&amp;$O672,Equations!$G:$I,3,0)))</f>
        <v/>
      </c>
      <c r="CQ672" s="10" t="str">
        <f>IF($AK672="","",IF(OR($V672&lt;2.7,$V672&gt;90),"Age OOR",EXP(VLOOKUP(CQ$14&amp;"-int-"&amp;$P672,Equations!$G:$I,3,0)+VLOOKUP(CQ$14&amp;"-sexo-"&amp;$P672,Equations!$G:$I,3,0)*$U672+VLOOKUP(CQ$14&amp;"-edad-"&amp;$P672,Equations!$G:$I,3,0)*$V672+VLOOKUP(CQ$14&amp;"-est-"&amp;$P672,Equations!$G:$I,3,0)*(1/$W672)+VLOOKUP(CQ$14&amp;"-imc-"&amp;$P672,Equations!$G:$I,3,0)*(1/$Q672))))</f>
        <v/>
      </c>
      <c r="CR672" s="10" t="str">
        <f>IF($AK672="","",IF(OR($V672&lt;2.7,$V672&gt;90),"Age OOR",EXP(LN(CQ672)-1.6449*VLOOKUP(CQ$14&amp;"-rse-"&amp;$P672,Equations!$G:$I,3,0))))</f>
        <v/>
      </c>
      <c r="CS672" s="10" t="str">
        <f>IF($AK672="","",IF(OR($V672&lt;2.7,$V672&gt;90),"Age OOR",EXP(LN(CQ672)+1.6449*VLOOKUP(CQ$14&amp;"-rse-"&amp;$P672,Equations!$G:$I,3,0))))</f>
        <v/>
      </c>
      <c r="CT672" s="10" t="str">
        <f t="shared" si="274"/>
        <v/>
      </c>
      <c r="CU672" s="10" t="str">
        <f>IF($AK672="","",IF(OR($V672&lt;2.7,$V672&gt;90),"Age OOR",(LN($AK672)-LN(CQ672))/VLOOKUP(CQ$14&amp;"-rse-"&amp;$P672,Equations!$G:$I,3,0)))</f>
        <v/>
      </c>
      <c r="CV672" s="47"/>
    </row>
    <row r="673" spans="5:100" x14ac:dyDescent="0.2">
      <c r="E673" s="23" t="str">
        <f t="shared" si="250"/>
        <v>Age out of range</v>
      </c>
      <c r="F673" s="23" t="str">
        <f t="shared" si="251"/>
        <v>Age out of range</v>
      </c>
      <c r="G673" s="23" t="str">
        <f t="shared" si="252"/>
        <v>Age out of range</v>
      </c>
      <c r="H673" s="23" t="str">
        <f t="shared" si="253"/>
        <v>Age out of range</v>
      </c>
      <c r="I673" s="23" t="str">
        <f t="shared" si="254"/>
        <v>Age out of range</v>
      </c>
      <c r="J673" s="23" t="str">
        <f t="shared" si="255"/>
        <v>Age out of range</v>
      </c>
      <c r="K673" s="23" t="str">
        <f t="shared" si="256"/>
        <v>Age out of range</v>
      </c>
      <c r="L673" s="23" t="str">
        <f t="shared" si="257"/>
        <v>Age out of range</v>
      </c>
      <c r="M673" s="23" t="str">
        <f t="shared" si="258"/>
        <v>Age out of range</v>
      </c>
      <c r="N673" s="23" t="str">
        <f t="shared" si="259"/>
        <v>Age out of range</v>
      </c>
      <c r="O673" s="23" t="str">
        <f t="shared" si="260"/>
        <v>Age out of range</v>
      </c>
      <c r="P673" s="23" t="str">
        <f t="shared" si="261"/>
        <v>Age out of range</v>
      </c>
      <c r="Q673" s="23" t="e">
        <f t="shared" si="262"/>
        <v>#DIV/0!</v>
      </c>
      <c r="R673" s="17"/>
      <c r="S673" s="23">
        <v>657</v>
      </c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7"/>
      <c r="AM673" s="47"/>
      <c r="AN673" s="10" t="str">
        <f>IF($Z673="","",IF(OR($V673&lt;2.7,$V673&gt;90),"Age OOR",VLOOKUP(AN$14&amp;"-int-"&amp;$E673,Equations!$G:$I,3,0)+VLOOKUP(AN$14&amp;"-sexo-"&amp;$E673,Equations!$G:$I,3,0)*$U673+VLOOKUP(AN$14&amp;"-edad-"&amp;$E673,Equations!$G:$I,3,0)*$V673+VLOOKUP(AN$14&amp;"-est-"&amp;$E673,Equations!$G:$I,3,0)*(1/$W673)+VLOOKUP(AN$14&amp;"-imc-"&amp;$E673,Equations!$G:$I,3,0)*(1/$Q673)))</f>
        <v/>
      </c>
      <c r="AO673" s="10" t="str">
        <f>IF($Z673="","",IF(OR($V673&lt;2.7,$V673&gt;90),"Age OOR",AN673-1.6449*VLOOKUP(AN$14&amp;"-rse-"&amp;$E673,Equations!$G:$I,3,0)))</f>
        <v/>
      </c>
      <c r="AP673" s="10" t="str">
        <f>IF($Z673="","",IF(OR($V673&lt;2.7,$V673&gt;90),"Age OOR",AN673+1.6449*VLOOKUP(AN$14&amp;"-rse-"&amp;$E673,Equations!$G:$I,3,0)))</f>
        <v/>
      </c>
      <c r="AQ673" s="10" t="str">
        <f t="shared" si="263"/>
        <v/>
      </c>
      <c r="AR673" s="10" t="str">
        <f>IF($Z673="","",IF(OR($V673&lt;2.7,$V673&gt;90),"Age OOR",($Z673-AN673)/VLOOKUP(AN$14&amp;"-rse-"&amp;$E673,Equations!$G:$I,3,0)))</f>
        <v/>
      </c>
      <c r="AS673" s="10" t="str">
        <f>IF($AA673="","",IF(OR($V673&lt;2.7,$V673&gt;90),"Age OOR",VLOOKUP(AS$14&amp;"-int-"&amp;$F673,Equations!$G:$I,3,0)+VLOOKUP(AS$14&amp;"-sexo-"&amp;$F673,Equations!$G:$I,3,0)*$U673+VLOOKUP(AS$14&amp;"-edad-"&amp;$F673,Equations!$G:$I,3,0)*$V673+VLOOKUP(AS$14&amp;"-est-"&amp;$F673,Equations!$G:$I,3,0)*(1/$W673)+VLOOKUP(AS$14&amp;"-imc-"&amp;$F673,Equations!$G:$I,3,0)*(1/$Q673)))</f>
        <v/>
      </c>
      <c r="AT673" s="10" t="str">
        <f>IF($AA673="","",IF(OR($V673&lt;2.7,$V673&gt;90),"Age OOR",AS673-1.6449*VLOOKUP(AS$14&amp;"-rse-"&amp;$F673,Equations!$G:$I,3,0)))</f>
        <v/>
      </c>
      <c r="AU673" s="10" t="str">
        <f>IF($AA673="","",IF(OR($V673&lt;2.7,$V673&gt;90),"Age OOR",AS673+1.6449*VLOOKUP(AS$14&amp;"-rse-"&amp;$F673,Equations!$G:$I,3,0)))</f>
        <v/>
      </c>
      <c r="AV673" s="10" t="str">
        <f t="shared" si="264"/>
        <v/>
      </c>
      <c r="AW673" s="10" t="str">
        <f>IF($AA673="","",IF(OR($V673&lt;2.7,$V673&gt;90),"Age OOR",($AA673-AS673)/VLOOKUP(AS$14&amp;"-rse-"&amp;$F673,Equations!$G:$I,3,0)))</f>
        <v/>
      </c>
      <c r="AX673" s="10" t="str">
        <f>IF($AB673="","",IF(OR($V673&lt;2.7,$V673&gt;90),"Age OOR",VLOOKUP(AX$14&amp;"-int-"&amp;$G673,Equations!$G:$I,3,0)+VLOOKUP(AX$14&amp;"-sexo-"&amp;$G673,Equations!$G:$I,3,0)*$U673+VLOOKUP(AX$14&amp;"-edad-"&amp;$G673,Equations!$G:$I,3,0)*$V673+VLOOKUP(AX$14&amp;"-est-"&amp;$G673,Equations!$G:$I,3,0)*(1/$W673)+VLOOKUP(AX$14&amp;"-imc-"&amp;$G673,Equations!$G:$I,3,0)*(1/$Q673)))</f>
        <v/>
      </c>
      <c r="AY673" s="10" t="str">
        <f>IF($AB673="","",IF(OR($V673&lt;2.7,$V673&gt;90),"Age OOR",AX673-1.6449*VLOOKUP(AX$14&amp;"-rse-"&amp;$G673,Equations!$G:$I,3,0)))</f>
        <v/>
      </c>
      <c r="AZ673" s="10" t="str">
        <f>IF($AB673="","",IF(OR($V673&lt;2.7,$V673&gt;90),"Age OOR",AX673+1.6449*VLOOKUP(AX$14&amp;"-rse-"&amp;$G673,Equations!$G:$I,3,0)))</f>
        <v/>
      </c>
      <c r="BA673" s="10" t="str">
        <f t="shared" si="265"/>
        <v/>
      </c>
      <c r="BB673" s="10" t="str">
        <f>IF($AB673="","",IF(OR($V673&lt;2.7,$V673&gt;90),"Age OOR",($AB673-AX673)/VLOOKUP(AX$14&amp;"-rse-"&amp;$G673,Equations!$G:$I,3,0)))</f>
        <v/>
      </c>
      <c r="BC673" s="10" t="str">
        <f>IF($AC673="","",IF(OR($V673&lt;2.7,$V673&gt;90),"Age OOR",VLOOKUP(BC$14&amp;"-int-"&amp;$H673,Equations!$G:$I,3,0)+VLOOKUP(BC$14&amp;"-sexo-"&amp;$H673,Equations!$G:$I,3,0)*$U673+VLOOKUP(BC$14&amp;"-edad-"&amp;$H673,Equations!$G:$I,3,0)*$V673+VLOOKUP(BC$14&amp;"-est-"&amp;$H673,Equations!$G:$I,3,0)*(1/$W673)+VLOOKUP(BC$14&amp;"-imc-"&amp;$H673,Equations!$G:$I,3,0)*(1/$Q673)))</f>
        <v/>
      </c>
      <c r="BD673" s="10" t="str">
        <f>IF($AC673="","",IF(OR($V673&lt;2.7,$V673&gt;90),"Age OOR",BC673-1.6449*VLOOKUP(BC$14&amp;"-rse-"&amp;$H673,Equations!$G:$I,3,0)))</f>
        <v/>
      </c>
      <c r="BE673" s="10" t="str">
        <f>IF($AC673="","",IF(OR($V673&lt;2.7,$V673&gt;90),"Age OOR",BC673+1.6449*VLOOKUP(BC$14&amp;"-rse-"&amp;$H673,Equations!$G:$I,3,0)))</f>
        <v/>
      </c>
      <c r="BF673" s="10" t="str">
        <f t="shared" si="266"/>
        <v/>
      </c>
      <c r="BG673" s="10" t="str">
        <f>IF($AC673="","",IF(OR($V673&lt;2.7,$V673&gt;90),"Age OOR",($AC673-BC673)/VLOOKUP(BC$14&amp;"-rse-"&amp;$H673,Equations!$G:$I,3,0)))</f>
        <v/>
      </c>
      <c r="BH673" s="10" t="str">
        <f>IF($AD673="","",IF(OR($V673&lt;2.7,$V673&gt;90),"Age OOR",VLOOKUP(BH$14&amp;"-int-"&amp;$I673,Equations!$G:$I,3,0)+VLOOKUP(BH$14&amp;"-sexo-"&amp;$I673,Equations!$G:$I,3,0)*$U673+VLOOKUP(BH$14&amp;"-edad-"&amp;$I673,Equations!$G:$I,3,0)*$V673+VLOOKUP(BH$14&amp;"-est-"&amp;$I673,Equations!$G:$I,3,0)*(1/$W673)+VLOOKUP(BH$14&amp;"-imc-"&amp;$I673,Equations!$G:$I,3,0)*(1/$Q673)))</f>
        <v/>
      </c>
      <c r="BI673" s="10" t="str">
        <f>IF($AD673="","",IF(OR($V673&lt;2.7,$V673&gt;90),"Age OOR",BH673-1.6449*VLOOKUP(BH$14&amp;"-rse-"&amp;$I673,Equations!$G:$I,3,0)))</f>
        <v/>
      </c>
      <c r="BJ673" s="10" t="str">
        <f>IF($AD673="","",IF(OR($V673&lt;2.7,$V673&gt;90),"Age OOR",BH673+1.6449*VLOOKUP(BH$14&amp;"-rse-"&amp;$I673,Equations!$G:$I,3,0)))</f>
        <v/>
      </c>
      <c r="BK673" s="10" t="str">
        <f t="shared" si="267"/>
        <v/>
      </c>
      <c r="BL673" s="10" t="str">
        <f>IF($AD673="","",IF(OR($V673&lt;2.7,$V673&gt;90),"Age OOR",($AD673-BH673)/VLOOKUP(BH$14&amp;"-rse-"&amp;$I673,Equations!$G:$I,3,0)))</f>
        <v/>
      </c>
      <c r="BM673" s="10" t="str">
        <f>IF($AE673="","",IF(OR($V673&lt;2.7,$V673&gt;90),"Age OOR",VLOOKUP(BM$14&amp;"-int-"&amp;$J673,Equations!$G:$I,3,0)+VLOOKUP(BM$14&amp;"-sexo-"&amp;$J673,Equations!$G:$I,3,0)*$U673+VLOOKUP(BM$14&amp;"-edad-"&amp;$J673,Equations!$G:$I,3,0)*$V673+VLOOKUP(BM$14&amp;"-est-"&amp;$J673,Equations!$G:$I,3,0)*(1/$W673)+VLOOKUP(BM$14&amp;"-imc-"&amp;$J673,Equations!$G:$I,3,0)*(1/$Q673)))</f>
        <v/>
      </c>
      <c r="BN673" s="10" t="str">
        <f>IF($AE673="","",IF(OR($V673&lt;2.7,$V673&gt;90),"Age OOR",BM673-1.6449*VLOOKUP(BM$14&amp;"-rse-"&amp;$J673,Equations!$G:$I,3,0)))</f>
        <v/>
      </c>
      <c r="BO673" s="10" t="str">
        <f>IF($AE673="","",IF(OR($V673&lt;2.7,$V673&gt;90),"Age OOR",BM673+1.6449*VLOOKUP(BM$14&amp;"-rse-"&amp;$J673,Equations!$G:$I,3,0)))</f>
        <v/>
      </c>
      <c r="BP673" s="10" t="str">
        <f t="shared" si="268"/>
        <v/>
      </c>
      <c r="BQ673" s="10" t="str">
        <f>IF($AE673="","",IF(OR($V673&lt;2.7,$V673&gt;90),"Age OOR",($AE673-BM673)/VLOOKUP(BM$14&amp;"-rse-"&amp;$J673,Equations!$G:$I,3,0)))</f>
        <v/>
      </c>
      <c r="BR673" s="10" t="str">
        <f>IF($AF673="","",IF(OR($V673&lt;2.7,$V673&gt;90),"Age OOR",VLOOKUP(BR$14&amp;"-int-"&amp;$K673,Equations!$G:$I,3,0)+VLOOKUP(BR$14&amp;"-sexo-"&amp;$K673,Equations!$G:$I,3,0)*$U673+VLOOKUP(BR$14&amp;"-edad-"&amp;$K673,Equations!$G:$I,3,0)*$V673+VLOOKUP(BR$14&amp;"-est-"&amp;$K673,Equations!$G:$I,3,0)*(1/$W673)+VLOOKUP(BR$14&amp;"-imc-"&amp;$K673,Equations!$G:$I,3,0)*(1/$Q673)))</f>
        <v/>
      </c>
      <c r="BS673" s="10" t="str">
        <f>IF($AF673="","",IF(OR($V673&lt;2.7,$V673&gt;90),"Age OOR",BR673-1.6449*VLOOKUP(BR$14&amp;"-rse-"&amp;$K673,Equations!$G:$I,3,0)))</f>
        <v/>
      </c>
      <c r="BT673" s="10" t="str">
        <f>IF($AF673="","",IF(OR($V673&lt;2.7,$V673&gt;90),"Age OOR",BR673+1.6449*VLOOKUP(BR$14&amp;"-rse-"&amp;$K673,Equations!$G:$I,3,0)))</f>
        <v/>
      </c>
      <c r="BU673" s="10" t="str">
        <f t="shared" si="269"/>
        <v/>
      </c>
      <c r="BV673" s="10" t="str">
        <f>IF($AF673="","",IF(OR($V673&lt;2.7,$V673&gt;90),"Age OOR",($AF673-BR673)/VLOOKUP(BR$14&amp;"-rse-"&amp;$K673,Equations!$G:$I,3,0)))</f>
        <v/>
      </c>
      <c r="BW673" s="10" t="str">
        <f>IF($AG673="","",IF(OR($V673&lt;2.7,$V673&gt;90),"Age OOR",VLOOKUP(BW$14&amp;"-int-"&amp;$L673,Equations!$G:$I,3,0)+VLOOKUP(BW$14&amp;"-sexo-"&amp;$L673,Equations!$G:$I,3,0)*$U673+VLOOKUP(BW$14&amp;"-edad-"&amp;$L673,Equations!$G:$I,3,0)*$V673+VLOOKUP(BW$14&amp;"-est-"&amp;$L673,Equations!$G:$I,3,0)*(1/$W673)+VLOOKUP(BW$14&amp;"-imc-"&amp;$L673,Equations!$G:$I,3,0)*(1/$Q673)))</f>
        <v/>
      </c>
      <c r="BX673" s="10" t="str">
        <f>IF($AG673="","",IF(OR($V673&lt;2.7,$V673&gt;90),"Age OOR",BW673-1.6449*VLOOKUP(BW$14&amp;"-rse-"&amp;$L673,Equations!$G:$I,3,0)))</f>
        <v/>
      </c>
      <c r="BY673" s="10" t="str">
        <f>IF($AG673="","",IF(OR($V673&lt;2.7,$V673&gt;90),"Age OOR",BW673+1.6449*VLOOKUP(BW$14&amp;"-rse-"&amp;$L673,Equations!$G:$I,3,0)))</f>
        <v/>
      </c>
      <c r="BZ673" s="10" t="str">
        <f t="shared" si="270"/>
        <v/>
      </c>
      <c r="CA673" s="10" t="str">
        <f>IF($AG673="","",IF(OR($V673&lt;2.7,$V673&gt;90),"Age OOR",($AG673-BW673)/VLOOKUP(BW$14&amp;"-rse-"&amp;$L673,Equations!$G:$I,3,0)))</f>
        <v/>
      </c>
      <c r="CB673" s="10" t="str">
        <f>IF($AH673="","",IF(OR($V673&lt;2.7,$V673&gt;90),"Age OOR",VLOOKUP(CB$14&amp;"-int-"&amp;$M673,Equations!$G:$I,3,0)+VLOOKUP(CB$14&amp;"-sexo-"&amp;$M673,Equations!$G:$I,3,0)*$U673+VLOOKUP(CB$14&amp;"-edad-"&amp;$M673,Equations!$G:$I,3,0)*$V673+VLOOKUP(CB$14&amp;"-est-"&amp;$M673,Equations!$G:$I,3,0)*(1/$W673)+VLOOKUP(CB$14&amp;"-imc-"&amp;$M673,Equations!$G:$I,3,0)*(1/$Q673)))</f>
        <v/>
      </c>
      <c r="CC673" s="10" t="str">
        <f>IF($AH673="","",IF(OR($V673&lt;2.7,$V673&gt;90),"Age OOR",CB673-1.6449*VLOOKUP(CB$14&amp;"-rse-"&amp;$M673,Equations!$G:$I,3,0)))</f>
        <v/>
      </c>
      <c r="CD673" s="10" t="str">
        <f>IF($AH673="","",IF(OR($V673&lt;2.7,$V673&gt;90),"Age OOR",CB673+1.6449*VLOOKUP(CB$14&amp;"-rse-"&amp;$M673,Equations!$G:$I,3,0)))</f>
        <v/>
      </c>
      <c r="CE673" s="10" t="str">
        <f t="shared" si="271"/>
        <v/>
      </c>
      <c r="CF673" s="10" t="str">
        <f>IF($AH673="","",IF(OR($V673&lt;2.7,$V673&gt;90),"Age OOR",($AH673-CB673)/VLOOKUP(CB$14&amp;"-rse-"&amp;$M673,Equations!$G:$I,3,0)))</f>
        <v/>
      </c>
      <c r="CG673" s="10" t="str">
        <f>IF($AI673="","",IF(OR($V673&lt;2.7,$V673&gt;90),"Age OOR",VLOOKUP(CG$14&amp;"-int-"&amp;$N673,Equations!$G:$I,3,0)+VLOOKUP(CG$14&amp;"-sexo-"&amp;$N673,Equations!$G:$I,3,0)*$U673+VLOOKUP(CG$14&amp;"-edad-"&amp;$N673,Equations!$G:$I,3,0)*$V673+VLOOKUP(CG$14&amp;"-est-"&amp;$N673,Equations!$G:$I,3,0)*(1/$W673)+VLOOKUP(CG$14&amp;"-imc-"&amp;$N673,Equations!$G:$I,3,0)*(1/$Q673)))</f>
        <v/>
      </c>
      <c r="CH673" s="10" t="str">
        <f>IF($AI673="","",IF(OR($V673&lt;2.7,$V673&gt;90),"Age OOR",CG673-1.6449*VLOOKUP(CG$14&amp;"-rse-"&amp;$N673,Equations!$G:$I,3,0)))</f>
        <v/>
      </c>
      <c r="CI673" s="10" t="str">
        <f>IF($AI673="","",IF(OR($V673&lt;2.7,$V673&gt;90),"Age OOR",CG673+1.6449*VLOOKUP(CG$14&amp;"-rse-"&amp;$N673,Equations!$G:$I,3,0)))</f>
        <v/>
      </c>
      <c r="CJ673" s="10" t="str">
        <f t="shared" si="272"/>
        <v/>
      </c>
      <c r="CK673" s="10" t="str">
        <f>IF($AI673="","",IF(OR($V673&lt;2.7,$V673&gt;90),"Age OOR",($AI673-CG673)/VLOOKUP(CG$14&amp;"-rse-"&amp;$N673,Equations!$G:$I,3,0)))</f>
        <v/>
      </c>
      <c r="CL673" s="10" t="str">
        <f>IF($AJ673="","",IF(OR($V673&lt;2.7,$V673&gt;90),"Age OOR",VLOOKUP(CL$14&amp;"-int-"&amp;$O673,Equations!$G:$I,3,0)+VLOOKUP(CL$14&amp;"-sexo-"&amp;$O673,Equations!$G:$I,3,0)*$U673+VLOOKUP(CL$14&amp;"-edad-"&amp;$O673,Equations!$G:$I,3,0)*$V673+VLOOKUP(CL$14&amp;"-est-"&amp;$O673,Equations!$G:$I,3,0)*(1/$W673)+VLOOKUP(CL$14&amp;"-imc-"&amp;$O673,Equations!$G:$I,3,0)*(1/$Q673)))</f>
        <v/>
      </c>
      <c r="CM673" s="10" t="str">
        <f>IF($AJ673="","",IF(OR($V673&lt;2.7,$V673&gt;90),"Age OOR",CL673-1.6449*VLOOKUP(CL$14&amp;"-rse-"&amp;$O673,Equations!$G:$I,3,0)))</f>
        <v/>
      </c>
      <c r="CN673" s="10" t="str">
        <f>IF($AJ673="","",IF(OR($V673&lt;2.7,$V673&gt;90),"Age OOR",CL673+1.6449*VLOOKUP(CL$14&amp;"-rse-"&amp;$O673,Equations!$G:$I,3,0)))</f>
        <v/>
      </c>
      <c r="CO673" s="10" t="str">
        <f t="shared" si="273"/>
        <v/>
      </c>
      <c r="CP673" s="10" t="str">
        <f>IF($AJ673="","",IF(OR($V673&lt;2.7,$V673&gt;90),"Age OOR",($AJ673-CL673)/VLOOKUP(CL$14&amp;"-rse-"&amp;$O673,Equations!$G:$I,3,0)))</f>
        <v/>
      </c>
      <c r="CQ673" s="10" t="str">
        <f>IF($AK673="","",IF(OR($V673&lt;2.7,$V673&gt;90),"Age OOR",EXP(VLOOKUP(CQ$14&amp;"-int-"&amp;$P673,Equations!$G:$I,3,0)+VLOOKUP(CQ$14&amp;"-sexo-"&amp;$P673,Equations!$G:$I,3,0)*$U673+VLOOKUP(CQ$14&amp;"-edad-"&amp;$P673,Equations!$G:$I,3,0)*$V673+VLOOKUP(CQ$14&amp;"-est-"&amp;$P673,Equations!$G:$I,3,0)*(1/$W673)+VLOOKUP(CQ$14&amp;"-imc-"&amp;$P673,Equations!$G:$I,3,0)*(1/$Q673))))</f>
        <v/>
      </c>
      <c r="CR673" s="10" t="str">
        <f>IF($AK673="","",IF(OR($V673&lt;2.7,$V673&gt;90),"Age OOR",EXP(LN(CQ673)-1.6449*VLOOKUP(CQ$14&amp;"-rse-"&amp;$P673,Equations!$G:$I,3,0))))</f>
        <v/>
      </c>
      <c r="CS673" s="10" t="str">
        <f>IF($AK673="","",IF(OR($V673&lt;2.7,$V673&gt;90),"Age OOR",EXP(LN(CQ673)+1.6449*VLOOKUP(CQ$14&amp;"-rse-"&amp;$P673,Equations!$G:$I,3,0))))</f>
        <v/>
      </c>
      <c r="CT673" s="10" t="str">
        <f t="shared" si="274"/>
        <v/>
      </c>
      <c r="CU673" s="10" t="str">
        <f>IF($AK673="","",IF(OR($V673&lt;2.7,$V673&gt;90),"Age OOR",(LN($AK673)-LN(CQ673))/VLOOKUP(CQ$14&amp;"-rse-"&amp;$P673,Equations!$G:$I,3,0)))</f>
        <v/>
      </c>
      <c r="CV673" s="47"/>
    </row>
    <row r="674" spans="5:100" x14ac:dyDescent="0.2">
      <c r="E674" s="23" t="str">
        <f t="shared" si="250"/>
        <v>Age out of range</v>
      </c>
      <c r="F674" s="23" t="str">
        <f t="shared" si="251"/>
        <v>Age out of range</v>
      </c>
      <c r="G674" s="23" t="str">
        <f t="shared" si="252"/>
        <v>Age out of range</v>
      </c>
      <c r="H674" s="23" t="str">
        <f t="shared" si="253"/>
        <v>Age out of range</v>
      </c>
      <c r="I674" s="23" t="str">
        <f t="shared" si="254"/>
        <v>Age out of range</v>
      </c>
      <c r="J674" s="23" t="str">
        <f t="shared" si="255"/>
        <v>Age out of range</v>
      </c>
      <c r="K674" s="23" t="str">
        <f t="shared" si="256"/>
        <v>Age out of range</v>
      </c>
      <c r="L674" s="23" t="str">
        <f t="shared" si="257"/>
        <v>Age out of range</v>
      </c>
      <c r="M674" s="23" t="str">
        <f t="shared" si="258"/>
        <v>Age out of range</v>
      </c>
      <c r="N674" s="23" t="str">
        <f t="shared" si="259"/>
        <v>Age out of range</v>
      </c>
      <c r="O674" s="23" t="str">
        <f t="shared" si="260"/>
        <v>Age out of range</v>
      </c>
      <c r="P674" s="23" t="str">
        <f t="shared" si="261"/>
        <v>Age out of range</v>
      </c>
      <c r="Q674" s="23" t="e">
        <f t="shared" si="262"/>
        <v>#DIV/0!</v>
      </c>
      <c r="R674" s="17"/>
      <c r="S674" s="23">
        <v>658</v>
      </c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7"/>
      <c r="AM674" s="47"/>
      <c r="AN674" s="10" t="str">
        <f>IF($Z674="","",IF(OR($V674&lt;2.7,$V674&gt;90),"Age OOR",VLOOKUP(AN$14&amp;"-int-"&amp;$E674,Equations!$G:$I,3,0)+VLOOKUP(AN$14&amp;"-sexo-"&amp;$E674,Equations!$G:$I,3,0)*$U674+VLOOKUP(AN$14&amp;"-edad-"&amp;$E674,Equations!$G:$I,3,0)*$V674+VLOOKUP(AN$14&amp;"-est-"&amp;$E674,Equations!$G:$I,3,0)*(1/$W674)+VLOOKUP(AN$14&amp;"-imc-"&amp;$E674,Equations!$G:$I,3,0)*(1/$Q674)))</f>
        <v/>
      </c>
      <c r="AO674" s="10" t="str">
        <f>IF($Z674="","",IF(OR($V674&lt;2.7,$V674&gt;90),"Age OOR",AN674-1.6449*VLOOKUP(AN$14&amp;"-rse-"&amp;$E674,Equations!$G:$I,3,0)))</f>
        <v/>
      </c>
      <c r="AP674" s="10" t="str">
        <f>IF($Z674="","",IF(OR($V674&lt;2.7,$V674&gt;90),"Age OOR",AN674+1.6449*VLOOKUP(AN$14&amp;"-rse-"&amp;$E674,Equations!$G:$I,3,0)))</f>
        <v/>
      </c>
      <c r="AQ674" s="10" t="str">
        <f t="shared" si="263"/>
        <v/>
      </c>
      <c r="AR674" s="10" t="str">
        <f>IF($Z674="","",IF(OR($V674&lt;2.7,$V674&gt;90),"Age OOR",($Z674-AN674)/VLOOKUP(AN$14&amp;"-rse-"&amp;$E674,Equations!$G:$I,3,0)))</f>
        <v/>
      </c>
      <c r="AS674" s="10" t="str">
        <f>IF($AA674="","",IF(OR($V674&lt;2.7,$V674&gt;90),"Age OOR",VLOOKUP(AS$14&amp;"-int-"&amp;$F674,Equations!$G:$I,3,0)+VLOOKUP(AS$14&amp;"-sexo-"&amp;$F674,Equations!$G:$I,3,0)*$U674+VLOOKUP(AS$14&amp;"-edad-"&amp;$F674,Equations!$G:$I,3,0)*$V674+VLOOKUP(AS$14&amp;"-est-"&amp;$F674,Equations!$G:$I,3,0)*(1/$W674)+VLOOKUP(AS$14&amp;"-imc-"&amp;$F674,Equations!$G:$I,3,0)*(1/$Q674)))</f>
        <v/>
      </c>
      <c r="AT674" s="10" t="str">
        <f>IF($AA674="","",IF(OR($V674&lt;2.7,$V674&gt;90),"Age OOR",AS674-1.6449*VLOOKUP(AS$14&amp;"-rse-"&amp;$F674,Equations!$G:$I,3,0)))</f>
        <v/>
      </c>
      <c r="AU674" s="10" t="str">
        <f>IF($AA674="","",IF(OR($V674&lt;2.7,$V674&gt;90),"Age OOR",AS674+1.6449*VLOOKUP(AS$14&amp;"-rse-"&amp;$F674,Equations!$G:$I,3,0)))</f>
        <v/>
      </c>
      <c r="AV674" s="10" t="str">
        <f t="shared" si="264"/>
        <v/>
      </c>
      <c r="AW674" s="10" t="str">
        <f>IF($AA674="","",IF(OR($V674&lt;2.7,$V674&gt;90),"Age OOR",($AA674-AS674)/VLOOKUP(AS$14&amp;"-rse-"&amp;$F674,Equations!$G:$I,3,0)))</f>
        <v/>
      </c>
      <c r="AX674" s="10" t="str">
        <f>IF($AB674="","",IF(OR($V674&lt;2.7,$V674&gt;90),"Age OOR",VLOOKUP(AX$14&amp;"-int-"&amp;$G674,Equations!$G:$I,3,0)+VLOOKUP(AX$14&amp;"-sexo-"&amp;$G674,Equations!$G:$I,3,0)*$U674+VLOOKUP(AX$14&amp;"-edad-"&amp;$G674,Equations!$G:$I,3,0)*$V674+VLOOKUP(AX$14&amp;"-est-"&amp;$G674,Equations!$G:$I,3,0)*(1/$W674)+VLOOKUP(AX$14&amp;"-imc-"&amp;$G674,Equations!$G:$I,3,0)*(1/$Q674)))</f>
        <v/>
      </c>
      <c r="AY674" s="10" t="str">
        <f>IF($AB674="","",IF(OR($V674&lt;2.7,$V674&gt;90),"Age OOR",AX674-1.6449*VLOOKUP(AX$14&amp;"-rse-"&amp;$G674,Equations!$G:$I,3,0)))</f>
        <v/>
      </c>
      <c r="AZ674" s="10" t="str">
        <f>IF($AB674="","",IF(OR($V674&lt;2.7,$V674&gt;90),"Age OOR",AX674+1.6449*VLOOKUP(AX$14&amp;"-rse-"&amp;$G674,Equations!$G:$I,3,0)))</f>
        <v/>
      </c>
      <c r="BA674" s="10" t="str">
        <f t="shared" si="265"/>
        <v/>
      </c>
      <c r="BB674" s="10" t="str">
        <f>IF($AB674="","",IF(OR($V674&lt;2.7,$V674&gt;90),"Age OOR",($AB674-AX674)/VLOOKUP(AX$14&amp;"-rse-"&amp;$G674,Equations!$G:$I,3,0)))</f>
        <v/>
      </c>
      <c r="BC674" s="10" t="str">
        <f>IF($AC674="","",IF(OR($V674&lt;2.7,$V674&gt;90),"Age OOR",VLOOKUP(BC$14&amp;"-int-"&amp;$H674,Equations!$G:$I,3,0)+VLOOKUP(BC$14&amp;"-sexo-"&amp;$H674,Equations!$G:$I,3,0)*$U674+VLOOKUP(BC$14&amp;"-edad-"&amp;$H674,Equations!$G:$I,3,0)*$V674+VLOOKUP(BC$14&amp;"-est-"&amp;$H674,Equations!$G:$I,3,0)*(1/$W674)+VLOOKUP(BC$14&amp;"-imc-"&amp;$H674,Equations!$G:$I,3,0)*(1/$Q674)))</f>
        <v/>
      </c>
      <c r="BD674" s="10" t="str">
        <f>IF($AC674="","",IF(OR($V674&lt;2.7,$V674&gt;90),"Age OOR",BC674-1.6449*VLOOKUP(BC$14&amp;"-rse-"&amp;$H674,Equations!$G:$I,3,0)))</f>
        <v/>
      </c>
      <c r="BE674" s="10" t="str">
        <f>IF($AC674="","",IF(OR($V674&lt;2.7,$V674&gt;90),"Age OOR",BC674+1.6449*VLOOKUP(BC$14&amp;"-rse-"&amp;$H674,Equations!$G:$I,3,0)))</f>
        <v/>
      </c>
      <c r="BF674" s="10" t="str">
        <f t="shared" si="266"/>
        <v/>
      </c>
      <c r="BG674" s="10" t="str">
        <f>IF($AC674="","",IF(OR($V674&lt;2.7,$V674&gt;90),"Age OOR",($AC674-BC674)/VLOOKUP(BC$14&amp;"-rse-"&amp;$H674,Equations!$G:$I,3,0)))</f>
        <v/>
      </c>
      <c r="BH674" s="10" t="str">
        <f>IF($AD674="","",IF(OR($V674&lt;2.7,$V674&gt;90),"Age OOR",VLOOKUP(BH$14&amp;"-int-"&amp;$I674,Equations!$G:$I,3,0)+VLOOKUP(BH$14&amp;"-sexo-"&amp;$I674,Equations!$G:$I,3,0)*$U674+VLOOKUP(BH$14&amp;"-edad-"&amp;$I674,Equations!$G:$I,3,0)*$V674+VLOOKUP(BH$14&amp;"-est-"&amp;$I674,Equations!$G:$I,3,0)*(1/$W674)+VLOOKUP(BH$14&amp;"-imc-"&amp;$I674,Equations!$G:$I,3,0)*(1/$Q674)))</f>
        <v/>
      </c>
      <c r="BI674" s="10" t="str">
        <f>IF($AD674="","",IF(OR($V674&lt;2.7,$V674&gt;90),"Age OOR",BH674-1.6449*VLOOKUP(BH$14&amp;"-rse-"&amp;$I674,Equations!$G:$I,3,0)))</f>
        <v/>
      </c>
      <c r="BJ674" s="10" t="str">
        <f>IF($AD674="","",IF(OR($V674&lt;2.7,$V674&gt;90),"Age OOR",BH674+1.6449*VLOOKUP(BH$14&amp;"-rse-"&amp;$I674,Equations!$G:$I,3,0)))</f>
        <v/>
      </c>
      <c r="BK674" s="10" t="str">
        <f t="shared" si="267"/>
        <v/>
      </c>
      <c r="BL674" s="10" t="str">
        <f>IF($AD674="","",IF(OR($V674&lt;2.7,$V674&gt;90),"Age OOR",($AD674-BH674)/VLOOKUP(BH$14&amp;"-rse-"&amp;$I674,Equations!$G:$I,3,0)))</f>
        <v/>
      </c>
      <c r="BM674" s="10" t="str">
        <f>IF($AE674="","",IF(OR($V674&lt;2.7,$V674&gt;90),"Age OOR",VLOOKUP(BM$14&amp;"-int-"&amp;$J674,Equations!$G:$I,3,0)+VLOOKUP(BM$14&amp;"-sexo-"&amp;$J674,Equations!$G:$I,3,0)*$U674+VLOOKUP(BM$14&amp;"-edad-"&amp;$J674,Equations!$G:$I,3,0)*$V674+VLOOKUP(BM$14&amp;"-est-"&amp;$J674,Equations!$G:$I,3,0)*(1/$W674)+VLOOKUP(BM$14&amp;"-imc-"&amp;$J674,Equations!$G:$I,3,0)*(1/$Q674)))</f>
        <v/>
      </c>
      <c r="BN674" s="10" t="str">
        <f>IF($AE674="","",IF(OR($V674&lt;2.7,$V674&gt;90),"Age OOR",BM674-1.6449*VLOOKUP(BM$14&amp;"-rse-"&amp;$J674,Equations!$G:$I,3,0)))</f>
        <v/>
      </c>
      <c r="BO674" s="10" t="str">
        <f>IF($AE674="","",IF(OR($V674&lt;2.7,$V674&gt;90),"Age OOR",BM674+1.6449*VLOOKUP(BM$14&amp;"-rse-"&amp;$J674,Equations!$G:$I,3,0)))</f>
        <v/>
      </c>
      <c r="BP674" s="10" t="str">
        <f t="shared" si="268"/>
        <v/>
      </c>
      <c r="BQ674" s="10" t="str">
        <f>IF($AE674="","",IF(OR($V674&lt;2.7,$V674&gt;90),"Age OOR",($AE674-BM674)/VLOOKUP(BM$14&amp;"-rse-"&amp;$J674,Equations!$G:$I,3,0)))</f>
        <v/>
      </c>
      <c r="BR674" s="10" t="str">
        <f>IF($AF674="","",IF(OR($V674&lt;2.7,$V674&gt;90),"Age OOR",VLOOKUP(BR$14&amp;"-int-"&amp;$K674,Equations!$G:$I,3,0)+VLOOKUP(BR$14&amp;"-sexo-"&amp;$K674,Equations!$G:$I,3,0)*$U674+VLOOKUP(BR$14&amp;"-edad-"&amp;$K674,Equations!$G:$I,3,0)*$V674+VLOOKUP(BR$14&amp;"-est-"&amp;$K674,Equations!$G:$I,3,0)*(1/$W674)+VLOOKUP(BR$14&amp;"-imc-"&amp;$K674,Equations!$G:$I,3,0)*(1/$Q674)))</f>
        <v/>
      </c>
      <c r="BS674" s="10" t="str">
        <f>IF($AF674="","",IF(OR($V674&lt;2.7,$V674&gt;90),"Age OOR",BR674-1.6449*VLOOKUP(BR$14&amp;"-rse-"&amp;$K674,Equations!$G:$I,3,0)))</f>
        <v/>
      </c>
      <c r="BT674" s="10" t="str">
        <f>IF($AF674="","",IF(OR($V674&lt;2.7,$V674&gt;90),"Age OOR",BR674+1.6449*VLOOKUP(BR$14&amp;"-rse-"&amp;$K674,Equations!$G:$I,3,0)))</f>
        <v/>
      </c>
      <c r="BU674" s="10" t="str">
        <f t="shared" si="269"/>
        <v/>
      </c>
      <c r="BV674" s="10" t="str">
        <f>IF($AF674="","",IF(OR($V674&lt;2.7,$V674&gt;90),"Age OOR",($AF674-BR674)/VLOOKUP(BR$14&amp;"-rse-"&amp;$K674,Equations!$G:$I,3,0)))</f>
        <v/>
      </c>
      <c r="BW674" s="10" t="str">
        <f>IF($AG674="","",IF(OR($V674&lt;2.7,$V674&gt;90),"Age OOR",VLOOKUP(BW$14&amp;"-int-"&amp;$L674,Equations!$G:$I,3,0)+VLOOKUP(BW$14&amp;"-sexo-"&amp;$L674,Equations!$G:$I,3,0)*$U674+VLOOKUP(BW$14&amp;"-edad-"&amp;$L674,Equations!$G:$I,3,0)*$V674+VLOOKUP(BW$14&amp;"-est-"&amp;$L674,Equations!$G:$I,3,0)*(1/$W674)+VLOOKUP(BW$14&amp;"-imc-"&amp;$L674,Equations!$G:$I,3,0)*(1/$Q674)))</f>
        <v/>
      </c>
      <c r="BX674" s="10" t="str">
        <f>IF($AG674="","",IF(OR($V674&lt;2.7,$V674&gt;90),"Age OOR",BW674-1.6449*VLOOKUP(BW$14&amp;"-rse-"&amp;$L674,Equations!$G:$I,3,0)))</f>
        <v/>
      </c>
      <c r="BY674" s="10" t="str">
        <f>IF($AG674="","",IF(OR($V674&lt;2.7,$V674&gt;90),"Age OOR",BW674+1.6449*VLOOKUP(BW$14&amp;"-rse-"&amp;$L674,Equations!$G:$I,3,0)))</f>
        <v/>
      </c>
      <c r="BZ674" s="10" t="str">
        <f t="shared" si="270"/>
        <v/>
      </c>
      <c r="CA674" s="10" t="str">
        <f>IF($AG674="","",IF(OR($V674&lt;2.7,$V674&gt;90),"Age OOR",($AG674-BW674)/VLOOKUP(BW$14&amp;"-rse-"&amp;$L674,Equations!$G:$I,3,0)))</f>
        <v/>
      </c>
      <c r="CB674" s="10" t="str">
        <f>IF($AH674="","",IF(OR($V674&lt;2.7,$V674&gt;90),"Age OOR",VLOOKUP(CB$14&amp;"-int-"&amp;$M674,Equations!$G:$I,3,0)+VLOOKUP(CB$14&amp;"-sexo-"&amp;$M674,Equations!$G:$I,3,0)*$U674+VLOOKUP(CB$14&amp;"-edad-"&amp;$M674,Equations!$G:$I,3,0)*$V674+VLOOKUP(CB$14&amp;"-est-"&amp;$M674,Equations!$G:$I,3,0)*(1/$W674)+VLOOKUP(CB$14&amp;"-imc-"&amp;$M674,Equations!$G:$I,3,0)*(1/$Q674)))</f>
        <v/>
      </c>
      <c r="CC674" s="10" t="str">
        <f>IF($AH674="","",IF(OR($V674&lt;2.7,$V674&gt;90),"Age OOR",CB674-1.6449*VLOOKUP(CB$14&amp;"-rse-"&amp;$M674,Equations!$G:$I,3,0)))</f>
        <v/>
      </c>
      <c r="CD674" s="10" t="str">
        <f>IF($AH674="","",IF(OR($V674&lt;2.7,$V674&gt;90),"Age OOR",CB674+1.6449*VLOOKUP(CB$14&amp;"-rse-"&amp;$M674,Equations!$G:$I,3,0)))</f>
        <v/>
      </c>
      <c r="CE674" s="10" t="str">
        <f t="shared" si="271"/>
        <v/>
      </c>
      <c r="CF674" s="10" t="str">
        <f>IF($AH674="","",IF(OR($V674&lt;2.7,$V674&gt;90),"Age OOR",($AH674-CB674)/VLOOKUP(CB$14&amp;"-rse-"&amp;$M674,Equations!$G:$I,3,0)))</f>
        <v/>
      </c>
      <c r="CG674" s="10" t="str">
        <f>IF($AI674="","",IF(OR($V674&lt;2.7,$V674&gt;90),"Age OOR",VLOOKUP(CG$14&amp;"-int-"&amp;$N674,Equations!$G:$I,3,0)+VLOOKUP(CG$14&amp;"-sexo-"&amp;$N674,Equations!$G:$I,3,0)*$U674+VLOOKUP(CG$14&amp;"-edad-"&amp;$N674,Equations!$G:$I,3,0)*$V674+VLOOKUP(CG$14&amp;"-est-"&amp;$N674,Equations!$G:$I,3,0)*(1/$W674)+VLOOKUP(CG$14&amp;"-imc-"&amp;$N674,Equations!$G:$I,3,0)*(1/$Q674)))</f>
        <v/>
      </c>
      <c r="CH674" s="10" t="str">
        <f>IF($AI674="","",IF(OR($V674&lt;2.7,$V674&gt;90),"Age OOR",CG674-1.6449*VLOOKUP(CG$14&amp;"-rse-"&amp;$N674,Equations!$G:$I,3,0)))</f>
        <v/>
      </c>
      <c r="CI674" s="10" t="str">
        <f>IF($AI674="","",IF(OR($V674&lt;2.7,$V674&gt;90),"Age OOR",CG674+1.6449*VLOOKUP(CG$14&amp;"-rse-"&amp;$N674,Equations!$G:$I,3,0)))</f>
        <v/>
      </c>
      <c r="CJ674" s="10" t="str">
        <f t="shared" si="272"/>
        <v/>
      </c>
      <c r="CK674" s="10" t="str">
        <f>IF($AI674="","",IF(OR($V674&lt;2.7,$V674&gt;90),"Age OOR",($AI674-CG674)/VLOOKUP(CG$14&amp;"-rse-"&amp;$N674,Equations!$G:$I,3,0)))</f>
        <v/>
      </c>
      <c r="CL674" s="10" t="str">
        <f>IF($AJ674="","",IF(OR($V674&lt;2.7,$V674&gt;90),"Age OOR",VLOOKUP(CL$14&amp;"-int-"&amp;$O674,Equations!$G:$I,3,0)+VLOOKUP(CL$14&amp;"-sexo-"&amp;$O674,Equations!$G:$I,3,0)*$U674+VLOOKUP(CL$14&amp;"-edad-"&amp;$O674,Equations!$G:$I,3,0)*$V674+VLOOKUP(CL$14&amp;"-est-"&amp;$O674,Equations!$G:$I,3,0)*(1/$W674)+VLOOKUP(CL$14&amp;"-imc-"&amp;$O674,Equations!$G:$I,3,0)*(1/$Q674)))</f>
        <v/>
      </c>
      <c r="CM674" s="10" t="str">
        <f>IF($AJ674="","",IF(OR($V674&lt;2.7,$V674&gt;90),"Age OOR",CL674-1.6449*VLOOKUP(CL$14&amp;"-rse-"&amp;$O674,Equations!$G:$I,3,0)))</f>
        <v/>
      </c>
      <c r="CN674" s="10" t="str">
        <f>IF($AJ674="","",IF(OR($V674&lt;2.7,$V674&gt;90),"Age OOR",CL674+1.6449*VLOOKUP(CL$14&amp;"-rse-"&amp;$O674,Equations!$G:$I,3,0)))</f>
        <v/>
      </c>
      <c r="CO674" s="10" t="str">
        <f t="shared" si="273"/>
        <v/>
      </c>
      <c r="CP674" s="10" t="str">
        <f>IF($AJ674="","",IF(OR($V674&lt;2.7,$V674&gt;90),"Age OOR",($AJ674-CL674)/VLOOKUP(CL$14&amp;"-rse-"&amp;$O674,Equations!$G:$I,3,0)))</f>
        <v/>
      </c>
      <c r="CQ674" s="10" t="str">
        <f>IF($AK674="","",IF(OR($V674&lt;2.7,$V674&gt;90),"Age OOR",EXP(VLOOKUP(CQ$14&amp;"-int-"&amp;$P674,Equations!$G:$I,3,0)+VLOOKUP(CQ$14&amp;"-sexo-"&amp;$P674,Equations!$G:$I,3,0)*$U674+VLOOKUP(CQ$14&amp;"-edad-"&amp;$P674,Equations!$G:$I,3,0)*$V674+VLOOKUP(CQ$14&amp;"-est-"&amp;$P674,Equations!$G:$I,3,0)*(1/$W674)+VLOOKUP(CQ$14&amp;"-imc-"&amp;$P674,Equations!$G:$I,3,0)*(1/$Q674))))</f>
        <v/>
      </c>
      <c r="CR674" s="10" t="str">
        <f>IF($AK674="","",IF(OR($V674&lt;2.7,$V674&gt;90),"Age OOR",EXP(LN(CQ674)-1.6449*VLOOKUP(CQ$14&amp;"-rse-"&amp;$P674,Equations!$G:$I,3,0))))</f>
        <v/>
      </c>
      <c r="CS674" s="10" t="str">
        <f>IF($AK674="","",IF(OR($V674&lt;2.7,$V674&gt;90),"Age OOR",EXP(LN(CQ674)+1.6449*VLOOKUP(CQ$14&amp;"-rse-"&amp;$P674,Equations!$G:$I,3,0))))</f>
        <v/>
      </c>
      <c r="CT674" s="10" t="str">
        <f t="shared" si="274"/>
        <v/>
      </c>
      <c r="CU674" s="10" t="str">
        <f>IF($AK674="","",IF(OR($V674&lt;2.7,$V674&gt;90),"Age OOR",(LN($AK674)-LN(CQ674))/VLOOKUP(CQ$14&amp;"-rse-"&amp;$P674,Equations!$G:$I,3,0)))</f>
        <v/>
      </c>
      <c r="CV674" s="47"/>
    </row>
    <row r="675" spans="5:100" x14ac:dyDescent="0.2">
      <c r="E675" s="23" t="str">
        <f t="shared" si="250"/>
        <v>Age out of range</v>
      </c>
      <c r="F675" s="23" t="str">
        <f t="shared" si="251"/>
        <v>Age out of range</v>
      </c>
      <c r="G675" s="23" t="str">
        <f t="shared" si="252"/>
        <v>Age out of range</v>
      </c>
      <c r="H675" s="23" t="str">
        <f t="shared" si="253"/>
        <v>Age out of range</v>
      </c>
      <c r="I675" s="23" t="str">
        <f t="shared" si="254"/>
        <v>Age out of range</v>
      </c>
      <c r="J675" s="23" t="str">
        <f t="shared" si="255"/>
        <v>Age out of range</v>
      </c>
      <c r="K675" s="23" t="str">
        <f t="shared" si="256"/>
        <v>Age out of range</v>
      </c>
      <c r="L675" s="23" t="str">
        <f t="shared" si="257"/>
        <v>Age out of range</v>
      </c>
      <c r="M675" s="23" t="str">
        <f t="shared" si="258"/>
        <v>Age out of range</v>
      </c>
      <c r="N675" s="23" t="str">
        <f t="shared" si="259"/>
        <v>Age out of range</v>
      </c>
      <c r="O675" s="23" t="str">
        <f t="shared" si="260"/>
        <v>Age out of range</v>
      </c>
      <c r="P675" s="23" t="str">
        <f t="shared" si="261"/>
        <v>Age out of range</v>
      </c>
      <c r="Q675" s="23" t="e">
        <f t="shared" si="262"/>
        <v>#DIV/0!</v>
      </c>
      <c r="R675" s="17"/>
      <c r="S675" s="23">
        <v>659</v>
      </c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7"/>
      <c r="AM675" s="47"/>
      <c r="AN675" s="10" t="str">
        <f>IF($Z675="","",IF(OR($V675&lt;2.7,$V675&gt;90),"Age OOR",VLOOKUP(AN$14&amp;"-int-"&amp;$E675,Equations!$G:$I,3,0)+VLOOKUP(AN$14&amp;"-sexo-"&amp;$E675,Equations!$G:$I,3,0)*$U675+VLOOKUP(AN$14&amp;"-edad-"&amp;$E675,Equations!$G:$I,3,0)*$V675+VLOOKUP(AN$14&amp;"-est-"&amp;$E675,Equations!$G:$I,3,0)*(1/$W675)+VLOOKUP(AN$14&amp;"-imc-"&amp;$E675,Equations!$G:$I,3,0)*(1/$Q675)))</f>
        <v/>
      </c>
      <c r="AO675" s="10" t="str">
        <f>IF($Z675="","",IF(OR($V675&lt;2.7,$V675&gt;90),"Age OOR",AN675-1.6449*VLOOKUP(AN$14&amp;"-rse-"&amp;$E675,Equations!$G:$I,3,0)))</f>
        <v/>
      </c>
      <c r="AP675" s="10" t="str">
        <f>IF($Z675="","",IF(OR($V675&lt;2.7,$V675&gt;90),"Age OOR",AN675+1.6449*VLOOKUP(AN$14&amp;"-rse-"&amp;$E675,Equations!$G:$I,3,0)))</f>
        <v/>
      </c>
      <c r="AQ675" s="10" t="str">
        <f t="shared" si="263"/>
        <v/>
      </c>
      <c r="AR675" s="10" t="str">
        <f>IF($Z675="","",IF(OR($V675&lt;2.7,$V675&gt;90),"Age OOR",($Z675-AN675)/VLOOKUP(AN$14&amp;"-rse-"&amp;$E675,Equations!$G:$I,3,0)))</f>
        <v/>
      </c>
      <c r="AS675" s="10" t="str">
        <f>IF($AA675="","",IF(OR($V675&lt;2.7,$V675&gt;90),"Age OOR",VLOOKUP(AS$14&amp;"-int-"&amp;$F675,Equations!$G:$I,3,0)+VLOOKUP(AS$14&amp;"-sexo-"&amp;$F675,Equations!$G:$I,3,0)*$U675+VLOOKUP(AS$14&amp;"-edad-"&amp;$F675,Equations!$G:$I,3,0)*$V675+VLOOKUP(AS$14&amp;"-est-"&amp;$F675,Equations!$G:$I,3,0)*(1/$W675)+VLOOKUP(AS$14&amp;"-imc-"&amp;$F675,Equations!$G:$I,3,0)*(1/$Q675)))</f>
        <v/>
      </c>
      <c r="AT675" s="10" t="str">
        <f>IF($AA675="","",IF(OR($V675&lt;2.7,$V675&gt;90),"Age OOR",AS675-1.6449*VLOOKUP(AS$14&amp;"-rse-"&amp;$F675,Equations!$G:$I,3,0)))</f>
        <v/>
      </c>
      <c r="AU675" s="10" t="str">
        <f>IF($AA675="","",IF(OR($V675&lt;2.7,$V675&gt;90),"Age OOR",AS675+1.6449*VLOOKUP(AS$14&amp;"-rse-"&amp;$F675,Equations!$G:$I,3,0)))</f>
        <v/>
      </c>
      <c r="AV675" s="10" t="str">
        <f t="shared" si="264"/>
        <v/>
      </c>
      <c r="AW675" s="10" t="str">
        <f>IF($AA675="","",IF(OR($V675&lt;2.7,$V675&gt;90),"Age OOR",($AA675-AS675)/VLOOKUP(AS$14&amp;"-rse-"&amp;$F675,Equations!$G:$I,3,0)))</f>
        <v/>
      </c>
      <c r="AX675" s="10" t="str">
        <f>IF($AB675="","",IF(OR($V675&lt;2.7,$V675&gt;90),"Age OOR",VLOOKUP(AX$14&amp;"-int-"&amp;$G675,Equations!$G:$I,3,0)+VLOOKUP(AX$14&amp;"-sexo-"&amp;$G675,Equations!$G:$I,3,0)*$U675+VLOOKUP(AX$14&amp;"-edad-"&amp;$G675,Equations!$G:$I,3,0)*$V675+VLOOKUP(AX$14&amp;"-est-"&amp;$G675,Equations!$G:$I,3,0)*(1/$W675)+VLOOKUP(AX$14&amp;"-imc-"&amp;$G675,Equations!$G:$I,3,0)*(1/$Q675)))</f>
        <v/>
      </c>
      <c r="AY675" s="10" t="str">
        <f>IF($AB675="","",IF(OR($V675&lt;2.7,$V675&gt;90),"Age OOR",AX675-1.6449*VLOOKUP(AX$14&amp;"-rse-"&amp;$G675,Equations!$G:$I,3,0)))</f>
        <v/>
      </c>
      <c r="AZ675" s="10" t="str">
        <f>IF($AB675="","",IF(OR($V675&lt;2.7,$V675&gt;90),"Age OOR",AX675+1.6449*VLOOKUP(AX$14&amp;"-rse-"&amp;$G675,Equations!$G:$I,3,0)))</f>
        <v/>
      </c>
      <c r="BA675" s="10" t="str">
        <f t="shared" si="265"/>
        <v/>
      </c>
      <c r="BB675" s="10" t="str">
        <f>IF($AB675="","",IF(OR($V675&lt;2.7,$V675&gt;90),"Age OOR",($AB675-AX675)/VLOOKUP(AX$14&amp;"-rse-"&amp;$G675,Equations!$G:$I,3,0)))</f>
        <v/>
      </c>
      <c r="BC675" s="10" t="str">
        <f>IF($AC675="","",IF(OR($V675&lt;2.7,$V675&gt;90),"Age OOR",VLOOKUP(BC$14&amp;"-int-"&amp;$H675,Equations!$G:$I,3,0)+VLOOKUP(BC$14&amp;"-sexo-"&amp;$H675,Equations!$G:$I,3,0)*$U675+VLOOKUP(BC$14&amp;"-edad-"&amp;$H675,Equations!$G:$I,3,0)*$V675+VLOOKUP(BC$14&amp;"-est-"&amp;$H675,Equations!$G:$I,3,0)*(1/$W675)+VLOOKUP(BC$14&amp;"-imc-"&amp;$H675,Equations!$G:$I,3,0)*(1/$Q675)))</f>
        <v/>
      </c>
      <c r="BD675" s="10" t="str">
        <f>IF($AC675="","",IF(OR($V675&lt;2.7,$V675&gt;90),"Age OOR",BC675-1.6449*VLOOKUP(BC$14&amp;"-rse-"&amp;$H675,Equations!$G:$I,3,0)))</f>
        <v/>
      </c>
      <c r="BE675" s="10" t="str">
        <f>IF($AC675="","",IF(OR($V675&lt;2.7,$V675&gt;90),"Age OOR",BC675+1.6449*VLOOKUP(BC$14&amp;"-rse-"&amp;$H675,Equations!$G:$I,3,0)))</f>
        <v/>
      </c>
      <c r="BF675" s="10" t="str">
        <f t="shared" si="266"/>
        <v/>
      </c>
      <c r="BG675" s="10" t="str">
        <f>IF($AC675="","",IF(OR($V675&lt;2.7,$V675&gt;90),"Age OOR",($AC675-BC675)/VLOOKUP(BC$14&amp;"-rse-"&amp;$H675,Equations!$G:$I,3,0)))</f>
        <v/>
      </c>
      <c r="BH675" s="10" t="str">
        <f>IF($AD675="","",IF(OR($V675&lt;2.7,$V675&gt;90),"Age OOR",VLOOKUP(BH$14&amp;"-int-"&amp;$I675,Equations!$G:$I,3,0)+VLOOKUP(BH$14&amp;"-sexo-"&amp;$I675,Equations!$G:$I,3,0)*$U675+VLOOKUP(BH$14&amp;"-edad-"&amp;$I675,Equations!$G:$I,3,0)*$V675+VLOOKUP(BH$14&amp;"-est-"&amp;$I675,Equations!$G:$I,3,0)*(1/$W675)+VLOOKUP(BH$14&amp;"-imc-"&amp;$I675,Equations!$G:$I,3,0)*(1/$Q675)))</f>
        <v/>
      </c>
      <c r="BI675" s="10" t="str">
        <f>IF($AD675="","",IF(OR($V675&lt;2.7,$V675&gt;90),"Age OOR",BH675-1.6449*VLOOKUP(BH$14&amp;"-rse-"&amp;$I675,Equations!$G:$I,3,0)))</f>
        <v/>
      </c>
      <c r="BJ675" s="10" t="str">
        <f>IF($AD675="","",IF(OR($V675&lt;2.7,$V675&gt;90),"Age OOR",BH675+1.6449*VLOOKUP(BH$14&amp;"-rse-"&amp;$I675,Equations!$G:$I,3,0)))</f>
        <v/>
      </c>
      <c r="BK675" s="10" t="str">
        <f t="shared" si="267"/>
        <v/>
      </c>
      <c r="BL675" s="10" t="str">
        <f>IF($AD675="","",IF(OR($V675&lt;2.7,$V675&gt;90),"Age OOR",($AD675-BH675)/VLOOKUP(BH$14&amp;"-rse-"&amp;$I675,Equations!$G:$I,3,0)))</f>
        <v/>
      </c>
      <c r="BM675" s="10" t="str">
        <f>IF($AE675="","",IF(OR($V675&lt;2.7,$V675&gt;90),"Age OOR",VLOOKUP(BM$14&amp;"-int-"&amp;$J675,Equations!$G:$I,3,0)+VLOOKUP(BM$14&amp;"-sexo-"&amp;$J675,Equations!$G:$I,3,0)*$U675+VLOOKUP(BM$14&amp;"-edad-"&amp;$J675,Equations!$G:$I,3,0)*$V675+VLOOKUP(BM$14&amp;"-est-"&amp;$J675,Equations!$G:$I,3,0)*(1/$W675)+VLOOKUP(BM$14&amp;"-imc-"&amp;$J675,Equations!$G:$I,3,0)*(1/$Q675)))</f>
        <v/>
      </c>
      <c r="BN675" s="10" t="str">
        <f>IF($AE675="","",IF(OR($V675&lt;2.7,$V675&gt;90),"Age OOR",BM675-1.6449*VLOOKUP(BM$14&amp;"-rse-"&amp;$J675,Equations!$G:$I,3,0)))</f>
        <v/>
      </c>
      <c r="BO675" s="10" t="str">
        <f>IF($AE675="","",IF(OR($V675&lt;2.7,$V675&gt;90),"Age OOR",BM675+1.6449*VLOOKUP(BM$14&amp;"-rse-"&amp;$J675,Equations!$G:$I,3,0)))</f>
        <v/>
      </c>
      <c r="BP675" s="10" t="str">
        <f t="shared" si="268"/>
        <v/>
      </c>
      <c r="BQ675" s="10" t="str">
        <f>IF($AE675="","",IF(OR($V675&lt;2.7,$V675&gt;90),"Age OOR",($AE675-BM675)/VLOOKUP(BM$14&amp;"-rse-"&amp;$J675,Equations!$G:$I,3,0)))</f>
        <v/>
      </c>
      <c r="BR675" s="10" t="str">
        <f>IF($AF675="","",IF(OR($V675&lt;2.7,$V675&gt;90),"Age OOR",VLOOKUP(BR$14&amp;"-int-"&amp;$K675,Equations!$G:$I,3,0)+VLOOKUP(BR$14&amp;"-sexo-"&amp;$K675,Equations!$G:$I,3,0)*$U675+VLOOKUP(BR$14&amp;"-edad-"&amp;$K675,Equations!$G:$I,3,0)*$V675+VLOOKUP(BR$14&amp;"-est-"&amp;$K675,Equations!$G:$I,3,0)*(1/$W675)+VLOOKUP(BR$14&amp;"-imc-"&amp;$K675,Equations!$G:$I,3,0)*(1/$Q675)))</f>
        <v/>
      </c>
      <c r="BS675" s="10" t="str">
        <f>IF($AF675="","",IF(OR($V675&lt;2.7,$V675&gt;90),"Age OOR",BR675-1.6449*VLOOKUP(BR$14&amp;"-rse-"&amp;$K675,Equations!$G:$I,3,0)))</f>
        <v/>
      </c>
      <c r="BT675" s="10" t="str">
        <f>IF($AF675="","",IF(OR($V675&lt;2.7,$V675&gt;90),"Age OOR",BR675+1.6449*VLOOKUP(BR$14&amp;"-rse-"&amp;$K675,Equations!$G:$I,3,0)))</f>
        <v/>
      </c>
      <c r="BU675" s="10" t="str">
        <f t="shared" si="269"/>
        <v/>
      </c>
      <c r="BV675" s="10" t="str">
        <f>IF($AF675="","",IF(OR($V675&lt;2.7,$V675&gt;90),"Age OOR",($AF675-BR675)/VLOOKUP(BR$14&amp;"-rse-"&amp;$K675,Equations!$G:$I,3,0)))</f>
        <v/>
      </c>
      <c r="BW675" s="10" t="str">
        <f>IF($AG675="","",IF(OR($V675&lt;2.7,$V675&gt;90),"Age OOR",VLOOKUP(BW$14&amp;"-int-"&amp;$L675,Equations!$G:$I,3,0)+VLOOKUP(BW$14&amp;"-sexo-"&amp;$L675,Equations!$G:$I,3,0)*$U675+VLOOKUP(BW$14&amp;"-edad-"&amp;$L675,Equations!$G:$I,3,0)*$V675+VLOOKUP(BW$14&amp;"-est-"&amp;$L675,Equations!$G:$I,3,0)*(1/$W675)+VLOOKUP(BW$14&amp;"-imc-"&amp;$L675,Equations!$G:$I,3,0)*(1/$Q675)))</f>
        <v/>
      </c>
      <c r="BX675" s="10" t="str">
        <f>IF($AG675="","",IF(OR($V675&lt;2.7,$V675&gt;90),"Age OOR",BW675-1.6449*VLOOKUP(BW$14&amp;"-rse-"&amp;$L675,Equations!$G:$I,3,0)))</f>
        <v/>
      </c>
      <c r="BY675" s="10" t="str">
        <f>IF($AG675="","",IF(OR($V675&lt;2.7,$V675&gt;90),"Age OOR",BW675+1.6449*VLOOKUP(BW$14&amp;"-rse-"&amp;$L675,Equations!$G:$I,3,0)))</f>
        <v/>
      </c>
      <c r="BZ675" s="10" t="str">
        <f t="shared" si="270"/>
        <v/>
      </c>
      <c r="CA675" s="10" t="str">
        <f>IF($AG675="","",IF(OR($V675&lt;2.7,$V675&gt;90),"Age OOR",($AG675-BW675)/VLOOKUP(BW$14&amp;"-rse-"&amp;$L675,Equations!$G:$I,3,0)))</f>
        <v/>
      </c>
      <c r="CB675" s="10" t="str">
        <f>IF($AH675="","",IF(OR($V675&lt;2.7,$V675&gt;90),"Age OOR",VLOOKUP(CB$14&amp;"-int-"&amp;$M675,Equations!$G:$I,3,0)+VLOOKUP(CB$14&amp;"-sexo-"&amp;$M675,Equations!$G:$I,3,0)*$U675+VLOOKUP(CB$14&amp;"-edad-"&amp;$M675,Equations!$G:$I,3,0)*$V675+VLOOKUP(CB$14&amp;"-est-"&amp;$M675,Equations!$G:$I,3,0)*(1/$W675)+VLOOKUP(CB$14&amp;"-imc-"&amp;$M675,Equations!$G:$I,3,0)*(1/$Q675)))</f>
        <v/>
      </c>
      <c r="CC675" s="10" t="str">
        <f>IF($AH675="","",IF(OR($V675&lt;2.7,$V675&gt;90),"Age OOR",CB675-1.6449*VLOOKUP(CB$14&amp;"-rse-"&amp;$M675,Equations!$G:$I,3,0)))</f>
        <v/>
      </c>
      <c r="CD675" s="10" t="str">
        <f>IF($AH675="","",IF(OR($V675&lt;2.7,$V675&gt;90),"Age OOR",CB675+1.6449*VLOOKUP(CB$14&amp;"-rse-"&amp;$M675,Equations!$G:$I,3,0)))</f>
        <v/>
      </c>
      <c r="CE675" s="10" t="str">
        <f t="shared" si="271"/>
        <v/>
      </c>
      <c r="CF675" s="10" t="str">
        <f>IF($AH675="","",IF(OR($V675&lt;2.7,$V675&gt;90),"Age OOR",($AH675-CB675)/VLOOKUP(CB$14&amp;"-rse-"&amp;$M675,Equations!$G:$I,3,0)))</f>
        <v/>
      </c>
      <c r="CG675" s="10" t="str">
        <f>IF($AI675="","",IF(OR($V675&lt;2.7,$V675&gt;90),"Age OOR",VLOOKUP(CG$14&amp;"-int-"&amp;$N675,Equations!$G:$I,3,0)+VLOOKUP(CG$14&amp;"-sexo-"&amp;$N675,Equations!$G:$I,3,0)*$U675+VLOOKUP(CG$14&amp;"-edad-"&amp;$N675,Equations!$G:$I,3,0)*$V675+VLOOKUP(CG$14&amp;"-est-"&amp;$N675,Equations!$G:$I,3,0)*(1/$W675)+VLOOKUP(CG$14&amp;"-imc-"&amp;$N675,Equations!$G:$I,3,0)*(1/$Q675)))</f>
        <v/>
      </c>
      <c r="CH675" s="10" t="str">
        <f>IF($AI675="","",IF(OR($V675&lt;2.7,$V675&gt;90),"Age OOR",CG675-1.6449*VLOOKUP(CG$14&amp;"-rse-"&amp;$N675,Equations!$G:$I,3,0)))</f>
        <v/>
      </c>
      <c r="CI675" s="10" t="str">
        <f>IF($AI675="","",IF(OR($V675&lt;2.7,$V675&gt;90),"Age OOR",CG675+1.6449*VLOOKUP(CG$14&amp;"-rse-"&amp;$N675,Equations!$G:$I,3,0)))</f>
        <v/>
      </c>
      <c r="CJ675" s="10" t="str">
        <f t="shared" si="272"/>
        <v/>
      </c>
      <c r="CK675" s="10" t="str">
        <f>IF($AI675="","",IF(OR($V675&lt;2.7,$V675&gt;90),"Age OOR",($AI675-CG675)/VLOOKUP(CG$14&amp;"-rse-"&amp;$N675,Equations!$G:$I,3,0)))</f>
        <v/>
      </c>
      <c r="CL675" s="10" t="str">
        <f>IF($AJ675="","",IF(OR($V675&lt;2.7,$V675&gt;90),"Age OOR",VLOOKUP(CL$14&amp;"-int-"&amp;$O675,Equations!$G:$I,3,0)+VLOOKUP(CL$14&amp;"-sexo-"&amp;$O675,Equations!$G:$I,3,0)*$U675+VLOOKUP(CL$14&amp;"-edad-"&amp;$O675,Equations!$G:$I,3,0)*$V675+VLOOKUP(CL$14&amp;"-est-"&amp;$O675,Equations!$G:$I,3,0)*(1/$W675)+VLOOKUP(CL$14&amp;"-imc-"&amp;$O675,Equations!$G:$I,3,0)*(1/$Q675)))</f>
        <v/>
      </c>
      <c r="CM675" s="10" t="str">
        <f>IF($AJ675="","",IF(OR($V675&lt;2.7,$V675&gt;90),"Age OOR",CL675-1.6449*VLOOKUP(CL$14&amp;"-rse-"&amp;$O675,Equations!$G:$I,3,0)))</f>
        <v/>
      </c>
      <c r="CN675" s="10" t="str">
        <f>IF($AJ675="","",IF(OR($V675&lt;2.7,$V675&gt;90),"Age OOR",CL675+1.6449*VLOOKUP(CL$14&amp;"-rse-"&amp;$O675,Equations!$G:$I,3,0)))</f>
        <v/>
      </c>
      <c r="CO675" s="10" t="str">
        <f t="shared" si="273"/>
        <v/>
      </c>
      <c r="CP675" s="10" t="str">
        <f>IF($AJ675="","",IF(OR($V675&lt;2.7,$V675&gt;90),"Age OOR",($AJ675-CL675)/VLOOKUP(CL$14&amp;"-rse-"&amp;$O675,Equations!$G:$I,3,0)))</f>
        <v/>
      </c>
      <c r="CQ675" s="10" t="str">
        <f>IF($AK675="","",IF(OR($V675&lt;2.7,$V675&gt;90),"Age OOR",EXP(VLOOKUP(CQ$14&amp;"-int-"&amp;$P675,Equations!$G:$I,3,0)+VLOOKUP(CQ$14&amp;"-sexo-"&amp;$P675,Equations!$G:$I,3,0)*$U675+VLOOKUP(CQ$14&amp;"-edad-"&amp;$P675,Equations!$G:$I,3,0)*$V675+VLOOKUP(CQ$14&amp;"-est-"&amp;$P675,Equations!$G:$I,3,0)*(1/$W675)+VLOOKUP(CQ$14&amp;"-imc-"&amp;$P675,Equations!$G:$I,3,0)*(1/$Q675))))</f>
        <v/>
      </c>
      <c r="CR675" s="10" t="str">
        <f>IF($AK675="","",IF(OR($V675&lt;2.7,$V675&gt;90),"Age OOR",EXP(LN(CQ675)-1.6449*VLOOKUP(CQ$14&amp;"-rse-"&amp;$P675,Equations!$G:$I,3,0))))</f>
        <v/>
      </c>
      <c r="CS675" s="10" t="str">
        <f>IF($AK675="","",IF(OR($V675&lt;2.7,$V675&gt;90),"Age OOR",EXP(LN(CQ675)+1.6449*VLOOKUP(CQ$14&amp;"-rse-"&amp;$P675,Equations!$G:$I,3,0))))</f>
        <v/>
      </c>
      <c r="CT675" s="10" t="str">
        <f t="shared" si="274"/>
        <v/>
      </c>
      <c r="CU675" s="10" t="str">
        <f>IF($AK675="","",IF(OR($V675&lt;2.7,$V675&gt;90),"Age OOR",(LN($AK675)-LN(CQ675))/VLOOKUP(CQ$14&amp;"-rse-"&amp;$P675,Equations!$G:$I,3,0)))</f>
        <v/>
      </c>
      <c r="CV675" s="47"/>
    </row>
    <row r="676" spans="5:100" x14ac:dyDescent="0.2">
      <c r="E676" s="23" t="str">
        <f t="shared" si="250"/>
        <v>Age out of range</v>
      </c>
      <c r="F676" s="23" t="str">
        <f t="shared" si="251"/>
        <v>Age out of range</v>
      </c>
      <c r="G676" s="23" t="str">
        <f t="shared" si="252"/>
        <v>Age out of range</v>
      </c>
      <c r="H676" s="23" t="str">
        <f t="shared" si="253"/>
        <v>Age out of range</v>
      </c>
      <c r="I676" s="23" t="str">
        <f t="shared" si="254"/>
        <v>Age out of range</v>
      </c>
      <c r="J676" s="23" t="str">
        <f t="shared" si="255"/>
        <v>Age out of range</v>
      </c>
      <c r="K676" s="23" t="str">
        <f t="shared" si="256"/>
        <v>Age out of range</v>
      </c>
      <c r="L676" s="23" t="str">
        <f t="shared" si="257"/>
        <v>Age out of range</v>
      </c>
      <c r="M676" s="23" t="str">
        <f t="shared" si="258"/>
        <v>Age out of range</v>
      </c>
      <c r="N676" s="23" t="str">
        <f t="shared" si="259"/>
        <v>Age out of range</v>
      </c>
      <c r="O676" s="23" t="str">
        <f t="shared" si="260"/>
        <v>Age out of range</v>
      </c>
      <c r="P676" s="23" t="str">
        <f t="shared" si="261"/>
        <v>Age out of range</v>
      </c>
      <c r="Q676" s="23" t="e">
        <f t="shared" si="262"/>
        <v>#DIV/0!</v>
      </c>
      <c r="R676" s="17"/>
      <c r="S676" s="23">
        <v>660</v>
      </c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7"/>
      <c r="AM676" s="47"/>
      <c r="AN676" s="10" t="str">
        <f>IF($Z676="","",IF(OR($V676&lt;2.7,$V676&gt;90),"Age OOR",VLOOKUP(AN$14&amp;"-int-"&amp;$E676,Equations!$G:$I,3,0)+VLOOKUP(AN$14&amp;"-sexo-"&amp;$E676,Equations!$G:$I,3,0)*$U676+VLOOKUP(AN$14&amp;"-edad-"&amp;$E676,Equations!$G:$I,3,0)*$V676+VLOOKUP(AN$14&amp;"-est-"&amp;$E676,Equations!$G:$I,3,0)*(1/$W676)+VLOOKUP(AN$14&amp;"-imc-"&amp;$E676,Equations!$G:$I,3,0)*(1/$Q676)))</f>
        <v/>
      </c>
      <c r="AO676" s="10" t="str">
        <f>IF($Z676="","",IF(OR($V676&lt;2.7,$V676&gt;90),"Age OOR",AN676-1.6449*VLOOKUP(AN$14&amp;"-rse-"&amp;$E676,Equations!$G:$I,3,0)))</f>
        <v/>
      </c>
      <c r="AP676" s="10" t="str">
        <f>IF($Z676="","",IF(OR($V676&lt;2.7,$V676&gt;90),"Age OOR",AN676+1.6449*VLOOKUP(AN$14&amp;"-rse-"&amp;$E676,Equations!$G:$I,3,0)))</f>
        <v/>
      </c>
      <c r="AQ676" s="10" t="str">
        <f t="shared" si="263"/>
        <v/>
      </c>
      <c r="AR676" s="10" t="str">
        <f>IF($Z676="","",IF(OR($V676&lt;2.7,$V676&gt;90),"Age OOR",($Z676-AN676)/VLOOKUP(AN$14&amp;"-rse-"&amp;$E676,Equations!$G:$I,3,0)))</f>
        <v/>
      </c>
      <c r="AS676" s="10" t="str">
        <f>IF($AA676="","",IF(OR($V676&lt;2.7,$V676&gt;90),"Age OOR",VLOOKUP(AS$14&amp;"-int-"&amp;$F676,Equations!$G:$I,3,0)+VLOOKUP(AS$14&amp;"-sexo-"&amp;$F676,Equations!$G:$I,3,0)*$U676+VLOOKUP(AS$14&amp;"-edad-"&amp;$F676,Equations!$G:$I,3,0)*$V676+VLOOKUP(AS$14&amp;"-est-"&amp;$F676,Equations!$G:$I,3,0)*(1/$W676)+VLOOKUP(AS$14&amp;"-imc-"&amp;$F676,Equations!$G:$I,3,0)*(1/$Q676)))</f>
        <v/>
      </c>
      <c r="AT676" s="10" t="str">
        <f>IF($AA676="","",IF(OR($V676&lt;2.7,$V676&gt;90),"Age OOR",AS676-1.6449*VLOOKUP(AS$14&amp;"-rse-"&amp;$F676,Equations!$G:$I,3,0)))</f>
        <v/>
      </c>
      <c r="AU676" s="10" t="str">
        <f>IF($AA676="","",IF(OR($V676&lt;2.7,$V676&gt;90),"Age OOR",AS676+1.6449*VLOOKUP(AS$14&amp;"-rse-"&amp;$F676,Equations!$G:$I,3,0)))</f>
        <v/>
      </c>
      <c r="AV676" s="10" t="str">
        <f t="shared" si="264"/>
        <v/>
      </c>
      <c r="AW676" s="10" t="str">
        <f>IF($AA676="","",IF(OR($V676&lt;2.7,$V676&gt;90),"Age OOR",($AA676-AS676)/VLOOKUP(AS$14&amp;"-rse-"&amp;$F676,Equations!$G:$I,3,0)))</f>
        <v/>
      </c>
      <c r="AX676" s="10" t="str">
        <f>IF($AB676="","",IF(OR($V676&lt;2.7,$V676&gt;90),"Age OOR",VLOOKUP(AX$14&amp;"-int-"&amp;$G676,Equations!$G:$I,3,0)+VLOOKUP(AX$14&amp;"-sexo-"&amp;$G676,Equations!$G:$I,3,0)*$U676+VLOOKUP(AX$14&amp;"-edad-"&amp;$G676,Equations!$G:$I,3,0)*$V676+VLOOKUP(AX$14&amp;"-est-"&amp;$G676,Equations!$G:$I,3,0)*(1/$W676)+VLOOKUP(AX$14&amp;"-imc-"&amp;$G676,Equations!$G:$I,3,0)*(1/$Q676)))</f>
        <v/>
      </c>
      <c r="AY676" s="10" t="str">
        <f>IF($AB676="","",IF(OR($V676&lt;2.7,$V676&gt;90),"Age OOR",AX676-1.6449*VLOOKUP(AX$14&amp;"-rse-"&amp;$G676,Equations!$G:$I,3,0)))</f>
        <v/>
      </c>
      <c r="AZ676" s="10" t="str">
        <f>IF($AB676="","",IF(OR($V676&lt;2.7,$V676&gt;90),"Age OOR",AX676+1.6449*VLOOKUP(AX$14&amp;"-rse-"&amp;$G676,Equations!$G:$I,3,0)))</f>
        <v/>
      </c>
      <c r="BA676" s="10" t="str">
        <f t="shared" si="265"/>
        <v/>
      </c>
      <c r="BB676" s="10" t="str">
        <f>IF($AB676="","",IF(OR($V676&lt;2.7,$V676&gt;90),"Age OOR",($AB676-AX676)/VLOOKUP(AX$14&amp;"-rse-"&amp;$G676,Equations!$G:$I,3,0)))</f>
        <v/>
      </c>
      <c r="BC676" s="10" t="str">
        <f>IF($AC676="","",IF(OR($V676&lt;2.7,$V676&gt;90),"Age OOR",VLOOKUP(BC$14&amp;"-int-"&amp;$H676,Equations!$G:$I,3,0)+VLOOKUP(BC$14&amp;"-sexo-"&amp;$H676,Equations!$G:$I,3,0)*$U676+VLOOKUP(BC$14&amp;"-edad-"&amp;$H676,Equations!$G:$I,3,0)*$V676+VLOOKUP(BC$14&amp;"-est-"&amp;$H676,Equations!$G:$I,3,0)*(1/$W676)+VLOOKUP(BC$14&amp;"-imc-"&amp;$H676,Equations!$G:$I,3,0)*(1/$Q676)))</f>
        <v/>
      </c>
      <c r="BD676" s="10" t="str">
        <f>IF($AC676="","",IF(OR($V676&lt;2.7,$V676&gt;90),"Age OOR",BC676-1.6449*VLOOKUP(BC$14&amp;"-rse-"&amp;$H676,Equations!$G:$I,3,0)))</f>
        <v/>
      </c>
      <c r="BE676" s="10" t="str">
        <f>IF($AC676="","",IF(OR($V676&lt;2.7,$V676&gt;90),"Age OOR",BC676+1.6449*VLOOKUP(BC$14&amp;"-rse-"&amp;$H676,Equations!$G:$I,3,0)))</f>
        <v/>
      </c>
      <c r="BF676" s="10" t="str">
        <f t="shared" si="266"/>
        <v/>
      </c>
      <c r="BG676" s="10" t="str">
        <f>IF($AC676="","",IF(OR($V676&lt;2.7,$V676&gt;90),"Age OOR",($AC676-BC676)/VLOOKUP(BC$14&amp;"-rse-"&amp;$H676,Equations!$G:$I,3,0)))</f>
        <v/>
      </c>
      <c r="BH676" s="10" t="str">
        <f>IF($AD676="","",IF(OR($V676&lt;2.7,$V676&gt;90),"Age OOR",VLOOKUP(BH$14&amp;"-int-"&amp;$I676,Equations!$G:$I,3,0)+VLOOKUP(BH$14&amp;"-sexo-"&amp;$I676,Equations!$G:$I,3,0)*$U676+VLOOKUP(BH$14&amp;"-edad-"&amp;$I676,Equations!$G:$I,3,0)*$V676+VLOOKUP(BH$14&amp;"-est-"&amp;$I676,Equations!$G:$I,3,0)*(1/$W676)+VLOOKUP(BH$14&amp;"-imc-"&amp;$I676,Equations!$G:$I,3,0)*(1/$Q676)))</f>
        <v/>
      </c>
      <c r="BI676" s="10" t="str">
        <f>IF($AD676="","",IF(OR($V676&lt;2.7,$V676&gt;90),"Age OOR",BH676-1.6449*VLOOKUP(BH$14&amp;"-rse-"&amp;$I676,Equations!$G:$I,3,0)))</f>
        <v/>
      </c>
      <c r="BJ676" s="10" t="str">
        <f>IF($AD676="","",IF(OR($V676&lt;2.7,$V676&gt;90),"Age OOR",BH676+1.6449*VLOOKUP(BH$14&amp;"-rse-"&amp;$I676,Equations!$G:$I,3,0)))</f>
        <v/>
      </c>
      <c r="BK676" s="10" t="str">
        <f t="shared" si="267"/>
        <v/>
      </c>
      <c r="BL676" s="10" t="str">
        <f>IF($AD676="","",IF(OR($V676&lt;2.7,$V676&gt;90),"Age OOR",($AD676-BH676)/VLOOKUP(BH$14&amp;"-rse-"&amp;$I676,Equations!$G:$I,3,0)))</f>
        <v/>
      </c>
      <c r="BM676" s="10" t="str">
        <f>IF($AE676="","",IF(OR($V676&lt;2.7,$V676&gt;90),"Age OOR",VLOOKUP(BM$14&amp;"-int-"&amp;$J676,Equations!$G:$I,3,0)+VLOOKUP(BM$14&amp;"-sexo-"&amp;$J676,Equations!$G:$I,3,0)*$U676+VLOOKUP(BM$14&amp;"-edad-"&amp;$J676,Equations!$G:$I,3,0)*$V676+VLOOKUP(BM$14&amp;"-est-"&amp;$J676,Equations!$G:$I,3,0)*(1/$W676)+VLOOKUP(BM$14&amp;"-imc-"&amp;$J676,Equations!$G:$I,3,0)*(1/$Q676)))</f>
        <v/>
      </c>
      <c r="BN676" s="10" t="str">
        <f>IF($AE676="","",IF(OR($V676&lt;2.7,$V676&gt;90),"Age OOR",BM676-1.6449*VLOOKUP(BM$14&amp;"-rse-"&amp;$J676,Equations!$G:$I,3,0)))</f>
        <v/>
      </c>
      <c r="BO676" s="10" t="str">
        <f>IF($AE676="","",IF(OR($V676&lt;2.7,$V676&gt;90),"Age OOR",BM676+1.6449*VLOOKUP(BM$14&amp;"-rse-"&amp;$J676,Equations!$G:$I,3,0)))</f>
        <v/>
      </c>
      <c r="BP676" s="10" t="str">
        <f t="shared" si="268"/>
        <v/>
      </c>
      <c r="BQ676" s="10" t="str">
        <f>IF($AE676="","",IF(OR($V676&lt;2.7,$V676&gt;90),"Age OOR",($AE676-BM676)/VLOOKUP(BM$14&amp;"-rse-"&amp;$J676,Equations!$G:$I,3,0)))</f>
        <v/>
      </c>
      <c r="BR676" s="10" t="str">
        <f>IF($AF676="","",IF(OR($V676&lt;2.7,$V676&gt;90),"Age OOR",VLOOKUP(BR$14&amp;"-int-"&amp;$K676,Equations!$G:$I,3,0)+VLOOKUP(BR$14&amp;"-sexo-"&amp;$K676,Equations!$G:$I,3,0)*$U676+VLOOKUP(BR$14&amp;"-edad-"&amp;$K676,Equations!$G:$I,3,0)*$V676+VLOOKUP(BR$14&amp;"-est-"&amp;$K676,Equations!$G:$I,3,0)*(1/$W676)+VLOOKUP(BR$14&amp;"-imc-"&amp;$K676,Equations!$G:$I,3,0)*(1/$Q676)))</f>
        <v/>
      </c>
      <c r="BS676" s="10" t="str">
        <f>IF($AF676="","",IF(OR($V676&lt;2.7,$V676&gt;90),"Age OOR",BR676-1.6449*VLOOKUP(BR$14&amp;"-rse-"&amp;$K676,Equations!$G:$I,3,0)))</f>
        <v/>
      </c>
      <c r="BT676" s="10" t="str">
        <f>IF($AF676="","",IF(OR($V676&lt;2.7,$V676&gt;90),"Age OOR",BR676+1.6449*VLOOKUP(BR$14&amp;"-rse-"&amp;$K676,Equations!$G:$I,3,0)))</f>
        <v/>
      </c>
      <c r="BU676" s="10" t="str">
        <f t="shared" si="269"/>
        <v/>
      </c>
      <c r="BV676" s="10" t="str">
        <f>IF($AF676="","",IF(OR($V676&lt;2.7,$V676&gt;90),"Age OOR",($AF676-BR676)/VLOOKUP(BR$14&amp;"-rse-"&amp;$K676,Equations!$G:$I,3,0)))</f>
        <v/>
      </c>
      <c r="BW676" s="10" t="str">
        <f>IF($AG676="","",IF(OR($V676&lt;2.7,$V676&gt;90),"Age OOR",VLOOKUP(BW$14&amp;"-int-"&amp;$L676,Equations!$G:$I,3,0)+VLOOKUP(BW$14&amp;"-sexo-"&amp;$L676,Equations!$G:$I,3,0)*$U676+VLOOKUP(BW$14&amp;"-edad-"&amp;$L676,Equations!$G:$I,3,0)*$V676+VLOOKUP(BW$14&amp;"-est-"&amp;$L676,Equations!$G:$I,3,0)*(1/$W676)+VLOOKUP(BW$14&amp;"-imc-"&amp;$L676,Equations!$G:$I,3,0)*(1/$Q676)))</f>
        <v/>
      </c>
      <c r="BX676" s="10" t="str">
        <f>IF($AG676="","",IF(OR($V676&lt;2.7,$V676&gt;90),"Age OOR",BW676-1.6449*VLOOKUP(BW$14&amp;"-rse-"&amp;$L676,Equations!$G:$I,3,0)))</f>
        <v/>
      </c>
      <c r="BY676" s="10" t="str">
        <f>IF($AG676="","",IF(OR($V676&lt;2.7,$V676&gt;90),"Age OOR",BW676+1.6449*VLOOKUP(BW$14&amp;"-rse-"&amp;$L676,Equations!$G:$I,3,0)))</f>
        <v/>
      </c>
      <c r="BZ676" s="10" t="str">
        <f t="shared" si="270"/>
        <v/>
      </c>
      <c r="CA676" s="10" t="str">
        <f>IF($AG676="","",IF(OR($V676&lt;2.7,$V676&gt;90),"Age OOR",($AG676-BW676)/VLOOKUP(BW$14&amp;"-rse-"&amp;$L676,Equations!$G:$I,3,0)))</f>
        <v/>
      </c>
      <c r="CB676" s="10" t="str">
        <f>IF($AH676="","",IF(OR($V676&lt;2.7,$V676&gt;90),"Age OOR",VLOOKUP(CB$14&amp;"-int-"&amp;$M676,Equations!$G:$I,3,0)+VLOOKUP(CB$14&amp;"-sexo-"&amp;$M676,Equations!$G:$I,3,0)*$U676+VLOOKUP(CB$14&amp;"-edad-"&amp;$M676,Equations!$G:$I,3,0)*$V676+VLOOKUP(CB$14&amp;"-est-"&amp;$M676,Equations!$G:$I,3,0)*(1/$W676)+VLOOKUP(CB$14&amp;"-imc-"&amp;$M676,Equations!$G:$I,3,0)*(1/$Q676)))</f>
        <v/>
      </c>
      <c r="CC676" s="10" t="str">
        <f>IF($AH676="","",IF(OR($V676&lt;2.7,$V676&gt;90),"Age OOR",CB676-1.6449*VLOOKUP(CB$14&amp;"-rse-"&amp;$M676,Equations!$G:$I,3,0)))</f>
        <v/>
      </c>
      <c r="CD676" s="10" t="str">
        <f>IF($AH676="","",IF(OR($V676&lt;2.7,$V676&gt;90),"Age OOR",CB676+1.6449*VLOOKUP(CB$14&amp;"-rse-"&amp;$M676,Equations!$G:$I,3,0)))</f>
        <v/>
      </c>
      <c r="CE676" s="10" t="str">
        <f t="shared" si="271"/>
        <v/>
      </c>
      <c r="CF676" s="10" t="str">
        <f>IF($AH676="","",IF(OR($V676&lt;2.7,$V676&gt;90),"Age OOR",($AH676-CB676)/VLOOKUP(CB$14&amp;"-rse-"&amp;$M676,Equations!$G:$I,3,0)))</f>
        <v/>
      </c>
      <c r="CG676" s="10" t="str">
        <f>IF($AI676="","",IF(OR($V676&lt;2.7,$V676&gt;90),"Age OOR",VLOOKUP(CG$14&amp;"-int-"&amp;$N676,Equations!$G:$I,3,0)+VLOOKUP(CG$14&amp;"-sexo-"&amp;$N676,Equations!$G:$I,3,0)*$U676+VLOOKUP(CG$14&amp;"-edad-"&amp;$N676,Equations!$G:$I,3,0)*$V676+VLOOKUP(CG$14&amp;"-est-"&amp;$N676,Equations!$G:$I,3,0)*(1/$W676)+VLOOKUP(CG$14&amp;"-imc-"&amp;$N676,Equations!$G:$I,3,0)*(1/$Q676)))</f>
        <v/>
      </c>
      <c r="CH676" s="10" t="str">
        <f>IF($AI676="","",IF(OR($V676&lt;2.7,$V676&gt;90),"Age OOR",CG676-1.6449*VLOOKUP(CG$14&amp;"-rse-"&amp;$N676,Equations!$G:$I,3,0)))</f>
        <v/>
      </c>
      <c r="CI676" s="10" t="str">
        <f>IF($AI676="","",IF(OR($V676&lt;2.7,$V676&gt;90),"Age OOR",CG676+1.6449*VLOOKUP(CG$14&amp;"-rse-"&amp;$N676,Equations!$G:$I,3,0)))</f>
        <v/>
      </c>
      <c r="CJ676" s="10" t="str">
        <f t="shared" si="272"/>
        <v/>
      </c>
      <c r="CK676" s="10" t="str">
        <f>IF($AI676="","",IF(OR($V676&lt;2.7,$V676&gt;90),"Age OOR",($AI676-CG676)/VLOOKUP(CG$14&amp;"-rse-"&amp;$N676,Equations!$G:$I,3,0)))</f>
        <v/>
      </c>
      <c r="CL676" s="10" t="str">
        <f>IF($AJ676="","",IF(OR($V676&lt;2.7,$V676&gt;90),"Age OOR",VLOOKUP(CL$14&amp;"-int-"&amp;$O676,Equations!$G:$I,3,0)+VLOOKUP(CL$14&amp;"-sexo-"&amp;$O676,Equations!$G:$I,3,0)*$U676+VLOOKUP(CL$14&amp;"-edad-"&amp;$O676,Equations!$G:$I,3,0)*$V676+VLOOKUP(CL$14&amp;"-est-"&amp;$O676,Equations!$G:$I,3,0)*(1/$W676)+VLOOKUP(CL$14&amp;"-imc-"&amp;$O676,Equations!$G:$I,3,0)*(1/$Q676)))</f>
        <v/>
      </c>
      <c r="CM676" s="10" t="str">
        <f>IF($AJ676="","",IF(OR($V676&lt;2.7,$V676&gt;90),"Age OOR",CL676-1.6449*VLOOKUP(CL$14&amp;"-rse-"&amp;$O676,Equations!$G:$I,3,0)))</f>
        <v/>
      </c>
      <c r="CN676" s="10" t="str">
        <f>IF($AJ676="","",IF(OR($V676&lt;2.7,$V676&gt;90),"Age OOR",CL676+1.6449*VLOOKUP(CL$14&amp;"-rse-"&amp;$O676,Equations!$G:$I,3,0)))</f>
        <v/>
      </c>
      <c r="CO676" s="10" t="str">
        <f t="shared" si="273"/>
        <v/>
      </c>
      <c r="CP676" s="10" t="str">
        <f>IF($AJ676="","",IF(OR($V676&lt;2.7,$V676&gt;90),"Age OOR",($AJ676-CL676)/VLOOKUP(CL$14&amp;"-rse-"&amp;$O676,Equations!$G:$I,3,0)))</f>
        <v/>
      </c>
      <c r="CQ676" s="10" t="str">
        <f>IF($AK676="","",IF(OR($V676&lt;2.7,$V676&gt;90),"Age OOR",EXP(VLOOKUP(CQ$14&amp;"-int-"&amp;$P676,Equations!$G:$I,3,0)+VLOOKUP(CQ$14&amp;"-sexo-"&amp;$P676,Equations!$G:$I,3,0)*$U676+VLOOKUP(CQ$14&amp;"-edad-"&amp;$P676,Equations!$G:$I,3,0)*$V676+VLOOKUP(CQ$14&amp;"-est-"&amp;$P676,Equations!$G:$I,3,0)*(1/$W676)+VLOOKUP(CQ$14&amp;"-imc-"&amp;$P676,Equations!$G:$I,3,0)*(1/$Q676))))</f>
        <v/>
      </c>
      <c r="CR676" s="10" t="str">
        <f>IF($AK676="","",IF(OR($V676&lt;2.7,$V676&gt;90),"Age OOR",EXP(LN(CQ676)-1.6449*VLOOKUP(CQ$14&amp;"-rse-"&amp;$P676,Equations!$G:$I,3,0))))</f>
        <v/>
      </c>
      <c r="CS676" s="10" t="str">
        <f>IF($AK676="","",IF(OR($V676&lt;2.7,$V676&gt;90),"Age OOR",EXP(LN(CQ676)+1.6449*VLOOKUP(CQ$14&amp;"-rse-"&amp;$P676,Equations!$G:$I,3,0))))</f>
        <v/>
      </c>
      <c r="CT676" s="10" t="str">
        <f t="shared" si="274"/>
        <v/>
      </c>
      <c r="CU676" s="10" t="str">
        <f>IF($AK676="","",IF(OR($V676&lt;2.7,$V676&gt;90),"Age OOR",(LN($AK676)-LN(CQ676))/VLOOKUP(CQ$14&amp;"-rse-"&amp;$P676,Equations!$G:$I,3,0)))</f>
        <v/>
      </c>
      <c r="CV676" s="47"/>
    </row>
    <row r="677" spans="5:100" x14ac:dyDescent="0.2">
      <c r="E677" s="23" t="str">
        <f t="shared" si="250"/>
        <v>Age out of range</v>
      </c>
      <c r="F677" s="23" t="str">
        <f t="shared" si="251"/>
        <v>Age out of range</v>
      </c>
      <c r="G677" s="23" t="str">
        <f t="shared" si="252"/>
        <v>Age out of range</v>
      </c>
      <c r="H677" s="23" t="str">
        <f t="shared" si="253"/>
        <v>Age out of range</v>
      </c>
      <c r="I677" s="23" t="str">
        <f t="shared" si="254"/>
        <v>Age out of range</v>
      </c>
      <c r="J677" s="23" t="str">
        <f t="shared" si="255"/>
        <v>Age out of range</v>
      </c>
      <c r="K677" s="23" t="str">
        <f t="shared" si="256"/>
        <v>Age out of range</v>
      </c>
      <c r="L677" s="23" t="str">
        <f t="shared" si="257"/>
        <v>Age out of range</v>
      </c>
      <c r="M677" s="23" t="str">
        <f t="shared" si="258"/>
        <v>Age out of range</v>
      </c>
      <c r="N677" s="23" t="str">
        <f t="shared" si="259"/>
        <v>Age out of range</v>
      </c>
      <c r="O677" s="23" t="str">
        <f t="shared" si="260"/>
        <v>Age out of range</v>
      </c>
      <c r="P677" s="23" t="str">
        <f t="shared" si="261"/>
        <v>Age out of range</v>
      </c>
      <c r="Q677" s="23" t="e">
        <f t="shared" si="262"/>
        <v>#DIV/0!</v>
      </c>
      <c r="R677" s="17"/>
      <c r="S677" s="23">
        <v>661</v>
      </c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7"/>
      <c r="AM677" s="47"/>
      <c r="AN677" s="10" t="str">
        <f>IF($Z677="","",IF(OR($V677&lt;2.7,$V677&gt;90),"Age OOR",VLOOKUP(AN$14&amp;"-int-"&amp;$E677,Equations!$G:$I,3,0)+VLOOKUP(AN$14&amp;"-sexo-"&amp;$E677,Equations!$G:$I,3,0)*$U677+VLOOKUP(AN$14&amp;"-edad-"&amp;$E677,Equations!$G:$I,3,0)*$V677+VLOOKUP(AN$14&amp;"-est-"&amp;$E677,Equations!$G:$I,3,0)*(1/$W677)+VLOOKUP(AN$14&amp;"-imc-"&amp;$E677,Equations!$G:$I,3,0)*(1/$Q677)))</f>
        <v/>
      </c>
      <c r="AO677" s="10" t="str">
        <f>IF($Z677="","",IF(OR($V677&lt;2.7,$V677&gt;90),"Age OOR",AN677-1.6449*VLOOKUP(AN$14&amp;"-rse-"&amp;$E677,Equations!$G:$I,3,0)))</f>
        <v/>
      </c>
      <c r="AP677" s="10" t="str">
        <f>IF($Z677="","",IF(OR($V677&lt;2.7,$V677&gt;90),"Age OOR",AN677+1.6449*VLOOKUP(AN$14&amp;"-rse-"&amp;$E677,Equations!$G:$I,3,0)))</f>
        <v/>
      </c>
      <c r="AQ677" s="10" t="str">
        <f t="shared" si="263"/>
        <v/>
      </c>
      <c r="AR677" s="10" t="str">
        <f>IF($Z677="","",IF(OR($V677&lt;2.7,$V677&gt;90),"Age OOR",($Z677-AN677)/VLOOKUP(AN$14&amp;"-rse-"&amp;$E677,Equations!$G:$I,3,0)))</f>
        <v/>
      </c>
      <c r="AS677" s="10" t="str">
        <f>IF($AA677="","",IF(OR($V677&lt;2.7,$V677&gt;90),"Age OOR",VLOOKUP(AS$14&amp;"-int-"&amp;$F677,Equations!$G:$I,3,0)+VLOOKUP(AS$14&amp;"-sexo-"&amp;$F677,Equations!$G:$I,3,0)*$U677+VLOOKUP(AS$14&amp;"-edad-"&amp;$F677,Equations!$G:$I,3,0)*$V677+VLOOKUP(AS$14&amp;"-est-"&amp;$F677,Equations!$G:$I,3,0)*(1/$W677)+VLOOKUP(AS$14&amp;"-imc-"&amp;$F677,Equations!$G:$I,3,0)*(1/$Q677)))</f>
        <v/>
      </c>
      <c r="AT677" s="10" t="str">
        <f>IF($AA677="","",IF(OR($V677&lt;2.7,$V677&gt;90),"Age OOR",AS677-1.6449*VLOOKUP(AS$14&amp;"-rse-"&amp;$F677,Equations!$G:$I,3,0)))</f>
        <v/>
      </c>
      <c r="AU677" s="10" t="str">
        <f>IF($AA677="","",IF(OR($V677&lt;2.7,$V677&gt;90),"Age OOR",AS677+1.6449*VLOOKUP(AS$14&amp;"-rse-"&amp;$F677,Equations!$G:$I,3,0)))</f>
        <v/>
      </c>
      <c r="AV677" s="10" t="str">
        <f t="shared" si="264"/>
        <v/>
      </c>
      <c r="AW677" s="10" t="str">
        <f>IF($AA677="","",IF(OR($V677&lt;2.7,$V677&gt;90),"Age OOR",($AA677-AS677)/VLOOKUP(AS$14&amp;"-rse-"&amp;$F677,Equations!$G:$I,3,0)))</f>
        <v/>
      </c>
      <c r="AX677" s="10" t="str">
        <f>IF($AB677="","",IF(OR($V677&lt;2.7,$V677&gt;90),"Age OOR",VLOOKUP(AX$14&amp;"-int-"&amp;$G677,Equations!$G:$I,3,0)+VLOOKUP(AX$14&amp;"-sexo-"&amp;$G677,Equations!$G:$I,3,0)*$U677+VLOOKUP(AX$14&amp;"-edad-"&amp;$G677,Equations!$G:$I,3,0)*$V677+VLOOKUP(AX$14&amp;"-est-"&amp;$G677,Equations!$G:$I,3,0)*(1/$W677)+VLOOKUP(AX$14&amp;"-imc-"&amp;$G677,Equations!$G:$I,3,0)*(1/$Q677)))</f>
        <v/>
      </c>
      <c r="AY677" s="10" t="str">
        <f>IF($AB677="","",IF(OR($V677&lt;2.7,$V677&gt;90),"Age OOR",AX677-1.6449*VLOOKUP(AX$14&amp;"-rse-"&amp;$G677,Equations!$G:$I,3,0)))</f>
        <v/>
      </c>
      <c r="AZ677" s="10" t="str">
        <f>IF($AB677="","",IF(OR($V677&lt;2.7,$V677&gt;90),"Age OOR",AX677+1.6449*VLOOKUP(AX$14&amp;"-rse-"&amp;$G677,Equations!$G:$I,3,0)))</f>
        <v/>
      </c>
      <c r="BA677" s="10" t="str">
        <f t="shared" si="265"/>
        <v/>
      </c>
      <c r="BB677" s="10" t="str">
        <f>IF($AB677="","",IF(OR($V677&lt;2.7,$V677&gt;90),"Age OOR",($AB677-AX677)/VLOOKUP(AX$14&amp;"-rse-"&amp;$G677,Equations!$G:$I,3,0)))</f>
        <v/>
      </c>
      <c r="BC677" s="10" t="str">
        <f>IF($AC677="","",IF(OR($V677&lt;2.7,$V677&gt;90),"Age OOR",VLOOKUP(BC$14&amp;"-int-"&amp;$H677,Equations!$G:$I,3,0)+VLOOKUP(BC$14&amp;"-sexo-"&amp;$H677,Equations!$G:$I,3,0)*$U677+VLOOKUP(BC$14&amp;"-edad-"&amp;$H677,Equations!$G:$I,3,0)*$V677+VLOOKUP(BC$14&amp;"-est-"&amp;$H677,Equations!$G:$I,3,0)*(1/$W677)+VLOOKUP(BC$14&amp;"-imc-"&amp;$H677,Equations!$G:$I,3,0)*(1/$Q677)))</f>
        <v/>
      </c>
      <c r="BD677" s="10" t="str">
        <f>IF($AC677="","",IF(OR($V677&lt;2.7,$V677&gt;90),"Age OOR",BC677-1.6449*VLOOKUP(BC$14&amp;"-rse-"&amp;$H677,Equations!$G:$I,3,0)))</f>
        <v/>
      </c>
      <c r="BE677" s="10" t="str">
        <f>IF($AC677="","",IF(OR($V677&lt;2.7,$V677&gt;90),"Age OOR",BC677+1.6449*VLOOKUP(BC$14&amp;"-rse-"&amp;$H677,Equations!$G:$I,3,0)))</f>
        <v/>
      </c>
      <c r="BF677" s="10" t="str">
        <f t="shared" si="266"/>
        <v/>
      </c>
      <c r="BG677" s="10" t="str">
        <f>IF($AC677="","",IF(OR($V677&lt;2.7,$V677&gt;90),"Age OOR",($AC677-BC677)/VLOOKUP(BC$14&amp;"-rse-"&amp;$H677,Equations!$G:$I,3,0)))</f>
        <v/>
      </c>
      <c r="BH677" s="10" t="str">
        <f>IF($AD677="","",IF(OR($V677&lt;2.7,$V677&gt;90),"Age OOR",VLOOKUP(BH$14&amp;"-int-"&amp;$I677,Equations!$G:$I,3,0)+VLOOKUP(BH$14&amp;"-sexo-"&amp;$I677,Equations!$G:$I,3,0)*$U677+VLOOKUP(BH$14&amp;"-edad-"&amp;$I677,Equations!$G:$I,3,0)*$V677+VLOOKUP(BH$14&amp;"-est-"&amp;$I677,Equations!$G:$I,3,0)*(1/$W677)+VLOOKUP(BH$14&amp;"-imc-"&amp;$I677,Equations!$G:$I,3,0)*(1/$Q677)))</f>
        <v/>
      </c>
      <c r="BI677" s="10" t="str">
        <f>IF($AD677="","",IF(OR($V677&lt;2.7,$V677&gt;90),"Age OOR",BH677-1.6449*VLOOKUP(BH$14&amp;"-rse-"&amp;$I677,Equations!$G:$I,3,0)))</f>
        <v/>
      </c>
      <c r="BJ677" s="10" t="str">
        <f>IF($AD677="","",IF(OR($V677&lt;2.7,$V677&gt;90),"Age OOR",BH677+1.6449*VLOOKUP(BH$14&amp;"-rse-"&amp;$I677,Equations!$G:$I,3,0)))</f>
        <v/>
      </c>
      <c r="BK677" s="10" t="str">
        <f t="shared" si="267"/>
        <v/>
      </c>
      <c r="BL677" s="10" t="str">
        <f>IF($AD677="","",IF(OR($V677&lt;2.7,$V677&gt;90),"Age OOR",($AD677-BH677)/VLOOKUP(BH$14&amp;"-rse-"&amp;$I677,Equations!$G:$I,3,0)))</f>
        <v/>
      </c>
      <c r="BM677" s="10" t="str">
        <f>IF($AE677="","",IF(OR($V677&lt;2.7,$V677&gt;90),"Age OOR",VLOOKUP(BM$14&amp;"-int-"&amp;$J677,Equations!$G:$I,3,0)+VLOOKUP(BM$14&amp;"-sexo-"&amp;$J677,Equations!$G:$I,3,0)*$U677+VLOOKUP(BM$14&amp;"-edad-"&amp;$J677,Equations!$G:$I,3,0)*$V677+VLOOKUP(BM$14&amp;"-est-"&amp;$J677,Equations!$G:$I,3,0)*(1/$W677)+VLOOKUP(BM$14&amp;"-imc-"&amp;$J677,Equations!$G:$I,3,0)*(1/$Q677)))</f>
        <v/>
      </c>
      <c r="BN677" s="10" t="str">
        <f>IF($AE677="","",IF(OR($V677&lt;2.7,$V677&gt;90),"Age OOR",BM677-1.6449*VLOOKUP(BM$14&amp;"-rse-"&amp;$J677,Equations!$G:$I,3,0)))</f>
        <v/>
      </c>
      <c r="BO677" s="10" t="str">
        <f>IF($AE677="","",IF(OR($V677&lt;2.7,$V677&gt;90),"Age OOR",BM677+1.6449*VLOOKUP(BM$14&amp;"-rse-"&amp;$J677,Equations!$G:$I,3,0)))</f>
        <v/>
      </c>
      <c r="BP677" s="10" t="str">
        <f t="shared" si="268"/>
        <v/>
      </c>
      <c r="BQ677" s="10" t="str">
        <f>IF($AE677="","",IF(OR($V677&lt;2.7,$V677&gt;90),"Age OOR",($AE677-BM677)/VLOOKUP(BM$14&amp;"-rse-"&amp;$J677,Equations!$G:$I,3,0)))</f>
        <v/>
      </c>
      <c r="BR677" s="10" t="str">
        <f>IF($AF677="","",IF(OR($V677&lt;2.7,$V677&gt;90),"Age OOR",VLOOKUP(BR$14&amp;"-int-"&amp;$K677,Equations!$G:$I,3,0)+VLOOKUP(BR$14&amp;"-sexo-"&amp;$K677,Equations!$G:$I,3,0)*$U677+VLOOKUP(BR$14&amp;"-edad-"&amp;$K677,Equations!$G:$I,3,0)*$V677+VLOOKUP(BR$14&amp;"-est-"&amp;$K677,Equations!$G:$I,3,0)*(1/$W677)+VLOOKUP(BR$14&amp;"-imc-"&amp;$K677,Equations!$G:$I,3,0)*(1/$Q677)))</f>
        <v/>
      </c>
      <c r="BS677" s="10" t="str">
        <f>IF($AF677="","",IF(OR($V677&lt;2.7,$V677&gt;90),"Age OOR",BR677-1.6449*VLOOKUP(BR$14&amp;"-rse-"&amp;$K677,Equations!$G:$I,3,0)))</f>
        <v/>
      </c>
      <c r="BT677" s="10" t="str">
        <f>IF($AF677="","",IF(OR($V677&lt;2.7,$V677&gt;90),"Age OOR",BR677+1.6449*VLOOKUP(BR$14&amp;"-rse-"&amp;$K677,Equations!$G:$I,3,0)))</f>
        <v/>
      </c>
      <c r="BU677" s="10" t="str">
        <f t="shared" si="269"/>
        <v/>
      </c>
      <c r="BV677" s="10" t="str">
        <f>IF($AF677="","",IF(OR($V677&lt;2.7,$V677&gt;90),"Age OOR",($AF677-BR677)/VLOOKUP(BR$14&amp;"-rse-"&amp;$K677,Equations!$G:$I,3,0)))</f>
        <v/>
      </c>
      <c r="BW677" s="10" t="str">
        <f>IF($AG677="","",IF(OR($V677&lt;2.7,$V677&gt;90),"Age OOR",VLOOKUP(BW$14&amp;"-int-"&amp;$L677,Equations!$G:$I,3,0)+VLOOKUP(BW$14&amp;"-sexo-"&amp;$L677,Equations!$G:$I,3,0)*$U677+VLOOKUP(BW$14&amp;"-edad-"&amp;$L677,Equations!$G:$I,3,0)*$V677+VLOOKUP(BW$14&amp;"-est-"&amp;$L677,Equations!$G:$I,3,0)*(1/$W677)+VLOOKUP(BW$14&amp;"-imc-"&amp;$L677,Equations!$G:$I,3,0)*(1/$Q677)))</f>
        <v/>
      </c>
      <c r="BX677" s="10" t="str">
        <f>IF($AG677="","",IF(OR($V677&lt;2.7,$V677&gt;90),"Age OOR",BW677-1.6449*VLOOKUP(BW$14&amp;"-rse-"&amp;$L677,Equations!$G:$I,3,0)))</f>
        <v/>
      </c>
      <c r="BY677" s="10" t="str">
        <f>IF($AG677="","",IF(OR($V677&lt;2.7,$V677&gt;90),"Age OOR",BW677+1.6449*VLOOKUP(BW$14&amp;"-rse-"&amp;$L677,Equations!$G:$I,3,0)))</f>
        <v/>
      </c>
      <c r="BZ677" s="10" t="str">
        <f t="shared" si="270"/>
        <v/>
      </c>
      <c r="CA677" s="10" t="str">
        <f>IF($AG677="","",IF(OR($V677&lt;2.7,$V677&gt;90),"Age OOR",($AG677-BW677)/VLOOKUP(BW$14&amp;"-rse-"&amp;$L677,Equations!$G:$I,3,0)))</f>
        <v/>
      </c>
      <c r="CB677" s="10" t="str">
        <f>IF($AH677="","",IF(OR($V677&lt;2.7,$V677&gt;90),"Age OOR",VLOOKUP(CB$14&amp;"-int-"&amp;$M677,Equations!$G:$I,3,0)+VLOOKUP(CB$14&amp;"-sexo-"&amp;$M677,Equations!$G:$I,3,0)*$U677+VLOOKUP(CB$14&amp;"-edad-"&amp;$M677,Equations!$G:$I,3,0)*$V677+VLOOKUP(CB$14&amp;"-est-"&amp;$M677,Equations!$G:$I,3,0)*(1/$W677)+VLOOKUP(CB$14&amp;"-imc-"&amp;$M677,Equations!$G:$I,3,0)*(1/$Q677)))</f>
        <v/>
      </c>
      <c r="CC677" s="10" t="str">
        <f>IF($AH677="","",IF(OR($V677&lt;2.7,$V677&gt;90),"Age OOR",CB677-1.6449*VLOOKUP(CB$14&amp;"-rse-"&amp;$M677,Equations!$G:$I,3,0)))</f>
        <v/>
      </c>
      <c r="CD677" s="10" t="str">
        <f>IF($AH677="","",IF(OR($V677&lt;2.7,$V677&gt;90),"Age OOR",CB677+1.6449*VLOOKUP(CB$14&amp;"-rse-"&amp;$M677,Equations!$G:$I,3,0)))</f>
        <v/>
      </c>
      <c r="CE677" s="10" t="str">
        <f t="shared" si="271"/>
        <v/>
      </c>
      <c r="CF677" s="10" t="str">
        <f>IF($AH677="","",IF(OR($V677&lt;2.7,$V677&gt;90),"Age OOR",($AH677-CB677)/VLOOKUP(CB$14&amp;"-rse-"&amp;$M677,Equations!$G:$I,3,0)))</f>
        <v/>
      </c>
      <c r="CG677" s="10" t="str">
        <f>IF($AI677="","",IF(OR($V677&lt;2.7,$V677&gt;90),"Age OOR",VLOOKUP(CG$14&amp;"-int-"&amp;$N677,Equations!$G:$I,3,0)+VLOOKUP(CG$14&amp;"-sexo-"&amp;$N677,Equations!$G:$I,3,0)*$U677+VLOOKUP(CG$14&amp;"-edad-"&amp;$N677,Equations!$G:$I,3,0)*$V677+VLOOKUP(CG$14&amp;"-est-"&amp;$N677,Equations!$G:$I,3,0)*(1/$W677)+VLOOKUP(CG$14&amp;"-imc-"&amp;$N677,Equations!$G:$I,3,0)*(1/$Q677)))</f>
        <v/>
      </c>
      <c r="CH677" s="10" t="str">
        <f>IF($AI677="","",IF(OR($V677&lt;2.7,$V677&gt;90),"Age OOR",CG677-1.6449*VLOOKUP(CG$14&amp;"-rse-"&amp;$N677,Equations!$G:$I,3,0)))</f>
        <v/>
      </c>
      <c r="CI677" s="10" t="str">
        <f>IF($AI677="","",IF(OR($V677&lt;2.7,$V677&gt;90),"Age OOR",CG677+1.6449*VLOOKUP(CG$14&amp;"-rse-"&amp;$N677,Equations!$G:$I,3,0)))</f>
        <v/>
      </c>
      <c r="CJ677" s="10" t="str">
        <f t="shared" si="272"/>
        <v/>
      </c>
      <c r="CK677" s="10" t="str">
        <f>IF($AI677="","",IF(OR($V677&lt;2.7,$V677&gt;90),"Age OOR",($AI677-CG677)/VLOOKUP(CG$14&amp;"-rse-"&amp;$N677,Equations!$G:$I,3,0)))</f>
        <v/>
      </c>
      <c r="CL677" s="10" t="str">
        <f>IF($AJ677="","",IF(OR($V677&lt;2.7,$V677&gt;90),"Age OOR",VLOOKUP(CL$14&amp;"-int-"&amp;$O677,Equations!$G:$I,3,0)+VLOOKUP(CL$14&amp;"-sexo-"&amp;$O677,Equations!$G:$I,3,0)*$U677+VLOOKUP(CL$14&amp;"-edad-"&amp;$O677,Equations!$G:$I,3,0)*$V677+VLOOKUP(CL$14&amp;"-est-"&amp;$O677,Equations!$G:$I,3,0)*(1/$W677)+VLOOKUP(CL$14&amp;"-imc-"&amp;$O677,Equations!$G:$I,3,0)*(1/$Q677)))</f>
        <v/>
      </c>
      <c r="CM677" s="10" t="str">
        <f>IF($AJ677="","",IF(OR($V677&lt;2.7,$V677&gt;90),"Age OOR",CL677-1.6449*VLOOKUP(CL$14&amp;"-rse-"&amp;$O677,Equations!$G:$I,3,0)))</f>
        <v/>
      </c>
      <c r="CN677" s="10" t="str">
        <f>IF($AJ677="","",IF(OR($V677&lt;2.7,$V677&gt;90),"Age OOR",CL677+1.6449*VLOOKUP(CL$14&amp;"-rse-"&amp;$O677,Equations!$G:$I,3,0)))</f>
        <v/>
      </c>
      <c r="CO677" s="10" t="str">
        <f t="shared" si="273"/>
        <v/>
      </c>
      <c r="CP677" s="10" t="str">
        <f>IF($AJ677="","",IF(OR($V677&lt;2.7,$V677&gt;90),"Age OOR",($AJ677-CL677)/VLOOKUP(CL$14&amp;"-rse-"&amp;$O677,Equations!$G:$I,3,0)))</f>
        <v/>
      </c>
      <c r="CQ677" s="10" t="str">
        <f>IF($AK677="","",IF(OR($V677&lt;2.7,$V677&gt;90),"Age OOR",EXP(VLOOKUP(CQ$14&amp;"-int-"&amp;$P677,Equations!$G:$I,3,0)+VLOOKUP(CQ$14&amp;"-sexo-"&amp;$P677,Equations!$G:$I,3,0)*$U677+VLOOKUP(CQ$14&amp;"-edad-"&amp;$P677,Equations!$G:$I,3,0)*$V677+VLOOKUP(CQ$14&amp;"-est-"&amp;$P677,Equations!$G:$I,3,0)*(1/$W677)+VLOOKUP(CQ$14&amp;"-imc-"&amp;$P677,Equations!$G:$I,3,0)*(1/$Q677))))</f>
        <v/>
      </c>
      <c r="CR677" s="10" t="str">
        <f>IF($AK677="","",IF(OR($V677&lt;2.7,$V677&gt;90),"Age OOR",EXP(LN(CQ677)-1.6449*VLOOKUP(CQ$14&amp;"-rse-"&amp;$P677,Equations!$G:$I,3,0))))</f>
        <v/>
      </c>
      <c r="CS677" s="10" t="str">
        <f>IF($AK677="","",IF(OR($V677&lt;2.7,$V677&gt;90),"Age OOR",EXP(LN(CQ677)+1.6449*VLOOKUP(CQ$14&amp;"-rse-"&amp;$P677,Equations!$G:$I,3,0))))</f>
        <v/>
      </c>
      <c r="CT677" s="10" t="str">
        <f t="shared" si="274"/>
        <v/>
      </c>
      <c r="CU677" s="10" t="str">
        <f>IF($AK677="","",IF(OR($V677&lt;2.7,$V677&gt;90),"Age OOR",(LN($AK677)-LN(CQ677))/VLOOKUP(CQ$14&amp;"-rse-"&amp;$P677,Equations!$G:$I,3,0)))</f>
        <v/>
      </c>
      <c r="CV677" s="47"/>
    </row>
    <row r="678" spans="5:100" x14ac:dyDescent="0.2">
      <c r="E678" s="23" t="str">
        <f t="shared" si="250"/>
        <v>Age out of range</v>
      </c>
      <c r="F678" s="23" t="str">
        <f t="shared" si="251"/>
        <v>Age out of range</v>
      </c>
      <c r="G678" s="23" t="str">
        <f t="shared" si="252"/>
        <v>Age out of range</v>
      </c>
      <c r="H678" s="23" t="str">
        <f t="shared" si="253"/>
        <v>Age out of range</v>
      </c>
      <c r="I678" s="23" t="str">
        <f t="shared" si="254"/>
        <v>Age out of range</v>
      </c>
      <c r="J678" s="23" t="str">
        <f t="shared" si="255"/>
        <v>Age out of range</v>
      </c>
      <c r="K678" s="23" t="str">
        <f t="shared" si="256"/>
        <v>Age out of range</v>
      </c>
      <c r="L678" s="23" t="str">
        <f t="shared" si="257"/>
        <v>Age out of range</v>
      </c>
      <c r="M678" s="23" t="str">
        <f t="shared" si="258"/>
        <v>Age out of range</v>
      </c>
      <c r="N678" s="23" t="str">
        <f t="shared" si="259"/>
        <v>Age out of range</v>
      </c>
      <c r="O678" s="23" t="str">
        <f t="shared" si="260"/>
        <v>Age out of range</v>
      </c>
      <c r="P678" s="23" t="str">
        <f t="shared" si="261"/>
        <v>Age out of range</v>
      </c>
      <c r="Q678" s="23" t="e">
        <f t="shared" si="262"/>
        <v>#DIV/0!</v>
      </c>
      <c r="R678" s="17"/>
      <c r="S678" s="23">
        <v>662</v>
      </c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7"/>
      <c r="AM678" s="47"/>
      <c r="AN678" s="10" t="str">
        <f>IF($Z678="","",IF(OR($V678&lt;2.7,$V678&gt;90),"Age OOR",VLOOKUP(AN$14&amp;"-int-"&amp;$E678,Equations!$G:$I,3,0)+VLOOKUP(AN$14&amp;"-sexo-"&amp;$E678,Equations!$G:$I,3,0)*$U678+VLOOKUP(AN$14&amp;"-edad-"&amp;$E678,Equations!$G:$I,3,0)*$V678+VLOOKUP(AN$14&amp;"-est-"&amp;$E678,Equations!$G:$I,3,0)*(1/$W678)+VLOOKUP(AN$14&amp;"-imc-"&amp;$E678,Equations!$G:$I,3,0)*(1/$Q678)))</f>
        <v/>
      </c>
      <c r="AO678" s="10" t="str">
        <f>IF($Z678="","",IF(OR($V678&lt;2.7,$V678&gt;90),"Age OOR",AN678-1.6449*VLOOKUP(AN$14&amp;"-rse-"&amp;$E678,Equations!$G:$I,3,0)))</f>
        <v/>
      </c>
      <c r="AP678" s="10" t="str">
        <f>IF($Z678="","",IF(OR($V678&lt;2.7,$V678&gt;90),"Age OOR",AN678+1.6449*VLOOKUP(AN$14&amp;"-rse-"&amp;$E678,Equations!$G:$I,3,0)))</f>
        <v/>
      </c>
      <c r="AQ678" s="10" t="str">
        <f t="shared" si="263"/>
        <v/>
      </c>
      <c r="AR678" s="10" t="str">
        <f>IF($Z678="","",IF(OR($V678&lt;2.7,$V678&gt;90),"Age OOR",($Z678-AN678)/VLOOKUP(AN$14&amp;"-rse-"&amp;$E678,Equations!$G:$I,3,0)))</f>
        <v/>
      </c>
      <c r="AS678" s="10" t="str">
        <f>IF($AA678="","",IF(OR($V678&lt;2.7,$V678&gt;90),"Age OOR",VLOOKUP(AS$14&amp;"-int-"&amp;$F678,Equations!$G:$I,3,0)+VLOOKUP(AS$14&amp;"-sexo-"&amp;$F678,Equations!$G:$I,3,0)*$U678+VLOOKUP(AS$14&amp;"-edad-"&amp;$F678,Equations!$G:$I,3,0)*$V678+VLOOKUP(AS$14&amp;"-est-"&amp;$F678,Equations!$G:$I,3,0)*(1/$W678)+VLOOKUP(AS$14&amp;"-imc-"&amp;$F678,Equations!$G:$I,3,0)*(1/$Q678)))</f>
        <v/>
      </c>
      <c r="AT678" s="10" t="str">
        <f>IF($AA678="","",IF(OR($V678&lt;2.7,$V678&gt;90),"Age OOR",AS678-1.6449*VLOOKUP(AS$14&amp;"-rse-"&amp;$F678,Equations!$G:$I,3,0)))</f>
        <v/>
      </c>
      <c r="AU678" s="10" t="str">
        <f>IF($AA678="","",IF(OR($V678&lt;2.7,$V678&gt;90),"Age OOR",AS678+1.6449*VLOOKUP(AS$14&amp;"-rse-"&amp;$F678,Equations!$G:$I,3,0)))</f>
        <v/>
      </c>
      <c r="AV678" s="10" t="str">
        <f t="shared" si="264"/>
        <v/>
      </c>
      <c r="AW678" s="10" t="str">
        <f>IF($AA678="","",IF(OR($V678&lt;2.7,$V678&gt;90),"Age OOR",($AA678-AS678)/VLOOKUP(AS$14&amp;"-rse-"&amp;$F678,Equations!$G:$I,3,0)))</f>
        <v/>
      </c>
      <c r="AX678" s="10" t="str">
        <f>IF($AB678="","",IF(OR($V678&lt;2.7,$V678&gt;90),"Age OOR",VLOOKUP(AX$14&amp;"-int-"&amp;$G678,Equations!$G:$I,3,0)+VLOOKUP(AX$14&amp;"-sexo-"&amp;$G678,Equations!$G:$I,3,0)*$U678+VLOOKUP(AX$14&amp;"-edad-"&amp;$G678,Equations!$G:$I,3,0)*$V678+VLOOKUP(AX$14&amp;"-est-"&amp;$G678,Equations!$G:$I,3,0)*(1/$W678)+VLOOKUP(AX$14&amp;"-imc-"&amp;$G678,Equations!$G:$I,3,0)*(1/$Q678)))</f>
        <v/>
      </c>
      <c r="AY678" s="10" t="str">
        <f>IF($AB678="","",IF(OR($V678&lt;2.7,$V678&gt;90),"Age OOR",AX678-1.6449*VLOOKUP(AX$14&amp;"-rse-"&amp;$G678,Equations!$G:$I,3,0)))</f>
        <v/>
      </c>
      <c r="AZ678" s="10" t="str">
        <f>IF($AB678="","",IF(OR($V678&lt;2.7,$V678&gt;90),"Age OOR",AX678+1.6449*VLOOKUP(AX$14&amp;"-rse-"&amp;$G678,Equations!$G:$I,3,0)))</f>
        <v/>
      </c>
      <c r="BA678" s="10" t="str">
        <f t="shared" si="265"/>
        <v/>
      </c>
      <c r="BB678" s="10" t="str">
        <f>IF($AB678="","",IF(OR($V678&lt;2.7,$V678&gt;90),"Age OOR",($AB678-AX678)/VLOOKUP(AX$14&amp;"-rse-"&amp;$G678,Equations!$G:$I,3,0)))</f>
        <v/>
      </c>
      <c r="BC678" s="10" t="str">
        <f>IF($AC678="","",IF(OR($V678&lt;2.7,$V678&gt;90),"Age OOR",VLOOKUP(BC$14&amp;"-int-"&amp;$H678,Equations!$G:$I,3,0)+VLOOKUP(BC$14&amp;"-sexo-"&amp;$H678,Equations!$G:$I,3,0)*$U678+VLOOKUP(BC$14&amp;"-edad-"&amp;$H678,Equations!$G:$I,3,0)*$V678+VLOOKUP(BC$14&amp;"-est-"&amp;$H678,Equations!$G:$I,3,0)*(1/$W678)+VLOOKUP(BC$14&amp;"-imc-"&amp;$H678,Equations!$G:$I,3,0)*(1/$Q678)))</f>
        <v/>
      </c>
      <c r="BD678" s="10" t="str">
        <f>IF($AC678="","",IF(OR($V678&lt;2.7,$V678&gt;90),"Age OOR",BC678-1.6449*VLOOKUP(BC$14&amp;"-rse-"&amp;$H678,Equations!$G:$I,3,0)))</f>
        <v/>
      </c>
      <c r="BE678" s="10" t="str">
        <f>IF($AC678="","",IF(OR($V678&lt;2.7,$V678&gt;90),"Age OOR",BC678+1.6449*VLOOKUP(BC$14&amp;"-rse-"&amp;$H678,Equations!$G:$I,3,0)))</f>
        <v/>
      </c>
      <c r="BF678" s="10" t="str">
        <f t="shared" si="266"/>
        <v/>
      </c>
      <c r="BG678" s="10" t="str">
        <f>IF($AC678="","",IF(OR($V678&lt;2.7,$V678&gt;90),"Age OOR",($AC678-BC678)/VLOOKUP(BC$14&amp;"-rse-"&amp;$H678,Equations!$G:$I,3,0)))</f>
        <v/>
      </c>
      <c r="BH678" s="10" t="str">
        <f>IF($AD678="","",IF(OR($V678&lt;2.7,$V678&gt;90),"Age OOR",VLOOKUP(BH$14&amp;"-int-"&amp;$I678,Equations!$G:$I,3,0)+VLOOKUP(BH$14&amp;"-sexo-"&amp;$I678,Equations!$G:$I,3,0)*$U678+VLOOKUP(BH$14&amp;"-edad-"&amp;$I678,Equations!$G:$I,3,0)*$V678+VLOOKUP(BH$14&amp;"-est-"&amp;$I678,Equations!$G:$I,3,0)*(1/$W678)+VLOOKUP(BH$14&amp;"-imc-"&amp;$I678,Equations!$G:$I,3,0)*(1/$Q678)))</f>
        <v/>
      </c>
      <c r="BI678" s="10" t="str">
        <f>IF($AD678="","",IF(OR($V678&lt;2.7,$V678&gt;90),"Age OOR",BH678-1.6449*VLOOKUP(BH$14&amp;"-rse-"&amp;$I678,Equations!$G:$I,3,0)))</f>
        <v/>
      </c>
      <c r="BJ678" s="10" t="str">
        <f>IF($AD678="","",IF(OR($V678&lt;2.7,$V678&gt;90),"Age OOR",BH678+1.6449*VLOOKUP(BH$14&amp;"-rse-"&amp;$I678,Equations!$G:$I,3,0)))</f>
        <v/>
      </c>
      <c r="BK678" s="10" t="str">
        <f t="shared" si="267"/>
        <v/>
      </c>
      <c r="BL678" s="10" t="str">
        <f>IF($AD678="","",IF(OR($V678&lt;2.7,$V678&gt;90),"Age OOR",($AD678-BH678)/VLOOKUP(BH$14&amp;"-rse-"&amp;$I678,Equations!$G:$I,3,0)))</f>
        <v/>
      </c>
      <c r="BM678" s="10" t="str">
        <f>IF($AE678="","",IF(OR($V678&lt;2.7,$V678&gt;90),"Age OOR",VLOOKUP(BM$14&amp;"-int-"&amp;$J678,Equations!$G:$I,3,0)+VLOOKUP(BM$14&amp;"-sexo-"&amp;$J678,Equations!$G:$I,3,0)*$U678+VLOOKUP(BM$14&amp;"-edad-"&amp;$J678,Equations!$G:$I,3,0)*$V678+VLOOKUP(BM$14&amp;"-est-"&amp;$J678,Equations!$G:$I,3,0)*(1/$W678)+VLOOKUP(BM$14&amp;"-imc-"&amp;$J678,Equations!$G:$I,3,0)*(1/$Q678)))</f>
        <v/>
      </c>
      <c r="BN678" s="10" t="str">
        <f>IF($AE678="","",IF(OR($V678&lt;2.7,$V678&gt;90),"Age OOR",BM678-1.6449*VLOOKUP(BM$14&amp;"-rse-"&amp;$J678,Equations!$G:$I,3,0)))</f>
        <v/>
      </c>
      <c r="BO678" s="10" t="str">
        <f>IF($AE678="","",IF(OR($V678&lt;2.7,$V678&gt;90),"Age OOR",BM678+1.6449*VLOOKUP(BM$14&amp;"-rse-"&amp;$J678,Equations!$G:$I,3,0)))</f>
        <v/>
      </c>
      <c r="BP678" s="10" t="str">
        <f t="shared" si="268"/>
        <v/>
      </c>
      <c r="BQ678" s="10" t="str">
        <f>IF($AE678="","",IF(OR($V678&lt;2.7,$V678&gt;90),"Age OOR",($AE678-BM678)/VLOOKUP(BM$14&amp;"-rse-"&amp;$J678,Equations!$G:$I,3,0)))</f>
        <v/>
      </c>
      <c r="BR678" s="10" t="str">
        <f>IF($AF678="","",IF(OR($V678&lt;2.7,$V678&gt;90),"Age OOR",VLOOKUP(BR$14&amp;"-int-"&amp;$K678,Equations!$G:$I,3,0)+VLOOKUP(BR$14&amp;"-sexo-"&amp;$K678,Equations!$G:$I,3,0)*$U678+VLOOKUP(BR$14&amp;"-edad-"&amp;$K678,Equations!$G:$I,3,0)*$V678+VLOOKUP(BR$14&amp;"-est-"&amp;$K678,Equations!$G:$I,3,0)*(1/$W678)+VLOOKUP(BR$14&amp;"-imc-"&amp;$K678,Equations!$G:$I,3,0)*(1/$Q678)))</f>
        <v/>
      </c>
      <c r="BS678" s="10" t="str">
        <f>IF($AF678="","",IF(OR($V678&lt;2.7,$V678&gt;90),"Age OOR",BR678-1.6449*VLOOKUP(BR$14&amp;"-rse-"&amp;$K678,Equations!$G:$I,3,0)))</f>
        <v/>
      </c>
      <c r="BT678" s="10" t="str">
        <f>IF($AF678="","",IF(OR($V678&lt;2.7,$V678&gt;90),"Age OOR",BR678+1.6449*VLOOKUP(BR$14&amp;"-rse-"&amp;$K678,Equations!$G:$I,3,0)))</f>
        <v/>
      </c>
      <c r="BU678" s="10" t="str">
        <f t="shared" si="269"/>
        <v/>
      </c>
      <c r="BV678" s="10" t="str">
        <f>IF($AF678="","",IF(OR($V678&lt;2.7,$V678&gt;90),"Age OOR",($AF678-BR678)/VLOOKUP(BR$14&amp;"-rse-"&amp;$K678,Equations!$G:$I,3,0)))</f>
        <v/>
      </c>
      <c r="BW678" s="10" t="str">
        <f>IF($AG678="","",IF(OR($V678&lt;2.7,$V678&gt;90),"Age OOR",VLOOKUP(BW$14&amp;"-int-"&amp;$L678,Equations!$G:$I,3,0)+VLOOKUP(BW$14&amp;"-sexo-"&amp;$L678,Equations!$G:$I,3,0)*$U678+VLOOKUP(BW$14&amp;"-edad-"&amp;$L678,Equations!$G:$I,3,0)*$V678+VLOOKUP(BW$14&amp;"-est-"&amp;$L678,Equations!$G:$I,3,0)*(1/$W678)+VLOOKUP(BW$14&amp;"-imc-"&amp;$L678,Equations!$G:$I,3,0)*(1/$Q678)))</f>
        <v/>
      </c>
      <c r="BX678" s="10" t="str">
        <f>IF($AG678="","",IF(OR($V678&lt;2.7,$V678&gt;90),"Age OOR",BW678-1.6449*VLOOKUP(BW$14&amp;"-rse-"&amp;$L678,Equations!$G:$I,3,0)))</f>
        <v/>
      </c>
      <c r="BY678" s="10" t="str">
        <f>IF($AG678="","",IF(OR($V678&lt;2.7,$V678&gt;90),"Age OOR",BW678+1.6449*VLOOKUP(BW$14&amp;"-rse-"&amp;$L678,Equations!$G:$I,3,0)))</f>
        <v/>
      </c>
      <c r="BZ678" s="10" t="str">
        <f t="shared" si="270"/>
        <v/>
      </c>
      <c r="CA678" s="10" t="str">
        <f>IF($AG678="","",IF(OR($V678&lt;2.7,$V678&gt;90),"Age OOR",($AG678-BW678)/VLOOKUP(BW$14&amp;"-rse-"&amp;$L678,Equations!$G:$I,3,0)))</f>
        <v/>
      </c>
      <c r="CB678" s="10" t="str">
        <f>IF($AH678="","",IF(OR($V678&lt;2.7,$V678&gt;90),"Age OOR",VLOOKUP(CB$14&amp;"-int-"&amp;$M678,Equations!$G:$I,3,0)+VLOOKUP(CB$14&amp;"-sexo-"&amp;$M678,Equations!$G:$I,3,0)*$U678+VLOOKUP(CB$14&amp;"-edad-"&amp;$M678,Equations!$G:$I,3,0)*$V678+VLOOKUP(CB$14&amp;"-est-"&amp;$M678,Equations!$G:$I,3,0)*(1/$W678)+VLOOKUP(CB$14&amp;"-imc-"&amp;$M678,Equations!$G:$I,3,0)*(1/$Q678)))</f>
        <v/>
      </c>
      <c r="CC678" s="10" t="str">
        <f>IF($AH678="","",IF(OR($V678&lt;2.7,$V678&gt;90),"Age OOR",CB678-1.6449*VLOOKUP(CB$14&amp;"-rse-"&amp;$M678,Equations!$G:$I,3,0)))</f>
        <v/>
      </c>
      <c r="CD678" s="10" t="str">
        <f>IF($AH678="","",IF(OR($V678&lt;2.7,$V678&gt;90),"Age OOR",CB678+1.6449*VLOOKUP(CB$14&amp;"-rse-"&amp;$M678,Equations!$G:$I,3,0)))</f>
        <v/>
      </c>
      <c r="CE678" s="10" t="str">
        <f t="shared" si="271"/>
        <v/>
      </c>
      <c r="CF678" s="10" t="str">
        <f>IF($AH678="","",IF(OR($V678&lt;2.7,$V678&gt;90),"Age OOR",($AH678-CB678)/VLOOKUP(CB$14&amp;"-rse-"&amp;$M678,Equations!$G:$I,3,0)))</f>
        <v/>
      </c>
      <c r="CG678" s="10" t="str">
        <f>IF($AI678="","",IF(OR($V678&lt;2.7,$V678&gt;90),"Age OOR",VLOOKUP(CG$14&amp;"-int-"&amp;$N678,Equations!$G:$I,3,0)+VLOOKUP(CG$14&amp;"-sexo-"&amp;$N678,Equations!$G:$I,3,0)*$U678+VLOOKUP(CG$14&amp;"-edad-"&amp;$N678,Equations!$G:$I,3,0)*$V678+VLOOKUP(CG$14&amp;"-est-"&amp;$N678,Equations!$G:$I,3,0)*(1/$W678)+VLOOKUP(CG$14&amp;"-imc-"&amp;$N678,Equations!$G:$I,3,0)*(1/$Q678)))</f>
        <v/>
      </c>
      <c r="CH678" s="10" t="str">
        <f>IF($AI678="","",IF(OR($V678&lt;2.7,$V678&gt;90),"Age OOR",CG678-1.6449*VLOOKUP(CG$14&amp;"-rse-"&amp;$N678,Equations!$G:$I,3,0)))</f>
        <v/>
      </c>
      <c r="CI678" s="10" t="str">
        <f>IF($AI678="","",IF(OR($V678&lt;2.7,$V678&gt;90),"Age OOR",CG678+1.6449*VLOOKUP(CG$14&amp;"-rse-"&amp;$N678,Equations!$G:$I,3,0)))</f>
        <v/>
      </c>
      <c r="CJ678" s="10" t="str">
        <f t="shared" si="272"/>
        <v/>
      </c>
      <c r="CK678" s="10" t="str">
        <f>IF($AI678="","",IF(OR($V678&lt;2.7,$V678&gt;90),"Age OOR",($AI678-CG678)/VLOOKUP(CG$14&amp;"-rse-"&amp;$N678,Equations!$G:$I,3,0)))</f>
        <v/>
      </c>
      <c r="CL678" s="10" t="str">
        <f>IF($AJ678="","",IF(OR($V678&lt;2.7,$V678&gt;90),"Age OOR",VLOOKUP(CL$14&amp;"-int-"&amp;$O678,Equations!$G:$I,3,0)+VLOOKUP(CL$14&amp;"-sexo-"&amp;$O678,Equations!$G:$I,3,0)*$U678+VLOOKUP(CL$14&amp;"-edad-"&amp;$O678,Equations!$G:$I,3,0)*$V678+VLOOKUP(CL$14&amp;"-est-"&amp;$O678,Equations!$G:$I,3,0)*(1/$W678)+VLOOKUP(CL$14&amp;"-imc-"&amp;$O678,Equations!$G:$I,3,0)*(1/$Q678)))</f>
        <v/>
      </c>
      <c r="CM678" s="10" t="str">
        <f>IF($AJ678="","",IF(OR($V678&lt;2.7,$V678&gt;90),"Age OOR",CL678-1.6449*VLOOKUP(CL$14&amp;"-rse-"&amp;$O678,Equations!$G:$I,3,0)))</f>
        <v/>
      </c>
      <c r="CN678" s="10" t="str">
        <f>IF($AJ678="","",IF(OR($V678&lt;2.7,$V678&gt;90),"Age OOR",CL678+1.6449*VLOOKUP(CL$14&amp;"-rse-"&amp;$O678,Equations!$G:$I,3,0)))</f>
        <v/>
      </c>
      <c r="CO678" s="10" t="str">
        <f t="shared" si="273"/>
        <v/>
      </c>
      <c r="CP678" s="10" t="str">
        <f>IF($AJ678="","",IF(OR($V678&lt;2.7,$V678&gt;90),"Age OOR",($AJ678-CL678)/VLOOKUP(CL$14&amp;"-rse-"&amp;$O678,Equations!$G:$I,3,0)))</f>
        <v/>
      </c>
      <c r="CQ678" s="10" t="str">
        <f>IF($AK678="","",IF(OR($V678&lt;2.7,$V678&gt;90),"Age OOR",EXP(VLOOKUP(CQ$14&amp;"-int-"&amp;$P678,Equations!$G:$I,3,0)+VLOOKUP(CQ$14&amp;"-sexo-"&amp;$P678,Equations!$G:$I,3,0)*$U678+VLOOKUP(CQ$14&amp;"-edad-"&amp;$P678,Equations!$G:$I,3,0)*$V678+VLOOKUP(CQ$14&amp;"-est-"&amp;$P678,Equations!$G:$I,3,0)*(1/$W678)+VLOOKUP(CQ$14&amp;"-imc-"&amp;$P678,Equations!$G:$I,3,0)*(1/$Q678))))</f>
        <v/>
      </c>
      <c r="CR678" s="10" t="str">
        <f>IF($AK678="","",IF(OR($V678&lt;2.7,$V678&gt;90),"Age OOR",EXP(LN(CQ678)-1.6449*VLOOKUP(CQ$14&amp;"-rse-"&amp;$P678,Equations!$G:$I,3,0))))</f>
        <v/>
      </c>
      <c r="CS678" s="10" t="str">
        <f>IF($AK678="","",IF(OR($V678&lt;2.7,$V678&gt;90),"Age OOR",EXP(LN(CQ678)+1.6449*VLOOKUP(CQ$14&amp;"-rse-"&amp;$P678,Equations!$G:$I,3,0))))</f>
        <v/>
      </c>
      <c r="CT678" s="10" t="str">
        <f t="shared" si="274"/>
        <v/>
      </c>
      <c r="CU678" s="10" t="str">
        <f>IF($AK678="","",IF(OR($V678&lt;2.7,$V678&gt;90),"Age OOR",(LN($AK678)-LN(CQ678))/VLOOKUP(CQ$14&amp;"-rse-"&amp;$P678,Equations!$G:$I,3,0)))</f>
        <v/>
      </c>
      <c r="CV678" s="47"/>
    </row>
    <row r="679" spans="5:100" x14ac:dyDescent="0.2">
      <c r="E679" s="23" t="str">
        <f t="shared" si="250"/>
        <v>Age out of range</v>
      </c>
      <c r="F679" s="23" t="str">
        <f t="shared" si="251"/>
        <v>Age out of range</v>
      </c>
      <c r="G679" s="23" t="str">
        <f t="shared" si="252"/>
        <v>Age out of range</v>
      </c>
      <c r="H679" s="23" t="str">
        <f t="shared" si="253"/>
        <v>Age out of range</v>
      </c>
      <c r="I679" s="23" t="str">
        <f t="shared" si="254"/>
        <v>Age out of range</v>
      </c>
      <c r="J679" s="23" t="str">
        <f t="shared" si="255"/>
        <v>Age out of range</v>
      </c>
      <c r="K679" s="23" t="str">
        <f t="shared" si="256"/>
        <v>Age out of range</v>
      </c>
      <c r="L679" s="23" t="str">
        <f t="shared" si="257"/>
        <v>Age out of range</v>
      </c>
      <c r="M679" s="23" t="str">
        <f t="shared" si="258"/>
        <v>Age out of range</v>
      </c>
      <c r="N679" s="23" t="str">
        <f t="shared" si="259"/>
        <v>Age out of range</v>
      </c>
      <c r="O679" s="23" t="str">
        <f t="shared" si="260"/>
        <v>Age out of range</v>
      </c>
      <c r="P679" s="23" t="str">
        <f t="shared" si="261"/>
        <v>Age out of range</v>
      </c>
      <c r="Q679" s="23" t="e">
        <f t="shared" si="262"/>
        <v>#DIV/0!</v>
      </c>
      <c r="R679" s="17"/>
      <c r="S679" s="23">
        <v>663</v>
      </c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7"/>
      <c r="AM679" s="47"/>
      <c r="AN679" s="10" t="str">
        <f>IF($Z679="","",IF(OR($V679&lt;2.7,$V679&gt;90),"Age OOR",VLOOKUP(AN$14&amp;"-int-"&amp;$E679,Equations!$G:$I,3,0)+VLOOKUP(AN$14&amp;"-sexo-"&amp;$E679,Equations!$G:$I,3,0)*$U679+VLOOKUP(AN$14&amp;"-edad-"&amp;$E679,Equations!$G:$I,3,0)*$V679+VLOOKUP(AN$14&amp;"-est-"&amp;$E679,Equations!$G:$I,3,0)*(1/$W679)+VLOOKUP(AN$14&amp;"-imc-"&amp;$E679,Equations!$G:$I,3,0)*(1/$Q679)))</f>
        <v/>
      </c>
      <c r="AO679" s="10" t="str">
        <f>IF($Z679="","",IF(OR($V679&lt;2.7,$V679&gt;90),"Age OOR",AN679-1.6449*VLOOKUP(AN$14&amp;"-rse-"&amp;$E679,Equations!$G:$I,3,0)))</f>
        <v/>
      </c>
      <c r="AP679" s="10" t="str">
        <f>IF($Z679="","",IF(OR($V679&lt;2.7,$V679&gt;90),"Age OOR",AN679+1.6449*VLOOKUP(AN$14&amp;"-rse-"&amp;$E679,Equations!$G:$I,3,0)))</f>
        <v/>
      </c>
      <c r="AQ679" s="10" t="str">
        <f t="shared" si="263"/>
        <v/>
      </c>
      <c r="AR679" s="10" t="str">
        <f>IF($Z679="","",IF(OR($V679&lt;2.7,$V679&gt;90),"Age OOR",($Z679-AN679)/VLOOKUP(AN$14&amp;"-rse-"&amp;$E679,Equations!$G:$I,3,0)))</f>
        <v/>
      </c>
      <c r="AS679" s="10" t="str">
        <f>IF($AA679="","",IF(OR($V679&lt;2.7,$V679&gt;90),"Age OOR",VLOOKUP(AS$14&amp;"-int-"&amp;$F679,Equations!$G:$I,3,0)+VLOOKUP(AS$14&amp;"-sexo-"&amp;$F679,Equations!$G:$I,3,0)*$U679+VLOOKUP(AS$14&amp;"-edad-"&amp;$F679,Equations!$G:$I,3,0)*$V679+VLOOKUP(AS$14&amp;"-est-"&amp;$F679,Equations!$G:$I,3,0)*(1/$W679)+VLOOKUP(AS$14&amp;"-imc-"&amp;$F679,Equations!$G:$I,3,0)*(1/$Q679)))</f>
        <v/>
      </c>
      <c r="AT679" s="10" t="str">
        <f>IF($AA679="","",IF(OR($V679&lt;2.7,$V679&gt;90),"Age OOR",AS679-1.6449*VLOOKUP(AS$14&amp;"-rse-"&amp;$F679,Equations!$G:$I,3,0)))</f>
        <v/>
      </c>
      <c r="AU679" s="10" t="str">
        <f>IF($AA679="","",IF(OR($V679&lt;2.7,$V679&gt;90),"Age OOR",AS679+1.6449*VLOOKUP(AS$14&amp;"-rse-"&amp;$F679,Equations!$G:$I,3,0)))</f>
        <v/>
      </c>
      <c r="AV679" s="10" t="str">
        <f t="shared" si="264"/>
        <v/>
      </c>
      <c r="AW679" s="10" t="str">
        <f>IF($AA679="","",IF(OR($V679&lt;2.7,$V679&gt;90),"Age OOR",($AA679-AS679)/VLOOKUP(AS$14&amp;"-rse-"&amp;$F679,Equations!$G:$I,3,0)))</f>
        <v/>
      </c>
      <c r="AX679" s="10" t="str">
        <f>IF($AB679="","",IF(OR($V679&lt;2.7,$V679&gt;90),"Age OOR",VLOOKUP(AX$14&amp;"-int-"&amp;$G679,Equations!$G:$I,3,0)+VLOOKUP(AX$14&amp;"-sexo-"&amp;$G679,Equations!$G:$I,3,0)*$U679+VLOOKUP(AX$14&amp;"-edad-"&amp;$G679,Equations!$G:$I,3,0)*$V679+VLOOKUP(AX$14&amp;"-est-"&amp;$G679,Equations!$G:$I,3,0)*(1/$W679)+VLOOKUP(AX$14&amp;"-imc-"&amp;$G679,Equations!$G:$I,3,0)*(1/$Q679)))</f>
        <v/>
      </c>
      <c r="AY679" s="10" t="str">
        <f>IF($AB679="","",IF(OR($V679&lt;2.7,$V679&gt;90),"Age OOR",AX679-1.6449*VLOOKUP(AX$14&amp;"-rse-"&amp;$G679,Equations!$G:$I,3,0)))</f>
        <v/>
      </c>
      <c r="AZ679" s="10" t="str">
        <f>IF($AB679="","",IF(OR($V679&lt;2.7,$V679&gt;90),"Age OOR",AX679+1.6449*VLOOKUP(AX$14&amp;"-rse-"&amp;$G679,Equations!$G:$I,3,0)))</f>
        <v/>
      </c>
      <c r="BA679" s="10" t="str">
        <f t="shared" si="265"/>
        <v/>
      </c>
      <c r="BB679" s="10" t="str">
        <f>IF($AB679="","",IF(OR($V679&lt;2.7,$V679&gt;90),"Age OOR",($AB679-AX679)/VLOOKUP(AX$14&amp;"-rse-"&amp;$G679,Equations!$G:$I,3,0)))</f>
        <v/>
      </c>
      <c r="BC679" s="10" t="str">
        <f>IF($AC679="","",IF(OR($V679&lt;2.7,$V679&gt;90),"Age OOR",VLOOKUP(BC$14&amp;"-int-"&amp;$H679,Equations!$G:$I,3,0)+VLOOKUP(BC$14&amp;"-sexo-"&amp;$H679,Equations!$G:$I,3,0)*$U679+VLOOKUP(BC$14&amp;"-edad-"&amp;$H679,Equations!$G:$I,3,0)*$V679+VLOOKUP(BC$14&amp;"-est-"&amp;$H679,Equations!$G:$I,3,0)*(1/$W679)+VLOOKUP(BC$14&amp;"-imc-"&amp;$H679,Equations!$G:$I,3,0)*(1/$Q679)))</f>
        <v/>
      </c>
      <c r="BD679" s="10" t="str">
        <f>IF($AC679="","",IF(OR($V679&lt;2.7,$V679&gt;90),"Age OOR",BC679-1.6449*VLOOKUP(BC$14&amp;"-rse-"&amp;$H679,Equations!$G:$I,3,0)))</f>
        <v/>
      </c>
      <c r="BE679" s="10" t="str">
        <f>IF($AC679="","",IF(OR($V679&lt;2.7,$V679&gt;90),"Age OOR",BC679+1.6449*VLOOKUP(BC$14&amp;"-rse-"&amp;$H679,Equations!$G:$I,3,0)))</f>
        <v/>
      </c>
      <c r="BF679" s="10" t="str">
        <f t="shared" si="266"/>
        <v/>
      </c>
      <c r="BG679" s="10" t="str">
        <f>IF($AC679="","",IF(OR($V679&lt;2.7,$V679&gt;90),"Age OOR",($AC679-BC679)/VLOOKUP(BC$14&amp;"-rse-"&amp;$H679,Equations!$G:$I,3,0)))</f>
        <v/>
      </c>
      <c r="BH679" s="10" t="str">
        <f>IF($AD679="","",IF(OR($V679&lt;2.7,$V679&gt;90),"Age OOR",VLOOKUP(BH$14&amp;"-int-"&amp;$I679,Equations!$G:$I,3,0)+VLOOKUP(BH$14&amp;"-sexo-"&amp;$I679,Equations!$G:$I,3,0)*$U679+VLOOKUP(BH$14&amp;"-edad-"&amp;$I679,Equations!$G:$I,3,0)*$V679+VLOOKUP(BH$14&amp;"-est-"&amp;$I679,Equations!$G:$I,3,0)*(1/$W679)+VLOOKUP(BH$14&amp;"-imc-"&amp;$I679,Equations!$G:$I,3,0)*(1/$Q679)))</f>
        <v/>
      </c>
      <c r="BI679" s="10" t="str">
        <f>IF($AD679="","",IF(OR($V679&lt;2.7,$V679&gt;90),"Age OOR",BH679-1.6449*VLOOKUP(BH$14&amp;"-rse-"&amp;$I679,Equations!$G:$I,3,0)))</f>
        <v/>
      </c>
      <c r="BJ679" s="10" t="str">
        <f>IF($AD679="","",IF(OR($V679&lt;2.7,$V679&gt;90),"Age OOR",BH679+1.6449*VLOOKUP(BH$14&amp;"-rse-"&amp;$I679,Equations!$G:$I,3,0)))</f>
        <v/>
      </c>
      <c r="BK679" s="10" t="str">
        <f t="shared" si="267"/>
        <v/>
      </c>
      <c r="BL679" s="10" t="str">
        <f>IF($AD679="","",IF(OR($V679&lt;2.7,$V679&gt;90),"Age OOR",($AD679-BH679)/VLOOKUP(BH$14&amp;"-rse-"&amp;$I679,Equations!$G:$I,3,0)))</f>
        <v/>
      </c>
      <c r="BM679" s="10" t="str">
        <f>IF($AE679="","",IF(OR($V679&lt;2.7,$V679&gt;90),"Age OOR",VLOOKUP(BM$14&amp;"-int-"&amp;$J679,Equations!$G:$I,3,0)+VLOOKUP(BM$14&amp;"-sexo-"&amp;$J679,Equations!$G:$I,3,0)*$U679+VLOOKUP(BM$14&amp;"-edad-"&amp;$J679,Equations!$G:$I,3,0)*$V679+VLOOKUP(BM$14&amp;"-est-"&amp;$J679,Equations!$G:$I,3,0)*(1/$W679)+VLOOKUP(BM$14&amp;"-imc-"&amp;$J679,Equations!$G:$I,3,0)*(1/$Q679)))</f>
        <v/>
      </c>
      <c r="BN679" s="10" t="str">
        <f>IF($AE679="","",IF(OR($V679&lt;2.7,$V679&gt;90),"Age OOR",BM679-1.6449*VLOOKUP(BM$14&amp;"-rse-"&amp;$J679,Equations!$G:$I,3,0)))</f>
        <v/>
      </c>
      <c r="BO679" s="10" t="str">
        <f>IF($AE679="","",IF(OR($V679&lt;2.7,$V679&gt;90),"Age OOR",BM679+1.6449*VLOOKUP(BM$14&amp;"-rse-"&amp;$J679,Equations!$G:$I,3,0)))</f>
        <v/>
      </c>
      <c r="BP679" s="10" t="str">
        <f t="shared" si="268"/>
        <v/>
      </c>
      <c r="BQ679" s="10" t="str">
        <f>IF($AE679="","",IF(OR($V679&lt;2.7,$V679&gt;90),"Age OOR",($AE679-BM679)/VLOOKUP(BM$14&amp;"-rse-"&amp;$J679,Equations!$G:$I,3,0)))</f>
        <v/>
      </c>
      <c r="BR679" s="10" t="str">
        <f>IF($AF679="","",IF(OR($V679&lt;2.7,$V679&gt;90),"Age OOR",VLOOKUP(BR$14&amp;"-int-"&amp;$K679,Equations!$G:$I,3,0)+VLOOKUP(BR$14&amp;"-sexo-"&amp;$K679,Equations!$G:$I,3,0)*$U679+VLOOKUP(BR$14&amp;"-edad-"&amp;$K679,Equations!$G:$I,3,0)*$V679+VLOOKUP(BR$14&amp;"-est-"&amp;$K679,Equations!$G:$I,3,0)*(1/$W679)+VLOOKUP(BR$14&amp;"-imc-"&amp;$K679,Equations!$G:$I,3,0)*(1/$Q679)))</f>
        <v/>
      </c>
      <c r="BS679" s="10" t="str">
        <f>IF($AF679="","",IF(OR($V679&lt;2.7,$V679&gt;90),"Age OOR",BR679-1.6449*VLOOKUP(BR$14&amp;"-rse-"&amp;$K679,Equations!$G:$I,3,0)))</f>
        <v/>
      </c>
      <c r="BT679" s="10" t="str">
        <f>IF($AF679="","",IF(OR($V679&lt;2.7,$V679&gt;90),"Age OOR",BR679+1.6449*VLOOKUP(BR$14&amp;"-rse-"&amp;$K679,Equations!$G:$I,3,0)))</f>
        <v/>
      </c>
      <c r="BU679" s="10" t="str">
        <f t="shared" si="269"/>
        <v/>
      </c>
      <c r="BV679" s="10" t="str">
        <f>IF($AF679="","",IF(OR($V679&lt;2.7,$V679&gt;90),"Age OOR",($AF679-BR679)/VLOOKUP(BR$14&amp;"-rse-"&amp;$K679,Equations!$G:$I,3,0)))</f>
        <v/>
      </c>
      <c r="BW679" s="10" t="str">
        <f>IF($AG679="","",IF(OR($V679&lt;2.7,$V679&gt;90),"Age OOR",VLOOKUP(BW$14&amp;"-int-"&amp;$L679,Equations!$G:$I,3,0)+VLOOKUP(BW$14&amp;"-sexo-"&amp;$L679,Equations!$G:$I,3,0)*$U679+VLOOKUP(BW$14&amp;"-edad-"&amp;$L679,Equations!$G:$I,3,0)*$V679+VLOOKUP(BW$14&amp;"-est-"&amp;$L679,Equations!$G:$I,3,0)*(1/$W679)+VLOOKUP(BW$14&amp;"-imc-"&amp;$L679,Equations!$G:$I,3,0)*(1/$Q679)))</f>
        <v/>
      </c>
      <c r="BX679" s="10" t="str">
        <f>IF($AG679="","",IF(OR($V679&lt;2.7,$V679&gt;90),"Age OOR",BW679-1.6449*VLOOKUP(BW$14&amp;"-rse-"&amp;$L679,Equations!$G:$I,3,0)))</f>
        <v/>
      </c>
      <c r="BY679" s="10" t="str">
        <f>IF($AG679="","",IF(OR($V679&lt;2.7,$V679&gt;90),"Age OOR",BW679+1.6449*VLOOKUP(BW$14&amp;"-rse-"&amp;$L679,Equations!$G:$I,3,0)))</f>
        <v/>
      </c>
      <c r="BZ679" s="10" t="str">
        <f t="shared" si="270"/>
        <v/>
      </c>
      <c r="CA679" s="10" t="str">
        <f>IF($AG679="","",IF(OR($V679&lt;2.7,$V679&gt;90),"Age OOR",($AG679-BW679)/VLOOKUP(BW$14&amp;"-rse-"&amp;$L679,Equations!$G:$I,3,0)))</f>
        <v/>
      </c>
      <c r="CB679" s="10" t="str">
        <f>IF($AH679="","",IF(OR($V679&lt;2.7,$V679&gt;90),"Age OOR",VLOOKUP(CB$14&amp;"-int-"&amp;$M679,Equations!$G:$I,3,0)+VLOOKUP(CB$14&amp;"-sexo-"&amp;$M679,Equations!$G:$I,3,0)*$U679+VLOOKUP(CB$14&amp;"-edad-"&amp;$M679,Equations!$G:$I,3,0)*$V679+VLOOKUP(CB$14&amp;"-est-"&amp;$M679,Equations!$G:$I,3,0)*(1/$W679)+VLOOKUP(CB$14&amp;"-imc-"&amp;$M679,Equations!$G:$I,3,0)*(1/$Q679)))</f>
        <v/>
      </c>
      <c r="CC679" s="10" t="str">
        <f>IF($AH679="","",IF(OR($V679&lt;2.7,$V679&gt;90),"Age OOR",CB679-1.6449*VLOOKUP(CB$14&amp;"-rse-"&amp;$M679,Equations!$G:$I,3,0)))</f>
        <v/>
      </c>
      <c r="CD679" s="10" t="str">
        <f>IF($AH679="","",IF(OR($V679&lt;2.7,$V679&gt;90),"Age OOR",CB679+1.6449*VLOOKUP(CB$14&amp;"-rse-"&amp;$M679,Equations!$G:$I,3,0)))</f>
        <v/>
      </c>
      <c r="CE679" s="10" t="str">
        <f t="shared" si="271"/>
        <v/>
      </c>
      <c r="CF679" s="10" t="str">
        <f>IF($AH679="","",IF(OR($V679&lt;2.7,$V679&gt;90),"Age OOR",($AH679-CB679)/VLOOKUP(CB$14&amp;"-rse-"&amp;$M679,Equations!$G:$I,3,0)))</f>
        <v/>
      </c>
      <c r="CG679" s="10" t="str">
        <f>IF($AI679="","",IF(OR($V679&lt;2.7,$V679&gt;90),"Age OOR",VLOOKUP(CG$14&amp;"-int-"&amp;$N679,Equations!$G:$I,3,0)+VLOOKUP(CG$14&amp;"-sexo-"&amp;$N679,Equations!$G:$I,3,0)*$U679+VLOOKUP(CG$14&amp;"-edad-"&amp;$N679,Equations!$G:$I,3,0)*$V679+VLOOKUP(CG$14&amp;"-est-"&amp;$N679,Equations!$G:$I,3,0)*(1/$W679)+VLOOKUP(CG$14&amp;"-imc-"&amp;$N679,Equations!$G:$I,3,0)*(1/$Q679)))</f>
        <v/>
      </c>
      <c r="CH679" s="10" t="str">
        <f>IF($AI679="","",IF(OR($V679&lt;2.7,$V679&gt;90),"Age OOR",CG679-1.6449*VLOOKUP(CG$14&amp;"-rse-"&amp;$N679,Equations!$G:$I,3,0)))</f>
        <v/>
      </c>
      <c r="CI679" s="10" t="str">
        <f>IF($AI679="","",IF(OR($V679&lt;2.7,$V679&gt;90),"Age OOR",CG679+1.6449*VLOOKUP(CG$14&amp;"-rse-"&amp;$N679,Equations!$G:$I,3,0)))</f>
        <v/>
      </c>
      <c r="CJ679" s="10" t="str">
        <f t="shared" si="272"/>
        <v/>
      </c>
      <c r="CK679" s="10" t="str">
        <f>IF($AI679="","",IF(OR($V679&lt;2.7,$V679&gt;90),"Age OOR",($AI679-CG679)/VLOOKUP(CG$14&amp;"-rse-"&amp;$N679,Equations!$G:$I,3,0)))</f>
        <v/>
      </c>
      <c r="CL679" s="10" t="str">
        <f>IF($AJ679="","",IF(OR($V679&lt;2.7,$V679&gt;90),"Age OOR",VLOOKUP(CL$14&amp;"-int-"&amp;$O679,Equations!$G:$I,3,0)+VLOOKUP(CL$14&amp;"-sexo-"&amp;$O679,Equations!$G:$I,3,0)*$U679+VLOOKUP(CL$14&amp;"-edad-"&amp;$O679,Equations!$G:$I,3,0)*$V679+VLOOKUP(CL$14&amp;"-est-"&amp;$O679,Equations!$G:$I,3,0)*(1/$W679)+VLOOKUP(CL$14&amp;"-imc-"&amp;$O679,Equations!$G:$I,3,0)*(1/$Q679)))</f>
        <v/>
      </c>
      <c r="CM679" s="10" t="str">
        <f>IF($AJ679="","",IF(OR($V679&lt;2.7,$V679&gt;90),"Age OOR",CL679-1.6449*VLOOKUP(CL$14&amp;"-rse-"&amp;$O679,Equations!$G:$I,3,0)))</f>
        <v/>
      </c>
      <c r="CN679" s="10" t="str">
        <f>IF($AJ679="","",IF(OR($V679&lt;2.7,$V679&gt;90),"Age OOR",CL679+1.6449*VLOOKUP(CL$14&amp;"-rse-"&amp;$O679,Equations!$G:$I,3,0)))</f>
        <v/>
      </c>
      <c r="CO679" s="10" t="str">
        <f t="shared" si="273"/>
        <v/>
      </c>
      <c r="CP679" s="10" t="str">
        <f>IF($AJ679="","",IF(OR($V679&lt;2.7,$V679&gt;90),"Age OOR",($AJ679-CL679)/VLOOKUP(CL$14&amp;"-rse-"&amp;$O679,Equations!$G:$I,3,0)))</f>
        <v/>
      </c>
      <c r="CQ679" s="10" t="str">
        <f>IF($AK679="","",IF(OR($V679&lt;2.7,$V679&gt;90),"Age OOR",EXP(VLOOKUP(CQ$14&amp;"-int-"&amp;$P679,Equations!$G:$I,3,0)+VLOOKUP(CQ$14&amp;"-sexo-"&amp;$P679,Equations!$G:$I,3,0)*$U679+VLOOKUP(CQ$14&amp;"-edad-"&amp;$P679,Equations!$G:$I,3,0)*$V679+VLOOKUP(CQ$14&amp;"-est-"&amp;$P679,Equations!$G:$I,3,0)*(1/$W679)+VLOOKUP(CQ$14&amp;"-imc-"&amp;$P679,Equations!$G:$I,3,0)*(1/$Q679))))</f>
        <v/>
      </c>
      <c r="CR679" s="10" t="str">
        <f>IF($AK679="","",IF(OR($V679&lt;2.7,$V679&gt;90),"Age OOR",EXP(LN(CQ679)-1.6449*VLOOKUP(CQ$14&amp;"-rse-"&amp;$P679,Equations!$G:$I,3,0))))</f>
        <v/>
      </c>
      <c r="CS679" s="10" t="str">
        <f>IF($AK679="","",IF(OR($V679&lt;2.7,$V679&gt;90),"Age OOR",EXP(LN(CQ679)+1.6449*VLOOKUP(CQ$14&amp;"-rse-"&amp;$P679,Equations!$G:$I,3,0))))</f>
        <v/>
      </c>
      <c r="CT679" s="10" t="str">
        <f t="shared" si="274"/>
        <v/>
      </c>
      <c r="CU679" s="10" t="str">
        <f>IF($AK679="","",IF(OR($V679&lt;2.7,$V679&gt;90),"Age OOR",(LN($AK679)-LN(CQ679))/VLOOKUP(CQ$14&amp;"-rse-"&amp;$P679,Equations!$G:$I,3,0)))</f>
        <v/>
      </c>
      <c r="CV679" s="47"/>
    </row>
    <row r="680" spans="5:100" x14ac:dyDescent="0.2">
      <c r="E680" s="23" t="str">
        <f t="shared" si="250"/>
        <v>Age out of range</v>
      </c>
      <c r="F680" s="23" t="str">
        <f t="shared" si="251"/>
        <v>Age out of range</v>
      </c>
      <c r="G680" s="23" t="str">
        <f t="shared" si="252"/>
        <v>Age out of range</v>
      </c>
      <c r="H680" s="23" t="str">
        <f t="shared" si="253"/>
        <v>Age out of range</v>
      </c>
      <c r="I680" s="23" t="str">
        <f t="shared" si="254"/>
        <v>Age out of range</v>
      </c>
      <c r="J680" s="23" t="str">
        <f t="shared" si="255"/>
        <v>Age out of range</v>
      </c>
      <c r="K680" s="23" t="str">
        <f t="shared" si="256"/>
        <v>Age out of range</v>
      </c>
      <c r="L680" s="23" t="str">
        <f t="shared" si="257"/>
        <v>Age out of range</v>
      </c>
      <c r="M680" s="23" t="str">
        <f t="shared" si="258"/>
        <v>Age out of range</v>
      </c>
      <c r="N680" s="23" t="str">
        <f t="shared" si="259"/>
        <v>Age out of range</v>
      </c>
      <c r="O680" s="23" t="str">
        <f t="shared" si="260"/>
        <v>Age out of range</v>
      </c>
      <c r="P680" s="23" t="str">
        <f t="shared" si="261"/>
        <v>Age out of range</v>
      </c>
      <c r="Q680" s="23" t="e">
        <f t="shared" si="262"/>
        <v>#DIV/0!</v>
      </c>
      <c r="R680" s="17"/>
      <c r="S680" s="23">
        <v>664</v>
      </c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7"/>
      <c r="AM680" s="47"/>
      <c r="AN680" s="10" t="str">
        <f>IF($Z680="","",IF(OR($V680&lt;2.7,$V680&gt;90),"Age OOR",VLOOKUP(AN$14&amp;"-int-"&amp;$E680,Equations!$G:$I,3,0)+VLOOKUP(AN$14&amp;"-sexo-"&amp;$E680,Equations!$G:$I,3,0)*$U680+VLOOKUP(AN$14&amp;"-edad-"&amp;$E680,Equations!$G:$I,3,0)*$V680+VLOOKUP(AN$14&amp;"-est-"&amp;$E680,Equations!$G:$I,3,0)*(1/$W680)+VLOOKUP(AN$14&amp;"-imc-"&amp;$E680,Equations!$G:$I,3,0)*(1/$Q680)))</f>
        <v/>
      </c>
      <c r="AO680" s="10" t="str">
        <f>IF($Z680="","",IF(OR($V680&lt;2.7,$V680&gt;90),"Age OOR",AN680-1.6449*VLOOKUP(AN$14&amp;"-rse-"&amp;$E680,Equations!$G:$I,3,0)))</f>
        <v/>
      </c>
      <c r="AP680" s="10" t="str">
        <f>IF($Z680="","",IF(OR($V680&lt;2.7,$V680&gt;90),"Age OOR",AN680+1.6449*VLOOKUP(AN$14&amp;"-rse-"&amp;$E680,Equations!$G:$I,3,0)))</f>
        <v/>
      </c>
      <c r="AQ680" s="10" t="str">
        <f t="shared" si="263"/>
        <v/>
      </c>
      <c r="AR680" s="10" t="str">
        <f>IF($Z680="","",IF(OR($V680&lt;2.7,$V680&gt;90),"Age OOR",($Z680-AN680)/VLOOKUP(AN$14&amp;"-rse-"&amp;$E680,Equations!$G:$I,3,0)))</f>
        <v/>
      </c>
      <c r="AS680" s="10" t="str">
        <f>IF($AA680="","",IF(OR($V680&lt;2.7,$V680&gt;90),"Age OOR",VLOOKUP(AS$14&amp;"-int-"&amp;$F680,Equations!$G:$I,3,0)+VLOOKUP(AS$14&amp;"-sexo-"&amp;$F680,Equations!$G:$I,3,0)*$U680+VLOOKUP(AS$14&amp;"-edad-"&amp;$F680,Equations!$G:$I,3,0)*$V680+VLOOKUP(AS$14&amp;"-est-"&amp;$F680,Equations!$G:$I,3,0)*(1/$W680)+VLOOKUP(AS$14&amp;"-imc-"&amp;$F680,Equations!$G:$I,3,0)*(1/$Q680)))</f>
        <v/>
      </c>
      <c r="AT680" s="10" t="str">
        <f>IF($AA680="","",IF(OR($V680&lt;2.7,$V680&gt;90),"Age OOR",AS680-1.6449*VLOOKUP(AS$14&amp;"-rse-"&amp;$F680,Equations!$G:$I,3,0)))</f>
        <v/>
      </c>
      <c r="AU680" s="10" t="str">
        <f>IF($AA680="","",IF(OR($V680&lt;2.7,$V680&gt;90),"Age OOR",AS680+1.6449*VLOOKUP(AS$14&amp;"-rse-"&amp;$F680,Equations!$G:$I,3,0)))</f>
        <v/>
      </c>
      <c r="AV680" s="10" t="str">
        <f t="shared" si="264"/>
        <v/>
      </c>
      <c r="AW680" s="10" t="str">
        <f>IF($AA680="","",IF(OR($V680&lt;2.7,$V680&gt;90),"Age OOR",($AA680-AS680)/VLOOKUP(AS$14&amp;"-rse-"&amp;$F680,Equations!$G:$I,3,0)))</f>
        <v/>
      </c>
      <c r="AX680" s="10" t="str">
        <f>IF($AB680="","",IF(OR($V680&lt;2.7,$V680&gt;90),"Age OOR",VLOOKUP(AX$14&amp;"-int-"&amp;$G680,Equations!$G:$I,3,0)+VLOOKUP(AX$14&amp;"-sexo-"&amp;$G680,Equations!$G:$I,3,0)*$U680+VLOOKUP(AX$14&amp;"-edad-"&amp;$G680,Equations!$G:$I,3,0)*$V680+VLOOKUP(AX$14&amp;"-est-"&amp;$G680,Equations!$G:$I,3,0)*(1/$W680)+VLOOKUP(AX$14&amp;"-imc-"&amp;$G680,Equations!$G:$I,3,0)*(1/$Q680)))</f>
        <v/>
      </c>
      <c r="AY680" s="10" t="str">
        <f>IF($AB680="","",IF(OR($V680&lt;2.7,$V680&gt;90),"Age OOR",AX680-1.6449*VLOOKUP(AX$14&amp;"-rse-"&amp;$G680,Equations!$G:$I,3,0)))</f>
        <v/>
      </c>
      <c r="AZ680" s="10" t="str">
        <f>IF($AB680="","",IF(OR($V680&lt;2.7,$V680&gt;90),"Age OOR",AX680+1.6449*VLOOKUP(AX$14&amp;"-rse-"&amp;$G680,Equations!$G:$I,3,0)))</f>
        <v/>
      </c>
      <c r="BA680" s="10" t="str">
        <f t="shared" si="265"/>
        <v/>
      </c>
      <c r="BB680" s="10" t="str">
        <f>IF($AB680="","",IF(OR($V680&lt;2.7,$V680&gt;90),"Age OOR",($AB680-AX680)/VLOOKUP(AX$14&amp;"-rse-"&amp;$G680,Equations!$G:$I,3,0)))</f>
        <v/>
      </c>
      <c r="BC680" s="10" t="str">
        <f>IF($AC680="","",IF(OR($V680&lt;2.7,$V680&gt;90),"Age OOR",VLOOKUP(BC$14&amp;"-int-"&amp;$H680,Equations!$G:$I,3,0)+VLOOKUP(BC$14&amp;"-sexo-"&amp;$H680,Equations!$G:$I,3,0)*$U680+VLOOKUP(BC$14&amp;"-edad-"&amp;$H680,Equations!$G:$I,3,0)*$V680+VLOOKUP(BC$14&amp;"-est-"&amp;$H680,Equations!$G:$I,3,0)*(1/$W680)+VLOOKUP(BC$14&amp;"-imc-"&amp;$H680,Equations!$G:$I,3,0)*(1/$Q680)))</f>
        <v/>
      </c>
      <c r="BD680" s="10" t="str">
        <f>IF($AC680="","",IF(OR($V680&lt;2.7,$V680&gt;90),"Age OOR",BC680-1.6449*VLOOKUP(BC$14&amp;"-rse-"&amp;$H680,Equations!$G:$I,3,0)))</f>
        <v/>
      </c>
      <c r="BE680" s="10" t="str">
        <f>IF($AC680="","",IF(OR($V680&lt;2.7,$V680&gt;90),"Age OOR",BC680+1.6449*VLOOKUP(BC$14&amp;"-rse-"&amp;$H680,Equations!$G:$I,3,0)))</f>
        <v/>
      </c>
      <c r="BF680" s="10" t="str">
        <f t="shared" si="266"/>
        <v/>
      </c>
      <c r="BG680" s="10" t="str">
        <f>IF($AC680="","",IF(OR($V680&lt;2.7,$V680&gt;90),"Age OOR",($AC680-BC680)/VLOOKUP(BC$14&amp;"-rse-"&amp;$H680,Equations!$G:$I,3,0)))</f>
        <v/>
      </c>
      <c r="BH680" s="10" t="str">
        <f>IF($AD680="","",IF(OR($V680&lt;2.7,$V680&gt;90),"Age OOR",VLOOKUP(BH$14&amp;"-int-"&amp;$I680,Equations!$G:$I,3,0)+VLOOKUP(BH$14&amp;"-sexo-"&amp;$I680,Equations!$G:$I,3,0)*$U680+VLOOKUP(BH$14&amp;"-edad-"&amp;$I680,Equations!$G:$I,3,0)*$V680+VLOOKUP(BH$14&amp;"-est-"&amp;$I680,Equations!$G:$I,3,0)*(1/$W680)+VLOOKUP(BH$14&amp;"-imc-"&amp;$I680,Equations!$G:$I,3,0)*(1/$Q680)))</f>
        <v/>
      </c>
      <c r="BI680" s="10" t="str">
        <f>IF($AD680="","",IF(OR($V680&lt;2.7,$V680&gt;90),"Age OOR",BH680-1.6449*VLOOKUP(BH$14&amp;"-rse-"&amp;$I680,Equations!$G:$I,3,0)))</f>
        <v/>
      </c>
      <c r="BJ680" s="10" t="str">
        <f>IF($AD680="","",IF(OR($V680&lt;2.7,$V680&gt;90),"Age OOR",BH680+1.6449*VLOOKUP(BH$14&amp;"-rse-"&amp;$I680,Equations!$G:$I,3,0)))</f>
        <v/>
      </c>
      <c r="BK680" s="10" t="str">
        <f t="shared" si="267"/>
        <v/>
      </c>
      <c r="BL680" s="10" t="str">
        <f>IF($AD680="","",IF(OR($V680&lt;2.7,$V680&gt;90),"Age OOR",($AD680-BH680)/VLOOKUP(BH$14&amp;"-rse-"&amp;$I680,Equations!$G:$I,3,0)))</f>
        <v/>
      </c>
      <c r="BM680" s="10" t="str">
        <f>IF($AE680="","",IF(OR($V680&lt;2.7,$V680&gt;90),"Age OOR",VLOOKUP(BM$14&amp;"-int-"&amp;$J680,Equations!$G:$I,3,0)+VLOOKUP(BM$14&amp;"-sexo-"&amp;$J680,Equations!$G:$I,3,0)*$U680+VLOOKUP(BM$14&amp;"-edad-"&amp;$J680,Equations!$G:$I,3,0)*$V680+VLOOKUP(BM$14&amp;"-est-"&amp;$J680,Equations!$G:$I,3,0)*(1/$W680)+VLOOKUP(BM$14&amp;"-imc-"&amp;$J680,Equations!$G:$I,3,0)*(1/$Q680)))</f>
        <v/>
      </c>
      <c r="BN680" s="10" t="str">
        <f>IF($AE680="","",IF(OR($V680&lt;2.7,$V680&gt;90),"Age OOR",BM680-1.6449*VLOOKUP(BM$14&amp;"-rse-"&amp;$J680,Equations!$G:$I,3,0)))</f>
        <v/>
      </c>
      <c r="BO680" s="10" t="str">
        <f>IF($AE680="","",IF(OR($V680&lt;2.7,$V680&gt;90),"Age OOR",BM680+1.6449*VLOOKUP(BM$14&amp;"-rse-"&amp;$J680,Equations!$G:$I,3,0)))</f>
        <v/>
      </c>
      <c r="BP680" s="10" t="str">
        <f t="shared" si="268"/>
        <v/>
      </c>
      <c r="BQ680" s="10" t="str">
        <f>IF($AE680="","",IF(OR($V680&lt;2.7,$V680&gt;90),"Age OOR",($AE680-BM680)/VLOOKUP(BM$14&amp;"-rse-"&amp;$J680,Equations!$G:$I,3,0)))</f>
        <v/>
      </c>
      <c r="BR680" s="10" t="str">
        <f>IF($AF680="","",IF(OR($V680&lt;2.7,$V680&gt;90),"Age OOR",VLOOKUP(BR$14&amp;"-int-"&amp;$K680,Equations!$G:$I,3,0)+VLOOKUP(BR$14&amp;"-sexo-"&amp;$K680,Equations!$G:$I,3,0)*$U680+VLOOKUP(BR$14&amp;"-edad-"&amp;$K680,Equations!$G:$I,3,0)*$V680+VLOOKUP(BR$14&amp;"-est-"&amp;$K680,Equations!$G:$I,3,0)*(1/$W680)+VLOOKUP(BR$14&amp;"-imc-"&amp;$K680,Equations!$G:$I,3,0)*(1/$Q680)))</f>
        <v/>
      </c>
      <c r="BS680" s="10" t="str">
        <f>IF($AF680="","",IF(OR($V680&lt;2.7,$V680&gt;90),"Age OOR",BR680-1.6449*VLOOKUP(BR$14&amp;"-rse-"&amp;$K680,Equations!$G:$I,3,0)))</f>
        <v/>
      </c>
      <c r="BT680" s="10" t="str">
        <f>IF($AF680="","",IF(OR($V680&lt;2.7,$V680&gt;90),"Age OOR",BR680+1.6449*VLOOKUP(BR$14&amp;"-rse-"&amp;$K680,Equations!$G:$I,3,0)))</f>
        <v/>
      </c>
      <c r="BU680" s="10" t="str">
        <f t="shared" si="269"/>
        <v/>
      </c>
      <c r="BV680" s="10" t="str">
        <f>IF($AF680="","",IF(OR($V680&lt;2.7,$V680&gt;90),"Age OOR",($AF680-BR680)/VLOOKUP(BR$14&amp;"-rse-"&amp;$K680,Equations!$G:$I,3,0)))</f>
        <v/>
      </c>
      <c r="BW680" s="10" t="str">
        <f>IF($AG680="","",IF(OR($V680&lt;2.7,$V680&gt;90),"Age OOR",VLOOKUP(BW$14&amp;"-int-"&amp;$L680,Equations!$G:$I,3,0)+VLOOKUP(BW$14&amp;"-sexo-"&amp;$L680,Equations!$G:$I,3,0)*$U680+VLOOKUP(BW$14&amp;"-edad-"&amp;$L680,Equations!$G:$I,3,0)*$V680+VLOOKUP(BW$14&amp;"-est-"&amp;$L680,Equations!$G:$I,3,0)*(1/$W680)+VLOOKUP(BW$14&amp;"-imc-"&amp;$L680,Equations!$G:$I,3,0)*(1/$Q680)))</f>
        <v/>
      </c>
      <c r="BX680" s="10" t="str">
        <f>IF($AG680="","",IF(OR($V680&lt;2.7,$V680&gt;90),"Age OOR",BW680-1.6449*VLOOKUP(BW$14&amp;"-rse-"&amp;$L680,Equations!$G:$I,3,0)))</f>
        <v/>
      </c>
      <c r="BY680" s="10" t="str">
        <f>IF($AG680="","",IF(OR($V680&lt;2.7,$V680&gt;90),"Age OOR",BW680+1.6449*VLOOKUP(BW$14&amp;"-rse-"&amp;$L680,Equations!$G:$I,3,0)))</f>
        <v/>
      </c>
      <c r="BZ680" s="10" t="str">
        <f t="shared" si="270"/>
        <v/>
      </c>
      <c r="CA680" s="10" t="str">
        <f>IF($AG680="","",IF(OR($V680&lt;2.7,$V680&gt;90),"Age OOR",($AG680-BW680)/VLOOKUP(BW$14&amp;"-rse-"&amp;$L680,Equations!$G:$I,3,0)))</f>
        <v/>
      </c>
      <c r="CB680" s="10" t="str">
        <f>IF($AH680="","",IF(OR($V680&lt;2.7,$V680&gt;90),"Age OOR",VLOOKUP(CB$14&amp;"-int-"&amp;$M680,Equations!$G:$I,3,0)+VLOOKUP(CB$14&amp;"-sexo-"&amp;$M680,Equations!$G:$I,3,0)*$U680+VLOOKUP(CB$14&amp;"-edad-"&amp;$M680,Equations!$G:$I,3,0)*$V680+VLOOKUP(CB$14&amp;"-est-"&amp;$M680,Equations!$G:$I,3,0)*(1/$W680)+VLOOKUP(CB$14&amp;"-imc-"&amp;$M680,Equations!$G:$I,3,0)*(1/$Q680)))</f>
        <v/>
      </c>
      <c r="CC680" s="10" t="str">
        <f>IF($AH680="","",IF(OR($V680&lt;2.7,$V680&gt;90),"Age OOR",CB680-1.6449*VLOOKUP(CB$14&amp;"-rse-"&amp;$M680,Equations!$G:$I,3,0)))</f>
        <v/>
      </c>
      <c r="CD680" s="10" t="str">
        <f>IF($AH680="","",IF(OR($V680&lt;2.7,$V680&gt;90),"Age OOR",CB680+1.6449*VLOOKUP(CB$14&amp;"-rse-"&amp;$M680,Equations!$G:$I,3,0)))</f>
        <v/>
      </c>
      <c r="CE680" s="10" t="str">
        <f t="shared" si="271"/>
        <v/>
      </c>
      <c r="CF680" s="10" t="str">
        <f>IF($AH680="","",IF(OR($V680&lt;2.7,$V680&gt;90),"Age OOR",($AH680-CB680)/VLOOKUP(CB$14&amp;"-rse-"&amp;$M680,Equations!$G:$I,3,0)))</f>
        <v/>
      </c>
      <c r="CG680" s="10" t="str">
        <f>IF($AI680="","",IF(OR($V680&lt;2.7,$V680&gt;90),"Age OOR",VLOOKUP(CG$14&amp;"-int-"&amp;$N680,Equations!$G:$I,3,0)+VLOOKUP(CG$14&amp;"-sexo-"&amp;$N680,Equations!$G:$I,3,0)*$U680+VLOOKUP(CG$14&amp;"-edad-"&amp;$N680,Equations!$G:$I,3,0)*$V680+VLOOKUP(CG$14&amp;"-est-"&amp;$N680,Equations!$G:$I,3,0)*(1/$W680)+VLOOKUP(CG$14&amp;"-imc-"&amp;$N680,Equations!$G:$I,3,0)*(1/$Q680)))</f>
        <v/>
      </c>
      <c r="CH680" s="10" t="str">
        <f>IF($AI680="","",IF(OR($V680&lt;2.7,$V680&gt;90),"Age OOR",CG680-1.6449*VLOOKUP(CG$14&amp;"-rse-"&amp;$N680,Equations!$G:$I,3,0)))</f>
        <v/>
      </c>
      <c r="CI680" s="10" t="str">
        <f>IF($AI680="","",IF(OR($V680&lt;2.7,$V680&gt;90),"Age OOR",CG680+1.6449*VLOOKUP(CG$14&amp;"-rse-"&amp;$N680,Equations!$G:$I,3,0)))</f>
        <v/>
      </c>
      <c r="CJ680" s="10" t="str">
        <f t="shared" si="272"/>
        <v/>
      </c>
      <c r="CK680" s="10" t="str">
        <f>IF($AI680="","",IF(OR($V680&lt;2.7,$V680&gt;90),"Age OOR",($AI680-CG680)/VLOOKUP(CG$14&amp;"-rse-"&amp;$N680,Equations!$G:$I,3,0)))</f>
        <v/>
      </c>
      <c r="CL680" s="10" t="str">
        <f>IF($AJ680="","",IF(OR($V680&lt;2.7,$V680&gt;90),"Age OOR",VLOOKUP(CL$14&amp;"-int-"&amp;$O680,Equations!$G:$I,3,0)+VLOOKUP(CL$14&amp;"-sexo-"&amp;$O680,Equations!$G:$I,3,0)*$U680+VLOOKUP(CL$14&amp;"-edad-"&amp;$O680,Equations!$G:$I,3,0)*$V680+VLOOKUP(CL$14&amp;"-est-"&amp;$O680,Equations!$G:$I,3,0)*(1/$W680)+VLOOKUP(CL$14&amp;"-imc-"&amp;$O680,Equations!$G:$I,3,0)*(1/$Q680)))</f>
        <v/>
      </c>
      <c r="CM680" s="10" t="str">
        <f>IF($AJ680="","",IF(OR($V680&lt;2.7,$V680&gt;90),"Age OOR",CL680-1.6449*VLOOKUP(CL$14&amp;"-rse-"&amp;$O680,Equations!$G:$I,3,0)))</f>
        <v/>
      </c>
      <c r="CN680" s="10" t="str">
        <f>IF($AJ680="","",IF(OR($V680&lt;2.7,$V680&gt;90),"Age OOR",CL680+1.6449*VLOOKUP(CL$14&amp;"-rse-"&amp;$O680,Equations!$G:$I,3,0)))</f>
        <v/>
      </c>
      <c r="CO680" s="10" t="str">
        <f t="shared" si="273"/>
        <v/>
      </c>
      <c r="CP680" s="10" t="str">
        <f>IF($AJ680="","",IF(OR($V680&lt;2.7,$V680&gt;90),"Age OOR",($AJ680-CL680)/VLOOKUP(CL$14&amp;"-rse-"&amp;$O680,Equations!$G:$I,3,0)))</f>
        <v/>
      </c>
      <c r="CQ680" s="10" t="str">
        <f>IF($AK680="","",IF(OR($V680&lt;2.7,$V680&gt;90),"Age OOR",EXP(VLOOKUP(CQ$14&amp;"-int-"&amp;$P680,Equations!$G:$I,3,0)+VLOOKUP(CQ$14&amp;"-sexo-"&amp;$P680,Equations!$G:$I,3,0)*$U680+VLOOKUP(CQ$14&amp;"-edad-"&amp;$P680,Equations!$G:$I,3,0)*$V680+VLOOKUP(CQ$14&amp;"-est-"&amp;$P680,Equations!$G:$I,3,0)*(1/$W680)+VLOOKUP(CQ$14&amp;"-imc-"&amp;$P680,Equations!$G:$I,3,0)*(1/$Q680))))</f>
        <v/>
      </c>
      <c r="CR680" s="10" t="str">
        <f>IF($AK680="","",IF(OR($V680&lt;2.7,$V680&gt;90),"Age OOR",EXP(LN(CQ680)-1.6449*VLOOKUP(CQ$14&amp;"-rse-"&amp;$P680,Equations!$G:$I,3,0))))</f>
        <v/>
      </c>
      <c r="CS680" s="10" t="str">
        <f>IF($AK680="","",IF(OR($V680&lt;2.7,$V680&gt;90),"Age OOR",EXP(LN(CQ680)+1.6449*VLOOKUP(CQ$14&amp;"-rse-"&amp;$P680,Equations!$G:$I,3,0))))</f>
        <v/>
      </c>
      <c r="CT680" s="10" t="str">
        <f t="shared" si="274"/>
        <v/>
      </c>
      <c r="CU680" s="10" t="str">
        <f>IF($AK680="","",IF(OR($V680&lt;2.7,$V680&gt;90),"Age OOR",(LN($AK680)-LN(CQ680))/VLOOKUP(CQ$14&amp;"-rse-"&amp;$P680,Equations!$G:$I,3,0)))</f>
        <v/>
      </c>
      <c r="CV680" s="47"/>
    </row>
    <row r="681" spans="5:100" x14ac:dyDescent="0.2">
      <c r="E681" s="23" t="str">
        <f t="shared" si="250"/>
        <v>Age out of range</v>
      </c>
      <c r="F681" s="23" t="str">
        <f t="shared" si="251"/>
        <v>Age out of range</v>
      </c>
      <c r="G681" s="23" t="str">
        <f t="shared" si="252"/>
        <v>Age out of range</v>
      </c>
      <c r="H681" s="23" t="str">
        <f t="shared" si="253"/>
        <v>Age out of range</v>
      </c>
      <c r="I681" s="23" t="str">
        <f t="shared" si="254"/>
        <v>Age out of range</v>
      </c>
      <c r="J681" s="23" t="str">
        <f t="shared" si="255"/>
        <v>Age out of range</v>
      </c>
      <c r="K681" s="23" t="str">
        <f t="shared" si="256"/>
        <v>Age out of range</v>
      </c>
      <c r="L681" s="23" t="str">
        <f t="shared" si="257"/>
        <v>Age out of range</v>
      </c>
      <c r="M681" s="23" t="str">
        <f t="shared" si="258"/>
        <v>Age out of range</v>
      </c>
      <c r="N681" s="23" t="str">
        <f t="shared" si="259"/>
        <v>Age out of range</v>
      </c>
      <c r="O681" s="23" t="str">
        <f t="shared" si="260"/>
        <v>Age out of range</v>
      </c>
      <c r="P681" s="23" t="str">
        <f t="shared" si="261"/>
        <v>Age out of range</v>
      </c>
      <c r="Q681" s="23" t="e">
        <f t="shared" si="262"/>
        <v>#DIV/0!</v>
      </c>
      <c r="R681" s="17"/>
      <c r="S681" s="23">
        <v>665</v>
      </c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7"/>
      <c r="AM681" s="47"/>
      <c r="AN681" s="10" t="str">
        <f>IF($Z681="","",IF(OR($V681&lt;2.7,$V681&gt;90),"Age OOR",VLOOKUP(AN$14&amp;"-int-"&amp;$E681,Equations!$G:$I,3,0)+VLOOKUP(AN$14&amp;"-sexo-"&amp;$E681,Equations!$G:$I,3,0)*$U681+VLOOKUP(AN$14&amp;"-edad-"&amp;$E681,Equations!$G:$I,3,0)*$V681+VLOOKUP(AN$14&amp;"-est-"&amp;$E681,Equations!$G:$I,3,0)*(1/$W681)+VLOOKUP(AN$14&amp;"-imc-"&amp;$E681,Equations!$G:$I,3,0)*(1/$Q681)))</f>
        <v/>
      </c>
      <c r="AO681" s="10" t="str">
        <f>IF($Z681="","",IF(OR($V681&lt;2.7,$V681&gt;90),"Age OOR",AN681-1.6449*VLOOKUP(AN$14&amp;"-rse-"&amp;$E681,Equations!$G:$I,3,0)))</f>
        <v/>
      </c>
      <c r="AP681" s="10" t="str">
        <f>IF($Z681="","",IF(OR($V681&lt;2.7,$V681&gt;90),"Age OOR",AN681+1.6449*VLOOKUP(AN$14&amp;"-rse-"&amp;$E681,Equations!$G:$I,3,0)))</f>
        <v/>
      </c>
      <c r="AQ681" s="10" t="str">
        <f t="shared" si="263"/>
        <v/>
      </c>
      <c r="AR681" s="10" t="str">
        <f>IF($Z681="","",IF(OR($V681&lt;2.7,$V681&gt;90),"Age OOR",($Z681-AN681)/VLOOKUP(AN$14&amp;"-rse-"&amp;$E681,Equations!$G:$I,3,0)))</f>
        <v/>
      </c>
      <c r="AS681" s="10" t="str">
        <f>IF($AA681="","",IF(OR($V681&lt;2.7,$V681&gt;90),"Age OOR",VLOOKUP(AS$14&amp;"-int-"&amp;$F681,Equations!$G:$I,3,0)+VLOOKUP(AS$14&amp;"-sexo-"&amp;$F681,Equations!$G:$I,3,0)*$U681+VLOOKUP(AS$14&amp;"-edad-"&amp;$F681,Equations!$G:$I,3,0)*$V681+VLOOKUP(AS$14&amp;"-est-"&amp;$F681,Equations!$G:$I,3,0)*(1/$W681)+VLOOKUP(AS$14&amp;"-imc-"&amp;$F681,Equations!$G:$I,3,0)*(1/$Q681)))</f>
        <v/>
      </c>
      <c r="AT681" s="10" t="str">
        <f>IF($AA681="","",IF(OR($V681&lt;2.7,$V681&gt;90),"Age OOR",AS681-1.6449*VLOOKUP(AS$14&amp;"-rse-"&amp;$F681,Equations!$G:$I,3,0)))</f>
        <v/>
      </c>
      <c r="AU681" s="10" t="str">
        <f>IF($AA681="","",IF(OR($V681&lt;2.7,$V681&gt;90),"Age OOR",AS681+1.6449*VLOOKUP(AS$14&amp;"-rse-"&amp;$F681,Equations!$G:$I,3,0)))</f>
        <v/>
      </c>
      <c r="AV681" s="10" t="str">
        <f t="shared" si="264"/>
        <v/>
      </c>
      <c r="AW681" s="10" t="str">
        <f>IF($AA681="","",IF(OR($V681&lt;2.7,$V681&gt;90),"Age OOR",($AA681-AS681)/VLOOKUP(AS$14&amp;"-rse-"&amp;$F681,Equations!$G:$I,3,0)))</f>
        <v/>
      </c>
      <c r="AX681" s="10" t="str">
        <f>IF($AB681="","",IF(OR($V681&lt;2.7,$V681&gt;90),"Age OOR",VLOOKUP(AX$14&amp;"-int-"&amp;$G681,Equations!$G:$I,3,0)+VLOOKUP(AX$14&amp;"-sexo-"&amp;$G681,Equations!$G:$I,3,0)*$U681+VLOOKUP(AX$14&amp;"-edad-"&amp;$G681,Equations!$G:$I,3,0)*$V681+VLOOKUP(AX$14&amp;"-est-"&amp;$G681,Equations!$G:$I,3,0)*(1/$W681)+VLOOKUP(AX$14&amp;"-imc-"&amp;$G681,Equations!$G:$I,3,0)*(1/$Q681)))</f>
        <v/>
      </c>
      <c r="AY681" s="10" t="str">
        <f>IF($AB681="","",IF(OR($V681&lt;2.7,$V681&gt;90),"Age OOR",AX681-1.6449*VLOOKUP(AX$14&amp;"-rse-"&amp;$G681,Equations!$G:$I,3,0)))</f>
        <v/>
      </c>
      <c r="AZ681" s="10" t="str">
        <f>IF($AB681="","",IF(OR($V681&lt;2.7,$V681&gt;90),"Age OOR",AX681+1.6449*VLOOKUP(AX$14&amp;"-rse-"&amp;$G681,Equations!$G:$I,3,0)))</f>
        <v/>
      </c>
      <c r="BA681" s="10" t="str">
        <f t="shared" si="265"/>
        <v/>
      </c>
      <c r="BB681" s="10" t="str">
        <f>IF($AB681="","",IF(OR($V681&lt;2.7,$V681&gt;90),"Age OOR",($AB681-AX681)/VLOOKUP(AX$14&amp;"-rse-"&amp;$G681,Equations!$G:$I,3,0)))</f>
        <v/>
      </c>
      <c r="BC681" s="10" t="str">
        <f>IF($AC681="","",IF(OR($V681&lt;2.7,$V681&gt;90),"Age OOR",VLOOKUP(BC$14&amp;"-int-"&amp;$H681,Equations!$G:$I,3,0)+VLOOKUP(BC$14&amp;"-sexo-"&amp;$H681,Equations!$G:$I,3,0)*$U681+VLOOKUP(BC$14&amp;"-edad-"&amp;$H681,Equations!$G:$I,3,0)*$V681+VLOOKUP(BC$14&amp;"-est-"&amp;$H681,Equations!$G:$I,3,0)*(1/$W681)+VLOOKUP(BC$14&amp;"-imc-"&amp;$H681,Equations!$G:$I,3,0)*(1/$Q681)))</f>
        <v/>
      </c>
      <c r="BD681" s="10" t="str">
        <f>IF($AC681="","",IF(OR($V681&lt;2.7,$V681&gt;90),"Age OOR",BC681-1.6449*VLOOKUP(BC$14&amp;"-rse-"&amp;$H681,Equations!$G:$I,3,0)))</f>
        <v/>
      </c>
      <c r="BE681" s="10" t="str">
        <f>IF($AC681="","",IF(OR($V681&lt;2.7,$V681&gt;90),"Age OOR",BC681+1.6449*VLOOKUP(BC$14&amp;"-rse-"&amp;$H681,Equations!$G:$I,3,0)))</f>
        <v/>
      </c>
      <c r="BF681" s="10" t="str">
        <f t="shared" si="266"/>
        <v/>
      </c>
      <c r="BG681" s="10" t="str">
        <f>IF($AC681="","",IF(OR($V681&lt;2.7,$V681&gt;90),"Age OOR",($AC681-BC681)/VLOOKUP(BC$14&amp;"-rse-"&amp;$H681,Equations!$G:$I,3,0)))</f>
        <v/>
      </c>
      <c r="BH681" s="10" t="str">
        <f>IF($AD681="","",IF(OR($V681&lt;2.7,$V681&gt;90),"Age OOR",VLOOKUP(BH$14&amp;"-int-"&amp;$I681,Equations!$G:$I,3,0)+VLOOKUP(BH$14&amp;"-sexo-"&amp;$I681,Equations!$G:$I,3,0)*$U681+VLOOKUP(BH$14&amp;"-edad-"&amp;$I681,Equations!$G:$I,3,0)*$V681+VLOOKUP(BH$14&amp;"-est-"&amp;$I681,Equations!$G:$I,3,0)*(1/$W681)+VLOOKUP(BH$14&amp;"-imc-"&amp;$I681,Equations!$G:$I,3,0)*(1/$Q681)))</f>
        <v/>
      </c>
      <c r="BI681" s="10" t="str">
        <f>IF($AD681="","",IF(OR($V681&lt;2.7,$V681&gt;90),"Age OOR",BH681-1.6449*VLOOKUP(BH$14&amp;"-rse-"&amp;$I681,Equations!$G:$I,3,0)))</f>
        <v/>
      </c>
      <c r="BJ681" s="10" t="str">
        <f>IF($AD681="","",IF(OR($V681&lt;2.7,$V681&gt;90),"Age OOR",BH681+1.6449*VLOOKUP(BH$14&amp;"-rse-"&amp;$I681,Equations!$G:$I,3,0)))</f>
        <v/>
      </c>
      <c r="BK681" s="10" t="str">
        <f t="shared" si="267"/>
        <v/>
      </c>
      <c r="BL681" s="10" t="str">
        <f>IF($AD681="","",IF(OR($V681&lt;2.7,$V681&gt;90),"Age OOR",($AD681-BH681)/VLOOKUP(BH$14&amp;"-rse-"&amp;$I681,Equations!$G:$I,3,0)))</f>
        <v/>
      </c>
      <c r="BM681" s="10" t="str">
        <f>IF($AE681="","",IF(OR($V681&lt;2.7,$V681&gt;90),"Age OOR",VLOOKUP(BM$14&amp;"-int-"&amp;$J681,Equations!$G:$I,3,0)+VLOOKUP(BM$14&amp;"-sexo-"&amp;$J681,Equations!$G:$I,3,0)*$U681+VLOOKUP(BM$14&amp;"-edad-"&amp;$J681,Equations!$G:$I,3,0)*$V681+VLOOKUP(BM$14&amp;"-est-"&amp;$J681,Equations!$G:$I,3,0)*(1/$W681)+VLOOKUP(BM$14&amp;"-imc-"&amp;$J681,Equations!$G:$I,3,0)*(1/$Q681)))</f>
        <v/>
      </c>
      <c r="BN681" s="10" t="str">
        <f>IF($AE681="","",IF(OR($V681&lt;2.7,$V681&gt;90),"Age OOR",BM681-1.6449*VLOOKUP(BM$14&amp;"-rse-"&amp;$J681,Equations!$G:$I,3,0)))</f>
        <v/>
      </c>
      <c r="BO681" s="10" t="str">
        <f>IF($AE681="","",IF(OR($V681&lt;2.7,$V681&gt;90),"Age OOR",BM681+1.6449*VLOOKUP(BM$14&amp;"-rse-"&amp;$J681,Equations!$G:$I,3,0)))</f>
        <v/>
      </c>
      <c r="BP681" s="10" t="str">
        <f t="shared" si="268"/>
        <v/>
      </c>
      <c r="BQ681" s="10" t="str">
        <f>IF($AE681="","",IF(OR($V681&lt;2.7,$V681&gt;90),"Age OOR",($AE681-BM681)/VLOOKUP(BM$14&amp;"-rse-"&amp;$J681,Equations!$G:$I,3,0)))</f>
        <v/>
      </c>
      <c r="BR681" s="10" t="str">
        <f>IF($AF681="","",IF(OR($V681&lt;2.7,$V681&gt;90),"Age OOR",VLOOKUP(BR$14&amp;"-int-"&amp;$K681,Equations!$G:$I,3,0)+VLOOKUP(BR$14&amp;"-sexo-"&amp;$K681,Equations!$G:$I,3,0)*$U681+VLOOKUP(BR$14&amp;"-edad-"&amp;$K681,Equations!$G:$I,3,0)*$V681+VLOOKUP(BR$14&amp;"-est-"&amp;$K681,Equations!$G:$I,3,0)*(1/$W681)+VLOOKUP(BR$14&amp;"-imc-"&amp;$K681,Equations!$G:$I,3,0)*(1/$Q681)))</f>
        <v/>
      </c>
      <c r="BS681" s="10" t="str">
        <f>IF($AF681="","",IF(OR($V681&lt;2.7,$V681&gt;90),"Age OOR",BR681-1.6449*VLOOKUP(BR$14&amp;"-rse-"&amp;$K681,Equations!$G:$I,3,0)))</f>
        <v/>
      </c>
      <c r="BT681" s="10" t="str">
        <f>IF($AF681="","",IF(OR($V681&lt;2.7,$V681&gt;90),"Age OOR",BR681+1.6449*VLOOKUP(BR$14&amp;"-rse-"&amp;$K681,Equations!$G:$I,3,0)))</f>
        <v/>
      </c>
      <c r="BU681" s="10" t="str">
        <f t="shared" si="269"/>
        <v/>
      </c>
      <c r="BV681" s="10" t="str">
        <f>IF($AF681="","",IF(OR($V681&lt;2.7,$V681&gt;90),"Age OOR",($AF681-BR681)/VLOOKUP(BR$14&amp;"-rse-"&amp;$K681,Equations!$G:$I,3,0)))</f>
        <v/>
      </c>
      <c r="BW681" s="10" t="str">
        <f>IF($AG681="","",IF(OR($V681&lt;2.7,$V681&gt;90),"Age OOR",VLOOKUP(BW$14&amp;"-int-"&amp;$L681,Equations!$G:$I,3,0)+VLOOKUP(BW$14&amp;"-sexo-"&amp;$L681,Equations!$G:$I,3,0)*$U681+VLOOKUP(BW$14&amp;"-edad-"&amp;$L681,Equations!$G:$I,3,0)*$V681+VLOOKUP(BW$14&amp;"-est-"&amp;$L681,Equations!$G:$I,3,0)*(1/$W681)+VLOOKUP(BW$14&amp;"-imc-"&amp;$L681,Equations!$G:$I,3,0)*(1/$Q681)))</f>
        <v/>
      </c>
      <c r="BX681" s="10" t="str">
        <f>IF($AG681="","",IF(OR($V681&lt;2.7,$V681&gt;90),"Age OOR",BW681-1.6449*VLOOKUP(BW$14&amp;"-rse-"&amp;$L681,Equations!$G:$I,3,0)))</f>
        <v/>
      </c>
      <c r="BY681" s="10" t="str">
        <f>IF($AG681="","",IF(OR($V681&lt;2.7,$V681&gt;90),"Age OOR",BW681+1.6449*VLOOKUP(BW$14&amp;"-rse-"&amp;$L681,Equations!$G:$I,3,0)))</f>
        <v/>
      </c>
      <c r="BZ681" s="10" t="str">
        <f t="shared" si="270"/>
        <v/>
      </c>
      <c r="CA681" s="10" t="str">
        <f>IF($AG681="","",IF(OR($V681&lt;2.7,$V681&gt;90),"Age OOR",($AG681-BW681)/VLOOKUP(BW$14&amp;"-rse-"&amp;$L681,Equations!$G:$I,3,0)))</f>
        <v/>
      </c>
      <c r="CB681" s="10" t="str">
        <f>IF($AH681="","",IF(OR($V681&lt;2.7,$V681&gt;90),"Age OOR",VLOOKUP(CB$14&amp;"-int-"&amp;$M681,Equations!$G:$I,3,0)+VLOOKUP(CB$14&amp;"-sexo-"&amp;$M681,Equations!$G:$I,3,0)*$U681+VLOOKUP(CB$14&amp;"-edad-"&amp;$M681,Equations!$G:$I,3,0)*$V681+VLOOKUP(CB$14&amp;"-est-"&amp;$M681,Equations!$G:$I,3,0)*(1/$W681)+VLOOKUP(CB$14&amp;"-imc-"&amp;$M681,Equations!$G:$I,3,0)*(1/$Q681)))</f>
        <v/>
      </c>
      <c r="CC681" s="10" t="str">
        <f>IF($AH681="","",IF(OR($V681&lt;2.7,$V681&gt;90),"Age OOR",CB681-1.6449*VLOOKUP(CB$14&amp;"-rse-"&amp;$M681,Equations!$G:$I,3,0)))</f>
        <v/>
      </c>
      <c r="CD681" s="10" t="str">
        <f>IF($AH681="","",IF(OR($V681&lt;2.7,$V681&gt;90),"Age OOR",CB681+1.6449*VLOOKUP(CB$14&amp;"-rse-"&amp;$M681,Equations!$G:$I,3,0)))</f>
        <v/>
      </c>
      <c r="CE681" s="10" t="str">
        <f t="shared" si="271"/>
        <v/>
      </c>
      <c r="CF681" s="10" t="str">
        <f>IF($AH681="","",IF(OR($V681&lt;2.7,$V681&gt;90),"Age OOR",($AH681-CB681)/VLOOKUP(CB$14&amp;"-rse-"&amp;$M681,Equations!$G:$I,3,0)))</f>
        <v/>
      </c>
      <c r="CG681" s="10" t="str">
        <f>IF($AI681="","",IF(OR($V681&lt;2.7,$V681&gt;90),"Age OOR",VLOOKUP(CG$14&amp;"-int-"&amp;$N681,Equations!$G:$I,3,0)+VLOOKUP(CG$14&amp;"-sexo-"&amp;$N681,Equations!$G:$I,3,0)*$U681+VLOOKUP(CG$14&amp;"-edad-"&amp;$N681,Equations!$G:$I,3,0)*$V681+VLOOKUP(CG$14&amp;"-est-"&amp;$N681,Equations!$G:$I,3,0)*(1/$W681)+VLOOKUP(CG$14&amp;"-imc-"&amp;$N681,Equations!$G:$I,3,0)*(1/$Q681)))</f>
        <v/>
      </c>
      <c r="CH681" s="10" t="str">
        <f>IF($AI681="","",IF(OR($V681&lt;2.7,$V681&gt;90),"Age OOR",CG681-1.6449*VLOOKUP(CG$14&amp;"-rse-"&amp;$N681,Equations!$G:$I,3,0)))</f>
        <v/>
      </c>
      <c r="CI681" s="10" t="str">
        <f>IF($AI681="","",IF(OR($V681&lt;2.7,$V681&gt;90),"Age OOR",CG681+1.6449*VLOOKUP(CG$14&amp;"-rse-"&amp;$N681,Equations!$G:$I,3,0)))</f>
        <v/>
      </c>
      <c r="CJ681" s="10" t="str">
        <f t="shared" si="272"/>
        <v/>
      </c>
      <c r="CK681" s="10" t="str">
        <f>IF($AI681="","",IF(OR($V681&lt;2.7,$V681&gt;90),"Age OOR",($AI681-CG681)/VLOOKUP(CG$14&amp;"-rse-"&amp;$N681,Equations!$G:$I,3,0)))</f>
        <v/>
      </c>
      <c r="CL681" s="10" t="str">
        <f>IF($AJ681="","",IF(OR($V681&lt;2.7,$V681&gt;90),"Age OOR",VLOOKUP(CL$14&amp;"-int-"&amp;$O681,Equations!$G:$I,3,0)+VLOOKUP(CL$14&amp;"-sexo-"&amp;$O681,Equations!$G:$I,3,0)*$U681+VLOOKUP(CL$14&amp;"-edad-"&amp;$O681,Equations!$G:$I,3,0)*$V681+VLOOKUP(CL$14&amp;"-est-"&amp;$O681,Equations!$G:$I,3,0)*(1/$W681)+VLOOKUP(CL$14&amp;"-imc-"&amp;$O681,Equations!$G:$I,3,0)*(1/$Q681)))</f>
        <v/>
      </c>
      <c r="CM681" s="10" t="str">
        <f>IF($AJ681="","",IF(OR($V681&lt;2.7,$V681&gt;90),"Age OOR",CL681-1.6449*VLOOKUP(CL$14&amp;"-rse-"&amp;$O681,Equations!$G:$I,3,0)))</f>
        <v/>
      </c>
      <c r="CN681" s="10" t="str">
        <f>IF($AJ681="","",IF(OR($V681&lt;2.7,$V681&gt;90),"Age OOR",CL681+1.6449*VLOOKUP(CL$14&amp;"-rse-"&amp;$O681,Equations!$G:$I,3,0)))</f>
        <v/>
      </c>
      <c r="CO681" s="10" t="str">
        <f t="shared" si="273"/>
        <v/>
      </c>
      <c r="CP681" s="10" t="str">
        <f>IF($AJ681="","",IF(OR($V681&lt;2.7,$V681&gt;90),"Age OOR",($AJ681-CL681)/VLOOKUP(CL$14&amp;"-rse-"&amp;$O681,Equations!$G:$I,3,0)))</f>
        <v/>
      </c>
      <c r="CQ681" s="10" t="str">
        <f>IF($AK681="","",IF(OR($V681&lt;2.7,$V681&gt;90),"Age OOR",EXP(VLOOKUP(CQ$14&amp;"-int-"&amp;$P681,Equations!$G:$I,3,0)+VLOOKUP(CQ$14&amp;"-sexo-"&amp;$P681,Equations!$G:$I,3,0)*$U681+VLOOKUP(CQ$14&amp;"-edad-"&amp;$P681,Equations!$G:$I,3,0)*$V681+VLOOKUP(CQ$14&amp;"-est-"&amp;$P681,Equations!$G:$I,3,0)*(1/$W681)+VLOOKUP(CQ$14&amp;"-imc-"&amp;$P681,Equations!$G:$I,3,0)*(1/$Q681))))</f>
        <v/>
      </c>
      <c r="CR681" s="10" t="str">
        <f>IF($AK681="","",IF(OR($V681&lt;2.7,$V681&gt;90),"Age OOR",EXP(LN(CQ681)-1.6449*VLOOKUP(CQ$14&amp;"-rse-"&amp;$P681,Equations!$G:$I,3,0))))</f>
        <v/>
      </c>
      <c r="CS681" s="10" t="str">
        <f>IF($AK681="","",IF(OR($V681&lt;2.7,$V681&gt;90),"Age OOR",EXP(LN(CQ681)+1.6449*VLOOKUP(CQ$14&amp;"-rse-"&amp;$P681,Equations!$G:$I,3,0))))</f>
        <v/>
      </c>
      <c r="CT681" s="10" t="str">
        <f t="shared" si="274"/>
        <v/>
      </c>
      <c r="CU681" s="10" t="str">
        <f>IF($AK681="","",IF(OR($V681&lt;2.7,$V681&gt;90),"Age OOR",(LN($AK681)-LN(CQ681))/VLOOKUP(CQ$14&amp;"-rse-"&amp;$P681,Equations!$G:$I,3,0)))</f>
        <v/>
      </c>
      <c r="CV681" s="47"/>
    </row>
    <row r="682" spans="5:100" x14ac:dyDescent="0.2">
      <c r="E682" s="23" t="str">
        <f t="shared" si="250"/>
        <v>Age out of range</v>
      </c>
      <c r="F682" s="23" t="str">
        <f t="shared" si="251"/>
        <v>Age out of range</v>
      </c>
      <c r="G682" s="23" t="str">
        <f t="shared" si="252"/>
        <v>Age out of range</v>
      </c>
      <c r="H682" s="23" t="str">
        <f t="shared" si="253"/>
        <v>Age out of range</v>
      </c>
      <c r="I682" s="23" t="str">
        <f t="shared" si="254"/>
        <v>Age out of range</v>
      </c>
      <c r="J682" s="23" t="str">
        <f t="shared" si="255"/>
        <v>Age out of range</v>
      </c>
      <c r="K682" s="23" t="str">
        <f t="shared" si="256"/>
        <v>Age out of range</v>
      </c>
      <c r="L682" s="23" t="str">
        <f t="shared" si="257"/>
        <v>Age out of range</v>
      </c>
      <c r="M682" s="23" t="str">
        <f t="shared" si="258"/>
        <v>Age out of range</v>
      </c>
      <c r="N682" s="23" t="str">
        <f t="shared" si="259"/>
        <v>Age out of range</v>
      </c>
      <c r="O682" s="23" t="str">
        <f t="shared" si="260"/>
        <v>Age out of range</v>
      </c>
      <c r="P682" s="23" t="str">
        <f t="shared" si="261"/>
        <v>Age out of range</v>
      </c>
      <c r="Q682" s="23" t="e">
        <f t="shared" si="262"/>
        <v>#DIV/0!</v>
      </c>
      <c r="R682" s="17"/>
      <c r="S682" s="23">
        <v>666</v>
      </c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7"/>
      <c r="AM682" s="47"/>
      <c r="AN682" s="10" t="str">
        <f>IF($Z682="","",IF(OR($V682&lt;2.7,$V682&gt;90),"Age OOR",VLOOKUP(AN$14&amp;"-int-"&amp;$E682,Equations!$G:$I,3,0)+VLOOKUP(AN$14&amp;"-sexo-"&amp;$E682,Equations!$G:$I,3,0)*$U682+VLOOKUP(AN$14&amp;"-edad-"&amp;$E682,Equations!$G:$I,3,0)*$V682+VLOOKUP(AN$14&amp;"-est-"&amp;$E682,Equations!$G:$I,3,0)*(1/$W682)+VLOOKUP(AN$14&amp;"-imc-"&amp;$E682,Equations!$G:$I,3,0)*(1/$Q682)))</f>
        <v/>
      </c>
      <c r="AO682" s="10" t="str">
        <f>IF($Z682="","",IF(OR($V682&lt;2.7,$V682&gt;90),"Age OOR",AN682-1.6449*VLOOKUP(AN$14&amp;"-rse-"&amp;$E682,Equations!$G:$I,3,0)))</f>
        <v/>
      </c>
      <c r="AP682" s="10" t="str">
        <f>IF($Z682="","",IF(OR($V682&lt;2.7,$V682&gt;90),"Age OOR",AN682+1.6449*VLOOKUP(AN$14&amp;"-rse-"&amp;$E682,Equations!$G:$I,3,0)))</f>
        <v/>
      </c>
      <c r="AQ682" s="10" t="str">
        <f t="shared" si="263"/>
        <v/>
      </c>
      <c r="AR682" s="10" t="str">
        <f>IF($Z682="","",IF(OR($V682&lt;2.7,$V682&gt;90),"Age OOR",($Z682-AN682)/VLOOKUP(AN$14&amp;"-rse-"&amp;$E682,Equations!$G:$I,3,0)))</f>
        <v/>
      </c>
      <c r="AS682" s="10" t="str">
        <f>IF($AA682="","",IF(OR($V682&lt;2.7,$V682&gt;90),"Age OOR",VLOOKUP(AS$14&amp;"-int-"&amp;$F682,Equations!$G:$I,3,0)+VLOOKUP(AS$14&amp;"-sexo-"&amp;$F682,Equations!$G:$I,3,0)*$U682+VLOOKUP(AS$14&amp;"-edad-"&amp;$F682,Equations!$G:$I,3,0)*$V682+VLOOKUP(AS$14&amp;"-est-"&amp;$F682,Equations!$G:$I,3,0)*(1/$W682)+VLOOKUP(AS$14&amp;"-imc-"&amp;$F682,Equations!$G:$I,3,0)*(1/$Q682)))</f>
        <v/>
      </c>
      <c r="AT682" s="10" t="str">
        <f>IF($AA682="","",IF(OR($V682&lt;2.7,$V682&gt;90),"Age OOR",AS682-1.6449*VLOOKUP(AS$14&amp;"-rse-"&amp;$F682,Equations!$G:$I,3,0)))</f>
        <v/>
      </c>
      <c r="AU682" s="10" t="str">
        <f>IF($AA682="","",IF(OR($V682&lt;2.7,$V682&gt;90),"Age OOR",AS682+1.6449*VLOOKUP(AS$14&amp;"-rse-"&amp;$F682,Equations!$G:$I,3,0)))</f>
        <v/>
      </c>
      <c r="AV682" s="10" t="str">
        <f t="shared" si="264"/>
        <v/>
      </c>
      <c r="AW682" s="10" t="str">
        <f>IF($AA682="","",IF(OR($V682&lt;2.7,$V682&gt;90),"Age OOR",($AA682-AS682)/VLOOKUP(AS$14&amp;"-rse-"&amp;$F682,Equations!$G:$I,3,0)))</f>
        <v/>
      </c>
      <c r="AX682" s="10" t="str">
        <f>IF($AB682="","",IF(OR($V682&lt;2.7,$V682&gt;90),"Age OOR",VLOOKUP(AX$14&amp;"-int-"&amp;$G682,Equations!$G:$I,3,0)+VLOOKUP(AX$14&amp;"-sexo-"&amp;$G682,Equations!$G:$I,3,0)*$U682+VLOOKUP(AX$14&amp;"-edad-"&amp;$G682,Equations!$G:$I,3,0)*$V682+VLOOKUP(AX$14&amp;"-est-"&amp;$G682,Equations!$G:$I,3,0)*(1/$W682)+VLOOKUP(AX$14&amp;"-imc-"&amp;$G682,Equations!$G:$I,3,0)*(1/$Q682)))</f>
        <v/>
      </c>
      <c r="AY682" s="10" t="str">
        <f>IF($AB682="","",IF(OR($V682&lt;2.7,$V682&gt;90),"Age OOR",AX682-1.6449*VLOOKUP(AX$14&amp;"-rse-"&amp;$G682,Equations!$G:$I,3,0)))</f>
        <v/>
      </c>
      <c r="AZ682" s="10" t="str">
        <f>IF($AB682="","",IF(OR($V682&lt;2.7,$V682&gt;90),"Age OOR",AX682+1.6449*VLOOKUP(AX$14&amp;"-rse-"&amp;$G682,Equations!$G:$I,3,0)))</f>
        <v/>
      </c>
      <c r="BA682" s="10" t="str">
        <f t="shared" si="265"/>
        <v/>
      </c>
      <c r="BB682" s="10" t="str">
        <f>IF($AB682="","",IF(OR($V682&lt;2.7,$V682&gt;90),"Age OOR",($AB682-AX682)/VLOOKUP(AX$14&amp;"-rse-"&amp;$G682,Equations!$G:$I,3,0)))</f>
        <v/>
      </c>
      <c r="BC682" s="10" t="str">
        <f>IF($AC682="","",IF(OR($V682&lt;2.7,$V682&gt;90),"Age OOR",VLOOKUP(BC$14&amp;"-int-"&amp;$H682,Equations!$G:$I,3,0)+VLOOKUP(BC$14&amp;"-sexo-"&amp;$H682,Equations!$G:$I,3,0)*$U682+VLOOKUP(BC$14&amp;"-edad-"&amp;$H682,Equations!$G:$I,3,0)*$V682+VLOOKUP(BC$14&amp;"-est-"&amp;$H682,Equations!$G:$I,3,0)*(1/$W682)+VLOOKUP(BC$14&amp;"-imc-"&amp;$H682,Equations!$G:$I,3,0)*(1/$Q682)))</f>
        <v/>
      </c>
      <c r="BD682" s="10" t="str">
        <f>IF($AC682="","",IF(OR($V682&lt;2.7,$V682&gt;90),"Age OOR",BC682-1.6449*VLOOKUP(BC$14&amp;"-rse-"&amp;$H682,Equations!$G:$I,3,0)))</f>
        <v/>
      </c>
      <c r="BE682" s="10" t="str">
        <f>IF($AC682="","",IF(OR($V682&lt;2.7,$V682&gt;90),"Age OOR",BC682+1.6449*VLOOKUP(BC$14&amp;"-rse-"&amp;$H682,Equations!$G:$I,3,0)))</f>
        <v/>
      </c>
      <c r="BF682" s="10" t="str">
        <f t="shared" si="266"/>
        <v/>
      </c>
      <c r="BG682" s="10" t="str">
        <f>IF($AC682="","",IF(OR($V682&lt;2.7,$V682&gt;90),"Age OOR",($AC682-BC682)/VLOOKUP(BC$14&amp;"-rse-"&amp;$H682,Equations!$G:$I,3,0)))</f>
        <v/>
      </c>
      <c r="BH682" s="10" t="str">
        <f>IF($AD682="","",IF(OR($V682&lt;2.7,$V682&gt;90),"Age OOR",VLOOKUP(BH$14&amp;"-int-"&amp;$I682,Equations!$G:$I,3,0)+VLOOKUP(BH$14&amp;"-sexo-"&amp;$I682,Equations!$G:$I,3,0)*$U682+VLOOKUP(BH$14&amp;"-edad-"&amp;$I682,Equations!$G:$I,3,0)*$V682+VLOOKUP(BH$14&amp;"-est-"&amp;$I682,Equations!$G:$I,3,0)*(1/$W682)+VLOOKUP(BH$14&amp;"-imc-"&amp;$I682,Equations!$G:$I,3,0)*(1/$Q682)))</f>
        <v/>
      </c>
      <c r="BI682" s="10" t="str">
        <f>IF($AD682="","",IF(OR($V682&lt;2.7,$V682&gt;90),"Age OOR",BH682-1.6449*VLOOKUP(BH$14&amp;"-rse-"&amp;$I682,Equations!$G:$I,3,0)))</f>
        <v/>
      </c>
      <c r="BJ682" s="10" t="str">
        <f>IF($AD682="","",IF(OR($V682&lt;2.7,$V682&gt;90),"Age OOR",BH682+1.6449*VLOOKUP(BH$14&amp;"-rse-"&amp;$I682,Equations!$G:$I,3,0)))</f>
        <v/>
      </c>
      <c r="BK682" s="10" t="str">
        <f t="shared" si="267"/>
        <v/>
      </c>
      <c r="BL682" s="10" t="str">
        <f>IF($AD682="","",IF(OR($V682&lt;2.7,$V682&gt;90),"Age OOR",($AD682-BH682)/VLOOKUP(BH$14&amp;"-rse-"&amp;$I682,Equations!$G:$I,3,0)))</f>
        <v/>
      </c>
      <c r="BM682" s="10" t="str">
        <f>IF($AE682="","",IF(OR($V682&lt;2.7,$V682&gt;90),"Age OOR",VLOOKUP(BM$14&amp;"-int-"&amp;$J682,Equations!$G:$I,3,0)+VLOOKUP(BM$14&amp;"-sexo-"&amp;$J682,Equations!$G:$I,3,0)*$U682+VLOOKUP(BM$14&amp;"-edad-"&amp;$J682,Equations!$G:$I,3,0)*$V682+VLOOKUP(BM$14&amp;"-est-"&amp;$J682,Equations!$G:$I,3,0)*(1/$W682)+VLOOKUP(BM$14&amp;"-imc-"&amp;$J682,Equations!$G:$I,3,0)*(1/$Q682)))</f>
        <v/>
      </c>
      <c r="BN682" s="10" t="str">
        <f>IF($AE682="","",IF(OR($V682&lt;2.7,$V682&gt;90),"Age OOR",BM682-1.6449*VLOOKUP(BM$14&amp;"-rse-"&amp;$J682,Equations!$G:$I,3,0)))</f>
        <v/>
      </c>
      <c r="BO682" s="10" t="str">
        <f>IF($AE682="","",IF(OR($V682&lt;2.7,$V682&gt;90),"Age OOR",BM682+1.6449*VLOOKUP(BM$14&amp;"-rse-"&amp;$J682,Equations!$G:$I,3,0)))</f>
        <v/>
      </c>
      <c r="BP682" s="10" t="str">
        <f t="shared" si="268"/>
        <v/>
      </c>
      <c r="BQ682" s="10" t="str">
        <f>IF($AE682="","",IF(OR($V682&lt;2.7,$V682&gt;90),"Age OOR",($AE682-BM682)/VLOOKUP(BM$14&amp;"-rse-"&amp;$J682,Equations!$G:$I,3,0)))</f>
        <v/>
      </c>
      <c r="BR682" s="10" t="str">
        <f>IF($AF682="","",IF(OR($V682&lt;2.7,$V682&gt;90),"Age OOR",VLOOKUP(BR$14&amp;"-int-"&amp;$K682,Equations!$G:$I,3,0)+VLOOKUP(BR$14&amp;"-sexo-"&amp;$K682,Equations!$G:$I,3,0)*$U682+VLOOKUP(BR$14&amp;"-edad-"&amp;$K682,Equations!$G:$I,3,0)*$V682+VLOOKUP(BR$14&amp;"-est-"&amp;$K682,Equations!$G:$I,3,0)*(1/$W682)+VLOOKUP(BR$14&amp;"-imc-"&amp;$K682,Equations!$G:$I,3,0)*(1/$Q682)))</f>
        <v/>
      </c>
      <c r="BS682" s="10" t="str">
        <f>IF($AF682="","",IF(OR($V682&lt;2.7,$V682&gt;90),"Age OOR",BR682-1.6449*VLOOKUP(BR$14&amp;"-rse-"&amp;$K682,Equations!$G:$I,3,0)))</f>
        <v/>
      </c>
      <c r="BT682" s="10" t="str">
        <f>IF($AF682="","",IF(OR($V682&lt;2.7,$V682&gt;90),"Age OOR",BR682+1.6449*VLOOKUP(BR$14&amp;"-rse-"&amp;$K682,Equations!$G:$I,3,0)))</f>
        <v/>
      </c>
      <c r="BU682" s="10" t="str">
        <f t="shared" si="269"/>
        <v/>
      </c>
      <c r="BV682" s="10" t="str">
        <f>IF($AF682="","",IF(OR($V682&lt;2.7,$V682&gt;90),"Age OOR",($AF682-BR682)/VLOOKUP(BR$14&amp;"-rse-"&amp;$K682,Equations!$G:$I,3,0)))</f>
        <v/>
      </c>
      <c r="BW682" s="10" t="str">
        <f>IF($AG682="","",IF(OR($V682&lt;2.7,$V682&gt;90),"Age OOR",VLOOKUP(BW$14&amp;"-int-"&amp;$L682,Equations!$G:$I,3,0)+VLOOKUP(BW$14&amp;"-sexo-"&amp;$L682,Equations!$G:$I,3,0)*$U682+VLOOKUP(BW$14&amp;"-edad-"&amp;$L682,Equations!$G:$I,3,0)*$V682+VLOOKUP(BW$14&amp;"-est-"&amp;$L682,Equations!$G:$I,3,0)*(1/$W682)+VLOOKUP(BW$14&amp;"-imc-"&amp;$L682,Equations!$G:$I,3,0)*(1/$Q682)))</f>
        <v/>
      </c>
      <c r="BX682" s="10" t="str">
        <f>IF($AG682="","",IF(OR($V682&lt;2.7,$V682&gt;90),"Age OOR",BW682-1.6449*VLOOKUP(BW$14&amp;"-rse-"&amp;$L682,Equations!$G:$I,3,0)))</f>
        <v/>
      </c>
      <c r="BY682" s="10" t="str">
        <f>IF($AG682="","",IF(OR($V682&lt;2.7,$V682&gt;90),"Age OOR",BW682+1.6449*VLOOKUP(BW$14&amp;"-rse-"&amp;$L682,Equations!$G:$I,3,0)))</f>
        <v/>
      </c>
      <c r="BZ682" s="10" t="str">
        <f t="shared" si="270"/>
        <v/>
      </c>
      <c r="CA682" s="10" t="str">
        <f>IF($AG682="","",IF(OR($V682&lt;2.7,$V682&gt;90),"Age OOR",($AG682-BW682)/VLOOKUP(BW$14&amp;"-rse-"&amp;$L682,Equations!$G:$I,3,0)))</f>
        <v/>
      </c>
      <c r="CB682" s="10" t="str">
        <f>IF($AH682="","",IF(OR($V682&lt;2.7,$V682&gt;90),"Age OOR",VLOOKUP(CB$14&amp;"-int-"&amp;$M682,Equations!$G:$I,3,0)+VLOOKUP(CB$14&amp;"-sexo-"&amp;$M682,Equations!$G:$I,3,0)*$U682+VLOOKUP(CB$14&amp;"-edad-"&amp;$M682,Equations!$G:$I,3,0)*$V682+VLOOKUP(CB$14&amp;"-est-"&amp;$M682,Equations!$G:$I,3,0)*(1/$W682)+VLOOKUP(CB$14&amp;"-imc-"&amp;$M682,Equations!$G:$I,3,0)*(1/$Q682)))</f>
        <v/>
      </c>
      <c r="CC682" s="10" t="str">
        <f>IF($AH682="","",IF(OR($V682&lt;2.7,$V682&gt;90),"Age OOR",CB682-1.6449*VLOOKUP(CB$14&amp;"-rse-"&amp;$M682,Equations!$G:$I,3,0)))</f>
        <v/>
      </c>
      <c r="CD682" s="10" t="str">
        <f>IF($AH682="","",IF(OR($V682&lt;2.7,$V682&gt;90),"Age OOR",CB682+1.6449*VLOOKUP(CB$14&amp;"-rse-"&amp;$M682,Equations!$G:$I,3,0)))</f>
        <v/>
      </c>
      <c r="CE682" s="10" t="str">
        <f t="shared" si="271"/>
        <v/>
      </c>
      <c r="CF682" s="10" t="str">
        <f>IF($AH682="","",IF(OR($V682&lt;2.7,$V682&gt;90),"Age OOR",($AH682-CB682)/VLOOKUP(CB$14&amp;"-rse-"&amp;$M682,Equations!$G:$I,3,0)))</f>
        <v/>
      </c>
      <c r="CG682" s="10" t="str">
        <f>IF($AI682="","",IF(OR($V682&lt;2.7,$V682&gt;90),"Age OOR",VLOOKUP(CG$14&amp;"-int-"&amp;$N682,Equations!$G:$I,3,0)+VLOOKUP(CG$14&amp;"-sexo-"&amp;$N682,Equations!$G:$I,3,0)*$U682+VLOOKUP(CG$14&amp;"-edad-"&amp;$N682,Equations!$G:$I,3,0)*$V682+VLOOKUP(CG$14&amp;"-est-"&amp;$N682,Equations!$G:$I,3,0)*(1/$W682)+VLOOKUP(CG$14&amp;"-imc-"&amp;$N682,Equations!$G:$I,3,0)*(1/$Q682)))</f>
        <v/>
      </c>
      <c r="CH682" s="10" t="str">
        <f>IF($AI682="","",IF(OR($V682&lt;2.7,$V682&gt;90),"Age OOR",CG682-1.6449*VLOOKUP(CG$14&amp;"-rse-"&amp;$N682,Equations!$G:$I,3,0)))</f>
        <v/>
      </c>
      <c r="CI682" s="10" t="str">
        <f>IF($AI682="","",IF(OR($V682&lt;2.7,$V682&gt;90),"Age OOR",CG682+1.6449*VLOOKUP(CG$14&amp;"-rse-"&amp;$N682,Equations!$G:$I,3,0)))</f>
        <v/>
      </c>
      <c r="CJ682" s="10" t="str">
        <f t="shared" si="272"/>
        <v/>
      </c>
      <c r="CK682" s="10" t="str">
        <f>IF($AI682="","",IF(OR($V682&lt;2.7,$V682&gt;90),"Age OOR",($AI682-CG682)/VLOOKUP(CG$14&amp;"-rse-"&amp;$N682,Equations!$G:$I,3,0)))</f>
        <v/>
      </c>
      <c r="CL682" s="10" t="str">
        <f>IF($AJ682="","",IF(OR($V682&lt;2.7,$V682&gt;90),"Age OOR",VLOOKUP(CL$14&amp;"-int-"&amp;$O682,Equations!$G:$I,3,0)+VLOOKUP(CL$14&amp;"-sexo-"&amp;$O682,Equations!$G:$I,3,0)*$U682+VLOOKUP(CL$14&amp;"-edad-"&amp;$O682,Equations!$G:$I,3,0)*$V682+VLOOKUP(CL$14&amp;"-est-"&amp;$O682,Equations!$G:$I,3,0)*(1/$W682)+VLOOKUP(CL$14&amp;"-imc-"&amp;$O682,Equations!$G:$I,3,0)*(1/$Q682)))</f>
        <v/>
      </c>
      <c r="CM682" s="10" t="str">
        <f>IF($AJ682="","",IF(OR($V682&lt;2.7,$V682&gt;90),"Age OOR",CL682-1.6449*VLOOKUP(CL$14&amp;"-rse-"&amp;$O682,Equations!$G:$I,3,0)))</f>
        <v/>
      </c>
      <c r="CN682" s="10" t="str">
        <f>IF($AJ682="","",IF(OR($V682&lt;2.7,$V682&gt;90),"Age OOR",CL682+1.6449*VLOOKUP(CL$14&amp;"-rse-"&amp;$O682,Equations!$G:$I,3,0)))</f>
        <v/>
      </c>
      <c r="CO682" s="10" t="str">
        <f t="shared" si="273"/>
        <v/>
      </c>
      <c r="CP682" s="10" t="str">
        <f>IF($AJ682="","",IF(OR($V682&lt;2.7,$V682&gt;90),"Age OOR",($AJ682-CL682)/VLOOKUP(CL$14&amp;"-rse-"&amp;$O682,Equations!$G:$I,3,0)))</f>
        <v/>
      </c>
      <c r="CQ682" s="10" t="str">
        <f>IF($AK682="","",IF(OR($V682&lt;2.7,$V682&gt;90),"Age OOR",EXP(VLOOKUP(CQ$14&amp;"-int-"&amp;$P682,Equations!$G:$I,3,0)+VLOOKUP(CQ$14&amp;"-sexo-"&amp;$P682,Equations!$G:$I,3,0)*$U682+VLOOKUP(CQ$14&amp;"-edad-"&amp;$P682,Equations!$G:$I,3,0)*$V682+VLOOKUP(CQ$14&amp;"-est-"&amp;$P682,Equations!$G:$I,3,0)*(1/$W682)+VLOOKUP(CQ$14&amp;"-imc-"&amp;$P682,Equations!$G:$I,3,0)*(1/$Q682))))</f>
        <v/>
      </c>
      <c r="CR682" s="10" t="str">
        <f>IF($AK682="","",IF(OR($V682&lt;2.7,$V682&gt;90),"Age OOR",EXP(LN(CQ682)-1.6449*VLOOKUP(CQ$14&amp;"-rse-"&amp;$P682,Equations!$G:$I,3,0))))</f>
        <v/>
      </c>
      <c r="CS682" s="10" t="str">
        <f>IF($AK682="","",IF(OR($V682&lt;2.7,$V682&gt;90),"Age OOR",EXP(LN(CQ682)+1.6449*VLOOKUP(CQ$14&amp;"-rse-"&amp;$P682,Equations!$G:$I,3,0))))</f>
        <v/>
      </c>
      <c r="CT682" s="10" t="str">
        <f t="shared" si="274"/>
        <v/>
      </c>
      <c r="CU682" s="10" t="str">
        <f>IF($AK682="","",IF(OR($V682&lt;2.7,$V682&gt;90),"Age OOR",(LN($AK682)-LN(CQ682))/VLOOKUP(CQ$14&amp;"-rse-"&amp;$P682,Equations!$G:$I,3,0)))</f>
        <v/>
      </c>
      <c r="CV682" s="47"/>
    </row>
    <row r="683" spans="5:100" x14ac:dyDescent="0.2">
      <c r="E683" s="23" t="str">
        <f t="shared" si="250"/>
        <v>Age out of range</v>
      </c>
      <c r="F683" s="23" t="str">
        <f t="shared" si="251"/>
        <v>Age out of range</v>
      </c>
      <c r="G683" s="23" t="str">
        <f t="shared" si="252"/>
        <v>Age out of range</v>
      </c>
      <c r="H683" s="23" t="str">
        <f t="shared" si="253"/>
        <v>Age out of range</v>
      </c>
      <c r="I683" s="23" t="str">
        <f t="shared" si="254"/>
        <v>Age out of range</v>
      </c>
      <c r="J683" s="23" t="str">
        <f t="shared" si="255"/>
        <v>Age out of range</v>
      </c>
      <c r="K683" s="23" t="str">
        <f t="shared" si="256"/>
        <v>Age out of range</v>
      </c>
      <c r="L683" s="23" t="str">
        <f t="shared" si="257"/>
        <v>Age out of range</v>
      </c>
      <c r="M683" s="23" t="str">
        <f t="shared" si="258"/>
        <v>Age out of range</v>
      </c>
      <c r="N683" s="23" t="str">
        <f t="shared" si="259"/>
        <v>Age out of range</v>
      </c>
      <c r="O683" s="23" t="str">
        <f t="shared" si="260"/>
        <v>Age out of range</v>
      </c>
      <c r="P683" s="23" t="str">
        <f t="shared" si="261"/>
        <v>Age out of range</v>
      </c>
      <c r="Q683" s="23" t="e">
        <f t="shared" si="262"/>
        <v>#DIV/0!</v>
      </c>
      <c r="R683" s="17"/>
      <c r="S683" s="23">
        <v>667</v>
      </c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7"/>
      <c r="AM683" s="47"/>
      <c r="AN683" s="10" t="str">
        <f>IF($Z683="","",IF(OR($V683&lt;2.7,$V683&gt;90),"Age OOR",VLOOKUP(AN$14&amp;"-int-"&amp;$E683,Equations!$G:$I,3,0)+VLOOKUP(AN$14&amp;"-sexo-"&amp;$E683,Equations!$G:$I,3,0)*$U683+VLOOKUP(AN$14&amp;"-edad-"&amp;$E683,Equations!$G:$I,3,0)*$V683+VLOOKUP(AN$14&amp;"-est-"&amp;$E683,Equations!$G:$I,3,0)*(1/$W683)+VLOOKUP(AN$14&amp;"-imc-"&amp;$E683,Equations!$G:$I,3,0)*(1/$Q683)))</f>
        <v/>
      </c>
      <c r="AO683" s="10" t="str">
        <f>IF($Z683="","",IF(OR($V683&lt;2.7,$V683&gt;90),"Age OOR",AN683-1.6449*VLOOKUP(AN$14&amp;"-rse-"&amp;$E683,Equations!$G:$I,3,0)))</f>
        <v/>
      </c>
      <c r="AP683" s="10" t="str">
        <f>IF($Z683="","",IF(OR($V683&lt;2.7,$V683&gt;90),"Age OOR",AN683+1.6449*VLOOKUP(AN$14&amp;"-rse-"&amp;$E683,Equations!$G:$I,3,0)))</f>
        <v/>
      </c>
      <c r="AQ683" s="10" t="str">
        <f t="shared" si="263"/>
        <v/>
      </c>
      <c r="AR683" s="10" t="str">
        <f>IF($Z683="","",IF(OR($V683&lt;2.7,$V683&gt;90),"Age OOR",($Z683-AN683)/VLOOKUP(AN$14&amp;"-rse-"&amp;$E683,Equations!$G:$I,3,0)))</f>
        <v/>
      </c>
      <c r="AS683" s="10" t="str">
        <f>IF($AA683="","",IF(OR($V683&lt;2.7,$V683&gt;90),"Age OOR",VLOOKUP(AS$14&amp;"-int-"&amp;$F683,Equations!$G:$I,3,0)+VLOOKUP(AS$14&amp;"-sexo-"&amp;$F683,Equations!$G:$I,3,0)*$U683+VLOOKUP(AS$14&amp;"-edad-"&amp;$F683,Equations!$G:$I,3,0)*$V683+VLOOKUP(AS$14&amp;"-est-"&amp;$F683,Equations!$G:$I,3,0)*(1/$W683)+VLOOKUP(AS$14&amp;"-imc-"&amp;$F683,Equations!$G:$I,3,0)*(1/$Q683)))</f>
        <v/>
      </c>
      <c r="AT683" s="10" t="str">
        <f>IF($AA683="","",IF(OR($V683&lt;2.7,$V683&gt;90),"Age OOR",AS683-1.6449*VLOOKUP(AS$14&amp;"-rse-"&amp;$F683,Equations!$G:$I,3,0)))</f>
        <v/>
      </c>
      <c r="AU683" s="10" t="str">
        <f>IF($AA683="","",IF(OR($V683&lt;2.7,$V683&gt;90),"Age OOR",AS683+1.6449*VLOOKUP(AS$14&amp;"-rse-"&amp;$F683,Equations!$G:$I,3,0)))</f>
        <v/>
      </c>
      <c r="AV683" s="10" t="str">
        <f t="shared" si="264"/>
        <v/>
      </c>
      <c r="AW683" s="10" t="str">
        <f>IF($AA683="","",IF(OR($V683&lt;2.7,$V683&gt;90),"Age OOR",($AA683-AS683)/VLOOKUP(AS$14&amp;"-rse-"&amp;$F683,Equations!$G:$I,3,0)))</f>
        <v/>
      </c>
      <c r="AX683" s="10" t="str">
        <f>IF($AB683="","",IF(OR($V683&lt;2.7,$V683&gt;90),"Age OOR",VLOOKUP(AX$14&amp;"-int-"&amp;$G683,Equations!$G:$I,3,0)+VLOOKUP(AX$14&amp;"-sexo-"&amp;$G683,Equations!$G:$I,3,0)*$U683+VLOOKUP(AX$14&amp;"-edad-"&amp;$G683,Equations!$G:$I,3,0)*$V683+VLOOKUP(AX$14&amp;"-est-"&amp;$G683,Equations!$G:$I,3,0)*(1/$W683)+VLOOKUP(AX$14&amp;"-imc-"&amp;$G683,Equations!$G:$I,3,0)*(1/$Q683)))</f>
        <v/>
      </c>
      <c r="AY683" s="10" t="str">
        <f>IF($AB683="","",IF(OR($V683&lt;2.7,$V683&gt;90),"Age OOR",AX683-1.6449*VLOOKUP(AX$14&amp;"-rse-"&amp;$G683,Equations!$G:$I,3,0)))</f>
        <v/>
      </c>
      <c r="AZ683" s="10" t="str">
        <f>IF($AB683="","",IF(OR($V683&lt;2.7,$V683&gt;90),"Age OOR",AX683+1.6449*VLOOKUP(AX$14&amp;"-rse-"&amp;$G683,Equations!$G:$I,3,0)))</f>
        <v/>
      </c>
      <c r="BA683" s="10" t="str">
        <f t="shared" si="265"/>
        <v/>
      </c>
      <c r="BB683" s="10" t="str">
        <f>IF($AB683="","",IF(OR($V683&lt;2.7,$V683&gt;90),"Age OOR",($AB683-AX683)/VLOOKUP(AX$14&amp;"-rse-"&amp;$G683,Equations!$G:$I,3,0)))</f>
        <v/>
      </c>
      <c r="BC683" s="10" t="str">
        <f>IF($AC683="","",IF(OR($V683&lt;2.7,$V683&gt;90),"Age OOR",VLOOKUP(BC$14&amp;"-int-"&amp;$H683,Equations!$G:$I,3,0)+VLOOKUP(BC$14&amp;"-sexo-"&amp;$H683,Equations!$G:$I,3,0)*$U683+VLOOKUP(BC$14&amp;"-edad-"&amp;$H683,Equations!$G:$I,3,0)*$V683+VLOOKUP(BC$14&amp;"-est-"&amp;$H683,Equations!$G:$I,3,0)*(1/$W683)+VLOOKUP(BC$14&amp;"-imc-"&amp;$H683,Equations!$G:$I,3,0)*(1/$Q683)))</f>
        <v/>
      </c>
      <c r="BD683" s="10" t="str">
        <f>IF($AC683="","",IF(OR($V683&lt;2.7,$V683&gt;90),"Age OOR",BC683-1.6449*VLOOKUP(BC$14&amp;"-rse-"&amp;$H683,Equations!$G:$I,3,0)))</f>
        <v/>
      </c>
      <c r="BE683" s="10" t="str">
        <f>IF($AC683="","",IF(OR($V683&lt;2.7,$V683&gt;90),"Age OOR",BC683+1.6449*VLOOKUP(BC$14&amp;"-rse-"&amp;$H683,Equations!$G:$I,3,0)))</f>
        <v/>
      </c>
      <c r="BF683" s="10" t="str">
        <f t="shared" si="266"/>
        <v/>
      </c>
      <c r="BG683" s="10" t="str">
        <f>IF($AC683="","",IF(OR($V683&lt;2.7,$V683&gt;90),"Age OOR",($AC683-BC683)/VLOOKUP(BC$14&amp;"-rse-"&amp;$H683,Equations!$G:$I,3,0)))</f>
        <v/>
      </c>
      <c r="BH683" s="10" t="str">
        <f>IF($AD683="","",IF(OR($V683&lt;2.7,$V683&gt;90),"Age OOR",VLOOKUP(BH$14&amp;"-int-"&amp;$I683,Equations!$G:$I,3,0)+VLOOKUP(BH$14&amp;"-sexo-"&amp;$I683,Equations!$G:$I,3,0)*$U683+VLOOKUP(BH$14&amp;"-edad-"&amp;$I683,Equations!$G:$I,3,0)*$V683+VLOOKUP(BH$14&amp;"-est-"&amp;$I683,Equations!$G:$I,3,0)*(1/$W683)+VLOOKUP(BH$14&amp;"-imc-"&amp;$I683,Equations!$G:$I,3,0)*(1/$Q683)))</f>
        <v/>
      </c>
      <c r="BI683" s="10" t="str">
        <f>IF($AD683="","",IF(OR($V683&lt;2.7,$V683&gt;90),"Age OOR",BH683-1.6449*VLOOKUP(BH$14&amp;"-rse-"&amp;$I683,Equations!$G:$I,3,0)))</f>
        <v/>
      </c>
      <c r="BJ683" s="10" t="str">
        <f>IF($AD683="","",IF(OR($V683&lt;2.7,$V683&gt;90),"Age OOR",BH683+1.6449*VLOOKUP(BH$14&amp;"-rse-"&amp;$I683,Equations!$G:$I,3,0)))</f>
        <v/>
      </c>
      <c r="BK683" s="10" t="str">
        <f t="shared" si="267"/>
        <v/>
      </c>
      <c r="BL683" s="10" t="str">
        <f>IF($AD683="","",IF(OR($V683&lt;2.7,$V683&gt;90),"Age OOR",($AD683-BH683)/VLOOKUP(BH$14&amp;"-rse-"&amp;$I683,Equations!$G:$I,3,0)))</f>
        <v/>
      </c>
      <c r="BM683" s="10" t="str">
        <f>IF($AE683="","",IF(OR($V683&lt;2.7,$V683&gt;90),"Age OOR",VLOOKUP(BM$14&amp;"-int-"&amp;$J683,Equations!$G:$I,3,0)+VLOOKUP(BM$14&amp;"-sexo-"&amp;$J683,Equations!$G:$I,3,0)*$U683+VLOOKUP(BM$14&amp;"-edad-"&amp;$J683,Equations!$G:$I,3,0)*$V683+VLOOKUP(BM$14&amp;"-est-"&amp;$J683,Equations!$G:$I,3,0)*(1/$W683)+VLOOKUP(BM$14&amp;"-imc-"&amp;$J683,Equations!$G:$I,3,0)*(1/$Q683)))</f>
        <v/>
      </c>
      <c r="BN683" s="10" t="str">
        <f>IF($AE683="","",IF(OR($V683&lt;2.7,$V683&gt;90),"Age OOR",BM683-1.6449*VLOOKUP(BM$14&amp;"-rse-"&amp;$J683,Equations!$G:$I,3,0)))</f>
        <v/>
      </c>
      <c r="BO683" s="10" t="str">
        <f>IF($AE683="","",IF(OR($V683&lt;2.7,$V683&gt;90),"Age OOR",BM683+1.6449*VLOOKUP(BM$14&amp;"-rse-"&amp;$J683,Equations!$G:$I,3,0)))</f>
        <v/>
      </c>
      <c r="BP683" s="10" t="str">
        <f t="shared" si="268"/>
        <v/>
      </c>
      <c r="BQ683" s="10" t="str">
        <f>IF($AE683="","",IF(OR($V683&lt;2.7,$V683&gt;90),"Age OOR",($AE683-BM683)/VLOOKUP(BM$14&amp;"-rse-"&amp;$J683,Equations!$G:$I,3,0)))</f>
        <v/>
      </c>
      <c r="BR683" s="10" t="str">
        <f>IF($AF683="","",IF(OR($V683&lt;2.7,$V683&gt;90),"Age OOR",VLOOKUP(BR$14&amp;"-int-"&amp;$K683,Equations!$G:$I,3,0)+VLOOKUP(BR$14&amp;"-sexo-"&amp;$K683,Equations!$G:$I,3,0)*$U683+VLOOKUP(BR$14&amp;"-edad-"&amp;$K683,Equations!$G:$I,3,0)*$V683+VLOOKUP(BR$14&amp;"-est-"&amp;$K683,Equations!$G:$I,3,0)*(1/$W683)+VLOOKUP(BR$14&amp;"-imc-"&amp;$K683,Equations!$G:$I,3,0)*(1/$Q683)))</f>
        <v/>
      </c>
      <c r="BS683" s="10" t="str">
        <f>IF($AF683="","",IF(OR($V683&lt;2.7,$V683&gt;90),"Age OOR",BR683-1.6449*VLOOKUP(BR$14&amp;"-rse-"&amp;$K683,Equations!$G:$I,3,0)))</f>
        <v/>
      </c>
      <c r="BT683" s="10" t="str">
        <f>IF($AF683="","",IF(OR($V683&lt;2.7,$V683&gt;90),"Age OOR",BR683+1.6449*VLOOKUP(BR$14&amp;"-rse-"&amp;$K683,Equations!$G:$I,3,0)))</f>
        <v/>
      </c>
      <c r="BU683" s="10" t="str">
        <f t="shared" si="269"/>
        <v/>
      </c>
      <c r="BV683" s="10" t="str">
        <f>IF($AF683="","",IF(OR($V683&lt;2.7,$V683&gt;90),"Age OOR",($AF683-BR683)/VLOOKUP(BR$14&amp;"-rse-"&amp;$K683,Equations!$G:$I,3,0)))</f>
        <v/>
      </c>
      <c r="BW683" s="10" t="str">
        <f>IF($AG683="","",IF(OR($V683&lt;2.7,$V683&gt;90),"Age OOR",VLOOKUP(BW$14&amp;"-int-"&amp;$L683,Equations!$G:$I,3,0)+VLOOKUP(BW$14&amp;"-sexo-"&amp;$L683,Equations!$G:$I,3,0)*$U683+VLOOKUP(BW$14&amp;"-edad-"&amp;$L683,Equations!$G:$I,3,0)*$V683+VLOOKUP(BW$14&amp;"-est-"&amp;$L683,Equations!$G:$I,3,0)*(1/$W683)+VLOOKUP(BW$14&amp;"-imc-"&amp;$L683,Equations!$G:$I,3,0)*(1/$Q683)))</f>
        <v/>
      </c>
      <c r="BX683" s="10" t="str">
        <f>IF($AG683="","",IF(OR($V683&lt;2.7,$V683&gt;90),"Age OOR",BW683-1.6449*VLOOKUP(BW$14&amp;"-rse-"&amp;$L683,Equations!$G:$I,3,0)))</f>
        <v/>
      </c>
      <c r="BY683" s="10" t="str">
        <f>IF($AG683="","",IF(OR($V683&lt;2.7,$V683&gt;90),"Age OOR",BW683+1.6449*VLOOKUP(BW$14&amp;"-rse-"&amp;$L683,Equations!$G:$I,3,0)))</f>
        <v/>
      </c>
      <c r="BZ683" s="10" t="str">
        <f t="shared" si="270"/>
        <v/>
      </c>
      <c r="CA683" s="10" t="str">
        <f>IF($AG683="","",IF(OR($V683&lt;2.7,$V683&gt;90),"Age OOR",($AG683-BW683)/VLOOKUP(BW$14&amp;"-rse-"&amp;$L683,Equations!$G:$I,3,0)))</f>
        <v/>
      </c>
      <c r="CB683" s="10" t="str">
        <f>IF($AH683="","",IF(OR($V683&lt;2.7,$V683&gt;90),"Age OOR",VLOOKUP(CB$14&amp;"-int-"&amp;$M683,Equations!$G:$I,3,0)+VLOOKUP(CB$14&amp;"-sexo-"&amp;$M683,Equations!$G:$I,3,0)*$U683+VLOOKUP(CB$14&amp;"-edad-"&amp;$M683,Equations!$G:$I,3,0)*$V683+VLOOKUP(CB$14&amp;"-est-"&amp;$M683,Equations!$G:$I,3,0)*(1/$W683)+VLOOKUP(CB$14&amp;"-imc-"&amp;$M683,Equations!$G:$I,3,0)*(1/$Q683)))</f>
        <v/>
      </c>
      <c r="CC683" s="10" t="str">
        <f>IF($AH683="","",IF(OR($V683&lt;2.7,$V683&gt;90),"Age OOR",CB683-1.6449*VLOOKUP(CB$14&amp;"-rse-"&amp;$M683,Equations!$G:$I,3,0)))</f>
        <v/>
      </c>
      <c r="CD683" s="10" t="str">
        <f>IF($AH683="","",IF(OR($V683&lt;2.7,$V683&gt;90),"Age OOR",CB683+1.6449*VLOOKUP(CB$14&amp;"-rse-"&amp;$M683,Equations!$G:$I,3,0)))</f>
        <v/>
      </c>
      <c r="CE683" s="10" t="str">
        <f t="shared" si="271"/>
        <v/>
      </c>
      <c r="CF683" s="10" t="str">
        <f>IF($AH683="","",IF(OR($V683&lt;2.7,$V683&gt;90),"Age OOR",($AH683-CB683)/VLOOKUP(CB$14&amp;"-rse-"&amp;$M683,Equations!$G:$I,3,0)))</f>
        <v/>
      </c>
      <c r="CG683" s="10" t="str">
        <f>IF($AI683="","",IF(OR($V683&lt;2.7,$V683&gt;90),"Age OOR",VLOOKUP(CG$14&amp;"-int-"&amp;$N683,Equations!$G:$I,3,0)+VLOOKUP(CG$14&amp;"-sexo-"&amp;$N683,Equations!$G:$I,3,0)*$U683+VLOOKUP(CG$14&amp;"-edad-"&amp;$N683,Equations!$G:$I,3,0)*$V683+VLOOKUP(CG$14&amp;"-est-"&amp;$N683,Equations!$G:$I,3,0)*(1/$W683)+VLOOKUP(CG$14&amp;"-imc-"&amp;$N683,Equations!$G:$I,3,0)*(1/$Q683)))</f>
        <v/>
      </c>
      <c r="CH683" s="10" t="str">
        <f>IF($AI683="","",IF(OR($V683&lt;2.7,$V683&gt;90),"Age OOR",CG683-1.6449*VLOOKUP(CG$14&amp;"-rse-"&amp;$N683,Equations!$G:$I,3,0)))</f>
        <v/>
      </c>
      <c r="CI683" s="10" t="str">
        <f>IF($AI683="","",IF(OR($V683&lt;2.7,$V683&gt;90),"Age OOR",CG683+1.6449*VLOOKUP(CG$14&amp;"-rse-"&amp;$N683,Equations!$G:$I,3,0)))</f>
        <v/>
      </c>
      <c r="CJ683" s="10" t="str">
        <f t="shared" si="272"/>
        <v/>
      </c>
      <c r="CK683" s="10" t="str">
        <f>IF($AI683="","",IF(OR($V683&lt;2.7,$V683&gt;90),"Age OOR",($AI683-CG683)/VLOOKUP(CG$14&amp;"-rse-"&amp;$N683,Equations!$G:$I,3,0)))</f>
        <v/>
      </c>
      <c r="CL683" s="10" t="str">
        <f>IF($AJ683="","",IF(OR($V683&lt;2.7,$V683&gt;90),"Age OOR",VLOOKUP(CL$14&amp;"-int-"&amp;$O683,Equations!$G:$I,3,0)+VLOOKUP(CL$14&amp;"-sexo-"&amp;$O683,Equations!$G:$I,3,0)*$U683+VLOOKUP(CL$14&amp;"-edad-"&amp;$O683,Equations!$G:$I,3,0)*$V683+VLOOKUP(CL$14&amp;"-est-"&amp;$O683,Equations!$G:$I,3,0)*(1/$W683)+VLOOKUP(CL$14&amp;"-imc-"&amp;$O683,Equations!$G:$I,3,0)*(1/$Q683)))</f>
        <v/>
      </c>
      <c r="CM683" s="10" t="str">
        <f>IF($AJ683="","",IF(OR($V683&lt;2.7,$V683&gt;90),"Age OOR",CL683-1.6449*VLOOKUP(CL$14&amp;"-rse-"&amp;$O683,Equations!$G:$I,3,0)))</f>
        <v/>
      </c>
      <c r="CN683" s="10" t="str">
        <f>IF($AJ683="","",IF(OR($V683&lt;2.7,$V683&gt;90),"Age OOR",CL683+1.6449*VLOOKUP(CL$14&amp;"-rse-"&amp;$O683,Equations!$G:$I,3,0)))</f>
        <v/>
      </c>
      <c r="CO683" s="10" t="str">
        <f t="shared" si="273"/>
        <v/>
      </c>
      <c r="CP683" s="10" t="str">
        <f>IF($AJ683="","",IF(OR($V683&lt;2.7,$V683&gt;90),"Age OOR",($AJ683-CL683)/VLOOKUP(CL$14&amp;"-rse-"&amp;$O683,Equations!$G:$I,3,0)))</f>
        <v/>
      </c>
      <c r="CQ683" s="10" t="str">
        <f>IF($AK683="","",IF(OR($V683&lt;2.7,$V683&gt;90),"Age OOR",EXP(VLOOKUP(CQ$14&amp;"-int-"&amp;$P683,Equations!$G:$I,3,0)+VLOOKUP(CQ$14&amp;"-sexo-"&amp;$P683,Equations!$G:$I,3,0)*$U683+VLOOKUP(CQ$14&amp;"-edad-"&amp;$P683,Equations!$G:$I,3,0)*$V683+VLOOKUP(CQ$14&amp;"-est-"&amp;$P683,Equations!$G:$I,3,0)*(1/$W683)+VLOOKUP(CQ$14&amp;"-imc-"&amp;$P683,Equations!$G:$I,3,0)*(1/$Q683))))</f>
        <v/>
      </c>
      <c r="CR683" s="10" t="str">
        <f>IF($AK683="","",IF(OR($V683&lt;2.7,$V683&gt;90),"Age OOR",EXP(LN(CQ683)-1.6449*VLOOKUP(CQ$14&amp;"-rse-"&amp;$P683,Equations!$G:$I,3,0))))</f>
        <v/>
      </c>
      <c r="CS683" s="10" t="str">
        <f>IF($AK683="","",IF(OR($V683&lt;2.7,$V683&gt;90),"Age OOR",EXP(LN(CQ683)+1.6449*VLOOKUP(CQ$14&amp;"-rse-"&amp;$P683,Equations!$G:$I,3,0))))</f>
        <v/>
      </c>
      <c r="CT683" s="10" t="str">
        <f t="shared" si="274"/>
        <v/>
      </c>
      <c r="CU683" s="10" t="str">
        <f>IF($AK683="","",IF(OR($V683&lt;2.7,$V683&gt;90),"Age OOR",(LN($AK683)-LN(CQ683))/VLOOKUP(CQ$14&amp;"-rse-"&amp;$P683,Equations!$G:$I,3,0)))</f>
        <v/>
      </c>
      <c r="CV683" s="47"/>
    </row>
    <row r="684" spans="5:100" x14ac:dyDescent="0.2">
      <c r="E684" s="23" t="str">
        <f t="shared" si="250"/>
        <v>Age out of range</v>
      </c>
      <c r="F684" s="23" t="str">
        <f t="shared" si="251"/>
        <v>Age out of range</v>
      </c>
      <c r="G684" s="23" t="str">
        <f t="shared" si="252"/>
        <v>Age out of range</v>
      </c>
      <c r="H684" s="23" t="str">
        <f t="shared" si="253"/>
        <v>Age out of range</v>
      </c>
      <c r="I684" s="23" t="str">
        <f t="shared" si="254"/>
        <v>Age out of range</v>
      </c>
      <c r="J684" s="23" t="str">
        <f t="shared" si="255"/>
        <v>Age out of range</v>
      </c>
      <c r="K684" s="23" t="str">
        <f t="shared" si="256"/>
        <v>Age out of range</v>
      </c>
      <c r="L684" s="23" t="str">
        <f t="shared" si="257"/>
        <v>Age out of range</v>
      </c>
      <c r="M684" s="23" t="str">
        <f t="shared" si="258"/>
        <v>Age out of range</v>
      </c>
      <c r="N684" s="23" t="str">
        <f t="shared" si="259"/>
        <v>Age out of range</v>
      </c>
      <c r="O684" s="23" t="str">
        <f t="shared" si="260"/>
        <v>Age out of range</v>
      </c>
      <c r="P684" s="23" t="str">
        <f t="shared" si="261"/>
        <v>Age out of range</v>
      </c>
      <c r="Q684" s="23" t="e">
        <f t="shared" si="262"/>
        <v>#DIV/0!</v>
      </c>
      <c r="R684" s="17"/>
      <c r="S684" s="23">
        <v>668</v>
      </c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7"/>
      <c r="AM684" s="47"/>
      <c r="AN684" s="10" t="str">
        <f>IF($Z684="","",IF(OR($V684&lt;2.7,$V684&gt;90),"Age OOR",VLOOKUP(AN$14&amp;"-int-"&amp;$E684,Equations!$G:$I,3,0)+VLOOKUP(AN$14&amp;"-sexo-"&amp;$E684,Equations!$G:$I,3,0)*$U684+VLOOKUP(AN$14&amp;"-edad-"&amp;$E684,Equations!$G:$I,3,0)*$V684+VLOOKUP(AN$14&amp;"-est-"&amp;$E684,Equations!$G:$I,3,0)*(1/$W684)+VLOOKUP(AN$14&amp;"-imc-"&amp;$E684,Equations!$G:$I,3,0)*(1/$Q684)))</f>
        <v/>
      </c>
      <c r="AO684" s="10" t="str">
        <f>IF($Z684="","",IF(OR($V684&lt;2.7,$V684&gt;90),"Age OOR",AN684-1.6449*VLOOKUP(AN$14&amp;"-rse-"&amp;$E684,Equations!$G:$I,3,0)))</f>
        <v/>
      </c>
      <c r="AP684" s="10" t="str">
        <f>IF($Z684="","",IF(OR($V684&lt;2.7,$V684&gt;90),"Age OOR",AN684+1.6449*VLOOKUP(AN$14&amp;"-rse-"&amp;$E684,Equations!$G:$I,3,0)))</f>
        <v/>
      </c>
      <c r="AQ684" s="10" t="str">
        <f t="shared" si="263"/>
        <v/>
      </c>
      <c r="AR684" s="10" t="str">
        <f>IF($Z684="","",IF(OR($V684&lt;2.7,$V684&gt;90),"Age OOR",($Z684-AN684)/VLOOKUP(AN$14&amp;"-rse-"&amp;$E684,Equations!$G:$I,3,0)))</f>
        <v/>
      </c>
      <c r="AS684" s="10" t="str">
        <f>IF($AA684="","",IF(OR($V684&lt;2.7,$V684&gt;90),"Age OOR",VLOOKUP(AS$14&amp;"-int-"&amp;$F684,Equations!$G:$I,3,0)+VLOOKUP(AS$14&amp;"-sexo-"&amp;$F684,Equations!$G:$I,3,0)*$U684+VLOOKUP(AS$14&amp;"-edad-"&amp;$F684,Equations!$G:$I,3,0)*$V684+VLOOKUP(AS$14&amp;"-est-"&amp;$F684,Equations!$G:$I,3,0)*(1/$W684)+VLOOKUP(AS$14&amp;"-imc-"&amp;$F684,Equations!$G:$I,3,0)*(1/$Q684)))</f>
        <v/>
      </c>
      <c r="AT684" s="10" t="str">
        <f>IF($AA684="","",IF(OR($V684&lt;2.7,$V684&gt;90),"Age OOR",AS684-1.6449*VLOOKUP(AS$14&amp;"-rse-"&amp;$F684,Equations!$G:$I,3,0)))</f>
        <v/>
      </c>
      <c r="AU684" s="10" t="str">
        <f>IF($AA684="","",IF(OR($V684&lt;2.7,$V684&gt;90),"Age OOR",AS684+1.6449*VLOOKUP(AS$14&amp;"-rse-"&amp;$F684,Equations!$G:$I,3,0)))</f>
        <v/>
      </c>
      <c r="AV684" s="10" t="str">
        <f t="shared" si="264"/>
        <v/>
      </c>
      <c r="AW684" s="10" t="str">
        <f>IF($AA684="","",IF(OR($V684&lt;2.7,$V684&gt;90),"Age OOR",($AA684-AS684)/VLOOKUP(AS$14&amp;"-rse-"&amp;$F684,Equations!$G:$I,3,0)))</f>
        <v/>
      </c>
      <c r="AX684" s="10" t="str">
        <f>IF($AB684="","",IF(OR($V684&lt;2.7,$V684&gt;90),"Age OOR",VLOOKUP(AX$14&amp;"-int-"&amp;$G684,Equations!$G:$I,3,0)+VLOOKUP(AX$14&amp;"-sexo-"&amp;$G684,Equations!$G:$I,3,0)*$U684+VLOOKUP(AX$14&amp;"-edad-"&amp;$G684,Equations!$G:$I,3,0)*$V684+VLOOKUP(AX$14&amp;"-est-"&amp;$G684,Equations!$G:$I,3,0)*(1/$W684)+VLOOKUP(AX$14&amp;"-imc-"&amp;$G684,Equations!$G:$I,3,0)*(1/$Q684)))</f>
        <v/>
      </c>
      <c r="AY684" s="10" t="str">
        <f>IF($AB684="","",IF(OR($V684&lt;2.7,$V684&gt;90),"Age OOR",AX684-1.6449*VLOOKUP(AX$14&amp;"-rse-"&amp;$G684,Equations!$G:$I,3,0)))</f>
        <v/>
      </c>
      <c r="AZ684" s="10" t="str">
        <f>IF($AB684="","",IF(OR($V684&lt;2.7,$V684&gt;90),"Age OOR",AX684+1.6449*VLOOKUP(AX$14&amp;"-rse-"&amp;$G684,Equations!$G:$I,3,0)))</f>
        <v/>
      </c>
      <c r="BA684" s="10" t="str">
        <f t="shared" si="265"/>
        <v/>
      </c>
      <c r="BB684" s="10" t="str">
        <f>IF($AB684="","",IF(OR($V684&lt;2.7,$V684&gt;90),"Age OOR",($AB684-AX684)/VLOOKUP(AX$14&amp;"-rse-"&amp;$G684,Equations!$G:$I,3,0)))</f>
        <v/>
      </c>
      <c r="BC684" s="10" t="str">
        <f>IF($AC684="","",IF(OR($V684&lt;2.7,$V684&gt;90),"Age OOR",VLOOKUP(BC$14&amp;"-int-"&amp;$H684,Equations!$G:$I,3,0)+VLOOKUP(BC$14&amp;"-sexo-"&amp;$H684,Equations!$G:$I,3,0)*$U684+VLOOKUP(BC$14&amp;"-edad-"&amp;$H684,Equations!$G:$I,3,0)*$V684+VLOOKUP(BC$14&amp;"-est-"&amp;$H684,Equations!$G:$I,3,0)*(1/$W684)+VLOOKUP(BC$14&amp;"-imc-"&amp;$H684,Equations!$G:$I,3,0)*(1/$Q684)))</f>
        <v/>
      </c>
      <c r="BD684" s="10" t="str">
        <f>IF($AC684="","",IF(OR($V684&lt;2.7,$V684&gt;90),"Age OOR",BC684-1.6449*VLOOKUP(BC$14&amp;"-rse-"&amp;$H684,Equations!$G:$I,3,0)))</f>
        <v/>
      </c>
      <c r="BE684" s="10" t="str">
        <f>IF($AC684="","",IF(OR($V684&lt;2.7,$V684&gt;90),"Age OOR",BC684+1.6449*VLOOKUP(BC$14&amp;"-rse-"&amp;$H684,Equations!$G:$I,3,0)))</f>
        <v/>
      </c>
      <c r="BF684" s="10" t="str">
        <f t="shared" si="266"/>
        <v/>
      </c>
      <c r="BG684" s="10" t="str">
        <f>IF($AC684="","",IF(OR($V684&lt;2.7,$V684&gt;90),"Age OOR",($AC684-BC684)/VLOOKUP(BC$14&amp;"-rse-"&amp;$H684,Equations!$G:$I,3,0)))</f>
        <v/>
      </c>
      <c r="BH684" s="10" t="str">
        <f>IF($AD684="","",IF(OR($V684&lt;2.7,$V684&gt;90),"Age OOR",VLOOKUP(BH$14&amp;"-int-"&amp;$I684,Equations!$G:$I,3,0)+VLOOKUP(BH$14&amp;"-sexo-"&amp;$I684,Equations!$G:$I,3,0)*$U684+VLOOKUP(BH$14&amp;"-edad-"&amp;$I684,Equations!$G:$I,3,0)*$V684+VLOOKUP(BH$14&amp;"-est-"&amp;$I684,Equations!$G:$I,3,0)*(1/$W684)+VLOOKUP(BH$14&amp;"-imc-"&amp;$I684,Equations!$G:$I,3,0)*(1/$Q684)))</f>
        <v/>
      </c>
      <c r="BI684" s="10" t="str">
        <f>IF($AD684="","",IF(OR($V684&lt;2.7,$V684&gt;90),"Age OOR",BH684-1.6449*VLOOKUP(BH$14&amp;"-rse-"&amp;$I684,Equations!$G:$I,3,0)))</f>
        <v/>
      </c>
      <c r="BJ684" s="10" t="str">
        <f>IF($AD684="","",IF(OR($V684&lt;2.7,$V684&gt;90),"Age OOR",BH684+1.6449*VLOOKUP(BH$14&amp;"-rse-"&amp;$I684,Equations!$G:$I,3,0)))</f>
        <v/>
      </c>
      <c r="BK684" s="10" t="str">
        <f t="shared" si="267"/>
        <v/>
      </c>
      <c r="BL684" s="10" t="str">
        <f>IF($AD684="","",IF(OR($V684&lt;2.7,$V684&gt;90),"Age OOR",($AD684-BH684)/VLOOKUP(BH$14&amp;"-rse-"&amp;$I684,Equations!$G:$I,3,0)))</f>
        <v/>
      </c>
      <c r="BM684" s="10" t="str">
        <f>IF($AE684="","",IF(OR($V684&lt;2.7,$V684&gt;90),"Age OOR",VLOOKUP(BM$14&amp;"-int-"&amp;$J684,Equations!$G:$I,3,0)+VLOOKUP(BM$14&amp;"-sexo-"&amp;$J684,Equations!$G:$I,3,0)*$U684+VLOOKUP(BM$14&amp;"-edad-"&amp;$J684,Equations!$G:$I,3,0)*$V684+VLOOKUP(BM$14&amp;"-est-"&amp;$J684,Equations!$G:$I,3,0)*(1/$W684)+VLOOKUP(BM$14&amp;"-imc-"&amp;$J684,Equations!$G:$I,3,0)*(1/$Q684)))</f>
        <v/>
      </c>
      <c r="BN684" s="10" t="str">
        <f>IF($AE684="","",IF(OR($V684&lt;2.7,$V684&gt;90),"Age OOR",BM684-1.6449*VLOOKUP(BM$14&amp;"-rse-"&amp;$J684,Equations!$G:$I,3,0)))</f>
        <v/>
      </c>
      <c r="BO684" s="10" t="str">
        <f>IF($AE684="","",IF(OR($V684&lt;2.7,$V684&gt;90),"Age OOR",BM684+1.6449*VLOOKUP(BM$14&amp;"-rse-"&amp;$J684,Equations!$G:$I,3,0)))</f>
        <v/>
      </c>
      <c r="BP684" s="10" t="str">
        <f t="shared" si="268"/>
        <v/>
      </c>
      <c r="BQ684" s="10" t="str">
        <f>IF($AE684="","",IF(OR($V684&lt;2.7,$V684&gt;90),"Age OOR",($AE684-BM684)/VLOOKUP(BM$14&amp;"-rse-"&amp;$J684,Equations!$G:$I,3,0)))</f>
        <v/>
      </c>
      <c r="BR684" s="10" t="str">
        <f>IF($AF684="","",IF(OR($V684&lt;2.7,$V684&gt;90),"Age OOR",VLOOKUP(BR$14&amp;"-int-"&amp;$K684,Equations!$G:$I,3,0)+VLOOKUP(BR$14&amp;"-sexo-"&amp;$K684,Equations!$G:$I,3,0)*$U684+VLOOKUP(BR$14&amp;"-edad-"&amp;$K684,Equations!$G:$I,3,0)*$V684+VLOOKUP(BR$14&amp;"-est-"&amp;$K684,Equations!$G:$I,3,0)*(1/$W684)+VLOOKUP(BR$14&amp;"-imc-"&amp;$K684,Equations!$G:$I,3,0)*(1/$Q684)))</f>
        <v/>
      </c>
      <c r="BS684" s="10" t="str">
        <f>IF($AF684="","",IF(OR($V684&lt;2.7,$V684&gt;90),"Age OOR",BR684-1.6449*VLOOKUP(BR$14&amp;"-rse-"&amp;$K684,Equations!$G:$I,3,0)))</f>
        <v/>
      </c>
      <c r="BT684" s="10" t="str">
        <f>IF($AF684="","",IF(OR($V684&lt;2.7,$V684&gt;90),"Age OOR",BR684+1.6449*VLOOKUP(BR$14&amp;"-rse-"&amp;$K684,Equations!$G:$I,3,0)))</f>
        <v/>
      </c>
      <c r="BU684" s="10" t="str">
        <f t="shared" si="269"/>
        <v/>
      </c>
      <c r="BV684" s="10" t="str">
        <f>IF($AF684="","",IF(OR($V684&lt;2.7,$V684&gt;90),"Age OOR",($AF684-BR684)/VLOOKUP(BR$14&amp;"-rse-"&amp;$K684,Equations!$G:$I,3,0)))</f>
        <v/>
      </c>
      <c r="BW684" s="10" t="str">
        <f>IF($AG684="","",IF(OR($V684&lt;2.7,$V684&gt;90),"Age OOR",VLOOKUP(BW$14&amp;"-int-"&amp;$L684,Equations!$G:$I,3,0)+VLOOKUP(BW$14&amp;"-sexo-"&amp;$L684,Equations!$G:$I,3,0)*$U684+VLOOKUP(BW$14&amp;"-edad-"&amp;$L684,Equations!$G:$I,3,0)*$V684+VLOOKUP(BW$14&amp;"-est-"&amp;$L684,Equations!$G:$I,3,0)*(1/$W684)+VLOOKUP(BW$14&amp;"-imc-"&amp;$L684,Equations!$G:$I,3,0)*(1/$Q684)))</f>
        <v/>
      </c>
      <c r="BX684" s="10" t="str">
        <f>IF($AG684="","",IF(OR($V684&lt;2.7,$V684&gt;90),"Age OOR",BW684-1.6449*VLOOKUP(BW$14&amp;"-rse-"&amp;$L684,Equations!$G:$I,3,0)))</f>
        <v/>
      </c>
      <c r="BY684" s="10" t="str">
        <f>IF($AG684="","",IF(OR($V684&lt;2.7,$V684&gt;90),"Age OOR",BW684+1.6449*VLOOKUP(BW$14&amp;"-rse-"&amp;$L684,Equations!$G:$I,3,0)))</f>
        <v/>
      </c>
      <c r="BZ684" s="10" t="str">
        <f t="shared" si="270"/>
        <v/>
      </c>
      <c r="CA684" s="10" t="str">
        <f>IF($AG684="","",IF(OR($V684&lt;2.7,$V684&gt;90),"Age OOR",($AG684-BW684)/VLOOKUP(BW$14&amp;"-rse-"&amp;$L684,Equations!$G:$I,3,0)))</f>
        <v/>
      </c>
      <c r="CB684" s="10" t="str">
        <f>IF($AH684="","",IF(OR($V684&lt;2.7,$V684&gt;90),"Age OOR",VLOOKUP(CB$14&amp;"-int-"&amp;$M684,Equations!$G:$I,3,0)+VLOOKUP(CB$14&amp;"-sexo-"&amp;$M684,Equations!$G:$I,3,0)*$U684+VLOOKUP(CB$14&amp;"-edad-"&amp;$M684,Equations!$G:$I,3,0)*$V684+VLOOKUP(CB$14&amp;"-est-"&amp;$M684,Equations!$G:$I,3,0)*(1/$W684)+VLOOKUP(CB$14&amp;"-imc-"&amp;$M684,Equations!$G:$I,3,0)*(1/$Q684)))</f>
        <v/>
      </c>
      <c r="CC684" s="10" t="str">
        <f>IF($AH684="","",IF(OR($V684&lt;2.7,$V684&gt;90),"Age OOR",CB684-1.6449*VLOOKUP(CB$14&amp;"-rse-"&amp;$M684,Equations!$G:$I,3,0)))</f>
        <v/>
      </c>
      <c r="CD684" s="10" t="str">
        <f>IF($AH684="","",IF(OR($V684&lt;2.7,$V684&gt;90),"Age OOR",CB684+1.6449*VLOOKUP(CB$14&amp;"-rse-"&amp;$M684,Equations!$G:$I,3,0)))</f>
        <v/>
      </c>
      <c r="CE684" s="10" t="str">
        <f t="shared" si="271"/>
        <v/>
      </c>
      <c r="CF684" s="10" t="str">
        <f>IF($AH684="","",IF(OR($V684&lt;2.7,$V684&gt;90),"Age OOR",($AH684-CB684)/VLOOKUP(CB$14&amp;"-rse-"&amp;$M684,Equations!$G:$I,3,0)))</f>
        <v/>
      </c>
      <c r="CG684" s="10" t="str">
        <f>IF($AI684="","",IF(OR($V684&lt;2.7,$V684&gt;90),"Age OOR",VLOOKUP(CG$14&amp;"-int-"&amp;$N684,Equations!$G:$I,3,0)+VLOOKUP(CG$14&amp;"-sexo-"&amp;$N684,Equations!$G:$I,3,0)*$U684+VLOOKUP(CG$14&amp;"-edad-"&amp;$N684,Equations!$G:$I,3,0)*$V684+VLOOKUP(CG$14&amp;"-est-"&amp;$N684,Equations!$G:$I,3,0)*(1/$W684)+VLOOKUP(CG$14&amp;"-imc-"&amp;$N684,Equations!$G:$I,3,0)*(1/$Q684)))</f>
        <v/>
      </c>
      <c r="CH684" s="10" t="str">
        <f>IF($AI684="","",IF(OR($V684&lt;2.7,$V684&gt;90),"Age OOR",CG684-1.6449*VLOOKUP(CG$14&amp;"-rse-"&amp;$N684,Equations!$G:$I,3,0)))</f>
        <v/>
      </c>
      <c r="CI684" s="10" t="str">
        <f>IF($AI684="","",IF(OR($V684&lt;2.7,$V684&gt;90),"Age OOR",CG684+1.6449*VLOOKUP(CG$14&amp;"-rse-"&amp;$N684,Equations!$G:$I,3,0)))</f>
        <v/>
      </c>
      <c r="CJ684" s="10" t="str">
        <f t="shared" si="272"/>
        <v/>
      </c>
      <c r="CK684" s="10" t="str">
        <f>IF($AI684="","",IF(OR($V684&lt;2.7,$V684&gt;90),"Age OOR",($AI684-CG684)/VLOOKUP(CG$14&amp;"-rse-"&amp;$N684,Equations!$G:$I,3,0)))</f>
        <v/>
      </c>
      <c r="CL684" s="10" t="str">
        <f>IF($AJ684="","",IF(OR($V684&lt;2.7,$V684&gt;90),"Age OOR",VLOOKUP(CL$14&amp;"-int-"&amp;$O684,Equations!$G:$I,3,0)+VLOOKUP(CL$14&amp;"-sexo-"&amp;$O684,Equations!$G:$I,3,0)*$U684+VLOOKUP(CL$14&amp;"-edad-"&amp;$O684,Equations!$G:$I,3,0)*$V684+VLOOKUP(CL$14&amp;"-est-"&amp;$O684,Equations!$G:$I,3,0)*(1/$W684)+VLOOKUP(CL$14&amp;"-imc-"&amp;$O684,Equations!$G:$I,3,0)*(1/$Q684)))</f>
        <v/>
      </c>
      <c r="CM684" s="10" t="str">
        <f>IF($AJ684="","",IF(OR($V684&lt;2.7,$V684&gt;90),"Age OOR",CL684-1.6449*VLOOKUP(CL$14&amp;"-rse-"&amp;$O684,Equations!$G:$I,3,0)))</f>
        <v/>
      </c>
      <c r="CN684" s="10" t="str">
        <f>IF($AJ684="","",IF(OR($V684&lt;2.7,$V684&gt;90),"Age OOR",CL684+1.6449*VLOOKUP(CL$14&amp;"-rse-"&amp;$O684,Equations!$G:$I,3,0)))</f>
        <v/>
      </c>
      <c r="CO684" s="10" t="str">
        <f t="shared" si="273"/>
        <v/>
      </c>
      <c r="CP684" s="10" t="str">
        <f>IF($AJ684="","",IF(OR($V684&lt;2.7,$V684&gt;90),"Age OOR",($AJ684-CL684)/VLOOKUP(CL$14&amp;"-rse-"&amp;$O684,Equations!$G:$I,3,0)))</f>
        <v/>
      </c>
      <c r="CQ684" s="10" t="str">
        <f>IF($AK684="","",IF(OR($V684&lt;2.7,$V684&gt;90),"Age OOR",EXP(VLOOKUP(CQ$14&amp;"-int-"&amp;$P684,Equations!$G:$I,3,0)+VLOOKUP(CQ$14&amp;"-sexo-"&amp;$P684,Equations!$G:$I,3,0)*$U684+VLOOKUP(CQ$14&amp;"-edad-"&amp;$P684,Equations!$G:$I,3,0)*$V684+VLOOKUP(CQ$14&amp;"-est-"&amp;$P684,Equations!$G:$I,3,0)*(1/$W684)+VLOOKUP(CQ$14&amp;"-imc-"&amp;$P684,Equations!$G:$I,3,0)*(1/$Q684))))</f>
        <v/>
      </c>
      <c r="CR684" s="10" t="str">
        <f>IF($AK684="","",IF(OR($V684&lt;2.7,$V684&gt;90),"Age OOR",EXP(LN(CQ684)-1.6449*VLOOKUP(CQ$14&amp;"-rse-"&amp;$P684,Equations!$G:$I,3,0))))</f>
        <v/>
      </c>
      <c r="CS684" s="10" t="str">
        <f>IF($AK684="","",IF(OR($V684&lt;2.7,$V684&gt;90),"Age OOR",EXP(LN(CQ684)+1.6449*VLOOKUP(CQ$14&amp;"-rse-"&amp;$P684,Equations!$G:$I,3,0))))</f>
        <v/>
      </c>
      <c r="CT684" s="10" t="str">
        <f t="shared" si="274"/>
        <v/>
      </c>
      <c r="CU684" s="10" t="str">
        <f>IF($AK684="","",IF(OR($V684&lt;2.7,$V684&gt;90),"Age OOR",(LN($AK684)-LN(CQ684))/VLOOKUP(CQ$14&amp;"-rse-"&amp;$P684,Equations!$G:$I,3,0)))</f>
        <v/>
      </c>
      <c r="CV684" s="47"/>
    </row>
    <row r="685" spans="5:100" x14ac:dyDescent="0.2">
      <c r="E685" s="23" t="str">
        <f t="shared" si="250"/>
        <v>Age out of range</v>
      </c>
      <c r="F685" s="23" t="str">
        <f t="shared" si="251"/>
        <v>Age out of range</v>
      </c>
      <c r="G685" s="23" t="str">
        <f t="shared" si="252"/>
        <v>Age out of range</v>
      </c>
      <c r="H685" s="23" t="str">
        <f t="shared" si="253"/>
        <v>Age out of range</v>
      </c>
      <c r="I685" s="23" t="str">
        <f t="shared" si="254"/>
        <v>Age out of range</v>
      </c>
      <c r="J685" s="23" t="str">
        <f t="shared" si="255"/>
        <v>Age out of range</v>
      </c>
      <c r="K685" s="23" t="str">
        <f t="shared" si="256"/>
        <v>Age out of range</v>
      </c>
      <c r="L685" s="23" t="str">
        <f t="shared" si="257"/>
        <v>Age out of range</v>
      </c>
      <c r="M685" s="23" t="str">
        <f t="shared" si="258"/>
        <v>Age out of range</v>
      </c>
      <c r="N685" s="23" t="str">
        <f t="shared" si="259"/>
        <v>Age out of range</v>
      </c>
      <c r="O685" s="23" t="str">
        <f t="shared" si="260"/>
        <v>Age out of range</v>
      </c>
      <c r="P685" s="23" t="str">
        <f t="shared" si="261"/>
        <v>Age out of range</v>
      </c>
      <c r="Q685" s="23" t="e">
        <f t="shared" si="262"/>
        <v>#DIV/0!</v>
      </c>
      <c r="R685" s="17"/>
      <c r="S685" s="23">
        <v>669</v>
      </c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7"/>
      <c r="AM685" s="47"/>
      <c r="AN685" s="10" t="str">
        <f>IF($Z685="","",IF(OR($V685&lt;2.7,$V685&gt;90),"Age OOR",VLOOKUP(AN$14&amp;"-int-"&amp;$E685,Equations!$G:$I,3,0)+VLOOKUP(AN$14&amp;"-sexo-"&amp;$E685,Equations!$G:$I,3,0)*$U685+VLOOKUP(AN$14&amp;"-edad-"&amp;$E685,Equations!$G:$I,3,0)*$V685+VLOOKUP(AN$14&amp;"-est-"&amp;$E685,Equations!$G:$I,3,0)*(1/$W685)+VLOOKUP(AN$14&amp;"-imc-"&amp;$E685,Equations!$G:$I,3,0)*(1/$Q685)))</f>
        <v/>
      </c>
      <c r="AO685" s="10" t="str">
        <f>IF($Z685="","",IF(OR($V685&lt;2.7,$V685&gt;90),"Age OOR",AN685-1.6449*VLOOKUP(AN$14&amp;"-rse-"&amp;$E685,Equations!$G:$I,3,0)))</f>
        <v/>
      </c>
      <c r="AP685" s="10" t="str">
        <f>IF($Z685="","",IF(OR($V685&lt;2.7,$V685&gt;90),"Age OOR",AN685+1.6449*VLOOKUP(AN$14&amp;"-rse-"&amp;$E685,Equations!$G:$I,3,0)))</f>
        <v/>
      </c>
      <c r="AQ685" s="10" t="str">
        <f t="shared" si="263"/>
        <v/>
      </c>
      <c r="AR685" s="10" t="str">
        <f>IF($Z685="","",IF(OR($V685&lt;2.7,$V685&gt;90),"Age OOR",($Z685-AN685)/VLOOKUP(AN$14&amp;"-rse-"&amp;$E685,Equations!$G:$I,3,0)))</f>
        <v/>
      </c>
      <c r="AS685" s="10" t="str">
        <f>IF($AA685="","",IF(OR($V685&lt;2.7,$V685&gt;90),"Age OOR",VLOOKUP(AS$14&amp;"-int-"&amp;$F685,Equations!$G:$I,3,0)+VLOOKUP(AS$14&amp;"-sexo-"&amp;$F685,Equations!$G:$I,3,0)*$U685+VLOOKUP(AS$14&amp;"-edad-"&amp;$F685,Equations!$G:$I,3,0)*$V685+VLOOKUP(AS$14&amp;"-est-"&amp;$F685,Equations!$G:$I,3,0)*(1/$W685)+VLOOKUP(AS$14&amp;"-imc-"&amp;$F685,Equations!$G:$I,3,0)*(1/$Q685)))</f>
        <v/>
      </c>
      <c r="AT685" s="10" t="str">
        <f>IF($AA685="","",IF(OR($V685&lt;2.7,$V685&gt;90),"Age OOR",AS685-1.6449*VLOOKUP(AS$14&amp;"-rse-"&amp;$F685,Equations!$G:$I,3,0)))</f>
        <v/>
      </c>
      <c r="AU685" s="10" t="str">
        <f>IF($AA685="","",IF(OR($V685&lt;2.7,$V685&gt;90),"Age OOR",AS685+1.6449*VLOOKUP(AS$14&amp;"-rse-"&amp;$F685,Equations!$G:$I,3,0)))</f>
        <v/>
      </c>
      <c r="AV685" s="10" t="str">
        <f t="shared" si="264"/>
        <v/>
      </c>
      <c r="AW685" s="10" t="str">
        <f>IF($AA685="","",IF(OR($V685&lt;2.7,$V685&gt;90),"Age OOR",($AA685-AS685)/VLOOKUP(AS$14&amp;"-rse-"&amp;$F685,Equations!$G:$I,3,0)))</f>
        <v/>
      </c>
      <c r="AX685" s="10" t="str">
        <f>IF($AB685="","",IF(OR($V685&lt;2.7,$V685&gt;90),"Age OOR",VLOOKUP(AX$14&amp;"-int-"&amp;$G685,Equations!$G:$I,3,0)+VLOOKUP(AX$14&amp;"-sexo-"&amp;$G685,Equations!$G:$I,3,0)*$U685+VLOOKUP(AX$14&amp;"-edad-"&amp;$G685,Equations!$G:$I,3,0)*$V685+VLOOKUP(AX$14&amp;"-est-"&amp;$G685,Equations!$G:$I,3,0)*(1/$W685)+VLOOKUP(AX$14&amp;"-imc-"&amp;$G685,Equations!$G:$I,3,0)*(1/$Q685)))</f>
        <v/>
      </c>
      <c r="AY685" s="10" t="str">
        <f>IF($AB685="","",IF(OR($V685&lt;2.7,$V685&gt;90),"Age OOR",AX685-1.6449*VLOOKUP(AX$14&amp;"-rse-"&amp;$G685,Equations!$G:$I,3,0)))</f>
        <v/>
      </c>
      <c r="AZ685" s="10" t="str">
        <f>IF($AB685="","",IF(OR($V685&lt;2.7,$V685&gt;90),"Age OOR",AX685+1.6449*VLOOKUP(AX$14&amp;"-rse-"&amp;$G685,Equations!$G:$I,3,0)))</f>
        <v/>
      </c>
      <c r="BA685" s="10" t="str">
        <f t="shared" si="265"/>
        <v/>
      </c>
      <c r="BB685" s="10" t="str">
        <f>IF($AB685="","",IF(OR($V685&lt;2.7,$V685&gt;90),"Age OOR",($AB685-AX685)/VLOOKUP(AX$14&amp;"-rse-"&amp;$G685,Equations!$G:$I,3,0)))</f>
        <v/>
      </c>
      <c r="BC685" s="10" t="str">
        <f>IF($AC685="","",IF(OR($V685&lt;2.7,$V685&gt;90),"Age OOR",VLOOKUP(BC$14&amp;"-int-"&amp;$H685,Equations!$G:$I,3,0)+VLOOKUP(BC$14&amp;"-sexo-"&amp;$H685,Equations!$G:$I,3,0)*$U685+VLOOKUP(BC$14&amp;"-edad-"&amp;$H685,Equations!$G:$I,3,0)*$V685+VLOOKUP(BC$14&amp;"-est-"&amp;$H685,Equations!$G:$I,3,0)*(1/$W685)+VLOOKUP(BC$14&amp;"-imc-"&amp;$H685,Equations!$G:$I,3,0)*(1/$Q685)))</f>
        <v/>
      </c>
      <c r="BD685" s="10" t="str">
        <f>IF($AC685="","",IF(OR($V685&lt;2.7,$V685&gt;90),"Age OOR",BC685-1.6449*VLOOKUP(BC$14&amp;"-rse-"&amp;$H685,Equations!$G:$I,3,0)))</f>
        <v/>
      </c>
      <c r="BE685" s="10" t="str">
        <f>IF($AC685="","",IF(OR($V685&lt;2.7,$V685&gt;90),"Age OOR",BC685+1.6449*VLOOKUP(BC$14&amp;"-rse-"&amp;$H685,Equations!$G:$I,3,0)))</f>
        <v/>
      </c>
      <c r="BF685" s="10" t="str">
        <f t="shared" si="266"/>
        <v/>
      </c>
      <c r="BG685" s="10" t="str">
        <f>IF($AC685="","",IF(OR($V685&lt;2.7,$V685&gt;90),"Age OOR",($AC685-BC685)/VLOOKUP(BC$14&amp;"-rse-"&amp;$H685,Equations!$G:$I,3,0)))</f>
        <v/>
      </c>
      <c r="BH685" s="10" t="str">
        <f>IF($AD685="","",IF(OR($V685&lt;2.7,$V685&gt;90),"Age OOR",VLOOKUP(BH$14&amp;"-int-"&amp;$I685,Equations!$G:$I,3,0)+VLOOKUP(BH$14&amp;"-sexo-"&amp;$I685,Equations!$G:$I,3,0)*$U685+VLOOKUP(BH$14&amp;"-edad-"&amp;$I685,Equations!$G:$I,3,0)*$V685+VLOOKUP(BH$14&amp;"-est-"&amp;$I685,Equations!$G:$I,3,0)*(1/$W685)+VLOOKUP(BH$14&amp;"-imc-"&amp;$I685,Equations!$G:$I,3,0)*(1/$Q685)))</f>
        <v/>
      </c>
      <c r="BI685" s="10" t="str">
        <f>IF($AD685="","",IF(OR($V685&lt;2.7,$V685&gt;90),"Age OOR",BH685-1.6449*VLOOKUP(BH$14&amp;"-rse-"&amp;$I685,Equations!$G:$I,3,0)))</f>
        <v/>
      </c>
      <c r="BJ685" s="10" t="str">
        <f>IF($AD685="","",IF(OR($V685&lt;2.7,$V685&gt;90),"Age OOR",BH685+1.6449*VLOOKUP(BH$14&amp;"-rse-"&amp;$I685,Equations!$G:$I,3,0)))</f>
        <v/>
      </c>
      <c r="BK685" s="10" t="str">
        <f t="shared" si="267"/>
        <v/>
      </c>
      <c r="BL685" s="10" t="str">
        <f>IF($AD685="","",IF(OR($V685&lt;2.7,$V685&gt;90),"Age OOR",($AD685-BH685)/VLOOKUP(BH$14&amp;"-rse-"&amp;$I685,Equations!$G:$I,3,0)))</f>
        <v/>
      </c>
      <c r="BM685" s="10" t="str">
        <f>IF($AE685="","",IF(OR($V685&lt;2.7,$V685&gt;90),"Age OOR",VLOOKUP(BM$14&amp;"-int-"&amp;$J685,Equations!$G:$I,3,0)+VLOOKUP(BM$14&amp;"-sexo-"&amp;$J685,Equations!$G:$I,3,0)*$U685+VLOOKUP(BM$14&amp;"-edad-"&amp;$J685,Equations!$G:$I,3,0)*$V685+VLOOKUP(BM$14&amp;"-est-"&amp;$J685,Equations!$G:$I,3,0)*(1/$W685)+VLOOKUP(BM$14&amp;"-imc-"&amp;$J685,Equations!$G:$I,3,0)*(1/$Q685)))</f>
        <v/>
      </c>
      <c r="BN685" s="10" t="str">
        <f>IF($AE685="","",IF(OR($V685&lt;2.7,$V685&gt;90),"Age OOR",BM685-1.6449*VLOOKUP(BM$14&amp;"-rse-"&amp;$J685,Equations!$G:$I,3,0)))</f>
        <v/>
      </c>
      <c r="BO685" s="10" t="str">
        <f>IF($AE685="","",IF(OR($V685&lt;2.7,$V685&gt;90),"Age OOR",BM685+1.6449*VLOOKUP(BM$14&amp;"-rse-"&amp;$J685,Equations!$G:$I,3,0)))</f>
        <v/>
      </c>
      <c r="BP685" s="10" t="str">
        <f t="shared" si="268"/>
        <v/>
      </c>
      <c r="BQ685" s="10" t="str">
        <f>IF($AE685="","",IF(OR($V685&lt;2.7,$V685&gt;90),"Age OOR",($AE685-BM685)/VLOOKUP(BM$14&amp;"-rse-"&amp;$J685,Equations!$G:$I,3,0)))</f>
        <v/>
      </c>
      <c r="BR685" s="10" t="str">
        <f>IF($AF685="","",IF(OR($V685&lt;2.7,$V685&gt;90),"Age OOR",VLOOKUP(BR$14&amp;"-int-"&amp;$K685,Equations!$G:$I,3,0)+VLOOKUP(BR$14&amp;"-sexo-"&amp;$K685,Equations!$G:$I,3,0)*$U685+VLOOKUP(BR$14&amp;"-edad-"&amp;$K685,Equations!$G:$I,3,0)*$V685+VLOOKUP(BR$14&amp;"-est-"&amp;$K685,Equations!$G:$I,3,0)*(1/$W685)+VLOOKUP(BR$14&amp;"-imc-"&amp;$K685,Equations!$G:$I,3,0)*(1/$Q685)))</f>
        <v/>
      </c>
      <c r="BS685" s="10" t="str">
        <f>IF($AF685="","",IF(OR($V685&lt;2.7,$V685&gt;90),"Age OOR",BR685-1.6449*VLOOKUP(BR$14&amp;"-rse-"&amp;$K685,Equations!$G:$I,3,0)))</f>
        <v/>
      </c>
      <c r="BT685" s="10" t="str">
        <f>IF($AF685="","",IF(OR($V685&lt;2.7,$V685&gt;90),"Age OOR",BR685+1.6449*VLOOKUP(BR$14&amp;"-rse-"&amp;$K685,Equations!$G:$I,3,0)))</f>
        <v/>
      </c>
      <c r="BU685" s="10" t="str">
        <f t="shared" si="269"/>
        <v/>
      </c>
      <c r="BV685" s="10" t="str">
        <f>IF($AF685="","",IF(OR($V685&lt;2.7,$V685&gt;90),"Age OOR",($AF685-BR685)/VLOOKUP(BR$14&amp;"-rse-"&amp;$K685,Equations!$G:$I,3,0)))</f>
        <v/>
      </c>
      <c r="BW685" s="10" t="str">
        <f>IF($AG685="","",IF(OR($V685&lt;2.7,$V685&gt;90),"Age OOR",VLOOKUP(BW$14&amp;"-int-"&amp;$L685,Equations!$G:$I,3,0)+VLOOKUP(BW$14&amp;"-sexo-"&amp;$L685,Equations!$G:$I,3,0)*$U685+VLOOKUP(BW$14&amp;"-edad-"&amp;$L685,Equations!$G:$I,3,0)*$V685+VLOOKUP(BW$14&amp;"-est-"&amp;$L685,Equations!$G:$I,3,0)*(1/$W685)+VLOOKUP(BW$14&amp;"-imc-"&amp;$L685,Equations!$G:$I,3,0)*(1/$Q685)))</f>
        <v/>
      </c>
      <c r="BX685" s="10" t="str">
        <f>IF($AG685="","",IF(OR($V685&lt;2.7,$V685&gt;90),"Age OOR",BW685-1.6449*VLOOKUP(BW$14&amp;"-rse-"&amp;$L685,Equations!$G:$I,3,0)))</f>
        <v/>
      </c>
      <c r="BY685" s="10" t="str">
        <f>IF($AG685="","",IF(OR($V685&lt;2.7,$V685&gt;90),"Age OOR",BW685+1.6449*VLOOKUP(BW$14&amp;"-rse-"&amp;$L685,Equations!$G:$I,3,0)))</f>
        <v/>
      </c>
      <c r="BZ685" s="10" t="str">
        <f t="shared" si="270"/>
        <v/>
      </c>
      <c r="CA685" s="10" t="str">
        <f>IF($AG685="","",IF(OR($V685&lt;2.7,$V685&gt;90),"Age OOR",($AG685-BW685)/VLOOKUP(BW$14&amp;"-rse-"&amp;$L685,Equations!$G:$I,3,0)))</f>
        <v/>
      </c>
      <c r="CB685" s="10" t="str">
        <f>IF($AH685="","",IF(OR($V685&lt;2.7,$V685&gt;90),"Age OOR",VLOOKUP(CB$14&amp;"-int-"&amp;$M685,Equations!$G:$I,3,0)+VLOOKUP(CB$14&amp;"-sexo-"&amp;$M685,Equations!$G:$I,3,0)*$U685+VLOOKUP(CB$14&amp;"-edad-"&amp;$M685,Equations!$G:$I,3,0)*$V685+VLOOKUP(CB$14&amp;"-est-"&amp;$M685,Equations!$G:$I,3,0)*(1/$W685)+VLOOKUP(CB$14&amp;"-imc-"&amp;$M685,Equations!$G:$I,3,0)*(1/$Q685)))</f>
        <v/>
      </c>
      <c r="CC685" s="10" t="str">
        <f>IF($AH685="","",IF(OR($V685&lt;2.7,$V685&gt;90),"Age OOR",CB685-1.6449*VLOOKUP(CB$14&amp;"-rse-"&amp;$M685,Equations!$G:$I,3,0)))</f>
        <v/>
      </c>
      <c r="CD685" s="10" t="str">
        <f>IF($AH685="","",IF(OR($V685&lt;2.7,$V685&gt;90),"Age OOR",CB685+1.6449*VLOOKUP(CB$14&amp;"-rse-"&amp;$M685,Equations!$G:$I,3,0)))</f>
        <v/>
      </c>
      <c r="CE685" s="10" t="str">
        <f t="shared" si="271"/>
        <v/>
      </c>
      <c r="CF685" s="10" t="str">
        <f>IF($AH685="","",IF(OR($V685&lt;2.7,$V685&gt;90),"Age OOR",($AH685-CB685)/VLOOKUP(CB$14&amp;"-rse-"&amp;$M685,Equations!$G:$I,3,0)))</f>
        <v/>
      </c>
      <c r="CG685" s="10" t="str">
        <f>IF($AI685="","",IF(OR($V685&lt;2.7,$V685&gt;90),"Age OOR",VLOOKUP(CG$14&amp;"-int-"&amp;$N685,Equations!$G:$I,3,0)+VLOOKUP(CG$14&amp;"-sexo-"&amp;$N685,Equations!$G:$I,3,0)*$U685+VLOOKUP(CG$14&amp;"-edad-"&amp;$N685,Equations!$G:$I,3,0)*$V685+VLOOKUP(CG$14&amp;"-est-"&amp;$N685,Equations!$G:$I,3,0)*(1/$W685)+VLOOKUP(CG$14&amp;"-imc-"&amp;$N685,Equations!$G:$I,3,0)*(1/$Q685)))</f>
        <v/>
      </c>
      <c r="CH685" s="10" t="str">
        <f>IF($AI685="","",IF(OR($V685&lt;2.7,$V685&gt;90),"Age OOR",CG685-1.6449*VLOOKUP(CG$14&amp;"-rse-"&amp;$N685,Equations!$G:$I,3,0)))</f>
        <v/>
      </c>
      <c r="CI685" s="10" t="str">
        <f>IF($AI685="","",IF(OR($V685&lt;2.7,$V685&gt;90),"Age OOR",CG685+1.6449*VLOOKUP(CG$14&amp;"-rse-"&amp;$N685,Equations!$G:$I,3,0)))</f>
        <v/>
      </c>
      <c r="CJ685" s="10" t="str">
        <f t="shared" si="272"/>
        <v/>
      </c>
      <c r="CK685" s="10" t="str">
        <f>IF($AI685="","",IF(OR($V685&lt;2.7,$V685&gt;90),"Age OOR",($AI685-CG685)/VLOOKUP(CG$14&amp;"-rse-"&amp;$N685,Equations!$G:$I,3,0)))</f>
        <v/>
      </c>
      <c r="CL685" s="10" t="str">
        <f>IF($AJ685="","",IF(OR($V685&lt;2.7,$V685&gt;90),"Age OOR",VLOOKUP(CL$14&amp;"-int-"&amp;$O685,Equations!$G:$I,3,0)+VLOOKUP(CL$14&amp;"-sexo-"&amp;$O685,Equations!$G:$I,3,0)*$U685+VLOOKUP(CL$14&amp;"-edad-"&amp;$O685,Equations!$G:$I,3,0)*$V685+VLOOKUP(CL$14&amp;"-est-"&amp;$O685,Equations!$G:$I,3,0)*(1/$W685)+VLOOKUP(CL$14&amp;"-imc-"&amp;$O685,Equations!$G:$I,3,0)*(1/$Q685)))</f>
        <v/>
      </c>
      <c r="CM685" s="10" t="str">
        <f>IF($AJ685="","",IF(OR($V685&lt;2.7,$V685&gt;90),"Age OOR",CL685-1.6449*VLOOKUP(CL$14&amp;"-rse-"&amp;$O685,Equations!$G:$I,3,0)))</f>
        <v/>
      </c>
      <c r="CN685" s="10" t="str">
        <f>IF($AJ685="","",IF(OR($V685&lt;2.7,$V685&gt;90),"Age OOR",CL685+1.6449*VLOOKUP(CL$14&amp;"-rse-"&amp;$O685,Equations!$G:$I,3,0)))</f>
        <v/>
      </c>
      <c r="CO685" s="10" t="str">
        <f t="shared" si="273"/>
        <v/>
      </c>
      <c r="CP685" s="10" t="str">
        <f>IF($AJ685="","",IF(OR($V685&lt;2.7,$V685&gt;90),"Age OOR",($AJ685-CL685)/VLOOKUP(CL$14&amp;"-rse-"&amp;$O685,Equations!$G:$I,3,0)))</f>
        <v/>
      </c>
      <c r="CQ685" s="10" t="str">
        <f>IF($AK685="","",IF(OR($V685&lt;2.7,$V685&gt;90),"Age OOR",EXP(VLOOKUP(CQ$14&amp;"-int-"&amp;$P685,Equations!$G:$I,3,0)+VLOOKUP(CQ$14&amp;"-sexo-"&amp;$P685,Equations!$G:$I,3,0)*$U685+VLOOKUP(CQ$14&amp;"-edad-"&amp;$P685,Equations!$G:$I,3,0)*$V685+VLOOKUP(CQ$14&amp;"-est-"&amp;$P685,Equations!$G:$I,3,0)*(1/$W685)+VLOOKUP(CQ$14&amp;"-imc-"&amp;$P685,Equations!$G:$I,3,0)*(1/$Q685))))</f>
        <v/>
      </c>
      <c r="CR685" s="10" t="str">
        <f>IF($AK685="","",IF(OR($V685&lt;2.7,$V685&gt;90),"Age OOR",EXP(LN(CQ685)-1.6449*VLOOKUP(CQ$14&amp;"-rse-"&amp;$P685,Equations!$G:$I,3,0))))</f>
        <v/>
      </c>
      <c r="CS685" s="10" t="str">
        <f>IF($AK685="","",IF(OR($V685&lt;2.7,$V685&gt;90),"Age OOR",EXP(LN(CQ685)+1.6449*VLOOKUP(CQ$14&amp;"-rse-"&amp;$P685,Equations!$G:$I,3,0))))</f>
        <v/>
      </c>
      <c r="CT685" s="10" t="str">
        <f t="shared" si="274"/>
        <v/>
      </c>
      <c r="CU685" s="10" t="str">
        <f>IF($AK685="","",IF(OR($V685&lt;2.7,$V685&gt;90),"Age OOR",(LN($AK685)-LN(CQ685))/VLOOKUP(CQ$14&amp;"-rse-"&amp;$P685,Equations!$G:$I,3,0)))</f>
        <v/>
      </c>
      <c r="CV685" s="47"/>
    </row>
    <row r="686" spans="5:100" x14ac:dyDescent="0.2">
      <c r="E686" s="23" t="str">
        <f t="shared" si="250"/>
        <v>Age out of range</v>
      </c>
      <c r="F686" s="23" t="str">
        <f t="shared" si="251"/>
        <v>Age out of range</v>
      </c>
      <c r="G686" s="23" t="str">
        <f t="shared" si="252"/>
        <v>Age out of range</v>
      </c>
      <c r="H686" s="23" t="str">
        <f t="shared" si="253"/>
        <v>Age out of range</v>
      </c>
      <c r="I686" s="23" t="str">
        <f t="shared" si="254"/>
        <v>Age out of range</v>
      </c>
      <c r="J686" s="23" t="str">
        <f t="shared" si="255"/>
        <v>Age out of range</v>
      </c>
      <c r="K686" s="23" t="str">
        <f t="shared" si="256"/>
        <v>Age out of range</v>
      </c>
      <c r="L686" s="23" t="str">
        <f t="shared" si="257"/>
        <v>Age out of range</v>
      </c>
      <c r="M686" s="23" t="str">
        <f t="shared" si="258"/>
        <v>Age out of range</v>
      </c>
      <c r="N686" s="23" t="str">
        <f t="shared" si="259"/>
        <v>Age out of range</v>
      </c>
      <c r="O686" s="23" t="str">
        <f t="shared" si="260"/>
        <v>Age out of range</v>
      </c>
      <c r="P686" s="23" t="str">
        <f t="shared" si="261"/>
        <v>Age out of range</v>
      </c>
      <c r="Q686" s="23" t="e">
        <f t="shared" si="262"/>
        <v>#DIV/0!</v>
      </c>
      <c r="R686" s="17"/>
      <c r="S686" s="23">
        <v>670</v>
      </c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7"/>
      <c r="AM686" s="47"/>
      <c r="AN686" s="10" t="str">
        <f>IF($Z686="","",IF(OR($V686&lt;2.7,$V686&gt;90),"Age OOR",VLOOKUP(AN$14&amp;"-int-"&amp;$E686,Equations!$G:$I,3,0)+VLOOKUP(AN$14&amp;"-sexo-"&amp;$E686,Equations!$G:$I,3,0)*$U686+VLOOKUP(AN$14&amp;"-edad-"&amp;$E686,Equations!$G:$I,3,0)*$V686+VLOOKUP(AN$14&amp;"-est-"&amp;$E686,Equations!$G:$I,3,0)*(1/$W686)+VLOOKUP(AN$14&amp;"-imc-"&amp;$E686,Equations!$G:$I,3,0)*(1/$Q686)))</f>
        <v/>
      </c>
      <c r="AO686" s="10" t="str">
        <f>IF($Z686="","",IF(OR($V686&lt;2.7,$V686&gt;90),"Age OOR",AN686-1.6449*VLOOKUP(AN$14&amp;"-rse-"&amp;$E686,Equations!$G:$I,3,0)))</f>
        <v/>
      </c>
      <c r="AP686" s="10" t="str">
        <f>IF($Z686="","",IF(OR($V686&lt;2.7,$V686&gt;90),"Age OOR",AN686+1.6449*VLOOKUP(AN$14&amp;"-rse-"&amp;$E686,Equations!$G:$I,3,0)))</f>
        <v/>
      </c>
      <c r="AQ686" s="10" t="str">
        <f t="shared" si="263"/>
        <v/>
      </c>
      <c r="AR686" s="10" t="str">
        <f>IF($Z686="","",IF(OR($V686&lt;2.7,$V686&gt;90),"Age OOR",($Z686-AN686)/VLOOKUP(AN$14&amp;"-rse-"&amp;$E686,Equations!$G:$I,3,0)))</f>
        <v/>
      </c>
      <c r="AS686" s="10" t="str">
        <f>IF($AA686="","",IF(OR($V686&lt;2.7,$V686&gt;90),"Age OOR",VLOOKUP(AS$14&amp;"-int-"&amp;$F686,Equations!$G:$I,3,0)+VLOOKUP(AS$14&amp;"-sexo-"&amp;$F686,Equations!$G:$I,3,0)*$U686+VLOOKUP(AS$14&amp;"-edad-"&amp;$F686,Equations!$G:$I,3,0)*$V686+VLOOKUP(AS$14&amp;"-est-"&amp;$F686,Equations!$G:$I,3,0)*(1/$W686)+VLOOKUP(AS$14&amp;"-imc-"&amp;$F686,Equations!$G:$I,3,0)*(1/$Q686)))</f>
        <v/>
      </c>
      <c r="AT686" s="10" t="str">
        <f>IF($AA686="","",IF(OR($V686&lt;2.7,$V686&gt;90),"Age OOR",AS686-1.6449*VLOOKUP(AS$14&amp;"-rse-"&amp;$F686,Equations!$G:$I,3,0)))</f>
        <v/>
      </c>
      <c r="AU686" s="10" t="str">
        <f>IF($AA686="","",IF(OR($V686&lt;2.7,$V686&gt;90),"Age OOR",AS686+1.6449*VLOOKUP(AS$14&amp;"-rse-"&amp;$F686,Equations!$G:$I,3,0)))</f>
        <v/>
      </c>
      <c r="AV686" s="10" t="str">
        <f t="shared" si="264"/>
        <v/>
      </c>
      <c r="AW686" s="10" t="str">
        <f>IF($AA686="","",IF(OR($V686&lt;2.7,$V686&gt;90),"Age OOR",($AA686-AS686)/VLOOKUP(AS$14&amp;"-rse-"&amp;$F686,Equations!$G:$I,3,0)))</f>
        <v/>
      </c>
      <c r="AX686" s="10" t="str">
        <f>IF($AB686="","",IF(OR($V686&lt;2.7,$V686&gt;90),"Age OOR",VLOOKUP(AX$14&amp;"-int-"&amp;$G686,Equations!$G:$I,3,0)+VLOOKUP(AX$14&amp;"-sexo-"&amp;$G686,Equations!$G:$I,3,0)*$U686+VLOOKUP(AX$14&amp;"-edad-"&amp;$G686,Equations!$G:$I,3,0)*$V686+VLOOKUP(AX$14&amp;"-est-"&amp;$G686,Equations!$G:$I,3,0)*(1/$W686)+VLOOKUP(AX$14&amp;"-imc-"&amp;$G686,Equations!$G:$I,3,0)*(1/$Q686)))</f>
        <v/>
      </c>
      <c r="AY686" s="10" t="str">
        <f>IF($AB686="","",IF(OR($V686&lt;2.7,$V686&gt;90),"Age OOR",AX686-1.6449*VLOOKUP(AX$14&amp;"-rse-"&amp;$G686,Equations!$G:$I,3,0)))</f>
        <v/>
      </c>
      <c r="AZ686" s="10" t="str">
        <f>IF($AB686="","",IF(OR($V686&lt;2.7,$V686&gt;90),"Age OOR",AX686+1.6449*VLOOKUP(AX$14&amp;"-rse-"&amp;$G686,Equations!$G:$I,3,0)))</f>
        <v/>
      </c>
      <c r="BA686" s="10" t="str">
        <f t="shared" si="265"/>
        <v/>
      </c>
      <c r="BB686" s="10" t="str">
        <f>IF($AB686="","",IF(OR($V686&lt;2.7,$V686&gt;90),"Age OOR",($AB686-AX686)/VLOOKUP(AX$14&amp;"-rse-"&amp;$G686,Equations!$G:$I,3,0)))</f>
        <v/>
      </c>
      <c r="BC686" s="10" t="str">
        <f>IF($AC686="","",IF(OR($V686&lt;2.7,$V686&gt;90),"Age OOR",VLOOKUP(BC$14&amp;"-int-"&amp;$H686,Equations!$G:$I,3,0)+VLOOKUP(BC$14&amp;"-sexo-"&amp;$H686,Equations!$G:$I,3,0)*$U686+VLOOKUP(BC$14&amp;"-edad-"&amp;$H686,Equations!$G:$I,3,0)*$V686+VLOOKUP(BC$14&amp;"-est-"&amp;$H686,Equations!$G:$I,3,0)*(1/$W686)+VLOOKUP(BC$14&amp;"-imc-"&amp;$H686,Equations!$G:$I,3,0)*(1/$Q686)))</f>
        <v/>
      </c>
      <c r="BD686" s="10" t="str">
        <f>IF($AC686="","",IF(OR($V686&lt;2.7,$V686&gt;90),"Age OOR",BC686-1.6449*VLOOKUP(BC$14&amp;"-rse-"&amp;$H686,Equations!$G:$I,3,0)))</f>
        <v/>
      </c>
      <c r="BE686" s="10" t="str">
        <f>IF($AC686="","",IF(OR($V686&lt;2.7,$V686&gt;90),"Age OOR",BC686+1.6449*VLOOKUP(BC$14&amp;"-rse-"&amp;$H686,Equations!$G:$I,3,0)))</f>
        <v/>
      </c>
      <c r="BF686" s="10" t="str">
        <f t="shared" si="266"/>
        <v/>
      </c>
      <c r="BG686" s="10" t="str">
        <f>IF($AC686="","",IF(OR($V686&lt;2.7,$V686&gt;90),"Age OOR",($AC686-BC686)/VLOOKUP(BC$14&amp;"-rse-"&amp;$H686,Equations!$G:$I,3,0)))</f>
        <v/>
      </c>
      <c r="BH686" s="10" t="str">
        <f>IF($AD686="","",IF(OR($V686&lt;2.7,$V686&gt;90),"Age OOR",VLOOKUP(BH$14&amp;"-int-"&amp;$I686,Equations!$G:$I,3,0)+VLOOKUP(BH$14&amp;"-sexo-"&amp;$I686,Equations!$G:$I,3,0)*$U686+VLOOKUP(BH$14&amp;"-edad-"&amp;$I686,Equations!$G:$I,3,0)*$V686+VLOOKUP(BH$14&amp;"-est-"&amp;$I686,Equations!$G:$I,3,0)*(1/$W686)+VLOOKUP(BH$14&amp;"-imc-"&amp;$I686,Equations!$G:$I,3,0)*(1/$Q686)))</f>
        <v/>
      </c>
      <c r="BI686" s="10" t="str">
        <f>IF($AD686="","",IF(OR($V686&lt;2.7,$V686&gt;90),"Age OOR",BH686-1.6449*VLOOKUP(BH$14&amp;"-rse-"&amp;$I686,Equations!$G:$I,3,0)))</f>
        <v/>
      </c>
      <c r="BJ686" s="10" t="str">
        <f>IF($AD686="","",IF(OR($V686&lt;2.7,$V686&gt;90),"Age OOR",BH686+1.6449*VLOOKUP(BH$14&amp;"-rse-"&amp;$I686,Equations!$G:$I,3,0)))</f>
        <v/>
      </c>
      <c r="BK686" s="10" t="str">
        <f t="shared" si="267"/>
        <v/>
      </c>
      <c r="BL686" s="10" t="str">
        <f>IF($AD686="","",IF(OR($V686&lt;2.7,$V686&gt;90),"Age OOR",($AD686-BH686)/VLOOKUP(BH$14&amp;"-rse-"&amp;$I686,Equations!$G:$I,3,0)))</f>
        <v/>
      </c>
      <c r="BM686" s="10" t="str">
        <f>IF($AE686="","",IF(OR($V686&lt;2.7,$V686&gt;90),"Age OOR",VLOOKUP(BM$14&amp;"-int-"&amp;$J686,Equations!$G:$I,3,0)+VLOOKUP(BM$14&amp;"-sexo-"&amp;$J686,Equations!$G:$I,3,0)*$U686+VLOOKUP(BM$14&amp;"-edad-"&amp;$J686,Equations!$G:$I,3,0)*$V686+VLOOKUP(BM$14&amp;"-est-"&amp;$J686,Equations!$G:$I,3,0)*(1/$W686)+VLOOKUP(BM$14&amp;"-imc-"&amp;$J686,Equations!$G:$I,3,0)*(1/$Q686)))</f>
        <v/>
      </c>
      <c r="BN686" s="10" t="str">
        <f>IF($AE686="","",IF(OR($V686&lt;2.7,$V686&gt;90),"Age OOR",BM686-1.6449*VLOOKUP(BM$14&amp;"-rse-"&amp;$J686,Equations!$G:$I,3,0)))</f>
        <v/>
      </c>
      <c r="BO686" s="10" t="str">
        <f>IF($AE686="","",IF(OR($V686&lt;2.7,$V686&gt;90),"Age OOR",BM686+1.6449*VLOOKUP(BM$14&amp;"-rse-"&amp;$J686,Equations!$G:$I,3,0)))</f>
        <v/>
      </c>
      <c r="BP686" s="10" t="str">
        <f t="shared" si="268"/>
        <v/>
      </c>
      <c r="BQ686" s="10" t="str">
        <f>IF($AE686="","",IF(OR($V686&lt;2.7,$V686&gt;90),"Age OOR",($AE686-BM686)/VLOOKUP(BM$14&amp;"-rse-"&amp;$J686,Equations!$G:$I,3,0)))</f>
        <v/>
      </c>
      <c r="BR686" s="10" t="str">
        <f>IF($AF686="","",IF(OR($V686&lt;2.7,$V686&gt;90),"Age OOR",VLOOKUP(BR$14&amp;"-int-"&amp;$K686,Equations!$G:$I,3,0)+VLOOKUP(BR$14&amp;"-sexo-"&amp;$K686,Equations!$G:$I,3,0)*$U686+VLOOKUP(BR$14&amp;"-edad-"&amp;$K686,Equations!$G:$I,3,0)*$V686+VLOOKUP(BR$14&amp;"-est-"&amp;$K686,Equations!$G:$I,3,0)*(1/$W686)+VLOOKUP(BR$14&amp;"-imc-"&amp;$K686,Equations!$G:$I,3,0)*(1/$Q686)))</f>
        <v/>
      </c>
      <c r="BS686" s="10" t="str">
        <f>IF($AF686="","",IF(OR($V686&lt;2.7,$V686&gt;90),"Age OOR",BR686-1.6449*VLOOKUP(BR$14&amp;"-rse-"&amp;$K686,Equations!$G:$I,3,0)))</f>
        <v/>
      </c>
      <c r="BT686" s="10" t="str">
        <f>IF($AF686="","",IF(OR($V686&lt;2.7,$V686&gt;90),"Age OOR",BR686+1.6449*VLOOKUP(BR$14&amp;"-rse-"&amp;$K686,Equations!$G:$I,3,0)))</f>
        <v/>
      </c>
      <c r="BU686" s="10" t="str">
        <f t="shared" si="269"/>
        <v/>
      </c>
      <c r="BV686" s="10" t="str">
        <f>IF($AF686="","",IF(OR($V686&lt;2.7,$V686&gt;90),"Age OOR",($AF686-BR686)/VLOOKUP(BR$14&amp;"-rse-"&amp;$K686,Equations!$G:$I,3,0)))</f>
        <v/>
      </c>
      <c r="BW686" s="10" t="str">
        <f>IF($AG686="","",IF(OR($V686&lt;2.7,$V686&gt;90),"Age OOR",VLOOKUP(BW$14&amp;"-int-"&amp;$L686,Equations!$G:$I,3,0)+VLOOKUP(BW$14&amp;"-sexo-"&amp;$L686,Equations!$G:$I,3,0)*$U686+VLOOKUP(BW$14&amp;"-edad-"&amp;$L686,Equations!$G:$I,3,0)*$V686+VLOOKUP(BW$14&amp;"-est-"&amp;$L686,Equations!$G:$I,3,0)*(1/$W686)+VLOOKUP(BW$14&amp;"-imc-"&amp;$L686,Equations!$G:$I,3,0)*(1/$Q686)))</f>
        <v/>
      </c>
      <c r="BX686" s="10" t="str">
        <f>IF($AG686="","",IF(OR($V686&lt;2.7,$V686&gt;90),"Age OOR",BW686-1.6449*VLOOKUP(BW$14&amp;"-rse-"&amp;$L686,Equations!$G:$I,3,0)))</f>
        <v/>
      </c>
      <c r="BY686" s="10" t="str">
        <f>IF($AG686="","",IF(OR($V686&lt;2.7,$V686&gt;90),"Age OOR",BW686+1.6449*VLOOKUP(BW$14&amp;"-rse-"&amp;$L686,Equations!$G:$I,3,0)))</f>
        <v/>
      </c>
      <c r="BZ686" s="10" t="str">
        <f t="shared" si="270"/>
        <v/>
      </c>
      <c r="CA686" s="10" t="str">
        <f>IF($AG686="","",IF(OR($V686&lt;2.7,$V686&gt;90),"Age OOR",($AG686-BW686)/VLOOKUP(BW$14&amp;"-rse-"&amp;$L686,Equations!$G:$I,3,0)))</f>
        <v/>
      </c>
      <c r="CB686" s="10" t="str">
        <f>IF($AH686="","",IF(OR($V686&lt;2.7,$V686&gt;90),"Age OOR",VLOOKUP(CB$14&amp;"-int-"&amp;$M686,Equations!$G:$I,3,0)+VLOOKUP(CB$14&amp;"-sexo-"&amp;$M686,Equations!$G:$I,3,0)*$U686+VLOOKUP(CB$14&amp;"-edad-"&amp;$M686,Equations!$G:$I,3,0)*$V686+VLOOKUP(CB$14&amp;"-est-"&amp;$M686,Equations!$G:$I,3,0)*(1/$W686)+VLOOKUP(CB$14&amp;"-imc-"&amp;$M686,Equations!$G:$I,3,0)*(1/$Q686)))</f>
        <v/>
      </c>
      <c r="CC686" s="10" t="str">
        <f>IF($AH686="","",IF(OR($V686&lt;2.7,$V686&gt;90),"Age OOR",CB686-1.6449*VLOOKUP(CB$14&amp;"-rse-"&amp;$M686,Equations!$G:$I,3,0)))</f>
        <v/>
      </c>
      <c r="CD686" s="10" t="str">
        <f>IF($AH686="","",IF(OR($V686&lt;2.7,$V686&gt;90),"Age OOR",CB686+1.6449*VLOOKUP(CB$14&amp;"-rse-"&amp;$M686,Equations!$G:$I,3,0)))</f>
        <v/>
      </c>
      <c r="CE686" s="10" t="str">
        <f t="shared" si="271"/>
        <v/>
      </c>
      <c r="CF686" s="10" t="str">
        <f>IF($AH686="","",IF(OR($V686&lt;2.7,$V686&gt;90),"Age OOR",($AH686-CB686)/VLOOKUP(CB$14&amp;"-rse-"&amp;$M686,Equations!$G:$I,3,0)))</f>
        <v/>
      </c>
      <c r="CG686" s="10" t="str">
        <f>IF($AI686="","",IF(OR($V686&lt;2.7,$V686&gt;90),"Age OOR",VLOOKUP(CG$14&amp;"-int-"&amp;$N686,Equations!$G:$I,3,0)+VLOOKUP(CG$14&amp;"-sexo-"&amp;$N686,Equations!$G:$I,3,0)*$U686+VLOOKUP(CG$14&amp;"-edad-"&amp;$N686,Equations!$G:$I,3,0)*$V686+VLOOKUP(CG$14&amp;"-est-"&amp;$N686,Equations!$G:$I,3,0)*(1/$W686)+VLOOKUP(CG$14&amp;"-imc-"&amp;$N686,Equations!$G:$I,3,0)*(1/$Q686)))</f>
        <v/>
      </c>
      <c r="CH686" s="10" t="str">
        <f>IF($AI686="","",IF(OR($V686&lt;2.7,$V686&gt;90),"Age OOR",CG686-1.6449*VLOOKUP(CG$14&amp;"-rse-"&amp;$N686,Equations!$G:$I,3,0)))</f>
        <v/>
      </c>
      <c r="CI686" s="10" t="str">
        <f>IF($AI686="","",IF(OR($V686&lt;2.7,$V686&gt;90),"Age OOR",CG686+1.6449*VLOOKUP(CG$14&amp;"-rse-"&amp;$N686,Equations!$G:$I,3,0)))</f>
        <v/>
      </c>
      <c r="CJ686" s="10" t="str">
        <f t="shared" si="272"/>
        <v/>
      </c>
      <c r="CK686" s="10" t="str">
        <f>IF($AI686="","",IF(OR($V686&lt;2.7,$V686&gt;90),"Age OOR",($AI686-CG686)/VLOOKUP(CG$14&amp;"-rse-"&amp;$N686,Equations!$G:$I,3,0)))</f>
        <v/>
      </c>
      <c r="CL686" s="10" t="str">
        <f>IF($AJ686="","",IF(OR($V686&lt;2.7,$V686&gt;90),"Age OOR",VLOOKUP(CL$14&amp;"-int-"&amp;$O686,Equations!$G:$I,3,0)+VLOOKUP(CL$14&amp;"-sexo-"&amp;$O686,Equations!$G:$I,3,0)*$U686+VLOOKUP(CL$14&amp;"-edad-"&amp;$O686,Equations!$G:$I,3,0)*$V686+VLOOKUP(CL$14&amp;"-est-"&amp;$O686,Equations!$G:$I,3,0)*(1/$W686)+VLOOKUP(CL$14&amp;"-imc-"&amp;$O686,Equations!$G:$I,3,0)*(1/$Q686)))</f>
        <v/>
      </c>
      <c r="CM686" s="10" t="str">
        <f>IF($AJ686="","",IF(OR($V686&lt;2.7,$V686&gt;90),"Age OOR",CL686-1.6449*VLOOKUP(CL$14&amp;"-rse-"&amp;$O686,Equations!$G:$I,3,0)))</f>
        <v/>
      </c>
      <c r="CN686" s="10" t="str">
        <f>IF($AJ686="","",IF(OR($V686&lt;2.7,$V686&gt;90),"Age OOR",CL686+1.6449*VLOOKUP(CL$14&amp;"-rse-"&amp;$O686,Equations!$G:$I,3,0)))</f>
        <v/>
      </c>
      <c r="CO686" s="10" t="str">
        <f t="shared" si="273"/>
        <v/>
      </c>
      <c r="CP686" s="10" t="str">
        <f>IF($AJ686="","",IF(OR($V686&lt;2.7,$V686&gt;90),"Age OOR",($AJ686-CL686)/VLOOKUP(CL$14&amp;"-rse-"&amp;$O686,Equations!$G:$I,3,0)))</f>
        <v/>
      </c>
      <c r="CQ686" s="10" t="str">
        <f>IF($AK686="","",IF(OR($V686&lt;2.7,$V686&gt;90),"Age OOR",EXP(VLOOKUP(CQ$14&amp;"-int-"&amp;$P686,Equations!$G:$I,3,0)+VLOOKUP(CQ$14&amp;"-sexo-"&amp;$P686,Equations!$G:$I,3,0)*$U686+VLOOKUP(CQ$14&amp;"-edad-"&amp;$P686,Equations!$G:$I,3,0)*$V686+VLOOKUP(CQ$14&amp;"-est-"&amp;$P686,Equations!$G:$I,3,0)*(1/$W686)+VLOOKUP(CQ$14&amp;"-imc-"&amp;$P686,Equations!$G:$I,3,0)*(1/$Q686))))</f>
        <v/>
      </c>
      <c r="CR686" s="10" t="str">
        <f>IF($AK686="","",IF(OR($V686&lt;2.7,$V686&gt;90),"Age OOR",EXP(LN(CQ686)-1.6449*VLOOKUP(CQ$14&amp;"-rse-"&amp;$P686,Equations!$G:$I,3,0))))</f>
        <v/>
      </c>
      <c r="CS686" s="10" t="str">
        <f>IF($AK686="","",IF(OR($V686&lt;2.7,$V686&gt;90),"Age OOR",EXP(LN(CQ686)+1.6449*VLOOKUP(CQ$14&amp;"-rse-"&amp;$P686,Equations!$G:$I,3,0))))</f>
        <v/>
      </c>
      <c r="CT686" s="10" t="str">
        <f t="shared" si="274"/>
        <v/>
      </c>
      <c r="CU686" s="10" t="str">
        <f>IF($AK686="","",IF(OR($V686&lt;2.7,$V686&gt;90),"Age OOR",(LN($AK686)-LN(CQ686))/VLOOKUP(CQ$14&amp;"-rse-"&amp;$P686,Equations!$G:$I,3,0)))</f>
        <v/>
      </c>
      <c r="CV686" s="47"/>
    </row>
    <row r="687" spans="5:100" x14ac:dyDescent="0.2">
      <c r="E687" s="23" t="str">
        <f t="shared" si="250"/>
        <v>Age out of range</v>
      </c>
      <c r="F687" s="23" t="str">
        <f t="shared" si="251"/>
        <v>Age out of range</v>
      </c>
      <c r="G687" s="23" t="str">
        <f t="shared" si="252"/>
        <v>Age out of range</v>
      </c>
      <c r="H687" s="23" t="str">
        <f t="shared" si="253"/>
        <v>Age out of range</v>
      </c>
      <c r="I687" s="23" t="str">
        <f t="shared" si="254"/>
        <v>Age out of range</v>
      </c>
      <c r="J687" s="23" t="str">
        <f t="shared" si="255"/>
        <v>Age out of range</v>
      </c>
      <c r="K687" s="23" t="str">
        <f t="shared" si="256"/>
        <v>Age out of range</v>
      </c>
      <c r="L687" s="23" t="str">
        <f t="shared" si="257"/>
        <v>Age out of range</v>
      </c>
      <c r="M687" s="23" t="str">
        <f t="shared" si="258"/>
        <v>Age out of range</v>
      </c>
      <c r="N687" s="23" t="str">
        <f t="shared" si="259"/>
        <v>Age out of range</v>
      </c>
      <c r="O687" s="23" t="str">
        <f t="shared" si="260"/>
        <v>Age out of range</v>
      </c>
      <c r="P687" s="23" t="str">
        <f t="shared" si="261"/>
        <v>Age out of range</v>
      </c>
      <c r="Q687" s="23" t="e">
        <f t="shared" si="262"/>
        <v>#DIV/0!</v>
      </c>
      <c r="R687" s="17"/>
      <c r="S687" s="23">
        <v>671</v>
      </c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7"/>
      <c r="AM687" s="47"/>
      <c r="AN687" s="10" t="str">
        <f>IF($Z687="","",IF(OR($V687&lt;2.7,$V687&gt;90),"Age OOR",VLOOKUP(AN$14&amp;"-int-"&amp;$E687,Equations!$G:$I,3,0)+VLOOKUP(AN$14&amp;"-sexo-"&amp;$E687,Equations!$G:$I,3,0)*$U687+VLOOKUP(AN$14&amp;"-edad-"&amp;$E687,Equations!$G:$I,3,0)*$V687+VLOOKUP(AN$14&amp;"-est-"&amp;$E687,Equations!$G:$I,3,0)*(1/$W687)+VLOOKUP(AN$14&amp;"-imc-"&amp;$E687,Equations!$G:$I,3,0)*(1/$Q687)))</f>
        <v/>
      </c>
      <c r="AO687" s="10" t="str">
        <f>IF($Z687="","",IF(OR($V687&lt;2.7,$V687&gt;90),"Age OOR",AN687-1.6449*VLOOKUP(AN$14&amp;"-rse-"&amp;$E687,Equations!$G:$I,3,0)))</f>
        <v/>
      </c>
      <c r="AP687" s="10" t="str">
        <f>IF($Z687="","",IF(OR($V687&lt;2.7,$V687&gt;90),"Age OOR",AN687+1.6449*VLOOKUP(AN$14&amp;"-rse-"&amp;$E687,Equations!$G:$I,3,0)))</f>
        <v/>
      </c>
      <c r="AQ687" s="10" t="str">
        <f t="shared" si="263"/>
        <v/>
      </c>
      <c r="AR687" s="10" t="str">
        <f>IF($Z687="","",IF(OR($V687&lt;2.7,$V687&gt;90),"Age OOR",($Z687-AN687)/VLOOKUP(AN$14&amp;"-rse-"&amp;$E687,Equations!$G:$I,3,0)))</f>
        <v/>
      </c>
      <c r="AS687" s="10" t="str">
        <f>IF($AA687="","",IF(OR($V687&lt;2.7,$V687&gt;90),"Age OOR",VLOOKUP(AS$14&amp;"-int-"&amp;$F687,Equations!$G:$I,3,0)+VLOOKUP(AS$14&amp;"-sexo-"&amp;$F687,Equations!$G:$I,3,0)*$U687+VLOOKUP(AS$14&amp;"-edad-"&amp;$F687,Equations!$G:$I,3,0)*$V687+VLOOKUP(AS$14&amp;"-est-"&amp;$F687,Equations!$G:$I,3,0)*(1/$W687)+VLOOKUP(AS$14&amp;"-imc-"&amp;$F687,Equations!$G:$I,3,0)*(1/$Q687)))</f>
        <v/>
      </c>
      <c r="AT687" s="10" t="str">
        <f>IF($AA687="","",IF(OR($V687&lt;2.7,$V687&gt;90),"Age OOR",AS687-1.6449*VLOOKUP(AS$14&amp;"-rse-"&amp;$F687,Equations!$G:$I,3,0)))</f>
        <v/>
      </c>
      <c r="AU687" s="10" t="str">
        <f>IF($AA687="","",IF(OR($V687&lt;2.7,$V687&gt;90),"Age OOR",AS687+1.6449*VLOOKUP(AS$14&amp;"-rse-"&amp;$F687,Equations!$G:$I,3,0)))</f>
        <v/>
      </c>
      <c r="AV687" s="10" t="str">
        <f t="shared" si="264"/>
        <v/>
      </c>
      <c r="AW687" s="10" t="str">
        <f>IF($AA687="","",IF(OR($V687&lt;2.7,$V687&gt;90),"Age OOR",($AA687-AS687)/VLOOKUP(AS$14&amp;"-rse-"&amp;$F687,Equations!$G:$I,3,0)))</f>
        <v/>
      </c>
      <c r="AX687" s="10" t="str">
        <f>IF($AB687="","",IF(OR($V687&lt;2.7,$V687&gt;90),"Age OOR",VLOOKUP(AX$14&amp;"-int-"&amp;$G687,Equations!$G:$I,3,0)+VLOOKUP(AX$14&amp;"-sexo-"&amp;$G687,Equations!$G:$I,3,0)*$U687+VLOOKUP(AX$14&amp;"-edad-"&amp;$G687,Equations!$G:$I,3,0)*$V687+VLOOKUP(AX$14&amp;"-est-"&amp;$G687,Equations!$G:$I,3,0)*(1/$W687)+VLOOKUP(AX$14&amp;"-imc-"&amp;$G687,Equations!$G:$I,3,0)*(1/$Q687)))</f>
        <v/>
      </c>
      <c r="AY687" s="10" t="str">
        <f>IF($AB687="","",IF(OR($V687&lt;2.7,$V687&gt;90),"Age OOR",AX687-1.6449*VLOOKUP(AX$14&amp;"-rse-"&amp;$G687,Equations!$G:$I,3,0)))</f>
        <v/>
      </c>
      <c r="AZ687" s="10" t="str">
        <f>IF($AB687="","",IF(OR($V687&lt;2.7,$V687&gt;90),"Age OOR",AX687+1.6449*VLOOKUP(AX$14&amp;"-rse-"&amp;$G687,Equations!$G:$I,3,0)))</f>
        <v/>
      </c>
      <c r="BA687" s="10" t="str">
        <f t="shared" si="265"/>
        <v/>
      </c>
      <c r="BB687" s="10" t="str">
        <f>IF($AB687="","",IF(OR($V687&lt;2.7,$V687&gt;90),"Age OOR",($AB687-AX687)/VLOOKUP(AX$14&amp;"-rse-"&amp;$G687,Equations!$G:$I,3,0)))</f>
        <v/>
      </c>
      <c r="BC687" s="10" t="str">
        <f>IF($AC687="","",IF(OR($V687&lt;2.7,$V687&gt;90),"Age OOR",VLOOKUP(BC$14&amp;"-int-"&amp;$H687,Equations!$G:$I,3,0)+VLOOKUP(BC$14&amp;"-sexo-"&amp;$H687,Equations!$G:$I,3,0)*$U687+VLOOKUP(BC$14&amp;"-edad-"&amp;$H687,Equations!$G:$I,3,0)*$V687+VLOOKUP(BC$14&amp;"-est-"&amp;$H687,Equations!$G:$I,3,0)*(1/$W687)+VLOOKUP(BC$14&amp;"-imc-"&amp;$H687,Equations!$G:$I,3,0)*(1/$Q687)))</f>
        <v/>
      </c>
      <c r="BD687" s="10" t="str">
        <f>IF($AC687="","",IF(OR($V687&lt;2.7,$V687&gt;90),"Age OOR",BC687-1.6449*VLOOKUP(BC$14&amp;"-rse-"&amp;$H687,Equations!$G:$I,3,0)))</f>
        <v/>
      </c>
      <c r="BE687" s="10" t="str">
        <f>IF($AC687="","",IF(OR($V687&lt;2.7,$V687&gt;90),"Age OOR",BC687+1.6449*VLOOKUP(BC$14&amp;"-rse-"&amp;$H687,Equations!$G:$I,3,0)))</f>
        <v/>
      </c>
      <c r="BF687" s="10" t="str">
        <f t="shared" si="266"/>
        <v/>
      </c>
      <c r="BG687" s="10" t="str">
        <f>IF($AC687="","",IF(OR($V687&lt;2.7,$V687&gt;90),"Age OOR",($AC687-BC687)/VLOOKUP(BC$14&amp;"-rse-"&amp;$H687,Equations!$G:$I,3,0)))</f>
        <v/>
      </c>
      <c r="BH687" s="10" t="str">
        <f>IF($AD687="","",IF(OR($V687&lt;2.7,$V687&gt;90),"Age OOR",VLOOKUP(BH$14&amp;"-int-"&amp;$I687,Equations!$G:$I,3,0)+VLOOKUP(BH$14&amp;"-sexo-"&amp;$I687,Equations!$G:$I,3,0)*$U687+VLOOKUP(BH$14&amp;"-edad-"&amp;$I687,Equations!$G:$I,3,0)*$V687+VLOOKUP(BH$14&amp;"-est-"&amp;$I687,Equations!$G:$I,3,0)*(1/$W687)+VLOOKUP(BH$14&amp;"-imc-"&amp;$I687,Equations!$G:$I,3,0)*(1/$Q687)))</f>
        <v/>
      </c>
      <c r="BI687" s="10" t="str">
        <f>IF($AD687="","",IF(OR($V687&lt;2.7,$V687&gt;90),"Age OOR",BH687-1.6449*VLOOKUP(BH$14&amp;"-rse-"&amp;$I687,Equations!$G:$I,3,0)))</f>
        <v/>
      </c>
      <c r="BJ687" s="10" t="str">
        <f>IF($AD687="","",IF(OR($V687&lt;2.7,$V687&gt;90),"Age OOR",BH687+1.6449*VLOOKUP(BH$14&amp;"-rse-"&amp;$I687,Equations!$G:$I,3,0)))</f>
        <v/>
      </c>
      <c r="BK687" s="10" t="str">
        <f t="shared" si="267"/>
        <v/>
      </c>
      <c r="BL687" s="10" t="str">
        <f>IF($AD687="","",IF(OR($V687&lt;2.7,$V687&gt;90),"Age OOR",($AD687-BH687)/VLOOKUP(BH$14&amp;"-rse-"&amp;$I687,Equations!$G:$I,3,0)))</f>
        <v/>
      </c>
      <c r="BM687" s="10" t="str">
        <f>IF($AE687="","",IF(OR($V687&lt;2.7,$V687&gt;90),"Age OOR",VLOOKUP(BM$14&amp;"-int-"&amp;$J687,Equations!$G:$I,3,0)+VLOOKUP(BM$14&amp;"-sexo-"&amp;$J687,Equations!$G:$I,3,0)*$U687+VLOOKUP(BM$14&amp;"-edad-"&amp;$J687,Equations!$G:$I,3,0)*$V687+VLOOKUP(BM$14&amp;"-est-"&amp;$J687,Equations!$G:$I,3,0)*(1/$W687)+VLOOKUP(BM$14&amp;"-imc-"&amp;$J687,Equations!$G:$I,3,0)*(1/$Q687)))</f>
        <v/>
      </c>
      <c r="BN687" s="10" t="str">
        <f>IF($AE687="","",IF(OR($V687&lt;2.7,$V687&gt;90),"Age OOR",BM687-1.6449*VLOOKUP(BM$14&amp;"-rse-"&amp;$J687,Equations!$G:$I,3,0)))</f>
        <v/>
      </c>
      <c r="BO687" s="10" t="str">
        <f>IF($AE687="","",IF(OR($V687&lt;2.7,$V687&gt;90),"Age OOR",BM687+1.6449*VLOOKUP(BM$14&amp;"-rse-"&amp;$J687,Equations!$G:$I,3,0)))</f>
        <v/>
      </c>
      <c r="BP687" s="10" t="str">
        <f t="shared" si="268"/>
        <v/>
      </c>
      <c r="BQ687" s="10" t="str">
        <f>IF($AE687="","",IF(OR($V687&lt;2.7,$V687&gt;90),"Age OOR",($AE687-BM687)/VLOOKUP(BM$14&amp;"-rse-"&amp;$J687,Equations!$G:$I,3,0)))</f>
        <v/>
      </c>
      <c r="BR687" s="10" t="str">
        <f>IF($AF687="","",IF(OR($V687&lt;2.7,$V687&gt;90),"Age OOR",VLOOKUP(BR$14&amp;"-int-"&amp;$K687,Equations!$G:$I,3,0)+VLOOKUP(BR$14&amp;"-sexo-"&amp;$K687,Equations!$G:$I,3,0)*$U687+VLOOKUP(BR$14&amp;"-edad-"&amp;$K687,Equations!$G:$I,3,0)*$V687+VLOOKUP(BR$14&amp;"-est-"&amp;$K687,Equations!$G:$I,3,0)*(1/$W687)+VLOOKUP(BR$14&amp;"-imc-"&amp;$K687,Equations!$G:$I,3,0)*(1/$Q687)))</f>
        <v/>
      </c>
      <c r="BS687" s="10" t="str">
        <f>IF($AF687="","",IF(OR($V687&lt;2.7,$V687&gt;90),"Age OOR",BR687-1.6449*VLOOKUP(BR$14&amp;"-rse-"&amp;$K687,Equations!$G:$I,3,0)))</f>
        <v/>
      </c>
      <c r="BT687" s="10" t="str">
        <f>IF($AF687="","",IF(OR($V687&lt;2.7,$V687&gt;90),"Age OOR",BR687+1.6449*VLOOKUP(BR$14&amp;"-rse-"&amp;$K687,Equations!$G:$I,3,0)))</f>
        <v/>
      </c>
      <c r="BU687" s="10" t="str">
        <f t="shared" si="269"/>
        <v/>
      </c>
      <c r="BV687" s="10" t="str">
        <f>IF($AF687="","",IF(OR($V687&lt;2.7,$V687&gt;90),"Age OOR",($AF687-BR687)/VLOOKUP(BR$14&amp;"-rse-"&amp;$K687,Equations!$G:$I,3,0)))</f>
        <v/>
      </c>
      <c r="BW687" s="10" t="str">
        <f>IF($AG687="","",IF(OR($V687&lt;2.7,$V687&gt;90),"Age OOR",VLOOKUP(BW$14&amp;"-int-"&amp;$L687,Equations!$G:$I,3,0)+VLOOKUP(BW$14&amp;"-sexo-"&amp;$L687,Equations!$G:$I,3,0)*$U687+VLOOKUP(BW$14&amp;"-edad-"&amp;$L687,Equations!$G:$I,3,0)*$V687+VLOOKUP(BW$14&amp;"-est-"&amp;$L687,Equations!$G:$I,3,0)*(1/$W687)+VLOOKUP(BW$14&amp;"-imc-"&amp;$L687,Equations!$G:$I,3,0)*(1/$Q687)))</f>
        <v/>
      </c>
      <c r="BX687" s="10" t="str">
        <f>IF($AG687="","",IF(OR($V687&lt;2.7,$V687&gt;90),"Age OOR",BW687-1.6449*VLOOKUP(BW$14&amp;"-rse-"&amp;$L687,Equations!$G:$I,3,0)))</f>
        <v/>
      </c>
      <c r="BY687" s="10" t="str">
        <f>IF($AG687="","",IF(OR($V687&lt;2.7,$V687&gt;90),"Age OOR",BW687+1.6449*VLOOKUP(BW$14&amp;"-rse-"&amp;$L687,Equations!$G:$I,3,0)))</f>
        <v/>
      </c>
      <c r="BZ687" s="10" t="str">
        <f t="shared" si="270"/>
        <v/>
      </c>
      <c r="CA687" s="10" t="str">
        <f>IF($AG687="","",IF(OR($V687&lt;2.7,$V687&gt;90),"Age OOR",($AG687-BW687)/VLOOKUP(BW$14&amp;"-rse-"&amp;$L687,Equations!$G:$I,3,0)))</f>
        <v/>
      </c>
      <c r="CB687" s="10" t="str">
        <f>IF($AH687="","",IF(OR($V687&lt;2.7,$V687&gt;90),"Age OOR",VLOOKUP(CB$14&amp;"-int-"&amp;$M687,Equations!$G:$I,3,0)+VLOOKUP(CB$14&amp;"-sexo-"&amp;$M687,Equations!$G:$I,3,0)*$U687+VLOOKUP(CB$14&amp;"-edad-"&amp;$M687,Equations!$G:$I,3,0)*$V687+VLOOKUP(CB$14&amp;"-est-"&amp;$M687,Equations!$G:$I,3,0)*(1/$W687)+VLOOKUP(CB$14&amp;"-imc-"&amp;$M687,Equations!$G:$I,3,0)*(1/$Q687)))</f>
        <v/>
      </c>
      <c r="CC687" s="10" t="str">
        <f>IF($AH687="","",IF(OR($V687&lt;2.7,$V687&gt;90),"Age OOR",CB687-1.6449*VLOOKUP(CB$14&amp;"-rse-"&amp;$M687,Equations!$G:$I,3,0)))</f>
        <v/>
      </c>
      <c r="CD687" s="10" t="str">
        <f>IF($AH687="","",IF(OR($V687&lt;2.7,$V687&gt;90),"Age OOR",CB687+1.6449*VLOOKUP(CB$14&amp;"-rse-"&amp;$M687,Equations!$G:$I,3,0)))</f>
        <v/>
      </c>
      <c r="CE687" s="10" t="str">
        <f t="shared" si="271"/>
        <v/>
      </c>
      <c r="CF687" s="10" t="str">
        <f>IF($AH687="","",IF(OR($V687&lt;2.7,$V687&gt;90),"Age OOR",($AH687-CB687)/VLOOKUP(CB$14&amp;"-rse-"&amp;$M687,Equations!$G:$I,3,0)))</f>
        <v/>
      </c>
      <c r="CG687" s="10" t="str">
        <f>IF($AI687="","",IF(OR($V687&lt;2.7,$V687&gt;90),"Age OOR",VLOOKUP(CG$14&amp;"-int-"&amp;$N687,Equations!$G:$I,3,0)+VLOOKUP(CG$14&amp;"-sexo-"&amp;$N687,Equations!$G:$I,3,0)*$U687+VLOOKUP(CG$14&amp;"-edad-"&amp;$N687,Equations!$G:$I,3,0)*$V687+VLOOKUP(CG$14&amp;"-est-"&amp;$N687,Equations!$G:$I,3,0)*(1/$W687)+VLOOKUP(CG$14&amp;"-imc-"&amp;$N687,Equations!$G:$I,3,0)*(1/$Q687)))</f>
        <v/>
      </c>
      <c r="CH687" s="10" t="str">
        <f>IF($AI687="","",IF(OR($V687&lt;2.7,$V687&gt;90),"Age OOR",CG687-1.6449*VLOOKUP(CG$14&amp;"-rse-"&amp;$N687,Equations!$G:$I,3,0)))</f>
        <v/>
      </c>
      <c r="CI687" s="10" t="str">
        <f>IF($AI687="","",IF(OR($V687&lt;2.7,$V687&gt;90),"Age OOR",CG687+1.6449*VLOOKUP(CG$14&amp;"-rse-"&amp;$N687,Equations!$G:$I,3,0)))</f>
        <v/>
      </c>
      <c r="CJ687" s="10" t="str">
        <f t="shared" si="272"/>
        <v/>
      </c>
      <c r="CK687" s="10" t="str">
        <f>IF($AI687="","",IF(OR($V687&lt;2.7,$V687&gt;90),"Age OOR",($AI687-CG687)/VLOOKUP(CG$14&amp;"-rse-"&amp;$N687,Equations!$G:$I,3,0)))</f>
        <v/>
      </c>
      <c r="CL687" s="10" t="str">
        <f>IF($AJ687="","",IF(OR($V687&lt;2.7,$V687&gt;90),"Age OOR",VLOOKUP(CL$14&amp;"-int-"&amp;$O687,Equations!$G:$I,3,0)+VLOOKUP(CL$14&amp;"-sexo-"&amp;$O687,Equations!$G:$I,3,0)*$U687+VLOOKUP(CL$14&amp;"-edad-"&amp;$O687,Equations!$G:$I,3,0)*$V687+VLOOKUP(CL$14&amp;"-est-"&amp;$O687,Equations!$G:$I,3,0)*(1/$W687)+VLOOKUP(CL$14&amp;"-imc-"&amp;$O687,Equations!$G:$I,3,0)*(1/$Q687)))</f>
        <v/>
      </c>
      <c r="CM687" s="10" t="str">
        <f>IF($AJ687="","",IF(OR($V687&lt;2.7,$V687&gt;90),"Age OOR",CL687-1.6449*VLOOKUP(CL$14&amp;"-rse-"&amp;$O687,Equations!$G:$I,3,0)))</f>
        <v/>
      </c>
      <c r="CN687" s="10" t="str">
        <f>IF($AJ687="","",IF(OR($V687&lt;2.7,$V687&gt;90),"Age OOR",CL687+1.6449*VLOOKUP(CL$14&amp;"-rse-"&amp;$O687,Equations!$G:$I,3,0)))</f>
        <v/>
      </c>
      <c r="CO687" s="10" t="str">
        <f t="shared" si="273"/>
        <v/>
      </c>
      <c r="CP687" s="10" t="str">
        <f>IF($AJ687="","",IF(OR($V687&lt;2.7,$V687&gt;90),"Age OOR",($AJ687-CL687)/VLOOKUP(CL$14&amp;"-rse-"&amp;$O687,Equations!$G:$I,3,0)))</f>
        <v/>
      </c>
      <c r="CQ687" s="10" t="str">
        <f>IF($AK687="","",IF(OR($V687&lt;2.7,$V687&gt;90),"Age OOR",EXP(VLOOKUP(CQ$14&amp;"-int-"&amp;$P687,Equations!$G:$I,3,0)+VLOOKUP(CQ$14&amp;"-sexo-"&amp;$P687,Equations!$G:$I,3,0)*$U687+VLOOKUP(CQ$14&amp;"-edad-"&amp;$P687,Equations!$G:$I,3,0)*$V687+VLOOKUP(CQ$14&amp;"-est-"&amp;$P687,Equations!$G:$I,3,0)*(1/$W687)+VLOOKUP(CQ$14&amp;"-imc-"&amp;$P687,Equations!$G:$I,3,0)*(1/$Q687))))</f>
        <v/>
      </c>
      <c r="CR687" s="10" t="str">
        <f>IF($AK687="","",IF(OR($V687&lt;2.7,$V687&gt;90),"Age OOR",EXP(LN(CQ687)-1.6449*VLOOKUP(CQ$14&amp;"-rse-"&amp;$P687,Equations!$G:$I,3,0))))</f>
        <v/>
      </c>
      <c r="CS687" s="10" t="str">
        <f>IF($AK687="","",IF(OR($V687&lt;2.7,$V687&gt;90),"Age OOR",EXP(LN(CQ687)+1.6449*VLOOKUP(CQ$14&amp;"-rse-"&amp;$P687,Equations!$G:$I,3,0))))</f>
        <v/>
      </c>
      <c r="CT687" s="10" t="str">
        <f t="shared" si="274"/>
        <v/>
      </c>
      <c r="CU687" s="10" t="str">
        <f>IF($AK687="","",IF(OR($V687&lt;2.7,$V687&gt;90),"Age OOR",(LN($AK687)-LN(CQ687))/VLOOKUP(CQ$14&amp;"-rse-"&amp;$P687,Equations!$G:$I,3,0)))</f>
        <v/>
      </c>
      <c r="CV687" s="47"/>
    </row>
    <row r="688" spans="5:100" x14ac:dyDescent="0.2">
      <c r="E688" s="23" t="str">
        <f t="shared" si="250"/>
        <v>Age out of range</v>
      </c>
      <c r="F688" s="23" t="str">
        <f t="shared" si="251"/>
        <v>Age out of range</v>
      </c>
      <c r="G688" s="23" t="str">
        <f t="shared" si="252"/>
        <v>Age out of range</v>
      </c>
      <c r="H688" s="23" t="str">
        <f t="shared" si="253"/>
        <v>Age out of range</v>
      </c>
      <c r="I688" s="23" t="str">
        <f t="shared" si="254"/>
        <v>Age out of range</v>
      </c>
      <c r="J688" s="23" t="str">
        <f t="shared" si="255"/>
        <v>Age out of range</v>
      </c>
      <c r="K688" s="23" t="str">
        <f t="shared" si="256"/>
        <v>Age out of range</v>
      </c>
      <c r="L688" s="23" t="str">
        <f t="shared" si="257"/>
        <v>Age out of range</v>
      </c>
      <c r="M688" s="23" t="str">
        <f t="shared" si="258"/>
        <v>Age out of range</v>
      </c>
      <c r="N688" s="23" t="str">
        <f t="shared" si="259"/>
        <v>Age out of range</v>
      </c>
      <c r="O688" s="23" t="str">
        <f t="shared" si="260"/>
        <v>Age out of range</v>
      </c>
      <c r="P688" s="23" t="str">
        <f t="shared" si="261"/>
        <v>Age out of range</v>
      </c>
      <c r="Q688" s="23" t="e">
        <f t="shared" si="262"/>
        <v>#DIV/0!</v>
      </c>
      <c r="R688" s="17"/>
      <c r="S688" s="23">
        <v>672</v>
      </c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7"/>
      <c r="AM688" s="47"/>
      <c r="AN688" s="10" t="str">
        <f>IF($Z688="","",IF(OR($V688&lt;2.7,$V688&gt;90),"Age OOR",VLOOKUP(AN$14&amp;"-int-"&amp;$E688,Equations!$G:$I,3,0)+VLOOKUP(AN$14&amp;"-sexo-"&amp;$E688,Equations!$G:$I,3,0)*$U688+VLOOKUP(AN$14&amp;"-edad-"&amp;$E688,Equations!$G:$I,3,0)*$V688+VLOOKUP(AN$14&amp;"-est-"&amp;$E688,Equations!$G:$I,3,0)*(1/$W688)+VLOOKUP(AN$14&amp;"-imc-"&amp;$E688,Equations!$G:$I,3,0)*(1/$Q688)))</f>
        <v/>
      </c>
      <c r="AO688" s="10" t="str">
        <f>IF($Z688="","",IF(OR($V688&lt;2.7,$V688&gt;90),"Age OOR",AN688-1.6449*VLOOKUP(AN$14&amp;"-rse-"&amp;$E688,Equations!$G:$I,3,0)))</f>
        <v/>
      </c>
      <c r="AP688" s="10" t="str">
        <f>IF($Z688="","",IF(OR($V688&lt;2.7,$V688&gt;90),"Age OOR",AN688+1.6449*VLOOKUP(AN$14&amp;"-rse-"&amp;$E688,Equations!$G:$I,3,0)))</f>
        <v/>
      </c>
      <c r="AQ688" s="10" t="str">
        <f t="shared" si="263"/>
        <v/>
      </c>
      <c r="AR688" s="10" t="str">
        <f>IF($Z688="","",IF(OR($V688&lt;2.7,$V688&gt;90),"Age OOR",($Z688-AN688)/VLOOKUP(AN$14&amp;"-rse-"&amp;$E688,Equations!$G:$I,3,0)))</f>
        <v/>
      </c>
      <c r="AS688" s="10" t="str">
        <f>IF($AA688="","",IF(OR($V688&lt;2.7,$V688&gt;90),"Age OOR",VLOOKUP(AS$14&amp;"-int-"&amp;$F688,Equations!$G:$I,3,0)+VLOOKUP(AS$14&amp;"-sexo-"&amp;$F688,Equations!$G:$I,3,0)*$U688+VLOOKUP(AS$14&amp;"-edad-"&amp;$F688,Equations!$G:$I,3,0)*$V688+VLOOKUP(AS$14&amp;"-est-"&amp;$F688,Equations!$G:$I,3,0)*(1/$W688)+VLOOKUP(AS$14&amp;"-imc-"&amp;$F688,Equations!$G:$I,3,0)*(1/$Q688)))</f>
        <v/>
      </c>
      <c r="AT688" s="10" t="str">
        <f>IF($AA688="","",IF(OR($V688&lt;2.7,$V688&gt;90),"Age OOR",AS688-1.6449*VLOOKUP(AS$14&amp;"-rse-"&amp;$F688,Equations!$G:$I,3,0)))</f>
        <v/>
      </c>
      <c r="AU688" s="10" t="str">
        <f>IF($AA688="","",IF(OR($V688&lt;2.7,$V688&gt;90),"Age OOR",AS688+1.6449*VLOOKUP(AS$14&amp;"-rse-"&amp;$F688,Equations!$G:$I,3,0)))</f>
        <v/>
      </c>
      <c r="AV688" s="10" t="str">
        <f t="shared" si="264"/>
        <v/>
      </c>
      <c r="AW688" s="10" t="str">
        <f>IF($AA688="","",IF(OR($V688&lt;2.7,$V688&gt;90),"Age OOR",($AA688-AS688)/VLOOKUP(AS$14&amp;"-rse-"&amp;$F688,Equations!$G:$I,3,0)))</f>
        <v/>
      </c>
      <c r="AX688" s="10" t="str">
        <f>IF($AB688="","",IF(OR($V688&lt;2.7,$V688&gt;90),"Age OOR",VLOOKUP(AX$14&amp;"-int-"&amp;$G688,Equations!$G:$I,3,0)+VLOOKUP(AX$14&amp;"-sexo-"&amp;$G688,Equations!$G:$I,3,0)*$U688+VLOOKUP(AX$14&amp;"-edad-"&amp;$G688,Equations!$G:$I,3,0)*$V688+VLOOKUP(AX$14&amp;"-est-"&amp;$G688,Equations!$G:$I,3,0)*(1/$W688)+VLOOKUP(AX$14&amp;"-imc-"&amp;$G688,Equations!$G:$I,3,0)*(1/$Q688)))</f>
        <v/>
      </c>
      <c r="AY688" s="10" t="str">
        <f>IF($AB688="","",IF(OR($V688&lt;2.7,$V688&gt;90),"Age OOR",AX688-1.6449*VLOOKUP(AX$14&amp;"-rse-"&amp;$G688,Equations!$G:$I,3,0)))</f>
        <v/>
      </c>
      <c r="AZ688" s="10" t="str">
        <f>IF($AB688="","",IF(OR($V688&lt;2.7,$V688&gt;90),"Age OOR",AX688+1.6449*VLOOKUP(AX$14&amp;"-rse-"&amp;$G688,Equations!$G:$I,3,0)))</f>
        <v/>
      </c>
      <c r="BA688" s="10" t="str">
        <f t="shared" si="265"/>
        <v/>
      </c>
      <c r="BB688" s="10" t="str">
        <f>IF($AB688="","",IF(OR($V688&lt;2.7,$V688&gt;90),"Age OOR",($AB688-AX688)/VLOOKUP(AX$14&amp;"-rse-"&amp;$G688,Equations!$G:$I,3,0)))</f>
        <v/>
      </c>
      <c r="BC688" s="10" t="str">
        <f>IF($AC688="","",IF(OR($V688&lt;2.7,$V688&gt;90),"Age OOR",VLOOKUP(BC$14&amp;"-int-"&amp;$H688,Equations!$G:$I,3,0)+VLOOKUP(BC$14&amp;"-sexo-"&amp;$H688,Equations!$G:$I,3,0)*$U688+VLOOKUP(BC$14&amp;"-edad-"&amp;$H688,Equations!$G:$I,3,0)*$V688+VLOOKUP(BC$14&amp;"-est-"&amp;$H688,Equations!$G:$I,3,0)*(1/$W688)+VLOOKUP(BC$14&amp;"-imc-"&amp;$H688,Equations!$G:$I,3,0)*(1/$Q688)))</f>
        <v/>
      </c>
      <c r="BD688" s="10" t="str">
        <f>IF($AC688="","",IF(OR($V688&lt;2.7,$V688&gt;90),"Age OOR",BC688-1.6449*VLOOKUP(BC$14&amp;"-rse-"&amp;$H688,Equations!$G:$I,3,0)))</f>
        <v/>
      </c>
      <c r="BE688" s="10" t="str">
        <f>IF($AC688="","",IF(OR($V688&lt;2.7,$V688&gt;90),"Age OOR",BC688+1.6449*VLOOKUP(BC$14&amp;"-rse-"&amp;$H688,Equations!$G:$I,3,0)))</f>
        <v/>
      </c>
      <c r="BF688" s="10" t="str">
        <f t="shared" si="266"/>
        <v/>
      </c>
      <c r="BG688" s="10" t="str">
        <f>IF($AC688="","",IF(OR($V688&lt;2.7,$V688&gt;90),"Age OOR",($AC688-BC688)/VLOOKUP(BC$14&amp;"-rse-"&amp;$H688,Equations!$G:$I,3,0)))</f>
        <v/>
      </c>
      <c r="BH688" s="10" t="str">
        <f>IF($AD688="","",IF(OR($V688&lt;2.7,$V688&gt;90),"Age OOR",VLOOKUP(BH$14&amp;"-int-"&amp;$I688,Equations!$G:$I,3,0)+VLOOKUP(BH$14&amp;"-sexo-"&amp;$I688,Equations!$G:$I,3,0)*$U688+VLOOKUP(BH$14&amp;"-edad-"&amp;$I688,Equations!$G:$I,3,0)*$V688+VLOOKUP(BH$14&amp;"-est-"&amp;$I688,Equations!$G:$I,3,0)*(1/$W688)+VLOOKUP(BH$14&amp;"-imc-"&amp;$I688,Equations!$G:$I,3,0)*(1/$Q688)))</f>
        <v/>
      </c>
      <c r="BI688" s="10" t="str">
        <f>IF($AD688="","",IF(OR($V688&lt;2.7,$V688&gt;90),"Age OOR",BH688-1.6449*VLOOKUP(BH$14&amp;"-rse-"&amp;$I688,Equations!$G:$I,3,0)))</f>
        <v/>
      </c>
      <c r="BJ688" s="10" t="str">
        <f>IF($AD688="","",IF(OR($V688&lt;2.7,$V688&gt;90),"Age OOR",BH688+1.6449*VLOOKUP(BH$14&amp;"-rse-"&amp;$I688,Equations!$G:$I,3,0)))</f>
        <v/>
      </c>
      <c r="BK688" s="10" t="str">
        <f t="shared" si="267"/>
        <v/>
      </c>
      <c r="BL688" s="10" t="str">
        <f>IF($AD688="","",IF(OR($V688&lt;2.7,$V688&gt;90),"Age OOR",($AD688-BH688)/VLOOKUP(BH$14&amp;"-rse-"&amp;$I688,Equations!$G:$I,3,0)))</f>
        <v/>
      </c>
      <c r="BM688" s="10" t="str">
        <f>IF($AE688="","",IF(OR($V688&lt;2.7,$V688&gt;90),"Age OOR",VLOOKUP(BM$14&amp;"-int-"&amp;$J688,Equations!$G:$I,3,0)+VLOOKUP(BM$14&amp;"-sexo-"&amp;$J688,Equations!$G:$I,3,0)*$U688+VLOOKUP(BM$14&amp;"-edad-"&amp;$J688,Equations!$G:$I,3,0)*$V688+VLOOKUP(BM$14&amp;"-est-"&amp;$J688,Equations!$G:$I,3,0)*(1/$W688)+VLOOKUP(BM$14&amp;"-imc-"&amp;$J688,Equations!$G:$I,3,0)*(1/$Q688)))</f>
        <v/>
      </c>
      <c r="BN688" s="10" t="str">
        <f>IF($AE688="","",IF(OR($V688&lt;2.7,$V688&gt;90),"Age OOR",BM688-1.6449*VLOOKUP(BM$14&amp;"-rse-"&amp;$J688,Equations!$G:$I,3,0)))</f>
        <v/>
      </c>
      <c r="BO688" s="10" t="str">
        <f>IF($AE688="","",IF(OR($V688&lt;2.7,$V688&gt;90),"Age OOR",BM688+1.6449*VLOOKUP(BM$14&amp;"-rse-"&amp;$J688,Equations!$G:$I,3,0)))</f>
        <v/>
      </c>
      <c r="BP688" s="10" t="str">
        <f t="shared" si="268"/>
        <v/>
      </c>
      <c r="BQ688" s="10" t="str">
        <f>IF($AE688="","",IF(OR($V688&lt;2.7,$V688&gt;90),"Age OOR",($AE688-BM688)/VLOOKUP(BM$14&amp;"-rse-"&amp;$J688,Equations!$G:$I,3,0)))</f>
        <v/>
      </c>
      <c r="BR688" s="10" t="str">
        <f>IF($AF688="","",IF(OR($V688&lt;2.7,$V688&gt;90),"Age OOR",VLOOKUP(BR$14&amp;"-int-"&amp;$K688,Equations!$G:$I,3,0)+VLOOKUP(BR$14&amp;"-sexo-"&amp;$K688,Equations!$G:$I,3,0)*$U688+VLOOKUP(BR$14&amp;"-edad-"&amp;$K688,Equations!$G:$I,3,0)*$V688+VLOOKUP(BR$14&amp;"-est-"&amp;$K688,Equations!$G:$I,3,0)*(1/$W688)+VLOOKUP(BR$14&amp;"-imc-"&amp;$K688,Equations!$G:$I,3,0)*(1/$Q688)))</f>
        <v/>
      </c>
      <c r="BS688" s="10" t="str">
        <f>IF($AF688="","",IF(OR($V688&lt;2.7,$V688&gt;90),"Age OOR",BR688-1.6449*VLOOKUP(BR$14&amp;"-rse-"&amp;$K688,Equations!$G:$I,3,0)))</f>
        <v/>
      </c>
      <c r="BT688" s="10" t="str">
        <f>IF($AF688="","",IF(OR($V688&lt;2.7,$V688&gt;90),"Age OOR",BR688+1.6449*VLOOKUP(BR$14&amp;"-rse-"&amp;$K688,Equations!$G:$I,3,0)))</f>
        <v/>
      </c>
      <c r="BU688" s="10" t="str">
        <f t="shared" si="269"/>
        <v/>
      </c>
      <c r="BV688" s="10" t="str">
        <f>IF($AF688="","",IF(OR($V688&lt;2.7,$V688&gt;90),"Age OOR",($AF688-BR688)/VLOOKUP(BR$14&amp;"-rse-"&amp;$K688,Equations!$G:$I,3,0)))</f>
        <v/>
      </c>
      <c r="BW688" s="10" t="str">
        <f>IF($AG688="","",IF(OR($V688&lt;2.7,$V688&gt;90),"Age OOR",VLOOKUP(BW$14&amp;"-int-"&amp;$L688,Equations!$G:$I,3,0)+VLOOKUP(BW$14&amp;"-sexo-"&amp;$L688,Equations!$G:$I,3,0)*$U688+VLOOKUP(BW$14&amp;"-edad-"&amp;$L688,Equations!$G:$I,3,0)*$V688+VLOOKUP(BW$14&amp;"-est-"&amp;$L688,Equations!$G:$I,3,0)*(1/$W688)+VLOOKUP(BW$14&amp;"-imc-"&amp;$L688,Equations!$G:$I,3,0)*(1/$Q688)))</f>
        <v/>
      </c>
      <c r="BX688" s="10" t="str">
        <f>IF($AG688="","",IF(OR($V688&lt;2.7,$V688&gt;90),"Age OOR",BW688-1.6449*VLOOKUP(BW$14&amp;"-rse-"&amp;$L688,Equations!$G:$I,3,0)))</f>
        <v/>
      </c>
      <c r="BY688" s="10" t="str">
        <f>IF($AG688="","",IF(OR($V688&lt;2.7,$V688&gt;90),"Age OOR",BW688+1.6449*VLOOKUP(BW$14&amp;"-rse-"&amp;$L688,Equations!$G:$I,3,0)))</f>
        <v/>
      </c>
      <c r="BZ688" s="10" t="str">
        <f t="shared" si="270"/>
        <v/>
      </c>
      <c r="CA688" s="10" t="str">
        <f>IF($AG688="","",IF(OR($V688&lt;2.7,$V688&gt;90),"Age OOR",($AG688-BW688)/VLOOKUP(BW$14&amp;"-rse-"&amp;$L688,Equations!$G:$I,3,0)))</f>
        <v/>
      </c>
      <c r="CB688" s="10" t="str">
        <f>IF($AH688="","",IF(OR($V688&lt;2.7,$V688&gt;90),"Age OOR",VLOOKUP(CB$14&amp;"-int-"&amp;$M688,Equations!$G:$I,3,0)+VLOOKUP(CB$14&amp;"-sexo-"&amp;$M688,Equations!$G:$I,3,0)*$U688+VLOOKUP(CB$14&amp;"-edad-"&amp;$M688,Equations!$G:$I,3,0)*$V688+VLOOKUP(CB$14&amp;"-est-"&amp;$M688,Equations!$G:$I,3,0)*(1/$W688)+VLOOKUP(CB$14&amp;"-imc-"&amp;$M688,Equations!$G:$I,3,0)*(1/$Q688)))</f>
        <v/>
      </c>
      <c r="CC688" s="10" t="str">
        <f>IF($AH688="","",IF(OR($V688&lt;2.7,$V688&gt;90),"Age OOR",CB688-1.6449*VLOOKUP(CB$14&amp;"-rse-"&amp;$M688,Equations!$G:$I,3,0)))</f>
        <v/>
      </c>
      <c r="CD688" s="10" t="str">
        <f>IF($AH688="","",IF(OR($V688&lt;2.7,$V688&gt;90),"Age OOR",CB688+1.6449*VLOOKUP(CB$14&amp;"-rse-"&amp;$M688,Equations!$G:$I,3,0)))</f>
        <v/>
      </c>
      <c r="CE688" s="10" t="str">
        <f t="shared" si="271"/>
        <v/>
      </c>
      <c r="CF688" s="10" t="str">
        <f>IF($AH688="","",IF(OR($V688&lt;2.7,$V688&gt;90),"Age OOR",($AH688-CB688)/VLOOKUP(CB$14&amp;"-rse-"&amp;$M688,Equations!$G:$I,3,0)))</f>
        <v/>
      </c>
      <c r="CG688" s="10" t="str">
        <f>IF($AI688="","",IF(OR($V688&lt;2.7,$V688&gt;90),"Age OOR",VLOOKUP(CG$14&amp;"-int-"&amp;$N688,Equations!$G:$I,3,0)+VLOOKUP(CG$14&amp;"-sexo-"&amp;$N688,Equations!$G:$I,3,0)*$U688+VLOOKUP(CG$14&amp;"-edad-"&amp;$N688,Equations!$G:$I,3,0)*$V688+VLOOKUP(CG$14&amp;"-est-"&amp;$N688,Equations!$G:$I,3,0)*(1/$W688)+VLOOKUP(CG$14&amp;"-imc-"&amp;$N688,Equations!$G:$I,3,0)*(1/$Q688)))</f>
        <v/>
      </c>
      <c r="CH688" s="10" t="str">
        <f>IF($AI688="","",IF(OR($V688&lt;2.7,$V688&gt;90),"Age OOR",CG688-1.6449*VLOOKUP(CG$14&amp;"-rse-"&amp;$N688,Equations!$G:$I,3,0)))</f>
        <v/>
      </c>
      <c r="CI688" s="10" t="str">
        <f>IF($AI688="","",IF(OR($V688&lt;2.7,$V688&gt;90),"Age OOR",CG688+1.6449*VLOOKUP(CG$14&amp;"-rse-"&amp;$N688,Equations!$G:$I,3,0)))</f>
        <v/>
      </c>
      <c r="CJ688" s="10" t="str">
        <f t="shared" si="272"/>
        <v/>
      </c>
      <c r="CK688" s="10" t="str">
        <f>IF($AI688="","",IF(OR($V688&lt;2.7,$V688&gt;90),"Age OOR",($AI688-CG688)/VLOOKUP(CG$14&amp;"-rse-"&amp;$N688,Equations!$G:$I,3,0)))</f>
        <v/>
      </c>
      <c r="CL688" s="10" t="str">
        <f>IF($AJ688="","",IF(OR($V688&lt;2.7,$V688&gt;90),"Age OOR",VLOOKUP(CL$14&amp;"-int-"&amp;$O688,Equations!$G:$I,3,0)+VLOOKUP(CL$14&amp;"-sexo-"&amp;$O688,Equations!$G:$I,3,0)*$U688+VLOOKUP(CL$14&amp;"-edad-"&amp;$O688,Equations!$G:$I,3,0)*$V688+VLOOKUP(CL$14&amp;"-est-"&amp;$O688,Equations!$G:$I,3,0)*(1/$W688)+VLOOKUP(CL$14&amp;"-imc-"&amp;$O688,Equations!$G:$I,3,0)*(1/$Q688)))</f>
        <v/>
      </c>
      <c r="CM688" s="10" t="str">
        <f>IF($AJ688="","",IF(OR($V688&lt;2.7,$V688&gt;90),"Age OOR",CL688-1.6449*VLOOKUP(CL$14&amp;"-rse-"&amp;$O688,Equations!$G:$I,3,0)))</f>
        <v/>
      </c>
      <c r="CN688" s="10" t="str">
        <f>IF($AJ688="","",IF(OR($V688&lt;2.7,$V688&gt;90),"Age OOR",CL688+1.6449*VLOOKUP(CL$14&amp;"-rse-"&amp;$O688,Equations!$G:$I,3,0)))</f>
        <v/>
      </c>
      <c r="CO688" s="10" t="str">
        <f t="shared" si="273"/>
        <v/>
      </c>
      <c r="CP688" s="10" t="str">
        <f>IF($AJ688="","",IF(OR($V688&lt;2.7,$V688&gt;90),"Age OOR",($AJ688-CL688)/VLOOKUP(CL$14&amp;"-rse-"&amp;$O688,Equations!$G:$I,3,0)))</f>
        <v/>
      </c>
      <c r="CQ688" s="10" t="str">
        <f>IF($AK688="","",IF(OR($V688&lt;2.7,$V688&gt;90),"Age OOR",EXP(VLOOKUP(CQ$14&amp;"-int-"&amp;$P688,Equations!$G:$I,3,0)+VLOOKUP(CQ$14&amp;"-sexo-"&amp;$P688,Equations!$G:$I,3,0)*$U688+VLOOKUP(CQ$14&amp;"-edad-"&amp;$P688,Equations!$G:$I,3,0)*$V688+VLOOKUP(CQ$14&amp;"-est-"&amp;$P688,Equations!$G:$I,3,0)*(1/$W688)+VLOOKUP(CQ$14&amp;"-imc-"&amp;$P688,Equations!$G:$I,3,0)*(1/$Q688))))</f>
        <v/>
      </c>
      <c r="CR688" s="10" t="str">
        <f>IF($AK688="","",IF(OR($V688&lt;2.7,$V688&gt;90),"Age OOR",EXP(LN(CQ688)-1.6449*VLOOKUP(CQ$14&amp;"-rse-"&amp;$P688,Equations!$G:$I,3,0))))</f>
        <v/>
      </c>
      <c r="CS688" s="10" t="str">
        <f>IF($AK688="","",IF(OR($V688&lt;2.7,$V688&gt;90),"Age OOR",EXP(LN(CQ688)+1.6449*VLOOKUP(CQ$14&amp;"-rse-"&amp;$P688,Equations!$G:$I,3,0))))</f>
        <v/>
      </c>
      <c r="CT688" s="10" t="str">
        <f t="shared" si="274"/>
        <v/>
      </c>
      <c r="CU688" s="10" t="str">
        <f>IF($AK688="","",IF(OR($V688&lt;2.7,$V688&gt;90),"Age OOR",(LN($AK688)-LN(CQ688))/VLOOKUP(CQ$14&amp;"-rse-"&amp;$P688,Equations!$G:$I,3,0)))</f>
        <v/>
      </c>
      <c r="CV688" s="47"/>
    </row>
    <row r="689" spans="5:123" x14ac:dyDescent="0.2">
      <c r="E689" s="23" t="str">
        <f t="shared" si="250"/>
        <v>Age out of range</v>
      </c>
      <c r="F689" s="23" t="str">
        <f t="shared" si="251"/>
        <v>Age out of range</v>
      </c>
      <c r="G689" s="23" t="str">
        <f t="shared" si="252"/>
        <v>Age out of range</v>
      </c>
      <c r="H689" s="23" t="str">
        <f t="shared" si="253"/>
        <v>Age out of range</v>
      </c>
      <c r="I689" s="23" t="str">
        <f t="shared" si="254"/>
        <v>Age out of range</v>
      </c>
      <c r="J689" s="23" t="str">
        <f t="shared" si="255"/>
        <v>Age out of range</v>
      </c>
      <c r="K689" s="23" t="str">
        <f t="shared" si="256"/>
        <v>Age out of range</v>
      </c>
      <c r="L689" s="23" t="str">
        <f t="shared" si="257"/>
        <v>Age out of range</v>
      </c>
      <c r="M689" s="23" t="str">
        <f t="shared" si="258"/>
        <v>Age out of range</v>
      </c>
      <c r="N689" s="23" t="str">
        <f t="shared" si="259"/>
        <v>Age out of range</v>
      </c>
      <c r="O689" s="23" t="str">
        <f t="shared" si="260"/>
        <v>Age out of range</v>
      </c>
      <c r="P689" s="23" t="str">
        <f t="shared" si="261"/>
        <v>Age out of range</v>
      </c>
      <c r="Q689" s="23" t="e">
        <f t="shared" si="262"/>
        <v>#DIV/0!</v>
      </c>
      <c r="R689" s="17"/>
      <c r="S689" s="23">
        <v>673</v>
      </c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7"/>
      <c r="AM689" s="47"/>
      <c r="AN689" s="10" t="str">
        <f>IF($Z689="","",IF(OR($V689&lt;2.7,$V689&gt;90),"Age OOR",VLOOKUP(AN$14&amp;"-int-"&amp;$E689,Equations!$G:$I,3,0)+VLOOKUP(AN$14&amp;"-sexo-"&amp;$E689,Equations!$G:$I,3,0)*$U689+VLOOKUP(AN$14&amp;"-edad-"&amp;$E689,Equations!$G:$I,3,0)*$V689+VLOOKUP(AN$14&amp;"-est-"&amp;$E689,Equations!$G:$I,3,0)*(1/$W689)+VLOOKUP(AN$14&amp;"-imc-"&amp;$E689,Equations!$G:$I,3,0)*(1/$Q689)))</f>
        <v/>
      </c>
      <c r="AO689" s="10" t="str">
        <f>IF($Z689="","",IF(OR($V689&lt;2.7,$V689&gt;90),"Age OOR",AN689-1.6449*VLOOKUP(AN$14&amp;"-rse-"&amp;$E689,Equations!$G:$I,3,0)))</f>
        <v/>
      </c>
      <c r="AP689" s="10" t="str">
        <f>IF($Z689="","",IF(OR($V689&lt;2.7,$V689&gt;90),"Age OOR",AN689+1.6449*VLOOKUP(AN$14&amp;"-rse-"&amp;$E689,Equations!$G:$I,3,0)))</f>
        <v/>
      </c>
      <c r="AQ689" s="10" t="str">
        <f t="shared" si="263"/>
        <v/>
      </c>
      <c r="AR689" s="10" t="str">
        <f>IF($Z689="","",IF(OR($V689&lt;2.7,$V689&gt;90),"Age OOR",($Z689-AN689)/VLOOKUP(AN$14&amp;"-rse-"&amp;$E689,Equations!$G:$I,3,0)))</f>
        <v/>
      </c>
      <c r="AS689" s="10" t="str">
        <f>IF($AA689="","",IF(OR($V689&lt;2.7,$V689&gt;90),"Age OOR",VLOOKUP(AS$14&amp;"-int-"&amp;$F689,Equations!$G:$I,3,0)+VLOOKUP(AS$14&amp;"-sexo-"&amp;$F689,Equations!$G:$I,3,0)*$U689+VLOOKUP(AS$14&amp;"-edad-"&amp;$F689,Equations!$G:$I,3,0)*$V689+VLOOKUP(AS$14&amp;"-est-"&amp;$F689,Equations!$G:$I,3,0)*(1/$W689)+VLOOKUP(AS$14&amp;"-imc-"&amp;$F689,Equations!$G:$I,3,0)*(1/$Q689)))</f>
        <v/>
      </c>
      <c r="AT689" s="10" t="str">
        <f>IF($AA689="","",IF(OR($V689&lt;2.7,$V689&gt;90),"Age OOR",AS689-1.6449*VLOOKUP(AS$14&amp;"-rse-"&amp;$F689,Equations!$G:$I,3,0)))</f>
        <v/>
      </c>
      <c r="AU689" s="10" t="str">
        <f>IF($AA689="","",IF(OR($V689&lt;2.7,$V689&gt;90),"Age OOR",AS689+1.6449*VLOOKUP(AS$14&amp;"-rse-"&amp;$F689,Equations!$G:$I,3,0)))</f>
        <v/>
      </c>
      <c r="AV689" s="10" t="str">
        <f t="shared" si="264"/>
        <v/>
      </c>
      <c r="AW689" s="10" t="str">
        <f>IF($AA689="","",IF(OR($V689&lt;2.7,$V689&gt;90),"Age OOR",($AA689-AS689)/VLOOKUP(AS$14&amp;"-rse-"&amp;$F689,Equations!$G:$I,3,0)))</f>
        <v/>
      </c>
      <c r="AX689" s="10" t="str">
        <f>IF($AB689="","",IF(OR($V689&lt;2.7,$V689&gt;90),"Age OOR",VLOOKUP(AX$14&amp;"-int-"&amp;$G689,Equations!$G:$I,3,0)+VLOOKUP(AX$14&amp;"-sexo-"&amp;$G689,Equations!$G:$I,3,0)*$U689+VLOOKUP(AX$14&amp;"-edad-"&amp;$G689,Equations!$G:$I,3,0)*$V689+VLOOKUP(AX$14&amp;"-est-"&amp;$G689,Equations!$G:$I,3,0)*(1/$W689)+VLOOKUP(AX$14&amp;"-imc-"&amp;$G689,Equations!$G:$I,3,0)*(1/$Q689)))</f>
        <v/>
      </c>
      <c r="AY689" s="10" t="str">
        <f>IF($AB689="","",IF(OR($V689&lt;2.7,$V689&gt;90),"Age OOR",AX689-1.6449*VLOOKUP(AX$14&amp;"-rse-"&amp;$G689,Equations!$G:$I,3,0)))</f>
        <v/>
      </c>
      <c r="AZ689" s="10" t="str">
        <f>IF($AB689="","",IF(OR($V689&lt;2.7,$V689&gt;90),"Age OOR",AX689+1.6449*VLOOKUP(AX$14&amp;"-rse-"&amp;$G689,Equations!$G:$I,3,0)))</f>
        <v/>
      </c>
      <c r="BA689" s="10" t="str">
        <f t="shared" si="265"/>
        <v/>
      </c>
      <c r="BB689" s="10" t="str">
        <f>IF($AB689="","",IF(OR($V689&lt;2.7,$V689&gt;90),"Age OOR",($AB689-AX689)/VLOOKUP(AX$14&amp;"-rse-"&amp;$G689,Equations!$G:$I,3,0)))</f>
        <v/>
      </c>
      <c r="BC689" s="10" t="str">
        <f>IF($AC689="","",IF(OR($V689&lt;2.7,$V689&gt;90),"Age OOR",VLOOKUP(BC$14&amp;"-int-"&amp;$H689,Equations!$G:$I,3,0)+VLOOKUP(BC$14&amp;"-sexo-"&amp;$H689,Equations!$G:$I,3,0)*$U689+VLOOKUP(BC$14&amp;"-edad-"&amp;$H689,Equations!$G:$I,3,0)*$V689+VLOOKUP(BC$14&amp;"-est-"&amp;$H689,Equations!$G:$I,3,0)*(1/$W689)+VLOOKUP(BC$14&amp;"-imc-"&amp;$H689,Equations!$G:$I,3,0)*(1/$Q689)))</f>
        <v/>
      </c>
      <c r="BD689" s="10" t="str">
        <f>IF($AC689="","",IF(OR($V689&lt;2.7,$V689&gt;90),"Age OOR",BC689-1.6449*VLOOKUP(BC$14&amp;"-rse-"&amp;$H689,Equations!$G:$I,3,0)))</f>
        <v/>
      </c>
      <c r="BE689" s="10" t="str">
        <f>IF($AC689="","",IF(OR($V689&lt;2.7,$V689&gt;90),"Age OOR",BC689+1.6449*VLOOKUP(BC$14&amp;"-rse-"&amp;$H689,Equations!$G:$I,3,0)))</f>
        <v/>
      </c>
      <c r="BF689" s="10" t="str">
        <f t="shared" si="266"/>
        <v/>
      </c>
      <c r="BG689" s="10" t="str">
        <f>IF($AC689="","",IF(OR($V689&lt;2.7,$V689&gt;90),"Age OOR",($AC689-BC689)/VLOOKUP(BC$14&amp;"-rse-"&amp;$H689,Equations!$G:$I,3,0)))</f>
        <v/>
      </c>
      <c r="BH689" s="10" t="str">
        <f>IF($AD689="","",IF(OR($V689&lt;2.7,$V689&gt;90),"Age OOR",VLOOKUP(BH$14&amp;"-int-"&amp;$I689,Equations!$G:$I,3,0)+VLOOKUP(BH$14&amp;"-sexo-"&amp;$I689,Equations!$G:$I,3,0)*$U689+VLOOKUP(BH$14&amp;"-edad-"&amp;$I689,Equations!$G:$I,3,0)*$V689+VLOOKUP(BH$14&amp;"-est-"&amp;$I689,Equations!$G:$I,3,0)*(1/$W689)+VLOOKUP(BH$14&amp;"-imc-"&amp;$I689,Equations!$G:$I,3,0)*(1/$Q689)))</f>
        <v/>
      </c>
      <c r="BI689" s="10" t="str">
        <f>IF($AD689="","",IF(OR($V689&lt;2.7,$V689&gt;90),"Age OOR",BH689-1.6449*VLOOKUP(BH$14&amp;"-rse-"&amp;$I689,Equations!$G:$I,3,0)))</f>
        <v/>
      </c>
      <c r="BJ689" s="10" t="str">
        <f>IF($AD689="","",IF(OR($V689&lt;2.7,$V689&gt;90),"Age OOR",BH689+1.6449*VLOOKUP(BH$14&amp;"-rse-"&amp;$I689,Equations!$G:$I,3,0)))</f>
        <v/>
      </c>
      <c r="BK689" s="10" t="str">
        <f t="shared" si="267"/>
        <v/>
      </c>
      <c r="BL689" s="10" t="str">
        <f>IF($AD689="","",IF(OR($V689&lt;2.7,$V689&gt;90),"Age OOR",($AD689-BH689)/VLOOKUP(BH$14&amp;"-rse-"&amp;$I689,Equations!$G:$I,3,0)))</f>
        <v/>
      </c>
      <c r="BM689" s="10" t="str">
        <f>IF($AE689="","",IF(OR($V689&lt;2.7,$V689&gt;90),"Age OOR",VLOOKUP(BM$14&amp;"-int-"&amp;$J689,Equations!$G:$I,3,0)+VLOOKUP(BM$14&amp;"-sexo-"&amp;$J689,Equations!$G:$I,3,0)*$U689+VLOOKUP(BM$14&amp;"-edad-"&amp;$J689,Equations!$G:$I,3,0)*$V689+VLOOKUP(BM$14&amp;"-est-"&amp;$J689,Equations!$G:$I,3,0)*(1/$W689)+VLOOKUP(BM$14&amp;"-imc-"&amp;$J689,Equations!$G:$I,3,0)*(1/$Q689)))</f>
        <v/>
      </c>
      <c r="BN689" s="10" t="str">
        <f>IF($AE689="","",IF(OR($V689&lt;2.7,$V689&gt;90),"Age OOR",BM689-1.6449*VLOOKUP(BM$14&amp;"-rse-"&amp;$J689,Equations!$G:$I,3,0)))</f>
        <v/>
      </c>
      <c r="BO689" s="10" t="str">
        <f>IF($AE689="","",IF(OR($V689&lt;2.7,$V689&gt;90),"Age OOR",BM689+1.6449*VLOOKUP(BM$14&amp;"-rse-"&amp;$J689,Equations!$G:$I,3,0)))</f>
        <v/>
      </c>
      <c r="BP689" s="10" t="str">
        <f t="shared" si="268"/>
        <v/>
      </c>
      <c r="BQ689" s="10" t="str">
        <f>IF($AE689="","",IF(OR($V689&lt;2.7,$V689&gt;90),"Age OOR",($AE689-BM689)/VLOOKUP(BM$14&amp;"-rse-"&amp;$J689,Equations!$G:$I,3,0)))</f>
        <v/>
      </c>
      <c r="BR689" s="10" t="str">
        <f>IF($AF689="","",IF(OR($V689&lt;2.7,$V689&gt;90),"Age OOR",VLOOKUP(BR$14&amp;"-int-"&amp;$K689,Equations!$G:$I,3,0)+VLOOKUP(BR$14&amp;"-sexo-"&amp;$K689,Equations!$G:$I,3,0)*$U689+VLOOKUP(BR$14&amp;"-edad-"&amp;$K689,Equations!$G:$I,3,0)*$V689+VLOOKUP(BR$14&amp;"-est-"&amp;$K689,Equations!$G:$I,3,0)*(1/$W689)+VLOOKUP(BR$14&amp;"-imc-"&amp;$K689,Equations!$G:$I,3,0)*(1/$Q689)))</f>
        <v/>
      </c>
      <c r="BS689" s="10" t="str">
        <f>IF($AF689="","",IF(OR($V689&lt;2.7,$V689&gt;90),"Age OOR",BR689-1.6449*VLOOKUP(BR$14&amp;"-rse-"&amp;$K689,Equations!$G:$I,3,0)))</f>
        <v/>
      </c>
      <c r="BT689" s="10" t="str">
        <f>IF($AF689="","",IF(OR($V689&lt;2.7,$V689&gt;90),"Age OOR",BR689+1.6449*VLOOKUP(BR$14&amp;"-rse-"&amp;$K689,Equations!$G:$I,3,0)))</f>
        <v/>
      </c>
      <c r="BU689" s="10" t="str">
        <f t="shared" si="269"/>
        <v/>
      </c>
      <c r="BV689" s="10" t="str">
        <f>IF($AF689="","",IF(OR($V689&lt;2.7,$V689&gt;90),"Age OOR",($AF689-BR689)/VLOOKUP(BR$14&amp;"-rse-"&amp;$K689,Equations!$G:$I,3,0)))</f>
        <v/>
      </c>
      <c r="BW689" s="10" t="str">
        <f>IF($AG689="","",IF(OR($V689&lt;2.7,$V689&gt;90),"Age OOR",VLOOKUP(BW$14&amp;"-int-"&amp;$L689,Equations!$G:$I,3,0)+VLOOKUP(BW$14&amp;"-sexo-"&amp;$L689,Equations!$G:$I,3,0)*$U689+VLOOKUP(BW$14&amp;"-edad-"&amp;$L689,Equations!$G:$I,3,0)*$V689+VLOOKUP(BW$14&amp;"-est-"&amp;$L689,Equations!$G:$I,3,0)*(1/$W689)+VLOOKUP(BW$14&amp;"-imc-"&amp;$L689,Equations!$G:$I,3,0)*(1/$Q689)))</f>
        <v/>
      </c>
      <c r="BX689" s="10" t="str">
        <f>IF($AG689="","",IF(OR($V689&lt;2.7,$V689&gt;90),"Age OOR",BW689-1.6449*VLOOKUP(BW$14&amp;"-rse-"&amp;$L689,Equations!$G:$I,3,0)))</f>
        <v/>
      </c>
      <c r="BY689" s="10" t="str">
        <f>IF($AG689="","",IF(OR($V689&lt;2.7,$V689&gt;90),"Age OOR",BW689+1.6449*VLOOKUP(BW$14&amp;"-rse-"&amp;$L689,Equations!$G:$I,3,0)))</f>
        <v/>
      </c>
      <c r="BZ689" s="10" t="str">
        <f t="shared" si="270"/>
        <v/>
      </c>
      <c r="CA689" s="10" t="str">
        <f>IF($AG689="","",IF(OR($V689&lt;2.7,$V689&gt;90),"Age OOR",($AG689-BW689)/VLOOKUP(BW$14&amp;"-rse-"&amp;$L689,Equations!$G:$I,3,0)))</f>
        <v/>
      </c>
      <c r="CB689" s="10" t="str">
        <f>IF($AH689="","",IF(OR($V689&lt;2.7,$V689&gt;90),"Age OOR",VLOOKUP(CB$14&amp;"-int-"&amp;$M689,Equations!$G:$I,3,0)+VLOOKUP(CB$14&amp;"-sexo-"&amp;$M689,Equations!$G:$I,3,0)*$U689+VLOOKUP(CB$14&amp;"-edad-"&amp;$M689,Equations!$G:$I,3,0)*$V689+VLOOKUP(CB$14&amp;"-est-"&amp;$M689,Equations!$G:$I,3,0)*(1/$W689)+VLOOKUP(CB$14&amp;"-imc-"&amp;$M689,Equations!$G:$I,3,0)*(1/$Q689)))</f>
        <v/>
      </c>
      <c r="CC689" s="10" t="str">
        <f>IF($AH689="","",IF(OR($V689&lt;2.7,$V689&gt;90),"Age OOR",CB689-1.6449*VLOOKUP(CB$14&amp;"-rse-"&amp;$M689,Equations!$G:$I,3,0)))</f>
        <v/>
      </c>
      <c r="CD689" s="10" t="str">
        <f>IF($AH689="","",IF(OR($V689&lt;2.7,$V689&gt;90),"Age OOR",CB689+1.6449*VLOOKUP(CB$14&amp;"-rse-"&amp;$M689,Equations!$G:$I,3,0)))</f>
        <v/>
      </c>
      <c r="CE689" s="10" t="str">
        <f t="shared" si="271"/>
        <v/>
      </c>
      <c r="CF689" s="10" t="str">
        <f>IF($AH689="","",IF(OR($V689&lt;2.7,$V689&gt;90),"Age OOR",($AH689-CB689)/VLOOKUP(CB$14&amp;"-rse-"&amp;$M689,Equations!$G:$I,3,0)))</f>
        <v/>
      </c>
      <c r="CG689" s="10" t="str">
        <f>IF($AI689="","",IF(OR($V689&lt;2.7,$V689&gt;90),"Age OOR",VLOOKUP(CG$14&amp;"-int-"&amp;$N689,Equations!$G:$I,3,0)+VLOOKUP(CG$14&amp;"-sexo-"&amp;$N689,Equations!$G:$I,3,0)*$U689+VLOOKUP(CG$14&amp;"-edad-"&amp;$N689,Equations!$G:$I,3,0)*$V689+VLOOKUP(CG$14&amp;"-est-"&amp;$N689,Equations!$G:$I,3,0)*(1/$W689)+VLOOKUP(CG$14&amp;"-imc-"&amp;$N689,Equations!$G:$I,3,0)*(1/$Q689)))</f>
        <v/>
      </c>
      <c r="CH689" s="10" t="str">
        <f>IF($AI689="","",IF(OR($V689&lt;2.7,$V689&gt;90),"Age OOR",CG689-1.6449*VLOOKUP(CG$14&amp;"-rse-"&amp;$N689,Equations!$G:$I,3,0)))</f>
        <v/>
      </c>
      <c r="CI689" s="10" t="str">
        <f>IF($AI689="","",IF(OR($V689&lt;2.7,$V689&gt;90),"Age OOR",CG689+1.6449*VLOOKUP(CG$14&amp;"-rse-"&amp;$N689,Equations!$G:$I,3,0)))</f>
        <v/>
      </c>
      <c r="CJ689" s="10" t="str">
        <f t="shared" si="272"/>
        <v/>
      </c>
      <c r="CK689" s="10" t="str">
        <f>IF($AI689="","",IF(OR($V689&lt;2.7,$V689&gt;90),"Age OOR",($AI689-CG689)/VLOOKUP(CG$14&amp;"-rse-"&amp;$N689,Equations!$G:$I,3,0)))</f>
        <v/>
      </c>
      <c r="CL689" s="10" t="str">
        <f>IF($AJ689="","",IF(OR($V689&lt;2.7,$V689&gt;90),"Age OOR",VLOOKUP(CL$14&amp;"-int-"&amp;$O689,Equations!$G:$I,3,0)+VLOOKUP(CL$14&amp;"-sexo-"&amp;$O689,Equations!$G:$I,3,0)*$U689+VLOOKUP(CL$14&amp;"-edad-"&amp;$O689,Equations!$G:$I,3,0)*$V689+VLOOKUP(CL$14&amp;"-est-"&amp;$O689,Equations!$G:$I,3,0)*(1/$W689)+VLOOKUP(CL$14&amp;"-imc-"&amp;$O689,Equations!$G:$I,3,0)*(1/$Q689)))</f>
        <v/>
      </c>
      <c r="CM689" s="10" t="str">
        <f>IF($AJ689="","",IF(OR($V689&lt;2.7,$V689&gt;90),"Age OOR",CL689-1.6449*VLOOKUP(CL$14&amp;"-rse-"&amp;$O689,Equations!$G:$I,3,0)))</f>
        <v/>
      </c>
      <c r="CN689" s="10" t="str">
        <f>IF($AJ689="","",IF(OR($V689&lt;2.7,$V689&gt;90),"Age OOR",CL689+1.6449*VLOOKUP(CL$14&amp;"-rse-"&amp;$O689,Equations!$G:$I,3,0)))</f>
        <v/>
      </c>
      <c r="CO689" s="10" t="str">
        <f t="shared" si="273"/>
        <v/>
      </c>
      <c r="CP689" s="10" t="str">
        <f>IF($AJ689="","",IF(OR($V689&lt;2.7,$V689&gt;90),"Age OOR",($AJ689-CL689)/VLOOKUP(CL$14&amp;"-rse-"&amp;$O689,Equations!$G:$I,3,0)))</f>
        <v/>
      </c>
      <c r="CQ689" s="10" t="str">
        <f>IF($AK689="","",IF(OR($V689&lt;2.7,$V689&gt;90),"Age OOR",EXP(VLOOKUP(CQ$14&amp;"-int-"&amp;$P689,Equations!$G:$I,3,0)+VLOOKUP(CQ$14&amp;"-sexo-"&amp;$P689,Equations!$G:$I,3,0)*$U689+VLOOKUP(CQ$14&amp;"-edad-"&amp;$P689,Equations!$G:$I,3,0)*$V689+VLOOKUP(CQ$14&amp;"-est-"&amp;$P689,Equations!$G:$I,3,0)*(1/$W689)+VLOOKUP(CQ$14&amp;"-imc-"&amp;$P689,Equations!$G:$I,3,0)*(1/$Q689))))</f>
        <v/>
      </c>
      <c r="CR689" s="10" t="str">
        <f>IF($AK689="","",IF(OR($V689&lt;2.7,$V689&gt;90),"Age OOR",EXP(LN(CQ689)-1.6449*VLOOKUP(CQ$14&amp;"-rse-"&amp;$P689,Equations!$G:$I,3,0))))</f>
        <v/>
      </c>
      <c r="CS689" s="10" t="str">
        <f>IF($AK689="","",IF(OR($V689&lt;2.7,$V689&gt;90),"Age OOR",EXP(LN(CQ689)+1.6449*VLOOKUP(CQ$14&amp;"-rse-"&amp;$P689,Equations!$G:$I,3,0))))</f>
        <v/>
      </c>
      <c r="CT689" s="10" t="str">
        <f t="shared" si="274"/>
        <v/>
      </c>
      <c r="CU689" s="10" t="str">
        <f>IF($AK689="","",IF(OR($V689&lt;2.7,$V689&gt;90),"Age OOR",(LN($AK689)-LN(CQ689))/VLOOKUP(CQ$14&amp;"-rse-"&amp;$P689,Equations!$G:$I,3,0)))</f>
        <v/>
      </c>
      <c r="CV689" s="47"/>
    </row>
    <row r="690" spans="5:123" x14ac:dyDescent="0.2">
      <c r="E690" s="23" t="str">
        <f t="shared" si="250"/>
        <v>Age out of range</v>
      </c>
      <c r="F690" s="23" t="str">
        <f t="shared" si="251"/>
        <v>Age out of range</v>
      </c>
      <c r="G690" s="23" t="str">
        <f t="shared" si="252"/>
        <v>Age out of range</v>
      </c>
      <c r="H690" s="23" t="str">
        <f t="shared" si="253"/>
        <v>Age out of range</v>
      </c>
      <c r="I690" s="23" t="str">
        <f t="shared" si="254"/>
        <v>Age out of range</v>
      </c>
      <c r="J690" s="23" t="str">
        <f t="shared" si="255"/>
        <v>Age out of range</v>
      </c>
      <c r="K690" s="23" t="str">
        <f t="shared" si="256"/>
        <v>Age out of range</v>
      </c>
      <c r="L690" s="23" t="str">
        <f t="shared" si="257"/>
        <v>Age out of range</v>
      </c>
      <c r="M690" s="23" t="str">
        <f t="shared" si="258"/>
        <v>Age out of range</v>
      </c>
      <c r="N690" s="23" t="str">
        <f t="shared" si="259"/>
        <v>Age out of range</v>
      </c>
      <c r="O690" s="23" t="str">
        <f t="shared" si="260"/>
        <v>Age out of range</v>
      </c>
      <c r="P690" s="23" t="str">
        <f t="shared" si="261"/>
        <v>Age out of range</v>
      </c>
      <c r="Q690" s="23" t="e">
        <f t="shared" si="262"/>
        <v>#DIV/0!</v>
      </c>
      <c r="R690" s="17"/>
      <c r="S690" s="23">
        <v>674</v>
      </c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7"/>
      <c r="AM690" s="47"/>
      <c r="AN690" s="10" t="str">
        <f>IF($Z690="","",IF(OR($V690&lt;2.7,$V690&gt;90),"Age OOR",VLOOKUP(AN$14&amp;"-int-"&amp;$E690,Equations!$G:$I,3,0)+VLOOKUP(AN$14&amp;"-sexo-"&amp;$E690,Equations!$G:$I,3,0)*$U690+VLOOKUP(AN$14&amp;"-edad-"&amp;$E690,Equations!$G:$I,3,0)*$V690+VLOOKUP(AN$14&amp;"-est-"&amp;$E690,Equations!$G:$I,3,0)*(1/$W690)+VLOOKUP(AN$14&amp;"-imc-"&amp;$E690,Equations!$G:$I,3,0)*(1/$Q690)))</f>
        <v/>
      </c>
      <c r="AO690" s="10" t="str">
        <f>IF($Z690="","",IF(OR($V690&lt;2.7,$V690&gt;90),"Age OOR",AN690-1.6449*VLOOKUP(AN$14&amp;"-rse-"&amp;$E690,Equations!$G:$I,3,0)))</f>
        <v/>
      </c>
      <c r="AP690" s="10" t="str">
        <f>IF($Z690="","",IF(OR($V690&lt;2.7,$V690&gt;90),"Age OOR",AN690+1.6449*VLOOKUP(AN$14&amp;"-rse-"&amp;$E690,Equations!$G:$I,3,0)))</f>
        <v/>
      </c>
      <c r="AQ690" s="10" t="str">
        <f t="shared" si="263"/>
        <v/>
      </c>
      <c r="AR690" s="10" t="str">
        <f>IF($Z690="","",IF(OR($V690&lt;2.7,$V690&gt;90),"Age OOR",($Z690-AN690)/VLOOKUP(AN$14&amp;"-rse-"&amp;$E690,Equations!$G:$I,3,0)))</f>
        <v/>
      </c>
      <c r="AS690" s="10" t="str">
        <f>IF($AA690="","",IF(OR($V690&lt;2.7,$V690&gt;90),"Age OOR",VLOOKUP(AS$14&amp;"-int-"&amp;$F690,Equations!$G:$I,3,0)+VLOOKUP(AS$14&amp;"-sexo-"&amp;$F690,Equations!$G:$I,3,0)*$U690+VLOOKUP(AS$14&amp;"-edad-"&amp;$F690,Equations!$G:$I,3,0)*$V690+VLOOKUP(AS$14&amp;"-est-"&amp;$F690,Equations!$G:$I,3,0)*(1/$W690)+VLOOKUP(AS$14&amp;"-imc-"&amp;$F690,Equations!$G:$I,3,0)*(1/$Q690)))</f>
        <v/>
      </c>
      <c r="AT690" s="10" t="str">
        <f>IF($AA690="","",IF(OR($V690&lt;2.7,$V690&gt;90),"Age OOR",AS690-1.6449*VLOOKUP(AS$14&amp;"-rse-"&amp;$F690,Equations!$G:$I,3,0)))</f>
        <v/>
      </c>
      <c r="AU690" s="10" t="str">
        <f>IF($AA690="","",IF(OR($V690&lt;2.7,$V690&gt;90),"Age OOR",AS690+1.6449*VLOOKUP(AS$14&amp;"-rse-"&amp;$F690,Equations!$G:$I,3,0)))</f>
        <v/>
      </c>
      <c r="AV690" s="10" t="str">
        <f t="shared" si="264"/>
        <v/>
      </c>
      <c r="AW690" s="10" t="str">
        <f>IF($AA690="","",IF(OR($V690&lt;2.7,$V690&gt;90),"Age OOR",($AA690-AS690)/VLOOKUP(AS$14&amp;"-rse-"&amp;$F690,Equations!$G:$I,3,0)))</f>
        <v/>
      </c>
      <c r="AX690" s="10" t="str">
        <f>IF($AB690="","",IF(OR($V690&lt;2.7,$V690&gt;90),"Age OOR",VLOOKUP(AX$14&amp;"-int-"&amp;$G690,Equations!$G:$I,3,0)+VLOOKUP(AX$14&amp;"-sexo-"&amp;$G690,Equations!$G:$I,3,0)*$U690+VLOOKUP(AX$14&amp;"-edad-"&amp;$G690,Equations!$G:$I,3,0)*$V690+VLOOKUP(AX$14&amp;"-est-"&amp;$G690,Equations!$G:$I,3,0)*(1/$W690)+VLOOKUP(AX$14&amp;"-imc-"&amp;$G690,Equations!$G:$I,3,0)*(1/$Q690)))</f>
        <v/>
      </c>
      <c r="AY690" s="10" t="str">
        <f>IF($AB690="","",IF(OR($V690&lt;2.7,$V690&gt;90),"Age OOR",AX690-1.6449*VLOOKUP(AX$14&amp;"-rse-"&amp;$G690,Equations!$G:$I,3,0)))</f>
        <v/>
      </c>
      <c r="AZ690" s="10" t="str">
        <f>IF($AB690="","",IF(OR($V690&lt;2.7,$V690&gt;90),"Age OOR",AX690+1.6449*VLOOKUP(AX$14&amp;"-rse-"&amp;$G690,Equations!$G:$I,3,0)))</f>
        <v/>
      </c>
      <c r="BA690" s="10" t="str">
        <f t="shared" si="265"/>
        <v/>
      </c>
      <c r="BB690" s="10" t="str">
        <f>IF($AB690="","",IF(OR($V690&lt;2.7,$V690&gt;90),"Age OOR",($AB690-AX690)/VLOOKUP(AX$14&amp;"-rse-"&amp;$G690,Equations!$G:$I,3,0)))</f>
        <v/>
      </c>
      <c r="BC690" s="10" t="str">
        <f>IF($AC690="","",IF(OR($V690&lt;2.7,$V690&gt;90),"Age OOR",VLOOKUP(BC$14&amp;"-int-"&amp;$H690,Equations!$G:$I,3,0)+VLOOKUP(BC$14&amp;"-sexo-"&amp;$H690,Equations!$G:$I,3,0)*$U690+VLOOKUP(BC$14&amp;"-edad-"&amp;$H690,Equations!$G:$I,3,0)*$V690+VLOOKUP(BC$14&amp;"-est-"&amp;$H690,Equations!$G:$I,3,0)*(1/$W690)+VLOOKUP(BC$14&amp;"-imc-"&amp;$H690,Equations!$G:$I,3,0)*(1/$Q690)))</f>
        <v/>
      </c>
      <c r="BD690" s="10" t="str">
        <f>IF($AC690="","",IF(OR($V690&lt;2.7,$V690&gt;90),"Age OOR",BC690-1.6449*VLOOKUP(BC$14&amp;"-rse-"&amp;$H690,Equations!$G:$I,3,0)))</f>
        <v/>
      </c>
      <c r="BE690" s="10" t="str">
        <f>IF($AC690="","",IF(OR($V690&lt;2.7,$V690&gt;90),"Age OOR",BC690+1.6449*VLOOKUP(BC$14&amp;"-rse-"&amp;$H690,Equations!$G:$I,3,0)))</f>
        <v/>
      </c>
      <c r="BF690" s="10" t="str">
        <f t="shared" si="266"/>
        <v/>
      </c>
      <c r="BG690" s="10" t="str">
        <f>IF($AC690="","",IF(OR($V690&lt;2.7,$V690&gt;90),"Age OOR",($AC690-BC690)/VLOOKUP(BC$14&amp;"-rse-"&amp;$H690,Equations!$G:$I,3,0)))</f>
        <v/>
      </c>
      <c r="BH690" s="10" t="str">
        <f>IF($AD690="","",IF(OR($V690&lt;2.7,$V690&gt;90),"Age OOR",VLOOKUP(BH$14&amp;"-int-"&amp;$I690,Equations!$G:$I,3,0)+VLOOKUP(BH$14&amp;"-sexo-"&amp;$I690,Equations!$G:$I,3,0)*$U690+VLOOKUP(BH$14&amp;"-edad-"&amp;$I690,Equations!$G:$I,3,0)*$V690+VLOOKUP(BH$14&amp;"-est-"&amp;$I690,Equations!$G:$I,3,0)*(1/$W690)+VLOOKUP(BH$14&amp;"-imc-"&amp;$I690,Equations!$G:$I,3,0)*(1/$Q690)))</f>
        <v/>
      </c>
      <c r="BI690" s="10" t="str">
        <f>IF($AD690="","",IF(OR($V690&lt;2.7,$V690&gt;90),"Age OOR",BH690-1.6449*VLOOKUP(BH$14&amp;"-rse-"&amp;$I690,Equations!$G:$I,3,0)))</f>
        <v/>
      </c>
      <c r="BJ690" s="10" t="str">
        <f>IF($AD690="","",IF(OR($V690&lt;2.7,$V690&gt;90),"Age OOR",BH690+1.6449*VLOOKUP(BH$14&amp;"-rse-"&amp;$I690,Equations!$G:$I,3,0)))</f>
        <v/>
      </c>
      <c r="BK690" s="10" t="str">
        <f t="shared" si="267"/>
        <v/>
      </c>
      <c r="BL690" s="10" t="str">
        <f>IF($AD690="","",IF(OR($V690&lt;2.7,$V690&gt;90),"Age OOR",($AD690-BH690)/VLOOKUP(BH$14&amp;"-rse-"&amp;$I690,Equations!$G:$I,3,0)))</f>
        <v/>
      </c>
      <c r="BM690" s="10" t="str">
        <f>IF($AE690="","",IF(OR($V690&lt;2.7,$V690&gt;90),"Age OOR",VLOOKUP(BM$14&amp;"-int-"&amp;$J690,Equations!$G:$I,3,0)+VLOOKUP(BM$14&amp;"-sexo-"&amp;$J690,Equations!$G:$I,3,0)*$U690+VLOOKUP(BM$14&amp;"-edad-"&amp;$J690,Equations!$G:$I,3,0)*$V690+VLOOKUP(BM$14&amp;"-est-"&amp;$J690,Equations!$G:$I,3,0)*(1/$W690)+VLOOKUP(BM$14&amp;"-imc-"&amp;$J690,Equations!$G:$I,3,0)*(1/$Q690)))</f>
        <v/>
      </c>
      <c r="BN690" s="10" t="str">
        <f>IF($AE690="","",IF(OR($V690&lt;2.7,$V690&gt;90),"Age OOR",BM690-1.6449*VLOOKUP(BM$14&amp;"-rse-"&amp;$J690,Equations!$G:$I,3,0)))</f>
        <v/>
      </c>
      <c r="BO690" s="10" t="str">
        <f>IF($AE690="","",IF(OR($V690&lt;2.7,$V690&gt;90),"Age OOR",BM690+1.6449*VLOOKUP(BM$14&amp;"-rse-"&amp;$J690,Equations!$G:$I,3,0)))</f>
        <v/>
      </c>
      <c r="BP690" s="10" t="str">
        <f t="shared" si="268"/>
        <v/>
      </c>
      <c r="BQ690" s="10" t="str">
        <f>IF($AE690="","",IF(OR($V690&lt;2.7,$V690&gt;90),"Age OOR",($AE690-BM690)/VLOOKUP(BM$14&amp;"-rse-"&amp;$J690,Equations!$G:$I,3,0)))</f>
        <v/>
      </c>
      <c r="BR690" s="10" t="str">
        <f>IF($AF690="","",IF(OR($V690&lt;2.7,$V690&gt;90),"Age OOR",VLOOKUP(BR$14&amp;"-int-"&amp;$K690,Equations!$G:$I,3,0)+VLOOKUP(BR$14&amp;"-sexo-"&amp;$K690,Equations!$G:$I,3,0)*$U690+VLOOKUP(BR$14&amp;"-edad-"&amp;$K690,Equations!$G:$I,3,0)*$V690+VLOOKUP(BR$14&amp;"-est-"&amp;$K690,Equations!$G:$I,3,0)*(1/$W690)+VLOOKUP(BR$14&amp;"-imc-"&amp;$K690,Equations!$G:$I,3,0)*(1/$Q690)))</f>
        <v/>
      </c>
      <c r="BS690" s="10" t="str">
        <f>IF($AF690="","",IF(OR($V690&lt;2.7,$V690&gt;90),"Age OOR",BR690-1.6449*VLOOKUP(BR$14&amp;"-rse-"&amp;$K690,Equations!$G:$I,3,0)))</f>
        <v/>
      </c>
      <c r="BT690" s="10" t="str">
        <f>IF($AF690="","",IF(OR($V690&lt;2.7,$V690&gt;90),"Age OOR",BR690+1.6449*VLOOKUP(BR$14&amp;"-rse-"&amp;$K690,Equations!$G:$I,3,0)))</f>
        <v/>
      </c>
      <c r="BU690" s="10" t="str">
        <f t="shared" si="269"/>
        <v/>
      </c>
      <c r="BV690" s="10" t="str">
        <f>IF($AF690="","",IF(OR($V690&lt;2.7,$V690&gt;90),"Age OOR",($AF690-BR690)/VLOOKUP(BR$14&amp;"-rse-"&amp;$K690,Equations!$G:$I,3,0)))</f>
        <v/>
      </c>
      <c r="BW690" s="10" t="str">
        <f>IF($AG690="","",IF(OR($V690&lt;2.7,$V690&gt;90),"Age OOR",VLOOKUP(BW$14&amp;"-int-"&amp;$L690,Equations!$G:$I,3,0)+VLOOKUP(BW$14&amp;"-sexo-"&amp;$L690,Equations!$G:$I,3,0)*$U690+VLOOKUP(BW$14&amp;"-edad-"&amp;$L690,Equations!$G:$I,3,0)*$V690+VLOOKUP(BW$14&amp;"-est-"&amp;$L690,Equations!$G:$I,3,0)*(1/$W690)+VLOOKUP(BW$14&amp;"-imc-"&amp;$L690,Equations!$G:$I,3,0)*(1/$Q690)))</f>
        <v/>
      </c>
      <c r="BX690" s="10" t="str">
        <f>IF($AG690="","",IF(OR($V690&lt;2.7,$V690&gt;90),"Age OOR",BW690-1.6449*VLOOKUP(BW$14&amp;"-rse-"&amp;$L690,Equations!$G:$I,3,0)))</f>
        <v/>
      </c>
      <c r="BY690" s="10" t="str">
        <f>IF($AG690="","",IF(OR($V690&lt;2.7,$V690&gt;90),"Age OOR",BW690+1.6449*VLOOKUP(BW$14&amp;"-rse-"&amp;$L690,Equations!$G:$I,3,0)))</f>
        <v/>
      </c>
      <c r="BZ690" s="10" t="str">
        <f t="shared" si="270"/>
        <v/>
      </c>
      <c r="CA690" s="10" t="str">
        <f>IF($AG690="","",IF(OR($V690&lt;2.7,$V690&gt;90),"Age OOR",($AG690-BW690)/VLOOKUP(BW$14&amp;"-rse-"&amp;$L690,Equations!$G:$I,3,0)))</f>
        <v/>
      </c>
      <c r="CB690" s="10" t="str">
        <f>IF($AH690="","",IF(OR($V690&lt;2.7,$V690&gt;90),"Age OOR",VLOOKUP(CB$14&amp;"-int-"&amp;$M690,Equations!$G:$I,3,0)+VLOOKUP(CB$14&amp;"-sexo-"&amp;$M690,Equations!$G:$I,3,0)*$U690+VLOOKUP(CB$14&amp;"-edad-"&amp;$M690,Equations!$G:$I,3,0)*$V690+VLOOKUP(CB$14&amp;"-est-"&amp;$M690,Equations!$G:$I,3,0)*(1/$W690)+VLOOKUP(CB$14&amp;"-imc-"&amp;$M690,Equations!$G:$I,3,0)*(1/$Q690)))</f>
        <v/>
      </c>
      <c r="CC690" s="10" t="str">
        <f>IF($AH690="","",IF(OR($V690&lt;2.7,$V690&gt;90),"Age OOR",CB690-1.6449*VLOOKUP(CB$14&amp;"-rse-"&amp;$M690,Equations!$G:$I,3,0)))</f>
        <v/>
      </c>
      <c r="CD690" s="10" t="str">
        <f>IF($AH690="","",IF(OR($V690&lt;2.7,$V690&gt;90),"Age OOR",CB690+1.6449*VLOOKUP(CB$14&amp;"-rse-"&amp;$M690,Equations!$G:$I,3,0)))</f>
        <v/>
      </c>
      <c r="CE690" s="10" t="str">
        <f t="shared" si="271"/>
        <v/>
      </c>
      <c r="CF690" s="10" t="str">
        <f>IF($AH690="","",IF(OR($V690&lt;2.7,$V690&gt;90),"Age OOR",($AH690-CB690)/VLOOKUP(CB$14&amp;"-rse-"&amp;$M690,Equations!$G:$I,3,0)))</f>
        <v/>
      </c>
      <c r="CG690" s="10" t="str">
        <f>IF($AI690="","",IF(OR($V690&lt;2.7,$V690&gt;90),"Age OOR",VLOOKUP(CG$14&amp;"-int-"&amp;$N690,Equations!$G:$I,3,0)+VLOOKUP(CG$14&amp;"-sexo-"&amp;$N690,Equations!$G:$I,3,0)*$U690+VLOOKUP(CG$14&amp;"-edad-"&amp;$N690,Equations!$G:$I,3,0)*$V690+VLOOKUP(CG$14&amp;"-est-"&amp;$N690,Equations!$G:$I,3,0)*(1/$W690)+VLOOKUP(CG$14&amp;"-imc-"&amp;$N690,Equations!$G:$I,3,0)*(1/$Q690)))</f>
        <v/>
      </c>
      <c r="CH690" s="10" t="str">
        <f>IF($AI690="","",IF(OR($V690&lt;2.7,$V690&gt;90),"Age OOR",CG690-1.6449*VLOOKUP(CG$14&amp;"-rse-"&amp;$N690,Equations!$G:$I,3,0)))</f>
        <v/>
      </c>
      <c r="CI690" s="10" t="str">
        <f>IF($AI690="","",IF(OR($V690&lt;2.7,$V690&gt;90),"Age OOR",CG690+1.6449*VLOOKUP(CG$14&amp;"-rse-"&amp;$N690,Equations!$G:$I,3,0)))</f>
        <v/>
      </c>
      <c r="CJ690" s="10" t="str">
        <f t="shared" si="272"/>
        <v/>
      </c>
      <c r="CK690" s="10" t="str">
        <f>IF($AI690="","",IF(OR($V690&lt;2.7,$V690&gt;90),"Age OOR",($AI690-CG690)/VLOOKUP(CG$14&amp;"-rse-"&amp;$N690,Equations!$G:$I,3,0)))</f>
        <v/>
      </c>
      <c r="CL690" s="10" t="str">
        <f>IF($AJ690="","",IF(OR($V690&lt;2.7,$V690&gt;90),"Age OOR",VLOOKUP(CL$14&amp;"-int-"&amp;$O690,Equations!$G:$I,3,0)+VLOOKUP(CL$14&amp;"-sexo-"&amp;$O690,Equations!$G:$I,3,0)*$U690+VLOOKUP(CL$14&amp;"-edad-"&amp;$O690,Equations!$G:$I,3,0)*$V690+VLOOKUP(CL$14&amp;"-est-"&amp;$O690,Equations!$G:$I,3,0)*(1/$W690)+VLOOKUP(CL$14&amp;"-imc-"&amp;$O690,Equations!$G:$I,3,0)*(1/$Q690)))</f>
        <v/>
      </c>
      <c r="CM690" s="10" t="str">
        <f>IF($AJ690="","",IF(OR($V690&lt;2.7,$V690&gt;90),"Age OOR",CL690-1.6449*VLOOKUP(CL$14&amp;"-rse-"&amp;$O690,Equations!$G:$I,3,0)))</f>
        <v/>
      </c>
      <c r="CN690" s="10" t="str">
        <f>IF($AJ690="","",IF(OR($V690&lt;2.7,$V690&gt;90),"Age OOR",CL690+1.6449*VLOOKUP(CL$14&amp;"-rse-"&amp;$O690,Equations!$G:$I,3,0)))</f>
        <v/>
      </c>
      <c r="CO690" s="10" t="str">
        <f t="shared" si="273"/>
        <v/>
      </c>
      <c r="CP690" s="10" t="str">
        <f>IF($AJ690="","",IF(OR($V690&lt;2.7,$V690&gt;90),"Age OOR",($AJ690-CL690)/VLOOKUP(CL$14&amp;"-rse-"&amp;$O690,Equations!$G:$I,3,0)))</f>
        <v/>
      </c>
      <c r="CQ690" s="10" t="str">
        <f>IF($AK690="","",IF(OR($V690&lt;2.7,$V690&gt;90),"Age OOR",EXP(VLOOKUP(CQ$14&amp;"-int-"&amp;$P690,Equations!$G:$I,3,0)+VLOOKUP(CQ$14&amp;"-sexo-"&amp;$P690,Equations!$G:$I,3,0)*$U690+VLOOKUP(CQ$14&amp;"-edad-"&amp;$P690,Equations!$G:$I,3,0)*$V690+VLOOKUP(CQ$14&amp;"-est-"&amp;$P690,Equations!$G:$I,3,0)*(1/$W690)+VLOOKUP(CQ$14&amp;"-imc-"&amp;$P690,Equations!$G:$I,3,0)*(1/$Q690))))</f>
        <v/>
      </c>
      <c r="CR690" s="10" t="str">
        <f>IF($AK690="","",IF(OR($V690&lt;2.7,$V690&gt;90),"Age OOR",EXP(LN(CQ690)-1.6449*VLOOKUP(CQ$14&amp;"-rse-"&amp;$P690,Equations!$G:$I,3,0))))</f>
        <v/>
      </c>
      <c r="CS690" s="10" t="str">
        <f>IF($AK690="","",IF(OR($V690&lt;2.7,$V690&gt;90),"Age OOR",EXP(LN(CQ690)+1.6449*VLOOKUP(CQ$14&amp;"-rse-"&amp;$P690,Equations!$G:$I,3,0))))</f>
        <v/>
      </c>
      <c r="CT690" s="10" t="str">
        <f t="shared" si="274"/>
        <v/>
      </c>
      <c r="CU690" s="10" t="str">
        <f>IF($AK690="","",IF(OR($V690&lt;2.7,$V690&gt;90),"Age OOR",(LN($AK690)-LN(CQ690))/VLOOKUP(CQ$14&amp;"-rse-"&amp;$P690,Equations!$G:$I,3,0)))</f>
        <v/>
      </c>
      <c r="CV690" s="47"/>
    </row>
    <row r="691" spans="5:123" x14ac:dyDescent="0.2">
      <c r="E691" s="23" t="str">
        <f t="shared" si="250"/>
        <v>Age out of range</v>
      </c>
      <c r="F691" s="23" t="str">
        <f t="shared" si="251"/>
        <v>Age out of range</v>
      </c>
      <c r="G691" s="23" t="str">
        <f t="shared" si="252"/>
        <v>Age out of range</v>
      </c>
      <c r="H691" s="23" t="str">
        <f t="shared" si="253"/>
        <v>Age out of range</v>
      </c>
      <c r="I691" s="23" t="str">
        <f t="shared" si="254"/>
        <v>Age out of range</v>
      </c>
      <c r="J691" s="23" t="str">
        <f t="shared" si="255"/>
        <v>Age out of range</v>
      </c>
      <c r="K691" s="23" t="str">
        <f t="shared" si="256"/>
        <v>Age out of range</v>
      </c>
      <c r="L691" s="23" t="str">
        <f t="shared" si="257"/>
        <v>Age out of range</v>
      </c>
      <c r="M691" s="23" t="str">
        <f t="shared" si="258"/>
        <v>Age out of range</v>
      </c>
      <c r="N691" s="23" t="str">
        <f t="shared" si="259"/>
        <v>Age out of range</v>
      </c>
      <c r="O691" s="23" t="str">
        <f t="shared" si="260"/>
        <v>Age out of range</v>
      </c>
      <c r="P691" s="23" t="str">
        <f t="shared" si="261"/>
        <v>Age out of range</v>
      </c>
      <c r="Q691" s="23" t="e">
        <f t="shared" si="262"/>
        <v>#DIV/0!</v>
      </c>
      <c r="R691" s="17"/>
      <c r="S691" s="23">
        <v>675</v>
      </c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7"/>
      <c r="AM691" s="47"/>
      <c r="AN691" s="10" t="str">
        <f>IF($Z691="","",IF(OR($V691&lt;2.7,$V691&gt;90),"Age OOR",VLOOKUP(AN$14&amp;"-int-"&amp;$E691,Equations!$G:$I,3,0)+VLOOKUP(AN$14&amp;"-sexo-"&amp;$E691,Equations!$G:$I,3,0)*$U691+VLOOKUP(AN$14&amp;"-edad-"&amp;$E691,Equations!$G:$I,3,0)*$V691+VLOOKUP(AN$14&amp;"-est-"&amp;$E691,Equations!$G:$I,3,0)*(1/$W691)+VLOOKUP(AN$14&amp;"-imc-"&amp;$E691,Equations!$G:$I,3,0)*(1/$Q691)))</f>
        <v/>
      </c>
      <c r="AO691" s="10" t="str">
        <f>IF($Z691="","",IF(OR($V691&lt;2.7,$V691&gt;90),"Age OOR",AN691-1.6449*VLOOKUP(AN$14&amp;"-rse-"&amp;$E691,Equations!$G:$I,3,0)))</f>
        <v/>
      </c>
      <c r="AP691" s="10" t="str">
        <f>IF($Z691="","",IF(OR($V691&lt;2.7,$V691&gt;90),"Age OOR",AN691+1.6449*VLOOKUP(AN$14&amp;"-rse-"&amp;$E691,Equations!$G:$I,3,0)))</f>
        <v/>
      </c>
      <c r="AQ691" s="10" t="str">
        <f t="shared" si="263"/>
        <v/>
      </c>
      <c r="AR691" s="10" t="str">
        <f>IF($Z691="","",IF(OR($V691&lt;2.7,$V691&gt;90),"Age OOR",($Z691-AN691)/VLOOKUP(AN$14&amp;"-rse-"&amp;$E691,Equations!$G:$I,3,0)))</f>
        <v/>
      </c>
      <c r="AS691" s="10" t="str">
        <f>IF($AA691="","",IF(OR($V691&lt;2.7,$V691&gt;90),"Age OOR",VLOOKUP(AS$14&amp;"-int-"&amp;$F691,Equations!$G:$I,3,0)+VLOOKUP(AS$14&amp;"-sexo-"&amp;$F691,Equations!$G:$I,3,0)*$U691+VLOOKUP(AS$14&amp;"-edad-"&amp;$F691,Equations!$G:$I,3,0)*$V691+VLOOKUP(AS$14&amp;"-est-"&amp;$F691,Equations!$G:$I,3,0)*(1/$W691)+VLOOKUP(AS$14&amp;"-imc-"&amp;$F691,Equations!$G:$I,3,0)*(1/$Q691)))</f>
        <v/>
      </c>
      <c r="AT691" s="10" t="str">
        <f>IF($AA691="","",IF(OR($V691&lt;2.7,$V691&gt;90),"Age OOR",AS691-1.6449*VLOOKUP(AS$14&amp;"-rse-"&amp;$F691,Equations!$G:$I,3,0)))</f>
        <v/>
      </c>
      <c r="AU691" s="10" t="str">
        <f>IF($AA691="","",IF(OR($V691&lt;2.7,$V691&gt;90),"Age OOR",AS691+1.6449*VLOOKUP(AS$14&amp;"-rse-"&amp;$F691,Equations!$G:$I,3,0)))</f>
        <v/>
      </c>
      <c r="AV691" s="10" t="str">
        <f t="shared" si="264"/>
        <v/>
      </c>
      <c r="AW691" s="10" t="str">
        <f>IF($AA691="","",IF(OR($V691&lt;2.7,$V691&gt;90),"Age OOR",($AA691-AS691)/VLOOKUP(AS$14&amp;"-rse-"&amp;$F691,Equations!$G:$I,3,0)))</f>
        <v/>
      </c>
      <c r="AX691" s="10" t="str">
        <f>IF($AB691="","",IF(OR($V691&lt;2.7,$V691&gt;90),"Age OOR",VLOOKUP(AX$14&amp;"-int-"&amp;$G691,Equations!$G:$I,3,0)+VLOOKUP(AX$14&amp;"-sexo-"&amp;$G691,Equations!$G:$I,3,0)*$U691+VLOOKUP(AX$14&amp;"-edad-"&amp;$G691,Equations!$G:$I,3,0)*$V691+VLOOKUP(AX$14&amp;"-est-"&amp;$G691,Equations!$G:$I,3,0)*(1/$W691)+VLOOKUP(AX$14&amp;"-imc-"&amp;$G691,Equations!$G:$I,3,0)*(1/$Q691)))</f>
        <v/>
      </c>
      <c r="AY691" s="10" t="str">
        <f>IF($AB691="","",IF(OR($V691&lt;2.7,$V691&gt;90),"Age OOR",AX691-1.6449*VLOOKUP(AX$14&amp;"-rse-"&amp;$G691,Equations!$G:$I,3,0)))</f>
        <v/>
      </c>
      <c r="AZ691" s="10" t="str">
        <f>IF($AB691="","",IF(OR($V691&lt;2.7,$V691&gt;90),"Age OOR",AX691+1.6449*VLOOKUP(AX$14&amp;"-rse-"&amp;$G691,Equations!$G:$I,3,0)))</f>
        <v/>
      </c>
      <c r="BA691" s="10" t="str">
        <f t="shared" si="265"/>
        <v/>
      </c>
      <c r="BB691" s="10" t="str">
        <f>IF($AB691="","",IF(OR($V691&lt;2.7,$V691&gt;90),"Age OOR",($AB691-AX691)/VLOOKUP(AX$14&amp;"-rse-"&amp;$G691,Equations!$G:$I,3,0)))</f>
        <v/>
      </c>
      <c r="BC691" s="10" t="str">
        <f>IF($AC691="","",IF(OR($V691&lt;2.7,$V691&gt;90),"Age OOR",VLOOKUP(BC$14&amp;"-int-"&amp;$H691,Equations!$G:$I,3,0)+VLOOKUP(BC$14&amp;"-sexo-"&amp;$H691,Equations!$G:$I,3,0)*$U691+VLOOKUP(BC$14&amp;"-edad-"&amp;$H691,Equations!$G:$I,3,0)*$V691+VLOOKUP(BC$14&amp;"-est-"&amp;$H691,Equations!$G:$I,3,0)*(1/$W691)+VLOOKUP(BC$14&amp;"-imc-"&amp;$H691,Equations!$G:$I,3,0)*(1/$Q691)))</f>
        <v/>
      </c>
      <c r="BD691" s="10" t="str">
        <f>IF($AC691="","",IF(OR($V691&lt;2.7,$V691&gt;90),"Age OOR",BC691-1.6449*VLOOKUP(BC$14&amp;"-rse-"&amp;$H691,Equations!$G:$I,3,0)))</f>
        <v/>
      </c>
      <c r="BE691" s="10" t="str">
        <f>IF($AC691="","",IF(OR($V691&lt;2.7,$V691&gt;90),"Age OOR",BC691+1.6449*VLOOKUP(BC$14&amp;"-rse-"&amp;$H691,Equations!$G:$I,3,0)))</f>
        <v/>
      </c>
      <c r="BF691" s="10" t="str">
        <f t="shared" si="266"/>
        <v/>
      </c>
      <c r="BG691" s="10" t="str">
        <f>IF($AC691="","",IF(OR($V691&lt;2.7,$V691&gt;90),"Age OOR",($AC691-BC691)/VLOOKUP(BC$14&amp;"-rse-"&amp;$H691,Equations!$G:$I,3,0)))</f>
        <v/>
      </c>
      <c r="BH691" s="10" t="str">
        <f>IF($AD691="","",IF(OR($V691&lt;2.7,$V691&gt;90),"Age OOR",VLOOKUP(BH$14&amp;"-int-"&amp;$I691,Equations!$G:$I,3,0)+VLOOKUP(BH$14&amp;"-sexo-"&amp;$I691,Equations!$G:$I,3,0)*$U691+VLOOKUP(BH$14&amp;"-edad-"&amp;$I691,Equations!$G:$I,3,0)*$V691+VLOOKUP(BH$14&amp;"-est-"&amp;$I691,Equations!$G:$I,3,0)*(1/$W691)+VLOOKUP(BH$14&amp;"-imc-"&amp;$I691,Equations!$G:$I,3,0)*(1/$Q691)))</f>
        <v/>
      </c>
      <c r="BI691" s="10" t="str">
        <f>IF($AD691="","",IF(OR($V691&lt;2.7,$V691&gt;90),"Age OOR",BH691-1.6449*VLOOKUP(BH$14&amp;"-rse-"&amp;$I691,Equations!$G:$I,3,0)))</f>
        <v/>
      </c>
      <c r="BJ691" s="10" t="str">
        <f>IF($AD691="","",IF(OR($V691&lt;2.7,$V691&gt;90),"Age OOR",BH691+1.6449*VLOOKUP(BH$14&amp;"-rse-"&amp;$I691,Equations!$G:$I,3,0)))</f>
        <v/>
      </c>
      <c r="BK691" s="10" t="str">
        <f t="shared" si="267"/>
        <v/>
      </c>
      <c r="BL691" s="10" t="str">
        <f>IF($AD691="","",IF(OR($V691&lt;2.7,$V691&gt;90),"Age OOR",($AD691-BH691)/VLOOKUP(BH$14&amp;"-rse-"&amp;$I691,Equations!$G:$I,3,0)))</f>
        <v/>
      </c>
      <c r="BM691" s="10" t="str">
        <f>IF($AE691="","",IF(OR($V691&lt;2.7,$V691&gt;90),"Age OOR",VLOOKUP(BM$14&amp;"-int-"&amp;$J691,Equations!$G:$I,3,0)+VLOOKUP(BM$14&amp;"-sexo-"&amp;$J691,Equations!$G:$I,3,0)*$U691+VLOOKUP(BM$14&amp;"-edad-"&amp;$J691,Equations!$G:$I,3,0)*$V691+VLOOKUP(BM$14&amp;"-est-"&amp;$J691,Equations!$G:$I,3,0)*(1/$W691)+VLOOKUP(BM$14&amp;"-imc-"&amp;$J691,Equations!$G:$I,3,0)*(1/$Q691)))</f>
        <v/>
      </c>
      <c r="BN691" s="10" t="str">
        <f>IF($AE691="","",IF(OR($V691&lt;2.7,$V691&gt;90),"Age OOR",BM691-1.6449*VLOOKUP(BM$14&amp;"-rse-"&amp;$J691,Equations!$G:$I,3,0)))</f>
        <v/>
      </c>
      <c r="BO691" s="10" t="str">
        <f>IF($AE691="","",IF(OR($V691&lt;2.7,$V691&gt;90),"Age OOR",BM691+1.6449*VLOOKUP(BM$14&amp;"-rse-"&amp;$J691,Equations!$G:$I,3,0)))</f>
        <v/>
      </c>
      <c r="BP691" s="10" t="str">
        <f t="shared" si="268"/>
        <v/>
      </c>
      <c r="BQ691" s="10" t="str">
        <f>IF($AE691="","",IF(OR($V691&lt;2.7,$V691&gt;90),"Age OOR",($AE691-BM691)/VLOOKUP(BM$14&amp;"-rse-"&amp;$J691,Equations!$G:$I,3,0)))</f>
        <v/>
      </c>
      <c r="BR691" s="10" t="str">
        <f>IF($AF691="","",IF(OR($V691&lt;2.7,$V691&gt;90),"Age OOR",VLOOKUP(BR$14&amp;"-int-"&amp;$K691,Equations!$G:$I,3,0)+VLOOKUP(BR$14&amp;"-sexo-"&amp;$K691,Equations!$G:$I,3,0)*$U691+VLOOKUP(BR$14&amp;"-edad-"&amp;$K691,Equations!$G:$I,3,0)*$V691+VLOOKUP(BR$14&amp;"-est-"&amp;$K691,Equations!$G:$I,3,0)*(1/$W691)+VLOOKUP(BR$14&amp;"-imc-"&amp;$K691,Equations!$G:$I,3,0)*(1/$Q691)))</f>
        <v/>
      </c>
      <c r="BS691" s="10" t="str">
        <f>IF($AF691="","",IF(OR($V691&lt;2.7,$V691&gt;90),"Age OOR",BR691-1.6449*VLOOKUP(BR$14&amp;"-rse-"&amp;$K691,Equations!$G:$I,3,0)))</f>
        <v/>
      </c>
      <c r="BT691" s="10" t="str">
        <f>IF($AF691="","",IF(OR($V691&lt;2.7,$V691&gt;90),"Age OOR",BR691+1.6449*VLOOKUP(BR$14&amp;"-rse-"&amp;$K691,Equations!$G:$I,3,0)))</f>
        <v/>
      </c>
      <c r="BU691" s="10" t="str">
        <f t="shared" si="269"/>
        <v/>
      </c>
      <c r="BV691" s="10" t="str">
        <f>IF($AF691="","",IF(OR($V691&lt;2.7,$V691&gt;90),"Age OOR",($AF691-BR691)/VLOOKUP(BR$14&amp;"-rse-"&amp;$K691,Equations!$G:$I,3,0)))</f>
        <v/>
      </c>
      <c r="BW691" s="10" t="str">
        <f>IF($AG691="","",IF(OR($V691&lt;2.7,$V691&gt;90),"Age OOR",VLOOKUP(BW$14&amp;"-int-"&amp;$L691,Equations!$G:$I,3,0)+VLOOKUP(BW$14&amp;"-sexo-"&amp;$L691,Equations!$G:$I,3,0)*$U691+VLOOKUP(BW$14&amp;"-edad-"&amp;$L691,Equations!$G:$I,3,0)*$V691+VLOOKUP(BW$14&amp;"-est-"&amp;$L691,Equations!$G:$I,3,0)*(1/$W691)+VLOOKUP(BW$14&amp;"-imc-"&amp;$L691,Equations!$G:$I,3,0)*(1/$Q691)))</f>
        <v/>
      </c>
      <c r="BX691" s="10" t="str">
        <f>IF($AG691="","",IF(OR($V691&lt;2.7,$V691&gt;90),"Age OOR",BW691-1.6449*VLOOKUP(BW$14&amp;"-rse-"&amp;$L691,Equations!$G:$I,3,0)))</f>
        <v/>
      </c>
      <c r="BY691" s="10" t="str">
        <f>IF($AG691="","",IF(OR($V691&lt;2.7,$V691&gt;90),"Age OOR",BW691+1.6449*VLOOKUP(BW$14&amp;"-rse-"&amp;$L691,Equations!$G:$I,3,0)))</f>
        <v/>
      </c>
      <c r="BZ691" s="10" t="str">
        <f t="shared" si="270"/>
        <v/>
      </c>
      <c r="CA691" s="10" t="str">
        <f>IF($AG691="","",IF(OR($V691&lt;2.7,$V691&gt;90),"Age OOR",($AG691-BW691)/VLOOKUP(BW$14&amp;"-rse-"&amp;$L691,Equations!$G:$I,3,0)))</f>
        <v/>
      </c>
      <c r="CB691" s="10" t="str">
        <f>IF($AH691="","",IF(OR($V691&lt;2.7,$V691&gt;90),"Age OOR",VLOOKUP(CB$14&amp;"-int-"&amp;$M691,Equations!$G:$I,3,0)+VLOOKUP(CB$14&amp;"-sexo-"&amp;$M691,Equations!$G:$I,3,0)*$U691+VLOOKUP(CB$14&amp;"-edad-"&amp;$M691,Equations!$G:$I,3,0)*$V691+VLOOKUP(CB$14&amp;"-est-"&amp;$M691,Equations!$G:$I,3,0)*(1/$W691)+VLOOKUP(CB$14&amp;"-imc-"&amp;$M691,Equations!$G:$I,3,0)*(1/$Q691)))</f>
        <v/>
      </c>
      <c r="CC691" s="10" t="str">
        <f>IF($AH691="","",IF(OR($V691&lt;2.7,$V691&gt;90),"Age OOR",CB691-1.6449*VLOOKUP(CB$14&amp;"-rse-"&amp;$M691,Equations!$G:$I,3,0)))</f>
        <v/>
      </c>
      <c r="CD691" s="10" t="str">
        <f>IF($AH691="","",IF(OR($V691&lt;2.7,$V691&gt;90),"Age OOR",CB691+1.6449*VLOOKUP(CB$14&amp;"-rse-"&amp;$M691,Equations!$G:$I,3,0)))</f>
        <v/>
      </c>
      <c r="CE691" s="10" t="str">
        <f t="shared" si="271"/>
        <v/>
      </c>
      <c r="CF691" s="10" t="str">
        <f>IF($AH691="","",IF(OR($V691&lt;2.7,$V691&gt;90),"Age OOR",($AH691-CB691)/VLOOKUP(CB$14&amp;"-rse-"&amp;$M691,Equations!$G:$I,3,0)))</f>
        <v/>
      </c>
      <c r="CG691" s="10" t="str">
        <f>IF($AI691="","",IF(OR($V691&lt;2.7,$V691&gt;90),"Age OOR",VLOOKUP(CG$14&amp;"-int-"&amp;$N691,Equations!$G:$I,3,0)+VLOOKUP(CG$14&amp;"-sexo-"&amp;$N691,Equations!$G:$I,3,0)*$U691+VLOOKUP(CG$14&amp;"-edad-"&amp;$N691,Equations!$G:$I,3,0)*$V691+VLOOKUP(CG$14&amp;"-est-"&amp;$N691,Equations!$G:$I,3,0)*(1/$W691)+VLOOKUP(CG$14&amp;"-imc-"&amp;$N691,Equations!$G:$I,3,0)*(1/$Q691)))</f>
        <v/>
      </c>
      <c r="CH691" s="10" t="str">
        <f>IF($AI691="","",IF(OR($V691&lt;2.7,$V691&gt;90),"Age OOR",CG691-1.6449*VLOOKUP(CG$14&amp;"-rse-"&amp;$N691,Equations!$G:$I,3,0)))</f>
        <v/>
      </c>
      <c r="CI691" s="10" t="str">
        <f>IF($AI691="","",IF(OR($V691&lt;2.7,$V691&gt;90),"Age OOR",CG691+1.6449*VLOOKUP(CG$14&amp;"-rse-"&amp;$N691,Equations!$G:$I,3,0)))</f>
        <v/>
      </c>
      <c r="CJ691" s="10" t="str">
        <f t="shared" si="272"/>
        <v/>
      </c>
      <c r="CK691" s="10" t="str">
        <f>IF($AI691="","",IF(OR($V691&lt;2.7,$V691&gt;90),"Age OOR",($AI691-CG691)/VLOOKUP(CG$14&amp;"-rse-"&amp;$N691,Equations!$G:$I,3,0)))</f>
        <v/>
      </c>
      <c r="CL691" s="10" t="str">
        <f>IF($AJ691="","",IF(OR($V691&lt;2.7,$V691&gt;90),"Age OOR",VLOOKUP(CL$14&amp;"-int-"&amp;$O691,Equations!$G:$I,3,0)+VLOOKUP(CL$14&amp;"-sexo-"&amp;$O691,Equations!$G:$I,3,0)*$U691+VLOOKUP(CL$14&amp;"-edad-"&amp;$O691,Equations!$G:$I,3,0)*$V691+VLOOKUP(CL$14&amp;"-est-"&amp;$O691,Equations!$G:$I,3,0)*(1/$W691)+VLOOKUP(CL$14&amp;"-imc-"&amp;$O691,Equations!$G:$I,3,0)*(1/$Q691)))</f>
        <v/>
      </c>
      <c r="CM691" s="10" t="str">
        <f>IF($AJ691="","",IF(OR($V691&lt;2.7,$V691&gt;90),"Age OOR",CL691-1.6449*VLOOKUP(CL$14&amp;"-rse-"&amp;$O691,Equations!$G:$I,3,0)))</f>
        <v/>
      </c>
      <c r="CN691" s="10" t="str">
        <f>IF($AJ691="","",IF(OR($V691&lt;2.7,$V691&gt;90),"Age OOR",CL691+1.6449*VLOOKUP(CL$14&amp;"-rse-"&amp;$O691,Equations!$G:$I,3,0)))</f>
        <v/>
      </c>
      <c r="CO691" s="10" t="str">
        <f t="shared" si="273"/>
        <v/>
      </c>
      <c r="CP691" s="10" t="str">
        <f>IF($AJ691="","",IF(OR($V691&lt;2.7,$V691&gt;90),"Age OOR",($AJ691-CL691)/VLOOKUP(CL$14&amp;"-rse-"&amp;$O691,Equations!$G:$I,3,0)))</f>
        <v/>
      </c>
      <c r="CQ691" s="10" t="str">
        <f>IF($AK691="","",IF(OR($V691&lt;2.7,$V691&gt;90),"Age OOR",EXP(VLOOKUP(CQ$14&amp;"-int-"&amp;$P691,Equations!$G:$I,3,0)+VLOOKUP(CQ$14&amp;"-sexo-"&amp;$P691,Equations!$G:$I,3,0)*$U691+VLOOKUP(CQ$14&amp;"-edad-"&amp;$P691,Equations!$G:$I,3,0)*$V691+VLOOKUP(CQ$14&amp;"-est-"&amp;$P691,Equations!$G:$I,3,0)*(1/$W691)+VLOOKUP(CQ$14&amp;"-imc-"&amp;$P691,Equations!$G:$I,3,0)*(1/$Q691))))</f>
        <v/>
      </c>
      <c r="CR691" s="10" t="str">
        <f>IF($AK691="","",IF(OR($V691&lt;2.7,$V691&gt;90),"Age OOR",EXP(LN(CQ691)-1.6449*VLOOKUP(CQ$14&amp;"-rse-"&amp;$P691,Equations!$G:$I,3,0))))</f>
        <v/>
      </c>
      <c r="CS691" s="10" t="str">
        <f>IF($AK691="","",IF(OR($V691&lt;2.7,$V691&gt;90),"Age OOR",EXP(LN(CQ691)+1.6449*VLOOKUP(CQ$14&amp;"-rse-"&amp;$P691,Equations!$G:$I,3,0))))</f>
        <v/>
      </c>
      <c r="CT691" s="10" t="str">
        <f t="shared" si="274"/>
        <v/>
      </c>
      <c r="CU691" s="10" t="str">
        <f>IF($AK691="","",IF(OR($V691&lt;2.7,$V691&gt;90),"Age OOR",(LN($AK691)-LN(CQ691))/VLOOKUP(CQ$14&amp;"-rse-"&amp;$P691,Equations!$G:$I,3,0)))</f>
        <v/>
      </c>
      <c r="CV691" s="47"/>
    </row>
    <row r="692" spans="5:123" x14ac:dyDescent="0.2">
      <c r="E692" s="23" t="str">
        <f t="shared" si="250"/>
        <v>Age out of range</v>
      </c>
      <c r="F692" s="23" t="str">
        <f t="shared" si="251"/>
        <v>Age out of range</v>
      </c>
      <c r="G692" s="23" t="str">
        <f t="shared" si="252"/>
        <v>Age out of range</v>
      </c>
      <c r="H692" s="23" t="str">
        <f t="shared" si="253"/>
        <v>Age out of range</v>
      </c>
      <c r="I692" s="23" t="str">
        <f t="shared" si="254"/>
        <v>Age out of range</v>
      </c>
      <c r="J692" s="23" t="str">
        <f t="shared" si="255"/>
        <v>Age out of range</v>
      </c>
      <c r="K692" s="23" t="str">
        <f t="shared" si="256"/>
        <v>Age out of range</v>
      </c>
      <c r="L692" s="23" t="str">
        <f t="shared" si="257"/>
        <v>Age out of range</v>
      </c>
      <c r="M692" s="23" t="str">
        <f t="shared" si="258"/>
        <v>Age out of range</v>
      </c>
      <c r="N692" s="23" t="str">
        <f t="shared" si="259"/>
        <v>Age out of range</v>
      </c>
      <c r="O692" s="23" t="str">
        <f t="shared" si="260"/>
        <v>Age out of range</v>
      </c>
      <c r="P692" s="23" t="str">
        <f t="shared" si="261"/>
        <v>Age out of range</v>
      </c>
      <c r="Q692" s="23" t="e">
        <f t="shared" si="262"/>
        <v>#DIV/0!</v>
      </c>
      <c r="R692" s="17"/>
      <c r="S692" s="23">
        <v>676</v>
      </c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7"/>
      <c r="AM692" s="47"/>
      <c r="AN692" s="10" t="str">
        <f>IF($Z692="","",IF(OR($V692&lt;2.7,$V692&gt;90),"Age OOR",VLOOKUP(AN$14&amp;"-int-"&amp;$E692,Equations!$G:$I,3,0)+VLOOKUP(AN$14&amp;"-sexo-"&amp;$E692,Equations!$G:$I,3,0)*$U692+VLOOKUP(AN$14&amp;"-edad-"&amp;$E692,Equations!$G:$I,3,0)*$V692+VLOOKUP(AN$14&amp;"-est-"&amp;$E692,Equations!$G:$I,3,0)*(1/$W692)+VLOOKUP(AN$14&amp;"-imc-"&amp;$E692,Equations!$G:$I,3,0)*(1/$Q692)))</f>
        <v/>
      </c>
      <c r="AO692" s="10" t="str">
        <f>IF($Z692="","",IF(OR($V692&lt;2.7,$V692&gt;90),"Age OOR",AN692-1.6449*VLOOKUP(AN$14&amp;"-rse-"&amp;$E692,Equations!$G:$I,3,0)))</f>
        <v/>
      </c>
      <c r="AP692" s="10" t="str">
        <f>IF($Z692="","",IF(OR($V692&lt;2.7,$V692&gt;90),"Age OOR",AN692+1.6449*VLOOKUP(AN$14&amp;"-rse-"&amp;$E692,Equations!$G:$I,3,0)))</f>
        <v/>
      </c>
      <c r="AQ692" s="10" t="str">
        <f t="shared" si="263"/>
        <v/>
      </c>
      <c r="AR692" s="10" t="str">
        <f>IF($Z692="","",IF(OR($V692&lt;2.7,$V692&gt;90),"Age OOR",($Z692-AN692)/VLOOKUP(AN$14&amp;"-rse-"&amp;$E692,Equations!$G:$I,3,0)))</f>
        <v/>
      </c>
      <c r="AS692" s="10" t="str">
        <f>IF($AA692="","",IF(OR($V692&lt;2.7,$V692&gt;90),"Age OOR",VLOOKUP(AS$14&amp;"-int-"&amp;$F692,Equations!$G:$I,3,0)+VLOOKUP(AS$14&amp;"-sexo-"&amp;$F692,Equations!$G:$I,3,0)*$U692+VLOOKUP(AS$14&amp;"-edad-"&amp;$F692,Equations!$G:$I,3,0)*$V692+VLOOKUP(AS$14&amp;"-est-"&amp;$F692,Equations!$G:$I,3,0)*(1/$W692)+VLOOKUP(AS$14&amp;"-imc-"&amp;$F692,Equations!$G:$I,3,0)*(1/$Q692)))</f>
        <v/>
      </c>
      <c r="AT692" s="10" t="str">
        <f>IF($AA692="","",IF(OR($V692&lt;2.7,$V692&gt;90),"Age OOR",AS692-1.6449*VLOOKUP(AS$14&amp;"-rse-"&amp;$F692,Equations!$G:$I,3,0)))</f>
        <v/>
      </c>
      <c r="AU692" s="10" t="str">
        <f>IF($AA692="","",IF(OR($V692&lt;2.7,$V692&gt;90),"Age OOR",AS692+1.6449*VLOOKUP(AS$14&amp;"-rse-"&amp;$F692,Equations!$G:$I,3,0)))</f>
        <v/>
      </c>
      <c r="AV692" s="10" t="str">
        <f t="shared" si="264"/>
        <v/>
      </c>
      <c r="AW692" s="10" t="str">
        <f>IF($AA692="","",IF(OR($V692&lt;2.7,$V692&gt;90),"Age OOR",($AA692-AS692)/VLOOKUP(AS$14&amp;"-rse-"&amp;$F692,Equations!$G:$I,3,0)))</f>
        <v/>
      </c>
      <c r="AX692" s="10" t="str">
        <f>IF($AB692="","",IF(OR($V692&lt;2.7,$V692&gt;90),"Age OOR",VLOOKUP(AX$14&amp;"-int-"&amp;$G692,Equations!$G:$I,3,0)+VLOOKUP(AX$14&amp;"-sexo-"&amp;$G692,Equations!$G:$I,3,0)*$U692+VLOOKUP(AX$14&amp;"-edad-"&amp;$G692,Equations!$G:$I,3,0)*$V692+VLOOKUP(AX$14&amp;"-est-"&amp;$G692,Equations!$G:$I,3,0)*(1/$W692)+VLOOKUP(AX$14&amp;"-imc-"&amp;$G692,Equations!$G:$I,3,0)*(1/$Q692)))</f>
        <v/>
      </c>
      <c r="AY692" s="10" t="str">
        <f>IF($AB692="","",IF(OR($V692&lt;2.7,$V692&gt;90),"Age OOR",AX692-1.6449*VLOOKUP(AX$14&amp;"-rse-"&amp;$G692,Equations!$G:$I,3,0)))</f>
        <v/>
      </c>
      <c r="AZ692" s="10" t="str">
        <f>IF($AB692="","",IF(OR($V692&lt;2.7,$V692&gt;90),"Age OOR",AX692+1.6449*VLOOKUP(AX$14&amp;"-rse-"&amp;$G692,Equations!$G:$I,3,0)))</f>
        <v/>
      </c>
      <c r="BA692" s="10" t="str">
        <f t="shared" si="265"/>
        <v/>
      </c>
      <c r="BB692" s="10" t="str">
        <f>IF($AB692="","",IF(OR($V692&lt;2.7,$V692&gt;90),"Age OOR",($AB692-AX692)/VLOOKUP(AX$14&amp;"-rse-"&amp;$G692,Equations!$G:$I,3,0)))</f>
        <v/>
      </c>
      <c r="BC692" s="10" t="str">
        <f>IF($AC692="","",IF(OR($V692&lt;2.7,$V692&gt;90),"Age OOR",VLOOKUP(BC$14&amp;"-int-"&amp;$H692,Equations!$G:$I,3,0)+VLOOKUP(BC$14&amp;"-sexo-"&amp;$H692,Equations!$G:$I,3,0)*$U692+VLOOKUP(BC$14&amp;"-edad-"&amp;$H692,Equations!$G:$I,3,0)*$V692+VLOOKUP(BC$14&amp;"-est-"&amp;$H692,Equations!$G:$I,3,0)*(1/$W692)+VLOOKUP(BC$14&amp;"-imc-"&amp;$H692,Equations!$G:$I,3,0)*(1/$Q692)))</f>
        <v/>
      </c>
      <c r="BD692" s="10" t="str">
        <f>IF($AC692="","",IF(OR($V692&lt;2.7,$V692&gt;90),"Age OOR",BC692-1.6449*VLOOKUP(BC$14&amp;"-rse-"&amp;$H692,Equations!$G:$I,3,0)))</f>
        <v/>
      </c>
      <c r="BE692" s="10" t="str">
        <f>IF($AC692="","",IF(OR($V692&lt;2.7,$V692&gt;90),"Age OOR",BC692+1.6449*VLOOKUP(BC$14&amp;"-rse-"&amp;$H692,Equations!$G:$I,3,0)))</f>
        <v/>
      </c>
      <c r="BF692" s="10" t="str">
        <f t="shared" si="266"/>
        <v/>
      </c>
      <c r="BG692" s="10" t="str">
        <f>IF($AC692="","",IF(OR($V692&lt;2.7,$V692&gt;90),"Age OOR",($AC692-BC692)/VLOOKUP(BC$14&amp;"-rse-"&amp;$H692,Equations!$G:$I,3,0)))</f>
        <v/>
      </c>
      <c r="BH692" s="10" t="str">
        <f>IF($AD692="","",IF(OR($V692&lt;2.7,$V692&gt;90),"Age OOR",VLOOKUP(BH$14&amp;"-int-"&amp;$I692,Equations!$G:$I,3,0)+VLOOKUP(BH$14&amp;"-sexo-"&amp;$I692,Equations!$G:$I,3,0)*$U692+VLOOKUP(BH$14&amp;"-edad-"&amp;$I692,Equations!$G:$I,3,0)*$V692+VLOOKUP(BH$14&amp;"-est-"&amp;$I692,Equations!$G:$I,3,0)*(1/$W692)+VLOOKUP(BH$14&amp;"-imc-"&amp;$I692,Equations!$G:$I,3,0)*(1/$Q692)))</f>
        <v/>
      </c>
      <c r="BI692" s="10" t="str">
        <f>IF($AD692="","",IF(OR($V692&lt;2.7,$V692&gt;90),"Age OOR",BH692-1.6449*VLOOKUP(BH$14&amp;"-rse-"&amp;$I692,Equations!$G:$I,3,0)))</f>
        <v/>
      </c>
      <c r="BJ692" s="10" t="str">
        <f>IF($AD692="","",IF(OR($V692&lt;2.7,$V692&gt;90),"Age OOR",BH692+1.6449*VLOOKUP(BH$14&amp;"-rse-"&amp;$I692,Equations!$G:$I,3,0)))</f>
        <v/>
      </c>
      <c r="BK692" s="10" t="str">
        <f t="shared" si="267"/>
        <v/>
      </c>
      <c r="BL692" s="10" t="str">
        <f>IF($AD692="","",IF(OR($V692&lt;2.7,$V692&gt;90),"Age OOR",($AD692-BH692)/VLOOKUP(BH$14&amp;"-rse-"&amp;$I692,Equations!$G:$I,3,0)))</f>
        <v/>
      </c>
      <c r="BM692" s="10" t="str">
        <f>IF($AE692="","",IF(OR($V692&lt;2.7,$V692&gt;90),"Age OOR",VLOOKUP(BM$14&amp;"-int-"&amp;$J692,Equations!$G:$I,3,0)+VLOOKUP(BM$14&amp;"-sexo-"&amp;$J692,Equations!$G:$I,3,0)*$U692+VLOOKUP(BM$14&amp;"-edad-"&amp;$J692,Equations!$G:$I,3,0)*$V692+VLOOKUP(BM$14&amp;"-est-"&amp;$J692,Equations!$G:$I,3,0)*(1/$W692)+VLOOKUP(BM$14&amp;"-imc-"&amp;$J692,Equations!$G:$I,3,0)*(1/$Q692)))</f>
        <v/>
      </c>
      <c r="BN692" s="10" t="str">
        <f>IF($AE692="","",IF(OR($V692&lt;2.7,$V692&gt;90),"Age OOR",BM692-1.6449*VLOOKUP(BM$14&amp;"-rse-"&amp;$J692,Equations!$G:$I,3,0)))</f>
        <v/>
      </c>
      <c r="BO692" s="10" t="str">
        <f>IF($AE692="","",IF(OR($V692&lt;2.7,$V692&gt;90),"Age OOR",BM692+1.6449*VLOOKUP(BM$14&amp;"-rse-"&amp;$J692,Equations!$G:$I,3,0)))</f>
        <v/>
      </c>
      <c r="BP692" s="10" t="str">
        <f t="shared" si="268"/>
        <v/>
      </c>
      <c r="BQ692" s="10" t="str">
        <f>IF($AE692="","",IF(OR($V692&lt;2.7,$V692&gt;90),"Age OOR",($AE692-BM692)/VLOOKUP(BM$14&amp;"-rse-"&amp;$J692,Equations!$G:$I,3,0)))</f>
        <v/>
      </c>
      <c r="BR692" s="10" t="str">
        <f>IF($AF692="","",IF(OR($V692&lt;2.7,$V692&gt;90),"Age OOR",VLOOKUP(BR$14&amp;"-int-"&amp;$K692,Equations!$G:$I,3,0)+VLOOKUP(BR$14&amp;"-sexo-"&amp;$K692,Equations!$G:$I,3,0)*$U692+VLOOKUP(BR$14&amp;"-edad-"&amp;$K692,Equations!$G:$I,3,0)*$V692+VLOOKUP(BR$14&amp;"-est-"&amp;$K692,Equations!$G:$I,3,0)*(1/$W692)+VLOOKUP(BR$14&amp;"-imc-"&amp;$K692,Equations!$G:$I,3,0)*(1/$Q692)))</f>
        <v/>
      </c>
      <c r="BS692" s="10" t="str">
        <f>IF($AF692="","",IF(OR($V692&lt;2.7,$V692&gt;90),"Age OOR",BR692-1.6449*VLOOKUP(BR$14&amp;"-rse-"&amp;$K692,Equations!$G:$I,3,0)))</f>
        <v/>
      </c>
      <c r="BT692" s="10" t="str">
        <f>IF($AF692="","",IF(OR($V692&lt;2.7,$V692&gt;90),"Age OOR",BR692+1.6449*VLOOKUP(BR$14&amp;"-rse-"&amp;$K692,Equations!$G:$I,3,0)))</f>
        <v/>
      </c>
      <c r="BU692" s="10" t="str">
        <f t="shared" si="269"/>
        <v/>
      </c>
      <c r="BV692" s="10" t="str">
        <f>IF($AF692="","",IF(OR($V692&lt;2.7,$V692&gt;90),"Age OOR",($AF692-BR692)/VLOOKUP(BR$14&amp;"-rse-"&amp;$K692,Equations!$G:$I,3,0)))</f>
        <v/>
      </c>
      <c r="BW692" s="10" t="str">
        <f>IF($AG692="","",IF(OR($V692&lt;2.7,$V692&gt;90),"Age OOR",VLOOKUP(BW$14&amp;"-int-"&amp;$L692,Equations!$G:$I,3,0)+VLOOKUP(BW$14&amp;"-sexo-"&amp;$L692,Equations!$G:$I,3,0)*$U692+VLOOKUP(BW$14&amp;"-edad-"&amp;$L692,Equations!$G:$I,3,0)*$V692+VLOOKUP(BW$14&amp;"-est-"&amp;$L692,Equations!$G:$I,3,0)*(1/$W692)+VLOOKUP(BW$14&amp;"-imc-"&amp;$L692,Equations!$G:$I,3,0)*(1/$Q692)))</f>
        <v/>
      </c>
      <c r="BX692" s="10" t="str">
        <f>IF($AG692="","",IF(OR($V692&lt;2.7,$V692&gt;90),"Age OOR",BW692-1.6449*VLOOKUP(BW$14&amp;"-rse-"&amp;$L692,Equations!$G:$I,3,0)))</f>
        <v/>
      </c>
      <c r="BY692" s="10" t="str">
        <f>IF($AG692="","",IF(OR($V692&lt;2.7,$V692&gt;90),"Age OOR",BW692+1.6449*VLOOKUP(BW$14&amp;"-rse-"&amp;$L692,Equations!$G:$I,3,0)))</f>
        <v/>
      </c>
      <c r="BZ692" s="10" t="str">
        <f t="shared" si="270"/>
        <v/>
      </c>
      <c r="CA692" s="10" t="str">
        <f>IF($AG692="","",IF(OR($V692&lt;2.7,$V692&gt;90),"Age OOR",($AG692-BW692)/VLOOKUP(BW$14&amp;"-rse-"&amp;$L692,Equations!$G:$I,3,0)))</f>
        <v/>
      </c>
      <c r="CB692" s="10" t="str">
        <f>IF($AH692="","",IF(OR($V692&lt;2.7,$V692&gt;90),"Age OOR",VLOOKUP(CB$14&amp;"-int-"&amp;$M692,Equations!$G:$I,3,0)+VLOOKUP(CB$14&amp;"-sexo-"&amp;$M692,Equations!$G:$I,3,0)*$U692+VLOOKUP(CB$14&amp;"-edad-"&amp;$M692,Equations!$G:$I,3,0)*$V692+VLOOKUP(CB$14&amp;"-est-"&amp;$M692,Equations!$G:$I,3,0)*(1/$W692)+VLOOKUP(CB$14&amp;"-imc-"&amp;$M692,Equations!$G:$I,3,0)*(1/$Q692)))</f>
        <v/>
      </c>
      <c r="CC692" s="10" t="str">
        <f>IF($AH692="","",IF(OR($V692&lt;2.7,$V692&gt;90),"Age OOR",CB692-1.6449*VLOOKUP(CB$14&amp;"-rse-"&amp;$M692,Equations!$G:$I,3,0)))</f>
        <v/>
      </c>
      <c r="CD692" s="10" t="str">
        <f>IF($AH692="","",IF(OR($V692&lt;2.7,$V692&gt;90),"Age OOR",CB692+1.6449*VLOOKUP(CB$14&amp;"-rse-"&amp;$M692,Equations!$G:$I,3,0)))</f>
        <v/>
      </c>
      <c r="CE692" s="10" t="str">
        <f t="shared" si="271"/>
        <v/>
      </c>
      <c r="CF692" s="10" t="str">
        <f>IF($AH692="","",IF(OR($V692&lt;2.7,$V692&gt;90),"Age OOR",($AH692-CB692)/VLOOKUP(CB$14&amp;"-rse-"&amp;$M692,Equations!$G:$I,3,0)))</f>
        <v/>
      </c>
      <c r="CG692" s="10" t="str">
        <f>IF($AI692="","",IF(OR($V692&lt;2.7,$V692&gt;90),"Age OOR",VLOOKUP(CG$14&amp;"-int-"&amp;$N692,Equations!$G:$I,3,0)+VLOOKUP(CG$14&amp;"-sexo-"&amp;$N692,Equations!$G:$I,3,0)*$U692+VLOOKUP(CG$14&amp;"-edad-"&amp;$N692,Equations!$G:$I,3,0)*$V692+VLOOKUP(CG$14&amp;"-est-"&amp;$N692,Equations!$G:$I,3,0)*(1/$W692)+VLOOKUP(CG$14&amp;"-imc-"&amp;$N692,Equations!$G:$I,3,0)*(1/$Q692)))</f>
        <v/>
      </c>
      <c r="CH692" s="10" t="str">
        <f>IF($AI692="","",IF(OR($V692&lt;2.7,$V692&gt;90),"Age OOR",CG692-1.6449*VLOOKUP(CG$14&amp;"-rse-"&amp;$N692,Equations!$G:$I,3,0)))</f>
        <v/>
      </c>
      <c r="CI692" s="10" t="str">
        <f>IF($AI692="","",IF(OR($V692&lt;2.7,$V692&gt;90),"Age OOR",CG692+1.6449*VLOOKUP(CG$14&amp;"-rse-"&amp;$N692,Equations!$G:$I,3,0)))</f>
        <v/>
      </c>
      <c r="CJ692" s="10" t="str">
        <f t="shared" si="272"/>
        <v/>
      </c>
      <c r="CK692" s="10" t="str">
        <f>IF($AI692="","",IF(OR($V692&lt;2.7,$V692&gt;90),"Age OOR",($AI692-CG692)/VLOOKUP(CG$14&amp;"-rse-"&amp;$N692,Equations!$G:$I,3,0)))</f>
        <v/>
      </c>
      <c r="CL692" s="10" t="str">
        <f>IF($AJ692="","",IF(OR($V692&lt;2.7,$V692&gt;90),"Age OOR",VLOOKUP(CL$14&amp;"-int-"&amp;$O692,Equations!$G:$I,3,0)+VLOOKUP(CL$14&amp;"-sexo-"&amp;$O692,Equations!$G:$I,3,0)*$U692+VLOOKUP(CL$14&amp;"-edad-"&amp;$O692,Equations!$G:$I,3,0)*$V692+VLOOKUP(CL$14&amp;"-est-"&amp;$O692,Equations!$G:$I,3,0)*(1/$W692)+VLOOKUP(CL$14&amp;"-imc-"&amp;$O692,Equations!$G:$I,3,0)*(1/$Q692)))</f>
        <v/>
      </c>
      <c r="CM692" s="10" t="str">
        <f>IF($AJ692="","",IF(OR($V692&lt;2.7,$V692&gt;90),"Age OOR",CL692-1.6449*VLOOKUP(CL$14&amp;"-rse-"&amp;$O692,Equations!$G:$I,3,0)))</f>
        <v/>
      </c>
      <c r="CN692" s="10" t="str">
        <f>IF($AJ692="","",IF(OR($V692&lt;2.7,$V692&gt;90),"Age OOR",CL692+1.6449*VLOOKUP(CL$14&amp;"-rse-"&amp;$O692,Equations!$G:$I,3,0)))</f>
        <v/>
      </c>
      <c r="CO692" s="10" t="str">
        <f t="shared" si="273"/>
        <v/>
      </c>
      <c r="CP692" s="10" t="str">
        <f>IF($AJ692="","",IF(OR($V692&lt;2.7,$V692&gt;90),"Age OOR",($AJ692-CL692)/VLOOKUP(CL$14&amp;"-rse-"&amp;$O692,Equations!$G:$I,3,0)))</f>
        <v/>
      </c>
      <c r="CQ692" s="10" t="str">
        <f>IF($AK692="","",IF(OR($V692&lt;2.7,$V692&gt;90),"Age OOR",EXP(VLOOKUP(CQ$14&amp;"-int-"&amp;$P692,Equations!$G:$I,3,0)+VLOOKUP(CQ$14&amp;"-sexo-"&amp;$P692,Equations!$G:$I,3,0)*$U692+VLOOKUP(CQ$14&amp;"-edad-"&amp;$P692,Equations!$G:$I,3,0)*$V692+VLOOKUP(CQ$14&amp;"-est-"&amp;$P692,Equations!$G:$I,3,0)*(1/$W692)+VLOOKUP(CQ$14&amp;"-imc-"&amp;$P692,Equations!$G:$I,3,0)*(1/$Q692))))</f>
        <v/>
      </c>
      <c r="CR692" s="10" t="str">
        <f>IF($AK692="","",IF(OR($V692&lt;2.7,$V692&gt;90),"Age OOR",EXP(LN(CQ692)-1.6449*VLOOKUP(CQ$14&amp;"-rse-"&amp;$P692,Equations!$G:$I,3,0))))</f>
        <v/>
      </c>
      <c r="CS692" s="10" t="str">
        <f>IF($AK692="","",IF(OR($V692&lt;2.7,$V692&gt;90),"Age OOR",EXP(LN(CQ692)+1.6449*VLOOKUP(CQ$14&amp;"-rse-"&amp;$P692,Equations!$G:$I,3,0))))</f>
        <v/>
      </c>
      <c r="CT692" s="10" t="str">
        <f t="shared" si="274"/>
        <v/>
      </c>
      <c r="CU692" s="10" t="str">
        <f>IF($AK692="","",IF(OR($V692&lt;2.7,$V692&gt;90),"Age OOR",(LN($AK692)-LN(CQ692))/VLOOKUP(CQ$14&amp;"-rse-"&amp;$P692,Equations!$G:$I,3,0)))</f>
        <v/>
      </c>
      <c r="CV692" s="47"/>
    </row>
    <row r="693" spans="5:123" x14ac:dyDescent="0.2">
      <c r="E693" s="23" t="str">
        <f t="shared" si="250"/>
        <v>Age out of range</v>
      </c>
      <c r="F693" s="23" t="str">
        <f t="shared" si="251"/>
        <v>Age out of range</v>
      </c>
      <c r="G693" s="23" t="str">
        <f t="shared" si="252"/>
        <v>Age out of range</v>
      </c>
      <c r="H693" s="23" t="str">
        <f t="shared" si="253"/>
        <v>Age out of range</v>
      </c>
      <c r="I693" s="23" t="str">
        <f t="shared" si="254"/>
        <v>Age out of range</v>
      </c>
      <c r="J693" s="23" t="str">
        <f t="shared" si="255"/>
        <v>Age out of range</v>
      </c>
      <c r="K693" s="23" t="str">
        <f t="shared" si="256"/>
        <v>Age out of range</v>
      </c>
      <c r="L693" s="23" t="str">
        <f t="shared" si="257"/>
        <v>Age out of range</v>
      </c>
      <c r="M693" s="23" t="str">
        <f t="shared" si="258"/>
        <v>Age out of range</v>
      </c>
      <c r="N693" s="23" t="str">
        <f t="shared" si="259"/>
        <v>Age out of range</v>
      </c>
      <c r="O693" s="23" t="str">
        <f t="shared" si="260"/>
        <v>Age out of range</v>
      </c>
      <c r="P693" s="23" t="str">
        <f t="shared" si="261"/>
        <v>Age out of range</v>
      </c>
      <c r="Q693" s="23" t="e">
        <f t="shared" si="262"/>
        <v>#DIV/0!</v>
      </c>
      <c r="R693" s="17"/>
      <c r="S693" s="23">
        <v>677</v>
      </c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7"/>
      <c r="AM693" s="47"/>
      <c r="AN693" s="10" t="str">
        <f>IF($Z693="","",IF(OR($V693&lt;2.7,$V693&gt;90),"Age OOR",VLOOKUP(AN$14&amp;"-int-"&amp;$E693,Equations!$G:$I,3,0)+VLOOKUP(AN$14&amp;"-sexo-"&amp;$E693,Equations!$G:$I,3,0)*$U693+VLOOKUP(AN$14&amp;"-edad-"&amp;$E693,Equations!$G:$I,3,0)*$V693+VLOOKUP(AN$14&amp;"-est-"&amp;$E693,Equations!$G:$I,3,0)*(1/$W693)+VLOOKUP(AN$14&amp;"-imc-"&amp;$E693,Equations!$G:$I,3,0)*(1/$Q693)))</f>
        <v/>
      </c>
      <c r="AO693" s="10" t="str">
        <f>IF($Z693="","",IF(OR($V693&lt;2.7,$V693&gt;90),"Age OOR",AN693-1.6449*VLOOKUP(AN$14&amp;"-rse-"&amp;$E693,Equations!$G:$I,3,0)))</f>
        <v/>
      </c>
      <c r="AP693" s="10" t="str">
        <f>IF($Z693="","",IF(OR($V693&lt;2.7,$V693&gt;90),"Age OOR",AN693+1.6449*VLOOKUP(AN$14&amp;"-rse-"&amp;$E693,Equations!$G:$I,3,0)))</f>
        <v/>
      </c>
      <c r="AQ693" s="10" t="str">
        <f t="shared" si="263"/>
        <v/>
      </c>
      <c r="AR693" s="10" t="str">
        <f>IF($Z693="","",IF(OR($V693&lt;2.7,$V693&gt;90),"Age OOR",($Z693-AN693)/VLOOKUP(AN$14&amp;"-rse-"&amp;$E693,Equations!$G:$I,3,0)))</f>
        <v/>
      </c>
      <c r="AS693" s="10" t="str">
        <f>IF($AA693="","",IF(OR($V693&lt;2.7,$V693&gt;90),"Age OOR",VLOOKUP(AS$14&amp;"-int-"&amp;$F693,Equations!$G:$I,3,0)+VLOOKUP(AS$14&amp;"-sexo-"&amp;$F693,Equations!$G:$I,3,0)*$U693+VLOOKUP(AS$14&amp;"-edad-"&amp;$F693,Equations!$G:$I,3,0)*$V693+VLOOKUP(AS$14&amp;"-est-"&amp;$F693,Equations!$G:$I,3,0)*(1/$W693)+VLOOKUP(AS$14&amp;"-imc-"&amp;$F693,Equations!$G:$I,3,0)*(1/$Q693)))</f>
        <v/>
      </c>
      <c r="AT693" s="10" t="str">
        <f>IF($AA693="","",IF(OR($V693&lt;2.7,$V693&gt;90),"Age OOR",AS693-1.6449*VLOOKUP(AS$14&amp;"-rse-"&amp;$F693,Equations!$G:$I,3,0)))</f>
        <v/>
      </c>
      <c r="AU693" s="10" t="str">
        <f>IF($AA693="","",IF(OR($V693&lt;2.7,$V693&gt;90),"Age OOR",AS693+1.6449*VLOOKUP(AS$14&amp;"-rse-"&amp;$F693,Equations!$G:$I,3,0)))</f>
        <v/>
      </c>
      <c r="AV693" s="10" t="str">
        <f t="shared" si="264"/>
        <v/>
      </c>
      <c r="AW693" s="10" t="str">
        <f>IF($AA693="","",IF(OR($V693&lt;2.7,$V693&gt;90),"Age OOR",($AA693-AS693)/VLOOKUP(AS$14&amp;"-rse-"&amp;$F693,Equations!$G:$I,3,0)))</f>
        <v/>
      </c>
      <c r="AX693" s="10" t="str">
        <f>IF($AB693="","",IF(OR($V693&lt;2.7,$V693&gt;90),"Age OOR",VLOOKUP(AX$14&amp;"-int-"&amp;$G693,Equations!$G:$I,3,0)+VLOOKUP(AX$14&amp;"-sexo-"&amp;$G693,Equations!$G:$I,3,0)*$U693+VLOOKUP(AX$14&amp;"-edad-"&amp;$G693,Equations!$G:$I,3,0)*$V693+VLOOKUP(AX$14&amp;"-est-"&amp;$G693,Equations!$G:$I,3,0)*(1/$W693)+VLOOKUP(AX$14&amp;"-imc-"&amp;$G693,Equations!$G:$I,3,0)*(1/$Q693)))</f>
        <v/>
      </c>
      <c r="AY693" s="10" t="str">
        <f>IF($AB693="","",IF(OR($V693&lt;2.7,$V693&gt;90),"Age OOR",AX693-1.6449*VLOOKUP(AX$14&amp;"-rse-"&amp;$G693,Equations!$G:$I,3,0)))</f>
        <v/>
      </c>
      <c r="AZ693" s="10" t="str">
        <f>IF($AB693="","",IF(OR($V693&lt;2.7,$V693&gt;90),"Age OOR",AX693+1.6449*VLOOKUP(AX$14&amp;"-rse-"&amp;$G693,Equations!$G:$I,3,0)))</f>
        <v/>
      </c>
      <c r="BA693" s="10" t="str">
        <f t="shared" si="265"/>
        <v/>
      </c>
      <c r="BB693" s="10" t="str">
        <f>IF($AB693="","",IF(OR($V693&lt;2.7,$V693&gt;90),"Age OOR",($AB693-AX693)/VLOOKUP(AX$14&amp;"-rse-"&amp;$G693,Equations!$G:$I,3,0)))</f>
        <v/>
      </c>
      <c r="BC693" s="10" t="str">
        <f>IF($AC693="","",IF(OR($V693&lt;2.7,$V693&gt;90),"Age OOR",VLOOKUP(BC$14&amp;"-int-"&amp;$H693,Equations!$G:$I,3,0)+VLOOKUP(BC$14&amp;"-sexo-"&amp;$H693,Equations!$G:$I,3,0)*$U693+VLOOKUP(BC$14&amp;"-edad-"&amp;$H693,Equations!$G:$I,3,0)*$V693+VLOOKUP(BC$14&amp;"-est-"&amp;$H693,Equations!$G:$I,3,0)*(1/$W693)+VLOOKUP(BC$14&amp;"-imc-"&amp;$H693,Equations!$G:$I,3,0)*(1/$Q693)))</f>
        <v/>
      </c>
      <c r="BD693" s="10" t="str">
        <f>IF($AC693="","",IF(OR($V693&lt;2.7,$V693&gt;90),"Age OOR",BC693-1.6449*VLOOKUP(BC$14&amp;"-rse-"&amp;$H693,Equations!$G:$I,3,0)))</f>
        <v/>
      </c>
      <c r="BE693" s="10" t="str">
        <f>IF($AC693="","",IF(OR($V693&lt;2.7,$V693&gt;90),"Age OOR",BC693+1.6449*VLOOKUP(BC$14&amp;"-rse-"&amp;$H693,Equations!$G:$I,3,0)))</f>
        <v/>
      </c>
      <c r="BF693" s="10" t="str">
        <f t="shared" si="266"/>
        <v/>
      </c>
      <c r="BG693" s="10" t="str">
        <f>IF($AC693="","",IF(OR($V693&lt;2.7,$V693&gt;90),"Age OOR",($AC693-BC693)/VLOOKUP(BC$14&amp;"-rse-"&amp;$H693,Equations!$G:$I,3,0)))</f>
        <v/>
      </c>
      <c r="BH693" s="10" t="str">
        <f>IF($AD693="","",IF(OR($V693&lt;2.7,$V693&gt;90),"Age OOR",VLOOKUP(BH$14&amp;"-int-"&amp;$I693,Equations!$G:$I,3,0)+VLOOKUP(BH$14&amp;"-sexo-"&amp;$I693,Equations!$G:$I,3,0)*$U693+VLOOKUP(BH$14&amp;"-edad-"&amp;$I693,Equations!$G:$I,3,0)*$V693+VLOOKUP(BH$14&amp;"-est-"&amp;$I693,Equations!$G:$I,3,0)*(1/$W693)+VLOOKUP(BH$14&amp;"-imc-"&amp;$I693,Equations!$G:$I,3,0)*(1/$Q693)))</f>
        <v/>
      </c>
      <c r="BI693" s="10" t="str">
        <f>IF($AD693="","",IF(OR($V693&lt;2.7,$V693&gt;90),"Age OOR",BH693-1.6449*VLOOKUP(BH$14&amp;"-rse-"&amp;$I693,Equations!$G:$I,3,0)))</f>
        <v/>
      </c>
      <c r="BJ693" s="10" t="str">
        <f>IF($AD693="","",IF(OR($V693&lt;2.7,$V693&gt;90),"Age OOR",BH693+1.6449*VLOOKUP(BH$14&amp;"-rse-"&amp;$I693,Equations!$G:$I,3,0)))</f>
        <v/>
      </c>
      <c r="BK693" s="10" t="str">
        <f t="shared" si="267"/>
        <v/>
      </c>
      <c r="BL693" s="10" t="str">
        <f>IF($AD693="","",IF(OR($V693&lt;2.7,$V693&gt;90),"Age OOR",($AD693-BH693)/VLOOKUP(BH$14&amp;"-rse-"&amp;$I693,Equations!$G:$I,3,0)))</f>
        <v/>
      </c>
      <c r="BM693" s="10" t="str">
        <f>IF($AE693="","",IF(OR($V693&lt;2.7,$V693&gt;90),"Age OOR",VLOOKUP(BM$14&amp;"-int-"&amp;$J693,Equations!$G:$I,3,0)+VLOOKUP(BM$14&amp;"-sexo-"&amp;$J693,Equations!$G:$I,3,0)*$U693+VLOOKUP(BM$14&amp;"-edad-"&amp;$J693,Equations!$G:$I,3,0)*$V693+VLOOKUP(BM$14&amp;"-est-"&amp;$J693,Equations!$G:$I,3,0)*(1/$W693)+VLOOKUP(BM$14&amp;"-imc-"&amp;$J693,Equations!$G:$I,3,0)*(1/$Q693)))</f>
        <v/>
      </c>
      <c r="BN693" s="10" t="str">
        <f>IF($AE693="","",IF(OR($V693&lt;2.7,$V693&gt;90),"Age OOR",BM693-1.6449*VLOOKUP(BM$14&amp;"-rse-"&amp;$J693,Equations!$G:$I,3,0)))</f>
        <v/>
      </c>
      <c r="BO693" s="10" t="str">
        <f>IF($AE693="","",IF(OR($V693&lt;2.7,$V693&gt;90),"Age OOR",BM693+1.6449*VLOOKUP(BM$14&amp;"-rse-"&amp;$J693,Equations!$G:$I,3,0)))</f>
        <v/>
      </c>
      <c r="BP693" s="10" t="str">
        <f t="shared" si="268"/>
        <v/>
      </c>
      <c r="BQ693" s="10" t="str">
        <f>IF($AE693="","",IF(OR($V693&lt;2.7,$V693&gt;90),"Age OOR",($AE693-BM693)/VLOOKUP(BM$14&amp;"-rse-"&amp;$J693,Equations!$G:$I,3,0)))</f>
        <v/>
      </c>
      <c r="BR693" s="10" t="str">
        <f>IF($AF693="","",IF(OR($V693&lt;2.7,$V693&gt;90),"Age OOR",VLOOKUP(BR$14&amp;"-int-"&amp;$K693,Equations!$G:$I,3,0)+VLOOKUP(BR$14&amp;"-sexo-"&amp;$K693,Equations!$G:$I,3,0)*$U693+VLOOKUP(BR$14&amp;"-edad-"&amp;$K693,Equations!$G:$I,3,0)*$V693+VLOOKUP(BR$14&amp;"-est-"&amp;$K693,Equations!$G:$I,3,0)*(1/$W693)+VLOOKUP(BR$14&amp;"-imc-"&amp;$K693,Equations!$G:$I,3,0)*(1/$Q693)))</f>
        <v/>
      </c>
      <c r="BS693" s="10" t="str">
        <f>IF($AF693="","",IF(OR($V693&lt;2.7,$V693&gt;90),"Age OOR",BR693-1.6449*VLOOKUP(BR$14&amp;"-rse-"&amp;$K693,Equations!$G:$I,3,0)))</f>
        <v/>
      </c>
      <c r="BT693" s="10" t="str">
        <f>IF($AF693="","",IF(OR($V693&lt;2.7,$V693&gt;90),"Age OOR",BR693+1.6449*VLOOKUP(BR$14&amp;"-rse-"&amp;$K693,Equations!$G:$I,3,0)))</f>
        <v/>
      </c>
      <c r="BU693" s="10" t="str">
        <f t="shared" si="269"/>
        <v/>
      </c>
      <c r="BV693" s="10" t="str">
        <f>IF($AF693="","",IF(OR($V693&lt;2.7,$V693&gt;90),"Age OOR",($AF693-BR693)/VLOOKUP(BR$14&amp;"-rse-"&amp;$K693,Equations!$G:$I,3,0)))</f>
        <v/>
      </c>
      <c r="BW693" s="10" t="str">
        <f>IF($AG693="","",IF(OR($V693&lt;2.7,$V693&gt;90),"Age OOR",VLOOKUP(BW$14&amp;"-int-"&amp;$L693,Equations!$G:$I,3,0)+VLOOKUP(BW$14&amp;"-sexo-"&amp;$L693,Equations!$G:$I,3,0)*$U693+VLOOKUP(BW$14&amp;"-edad-"&amp;$L693,Equations!$G:$I,3,0)*$V693+VLOOKUP(BW$14&amp;"-est-"&amp;$L693,Equations!$G:$I,3,0)*(1/$W693)+VLOOKUP(BW$14&amp;"-imc-"&amp;$L693,Equations!$G:$I,3,0)*(1/$Q693)))</f>
        <v/>
      </c>
      <c r="BX693" s="10" t="str">
        <f>IF($AG693="","",IF(OR($V693&lt;2.7,$V693&gt;90),"Age OOR",BW693-1.6449*VLOOKUP(BW$14&amp;"-rse-"&amp;$L693,Equations!$G:$I,3,0)))</f>
        <v/>
      </c>
      <c r="BY693" s="10" t="str">
        <f>IF($AG693="","",IF(OR($V693&lt;2.7,$V693&gt;90),"Age OOR",BW693+1.6449*VLOOKUP(BW$14&amp;"-rse-"&amp;$L693,Equations!$G:$I,3,0)))</f>
        <v/>
      </c>
      <c r="BZ693" s="10" t="str">
        <f t="shared" si="270"/>
        <v/>
      </c>
      <c r="CA693" s="10" t="str">
        <f>IF($AG693="","",IF(OR($V693&lt;2.7,$V693&gt;90),"Age OOR",($AG693-BW693)/VLOOKUP(BW$14&amp;"-rse-"&amp;$L693,Equations!$G:$I,3,0)))</f>
        <v/>
      </c>
      <c r="CB693" s="10" t="str">
        <f>IF($AH693="","",IF(OR($V693&lt;2.7,$V693&gt;90),"Age OOR",VLOOKUP(CB$14&amp;"-int-"&amp;$M693,Equations!$G:$I,3,0)+VLOOKUP(CB$14&amp;"-sexo-"&amp;$M693,Equations!$G:$I,3,0)*$U693+VLOOKUP(CB$14&amp;"-edad-"&amp;$M693,Equations!$G:$I,3,0)*$V693+VLOOKUP(CB$14&amp;"-est-"&amp;$M693,Equations!$G:$I,3,0)*(1/$W693)+VLOOKUP(CB$14&amp;"-imc-"&amp;$M693,Equations!$G:$I,3,0)*(1/$Q693)))</f>
        <v/>
      </c>
      <c r="CC693" s="10" t="str">
        <f>IF($AH693="","",IF(OR($V693&lt;2.7,$V693&gt;90),"Age OOR",CB693-1.6449*VLOOKUP(CB$14&amp;"-rse-"&amp;$M693,Equations!$G:$I,3,0)))</f>
        <v/>
      </c>
      <c r="CD693" s="10" t="str">
        <f>IF($AH693="","",IF(OR($V693&lt;2.7,$V693&gt;90),"Age OOR",CB693+1.6449*VLOOKUP(CB$14&amp;"-rse-"&amp;$M693,Equations!$G:$I,3,0)))</f>
        <v/>
      </c>
      <c r="CE693" s="10" t="str">
        <f t="shared" si="271"/>
        <v/>
      </c>
      <c r="CF693" s="10" t="str">
        <f>IF($AH693="","",IF(OR($V693&lt;2.7,$V693&gt;90),"Age OOR",($AH693-CB693)/VLOOKUP(CB$14&amp;"-rse-"&amp;$M693,Equations!$G:$I,3,0)))</f>
        <v/>
      </c>
      <c r="CG693" s="10" t="str">
        <f>IF($AI693="","",IF(OR($V693&lt;2.7,$V693&gt;90),"Age OOR",VLOOKUP(CG$14&amp;"-int-"&amp;$N693,Equations!$G:$I,3,0)+VLOOKUP(CG$14&amp;"-sexo-"&amp;$N693,Equations!$G:$I,3,0)*$U693+VLOOKUP(CG$14&amp;"-edad-"&amp;$N693,Equations!$G:$I,3,0)*$V693+VLOOKUP(CG$14&amp;"-est-"&amp;$N693,Equations!$G:$I,3,0)*(1/$W693)+VLOOKUP(CG$14&amp;"-imc-"&amp;$N693,Equations!$G:$I,3,0)*(1/$Q693)))</f>
        <v/>
      </c>
      <c r="CH693" s="10" t="str">
        <f>IF($AI693="","",IF(OR($V693&lt;2.7,$V693&gt;90),"Age OOR",CG693-1.6449*VLOOKUP(CG$14&amp;"-rse-"&amp;$N693,Equations!$G:$I,3,0)))</f>
        <v/>
      </c>
      <c r="CI693" s="10" t="str">
        <f>IF($AI693="","",IF(OR($V693&lt;2.7,$V693&gt;90),"Age OOR",CG693+1.6449*VLOOKUP(CG$14&amp;"-rse-"&amp;$N693,Equations!$G:$I,3,0)))</f>
        <v/>
      </c>
      <c r="CJ693" s="10" t="str">
        <f t="shared" si="272"/>
        <v/>
      </c>
      <c r="CK693" s="10" t="str">
        <f>IF($AI693="","",IF(OR($V693&lt;2.7,$V693&gt;90),"Age OOR",($AI693-CG693)/VLOOKUP(CG$14&amp;"-rse-"&amp;$N693,Equations!$G:$I,3,0)))</f>
        <v/>
      </c>
      <c r="CL693" s="10" t="str">
        <f>IF($AJ693="","",IF(OR($V693&lt;2.7,$V693&gt;90),"Age OOR",VLOOKUP(CL$14&amp;"-int-"&amp;$O693,Equations!$G:$I,3,0)+VLOOKUP(CL$14&amp;"-sexo-"&amp;$O693,Equations!$G:$I,3,0)*$U693+VLOOKUP(CL$14&amp;"-edad-"&amp;$O693,Equations!$G:$I,3,0)*$V693+VLOOKUP(CL$14&amp;"-est-"&amp;$O693,Equations!$G:$I,3,0)*(1/$W693)+VLOOKUP(CL$14&amp;"-imc-"&amp;$O693,Equations!$G:$I,3,0)*(1/$Q693)))</f>
        <v/>
      </c>
      <c r="CM693" s="10" t="str">
        <f>IF($AJ693="","",IF(OR($V693&lt;2.7,$V693&gt;90),"Age OOR",CL693-1.6449*VLOOKUP(CL$14&amp;"-rse-"&amp;$O693,Equations!$G:$I,3,0)))</f>
        <v/>
      </c>
      <c r="CN693" s="10" t="str">
        <f>IF($AJ693="","",IF(OR($V693&lt;2.7,$V693&gt;90),"Age OOR",CL693+1.6449*VLOOKUP(CL$14&amp;"-rse-"&amp;$O693,Equations!$G:$I,3,0)))</f>
        <v/>
      </c>
      <c r="CO693" s="10" t="str">
        <f t="shared" si="273"/>
        <v/>
      </c>
      <c r="CP693" s="10" t="str">
        <f>IF($AJ693="","",IF(OR($V693&lt;2.7,$V693&gt;90),"Age OOR",($AJ693-CL693)/VLOOKUP(CL$14&amp;"-rse-"&amp;$O693,Equations!$G:$I,3,0)))</f>
        <v/>
      </c>
      <c r="CQ693" s="10" t="str">
        <f>IF($AK693="","",IF(OR($V693&lt;2.7,$V693&gt;90),"Age OOR",EXP(VLOOKUP(CQ$14&amp;"-int-"&amp;$P693,Equations!$G:$I,3,0)+VLOOKUP(CQ$14&amp;"-sexo-"&amp;$P693,Equations!$G:$I,3,0)*$U693+VLOOKUP(CQ$14&amp;"-edad-"&amp;$P693,Equations!$G:$I,3,0)*$V693+VLOOKUP(CQ$14&amp;"-est-"&amp;$P693,Equations!$G:$I,3,0)*(1/$W693)+VLOOKUP(CQ$14&amp;"-imc-"&amp;$P693,Equations!$G:$I,3,0)*(1/$Q693))))</f>
        <v/>
      </c>
      <c r="CR693" s="10" t="str">
        <f>IF($AK693="","",IF(OR($V693&lt;2.7,$V693&gt;90),"Age OOR",EXP(LN(CQ693)-1.6449*VLOOKUP(CQ$14&amp;"-rse-"&amp;$P693,Equations!$G:$I,3,0))))</f>
        <v/>
      </c>
      <c r="CS693" s="10" t="str">
        <f>IF($AK693="","",IF(OR($V693&lt;2.7,$V693&gt;90),"Age OOR",EXP(LN(CQ693)+1.6449*VLOOKUP(CQ$14&amp;"-rse-"&amp;$P693,Equations!$G:$I,3,0))))</f>
        <v/>
      </c>
      <c r="CT693" s="10" t="str">
        <f t="shared" si="274"/>
        <v/>
      </c>
      <c r="CU693" s="10" t="str">
        <f>IF($AK693="","",IF(OR($V693&lt;2.7,$V693&gt;90),"Age OOR",(LN($AK693)-LN(CQ693))/VLOOKUP(CQ$14&amp;"-rse-"&amp;$P693,Equations!$G:$I,3,0)))</f>
        <v/>
      </c>
      <c r="CV693" s="47"/>
    </row>
    <row r="694" spans="5:123" x14ac:dyDescent="0.2">
      <c r="E694" s="23" t="str">
        <f t="shared" si="250"/>
        <v>Age out of range</v>
      </c>
      <c r="F694" s="23" t="str">
        <f t="shared" si="251"/>
        <v>Age out of range</v>
      </c>
      <c r="G694" s="23" t="str">
        <f t="shared" si="252"/>
        <v>Age out of range</v>
      </c>
      <c r="H694" s="23" t="str">
        <f t="shared" si="253"/>
        <v>Age out of range</v>
      </c>
      <c r="I694" s="23" t="str">
        <f t="shared" si="254"/>
        <v>Age out of range</v>
      </c>
      <c r="J694" s="23" t="str">
        <f t="shared" si="255"/>
        <v>Age out of range</v>
      </c>
      <c r="K694" s="23" t="str">
        <f t="shared" si="256"/>
        <v>Age out of range</v>
      </c>
      <c r="L694" s="23" t="str">
        <f t="shared" si="257"/>
        <v>Age out of range</v>
      </c>
      <c r="M694" s="23" t="str">
        <f t="shared" si="258"/>
        <v>Age out of range</v>
      </c>
      <c r="N694" s="23" t="str">
        <f t="shared" si="259"/>
        <v>Age out of range</v>
      </c>
      <c r="O694" s="23" t="str">
        <f t="shared" si="260"/>
        <v>Age out of range</v>
      </c>
      <c r="P694" s="23" t="str">
        <f t="shared" si="261"/>
        <v>Age out of range</v>
      </c>
      <c r="Q694" s="23" t="e">
        <f t="shared" si="262"/>
        <v>#DIV/0!</v>
      </c>
      <c r="R694" s="17"/>
      <c r="S694" s="23">
        <v>678</v>
      </c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7"/>
      <c r="AM694" s="47"/>
      <c r="AN694" s="10" t="str">
        <f>IF($Z694="","",IF(OR($V694&lt;2.7,$V694&gt;90),"Age OOR",VLOOKUP(AN$14&amp;"-int-"&amp;$E694,Equations!$G:$I,3,0)+VLOOKUP(AN$14&amp;"-sexo-"&amp;$E694,Equations!$G:$I,3,0)*$U694+VLOOKUP(AN$14&amp;"-edad-"&amp;$E694,Equations!$G:$I,3,0)*$V694+VLOOKUP(AN$14&amp;"-est-"&amp;$E694,Equations!$G:$I,3,0)*(1/$W694)+VLOOKUP(AN$14&amp;"-imc-"&amp;$E694,Equations!$G:$I,3,0)*(1/$Q694)))</f>
        <v/>
      </c>
      <c r="AO694" s="10" t="str">
        <f>IF($Z694="","",IF(OR($V694&lt;2.7,$V694&gt;90),"Age OOR",AN694-1.6449*VLOOKUP(AN$14&amp;"-rse-"&amp;$E694,Equations!$G:$I,3,0)))</f>
        <v/>
      </c>
      <c r="AP694" s="10" t="str">
        <f>IF($Z694="","",IF(OR($V694&lt;2.7,$V694&gt;90),"Age OOR",AN694+1.6449*VLOOKUP(AN$14&amp;"-rse-"&amp;$E694,Equations!$G:$I,3,0)))</f>
        <v/>
      </c>
      <c r="AQ694" s="10" t="str">
        <f t="shared" si="263"/>
        <v/>
      </c>
      <c r="AR694" s="10" t="str">
        <f>IF($Z694="","",IF(OR($V694&lt;2.7,$V694&gt;90),"Age OOR",($Z694-AN694)/VLOOKUP(AN$14&amp;"-rse-"&amp;$E694,Equations!$G:$I,3,0)))</f>
        <v/>
      </c>
      <c r="AS694" s="10" t="str">
        <f>IF($AA694="","",IF(OR($V694&lt;2.7,$V694&gt;90),"Age OOR",VLOOKUP(AS$14&amp;"-int-"&amp;$F694,Equations!$G:$I,3,0)+VLOOKUP(AS$14&amp;"-sexo-"&amp;$F694,Equations!$G:$I,3,0)*$U694+VLOOKUP(AS$14&amp;"-edad-"&amp;$F694,Equations!$G:$I,3,0)*$V694+VLOOKUP(AS$14&amp;"-est-"&amp;$F694,Equations!$G:$I,3,0)*(1/$W694)+VLOOKUP(AS$14&amp;"-imc-"&amp;$F694,Equations!$G:$I,3,0)*(1/$Q694)))</f>
        <v/>
      </c>
      <c r="AT694" s="10" t="str">
        <f>IF($AA694="","",IF(OR($V694&lt;2.7,$V694&gt;90),"Age OOR",AS694-1.6449*VLOOKUP(AS$14&amp;"-rse-"&amp;$F694,Equations!$G:$I,3,0)))</f>
        <v/>
      </c>
      <c r="AU694" s="10" t="str">
        <f>IF($AA694="","",IF(OR($V694&lt;2.7,$V694&gt;90),"Age OOR",AS694+1.6449*VLOOKUP(AS$14&amp;"-rse-"&amp;$F694,Equations!$G:$I,3,0)))</f>
        <v/>
      </c>
      <c r="AV694" s="10" t="str">
        <f t="shared" si="264"/>
        <v/>
      </c>
      <c r="AW694" s="10" t="str">
        <f>IF($AA694="","",IF(OR($V694&lt;2.7,$V694&gt;90),"Age OOR",($AA694-AS694)/VLOOKUP(AS$14&amp;"-rse-"&amp;$F694,Equations!$G:$I,3,0)))</f>
        <v/>
      </c>
      <c r="AX694" s="10" t="str">
        <f>IF($AB694="","",IF(OR($V694&lt;2.7,$V694&gt;90),"Age OOR",VLOOKUP(AX$14&amp;"-int-"&amp;$G694,Equations!$G:$I,3,0)+VLOOKUP(AX$14&amp;"-sexo-"&amp;$G694,Equations!$G:$I,3,0)*$U694+VLOOKUP(AX$14&amp;"-edad-"&amp;$G694,Equations!$G:$I,3,0)*$V694+VLOOKUP(AX$14&amp;"-est-"&amp;$G694,Equations!$G:$I,3,0)*(1/$W694)+VLOOKUP(AX$14&amp;"-imc-"&amp;$G694,Equations!$G:$I,3,0)*(1/$Q694)))</f>
        <v/>
      </c>
      <c r="AY694" s="10" t="str">
        <f>IF($AB694="","",IF(OR($V694&lt;2.7,$V694&gt;90),"Age OOR",AX694-1.6449*VLOOKUP(AX$14&amp;"-rse-"&amp;$G694,Equations!$G:$I,3,0)))</f>
        <v/>
      </c>
      <c r="AZ694" s="10" t="str">
        <f>IF($AB694="","",IF(OR($V694&lt;2.7,$V694&gt;90),"Age OOR",AX694+1.6449*VLOOKUP(AX$14&amp;"-rse-"&amp;$G694,Equations!$G:$I,3,0)))</f>
        <v/>
      </c>
      <c r="BA694" s="10" t="str">
        <f t="shared" si="265"/>
        <v/>
      </c>
      <c r="BB694" s="10" t="str">
        <f>IF($AB694="","",IF(OR($V694&lt;2.7,$V694&gt;90),"Age OOR",($AB694-AX694)/VLOOKUP(AX$14&amp;"-rse-"&amp;$G694,Equations!$G:$I,3,0)))</f>
        <v/>
      </c>
      <c r="BC694" s="10" t="str">
        <f>IF($AC694="","",IF(OR($V694&lt;2.7,$V694&gt;90),"Age OOR",VLOOKUP(BC$14&amp;"-int-"&amp;$H694,Equations!$G:$I,3,0)+VLOOKUP(BC$14&amp;"-sexo-"&amp;$H694,Equations!$G:$I,3,0)*$U694+VLOOKUP(BC$14&amp;"-edad-"&amp;$H694,Equations!$G:$I,3,0)*$V694+VLOOKUP(BC$14&amp;"-est-"&amp;$H694,Equations!$G:$I,3,0)*(1/$W694)+VLOOKUP(BC$14&amp;"-imc-"&amp;$H694,Equations!$G:$I,3,0)*(1/$Q694)))</f>
        <v/>
      </c>
      <c r="BD694" s="10" t="str">
        <f>IF($AC694="","",IF(OR($V694&lt;2.7,$V694&gt;90),"Age OOR",BC694-1.6449*VLOOKUP(BC$14&amp;"-rse-"&amp;$H694,Equations!$G:$I,3,0)))</f>
        <v/>
      </c>
      <c r="BE694" s="10" t="str">
        <f>IF($AC694="","",IF(OR($V694&lt;2.7,$V694&gt;90),"Age OOR",BC694+1.6449*VLOOKUP(BC$14&amp;"-rse-"&amp;$H694,Equations!$G:$I,3,0)))</f>
        <v/>
      </c>
      <c r="BF694" s="10" t="str">
        <f t="shared" si="266"/>
        <v/>
      </c>
      <c r="BG694" s="10" t="str">
        <f>IF($AC694="","",IF(OR($V694&lt;2.7,$V694&gt;90),"Age OOR",($AC694-BC694)/VLOOKUP(BC$14&amp;"-rse-"&amp;$H694,Equations!$G:$I,3,0)))</f>
        <v/>
      </c>
      <c r="BH694" s="10" t="str">
        <f>IF($AD694="","",IF(OR($V694&lt;2.7,$V694&gt;90),"Age OOR",VLOOKUP(BH$14&amp;"-int-"&amp;$I694,Equations!$G:$I,3,0)+VLOOKUP(BH$14&amp;"-sexo-"&amp;$I694,Equations!$G:$I,3,0)*$U694+VLOOKUP(BH$14&amp;"-edad-"&amp;$I694,Equations!$G:$I,3,0)*$V694+VLOOKUP(BH$14&amp;"-est-"&amp;$I694,Equations!$G:$I,3,0)*(1/$W694)+VLOOKUP(BH$14&amp;"-imc-"&amp;$I694,Equations!$G:$I,3,0)*(1/$Q694)))</f>
        <v/>
      </c>
      <c r="BI694" s="10" t="str">
        <f>IF($AD694="","",IF(OR($V694&lt;2.7,$V694&gt;90),"Age OOR",BH694-1.6449*VLOOKUP(BH$14&amp;"-rse-"&amp;$I694,Equations!$G:$I,3,0)))</f>
        <v/>
      </c>
      <c r="BJ694" s="10" t="str">
        <f>IF($AD694="","",IF(OR($V694&lt;2.7,$V694&gt;90),"Age OOR",BH694+1.6449*VLOOKUP(BH$14&amp;"-rse-"&amp;$I694,Equations!$G:$I,3,0)))</f>
        <v/>
      </c>
      <c r="BK694" s="10" t="str">
        <f t="shared" si="267"/>
        <v/>
      </c>
      <c r="BL694" s="10" t="str">
        <f>IF($AD694="","",IF(OR($V694&lt;2.7,$V694&gt;90),"Age OOR",($AD694-BH694)/VLOOKUP(BH$14&amp;"-rse-"&amp;$I694,Equations!$G:$I,3,0)))</f>
        <v/>
      </c>
      <c r="BM694" s="10" t="str">
        <f>IF($AE694="","",IF(OR($V694&lt;2.7,$V694&gt;90),"Age OOR",VLOOKUP(BM$14&amp;"-int-"&amp;$J694,Equations!$G:$I,3,0)+VLOOKUP(BM$14&amp;"-sexo-"&amp;$J694,Equations!$G:$I,3,0)*$U694+VLOOKUP(BM$14&amp;"-edad-"&amp;$J694,Equations!$G:$I,3,0)*$V694+VLOOKUP(BM$14&amp;"-est-"&amp;$J694,Equations!$G:$I,3,0)*(1/$W694)+VLOOKUP(BM$14&amp;"-imc-"&amp;$J694,Equations!$G:$I,3,0)*(1/$Q694)))</f>
        <v/>
      </c>
      <c r="BN694" s="10" t="str">
        <f>IF($AE694="","",IF(OR($V694&lt;2.7,$V694&gt;90),"Age OOR",BM694-1.6449*VLOOKUP(BM$14&amp;"-rse-"&amp;$J694,Equations!$G:$I,3,0)))</f>
        <v/>
      </c>
      <c r="BO694" s="10" t="str">
        <f>IF($AE694="","",IF(OR($V694&lt;2.7,$V694&gt;90),"Age OOR",BM694+1.6449*VLOOKUP(BM$14&amp;"-rse-"&amp;$J694,Equations!$G:$I,3,0)))</f>
        <v/>
      </c>
      <c r="BP694" s="10" t="str">
        <f t="shared" si="268"/>
        <v/>
      </c>
      <c r="BQ694" s="10" t="str">
        <f>IF($AE694="","",IF(OR($V694&lt;2.7,$V694&gt;90),"Age OOR",($AE694-BM694)/VLOOKUP(BM$14&amp;"-rse-"&amp;$J694,Equations!$G:$I,3,0)))</f>
        <v/>
      </c>
      <c r="BR694" s="10" t="str">
        <f>IF($AF694="","",IF(OR($V694&lt;2.7,$V694&gt;90),"Age OOR",VLOOKUP(BR$14&amp;"-int-"&amp;$K694,Equations!$G:$I,3,0)+VLOOKUP(BR$14&amp;"-sexo-"&amp;$K694,Equations!$G:$I,3,0)*$U694+VLOOKUP(BR$14&amp;"-edad-"&amp;$K694,Equations!$G:$I,3,0)*$V694+VLOOKUP(BR$14&amp;"-est-"&amp;$K694,Equations!$G:$I,3,0)*(1/$W694)+VLOOKUP(BR$14&amp;"-imc-"&amp;$K694,Equations!$G:$I,3,0)*(1/$Q694)))</f>
        <v/>
      </c>
      <c r="BS694" s="10" t="str">
        <f>IF($AF694="","",IF(OR($V694&lt;2.7,$V694&gt;90),"Age OOR",BR694-1.6449*VLOOKUP(BR$14&amp;"-rse-"&amp;$K694,Equations!$G:$I,3,0)))</f>
        <v/>
      </c>
      <c r="BT694" s="10" t="str">
        <f>IF($AF694="","",IF(OR($V694&lt;2.7,$V694&gt;90),"Age OOR",BR694+1.6449*VLOOKUP(BR$14&amp;"-rse-"&amp;$K694,Equations!$G:$I,3,0)))</f>
        <v/>
      </c>
      <c r="BU694" s="10" t="str">
        <f t="shared" si="269"/>
        <v/>
      </c>
      <c r="BV694" s="10" t="str">
        <f>IF($AF694="","",IF(OR($V694&lt;2.7,$V694&gt;90),"Age OOR",($AF694-BR694)/VLOOKUP(BR$14&amp;"-rse-"&amp;$K694,Equations!$G:$I,3,0)))</f>
        <v/>
      </c>
      <c r="BW694" s="10" t="str">
        <f>IF($AG694="","",IF(OR($V694&lt;2.7,$V694&gt;90),"Age OOR",VLOOKUP(BW$14&amp;"-int-"&amp;$L694,Equations!$G:$I,3,0)+VLOOKUP(BW$14&amp;"-sexo-"&amp;$L694,Equations!$G:$I,3,0)*$U694+VLOOKUP(BW$14&amp;"-edad-"&amp;$L694,Equations!$G:$I,3,0)*$V694+VLOOKUP(BW$14&amp;"-est-"&amp;$L694,Equations!$G:$I,3,0)*(1/$W694)+VLOOKUP(BW$14&amp;"-imc-"&amp;$L694,Equations!$G:$I,3,0)*(1/$Q694)))</f>
        <v/>
      </c>
      <c r="BX694" s="10" t="str">
        <f>IF($AG694="","",IF(OR($V694&lt;2.7,$V694&gt;90),"Age OOR",BW694-1.6449*VLOOKUP(BW$14&amp;"-rse-"&amp;$L694,Equations!$G:$I,3,0)))</f>
        <v/>
      </c>
      <c r="BY694" s="10" t="str">
        <f>IF($AG694="","",IF(OR($V694&lt;2.7,$V694&gt;90),"Age OOR",BW694+1.6449*VLOOKUP(BW$14&amp;"-rse-"&amp;$L694,Equations!$G:$I,3,0)))</f>
        <v/>
      </c>
      <c r="BZ694" s="10" t="str">
        <f t="shared" si="270"/>
        <v/>
      </c>
      <c r="CA694" s="10" t="str">
        <f>IF($AG694="","",IF(OR($V694&lt;2.7,$V694&gt;90),"Age OOR",($AG694-BW694)/VLOOKUP(BW$14&amp;"-rse-"&amp;$L694,Equations!$G:$I,3,0)))</f>
        <v/>
      </c>
      <c r="CB694" s="10" t="str">
        <f>IF($AH694="","",IF(OR($V694&lt;2.7,$V694&gt;90),"Age OOR",VLOOKUP(CB$14&amp;"-int-"&amp;$M694,Equations!$G:$I,3,0)+VLOOKUP(CB$14&amp;"-sexo-"&amp;$M694,Equations!$G:$I,3,0)*$U694+VLOOKUP(CB$14&amp;"-edad-"&amp;$M694,Equations!$G:$I,3,0)*$V694+VLOOKUP(CB$14&amp;"-est-"&amp;$M694,Equations!$G:$I,3,0)*(1/$W694)+VLOOKUP(CB$14&amp;"-imc-"&amp;$M694,Equations!$G:$I,3,0)*(1/$Q694)))</f>
        <v/>
      </c>
      <c r="CC694" s="10" t="str">
        <f>IF($AH694="","",IF(OR($V694&lt;2.7,$V694&gt;90),"Age OOR",CB694-1.6449*VLOOKUP(CB$14&amp;"-rse-"&amp;$M694,Equations!$G:$I,3,0)))</f>
        <v/>
      </c>
      <c r="CD694" s="10" t="str">
        <f>IF($AH694="","",IF(OR($V694&lt;2.7,$V694&gt;90),"Age OOR",CB694+1.6449*VLOOKUP(CB$14&amp;"-rse-"&amp;$M694,Equations!$G:$I,3,0)))</f>
        <v/>
      </c>
      <c r="CE694" s="10" t="str">
        <f t="shared" si="271"/>
        <v/>
      </c>
      <c r="CF694" s="10" t="str">
        <f>IF($AH694="","",IF(OR($V694&lt;2.7,$V694&gt;90),"Age OOR",($AH694-CB694)/VLOOKUP(CB$14&amp;"-rse-"&amp;$M694,Equations!$G:$I,3,0)))</f>
        <v/>
      </c>
      <c r="CG694" s="10" t="str">
        <f>IF($AI694="","",IF(OR($V694&lt;2.7,$V694&gt;90),"Age OOR",VLOOKUP(CG$14&amp;"-int-"&amp;$N694,Equations!$G:$I,3,0)+VLOOKUP(CG$14&amp;"-sexo-"&amp;$N694,Equations!$G:$I,3,0)*$U694+VLOOKUP(CG$14&amp;"-edad-"&amp;$N694,Equations!$G:$I,3,0)*$V694+VLOOKUP(CG$14&amp;"-est-"&amp;$N694,Equations!$G:$I,3,0)*(1/$W694)+VLOOKUP(CG$14&amp;"-imc-"&amp;$N694,Equations!$G:$I,3,0)*(1/$Q694)))</f>
        <v/>
      </c>
      <c r="CH694" s="10" t="str">
        <f>IF($AI694="","",IF(OR($V694&lt;2.7,$V694&gt;90),"Age OOR",CG694-1.6449*VLOOKUP(CG$14&amp;"-rse-"&amp;$N694,Equations!$G:$I,3,0)))</f>
        <v/>
      </c>
      <c r="CI694" s="10" t="str">
        <f>IF($AI694="","",IF(OR($V694&lt;2.7,$V694&gt;90),"Age OOR",CG694+1.6449*VLOOKUP(CG$14&amp;"-rse-"&amp;$N694,Equations!$G:$I,3,0)))</f>
        <v/>
      </c>
      <c r="CJ694" s="10" t="str">
        <f t="shared" si="272"/>
        <v/>
      </c>
      <c r="CK694" s="10" t="str">
        <f>IF($AI694="","",IF(OR($V694&lt;2.7,$V694&gt;90),"Age OOR",($AI694-CG694)/VLOOKUP(CG$14&amp;"-rse-"&amp;$N694,Equations!$G:$I,3,0)))</f>
        <v/>
      </c>
      <c r="CL694" s="10" t="str">
        <f>IF($AJ694="","",IF(OR($V694&lt;2.7,$V694&gt;90),"Age OOR",VLOOKUP(CL$14&amp;"-int-"&amp;$O694,Equations!$G:$I,3,0)+VLOOKUP(CL$14&amp;"-sexo-"&amp;$O694,Equations!$G:$I,3,0)*$U694+VLOOKUP(CL$14&amp;"-edad-"&amp;$O694,Equations!$G:$I,3,0)*$V694+VLOOKUP(CL$14&amp;"-est-"&amp;$O694,Equations!$G:$I,3,0)*(1/$W694)+VLOOKUP(CL$14&amp;"-imc-"&amp;$O694,Equations!$G:$I,3,0)*(1/$Q694)))</f>
        <v/>
      </c>
      <c r="CM694" s="10" t="str">
        <f>IF($AJ694="","",IF(OR($V694&lt;2.7,$V694&gt;90),"Age OOR",CL694-1.6449*VLOOKUP(CL$14&amp;"-rse-"&amp;$O694,Equations!$G:$I,3,0)))</f>
        <v/>
      </c>
      <c r="CN694" s="10" t="str">
        <f>IF($AJ694="","",IF(OR($V694&lt;2.7,$V694&gt;90),"Age OOR",CL694+1.6449*VLOOKUP(CL$14&amp;"-rse-"&amp;$O694,Equations!$G:$I,3,0)))</f>
        <v/>
      </c>
      <c r="CO694" s="10" t="str">
        <f t="shared" si="273"/>
        <v/>
      </c>
      <c r="CP694" s="10" t="str">
        <f>IF($AJ694="","",IF(OR($V694&lt;2.7,$V694&gt;90),"Age OOR",($AJ694-CL694)/VLOOKUP(CL$14&amp;"-rse-"&amp;$O694,Equations!$G:$I,3,0)))</f>
        <v/>
      </c>
      <c r="CQ694" s="10" t="str">
        <f>IF($AK694="","",IF(OR($V694&lt;2.7,$V694&gt;90),"Age OOR",EXP(VLOOKUP(CQ$14&amp;"-int-"&amp;$P694,Equations!$G:$I,3,0)+VLOOKUP(CQ$14&amp;"-sexo-"&amp;$P694,Equations!$G:$I,3,0)*$U694+VLOOKUP(CQ$14&amp;"-edad-"&amp;$P694,Equations!$G:$I,3,0)*$V694+VLOOKUP(CQ$14&amp;"-est-"&amp;$P694,Equations!$G:$I,3,0)*(1/$W694)+VLOOKUP(CQ$14&amp;"-imc-"&amp;$P694,Equations!$G:$I,3,0)*(1/$Q694))))</f>
        <v/>
      </c>
      <c r="CR694" s="10" t="str">
        <f>IF($AK694="","",IF(OR($V694&lt;2.7,$V694&gt;90),"Age OOR",EXP(LN(CQ694)-1.6449*VLOOKUP(CQ$14&amp;"-rse-"&amp;$P694,Equations!$G:$I,3,0))))</f>
        <v/>
      </c>
      <c r="CS694" s="10" t="str">
        <f>IF($AK694="","",IF(OR($V694&lt;2.7,$V694&gt;90),"Age OOR",EXP(LN(CQ694)+1.6449*VLOOKUP(CQ$14&amp;"-rse-"&amp;$P694,Equations!$G:$I,3,0))))</f>
        <v/>
      </c>
      <c r="CT694" s="10" t="str">
        <f t="shared" si="274"/>
        <v/>
      </c>
      <c r="CU694" s="10" t="str">
        <f>IF($AK694="","",IF(OR($V694&lt;2.7,$V694&gt;90),"Age OOR",(LN($AK694)-LN(CQ694))/VLOOKUP(CQ$14&amp;"-rse-"&amp;$P694,Equations!$G:$I,3,0)))</f>
        <v/>
      </c>
      <c r="CV694" s="47"/>
    </row>
    <row r="695" spans="5:123" x14ac:dyDescent="0.2">
      <c r="E695" s="23" t="str">
        <f t="shared" si="250"/>
        <v>Age out of range</v>
      </c>
      <c r="F695" s="23" t="str">
        <f t="shared" si="251"/>
        <v>Age out of range</v>
      </c>
      <c r="G695" s="23" t="str">
        <f t="shared" si="252"/>
        <v>Age out of range</v>
      </c>
      <c r="H695" s="23" t="str">
        <f t="shared" si="253"/>
        <v>Age out of range</v>
      </c>
      <c r="I695" s="23" t="str">
        <f t="shared" si="254"/>
        <v>Age out of range</v>
      </c>
      <c r="J695" s="23" t="str">
        <f t="shared" si="255"/>
        <v>Age out of range</v>
      </c>
      <c r="K695" s="23" t="str">
        <f t="shared" si="256"/>
        <v>Age out of range</v>
      </c>
      <c r="L695" s="23" t="str">
        <f t="shared" si="257"/>
        <v>Age out of range</v>
      </c>
      <c r="M695" s="23" t="str">
        <f t="shared" si="258"/>
        <v>Age out of range</v>
      </c>
      <c r="N695" s="23" t="str">
        <f t="shared" si="259"/>
        <v>Age out of range</v>
      </c>
      <c r="O695" s="23" t="str">
        <f t="shared" si="260"/>
        <v>Age out of range</v>
      </c>
      <c r="P695" s="23" t="str">
        <f t="shared" si="261"/>
        <v>Age out of range</v>
      </c>
      <c r="Q695" s="23" t="e">
        <f t="shared" si="262"/>
        <v>#DIV/0!</v>
      </c>
      <c r="R695" s="17"/>
      <c r="S695" s="23">
        <v>679</v>
      </c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7"/>
      <c r="AM695" s="47"/>
      <c r="AN695" s="10" t="str">
        <f>IF($Z695="","",IF(OR($V695&lt;2.7,$V695&gt;90),"Age OOR",VLOOKUP(AN$14&amp;"-int-"&amp;$E695,Equations!$G:$I,3,0)+VLOOKUP(AN$14&amp;"-sexo-"&amp;$E695,Equations!$G:$I,3,0)*$U695+VLOOKUP(AN$14&amp;"-edad-"&amp;$E695,Equations!$G:$I,3,0)*$V695+VLOOKUP(AN$14&amp;"-est-"&amp;$E695,Equations!$G:$I,3,0)*(1/$W695)+VLOOKUP(AN$14&amp;"-imc-"&amp;$E695,Equations!$G:$I,3,0)*(1/$Q695)))</f>
        <v/>
      </c>
      <c r="AO695" s="10" t="str">
        <f>IF($Z695="","",IF(OR($V695&lt;2.7,$V695&gt;90),"Age OOR",AN695-1.6449*VLOOKUP(AN$14&amp;"-rse-"&amp;$E695,Equations!$G:$I,3,0)))</f>
        <v/>
      </c>
      <c r="AP695" s="10" t="str">
        <f>IF($Z695="","",IF(OR($V695&lt;2.7,$V695&gt;90),"Age OOR",AN695+1.6449*VLOOKUP(AN$14&amp;"-rse-"&amp;$E695,Equations!$G:$I,3,0)))</f>
        <v/>
      </c>
      <c r="AQ695" s="10" t="str">
        <f t="shared" si="263"/>
        <v/>
      </c>
      <c r="AR695" s="10" t="str">
        <f>IF($Z695="","",IF(OR($V695&lt;2.7,$V695&gt;90),"Age OOR",($Z695-AN695)/VLOOKUP(AN$14&amp;"-rse-"&amp;$E695,Equations!$G:$I,3,0)))</f>
        <v/>
      </c>
      <c r="AS695" s="10" t="str">
        <f>IF($AA695="","",IF(OR($V695&lt;2.7,$V695&gt;90),"Age OOR",VLOOKUP(AS$14&amp;"-int-"&amp;$F695,Equations!$G:$I,3,0)+VLOOKUP(AS$14&amp;"-sexo-"&amp;$F695,Equations!$G:$I,3,0)*$U695+VLOOKUP(AS$14&amp;"-edad-"&amp;$F695,Equations!$G:$I,3,0)*$V695+VLOOKUP(AS$14&amp;"-est-"&amp;$F695,Equations!$G:$I,3,0)*(1/$W695)+VLOOKUP(AS$14&amp;"-imc-"&amp;$F695,Equations!$G:$I,3,0)*(1/$Q695)))</f>
        <v/>
      </c>
      <c r="AT695" s="10" t="str">
        <f>IF($AA695="","",IF(OR($V695&lt;2.7,$V695&gt;90),"Age OOR",AS695-1.6449*VLOOKUP(AS$14&amp;"-rse-"&amp;$F695,Equations!$G:$I,3,0)))</f>
        <v/>
      </c>
      <c r="AU695" s="10" t="str">
        <f>IF($AA695="","",IF(OR($V695&lt;2.7,$V695&gt;90),"Age OOR",AS695+1.6449*VLOOKUP(AS$14&amp;"-rse-"&amp;$F695,Equations!$G:$I,3,0)))</f>
        <v/>
      </c>
      <c r="AV695" s="10" t="str">
        <f t="shared" si="264"/>
        <v/>
      </c>
      <c r="AW695" s="10" t="str">
        <f>IF($AA695="","",IF(OR($V695&lt;2.7,$V695&gt;90),"Age OOR",($AA695-AS695)/VLOOKUP(AS$14&amp;"-rse-"&amp;$F695,Equations!$G:$I,3,0)))</f>
        <v/>
      </c>
      <c r="AX695" s="10" t="str">
        <f>IF($AB695="","",IF(OR($V695&lt;2.7,$V695&gt;90),"Age OOR",VLOOKUP(AX$14&amp;"-int-"&amp;$G695,Equations!$G:$I,3,0)+VLOOKUP(AX$14&amp;"-sexo-"&amp;$G695,Equations!$G:$I,3,0)*$U695+VLOOKUP(AX$14&amp;"-edad-"&amp;$G695,Equations!$G:$I,3,0)*$V695+VLOOKUP(AX$14&amp;"-est-"&amp;$G695,Equations!$G:$I,3,0)*(1/$W695)+VLOOKUP(AX$14&amp;"-imc-"&amp;$G695,Equations!$G:$I,3,0)*(1/$Q695)))</f>
        <v/>
      </c>
      <c r="AY695" s="10" t="str">
        <f>IF($AB695="","",IF(OR($V695&lt;2.7,$V695&gt;90),"Age OOR",AX695-1.6449*VLOOKUP(AX$14&amp;"-rse-"&amp;$G695,Equations!$G:$I,3,0)))</f>
        <v/>
      </c>
      <c r="AZ695" s="10" t="str">
        <f>IF($AB695="","",IF(OR($V695&lt;2.7,$V695&gt;90),"Age OOR",AX695+1.6449*VLOOKUP(AX$14&amp;"-rse-"&amp;$G695,Equations!$G:$I,3,0)))</f>
        <v/>
      </c>
      <c r="BA695" s="10" t="str">
        <f t="shared" si="265"/>
        <v/>
      </c>
      <c r="BB695" s="10" t="str">
        <f>IF($AB695="","",IF(OR($V695&lt;2.7,$V695&gt;90),"Age OOR",($AB695-AX695)/VLOOKUP(AX$14&amp;"-rse-"&amp;$G695,Equations!$G:$I,3,0)))</f>
        <v/>
      </c>
      <c r="BC695" s="10" t="str">
        <f>IF($AC695="","",IF(OR($V695&lt;2.7,$V695&gt;90),"Age OOR",VLOOKUP(BC$14&amp;"-int-"&amp;$H695,Equations!$G:$I,3,0)+VLOOKUP(BC$14&amp;"-sexo-"&amp;$H695,Equations!$G:$I,3,0)*$U695+VLOOKUP(BC$14&amp;"-edad-"&amp;$H695,Equations!$G:$I,3,0)*$V695+VLOOKUP(BC$14&amp;"-est-"&amp;$H695,Equations!$G:$I,3,0)*(1/$W695)+VLOOKUP(BC$14&amp;"-imc-"&amp;$H695,Equations!$G:$I,3,0)*(1/$Q695)))</f>
        <v/>
      </c>
      <c r="BD695" s="10" t="str">
        <f>IF($AC695="","",IF(OR($V695&lt;2.7,$V695&gt;90),"Age OOR",BC695-1.6449*VLOOKUP(BC$14&amp;"-rse-"&amp;$H695,Equations!$G:$I,3,0)))</f>
        <v/>
      </c>
      <c r="BE695" s="10" t="str">
        <f>IF($AC695="","",IF(OR($V695&lt;2.7,$V695&gt;90),"Age OOR",BC695+1.6449*VLOOKUP(BC$14&amp;"-rse-"&amp;$H695,Equations!$G:$I,3,0)))</f>
        <v/>
      </c>
      <c r="BF695" s="10" t="str">
        <f t="shared" si="266"/>
        <v/>
      </c>
      <c r="BG695" s="10" t="str">
        <f>IF($AC695="","",IF(OR($V695&lt;2.7,$V695&gt;90),"Age OOR",($AC695-BC695)/VLOOKUP(BC$14&amp;"-rse-"&amp;$H695,Equations!$G:$I,3,0)))</f>
        <v/>
      </c>
      <c r="BH695" s="10" t="str">
        <f>IF($AD695="","",IF(OR($V695&lt;2.7,$V695&gt;90),"Age OOR",VLOOKUP(BH$14&amp;"-int-"&amp;$I695,Equations!$G:$I,3,0)+VLOOKUP(BH$14&amp;"-sexo-"&amp;$I695,Equations!$G:$I,3,0)*$U695+VLOOKUP(BH$14&amp;"-edad-"&amp;$I695,Equations!$G:$I,3,0)*$V695+VLOOKUP(BH$14&amp;"-est-"&amp;$I695,Equations!$G:$I,3,0)*(1/$W695)+VLOOKUP(BH$14&amp;"-imc-"&amp;$I695,Equations!$G:$I,3,0)*(1/$Q695)))</f>
        <v/>
      </c>
      <c r="BI695" s="10" t="str">
        <f>IF($AD695="","",IF(OR($V695&lt;2.7,$V695&gt;90),"Age OOR",BH695-1.6449*VLOOKUP(BH$14&amp;"-rse-"&amp;$I695,Equations!$G:$I,3,0)))</f>
        <v/>
      </c>
      <c r="BJ695" s="10" t="str">
        <f>IF($AD695="","",IF(OR($V695&lt;2.7,$V695&gt;90),"Age OOR",BH695+1.6449*VLOOKUP(BH$14&amp;"-rse-"&amp;$I695,Equations!$G:$I,3,0)))</f>
        <v/>
      </c>
      <c r="BK695" s="10" t="str">
        <f t="shared" si="267"/>
        <v/>
      </c>
      <c r="BL695" s="10" t="str">
        <f>IF($AD695="","",IF(OR($V695&lt;2.7,$V695&gt;90),"Age OOR",($AD695-BH695)/VLOOKUP(BH$14&amp;"-rse-"&amp;$I695,Equations!$G:$I,3,0)))</f>
        <v/>
      </c>
      <c r="BM695" s="10" t="str">
        <f>IF($AE695="","",IF(OR($V695&lt;2.7,$V695&gt;90),"Age OOR",VLOOKUP(BM$14&amp;"-int-"&amp;$J695,Equations!$G:$I,3,0)+VLOOKUP(BM$14&amp;"-sexo-"&amp;$J695,Equations!$G:$I,3,0)*$U695+VLOOKUP(BM$14&amp;"-edad-"&amp;$J695,Equations!$G:$I,3,0)*$V695+VLOOKUP(BM$14&amp;"-est-"&amp;$J695,Equations!$G:$I,3,0)*(1/$W695)+VLOOKUP(BM$14&amp;"-imc-"&amp;$J695,Equations!$G:$I,3,0)*(1/$Q695)))</f>
        <v/>
      </c>
      <c r="BN695" s="10" t="str">
        <f>IF($AE695="","",IF(OR($V695&lt;2.7,$V695&gt;90),"Age OOR",BM695-1.6449*VLOOKUP(BM$14&amp;"-rse-"&amp;$J695,Equations!$G:$I,3,0)))</f>
        <v/>
      </c>
      <c r="BO695" s="10" t="str">
        <f>IF($AE695="","",IF(OR($V695&lt;2.7,$V695&gt;90),"Age OOR",BM695+1.6449*VLOOKUP(BM$14&amp;"-rse-"&amp;$J695,Equations!$G:$I,3,0)))</f>
        <v/>
      </c>
      <c r="BP695" s="10" t="str">
        <f t="shared" si="268"/>
        <v/>
      </c>
      <c r="BQ695" s="10" t="str">
        <f>IF($AE695="","",IF(OR($V695&lt;2.7,$V695&gt;90),"Age OOR",($AE695-BM695)/VLOOKUP(BM$14&amp;"-rse-"&amp;$J695,Equations!$G:$I,3,0)))</f>
        <v/>
      </c>
      <c r="BR695" s="10" t="str">
        <f>IF($AF695="","",IF(OR($V695&lt;2.7,$V695&gt;90),"Age OOR",VLOOKUP(BR$14&amp;"-int-"&amp;$K695,Equations!$G:$I,3,0)+VLOOKUP(BR$14&amp;"-sexo-"&amp;$K695,Equations!$G:$I,3,0)*$U695+VLOOKUP(BR$14&amp;"-edad-"&amp;$K695,Equations!$G:$I,3,0)*$V695+VLOOKUP(BR$14&amp;"-est-"&amp;$K695,Equations!$G:$I,3,0)*(1/$W695)+VLOOKUP(BR$14&amp;"-imc-"&amp;$K695,Equations!$G:$I,3,0)*(1/$Q695)))</f>
        <v/>
      </c>
      <c r="BS695" s="10" t="str">
        <f>IF($AF695="","",IF(OR($V695&lt;2.7,$V695&gt;90),"Age OOR",BR695-1.6449*VLOOKUP(BR$14&amp;"-rse-"&amp;$K695,Equations!$G:$I,3,0)))</f>
        <v/>
      </c>
      <c r="BT695" s="10" t="str">
        <f>IF($AF695="","",IF(OR($V695&lt;2.7,$V695&gt;90),"Age OOR",BR695+1.6449*VLOOKUP(BR$14&amp;"-rse-"&amp;$K695,Equations!$G:$I,3,0)))</f>
        <v/>
      </c>
      <c r="BU695" s="10" t="str">
        <f t="shared" si="269"/>
        <v/>
      </c>
      <c r="BV695" s="10" t="str">
        <f>IF($AF695="","",IF(OR($V695&lt;2.7,$V695&gt;90),"Age OOR",($AF695-BR695)/VLOOKUP(BR$14&amp;"-rse-"&amp;$K695,Equations!$G:$I,3,0)))</f>
        <v/>
      </c>
      <c r="BW695" s="10" t="str">
        <f>IF($AG695="","",IF(OR($V695&lt;2.7,$V695&gt;90),"Age OOR",VLOOKUP(BW$14&amp;"-int-"&amp;$L695,Equations!$G:$I,3,0)+VLOOKUP(BW$14&amp;"-sexo-"&amp;$L695,Equations!$G:$I,3,0)*$U695+VLOOKUP(BW$14&amp;"-edad-"&amp;$L695,Equations!$G:$I,3,0)*$V695+VLOOKUP(BW$14&amp;"-est-"&amp;$L695,Equations!$G:$I,3,0)*(1/$W695)+VLOOKUP(BW$14&amp;"-imc-"&amp;$L695,Equations!$G:$I,3,0)*(1/$Q695)))</f>
        <v/>
      </c>
      <c r="BX695" s="10" t="str">
        <f>IF($AG695="","",IF(OR($V695&lt;2.7,$V695&gt;90),"Age OOR",BW695-1.6449*VLOOKUP(BW$14&amp;"-rse-"&amp;$L695,Equations!$G:$I,3,0)))</f>
        <v/>
      </c>
      <c r="BY695" s="10" t="str">
        <f>IF($AG695="","",IF(OR($V695&lt;2.7,$V695&gt;90),"Age OOR",BW695+1.6449*VLOOKUP(BW$14&amp;"-rse-"&amp;$L695,Equations!$G:$I,3,0)))</f>
        <v/>
      </c>
      <c r="BZ695" s="10" t="str">
        <f t="shared" si="270"/>
        <v/>
      </c>
      <c r="CA695" s="10" t="str">
        <f>IF($AG695="","",IF(OR($V695&lt;2.7,$V695&gt;90),"Age OOR",($AG695-BW695)/VLOOKUP(BW$14&amp;"-rse-"&amp;$L695,Equations!$G:$I,3,0)))</f>
        <v/>
      </c>
      <c r="CB695" s="10" t="str">
        <f>IF($AH695="","",IF(OR($V695&lt;2.7,$V695&gt;90),"Age OOR",VLOOKUP(CB$14&amp;"-int-"&amp;$M695,Equations!$G:$I,3,0)+VLOOKUP(CB$14&amp;"-sexo-"&amp;$M695,Equations!$G:$I,3,0)*$U695+VLOOKUP(CB$14&amp;"-edad-"&amp;$M695,Equations!$G:$I,3,0)*$V695+VLOOKUP(CB$14&amp;"-est-"&amp;$M695,Equations!$G:$I,3,0)*(1/$W695)+VLOOKUP(CB$14&amp;"-imc-"&amp;$M695,Equations!$G:$I,3,0)*(1/$Q695)))</f>
        <v/>
      </c>
      <c r="CC695" s="10" t="str">
        <f>IF($AH695="","",IF(OR($V695&lt;2.7,$V695&gt;90),"Age OOR",CB695-1.6449*VLOOKUP(CB$14&amp;"-rse-"&amp;$M695,Equations!$G:$I,3,0)))</f>
        <v/>
      </c>
      <c r="CD695" s="10" t="str">
        <f>IF($AH695="","",IF(OR($V695&lt;2.7,$V695&gt;90),"Age OOR",CB695+1.6449*VLOOKUP(CB$14&amp;"-rse-"&amp;$M695,Equations!$G:$I,3,0)))</f>
        <v/>
      </c>
      <c r="CE695" s="10" t="str">
        <f t="shared" si="271"/>
        <v/>
      </c>
      <c r="CF695" s="10" t="str">
        <f>IF($AH695="","",IF(OR($V695&lt;2.7,$V695&gt;90),"Age OOR",($AH695-CB695)/VLOOKUP(CB$14&amp;"-rse-"&amp;$M695,Equations!$G:$I,3,0)))</f>
        <v/>
      </c>
      <c r="CG695" s="10" t="str">
        <f>IF($AI695="","",IF(OR($V695&lt;2.7,$V695&gt;90),"Age OOR",VLOOKUP(CG$14&amp;"-int-"&amp;$N695,Equations!$G:$I,3,0)+VLOOKUP(CG$14&amp;"-sexo-"&amp;$N695,Equations!$G:$I,3,0)*$U695+VLOOKUP(CG$14&amp;"-edad-"&amp;$N695,Equations!$G:$I,3,0)*$V695+VLOOKUP(CG$14&amp;"-est-"&amp;$N695,Equations!$G:$I,3,0)*(1/$W695)+VLOOKUP(CG$14&amp;"-imc-"&amp;$N695,Equations!$G:$I,3,0)*(1/$Q695)))</f>
        <v/>
      </c>
      <c r="CH695" s="10" t="str">
        <f>IF($AI695="","",IF(OR($V695&lt;2.7,$V695&gt;90),"Age OOR",CG695-1.6449*VLOOKUP(CG$14&amp;"-rse-"&amp;$N695,Equations!$G:$I,3,0)))</f>
        <v/>
      </c>
      <c r="CI695" s="10" t="str">
        <f>IF($AI695="","",IF(OR($V695&lt;2.7,$V695&gt;90),"Age OOR",CG695+1.6449*VLOOKUP(CG$14&amp;"-rse-"&amp;$N695,Equations!$G:$I,3,0)))</f>
        <v/>
      </c>
      <c r="CJ695" s="10" t="str">
        <f t="shared" si="272"/>
        <v/>
      </c>
      <c r="CK695" s="10" t="str">
        <f>IF($AI695="","",IF(OR($V695&lt;2.7,$V695&gt;90),"Age OOR",($AI695-CG695)/VLOOKUP(CG$14&amp;"-rse-"&amp;$N695,Equations!$G:$I,3,0)))</f>
        <v/>
      </c>
      <c r="CL695" s="10" t="str">
        <f>IF($AJ695="","",IF(OR($V695&lt;2.7,$V695&gt;90),"Age OOR",VLOOKUP(CL$14&amp;"-int-"&amp;$O695,Equations!$G:$I,3,0)+VLOOKUP(CL$14&amp;"-sexo-"&amp;$O695,Equations!$G:$I,3,0)*$U695+VLOOKUP(CL$14&amp;"-edad-"&amp;$O695,Equations!$G:$I,3,0)*$V695+VLOOKUP(CL$14&amp;"-est-"&amp;$O695,Equations!$G:$I,3,0)*(1/$W695)+VLOOKUP(CL$14&amp;"-imc-"&amp;$O695,Equations!$G:$I,3,0)*(1/$Q695)))</f>
        <v/>
      </c>
      <c r="CM695" s="10" t="str">
        <f>IF($AJ695="","",IF(OR($V695&lt;2.7,$V695&gt;90),"Age OOR",CL695-1.6449*VLOOKUP(CL$14&amp;"-rse-"&amp;$O695,Equations!$G:$I,3,0)))</f>
        <v/>
      </c>
      <c r="CN695" s="10" t="str">
        <f>IF($AJ695="","",IF(OR($V695&lt;2.7,$V695&gt;90),"Age OOR",CL695+1.6449*VLOOKUP(CL$14&amp;"-rse-"&amp;$O695,Equations!$G:$I,3,0)))</f>
        <v/>
      </c>
      <c r="CO695" s="10" t="str">
        <f t="shared" si="273"/>
        <v/>
      </c>
      <c r="CP695" s="10" t="str">
        <f>IF($AJ695="","",IF(OR($V695&lt;2.7,$V695&gt;90),"Age OOR",($AJ695-CL695)/VLOOKUP(CL$14&amp;"-rse-"&amp;$O695,Equations!$G:$I,3,0)))</f>
        <v/>
      </c>
      <c r="CQ695" s="10" t="str">
        <f>IF($AK695="","",IF(OR($V695&lt;2.7,$V695&gt;90),"Age OOR",EXP(VLOOKUP(CQ$14&amp;"-int-"&amp;$P695,Equations!$G:$I,3,0)+VLOOKUP(CQ$14&amp;"-sexo-"&amp;$P695,Equations!$G:$I,3,0)*$U695+VLOOKUP(CQ$14&amp;"-edad-"&amp;$P695,Equations!$G:$I,3,0)*$V695+VLOOKUP(CQ$14&amp;"-est-"&amp;$P695,Equations!$G:$I,3,0)*(1/$W695)+VLOOKUP(CQ$14&amp;"-imc-"&amp;$P695,Equations!$G:$I,3,0)*(1/$Q695))))</f>
        <v/>
      </c>
      <c r="CR695" s="10" t="str">
        <f>IF($AK695="","",IF(OR($V695&lt;2.7,$V695&gt;90),"Age OOR",EXP(LN(CQ695)-1.6449*VLOOKUP(CQ$14&amp;"-rse-"&amp;$P695,Equations!$G:$I,3,0))))</f>
        <v/>
      </c>
      <c r="CS695" s="10" t="str">
        <f>IF($AK695="","",IF(OR($V695&lt;2.7,$V695&gt;90),"Age OOR",EXP(LN(CQ695)+1.6449*VLOOKUP(CQ$14&amp;"-rse-"&amp;$P695,Equations!$G:$I,3,0))))</f>
        <v/>
      </c>
      <c r="CT695" s="10" t="str">
        <f t="shared" si="274"/>
        <v/>
      </c>
      <c r="CU695" s="10" t="str">
        <f>IF($AK695="","",IF(OR($V695&lt;2.7,$V695&gt;90),"Age OOR",(LN($AK695)-LN(CQ695))/VLOOKUP(CQ$14&amp;"-rse-"&amp;$P695,Equations!$G:$I,3,0)))</f>
        <v/>
      </c>
      <c r="CV695" s="47"/>
    </row>
    <row r="696" spans="5:123" x14ac:dyDescent="0.2">
      <c r="E696" s="23" t="str">
        <f t="shared" si="250"/>
        <v>Age out of range</v>
      </c>
      <c r="F696" s="23" t="str">
        <f t="shared" si="251"/>
        <v>Age out of range</v>
      </c>
      <c r="G696" s="23" t="str">
        <f t="shared" si="252"/>
        <v>Age out of range</v>
      </c>
      <c r="H696" s="23" t="str">
        <f t="shared" si="253"/>
        <v>Age out of range</v>
      </c>
      <c r="I696" s="23" t="str">
        <f t="shared" si="254"/>
        <v>Age out of range</v>
      </c>
      <c r="J696" s="23" t="str">
        <f t="shared" si="255"/>
        <v>Age out of range</v>
      </c>
      <c r="K696" s="23" t="str">
        <f t="shared" si="256"/>
        <v>Age out of range</v>
      </c>
      <c r="L696" s="23" t="str">
        <f t="shared" si="257"/>
        <v>Age out of range</v>
      </c>
      <c r="M696" s="23" t="str">
        <f t="shared" si="258"/>
        <v>Age out of range</v>
      </c>
      <c r="N696" s="23" t="str">
        <f t="shared" si="259"/>
        <v>Age out of range</v>
      </c>
      <c r="O696" s="23" t="str">
        <f t="shared" si="260"/>
        <v>Age out of range</v>
      </c>
      <c r="P696" s="23" t="str">
        <f t="shared" si="261"/>
        <v>Age out of range</v>
      </c>
      <c r="Q696" s="23" t="e">
        <f t="shared" si="262"/>
        <v>#DIV/0!</v>
      </c>
      <c r="R696" s="17"/>
      <c r="S696" s="23">
        <v>680</v>
      </c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7"/>
      <c r="AM696" s="47"/>
      <c r="AN696" s="10" t="str">
        <f>IF($Z696="","",IF(OR($V696&lt;2.7,$V696&gt;90),"Age OOR",VLOOKUP(AN$14&amp;"-int-"&amp;$E696,Equations!$G:$I,3,0)+VLOOKUP(AN$14&amp;"-sexo-"&amp;$E696,Equations!$G:$I,3,0)*$U696+VLOOKUP(AN$14&amp;"-edad-"&amp;$E696,Equations!$G:$I,3,0)*$V696+VLOOKUP(AN$14&amp;"-est-"&amp;$E696,Equations!$G:$I,3,0)*(1/$W696)+VLOOKUP(AN$14&amp;"-imc-"&amp;$E696,Equations!$G:$I,3,0)*(1/$Q696)))</f>
        <v/>
      </c>
      <c r="AO696" s="10" t="str">
        <f>IF($Z696="","",IF(OR($V696&lt;2.7,$V696&gt;90),"Age OOR",AN696-1.6449*VLOOKUP(AN$14&amp;"-rse-"&amp;$E696,Equations!$G:$I,3,0)))</f>
        <v/>
      </c>
      <c r="AP696" s="10" t="str">
        <f>IF($Z696="","",IF(OR($V696&lt;2.7,$V696&gt;90),"Age OOR",AN696+1.6449*VLOOKUP(AN$14&amp;"-rse-"&amp;$E696,Equations!$G:$I,3,0)))</f>
        <v/>
      </c>
      <c r="AQ696" s="10" t="str">
        <f t="shared" si="263"/>
        <v/>
      </c>
      <c r="AR696" s="10" t="str">
        <f>IF($Z696="","",IF(OR($V696&lt;2.7,$V696&gt;90),"Age OOR",($Z696-AN696)/VLOOKUP(AN$14&amp;"-rse-"&amp;$E696,Equations!$G:$I,3,0)))</f>
        <v/>
      </c>
      <c r="AS696" s="10" t="str">
        <f>IF($AA696="","",IF(OR($V696&lt;2.7,$V696&gt;90),"Age OOR",VLOOKUP(AS$14&amp;"-int-"&amp;$F696,Equations!$G:$I,3,0)+VLOOKUP(AS$14&amp;"-sexo-"&amp;$F696,Equations!$G:$I,3,0)*$U696+VLOOKUP(AS$14&amp;"-edad-"&amp;$F696,Equations!$G:$I,3,0)*$V696+VLOOKUP(AS$14&amp;"-est-"&amp;$F696,Equations!$G:$I,3,0)*(1/$W696)+VLOOKUP(AS$14&amp;"-imc-"&amp;$F696,Equations!$G:$I,3,0)*(1/$Q696)))</f>
        <v/>
      </c>
      <c r="AT696" s="10" t="str">
        <f>IF($AA696="","",IF(OR($V696&lt;2.7,$V696&gt;90),"Age OOR",AS696-1.6449*VLOOKUP(AS$14&amp;"-rse-"&amp;$F696,Equations!$G:$I,3,0)))</f>
        <v/>
      </c>
      <c r="AU696" s="10" t="str">
        <f>IF($AA696="","",IF(OR($V696&lt;2.7,$V696&gt;90),"Age OOR",AS696+1.6449*VLOOKUP(AS$14&amp;"-rse-"&amp;$F696,Equations!$G:$I,3,0)))</f>
        <v/>
      </c>
      <c r="AV696" s="10" t="str">
        <f t="shared" si="264"/>
        <v/>
      </c>
      <c r="AW696" s="10" t="str">
        <f>IF($AA696="","",IF(OR($V696&lt;2.7,$V696&gt;90),"Age OOR",($AA696-AS696)/VLOOKUP(AS$14&amp;"-rse-"&amp;$F696,Equations!$G:$I,3,0)))</f>
        <v/>
      </c>
      <c r="AX696" s="10" t="str">
        <f>IF($AB696="","",IF(OR($V696&lt;2.7,$V696&gt;90),"Age OOR",VLOOKUP(AX$14&amp;"-int-"&amp;$G696,Equations!$G:$I,3,0)+VLOOKUP(AX$14&amp;"-sexo-"&amp;$G696,Equations!$G:$I,3,0)*$U696+VLOOKUP(AX$14&amp;"-edad-"&amp;$G696,Equations!$G:$I,3,0)*$V696+VLOOKUP(AX$14&amp;"-est-"&amp;$G696,Equations!$G:$I,3,0)*(1/$W696)+VLOOKUP(AX$14&amp;"-imc-"&amp;$G696,Equations!$G:$I,3,0)*(1/$Q696)))</f>
        <v/>
      </c>
      <c r="AY696" s="10" t="str">
        <f>IF($AB696="","",IF(OR($V696&lt;2.7,$V696&gt;90),"Age OOR",AX696-1.6449*VLOOKUP(AX$14&amp;"-rse-"&amp;$G696,Equations!$G:$I,3,0)))</f>
        <v/>
      </c>
      <c r="AZ696" s="10" t="str">
        <f>IF($AB696="","",IF(OR($V696&lt;2.7,$V696&gt;90),"Age OOR",AX696+1.6449*VLOOKUP(AX$14&amp;"-rse-"&amp;$G696,Equations!$G:$I,3,0)))</f>
        <v/>
      </c>
      <c r="BA696" s="10" t="str">
        <f t="shared" si="265"/>
        <v/>
      </c>
      <c r="BB696" s="10" t="str">
        <f>IF($AB696="","",IF(OR($V696&lt;2.7,$V696&gt;90),"Age OOR",($AB696-AX696)/VLOOKUP(AX$14&amp;"-rse-"&amp;$G696,Equations!$G:$I,3,0)))</f>
        <v/>
      </c>
      <c r="BC696" s="10" t="str">
        <f>IF($AC696="","",IF(OR($V696&lt;2.7,$V696&gt;90),"Age OOR",VLOOKUP(BC$14&amp;"-int-"&amp;$H696,Equations!$G:$I,3,0)+VLOOKUP(BC$14&amp;"-sexo-"&amp;$H696,Equations!$G:$I,3,0)*$U696+VLOOKUP(BC$14&amp;"-edad-"&amp;$H696,Equations!$G:$I,3,0)*$V696+VLOOKUP(BC$14&amp;"-est-"&amp;$H696,Equations!$G:$I,3,0)*(1/$W696)+VLOOKUP(BC$14&amp;"-imc-"&amp;$H696,Equations!$G:$I,3,0)*(1/$Q696)))</f>
        <v/>
      </c>
      <c r="BD696" s="10" t="str">
        <f>IF($AC696="","",IF(OR($V696&lt;2.7,$V696&gt;90),"Age OOR",BC696-1.6449*VLOOKUP(BC$14&amp;"-rse-"&amp;$H696,Equations!$G:$I,3,0)))</f>
        <v/>
      </c>
      <c r="BE696" s="10" t="str">
        <f>IF($AC696="","",IF(OR($V696&lt;2.7,$V696&gt;90),"Age OOR",BC696+1.6449*VLOOKUP(BC$14&amp;"-rse-"&amp;$H696,Equations!$G:$I,3,0)))</f>
        <v/>
      </c>
      <c r="BF696" s="10" t="str">
        <f t="shared" si="266"/>
        <v/>
      </c>
      <c r="BG696" s="10" t="str">
        <f>IF($AC696="","",IF(OR($V696&lt;2.7,$V696&gt;90),"Age OOR",($AC696-BC696)/VLOOKUP(BC$14&amp;"-rse-"&amp;$H696,Equations!$G:$I,3,0)))</f>
        <v/>
      </c>
      <c r="BH696" s="10" t="str">
        <f>IF($AD696="","",IF(OR($V696&lt;2.7,$V696&gt;90),"Age OOR",VLOOKUP(BH$14&amp;"-int-"&amp;$I696,Equations!$G:$I,3,0)+VLOOKUP(BH$14&amp;"-sexo-"&amp;$I696,Equations!$G:$I,3,0)*$U696+VLOOKUP(BH$14&amp;"-edad-"&amp;$I696,Equations!$G:$I,3,0)*$V696+VLOOKUP(BH$14&amp;"-est-"&amp;$I696,Equations!$G:$I,3,0)*(1/$W696)+VLOOKUP(BH$14&amp;"-imc-"&amp;$I696,Equations!$G:$I,3,0)*(1/$Q696)))</f>
        <v/>
      </c>
      <c r="BI696" s="10" t="str">
        <f>IF($AD696="","",IF(OR($V696&lt;2.7,$V696&gt;90),"Age OOR",BH696-1.6449*VLOOKUP(BH$14&amp;"-rse-"&amp;$I696,Equations!$G:$I,3,0)))</f>
        <v/>
      </c>
      <c r="BJ696" s="10" t="str">
        <f>IF($AD696="","",IF(OR($V696&lt;2.7,$V696&gt;90),"Age OOR",BH696+1.6449*VLOOKUP(BH$14&amp;"-rse-"&amp;$I696,Equations!$G:$I,3,0)))</f>
        <v/>
      </c>
      <c r="BK696" s="10" t="str">
        <f t="shared" si="267"/>
        <v/>
      </c>
      <c r="BL696" s="10" t="str">
        <f>IF($AD696="","",IF(OR($V696&lt;2.7,$V696&gt;90),"Age OOR",($AD696-BH696)/VLOOKUP(BH$14&amp;"-rse-"&amp;$I696,Equations!$G:$I,3,0)))</f>
        <v/>
      </c>
      <c r="BM696" s="10" t="str">
        <f>IF($AE696="","",IF(OR($V696&lt;2.7,$V696&gt;90),"Age OOR",VLOOKUP(BM$14&amp;"-int-"&amp;$J696,Equations!$G:$I,3,0)+VLOOKUP(BM$14&amp;"-sexo-"&amp;$J696,Equations!$G:$I,3,0)*$U696+VLOOKUP(BM$14&amp;"-edad-"&amp;$J696,Equations!$G:$I,3,0)*$V696+VLOOKUP(BM$14&amp;"-est-"&amp;$J696,Equations!$G:$I,3,0)*(1/$W696)+VLOOKUP(BM$14&amp;"-imc-"&amp;$J696,Equations!$G:$I,3,0)*(1/$Q696)))</f>
        <v/>
      </c>
      <c r="BN696" s="10" t="str">
        <f>IF($AE696="","",IF(OR($V696&lt;2.7,$V696&gt;90),"Age OOR",BM696-1.6449*VLOOKUP(BM$14&amp;"-rse-"&amp;$J696,Equations!$G:$I,3,0)))</f>
        <v/>
      </c>
      <c r="BO696" s="10" t="str">
        <f>IF($AE696="","",IF(OR($V696&lt;2.7,$V696&gt;90),"Age OOR",BM696+1.6449*VLOOKUP(BM$14&amp;"-rse-"&amp;$J696,Equations!$G:$I,3,0)))</f>
        <v/>
      </c>
      <c r="BP696" s="10" t="str">
        <f t="shared" si="268"/>
        <v/>
      </c>
      <c r="BQ696" s="10" t="str">
        <f>IF($AE696="","",IF(OR($V696&lt;2.7,$V696&gt;90),"Age OOR",($AE696-BM696)/VLOOKUP(BM$14&amp;"-rse-"&amp;$J696,Equations!$G:$I,3,0)))</f>
        <v/>
      </c>
      <c r="BR696" s="10" t="str">
        <f>IF($AF696="","",IF(OR($V696&lt;2.7,$V696&gt;90),"Age OOR",VLOOKUP(BR$14&amp;"-int-"&amp;$K696,Equations!$G:$I,3,0)+VLOOKUP(BR$14&amp;"-sexo-"&amp;$K696,Equations!$G:$I,3,0)*$U696+VLOOKUP(BR$14&amp;"-edad-"&amp;$K696,Equations!$G:$I,3,0)*$V696+VLOOKUP(BR$14&amp;"-est-"&amp;$K696,Equations!$G:$I,3,0)*(1/$W696)+VLOOKUP(BR$14&amp;"-imc-"&amp;$K696,Equations!$G:$I,3,0)*(1/$Q696)))</f>
        <v/>
      </c>
      <c r="BS696" s="10" t="str">
        <f>IF($AF696="","",IF(OR($V696&lt;2.7,$V696&gt;90),"Age OOR",BR696-1.6449*VLOOKUP(BR$14&amp;"-rse-"&amp;$K696,Equations!$G:$I,3,0)))</f>
        <v/>
      </c>
      <c r="BT696" s="10" t="str">
        <f>IF($AF696="","",IF(OR($V696&lt;2.7,$V696&gt;90),"Age OOR",BR696+1.6449*VLOOKUP(BR$14&amp;"-rse-"&amp;$K696,Equations!$G:$I,3,0)))</f>
        <v/>
      </c>
      <c r="BU696" s="10" t="str">
        <f t="shared" si="269"/>
        <v/>
      </c>
      <c r="BV696" s="10" t="str">
        <f>IF($AF696="","",IF(OR($V696&lt;2.7,$V696&gt;90),"Age OOR",($AF696-BR696)/VLOOKUP(BR$14&amp;"-rse-"&amp;$K696,Equations!$G:$I,3,0)))</f>
        <v/>
      </c>
      <c r="BW696" s="10" t="str">
        <f>IF($AG696="","",IF(OR($V696&lt;2.7,$V696&gt;90),"Age OOR",VLOOKUP(BW$14&amp;"-int-"&amp;$L696,Equations!$G:$I,3,0)+VLOOKUP(BW$14&amp;"-sexo-"&amp;$L696,Equations!$G:$I,3,0)*$U696+VLOOKUP(BW$14&amp;"-edad-"&amp;$L696,Equations!$G:$I,3,0)*$V696+VLOOKUP(BW$14&amp;"-est-"&amp;$L696,Equations!$G:$I,3,0)*(1/$W696)+VLOOKUP(BW$14&amp;"-imc-"&amp;$L696,Equations!$G:$I,3,0)*(1/$Q696)))</f>
        <v/>
      </c>
      <c r="BX696" s="10" t="str">
        <f>IF($AG696="","",IF(OR($V696&lt;2.7,$V696&gt;90),"Age OOR",BW696-1.6449*VLOOKUP(BW$14&amp;"-rse-"&amp;$L696,Equations!$G:$I,3,0)))</f>
        <v/>
      </c>
      <c r="BY696" s="10" t="str">
        <f>IF($AG696="","",IF(OR($V696&lt;2.7,$V696&gt;90),"Age OOR",BW696+1.6449*VLOOKUP(BW$14&amp;"-rse-"&amp;$L696,Equations!$G:$I,3,0)))</f>
        <v/>
      </c>
      <c r="BZ696" s="10" t="str">
        <f t="shared" si="270"/>
        <v/>
      </c>
      <c r="CA696" s="10" t="str">
        <f>IF($AG696="","",IF(OR($V696&lt;2.7,$V696&gt;90),"Age OOR",($AG696-BW696)/VLOOKUP(BW$14&amp;"-rse-"&amp;$L696,Equations!$G:$I,3,0)))</f>
        <v/>
      </c>
      <c r="CB696" s="10" t="str">
        <f>IF($AH696="","",IF(OR($V696&lt;2.7,$V696&gt;90),"Age OOR",VLOOKUP(CB$14&amp;"-int-"&amp;$M696,Equations!$G:$I,3,0)+VLOOKUP(CB$14&amp;"-sexo-"&amp;$M696,Equations!$G:$I,3,0)*$U696+VLOOKUP(CB$14&amp;"-edad-"&amp;$M696,Equations!$G:$I,3,0)*$V696+VLOOKUP(CB$14&amp;"-est-"&amp;$M696,Equations!$G:$I,3,0)*(1/$W696)+VLOOKUP(CB$14&amp;"-imc-"&amp;$M696,Equations!$G:$I,3,0)*(1/$Q696)))</f>
        <v/>
      </c>
      <c r="CC696" s="10" t="str">
        <f>IF($AH696="","",IF(OR($V696&lt;2.7,$V696&gt;90),"Age OOR",CB696-1.6449*VLOOKUP(CB$14&amp;"-rse-"&amp;$M696,Equations!$G:$I,3,0)))</f>
        <v/>
      </c>
      <c r="CD696" s="10" t="str">
        <f>IF($AH696="","",IF(OR($V696&lt;2.7,$V696&gt;90),"Age OOR",CB696+1.6449*VLOOKUP(CB$14&amp;"-rse-"&amp;$M696,Equations!$G:$I,3,0)))</f>
        <v/>
      </c>
      <c r="CE696" s="10" t="str">
        <f t="shared" si="271"/>
        <v/>
      </c>
      <c r="CF696" s="10" t="str">
        <f>IF($AH696="","",IF(OR($V696&lt;2.7,$V696&gt;90),"Age OOR",($AH696-CB696)/VLOOKUP(CB$14&amp;"-rse-"&amp;$M696,Equations!$G:$I,3,0)))</f>
        <v/>
      </c>
      <c r="CG696" s="10" t="str">
        <f>IF($AI696="","",IF(OR($V696&lt;2.7,$V696&gt;90),"Age OOR",VLOOKUP(CG$14&amp;"-int-"&amp;$N696,Equations!$G:$I,3,0)+VLOOKUP(CG$14&amp;"-sexo-"&amp;$N696,Equations!$G:$I,3,0)*$U696+VLOOKUP(CG$14&amp;"-edad-"&amp;$N696,Equations!$G:$I,3,0)*$V696+VLOOKUP(CG$14&amp;"-est-"&amp;$N696,Equations!$G:$I,3,0)*(1/$W696)+VLOOKUP(CG$14&amp;"-imc-"&amp;$N696,Equations!$G:$I,3,0)*(1/$Q696)))</f>
        <v/>
      </c>
      <c r="CH696" s="10" t="str">
        <f>IF($AI696="","",IF(OR($V696&lt;2.7,$V696&gt;90),"Age OOR",CG696-1.6449*VLOOKUP(CG$14&amp;"-rse-"&amp;$N696,Equations!$G:$I,3,0)))</f>
        <v/>
      </c>
      <c r="CI696" s="10" t="str">
        <f>IF($AI696="","",IF(OR($V696&lt;2.7,$V696&gt;90),"Age OOR",CG696+1.6449*VLOOKUP(CG$14&amp;"-rse-"&amp;$N696,Equations!$G:$I,3,0)))</f>
        <v/>
      </c>
      <c r="CJ696" s="10" t="str">
        <f t="shared" si="272"/>
        <v/>
      </c>
      <c r="CK696" s="10" t="str">
        <f>IF($AI696="","",IF(OR($V696&lt;2.7,$V696&gt;90),"Age OOR",($AI696-CG696)/VLOOKUP(CG$14&amp;"-rse-"&amp;$N696,Equations!$G:$I,3,0)))</f>
        <v/>
      </c>
      <c r="CL696" s="10" t="str">
        <f>IF($AJ696="","",IF(OR($V696&lt;2.7,$V696&gt;90),"Age OOR",VLOOKUP(CL$14&amp;"-int-"&amp;$O696,Equations!$G:$I,3,0)+VLOOKUP(CL$14&amp;"-sexo-"&amp;$O696,Equations!$G:$I,3,0)*$U696+VLOOKUP(CL$14&amp;"-edad-"&amp;$O696,Equations!$G:$I,3,0)*$V696+VLOOKUP(CL$14&amp;"-est-"&amp;$O696,Equations!$G:$I,3,0)*(1/$W696)+VLOOKUP(CL$14&amp;"-imc-"&amp;$O696,Equations!$G:$I,3,0)*(1/$Q696)))</f>
        <v/>
      </c>
      <c r="CM696" s="10" t="str">
        <f>IF($AJ696="","",IF(OR($V696&lt;2.7,$V696&gt;90),"Age OOR",CL696-1.6449*VLOOKUP(CL$14&amp;"-rse-"&amp;$O696,Equations!$G:$I,3,0)))</f>
        <v/>
      </c>
      <c r="CN696" s="10" t="str">
        <f>IF($AJ696="","",IF(OR($V696&lt;2.7,$V696&gt;90),"Age OOR",CL696+1.6449*VLOOKUP(CL$14&amp;"-rse-"&amp;$O696,Equations!$G:$I,3,0)))</f>
        <v/>
      </c>
      <c r="CO696" s="10" t="str">
        <f t="shared" si="273"/>
        <v/>
      </c>
      <c r="CP696" s="10" t="str">
        <f>IF($AJ696="","",IF(OR($V696&lt;2.7,$V696&gt;90),"Age OOR",($AJ696-CL696)/VLOOKUP(CL$14&amp;"-rse-"&amp;$O696,Equations!$G:$I,3,0)))</f>
        <v/>
      </c>
      <c r="CQ696" s="10" t="str">
        <f>IF($AK696="","",IF(OR($V696&lt;2.7,$V696&gt;90),"Age OOR",EXP(VLOOKUP(CQ$14&amp;"-int-"&amp;$P696,Equations!$G:$I,3,0)+VLOOKUP(CQ$14&amp;"-sexo-"&amp;$P696,Equations!$G:$I,3,0)*$U696+VLOOKUP(CQ$14&amp;"-edad-"&amp;$P696,Equations!$G:$I,3,0)*$V696+VLOOKUP(CQ$14&amp;"-est-"&amp;$P696,Equations!$G:$I,3,0)*(1/$W696)+VLOOKUP(CQ$14&amp;"-imc-"&amp;$P696,Equations!$G:$I,3,0)*(1/$Q696))))</f>
        <v/>
      </c>
      <c r="CR696" s="10" t="str">
        <f>IF($AK696="","",IF(OR($V696&lt;2.7,$V696&gt;90),"Age OOR",EXP(LN(CQ696)-1.6449*VLOOKUP(CQ$14&amp;"-rse-"&amp;$P696,Equations!$G:$I,3,0))))</f>
        <v/>
      </c>
      <c r="CS696" s="10" t="str">
        <f>IF($AK696="","",IF(OR($V696&lt;2.7,$V696&gt;90),"Age OOR",EXP(LN(CQ696)+1.6449*VLOOKUP(CQ$14&amp;"-rse-"&amp;$P696,Equations!$G:$I,3,0))))</f>
        <v/>
      </c>
      <c r="CT696" s="10" t="str">
        <f t="shared" si="274"/>
        <v/>
      </c>
      <c r="CU696" s="10" t="str">
        <f>IF($AK696="","",IF(OR($V696&lt;2.7,$V696&gt;90),"Age OOR",(LN($AK696)-LN(CQ696))/VLOOKUP(CQ$14&amp;"-rse-"&amp;$P696,Equations!$G:$I,3,0)))</f>
        <v/>
      </c>
      <c r="CV696" s="47"/>
    </row>
    <row r="697" spans="5:123" x14ac:dyDescent="0.2">
      <c r="E697" s="23" t="str">
        <f t="shared" si="250"/>
        <v>Age out of range</v>
      </c>
      <c r="F697" s="23" t="str">
        <f t="shared" si="251"/>
        <v>Age out of range</v>
      </c>
      <c r="G697" s="23" t="str">
        <f t="shared" si="252"/>
        <v>Age out of range</v>
      </c>
      <c r="H697" s="23" t="str">
        <f t="shared" si="253"/>
        <v>Age out of range</v>
      </c>
      <c r="I697" s="23" t="str">
        <f t="shared" si="254"/>
        <v>Age out of range</v>
      </c>
      <c r="J697" s="23" t="str">
        <f t="shared" si="255"/>
        <v>Age out of range</v>
      </c>
      <c r="K697" s="23" t="str">
        <f t="shared" si="256"/>
        <v>Age out of range</v>
      </c>
      <c r="L697" s="23" t="str">
        <f t="shared" si="257"/>
        <v>Age out of range</v>
      </c>
      <c r="M697" s="23" t="str">
        <f t="shared" si="258"/>
        <v>Age out of range</v>
      </c>
      <c r="N697" s="23" t="str">
        <f t="shared" si="259"/>
        <v>Age out of range</v>
      </c>
      <c r="O697" s="23" t="str">
        <f t="shared" si="260"/>
        <v>Age out of range</v>
      </c>
      <c r="P697" s="23" t="str">
        <f t="shared" si="261"/>
        <v>Age out of range</v>
      </c>
      <c r="Q697" s="23" t="e">
        <f t="shared" si="262"/>
        <v>#DIV/0!</v>
      </c>
      <c r="R697" s="17"/>
      <c r="S697" s="23">
        <v>681</v>
      </c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7"/>
      <c r="AM697" s="47"/>
      <c r="AN697" s="10" t="str">
        <f>IF($Z697="","",IF(OR($V697&lt;2.7,$V697&gt;90),"Age OOR",VLOOKUP(AN$14&amp;"-int-"&amp;$E697,Equations!$G:$I,3,0)+VLOOKUP(AN$14&amp;"-sexo-"&amp;$E697,Equations!$G:$I,3,0)*$U697+VLOOKUP(AN$14&amp;"-edad-"&amp;$E697,Equations!$G:$I,3,0)*$V697+VLOOKUP(AN$14&amp;"-est-"&amp;$E697,Equations!$G:$I,3,0)*(1/$W697)+VLOOKUP(AN$14&amp;"-imc-"&amp;$E697,Equations!$G:$I,3,0)*(1/$Q697)))</f>
        <v/>
      </c>
      <c r="AO697" s="10" t="str">
        <f>IF($Z697="","",IF(OR($V697&lt;2.7,$V697&gt;90),"Age OOR",AN697-1.6449*VLOOKUP(AN$14&amp;"-rse-"&amp;$E697,Equations!$G:$I,3,0)))</f>
        <v/>
      </c>
      <c r="AP697" s="10" t="str">
        <f>IF($Z697="","",IF(OR($V697&lt;2.7,$V697&gt;90),"Age OOR",AN697+1.6449*VLOOKUP(AN$14&amp;"-rse-"&amp;$E697,Equations!$G:$I,3,0)))</f>
        <v/>
      </c>
      <c r="AQ697" s="10" t="str">
        <f t="shared" si="263"/>
        <v/>
      </c>
      <c r="AR697" s="10" t="str">
        <f>IF($Z697="","",IF(OR($V697&lt;2.7,$V697&gt;90),"Age OOR",($Z697-AN697)/VLOOKUP(AN$14&amp;"-rse-"&amp;$E697,Equations!$G:$I,3,0)))</f>
        <v/>
      </c>
      <c r="AS697" s="10" t="str">
        <f>IF($AA697="","",IF(OR($V697&lt;2.7,$V697&gt;90),"Age OOR",VLOOKUP(AS$14&amp;"-int-"&amp;$F697,Equations!$G:$I,3,0)+VLOOKUP(AS$14&amp;"-sexo-"&amp;$F697,Equations!$G:$I,3,0)*$U697+VLOOKUP(AS$14&amp;"-edad-"&amp;$F697,Equations!$G:$I,3,0)*$V697+VLOOKUP(AS$14&amp;"-est-"&amp;$F697,Equations!$G:$I,3,0)*(1/$W697)+VLOOKUP(AS$14&amp;"-imc-"&amp;$F697,Equations!$G:$I,3,0)*(1/$Q697)))</f>
        <v/>
      </c>
      <c r="AT697" s="10" t="str">
        <f>IF($AA697="","",IF(OR($V697&lt;2.7,$V697&gt;90),"Age OOR",AS697-1.6449*VLOOKUP(AS$14&amp;"-rse-"&amp;$F697,Equations!$G:$I,3,0)))</f>
        <v/>
      </c>
      <c r="AU697" s="10" t="str">
        <f>IF($AA697="","",IF(OR($V697&lt;2.7,$V697&gt;90),"Age OOR",AS697+1.6449*VLOOKUP(AS$14&amp;"-rse-"&amp;$F697,Equations!$G:$I,3,0)))</f>
        <v/>
      </c>
      <c r="AV697" s="10" t="str">
        <f t="shared" si="264"/>
        <v/>
      </c>
      <c r="AW697" s="10" t="str">
        <f>IF($AA697="","",IF(OR($V697&lt;2.7,$V697&gt;90),"Age OOR",($AA697-AS697)/VLOOKUP(AS$14&amp;"-rse-"&amp;$F697,Equations!$G:$I,3,0)))</f>
        <v/>
      </c>
      <c r="AX697" s="10" t="str">
        <f>IF($AB697="","",IF(OR($V697&lt;2.7,$V697&gt;90),"Age OOR",VLOOKUP(AX$14&amp;"-int-"&amp;$G697,Equations!$G:$I,3,0)+VLOOKUP(AX$14&amp;"-sexo-"&amp;$G697,Equations!$G:$I,3,0)*$U697+VLOOKUP(AX$14&amp;"-edad-"&amp;$G697,Equations!$G:$I,3,0)*$V697+VLOOKUP(AX$14&amp;"-est-"&amp;$G697,Equations!$G:$I,3,0)*(1/$W697)+VLOOKUP(AX$14&amp;"-imc-"&amp;$G697,Equations!$G:$I,3,0)*(1/$Q697)))</f>
        <v/>
      </c>
      <c r="AY697" s="10" t="str">
        <f>IF($AB697="","",IF(OR($V697&lt;2.7,$V697&gt;90),"Age OOR",AX697-1.6449*VLOOKUP(AX$14&amp;"-rse-"&amp;$G697,Equations!$G:$I,3,0)))</f>
        <v/>
      </c>
      <c r="AZ697" s="10" t="str">
        <f>IF($AB697="","",IF(OR($V697&lt;2.7,$V697&gt;90),"Age OOR",AX697+1.6449*VLOOKUP(AX$14&amp;"-rse-"&amp;$G697,Equations!$G:$I,3,0)))</f>
        <v/>
      </c>
      <c r="BA697" s="10" t="str">
        <f t="shared" si="265"/>
        <v/>
      </c>
      <c r="BB697" s="10" t="str">
        <f>IF($AB697="","",IF(OR($V697&lt;2.7,$V697&gt;90),"Age OOR",($AB697-AX697)/VLOOKUP(AX$14&amp;"-rse-"&amp;$G697,Equations!$G:$I,3,0)))</f>
        <v/>
      </c>
      <c r="BC697" s="10" t="str">
        <f>IF($AC697="","",IF(OR($V697&lt;2.7,$V697&gt;90),"Age OOR",VLOOKUP(BC$14&amp;"-int-"&amp;$H697,Equations!$G:$I,3,0)+VLOOKUP(BC$14&amp;"-sexo-"&amp;$H697,Equations!$G:$I,3,0)*$U697+VLOOKUP(BC$14&amp;"-edad-"&amp;$H697,Equations!$G:$I,3,0)*$V697+VLOOKUP(BC$14&amp;"-est-"&amp;$H697,Equations!$G:$I,3,0)*(1/$W697)+VLOOKUP(BC$14&amp;"-imc-"&amp;$H697,Equations!$G:$I,3,0)*(1/$Q697)))</f>
        <v/>
      </c>
      <c r="BD697" s="10" t="str">
        <f>IF($AC697="","",IF(OR($V697&lt;2.7,$V697&gt;90),"Age OOR",BC697-1.6449*VLOOKUP(BC$14&amp;"-rse-"&amp;$H697,Equations!$G:$I,3,0)))</f>
        <v/>
      </c>
      <c r="BE697" s="10" t="str">
        <f>IF($AC697="","",IF(OR($V697&lt;2.7,$V697&gt;90),"Age OOR",BC697+1.6449*VLOOKUP(BC$14&amp;"-rse-"&amp;$H697,Equations!$G:$I,3,0)))</f>
        <v/>
      </c>
      <c r="BF697" s="10" t="str">
        <f t="shared" si="266"/>
        <v/>
      </c>
      <c r="BG697" s="10" t="str">
        <f>IF($AC697="","",IF(OR($V697&lt;2.7,$V697&gt;90),"Age OOR",($AC697-BC697)/VLOOKUP(BC$14&amp;"-rse-"&amp;$H697,Equations!$G:$I,3,0)))</f>
        <v/>
      </c>
      <c r="BH697" s="10" t="str">
        <f>IF($AD697="","",IF(OR($V697&lt;2.7,$V697&gt;90),"Age OOR",VLOOKUP(BH$14&amp;"-int-"&amp;$I697,Equations!$G:$I,3,0)+VLOOKUP(BH$14&amp;"-sexo-"&amp;$I697,Equations!$G:$I,3,0)*$U697+VLOOKUP(BH$14&amp;"-edad-"&amp;$I697,Equations!$G:$I,3,0)*$V697+VLOOKUP(BH$14&amp;"-est-"&amp;$I697,Equations!$G:$I,3,0)*(1/$W697)+VLOOKUP(BH$14&amp;"-imc-"&amp;$I697,Equations!$G:$I,3,0)*(1/$Q697)))</f>
        <v/>
      </c>
      <c r="BI697" s="10" t="str">
        <f>IF($AD697="","",IF(OR($V697&lt;2.7,$V697&gt;90),"Age OOR",BH697-1.6449*VLOOKUP(BH$14&amp;"-rse-"&amp;$I697,Equations!$G:$I,3,0)))</f>
        <v/>
      </c>
      <c r="BJ697" s="10" t="str">
        <f>IF($AD697="","",IF(OR($V697&lt;2.7,$V697&gt;90),"Age OOR",BH697+1.6449*VLOOKUP(BH$14&amp;"-rse-"&amp;$I697,Equations!$G:$I,3,0)))</f>
        <v/>
      </c>
      <c r="BK697" s="10" t="str">
        <f t="shared" si="267"/>
        <v/>
      </c>
      <c r="BL697" s="10" t="str">
        <f>IF($AD697="","",IF(OR($V697&lt;2.7,$V697&gt;90),"Age OOR",($AD697-BH697)/VLOOKUP(BH$14&amp;"-rse-"&amp;$I697,Equations!$G:$I,3,0)))</f>
        <v/>
      </c>
      <c r="BM697" s="10" t="str">
        <f>IF($AE697="","",IF(OR($V697&lt;2.7,$V697&gt;90),"Age OOR",VLOOKUP(BM$14&amp;"-int-"&amp;$J697,Equations!$G:$I,3,0)+VLOOKUP(BM$14&amp;"-sexo-"&amp;$J697,Equations!$G:$I,3,0)*$U697+VLOOKUP(BM$14&amp;"-edad-"&amp;$J697,Equations!$G:$I,3,0)*$V697+VLOOKUP(BM$14&amp;"-est-"&amp;$J697,Equations!$G:$I,3,0)*(1/$W697)+VLOOKUP(BM$14&amp;"-imc-"&amp;$J697,Equations!$G:$I,3,0)*(1/$Q697)))</f>
        <v/>
      </c>
      <c r="BN697" s="10" t="str">
        <f>IF($AE697="","",IF(OR($V697&lt;2.7,$V697&gt;90),"Age OOR",BM697-1.6449*VLOOKUP(BM$14&amp;"-rse-"&amp;$J697,Equations!$G:$I,3,0)))</f>
        <v/>
      </c>
      <c r="BO697" s="10" t="str">
        <f>IF($AE697="","",IF(OR($V697&lt;2.7,$V697&gt;90),"Age OOR",BM697+1.6449*VLOOKUP(BM$14&amp;"-rse-"&amp;$J697,Equations!$G:$I,3,0)))</f>
        <v/>
      </c>
      <c r="BP697" s="10" t="str">
        <f t="shared" si="268"/>
        <v/>
      </c>
      <c r="BQ697" s="10" t="str">
        <f>IF($AE697="","",IF(OR($V697&lt;2.7,$V697&gt;90),"Age OOR",($AE697-BM697)/VLOOKUP(BM$14&amp;"-rse-"&amp;$J697,Equations!$G:$I,3,0)))</f>
        <v/>
      </c>
      <c r="BR697" s="10" t="str">
        <f>IF($AF697="","",IF(OR($V697&lt;2.7,$V697&gt;90),"Age OOR",VLOOKUP(BR$14&amp;"-int-"&amp;$K697,Equations!$G:$I,3,0)+VLOOKUP(BR$14&amp;"-sexo-"&amp;$K697,Equations!$G:$I,3,0)*$U697+VLOOKUP(BR$14&amp;"-edad-"&amp;$K697,Equations!$G:$I,3,0)*$V697+VLOOKUP(BR$14&amp;"-est-"&amp;$K697,Equations!$G:$I,3,0)*(1/$W697)+VLOOKUP(BR$14&amp;"-imc-"&amp;$K697,Equations!$G:$I,3,0)*(1/$Q697)))</f>
        <v/>
      </c>
      <c r="BS697" s="10" t="str">
        <f>IF($AF697="","",IF(OR($V697&lt;2.7,$V697&gt;90),"Age OOR",BR697-1.6449*VLOOKUP(BR$14&amp;"-rse-"&amp;$K697,Equations!$G:$I,3,0)))</f>
        <v/>
      </c>
      <c r="BT697" s="10" t="str">
        <f>IF($AF697="","",IF(OR($V697&lt;2.7,$V697&gt;90),"Age OOR",BR697+1.6449*VLOOKUP(BR$14&amp;"-rse-"&amp;$K697,Equations!$G:$I,3,0)))</f>
        <v/>
      </c>
      <c r="BU697" s="10" t="str">
        <f t="shared" si="269"/>
        <v/>
      </c>
      <c r="BV697" s="10" t="str">
        <f>IF($AF697="","",IF(OR($V697&lt;2.7,$V697&gt;90),"Age OOR",($AF697-BR697)/VLOOKUP(BR$14&amp;"-rse-"&amp;$K697,Equations!$G:$I,3,0)))</f>
        <v/>
      </c>
      <c r="BW697" s="10" t="str">
        <f>IF($AG697="","",IF(OR($V697&lt;2.7,$V697&gt;90),"Age OOR",VLOOKUP(BW$14&amp;"-int-"&amp;$L697,Equations!$G:$I,3,0)+VLOOKUP(BW$14&amp;"-sexo-"&amp;$L697,Equations!$G:$I,3,0)*$U697+VLOOKUP(BW$14&amp;"-edad-"&amp;$L697,Equations!$G:$I,3,0)*$V697+VLOOKUP(BW$14&amp;"-est-"&amp;$L697,Equations!$G:$I,3,0)*(1/$W697)+VLOOKUP(BW$14&amp;"-imc-"&amp;$L697,Equations!$G:$I,3,0)*(1/$Q697)))</f>
        <v/>
      </c>
      <c r="BX697" s="10" t="str">
        <f>IF($AG697="","",IF(OR($V697&lt;2.7,$V697&gt;90),"Age OOR",BW697-1.6449*VLOOKUP(BW$14&amp;"-rse-"&amp;$L697,Equations!$G:$I,3,0)))</f>
        <v/>
      </c>
      <c r="BY697" s="10" t="str">
        <f>IF($AG697="","",IF(OR($V697&lt;2.7,$V697&gt;90),"Age OOR",BW697+1.6449*VLOOKUP(BW$14&amp;"-rse-"&amp;$L697,Equations!$G:$I,3,0)))</f>
        <v/>
      </c>
      <c r="BZ697" s="10" t="str">
        <f t="shared" si="270"/>
        <v/>
      </c>
      <c r="CA697" s="10" t="str">
        <f>IF($AG697="","",IF(OR($V697&lt;2.7,$V697&gt;90),"Age OOR",($AG697-BW697)/VLOOKUP(BW$14&amp;"-rse-"&amp;$L697,Equations!$G:$I,3,0)))</f>
        <v/>
      </c>
      <c r="CB697" s="10" t="str">
        <f>IF($AH697="","",IF(OR($V697&lt;2.7,$V697&gt;90),"Age OOR",VLOOKUP(CB$14&amp;"-int-"&amp;$M697,Equations!$G:$I,3,0)+VLOOKUP(CB$14&amp;"-sexo-"&amp;$M697,Equations!$G:$I,3,0)*$U697+VLOOKUP(CB$14&amp;"-edad-"&amp;$M697,Equations!$G:$I,3,0)*$V697+VLOOKUP(CB$14&amp;"-est-"&amp;$M697,Equations!$G:$I,3,0)*(1/$W697)+VLOOKUP(CB$14&amp;"-imc-"&amp;$M697,Equations!$G:$I,3,0)*(1/$Q697)))</f>
        <v/>
      </c>
      <c r="CC697" s="10" t="str">
        <f>IF($AH697="","",IF(OR($V697&lt;2.7,$V697&gt;90),"Age OOR",CB697-1.6449*VLOOKUP(CB$14&amp;"-rse-"&amp;$M697,Equations!$G:$I,3,0)))</f>
        <v/>
      </c>
      <c r="CD697" s="10" t="str">
        <f>IF($AH697="","",IF(OR($V697&lt;2.7,$V697&gt;90),"Age OOR",CB697+1.6449*VLOOKUP(CB$14&amp;"-rse-"&amp;$M697,Equations!$G:$I,3,0)))</f>
        <v/>
      </c>
      <c r="CE697" s="10" t="str">
        <f t="shared" si="271"/>
        <v/>
      </c>
      <c r="CF697" s="10" t="str">
        <f>IF($AH697="","",IF(OR($V697&lt;2.7,$V697&gt;90),"Age OOR",($AH697-CB697)/VLOOKUP(CB$14&amp;"-rse-"&amp;$M697,Equations!$G:$I,3,0)))</f>
        <v/>
      </c>
      <c r="CG697" s="10" t="str">
        <f>IF($AI697="","",IF(OR($V697&lt;2.7,$V697&gt;90),"Age OOR",VLOOKUP(CG$14&amp;"-int-"&amp;$N697,Equations!$G:$I,3,0)+VLOOKUP(CG$14&amp;"-sexo-"&amp;$N697,Equations!$G:$I,3,0)*$U697+VLOOKUP(CG$14&amp;"-edad-"&amp;$N697,Equations!$G:$I,3,0)*$V697+VLOOKUP(CG$14&amp;"-est-"&amp;$N697,Equations!$G:$I,3,0)*(1/$W697)+VLOOKUP(CG$14&amp;"-imc-"&amp;$N697,Equations!$G:$I,3,0)*(1/$Q697)))</f>
        <v/>
      </c>
      <c r="CH697" s="10" t="str">
        <f>IF($AI697="","",IF(OR($V697&lt;2.7,$V697&gt;90),"Age OOR",CG697-1.6449*VLOOKUP(CG$14&amp;"-rse-"&amp;$N697,Equations!$G:$I,3,0)))</f>
        <v/>
      </c>
      <c r="CI697" s="10" t="str">
        <f>IF($AI697="","",IF(OR($V697&lt;2.7,$V697&gt;90),"Age OOR",CG697+1.6449*VLOOKUP(CG$14&amp;"-rse-"&amp;$N697,Equations!$G:$I,3,0)))</f>
        <v/>
      </c>
      <c r="CJ697" s="10" t="str">
        <f t="shared" si="272"/>
        <v/>
      </c>
      <c r="CK697" s="10" t="str">
        <f>IF($AI697="","",IF(OR($V697&lt;2.7,$V697&gt;90),"Age OOR",($AI697-CG697)/VLOOKUP(CG$14&amp;"-rse-"&amp;$N697,Equations!$G:$I,3,0)))</f>
        <v/>
      </c>
      <c r="CL697" s="10" t="str">
        <f>IF($AJ697="","",IF(OR($V697&lt;2.7,$V697&gt;90),"Age OOR",VLOOKUP(CL$14&amp;"-int-"&amp;$O697,Equations!$G:$I,3,0)+VLOOKUP(CL$14&amp;"-sexo-"&amp;$O697,Equations!$G:$I,3,0)*$U697+VLOOKUP(CL$14&amp;"-edad-"&amp;$O697,Equations!$G:$I,3,0)*$V697+VLOOKUP(CL$14&amp;"-est-"&amp;$O697,Equations!$G:$I,3,0)*(1/$W697)+VLOOKUP(CL$14&amp;"-imc-"&amp;$O697,Equations!$G:$I,3,0)*(1/$Q697)))</f>
        <v/>
      </c>
      <c r="CM697" s="10" t="str">
        <f>IF($AJ697="","",IF(OR($V697&lt;2.7,$V697&gt;90),"Age OOR",CL697-1.6449*VLOOKUP(CL$14&amp;"-rse-"&amp;$O697,Equations!$G:$I,3,0)))</f>
        <v/>
      </c>
      <c r="CN697" s="10" t="str">
        <f>IF($AJ697="","",IF(OR($V697&lt;2.7,$V697&gt;90),"Age OOR",CL697+1.6449*VLOOKUP(CL$14&amp;"-rse-"&amp;$O697,Equations!$G:$I,3,0)))</f>
        <v/>
      </c>
      <c r="CO697" s="10" t="str">
        <f t="shared" si="273"/>
        <v/>
      </c>
      <c r="CP697" s="10" t="str">
        <f>IF($AJ697="","",IF(OR($V697&lt;2.7,$V697&gt;90),"Age OOR",($AJ697-CL697)/VLOOKUP(CL$14&amp;"-rse-"&amp;$O697,Equations!$G:$I,3,0)))</f>
        <v/>
      </c>
      <c r="CQ697" s="10" t="str">
        <f>IF($AK697="","",IF(OR($V697&lt;2.7,$V697&gt;90),"Age OOR",EXP(VLOOKUP(CQ$14&amp;"-int-"&amp;$P697,Equations!$G:$I,3,0)+VLOOKUP(CQ$14&amp;"-sexo-"&amp;$P697,Equations!$G:$I,3,0)*$U697+VLOOKUP(CQ$14&amp;"-edad-"&amp;$P697,Equations!$G:$I,3,0)*$V697+VLOOKUP(CQ$14&amp;"-est-"&amp;$P697,Equations!$G:$I,3,0)*(1/$W697)+VLOOKUP(CQ$14&amp;"-imc-"&amp;$P697,Equations!$G:$I,3,0)*(1/$Q697))))</f>
        <v/>
      </c>
      <c r="CR697" s="10" t="str">
        <f>IF($AK697="","",IF(OR($V697&lt;2.7,$V697&gt;90),"Age OOR",EXP(LN(CQ697)-1.6449*VLOOKUP(CQ$14&amp;"-rse-"&amp;$P697,Equations!$G:$I,3,0))))</f>
        <v/>
      </c>
      <c r="CS697" s="10" t="str">
        <f>IF($AK697="","",IF(OR($V697&lt;2.7,$V697&gt;90),"Age OOR",EXP(LN(CQ697)+1.6449*VLOOKUP(CQ$14&amp;"-rse-"&amp;$P697,Equations!$G:$I,3,0))))</f>
        <v/>
      </c>
      <c r="CT697" s="10" t="str">
        <f t="shared" si="274"/>
        <v/>
      </c>
      <c r="CU697" s="10" t="str">
        <f>IF($AK697="","",IF(OR($V697&lt;2.7,$V697&gt;90),"Age OOR",(LN($AK697)-LN(CQ697))/VLOOKUP(CQ$14&amp;"-rse-"&amp;$P697,Equations!$G:$I,3,0)))</f>
        <v/>
      </c>
      <c r="CV697" s="47"/>
    </row>
    <row r="698" spans="5:123" x14ac:dyDescent="0.2">
      <c r="E698" s="23" t="str">
        <f t="shared" si="250"/>
        <v>Age out of range</v>
      </c>
      <c r="F698" s="23" t="str">
        <f t="shared" si="251"/>
        <v>Age out of range</v>
      </c>
      <c r="G698" s="23" t="str">
        <f t="shared" si="252"/>
        <v>Age out of range</v>
      </c>
      <c r="H698" s="23" t="str">
        <f t="shared" si="253"/>
        <v>Age out of range</v>
      </c>
      <c r="I698" s="23" t="str">
        <f t="shared" si="254"/>
        <v>Age out of range</v>
      </c>
      <c r="J698" s="23" t="str">
        <f t="shared" si="255"/>
        <v>Age out of range</v>
      </c>
      <c r="K698" s="23" t="str">
        <f t="shared" si="256"/>
        <v>Age out of range</v>
      </c>
      <c r="L698" s="23" t="str">
        <f t="shared" si="257"/>
        <v>Age out of range</v>
      </c>
      <c r="M698" s="23" t="str">
        <f t="shared" si="258"/>
        <v>Age out of range</v>
      </c>
      <c r="N698" s="23" t="str">
        <f t="shared" si="259"/>
        <v>Age out of range</v>
      </c>
      <c r="O698" s="23" t="str">
        <f t="shared" si="260"/>
        <v>Age out of range</v>
      </c>
      <c r="P698" s="23" t="str">
        <f t="shared" si="261"/>
        <v>Age out of range</v>
      </c>
      <c r="Q698" s="23" t="e">
        <f t="shared" si="262"/>
        <v>#DIV/0!</v>
      </c>
      <c r="R698" s="17"/>
      <c r="S698" s="23">
        <v>682</v>
      </c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7"/>
      <c r="AM698" s="47"/>
      <c r="AN698" s="10" t="str">
        <f>IF($Z698="","",IF(OR($V698&lt;2.7,$V698&gt;90),"Age OOR",VLOOKUP(AN$14&amp;"-int-"&amp;$E698,Equations!$G:$I,3,0)+VLOOKUP(AN$14&amp;"-sexo-"&amp;$E698,Equations!$G:$I,3,0)*$U698+VLOOKUP(AN$14&amp;"-edad-"&amp;$E698,Equations!$G:$I,3,0)*$V698+VLOOKUP(AN$14&amp;"-est-"&amp;$E698,Equations!$G:$I,3,0)*(1/$W698)+VLOOKUP(AN$14&amp;"-imc-"&amp;$E698,Equations!$G:$I,3,0)*(1/$Q698)))</f>
        <v/>
      </c>
      <c r="AO698" s="10" t="str">
        <f>IF($Z698="","",IF(OR($V698&lt;2.7,$V698&gt;90),"Age OOR",AN698-1.6449*VLOOKUP(AN$14&amp;"-rse-"&amp;$E698,Equations!$G:$I,3,0)))</f>
        <v/>
      </c>
      <c r="AP698" s="10" t="str">
        <f>IF($Z698="","",IF(OR($V698&lt;2.7,$V698&gt;90),"Age OOR",AN698+1.6449*VLOOKUP(AN$14&amp;"-rse-"&amp;$E698,Equations!$G:$I,3,0)))</f>
        <v/>
      </c>
      <c r="AQ698" s="10" t="str">
        <f t="shared" si="263"/>
        <v/>
      </c>
      <c r="AR698" s="10" t="str">
        <f>IF($Z698="","",IF(OR($V698&lt;2.7,$V698&gt;90),"Age OOR",($Z698-AN698)/VLOOKUP(AN$14&amp;"-rse-"&amp;$E698,Equations!$G:$I,3,0)))</f>
        <v/>
      </c>
      <c r="AS698" s="10" t="str">
        <f>IF($AA698="","",IF(OR($V698&lt;2.7,$V698&gt;90),"Age OOR",VLOOKUP(AS$14&amp;"-int-"&amp;$F698,Equations!$G:$I,3,0)+VLOOKUP(AS$14&amp;"-sexo-"&amp;$F698,Equations!$G:$I,3,0)*$U698+VLOOKUP(AS$14&amp;"-edad-"&amp;$F698,Equations!$G:$I,3,0)*$V698+VLOOKUP(AS$14&amp;"-est-"&amp;$F698,Equations!$G:$I,3,0)*(1/$W698)+VLOOKUP(AS$14&amp;"-imc-"&amp;$F698,Equations!$G:$I,3,0)*(1/$Q698)))</f>
        <v/>
      </c>
      <c r="AT698" s="10" t="str">
        <f>IF($AA698="","",IF(OR($V698&lt;2.7,$V698&gt;90),"Age OOR",AS698-1.6449*VLOOKUP(AS$14&amp;"-rse-"&amp;$F698,Equations!$G:$I,3,0)))</f>
        <v/>
      </c>
      <c r="AU698" s="10" t="str">
        <f>IF($AA698="","",IF(OR($V698&lt;2.7,$V698&gt;90),"Age OOR",AS698+1.6449*VLOOKUP(AS$14&amp;"-rse-"&amp;$F698,Equations!$G:$I,3,0)))</f>
        <v/>
      </c>
      <c r="AV698" s="10" t="str">
        <f t="shared" si="264"/>
        <v/>
      </c>
      <c r="AW698" s="10" t="str">
        <f>IF($AA698="","",IF(OR($V698&lt;2.7,$V698&gt;90),"Age OOR",($AA698-AS698)/VLOOKUP(AS$14&amp;"-rse-"&amp;$F698,Equations!$G:$I,3,0)))</f>
        <v/>
      </c>
      <c r="AX698" s="10" t="str">
        <f>IF($AB698="","",IF(OR($V698&lt;2.7,$V698&gt;90),"Age OOR",VLOOKUP(AX$14&amp;"-int-"&amp;$G698,Equations!$G:$I,3,0)+VLOOKUP(AX$14&amp;"-sexo-"&amp;$G698,Equations!$G:$I,3,0)*$U698+VLOOKUP(AX$14&amp;"-edad-"&amp;$G698,Equations!$G:$I,3,0)*$V698+VLOOKUP(AX$14&amp;"-est-"&amp;$G698,Equations!$G:$I,3,0)*(1/$W698)+VLOOKUP(AX$14&amp;"-imc-"&amp;$G698,Equations!$G:$I,3,0)*(1/$Q698)))</f>
        <v/>
      </c>
      <c r="AY698" s="10" t="str">
        <f>IF($AB698="","",IF(OR($V698&lt;2.7,$V698&gt;90),"Age OOR",AX698-1.6449*VLOOKUP(AX$14&amp;"-rse-"&amp;$G698,Equations!$G:$I,3,0)))</f>
        <v/>
      </c>
      <c r="AZ698" s="10" t="str">
        <f>IF($AB698="","",IF(OR($V698&lt;2.7,$V698&gt;90),"Age OOR",AX698+1.6449*VLOOKUP(AX$14&amp;"-rse-"&amp;$G698,Equations!$G:$I,3,0)))</f>
        <v/>
      </c>
      <c r="BA698" s="10" t="str">
        <f t="shared" si="265"/>
        <v/>
      </c>
      <c r="BB698" s="10" t="str">
        <f>IF($AB698="","",IF(OR($V698&lt;2.7,$V698&gt;90),"Age OOR",($AB698-AX698)/VLOOKUP(AX$14&amp;"-rse-"&amp;$G698,Equations!$G:$I,3,0)))</f>
        <v/>
      </c>
      <c r="BC698" s="10" t="str">
        <f>IF($AC698="","",IF(OR($V698&lt;2.7,$V698&gt;90),"Age OOR",VLOOKUP(BC$14&amp;"-int-"&amp;$H698,Equations!$G:$I,3,0)+VLOOKUP(BC$14&amp;"-sexo-"&amp;$H698,Equations!$G:$I,3,0)*$U698+VLOOKUP(BC$14&amp;"-edad-"&amp;$H698,Equations!$G:$I,3,0)*$V698+VLOOKUP(BC$14&amp;"-est-"&amp;$H698,Equations!$G:$I,3,0)*(1/$W698)+VLOOKUP(BC$14&amp;"-imc-"&amp;$H698,Equations!$G:$I,3,0)*(1/$Q698)))</f>
        <v/>
      </c>
      <c r="BD698" s="10" t="str">
        <f>IF($AC698="","",IF(OR($V698&lt;2.7,$V698&gt;90),"Age OOR",BC698-1.6449*VLOOKUP(BC$14&amp;"-rse-"&amp;$H698,Equations!$G:$I,3,0)))</f>
        <v/>
      </c>
      <c r="BE698" s="10" t="str">
        <f>IF($AC698="","",IF(OR($V698&lt;2.7,$V698&gt;90),"Age OOR",BC698+1.6449*VLOOKUP(BC$14&amp;"-rse-"&amp;$H698,Equations!$G:$I,3,0)))</f>
        <v/>
      </c>
      <c r="BF698" s="10" t="str">
        <f t="shared" si="266"/>
        <v/>
      </c>
      <c r="BG698" s="10" t="str">
        <f>IF($AC698="","",IF(OR($V698&lt;2.7,$V698&gt;90),"Age OOR",($AC698-BC698)/VLOOKUP(BC$14&amp;"-rse-"&amp;$H698,Equations!$G:$I,3,0)))</f>
        <v/>
      </c>
      <c r="BH698" s="10" t="str">
        <f>IF($AD698="","",IF(OR($V698&lt;2.7,$V698&gt;90),"Age OOR",VLOOKUP(BH$14&amp;"-int-"&amp;$I698,Equations!$G:$I,3,0)+VLOOKUP(BH$14&amp;"-sexo-"&amp;$I698,Equations!$G:$I,3,0)*$U698+VLOOKUP(BH$14&amp;"-edad-"&amp;$I698,Equations!$G:$I,3,0)*$V698+VLOOKUP(BH$14&amp;"-est-"&amp;$I698,Equations!$G:$I,3,0)*(1/$W698)+VLOOKUP(BH$14&amp;"-imc-"&amp;$I698,Equations!$G:$I,3,0)*(1/$Q698)))</f>
        <v/>
      </c>
      <c r="BI698" s="10" t="str">
        <f>IF($AD698="","",IF(OR($V698&lt;2.7,$V698&gt;90),"Age OOR",BH698-1.6449*VLOOKUP(BH$14&amp;"-rse-"&amp;$I698,Equations!$G:$I,3,0)))</f>
        <v/>
      </c>
      <c r="BJ698" s="10" t="str">
        <f>IF($AD698="","",IF(OR($V698&lt;2.7,$V698&gt;90),"Age OOR",BH698+1.6449*VLOOKUP(BH$14&amp;"-rse-"&amp;$I698,Equations!$G:$I,3,0)))</f>
        <v/>
      </c>
      <c r="BK698" s="10" t="str">
        <f t="shared" si="267"/>
        <v/>
      </c>
      <c r="BL698" s="10" t="str">
        <f>IF($AD698="","",IF(OR($V698&lt;2.7,$V698&gt;90),"Age OOR",($AD698-BH698)/VLOOKUP(BH$14&amp;"-rse-"&amp;$I698,Equations!$G:$I,3,0)))</f>
        <v/>
      </c>
      <c r="BM698" s="10" t="str">
        <f>IF($AE698="","",IF(OR($V698&lt;2.7,$V698&gt;90),"Age OOR",VLOOKUP(BM$14&amp;"-int-"&amp;$J698,Equations!$G:$I,3,0)+VLOOKUP(BM$14&amp;"-sexo-"&amp;$J698,Equations!$G:$I,3,0)*$U698+VLOOKUP(BM$14&amp;"-edad-"&amp;$J698,Equations!$G:$I,3,0)*$V698+VLOOKUP(BM$14&amp;"-est-"&amp;$J698,Equations!$G:$I,3,0)*(1/$W698)+VLOOKUP(BM$14&amp;"-imc-"&amp;$J698,Equations!$G:$I,3,0)*(1/$Q698)))</f>
        <v/>
      </c>
      <c r="BN698" s="10" t="str">
        <f>IF($AE698="","",IF(OR($V698&lt;2.7,$V698&gt;90),"Age OOR",BM698-1.6449*VLOOKUP(BM$14&amp;"-rse-"&amp;$J698,Equations!$G:$I,3,0)))</f>
        <v/>
      </c>
      <c r="BO698" s="10" t="str">
        <f>IF($AE698="","",IF(OR($V698&lt;2.7,$V698&gt;90),"Age OOR",BM698+1.6449*VLOOKUP(BM$14&amp;"-rse-"&amp;$J698,Equations!$G:$I,3,0)))</f>
        <v/>
      </c>
      <c r="BP698" s="10" t="str">
        <f t="shared" si="268"/>
        <v/>
      </c>
      <c r="BQ698" s="10" t="str">
        <f>IF($AE698="","",IF(OR($V698&lt;2.7,$V698&gt;90),"Age OOR",($AE698-BM698)/VLOOKUP(BM$14&amp;"-rse-"&amp;$J698,Equations!$G:$I,3,0)))</f>
        <v/>
      </c>
      <c r="BR698" s="10" t="str">
        <f>IF($AF698="","",IF(OR($V698&lt;2.7,$V698&gt;90),"Age OOR",VLOOKUP(BR$14&amp;"-int-"&amp;$K698,Equations!$G:$I,3,0)+VLOOKUP(BR$14&amp;"-sexo-"&amp;$K698,Equations!$G:$I,3,0)*$U698+VLOOKUP(BR$14&amp;"-edad-"&amp;$K698,Equations!$G:$I,3,0)*$V698+VLOOKUP(BR$14&amp;"-est-"&amp;$K698,Equations!$G:$I,3,0)*(1/$W698)+VLOOKUP(BR$14&amp;"-imc-"&amp;$K698,Equations!$G:$I,3,0)*(1/$Q698)))</f>
        <v/>
      </c>
      <c r="BS698" s="10" t="str">
        <f>IF($AF698="","",IF(OR($V698&lt;2.7,$V698&gt;90),"Age OOR",BR698-1.6449*VLOOKUP(BR$14&amp;"-rse-"&amp;$K698,Equations!$G:$I,3,0)))</f>
        <v/>
      </c>
      <c r="BT698" s="10" t="str">
        <f>IF($AF698="","",IF(OR($V698&lt;2.7,$V698&gt;90),"Age OOR",BR698+1.6449*VLOOKUP(BR$14&amp;"-rse-"&amp;$K698,Equations!$G:$I,3,0)))</f>
        <v/>
      </c>
      <c r="BU698" s="10" t="str">
        <f t="shared" si="269"/>
        <v/>
      </c>
      <c r="BV698" s="10" t="str">
        <f>IF($AF698="","",IF(OR($V698&lt;2.7,$V698&gt;90),"Age OOR",($AF698-BR698)/VLOOKUP(BR$14&amp;"-rse-"&amp;$K698,Equations!$G:$I,3,0)))</f>
        <v/>
      </c>
      <c r="BW698" s="10" t="str">
        <f>IF($AG698="","",IF(OR($V698&lt;2.7,$V698&gt;90),"Age OOR",VLOOKUP(BW$14&amp;"-int-"&amp;$L698,Equations!$G:$I,3,0)+VLOOKUP(BW$14&amp;"-sexo-"&amp;$L698,Equations!$G:$I,3,0)*$U698+VLOOKUP(BW$14&amp;"-edad-"&amp;$L698,Equations!$G:$I,3,0)*$V698+VLOOKUP(BW$14&amp;"-est-"&amp;$L698,Equations!$G:$I,3,0)*(1/$W698)+VLOOKUP(BW$14&amp;"-imc-"&amp;$L698,Equations!$G:$I,3,0)*(1/$Q698)))</f>
        <v/>
      </c>
      <c r="BX698" s="10" t="str">
        <f>IF($AG698="","",IF(OR($V698&lt;2.7,$V698&gt;90),"Age OOR",BW698-1.6449*VLOOKUP(BW$14&amp;"-rse-"&amp;$L698,Equations!$G:$I,3,0)))</f>
        <v/>
      </c>
      <c r="BY698" s="10" t="str">
        <f>IF($AG698="","",IF(OR($V698&lt;2.7,$V698&gt;90),"Age OOR",BW698+1.6449*VLOOKUP(BW$14&amp;"-rse-"&amp;$L698,Equations!$G:$I,3,0)))</f>
        <v/>
      </c>
      <c r="BZ698" s="10" t="str">
        <f t="shared" si="270"/>
        <v/>
      </c>
      <c r="CA698" s="10" t="str">
        <f>IF($AG698="","",IF(OR($V698&lt;2.7,$V698&gt;90),"Age OOR",($AG698-BW698)/VLOOKUP(BW$14&amp;"-rse-"&amp;$L698,Equations!$G:$I,3,0)))</f>
        <v/>
      </c>
      <c r="CB698" s="10" t="str">
        <f>IF($AH698="","",IF(OR($V698&lt;2.7,$V698&gt;90),"Age OOR",VLOOKUP(CB$14&amp;"-int-"&amp;$M698,Equations!$G:$I,3,0)+VLOOKUP(CB$14&amp;"-sexo-"&amp;$M698,Equations!$G:$I,3,0)*$U698+VLOOKUP(CB$14&amp;"-edad-"&amp;$M698,Equations!$G:$I,3,0)*$V698+VLOOKUP(CB$14&amp;"-est-"&amp;$M698,Equations!$G:$I,3,0)*(1/$W698)+VLOOKUP(CB$14&amp;"-imc-"&amp;$M698,Equations!$G:$I,3,0)*(1/$Q698)))</f>
        <v/>
      </c>
      <c r="CC698" s="10" t="str">
        <f>IF($AH698="","",IF(OR($V698&lt;2.7,$V698&gt;90),"Age OOR",CB698-1.6449*VLOOKUP(CB$14&amp;"-rse-"&amp;$M698,Equations!$G:$I,3,0)))</f>
        <v/>
      </c>
      <c r="CD698" s="10" t="str">
        <f>IF($AH698="","",IF(OR($V698&lt;2.7,$V698&gt;90),"Age OOR",CB698+1.6449*VLOOKUP(CB$14&amp;"-rse-"&amp;$M698,Equations!$G:$I,3,0)))</f>
        <v/>
      </c>
      <c r="CE698" s="10" t="str">
        <f t="shared" si="271"/>
        <v/>
      </c>
      <c r="CF698" s="10" t="str">
        <f>IF($AH698="","",IF(OR($V698&lt;2.7,$V698&gt;90),"Age OOR",($AH698-CB698)/VLOOKUP(CB$14&amp;"-rse-"&amp;$M698,Equations!$G:$I,3,0)))</f>
        <v/>
      </c>
      <c r="CG698" s="10" t="str">
        <f>IF($AI698="","",IF(OR($V698&lt;2.7,$V698&gt;90),"Age OOR",VLOOKUP(CG$14&amp;"-int-"&amp;$N698,Equations!$G:$I,3,0)+VLOOKUP(CG$14&amp;"-sexo-"&amp;$N698,Equations!$G:$I,3,0)*$U698+VLOOKUP(CG$14&amp;"-edad-"&amp;$N698,Equations!$G:$I,3,0)*$V698+VLOOKUP(CG$14&amp;"-est-"&amp;$N698,Equations!$G:$I,3,0)*(1/$W698)+VLOOKUP(CG$14&amp;"-imc-"&amp;$N698,Equations!$G:$I,3,0)*(1/$Q698)))</f>
        <v/>
      </c>
      <c r="CH698" s="10" t="str">
        <f>IF($AI698="","",IF(OR($V698&lt;2.7,$V698&gt;90),"Age OOR",CG698-1.6449*VLOOKUP(CG$14&amp;"-rse-"&amp;$N698,Equations!$G:$I,3,0)))</f>
        <v/>
      </c>
      <c r="CI698" s="10" t="str">
        <f>IF($AI698="","",IF(OR($V698&lt;2.7,$V698&gt;90),"Age OOR",CG698+1.6449*VLOOKUP(CG$14&amp;"-rse-"&amp;$N698,Equations!$G:$I,3,0)))</f>
        <v/>
      </c>
      <c r="CJ698" s="10" t="str">
        <f t="shared" si="272"/>
        <v/>
      </c>
      <c r="CK698" s="10" t="str">
        <f>IF($AI698="","",IF(OR($V698&lt;2.7,$V698&gt;90),"Age OOR",($AI698-CG698)/VLOOKUP(CG$14&amp;"-rse-"&amp;$N698,Equations!$G:$I,3,0)))</f>
        <v/>
      </c>
      <c r="CL698" s="10" t="str">
        <f>IF($AJ698="","",IF(OR($V698&lt;2.7,$V698&gt;90),"Age OOR",VLOOKUP(CL$14&amp;"-int-"&amp;$O698,Equations!$G:$I,3,0)+VLOOKUP(CL$14&amp;"-sexo-"&amp;$O698,Equations!$G:$I,3,0)*$U698+VLOOKUP(CL$14&amp;"-edad-"&amp;$O698,Equations!$G:$I,3,0)*$V698+VLOOKUP(CL$14&amp;"-est-"&amp;$O698,Equations!$G:$I,3,0)*(1/$W698)+VLOOKUP(CL$14&amp;"-imc-"&amp;$O698,Equations!$G:$I,3,0)*(1/$Q698)))</f>
        <v/>
      </c>
      <c r="CM698" s="10" t="str">
        <f>IF($AJ698="","",IF(OR($V698&lt;2.7,$V698&gt;90),"Age OOR",CL698-1.6449*VLOOKUP(CL$14&amp;"-rse-"&amp;$O698,Equations!$G:$I,3,0)))</f>
        <v/>
      </c>
      <c r="CN698" s="10" t="str">
        <f>IF($AJ698="","",IF(OR($V698&lt;2.7,$V698&gt;90),"Age OOR",CL698+1.6449*VLOOKUP(CL$14&amp;"-rse-"&amp;$O698,Equations!$G:$I,3,0)))</f>
        <v/>
      </c>
      <c r="CO698" s="10" t="str">
        <f t="shared" si="273"/>
        <v/>
      </c>
      <c r="CP698" s="10" t="str">
        <f>IF($AJ698="","",IF(OR($V698&lt;2.7,$V698&gt;90),"Age OOR",($AJ698-CL698)/VLOOKUP(CL$14&amp;"-rse-"&amp;$O698,Equations!$G:$I,3,0)))</f>
        <v/>
      </c>
      <c r="CQ698" s="10" t="str">
        <f>IF($AK698="","",IF(OR($V698&lt;2.7,$V698&gt;90),"Age OOR",EXP(VLOOKUP(CQ$14&amp;"-int-"&amp;$P698,Equations!$G:$I,3,0)+VLOOKUP(CQ$14&amp;"-sexo-"&amp;$P698,Equations!$G:$I,3,0)*$U698+VLOOKUP(CQ$14&amp;"-edad-"&amp;$P698,Equations!$G:$I,3,0)*$V698+VLOOKUP(CQ$14&amp;"-est-"&amp;$P698,Equations!$G:$I,3,0)*(1/$W698)+VLOOKUP(CQ$14&amp;"-imc-"&amp;$P698,Equations!$G:$I,3,0)*(1/$Q698))))</f>
        <v/>
      </c>
      <c r="CR698" s="10" t="str">
        <f>IF($AK698="","",IF(OR($V698&lt;2.7,$V698&gt;90),"Age OOR",EXP(LN(CQ698)-1.6449*VLOOKUP(CQ$14&amp;"-rse-"&amp;$P698,Equations!$G:$I,3,0))))</f>
        <v/>
      </c>
      <c r="CS698" s="10" t="str">
        <f>IF($AK698="","",IF(OR($V698&lt;2.7,$V698&gt;90),"Age OOR",EXP(LN(CQ698)+1.6449*VLOOKUP(CQ$14&amp;"-rse-"&amp;$P698,Equations!$G:$I,3,0))))</f>
        <v/>
      </c>
      <c r="CT698" s="10" t="str">
        <f t="shared" si="274"/>
        <v/>
      </c>
      <c r="CU698" s="10" t="str">
        <f>IF($AK698="","",IF(OR($V698&lt;2.7,$V698&gt;90),"Age OOR",(LN($AK698)-LN(CQ698))/VLOOKUP(CQ$14&amp;"-rse-"&amp;$P698,Equations!$G:$I,3,0)))</f>
        <v/>
      </c>
      <c r="CV698" s="47"/>
      <c r="DS698" s="54"/>
    </row>
    <row r="699" spans="5:123" x14ac:dyDescent="0.2">
      <c r="E699" s="23" t="str">
        <f t="shared" si="250"/>
        <v>Age out of range</v>
      </c>
      <c r="F699" s="23" t="str">
        <f t="shared" si="251"/>
        <v>Age out of range</v>
      </c>
      <c r="G699" s="23" t="str">
        <f t="shared" si="252"/>
        <v>Age out of range</v>
      </c>
      <c r="H699" s="23" t="str">
        <f t="shared" si="253"/>
        <v>Age out of range</v>
      </c>
      <c r="I699" s="23" t="str">
        <f t="shared" si="254"/>
        <v>Age out of range</v>
      </c>
      <c r="J699" s="23" t="str">
        <f t="shared" si="255"/>
        <v>Age out of range</v>
      </c>
      <c r="K699" s="23" t="str">
        <f t="shared" si="256"/>
        <v>Age out of range</v>
      </c>
      <c r="L699" s="23" t="str">
        <f t="shared" si="257"/>
        <v>Age out of range</v>
      </c>
      <c r="M699" s="23" t="str">
        <f t="shared" si="258"/>
        <v>Age out of range</v>
      </c>
      <c r="N699" s="23" t="str">
        <f t="shared" si="259"/>
        <v>Age out of range</v>
      </c>
      <c r="O699" s="23" t="str">
        <f t="shared" si="260"/>
        <v>Age out of range</v>
      </c>
      <c r="P699" s="23" t="str">
        <f t="shared" si="261"/>
        <v>Age out of range</v>
      </c>
      <c r="Q699" s="23" t="e">
        <f t="shared" si="262"/>
        <v>#DIV/0!</v>
      </c>
      <c r="R699" s="17"/>
      <c r="S699" s="23">
        <v>683</v>
      </c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7"/>
      <c r="AM699" s="47"/>
      <c r="AN699" s="10" t="str">
        <f>IF($Z699="","",IF(OR($V699&lt;2.7,$V699&gt;90),"Age OOR",VLOOKUP(AN$14&amp;"-int-"&amp;$E699,Equations!$G:$I,3,0)+VLOOKUP(AN$14&amp;"-sexo-"&amp;$E699,Equations!$G:$I,3,0)*$U699+VLOOKUP(AN$14&amp;"-edad-"&amp;$E699,Equations!$G:$I,3,0)*$V699+VLOOKUP(AN$14&amp;"-est-"&amp;$E699,Equations!$G:$I,3,0)*(1/$W699)+VLOOKUP(AN$14&amp;"-imc-"&amp;$E699,Equations!$G:$I,3,0)*(1/$Q699)))</f>
        <v/>
      </c>
      <c r="AO699" s="10" t="str">
        <f>IF($Z699="","",IF(OR($V699&lt;2.7,$V699&gt;90),"Age OOR",AN699-1.6449*VLOOKUP(AN$14&amp;"-rse-"&amp;$E699,Equations!$G:$I,3,0)))</f>
        <v/>
      </c>
      <c r="AP699" s="10" t="str">
        <f>IF($Z699="","",IF(OR($V699&lt;2.7,$V699&gt;90),"Age OOR",AN699+1.6449*VLOOKUP(AN$14&amp;"-rse-"&amp;$E699,Equations!$G:$I,3,0)))</f>
        <v/>
      </c>
      <c r="AQ699" s="10" t="str">
        <f t="shared" si="263"/>
        <v/>
      </c>
      <c r="AR699" s="10" t="str">
        <f>IF($Z699="","",IF(OR($V699&lt;2.7,$V699&gt;90),"Age OOR",($Z699-AN699)/VLOOKUP(AN$14&amp;"-rse-"&amp;$E699,Equations!$G:$I,3,0)))</f>
        <v/>
      </c>
      <c r="AS699" s="10" t="str">
        <f>IF($AA699="","",IF(OR($V699&lt;2.7,$V699&gt;90),"Age OOR",VLOOKUP(AS$14&amp;"-int-"&amp;$F699,Equations!$G:$I,3,0)+VLOOKUP(AS$14&amp;"-sexo-"&amp;$F699,Equations!$G:$I,3,0)*$U699+VLOOKUP(AS$14&amp;"-edad-"&amp;$F699,Equations!$G:$I,3,0)*$V699+VLOOKUP(AS$14&amp;"-est-"&amp;$F699,Equations!$G:$I,3,0)*(1/$W699)+VLOOKUP(AS$14&amp;"-imc-"&amp;$F699,Equations!$G:$I,3,0)*(1/$Q699)))</f>
        <v/>
      </c>
      <c r="AT699" s="10" t="str">
        <f>IF($AA699="","",IF(OR($V699&lt;2.7,$V699&gt;90),"Age OOR",AS699-1.6449*VLOOKUP(AS$14&amp;"-rse-"&amp;$F699,Equations!$G:$I,3,0)))</f>
        <v/>
      </c>
      <c r="AU699" s="10" t="str">
        <f>IF($AA699="","",IF(OR($V699&lt;2.7,$V699&gt;90),"Age OOR",AS699+1.6449*VLOOKUP(AS$14&amp;"-rse-"&amp;$F699,Equations!$G:$I,3,0)))</f>
        <v/>
      </c>
      <c r="AV699" s="10" t="str">
        <f t="shared" si="264"/>
        <v/>
      </c>
      <c r="AW699" s="10" t="str">
        <f>IF($AA699="","",IF(OR($V699&lt;2.7,$V699&gt;90),"Age OOR",($AA699-AS699)/VLOOKUP(AS$14&amp;"-rse-"&amp;$F699,Equations!$G:$I,3,0)))</f>
        <v/>
      </c>
      <c r="AX699" s="10" t="str">
        <f>IF($AB699="","",IF(OR($V699&lt;2.7,$V699&gt;90),"Age OOR",VLOOKUP(AX$14&amp;"-int-"&amp;$G699,Equations!$G:$I,3,0)+VLOOKUP(AX$14&amp;"-sexo-"&amp;$G699,Equations!$G:$I,3,0)*$U699+VLOOKUP(AX$14&amp;"-edad-"&amp;$G699,Equations!$G:$I,3,0)*$V699+VLOOKUP(AX$14&amp;"-est-"&amp;$G699,Equations!$G:$I,3,0)*(1/$W699)+VLOOKUP(AX$14&amp;"-imc-"&amp;$G699,Equations!$G:$I,3,0)*(1/$Q699)))</f>
        <v/>
      </c>
      <c r="AY699" s="10" t="str">
        <f>IF($AB699="","",IF(OR($V699&lt;2.7,$V699&gt;90),"Age OOR",AX699-1.6449*VLOOKUP(AX$14&amp;"-rse-"&amp;$G699,Equations!$G:$I,3,0)))</f>
        <v/>
      </c>
      <c r="AZ699" s="10" t="str">
        <f>IF($AB699="","",IF(OR($V699&lt;2.7,$V699&gt;90),"Age OOR",AX699+1.6449*VLOOKUP(AX$14&amp;"-rse-"&amp;$G699,Equations!$G:$I,3,0)))</f>
        <v/>
      </c>
      <c r="BA699" s="10" t="str">
        <f t="shared" si="265"/>
        <v/>
      </c>
      <c r="BB699" s="10" t="str">
        <f>IF($AB699="","",IF(OR($V699&lt;2.7,$V699&gt;90),"Age OOR",($AB699-AX699)/VLOOKUP(AX$14&amp;"-rse-"&amp;$G699,Equations!$G:$I,3,0)))</f>
        <v/>
      </c>
      <c r="BC699" s="10" t="str">
        <f>IF($AC699="","",IF(OR($V699&lt;2.7,$V699&gt;90),"Age OOR",VLOOKUP(BC$14&amp;"-int-"&amp;$H699,Equations!$G:$I,3,0)+VLOOKUP(BC$14&amp;"-sexo-"&amp;$H699,Equations!$G:$I,3,0)*$U699+VLOOKUP(BC$14&amp;"-edad-"&amp;$H699,Equations!$G:$I,3,0)*$V699+VLOOKUP(BC$14&amp;"-est-"&amp;$H699,Equations!$G:$I,3,0)*(1/$W699)+VLOOKUP(BC$14&amp;"-imc-"&amp;$H699,Equations!$G:$I,3,0)*(1/$Q699)))</f>
        <v/>
      </c>
      <c r="BD699" s="10" t="str">
        <f>IF($AC699="","",IF(OR($V699&lt;2.7,$V699&gt;90),"Age OOR",BC699-1.6449*VLOOKUP(BC$14&amp;"-rse-"&amp;$H699,Equations!$G:$I,3,0)))</f>
        <v/>
      </c>
      <c r="BE699" s="10" t="str">
        <f>IF($AC699="","",IF(OR($V699&lt;2.7,$V699&gt;90),"Age OOR",BC699+1.6449*VLOOKUP(BC$14&amp;"-rse-"&amp;$H699,Equations!$G:$I,3,0)))</f>
        <v/>
      </c>
      <c r="BF699" s="10" t="str">
        <f t="shared" si="266"/>
        <v/>
      </c>
      <c r="BG699" s="10" t="str">
        <f>IF($AC699="","",IF(OR($V699&lt;2.7,$V699&gt;90),"Age OOR",($AC699-BC699)/VLOOKUP(BC$14&amp;"-rse-"&amp;$H699,Equations!$G:$I,3,0)))</f>
        <v/>
      </c>
      <c r="BH699" s="10" t="str">
        <f>IF($AD699="","",IF(OR($V699&lt;2.7,$V699&gt;90),"Age OOR",VLOOKUP(BH$14&amp;"-int-"&amp;$I699,Equations!$G:$I,3,0)+VLOOKUP(BH$14&amp;"-sexo-"&amp;$I699,Equations!$G:$I,3,0)*$U699+VLOOKUP(BH$14&amp;"-edad-"&amp;$I699,Equations!$G:$I,3,0)*$V699+VLOOKUP(BH$14&amp;"-est-"&amp;$I699,Equations!$G:$I,3,0)*(1/$W699)+VLOOKUP(BH$14&amp;"-imc-"&amp;$I699,Equations!$G:$I,3,0)*(1/$Q699)))</f>
        <v/>
      </c>
      <c r="BI699" s="10" t="str">
        <f>IF($AD699="","",IF(OR($V699&lt;2.7,$V699&gt;90),"Age OOR",BH699-1.6449*VLOOKUP(BH$14&amp;"-rse-"&amp;$I699,Equations!$G:$I,3,0)))</f>
        <v/>
      </c>
      <c r="BJ699" s="10" t="str">
        <f>IF($AD699="","",IF(OR($V699&lt;2.7,$V699&gt;90),"Age OOR",BH699+1.6449*VLOOKUP(BH$14&amp;"-rse-"&amp;$I699,Equations!$G:$I,3,0)))</f>
        <v/>
      </c>
      <c r="BK699" s="10" t="str">
        <f t="shared" si="267"/>
        <v/>
      </c>
      <c r="BL699" s="10" t="str">
        <f>IF($AD699="","",IF(OR($V699&lt;2.7,$V699&gt;90),"Age OOR",($AD699-BH699)/VLOOKUP(BH$14&amp;"-rse-"&amp;$I699,Equations!$G:$I,3,0)))</f>
        <v/>
      </c>
      <c r="BM699" s="10" t="str">
        <f>IF($AE699="","",IF(OR($V699&lt;2.7,$V699&gt;90),"Age OOR",VLOOKUP(BM$14&amp;"-int-"&amp;$J699,Equations!$G:$I,3,0)+VLOOKUP(BM$14&amp;"-sexo-"&amp;$J699,Equations!$G:$I,3,0)*$U699+VLOOKUP(BM$14&amp;"-edad-"&amp;$J699,Equations!$G:$I,3,0)*$V699+VLOOKUP(BM$14&amp;"-est-"&amp;$J699,Equations!$G:$I,3,0)*(1/$W699)+VLOOKUP(BM$14&amp;"-imc-"&amp;$J699,Equations!$G:$I,3,0)*(1/$Q699)))</f>
        <v/>
      </c>
      <c r="BN699" s="10" t="str">
        <f>IF($AE699="","",IF(OR($V699&lt;2.7,$V699&gt;90),"Age OOR",BM699-1.6449*VLOOKUP(BM$14&amp;"-rse-"&amp;$J699,Equations!$G:$I,3,0)))</f>
        <v/>
      </c>
      <c r="BO699" s="10" t="str">
        <f>IF($AE699="","",IF(OR($V699&lt;2.7,$V699&gt;90),"Age OOR",BM699+1.6449*VLOOKUP(BM$14&amp;"-rse-"&amp;$J699,Equations!$G:$I,3,0)))</f>
        <v/>
      </c>
      <c r="BP699" s="10" t="str">
        <f t="shared" si="268"/>
        <v/>
      </c>
      <c r="BQ699" s="10" t="str">
        <f>IF($AE699="","",IF(OR($V699&lt;2.7,$V699&gt;90),"Age OOR",($AE699-BM699)/VLOOKUP(BM$14&amp;"-rse-"&amp;$J699,Equations!$G:$I,3,0)))</f>
        <v/>
      </c>
      <c r="BR699" s="10" t="str">
        <f>IF($AF699="","",IF(OR($V699&lt;2.7,$V699&gt;90),"Age OOR",VLOOKUP(BR$14&amp;"-int-"&amp;$K699,Equations!$G:$I,3,0)+VLOOKUP(BR$14&amp;"-sexo-"&amp;$K699,Equations!$G:$I,3,0)*$U699+VLOOKUP(BR$14&amp;"-edad-"&amp;$K699,Equations!$G:$I,3,0)*$V699+VLOOKUP(BR$14&amp;"-est-"&amp;$K699,Equations!$G:$I,3,0)*(1/$W699)+VLOOKUP(BR$14&amp;"-imc-"&amp;$K699,Equations!$G:$I,3,0)*(1/$Q699)))</f>
        <v/>
      </c>
      <c r="BS699" s="10" t="str">
        <f>IF($AF699="","",IF(OR($V699&lt;2.7,$V699&gt;90),"Age OOR",BR699-1.6449*VLOOKUP(BR$14&amp;"-rse-"&amp;$K699,Equations!$G:$I,3,0)))</f>
        <v/>
      </c>
      <c r="BT699" s="10" t="str">
        <f>IF($AF699="","",IF(OR($V699&lt;2.7,$V699&gt;90),"Age OOR",BR699+1.6449*VLOOKUP(BR$14&amp;"-rse-"&amp;$K699,Equations!$G:$I,3,0)))</f>
        <v/>
      </c>
      <c r="BU699" s="10" t="str">
        <f t="shared" si="269"/>
        <v/>
      </c>
      <c r="BV699" s="10" t="str">
        <f>IF($AF699="","",IF(OR($V699&lt;2.7,$V699&gt;90),"Age OOR",($AF699-BR699)/VLOOKUP(BR$14&amp;"-rse-"&amp;$K699,Equations!$G:$I,3,0)))</f>
        <v/>
      </c>
      <c r="BW699" s="10" t="str">
        <f>IF($AG699="","",IF(OR($V699&lt;2.7,$V699&gt;90),"Age OOR",VLOOKUP(BW$14&amp;"-int-"&amp;$L699,Equations!$G:$I,3,0)+VLOOKUP(BW$14&amp;"-sexo-"&amp;$L699,Equations!$G:$I,3,0)*$U699+VLOOKUP(BW$14&amp;"-edad-"&amp;$L699,Equations!$G:$I,3,0)*$V699+VLOOKUP(BW$14&amp;"-est-"&amp;$L699,Equations!$G:$I,3,0)*(1/$W699)+VLOOKUP(BW$14&amp;"-imc-"&amp;$L699,Equations!$G:$I,3,0)*(1/$Q699)))</f>
        <v/>
      </c>
      <c r="BX699" s="10" t="str">
        <f>IF($AG699="","",IF(OR($V699&lt;2.7,$V699&gt;90),"Age OOR",BW699-1.6449*VLOOKUP(BW$14&amp;"-rse-"&amp;$L699,Equations!$G:$I,3,0)))</f>
        <v/>
      </c>
      <c r="BY699" s="10" t="str">
        <f>IF($AG699="","",IF(OR($V699&lt;2.7,$V699&gt;90),"Age OOR",BW699+1.6449*VLOOKUP(BW$14&amp;"-rse-"&amp;$L699,Equations!$G:$I,3,0)))</f>
        <v/>
      </c>
      <c r="BZ699" s="10" t="str">
        <f t="shared" si="270"/>
        <v/>
      </c>
      <c r="CA699" s="10" t="str">
        <f>IF($AG699="","",IF(OR($V699&lt;2.7,$V699&gt;90),"Age OOR",($AG699-BW699)/VLOOKUP(BW$14&amp;"-rse-"&amp;$L699,Equations!$G:$I,3,0)))</f>
        <v/>
      </c>
      <c r="CB699" s="10" t="str">
        <f>IF($AH699="","",IF(OR($V699&lt;2.7,$V699&gt;90),"Age OOR",VLOOKUP(CB$14&amp;"-int-"&amp;$M699,Equations!$G:$I,3,0)+VLOOKUP(CB$14&amp;"-sexo-"&amp;$M699,Equations!$G:$I,3,0)*$U699+VLOOKUP(CB$14&amp;"-edad-"&amp;$M699,Equations!$G:$I,3,0)*$V699+VLOOKUP(CB$14&amp;"-est-"&amp;$M699,Equations!$G:$I,3,0)*(1/$W699)+VLOOKUP(CB$14&amp;"-imc-"&amp;$M699,Equations!$G:$I,3,0)*(1/$Q699)))</f>
        <v/>
      </c>
      <c r="CC699" s="10" t="str">
        <f>IF($AH699="","",IF(OR($V699&lt;2.7,$V699&gt;90),"Age OOR",CB699-1.6449*VLOOKUP(CB$14&amp;"-rse-"&amp;$M699,Equations!$G:$I,3,0)))</f>
        <v/>
      </c>
      <c r="CD699" s="10" t="str">
        <f>IF($AH699="","",IF(OR($V699&lt;2.7,$V699&gt;90),"Age OOR",CB699+1.6449*VLOOKUP(CB$14&amp;"-rse-"&amp;$M699,Equations!$G:$I,3,0)))</f>
        <v/>
      </c>
      <c r="CE699" s="10" t="str">
        <f t="shared" si="271"/>
        <v/>
      </c>
      <c r="CF699" s="10" t="str">
        <f>IF($AH699="","",IF(OR($V699&lt;2.7,$V699&gt;90),"Age OOR",($AH699-CB699)/VLOOKUP(CB$14&amp;"-rse-"&amp;$M699,Equations!$G:$I,3,0)))</f>
        <v/>
      </c>
      <c r="CG699" s="10" t="str">
        <f>IF($AI699="","",IF(OR($V699&lt;2.7,$V699&gt;90),"Age OOR",VLOOKUP(CG$14&amp;"-int-"&amp;$N699,Equations!$G:$I,3,0)+VLOOKUP(CG$14&amp;"-sexo-"&amp;$N699,Equations!$G:$I,3,0)*$U699+VLOOKUP(CG$14&amp;"-edad-"&amp;$N699,Equations!$G:$I,3,0)*$V699+VLOOKUP(CG$14&amp;"-est-"&amp;$N699,Equations!$G:$I,3,0)*(1/$W699)+VLOOKUP(CG$14&amp;"-imc-"&amp;$N699,Equations!$G:$I,3,0)*(1/$Q699)))</f>
        <v/>
      </c>
      <c r="CH699" s="10" t="str">
        <f>IF($AI699="","",IF(OR($V699&lt;2.7,$V699&gt;90),"Age OOR",CG699-1.6449*VLOOKUP(CG$14&amp;"-rse-"&amp;$N699,Equations!$G:$I,3,0)))</f>
        <v/>
      </c>
      <c r="CI699" s="10" t="str">
        <f>IF($AI699="","",IF(OR($V699&lt;2.7,$V699&gt;90),"Age OOR",CG699+1.6449*VLOOKUP(CG$14&amp;"-rse-"&amp;$N699,Equations!$G:$I,3,0)))</f>
        <v/>
      </c>
      <c r="CJ699" s="10" t="str">
        <f t="shared" si="272"/>
        <v/>
      </c>
      <c r="CK699" s="10" t="str">
        <f>IF($AI699="","",IF(OR($V699&lt;2.7,$V699&gt;90),"Age OOR",($AI699-CG699)/VLOOKUP(CG$14&amp;"-rse-"&amp;$N699,Equations!$G:$I,3,0)))</f>
        <v/>
      </c>
      <c r="CL699" s="10" t="str">
        <f>IF($AJ699="","",IF(OR($V699&lt;2.7,$V699&gt;90),"Age OOR",VLOOKUP(CL$14&amp;"-int-"&amp;$O699,Equations!$G:$I,3,0)+VLOOKUP(CL$14&amp;"-sexo-"&amp;$O699,Equations!$G:$I,3,0)*$U699+VLOOKUP(CL$14&amp;"-edad-"&amp;$O699,Equations!$G:$I,3,0)*$V699+VLOOKUP(CL$14&amp;"-est-"&amp;$O699,Equations!$G:$I,3,0)*(1/$W699)+VLOOKUP(CL$14&amp;"-imc-"&amp;$O699,Equations!$G:$I,3,0)*(1/$Q699)))</f>
        <v/>
      </c>
      <c r="CM699" s="10" t="str">
        <f>IF($AJ699="","",IF(OR($V699&lt;2.7,$V699&gt;90),"Age OOR",CL699-1.6449*VLOOKUP(CL$14&amp;"-rse-"&amp;$O699,Equations!$G:$I,3,0)))</f>
        <v/>
      </c>
      <c r="CN699" s="10" t="str">
        <f>IF($AJ699="","",IF(OR($V699&lt;2.7,$V699&gt;90),"Age OOR",CL699+1.6449*VLOOKUP(CL$14&amp;"-rse-"&amp;$O699,Equations!$G:$I,3,0)))</f>
        <v/>
      </c>
      <c r="CO699" s="10" t="str">
        <f t="shared" si="273"/>
        <v/>
      </c>
      <c r="CP699" s="10" t="str">
        <f>IF($AJ699="","",IF(OR($V699&lt;2.7,$V699&gt;90),"Age OOR",($AJ699-CL699)/VLOOKUP(CL$14&amp;"-rse-"&amp;$O699,Equations!$G:$I,3,0)))</f>
        <v/>
      </c>
      <c r="CQ699" s="10" t="str">
        <f>IF($AK699="","",IF(OR($V699&lt;2.7,$V699&gt;90),"Age OOR",EXP(VLOOKUP(CQ$14&amp;"-int-"&amp;$P699,Equations!$G:$I,3,0)+VLOOKUP(CQ$14&amp;"-sexo-"&amp;$P699,Equations!$G:$I,3,0)*$U699+VLOOKUP(CQ$14&amp;"-edad-"&amp;$P699,Equations!$G:$I,3,0)*$V699+VLOOKUP(CQ$14&amp;"-est-"&amp;$P699,Equations!$G:$I,3,0)*(1/$W699)+VLOOKUP(CQ$14&amp;"-imc-"&amp;$P699,Equations!$G:$I,3,0)*(1/$Q699))))</f>
        <v/>
      </c>
      <c r="CR699" s="10" t="str">
        <f>IF($AK699="","",IF(OR($V699&lt;2.7,$V699&gt;90),"Age OOR",EXP(LN(CQ699)-1.6449*VLOOKUP(CQ$14&amp;"-rse-"&amp;$P699,Equations!$G:$I,3,0))))</f>
        <v/>
      </c>
      <c r="CS699" s="10" t="str">
        <f>IF($AK699="","",IF(OR($V699&lt;2.7,$V699&gt;90),"Age OOR",EXP(LN(CQ699)+1.6449*VLOOKUP(CQ$14&amp;"-rse-"&amp;$P699,Equations!$G:$I,3,0))))</f>
        <v/>
      </c>
      <c r="CT699" s="10" t="str">
        <f t="shared" si="274"/>
        <v/>
      </c>
      <c r="CU699" s="10" t="str">
        <f>IF($AK699="","",IF(OR($V699&lt;2.7,$V699&gt;90),"Age OOR",(LN($AK699)-LN(CQ699))/VLOOKUP(CQ$14&amp;"-rse-"&amp;$P699,Equations!$G:$I,3,0)))</f>
        <v/>
      </c>
      <c r="CV699" s="47"/>
      <c r="CX699" s="54"/>
    </row>
    <row r="700" spans="5:123" x14ac:dyDescent="0.2">
      <c r="E700" s="23" t="str">
        <f t="shared" si="250"/>
        <v>Age out of range</v>
      </c>
      <c r="F700" s="23" t="str">
        <f t="shared" si="251"/>
        <v>Age out of range</v>
      </c>
      <c r="G700" s="23" t="str">
        <f t="shared" si="252"/>
        <v>Age out of range</v>
      </c>
      <c r="H700" s="23" t="str">
        <f t="shared" si="253"/>
        <v>Age out of range</v>
      </c>
      <c r="I700" s="23" t="str">
        <f t="shared" si="254"/>
        <v>Age out of range</v>
      </c>
      <c r="J700" s="23" t="str">
        <f t="shared" si="255"/>
        <v>Age out of range</v>
      </c>
      <c r="K700" s="23" t="str">
        <f t="shared" si="256"/>
        <v>Age out of range</v>
      </c>
      <c r="L700" s="23" t="str">
        <f t="shared" si="257"/>
        <v>Age out of range</v>
      </c>
      <c r="M700" s="23" t="str">
        <f t="shared" si="258"/>
        <v>Age out of range</v>
      </c>
      <c r="N700" s="23" t="str">
        <f t="shared" si="259"/>
        <v>Age out of range</v>
      </c>
      <c r="O700" s="23" t="str">
        <f t="shared" si="260"/>
        <v>Age out of range</v>
      </c>
      <c r="P700" s="23" t="str">
        <f t="shared" si="261"/>
        <v>Age out of range</v>
      </c>
      <c r="Q700" s="23" t="e">
        <f t="shared" si="262"/>
        <v>#DIV/0!</v>
      </c>
      <c r="R700" s="17"/>
      <c r="S700" s="23">
        <v>684</v>
      </c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7"/>
      <c r="AM700" s="47"/>
      <c r="AN700" s="10" t="str">
        <f>IF($Z700="","",IF(OR($V700&lt;2.7,$V700&gt;90),"Age OOR",VLOOKUP(AN$14&amp;"-int-"&amp;$E700,Equations!$G:$I,3,0)+VLOOKUP(AN$14&amp;"-sexo-"&amp;$E700,Equations!$G:$I,3,0)*$U700+VLOOKUP(AN$14&amp;"-edad-"&amp;$E700,Equations!$G:$I,3,0)*$V700+VLOOKUP(AN$14&amp;"-est-"&amp;$E700,Equations!$G:$I,3,0)*(1/$W700)+VLOOKUP(AN$14&amp;"-imc-"&amp;$E700,Equations!$G:$I,3,0)*(1/$Q700)))</f>
        <v/>
      </c>
      <c r="AO700" s="10" t="str">
        <f>IF($Z700="","",IF(OR($V700&lt;2.7,$V700&gt;90),"Age OOR",AN700-1.6449*VLOOKUP(AN$14&amp;"-rse-"&amp;$E700,Equations!$G:$I,3,0)))</f>
        <v/>
      </c>
      <c r="AP700" s="10" t="str">
        <f>IF($Z700="","",IF(OR($V700&lt;2.7,$V700&gt;90),"Age OOR",AN700+1.6449*VLOOKUP(AN$14&amp;"-rse-"&amp;$E700,Equations!$G:$I,3,0)))</f>
        <v/>
      </c>
      <c r="AQ700" s="10" t="str">
        <f t="shared" si="263"/>
        <v/>
      </c>
      <c r="AR700" s="10" t="str">
        <f>IF($Z700="","",IF(OR($V700&lt;2.7,$V700&gt;90),"Age OOR",($Z700-AN700)/VLOOKUP(AN$14&amp;"-rse-"&amp;$E700,Equations!$G:$I,3,0)))</f>
        <v/>
      </c>
      <c r="AS700" s="10" t="str">
        <f>IF($AA700="","",IF(OR($V700&lt;2.7,$V700&gt;90),"Age OOR",VLOOKUP(AS$14&amp;"-int-"&amp;$F700,Equations!$G:$I,3,0)+VLOOKUP(AS$14&amp;"-sexo-"&amp;$F700,Equations!$G:$I,3,0)*$U700+VLOOKUP(AS$14&amp;"-edad-"&amp;$F700,Equations!$G:$I,3,0)*$V700+VLOOKUP(AS$14&amp;"-est-"&amp;$F700,Equations!$G:$I,3,0)*(1/$W700)+VLOOKUP(AS$14&amp;"-imc-"&amp;$F700,Equations!$G:$I,3,0)*(1/$Q700)))</f>
        <v/>
      </c>
      <c r="AT700" s="10" t="str">
        <f>IF($AA700="","",IF(OR($V700&lt;2.7,$V700&gt;90),"Age OOR",AS700-1.6449*VLOOKUP(AS$14&amp;"-rse-"&amp;$F700,Equations!$G:$I,3,0)))</f>
        <v/>
      </c>
      <c r="AU700" s="10" t="str">
        <f>IF($AA700="","",IF(OR($V700&lt;2.7,$V700&gt;90),"Age OOR",AS700+1.6449*VLOOKUP(AS$14&amp;"-rse-"&amp;$F700,Equations!$G:$I,3,0)))</f>
        <v/>
      </c>
      <c r="AV700" s="10" t="str">
        <f t="shared" si="264"/>
        <v/>
      </c>
      <c r="AW700" s="10" t="str">
        <f>IF($AA700="","",IF(OR($V700&lt;2.7,$V700&gt;90),"Age OOR",($AA700-AS700)/VLOOKUP(AS$14&amp;"-rse-"&amp;$F700,Equations!$G:$I,3,0)))</f>
        <v/>
      </c>
      <c r="AX700" s="10" t="str">
        <f>IF($AB700="","",IF(OR($V700&lt;2.7,$V700&gt;90),"Age OOR",VLOOKUP(AX$14&amp;"-int-"&amp;$G700,Equations!$G:$I,3,0)+VLOOKUP(AX$14&amp;"-sexo-"&amp;$G700,Equations!$G:$I,3,0)*$U700+VLOOKUP(AX$14&amp;"-edad-"&amp;$G700,Equations!$G:$I,3,0)*$V700+VLOOKUP(AX$14&amp;"-est-"&amp;$G700,Equations!$G:$I,3,0)*(1/$W700)+VLOOKUP(AX$14&amp;"-imc-"&amp;$G700,Equations!$G:$I,3,0)*(1/$Q700)))</f>
        <v/>
      </c>
      <c r="AY700" s="10" t="str">
        <f>IF($AB700="","",IF(OR($V700&lt;2.7,$V700&gt;90),"Age OOR",AX700-1.6449*VLOOKUP(AX$14&amp;"-rse-"&amp;$G700,Equations!$G:$I,3,0)))</f>
        <v/>
      </c>
      <c r="AZ700" s="10" t="str">
        <f>IF($AB700="","",IF(OR($V700&lt;2.7,$V700&gt;90),"Age OOR",AX700+1.6449*VLOOKUP(AX$14&amp;"-rse-"&amp;$G700,Equations!$G:$I,3,0)))</f>
        <v/>
      </c>
      <c r="BA700" s="10" t="str">
        <f t="shared" si="265"/>
        <v/>
      </c>
      <c r="BB700" s="10" t="str">
        <f>IF($AB700="","",IF(OR($V700&lt;2.7,$V700&gt;90),"Age OOR",($AB700-AX700)/VLOOKUP(AX$14&amp;"-rse-"&amp;$G700,Equations!$G:$I,3,0)))</f>
        <v/>
      </c>
      <c r="BC700" s="10" t="str">
        <f>IF($AC700="","",IF(OR($V700&lt;2.7,$V700&gt;90),"Age OOR",VLOOKUP(BC$14&amp;"-int-"&amp;$H700,Equations!$G:$I,3,0)+VLOOKUP(BC$14&amp;"-sexo-"&amp;$H700,Equations!$G:$I,3,0)*$U700+VLOOKUP(BC$14&amp;"-edad-"&amp;$H700,Equations!$G:$I,3,0)*$V700+VLOOKUP(BC$14&amp;"-est-"&amp;$H700,Equations!$G:$I,3,0)*(1/$W700)+VLOOKUP(BC$14&amp;"-imc-"&amp;$H700,Equations!$G:$I,3,0)*(1/$Q700)))</f>
        <v/>
      </c>
      <c r="BD700" s="10" t="str">
        <f>IF($AC700="","",IF(OR($V700&lt;2.7,$V700&gt;90),"Age OOR",BC700-1.6449*VLOOKUP(BC$14&amp;"-rse-"&amp;$H700,Equations!$G:$I,3,0)))</f>
        <v/>
      </c>
      <c r="BE700" s="10" t="str">
        <f>IF($AC700="","",IF(OR($V700&lt;2.7,$V700&gt;90),"Age OOR",BC700+1.6449*VLOOKUP(BC$14&amp;"-rse-"&amp;$H700,Equations!$G:$I,3,0)))</f>
        <v/>
      </c>
      <c r="BF700" s="10" t="str">
        <f t="shared" si="266"/>
        <v/>
      </c>
      <c r="BG700" s="10" t="str">
        <f>IF($AC700="","",IF(OR($V700&lt;2.7,$V700&gt;90),"Age OOR",($AC700-BC700)/VLOOKUP(BC$14&amp;"-rse-"&amp;$H700,Equations!$G:$I,3,0)))</f>
        <v/>
      </c>
      <c r="BH700" s="10" t="str">
        <f>IF($AD700="","",IF(OR($V700&lt;2.7,$V700&gt;90),"Age OOR",VLOOKUP(BH$14&amp;"-int-"&amp;$I700,Equations!$G:$I,3,0)+VLOOKUP(BH$14&amp;"-sexo-"&amp;$I700,Equations!$G:$I,3,0)*$U700+VLOOKUP(BH$14&amp;"-edad-"&amp;$I700,Equations!$G:$I,3,0)*$V700+VLOOKUP(BH$14&amp;"-est-"&amp;$I700,Equations!$G:$I,3,0)*(1/$W700)+VLOOKUP(BH$14&amp;"-imc-"&amp;$I700,Equations!$G:$I,3,0)*(1/$Q700)))</f>
        <v/>
      </c>
      <c r="BI700" s="10" t="str">
        <f>IF($AD700="","",IF(OR($V700&lt;2.7,$V700&gt;90),"Age OOR",BH700-1.6449*VLOOKUP(BH$14&amp;"-rse-"&amp;$I700,Equations!$G:$I,3,0)))</f>
        <v/>
      </c>
      <c r="BJ700" s="10" t="str">
        <f>IF($AD700="","",IF(OR($V700&lt;2.7,$V700&gt;90),"Age OOR",BH700+1.6449*VLOOKUP(BH$14&amp;"-rse-"&amp;$I700,Equations!$G:$I,3,0)))</f>
        <v/>
      </c>
      <c r="BK700" s="10" t="str">
        <f t="shared" si="267"/>
        <v/>
      </c>
      <c r="BL700" s="10" t="str">
        <f>IF($AD700="","",IF(OR($V700&lt;2.7,$V700&gt;90),"Age OOR",($AD700-BH700)/VLOOKUP(BH$14&amp;"-rse-"&amp;$I700,Equations!$G:$I,3,0)))</f>
        <v/>
      </c>
      <c r="BM700" s="10" t="str">
        <f>IF($AE700="","",IF(OR($V700&lt;2.7,$V700&gt;90),"Age OOR",VLOOKUP(BM$14&amp;"-int-"&amp;$J700,Equations!$G:$I,3,0)+VLOOKUP(BM$14&amp;"-sexo-"&amp;$J700,Equations!$G:$I,3,0)*$U700+VLOOKUP(BM$14&amp;"-edad-"&amp;$J700,Equations!$G:$I,3,0)*$V700+VLOOKUP(BM$14&amp;"-est-"&amp;$J700,Equations!$G:$I,3,0)*(1/$W700)+VLOOKUP(BM$14&amp;"-imc-"&amp;$J700,Equations!$G:$I,3,0)*(1/$Q700)))</f>
        <v/>
      </c>
      <c r="BN700" s="10" t="str">
        <f>IF($AE700="","",IF(OR($V700&lt;2.7,$V700&gt;90),"Age OOR",BM700-1.6449*VLOOKUP(BM$14&amp;"-rse-"&amp;$J700,Equations!$G:$I,3,0)))</f>
        <v/>
      </c>
      <c r="BO700" s="10" t="str">
        <f>IF($AE700="","",IF(OR($V700&lt;2.7,$V700&gt;90),"Age OOR",BM700+1.6449*VLOOKUP(BM$14&amp;"-rse-"&amp;$J700,Equations!$G:$I,3,0)))</f>
        <v/>
      </c>
      <c r="BP700" s="10" t="str">
        <f t="shared" si="268"/>
        <v/>
      </c>
      <c r="BQ700" s="10" t="str">
        <f>IF($AE700="","",IF(OR($V700&lt;2.7,$V700&gt;90),"Age OOR",($AE700-BM700)/VLOOKUP(BM$14&amp;"-rse-"&amp;$J700,Equations!$G:$I,3,0)))</f>
        <v/>
      </c>
      <c r="BR700" s="10" t="str">
        <f>IF($AF700="","",IF(OR($V700&lt;2.7,$V700&gt;90),"Age OOR",VLOOKUP(BR$14&amp;"-int-"&amp;$K700,Equations!$G:$I,3,0)+VLOOKUP(BR$14&amp;"-sexo-"&amp;$K700,Equations!$G:$I,3,0)*$U700+VLOOKUP(BR$14&amp;"-edad-"&amp;$K700,Equations!$G:$I,3,0)*$V700+VLOOKUP(BR$14&amp;"-est-"&amp;$K700,Equations!$G:$I,3,0)*(1/$W700)+VLOOKUP(BR$14&amp;"-imc-"&amp;$K700,Equations!$G:$I,3,0)*(1/$Q700)))</f>
        <v/>
      </c>
      <c r="BS700" s="10" t="str">
        <f>IF($AF700="","",IF(OR($V700&lt;2.7,$V700&gt;90),"Age OOR",BR700-1.6449*VLOOKUP(BR$14&amp;"-rse-"&amp;$K700,Equations!$G:$I,3,0)))</f>
        <v/>
      </c>
      <c r="BT700" s="10" t="str">
        <f>IF($AF700="","",IF(OR($V700&lt;2.7,$V700&gt;90),"Age OOR",BR700+1.6449*VLOOKUP(BR$14&amp;"-rse-"&amp;$K700,Equations!$G:$I,3,0)))</f>
        <v/>
      </c>
      <c r="BU700" s="10" t="str">
        <f t="shared" si="269"/>
        <v/>
      </c>
      <c r="BV700" s="10" t="str">
        <f>IF($AF700="","",IF(OR($V700&lt;2.7,$V700&gt;90),"Age OOR",($AF700-BR700)/VLOOKUP(BR$14&amp;"-rse-"&amp;$K700,Equations!$G:$I,3,0)))</f>
        <v/>
      </c>
      <c r="BW700" s="10" t="str">
        <f>IF($AG700="","",IF(OR($V700&lt;2.7,$V700&gt;90),"Age OOR",VLOOKUP(BW$14&amp;"-int-"&amp;$L700,Equations!$G:$I,3,0)+VLOOKUP(BW$14&amp;"-sexo-"&amp;$L700,Equations!$G:$I,3,0)*$U700+VLOOKUP(BW$14&amp;"-edad-"&amp;$L700,Equations!$G:$I,3,0)*$V700+VLOOKUP(BW$14&amp;"-est-"&amp;$L700,Equations!$G:$I,3,0)*(1/$W700)+VLOOKUP(BW$14&amp;"-imc-"&amp;$L700,Equations!$G:$I,3,0)*(1/$Q700)))</f>
        <v/>
      </c>
      <c r="BX700" s="10" t="str">
        <f>IF($AG700="","",IF(OR($V700&lt;2.7,$V700&gt;90),"Age OOR",BW700-1.6449*VLOOKUP(BW$14&amp;"-rse-"&amp;$L700,Equations!$G:$I,3,0)))</f>
        <v/>
      </c>
      <c r="BY700" s="10" t="str">
        <f>IF($AG700="","",IF(OR($V700&lt;2.7,$V700&gt;90),"Age OOR",BW700+1.6449*VLOOKUP(BW$14&amp;"-rse-"&amp;$L700,Equations!$G:$I,3,0)))</f>
        <v/>
      </c>
      <c r="BZ700" s="10" t="str">
        <f t="shared" si="270"/>
        <v/>
      </c>
      <c r="CA700" s="10" t="str">
        <f>IF($AG700="","",IF(OR($V700&lt;2.7,$V700&gt;90),"Age OOR",($AG700-BW700)/VLOOKUP(BW$14&amp;"-rse-"&amp;$L700,Equations!$G:$I,3,0)))</f>
        <v/>
      </c>
      <c r="CB700" s="10" t="str">
        <f>IF($AH700="","",IF(OR($V700&lt;2.7,$V700&gt;90),"Age OOR",VLOOKUP(CB$14&amp;"-int-"&amp;$M700,Equations!$G:$I,3,0)+VLOOKUP(CB$14&amp;"-sexo-"&amp;$M700,Equations!$G:$I,3,0)*$U700+VLOOKUP(CB$14&amp;"-edad-"&amp;$M700,Equations!$G:$I,3,0)*$V700+VLOOKUP(CB$14&amp;"-est-"&amp;$M700,Equations!$G:$I,3,0)*(1/$W700)+VLOOKUP(CB$14&amp;"-imc-"&amp;$M700,Equations!$G:$I,3,0)*(1/$Q700)))</f>
        <v/>
      </c>
      <c r="CC700" s="10" t="str">
        <f>IF($AH700="","",IF(OR($V700&lt;2.7,$V700&gt;90),"Age OOR",CB700-1.6449*VLOOKUP(CB$14&amp;"-rse-"&amp;$M700,Equations!$G:$I,3,0)))</f>
        <v/>
      </c>
      <c r="CD700" s="10" t="str">
        <f>IF($AH700="","",IF(OR($V700&lt;2.7,$V700&gt;90),"Age OOR",CB700+1.6449*VLOOKUP(CB$14&amp;"-rse-"&amp;$M700,Equations!$G:$I,3,0)))</f>
        <v/>
      </c>
      <c r="CE700" s="10" t="str">
        <f t="shared" si="271"/>
        <v/>
      </c>
      <c r="CF700" s="10" t="str">
        <f>IF($AH700="","",IF(OR($V700&lt;2.7,$V700&gt;90),"Age OOR",($AH700-CB700)/VLOOKUP(CB$14&amp;"-rse-"&amp;$M700,Equations!$G:$I,3,0)))</f>
        <v/>
      </c>
      <c r="CG700" s="10" t="str">
        <f>IF($AI700="","",IF(OR($V700&lt;2.7,$V700&gt;90),"Age OOR",VLOOKUP(CG$14&amp;"-int-"&amp;$N700,Equations!$G:$I,3,0)+VLOOKUP(CG$14&amp;"-sexo-"&amp;$N700,Equations!$G:$I,3,0)*$U700+VLOOKUP(CG$14&amp;"-edad-"&amp;$N700,Equations!$G:$I,3,0)*$V700+VLOOKUP(CG$14&amp;"-est-"&amp;$N700,Equations!$G:$I,3,0)*(1/$W700)+VLOOKUP(CG$14&amp;"-imc-"&amp;$N700,Equations!$G:$I,3,0)*(1/$Q700)))</f>
        <v/>
      </c>
      <c r="CH700" s="10" t="str">
        <f>IF($AI700="","",IF(OR($V700&lt;2.7,$V700&gt;90),"Age OOR",CG700-1.6449*VLOOKUP(CG$14&amp;"-rse-"&amp;$N700,Equations!$G:$I,3,0)))</f>
        <v/>
      </c>
      <c r="CI700" s="10" t="str">
        <f>IF($AI700="","",IF(OR($V700&lt;2.7,$V700&gt;90),"Age OOR",CG700+1.6449*VLOOKUP(CG$14&amp;"-rse-"&amp;$N700,Equations!$G:$I,3,0)))</f>
        <v/>
      </c>
      <c r="CJ700" s="10" t="str">
        <f t="shared" si="272"/>
        <v/>
      </c>
      <c r="CK700" s="10" t="str">
        <f>IF($AI700="","",IF(OR($V700&lt;2.7,$V700&gt;90),"Age OOR",($AI700-CG700)/VLOOKUP(CG$14&amp;"-rse-"&amp;$N700,Equations!$G:$I,3,0)))</f>
        <v/>
      </c>
      <c r="CL700" s="10" t="str">
        <f>IF($AJ700="","",IF(OR($V700&lt;2.7,$V700&gt;90),"Age OOR",VLOOKUP(CL$14&amp;"-int-"&amp;$O700,Equations!$G:$I,3,0)+VLOOKUP(CL$14&amp;"-sexo-"&amp;$O700,Equations!$G:$I,3,0)*$U700+VLOOKUP(CL$14&amp;"-edad-"&amp;$O700,Equations!$G:$I,3,0)*$V700+VLOOKUP(CL$14&amp;"-est-"&amp;$O700,Equations!$G:$I,3,0)*(1/$W700)+VLOOKUP(CL$14&amp;"-imc-"&amp;$O700,Equations!$G:$I,3,0)*(1/$Q700)))</f>
        <v/>
      </c>
      <c r="CM700" s="10" t="str">
        <f>IF($AJ700="","",IF(OR($V700&lt;2.7,$V700&gt;90),"Age OOR",CL700-1.6449*VLOOKUP(CL$14&amp;"-rse-"&amp;$O700,Equations!$G:$I,3,0)))</f>
        <v/>
      </c>
      <c r="CN700" s="10" t="str">
        <f>IF($AJ700="","",IF(OR($V700&lt;2.7,$V700&gt;90),"Age OOR",CL700+1.6449*VLOOKUP(CL$14&amp;"-rse-"&amp;$O700,Equations!$G:$I,3,0)))</f>
        <v/>
      </c>
      <c r="CO700" s="10" t="str">
        <f t="shared" si="273"/>
        <v/>
      </c>
      <c r="CP700" s="10" t="str">
        <f>IF($AJ700="","",IF(OR($V700&lt;2.7,$V700&gt;90),"Age OOR",($AJ700-CL700)/VLOOKUP(CL$14&amp;"-rse-"&amp;$O700,Equations!$G:$I,3,0)))</f>
        <v/>
      </c>
      <c r="CQ700" s="10" t="str">
        <f>IF($AK700="","",IF(OR($V700&lt;2.7,$V700&gt;90),"Age OOR",EXP(VLOOKUP(CQ$14&amp;"-int-"&amp;$P700,Equations!$G:$I,3,0)+VLOOKUP(CQ$14&amp;"-sexo-"&amp;$P700,Equations!$G:$I,3,0)*$U700+VLOOKUP(CQ$14&amp;"-edad-"&amp;$P700,Equations!$G:$I,3,0)*$V700+VLOOKUP(CQ$14&amp;"-est-"&amp;$P700,Equations!$G:$I,3,0)*(1/$W700)+VLOOKUP(CQ$14&amp;"-imc-"&amp;$P700,Equations!$G:$I,3,0)*(1/$Q700))))</f>
        <v/>
      </c>
      <c r="CR700" s="10" t="str">
        <f>IF($AK700="","",IF(OR($V700&lt;2.7,$V700&gt;90),"Age OOR",EXP(LN(CQ700)-1.6449*VLOOKUP(CQ$14&amp;"-rse-"&amp;$P700,Equations!$G:$I,3,0))))</f>
        <v/>
      </c>
      <c r="CS700" s="10" t="str">
        <f>IF($AK700="","",IF(OR($V700&lt;2.7,$V700&gt;90),"Age OOR",EXP(LN(CQ700)+1.6449*VLOOKUP(CQ$14&amp;"-rse-"&amp;$P700,Equations!$G:$I,3,0))))</f>
        <v/>
      </c>
      <c r="CT700" s="10" t="str">
        <f t="shared" si="274"/>
        <v/>
      </c>
      <c r="CU700" s="10" t="str">
        <f>IF($AK700="","",IF(OR($V700&lt;2.7,$V700&gt;90),"Age OOR",(LN($AK700)-LN(CQ700))/VLOOKUP(CQ$14&amp;"-rse-"&amp;$P700,Equations!$G:$I,3,0)))</f>
        <v/>
      </c>
      <c r="CV700" s="47"/>
    </row>
    <row r="701" spans="5:123" x14ac:dyDescent="0.2">
      <c r="E701" s="23" t="str">
        <f t="shared" si="250"/>
        <v>Age out of range</v>
      </c>
      <c r="F701" s="23" t="str">
        <f t="shared" si="251"/>
        <v>Age out of range</v>
      </c>
      <c r="G701" s="23" t="str">
        <f t="shared" si="252"/>
        <v>Age out of range</v>
      </c>
      <c r="H701" s="23" t="str">
        <f t="shared" si="253"/>
        <v>Age out of range</v>
      </c>
      <c r="I701" s="23" t="str">
        <f t="shared" si="254"/>
        <v>Age out of range</v>
      </c>
      <c r="J701" s="23" t="str">
        <f t="shared" si="255"/>
        <v>Age out of range</v>
      </c>
      <c r="K701" s="23" t="str">
        <f t="shared" si="256"/>
        <v>Age out of range</v>
      </c>
      <c r="L701" s="23" t="str">
        <f t="shared" si="257"/>
        <v>Age out of range</v>
      </c>
      <c r="M701" s="23" t="str">
        <f t="shared" si="258"/>
        <v>Age out of range</v>
      </c>
      <c r="N701" s="23" t="str">
        <f t="shared" si="259"/>
        <v>Age out of range</v>
      </c>
      <c r="O701" s="23" t="str">
        <f t="shared" si="260"/>
        <v>Age out of range</v>
      </c>
      <c r="P701" s="23" t="str">
        <f t="shared" si="261"/>
        <v>Age out of range</v>
      </c>
      <c r="Q701" s="23" t="e">
        <f t="shared" si="262"/>
        <v>#DIV/0!</v>
      </c>
      <c r="R701" s="17"/>
      <c r="S701" s="23">
        <v>685</v>
      </c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7"/>
      <c r="AM701" s="47"/>
      <c r="AN701" s="10" t="str">
        <f>IF($Z701="","",IF(OR($V701&lt;2.7,$V701&gt;90),"Age OOR",VLOOKUP(AN$14&amp;"-int-"&amp;$E701,Equations!$G:$I,3,0)+VLOOKUP(AN$14&amp;"-sexo-"&amp;$E701,Equations!$G:$I,3,0)*$U701+VLOOKUP(AN$14&amp;"-edad-"&amp;$E701,Equations!$G:$I,3,0)*$V701+VLOOKUP(AN$14&amp;"-est-"&amp;$E701,Equations!$G:$I,3,0)*(1/$W701)+VLOOKUP(AN$14&amp;"-imc-"&amp;$E701,Equations!$G:$I,3,0)*(1/$Q701)))</f>
        <v/>
      </c>
      <c r="AO701" s="10" t="str">
        <f>IF($Z701="","",IF(OR($V701&lt;2.7,$V701&gt;90),"Age OOR",AN701-1.6449*VLOOKUP(AN$14&amp;"-rse-"&amp;$E701,Equations!$G:$I,3,0)))</f>
        <v/>
      </c>
      <c r="AP701" s="10" t="str">
        <f>IF($Z701="","",IF(OR($V701&lt;2.7,$V701&gt;90),"Age OOR",AN701+1.6449*VLOOKUP(AN$14&amp;"-rse-"&amp;$E701,Equations!$G:$I,3,0)))</f>
        <v/>
      </c>
      <c r="AQ701" s="10" t="str">
        <f t="shared" si="263"/>
        <v/>
      </c>
      <c r="AR701" s="10" t="str">
        <f>IF($Z701="","",IF(OR($V701&lt;2.7,$V701&gt;90),"Age OOR",($Z701-AN701)/VLOOKUP(AN$14&amp;"-rse-"&amp;$E701,Equations!$G:$I,3,0)))</f>
        <v/>
      </c>
      <c r="AS701" s="10" t="str">
        <f>IF($AA701="","",IF(OR($V701&lt;2.7,$V701&gt;90),"Age OOR",VLOOKUP(AS$14&amp;"-int-"&amp;$F701,Equations!$G:$I,3,0)+VLOOKUP(AS$14&amp;"-sexo-"&amp;$F701,Equations!$G:$I,3,0)*$U701+VLOOKUP(AS$14&amp;"-edad-"&amp;$F701,Equations!$G:$I,3,0)*$V701+VLOOKUP(AS$14&amp;"-est-"&amp;$F701,Equations!$G:$I,3,0)*(1/$W701)+VLOOKUP(AS$14&amp;"-imc-"&amp;$F701,Equations!$G:$I,3,0)*(1/$Q701)))</f>
        <v/>
      </c>
      <c r="AT701" s="10" t="str">
        <f>IF($AA701="","",IF(OR($V701&lt;2.7,$V701&gt;90),"Age OOR",AS701-1.6449*VLOOKUP(AS$14&amp;"-rse-"&amp;$F701,Equations!$G:$I,3,0)))</f>
        <v/>
      </c>
      <c r="AU701" s="10" t="str">
        <f>IF($AA701="","",IF(OR($V701&lt;2.7,$V701&gt;90),"Age OOR",AS701+1.6449*VLOOKUP(AS$14&amp;"-rse-"&amp;$F701,Equations!$G:$I,3,0)))</f>
        <v/>
      </c>
      <c r="AV701" s="10" t="str">
        <f t="shared" si="264"/>
        <v/>
      </c>
      <c r="AW701" s="10" t="str">
        <f>IF($AA701="","",IF(OR($V701&lt;2.7,$V701&gt;90),"Age OOR",($AA701-AS701)/VLOOKUP(AS$14&amp;"-rse-"&amp;$F701,Equations!$G:$I,3,0)))</f>
        <v/>
      </c>
      <c r="AX701" s="10" t="str">
        <f>IF($AB701="","",IF(OR($V701&lt;2.7,$V701&gt;90),"Age OOR",VLOOKUP(AX$14&amp;"-int-"&amp;$G701,Equations!$G:$I,3,0)+VLOOKUP(AX$14&amp;"-sexo-"&amp;$G701,Equations!$G:$I,3,0)*$U701+VLOOKUP(AX$14&amp;"-edad-"&amp;$G701,Equations!$G:$I,3,0)*$V701+VLOOKUP(AX$14&amp;"-est-"&amp;$G701,Equations!$G:$I,3,0)*(1/$W701)+VLOOKUP(AX$14&amp;"-imc-"&amp;$G701,Equations!$G:$I,3,0)*(1/$Q701)))</f>
        <v/>
      </c>
      <c r="AY701" s="10" t="str">
        <f>IF($AB701="","",IF(OR($V701&lt;2.7,$V701&gt;90),"Age OOR",AX701-1.6449*VLOOKUP(AX$14&amp;"-rse-"&amp;$G701,Equations!$G:$I,3,0)))</f>
        <v/>
      </c>
      <c r="AZ701" s="10" t="str">
        <f>IF($AB701="","",IF(OR($V701&lt;2.7,$V701&gt;90),"Age OOR",AX701+1.6449*VLOOKUP(AX$14&amp;"-rse-"&amp;$G701,Equations!$G:$I,3,0)))</f>
        <v/>
      </c>
      <c r="BA701" s="10" t="str">
        <f t="shared" si="265"/>
        <v/>
      </c>
      <c r="BB701" s="10" t="str">
        <f>IF($AB701="","",IF(OR($V701&lt;2.7,$V701&gt;90),"Age OOR",($AB701-AX701)/VLOOKUP(AX$14&amp;"-rse-"&amp;$G701,Equations!$G:$I,3,0)))</f>
        <v/>
      </c>
      <c r="BC701" s="10" t="str">
        <f>IF($AC701="","",IF(OR($V701&lt;2.7,$V701&gt;90),"Age OOR",VLOOKUP(BC$14&amp;"-int-"&amp;$H701,Equations!$G:$I,3,0)+VLOOKUP(BC$14&amp;"-sexo-"&amp;$H701,Equations!$G:$I,3,0)*$U701+VLOOKUP(BC$14&amp;"-edad-"&amp;$H701,Equations!$G:$I,3,0)*$V701+VLOOKUP(BC$14&amp;"-est-"&amp;$H701,Equations!$G:$I,3,0)*(1/$W701)+VLOOKUP(BC$14&amp;"-imc-"&amp;$H701,Equations!$G:$I,3,0)*(1/$Q701)))</f>
        <v/>
      </c>
      <c r="BD701" s="10" t="str">
        <f>IF($AC701="","",IF(OR($V701&lt;2.7,$V701&gt;90),"Age OOR",BC701-1.6449*VLOOKUP(BC$14&amp;"-rse-"&amp;$H701,Equations!$G:$I,3,0)))</f>
        <v/>
      </c>
      <c r="BE701" s="10" t="str">
        <f>IF($AC701="","",IF(OR($V701&lt;2.7,$V701&gt;90),"Age OOR",BC701+1.6449*VLOOKUP(BC$14&amp;"-rse-"&amp;$H701,Equations!$G:$I,3,0)))</f>
        <v/>
      </c>
      <c r="BF701" s="10" t="str">
        <f t="shared" si="266"/>
        <v/>
      </c>
      <c r="BG701" s="10" t="str">
        <f>IF($AC701="","",IF(OR($V701&lt;2.7,$V701&gt;90),"Age OOR",($AC701-BC701)/VLOOKUP(BC$14&amp;"-rse-"&amp;$H701,Equations!$G:$I,3,0)))</f>
        <v/>
      </c>
      <c r="BH701" s="10" t="str">
        <f>IF($AD701="","",IF(OR($V701&lt;2.7,$V701&gt;90),"Age OOR",VLOOKUP(BH$14&amp;"-int-"&amp;$I701,Equations!$G:$I,3,0)+VLOOKUP(BH$14&amp;"-sexo-"&amp;$I701,Equations!$G:$I,3,0)*$U701+VLOOKUP(BH$14&amp;"-edad-"&amp;$I701,Equations!$G:$I,3,0)*$V701+VLOOKUP(BH$14&amp;"-est-"&amp;$I701,Equations!$G:$I,3,0)*(1/$W701)+VLOOKUP(BH$14&amp;"-imc-"&amp;$I701,Equations!$G:$I,3,0)*(1/$Q701)))</f>
        <v/>
      </c>
      <c r="BI701" s="10" t="str">
        <f>IF($AD701="","",IF(OR($V701&lt;2.7,$V701&gt;90),"Age OOR",BH701-1.6449*VLOOKUP(BH$14&amp;"-rse-"&amp;$I701,Equations!$G:$I,3,0)))</f>
        <v/>
      </c>
      <c r="BJ701" s="10" t="str">
        <f>IF($AD701="","",IF(OR($V701&lt;2.7,$V701&gt;90),"Age OOR",BH701+1.6449*VLOOKUP(BH$14&amp;"-rse-"&amp;$I701,Equations!$G:$I,3,0)))</f>
        <v/>
      </c>
      <c r="BK701" s="10" t="str">
        <f t="shared" si="267"/>
        <v/>
      </c>
      <c r="BL701" s="10" t="str">
        <f>IF($AD701="","",IF(OR($V701&lt;2.7,$V701&gt;90),"Age OOR",($AD701-BH701)/VLOOKUP(BH$14&amp;"-rse-"&amp;$I701,Equations!$G:$I,3,0)))</f>
        <v/>
      </c>
      <c r="BM701" s="10" t="str">
        <f>IF($AE701="","",IF(OR($V701&lt;2.7,$V701&gt;90),"Age OOR",VLOOKUP(BM$14&amp;"-int-"&amp;$J701,Equations!$G:$I,3,0)+VLOOKUP(BM$14&amp;"-sexo-"&amp;$J701,Equations!$G:$I,3,0)*$U701+VLOOKUP(BM$14&amp;"-edad-"&amp;$J701,Equations!$G:$I,3,0)*$V701+VLOOKUP(BM$14&amp;"-est-"&amp;$J701,Equations!$G:$I,3,0)*(1/$W701)+VLOOKUP(BM$14&amp;"-imc-"&amp;$J701,Equations!$G:$I,3,0)*(1/$Q701)))</f>
        <v/>
      </c>
      <c r="BN701" s="10" t="str">
        <f>IF($AE701="","",IF(OR($V701&lt;2.7,$V701&gt;90),"Age OOR",BM701-1.6449*VLOOKUP(BM$14&amp;"-rse-"&amp;$J701,Equations!$G:$I,3,0)))</f>
        <v/>
      </c>
      <c r="BO701" s="10" t="str">
        <f>IF($AE701="","",IF(OR($V701&lt;2.7,$V701&gt;90),"Age OOR",BM701+1.6449*VLOOKUP(BM$14&amp;"-rse-"&amp;$J701,Equations!$G:$I,3,0)))</f>
        <v/>
      </c>
      <c r="BP701" s="10" t="str">
        <f t="shared" si="268"/>
        <v/>
      </c>
      <c r="BQ701" s="10" t="str">
        <f>IF($AE701="","",IF(OR($V701&lt;2.7,$V701&gt;90),"Age OOR",($AE701-BM701)/VLOOKUP(BM$14&amp;"-rse-"&amp;$J701,Equations!$G:$I,3,0)))</f>
        <v/>
      </c>
      <c r="BR701" s="10" t="str">
        <f>IF($AF701="","",IF(OR($V701&lt;2.7,$V701&gt;90),"Age OOR",VLOOKUP(BR$14&amp;"-int-"&amp;$K701,Equations!$G:$I,3,0)+VLOOKUP(BR$14&amp;"-sexo-"&amp;$K701,Equations!$G:$I,3,0)*$U701+VLOOKUP(BR$14&amp;"-edad-"&amp;$K701,Equations!$G:$I,3,0)*$V701+VLOOKUP(BR$14&amp;"-est-"&amp;$K701,Equations!$G:$I,3,0)*(1/$W701)+VLOOKUP(BR$14&amp;"-imc-"&amp;$K701,Equations!$G:$I,3,0)*(1/$Q701)))</f>
        <v/>
      </c>
      <c r="BS701" s="10" t="str">
        <f>IF($AF701="","",IF(OR($V701&lt;2.7,$V701&gt;90),"Age OOR",BR701-1.6449*VLOOKUP(BR$14&amp;"-rse-"&amp;$K701,Equations!$G:$I,3,0)))</f>
        <v/>
      </c>
      <c r="BT701" s="10" t="str">
        <f>IF($AF701="","",IF(OR($V701&lt;2.7,$V701&gt;90),"Age OOR",BR701+1.6449*VLOOKUP(BR$14&amp;"-rse-"&amp;$K701,Equations!$G:$I,3,0)))</f>
        <v/>
      </c>
      <c r="BU701" s="10" t="str">
        <f t="shared" si="269"/>
        <v/>
      </c>
      <c r="BV701" s="10" t="str">
        <f>IF($AF701="","",IF(OR($V701&lt;2.7,$V701&gt;90),"Age OOR",($AF701-BR701)/VLOOKUP(BR$14&amp;"-rse-"&amp;$K701,Equations!$G:$I,3,0)))</f>
        <v/>
      </c>
      <c r="BW701" s="10" t="str">
        <f>IF($AG701="","",IF(OR($V701&lt;2.7,$V701&gt;90),"Age OOR",VLOOKUP(BW$14&amp;"-int-"&amp;$L701,Equations!$G:$I,3,0)+VLOOKUP(BW$14&amp;"-sexo-"&amp;$L701,Equations!$G:$I,3,0)*$U701+VLOOKUP(BW$14&amp;"-edad-"&amp;$L701,Equations!$G:$I,3,0)*$V701+VLOOKUP(BW$14&amp;"-est-"&amp;$L701,Equations!$G:$I,3,0)*(1/$W701)+VLOOKUP(BW$14&amp;"-imc-"&amp;$L701,Equations!$G:$I,3,0)*(1/$Q701)))</f>
        <v/>
      </c>
      <c r="BX701" s="10" t="str">
        <f>IF($AG701="","",IF(OR($V701&lt;2.7,$V701&gt;90),"Age OOR",BW701-1.6449*VLOOKUP(BW$14&amp;"-rse-"&amp;$L701,Equations!$G:$I,3,0)))</f>
        <v/>
      </c>
      <c r="BY701" s="10" t="str">
        <f>IF($AG701="","",IF(OR($V701&lt;2.7,$V701&gt;90),"Age OOR",BW701+1.6449*VLOOKUP(BW$14&amp;"-rse-"&amp;$L701,Equations!$G:$I,3,0)))</f>
        <v/>
      </c>
      <c r="BZ701" s="10" t="str">
        <f t="shared" si="270"/>
        <v/>
      </c>
      <c r="CA701" s="10" t="str">
        <f>IF($AG701="","",IF(OR($V701&lt;2.7,$V701&gt;90),"Age OOR",($AG701-BW701)/VLOOKUP(BW$14&amp;"-rse-"&amp;$L701,Equations!$G:$I,3,0)))</f>
        <v/>
      </c>
      <c r="CB701" s="10" t="str">
        <f>IF($AH701="","",IF(OR($V701&lt;2.7,$V701&gt;90),"Age OOR",VLOOKUP(CB$14&amp;"-int-"&amp;$M701,Equations!$G:$I,3,0)+VLOOKUP(CB$14&amp;"-sexo-"&amp;$M701,Equations!$G:$I,3,0)*$U701+VLOOKUP(CB$14&amp;"-edad-"&amp;$M701,Equations!$G:$I,3,0)*$V701+VLOOKUP(CB$14&amp;"-est-"&amp;$M701,Equations!$G:$I,3,0)*(1/$W701)+VLOOKUP(CB$14&amp;"-imc-"&amp;$M701,Equations!$G:$I,3,0)*(1/$Q701)))</f>
        <v/>
      </c>
      <c r="CC701" s="10" t="str">
        <f>IF($AH701="","",IF(OR($V701&lt;2.7,$V701&gt;90),"Age OOR",CB701-1.6449*VLOOKUP(CB$14&amp;"-rse-"&amp;$M701,Equations!$G:$I,3,0)))</f>
        <v/>
      </c>
      <c r="CD701" s="10" t="str">
        <f>IF($AH701="","",IF(OR($V701&lt;2.7,$V701&gt;90),"Age OOR",CB701+1.6449*VLOOKUP(CB$14&amp;"-rse-"&amp;$M701,Equations!$G:$I,3,0)))</f>
        <v/>
      </c>
      <c r="CE701" s="10" t="str">
        <f t="shared" si="271"/>
        <v/>
      </c>
      <c r="CF701" s="10" t="str">
        <f>IF($AH701="","",IF(OR($V701&lt;2.7,$V701&gt;90),"Age OOR",($AH701-CB701)/VLOOKUP(CB$14&amp;"-rse-"&amp;$M701,Equations!$G:$I,3,0)))</f>
        <v/>
      </c>
      <c r="CG701" s="10" t="str">
        <f>IF($AI701="","",IF(OR($V701&lt;2.7,$V701&gt;90),"Age OOR",VLOOKUP(CG$14&amp;"-int-"&amp;$N701,Equations!$G:$I,3,0)+VLOOKUP(CG$14&amp;"-sexo-"&amp;$N701,Equations!$G:$I,3,0)*$U701+VLOOKUP(CG$14&amp;"-edad-"&amp;$N701,Equations!$G:$I,3,0)*$V701+VLOOKUP(CG$14&amp;"-est-"&amp;$N701,Equations!$G:$I,3,0)*(1/$W701)+VLOOKUP(CG$14&amp;"-imc-"&amp;$N701,Equations!$G:$I,3,0)*(1/$Q701)))</f>
        <v/>
      </c>
      <c r="CH701" s="10" t="str">
        <f>IF($AI701="","",IF(OR($V701&lt;2.7,$V701&gt;90),"Age OOR",CG701-1.6449*VLOOKUP(CG$14&amp;"-rse-"&amp;$N701,Equations!$G:$I,3,0)))</f>
        <v/>
      </c>
      <c r="CI701" s="10" t="str">
        <f>IF($AI701="","",IF(OR($V701&lt;2.7,$V701&gt;90),"Age OOR",CG701+1.6449*VLOOKUP(CG$14&amp;"-rse-"&amp;$N701,Equations!$G:$I,3,0)))</f>
        <v/>
      </c>
      <c r="CJ701" s="10" t="str">
        <f t="shared" si="272"/>
        <v/>
      </c>
      <c r="CK701" s="10" t="str">
        <f>IF($AI701="","",IF(OR($V701&lt;2.7,$V701&gt;90),"Age OOR",($AI701-CG701)/VLOOKUP(CG$14&amp;"-rse-"&amp;$N701,Equations!$G:$I,3,0)))</f>
        <v/>
      </c>
      <c r="CL701" s="10" t="str">
        <f>IF($AJ701="","",IF(OR($V701&lt;2.7,$V701&gt;90),"Age OOR",VLOOKUP(CL$14&amp;"-int-"&amp;$O701,Equations!$G:$I,3,0)+VLOOKUP(CL$14&amp;"-sexo-"&amp;$O701,Equations!$G:$I,3,0)*$U701+VLOOKUP(CL$14&amp;"-edad-"&amp;$O701,Equations!$G:$I,3,0)*$V701+VLOOKUP(CL$14&amp;"-est-"&amp;$O701,Equations!$G:$I,3,0)*(1/$W701)+VLOOKUP(CL$14&amp;"-imc-"&amp;$O701,Equations!$G:$I,3,0)*(1/$Q701)))</f>
        <v/>
      </c>
      <c r="CM701" s="10" t="str">
        <f>IF($AJ701="","",IF(OR($V701&lt;2.7,$V701&gt;90),"Age OOR",CL701-1.6449*VLOOKUP(CL$14&amp;"-rse-"&amp;$O701,Equations!$G:$I,3,0)))</f>
        <v/>
      </c>
      <c r="CN701" s="10" t="str">
        <f>IF($AJ701="","",IF(OR($V701&lt;2.7,$V701&gt;90),"Age OOR",CL701+1.6449*VLOOKUP(CL$14&amp;"-rse-"&amp;$O701,Equations!$G:$I,3,0)))</f>
        <v/>
      </c>
      <c r="CO701" s="10" t="str">
        <f t="shared" si="273"/>
        <v/>
      </c>
      <c r="CP701" s="10" t="str">
        <f>IF($AJ701="","",IF(OR($V701&lt;2.7,$V701&gt;90),"Age OOR",($AJ701-CL701)/VLOOKUP(CL$14&amp;"-rse-"&amp;$O701,Equations!$G:$I,3,0)))</f>
        <v/>
      </c>
      <c r="CQ701" s="10" t="str">
        <f>IF($AK701="","",IF(OR($V701&lt;2.7,$V701&gt;90),"Age OOR",EXP(VLOOKUP(CQ$14&amp;"-int-"&amp;$P701,Equations!$G:$I,3,0)+VLOOKUP(CQ$14&amp;"-sexo-"&amp;$P701,Equations!$G:$I,3,0)*$U701+VLOOKUP(CQ$14&amp;"-edad-"&amp;$P701,Equations!$G:$I,3,0)*$V701+VLOOKUP(CQ$14&amp;"-est-"&amp;$P701,Equations!$G:$I,3,0)*(1/$W701)+VLOOKUP(CQ$14&amp;"-imc-"&amp;$P701,Equations!$G:$I,3,0)*(1/$Q701))))</f>
        <v/>
      </c>
      <c r="CR701" s="10" t="str">
        <f>IF($AK701="","",IF(OR($V701&lt;2.7,$V701&gt;90),"Age OOR",EXP(LN(CQ701)-1.6449*VLOOKUP(CQ$14&amp;"-rse-"&amp;$P701,Equations!$G:$I,3,0))))</f>
        <v/>
      </c>
      <c r="CS701" s="10" t="str">
        <f>IF($AK701="","",IF(OR($V701&lt;2.7,$V701&gt;90),"Age OOR",EXP(LN(CQ701)+1.6449*VLOOKUP(CQ$14&amp;"-rse-"&amp;$P701,Equations!$G:$I,3,0))))</f>
        <v/>
      </c>
      <c r="CT701" s="10" t="str">
        <f t="shared" si="274"/>
        <v/>
      </c>
      <c r="CU701" s="10" t="str">
        <f>IF($AK701="","",IF(OR($V701&lt;2.7,$V701&gt;90),"Age OOR",(LN($AK701)-LN(CQ701))/VLOOKUP(CQ$14&amp;"-rse-"&amp;$P701,Equations!$G:$I,3,0)))</f>
        <v/>
      </c>
      <c r="CV701" s="47"/>
    </row>
    <row r="702" spans="5:123" x14ac:dyDescent="0.2">
      <c r="E702" s="23" t="str">
        <f t="shared" si="250"/>
        <v>Age out of range</v>
      </c>
      <c r="F702" s="23" t="str">
        <f t="shared" si="251"/>
        <v>Age out of range</v>
      </c>
      <c r="G702" s="23" t="str">
        <f t="shared" si="252"/>
        <v>Age out of range</v>
      </c>
      <c r="H702" s="23" t="str">
        <f t="shared" si="253"/>
        <v>Age out of range</v>
      </c>
      <c r="I702" s="23" t="str">
        <f t="shared" si="254"/>
        <v>Age out of range</v>
      </c>
      <c r="J702" s="23" t="str">
        <f t="shared" si="255"/>
        <v>Age out of range</v>
      </c>
      <c r="K702" s="23" t="str">
        <f t="shared" si="256"/>
        <v>Age out of range</v>
      </c>
      <c r="L702" s="23" t="str">
        <f t="shared" si="257"/>
        <v>Age out of range</v>
      </c>
      <c r="M702" s="23" t="str">
        <f t="shared" si="258"/>
        <v>Age out of range</v>
      </c>
      <c r="N702" s="23" t="str">
        <f t="shared" si="259"/>
        <v>Age out of range</v>
      </c>
      <c r="O702" s="23" t="str">
        <f t="shared" si="260"/>
        <v>Age out of range</v>
      </c>
      <c r="P702" s="23" t="str">
        <f t="shared" si="261"/>
        <v>Age out of range</v>
      </c>
      <c r="Q702" s="23" t="e">
        <f t="shared" si="262"/>
        <v>#DIV/0!</v>
      </c>
      <c r="R702" s="17"/>
      <c r="S702" s="23">
        <v>686</v>
      </c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7"/>
      <c r="AM702" s="47"/>
      <c r="AN702" s="10" t="str">
        <f>IF($Z702="","",IF(OR($V702&lt;2.7,$V702&gt;90),"Age OOR",VLOOKUP(AN$14&amp;"-int-"&amp;$E702,Equations!$G:$I,3,0)+VLOOKUP(AN$14&amp;"-sexo-"&amp;$E702,Equations!$G:$I,3,0)*$U702+VLOOKUP(AN$14&amp;"-edad-"&amp;$E702,Equations!$G:$I,3,0)*$V702+VLOOKUP(AN$14&amp;"-est-"&amp;$E702,Equations!$G:$I,3,0)*(1/$W702)+VLOOKUP(AN$14&amp;"-imc-"&amp;$E702,Equations!$G:$I,3,0)*(1/$Q702)))</f>
        <v/>
      </c>
      <c r="AO702" s="10" t="str">
        <f>IF($Z702="","",IF(OR($V702&lt;2.7,$V702&gt;90),"Age OOR",AN702-1.6449*VLOOKUP(AN$14&amp;"-rse-"&amp;$E702,Equations!$G:$I,3,0)))</f>
        <v/>
      </c>
      <c r="AP702" s="10" t="str">
        <f>IF($Z702="","",IF(OR($V702&lt;2.7,$V702&gt;90),"Age OOR",AN702+1.6449*VLOOKUP(AN$14&amp;"-rse-"&amp;$E702,Equations!$G:$I,3,0)))</f>
        <v/>
      </c>
      <c r="AQ702" s="10" t="str">
        <f t="shared" si="263"/>
        <v/>
      </c>
      <c r="AR702" s="10" t="str">
        <f>IF($Z702="","",IF(OR($V702&lt;2.7,$V702&gt;90),"Age OOR",($Z702-AN702)/VLOOKUP(AN$14&amp;"-rse-"&amp;$E702,Equations!$G:$I,3,0)))</f>
        <v/>
      </c>
      <c r="AS702" s="10" t="str">
        <f>IF($AA702="","",IF(OR($V702&lt;2.7,$V702&gt;90),"Age OOR",VLOOKUP(AS$14&amp;"-int-"&amp;$F702,Equations!$G:$I,3,0)+VLOOKUP(AS$14&amp;"-sexo-"&amp;$F702,Equations!$G:$I,3,0)*$U702+VLOOKUP(AS$14&amp;"-edad-"&amp;$F702,Equations!$G:$I,3,0)*$V702+VLOOKUP(AS$14&amp;"-est-"&amp;$F702,Equations!$G:$I,3,0)*(1/$W702)+VLOOKUP(AS$14&amp;"-imc-"&amp;$F702,Equations!$G:$I,3,0)*(1/$Q702)))</f>
        <v/>
      </c>
      <c r="AT702" s="10" t="str">
        <f>IF($AA702="","",IF(OR($V702&lt;2.7,$V702&gt;90),"Age OOR",AS702-1.6449*VLOOKUP(AS$14&amp;"-rse-"&amp;$F702,Equations!$G:$I,3,0)))</f>
        <v/>
      </c>
      <c r="AU702" s="10" t="str">
        <f>IF($AA702="","",IF(OR($V702&lt;2.7,$V702&gt;90),"Age OOR",AS702+1.6449*VLOOKUP(AS$14&amp;"-rse-"&amp;$F702,Equations!$G:$I,3,0)))</f>
        <v/>
      </c>
      <c r="AV702" s="10" t="str">
        <f t="shared" si="264"/>
        <v/>
      </c>
      <c r="AW702" s="10" t="str">
        <f>IF($AA702="","",IF(OR($V702&lt;2.7,$V702&gt;90),"Age OOR",($AA702-AS702)/VLOOKUP(AS$14&amp;"-rse-"&amp;$F702,Equations!$G:$I,3,0)))</f>
        <v/>
      </c>
      <c r="AX702" s="10" t="str">
        <f>IF($AB702="","",IF(OR($V702&lt;2.7,$V702&gt;90),"Age OOR",VLOOKUP(AX$14&amp;"-int-"&amp;$G702,Equations!$G:$I,3,0)+VLOOKUP(AX$14&amp;"-sexo-"&amp;$G702,Equations!$G:$I,3,0)*$U702+VLOOKUP(AX$14&amp;"-edad-"&amp;$G702,Equations!$G:$I,3,0)*$V702+VLOOKUP(AX$14&amp;"-est-"&amp;$G702,Equations!$G:$I,3,0)*(1/$W702)+VLOOKUP(AX$14&amp;"-imc-"&amp;$G702,Equations!$G:$I,3,0)*(1/$Q702)))</f>
        <v/>
      </c>
      <c r="AY702" s="10" t="str">
        <f>IF($AB702="","",IF(OR($V702&lt;2.7,$V702&gt;90),"Age OOR",AX702-1.6449*VLOOKUP(AX$14&amp;"-rse-"&amp;$G702,Equations!$G:$I,3,0)))</f>
        <v/>
      </c>
      <c r="AZ702" s="10" t="str">
        <f>IF($AB702="","",IF(OR($V702&lt;2.7,$V702&gt;90),"Age OOR",AX702+1.6449*VLOOKUP(AX$14&amp;"-rse-"&amp;$G702,Equations!$G:$I,3,0)))</f>
        <v/>
      </c>
      <c r="BA702" s="10" t="str">
        <f t="shared" si="265"/>
        <v/>
      </c>
      <c r="BB702" s="10" t="str">
        <f>IF($AB702="","",IF(OR($V702&lt;2.7,$V702&gt;90),"Age OOR",($AB702-AX702)/VLOOKUP(AX$14&amp;"-rse-"&amp;$G702,Equations!$G:$I,3,0)))</f>
        <v/>
      </c>
      <c r="BC702" s="10" t="str">
        <f>IF($AC702="","",IF(OR($V702&lt;2.7,$V702&gt;90),"Age OOR",VLOOKUP(BC$14&amp;"-int-"&amp;$H702,Equations!$G:$I,3,0)+VLOOKUP(BC$14&amp;"-sexo-"&amp;$H702,Equations!$G:$I,3,0)*$U702+VLOOKUP(BC$14&amp;"-edad-"&amp;$H702,Equations!$G:$I,3,0)*$V702+VLOOKUP(BC$14&amp;"-est-"&amp;$H702,Equations!$G:$I,3,0)*(1/$W702)+VLOOKUP(BC$14&amp;"-imc-"&amp;$H702,Equations!$G:$I,3,0)*(1/$Q702)))</f>
        <v/>
      </c>
      <c r="BD702" s="10" t="str">
        <f>IF($AC702="","",IF(OR($V702&lt;2.7,$V702&gt;90),"Age OOR",BC702-1.6449*VLOOKUP(BC$14&amp;"-rse-"&amp;$H702,Equations!$G:$I,3,0)))</f>
        <v/>
      </c>
      <c r="BE702" s="10" t="str">
        <f>IF($AC702="","",IF(OR($V702&lt;2.7,$V702&gt;90),"Age OOR",BC702+1.6449*VLOOKUP(BC$14&amp;"-rse-"&amp;$H702,Equations!$G:$I,3,0)))</f>
        <v/>
      </c>
      <c r="BF702" s="10" t="str">
        <f t="shared" si="266"/>
        <v/>
      </c>
      <c r="BG702" s="10" t="str">
        <f>IF($AC702="","",IF(OR($V702&lt;2.7,$V702&gt;90),"Age OOR",($AC702-BC702)/VLOOKUP(BC$14&amp;"-rse-"&amp;$H702,Equations!$G:$I,3,0)))</f>
        <v/>
      </c>
      <c r="BH702" s="10" t="str">
        <f>IF($AD702="","",IF(OR($V702&lt;2.7,$V702&gt;90),"Age OOR",VLOOKUP(BH$14&amp;"-int-"&amp;$I702,Equations!$G:$I,3,0)+VLOOKUP(BH$14&amp;"-sexo-"&amp;$I702,Equations!$G:$I,3,0)*$U702+VLOOKUP(BH$14&amp;"-edad-"&amp;$I702,Equations!$G:$I,3,0)*$V702+VLOOKUP(BH$14&amp;"-est-"&amp;$I702,Equations!$G:$I,3,0)*(1/$W702)+VLOOKUP(BH$14&amp;"-imc-"&amp;$I702,Equations!$G:$I,3,0)*(1/$Q702)))</f>
        <v/>
      </c>
      <c r="BI702" s="10" t="str">
        <f>IF($AD702="","",IF(OR($V702&lt;2.7,$V702&gt;90),"Age OOR",BH702-1.6449*VLOOKUP(BH$14&amp;"-rse-"&amp;$I702,Equations!$G:$I,3,0)))</f>
        <v/>
      </c>
      <c r="BJ702" s="10" t="str">
        <f>IF($AD702="","",IF(OR($V702&lt;2.7,$V702&gt;90),"Age OOR",BH702+1.6449*VLOOKUP(BH$14&amp;"-rse-"&amp;$I702,Equations!$G:$I,3,0)))</f>
        <v/>
      </c>
      <c r="BK702" s="10" t="str">
        <f t="shared" si="267"/>
        <v/>
      </c>
      <c r="BL702" s="10" t="str">
        <f>IF($AD702="","",IF(OR($V702&lt;2.7,$V702&gt;90),"Age OOR",($AD702-BH702)/VLOOKUP(BH$14&amp;"-rse-"&amp;$I702,Equations!$G:$I,3,0)))</f>
        <v/>
      </c>
      <c r="BM702" s="10" t="str">
        <f>IF($AE702="","",IF(OR($V702&lt;2.7,$V702&gt;90),"Age OOR",VLOOKUP(BM$14&amp;"-int-"&amp;$J702,Equations!$G:$I,3,0)+VLOOKUP(BM$14&amp;"-sexo-"&amp;$J702,Equations!$G:$I,3,0)*$U702+VLOOKUP(BM$14&amp;"-edad-"&amp;$J702,Equations!$G:$I,3,0)*$V702+VLOOKUP(BM$14&amp;"-est-"&amp;$J702,Equations!$G:$I,3,0)*(1/$W702)+VLOOKUP(BM$14&amp;"-imc-"&amp;$J702,Equations!$G:$I,3,0)*(1/$Q702)))</f>
        <v/>
      </c>
      <c r="BN702" s="10" t="str">
        <f>IF($AE702="","",IF(OR($V702&lt;2.7,$V702&gt;90),"Age OOR",BM702-1.6449*VLOOKUP(BM$14&amp;"-rse-"&amp;$J702,Equations!$G:$I,3,0)))</f>
        <v/>
      </c>
      <c r="BO702" s="10" t="str">
        <f>IF($AE702="","",IF(OR($V702&lt;2.7,$V702&gt;90),"Age OOR",BM702+1.6449*VLOOKUP(BM$14&amp;"-rse-"&amp;$J702,Equations!$G:$I,3,0)))</f>
        <v/>
      </c>
      <c r="BP702" s="10" t="str">
        <f t="shared" si="268"/>
        <v/>
      </c>
      <c r="BQ702" s="10" t="str">
        <f>IF($AE702="","",IF(OR($V702&lt;2.7,$V702&gt;90),"Age OOR",($AE702-BM702)/VLOOKUP(BM$14&amp;"-rse-"&amp;$J702,Equations!$G:$I,3,0)))</f>
        <v/>
      </c>
      <c r="BR702" s="10" t="str">
        <f>IF($AF702="","",IF(OR($V702&lt;2.7,$V702&gt;90),"Age OOR",VLOOKUP(BR$14&amp;"-int-"&amp;$K702,Equations!$G:$I,3,0)+VLOOKUP(BR$14&amp;"-sexo-"&amp;$K702,Equations!$G:$I,3,0)*$U702+VLOOKUP(BR$14&amp;"-edad-"&amp;$K702,Equations!$G:$I,3,0)*$V702+VLOOKUP(BR$14&amp;"-est-"&amp;$K702,Equations!$G:$I,3,0)*(1/$W702)+VLOOKUP(BR$14&amp;"-imc-"&amp;$K702,Equations!$G:$I,3,0)*(1/$Q702)))</f>
        <v/>
      </c>
      <c r="BS702" s="10" t="str">
        <f>IF($AF702="","",IF(OR($V702&lt;2.7,$V702&gt;90),"Age OOR",BR702-1.6449*VLOOKUP(BR$14&amp;"-rse-"&amp;$K702,Equations!$G:$I,3,0)))</f>
        <v/>
      </c>
      <c r="BT702" s="10" t="str">
        <f>IF($AF702="","",IF(OR($V702&lt;2.7,$V702&gt;90),"Age OOR",BR702+1.6449*VLOOKUP(BR$14&amp;"-rse-"&amp;$K702,Equations!$G:$I,3,0)))</f>
        <v/>
      </c>
      <c r="BU702" s="10" t="str">
        <f t="shared" si="269"/>
        <v/>
      </c>
      <c r="BV702" s="10" t="str">
        <f>IF($AF702="","",IF(OR($V702&lt;2.7,$V702&gt;90),"Age OOR",($AF702-BR702)/VLOOKUP(BR$14&amp;"-rse-"&amp;$K702,Equations!$G:$I,3,0)))</f>
        <v/>
      </c>
      <c r="BW702" s="10" t="str">
        <f>IF($AG702="","",IF(OR($V702&lt;2.7,$V702&gt;90),"Age OOR",VLOOKUP(BW$14&amp;"-int-"&amp;$L702,Equations!$G:$I,3,0)+VLOOKUP(BW$14&amp;"-sexo-"&amp;$L702,Equations!$G:$I,3,0)*$U702+VLOOKUP(BW$14&amp;"-edad-"&amp;$L702,Equations!$G:$I,3,0)*$V702+VLOOKUP(BW$14&amp;"-est-"&amp;$L702,Equations!$G:$I,3,0)*(1/$W702)+VLOOKUP(BW$14&amp;"-imc-"&amp;$L702,Equations!$G:$I,3,0)*(1/$Q702)))</f>
        <v/>
      </c>
      <c r="BX702" s="10" t="str">
        <f>IF($AG702="","",IF(OR($V702&lt;2.7,$V702&gt;90),"Age OOR",BW702-1.6449*VLOOKUP(BW$14&amp;"-rse-"&amp;$L702,Equations!$G:$I,3,0)))</f>
        <v/>
      </c>
      <c r="BY702" s="10" t="str">
        <f>IF($AG702="","",IF(OR($V702&lt;2.7,$V702&gt;90),"Age OOR",BW702+1.6449*VLOOKUP(BW$14&amp;"-rse-"&amp;$L702,Equations!$G:$I,3,0)))</f>
        <v/>
      </c>
      <c r="BZ702" s="10" t="str">
        <f t="shared" si="270"/>
        <v/>
      </c>
      <c r="CA702" s="10" t="str">
        <f>IF($AG702="","",IF(OR($V702&lt;2.7,$V702&gt;90),"Age OOR",($AG702-BW702)/VLOOKUP(BW$14&amp;"-rse-"&amp;$L702,Equations!$G:$I,3,0)))</f>
        <v/>
      </c>
      <c r="CB702" s="10" t="str">
        <f>IF($AH702="","",IF(OR($V702&lt;2.7,$V702&gt;90),"Age OOR",VLOOKUP(CB$14&amp;"-int-"&amp;$M702,Equations!$G:$I,3,0)+VLOOKUP(CB$14&amp;"-sexo-"&amp;$M702,Equations!$G:$I,3,0)*$U702+VLOOKUP(CB$14&amp;"-edad-"&amp;$M702,Equations!$G:$I,3,0)*$V702+VLOOKUP(CB$14&amp;"-est-"&amp;$M702,Equations!$G:$I,3,0)*(1/$W702)+VLOOKUP(CB$14&amp;"-imc-"&amp;$M702,Equations!$G:$I,3,0)*(1/$Q702)))</f>
        <v/>
      </c>
      <c r="CC702" s="10" t="str">
        <f>IF($AH702="","",IF(OR($V702&lt;2.7,$V702&gt;90),"Age OOR",CB702-1.6449*VLOOKUP(CB$14&amp;"-rse-"&amp;$M702,Equations!$G:$I,3,0)))</f>
        <v/>
      </c>
      <c r="CD702" s="10" t="str">
        <f>IF($AH702="","",IF(OR($V702&lt;2.7,$V702&gt;90),"Age OOR",CB702+1.6449*VLOOKUP(CB$14&amp;"-rse-"&amp;$M702,Equations!$G:$I,3,0)))</f>
        <v/>
      </c>
      <c r="CE702" s="10" t="str">
        <f t="shared" si="271"/>
        <v/>
      </c>
      <c r="CF702" s="10" t="str">
        <f>IF($AH702="","",IF(OR($V702&lt;2.7,$V702&gt;90),"Age OOR",($AH702-CB702)/VLOOKUP(CB$14&amp;"-rse-"&amp;$M702,Equations!$G:$I,3,0)))</f>
        <v/>
      </c>
      <c r="CG702" s="10" t="str">
        <f>IF($AI702="","",IF(OR($V702&lt;2.7,$V702&gt;90),"Age OOR",VLOOKUP(CG$14&amp;"-int-"&amp;$N702,Equations!$G:$I,3,0)+VLOOKUP(CG$14&amp;"-sexo-"&amp;$N702,Equations!$G:$I,3,0)*$U702+VLOOKUP(CG$14&amp;"-edad-"&amp;$N702,Equations!$G:$I,3,0)*$V702+VLOOKUP(CG$14&amp;"-est-"&amp;$N702,Equations!$G:$I,3,0)*(1/$W702)+VLOOKUP(CG$14&amp;"-imc-"&amp;$N702,Equations!$G:$I,3,0)*(1/$Q702)))</f>
        <v/>
      </c>
      <c r="CH702" s="10" t="str">
        <f>IF($AI702="","",IF(OR($V702&lt;2.7,$V702&gt;90),"Age OOR",CG702-1.6449*VLOOKUP(CG$14&amp;"-rse-"&amp;$N702,Equations!$G:$I,3,0)))</f>
        <v/>
      </c>
      <c r="CI702" s="10" t="str">
        <f>IF($AI702="","",IF(OR($V702&lt;2.7,$V702&gt;90),"Age OOR",CG702+1.6449*VLOOKUP(CG$14&amp;"-rse-"&amp;$N702,Equations!$G:$I,3,0)))</f>
        <v/>
      </c>
      <c r="CJ702" s="10" t="str">
        <f t="shared" si="272"/>
        <v/>
      </c>
      <c r="CK702" s="10" t="str">
        <f>IF($AI702="","",IF(OR($V702&lt;2.7,$V702&gt;90),"Age OOR",($AI702-CG702)/VLOOKUP(CG$14&amp;"-rse-"&amp;$N702,Equations!$G:$I,3,0)))</f>
        <v/>
      </c>
      <c r="CL702" s="10" t="str">
        <f>IF($AJ702="","",IF(OR($V702&lt;2.7,$V702&gt;90),"Age OOR",VLOOKUP(CL$14&amp;"-int-"&amp;$O702,Equations!$G:$I,3,0)+VLOOKUP(CL$14&amp;"-sexo-"&amp;$O702,Equations!$G:$I,3,0)*$U702+VLOOKUP(CL$14&amp;"-edad-"&amp;$O702,Equations!$G:$I,3,0)*$V702+VLOOKUP(CL$14&amp;"-est-"&amp;$O702,Equations!$G:$I,3,0)*(1/$W702)+VLOOKUP(CL$14&amp;"-imc-"&amp;$O702,Equations!$G:$I,3,0)*(1/$Q702)))</f>
        <v/>
      </c>
      <c r="CM702" s="10" t="str">
        <f>IF($AJ702="","",IF(OR($V702&lt;2.7,$V702&gt;90),"Age OOR",CL702-1.6449*VLOOKUP(CL$14&amp;"-rse-"&amp;$O702,Equations!$G:$I,3,0)))</f>
        <v/>
      </c>
      <c r="CN702" s="10" t="str">
        <f>IF($AJ702="","",IF(OR($V702&lt;2.7,$V702&gt;90),"Age OOR",CL702+1.6449*VLOOKUP(CL$14&amp;"-rse-"&amp;$O702,Equations!$G:$I,3,0)))</f>
        <v/>
      </c>
      <c r="CO702" s="10" t="str">
        <f t="shared" si="273"/>
        <v/>
      </c>
      <c r="CP702" s="10" t="str">
        <f>IF($AJ702="","",IF(OR($V702&lt;2.7,$V702&gt;90),"Age OOR",($AJ702-CL702)/VLOOKUP(CL$14&amp;"-rse-"&amp;$O702,Equations!$G:$I,3,0)))</f>
        <v/>
      </c>
      <c r="CQ702" s="10" t="str">
        <f>IF($AK702="","",IF(OR($V702&lt;2.7,$V702&gt;90),"Age OOR",EXP(VLOOKUP(CQ$14&amp;"-int-"&amp;$P702,Equations!$G:$I,3,0)+VLOOKUP(CQ$14&amp;"-sexo-"&amp;$P702,Equations!$G:$I,3,0)*$U702+VLOOKUP(CQ$14&amp;"-edad-"&amp;$P702,Equations!$G:$I,3,0)*$V702+VLOOKUP(CQ$14&amp;"-est-"&amp;$P702,Equations!$G:$I,3,0)*(1/$W702)+VLOOKUP(CQ$14&amp;"-imc-"&amp;$P702,Equations!$G:$I,3,0)*(1/$Q702))))</f>
        <v/>
      </c>
      <c r="CR702" s="10" t="str">
        <f>IF($AK702="","",IF(OR($V702&lt;2.7,$V702&gt;90),"Age OOR",EXP(LN(CQ702)-1.6449*VLOOKUP(CQ$14&amp;"-rse-"&amp;$P702,Equations!$G:$I,3,0))))</f>
        <v/>
      </c>
      <c r="CS702" s="10" t="str">
        <f>IF($AK702="","",IF(OR($V702&lt;2.7,$V702&gt;90),"Age OOR",EXP(LN(CQ702)+1.6449*VLOOKUP(CQ$14&amp;"-rse-"&amp;$P702,Equations!$G:$I,3,0))))</f>
        <v/>
      </c>
      <c r="CT702" s="10" t="str">
        <f t="shared" si="274"/>
        <v/>
      </c>
      <c r="CU702" s="10" t="str">
        <f>IF($AK702="","",IF(OR($V702&lt;2.7,$V702&gt;90),"Age OOR",(LN($AK702)-LN(CQ702))/VLOOKUP(CQ$14&amp;"-rse-"&amp;$P702,Equations!$G:$I,3,0)))</f>
        <v/>
      </c>
      <c r="CV702" s="47"/>
    </row>
    <row r="703" spans="5:123" x14ac:dyDescent="0.2">
      <c r="E703" s="23" t="str">
        <f t="shared" si="250"/>
        <v>Age out of range</v>
      </c>
      <c r="F703" s="23" t="str">
        <f t="shared" si="251"/>
        <v>Age out of range</v>
      </c>
      <c r="G703" s="23" t="str">
        <f t="shared" si="252"/>
        <v>Age out of range</v>
      </c>
      <c r="H703" s="23" t="str">
        <f t="shared" si="253"/>
        <v>Age out of range</v>
      </c>
      <c r="I703" s="23" t="str">
        <f t="shared" si="254"/>
        <v>Age out of range</v>
      </c>
      <c r="J703" s="23" t="str">
        <f t="shared" si="255"/>
        <v>Age out of range</v>
      </c>
      <c r="K703" s="23" t="str">
        <f t="shared" si="256"/>
        <v>Age out of range</v>
      </c>
      <c r="L703" s="23" t="str">
        <f t="shared" si="257"/>
        <v>Age out of range</v>
      </c>
      <c r="M703" s="23" t="str">
        <f t="shared" si="258"/>
        <v>Age out of range</v>
      </c>
      <c r="N703" s="23" t="str">
        <f t="shared" si="259"/>
        <v>Age out of range</v>
      </c>
      <c r="O703" s="23" t="str">
        <f t="shared" si="260"/>
        <v>Age out of range</v>
      </c>
      <c r="P703" s="23" t="str">
        <f t="shared" si="261"/>
        <v>Age out of range</v>
      </c>
      <c r="Q703" s="23" t="e">
        <f t="shared" si="262"/>
        <v>#DIV/0!</v>
      </c>
      <c r="R703" s="17"/>
      <c r="S703" s="23">
        <v>687</v>
      </c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7"/>
      <c r="AM703" s="47"/>
      <c r="AN703" s="10" t="str">
        <f>IF($Z703="","",IF(OR($V703&lt;2.7,$V703&gt;90),"Age OOR",VLOOKUP(AN$14&amp;"-int-"&amp;$E703,Equations!$G:$I,3,0)+VLOOKUP(AN$14&amp;"-sexo-"&amp;$E703,Equations!$G:$I,3,0)*$U703+VLOOKUP(AN$14&amp;"-edad-"&amp;$E703,Equations!$G:$I,3,0)*$V703+VLOOKUP(AN$14&amp;"-est-"&amp;$E703,Equations!$G:$I,3,0)*(1/$W703)+VLOOKUP(AN$14&amp;"-imc-"&amp;$E703,Equations!$G:$I,3,0)*(1/$Q703)))</f>
        <v/>
      </c>
      <c r="AO703" s="10" t="str">
        <f>IF($Z703="","",IF(OR($V703&lt;2.7,$V703&gt;90),"Age OOR",AN703-1.6449*VLOOKUP(AN$14&amp;"-rse-"&amp;$E703,Equations!$G:$I,3,0)))</f>
        <v/>
      </c>
      <c r="AP703" s="10" t="str">
        <f>IF($Z703="","",IF(OR($V703&lt;2.7,$V703&gt;90),"Age OOR",AN703+1.6449*VLOOKUP(AN$14&amp;"-rse-"&amp;$E703,Equations!$G:$I,3,0)))</f>
        <v/>
      </c>
      <c r="AQ703" s="10" t="str">
        <f t="shared" si="263"/>
        <v/>
      </c>
      <c r="AR703" s="10" t="str">
        <f>IF($Z703="","",IF(OR($V703&lt;2.7,$V703&gt;90),"Age OOR",($Z703-AN703)/VLOOKUP(AN$14&amp;"-rse-"&amp;$E703,Equations!$G:$I,3,0)))</f>
        <v/>
      </c>
      <c r="AS703" s="10" t="str">
        <f>IF($AA703="","",IF(OR($V703&lt;2.7,$V703&gt;90),"Age OOR",VLOOKUP(AS$14&amp;"-int-"&amp;$F703,Equations!$G:$I,3,0)+VLOOKUP(AS$14&amp;"-sexo-"&amp;$F703,Equations!$G:$I,3,0)*$U703+VLOOKUP(AS$14&amp;"-edad-"&amp;$F703,Equations!$G:$I,3,0)*$V703+VLOOKUP(AS$14&amp;"-est-"&amp;$F703,Equations!$G:$I,3,0)*(1/$W703)+VLOOKUP(AS$14&amp;"-imc-"&amp;$F703,Equations!$G:$I,3,0)*(1/$Q703)))</f>
        <v/>
      </c>
      <c r="AT703" s="10" t="str">
        <f>IF($AA703="","",IF(OR($V703&lt;2.7,$V703&gt;90),"Age OOR",AS703-1.6449*VLOOKUP(AS$14&amp;"-rse-"&amp;$F703,Equations!$G:$I,3,0)))</f>
        <v/>
      </c>
      <c r="AU703" s="10" t="str">
        <f>IF($AA703="","",IF(OR($V703&lt;2.7,$V703&gt;90),"Age OOR",AS703+1.6449*VLOOKUP(AS$14&amp;"-rse-"&amp;$F703,Equations!$G:$I,3,0)))</f>
        <v/>
      </c>
      <c r="AV703" s="10" t="str">
        <f t="shared" si="264"/>
        <v/>
      </c>
      <c r="AW703" s="10" t="str">
        <f>IF($AA703="","",IF(OR($V703&lt;2.7,$V703&gt;90),"Age OOR",($AA703-AS703)/VLOOKUP(AS$14&amp;"-rse-"&amp;$F703,Equations!$G:$I,3,0)))</f>
        <v/>
      </c>
      <c r="AX703" s="10" t="str">
        <f>IF($AB703="","",IF(OR($V703&lt;2.7,$V703&gt;90),"Age OOR",VLOOKUP(AX$14&amp;"-int-"&amp;$G703,Equations!$G:$I,3,0)+VLOOKUP(AX$14&amp;"-sexo-"&amp;$G703,Equations!$G:$I,3,0)*$U703+VLOOKUP(AX$14&amp;"-edad-"&amp;$G703,Equations!$G:$I,3,0)*$V703+VLOOKUP(AX$14&amp;"-est-"&amp;$G703,Equations!$G:$I,3,0)*(1/$W703)+VLOOKUP(AX$14&amp;"-imc-"&amp;$G703,Equations!$G:$I,3,0)*(1/$Q703)))</f>
        <v/>
      </c>
      <c r="AY703" s="10" t="str">
        <f>IF($AB703="","",IF(OR($V703&lt;2.7,$V703&gt;90),"Age OOR",AX703-1.6449*VLOOKUP(AX$14&amp;"-rse-"&amp;$G703,Equations!$G:$I,3,0)))</f>
        <v/>
      </c>
      <c r="AZ703" s="10" t="str">
        <f>IF($AB703="","",IF(OR($V703&lt;2.7,$V703&gt;90),"Age OOR",AX703+1.6449*VLOOKUP(AX$14&amp;"-rse-"&amp;$G703,Equations!$G:$I,3,0)))</f>
        <v/>
      </c>
      <c r="BA703" s="10" t="str">
        <f t="shared" si="265"/>
        <v/>
      </c>
      <c r="BB703" s="10" t="str">
        <f>IF($AB703="","",IF(OR($V703&lt;2.7,$V703&gt;90),"Age OOR",($AB703-AX703)/VLOOKUP(AX$14&amp;"-rse-"&amp;$G703,Equations!$G:$I,3,0)))</f>
        <v/>
      </c>
      <c r="BC703" s="10" t="str">
        <f>IF($AC703="","",IF(OR($V703&lt;2.7,$V703&gt;90),"Age OOR",VLOOKUP(BC$14&amp;"-int-"&amp;$H703,Equations!$G:$I,3,0)+VLOOKUP(BC$14&amp;"-sexo-"&amp;$H703,Equations!$G:$I,3,0)*$U703+VLOOKUP(BC$14&amp;"-edad-"&amp;$H703,Equations!$G:$I,3,0)*$V703+VLOOKUP(BC$14&amp;"-est-"&amp;$H703,Equations!$G:$I,3,0)*(1/$W703)+VLOOKUP(BC$14&amp;"-imc-"&amp;$H703,Equations!$G:$I,3,0)*(1/$Q703)))</f>
        <v/>
      </c>
      <c r="BD703" s="10" t="str">
        <f>IF($AC703="","",IF(OR($V703&lt;2.7,$V703&gt;90),"Age OOR",BC703-1.6449*VLOOKUP(BC$14&amp;"-rse-"&amp;$H703,Equations!$G:$I,3,0)))</f>
        <v/>
      </c>
      <c r="BE703" s="10" t="str">
        <f>IF($AC703="","",IF(OR($V703&lt;2.7,$V703&gt;90),"Age OOR",BC703+1.6449*VLOOKUP(BC$14&amp;"-rse-"&amp;$H703,Equations!$G:$I,3,0)))</f>
        <v/>
      </c>
      <c r="BF703" s="10" t="str">
        <f t="shared" si="266"/>
        <v/>
      </c>
      <c r="BG703" s="10" t="str">
        <f>IF($AC703="","",IF(OR($V703&lt;2.7,$V703&gt;90),"Age OOR",($AC703-BC703)/VLOOKUP(BC$14&amp;"-rse-"&amp;$H703,Equations!$G:$I,3,0)))</f>
        <v/>
      </c>
      <c r="BH703" s="10" t="str">
        <f>IF($AD703="","",IF(OR($V703&lt;2.7,$V703&gt;90),"Age OOR",VLOOKUP(BH$14&amp;"-int-"&amp;$I703,Equations!$G:$I,3,0)+VLOOKUP(BH$14&amp;"-sexo-"&amp;$I703,Equations!$G:$I,3,0)*$U703+VLOOKUP(BH$14&amp;"-edad-"&amp;$I703,Equations!$G:$I,3,0)*$V703+VLOOKUP(BH$14&amp;"-est-"&amp;$I703,Equations!$G:$I,3,0)*(1/$W703)+VLOOKUP(BH$14&amp;"-imc-"&amp;$I703,Equations!$G:$I,3,0)*(1/$Q703)))</f>
        <v/>
      </c>
      <c r="BI703" s="10" t="str">
        <f>IF($AD703="","",IF(OR($V703&lt;2.7,$V703&gt;90),"Age OOR",BH703-1.6449*VLOOKUP(BH$14&amp;"-rse-"&amp;$I703,Equations!$G:$I,3,0)))</f>
        <v/>
      </c>
      <c r="BJ703" s="10" t="str">
        <f>IF($AD703="","",IF(OR($V703&lt;2.7,$V703&gt;90),"Age OOR",BH703+1.6449*VLOOKUP(BH$14&amp;"-rse-"&amp;$I703,Equations!$G:$I,3,0)))</f>
        <v/>
      </c>
      <c r="BK703" s="10" t="str">
        <f t="shared" si="267"/>
        <v/>
      </c>
      <c r="BL703" s="10" t="str">
        <f>IF($AD703="","",IF(OR($V703&lt;2.7,$V703&gt;90),"Age OOR",($AD703-BH703)/VLOOKUP(BH$14&amp;"-rse-"&amp;$I703,Equations!$G:$I,3,0)))</f>
        <v/>
      </c>
      <c r="BM703" s="10" t="str">
        <f>IF($AE703="","",IF(OR($V703&lt;2.7,$V703&gt;90),"Age OOR",VLOOKUP(BM$14&amp;"-int-"&amp;$J703,Equations!$G:$I,3,0)+VLOOKUP(BM$14&amp;"-sexo-"&amp;$J703,Equations!$G:$I,3,0)*$U703+VLOOKUP(BM$14&amp;"-edad-"&amp;$J703,Equations!$G:$I,3,0)*$V703+VLOOKUP(BM$14&amp;"-est-"&amp;$J703,Equations!$G:$I,3,0)*(1/$W703)+VLOOKUP(BM$14&amp;"-imc-"&amp;$J703,Equations!$G:$I,3,0)*(1/$Q703)))</f>
        <v/>
      </c>
      <c r="BN703" s="10" t="str">
        <f>IF($AE703="","",IF(OR($V703&lt;2.7,$V703&gt;90),"Age OOR",BM703-1.6449*VLOOKUP(BM$14&amp;"-rse-"&amp;$J703,Equations!$G:$I,3,0)))</f>
        <v/>
      </c>
      <c r="BO703" s="10" t="str">
        <f>IF($AE703="","",IF(OR($V703&lt;2.7,$V703&gt;90),"Age OOR",BM703+1.6449*VLOOKUP(BM$14&amp;"-rse-"&amp;$J703,Equations!$G:$I,3,0)))</f>
        <v/>
      </c>
      <c r="BP703" s="10" t="str">
        <f t="shared" si="268"/>
        <v/>
      </c>
      <c r="BQ703" s="10" t="str">
        <f>IF($AE703="","",IF(OR($V703&lt;2.7,$V703&gt;90),"Age OOR",($AE703-BM703)/VLOOKUP(BM$14&amp;"-rse-"&amp;$J703,Equations!$G:$I,3,0)))</f>
        <v/>
      </c>
      <c r="BR703" s="10" t="str">
        <f>IF($AF703="","",IF(OR($V703&lt;2.7,$V703&gt;90),"Age OOR",VLOOKUP(BR$14&amp;"-int-"&amp;$K703,Equations!$G:$I,3,0)+VLOOKUP(BR$14&amp;"-sexo-"&amp;$K703,Equations!$G:$I,3,0)*$U703+VLOOKUP(BR$14&amp;"-edad-"&amp;$K703,Equations!$G:$I,3,0)*$V703+VLOOKUP(BR$14&amp;"-est-"&amp;$K703,Equations!$G:$I,3,0)*(1/$W703)+VLOOKUP(BR$14&amp;"-imc-"&amp;$K703,Equations!$G:$I,3,0)*(1/$Q703)))</f>
        <v/>
      </c>
      <c r="BS703" s="10" t="str">
        <f>IF($AF703="","",IF(OR($V703&lt;2.7,$V703&gt;90),"Age OOR",BR703-1.6449*VLOOKUP(BR$14&amp;"-rse-"&amp;$K703,Equations!$G:$I,3,0)))</f>
        <v/>
      </c>
      <c r="BT703" s="10" t="str">
        <f>IF($AF703="","",IF(OR($V703&lt;2.7,$V703&gt;90),"Age OOR",BR703+1.6449*VLOOKUP(BR$14&amp;"-rse-"&amp;$K703,Equations!$G:$I,3,0)))</f>
        <v/>
      </c>
      <c r="BU703" s="10" t="str">
        <f t="shared" si="269"/>
        <v/>
      </c>
      <c r="BV703" s="10" t="str">
        <f>IF($AF703="","",IF(OR($V703&lt;2.7,$V703&gt;90),"Age OOR",($AF703-BR703)/VLOOKUP(BR$14&amp;"-rse-"&amp;$K703,Equations!$G:$I,3,0)))</f>
        <v/>
      </c>
      <c r="BW703" s="10" t="str">
        <f>IF($AG703="","",IF(OR($V703&lt;2.7,$V703&gt;90),"Age OOR",VLOOKUP(BW$14&amp;"-int-"&amp;$L703,Equations!$G:$I,3,0)+VLOOKUP(BW$14&amp;"-sexo-"&amp;$L703,Equations!$G:$I,3,0)*$U703+VLOOKUP(BW$14&amp;"-edad-"&amp;$L703,Equations!$G:$I,3,0)*$V703+VLOOKUP(BW$14&amp;"-est-"&amp;$L703,Equations!$G:$I,3,0)*(1/$W703)+VLOOKUP(BW$14&amp;"-imc-"&amp;$L703,Equations!$G:$I,3,0)*(1/$Q703)))</f>
        <v/>
      </c>
      <c r="BX703" s="10" t="str">
        <f>IF($AG703="","",IF(OR($V703&lt;2.7,$V703&gt;90),"Age OOR",BW703-1.6449*VLOOKUP(BW$14&amp;"-rse-"&amp;$L703,Equations!$G:$I,3,0)))</f>
        <v/>
      </c>
      <c r="BY703" s="10" t="str">
        <f>IF($AG703="","",IF(OR($V703&lt;2.7,$V703&gt;90),"Age OOR",BW703+1.6449*VLOOKUP(BW$14&amp;"-rse-"&amp;$L703,Equations!$G:$I,3,0)))</f>
        <v/>
      </c>
      <c r="BZ703" s="10" t="str">
        <f t="shared" si="270"/>
        <v/>
      </c>
      <c r="CA703" s="10" t="str">
        <f>IF($AG703="","",IF(OR($V703&lt;2.7,$V703&gt;90),"Age OOR",($AG703-BW703)/VLOOKUP(BW$14&amp;"-rse-"&amp;$L703,Equations!$G:$I,3,0)))</f>
        <v/>
      </c>
      <c r="CB703" s="10" t="str">
        <f>IF($AH703="","",IF(OR($V703&lt;2.7,$V703&gt;90),"Age OOR",VLOOKUP(CB$14&amp;"-int-"&amp;$M703,Equations!$G:$I,3,0)+VLOOKUP(CB$14&amp;"-sexo-"&amp;$M703,Equations!$G:$I,3,0)*$U703+VLOOKUP(CB$14&amp;"-edad-"&amp;$M703,Equations!$G:$I,3,0)*$V703+VLOOKUP(CB$14&amp;"-est-"&amp;$M703,Equations!$G:$I,3,0)*(1/$W703)+VLOOKUP(CB$14&amp;"-imc-"&amp;$M703,Equations!$G:$I,3,0)*(1/$Q703)))</f>
        <v/>
      </c>
      <c r="CC703" s="10" t="str">
        <f>IF($AH703="","",IF(OR($V703&lt;2.7,$V703&gt;90),"Age OOR",CB703-1.6449*VLOOKUP(CB$14&amp;"-rse-"&amp;$M703,Equations!$G:$I,3,0)))</f>
        <v/>
      </c>
      <c r="CD703" s="10" t="str">
        <f>IF($AH703="","",IF(OR($V703&lt;2.7,$V703&gt;90),"Age OOR",CB703+1.6449*VLOOKUP(CB$14&amp;"-rse-"&amp;$M703,Equations!$G:$I,3,0)))</f>
        <v/>
      </c>
      <c r="CE703" s="10" t="str">
        <f t="shared" si="271"/>
        <v/>
      </c>
      <c r="CF703" s="10" t="str">
        <f>IF($AH703="","",IF(OR($V703&lt;2.7,$V703&gt;90),"Age OOR",($AH703-CB703)/VLOOKUP(CB$14&amp;"-rse-"&amp;$M703,Equations!$G:$I,3,0)))</f>
        <v/>
      </c>
      <c r="CG703" s="10" t="str">
        <f>IF($AI703="","",IF(OR($V703&lt;2.7,$V703&gt;90),"Age OOR",VLOOKUP(CG$14&amp;"-int-"&amp;$N703,Equations!$G:$I,3,0)+VLOOKUP(CG$14&amp;"-sexo-"&amp;$N703,Equations!$G:$I,3,0)*$U703+VLOOKUP(CG$14&amp;"-edad-"&amp;$N703,Equations!$G:$I,3,0)*$V703+VLOOKUP(CG$14&amp;"-est-"&amp;$N703,Equations!$G:$I,3,0)*(1/$W703)+VLOOKUP(CG$14&amp;"-imc-"&amp;$N703,Equations!$G:$I,3,0)*(1/$Q703)))</f>
        <v/>
      </c>
      <c r="CH703" s="10" t="str">
        <f>IF($AI703="","",IF(OR($V703&lt;2.7,$V703&gt;90),"Age OOR",CG703-1.6449*VLOOKUP(CG$14&amp;"-rse-"&amp;$N703,Equations!$G:$I,3,0)))</f>
        <v/>
      </c>
      <c r="CI703" s="10" t="str">
        <f>IF($AI703="","",IF(OR($V703&lt;2.7,$V703&gt;90),"Age OOR",CG703+1.6449*VLOOKUP(CG$14&amp;"-rse-"&amp;$N703,Equations!$G:$I,3,0)))</f>
        <v/>
      </c>
      <c r="CJ703" s="10" t="str">
        <f t="shared" si="272"/>
        <v/>
      </c>
      <c r="CK703" s="10" t="str">
        <f>IF($AI703="","",IF(OR($V703&lt;2.7,$V703&gt;90),"Age OOR",($AI703-CG703)/VLOOKUP(CG$14&amp;"-rse-"&amp;$N703,Equations!$G:$I,3,0)))</f>
        <v/>
      </c>
      <c r="CL703" s="10" t="str">
        <f>IF($AJ703="","",IF(OR($V703&lt;2.7,$V703&gt;90),"Age OOR",VLOOKUP(CL$14&amp;"-int-"&amp;$O703,Equations!$G:$I,3,0)+VLOOKUP(CL$14&amp;"-sexo-"&amp;$O703,Equations!$G:$I,3,0)*$U703+VLOOKUP(CL$14&amp;"-edad-"&amp;$O703,Equations!$G:$I,3,0)*$V703+VLOOKUP(CL$14&amp;"-est-"&amp;$O703,Equations!$G:$I,3,0)*(1/$W703)+VLOOKUP(CL$14&amp;"-imc-"&amp;$O703,Equations!$G:$I,3,0)*(1/$Q703)))</f>
        <v/>
      </c>
      <c r="CM703" s="10" t="str">
        <f>IF($AJ703="","",IF(OR($V703&lt;2.7,$V703&gt;90),"Age OOR",CL703-1.6449*VLOOKUP(CL$14&amp;"-rse-"&amp;$O703,Equations!$G:$I,3,0)))</f>
        <v/>
      </c>
      <c r="CN703" s="10" t="str">
        <f>IF($AJ703="","",IF(OR($V703&lt;2.7,$V703&gt;90),"Age OOR",CL703+1.6449*VLOOKUP(CL$14&amp;"-rse-"&amp;$O703,Equations!$G:$I,3,0)))</f>
        <v/>
      </c>
      <c r="CO703" s="10" t="str">
        <f t="shared" si="273"/>
        <v/>
      </c>
      <c r="CP703" s="10" t="str">
        <f>IF($AJ703="","",IF(OR($V703&lt;2.7,$V703&gt;90),"Age OOR",($AJ703-CL703)/VLOOKUP(CL$14&amp;"-rse-"&amp;$O703,Equations!$G:$I,3,0)))</f>
        <v/>
      </c>
      <c r="CQ703" s="10" t="str">
        <f>IF($AK703="","",IF(OR($V703&lt;2.7,$V703&gt;90),"Age OOR",EXP(VLOOKUP(CQ$14&amp;"-int-"&amp;$P703,Equations!$G:$I,3,0)+VLOOKUP(CQ$14&amp;"-sexo-"&amp;$P703,Equations!$G:$I,3,0)*$U703+VLOOKUP(CQ$14&amp;"-edad-"&amp;$P703,Equations!$G:$I,3,0)*$V703+VLOOKUP(CQ$14&amp;"-est-"&amp;$P703,Equations!$G:$I,3,0)*(1/$W703)+VLOOKUP(CQ$14&amp;"-imc-"&amp;$P703,Equations!$G:$I,3,0)*(1/$Q703))))</f>
        <v/>
      </c>
      <c r="CR703" s="10" t="str">
        <f>IF($AK703="","",IF(OR($V703&lt;2.7,$V703&gt;90),"Age OOR",EXP(LN(CQ703)-1.6449*VLOOKUP(CQ$14&amp;"-rse-"&amp;$P703,Equations!$G:$I,3,0))))</f>
        <v/>
      </c>
      <c r="CS703" s="10" t="str">
        <f>IF($AK703="","",IF(OR($V703&lt;2.7,$V703&gt;90),"Age OOR",EXP(LN(CQ703)+1.6449*VLOOKUP(CQ$14&amp;"-rse-"&amp;$P703,Equations!$G:$I,3,0))))</f>
        <v/>
      </c>
      <c r="CT703" s="10" t="str">
        <f t="shared" si="274"/>
        <v/>
      </c>
      <c r="CU703" s="10" t="str">
        <f>IF($AK703="","",IF(OR($V703&lt;2.7,$V703&gt;90),"Age OOR",(LN($AK703)-LN(CQ703))/VLOOKUP(CQ$14&amp;"-rse-"&amp;$P703,Equations!$G:$I,3,0)))</f>
        <v/>
      </c>
      <c r="CV703" s="47"/>
      <c r="DL703" s="54"/>
    </row>
    <row r="704" spans="5:123" x14ac:dyDescent="0.2">
      <c r="E704" s="23" t="str">
        <f t="shared" si="250"/>
        <v>Age out of range</v>
      </c>
      <c r="F704" s="23" t="str">
        <f t="shared" si="251"/>
        <v>Age out of range</v>
      </c>
      <c r="G704" s="23" t="str">
        <f t="shared" si="252"/>
        <v>Age out of range</v>
      </c>
      <c r="H704" s="23" t="str">
        <f t="shared" si="253"/>
        <v>Age out of range</v>
      </c>
      <c r="I704" s="23" t="str">
        <f t="shared" si="254"/>
        <v>Age out of range</v>
      </c>
      <c r="J704" s="23" t="str">
        <f t="shared" si="255"/>
        <v>Age out of range</v>
      </c>
      <c r="K704" s="23" t="str">
        <f t="shared" si="256"/>
        <v>Age out of range</v>
      </c>
      <c r="L704" s="23" t="str">
        <f t="shared" si="257"/>
        <v>Age out of range</v>
      </c>
      <c r="M704" s="23" t="str">
        <f t="shared" si="258"/>
        <v>Age out of range</v>
      </c>
      <c r="N704" s="23" t="str">
        <f t="shared" si="259"/>
        <v>Age out of range</v>
      </c>
      <c r="O704" s="23" t="str">
        <f t="shared" si="260"/>
        <v>Age out of range</v>
      </c>
      <c r="P704" s="23" t="str">
        <f t="shared" si="261"/>
        <v>Age out of range</v>
      </c>
      <c r="Q704" s="23" t="e">
        <f t="shared" si="262"/>
        <v>#DIV/0!</v>
      </c>
      <c r="R704" s="17"/>
      <c r="S704" s="23">
        <v>688</v>
      </c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7"/>
      <c r="AM704" s="47"/>
      <c r="AN704" s="10" t="str">
        <f>IF($Z704="","",IF(OR($V704&lt;2.7,$V704&gt;90),"Age OOR",VLOOKUP(AN$14&amp;"-int-"&amp;$E704,Equations!$G:$I,3,0)+VLOOKUP(AN$14&amp;"-sexo-"&amp;$E704,Equations!$G:$I,3,0)*$U704+VLOOKUP(AN$14&amp;"-edad-"&amp;$E704,Equations!$G:$I,3,0)*$V704+VLOOKUP(AN$14&amp;"-est-"&amp;$E704,Equations!$G:$I,3,0)*(1/$W704)+VLOOKUP(AN$14&amp;"-imc-"&amp;$E704,Equations!$G:$I,3,0)*(1/$Q704)))</f>
        <v/>
      </c>
      <c r="AO704" s="10" t="str">
        <f>IF($Z704="","",IF(OR($V704&lt;2.7,$V704&gt;90),"Age OOR",AN704-1.6449*VLOOKUP(AN$14&amp;"-rse-"&amp;$E704,Equations!$G:$I,3,0)))</f>
        <v/>
      </c>
      <c r="AP704" s="10" t="str">
        <f>IF($Z704="","",IF(OR($V704&lt;2.7,$V704&gt;90),"Age OOR",AN704+1.6449*VLOOKUP(AN$14&amp;"-rse-"&amp;$E704,Equations!$G:$I,3,0)))</f>
        <v/>
      </c>
      <c r="AQ704" s="10" t="str">
        <f t="shared" si="263"/>
        <v/>
      </c>
      <c r="AR704" s="10" t="str">
        <f>IF($Z704="","",IF(OR($V704&lt;2.7,$V704&gt;90),"Age OOR",($Z704-AN704)/VLOOKUP(AN$14&amp;"-rse-"&amp;$E704,Equations!$G:$I,3,0)))</f>
        <v/>
      </c>
      <c r="AS704" s="10" t="str">
        <f>IF($AA704="","",IF(OR($V704&lt;2.7,$V704&gt;90),"Age OOR",VLOOKUP(AS$14&amp;"-int-"&amp;$F704,Equations!$G:$I,3,0)+VLOOKUP(AS$14&amp;"-sexo-"&amp;$F704,Equations!$G:$I,3,0)*$U704+VLOOKUP(AS$14&amp;"-edad-"&amp;$F704,Equations!$G:$I,3,0)*$V704+VLOOKUP(AS$14&amp;"-est-"&amp;$F704,Equations!$G:$I,3,0)*(1/$W704)+VLOOKUP(AS$14&amp;"-imc-"&amp;$F704,Equations!$G:$I,3,0)*(1/$Q704)))</f>
        <v/>
      </c>
      <c r="AT704" s="10" t="str">
        <f>IF($AA704="","",IF(OR($V704&lt;2.7,$V704&gt;90),"Age OOR",AS704-1.6449*VLOOKUP(AS$14&amp;"-rse-"&amp;$F704,Equations!$G:$I,3,0)))</f>
        <v/>
      </c>
      <c r="AU704" s="10" t="str">
        <f>IF($AA704="","",IF(OR($V704&lt;2.7,$V704&gt;90),"Age OOR",AS704+1.6449*VLOOKUP(AS$14&amp;"-rse-"&amp;$F704,Equations!$G:$I,3,0)))</f>
        <v/>
      </c>
      <c r="AV704" s="10" t="str">
        <f t="shared" si="264"/>
        <v/>
      </c>
      <c r="AW704" s="10" t="str">
        <f>IF($AA704="","",IF(OR($V704&lt;2.7,$V704&gt;90),"Age OOR",($AA704-AS704)/VLOOKUP(AS$14&amp;"-rse-"&amp;$F704,Equations!$G:$I,3,0)))</f>
        <v/>
      </c>
      <c r="AX704" s="10" t="str">
        <f>IF($AB704="","",IF(OR($V704&lt;2.7,$V704&gt;90),"Age OOR",VLOOKUP(AX$14&amp;"-int-"&amp;$G704,Equations!$G:$I,3,0)+VLOOKUP(AX$14&amp;"-sexo-"&amp;$G704,Equations!$G:$I,3,0)*$U704+VLOOKUP(AX$14&amp;"-edad-"&amp;$G704,Equations!$G:$I,3,0)*$V704+VLOOKUP(AX$14&amp;"-est-"&amp;$G704,Equations!$G:$I,3,0)*(1/$W704)+VLOOKUP(AX$14&amp;"-imc-"&amp;$G704,Equations!$G:$I,3,0)*(1/$Q704)))</f>
        <v/>
      </c>
      <c r="AY704" s="10" t="str">
        <f>IF($AB704="","",IF(OR($V704&lt;2.7,$V704&gt;90),"Age OOR",AX704-1.6449*VLOOKUP(AX$14&amp;"-rse-"&amp;$G704,Equations!$G:$I,3,0)))</f>
        <v/>
      </c>
      <c r="AZ704" s="10" t="str">
        <f>IF($AB704="","",IF(OR($V704&lt;2.7,$V704&gt;90),"Age OOR",AX704+1.6449*VLOOKUP(AX$14&amp;"-rse-"&amp;$G704,Equations!$G:$I,3,0)))</f>
        <v/>
      </c>
      <c r="BA704" s="10" t="str">
        <f t="shared" si="265"/>
        <v/>
      </c>
      <c r="BB704" s="10" t="str">
        <f>IF($AB704="","",IF(OR($V704&lt;2.7,$V704&gt;90),"Age OOR",($AB704-AX704)/VLOOKUP(AX$14&amp;"-rse-"&amp;$G704,Equations!$G:$I,3,0)))</f>
        <v/>
      </c>
      <c r="BC704" s="10" t="str">
        <f>IF($AC704="","",IF(OR($V704&lt;2.7,$V704&gt;90),"Age OOR",VLOOKUP(BC$14&amp;"-int-"&amp;$H704,Equations!$G:$I,3,0)+VLOOKUP(BC$14&amp;"-sexo-"&amp;$H704,Equations!$G:$I,3,0)*$U704+VLOOKUP(BC$14&amp;"-edad-"&amp;$H704,Equations!$G:$I,3,0)*$V704+VLOOKUP(BC$14&amp;"-est-"&amp;$H704,Equations!$G:$I,3,0)*(1/$W704)+VLOOKUP(BC$14&amp;"-imc-"&amp;$H704,Equations!$G:$I,3,0)*(1/$Q704)))</f>
        <v/>
      </c>
      <c r="BD704" s="10" t="str">
        <f>IF($AC704="","",IF(OR($V704&lt;2.7,$V704&gt;90),"Age OOR",BC704-1.6449*VLOOKUP(BC$14&amp;"-rse-"&amp;$H704,Equations!$G:$I,3,0)))</f>
        <v/>
      </c>
      <c r="BE704" s="10" t="str">
        <f>IF($AC704="","",IF(OR($V704&lt;2.7,$V704&gt;90),"Age OOR",BC704+1.6449*VLOOKUP(BC$14&amp;"-rse-"&amp;$H704,Equations!$G:$I,3,0)))</f>
        <v/>
      </c>
      <c r="BF704" s="10" t="str">
        <f t="shared" si="266"/>
        <v/>
      </c>
      <c r="BG704" s="10" t="str">
        <f>IF($AC704="","",IF(OR($V704&lt;2.7,$V704&gt;90),"Age OOR",($AC704-BC704)/VLOOKUP(BC$14&amp;"-rse-"&amp;$H704,Equations!$G:$I,3,0)))</f>
        <v/>
      </c>
      <c r="BH704" s="10" t="str">
        <f>IF($AD704="","",IF(OR($V704&lt;2.7,$V704&gt;90),"Age OOR",VLOOKUP(BH$14&amp;"-int-"&amp;$I704,Equations!$G:$I,3,0)+VLOOKUP(BH$14&amp;"-sexo-"&amp;$I704,Equations!$G:$I,3,0)*$U704+VLOOKUP(BH$14&amp;"-edad-"&amp;$I704,Equations!$G:$I,3,0)*$V704+VLOOKUP(BH$14&amp;"-est-"&amp;$I704,Equations!$G:$I,3,0)*(1/$W704)+VLOOKUP(BH$14&amp;"-imc-"&amp;$I704,Equations!$G:$I,3,0)*(1/$Q704)))</f>
        <v/>
      </c>
      <c r="BI704" s="10" t="str">
        <f>IF($AD704="","",IF(OR($V704&lt;2.7,$V704&gt;90),"Age OOR",BH704-1.6449*VLOOKUP(BH$14&amp;"-rse-"&amp;$I704,Equations!$G:$I,3,0)))</f>
        <v/>
      </c>
      <c r="BJ704" s="10" t="str">
        <f>IF($AD704="","",IF(OR($V704&lt;2.7,$V704&gt;90),"Age OOR",BH704+1.6449*VLOOKUP(BH$14&amp;"-rse-"&amp;$I704,Equations!$G:$I,3,0)))</f>
        <v/>
      </c>
      <c r="BK704" s="10" t="str">
        <f t="shared" si="267"/>
        <v/>
      </c>
      <c r="BL704" s="10" t="str">
        <f>IF($AD704="","",IF(OR($V704&lt;2.7,$V704&gt;90),"Age OOR",($AD704-BH704)/VLOOKUP(BH$14&amp;"-rse-"&amp;$I704,Equations!$G:$I,3,0)))</f>
        <v/>
      </c>
      <c r="BM704" s="10" t="str">
        <f>IF($AE704="","",IF(OR($V704&lt;2.7,$V704&gt;90),"Age OOR",VLOOKUP(BM$14&amp;"-int-"&amp;$J704,Equations!$G:$I,3,0)+VLOOKUP(BM$14&amp;"-sexo-"&amp;$J704,Equations!$G:$I,3,0)*$U704+VLOOKUP(BM$14&amp;"-edad-"&amp;$J704,Equations!$G:$I,3,0)*$V704+VLOOKUP(BM$14&amp;"-est-"&amp;$J704,Equations!$G:$I,3,0)*(1/$W704)+VLOOKUP(BM$14&amp;"-imc-"&amp;$J704,Equations!$G:$I,3,0)*(1/$Q704)))</f>
        <v/>
      </c>
      <c r="BN704" s="10" t="str">
        <f>IF($AE704="","",IF(OR($V704&lt;2.7,$V704&gt;90),"Age OOR",BM704-1.6449*VLOOKUP(BM$14&amp;"-rse-"&amp;$J704,Equations!$G:$I,3,0)))</f>
        <v/>
      </c>
      <c r="BO704" s="10" t="str">
        <f>IF($AE704="","",IF(OR($V704&lt;2.7,$V704&gt;90),"Age OOR",BM704+1.6449*VLOOKUP(BM$14&amp;"-rse-"&amp;$J704,Equations!$G:$I,3,0)))</f>
        <v/>
      </c>
      <c r="BP704" s="10" t="str">
        <f t="shared" si="268"/>
        <v/>
      </c>
      <c r="BQ704" s="10" t="str">
        <f>IF($AE704="","",IF(OR($V704&lt;2.7,$V704&gt;90),"Age OOR",($AE704-BM704)/VLOOKUP(BM$14&amp;"-rse-"&amp;$J704,Equations!$G:$I,3,0)))</f>
        <v/>
      </c>
      <c r="BR704" s="10" t="str">
        <f>IF($AF704="","",IF(OR($V704&lt;2.7,$V704&gt;90),"Age OOR",VLOOKUP(BR$14&amp;"-int-"&amp;$K704,Equations!$G:$I,3,0)+VLOOKUP(BR$14&amp;"-sexo-"&amp;$K704,Equations!$G:$I,3,0)*$U704+VLOOKUP(BR$14&amp;"-edad-"&amp;$K704,Equations!$G:$I,3,0)*$V704+VLOOKUP(BR$14&amp;"-est-"&amp;$K704,Equations!$G:$I,3,0)*(1/$W704)+VLOOKUP(BR$14&amp;"-imc-"&amp;$K704,Equations!$G:$I,3,0)*(1/$Q704)))</f>
        <v/>
      </c>
      <c r="BS704" s="10" t="str">
        <f>IF($AF704="","",IF(OR($V704&lt;2.7,$V704&gt;90),"Age OOR",BR704-1.6449*VLOOKUP(BR$14&amp;"-rse-"&amp;$K704,Equations!$G:$I,3,0)))</f>
        <v/>
      </c>
      <c r="BT704" s="10" t="str">
        <f>IF($AF704="","",IF(OR($V704&lt;2.7,$V704&gt;90),"Age OOR",BR704+1.6449*VLOOKUP(BR$14&amp;"-rse-"&amp;$K704,Equations!$G:$I,3,0)))</f>
        <v/>
      </c>
      <c r="BU704" s="10" t="str">
        <f t="shared" si="269"/>
        <v/>
      </c>
      <c r="BV704" s="10" t="str">
        <f>IF($AF704="","",IF(OR($V704&lt;2.7,$V704&gt;90),"Age OOR",($AF704-BR704)/VLOOKUP(BR$14&amp;"-rse-"&amp;$K704,Equations!$G:$I,3,0)))</f>
        <v/>
      </c>
      <c r="BW704" s="10" t="str">
        <f>IF($AG704="","",IF(OR($V704&lt;2.7,$V704&gt;90),"Age OOR",VLOOKUP(BW$14&amp;"-int-"&amp;$L704,Equations!$G:$I,3,0)+VLOOKUP(BW$14&amp;"-sexo-"&amp;$L704,Equations!$G:$I,3,0)*$U704+VLOOKUP(BW$14&amp;"-edad-"&amp;$L704,Equations!$G:$I,3,0)*$V704+VLOOKUP(BW$14&amp;"-est-"&amp;$L704,Equations!$G:$I,3,0)*(1/$W704)+VLOOKUP(BW$14&amp;"-imc-"&amp;$L704,Equations!$G:$I,3,0)*(1/$Q704)))</f>
        <v/>
      </c>
      <c r="BX704" s="10" t="str">
        <f>IF($AG704="","",IF(OR($V704&lt;2.7,$V704&gt;90),"Age OOR",BW704-1.6449*VLOOKUP(BW$14&amp;"-rse-"&amp;$L704,Equations!$G:$I,3,0)))</f>
        <v/>
      </c>
      <c r="BY704" s="10" t="str">
        <f>IF($AG704="","",IF(OR($V704&lt;2.7,$V704&gt;90),"Age OOR",BW704+1.6449*VLOOKUP(BW$14&amp;"-rse-"&amp;$L704,Equations!$G:$I,3,0)))</f>
        <v/>
      </c>
      <c r="BZ704" s="10" t="str">
        <f t="shared" si="270"/>
        <v/>
      </c>
      <c r="CA704" s="10" t="str">
        <f>IF($AG704="","",IF(OR($V704&lt;2.7,$V704&gt;90),"Age OOR",($AG704-BW704)/VLOOKUP(BW$14&amp;"-rse-"&amp;$L704,Equations!$G:$I,3,0)))</f>
        <v/>
      </c>
      <c r="CB704" s="10" t="str">
        <f>IF($AH704="","",IF(OR($V704&lt;2.7,$V704&gt;90),"Age OOR",VLOOKUP(CB$14&amp;"-int-"&amp;$M704,Equations!$G:$I,3,0)+VLOOKUP(CB$14&amp;"-sexo-"&amp;$M704,Equations!$G:$I,3,0)*$U704+VLOOKUP(CB$14&amp;"-edad-"&amp;$M704,Equations!$G:$I,3,0)*$V704+VLOOKUP(CB$14&amp;"-est-"&amp;$M704,Equations!$G:$I,3,0)*(1/$W704)+VLOOKUP(CB$14&amp;"-imc-"&amp;$M704,Equations!$G:$I,3,0)*(1/$Q704)))</f>
        <v/>
      </c>
      <c r="CC704" s="10" t="str">
        <f>IF($AH704="","",IF(OR($V704&lt;2.7,$V704&gt;90),"Age OOR",CB704-1.6449*VLOOKUP(CB$14&amp;"-rse-"&amp;$M704,Equations!$G:$I,3,0)))</f>
        <v/>
      </c>
      <c r="CD704" s="10" t="str">
        <f>IF($AH704="","",IF(OR($V704&lt;2.7,$V704&gt;90),"Age OOR",CB704+1.6449*VLOOKUP(CB$14&amp;"-rse-"&amp;$M704,Equations!$G:$I,3,0)))</f>
        <v/>
      </c>
      <c r="CE704" s="10" t="str">
        <f t="shared" si="271"/>
        <v/>
      </c>
      <c r="CF704" s="10" t="str">
        <f>IF($AH704="","",IF(OR($V704&lt;2.7,$V704&gt;90),"Age OOR",($AH704-CB704)/VLOOKUP(CB$14&amp;"-rse-"&amp;$M704,Equations!$G:$I,3,0)))</f>
        <v/>
      </c>
      <c r="CG704" s="10" t="str">
        <f>IF($AI704="","",IF(OR($V704&lt;2.7,$V704&gt;90),"Age OOR",VLOOKUP(CG$14&amp;"-int-"&amp;$N704,Equations!$G:$I,3,0)+VLOOKUP(CG$14&amp;"-sexo-"&amp;$N704,Equations!$G:$I,3,0)*$U704+VLOOKUP(CG$14&amp;"-edad-"&amp;$N704,Equations!$G:$I,3,0)*$V704+VLOOKUP(CG$14&amp;"-est-"&amp;$N704,Equations!$G:$I,3,0)*(1/$W704)+VLOOKUP(CG$14&amp;"-imc-"&amp;$N704,Equations!$G:$I,3,0)*(1/$Q704)))</f>
        <v/>
      </c>
      <c r="CH704" s="10" t="str">
        <f>IF($AI704="","",IF(OR($V704&lt;2.7,$V704&gt;90),"Age OOR",CG704-1.6449*VLOOKUP(CG$14&amp;"-rse-"&amp;$N704,Equations!$G:$I,3,0)))</f>
        <v/>
      </c>
      <c r="CI704" s="10" t="str">
        <f>IF($AI704="","",IF(OR($V704&lt;2.7,$V704&gt;90),"Age OOR",CG704+1.6449*VLOOKUP(CG$14&amp;"-rse-"&amp;$N704,Equations!$G:$I,3,0)))</f>
        <v/>
      </c>
      <c r="CJ704" s="10" t="str">
        <f t="shared" si="272"/>
        <v/>
      </c>
      <c r="CK704" s="10" t="str">
        <f>IF($AI704="","",IF(OR($V704&lt;2.7,$V704&gt;90),"Age OOR",($AI704-CG704)/VLOOKUP(CG$14&amp;"-rse-"&amp;$N704,Equations!$G:$I,3,0)))</f>
        <v/>
      </c>
      <c r="CL704" s="10" t="str">
        <f>IF($AJ704="","",IF(OR($V704&lt;2.7,$V704&gt;90),"Age OOR",VLOOKUP(CL$14&amp;"-int-"&amp;$O704,Equations!$G:$I,3,0)+VLOOKUP(CL$14&amp;"-sexo-"&amp;$O704,Equations!$G:$I,3,0)*$U704+VLOOKUP(CL$14&amp;"-edad-"&amp;$O704,Equations!$G:$I,3,0)*$V704+VLOOKUP(CL$14&amp;"-est-"&amp;$O704,Equations!$G:$I,3,0)*(1/$W704)+VLOOKUP(CL$14&amp;"-imc-"&amp;$O704,Equations!$G:$I,3,0)*(1/$Q704)))</f>
        <v/>
      </c>
      <c r="CM704" s="10" t="str">
        <f>IF($AJ704="","",IF(OR($V704&lt;2.7,$V704&gt;90),"Age OOR",CL704-1.6449*VLOOKUP(CL$14&amp;"-rse-"&amp;$O704,Equations!$G:$I,3,0)))</f>
        <v/>
      </c>
      <c r="CN704" s="10" t="str">
        <f>IF($AJ704="","",IF(OR($V704&lt;2.7,$V704&gt;90),"Age OOR",CL704+1.6449*VLOOKUP(CL$14&amp;"-rse-"&amp;$O704,Equations!$G:$I,3,0)))</f>
        <v/>
      </c>
      <c r="CO704" s="10" t="str">
        <f t="shared" si="273"/>
        <v/>
      </c>
      <c r="CP704" s="10" t="str">
        <f>IF($AJ704="","",IF(OR($V704&lt;2.7,$V704&gt;90),"Age OOR",($AJ704-CL704)/VLOOKUP(CL$14&amp;"-rse-"&amp;$O704,Equations!$G:$I,3,0)))</f>
        <v/>
      </c>
      <c r="CQ704" s="10" t="str">
        <f>IF($AK704="","",IF(OR($V704&lt;2.7,$V704&gt;90),"Age OOR",EXP(VLOOKUP(CQ$14&amp;"-int-"&amp;$P704,Equations!$G:$I,3,0)+VLOOKUP(CQ$14&amp;"-sexo-"&amp;$P704,Equations!$G:$I,3,0)*$U704+VLOOKUP(CQ$14&amp;"-edad-"&amp;$P704,Equations!$G:$I,3,0)*$V704+VLOOKUP(CQ$14&amp;"-est-"&amp;$P704,Equations!$G:$I,3,0)*(1/$W704)+VLOOKUP(CQ$14&amp;"-imc-"&amp;$P704,Equations!$G:$I,3,0)*(1/$Q704))))</f>
        <v/>
      </c>
      <c r="CR704" s="10" t="str">
        <f>IF($AK704="","",IF(OR($V704&lt;2.7,$V704&gt;90),"Age OOR",EXP(LN(CQ704)-1.6449*VLOOKUP(CQ$14&amp;"-rse-"&amp;$P704,Equations!$G:$I,3,0))))</f>
        <v/>
      </c>
      <c r="CS704" s="10" t="str">
        <f>IF($AK704="","",IF(OR($V704&lt;2.7,$V704&gt;90),"Age OOR",EXP(LN(CQ704)+1.6449*VLOOKUP(CQ$14&amp;"-rse-"&amp;$P704,Equations!$G:$I,3,0))))</f>
        <v/>
      </c>
      <c r="CT704" s="10" t="str">
        <f t="shared" si="274"/>
        <v/>
      </c>
      <c r="CU704" s="10" t="str">
        <f>IF($AK704="","",IF(OR($V704&lt;2.7,$V704&gt;90),"Age OOR",(LN($AK704)-LN(CQ704))/VLOOKUP(CQ$14&amp;"-rse-"&amp;$P704,Equations!$G:$I,3,0)))</f>
        <v/>
      </c>
      <c r="CV704" s="47"/>
    </row>
    <row r="705" spans="5:109" x14ac:dyDescent="0.2">
      <c r="E705" s="23" t="str">
        <f t="shared" si="250"/>
        <v>Age out of range</v>
      </c>
      <c r="F705" s="23" t="str">
        <f t="shared" si="251"/>
        <v>Age out of range</v>
      </c>
      <c r="G705" s="23" t="str">
        <f t="shared" si="252"/>
        <v>Age out of range</v>
      </c>
      <c r="H705" s="23" t="str">
        <f t="shared" si="253"/>
        <v>Age out of range</v>
      </c>
      <c r="I705" s="23" t="str">
        <f t="shared" si="254"/>
        <v>Age out of range</v>
      </c>
      <c r="J705" s="23" t="str">
        <f t="shared" si="255"/>
        <v>Age out of range</v>
      </c>
      <c r="K705" s="23" t="str">
        <f t="shared" si="256"/>
        <v>Age out of range</v>
      </c>
      <c r="L705" s="23" t="str">
        <f t="shared" si="257"/>
        <v>Age out of range</v>
      </c>
      <c r="M705" s="23" t="str">
        <f t="shared" si="258"/>
        <v>Age out of range</v>
      </c>
      <c r="N705" s="23" t="str">
        <f t="shared" si="259"/>
        <v>Age out of range</v>
      </c>
      <c r="O705" s="23" t="str">
        <f t="shared" si="260"/>
        <v>Age out of range</v>
      </c>
      <c r="P705" s="23" t="str">
        <f t="shared" si="261"/>
        <v>Age out of range</v>
      </c>
      <c r="Q705" s="23" t="e">
        <f t="shared" si="262"/>
        <v>#DIV/0!</v>
      </c>
      <c r="R705" s="17"/>
      <c r="S705" s="23">
        <v>689</v>
      </c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7"/>
      <c r="AM705" s="47"/>
      <c r="AN705" s="10" t="str">
        <f>IF($Z705="","",IF(OR($V705&lt;2.7,$V705&gt;90),"Age OOR",VLOOKUP(AN$14&amp;"-int-"&amp;$E705,Equations!$G:$I,3,0)+VLOOKUP(AN$14&amp;"-sexo-"&amp;$E705,Equations!$G:$I,3,0)*$U705+VLOOKUP(AN$14&amp;"-edad-"&amp;$E705,Equations!$G:$I,3,0)*$V705+VLOOKUP(AN$14&amp;"-est-"&amp;$E705,Equations!$G:$I,3,0)*(1/$W705)+VLOOKUP(AN$14&amp;"-imc-"&amp;$E705,Equations!$G:$I,3,0)*(1/$Q705)))</f>
        <v/>
      </c>
      <c r="AO705" s="10" t="str">
        <f>IF($Z705="","",IF(OR($V705&lt;2.7,$V705&gt;90),"Age OOR",AN705-1.6449*VLOOKUP(AN$14&amp;"-rse-"&amp;$E705,Equations!$G:$I,3,0)))</f>
        <v/>
      </c>
      <c r="AP705" s="10" t="str">
        <f>IF($Z705="","",IF(OR($V705&lt;2.7,$V705&gt;90),"Age OOR",AN705+1.6449*VLOOKUP(AN$14&amp;"-rse-"&amp;$E705,Equations!$G:$I,3,0)))</f>
        <v/>
      </c>
      <c r="AQ705" s="10" t="str">
        <f t="shared" si="263"/>
        <v/>
      </c>
      <c r="AR705" s="10" t="str">
        <f>IF($Z705="","",IF(OR($V705&lt;2.7,$V705&gt;90),"Age OOR",($Z705-AN705)/VLOOKUP(AN$14&amp;"-rse-"&amp;$E705,Equations!$G:$I,3,0)))</f>
        <v/>
      </c>
      <c r="AS705" s="10" t="str">
        <f>IF($AA705="","",IF(OR($V705&lt;2.7,$V705&gt;90),"Age OOR",VLOOKUP(AS$14&amp;"-int-"&amp;$F705,Equations!$G:$I,3,0)+VLOOKUP(AS$14&amp;"-sexo-"&amp;$F705,Equations!$G:$I,3,0)*$U705+VLOOKUP(AS$14&amp;"-edad-"&amp;$F705,Equations!$G:$I,3,0)*$V705+VLOOKUP(AS$14&amp;"-est-"&amp;$F705,Equations!$G:$I,3,0)*(1/$W705)+VLOOKUP(AS$14&amp;"-imc-"&amp;$F705,Equations!$G:$I,3,0)*(1/$Q705)))</f>
        <v/>
      </c>
      <c r="AT705" s="10" t="str">
        <f>IF($AA705="","",IF(OR($V705&lt;2.7,$V705&gt;90),"Age OOR",AS705-1.6449*VLOOKUP(AS$14&amp;"-rse-"&amp;$F705,Equations!$G:$I,3,0)))</f>
        <v/>
      </c>
      <c r="AU705" s="10" t="str">
        <f>IF($AA705="","",IF(OR($V705&lt;2.7,$V705&gt;90),"Age OOR",AS705+1.6449*VLOOKUP(AS$14&amp;"-rse-"&amp;$F705,Equations!$G:$I,3,0)))</f>
        <v/>
      </c>
      <c r="AV705" s="10" t="str">
        <f t="shared" si="264"/>
        <v/>
      </c>
      <c r="AW705" s="10" t="str">
        <f>IF($AA705="","",IF(OR($V705&lt;2.7,$V705&gt;90),"Age OOR",($AA705-AS705)/VLOOKUP(AS$14&amp;"-rse-"&amp;$F705,Equations!$G:$I,3,0)))</f>
        <v/>
      </c>
      <c r="AX705" s="10" t="str">
        <f>IF($AB705="","",IF(OR($V705&lt;2.7,$V705&gt;90),"Age OOR",VLOOKUP(AX$14&amp;"-int-"&amp;$G705,Equations!$G:$I,3,0)+VLOOKUP(AX$14&amp;"-sexo-"&amp;$G705,Equations!$G:$I,3,0)*$U705+VLOOKUP(AX$14&amp;"-edad-"&amp;$G705,Equations!$G:$I,3,0)*$V705+VLOOKUP(AX$14&amp;"-est-"&amp;$G705,Equations!$G:$I,3,0)*(1/$W705)+VLOOKUP(AX$14&amp;"-imc-"&amp;$G705,Equations!$G:$I,3,0)*(1/$Q705)))</f>
        <v/>
      </c>
      <c r="AY705" s="10" t="str">
        <f>IF($AB705="","",IF(OR($V705&lt;2.7,$V705&gt;90),"Age OOR",AX705-1.6449*VLOOKUP(AX$14&amp;"-rse-"&amp;$G705,Equations!$G:$I,3,0)))</f>
        <v/>
      </c>
      <c r="AZ705" s="10" t="str">
        <f>IF($AB705="","",IF(OR($V705&lt;2.7,$V705&gt;90),"Age OOR",AX705+1.6449*VLOOKUP(AX$14&amp;"-rse-"&amp;$G705,Equations!$G:$I,3,0)))</f>
        <v/>
      </c>
      <c r="BA705" s="10" t="str">
        <f t="shared" si="265"/>
        <v/>
      </c>
      <c r="BB705" s="10" t="str">
        <f>IF($AB705="","",IF(OR($V705&lt;2.7,$V705&gt;90),"Age OOR",($AB705-AX705)/VLOOKUP(AX$14&amp;"-rse-"&amp;$G705,Equations!$G:$I,3,0)))</f>
        <v/>
      </c>
      <c r="BC705" s="10" t="str">
        <f>IF($AC705="","",IF(OR($V705&lt;2.7,$V705&gt;90),"Age OOR",VLOOKUP(BC$14&amp;"-int-"&amp;$H705,Equations!$G:$I,3,0)+VLOOKUP(BC$14&amp;"-sexo-"&amp;$H705,Equations!$G:$I,3,0)*$U705+VLOOKUP(BC$14&amp;"-edad-"&amp;$H705,Equations!$G:$I,3,0)*$V705+VLOOKUP(BC$14&amp;"-est-"&amp;$H705,Equations!$G:$I,3,0)*(1/$W705)+VLOOKUP(BC$14&amp;"-imc-"&amp;$H705,Equations!$G:$I,3,0)*(1/$Q705)))</f>
        <v/>
      </c>
      <c r="BD705" s="10" t="str">
        <f>IF($AC705="","",IF(OR($V705&lt;2.7,$V705&gt;90),"Age OOR",BC705-1.6449*VLOOKUP(BC$14&amp;"-rse-"&amp;$H705,Equations!$G:$I,3,0)))</f>
        <v/>
      </c>
      <c r="BE705" s="10" t="str">
        <f>IF($AC705="","",IF(OR($V705&lt;2.7,$V705&gt;90),"Age OOR",BC705+1.6449*VLOOKUP(BC$14&amp;"-rse-"&amp;$H705,Equations!$G:$I,3,0)))</f>
        <v/>
      </c>
      <c r="BF705" s="10" t="str">
        <f t="shared" si="266"/>
        <v/>
      </c>
      <c r="BG705" s="10" t="str">
        <f>IF($AC705="","",IF(OR($V705&lt;2.7,$V705&gt;90),"Age OOR",($AC705-BC705)/VLOOKUP(BC$14&amp;"-rse-"&amp;$H705,Equations!$G:$I,3,0)))</f>
        <v/>
      </c>
      <c r="BH705" s="10" t="str">
        <f>IF($AD705="","",IF(OR($V705&lt;2.7,$V705&gt;90),"Age OOR",VLOOKUP(BH$14&amp;"-int-"&amp;$I705,Equations!$G:$I,3,0)+VLOOKUP(BH$14&amp;"-sexo-"&amp;$I705,Equations!$G:$I,3,0)*$U705+VLOOKUP(BH$14&amp;"-edad-"&amp;$I705,Equations!$G:$I,3,0)*$V705+VLOOKUP(BH$14&amp;"-est-"&amp;$I705,Equations!$G:$I,3,0)*(1/$W705)+VLOOKUP(BH$14&amp;"-imc-"&amp;$I705,Equations!$G:$I,3,0)*(1/$Q705)))</f>
        <v/>
      </c>
      <c r="BI705" s="10" t="str">
        <f>IF($AD705="","",IF(OR($V705&lt;2.7,$V705&gt;90),"Age OOR",BH705-1.6449*VLOOKUP(BH$14&amp;"-rse-"&amp;$I705,Equations!$G:$I,3,0)))</f>
        <v/>
      </c>
      <c r="BJ705" s="10" t="str">
        <f>IF($AD705="","",IF(OR($V705&lt;2.7,$V705&gt;90),"Age OOR",BH705+1.6449*VLOOKUP(BH$14&amp;"-rse-"&amp;$I705,Equations!$G:$I,3,0)))</f>
        <v/>
      </c>
      <c r="BK705" s="10" t="str">
        <f t="shared" si="267"/>
        <v/>
      </c>
      <c r="BL705" s="10" t="str">
        <f>IF($AD705="","",IF(OR($V705&lt;2.7,$V705&gt;90),"Age OOR",($AD705-BH705)/VLOOKUP(BH$14&amp;"-rse-"&amp;$I705,Equations!$G:$I,3,0)))</f>
        <v/>
      </c>
      <c r="BM705" s="10" t="str">
        <f>IF($AE705="","",IF(OR($V705&lt;2.7,$V705&gt;90),"Age OOR",VLOOKUP(BM$14&amp;"-int-"&amp;$J705,Equations!$G:$I,3,0)+VLOOKUP(BM$14&amp;"-sexo-"&amp;$J705,Equations!$G:$I,3,0)*$U705+VLOOKUP(BM$14&amp;"-edad-"&amp;$J705,Equations!$G:$I,3,0)*$V705+VLOOKUP(BM$14&amp;"-est-"&amp;$J705,Equations!$G:$I,3,0)*(1/$W705)+VLOOKUP(BM$14&amp;"-imc-"&amp;$J705,Equations!$G:$I,3,0)*(1/$Q705)))</f>
        <v/>
      </c>
      <c r="BN705" s="10" t="str">
        <f>IF($AE705="","",IF(OR($V705&lt;2.7,$V705&gt;90),"Age OOR",BM705-1.6449*VLOOKUP(BM$14&amp;"-rse-"&amp;$J705,Equations!$G:$I,3,0)))</f>
        <v/>
      </c>
      <c r="BO705" s="10" t="str">
        <f>IF($AE705="","",IF(OR($V705&lt;2.7,$V705&gt;90),"Age OOR",BM705+1.6449*VLOOKUP(BM$14&amp;"-rse-"&amp;$J705,Equations!$G:$I,3,0)))</f>
        <v/>
      </c>
      <c r="BP705" s="10" t="str">
        <f t="shared" si="268"/>
        <v/>
      </c>
      <c r="BQ705" s="10" t="str">
        <f>IF($AE705="","",IF(OR($V705&lt;2.7,$V705&gt;90),"Age OOR",($AE705-BM705)/VLOOKUP(BM$14&amp;"-rse-"&amp;$J705,Equations!$G:$I,3,0)))</f>
        <v/>
      </c>
      <c r="BR705" s="10" t="str">
        <f>IF($AF705="","",IF(OR($V705&lt;2.7,$V705&gt;90),"Age OOR",VLOOKUP(BR$14&amp;"-int-"&amp;$K705,Equations!$G:$I,3,0)+VLOOKUP(BR$14&amp;"-sexo-"&amp;$K705,Equations!$G:$I,3,0)*$U705+VLOOKUP(BR$14&amp;"-edad-"&amp;$K705,Equations!$G:$I,3,0)*$V705+VLOOKUP(BR$14&amp;"-est-"&amp;$K705,Equations!$G:$I,3,0)*(1/$W705)+VLOOKUP(BR$14&amp;"-imc-"&amp;$K705,Equations!$G:$I,3,0)*(1/$Q705)))</f>
        <v/>
      </c>
      <c r="BS705" s="10" t="str">
        <f>IF($AF705="","",IF(OR($V705&lt;2.7,$V705&gt;90),"Age OOR",BR705-1.6449*VLOOKUP(BR$14&amp;"-rse-"&amp;$K705,Equations!$G:$I,3,0)))</f>
        <v/>
      </c>
      <c r="BT705" s="10" t="str">
        <f>IF($AF705="","",IF(OR($V705&lt;2.7,$V705&gt;90),"Age OOR",BR705+1.6449*VLOOKUP(BR$14&amp;"-rse-"&amp;$K705,Equations!$G:$I,3,0)))</f>
        <v/>
      </c>
      <c r="BU705" s="10" t="str">
        <f t="shared" si="269"/>
        <v/>
      </c>
      <c r="BV705" s="10" t="str">
        <f>IF($AF705="","",IF(OR($V705&lt;2.7,$V705&gt;90),"Age OOR",($AF705-BR705)/VLOOKUP(BR$14&amp;"-rse-"&amp;$K705,Equations!$G:$I,3,0)))</f>
        <v/>
      </c>
      <c r="BW705" s="10" t="str">
        <f>IF($AG705="","",IF(OR($V705&lt;2.7,$V705&gt;90),"Age OOR",VLOOKUP(BW$14&amp;"-int-"&amp;$L705,Equations!$G:$I,3,0)+VLOOKUP(BW$14&amp;"-sexo-"&amp;$L705,Equations!$G:$I,3,0)*$U705+VLOOKUP(BW$14&amp;"-edad-"&amp;$L705,Equations!$G:$I,3,0)*$V705+VLOOKUP(BW$14&amp;"-est-"&amp;$L705,Equations!$G:$I,3,0)*(1/$W705)+VLOOKUP(BW$14&amp;"-imc-"&amp;$L705,Equations!$G:$I,3,0)*(1/$Q705)))</f>
        <v/>
      </c>
      <c r="BX705" s="10" t="str">
        <f>IF($AG705="","",IF(OR($V705&lt;2.7,$V705&gt;90),"Age OOR",BW705-1.6449*VLOOKUP(BW$14&amp;"-rse-"&amp;$L705,Equations!$G:$I,3,0)))</f>
        <v/>
      </c>
      <c r="BY705" s="10" t="str">
        <f>IF($AG705="","",IF(OR($V705&lt;2.7,$V705&gt;90),"Age OOR",BW705+1.6449*VLOOKUP(BW$14&amp;"-rse-"&amp;$L705,Equations!$G:$I,3,0)))</f>
        <v/>
      </c>
      <c r="BZ705" s="10" t="str">
        <f t="shared" si="270"/>
        <v/>
      </c>
      <c r="CA705" s="10" t="str">
        <f>IF($AG705="","",IF(OR($V705&lt;2.7,$V705&gt;90),"Age OOR",($AG705-BW705)/VLOOKUP(BW$14&amp;"-rse-"&amp;$L705,Equations!$G:$I,3,0)))</f>
        <v/>
      </c>
      <c r="CB705" s="10" t="str">
        <f>IF($AH705="","",IF(OR($V705&lt;2.7,$V705&gt;90),"Age OOR",VLOOKUP(CB$14&amp;"-int-"&amp;$M705,Equations!$G:$I,3,0)+VLOOKUP(CB$14&amp;"-sexo-"&amp;$M705,Equations!$G:$I,3,0)*$U705+VLOOKUP(CB$14&amp;"-edad-"&amp;$M705,Equations!$G:$I,3,0)*$V705+VLOOKUP(CB$14&amp;"-est-"&amp;$M705,Equations!$G:$I,3,0)*(1/$W705)+VLOOKUP(CB$14&amp;"-imc-"&amp;$M705,Equations!$G:$I,3,0)*(1/$Q705)))</f>
        <v/>
      </c>
      <c r="CC705" s="10" t="str">
        <f>IF($AH705="","",IF(OR($V705&lt;2.7,$V705&gt;90),"Age OOR",CB705-1.6449*VLOOKUP(CB$14&amp;"-rse-"&amp;$M705,Equations!$G:$I,3,0)))</f>
        <v/>
      </c>
      <c r="CD705" s="10" t="str">
        <f>IF($AH705="","",IF(OR($V705&lt;2.7,$V705&gt;90),"Age OOR",CB705+1.6449*VLOOKUP(CB$14&amp;"-rse-"&amp;$M705,Equations!$G:$I,3,0)))</f>
        <v/>
      </c>
      <c r="CE705" s="10" t="str">
        <f t="shared" si="271"/>
        <v/>
      </c>
      <c r="CF705" s="10" t="str">
        <f>IF($AH705="","",IF(OR($V705&lt;2.7,$V705&gt;90),"Age OOR",($AH705-CB705)/VLOOKUP(CB$14&amp;"-rse-"&amp;$M705,Equations!$G:$I,3,0)))</f>
        <v/>
      </c>
      <c r="CG705" s="10" t="str">
        <f>IF($AI705="","",IF(OR($V705&lt;2.7,$V705&gt;90),"Age OOR",VLOOKUP(CG$14&amp;"-int-"&amp;$N705,Equations!$G:$I,3,0)+VLOOKUP(CG$14&amp;"-sexo-"&amp;$N705,Equations!$G:$I,3,0)*$U705+VLOOKUP(CG$14&amp;"-edad-"&amp;$N705,Equations!$G:$I,3,0)*$V705+VLOOKUP(CG$14&amp;"-est-"&amp;$N705,Equations!$G:$I,3,0)*(1/$W705)+VLOOKUP(CG$14&amp;"-imc-"&amp;$N705,Equations!$G:$I,3,0)*(1/$Q705)))</f>
        <v/>
      </c>
      <c r="CH705" s="10" t="str">
        <f>IF($AI705="","",IF(OR($V705&lt;2.7,$V705&gt;90),"Age OOR",CG705-1.6449*VLOOKUP(CG$14&amp;"-rse-"&amp;$N705,Equations!$G:$I,3,0)))</f>
        <v/>
      </c>
      <c r="CI705" s="10" t="str">
        <f>IF($AI705="","",IF(OR($V705&lt;2.7,$V705&gt;90),"Age OOR",CG705+1.6449*VLOOKUP(CG$14&amp;"-rse-"&amp;$N705,Equations!$G:$I,3,0)))</f>
        <v/>
      </c>
      <c r="CJ705" s="10" t="str">
        <f t="shared" si="272"/>
        <v/>
      </c>
      <c r="CK705" s="10" t="str">
        <f>IF($AI705="","",IF(OR($V705&lt;2.7,$V705&gt;90),"Age OOR",($AI705-CG705)/VLOOKUP(CG$14&amp;"-rse-"&amp;$N705,Equations!$G:$I,3,0)))</f>
        <v/>
      </c>
      <c r="CL705" s="10" t="str">
        <f>IF($AJ705="","",IF(OR($V705&lt;2.7,$V705&gt;90),"Age OOR",VLOOKUP(CL$14&amp;"-int-"&amp;$O705,Equations!$G:$I,3,0)+VLOOKUP(CL$14&amp;"-sexo-"&amp;$O705,Equations!$G:$I,3,0)*$U705+VLOOKUP(CL$14&amp;"-edad-"&amp;$O705,Equations!$G:$I,3,0)*$V705+VLOOKUP(CL$14&amp;"-est-"&amp;$O705,Equations!$G:$I,3,0)*(1/$W705)+VLOOKUP(CL$14&amp;"-imc-"&amp;$O705,Equations!$G:$I,3,0)*(1/$Q705)))</f>
        <v/>
      </c>
      <c r="CM705" s="10" t="str">
        <f>IF($AJ705="","",IF(OR($V705&lt;2.7,$V705&gt;90),"Age OOR",CL705-1.6449*VLOOKUP(CL$14&amp;"-rse-"&amp;$O705,Equations!$G:$I,3,0)))</f>
        <v/>
      </c>
      <c r="CN705" s="10" t="str">
        <f>IF($AJ705="","",IF(OR($V705&lt;2.7,$V705&gt;90),"Age OOR",CL705+1.6449*VLOOKUP(CL$14&amp;"-rse-"&amp;$O705,Equations!$G:$I,3,0)))</f>
        <v/>
      </c>
      <c r="CO705" s="10" t="str">
        <f t="shared" si="273"/>
        <v/>
      </c>
      <c r="CP705" s="10" t="str">
        <f>IF($AJ705="","",IF(OR($V705&lt;2.7,$V705&gt;90),"Age OOR",($AJ705-CL705)/VLOOKUP(CL$14&amp;"-rse-"&amp;$O705,Equations!$G:$I,3,0)))</f>
        <v/>
      </c>
      <c r="CQ705" s="10" t="str">
        <f>IF($AK705="","",IF(OR($V705&lt;2.7,$V705&gt;90),"Age OOR",EXP(VLOOKUP(CQ$14&amp;"-int-"&amp;$P705,Equations!$G:$I,3,0)+VLOOKUP(CQ$14&amp;"-sexo-"&amp;$P705,Equations!$G:$I,3,0)*$U705+VLOOKUP(CQ$14&amp;"-edad-"&amp;$P705,Equations!$G:$I,3,0)*$V705+VLOOKUP(CQ$14&amp;"-est-"&amp;$P705,Equations!$G:$I,3,0)*(1/$W705)+VLOOKUP(CQ$14&amp;"-imc-"&amp;$P705,Equations!$G:$I,3,0)*(1/$Q705))))</f>
        <v/>
      </c>
      <c r="CR705" s="10" t="str">
        <f>IF($AK705="","",IF(OR($V705&lt;2.7,$V705&gt;90),"Age OOR",EXP(LN(CQ705)-1.6449*VLOOKUP(CQ$14&amp;"-rse-"&amp;$P705,Equations!$G:$I,3,0))))</f>
        <v/>
      </c>
      <c r="CS705" s="10" t="str">
        <f>IF($AK705="","",IF(OR($V705&lt;2.7,$V705&gt;90),"Age OOR",EXP(LN(CQ705)+1.6449*VLOOKUP(CQ$14&amp;"-rse-"&amp;$P705,Equations!$G:$I,3,0))))</f>
        <v/>
      </c>
      <c r="CT705" s="10" t="str">
        <f t="shared" si="274"/>
        <v/>
      </c>
      <c r="CU705" s="10" t="str">
        <f>IF($AK705="","",IF(OR($V705&lt;2.7,$V705&gt;90),"Age OOR",(LN($AK705)-LN(CQ705))/VLOOKUP(CQ$14&amp;"-rse-"&amp;$P705,Equations!$G:$I,3,0)))</f>
        <v/>
      </c>
      <c r="CV705" s="47"/>
      <c r="DE705" s="54"/>
    </row>
    <row r="706" spans="5:109" x14ac:dyDescent="0.2">
      <c r="E706" s="23" t="str">
        <f t="shared" si="250"/>
        <v>Age out of range</v>
      </c>
      <c r="F706" s="23" t="str">
        <f t="shared" si="251"/>
        <v>Age out of range</v>
      </c>
      <c r="G706" s="23" t="str">
        <f t="shared" si="252"/>
        <v>Age out of range</v>
      </c>
      <c r="H706" s="23" t="str">
        <f t="shared" si="253"/>
        <v>Age out of range</v>
      </c>
      <c r="I706" s="23" t="str">
        <f t="shared" si="254"/>
        <v>Age out of range</v>
      </c>
      <c r="J706" s="23" t="str">
        <f t="shared" si="255"/>
        <v>Age out of range</v>
      </c>
      <c r="K706" s="23" t="str">
        <f t="shared" si="256"/>
        <v>Age out of range</v>
      </c>
      <c r="L706" s="23" t="str">
        <f t="shared" si="257"/>
        <v>Age out of range</v>
      </c>
      <c r="M706" s="23" t="str">
        <f t="shared" si="258"/>
        <v>Age out of range</v>
      </c>
      <c r="N706" s="23" t="str">
        <f t="shared" si="259"/>
        <v>Age out of range</v>
      </c>
      <c r="O706" s="23" t="str">
        <f t="shared" si="260"/>
        <v>Age out of range</v>
      </c>
      <c r="P706" s="23" t="str">
        <f t="shared" si="261"/>
        <v>Age out of range</v>
      </c>
      <c r="Q706" s="23" t="e">
        <f t="shared" si="262"/>
        <v>#DIV/0!</v>
      </c>
      <c r="R706" s="17"/>
      <c r="S706" s="23">
        <v>690</v>
      </c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7"/>
      <c r="AM706" s="47"/>
      <c r="AN706" s="10" t="str">
        <f>IF($Z706="","",IF(OR($V706&lt;2.7,$V706&gt;90),"Age OOR",VLOOKUP(AN$14&amp;"-int-"&amp;$E706,Equations!$G:$I,3,0)+VLOOKUP(AN$14&amp;"-sexo-"&amp;$E706,Equations!$G:$I,3,0)*$U706+VLOOKUP(AN$14&amp;"-edad-"&amp;$E706,Equations!$G:$I,3,0)*$V706+VLOOKUP(AN$14&amp;"-est-"&amp;$E706,Equations!$G:$I,3,0)*(1/$W706)+VLOOKUP(AN$14&amp;"-imc-"&amp;$E706,Equations!$G:$I,3,0)*(1/$Q706)))</f>
        <v/>
      </c>
      <c r="AO706" s="10" t="str">
        <f>IF($Z706="","",IF(OR($V706&lt;2.7,$V706&gt;90),"Age OOR",AN706-1.6449*VLOOKUP(AN$14&amp;"-rse-"&amp;$E706,Equations!$G:$I,3,0)))</f>
        <v/>
      </c>
      <c r="AP706" s="10" t="str">
        <f>IF($Z706="","",IF(OR($V706&lt;2.7,$V706&gt;90),"Age OOR",AN706+1.6449*VLOOKUP(AN$14&amp;"-rse-"&amp;$E706,Equations!$G:$I,3,0)))</f>
        <v/>
      </c>
      <c r="AQ706" s="10" t="str">
        <f t="shared" si="263"/>
        <v/>
      </c>
      <c r="AR706" s="10" t="str">
        <f>IF($Z706="","",IF(OR($V706&lt;2.7,$V706&gt;90),"Age OOR",($Z706-AN706)/VLOOKUP(AN$14&amp;"-rse-"&amp;$E706,Equations!$G:$I,3,0)))</f>
        <v/>
      </c>
      <c r="AS706" s="10" t="str">
        <f>IF($AA706="","",IF(OR($V706&lt;2.7,$V706&gt;90),"Age OOR",VLOOKUP(AS$14&amp;"-int-"&amp;$F706,Equations!$G:$I,3,0)+VLOOKUP(AS$14&amp;"-sexo-"&amp;$F706,Equations!$G:$I,3,0)*$U706+VLOOKUP(AS$14&amp;"-edad-"&amp;$F706,Equations!$G:$I,3,0)*$V706+VLOOKUP(AS$14&amp;"-est-"&amp;$F706,Equations!$G:$I,3,0)*(1/$W706)+VLOOKUP(AS$14&amp;"-imc-"&amp;$F706,Equations!$G:$I,3,0)*(1/$Q706)))</f>
        <v/>
      </c>
      <c r="AT706" s="10" t="str">
        <f>IF($AA706="","",IF(OR($V706&lt;2.7,$V706&gt;90),"Age OOR",AS706-1.6449*VLOOKUP(AS$14&amp;"-rse-"&amp;$F706,Equations!$G:$I,3,0)))</f>
        <v/>
      </c>
      <c r="AU706" s="10" t="str">
        <f>IF($AA706="","",IF(OR($V706&lt;2.7,$V706&gt;90),"Age OOR",AS706+1.6449*VLOOKUP(AS$14&amp;"-rse-"&amp;$F706,Equations!$G:$I,3,0)))</f>
        <v/>
      </c>
      <c r="AV706" s="10" t="str">
        <f t="shared" si="264"/>
        <v/>
      </c>
      <c r="AW706" s="10" t="str">
        <f>IF($AA706="","",IF(OR($V706&lt;2.7,$V706&gt;90),"Age OOR",($AA706-AS706)/VLOOKUP(AS$14&amp;"-rse-"&amp;$F706,Equations!$G:$I,3,0)))</f>
        <v/>
      </c>
      <c r="AX706" s="10" t="str">
        <f>IF($AB706="","",IF(OR($V706&lt;2.7,$V706&gt;90),"Age OOR",VLOOKUP(AX$14&amp;"-int-"&amp;$G706,Equations!$G:$I,3,0)+VLOOKUP(AX$14&amp;"-sexo-"&amp;$G706,Equations!$G:$I,3,0)*$U706+VLOOKUP(AX$14&amp;"-edad-"&amp;$G706,Equations!$G:$I,3,0)*$V706+VLOOKUP(AX$14&amp;"-est-"&amp;$G706,Equations!$G:$I,3,0)*(1/$W706)+VLOOKUP(AX$14&amp;"-imc-"&amp;$G706,Equations!$G:$I,3,0)*(1/$Q706)))</f>
        <v/>
      </c>
      <c r="AY706" s="10" t="str">
        <f>IF($AB706="","",IF(OR($V706&lt;2.7,$V706&gt;90),"Age OOR",AX706-1.6449*VLOOKUP(AX$14&amp;"-rse-"&amp;$G706,Equations!$G:$I,3,0)))</f>
        <v/>
      </c>
      <c r="AZ706" s="10" t="str">
        <f>IF($AB706="","",IF(OR($V706&lt;2.7,$V706&gt;90),"Age OOR",AX706+1.6449*VLOOKUP(AX$14&amp;"-rse-"&amp;$G706,Equations!$G:$I,3,0)))</f>
        <v/>
      </c>
      <c r="BA706" s="10" t="str">
        <f t="shared" si="265"/>
        <v/>
      </c>
      <c r="BB706" s="10" t="str">
        <f>IF($AB706="","",IF(OR($V706&lt;2.7,$V706&gt;90),"Age OOR",($AB706-AX706)/VLOOKUP(AX$14&amp;"-rse-"&amp;$G706,Equations!$G:$I,3,0)))</f>
        <v/>
      </c>
      <c r="BC706" s="10" t="str">
        <f>IF($AC706="","",IF(OR($V706&lt;2.7,$V706&gt;90),"Age OOR",VLOOKUP(BC$14&amp;"-int-"&amp;$H706,Equations!$G:$I,3,0)+VLOOKUP(BC$14&amp;"-sexo-"&amp;$H706,Equations!$G:$I,3,0)*$U706+VLOOKUP(BC$14&amp;"-edad-"&amp;$H706,Equations!$G:$I,3,0)*$V706+VLOOKUP(BC$14&amp;"-est-"&amp;$H706,Equations!$G:$I,3,0)*(1/$W706)+VLOOKUP(BC$14&amp;"-imc-"&amp;$H706,Equations!$G:$I,3,0)*(1/$Q706)))</f>
        <v/>
      </c>
      <c r="BD706" s="10" t="str">
        <f>IF($AC706="","",IF(OR($V706&lt;2.7,$V706&gt;90),"Age OOR",BC706-1.6449*VLOOKUP(BC$14&amp;"-rse-"&amp;$H706,Equations!$G:$I,3,0)))</f>
        <v/>
      </c>
      <c r="BE706" s="10" t="str">
        <f>IF($AC706="","",IF(OR($V706&lt;2.7,$V706&gt;90),"Age OOR",BC706+1.6449*VLOOKUP(BC$14&amp;"-rse-"&amp;$H706,Equations!$G:$I,3,0)))</f>
        <v/>
      </c>
      <c r="BF706" s="10" t="str">
        <f t="shared" si="266"/>
        <v/>
      </c>
      <c r="BG706" s="10" t="str">
        <f>IF($AC706="","",IF(OR($V706&lt;2.7,$V706&gt;90),"Age OOR",($AC706-BC706)/VLOOKUP(BC$14&amp;"-rse-"&amp;$H706,Equations!$G:$I,3,0)))</f>
        <v/>
      </c>
      <c r="BH706" s="10" t="str">
        <f>IF($AD706="","",IF(OR($V706&lt;2.7,$V706&gt;90),"Age OOR",VLOOKUP(BH$14&amp;"-int-"&amp;$I706,Equations!$G:$I,3,0)+VLOOKUP(BH$14&amp;"-sexo-"&amp;$I706,Equations!$G:$I,3,0)*$U706+VLOOKUP(BH$14&amp;"-edad-"&amp;$I706,Equations!$G:$I,3,0)*$V706+VLOOKUP(BH$14&amp;"-est-"&amp;$I706,Equations!$G:$I,3,0)*(1/$W706)+VLOOKUP(BH$14&amp;"-imc-"&amp;$I706,Equations!$G:$I,3,0)*(1/$Q706)))</f>
        <v/>
      </c>
      <c r="BI706" s="10" t="str">
        <f>IF($AD706="","",IF(OR($V706&lt;2.7,$V706&gt;90),"Age OOR",BH706-1.6449*VLOOKUP(BH$14&amp;"-rse-"&amp;$I706,Equations!$G:$I,3,0)))</f>
        <v/>
      </c>
      <c r="BJ706" s="10" t="str">
        <f>IF($AD706="","",IF(OR($V706&lt;2.7,$V706&gt;90),"Age OOR",BH706+1.6449*VLOOKUP(BH$14&amp;"-rse-"&amp;$I706,Equations!$G:$I,3,0)))</f>
        <v/>
      </c>
      <c r="BK706" s="10" t="str">
        <f t="shared" si="267"/>
        <v/>
      </c>
      <c r="BL706" s="10" t="str">
        <f>IF($AD706="","",IF(OR($V706&lt;2.7,$V706&gt;90),"Age OOR",($AD706-BH706)/VLOOKUP(BH$14&amp;"-rse-"&amp;$I706,Equations!$G:$I,3,0)))</f>
        <v/>
      </c>
      <c r="BM706" s="10" t="str">
        <f>IF($AE706="","",IF(OR($V706&lt;2.7,$V706&gt;90),"Age OOR",VLOOKUP(BM$14&amp;"-int-"&amp;$J706,Equations!$G:$I,3,0)+VLOOKUP(BM$14&amp;"-sexo-"&amp;$J706,Equations!$G:$I,3,0)*$U706+VLOOKUP(BM$14&amp;"-edad-"&amp;$J706,Equations!$G:$I,3,0)*$V706+VLOOKUP(BM$14&amp;"-est-"&amp;$J706,Equations!$G:$I,3,0)*(1/$W706)+VLOOKUP(BM$14&amp;"-imc-"&amp;$J706,Equations!$G:$I,3,0)*(1/$Q706)))</f>
        <v/>
      </c>
      <c r="BN706" s="10" t="str">
        <f>IF($AE706="","",IF(OR($V706&lt;2.7,$V706&gt;90),"Age OOR",BM706-1.6449*VLOOKUP(BM$14&amp;"-rse-"&amp;$J706,Equations!$G:$I,3,0)))</f>
        <v/>
      </c>
      <c r="BO706" s="10" t="str">
        <f>IF($AE706="","",IF(OR($V706&lt;2.7,$V706&gt;90),"Age OOR",BM706+1.6449*VLOOKUP(BM$14&amp;"-rse-"&amp;$J706,Equations!$G:$I,3,0)))</f>
        <v/>
      </c>
      <c r="BP706" s="10" t="str">
        <f t="shared" si="268"/>
        <v/>
      </c>
      <c r="BQ706" s="10" t="str">
        <f>IF($AE706="","",IF(OR($V706&lt;2.7,$V706&gt;90),"Age OOR",($AE706-BM706)/VLOOKUP(BM$14&amp;"-rse-"&amp;$J706,Equations!$G:$I,3,0)))</f>
        <v/>
      </c>
      <c r="BR706" s="10" t="str">
        <f>IF($AF706="","",IF(OR($V706&lt;2.7,$V706&gt;90),"Age OOR",VLOOKUP(BR$14&amp;"-int-"&amp;$K706,Equations!$G:$I,3,0)+VLOOKUP(BR$14&amp;"-sexo-"&amp;$K706,Equations!$G:$I,3,0)*$U706+VLOOKUP(BR$14&amp;"-edad-"&amp;$K706,Equations!$G:$I,3,0)*$V706+VLOOKUP(BR$14&amp;"-est-"&amp;$K706,Equations!$G:$I,3,0)*(1/$W706)+VLOOKUP(BR$14&amp;"-imc-"&amp;$K706,Equations!$G:$I,3,0)*(1/$Q706)))</f>
        <v/>
      </c>
      <c r="BS706" s="10" t="str">
        <f>IF($AF706="","",IF(OR($V706&lt;2.7,$V706&gt;90),"Age OOR",BR706-1.6449*VLOOKUP(BR$14&amp;"-rse-"&amp;$K706,Equations!$G:$I,3,0)))</f>
        <v/>
      </c>
      <c r="BT706" s="10" t="str">
        <f>IF($AF706="","",IF(OR($V706&lt;2.7,$V706&gt;90),"Age OOR",BR706+1.6449*VLOOKUP(BR$14&amp;"-rse-"&amp;$K706,Equations!$G:$I,3,0)))</f>
        <v/>
      </c>
      <c r="BU706" s="10" t="str">
        <f t="shared" si="269"/>
        <v/>
      </c>
      <c r="BV706" s="10" t="str">
        <f>IF($AF706="","",IF(OR($V706&lt;2.7,$V706&gt;90),"Age OOR",($AF706-BR706)/VLOOKUP(BR$14&amp;"-rse-"&amp;$K706,Equations!$G:$I,3,0)))</f>
        <v/>
      </c>
      <c r="BW706" s="10" t="str">
        <f>IF($AG706="","",IF(OR($V706&lt;2.7,$V706&gt;90),"Age OOR",VLOOKUP(BW$14&amp;"-int-"&amp;$L706,Equations!$G:$I,3,0)+VLOOKUP(BW$14&amp;"-sexo-"&amp;$L706,Equations!$G:$I,3,0)*$U706+VLOOKUP(BW$14&amp;"-edad-"&amp;$L706,Equations!$G:$I,3,0)*$V706+VLOOKUP(BW$14&amp;"-est-"&amp;$L706,Equations!$G:$I,3,0)*(1/$W706)+VLOOKUP(BW$14&amp;"-imc-"&amp;$L706,Equations!$G:$I,3,0)*(1/$Q706)))</f>
        <v/>
      </c>
      <c r="BX706" s="10" t="str">
        <f>IF($AG706="","",IF(OR($V706&lt;2.7,$V706&gt;90),"Age OOR",BW706-1.6449*VLOOKUP(BW$14&amp;"-rse-"&amp;$L706,Equations!$G:$I,3,0)))</f>
        <v/>
      </c>
      <c r="BY706" s="10" t="str">
        <f>IF($AG706="","",IF(OR($V706&lt;2.7,$V706&gt;90),"Age OOR",BW706+1.6449*VLOOKUP(BW$14&amp;"-rse-"&amp;$L706,Equations!$G:$I,3,0)))</f>
        <v/>
      </c>
      <c r="BZ706" s="10" t="str">
        <f t="shared" si="270"/>
        <v/>
      </c>
      <c r="CA706" s="10" t="str">
        <f>IF($AG706="","",IF(OR($V706&lt;2.7,$V706&gt;90),"Age OOR",($AG706-BW706)/VLOOKUP(BW$14&amp;"-rse-"&amp;$L706,Equations!$G:$I,3,0)))</f>
        <v/>
      </c>
      <c r="CB706" s="10" t="str">
        <f>IF($AH706="","",IF(OR($V706&lt;2.7,$V706&gt;90),"Age OOR",VLOOKUP(CB$14&amp;"-int-"&amp;$M706,Equations!$G:$I,3,0)+VLOOKUP(CB$14&amp;"-sexo-"&amp;$M706,Equations!$G:$I,3,0)*$U706+VLOOKUP(CB$14&amp;"-edad-"&amp;$M706,Equations!$G:$I,3,0)*$V706+VLOOKUP(CB$14&amp;"-est-"&amp;$M706,Equations!$G:$I,3,0)*(1/$W706)+VLOOKUP(CB$14&amp;"-imc-"&amp;$M706,Equations!$G:$I,3,0)*(1/$Q706)))</f>
        <v/>
      </c>
      <c r="CC706" s="10" t="str">
        <f>IF($AH706="","",IF(OR($V706&lt;2.7,$V706&gt;90),"Age OOR",CB706-1.6449*VLOOKUP(CB$14&amp;"-rse-"&amp;$M706,Equations!$G:$I,3,0)))</f>
        <v/>
      </c>
      <c r="CD706" s="10" t="str">
        <f>IF($AH706="","",IF(OR($V706&lt;2.7,$V706&gt;90),"Age OOR",CB706+1.6449*VLOOKUP(CB$14&amp;"-rse-"&amp;$M706,Equations!$G:$I,3,0)))</f>
        <v/>
      </c>
      <c r="CE706" s="10" t="str">
        <f t="shared" si="271"/>
        <v/>
      </c>
      <c r="CF706" s="10" t="str">
        <f>IF($AH706="","",IF(OR($V706&lt;2.7,$V706&gt;90),"Age OOR",($AH706-CB706)/VLOOKUP(CB$14&amp;"-rse-"&amp;$M706,Equations!$G:$I,3,0)))</f>
        <v/>
      </c>
      <c r="CG706" s="10" t="str">
        <f>IF($AI706="","",IF(OR($V706&lt;2.7,$V706&gt;90),"Age OOR",VLOOKUP(CG$14&amp;"-int-"&amp;$N706,Equations!$G:$I,3,0)+VLOOKUP(CG$14&amp;"-sexo-"&amp;$N706,Equations!$G:$I,3,0)*$U706+VLOOKUP(CG$14&amp;"-edad-"&amp;$N706,Equations!$G:$I,3,0)*$V706+VLOOKUP(CG$14&amp;"-est-"&amp;$N706,Equations!$G:$I,3,0)*(1/$W706)+VLOOKUP(CG$14&amp;"-imc-"&amp;$N706,Equations!$G:$I,3,0)*(1/$Q706)))</f>
        <v/>
      </c>
      <c r="CH706" s="10" t="str">
        <f>IF($AI706="","",IF(OR($V706&lt;2.7,$V706&gt;90),"Age OOR",CG706-1.6449*VLOOKUP(CG$14&amp;"-rse-"&amp;$N706,Equations!$G:$I,3,0)))</f>
        <v/>
      </c>
      <c r="CI706" s="10" t="str">
        <f>IF($AI706="","",IF(OR($V706&lt;2.7,$V706&gt;90),"Age OOR",CG706+1.6449*VLOOKUP(CG$14&amp;"-rse-"&amp;$N706,Equations!$G:$I,3,0)))</f>
        <v/>
      </c>
      <c r="CJ706" s="10" t="str">
        <f t="shared" si="272"/>
        <v/>
      </c>
      <c r="CK706" s="10" t="str">
        <f>IF($AI706="","",IF(OR($V706&lt;2.7,$V706&gt;90),"Age OOR",($AI706-CG706)/VLOOKUP(CG$14&amp;"-rse-"&amp;$N706,Equations!$G:$I,3,0)))</f>
        <v/>
      </c>
      <c r="CL706" s="10" t="str">
        <f>IF($AJ706="","",IF(OR($V706&lt;2.7,$V706&gt;90),"Age OOR",VLOOKUP(CL$14&amp;"-int-"&amp;$O706,Equations!$G:$I,3,0)+VLOOKUP(CL$14&amp;"-sexo-"&amp;$O706,Equations!$G:$I,3,0)*$U706+VLOOKUP(CL$14&amp;"-edad-"&amp;$O706,Equations!$G:$I,3,0)*$V706+VLOOKUP(CL$14&amp;"-est-"&amp;$O706,Equations!$G:$I,3,0)*(1/$W706)+VLOOKUP(CL$14&amp;"-imc-"&amp;$O706,Equations!$G:$I,3,0)*(1/$Q706)))</f>
        <v/>
      </c>
      <c r="CM706" s="10" t="str">
        <f>IF($AJ706="","",IF(OR($V706&lt;2.7,$V706&gt;90),"Age OOR",CL706-1.6449*VLOOKUP(CL$14&amp;"-rse-"&amp;$O706,Equations!$G:$I,3,0)))</f>
        <v/>
      </c>
      <c r="CN706" s="10" t="str">
        <f>IF($AJ706="","",IF(OR($V706&lt;2.7,$V706&gt;90),"Age OOR",CL706+1.6449*VLOOKUP(CL$14&amp;"-rse-"&amp;$O706,Equations!$G:$I,3,0)))</f>
        <v/>
      </c>
      <c r="CO706" s="10" t="str">
        <f t="shared" si="273"/>
        <v/>
      </c>
      <c r="CP706" s="10" t="str">
        <f>IF($AJ706="","",IF(OR($V706&lt;2.7,$V706&gt;90),"Age OOR",($AJ706-CL706)/VLOOKUP(CL$14&amp;"-rse-"&amp;$O706,Equations!$G:$I,3,0)))</f>
        <v/>
      </c>
      <c r="CQ706" s="10" t="str">
        <f>IF($AK706="","",IF(OR($V706&lt;2.7,$V706&gt;90),"Age OOR",EXP(VLOOKUP(CQ$14&amp;"-int-"&amp;$P706,Equations!$G:$I,3,0)+VLOOKUP(CQ$14&amp;"-sexo-"&amp;$P706,Equations!$G:$I,3,0)*$U706+VLOOKUP(CQ$14&amp;"-edad-"&amp;$P706,Equations!$G:$I,3,0)*$V706+VLOOKUP(CQ$14&amp;"-est-"&amp;$P706,Equations!$G:$I,3,0)*(1/$W706)+VLOOKUP(CQ$14&amp;"-imc-"&amp;$P706,Equations!$G:$I,3,0)*(1/$Q706))))</f>
        <v/>
      </c>
      <c r="CR706" s="10" t="str">
        <f>IF($AK706="","",IF(OR($V706&lt;2.7,$V706&gt;90),"Age OOR",EXP(LN(CQ706)-1.6449*VLOOKUP(CQ$14&amp;"-rse-"&amp;$P706,Equations!$G:$I,3,0))))</f>
        <v/>
      </c>
      <c r="CS706" s="10" t="str">
        <f>IF($AK706="","",IF(OR($V706&lt;2.7,$V706&gt;90),"Age OOR",EXP(LN(CQ706)+1.6449*VLOOKUP(CQ$14&amp;"-rse-"&amp;$P706,Equations!$G:$I,3,0))))</f>
        <v/>
      </c>
      <c r="CT706" s="10" t="str">
        <f t="shared" si="274"/>
        <v/>
      </c>
      <c r="CU706" s="10" t="str">
        <f>IF($AK706="","",IF(OR($V706&lt;2.7,$V706&gt;90),"Age OOR",(LN($AK706)-LN(CQ706))/VLOOKUP(CQ$14&amp;"-rse-"&amp;$P706,Equations!$G:$I,3,0)))</f>
        <v/>
      </c>
      <c r="CV706" s="47"/>
    </row>
    <row r="707" spans="5:109" x14ac:dyDescent="0.2">
      <c r="E707" s="23" t="str">
        <f t="shared" si="250"/>
        <v>Age out of range</v>
      </c>
      <c r="F707" s="23" t="str">
        <f t="shared" si="251"/>
        <v>Age out of range</v>
      </c>
      <c r="G707" s="23" t="str">
        <f t="shared" si="252"/>
        <v>Age out of range</v>
      </c>
      <c r="H707" s="23" t="str">
        <f t="shared" si="253"/>
        <v>Age out of range</v>
      </c>
      <c r="I707" s="23" t="str">
        <f t="shared" si="254"/>
        <v>Age out of range</v>
      </c>
      <c r="J707" s="23" t="str">
        <f t="shared" si="255"/>
        <v>Age out of range</v>
      </c>
      <c r="K707" s="23" t="str">
        <f t="shared" si="256"/>
        <v>Age out of range</v>
      </c>
      <c r="L707" s="23" t="str">
        <f t="shared" si="257"/>
        <v>Age out of range</v>
      </c>
      <c r="M707" s="23" t="str">
        <f t="shared" si="258"/>
        <v>Age out of range</v>
      </c>
      <c r="N707" s="23" t="str">
        <f t="shared" si="259"/>
        <v>Age out of range</v>
      </c>
      <c r="O707" s="23" t="str">
        <f t="shared" si="260"/>
        <v>Age out of range</v>
      </c>
      <c r="P707" s="23" t="str">
        <f t="shared" si="261"/>
        <v>Age out of range</v>
      </c>
      <c r="Q707" s="23" t="e">
        <f t="shared" si="262"/>
        <v>#DIV/0!</v>
      </c>
      <c r="R707" s="17"/>
      <c r="S707" s="23">
        <v>691</v>
      </c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7"/>
      <c r="AM707" s="47"/>
      <c r="AN707" s="10" t="str">
        <f>IF($Z707="","",IF(OR($V707&lt;2.7,$V707&gt;90),"Age OOR",VLOOKUP(AN$14&amp;"-int-"&amp;$E707,Equations!$G:$I,3,0)+VLOOKUP(AN$14&amp;"-sexo-"&amp;$E707,Equations!$G:$I,3,0)*$U707+VLOOKUP(AN$14&amp;"-edad-"&amp;$E707,Equations!$G:$I,3,0)*$V707+VLOOKUP(AN$14&amp;"-est-"&amp;$E707,Equations!$G:$I,3,0)*(1/$W707)+VLOOKUP(AN$14&amp;"-imc-"&amp;$E707,Equations!$G:$I,3,0)*(1/$Q707)))</f>
        <v/>
      </c>
      <c r="AO707" s="10" t="str">
        <f>IF($Z707="","",IF(OR($V707&lt;2.7,$V707&gt;90),"Age OOR",AN707-1.6449*VLOOKUP(AN$14&amp;"-rse-"&amp;$E707,Equations!$G:$I,3,0)))</f>
        <v/>
      </c>
      <c r="AP707" s="10" t="str">
        <f>IF($Z707="","",IF(OR($V707&lt;2.7,$V707&gt;90),"Age OOR",AN707+1.6449*VLOOKUP(AN$14&amp;"-rse-"&amp;$E707,Equations!$G:$I,3,0)))</f>
        <v/>
      </c>
      <c r="AQ707" s="10" t="str">
        <f t="shared" si="263"/>
        <v/>
      </c>
      <c r="AR707" s="10" t="str">
        <f>IF($Z707="","",IF(OR($V707&lt;2.7,$V707&gt;90),"Age OOR",($Z707-AN707)/VLOOKUP(AN$14&amp;"-rse-"&amp;$E707,Equations!$G:$I,3,0)))</f>
        <v/>
      </c>
      <c r="AS707" s="10" t="str">
        <f>IF($AA707="","",IF(OR($V707&lt;2.7,$V707&gt;90),"Age OOR",VLOOKUP(AS$14&amp;"-int-"&amp;$F707,Equations!$G:$I,3,0)+VLOOKUP(AS$14&amp;"-sexo-"&amp;$F707,Equations!$G:$I,3,0)*$U707+VLOOKUP(AS$14&amp;"-edad-"&amp;$F707,Equations!$G:$I,3,0)*$V707+VLOOKUP(AS$14&amp;"-est-"&amp;$F707,Equations!$G:$I,3,0)*(1/$W707)+VLOOKUP(AS$14&amp;"-imc-"&amp;$F707,Equations!$G:$I,3,0)*(1/$Q707)))</f>
        <v/>
      </c>
      <c r="AT707" s="10" t="str">
        <f>IF($AA707="","",IF(OR($V707&lt;2.7,$V707&gt;90),"Age OOR",AS707-1.6449*VLOOKUP(AS$14&amp;"-rse-"&amp;$F707,Equations!$G:$I,3,0)))</f>
        <v/>
      </c>
      <c r="AU707" s="10" t="str">
        <f>IF($AA707="","",IF(OR($V707&lt;2.7,$V707&gt;90),"Age OOR",AS707+1.6449*VLOOKUP(AS$14&amp;"-rse-"&amp;$F707,Equations!$G:$I,3,0)))</f>
        <v/>
      </c>
      <c r="AV707" s="10" t="str">
        <f t="shared" si="264"/>
        <v/>
      </c>
      <c r="AW707" s="10" t="str">
        <f>IF($AA707="","",IF(OR($V707&lt;2.7,$V707&gt;90),"Age OOR",($AA707-AS707)/VLOOKUP(AS$14&amp;"-rse-"&amp;$F707,Equations!$G:$I,3,0)))</f>
        <v/>
      </c>
      <c r="AX707" s="10" t="str">
        <f>IF($AB707="","",IF(OR($V707&lt;2.7,$V707&gt;90),"Age OOR",VLOOKUP(AX$14&amp;"-int-"&amp;$G707,Equations!$G:$I,3,0)+VLOOKUP(AX$14&amp;"-sexo-"&amp;$G707,Equations!$G:$I,3,0)*$U707+VLOOKUP(AX$14&amp;"-edad-"&amp;$G707,Equations!$G:$I,3,0)*$V707+VLOOKUP(AX$14&amp;"-est-"&amp;$G707,Equations!$G:$I,3,0)*(1/$W707)+VLOOKUP(AX$14&amp;"-imc-"&amp;$G707,Equations!$G:$I,3,0)*(1/$Q707)))</f>
        <v/>
      </c>
      <c r="AY707" s="10" t="str">
        <f>IF($AB707="","",IF(OR($V707&lt;2.7,$V707&gt;90),"Age OOR",AX707-1.6449*VLOOKUP(AX$14&amp;"-rse-"&amp;$G707,Equations!$G:$I,3,0)))</f>
        <v/>
      </c>
      <c r="AZ707" s="10" t="str">
        <f>IF($AB707="","",IF(OR($V707&lt;2.7,$V707&gt;90),"Age OOR",AX707+1.6449*VLOOKUP(AX$14&amp;"-rse-"&amp;$G707,Equations!$G:$I,3,0)))</f>
        <v/>
      </c>
      <c r="BA707" s="10" t="str">
        <f t="shared" si="265"/>
        <v/>
      </c>
      <c r="BB707" s="10" t="str">
        <f>IF($AB707="","",IF(OR($V707&lt;2.7,$V707&gt;90),"Age OOR",($AB707-AX707)/VLOOKUP(AX$14&amp;"-rse-"&amp;$G707,Equations!$G:$I,3,0)))</f>
        <v/>
      </c>
      <c r="BC707" s="10" t="str">
        <f>IF($AC707="","",IF(OR($V707&lt;2.7,$V707&gt;90),"Age OOR",VLOOKUP(BC$14&amp;"-int-"&amp;$H707,Equations!$G:$I,3,0)+VLOOKUP(BC$14&amp;"-sexo-"&amp;$H707,Equations!$G:$I,3,0)*$U707+VLOOKUP(BC$14&amp;"-edad-"&amp;$H707,Equations!$G:$I,3,0)*$V707+VLOOKUP(BC$14&amp;"-est-"&amp;$H707,Equations!$G:$I,3,0)*(1/$W707)+VLOOKUP(BC$14&amp;"-imc-"&amp;$H707,Equations!$G:$I,3,0)*(1/$Q707)))</f>
        <v/>
      </c>
      <c r="BD707" s="10" t="str">
        <f>IF($AC707="","",IF(OR($V707&lt;2.7,$V707&gt;90),"Age OOR",BC707-1.6449*VLOOKUP(BC$14&amp;"-rse-"&amp;$H707,Equations!$G:$I,3,0)))</f>
        <v/>
      </c>
      <c r="BE707" s="10" t="str">
        <f>IF($AC707="","",IF(OR($V707&lt;2.7,$V707&gt;90),"Age OOR",BC707+1.6449*VLOOKUP(BC$14&amp;"-rse-"&amp;$H707,Equations!$G:$I,3,0)))</f>
        <v/>
      </c>
      <c r="BF707" s="10" t="str">
        <f t="shared" si="266"/>
        <v/>
      </c>
      <c r="BG707" s="10" t="str">
        <f>IF($AC707="","",IF(OR($V707&lt;2.7,$V707&gt;90),"Age OOR",($AC707-BC707)/VLOOKUP(BC$14&amp;"-rse-"&amp;$H707,Equations!$G:$I,3,0)))</f>
        <v/>
      </c>
      <c r="BH707" s="10" t="str">
        <f>IF($AD707="","",IF(OR($V707&lt;2.7,$V707&gt;90),"Age OOR",VLOOKUP(BH$14&amp;"-int-"&amp;$I707,Equations!$G:$I,3,0)+VLOOKUP(BH$14&amp;"-sexo-"&amp;$I707,Equations!$G:$I,3,0)*$U707+VLOOKUP(BH$14&amp;"-edad-"&amp;$I707,Equations!$G:$I,3,0)*$V707+VLOOKUP(BH$14&amp;"-est-"&amp;$I707,Equations!$G:$I,3,0)*(1/$W707)+VLOOKUP(BH$14&amp;"-imc-"&amp;$I707,Equations!$G:$I,3,0)*(1/$Q707)))</f>
        <v/>
      </c>
      <c r="BI707" s="10" t="str">
        <f>IF($AD707="","",IF(OR($V707&lt;2.7,$V707&gt;90),"Age OOR",BH707-1.6449*VLOOKUP(BH$14&amp;"-rse-"&amp;$I707,Equations!$G:$I,3,0)))</f>
        <v/>
      </c>
      <c r="BJ707" s="10" t="str">
        <f>IF($AD707="","",IF(OR($V707&lt;2.7,$V707&gt;90),"Age OOR",BH707+1.6449*VLOOKUP(BH$14&amp;"-rse-"&amp;$I707,Equations!$G:$I,3,0)))</f>
        <v/>
      </c>
      <c r="BK707" s="10" t="str">
        <f t="shared" si="267"/>
        <v/>
      </c>
      <c r="BL707" s="10" t="str">
        <f>IF($AD707="","",IF(OR($V707&lt;2.7,$V707&gt;90),"Age OOR",($AD707-BH707)/VLOOKUP(BH$14&amp;"-rse-"&amp;$I707,Equations!$G:$I,3,0)))</f>
        <v/>
      </c>
      <c r="BM707" s="10" t="str">
        <f>IF($AE707="","",IF(OR($V707&lt;2.7,$V707&gt;90),"Age OOR",VLOOKUP(BM$14&amp;"-int-"&amp;$J707,Equations!$G:$I,3,0)+VLOOKUP(BM$14&amp;"-sexo-"&amp;$J707,Equations!$G:$I,3,0)*$U707+VLOOKUP(BM$14&amp;"-edad-"&amp;$J707,Equations!$G:$I,3,0)*$V707+VLOOKUP(BM$14&amp;"-est-"&amp;$J707,Equations!$G:$I,3,0)*(1/$W707)+VLOOKUP(BM$14&amp;"-imc-"&amp;$J707,Equations!$G:$I,3,0)*(1/$Q707)))</f>
        <v/>
      </c>
      <c r="BN707" s="10" t="str">
        <f>IF($AE707="","",IF(OR($V707&lt;2.7,$V707&gt;90),"Age OOR",BM707-1.6449*VLOOKUP(BM$14&amp;"-rse-"&amp;$J707,Equations!$G:$I,3,0)))</f>
        <v/>
      </c>
      <c r="BO707" s="10" t="str">
        <f>IF($AE707="","",IF(OR($V707&lt;2.7,$V707&gt;90),"Age OOR",BM707+1.6449*VLOOKUP(BM$14&amp;"-rse-"&amp;$J707,Equations!$G:$I,3,0)))</f>
        <v/>
      </c>
      <c r="BP707" s="10" t="str">
        <f t="shared" si="268"/>
        <v/>
      </c>
      <c r="BQ707" s="10" t="str">
        <f>IF($AE707="","",IF(OR($V707&lt;2.7,$V707&gt;90),"Age OOR",($AE707-BM707)/VLOOKUP(BM$14&amp;"-rse-"&amp;$J707,Equations!$G:$I,3,0)))</f>
        <v/>
      </c>
      <c r="BR707" s="10" t="str">
        <f>IF($AF707="","",IF(OR($V707&lt;2.7,$V707&gt;90),"Age OOR",VLOOKUP(BR$14&amp;"-int-"&amp;$K707,Equations!$G:$I,3,0)+VLOOKUP(BR$14&amp;"-sexo-"&amp;$K707,Equations!$G:$I,3,0)*$U707+VLOOKUP(BR$14&amp;"-edad-"&amp;$K707,Equations!$G:$I,3,0)*$V707+VLOOKUP(BR$14&amp;"-est-"&amp;$K707,Equations!$G:$I,3,0)*(1/$W707)+VLOOKUP(BR$14&amp;"-imc-"&amp;$K707,Equations!$G:$I,3,0)*(1/$Q707)))</f>
        <v/>
      </c>
      <c r="BS707" s="10" t="str">
        <f>IF($AF707="","",IF(OR($V707&lt;2.7,$V707&gt;90),"Age OOR",BR707-1.6449*VLOOKUP(BR$14&amp;"-rse-"&amp;$K707,Equations!$G:$I,3,0)))</f>
        <v/>
      </c>
      <c r="BT707" s="10" t="str">
        <f>IF($AF707="","",IF(OR($V707&lt;2.7,$V707&gt;90),"Age OOR",BR707+1.6449*VLOOKUP(BR$14&amp;"-rse-"&amp;$K707,Equations!$G:$I,3,0)))</f>
        <v/>
      </c>
      <c r="BU707" s="10" t="str">
        <f t="shared" si="269"/>
        <v/>
      </c>
      <c r="BV707" s="10" t="str">
        <f>IF($AF707="","",IF(OR($V707&lt;2.7,$V707&gt;90),"Age OOR",($AF707-BR707)/VLOOKUP(BR$14&amp;"-rse-"&amp;$K707,Equations!$G:$I,3,0)))</f>
        <v/>
      </c>
      <c r="BW707" s="10" t="str">
        <f>IF($AG707="","",IF(OR($V707&lt;2.7,$V707&gt;90),"Age OOR",VLOOKUP(BW$14&amp;"-int-"&amp;$L707,Equations!$G:$I,3,0)+VLOOKUP(BW$14&amp;"-sexo-"&amp;$L707,Equations!$G:$I,3,0)*$U707+VLOOKUP(BW$14&amp;"-edad-"&amp;$L707,Equations!$G:$I,3,0)*$V707+VLOOKUP(BW$14&amp;"-est-"&amp;$L707,Equations!$G:$I,3,0)*(1/$W707)+VLOOKUP(BW$14&amp;"-imc-"&amp;$L707,Equations!$G:$I,3,0)*(1/$Q707)))</f>
        <v/>
      </c>
      <c r="BX707" s="10" t="str">
        <f>IF($AG707="","",IF(OR($V707&lt;2.7,$V707&gt;90),"Age OOR",BW707-1.6449*VLOOKUP(BW$14&amp;"-rse-"&amp;$L707,Equations!$G:$I,3,0)))</f>
        <v/>
      </c>
      <c r="BY707" s="10" t="str">
        <f>IF($AG707="","",IF(OR($V707&lt;2.7,$V707&gt;90),"Age OOR",BW707+1.6449*VLOOKUP(BW$14&amp;"-rse-"&amp;$L707,Equations!$G:$I,3,0)))</f>
        <v/>
      </c>
      <c r="BZ707" s="10" t="str">
        <f t="shared" si="270"/>
        <v/>
      </c>
      <c r="CA707" s="10" t="str">
        <f>IF($AG707="","",IF(OR($V707&lt;2.7,$V707&gt;90),"Age OOR",($AG707-BW707)/VLOOKUP(BW$14&amp;"-rse-"&amp;$L707,Equations!$G:$I,3,0)))</f>
        <v/>
      </c>
      <c r="CB707" s="10" t="str">
        <f>IF($AH707="","",IF(OR($V707&lt;2.7,$V707&gt;90),"Age OOR",VLOOKUP(CB$14&amp;"-int-"&amp;$M707,Equations!$G:$I,3,0)+VLOOKUP(CB$14&amp;"-sexo-"&amp;$M707,Equations!$G:$I,3,0)*$U707+VLOOKUP(CB$14&amp;"-edad-"&amp;$M707,Equations!$G:$I,3,0)*$V707+VLOOKUP(CB$14&amp;"-est-"&amp;$M707,Equations!$G:$I,3,0)*(1/$W707)+VLOOKUP(CB$14&amp;"-imc-"&amp;$M707,Equations!$G:$I,3,0)*(1/$Q707)))</f>
        <v/>
      </c>
      <c r="CC707" s="10" t="str">
        <f>IF($AH707="","",IF(OR($V707&lt;2.7,$V707&gt;90),"Age OOR",CB707-1.6449*VLOOKUP(CB$14&amp;"-rse-"&amp;$M707,Equations!$G:$I,3,0)))</f>
        <v/>
      </c>
      <c r="CD707" s="10" t="str">
        <f>IF($AH707="","",IF(OR($V707&lt;2.7,$V707&gt;90),"Age OOR",CB707+1.6449*VLOOKUP(CB$14&amp;"-rse-"&amp;$M707,Equations!$G:$I,3,0)))</f>
        <v/>
      </c>
      <c r="CE707" s="10" t="str">
        <f t="shared" si="271"/>
        <v/>
      </c>
      <c r="CF707" s="10" t="str">
        <f>IF($AH707="","",IF(OR($V707&lt;2.7,$V707&gt;90),"Age OOR",($AH707-CB707)/VLOOKUP(CB$14&amp;"-rse-"&amp;$M707,Equations!$G:$I,3,0)))</f>
        <v/>
      </c>
      <c r="CG707" s="10" t="str">
        <f>IF($AI707="","",IF(OR($V707&lt;2.7,$V707&gt;90),"Age OOR",VLOOKUP(CG$14&amp;"-int-"&amp;$N707,Equations!$G:$I,3,0)+VLOOKUP(CG$14&amp;"-sexo-"&amp;$N707,Equations!$G:$I,3,0)*$U707+VLOOKUP(CG$14&amp;"-edad-"&amp;$N707,Equations!$G:$I,3,0)*$V707+VLOOKUP(CG$14&amp;"-est-"&amp;$N707,Equations!$G:$I,3,0)*(1/$W707)+VLOOKUP(CG$14&amp;"-imc-"&amp;$N707,Equations!$G:$I,3,0)*(1/$Q707)))</f>
        <v/>
      </c>
      <c r="CH707" s="10" t="str">
        <f>IF($AI707="","",IF(OR($V707&lt;2.7,$V707&gt;90),"Age OOR",CG707-1.6449*VLOOKUP(CG$14&amp;"-rse-"&amp;$N707,Equations!$G:$I,3,0)))</f>
        <v/>
      </c>
      <c r="CI707" s="10" t="str">
        <f>IF($AI707="","",IF(OR($V707&lt;2.7,$V707&gt;90),"Age OOR",CG707+1.6449*VLOOKUP(CG$14&amp;"-rse-"&amp;$N707,Equations!$G:$I,3,0)))</f>
        <v/>
      </c>
      <c r="CJ707" s="10" t="str">
        <f t="shared" si="272"/>
        <v/>
      </c>
      <c r="CK707" s="10" t="str">
        <f>IF($AI707="","",IF(OR($V707&lt;2.7,$V707&gt;90),"Age OOR",($AI707-CG707)/VLOOKUP(CG$14&amp;"-rse-"&amp;$N707,Equations!$G:$I,3,0)))</f>
        <v/>
      </c>
      <c r="CL707" s="10" t="str">
        <f>IF($AJ707="","",IF(OR($V707&lt;2.7,$V707&gt;90),"Age OOR",VLOOKUP(CL$14&amp;"-int-"&amp;$O707,Equations!$G:$I,3,0)+VLOOKUP(CL$14&amp;"-sexo-"&amp;$O707,Equations!$G:$I,3,0)*$U707+VLOOKUP(CL$14&amp;"-edad-"&amp;$O707,Equations!$G:$I,3,0)*$V707+VLOOKUP(CL$14&amp;"-est-"&amp;$O707,Equations!$G:$I,3,0)*(1/$W707)+VLOOKUP(CL$14&amp;"-imc-"&amp;$O707,Equations!$G:$I,3,0)*(1/$Q707)))</f>
        <v/>
      </c>
      <c r="CM707" s="10" t="str">
        <f>IF($AJ707="","",IF(OR($V707&lt;2.7,$V707&gt;90),"Age OOR",CL707-1.6449*VLOOKUP(CL$14&amp;"-rse-"&amp;$O707,Equations!$G:$I,3,0)))</f>
        <v/>
      </c>
      <c r="CN707" s="10" t="str">
        <f>IF($AJ707="","",IF(OR($V707&lt;2.7,$V707&gt;90),"Age OOR",CL707+1.6449*VLOOKUP(CL$14&amp;"-rse-"&amp;$O707,Equations!$G:$I,3,0)))</f>
        <v/>
      </c>
      <c r="CO707" s="10" t="str">
        <f t="shared" si="273"/>
        <v/>
      </c>
      <c r="CP707" s="10" t="str">
        <f>IF($AJ707="","",IF(OR($V707&lt;2.7,$V707&gt;90),"Age OOR",($AJ707-CL707)/VLOOKUP(CL$14&amp;"-rse-"&amp;$O707,Equations!$G:$I,3,0)))</f>
        <v/>
      </c>
      <c r="CQ707" s="10" t="str">
        <f>IF($AK707="","",IF(OR($V707&lt;2.7,$V707&gt;90),"Age OOR",EXP(VLOOKUP(CQ$14&amp;"-int-"&amp;$P707,Equations!$G:$I,3,0)+VLOOKUP(CQ$14&amp;"-sexo-"&amp;$P707,Equations!$G:$I,3,0)*$U707+VLOOKUP(CQ$14&amp;"-edad-"&amp;$P707,Equations!$G:$I,3,0)*$V707+VLOOKUP(CQ$14&amp;"-est-"&amp;$P707,Equations!$G:$I,3,0)*(1/$W707)+VLOOKUP(CQ$14&amp;"-imc-"&amp;$P707,Equations!$G:$I,3,0)*(1/$Q707))))</f>
        <v/>
      </c>
      <c r="CR707" s="10" t="str">
        <f>IF($AK707="","",IF(OR($V707&lt;2.7,$V707&gt;90),"Age OOR",EXP(LN(CQ707)-1.6449*VLOOKUP(CQ$14&amp;"-rse-"&amp;$P707,Equations!$G:$I,3,0))))</f>
        <v/>
      </c>
      <c r="CS707" s="10" t="str">
        <f>IF($AK707="","",IF(OR($V707&lt;2.7,$V707&gt;90),"Age OOR",EXP(LN(CQ707)+1.6449*VLOOKUP(CQ$14&amp;"-rse-"&amp;$P707,Equations!$G:$I,3,0))))</f>
        <v/>
      </c>
      <c r="CT707" s="10" t="str">
        <f t="shared" si="274"/>
        <v/>
      </c>
      <c r="CU707" s="10" t="str">
        <f>IF($AK707="","",IF(OR($V707&lt;2.7,$V707&gt;90),"Age OOR",(LN($AK707)-LN(CQ707))/VLOOKUP(CQ$14&amp;"-rse-"&amp;$P707,Equations!$G:$I,3,0)))</f>
        <v/>
      </c>
      <c r="CV707" s="47"/>
    </row>
    <row r="708" spans="5:109" x14ac:dyDescent="0.2">
      <c r="E708" s="23" t="str">
        <f t="shared" si="250"/>
        <v>Age out of range</v>
      </c>
      <c r="F708" s="23" t="str">
        <f t="shared" si="251"/>
        <v>Age out of range</v>
      </c>
      <c r="G708" s="23" t="str">
        <f t="shared" si="252"/>
        <v>Age out of range</v>
      </c>
      <c r="H708" s="23" t="str">
        <f t="shared" si="253"/>
        <v>Age out of range</v>
      </c>
      <c r="I708" s="23" t="str">
        <f t="shared" si="254"/>
        <v>Age out of range</v>
      </c>
      <c r="J708" s="23" t="str">
        <f t="shared" si="255"/>
        <v>Age out of range</v>
      </c>
      <c r="K708" s="23" t="str">
        <f t="shared" si="256"/>
        <v>Age out of range</v>
      </c>
      <c r="L708" s="23" t="str">
        <f t="shared" si="257"/>
        <v>Age out of range</v>
      </c>
      <c r="M708" s="23" t="str">
        <f t="shared" si="258"/>
        <v>Age out of range</v>
      </c>
      <c r="N708" s="23" t="str">
        <f t="shared" si="259"/>
        <v>Age out of range</v>
      </c>
      <c r="O708" s="23" t="str">
        <f t="shared" si="260"/>
        <v>Age out of range</v>
      </c>
      <c r="P708" s="23" t="str">
        <f t="shared" si="261"/>
        <v>Age out of range</v>
      </c>
      <c r="Q708" s="23" t="e">
        <f t="shared" si="262"/>
        <v>#DIV/0!</v>
      </c>
      <c r="R708" s="17"/>
      <c r="S708" s="23">
        <v>692</v>
      </c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7"/>
      <c r="AM708" s="47"/>
      <c r="AN708" s="10" t="str">
        <f>IF($Z708="","",IF(OR($V708&lt;2.7,$V708&gt;90),"Age OOR",VLOOKUP(AN$14&amp;"-int-"&amp;$E708,Equations!$G:$I,3,0)+VLOOKUP(AN$14&amp;"-sexo-"&amp;$E708,Equations!$G:$I,3,0)*$U708+VLOOKUP(AN$14&amp;"-edad-"&amp;$E708,Equations!$G:$I,3,0)*$V708+VLOOKUP(AN$14&amp;"-est-"&amp;$E708,Equations!$G:$I,3,0)*(1/$W708)+VLOOKUP(AN$14&amp;"-imc-"&amp;$E708,Equations!$G:$I,3,0)*(1/$Q708)))</f>
        <v/>
      </c>
      <c r="AO708" s="10" t="str">
        <f>IF($Z708="","",IF(OR($V708&lt;2.7,$V708&gt;90),"Age OOR",AN708-1.6449*VLOOKUP(AN$14&amp;"-rse-"&amp;$E708,Equations!$G:$I,3,0)))</f>
        <v/>
      </c>
      <c r="AP708" s="10" t="str">
        <f>IF($Z708="","",IF(OR($V708&lt;2.7,$V708&gt;90),"Age OOR",AN708+1.6449*VLOOKUP(AN$14&amp;"-rse-"&amp;$E708,Equations!$G:$I,3,0)))</f>
        <v/>
      </c>
      <c r="AQ708" s="10" t="str">
        <f t="shared" si="263"/>
        <v/>
      </c>
      <c r="AR708" s="10" t="str">
        <f>IF($Z708="","",IF(OR($V708&lt;2.7,$V708&gt;90),"Age OOR",($Z708-AN708)/VLOOKUP(AN$14&amp;"-rse-"&amp;$E708,Equations!$G:$I,3,0)))</f>
        <v/>
      </c>
      <c r="AS708" s="10" t="str">
        <f>IF($AA708="","",IF(OR($V708&lt;2.7,$V708&gt;90),"Age OOR",VLOOKUP(AS$14&amp;"-int-"&amp;$F708,Equations!$G:$I,3,0)+VLOOKUP(AS$14&amp;"-sexo-"&amp;$F708,Equations!$G:$I,3,0)*$U708+VLOOKUP(AS$14&amp;"-edad-"&amp;$F708,Equations!$G:$I,3,0)*$V708+VLOOKUP(AS$14&amp;"-est-"&amp;$F708,Equations!$G:$I,3,0)*(1/$W708)+VLOOKUP(AS$14&amp;"-imc-"&amp;$F708,Equations!$G:$I,3,0)*(1/$Q708)))</f>
        <v/>
      </c>
      <c r="AT708" s="10" t="str">
        <f>IF($AA708="","",IF(OR($V708&lt;2.7,$V708&gt;90),"Age OOR",AS708-1.6449*VLOOKUP(AS$14&amp;"-rse-"&amp;$F708,Equations!$G:$I,3,0)))</f>
        <v/>
      </c>
      <c r="AU708" s="10" t="str">
        <f>IF($AA708="","",IF(OR($V708&lt;2.7,$V708&gt;90),"Age OOR",AS708+1.6449*VLOOKUP(AS$14&amp;"-rse-"&amp;$F708,Equations!$G:$I,3,0)))</f>
        <v/>
      </c>
      <c r="AV708" s="10" t="str">
        <f t="shared" si="264"/>
        <v/>
      </c>
      <c r="AW708" s="10" t="str">
        <f>IF($AA708="","",IF(OR($V708&lt;2.7,$V708&gt;90),"Age OOR",($AA708-AS708)/VLOOKUP(AS$14&amp;"-rse-"&amp;$F708,Equations!$G:$I,3,0)))</f>
        <v/>
      </c>
      <c r="AX708" s="10" t="str">
        <f>IF($AB708="","",IF(OR($V708&lt;2.7,$V708&gt;90),"Age OOR",VLOOKUP(AX$14&amp;"-int-"&amp;$G708,Equations!$G:$I,3,0)+VLOOKUP(AX$14&amp;"-sexo-"&amp;$G708,Equations!$G:$I,3,0)*$U708+VLOOKUP(AX$14&amp;"-edad-"&amp;$G708,Equations!$G:$I,3,0)*$V708+VLOOKUP(AX$14&amp;"-est-"&amp;$G708,Equations!$G:$I,3,0)*(1/$W708)+VLOOKUP(AX$14&amp;"-imc-"&amp;$G708,Equations!$G:$I,3,0)*(1/$Q708)))</f>
        <v/>
      </c>
      <c r="AY708" s="10" t="str">
        <f>IF($AB708="","",IF(OR($V708&lt;2.7,$V708&gt;90),"Age OOR",AX708-1.6449*VLOOKUP(AX$14&amp;"-rse-"&amp;$G708,Equations!$G:$I,3,0)))</f>
        <v/>
      </c>
      <c r="AZ708" s="10" t="str">
        <f>IF($AB708="","",IF(OR($V708&lt;2.7,$V708&gt;90),"Age OOR",AX708+1.6449*VLOOKUP(AX$14&amp;"-rse-"&amp;$G708,Equations!$G:$I,3,0)))</f>
        <v/>
      </c>
      <c r="BA708" s="10" t="str">
        <f t="shared" si="265"/>
        <v/>
      </c>
      <c r="BB708" s="10" t="str">
        <f>IF($AB708="","",IF(OR($V708&lt;2.7,$V708&gt;90),"Age OOR",($AB708-AX708)/VLOOKUP(AX$14&amp;"-rse-"&amp;$G708,Equations!$G:$I,3,0)))</f>
        <v/>
      </c>
      <c r="BC708" s="10" t="str">
        <f>IF($AC708="","",IF(OR($V708&lt;2.7,$V708&gt;90),"Age OOR",VLOOKUP(BC$14&amp;"-int-"&amp;$H708,Equations!$G:$I,3,0)+VLOOKUP(BC$14&amp;"-sexo-"&amp;$H708,Equations!$G:$I,3,0)*$U708+VLOOKUP(BC$14&amp;"-edad-"&amp;$H708,Equations!$G:$I,3,0)*$V708+VLOOKUP(BC$14&amp;"-est-"&amp;$H708,Equations!$G:$I,3,0)*(1/$W708)+VLOOKUP(BC$14&amp;"-imc-"&amp;$H708,Equations!$G:$I,3,0)*(1/$Q708)))</f>
        <v/>
      </c>
      <c r="BD708" s="10" t="str">
        <f>IF($AC708="","",IF(OR($V708&lt;2.7,$V708&gt;90),"Age OOR",BC708-1.6449*VLOOKUP(BC$14&amp;"-rse-"&amp;$H708,Equations!$G:$I,3,0)))</f>
        <v/>
      </c>
      <c r="BE708" s="10" t="str">
        <f>IF($AC708="","",IF(OR($V708&lt;2.7,$V708&gt;90),"Age OOR",BC708+1.6449*VLOOKUP(BC$14&amp;"-rse-"&amp;$H708,Equations!$G:$I,3,0)))</f>
        <v/>
      </c>
      <c r="BF708" s="10" t="str">
        <f t="shared" si="266"/>
        <v/>
      </c>
      <c r="BG708" s="10" t="str">
        <f>IF($AC708="","",IF(OR($V708&lt;2.7,$V708&gt;90),"Age OOR",($AC708-BC708)/VLOOKUP(BC$14&amp;"-rse-"&amp;$H708,Equations!$G:$I,3,0)))</f>
        <v/>
      </c>
      <c r="BH708" s="10" t="str">
        <f>IF($AD708="","",IF(OR($V708&lt;2.7,$V708&gt;90),"Age OOR",VLOOKUP(BH$14&amp;"-int-"&amp;$I708,Equations!$G:$I,3,0)+VLOOKUP(BH$14&amp;"-sexo-"&amp;$I708,Equations!$G:$I,3,0)*$U708+VLOOKUP(BH$14&amp;"-edad-"&amp;$I708,Equations!$G:$I,3,0)*$V708+VLOOKUP(BH$14&amp;"-est-"&amp;$I708,Equations!$G:$I,3,0)*(1/$W708)+VLOOKUP(BH$14&amp;"-imc-"&amp;$I708,Equations!$G:$I,3,0)*(1/$Q708)))</f>
        <v/>
      </c>
      <c r="BI708" s="10" t="str">
        <f>IF($AD708="","",IF(OR($V708&lt;2.7,$V708&gt;90),"Age OOR",BH708-1.6449*VLOOKUP(BH$14&amp;"-rse-"&amp;$I708,Equations!$G:$I,3,0)))</f>
        <v/>
      </c>
      <c r="BJ708" s="10" t="str">
        <f>IF($AD708="","",IF(OR($V708&lt;2.7,$V708&gt;90),"Age OOR",BH708+1.6449*VLOOKUP(BH$14&amp;"-rse-"&amp;$I708,Equations!$G:$I,3,0)))</f>
        <v/>
      </c>
      <c r="BK708" s="10" t="str">
        <f t="shared" si="267"/>
        <v/>
      </c>
      <c r="BL708" s="10" t="str">
        <f>IF($AD708="","",IF(OR($V708&lt;2.7,$V708&gt;90),"Age OOR",($AD708-BH708)/VLOOKUP(BH$14&amp;"-rse-"&amp;$I708,Equations!$G:$I,3,0)))</f>
        <v/>
      </c>
      <c r="BM708" s="10" t="str">
        <f>IF($AE708="","",IF(OR($V708&lt;2.7,$V708&gt;90),"Age OOR",VLOOKUP(BM$14&amp;"-int-"&amp;$J708,Equations!$G:$I,3,0)+VLOOKUP(BM$14&amp;"-sexo-"&amp;$J708,Equations!$G:$I,3,0)*$U708+VLOOKUP(BM$14&amp;"-edad-"&amp;$J708,Equations!$G:$I,3,0)*$V708+VLOOKUP(BM$14&amp;"-est-"&amp;$J708,Equations!$G:$I,3,0)*(1/$W708)+VLOOKUP(BM$14&amp;"-imc-"&amp;$J708,Equations!$G:$I,3,0)*(1/$Q708)))</f>
        <v/>
      </c>
      <c r="BN708" s="10" t="str">
        <f>IF($AE708="","",IF(OR($V708&lt;2.7,$V708&gt;90),"Age OOR",BM708-1.6449*VLOOKUP(BM$14&amp;"-rse-"&amp;$J708,Equations!$G:$I,3,0)))</f>
        <v/>
      </c>
      <c r="BO708" s="10" t="str">
        <f>IF($AE708="","",IF(OR($V708&lt;2.7,$V708&gt;90),"Age OOR",BM708+1.6449*VLOOKUP(BM$14&amp;"-rse-"&amp;$J708,Equations!$G:$I,3,0)))</f>
        <v/>
      </c>
      <c r="BP708" s="10" t="str">
        <f t="shared" si="268"/>
        <v/>
      </c>
      <c r="BQ708" s="10" t="str">
        <f>IF($AE708="","",IF(OR($V708&lt;2.7,$V708&gt;90),"Age OOR",($AE708-BM708)/VLOOKUP(BM$14&amp;"-rse-"&amp;$J708,Equations!$G:$I,3,0)))</f>
        <v/>
      </c>
      <c r="BR708" s="10" t="str">
        <f>IF($AF708="","",IF(OR($V708&lt;2.7,$V708&gt;90),"Age OOR",VLOOKUP(BR$14&amp;"-int-"&amp;$K708,Equations!$G:$I,3,0)+VLOOKUP(BR$14&amp;"-sexo-"&amp;$K708,Equations!$G:$I,3,0)*$U708+VLOOKUP(BR$14&amp;"-edad-"&amp;$K708,Equations!$G:$I,3,0)*$V708+VLOOKUP(BR$14&amp;"-est-"&amp;$K708,Equations!$G:$I,3,0)*(1/$W708)+VLOOKUP(BR$14&amp;"-imc-"&amp;$K708,Equations!$G:$I,3,0)*(1/$Q708)))</f>
        <v/>
      </c>
      <c r="BS708" s="10" t="str">
        <f>IF($AF708="","",IF(OR($V708&lt;2.7,$V708&gt;90),"Age OOR",BR708-1.6449*VLOOKUP(BR$14&amp;"-rse-"&amp;$K708,Equations!$G:$I,3,0)))</f>
        <v/>
      </c>
      <c r="BT708" s="10" t="str">
        <f>IF($AF708="","",IF(OR($V708&lt;2.7,$V708&gt;90),"Age OOR",BR708+1.6449*VLOOKUP(BR$14&amp;"-rse-"&amp;$K708,Equations!$G:$I,3,0)))</f>
        <v/>
      </c>
      <c r="BU708" s="10" t="str">
        <f t="shared" si="269"/>
        <v/>
      </c>
      <c r="BV708" s="10" t="str">
        <f>IF($AF708="","",IF(OR($V708&lt;2.7,$V708&gt;90),"Age OOR",($AF708-BR708)/VLOOKUP(BR$14&amp;"-rse-"&amp;$K708,Equations!$G:$I,3,0)))</f>
        <v/>
      </c>
      <c r="BW708" s="10" t="str">
        <f>IF($AG708="","",IF(OR($V708&lt;2.7,$V708&gt;90),"Age OOR",VLOOKUP(BW$14&amp;"-int-"&amp;$L708,Equations!$G:$I,3,0)+VLOOKUP(BW$14&amp;"-sexo-"&amp;$L708,Equations!$G:$I,3,0)*$U708+VLOOKUP(BW$14&amp;"-edad-"&amp;$L708,Equations!$G:$I,3,0)*$V708+VLOOKUP(BW$14&amp;"-est-"&amp;$L708,Equations!$G:$I,3,0)*(1/$W708)+VLOOKUP(BW$14&amp;"-imc-"&amp;$L708,Equations!$G:$I,3,0)*(1/$Q708)))</f>
        <v/>
      </c>
      <c r="BX708" s="10" t="str">
        <f>IF($AG708="","",IF(OR($V708&lt;2.7,$V708&gt;90),"Age OOR",BW708-1.6449*VLOOKUP(BW$14&amp;"-rse-"&amp;$L708,Equations!$G:$I,3,0)))</f>
        <v/>
      </c>
      <c r="BY708" s="10" t="str">
        <f>IF($AG708="","",IF(OR($V708&lt;2.7,$V708&gt;90),"Age OOR",BW708+1.6449*VLOOKUP(BW$14&amp;"-rse-"&amp;$L708,Equations!$G:$I,3,0)))</f>
        <v/>
      </c>
      <c r="BZ708" s="10" t="str">
        <f t="shared" si="270"/>
        <v/>
      </c>
      <c r="CA708" s="10" t="str">
        <f>IF($AG708="","",IF(OR($V708&lt;2.7,$V708&gt;90),"Age OOR",($AG708-BW708)/VLOOKUP(BW$14&amp;"-rse-"&amp;$L708,Equations!$G:$I,3,0)))</f>
        <v/>
      </c>
      <c r="CB708" s="10" t="str">
        <f>IF($AH708="","",IF(OR($V708&lt;2.7,$V708&gt;90),"Age OOR",VLOOKUP(CB$14&amp;"-int-"&amp;$M708,Equations!$G:$I,3,0)+VLOOKUP(CB$14&amp;"-sexo-"&amp;$M708,Equations!$G:$I,3,0)*$U708+VLOOKUP(CB$14&amp;"-edad-"&amp;$M708,Equations!$G:$I,3,0)*$V708+VLOOKUP(CB$14&amp;"-est-"&amp;$M708,Equations!$G:$I,3,0)*(1/$W708)+VLOOKUP(CB$14&amp;"-imc-"&amp;$M708,Equations!$G:$I,3,0)*(1/$Q708)))</f>
        <v/>
      </c>
      <c r="CC708" s="10" t="str">
        <f>IF($AH708="","",IF(OR($V708&lt;2.7,$V708&gt;90),"Age OOR",CB708-1.6449*VLOOKUP(CB$14&amp;"-rse-"&amp;$M708,Equations!$G:$I,3,0)))</f>
        <v/>
      </c>
      <c r="CD708" s="10" t="str">
        <f>IF($AH708="","",IF(OR($V708&lt;2.7,$V708&gt;90),"Age OOR",CB708+1.6449*VLOOKUP(CB$14&amp;"-rse-"&amp;$M708,Equations!$G:$I,3,0)))</f>
        <v/>
      </c>
      <c r="CE708" s="10" t="str">
        <f t="shared" si="271"/>
        <v/>
      </c>
      <c r="CF708" s="10" t="str">
        <f>IF($AH708="","",IF(OR($V708&lt;2.7,$V708&gt;90),"Age OOR",($AH708-CB708)/VLOOKUP(CB$14&amp;"-rse-"&amp;$M708,Equations!$G:$I,3,0)))</f>
        <v/>
      </c>
      <c r="CG708" s="10" t="str">
        <f>IF($AI708="","",IF(OR($V708&lt;2.7,$V708&gt;90),"Age OOR",VLOOKUP(CG$14&amp;"-int-"&amp;$N708,Equations!$G:$I,3,0)+VLOOKUP(CG$14&amp;"-sexo-"&amp;$N708,Equations!$G:$I,3,0)*$U708+VLOOKUP(CG$14&amp;"-edad-"&amp;$N708,Equations!$G:$I,3,0)*$V708+VLOOKUP(CG$14&amp;"-est-"&amp;$N708,Equations!$G:$I,3,0)*(1/$W708)+VLOOKUP(CG$14&amp;"-imc-"&amp;$N708,Equations!$G:$I,3,0)*(1/$Q708)))</f>
        <v/>
      </c>
      <c r="CH708" s="10" t="str">
        <f>IF($AI708="","",IF(OR($V708&lt;2.7,$V708&gt;90),"Age OOR",CG708-1.6449*VLOOKUP(CG$14&amp;"-rse-"&amp;$N708,Equations!$G:$I,3,0)))</f>
        <v/>
      </c>
      <c r="CI708" s="10" t="str">
        <f>IF($AI708="","",IF(OR($V708&lt;2.7,$V708&gt;90),"Age OOR",CG708+1.6449*VLOOKUP(CG$14&amp;"-rse-"&amp;$N708,Equations!$G:$I,3,0)))</f>
        <v/>
      </c>
      <c r="CJ708" s="10" t="str">
        <f t="shared" si="272"/>
        <v/>
      </c>
      <c r="CK708" s="10" t="str">
        <f>IF($AI708="","",IF(OR($V708&lt;2.7,$V708&gt;90),"Age OOR",($AI708-CG708)/VLOOKUP(CG$14&amp;"-rse-"&amp;$N708,Equations!$G:$I,3,0)))</f>
        <v/>
      </c>
      <c r="CL708" s="10" t="str">
        <f>IF($AJ708="","",IF(OR($V708&lt;2.7,$V708&gt;90),"Age OOR",VLOOKUP(CL$14&amp;"-int-"&amp;$O708,Equations!$G:$I,3,0)+VLOOKUP(CL$14&amp;"-sexo-"&amp;$O708,Equations!$G:$I,3,0)*$U708+VLOOKUP(CL$14&amp;"-edad-"&amp;$O708,Equations!$G:$I,3,0)*$V708+VLOOKUP(CL$14&amp;"-est-"&amp;$O708,Equations!$G:$I,3,0)*(1/$W708)+VLOOKUP(CL$14&amp;"-imc-"&amp;$O708,Equations!$G:$I,3,0)*(1/$Q708)))</f>
        <v/>
      </c>
      <c r="CM708" s="10" t="str">
        <f>IF($AJ708="","",IF(OR($V708&lt;2.7,$V708&gt;90),"Age OOR",CL708-1.6449*VLOOKUP(CL$14&amp;"-rse-"&amp;$O708,Equations!$G:$I,3,0)))</f>
        <v/>
      </c>
      <c r="CN708" s="10" t="str">
        <f>IF($AJ708="","",IF(OR($V708&lt;2.7,$V708&gt;90),"Age OOR",CL708+1.6449*VLOOKUP(CL$14&amp;"-rse-"&amp;$O708,Equations!$G:$I,3,0)))</f>
        <v/>
      </c>
      <c r="CO708" s="10" t="str">
        <f t="shared" si="273"/>
        <v/>
      </c>
      <c r="CP708" s="10" t="str">
        <f>IF($AJ708="","",IF(OR($V708&lt;2.7,$V708&gt;90),"Age OOR",($AJ708-CL708)/VLOOKUP(CL$14&amp;"-rse-"&amp;$O708,Equations!$G:$I,3,0)))</f>
        <v/>
      </c>
      <c r="CQ708" s="10" t="str">
        <f>IF($AK708="","",IF(OR($V708&lt;2.7,$V708&gt;90),"Age OOR",EXP(VLOOKUP(CQ$14&amp;"-int-"&amp;$P708,Equations!$G:$I,3,0)+VLOOKUP(CQ$14&amp;"-sexo-"&amp;$P708,Equations!$G:$I,3,0)*$U708+VLOOKUP(CQ$14&amp;"-edad-"&amp;$P708,Equations!$G:$I,3,0)*$V708+VLOOKUP(CQ$14&amp;"-est-"&amp;$P708,Equations!$G:$I,3,0)*(1/$W708)+VLOOKUP(CQ$14&amp;"-imc-"&amp;$P708,Equations!$G:$I,3,0)*(1/$Q708))))</f>
        <v/>
      </c>
      <c r="CR708" s="10" t="str">
        <f>IF($AK708="","",IF(OR($V708&lt;2.7,$V708&gt;90),"Age OOR",EXP(LN(CQ708)-1.6449*VLOOKUP(CQ$14&amp;"-rse-"&amp;$P708,Equations!$G:$I,3,0))))</f>
        <v/>
      </c>
      <c r="CS708" s="10" t="str">
        <f>IF($AK708="","",IF(OR($V708&lt;2.7,$V708&gt;90),"Age OOR",EXP(LN(CQ708)+1.6449*VLOOKUP(CQ$14&amp;"-rse-"&amp;$P708,Equations!$G:$I,3,0))))</f>
        <v/>
      </c>
      <c r="CT708" s="10" t="str">
        <f t="shared" si="274"/>
        <v/>
      </c>
      <c r="CU708" s="10" t="str">
        <f>IF($AK708="","",IF(OR($V708&lt;2.7,$V708&gt;90),"Age OOR",(LN($AK708)-LN(CQ708))/VLOOKUP(CQ$14&amp;"-rse-"&amp;$P708,Equations!$G:$I,3,0)))</f>
        <v/>
      </c>
      <c r="CV708" s="47"/>
    </row>
    <row r="709" spans="5:109" x14ac:dyDescent="0.2">
      <c r="E709" s="23" t="str">
        <f t="shared" si="250"/>
        <v>Age out of range</v>
      </c>
      <c r="F709" s="23" t="str">
        <f t="shared" si="251"/>
        <v>Age out of range</v>
      </c>
      <c r="G709" s="23" t="str">
        <f t="shared" si="252"/>
        <v>Age out of range</v>
      </c>
      <c r="H709" s="23" t="str">
        <f t="shared" si="253"/>
        <v>Age out of range</v>
      </c>
      <c r="I709" s="23" t="str">
        <f t="shared" si="254"/>
        <v>Age out of range</v>
      </c>
      <c r="J709" s="23" t="str">
        <f t="shared" si="255"/>
        <v>Age out of range</v>
      </c>
      <c r="K709" s="23" t="str">
        <f t="shared" si="256"/>
        <v>Age out of range</v>
      </c>
      <c r="L709" s="23" t="str">
        <f t="shared" si="257"/>
        <v>Age out of range</v>
      </c>
      <c r="M709" s="23" t="str">
        <f t="shared" si="258"/>
        <v>Age out of range</v>
      </c>
      <c r="N709" s="23" t="str">
        <f t="shared" si="259"/>
        <v>Age out of range</v>
      </c>
      <c r="O709" s="23" t="str">
        <f t="shared" si="260"/>
        <v>Age out of range</v>
      </c>
      <c r="P709" s="23" t="str">
        <f t="shared" si="261"/>
        <v>Age out of range</v>
      </c>
      <c r="Q709" s="23" t="e">
        <f t="shared" si="262"/>
        <v>#DIV/0!</v>
      </c>
      <c r="R709" s="17"/>
      <c r="S709" s="23">
        <v>693</v>
      </c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7"/>
      <c r="AM709" s="47"/>
      <c r="AN709" s="10" t="str">
        <f>IF($Z709="","",IF(OR($V709&lt;2.7,$V709&gt;90),"Age OOR",VLOOKUP(AN$14&amp;"-int-"&amp;$E709,Equations!$G:$I,3,0)+VLOOKUP(AN$14&amp;"-sexo-"&amp;$E709,Equations!$G:$I,3,0)*$U709+VLOOKUP(AN$14&amp;"-edad-"&amp;$E709,Equations!$G:$I,3,0)*$V709+VLOOKUP(AN$14&amp;"-est-"&amp;$E709,Equations!$G:$I,3,0)*(1/$W709)+VLOOKUP(AN$14&amp;"-imc-"&amp;$E709,Equations!$G:$I,3,0)*(1/$Q709)))</f>
        <v/>
      </c>
      <c r="AO709" s="10" t="str">
        <f>IF($Z709="","",IF(OR($V709&lt;2.7,$V709&gt;90),"Age OOR",AN709-1.6449*VLOOKUP(AN$14&amp;"-rse-"&amp;$E709,Equations!$G:$I,3,0)))</f>
        <v/>
      </c>
      <c r="AP709" s="10" t="str">
        <f>IF($Z709="","",IF(OR($V709&lt;2.7,$V709&gt;90),"Age OOR",AN709+1.6449*VLOOKUP(AN$14&amp;"-rse-"&amp;$E709,Equations!$G:$I,3,0)))</f>
        <v/>
      </c>
      <c r="AQ709" s="10" t="str">
        <f t="shared" si="263"/>
        <v/>
      </c>
      <c r="AR709" s="10" t="str">
        <f>IF($Z709="","",IF(OR($V709&lt;2.7,$V709&gt;90),"Age OOR",($Z709-AN709)/VLOOKUP(AN$14&amp;"-rse-"&amp;$E709,Equations!$G:$I,3,0)))</f>
        <v/>
      </c>
      <c r="AS709" s="10" t="str">
        <f>IF($AA709="","",IF(OR($V709&lt;2.7,$V709&gt;90),"Age OOR",VLOOKUP(AS$14&amp;"-int-"&amp;$F709,Equations!$G:$I,3,0)+VLOOKUP(AS$14&amp;"-sexo-"&amp;$F709,Equations!$G:$I,3,0)*$U709+VLOOKUP(AS$14&amp;"-edad-"&amp;$F709,Equations!$G:$I,3,0)*$V709+VLOOKUP(AS$14&amp;"-est-"&amp;$F709,Equations!$G:$I,3,0)*(1/$W709)+VLOOKUP(AS$14&amp;"-imc-"&amp;$F709,Equations!$G:$I,3,0)*(1/$Q709)))</f>
        <v/>
      </c>
      <c r="AT709" s="10" t="str">
        <f>IF($AA709="","",IF(OR($V709&lt;2.7,$V709&gt;90),"Age OOR",AS709-1.6449*VLOOKUP(AS$14&amp;"-rse-"&amp;$F709,Equations!$G:$I,3,0)))</f>
        <v/>
      </c>
      <c r="AU709" s="10" t="str">
        <f>IF($AA709="","",IF(OR($V709&lt;2.7,$V709&gt;90),"Age OOR",AS709+1.6449*VLOOKUP(AS$14&amp;"-rse-"&amp;$F709,Equations!$G:$I,3,0)))</f>
        <v/>
      </c>
      <c r="AV709" s="10" t="str">
        <f t="shared" si="264"/>
        <v/>
      </c>
      <c r="AW709" s="10" t="str">
        <f>IF($AA709="","",IF(OR($V709&lt;2.7,$V709&gt;90),"Age OOR",($AA709-AS709)/VLOOKUP(AS$14&amp;"-rse-"&amp;$F709,Equations!$G:$I,3,0)))</f>
        <v/>
      </c>
      <c r="AX709" s="10" t="str">
        <f>IF($AB709="","",IF(OR($V709&lt;2.7,$V709&gt;90),"Age OOR",VLOOKUP(AX$14&amp;"-int-"&amp;$G709,Equations!$G:$I,3,0)+VLOOKUP(AX$14&amp;"-sexo-"&amp;$G709,Equations!$G:$I,3,0)*$U709+VLOOKUP(AX$14&amp;"-edad-"&amp;$G709,Equations!$G:$I,3,0)*$V709+VLOOKUP(AX$14&amp;"-est-"&amp;$G709,Equations!$G:$I,3,0)*(1/$W709)+VLOOKUP(AX$14&amp;"-imc-"&amp;$G709,Equations!$G:$I,3,0)*(1/$Q709)))</f>
        <v/>
      </c>
      <c r="AY709" s="10" t="str">
        <f>IF($AB709="","",IF(OR($V709&lt;2.7,$V709&gt;90),"Age OOR",AX709-1.6449*VLOOKUP(AX$14&amp;"-rse-"&amp;$G709,Equations!$G:$I,3,0)))</f>
        <v/>
      </c>
      <c r="AZ709" s="10" t="str">
        <f>IF($AB709="","",IF(OR($V709&lt;2.7,$V709&gt;90),"Age OOR",AX709+1.6449*VLOOKUP(AX$14&amp;"-rse-"&amp;$G709,Equations!$G:$I,3,0)))</f>
        <v/>
      </c>
      <c r="BA709" s="10" t="str">
        <f t="shared" si="265"/>
        <v/>
      </c>
      <c r="BB709" s="10" t="str">
        <f>IF($AB709="","",IF(OR($V709&lt;2.7,$V709&gt;90),"Age OOR",($AB709-AX709)/VLOOKUP(AX$14&amp;"-rse-"&amp;$G709,Equations!$G:$I,3,0)))</f>
        <v/>
      </c>
      <c r="BC709" s="10" t="str">
        <f>IF($AC709="","",IF(OR($V709&lt;2.7,$V709&gt;90),"Age OOR",VLOOKUP(BC$14&amp;"-int-"&amp;$H709,Equations!$G:$I,3,0)+VLOOKUP(BC$14&amp;"-sexo-"&amp;$H709,Equations!$G:$I,3,0)*$U709+VLOOKUP(BC$14&amp;"-edad-"&amp;$H709,Equations!$G:$I,3,0)*$V709+VLOOKUP(BC$14&amp;"-est-"&amp;$H709,Equations!$G:$I,3,0)*(1/$W709)+VLOOKUP(BC$14&amp;"-imc-"&amp;$H709,Equations!$G:$I,3,0)*(1/$Q709)))</f>
        <v/>
      </c>
      <c r="BD709" s="10" t="str">
        <f>IF($AC709="","",IF(OR($V709&lt;2.7,$V709&gt;90),"Age OOR",BC709-1.6449*VLOOKUP(BC$14&amp;"-rse-"&amp;$H709,Equations!$G:$I,3,0)))</f>
        <v/>
      </c>
      <c r="BE709" s="10" t="str">
        <f>IF($AC709="","",IF(OR($V709&lt;2.7,$V709&gt;90),"Age OOR",BC709+1.6449*VLOOKUP(BC$14&amp;"-rse-"&amp;$H709,Equations!$G:$I,3,0)))</f>
        <v/>
      </c>
      <c r="BF709" s="10" t="str">
        <f t="shared" si="266"/>
        <v/>
      </c>
      <c r="BG709" s="10" t="str">
        <f>IF($AC709="","",IF(OR($V709&lt;2.7,$V709&gt;90),"Age OOR",($AC709-BC709)/VLOOKUP(BC$14&amp;"-rse-"&amp;$H709,Equations!$G:$I,3,0)))</f>
        <v/>
      </c>
      <c r="BH709" s="10" t="str">
        <f>IF($AD709="","",IF(OR($V709&lt;2.7,$V709&gt;90),"Age OOR",VLOOKUP(BH$14&amp;"-int-"&amp;$I709,Equations!$G:$I,3,0)+VLOOKUP(BH$14&amp;"-sexo-"&amp;$I709,Equations!$G:$I,3,0)*$U709+VLOOKUP(BH$14&amp;"-edad-"&amp;$I709,Equations!$G:$I,3,0)*$V709+VLOOKUP(BH$14&amp;"-est-"&amp;$I709,Equations!$G:$I,3,0)*(1/$W709)+VLOOKUP(BH$14&amp;"-imc-"&amp;$I709,Equations!$G:$I,3,0)*(1/$Q709)))</f>
        <v/>
      </c>
      <c r="BI709" s="10" t="str">
        <f>IF($AD709="","",IF(OR($V709&lt;2.7,$V709&gt;90),"Age OOR",BH709-1.6449*VLOOKUP(BH$14&amp;"-rse-"&amp;$I709,Equations!$G:$I,3,0)))</f>
        <v/>
      </c>
      <c r="BJ709" s="10" t="str">
        <f>IF($AD709="","",IF(OR($V709&lt;2.7,$V709&gt;90),"Age OOR",BH709+1.6449*VLOOKUP(BH$14&amp;"-rse-"&amp;$I709,Equations!$G:$I,3,0)))</f>
        <v/>
      </c>
      <c r="BK709" s="10" t="str">
        <f t="shared" si="267"/>
        <v/>
      </c>
      <c r="BL709" s="10" t="str">
        <f>IF($AD709="","",IF(OR($V709&lt;2.7,$V709&gt;90),"Age OOR",($AD709-BH709)/VLOOKUP(BH$14&amp;"-rse-"&amp;$I709,Equations!$G:$I,3,0)))</f>
        <v/>
      </c>
      <c r="BM709" s="10" t="str">
        <f>IF($AE709="","",IF(OR($V709&lt;2.7,$V709&gt;90),"Age OOR",VLOOKUP(BM$14&amp;"-int-"&amp;$J709,Equations!$G:$I,3,0)+VLOOKUP(BM$14&amp;"-sexo-"&amp;$J709,Equations!$G:$I,3,0)*$U709+VLOOKUP(BM$14&amp;"-edad-"&amp;$J709,Equations!$G:$I,3,0)*$V709+VLOOKUP(BM$14&amp;"-est-"&amp;$J709,Equations!$G:$I,3,0)*(1/$W709)+VLOOKUP(BM$14&amp;"-imc-"&amp;$J709,Equations!$G:$I,3,0)*(1/$Q709)))</f>
        <v/>
      </c>
      <c r="BN709" s="10" t="str">
        <f>IF($AE709="","",IF(OR($V709&lt;2.7,$V709&gt;90),"Age OOR",BM709-1.6449*VLOOKUP(BM$14&amp;"-rse-"&amp;$J709,Equations!$G:$I,3,0)))</f>
        <v/>
      </c>
      <c r="BO709" s="10" t="str">
        <f>IF($AE709="","",IF(OR($V709&lt;2.7,$V709&gt;90),"Age OOR",BM709+1.6449*VLOOKUP(BM$14&amp;"-rse-"&amp;$J709,Equations!$G:$I,3,0)))</f>
        <v/>
      </c>
      <c r="BP709" s="10" t="str">
        <f t="shared" si="268"/>
        <v/>
      </c>
      <c r="BQ709" s="10" t="str">
        <f>IF($AE709="","",IF(OR($V709&lt;2.7,$V709&gt;90),"Age OOR",($AE709-BM709)/VLOOKUP(BM$14&amp;"-rse-"&amp;$J709,Equations!$G:$I,3,0)))</f>
        <v/>
      </c>
      <c r="BR709" s="10" t="str">
        <f>IF($AF709="","",IF(OR($V709&lt;2.7,$V709&gt;90),"Age OOR",VLOOKUP(BR$14&amp;"-int-"&amp;$K709,Equations!$G:$I,3,0)+VLOOKUP(BR$14&amp;"-sexo-"&amp;$K709,Equations!$G:$I,3,0)*$U709+VLOOKUP(BR$14&amp;"-edad-"&amp;$K709,Equations!$G:$I,3,0)*$V709+VLOOKUP(BR$14&amp;"-est-"&amp;$K709,Equations!$G:$I,3,0)*(1/$W709)+VLOOKUP(BR$14&amp;"-imc-"&amp;$K709,Equations!$G:$I,3,0)*(1/$Q709)))</f>
        <v/>
      </c>
      <c r="BS709" s="10" t="str">
        <f>IF($AF709="","",IF(OR($V709&lt;2.7,$V709&gt;90),"Age OOR",BR709-1.6449*VLOOKUP(BR$14&amp;"-rse-"&amp;$K709,Equations!$G:$I,3,0)))</f>
        <v/>
      </c>
      <c r="BT709" s="10" t="str">
        <f>IF($AF709="","",IF(OR($V709&lt;2.7,$V709&gt;90),"Age OOR",BR709+1.6449*VLOOKUP(BR$14&amp;"-rse-"&amp;$K709,Equations!$G:$I,3,0)))</f>
        <v/>
      </c>
      <c r="BU709" s="10" t="str">
        <f t="shared" si="269"/>
        <v/>
      </c>
      <c r="BV709" s="10" t="str">
        <f>IF($AF709="","",IF(OR($V709&lt;2.7,$V709&gt;90),"Age OOR",($AF709-BR709)/VLOOKUP(BR$14&amp;"-rse-"&amp;$K709,Equations!$G:$I,3,0)))</f>
        <v/>
      </c>
      <c r="BW709" s="10" t="str">
        <f>IF($AG709="","",IF(OR($V709&lt;2.7,$V709&gt;90),"Age OOR",VLOOKUP(BW$14&amp;"-int-"&amp;$L709,Equations!$G:$I,3,0)+VLOOKUP(BW$14&amp;"-sexo-"&amp;$L709,Equations!$G:$I,3,0)*$U709+VLOOKUP(BW$14&amp;"-edad-"&amp;$L709,Equations!$G:$I,3,0)*$V709+VLOOKUP(BW$14&amp;"-est-"&amp;$L709,Equations!$G:$I,3,0)*(1/$W709)+VLOOKUP(BW$14&amp;"-imc-"&amp;$L709,Equations!$G:$I,3,0)*(1/$Q709)))</f>
        <v/>
      </c>
      <c r="BX709" s="10" t="str">
        <f>IF($AG709="","",IF(OR($V709&lt;2.7,$V709&gt;90),"Age OOR",BW709-1.6449*VLOOKUP(BW$14&amp;"-rse-"&amp;$L709,Equations!$G:$I,3,0)))</f>
        <v/>
      </c>
      <c r="BY709" s="10" t="str">
        <f>IF($AG709="","",IF(OR($V709&lt;2.7,$V709&gt;90),"Age OOR",BW709+1.6449*VLOOKUP(BW$14&amp;"-rse-"&amp;$L709,Equations!$G:$I,3,0)))</f>
        <v/>
      </c>
      <c r="BZ709" s="10" t="str">
        <f t="shared" si="270"/>
        <v/>
      </c>
      <c r="CA709" s="10" t="str">
        <f>IF($AG709="","",IF(OR($V709&lt;2.7,$V709&gt;90),"Age OOR",($AG709-BW709)/VLOOKUP(BW$14&amp;"-rse-"&amp;$L709,Equations!$G:$I,3,0)))</f>
        <v/>
      </c>
      <c r="CB709" s="10" t="str">
        <f>IF($AH709="","",IF(OR($V709&lt;2.7,$V709&gt;90),"Age OOR",VLOOKUP(CB$14&amp;"-int-"&amp;$M709,Equations!$G:$I,3,0)+VLOOKUP(CB$14&amp;"-sexo-"&amp;$M709,Equations!$G:$I,3,0)*$U709+VLOOKUP(CB$14&amp;"-edad-"&amp;$M709,Equations!$G:$I,3,0)*$V709+VLOOKUP(CB$14&amp;"-est-"&amp;$M709,Equations!$G:$I,3,0)*(1/$W709)+VLOOKUP(CB$14&amp;"-imc-"&amp;$M709,Equations!$G:$I,3,0)*(1/$Q709)))</f>
        <v/>
      </c>
      <c r="CC709" s="10" t="str">
        <f>IF($AH709="","",IF(OR($V709&lt;2.7,$V709&gt;90),"Age OOR",CB709-1.6449*VLOOKUP(CB$14&amp;"-rse-"&amp;$M709,Equations!$G:$I,3,0)))</f>
        <v/>
      </c>
      <c r="CD709" s="10" t="str">
        <f>IF($AH709="","",IF(OR($V709&lt;2.7,$V709&gt;90),"Age OOR",CB709+1.6449*VLOOKUP(CB$14&amp;"-rse-"&amp;$M709,Equations!$G:$I,3,0)))</f>
        <v/>
      </c>
      <c r="CE709" s="10" t="str">
        <f t="shared" si="271"/>
        <v/>
      </c>
      <c r="CF709" s="10" t="str">
        <f>IF($AH709="","",IF(OR($V709&lt;2.7,$V709&gt;90),"Age OOR",($AH709-CB709)/VLOOKUP(CB$14&amp;"-rse-"&amp;$M709,Equations!$G:$I,3,0)))</f>
        <v/>
      </c>
      <c r="CG709" s="10" t="str">
        <f>IF($AI709="","",IF(OR($V709&lt;2.7,$V709&gt;90),"Age OOR",VLOOKUP(CG$14&amp;"-int-"&amp;$N709,Equations!$G:$I,3,0)+VLOOKUP(CG$14&amp;"-sexo-"&amp;$N709,Equations!$G:$I,3,0)*$U709+VLOOKUP(CG$14&amp;"-edad-"&amp;$N709,Equations!$G:$I,3,0)*$V709+VLOOKUP(CG$14&amp;"-est-"&amp;$N709,Equations!$G:$I,3,0)*(1/$W709)+VLOOKUP(CG$14&amp;"-imc-"&amp;$N709,Equations!$G:$I,3,0)*(1/$Q709)))</f>
        <v/>
      </c>
      <c r="CH709" s="10" t="str">
        <f>IF($AI709="","",IF(OR($V709&lt;2.7,$V709&gt;90),"Age OOR",CG709-1.6449*VLOOKUP(CG$14&amp;"-rse-"&amp;$N709,Equations!$G:$I,3,0)))</f>
        <v/>
      </c>
      <c r="CI709" s="10" t="str">
        <f>IF($AI709="","",IF(OR($V709&lt;2.7,$V709&gt;90),"Age OOR",CG709+1.6449*VLOOKUP(CG$14&amp;"-rse-"&amp;$N709,Equations!$G:$I,3,0)))</f>
        <v/>
      </c>
      <c r="CJ709" s="10" t="str">
        <f t="shared" si="272"/>
        <v/>
      </c>
      <c r="CK709" s="10" t="str">
        <f>IF($AI709="","",IF(OR($V709&lt;2.7,$V709&gt;90),"Age OOR",($AI709-CG709)/VLOOKUP(CG$14&amp;"-rse-"&amp;$N709,Equations!$G:$I,3,0)))</f>
        <v/>
      </c>
      <c r="CL709" s="10" t="str">
        <f>IF($AJ709="","",IF(OR($V709&lt;2.7,$V709&gt;90),"Age OOR",VLOOKUP(CL$14&amp;"-int-"&amp;$O709,Equations!$G:$I,3,0)+VLOOKUP(CL$14&amp;"-sexo-"&amp;$O709,Equations!$G:$I,3,0)*$U709+VLOOKUP(CL$14&amp;"-edad-"&amp;$O709,Equations!$G:$I,3,0)*$V709+VLOOKUP(CL$14&amp;"-est-"&amp;$O709,Equations!$G:$I,3,0)*(1/$W709)+VLOOKUP(CL$14&amp;"-imc-"&amp;$O709,Equations!$G:$I,3,0)*(1/$Q709)))</f>
        <v/>
      </c>
      <c r="CM709" s="10" t="str">
        <f>IF($AJ709="","",IF(OR($V709&lt;2.7,$V709&gt;90),"Age OOR",CL709-1.6449*VLOOKUP(CL$14&amp;"-rse-"&amp;$O709,Equations!$G:$I,3,0)))</f>
        <v/>
      </c>
      <c r="CN709" s="10" t="str">
        <f>IF($AJ709="","",IF(OR($V709&lt;2.7,$V709&gt;90),"Age OOR",CL709+1.6449*VLOOKUP(CL$14&amp;"-rse-"&amp;$O709,Equations!$G:$I,3,0)))</f>
        <v/>
      </c>
      <c r="CO709" s="10" t="str">
        <f t="shared" si="273"/>
        <v/>
      </c>
      <c r="CP709" s="10" t="str">
        <f>IF($AJ709="","",IF(OR($V709&lt;2.7,$V709&gt;90),"Age OOR",($AJ709-CL709)/VLOOKUP(CL$14&amp;"-rse-"&amp;$O709,Equations!$G:$I,3,0)))</f>
        <v/>
      </c>
      <c r="CQ709" s="10" t="str">
        <f>IF($AK709="","",IF(OR($V709&lt;2.7,$V709&gt;90),"Age OOR",EXP(VLOOKUP(CQ$14&amp;"-int-"&amp;$P709,Equations!$G:$I,3,0)+VLOOKUP(CQ$14&amp;"-sexo-"&amp;$P709,Equations!$G:$I,3,0)*$U709+VLOOKUP(CQ$14&amp;"-edad-"&amp;$P709,Equations!$G:$I,3,0)*$V709+VLOOKUP(CQ$14&amp;"-est-"&amp;$P709,Equations!$G:$I,3,0)*(1/$W709)+VLOOKUP(CQ$14&amp;"-imc-"&amp;$P709,Equations!$G:$I,3,0)*(1/$Q709))))</f>
        <v/>
      </c>
      <c r="CR709" s="10" t="str">
        <f>IF($AK709="","",IF(OR($V709&lt;2.7,$V709&gt;90),"Age OOR",EXP(LN(CQ709)-1.6449*VLOOKUP(CQ$14&amp;"-rse-"&amp;$P709,Equations!$G:$I,3,0))))</f>
        <v/>
      </c>
      <c r="CS709" s="10" t="str">
        <f>IF($AK709="","",IF(OR($V709&lt;2.7,$V709&gt;90),"Age OOR",EXP(LN(CQ709)+1.6449*VLOOKUP(CQ$14&amp;"-rse-"&amp;$P709,Equations!$G:$I,3,0))))</f>
        <v/>
      </c>
      <c r="CT709" s="10" t="str">
        <f t="shared" si="274"/>
        <v/>
      </c>
      <c r="CU709" s="10" t="str">
        <f>IF($AK709="","",IF(OR($V709&lt;2.7,$V709&gt;90),"Age OOR",(LN($AK709)-LN(CQ709))/VLOOKUP(CQ$14&amp;"-rse-"&amp;$P709,Equations!$G:$I,3,0)))</f>
        <v/>
      </c>
      <c r="CV709" s="47"/>
    </row>
    <row r="710" spans="5:109" x14ac:dyDescent="0.2">
      <c r="E710" s="23" t="str">
        <f t="shared" si="250"/>
        <v>Age out of range</v>
      </c>
      <c r="F710" s="23" t="str">
        <f t="shared" si="251"/>
        <v>Age out of range</v>
      </c>
      <c r="G710" s="23" t="str">
        <f t="shared" si="252"/>
        <v>Age out of range</v>
      </c>
      <c r="H710" s="23" t="str">
        <f t="shared" si="253"/>
        <v>Age out of range</v>
      </c>
      <c r="I710" s="23" t="str">
        <f t="shared" si="254"/>
        <v>Age out of range</v>
      </c>
      <c r="J710" s="23" t="str">
        <f t="shared" si="255"/>
        <v>Age out of range</v>
      </c>
      <c r="K710" s="23" t="str">
        <f t="shared" si="256"/>
        <v>Age out of range</v>
      </c>
      <c r="L710" s="23" t="str">
        <f t="shared" si="257"/>
        <v>Age out of range</v>
      </c>
      <c r="M710" s="23" t="str">
        <f t="shared" si="258"/>
        <v>Age out of range</v>
      </c>
      <c r="N710" s="23" t="str">
        <f t="shared" si="259"/>
        <v>Age out of range</v>
      </c>
      <c r="O710" s="23" t="str">
        <f t="shared" si="260"/>
        <v>Age out of range</v>
      </c>
      <c r="P710" s="23" t="str">
        <f t="shared" si="261"/>
        <v>Age out of range</v>
      </c>
      <c r="Q710" s="23" t="e">
        <f t="shared" si="262"/>
        <v>#DIV/0!</v>
      </c>
      <c r="R710" s="17"/>
      <c r="S710" s="23">
        <v>694</v>
      </c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7"/>
      <c r="AM710" s="47"/>
      <c r="AN710" s="10" t="str">
        <f>IF($Z710="","",IF(OR($V710&lt;2.7,$V710&gt;90),"Age OOR",VLOOKUP(AN$14&amp;"-int-"&amp;$E710,Equations!$G:$I,3,0)+VLOOKUP(AN$14&amp;"-sexo-"&amp;$E710,Equations!$G:$I,3,0)*$U710+VLOOKUP(AN$14&amp;"-edad-"&amp;$E710,Equations!$G:$I,3,0)*$V710+VLOOKUP(AN$14&amp;"-est-"&amp;$E710,Equations!$G:$I,3,0)*(1/$W710)+VLOOKUP(AN$14&amp;"-imc-"&amp;$E710,Equations!$G:$I,3,0)*(1/$Q710)))</f>
        <v/>
      </c>
      <c r="AO710" s="10" t="str">
        <f>IF($Z710="","",IF(OR($V710&lt;2.7,$V710&gt;90),"Age OOR",AN710-1.6449*VLOOKUP(AN$14&amp;"-rse-"&amp;$E710,Equations!$G:$I,3,0)))</f>
        <v/>
      </c>
      <c r="AP710" s="10" t="str">
        <f>IF($Z710="","",IF(OR($V710&lt;2.7,$V710&gt;90),"Age OOR",AN710+1.6449*VLOOKUP(AN$14&amp;"-rse-"&amp;$E710,Equations!$G:$I,3,0)))</f>
        <v/>
      </c>
      <c r="AQ710" s="10" t="str">
        <f t="shared" si="263"/>
        <v/>
      </c>
      <c r="AR710" s="10" t="str">
        <f>IF($Z710="","",IF(OR($V710&lt;2.7,$V710&gt;90),"Age OOR",($Z710-AN710)/VLOOKUP(AN$14&amp;"-rse-"&amp;$E710,Equations!$G:$I,3,0)))</f>
        <v/>
      </c>
      <c r="AS710" s="10" t="str">
        <f>IF($AA710="","",IF(OR($V710&lt;2.7,$V710&gt;90),"Age OOR",VLOOKUP(AS$14&amp;"-int-"&amp;$F710,Equations!$G:$I,3,0)+VLOOKUP(AS$14&amp;"-sexo-"&amp;$F710,Equations!$G:$I,3,0)*$U710+VLOOKUP(AS$14&amp;"-edad-"&amp;$F710,Equations!$G:$I,3,0)*$V710+VLOOKUP(AS$14&amp;"-est-"&amp;$F710,Equations!$G:$I,3,0)*(1/$W710)+VLOOKUP(AS$14&amp;"-imc-"&amp;$F710,Equations!$G:$I,3,0)*(1/$Q710)))</f>
        <v/>
      </c>
      <c r="AT710" s="10" t="str">
        <f>IF($AA710="","",IF(OR($V710&lt;2.7,$V710&gt;90),"Age OOR",AS710-1.6449*VLOOKUP(AS$14&amp;"-rse-"&amp;$F710,Equations!$G:$I,3,0)))</f>
        <v/>
      </c>
      <c r="AU710" s="10" t="str">
        <f>IF($AA710="","",IF(OR($V710&lt;2.7,$V710&gt;90),"Age OOR",AS710+1.6449*VLOOKUP(AS$14&amp;"-rse-"&amp;$F710,Equations!$G:$I,3,0)))</f>
        <v/>
      </c>
      <c r="AV710" s="10" t="str">
        <f t="shared" si="264"/>
        <v/>
      </c>
      <c r="AW710" s="10" t="str">
        <f>IF($AA710="","",IF(OR($V710&lt;2.7,$V710&gt;90),"Age OOR",($AA710-AS710)/VLOOKUP(AS$14&amp;"-rse-"&amp;$F710,Equations!$G:$I,3,0)))</f>
        <v/>
      </c>
      <c r="AX710" s="10" t="str">
        <f>IF($AB710="","",IF(OR($V710&lt;2.7,$V710&gt;90),"Age OOR",VLOOKUP(AX$14&amp;"-int-"&amp;$G710,Equations!$G:$I,3,0)+VLOOKUP(AX$14&amp;"-sexo-"&amp;$G710,Equations!$G:$I,3,0)*$U710+VLOOKUP(AX$14&amp;"-edad-"&amp;$G710,Equations!$G:$I,3,0)*$V710+VLOOKUP(AX$14&amp;"-est-"&amp;$G710,Equations!$G:$I,3,0)*(1/$W710)+VLOOKUP(AX$14&amp;"-imc-"&amp;$G710,Equations!$G:$I,3,0)*(1/$Q710)))</f>
        <v/>
      </c>
      <c r="AY710" s="10" t="str">
        <f>IF($AB710="","",IF(OR($V710&lt;2.7,$V710&gt;90),"Age OOR",AX710-1.6449*VLOOKUP(AX$14&amp;"-rse-"&amp;$G710,Equations!$G:$I,3,0)))</f>
        <v/>
      </c>
      <c r="AZ710" s="10" t="str">
        <f>IF($AB710="","",IF(OR($V710&lt;2.7,$V710&gt;90),"Age OOR",AX710+1.6449*VLOOKUP(AX$14&amp;"-rse-"&amp;$G710,Equations!$G:$I,3,0)))</f>
        <v/>
      </c>
      <c r="BA710" s="10" t="str">
        <f t="shared" si="265"/>
        <v/>
      </c>
      <c r="BB710" s="10" t="str">
        <f>IF($AB710="","",IF(OR($V710&lt;2.7,$V710&gt;90),"Age OOR",($AB710-AX710)/VLOOKUP(AX$14&amp;"-rse-"&amp;$G710,Equations!$G:$I,3,0)))</f>
        <v/>
      </c>
      <c r="BC710" s="10" t="str">
        <f>IF($AC710="","",IF(OR($V710&lt;2.7,$V710&gt;90),"Age OOR",VLOOKUP(BC$14&amp;"-int-"&amp;$H710,Equations!$G:$I,3,0)+VLOOKUP(BC$14&amp;"-sexo-"&amp;$H710,Equations!$G:$I,3,0)*$U710+VLOOKUP(BC$14&amp;"-edad-"&amp;$H710,Equations!$G:$I,3,0)*$V710+VLOOKUP(BC$14&amp;"-est-"&amp;$H710,Equations!$G:$I,3,0)*(1/$W710)+VLOOKUP(BC$14&amp;"-imc-"&amp;$H710,Equations!$G:$I,3,0)*(1/$Q710)))</f>
        <v/>
      </c>
      <c r="BD710" s="10" t="str">
        <f>IF($AC710="","",IF(OR($V710&lt;2.7,$V710&gt;90),"Age OOR",BC710-1.6449*VLOOKUP(BC$14&amp;"-rse-"&amp;$H710,Equations!$G:$I,3,0)))</f>
        <v/>
      </c>
      <c r="BE710" s="10" t="str">
        <f>IF($AC710="","",IF(OR($V710&lt;2.7,$V710&gt;90),"Age OOR",BC710+1.6449*VLOOKUP(BC$14&amp;"-rse-"&amp;$H710,Equations!$G:$I,3,0)))</f>
        <v/>
      </c>
      <c r="BF710" s="10" t="str">
        <f t="shared" si="266"/>
        <v/>
      </c>
      <c r="BG710" s="10" t="str">
        <f>IF($AC710="","",IF(OR($V710&lt;2.7,$V710&gt;90),"Age OOR",($AC710-BC710)/VLOOKUP(BC$14&amp;"-rse-"&amp;$H710,Equations!$G:$I,3,0)))</f>
        <v/>
      </c>
      <c r="BH710" s="10" t="str">
        <f>IF($AD710="","",IF(OR($V710&lt;2.7,$V710&gt;90),"Age OOR",VLOOKUP(BH$14&amp;"-int-"&amp;$I710,Equations!$G:$I,3,0)+VLOOKUP(BH$14&amp;"-sexo-"&amp;$I710,Equations!$G:$I,3,0)*$U710+VLOOKUP(BH$14&amp;"-edad-"&amp;$I710,Equations!$G:$I,3,0)*$V710+VLOOKUP(BH$14&amp;"-est-"&amp;$I710,Equations!$G:$I,3,0)*(1/$W710)+VLOOKUP(BH$14&amp;"-imc-"&amp;$I710,Equations!$G:$I,3,0)*(1/$Q710)))</f>
        <v/>
      </c>
      <c r="BI710" s="10" t="str">
        <f>IF($AD710="","",IF(OR($V710&lt;2.7,$V710&gt;90),"Age OOR",BH710-1.6449*VLOOKUP(BH$14&amp;"-rse-"&amp;$I710,Equations!$G:$I,3,0)))</f>
        <v/>
      </c>
      <c r="BJ710" s="10" t="str">
        <f>IF($AD710="","",IF(OR($V710&lt;2.7,$V710&gt;90),"Age OOR",BH710+1.6449*VLOOKUP(BH$14&amp;"-rse-"&amp;$I710,Equations!$G:$I,3,0)))</f>
        <v/>
      </c>
      <c r="BK710" s="10" t="str">
        <f t="shared" si="267"/>
        <v/>
      </c>
      <c r="BL710" s="10" t="str">
        <f>IF($AD710="","",IF(OR($V710&lt;2.7,$V710&gt;90),"Age OOR",($AD710-BH710)/VLOOKUP(BH$14&amp;"-rse-"&amp;$I710,Equations!$G:$I,3,0)))</f>
        <v/>
      </c>
      <c r="BM710" s="10" t="str">
        <f>IF($AE710="","",IF(OR($V710&lt;2.7,$V710&gt;90),"Age OOR",VLOOKUP(BM$14&amp;"-int-"&amp;$J710,Equations!$G:$I,3,0)+VLOOKUP(BM$14&amp;"-sexo-"&amp;$J710,Equations!$G:$I,3,0)*$U710+VLOOKUP(BM$14&amp;"-edad-"&amp;$J710,Equations!$G:$I,3,0)*$V710+VLOOKUP(BM$14&amp;"-est-"&amp;$J710,Equations!$G:$I,3,0)*(1/$W710)+VLOOKUP(BM$14&amp;"-imc-"&amp;$J710,Equations!$G:$I,3,0)*(1/$Q710)))</f>
        <v/>
      </c>
      <c r="BN710" s="10" t="str">
        <f>IF($AE710="","",IF(OR($V710&lt;2.7,$V710&gt;90),"Age OOR",BM710-1.6449*VLOOKUP(BM$14&amp;"-rse-"&amp;$J710,Equations!$G:$I,3,0)))</f>
        <v/>
      </c>
      <c r="BO710" s="10" t="str">
        <f>IF($AE710="","",IF(OR($V710&lt;2.7,$V710&gt;90),"Age OOR",BM710+1.6449*VLOOKUP(BM$14&amp;"-rse-"&amp;$J710,Equations!$G:$I,3,0)))</f>
        <v/>
      </c>
      <c r="BP710" s="10" t="str">
        <f t="shared" si="268"/>
        <v/>
      </c>
      <c r="BQ710" s="10" t="str">
        <f>IF($AE710="","",IF(OR($V710&lt;2.7,$V710&gt;90),"Age OOR",($AE710-BM710)/VLOOKUP(BM$14&amp;"-rse-"&amp;$J710,Equations!$G:$I,3,0)))</f>
        <v/>
      </c>
      <c r="BR710" s="10" t="str">
        <f>IF($AF710="","",IF(OR($V710&lt;2.7,$V710&gt;90),"Age OOR",VLOOKUP(BR$14&amp;"-int-"&amp;$K710,Equations!$G:$I,3,0)+VLOOKUP(BR$14&amp;"-sexo-"&amp;$K710,Equations!$G:$I,3,0)*$U710+VLOOKUP(BR$14&amp;"-edad-"&amp;$K710,Equations!$G:$I,3,0)*$V710+VLOOKUP(BR$14&amp;"-est-"&amp;$K710,Equations!$G:$I,3,0)*(1/$W710)+VLOOKUP(BR$14&amp;"-imc-"&amp;$K710,Equations!$G:$I,3,0)*(1/$Q710)))</f>
        <v/>
      </c>
      <c r="BS710" s="10" t="str">
        <f>IF($AF710="","",IF(OR($V710&lt;2.7,$V710&gt;90),"Age OOR",BR710-1.6449*VLOOKUP(BR$14&amp;"-rse-"&amp;$K710,Equations!$G:$I,3,0)))</f>
        <v/>
      </c>
      <c r="BT710" s="10" t="str">
        <f>IF($AF710="","",IF(OR($V710&lt;2.7,$V710&gt;90),"Age OOR",BR710+1.6449*VLOOKUP(BR$14&amp;"-rse-"&amp;$K710,Equations!$G:$I,3,0)))</f>
        <v/>
      </c>
      <c r="BU710" s="10" t="str">
        <f t="shared" si="269"/>
        <v/>
      </c>
      <c r="BV710" s="10" t="str">
        <f>IF($AF710="","",IF(OR($V710&lt;2.7,$V710&gt;90),"Age OOR",($AF710-BR710)/VLOOKUP(BR$14&amp;"-rse-"&amp;$K710,Equations!$G:$I,3,0)))</f>
        <v/>
      </c>
      <c r="BW710" s="10" t="str">
        <f>IF($AG710="","",IF(OR($V710&lt;2.7,$V710&gt;90),"Age OOR",VLOOKUP(BW$14&amp;"-int-"&amp;$L710,Equations!$G:$I,3,0)+VLOOKUP(BW$14&amp;"-sexo-"&amp;$L710,Equations!$G:$I,3,0)*$U710+VLOOKUP(BW$14&amp;"-edad-"&amp;$L710,Equations!$G:$I,3,0)*$V710+VLOOKUP(BW$14&amp;"-est-"&amp;$L710,Equations!$G:$I,3,0)*(1/$W710)+VLOOKUP(BW$14&amp;"-imc-"&amp;$L710,Equations!$G:$I,3,0)*(1/$Q710)))</f>
        <v/>
      </c>
      <c r="BX710" s="10" t="str">
        <f>IF($AG710="","",IF(OR($V710&lt;2.7,$V710&gt;90),"Age OOR",BW710-1.6449*VLOOKUP(BW$14&amp;"-rse-"&amp;$L710,Equations!$G:$I,3,0)))</f>
        <v/>
      </c>
      <c r="BY710" s="10" t="str">
        <f>IF($AG710="","",IF(OR($V710&lt;2.7,$V710&gt;90),"Age OOR",BW710+1.6449*VLOOKUP(BW$14&amp;"-rse-"&amp;$L710,Equations!$G:$I,3,0)))</f>
        <v/>
      </c>
      <c r="BZ710" s="10" t="str">
        <f t="shared" si="270"/>
        <v/>
      </c>
      <c r="CA710" s="10" t="str">
        <f>IF($AG710="","",IF(OR($V710&lt;2.7,$V710&gt;90),"Age OOR",($AG710-BW710)/VLOOKUP(BW$14&amp;"-rse-"&amp;$L710,Equations!$G:$I,3,0)))</f>
        <v/>
      </c>
      <c r="CB710" s="10" t="str">
        <f>IF($AH710="","",IF(OR($V710&lt;2.7,$V710&gt;90),"Age OOR",VLOOKUP(CB$14&amp;"-int-"&amp;$M710,Equations!$G:$I,3,0)+VLOOKUP(CB$14&amp;"-sexo-"&amp;$M710,Equations!$G:$I,3,0)*$U710+VLOOKUP(CB$14&amp;"-edad-"&amp;$M710,Equations!$G:$I,3,0)*$V710+VLOOKUP(CB$14&amp;"-est-"&amp;$M710,Equations!$G:$I,3,0)*(1/$W710)+VLOOKUP(CB$14&amp;"-imc-"&amp;$M710,Equations!$G:$I,3,0)*(1/$Q710)))</f>
        <v/>
      </c>
      <c r="CC710" s="10" t="str">
        <f>IF($AH710="","",IF(OR($V710&lt;2.7,$V710&gt;90),"Age OOR",CB710-1.6449*VLOOKUP(CB$14&amp;"-rse-"&amp;$M710,Equations!$G:$I,3,0)))</f>
        <v/>
      </c>
      <c r="CD710" s="10" t="str">
        <f>IF($AH710="","",IF(OR($V710&lt;2.7,$V710&gt;90),"Age OOR",CB710+1.6449*VLOOKUP(CB$14&amp;"-rse-"&amp;$M710,Equations!$G:$I,3,0)))</f>
        <v/>
      </c>
      <c r="CE710" s="10" t="str">
        <f t="shared" si="271"/>
        <v/>
      </c>
      <c r="CF710" s="10" t="str">
        <f>IF($AH710="","",IF(OR($V710&lt;2.7,$V710&gt;90),"Age OOR",($AH710-CB710)/VLOOKUP(CB$14&amp;"-rse-"&amp;$M710,Equations!$G:$I,3,0)))</f>
        <v/>
      </c>
      <c r="CG710" s="10" t="str">
        <f>IF($AI710="","",IF(OR($V710&lt;2.7,$V710&gt;90),"Age OOR",VLOOKUP(CG$14&amp;"-int-"&amp;$N710,Equations!$G:$I,3,0)+VLOOKUP(CG$14&amp;"-sexo-"&amp;$N710,Equations!$G:$I,3,0)*$U710+VLOOKUP(CG$14&amp;"-edad-"&amp;$N710,Equations!$G:$I,3,0)*$V710+VLOOKUP(CG$14&amp;"-est-"&amp;$N710,Equations!$G:$I,3,0)*(1/$W710)+VLOOKUP(CG$14&amp;"-imc-"&amp;$N710,Equations!$G:$I,3,0)*(1/$Q710)))</f>
        <v/>
      </c>
      <c r="CH710" s="10" t="str">
        <f>IF($AI710="","",IF(OR($V710&lt;2.7,$V710&gt;90),"Age OOR",CG710-1.6449*VLOOKUP(CG$14&amp;"-rse-"&amp;$N710,Equations!$G:$I,3,0)))</f>
        <v/>
      </c>
      <c r="CI710" s="10" t="str">
        <f>IF($AI710="","",IF(OR($V710&lt;2.7,$V710&gt;90),"Age OOR",CG710+1.6449*VLOOKUP(CG$14&amp;"-rse-"&amp;$N710,Equations!$G:$I,3,0)))</f>
        <v/>
      </c>
      <c r="CJ710" s="10" t="str">
        <f t="shared" si="272"/>
        <v/>
      </c>
      <c r="CK710" s="10" t="str">
        <f>IF($AI710="","",IF(OR($V710&lt;2.7,$V710&gt;90),"Age OOR",($AI710-CG710)/VLOOKUP(CG$14&amp;"-rse-"&amp;$N710,Equations!$G:$I,3,0)))</f>
        <v/>
      </c>
      <c r="CL710" s="10" t="str">
        <f>IF($AJ710="","",IF(OR($V710&lt;2.7,$V710&gt;90),"Age OOR",VLOOKUP(CL$14&amp;"-int-"&amp;$O710,Equations!$G:$I,3,0)+VLOOKUP(CL$14&amp;"-sexo-"&amp;$O710,Equations!$G:$I,3,0)*$U710+VLOOKUP(CL$14&amp;"-edad-"&amp;$O710,Equations!$G:$I,3,0)*$V710+VLOOKUP(CL$14&amp;"-est-"&amp;$O710,Equations!$G:$I,3,0)*(1/$W710)+VLOOKUP(CL$14&amp;"-imc-"&amp;$O710,Equations!$G:$I,3,0)*(1/$Q710)))</f>
        <v/>
      </c>
      <c r="CM710" s="10" t="str">
        <f>IF($AJ710="","",IF(OR($V710&lt;2.7,$V710&gt;90),"Age OOR",CL710-1.6449*VLOOKUP(CL$14&amp;"-rse-"&amp;$O710,Equations!$G:$I,3,0)))</f>
        <v/>
      </c>
      <c r="CN710" s="10" t="str">
        <f>IF($AJ710="","",IF(OR($V710&lt;2.7,$V710&gt;90),"Age OOR",CL710+1.6449*VLOOKUP(CL$14&amp;"-rse-"&amp;$O710,Equations!$G:$I,3,0)))</f>
        <v/>
      </c>
      <c r="CO710" s="10" t="str">
        <f t="shared" si="273"/>
        <v/>
      </c>
      <c r="CP710" s="10" t="str">
        <f>IF($AJ710="","",IF(OR($V710&lt;2.7,$V710&gt;90),"Age OOR",($AJ710-CL710)/VLOOKUP(CL$14&amp;"-rse-"&amp;$O710,Equations!$G:$I,3,0)))</f>
        <v/>
      </c>
      <c r="CQ710" s="10" t="str">
        <f>IF($AK710="","",IF(OR($V710&lt;2.7,$V710&gt;90),"Age OOR",EXP(VLOOKUP(CQ$14&amp;"-int-"&amp;$P710,Equations!$G:$I,3,0)+VLOOKUP(CQ$14&amp;"-sexo-"&amp;$P710,Equations!$G:$I,3,0)*$U710+VLOOKUP(CQ$14&amp;"-edad-"&amp;$P710,Equations!$G:$I,3,0)*$V710+VLOOKUP(CQ$14&amp;"-est-"&amp;$P710,Equations!$G:$I,3,0)*(1/$W710)+VLOOKUP(CQ$14&amp;"-imc-"&amp;$P710,Equations!$G:$I,3,0)*(1/$Q710))))</f>
        <v/>
      </c>
      <c r="CR710" s="10" t="str">
        <f>IF($AK710="","",IF(OR($V710&lt;2.7,$V710&gt;90),"Age OOR",EXP(LN(CQ710)-1.6449*VLOOKUP(CQ$14&amp;"-rse-"&amp;$P710,Equations!$G:$I,3,0))))</f>
        <v/>
      </c>
      <c r="CS710" s="10" t="str">
        <f>IF($AK710="","",IF(OR($V710&lt;2.7,$V710&gt;90),"Age OOR",EXP(LN(CQ710)+1.6449*VLOOKUP(CQ$14&amp;"-rse-"&amp;$P710,Equations!$G:$I,3,0))))</f>
        <v/>
      </c>
      <c r="CT710" s="10" t="str">
        <f t="shared" si="274"/>
        <v/>
      </c>
      <c r="CU710" s="10" t="str">
        <f>IF($AK710="","",IF(OR($V710&lt;2.7,$V710&gt;90),"Age OOR",(LN($AK710)-LN(CQ710))/VLOOKUP(CQ$14&amp;"-rse-"&amp;$P710,Equations!$G:$I,3,0)))</f>
        <v/>
      </c>
      <c r="CV710" s="47"/>
    </row>
    <row r="711" spans="5:109" x14ac:dyDescent="0.2">
      <c r="E711" s="23" t="str">
        <f t="shared" si="250"/>
        <v>Age out of range</v>
      </c>
      <c r="F711" s="23" t="str">
        <f t="shared" si="251"/>
        <v>Age out of range</v>
      </c>
      <c r="G711" s="23" t="str">
        <f t="shared" si="252"/>
        <v>Age out of range</v>
      </c>
      <c r="H711" s="23" t="str">
        <f t="shared" si="253"/>
        <v>Age out of range</v>
      </c>
      <c r="I711" s="23" t="str">
        <f t="shared" si="254"/>
        <v>Age out of range</v>
      </c>
      <c r="J711" s="23" t="str">
        <f t="shared" si="255"/>
        <v>Age out of range</v>
      </c>
      <c r="K711" s="23" t="str">
        <f t="shared" si="256"/>
        <v>Age out of range</v>
      </c>
      <c r="L711" s="23" t="str">
        <f t="shared" si="257"/>
        <v>Age out of range</v>
      </c>
      <c r="M711" s="23" t="str">
        <f t="shared" si="258"/>
        <v>Age out of range</v>
      </c>
      <c r="N711" s="23" t="str">
        <f t="shared" si="259"/>
        <v>Age out of range</v>
      </c>
      <c r="O711" s="23" t="str">
        <f t="shared" si="260"/>
        <v>Age out of range</v>
      </c>
      <c r="P711" s="23" t="str">
        <f t="shared" si="261"/>
        <v>Age out of range</v>
      </c>
      <c r="Q711" s="23" t="e">
        <f t="shared" si="262"/>
        <v>#DIV/0!</v>
      </c>
      <c r="R711" s="17"/>
      <c r="S711" s="23">
        <v>695</v>
      </c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7"/>
      <c r="AM711" s="47"/>
      <c r="AN711" s="10" t="str">
        <f>IF($Z711="","",IF(OR($V711&lt;2.7,$V711&gt;90),"Age OOR",VLOOKUP(AN$14&amp;"-int-"&amp;$E711,Equations!$G:$I,3,0)+VLOOKUP(AN$14&amp;"-sexo-"&amp;$E711,Equations!$G:$I,3,0)*$U711+VLOOKUP(AN$14&amp;"-edad-"&amp;$E711,Equations!$G:$I,3,0)*$V711+VLOOKUP(AN$14&amp;"-est-"&amp;$E711,Equations!$G:$I,3,0)*(1/$W711)+VLOOKUP(AN$14&amp;"-imc-"&amp;$E711,Equations!$G:$I,3,0)*(1/$Q711)))</f>
        <v/>
      </c>
      <c r="AO711" s="10" t="str">
        <f>IF($Z711="","",IF(OR($V711&lt;2.7,$V711&gt;90),"Age OOR",AN711-1.6449*VLOOKUP(AN$14&amp;"-rse-"&amp;$E711,Equations!$G:$I,3,0)))</f>
        <v/>
      </c>
      <c r="AP711" s="10" t="str">
        <f>IF($Z711="","",IF(OR($V711&lt;2.7,$V711&gt;90),"Age OOR",AN711+1.6449*VLOOKUP(AN$14&amp;"-rse-"&amp;$E711,Equations!$G:$I,3,0)))</f>
        <v/>
      </c>
      <c r="AQ711" s="10" t="str">
        <f t="shared" si="263"/>
        <v/>
      </c>
      <c r="AR711" s="10" t="str">
        <f>IF($Z711="","",IF(OR($V711&lt;2.7,$V711&gt;90),"Age OOR",($Z711-AN711)/VLOOKUP(AN$14&amp;"-rse-"&amp;$E711,Equations!$G:$I,3,0)))</f>
        <v/>
      </c>
      <c r="AS711" s="10" t="str">
        <f>IF($AA711="","",IF(OR($V711&lt;2.7,$V711&gt;90),"Age OOR",VLOOKUP(AS$14&amp;"-int-"&amp;$F711,Equations!$G:$I,3,0)+VLOOKUP(AS$14&amp;"-sexo-"&amp;$F711,Equations!$G:$I,3,0)*$U711+VLOOKUP(AS$14&amp;"-edad-"&amp;$F711,Equations!$G:$I,3,0)*$V711+VLOOKUP(AS$14&amp;"-est-"&amp;$F711,Equations!$G:$I,3,0)*(1/$W711)+VLOOKUP(AS$14&amp;"-imc-"&amp;$F711,Equations!$G:$I,3,0)*(1/$Q711)))</f>
        <v/>
      </c>
      <c r="AT711" s="10" t="str">
        <f>IF($AA711="","",IF(OR($V711&lt;2.7,$V711&gt;90),"Age OOR",AS711-1.6449*VLOOKUP(AS$14&amp;"-rse-"&amp;$F711,Equations!$G:$I,3,0)))</f>
        <v/>
      </c>
      <c r="AU711" s="10" t="str">
        <f>IF($AA711="","",IF(OR($V711&lt;2.7,$V711&gt;90),"Age OOR",AS711+1.6449*VLOOKUP(AS$14&amp;"-rse-"&amp;$F711,Equations!$G:$I,3,0)))</f>
        <v/>
      </c>
      <c r="AV711" s="10" t="str">
        <f t="shared" si="264"/>
        <v/>
      </c>
      <c r="AW711" s="10" t="str">
        <f>IF($AA711="","",IF(OR($V711&lt;2.7,$V711&gt;90),"Age OOR",($AA711-AS711)/VLOOKUP(AS$14&amp;"-rse-"&amp;$F711,Equations!$G:$I,3,0)))</f>
        <v/>
      </c>
      <c r="AX711" s="10" t="str">
        <f>IF($AB711="","",IF(OR($V711&lt;2.7,$V711&gt;90),"Age OOR",VLOOKUP(AX$14&amp;"-int-"&amp;$G711,Equations!$G:$I,3,0)+VLOOKUP(AX$14&amp;"-sexo-"&amp;$G711,Equations!$G:$I,3,0)*$U711+VLOOKUP(AX$14&amp;"-edad-"&amp;$G711,Equations!$G:$I,3,0)*$V711+VLOOKUP(AX$14&amp;"-est-"&amp;$G711,Equations!$G:$I,3,0)*(1/$W711)+VLOOKUP(AX$14&amp;"-imc-"&amp;$G711,Equations!$G:$I,3,0)*(1/$Q711)))</f>
        <v/>
      </c>
      <c r="AY711" s="10" t="str">
        <f>IF($AB711="","",IF(OR($V711&lt;2.7,$V711&gt;90),"Age OOR",AX711-1.6449*VLOOKUP(AX$14&amp;"-rse-"&amp;$G711,Equations!$G:$I,3,0)))</f>
        <v/>
      </c>
      <c r="AZ711" s="10" t="str">
        <f>IF($AB711="","",IF(OR($V711&lt;2.7,$V711&gt;90),"Age OOR",AX711+1.6449*VLOOKUP(AX$14&amp;"-rse-"&amp;$G711,Equations!$G:$I,3,0)))</f>
        <v/>
      </c>
      <c r="BA711" s="10" t="str">
        <f t="shared" si="265"/>
        <v/>
      </c>
      <c r="BB711" s="10" t="str">
        <f>IF($AB711="","",IF(OR($V711&lt;2.7,$V711&gt;90),"Age OOR",($AB711-AX711)/VLOOKUP(AX$14&amp;"-rse-"&amp;$G711,Equations!$G:$I,3,0)))</f>
        <v/>
      </c>
      <c r="BC711" s="10" t="str">
        <f>IF($AC711="","",IF(OR($V711&lt;2.7,$V711&gt;90),"Age OOR",VLOOKUP(BC$14&amp;"-int-"&amp;$H711,Equations!$G:$I,3,0)+VLOOKUP(BC$14&amp;"-sexo-"&amp;$H711,Equations!$G:$I,3,0)*$U711+VLOOKUP(BC$14&amp;"-edad-"&amp;$H711,Equations!$G:$I,3,0)*$V711+VLOOKUP(BC$14&amp;"-est-"&amp;$H711,Equations!$G:$I,3,0)*(1/$W711)+VLOOKUP(BC$14&amp;"-imc-"&amp;$H711,Equations!$G:$I,3,0)*(1/$Q711)))</f>
        <v/>
      </c>
      <c r="BD711" s="10" t="str">
        <f>IF($AC711="","",IF(OR($V711&lt;2.7,$V711&gt;90),"Age OOR",BC711-1.6449*VLOOKUP(BC$14&amp;"-rse-"&amp;$H711,Equations!$G:$I,3,0)))</f>
        <v/>
      </c>
      <c r="BE711" s="10" t="str">
        <f>IF($AC711="","",IF(OR($V711&lt;2.7,$V711&gt;90),"Age OOR",BC711+1.6449*VLOOKUP(BC$14&amp;"-rse-"&amp;$H711,Equations!$G:$I,3,0)))</f>
        <v/>
      </c>
      <c r="BF711" s="10" t="str">
        <f t="shared" si="266"/>
        <v/>
      </c>
      <c r="BG711" s="10" t="str">
        <f>IF($AC711="","",IF(OR($V711&lt;2.7,$V711&gt;90),"Age OOR",($AC711-BC711)/VLOOKUP(BC$14&amp;"-rse-"&amp;$H711,Equations!$G:$I,3,0)))</f>
        <v/>
      </c>
      <c r="BH711" s="10" t="str">
        <f>IF($AD711="","",IF(OR($V711&lt;2.7,$V711&gt;90),"Age OOR",VLOOKUP(BH$14&amp;"-int-"&amp;$I711,Equations!$G:$I,3,0)+VLOOKUP(BH$14&amp;"-sexo-"&amp;$I711,Equations!$G:$I,3,0)*$U711+VLOOKUP(BH$14&amp;"-edad-"&amp;$I711,Equations!$G:$I,3,0)*$V711+VLOOKUP(BH$14&amp;"-est-"&amp;$I711,Equations!$G:$I,3,0)*(1/$W711)+VLOOKUP(BH$14&amp;"-imc-"&amp;$I711,Equations!$G:$I,3,0)*(1/$Q711)))</f>
        <v/>
      </c>
      <c r="BI711" s="10" t="str">
        <f>IF($AD711="","",IF(OR($V711&lt;2.7,$V711&gt;90),"Age OOR",BH711-1.6449*VLOOKUP(BH$14&amp;"-rse-"&amp;$I711,Equations!$G:$I,3,0)))</f>
        <v/>
      </c>
      <c r="BJ711" s="10" t="str">
        <f>IF($AD711="","",IF(OR($V711&lt;2.7,$V711&gt;90),"Age OOR",BH711+1.6449*VLOOKUP(BH$14&amp;"-rse-"&amp;$I711,Equations!$G:$I,3,0)))</f>
        <v/>
      </c>
      <c r="BK711" s="10" t="str">
        <f t="shared" si="267"/>
        <v/>
      </c>
      <c r="BL711" s="10" t="str">
        <f>IF($AD711="","",IF(OR($V711&lt;2.7,$V711&gt;90),"Age OOR",($AD711-BH711)/VLOOKUP(BH$14&amp;"-rse-"&amp;$I711,Equations!$G:$I,3,0)))</f>
        <v/>
      </c>
      <c r="BM711" s="10" t="str">
        <f>IF($AE711="","",IF(OR($V711&lt;2.7,$V711&gt;90),"Age OOR",VLOOKUP(BM$14&amp;"-int-"&amp;$J711,Equations!$G:$I,3,0)+VLOOKUP(BM$14&amp;"-sexo-"&amp;$J711,Equations!$G:$I,3,0)*$U711+VLOOKUP(BM$14&amp;"-edad-"&amp;$J711,Equations!$G:$I,3,0)*$V711+VLOOKUP(BM$14&amp;"-est-"&amp;$J711,Equations!$G:$I,3,0)*(1/$W711)+VLOOKUP(BM$14&amp;"-imc-"&amp;$J711,Equations!$G:$I,3,0)*(1/$Q711)))</f>
        <v/>
      </c>
      <c r="BN711" s="10" t="str">
        <f>IF($AE711="","",IF(OR($V711&lt;2.7,$V711&gt;90),"Age OOR",BM711-1.6449*VLOOKUP(BM$14&amp;"-rse-"&amp;$J711,Equations!$G:$I,3,0)))</f>
        <v/>
      </c>
      <c r="BO711" s="10" t="str">
        <f>IF($AE711="","",IF(OR($V711&lt;2.7,$V711&gt;90),"Age OOR",BM711+1.6449*VLOOKUP(BM$14&amp;"-rse-"&amp;$J711,Equations!$G:$I,3,0)))</f>
        <v/>
      </c>
      <c r="BP711" s="10" t="str">
        <f t="shared" si="268"/>
        <v/>
      </c>
      <c r="BQ711" s="10" t="str">
        <f>IF($AE711="","",IF(OR($V711&lt;2.7,$V711&gt;90),"Age OOR",($AE711-BM711)/VLOOKUP(BM$14&amp;"-rse-"&amp;$J711,Equations!$G:$I,3,0)))</f>
        <v/>
      </c>
      <c r="BR711" s="10" t="str">
        <f>IF($AF711="","",IF(OR($V711&lt;2.7,$V711&gt;90),"Age OOR",VLOOKUP(BR$14&amp;"-int-"&amp;$K711,Equations!$G:$I,3,0)+VLOOKUP(BR$14&amp;"-sexo-"&amp;$K711,Equations!$G:$I,3,0)*$U711+VLOOKUP(BR$14&amp;"-edad-"&amp;$K711,Equations!$G:$I,3,0)*$V711+VLOOKUP(BR$14&amp;"-est-"&amp;$K711,Equations!$G:$I,3,0)*(1/$W711)+VLOOKUP(BR$14&amp;"-imc-"&amp;$K711,Equations!$G:$I,3,0)*(1/$Q711)))</f>
        <v/>
      </c>
      <c r="BS711" s="10" t="str">
        <f>IF($AF711="","",IF(OR($V711&lt;2.7,$V711&gt;90),"Age OOR",BR711-1.6449*VLOOKUP(BR$14&amp;"-rse-"&amp;$K711,Equations!$G:$I,3,0)))</f>
        <v/>
      </c>
      <c r="BT711" s="10" t="str">
        <f>IF($AF711="","",IF(OR($V711&lt;2.7,$V711&gt;90),"Age OOR",BR711+1.6449*VLOOKUP(BR$14&amp;"-rse-"&amp;$K711,Equations!$G:$I,3,0)))</f>
        <v/>
      </c>
      <c r="BU711" s="10" t="str">
        <f t="shared" si="269"/>
        <v/>
      </c>
      <c r="BV711" s="10" t="str">
        <f>IF($AF711="","",IF(OR($V711&lt;2.7,$V711&gt;90),"Age OOR",($AF711-BR711)/VLOOKUP(BR$14&amp;"-rse-"&amp;$K711,Equations!$G:$I,3,0)))</f>
        <v/>
      </c>
      <c r="BW711" s="10" t="str">
        <f>IF($AG711="","",IF(OR($V711&lt;2.7,$V711&gt;90),"Age OOR",VLOOKUP(BW$14&amp;"-int-"&amp;$L711,Equations!$G:$I,3,0)+VLOOKUP(BW$14&amp;"-sexo-"&amp;$L711,Equations!$G:$I,3,0)*$U711+VLOOKUP(BW$14&amp;"-edad-"&amp;$L711,Equations!$G:$I,3,0)*$V711+VLOOKUP(BW$14&amp;"-est-"&amp;$L711,Equations!$G:$I,3,0)*(1/$W711)+VLOOKUP(BW$14&amp;"-imc-"&amp;$L711,Equations!$G:$I,3,0)*(1/$Q711)))</f>
        <v/>
      </c>
      <c r="BX711" s="10" t="str">
        <f>IF($AG711="","",IF(OR($V711&lt;2.7,$V711&gt;90),"Age OOR",BW711-1.6449*VLOOKUP(BW$14&amp;"-rse-"&amp;$L711,Equations!$G:$I,3,0)))</f>
        <v/>
      </c>
      <c r="BY711" s="10" t="str">
        <f>IF($AG711="","",IF(OR($V711&lt;2.7,$V711&gt;90),"Age OOR",BW711+1.6449*VLOOKUP(BW$14&amp;"-rse-"&amp;$L711,Equations!$G:$I,3,0)))</f>
        <v/>
      </c>
      <c r="BZ711" s="10" t="str">
        <f t="shared" si="270"/>
        <v/>
      </c>
      <c r="CA711" s="10" t="str">
        <f>IF($AG711="","",IF(OR($V711&lt;2.7,$V711&gt;90),"Age OOR",($AG711-BW711)/VLOOKUP(BW$14&amp;"-rse-"&amp;$L711,Equations!$G:$I,3,0)))</f>
        <v/>
      </c>
      <c r="CB711" s="10" t="str">
        <f>IF($AH711="","",IF(OR($V711&lt;2.7,$V711&gt;90),"Age OOR",VLOOKUP(CB$14&amp;"-int-"&amp;$M711,Equations!$G:$I,3,0)+VLOOKUP(CB$14&amp;"-sexo-"&amp;$M711,Equations!$G:$I,3,0)*$U711+VLOOKUP(CB$14&amp;"-edad-"&amp;$M711,Equations!$G:$I,3,0)*$V711+VLOOKUP(CB$14&amp;"-est-"&amp;$M711,Equations!$G:$I,3,0)*(1/$W711)+VLOOKUP(CB$14&amp;"-imc-"&amp;$M711,Equations!$G:$I,3,0)*(1/$Q711)))</f>
        <v/>
      </c>
      <c r="CC711" s="10" t="str">
        <f>IF($AH711="","",IF(OR($V711&lt;2.7,$V711&gt;90),"Age OOR",CB711-1.6449*VLOOKUP(CB$14&amp;"-rse-"&amp;$M711,Equations!$G:$I,3,0)))</f>
        <v/>
      </c>
      <c r="CD711" s="10" t="str">
        <f>IF($AH711="","",IF(OR($V711&lt;2.7,$V711&gt;90),"Age OOR",CB711+1.6449*VLOOKUP(CB$14&amp;"-rse-"&amp;$M711,Equations!$G:$I,3,0)))</f>
        <v/>
      </c>
      <c r="CE711" s="10" t="str">
        <f t="shared" si="271"/>
        <v/>
      </c>
      <c r="CF711" s="10" t="str">
        <f>IF($AH711="","",IF(OR($V711&lt;2.7,$V711&gt;90),"Age OOR",($AH711-CB711)/VLOOKUP(CB$14&amp;"-rse-"&amp;$M711,Equations!$G:$I,3,0)))</f>
        <v/>
      </c>
      <c r="CG711" s="10" t="str">
        <f>IF($AI711="","",IF(OR($V711&lt;2.7,$V711&gt;90),"Age OOR",VLOOKUP(CG$14&amp;"-int-"&amp;$N711,Equations!$G:$I,3,0)+VLOOKUP(CG$14&amp;"-sexo-"&amp;$N711,Equations!$G:$I,3,0)*$U711+VLOOKUP(CG$14&amp;"-edad-"&amp;$N711,Equations!$G:$I,3,0)*$V711+VLOOKUP(CG$14&amp;"-est-"&amp;$N711,Equations!$G:$I,3,0)*(1/$W711)+VLOOKUP(CG$14&amp;"-imc-"&amp;$N711,Equations!$G:$I,3,0)*(1/$Q711)))</f>
        <v/>
      </c>
      <c r="CH711" s="10" t="str">
        <f>IF($AI711="","",IF(OR($V711&lt;2.7,$V711&gt;90),"Age OOR",CG711-1.6449*VLOOKUP(CG$14&amp;"-rse-"&amp;$N711,Equations!$G:$I,3,0)))</f>
        <v/>
      </c>
      <c r="CI711" s="10" t="str">
        <f>IF($AI711="","",IF(OR($V711&lt;2.7,$V711&gt;90),"Age OOR",CG711+1.6449*VLOOKUP(CG$14&amp;"-rse-"&amp;$N711,Equations!$G:$I,3,0)))</f>
        <v/>
      </c>
      <c r="CJ711" s="10" t="str">
        <f t="shared" si="272"/>
        <v/>
      </c>
      <c r="CK711" s="10" t="str">
        <f>IF($AI711="","",IF(OR($V711&lt;2.7,$V711&gt;90),"Age OOR",($AI711-CG711)/VLOOKUP(CG$14&amp;"-rse-"&amp;$N711,Equations!$G:$I,3,0)))</f>
        <v/>
      </c>
      <c r="CL711" s="10" t="str">
        <f>IF($AJ711="","",IF(OR($V711&lt;2.7,$V711&gt;90),"Age OOR",VLOOKUP(CL$14&amp;"-int-"&amp;$O711,Equations!$G:$I,3,0)+VLOOKUP(CL$14&amp;"-sexo-"&amp;$O711,Equations!$G:$I,3,0)*$U711+VLOOKUP(CL$14&amp;"-edad-"&amp;$O711,Equations!$G:$I,3,0)*$V711+VLOOKUP(CL$14&amp;"-est-"&amp;$O711,Equations!$G:$I,3,0)*(1/$W711)+VLOOKUP(CL$14&amp;"-imc-"&amp;$O711,Equations!$G:$I,3,0)*(1/$Q711)))</f>
        <v/>
      </c>
      <c r="CM711" s="10" t="str">
        <f>IF($AJ711="","",IF(OR($V711&lt;2.7,$V711&gt;90),"Age OOR",CL711-1.6449*VLOOKUP(CL$14&amp;"-rse-"&amp;$O711,Equations!$G:$I,3,0)))</f>
        <v/>
      </c>
      <c r="CN711" s="10" t="str">
        <f>IF($AJ711="","",IF(OR($V711&lt;2.7,$V711&gt;90),"Age OOR",CL711+1.6449*VLOOKUP(CL$14&amp;"-rse-"&amp;$O711,Equations!$G:$I,3,0)))</f>
        <v/>
      </c>
      <c r="CO711" s="10" t="str">
        <f t="shared" si="273"/>
        <v/>
      </c>
      <c r="CP711" s="10" t="str">
        <f>IF($AJ711="","",IF(OR($V711&lt;2.7,$V711&gt;90),"Age OOR",($AJ711-CL711)/VLOOKUP(CL$14&amp;"-rse-"&amp;$O711,Equations!$G:$I,3,0)))</f>
        <v/>
      </c>
      <c r="CQ711" s="10" t="str">
        <f>IF($AK711="","",IF(OR($V711&lt;2.7,$V711&gt;90),"Age OOR",EXP(VLOOKUP(CQ$14&amp;"-int-"&amp;$P711,Equations!$G:$I,3,0)+VLOOKUP(CQ$14&amp;"-sexo-"&amp;$P711,Equations!$G:$I,3,0)*$U711+VLOOKUP(CQ$14&amp;"-edad-"&amp;$P711,Equations!$G:$I,3,0)*$V711+VLOOKUP(CQ$14&amp;"-est-"&amp;$P711,Equations!$G:$I,3,0)*(1/$W711)+VLOOKUP(CQ$14&amp;"-imc-"&amp;$P711,Equations!$G:$I,3,0)*(1/$Q711))))</f>
        <v/>
      </c>
      <c r="CR711" s="10" t="str">
        <f>IF($AK711="","",IF(OR($V711&lt;2.7,$V711&gt;90),"Age OOR",EXP(LN(CQ711)-1.6449*VLOOKUP(CQ$14&amp;"-rse-"&amp;$P711,Equations!$G:$I,3,0))))</f>
        <v/>
      </c>
      <c r="CS711" s="10" t="str">
        <f>IF($AK711="","",IF(OR($V711&lt;2.7,$V711&gt;90),"Age OOR",EXP(LN(CQ711)+1.6449*VLOOKUP(CQ$14&amp;"-rse-"&amp;$P711,Equations!$G:$I,3,0))))</f>
        <v/>
      </c>
      <c r="CT711" s="10" t="str">
        <f t="shared" si="274"/>
        <v/>
      </c>
      <c r="CU711" s="10" t="str">
        <f>IF($AK711="","",IF(OR($V711&lt;2.7,$V711&gt;90),"Age OOR",(LN($AK711)-LN(CQ711))/VLOOKUP(CQ$14&amp;"-rse-"&amp;$P711,Equations!$G:$I,3,0)))</f>
        <v/>
      </c>
      <c r="CV711" s="47"/>
    </row>
    <row r="712" spans="5:109" x14ac:dyDescent="0.2">
      <c r="E712" s="23" t="str">
        <f t="shared" si="250"/>
        <v>Age out of range</v>
      </c>
      <c r="F712" s="23" t="str">
        <f t="shared" si="251"/>
        <v>Age out of range</v>
      </c>
      <c r="G712" s="23" t="str">
        <f t="shared" si="252"/>
        <v>Age out of range</v>
      </c>
      <c r="H712" s="23" t="str">
        <f t="shared" si="253"/>
        <v>Age out of range</v>
      </c>
      <c r="I712" s="23" t="str">
        <f t="shared" si="254"/>
        <v>Age out of range</v>
      </c>
      <c r="J712" s="23" t="str">
        <f t="shared" si="255"/>
        <v>Age out of range</v>
      </c>
      <c r="K712" s="23" t="str">
        <f t="shared" si="256"/>
        <v>Age out of range</v>
      </c>
      <c r="L712" s="23" t="str">
        <f t="shared" si="257"/>
        <v>Age out of range</v>
      </c>
      <c r="M712" s="23" t="str">
        <f t="shared" si="258"/>
        <v>Age out of range</v>
      </c>
      <c r="N712" s="23" t="str">
        <f t="shared" si="259"/>
        <v>Age out of range</v>
      </c>
      <c r="O712" s="23" t="str">
        <f t="shared" si="260"/>
        <v>Age out of range</v>
      </c>
      <c r="P712" s="23" t="str">
        <f t="shared" si="261"/>
        <v>Age out of range</v>
      </c>
      <c r="Q712" s="23" t="e">
        <f t="shared" si="262"/>
        <v>#DIV/0!</v>
      </c>
      <c r="R712" s="17"/>
      <c r="S712" s="23">
        <v>696</v>
      </c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7"/>
      <c r="AM712" s="47"/>
      <c r="AN712" s="10" t="str">
        <f>IF($Z712="","",IF(OR($V712&lt;2.7,$V712&gt;90),"Age OOR",VLOOKUP(AN$14&amp;"-int-"&amp;$E712,Equations!$G:$I,3,0)+VLOOKUP(AN$14&amp;"-sexo-"&amp;$E712,Equations!$G:$I,3,0)*$U712+VLOOKUP(AN$14&amp;"-edad-"&amp;$E712,Equations!$G:$I,3,0)*$V712+VLOOKUP(AN$14&amp;"-est-"&amp;$E712,Equations!$G:$I,3,0)*(1/$W712)+VLOOKUP(AN$14&amp;"-imc-"&amp;$E712,Equations!$G:$I,3,0)*(1/$Q712)))</f>
        <v/>
      </c>
      <c r="AO712" s="10" t="str">
        <f>IF($Z712="","",IF(OR($V712&lt;2.7,$V712&gt;90),"Age OOR",AN712-1.6449*VLOOKUP(AN$14&amp;"-rse-"&amp;$E712,Equations!$G:$I,3,0)))</f>
        <v/>
      </c>
      <c r="AP712" s="10" t="str">
        <f>IF($Z712="","",IF(OR($V712&lt;2.7,$V712&gt;90),"Age OOR",AN712+1.6449*VLOOKUP(AN$14&amp;"-rse-"&amp;$E712,Equations!$G:$I,3,0)))</f>
        <v/>
      </c>
      <c r="AQ712" s="10" t="str">
        <f t="shared" si="263"/>
        <v/>
      </c>
      <c r="AR712" s="10" t="str">
        <f>IF($Z712="","",IF(OR($V712&lt;2.7,$V712&gt;90),"Age OOR",($Z712-AN712)/VLOOKUP(AN$14&amp;"-rse-"&amp;$E712,Equations!$G:$I,3,0)))</f>
        <v/>
      </c>
      <c r="AS712" s="10" t="str">
        <f>IF($AA712="","",IF(OR($V712&lt;2.7,$V712&gt;90),"Age OOR",VLOOKUP(AS$14&amp;"-int-"&amp;$F712,Equations!$G:$I,3,0)+VLOOKUP(AS$14&amp;"-sexo-"&amp;$F712,Equations!$G:$I,3,0)*$U712+VLOOKUP(AS$14&amp;"-edad-"&amp;$F712,Equations!$G:$I,3,0)*$V712+VLOOKUP(AS$14&amp;"-est-"&amp;$F712,Equations!$G:$I,3,0)*(1/$W712)+VLOOKUP(AS$14&amp;"-imc-"&amp;$F712,Equations!$G:$I,3,0)*(1/$Q712)))</f>
        <v/>
      </c>
      <c r="AT712" s="10" t="str">
        <f>IF($AA712="","",IF(OR($V712&lt;2.7,$V712&gt;90),"Age OOR",AS712-1.6449*VLOOKUP(AS$14&amp;"-rse-"&amp;$F712,Equations!$G:$I,3,0)))</f>
        <v/>
      </c>
      <c r="AU712" s="10" t="str">
        <f>IF($AA712="","",IF(OR($V712&lt;2.7,$V712&gt;90),"Age OOR",AS712+1.6449*VLOOKUP(AS$14&amp;"-rse-"&amp;$F712,Equations!$G:$I,3,0)))</f>
        <v/>
      </c>
      <c r="AV712" s="10" t="str">
        <f t="shared" si="264"/>
        <v/>
      </c>
      <c r="AW712" s="10" t="str">
        <f>IF($AA712="","",IF(OR($V712&lt;2.7,$V712&gt;90),"Age OOR",($AA712-AS712)/VLOOKUP(AS$14&amp;"-rse-"&amp;$F712,Equations!$G:$I,3,0)))</f>
        <v/>
      </c>
      <c r="AX712" s="10" t="str">
        <f>IF($AB712="","",IF(OR($V712&lt;2.7,$V712&gt;90),"Age OOR",VLOOKUP(AX$14&amp;"-int-"&amp;$G712,Equations!$G:$I,3,0)+VLOOKUP(AX$14&amp;"-sexo-"&amp;$G712,Equations!$G:$I,3,0)*$U712+VLOOKUP(AX$14&amp;"-edad-"&amp;$G712,Equations!$G:$I,3,0)*$V712+VLOOKUP(AX$14&amp;"-est-"&amp;$G712,Equations!$G:$I,3,0)*(1/$W712)+VLOOKUP(AX$14&amp;"-imc-"&amp;$G712,Equations!$G:$I,3,0)*(1/$Q712)))</f>
        <v/>
      </c>
      <c r="AY712" s="10" t="str">
        <f>IF($AB712="","",IF(OR($V712&lt;2.7,$V712&gt;90),"Age OOR",AX712-1.6449*VLOOKUP(AX$14&amp;"-rse-"&amp;$G712,Equations!$G:$I,3,0)))</f>
        <v/>
      </c>
      <c r="AZ712" s="10" t="str">
        <f>IF($AB712="","",IF(OR($V712&lt;2.7,$V712&gt;90),"Age OOR",AX712+1.6449*VLOOKUP(AX$14&amp;"-rse-"&amp;$G712,Equations!$G:$I,3,0)))</f>
        <v/>
      </c>
      <c r="BA712" s="10" t="str">
        <f t="shared" si="265"/>
        <v/>
      </c>
      <c r="BB712" s="10" t="str">
        <f>IF($AB712="","",IF(OR($V712&lt;2.7,$V712&gt;90),"Age OOR",($AB712-AX712)/VLOOKUP(AX$14&amp;"-rse-"&amp;$G712,Equations!$G:$I,3,0)))</f>
        <v/>
      </c>
      <c r="BC712" s="10" t="str">
        <f>IF($AC712="","",IF(OR($V712&lt;2.7,$V712&gt;90),"Age OOR",VLOOKUP(BC$14&amp;"-int-"&amp;$H712,Equations!$G:$I,3,0)+VLOOKUP(BC$14&amp;"-sexo-"&amp;$H712,Equations!$G:$I,3,0)*$U712+VLOOKUP(BC$14&amp;"-edad-"&amp;$H712,Equations!$G:$I,3,0)*$V712+VLOOKUP(BC$14&amp;"-est-"&amp;$H712,Equations!$G:$I,3,0)*(1/$W712)+VLOOKUP(BC$14&amp;"-imc-"&amp;$H712,Equations!$G:$I,3,0)*(1/$Q712)))</f>
        <v/>
      </c>
      <c r="BD712" s="10" t="str">
        <f>IF($AC712="","",IF(OR($V712&lt;2.7,$V712&gt;90),"Age OOR",BC712-1.6449*VLOOKUP(BC$14&amp;"-rse-"&amp;$H712,Equations!$G:$I,3,0)))</f>
        <v/>
      </c>
      <c r="BE712" s="10" t="str">
        <f>IF($AC712="","",IF(OR($V712&lt;2.7,$V712&gt;90),"Age OOR",BC712+1.6449*VLOOKUP(BC$14&amp;"-rse-"&amp;$H712,Equations!$G:$I,3,0)))</f>
        <v/>
      </c>
      <c r="BF712" s="10" t="str">
        <f t="shared" si="266"/>
        <v/>
      </c>
      <c r="BG712" s="10" t="str">
        <f>IF($AC712="","",IF(OR($V712&lt;2.7,$V712&gt;90),"Age OOR",($AC712-BC712)/VLOOKUP(BC$14&amp;"-rse-"&amp;$H712,Equations!$G:$I,3,0)))</f>
        <v/>
      </c>
      <c r="BH712" s="10" t="str">
        <f>IF($AD712="","",IF(OR($V712&lt;2.7,$V712&gt;90),"Age OOR",VLOOKUP(BH$14&amp;"-int-"&amp;$I712,Equations!$G:$I,3,0)+VLOOKUP(BH$14&amp;"-sexo-"&amp;$I712,Equations!$G:$I,3,0)*$U712+VLOOKUP(BH$14&amp;"-edad-"&amp;$I712,Equations!$G:$I,3,0)*$V712+VLOOKUP(BH$14&amp;"-est-"&amp;$I712,Equations!$G:$I,3,0)*(1/$W712)+VLOOKUP(BH$14&amp;"-imc-"&amp;$I712,Equations!$G:$I,3,0)*(1/$Q712)))</f>
        <v/>
      </c>
      <c r="BI712" s="10" t="str">
        <f>IF($AD712="","",IF(OR($V712&lt;2.7,$V712&gt;90),"Age OOR",BH712-1.6449*VLOOKUP(BH$14&amp;"-rse-"&amp;$I712,Equations!$G:$I,3,0)))</f>
        <v/>
      </c>
      <c r="BJ712" s="10" t="str">
        <f>IF($AD712="","",IF(OR($V712&lt;2.7,$V712&gt;90),"Age OOR",BH712+1.6449*VLOOKUP(BH$14&amp;"-rse-"&amp;$I712,Equations!$G:$I,3,0)))</f>
        <v/>
      </c>
      <c r="BK712" s="10" t="str">
        <f t="shared" si="267"/>
        <v/>
      </c>
      <c r="BL712" s="10" t="str">
        <f>IF($AD712="","",IF(OR($V712&lt;2.7,$V712&gt;90),"Age OOR",($AD712-BH712)/VLOOKUP(BH$14&amp;"-rse-"&amp;$I712,Equations!$G:$I,3,0)))</f>
        <v/>
      </c>
      <c r="BM712" s="10" t="str">
        <f>IF($AE712="","",IF(OR($V712&lt;2.7,$V712&gt;90),"Age OOR",VLOOKUP(BM$14&amp;"-int-"&amp;$J712,Equations!$G:$I,3,0)+VLOOKUP(BM$14&amp;"-sexo-"&amp;$J712,Equations!$G:$I,3,0)*$U712+VLOOKUP(BM$14&amp;"-edad-"&amp;$J712,Equations!$G:$I,3,0)*$V712+VLOOKUP(BM$14&amp;"-est-"&amp;$J712,Equations!$G:$I,3,0)*(1/$W712)+VLOOKUP(BM$14&amp;"-imc-"&amp;$J712,Equations!$G:$I,3,0)*(1/$Q712)))</f>
        <v/>
      </c>
      <c r="BN712" s="10" t="str">
        <f>IF($AE712="","",IF(OR($V712&lt;2.7,$V712&gt;90),"Age OOR",BM712-1.6449*VLOOKUP(BM$14&amp;"-rse-"&amp;$J712,Equations!$G:$I,3,0)))</f>
        <v/>
      </c>
      <c r="BO712" s="10" t="str">
        <f>IF($AE712="","",IF(OR($V712&lt;2.7,$V712&gt;90),"Age OOR",BM712+1.6449*VLOOKUP(BM$14&amp;"-rse-"&amp;$J712,Equations!$G:$I,3,0)))</f>
        <v/>
      </c>
      <c r="BP712" s="10" t="str">
        <f t="shared" si="268"/>
        <v/>
      </c>
      <c r="BQ712" s="10" t="str">
        <f>IF($AE712="","",IF(OR($V712&lt;2.7,$V712&gt;90),"Age OOR",($AE712-BM712)/VLOOKUP(BM$14&amp;"-rse-"&amp;$J712,Equations!$G:$I,3,0)))</f>
        <v/>
      </c>
      <c r="BR712" s="10" t="str">
        <f>IF($AF712="","",IF(OR($V712&lt;2.7,$V712&gt;90),"Age OOR",VLOOKUP(BR$14&amp;"-int-"&amp;$K712,Equations!$G:$I,3,0)+VLOOKUP(BR$14&amp;"-sexo-"&amp;$K712,Equations!$G:$I,3,0)*$U712+VLOOKUP(BR$14&amp;"-edad-"&amp;$K712,Equations!$G:$I,3,0)*$V712+VLOOKUP(BR$14&amp;"-est-"&amp;$K712,Equations!$G:$I,3,0)*(1/$W712)+VLOOKUP(BR$14&amp;"-imc-"&amp;$K712,Equations!$G:$I,3,0)*(1/$Q712)))</f>
        <v/>
      </c>
      <c r="BS712" s="10" t="str">
        <f>IF($AF712="","",IF(OR($V712&lt;2.7,$V712&gt;90),"Age OOR",BR712-1.6449*VLOOKUP(BR$14&amp;"-rse-"&amp;$K712,Equations!$G:$I,3,0)))</f>
        <v/>
      </c>
      <c r="BT712" s="10" t="str">
        <f>IF($AF712="","",IF(OR($V712&lt;2.7,$V712&gt;90),"Age OOR",BR712+1.6449*VLOOKUP(BR$14&amp;"-rse-"&amp;$K712,Equations!$G:$I,3,0)))</f>
        <v/>
      </c>
      <c r="BU712" s="10" t="str">
        <f t="shared" si="269"/>
        <v/>
      </c>
      <c r="BV712" s="10" t="str">
        <f>IF($AF712="","",IF(OR($V712&lt;2.7,$V712&gt;90),"Age OOR",($AF712-BR712)/VLOOKUP(BR$14&amp;"-rse-"&amp;$K712,Equations!$G:$I,3,0)))</f>
        <v/>
      </c>
      <c r="BW712" s="10" t="str">
        <f>IF($AG712="","",IF(OR($V712&lt;2.7,$V712&gt;90),"Age OOR",VLOOKUP(BW$14&amp;"-int-"&amp;$L712,Equations!$G:$I,3,0)+VLOOKUP(BW$14&amp;"-sexo-"&amp;$L712,Equations!$G:$I,3,0)*$U712+VLOOKUP(BW$14&amp;"-edad-"&amp;$L712,Equations!$G:$I,3,0)*$V712+VLOOKUP(BW$14&amp;"-est-"&amp;$L712,Equations!$G:$I,3,0)*(1/$W712)+VLOOKUP(BW$14&amp;"-imc-"&amp;$L712,Equations!$G:$I,3,0)*(1/$Q712)))</f>
        <v/>
      </c>
      <c r="BX712" s="10" t="str">
        <f>IF($AG712="","",IF(OR($V712&lt;2.7,$V712&gt;90),"Age OOR",BW712-1.6449*VLOOKUP(BW$14&amp;"-rse-"&amp;$L712,Equations!$G:$I,3,0)))</f>
        <v/>
      </c>
      <c r="BY712" s="10" t="str">
        <f>IF($AG712="","",IF(OR($V712&lt;2.7,$V712&gt;90),"Age OOR",BW712+1.6449*VLOOKUP(BW$14&amp;"-rse-"&amp;$L712,Equations!$G:$I,3,0)))</f>
        <v/>
      </c>
      <c r="BZ712" s="10" t="str">
        <f t="shared" si="270"/>
        <v/>
      </c>
      <c r="CA712" s="10" t="str">
        <f>IF($AG712="","",IF(OR($V712&lt;2.7,$V712&gt;90),"Age OOR",($AG712-BW712)/VLOOKUP(BW$14&amp;"-rse-"&amp;$L712,Equations!$G:$I,3,0)))</f>
        <v/>
      </c>
      <c r="CB712" s="10" t="str">
        <f>IF($AH712="","",IF(OR($V712&lt;2.7,$V712&gt;90),"Age OOR",VLOOKUP(CB$14&amp;"-int-"&amp;$M712,Equations!$G:$I,3,0)+VLOOKUP(CB$14&amp;"-sexo-"&amp;$M712,Equations!$G:$I,3,0)*$U712+VLOOKUP(CB$14&amp;"-edad-"&amp;$M712,Equations!$G:$I,3,0)*$V712+VLOOKUP(CB$14&amp;"-est-"&amp;$M712,Equations!$G:$I,3,0)*(1/$W712)+VLOOKUP(CB$14&amp;"-imc-"&amp;$M712,Equations!$G:$I,3,0)*(1/$Q712)))</f>
        <v/>
      </c>
      <c r="CC712" s="10" t="str">
        <f>IF($AH712="","",IF(OR($V712&lt;2.7,$V712&gt;90),"Age OOR",CB712-1.6449*VLOOKUP(CB$14&amp;"-rse-"&amp;$M712,Equations!$G:$I,3,0)))</f>
        <v/>
      </c>
      <c r="CD712" s="10" t="str">
        <f>IF($AH712="","",IF(OR($V712&lt;2.7,$V712&gt;90),"Age OOR",CB712+1.6449*VLOOKUP(CB$14&amp;"-rse-"&amp;$M712,Equations!$G:$I,3,0)))</f>
        <v/>
      </c>
      <c r="CE712" s="10" t="str">
        <f t="shared" si="271"/>
        <v/>
      </c>
      <c r="CF712" s="10" t="str">
        <f>IF($AH712="","",IF(OR($V712&lt;2.7,$V712&gt;90),"Age OOR",($AH712-CB712)/VLOOKUP(CB$14&amp;"-rse-"&amp;$M712,Equations!$G:$I,3,0)))</f>
        <v/>
      </c>
      <c r="CG712" s="10" t="str">
        <f>IF($AI712="","",IF(OR($V712&lt;2.7,$V712&gt;90),"Age OOR",VLOOKUP(CG$14&amp;"-int-"&amp;$N712,Equations!$G:$I,3,0)+VLOOKUP(CG$14&amp;"-sexo-"&amp;$N712,Equations!$G:$I,3,0)*$U712+VLOOKUP(CG$14&amp;"-edad-"&amp;$N712,Equations!$G:$I,3,0)*$V712+VLOOKUP(CG$14&amp;"-est-"&amp;$N712,Equations!$G:$I,3,0)*(1/$W712)+VLOOKUP(CG$14&amp;"-imc-"&amp;$N712,Equations!$G:$I,3,0)*(1/$Q712)))</f>
        <v/>
      </c>
      <c r="CH712" s="10" t="str">
        <f>IF($AI712="","",IF(OR($V712&lt;2.7,$V712&gt;90),"Age OOR",CG712-1.6449*VLOOKUP(CG$14&amp;"-rse-"&amp;$N712,Equations!$G:$I,3,0)))</f>
        <v/>
      </c>
      <c r="CI712" s="10" t="str">
        <f>IF($AI712="","",IF(OR($V712&lt;2.7,$V712&gt;90),"Age OOR",CG712+1.6449*VLOOKUP(CG$14&amp;"-rse-"&amp;$N712,Equations!$G:$I,3,0)))</f>
        <v/>
      </c>
      <c r="CJ712" s="10" t="str">
        <f t="shared" si="272"/>
        <v/>
      </c>
      <c r="CK712" s="10" t="str">
        <f>IF($AI712="","",IF(OR($V712&lt;2.7,$V712&gt;90),"Age OOR",($AI712-CG712)/VLOOKUP(CG$14&amp;"-rse-"&amp;$N712,Equations!$G:$I,3,0)))</f>
        <v/>
      </c>
      <c r="CL712" s="10" t="str">
        <f>IF($AJ712="","",IF(OR($V712&lt;2.7,$V712&gt;90),"Age OOR",VLOOKUP(CL$14&amp;"-int-"&amp;$O712,Equations!$G:$I,3,0)+VLOOKUP(CL$14&amp;"-sexo-"&amp;$O712,Equations!$G:$I,3,0)*$U712+VLOOKUP(CL$14&amp;"-edad-"&amp;$O712,Equations!$G:$I,3,0)*$V712+VLOOKUP(CL$14&amp;"-est-"&amp;$O712,Equations!$G:$I,3,0)*(1/$W712)+VLOOKUP(CL$14&amp;"-imc-"&amp;$O712,Equations!$G:$I,3,0)*(1/$Q712)))</f>
        <v/>
      </c>
      <c r="CM712" s="10" t="str">
        <f>IF($AJ712="","",IF(OR($V712&lt;2.7,$V712&gt;90),"Age OOR",CL712-1.6449*VLOOKUP(CL$14&amp;"-rse-"&amp;$O712,Equations!$G:$I,3,0)))</f>
        <v/>
      </c>
      <c r="CN712" s="10" t="str">
        <f>IF($AJ712="","",IF(OR($V712&lt;2.7,$V712&gt;90),"Age OOR",CL712+1.6449*VLOOKUP(CL$14&amp;"-rse-"&amp;$O712,Equations!$G:$I,3,0)))</f>
        <v/>
      </c>
      <c r="CO712" s="10" t="str">
        <f t="shared" si="273"/>
        <v/>
      </c>
      <c r="CP712" s="10" t="str">
        <f>IF($AJ712="","",IF(OR($V712&lt;2.7,$V712&gt;90),"Age OOR",($AJ712-CL712)/VLOOKUP(CL$14&amp;"-rse-"&amp;$O712,Equations!$G:$I,3,0)))</f>
        <v/>
      </c>
      <c r="CQ712" s="10" t="str">
        <f>IF($AK712="","",IF(OR($V712&lt;2.7,$V712&gt;90),"Age OOR",EXP(VLOOKUP(CQ$14&amp;"-int-"&amp;$P712,Equations!$G:$I,3,0)+VLOOKUP(CQ$14&amp;"-sexo-"&amp;$P712,Equations!$G:$I,3,0)*$U712+VLOOKUP(CQ$14&amp;"-edad-"&amp;$P712,Equations!$G:$I,3,0)*$V712+VLOOKUP(CQ$14&amp;"-est-"&amp;$P712,Equations!$G:$I,3,0)*(1/$W712)+VLOOKUP(CQ$14&amp;"-imc-"&amp;$P712,Equations!$G:$I,3,0)*(1/$Q712))))</f>
        <v/>
      </c>
      <c r="CR712" s="10" t="str">
        <f>IF($AK712="","",IF(OR($V712&lt;2.7,$V712&gt;90),"Age OOR",EXP(LN(CQ712)-1.6449*VLOOKUP(CQ$14&amp;"-rse-"&amp;$P712,Equations!$G:$I,3,0))))</f>
        <v/>
      </c>
      <c r="CS712" s="10" t="str">
        <f>IF($AK712="","",IF(OR($V712&lt;2.7,$V712&gt;90),"Age OOR",EXP(LN(CQ712)+1.6449*VLOOKUP(CQ$14&amp;"-rse-"&amp;$P712,Equations!$G:$I,3,0))))</f>
        <v/>
      </c>
      <c r="CT712" s="10" t="str">
        <f t="shared" si="274"/>
        <v/>
      </c>
      <c r="CU712" s="10" t="str">
        <f>IF($AK712="","",IF(OR($V712&lt;2.7,$V712&gt;90),"Age OOR",(LN($AK712)-LN(CQ712))/VLOOKUP(CQ$14&amp;"-rse-"&amp;$P712,Equations!$G:$I,3,0)))</f>
        <v/>
      </c>
      <c r="CV712" s="47"/>
    </row>
    <row r="713" spans="5:109" x14ac:dyDescent="0.2">
      <c r="E713" s="23" t="str">
        <f t="shared" si="250"/>
        <v>Age out of range</v>
      </c>
      <c r="F713" s="23" t="str">
        <f t="shared" si="251"/>
        <v>Age out of range</v>
      </c>
      <c r="G713" s="23" t="str">
        <f t="shared" si="252"/>
        <v>Age out of range</v>
      </c>
      <c r="H713" s="23" t="str">
        <f t="shared" si="253"/>
        <v>Age out of range</v>
      </c>
      <c r="I713" s="23" t="str">
        <f t="shared" si="254"/>
        <v>Age out of range</v>
      </c>
      <c r="J713" s="23" t="str">
        <f t="shared" si="255"/>
        <v>Age out of range</v>
      </c>
      <c r="K713" s="23" t="str">
        <f t="shared" si="256"/>
        <v>Age out of range</v>
      </c>
      <c r="L713" s="23" t="str">
        <f t="shared" si="257"/>
        <v>Age out of range</v>
      </c>
      <c r="M713" s="23" t="str">
        <f t="shared" si="258"/>
        <v>Age out of range</v>
      </c>
      <c r="N713" s="23" t="str">
        <f t="shared" si="259"/>
        <v>Age out of range</v>
      </c>
      <c r="O713" s="23" t="str">
        <f t="shared" si="260"/>
        <v>Age out of range</v>
      </c>
      <c r="P713" s="23" t="str">
        <f t="shared" si="261"/>
        <v>Age out of range</v>
      </c>
      <c r="Q713" s="23" t="e">
        <f t="shared" si="262"/>
        <v>#DIV/0!</v>
      </c>
      <c r="R713" s="17"/>
      <c r="S713" s="23">
        <v>697</v>
      </c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7"/>
      <c r="AM713" s="47"/>
      <c r="AN713" s="10" t="str">
        <f>IF($Z713="","",IF(OR($V713&lt;2.7,$V713&gt;90),"Age OOR",VLOOKUP(AN$14&amp;"-int-"&amp;$E713,Equations!$G:$I,3,0)+VLOOKUP(AN$14&amp;"-sexo-"&amp;$E713,Equations!$G:$I,3,0)*$U713+VLOOKUP(AN$14&amp;"-edad-"&amp;$E713,Equations!$G:$I,3,0)*$V713+VLOOKUP(AN$14&amp;"-est-"&amp;$E713,Equations!$G:$I,3,0)*(1/$W713)+VLOOKUP(AN$14&amp;"-imc-"&amp;$E713,Equations!$G:$I,3,0)*(1/$Q713)))</f>
        <v/>
      </c>
      <c r="AO713" s="10" t="str">
        <f>IF($Z713="","",IF(OR($V713&lt;2.7,$V713&gt;90),"Age OOR",AN713-1.6449*VLOOKUP(AN$14&amp;"-rse-"&amp;$E713,Equations!$G:$I,3,0)))</f>
        <v/>
      </c>
      <c r="AP713" s="10" t="str">
        <f>IF($Z713="","",IF(OR($V713&lt;2.7,$V713&gt;90),"Age OOR",AN713+1.6449*VLOOKUP(AN$14&amp;"-rse-"&amp;$E713,Equations!$G:$I,3,0)))</f>
        <v/>
      </c>
      <c r="AQ713" s="10" t="str">
        <f t="shared" si="263"/>
        <v/>
      </c>
      <c r="AR713" s="10" t="str">
        <f>IF($Z713="","",IF(OR($V713&lt;2.7,$V713&gt;90),"Age OOR",($Z713-AN713)/VLOOKUP(AN$14&amp;"-rse-"&amp;$E713,Equations!$G:$I,3,0)))</f>
        <v/>
      </c>
      <c r="AS713" s="10" t="str">
        <f>IF($AA713="","",IF(OR($V713&lt;2.7,$V713&gt;90),"Age OOR",VLOOKUP(AS$14&amp;"-int-"&amp;$F713,Equations!$G:$I,3,0)+VLOOKUP(AS$14&amp;"-sexo-"&amp;$F713,Equations!$G:$I,3,0)*$U713+VLOOKUP(AS$14&amp;"-edad-"&amp;$F713,Equations!$G:$I,3,0)*$V713+VLOOKUP(AS$14&amp;"-est-"&amp;$F713,Equations!$G:$I,3,0)*(1/$W713)+VLOOKUP(AS$14&amp;"-imc-"&amp;$F713,Equations!$G:$I,3,0)*(1/$Q713)))</f>
        <v/>
      </c>
      <c r="AT713" s="10" t="str">
        <f>IF($AA713="","",IF(OR($V713&lt;2.7,$V713&gt;90),"Age OOR",AS713-1.6449*VLOOKUP(AS$14&amp;"-rse-"&amp;$F713,Equations!$G:$I,3,0)))</f>
        <v/>
      </c>
      <c r="AU713" s="10" t="str">
        <f>IF($AA713="","",IF(OR($V713&lt;2.7,$V713&gt;90),"Age OOR",AS713+1.6449*VLOOKUP(AS$14&amp;"-rse-"&amp;$F713,Equations!$G:$I,3,0)))</f>
        <v/>
      </c>
      <c r="AV713" s="10" t="str">
        <f t="shared" si="264"/>
        <v/>
      </c>
      <c r="AW713" s="10" t="str">
        <f>IF($AA713="","",IF(OR($V713&lt;2.7,$V713&gt;90),"Age OOR",($AA713-AS713)/VLOOKUP(AS$14&amp;"-rse-"&amp;$F713,Equations!$G:$I,3,0)))</f>
        <v/>
      </c>
      <c r="AX713" s="10" t="str">
        <f>IF($AB713="","",IF(OR($V713&lt;2.7,$V713&gt;90),"Age OOR",VLOOKUP(AX$14&amp;"-int-"&amp;$G713,Equations!$G:$I,3,0)+VLOOKUP(AX$14&amp;"-sexo-"&amp;$G713,Equations!$G:$I,3,0)*$U713+VLOOKUP(AX$14&amp;"-edad-"&amp;$G713,Equations!$G:$I,3,0)*$V713+VLOOKUP(AX$14&amp;"-est-"&amp;$G713,Equations!$G:$I,3,0)*(1/$W713)+VLOOKUP(AX$14&amp;"-imc-"&amp;$G713,Equations!$G:$I,3,0)*(1/$Q713)))</f>
        <v/>
      </c>
      <c r="AY713" s="10" t="str">
        <f>IF($AB713="","",IF(OR($V713&lt;2.7,$V713&gt;90),"Age OOR",AX713-1.6449*VLOOKUP(AX$14&amp;"-rse-"&amp;$G713,Equations!$G:$I,3,0)))</f>
        <v/>
      </c>
      <c r="AZ713" s="10" t="str">
        <f>IF($AB713="","",IF(OR($V713&lt;2.7,$V713&gt;90),"Age OOR",AX713+1.6449*VLOOKUP(AX$14&amp;"-rse-"&amp;$G713,Equations!$G:$I,3,0)))</f>
        <v/>
      </c>
      <c r="BA713" s="10" t="str">
        <f t="shared" si="265"/>
        <v/>
      </c>
      <c r="BB713" s="10" t="str">
        <f>IF($AB713="","",IF(OR($V713&lt;2.7,$V713&gt;90),"Age OOR",($AB713-AX713)/VLOOKUP(AX$14&amp;"-rse-"&amp;$G713,Equations!$G:$I,3,0)))</f>
        <v/>
      </c>
      <c r="BC713" s="10" t="str">
        <f>IF($AC713="","",IF(OR($V713&lt;2.7,$V713&gt;90),"Age OOR",VLOOKUP(BC$14&amp;"-int-"&amp;$H713,Equations!$G:$I,3,0)+VLOOKUP(BC$14&amp;"-sexo-"&amp;$H713,Equations!$G:$I,3,0)*$U713+VLOOKUP(BC$14&amp;"-edad-"&amp;$H713,Equations!$G:$I,3,0)*$V713+VLOOKUP(BC$14&amp;"-est-"&amp;$H713,Equations!$G:$I,3,0)*(1/$W713)+VLOOKUP(BC$14&amp;"-imc-"&amp;$H713,Equations!$G:$I,3,0)*(1/$Q713)))</f>
        <v/>
      </c>
      <c r="BD713" s="10" t="str">
        <f>IF($AC713="","",IF(OR($V713&lt;2.7,$V713&gt;90),"Age OOR",BC713-1.6449*VLOOKUP(BC$14&amp;"-rse-"&amp;$H713,Equations!$G:$I,3,0)))</f>
        <v/>
      </c>
      <c r="BE713" s="10" t="str">
        <f>IF($AC713="","",IF(OR($V713&lt;2.7,$V713&gt;90),"Age OOR",BC713+1.6449*VLOOKUP(BC$14&amp;"-rse-"&amp;$H713,Equations!$G:$I,3,0)))</f>
        <v/>
      </c>
      <c r="BF713" s="10" t="str">
        <f t="shared" si="266"/>
        <v/>
      </c>
      <c r="BG713" s="10" t="str">
        <f>IF($AC713="","",IF(OR($V713&lt;2.7,$V713&gt;90),"Age OOR",($AC713-BC713)/VLOOKUP(BC$14&amp;"-rse-"&amp;$H713,Equations!$G:$I,3,0)))</f>
        <v/>
      </c>
      <c r="BH713" s="10" t="str">
        <f>IF($AD713="","",IF(OR($V713&lt;2.7,$V713&gt;90),"Age OOR",VLOOKUP(BH$14&amp;"-int-"&amp;$I713,Equations!$G:$I,3,0)+VLOOKUP(BH$14&amp;"-sexo-"&amp;$I713,Equations!$G:$I,3,0)*$U713+VLOOKUP(BH$14&amp;"-edad-"&amp;$I713,Equations!$G:$I,3,0)*$V713+VLOOKUP(BH$14&amp;"-est-"&amp;$I713,Equations!$G:$I,3,0)*(1/$W713)+VLOOKUP(BH$14&amp;"-imc-"&amp;$I713,Equations!$G:$I,3,0)*(1/$Q713)))</f>
        <v/>
      </c>
      <c r="BI713" s="10" t="str">
        <f>IF($AD713="","",IF(OR($V713&lt;2.7,$V713&gt;90),"Age OOR",BH713-1.6449*VLOOKUP(BH$14&amp;"-rse-"&amp;$I713,Equations!$G:$I,3,0)))</f>
        <v/>
      </c>
      <c r="BJ713" s="10" t="str">
        <f>IF($AD713="","",IF(OR($V713&lt;2.7,$V713&gt;90),"Age OOR",BH713+1.6449*VLOOKUP(BH$14&amp;"-rse-"&amp;$I713,Equations!$G:$I,3,0)))</f>
        <v/>
      </c>
      <c r="BK713" s="10" t="str">
        <f t="shared" si="267"/>
        <v/>
      </c>
      <c r="BL713" s="10" t="str">
        <f>IF($AD713="","",IF(OR($V713&lt;2.7,$V713&gt;90),"Age OOR",($AD713-BH713)/VLOOKUP(BH$14&amp;"-rse-"&amp;$I713,Equations!$G:$I,3,0)))</f>
        <v/>
      </c>
      <c r="BM713" s="10" t="str">
        <f>IF($AE713="","",IF(OR($V713&lt;2.7,$V713&gt;90),"Age OOR",VLOOKUP(BM$14&amp;"-int-"&amp;$J713,Equations!$G:$I,3,0)+VLOOKUP(BM$14&amp;"-sexo-"&amp;$J713,Equations!$G:$I,3,0)*$U713+VLOOKUP(BM$14&amp;"-edad-"&amp;$J713,Equations!$G:$I,3,0)*$V713+VLOOKUP(BM$14&amp;"-est-"&amp;$J713,Equations!$G:$I,3,0)*(1/$W713)+VLOOKUP(BM$14&amp;"-imc-"&amp;$J713,Equations!$G:$I,3,0)*(1/$Q713)))</f>
        <v/>
      </c>
      <c r="BN713" s="10" t="str">
        <f>IF($AE713="","",IF(OR($V713&lt;2.7,$V713&gt;90),"Age OOR",BM713-1.6449*VLOOKUP(BM$14&amp;"-rse-"&amp;$J713,Equations!$G:$I,3,0)))</f>
        <v/>
      </c>
      <c r="BO713" s="10" t="str">
        <f>IF($AE713="","",IF(OR($V713&lt;2.7,$V713&gt;90),"Age OOR",BM713+1.6449*VLOOKUP(BM$14&amp;"-rse-"&amp;$J713,Equations!$G:$I,3,0)))</f>
        <v/>
      </c>
      <c r="BP713" s="10" t="str">
        <f t="shared" si="268"/>
        <v/>
      </c>
      <c r="BQ713" s="10" t="str">
        <f>IF($AE713="","",IF(OR($V713&lt;2.7,$V713&gt;90),"Age OOR",($AE713-BM713)/VLOOKUP(BM$14&amp;"-rse-"&amp;$J713,Equations!$G:$I,3,0)))</f>
        <v/>
      </c>
      <c r="BR713" s="10" t="str">
        <f>IF($AF713="","",IF(OR($V713&lt;2.7,$V713&gt;90),"Age OOR",VLOOKUP(BR$14&amp;"-int-"&amp;$K713,Equations!$G:$I,3,0)+VLOOKUP(BR$14&amp;"-sexo-"&amp;$K713,Equations!$G:$I,3,0)*$U713+VLOOKUP(BR$14&amp;"-edad-"&amp;$K713,Equations!$G:$I,3,0)*$V713+VLOOKUP(BR$14&amp;"-est-"&amp;$K713,Equations!$G:$I,3,0)*(1/$W713)+VLOOKUP(BR$14&amp;"-imc-"&amp;$K713,Equations!$G:$I,3,0)*(1/$Q713)))</f>
        <v/>
      </c>
      <c r="BS713" s="10" t="str">
        <f>IF($AF713="","",IF(OR($V713&lt;2.7,$V713&gt;90),"Age OOR",BR713-1.6449*VLOOKUP(BR$14&amp;"-rse-"&amp;$K713,Equations!$G:$I,3,0)))</f>
        <v/>
      </c>
      <c r="BT713" s="10" t="str">
        <f>IF($AF713="","",IF(OR($V713&lt;2.7,$V713&gt;90),"Age OOR",BR713+1.6449*VLOOKUP(BR$14&amp;"-rse-"&amp;$K713,Equations!$G:$I,3,0)))</f>
        <v/>
      </c>
      <c r="BU713" s="10" t="str">
        <f t="shared" si="269"/>
        <v/>
      </c>
      <c r="BV713" s="10" t="str">
        <f>IF($AF713="","",IF(OR($V713&lt;2.7,$V713&gt;90),"Age OOR",($AF713-BR713)/VLOOKUP(BR$14&amp;"-rse-"&amp;$K713,Equations!$G:$I,3,0)))</f>
        <v/>
      </c>
      <c r="BW713" s="10" t="str">
        <f>IF($AG713="","",IF(OR($V713&lt;2.7,$V713&gt;90),"Age OOR",VLOOKUP(BW$14&amp;"-int-"&amp;$L713,Equations!$G:$I,3,0)+VLOOKUP(BW$14&amp;"-sexo-"&amp;$L713,Equations!$G:$I,3,0)*$U713+VLOOKUP(BW$14&amp;"-edad-"&amp;$L713,Equations!$G:$I,3,0)*$V713+VLOOKUP(BW$14&amp;"-est-"&amp;$L713,Equations!$G:$I,3,0)*(1/$W713)+VLOOKUP(BW$14&amp;"-imc-"&amp;$L713,Equations!$G:$I,3,0)*(1/$Q713)))</f>
        <v/>
      </c>
      <c r="BX713" s="10" t="str">
        <f>IF($AG713="","",IF(OR($V713&lt;2.7,$V713&gt;90),"Age OOR",BW713-1.6449*VLOOKUP(BW$14&amp;"-rse-"&amp;$L713,Equations!$G:$I,3,0)))</f>
        <v/>
      </c>
      <c r="BY713" s="10" t="str">
        <f>IF($AG713="","",IF(OR($V713&lt;2.7,$V713&gt;90),"Age OOR",BW713+1.6449*VLOOKUP(BW$14&amp;"-rse-"&amp;$L713,Equations!$G:$I,3,0)))</f>
        <v/>
      </c>
      <c r="BZ713" s="10" t="str">
        <f t="shared" si="270"/>
        <v/>
      </c>
      <c r="CA713" s="10" t="str">
        <f>IF($AG713="","",IF(OR($V713&lt;2.7,$V713&gt;90),"Age OOR",($AG713-BW713)/VLOOKUP(BW$14&amp;"-rse-"&amp;$L713,Equations!$G:$I,3,0)))</f>
        <v/>
      </c>
      <c r="CB713" s="10" t="str">
        <f>IF($AH713="","",IF(OR($V713&lt;2.7,$V713&gt;90),"Age OOR",VLOOKUP(CB$14&amp;"-int-"&amp;$M713,Equations!$G:$I,3,0)+VLOOKUP(CB$14&amp;"-sexo-"&amp;$M713,Equations!$G:$I,3,0)*$U713+VLOOKUP(CB$14&amp;"-edad-"&amp;$M713,Equations!$G:$I,3,0)*$V713+VLOOKUP(CB$14&amp;"-est-"&amp;$M713,Equations!$G:$I,3,0)*(1/$W713)+VLOOKUP(CB$14&amp;"-imc-"&amp;$M713,Equations!$G:$I,3,0)*(1/$Q713)))</f>
        <v/>
      </c>
      <c r="CC713" s="10" t="str">
        <f>IF($AH713="","",IF(OR($V713&lt;2.7,$V713&gt;90),"Age OOR",CB713-1.6449*VLOOKUP(CB$14&amp;"-rse-"&amp;$M713,Equations!$G:$I,3,0)))</f>
        <v/>
      </c>
      <c r="CD713" s="10" t="str">
        <f>IF($AH713="","",IF(OR($V713&lt;2.7,$V713&gt;90),"Age OOR",CB713+1.6449*VLOOKUP(CB$14&amp;"-rse-"&amp;$M713,Equations!$G:$I,3,0)))</f>
        <v/>
      </c>
      <c r="CE713" s="10" t="str">
        <f t="shared" si="271"/>
        <v/>
      </c>
      <c r="CF713" s="10" t="str">
        <f>IF($AH713="","",IF(OR($V713&lt;2.7,$V713&gt;90),"Age OOR",($AH713-CB713)/VLOOKUP(CB$14&amp;"-rse-"&amp;$M713,Equations!$G:$I,3,0)))</f>
        <v/>
      </c>
      <c r="CG713" s="10" t="str">
        <f>IF($AI713="","",IF(OR($V713&lt;2.7,$V713&gt;90),"Age OOR",VLOOKUP(CG$14&amp;"-int-"&amp;$N713,Equations!$G:$I,3,0)+VLOOKUP(CG$14&amp;"-sexo-"&amp;$N713,Equations!$G:$I,3,0)*$U713+VLOOKUP(CG$14&amp;"-edad-"&amp;$N713,Equations!$G:$I,3,0)*$V713+VLOOKUP(CG$14&amp;"-est-"&amp;$N713,Equations!$G:$I,3,0)*(1/$W713)+VLOOKUP(CG$14&amp;"-imc-"&amp;$N713,Equations!$G:$I,3,0)*(1/$Q713)))</f>
        <v/>
      </c>
      <c r="CH713" s="10" t="str">
        <f>IF($AI713="","",IF(OR($V713&lt;2.7,$V713&gt;90),"Age OOR",CG713-1.6449*VLOOKUP(CG$14&amp;"-rse-"&amp;$N713,Equations!$G:$I,3,0)))</f>
        <v/>
      </c>
      <c r="CI713" s="10" t="str">
        <f>IF($AI713="","",IF(OR($V713&lt;2.7,$V713&gt;90),"Age OOR",CG713+1.6449*VLOOKUP(CG$14&amp;"-rse-"&amp;$N713,Equations!$G:$I,3,0)))</f>
        <v/>
      </c>
      <c r="CJ713" s="10" t="str">
        <f t="shared" si="272"/>
        <v/>
      </c>
      <c r="CK713" s="10" t="str">
        <f>IF($AI713="","",IF(OR($V713&lt;2.7,$V713&gt;90),"Age OOR",($AI713-CG713)/VLOOKUP(CG$14&amp;"-rse-"&amp;$N713,Equations!$G:$I,3,0)))</f>
        <v/>
      </c>
      <c r="CL713" s="10" t="str">
        <f>IF($AJ713="","",IF(OR($V713&lt;2.7,$V713&gt;90),"Age OOR",VLOOKUP(CL$14&amp;"-int-"&amp;$O713,Equations!$G:$I,3,0)+VLOOKUP(CL$14&amp;"-sexo-"&amp;$O713,Equations!$G:$I,3,0)*$U713+VLOOKUP(CL$14&amp;"-edad-"&amp;$O713,Equations!$G:$I,3,0)*$V713+VLOOKUP(CL$14&amp;"-est-"&amp;$O713,Equations!$G:$I,3,0)*(1/$W713)+VLOOKUP(CL$14&amp;"-imc-"&amp;$O713,Equations!$G:$I,3,0)*(1/$Q713)))</f>
        <v/>
      </c>
      <c r="CM713" s="10" t="str">
        <f>IF($AJ713="","",IF(OR($V713&lt;2.7,$V713&gt;90),"Age OOR",CL713-1.6449*VLOOKUP(CL$14&amp;"-rse-"&amp;$O713,Equations!$G:$I,3,0)))</f>
        <v/>
      </c>
      <c r="CN713" s="10" t="str">
        <f>IF($AJ713="","",IF(OR($V713&lt;2.7,$V713&gt;90),"Age OOR",CL713+1.6449*VLOOKUP(CL$14&amp;"-rse-"&amp;$O713,Equations!$G:$I,3,0)))</f>
        <v/>
      </c>
      <c r="CO713" s="10" t="str">
        <f t="shared" si="273"/>
        <v/>
      </c>
      <c r="CP713" s="10" t="str">
        <f>IF($AJ713="","",IF(OR($V713&lt;2.7,$V713&gt;90),"Age OOR",($AJ713-CL713)/VLOOKUP(CL$14&amp;"-rse-"&amp;$O713,Equations!$G:$I,3,0)))</f>
        <v/>
      </c>
      <c r="CQ713" s="10" t="str">
        <f>IF($AK713="","",IF(OR($V713&lt;2.7,$V713&gt;90),"Age OOR",EXP(VLOOKUP(CQ$14&amp;"-int-"&amp;$P713,Equations!$G:$I,3,0)+VLOOKUP(CQ$14&amp;"-sexo-"&amp;$P713,Equations!$G:$I,3,0)*$U713+VLOOKUP(CQ$14&amp;"-edad-"&amp;$P713,Equations!$G:$I,3,0)*$V713+VLOOKUP(CQ$14&amp;"-est-"&amp;$P713,Equations!$G:$I,3,0)*(1/$W713)+VLOOKUP(CQ$14&amp;"-imc-"&amp;$P713,Equations!$G:$I,3,0)*(1/$Q713))))</f>
        <v/>
      </c>
      <c r="CR713" s="10" t="str">
        <f>IF($AK713="","",IF(OR($V713&lt;2.7,$V713&gt;90),"Age OOR",EXP(LN(CQ713)-1.6449*VLOOKUP(CQ$14&amp;"-rse-"&amp;$P713,Equations!$G:$I,3,0))))</f>
        <v/>
      </c>
      <c r="CS713" s="10" t="str">
        <f>IF($AK713="","",IF(OR($V713&lt;2.7,$V713&gt;90),"Age OOR",EXP(LN(CQ713)+1.6449*VLOOKUP(CQ$14&amp;"-rse-"&amp;$P713,Equations!$G:$I,3,0))))</f>
        <v/>
      </c>
      <c r="CT713" s="10" t="str">
        <f t="shared" si="274"/>
        <v/>
      </c>
      <c r="CU713" s="10" t="str">
        <f>IF($AK713="","",IF(OR($V713&lt;2.7,$V713&gt;90),"Age OOR",(LN($AK713)-LN(CQ713))/VLOOKUP(CQ$14&amp;"-rse-"&amp;$P713,Equations!$G:$I,3,0)))</f>
        <v/>
      </c>
      <c r="CV713" s="47"/>
    </row>
    <row r="714" spans="5:109" x14ac:dyDescent="0.2">
      <c r="E714" s="23" t="str">
        <f t="shared" si="250"/>
        <v>Age out of range</v>
      </c>
      <c r="F714" s="23" t="str">
        <f t="shared" si="251"/>
        <v>Age out of range</v>
      </c>
      <c r="G714" s="23" t="str">
        <f t="shared" si="252"/>
        <v>Age out of range</v>
      </c>
      <c r="H714" s="23" t="str">
        <f t="shared" si="253"/>
        <v>Age out of range</v>
      </c>
      <c r="I714" s="23" t="str">
        <f t="shared" si="254"/>
        <v>Age out of range</v>
      </c>
      <c r="J714" s="23" t="str">
        <f t="shared" si="255"/>
        <v>Age out of range</v>
      </c>
      <c r="K714" s="23" t="str">
        <f t="shared" si="256"/>
        <v>Age out of range</v>
      </c>
      <c r="L714" s="23" t="str">
        <f t="shared" si="257"/>
        <v>Age out of range</v>
      </c>
      <c r="M714" s="23" t="str">
        <f t="shared" si="258"/>
        <v>Age out of range</v>
      </c>
      <c r="N714" s="23" t="str">
        <f t="shared" si="259"/>
        <v>Age out of range</v>
      </c>
      <c r="O714" s="23" t="str">
        <f t="shared" si="260"/>
        <v>Age out of range</v>
      </c>
      <c r="P714" s="23" t="str">
        <f t="shared" si="261"/>
        <v>Age out of range</v>
      </c>
      <c r="Q714" s="23" t="e">
        <f t="shared" si="262"/>
        <v>#DIV/0!</v>
      </c>
      <c r="R714" s="17"/>
      <c r="S714" s="23">
        <v>698</v>
      </c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7"/>
      <c r="AM714" s="47"/>
      <c r="AN714" s="10" t="str">
        <f>IF($Z714="","",IF(OR($V714&lt;2.7,$V714&gt;90),"Age OOR",VLOOKUP(AN$14&amp;"-int-"&amp;$E714,Equations!$G:$I,3,0)+VLOOKUP(AN$14&amp;"-sexo-"&amp;$E714,Equations!$G:$I,3,0)*$U714+VLOOKUP(AN$14&amp;"-edad-"&amp;$E714,Equations!$G:$I,3,0)*$V714+VLOOKUP(AN$14&amp;"-est-"&amp;$E714,Equations!$G:$I,3,0)*(1/$W714)+VLOOKUP(AN$14&amp;"-imc-"&amp;$E714,Equations!$G:$I,3,0)*(1/$Q714)))</f>
        <v/>
      </c>
      <c r="AO714" s="10" t="str">
        <f>IF($Z714="","",IF(OR($V714&lt;2.7,$V714&gt;90),"Age OOR",AN714-1.6449*VLOOKUP(AN$14&amp;"-rse-"&amp;$E714,Equations!$G:$I,3,0)))</f>
        <v/>
      </c>
      <c r="AP714" s="10" t="str">
        <f>IF($Z714="","",IF(OR($V714&lt;2.7,$V714&gt;90),"Age OOR",AN714+1.6449*VLOOKUP(AN$14&amp;"-rse-"&amp;$E714,Equations!$G:$I,3,0)))</f>
        <v/>
      </c>
      <c r="AQ714" s="10" t="str">
        <f t="shared" si="263"/>
        <v/>
      </c>
      <c r="AR714" s="10" t="str">
        <f>IF($Z714="","",IF(OR($V714&lt;2.7,$V714&gt;90),"Age OOR",($Z714-AN714)/VLOOKUP(AN$14&amp;"-rse-"&amp;$E714,Equations!$G:$I,3,0)))</f>
        <v/>
      </c>
      <c r="AS714" s="10" t="str">
        <f>IF($AA714="","",IF(OR($V714&lt;2.7,$V714&gt;90),"Age OOR",VLOOKUP(AS$14&amp;"-int-"&amp;$F714,Equations!$G:$I,3,0)+VLOOKUP(AS$14&amp;"-sexo-"&amp;$F714,Equations!$G:$I,3,0)*$U714+VLOOKUP(AS$14&amp;"-edad-"&amp;$F714,Equations!$G:$I,3,0)*$V714+VLOOKUP(AS$14&amp;"-est-"&amp;$F714,Equations!$G:$I,3,0)*(1/$W714)+VLOOKUP(AS$14&amp;"-imc-"&amp;$F714,Equations!$G:$I,3,0)*(1/$Q714)))</f>
        <v/>
      </c>
      <c r="AT714" s="10" t="str">
        <f>IF($AA714="","",IF(OR($V714&lt;2.7,$V714&gt;90),"Age OOR",AS714-1.6449*VLOOKUP(AS$14&amp;"-rse-"&amp;$F714,Equations!$G:$I,3,0)))</f>
        <v/>
      </c>
      <c r="AU714" s="10" t="str">
        <f>IF($AA714="","",IF(OR($V714&lt;2.7,$V714&gt;90),"Age OOR",AS714+1.6449*VLOOKUP(AS$14&amp;"-rse-"&amp;$F714,Equations!$G:$I,3,0)))</f>
        <v/>
      </c>
      <c r="AV714" s="10" t="str">
        <f t="shared" si="264"/>
        <v/>
      </c>
      <c r="AW714" s="10" t="str">
        <f>IF($AA714="","",IF(OR($V714&lt;2.7,$V714&gt;90),"Age OOR",($AA714-AS714)/VLOOKUP(AS$14&amp;"-rse-"&amp;$F714,Equations!$G:$I,3,0)))</f>
        <v/>
      </c>
      <c r="AX714" s="10" t="str">
        <f>IF($AB714="","",IF(OR($V714&lt;2.7,$V714&gt;90),"Age OOR",VLOOKUP(AX$14&amp;"-int-"&amp;$G714,Equations!$G:$I,3,0)+VLOOKUP(AX$14&amp;"-sexo-"&amp;$G714,Equations!$G:$I,3,0)*$U714+VLOOKUP(AX$14&amp;"-edad-"&amp;$G714,Equations!$G:$I,3,0)*$V714+VLOOKUP(AX$14&amp;"-est-"&amp;$G714,Equations!$G:$I,3,0)*(1/$W714)+VLOOKUP(AX$14&amp;"-imc-"&amp;$G714,Equations!$G:$I,3,0)*(1/$Q714)))</f>
        <v/>
      </c>
      <c r="AY714" s="10" t="str">
        <f>IF($AB714="","",IF(OR($V714&lt;2.7,$V714&gt;90),"Age OOR",AX714-1.6449*VLOOKUP(AX$14&amp;"-rse-"&amp;$G714,Equations!$G:$I,3,0)))</f>
        <v/>
      </c>
      <c r="AZ714" s="10" t="str">
        <f>IF($AB714="","",IF(OR($V714&lt;2.7,$V714&gt;90),"Age OOR",AX714+1.6449*VLOOKUP(AX$14&amp;"-rse-"&amp;$G714,Equations!$G:$I,3,0)))</f>
        <v/>
      </c>
      <c r="BA714" s="10" t="str">
        <f t="shared" si="265"/>
        <v/>
      </c>
      <c r="BB714" s="10" t="str">
        <f>IF($AB714="","",IF(OR($V714&lt;2.7,$V714&gt;90),"Age OOR",($AB714-AX714)/VLOOKUP(AX$14&amp;"-rse-"&amp;$G714,Equations!$G:$I,3,0)))</f>
        <v/>
      </c>
      <c r="BC714" s="10" t="str">
        <f>IF($AC714="","",IF(OR($V714&lt;2.7,$V714&gt;90),"Age OOR",VLOOKUP(BC$14&amp;"-int-"&amp;$H714,Equations!$G:$I,3,0)+VLOOKUP(BC$14&amp;"-sexo-"&amp;$H714,Equations!$G:$I,3,0)*$U714+VLOOKUP(BC$14&amp;"-edad-"&amp;$H714,Equations!$G:$I,3,0)*$V714+VLOOKUP(BC$14&amp;"-est-"&amp;$H714,Equations!$G:$I,3,0)*(1/$W714)+VLOOKUP(BC$14&amp;"-imc-"&amp;$H714,Equations!$G:$I,3,0)*(1/$Q714)))</f>
        <v/>
      </c>
      <c r="BD714" s="10" t="str">
        <f>IF($AC714="","",IF(OR($V714&lt;2.7,$V714&gt;90),"Age OOR",BC714-1.6449*VLOOKUP(BC$14&amp;"-rse-"&amp;$H714,Equations!$G:$I,3,0)))</f>
        <v/>
      </c>
      <c r="BE714" s="10" t="str">
        <f>IF($AC714="","",IF(OR($V714&lt;2.7,$V714&gt;90),"Age OOR",BC714+1.6449*VLOOKUP(BC$14&amp;"-rse-"&amp;$H714,Equations!$G:$I,3,0)))</f>
        <v/>
      </c>
      <c r="BF714" s="10" t="str">
        <f t="shared" si="266"/>
        <v/>
      </c>
      <c r="BG714" s="10" t="str">
        <f>IF($AC714="","",IF(OR($V714&lt;2.7,$V714&gt;90),"Age OOR",($AC714-BC714)/VLOOKUP(BC$14&amp;"-rse-"&amp;$H714,Equations!$G:$I,3,0)))</f>
        <v/>
      </c>
      <c r="BH714" s="10" t="str">
        <f>IF($AD714="","",IF(OR($V714&lt;2.7,$V714&gt;90),"Age OOR",VLOOKUP(BH$14&amp;"-int-"&amp;$I714,Equations!$G:$I,3,0)+VLOOKUP(BH$14&amp;"-sexo-"&amp;$I714,Equations!$G:$I,3,0)*$U714+VLOOKUP(BH$14&amp;"-edad-"&amp;$I714,Equations!$G:$I,3,0)*$V714+VLOOKUP(BH$14&amp;"-est-"&amp;$I714,Equations!$G:$I,3,0)*(1/$W714)+VLOOKUP(BH$14&amp;"-imc-"&amp;$I714,Equations!$G:$I,3,0)*(1/$Q714)))</f>
        <v/>
      </c>
      <c r="BI714" s="10" t="str">
        <f>IF($AD714="","",IF(OR($V714&lt;2.7,$V714&gt;90),"Age OOR",BH714-1.6449*VLOOKUP(BH$14&amp;"-rse-"&amp;$I714,Equations!$G:$I,3,0)))</f>
        <v/>
      </c>
      <c r="BJ714" s="10" t="str">
        <f>IF($AD714="","",IF(OR($V714&lt;2.7,$V714&gt;90),"Age OOR",BH714+1.6449*VLOOKUP(BH$14&amp;"-rse-"&amp;$I714,Equations!$G:$I,3,0)))</f>
        <v/>
      </c>
      <c r="BK714" s="10" t="str">
        <f t="shared" si="267"/>
        <v/>
      </c>
      <c r="BL714" s="10" t="str">
        <f>IF($AD714="","",IF(OR($V714&lt;2.7,$V714&gt;90),"Age OOR",($AD714-BH714)/VLOOKUP(BH$14&amp;"-rse-"&amp;$I714,Equations!$G:$I,3,0)))</f>
        <v/>
      </c>
      <c r="BM714" s="10" t="str">
        <f>IF($AE714="","",IF(OR($V714&lt;2.7,$V714&gt;90),"Age OOR",VLOOKUP(BM$14&amp;"-int-"&amp;$J714,Equations!$G:$I,3,0)+VLOOKUP(BM$14&amp;"-sexo-"&amp;$J714,Equations!$G:$I,3,0)*$U714+VLOOKUP(BM$14&amp;"-edad-"&amp;$J714,Equations!$G:$I,3,0)*$V714+VLOOKUP(BM$14&amp;"-est-"&amp;$J714,Equations!$G:$I,3,0)*(1/$W714)+VLOOKUP(BM$14&amp;"-imc-"&amp;$J714,Equations!$G:$I,3,0)*(1/$Q714)))</f>
        <v/>
      </c>
      <c r="BN714" s="10" t="str">
        <f>IF($AE714="","",IF(OR($V714&lt;2.7,$V714&gt;90),"Age OOR",BM714-1.6449*VLOOKUP(BM$14&amp;"-rse-"&amp;$J714,Equations!$G:$I,3,0)))</f>
        <v/>
      </c>
      <c r="BO714" s="10" t="str">
        <f>IF($AE714="","",IF(OR($V714&lt;2.7,$V714&gt;90),"Age OOR",BM714+1.6449*VLOOKUP(BM$14&amp;"-rse-"&amp;$J714,Equations!$G:$I,3,0)))</f>
        <v/>
      </c>
      <c r="BP714" s="10" t="str">
        <f t="shared" si="268"/>
        <v/>
      </c>
      <c r="BQ714" s="10" t="str">
        <f>IF($AE714="","",IF(OR($V714&lt;2.7,$V714&gt;90),"Age OOR",($AE714-BM714)/VLOOKUP(BM$14&amp;"-rse-"&amp;$J714,Equations!$G:$I,3,0)))</f>
        <v/>
      </c>
      <c r="BR714" s="10" t="str">
        <f>IF($AF714="","",IF(OR($V714&lt;2.7,$V714&gt;90),"Age OOR",VLOOKUP(BR$14&amp;"-int-"&amp;$K714,Equations!$G:$I,3,0)+VLOOKUP(BR$14&amp;"-sexo-"&amp;$K714,Equations!$G:$I,3,0)*$U714+VLOOKUP(BR$14&amp;"-edad-"&amp;$K714,Equations!$G:$I,3,0)*$V714+VLOOKUP(BR$14&amp;"-est-"&amp;$K714,Equations!$G:$I,3,0)*(1/$W714)+VLOOKUP(BR$14&amp;"-imc-"&amp;$K714,Equations!$G:$I,3,0)*(1/$Q714)))</f>
        <v/>
      </c>
      <c r="BS714" s="10" t="str">
        <f>IF($AF714="","",IF(OR($V714&lt;2.7,$V714&gt;90),"Age OOR",BR714-1.6449*VLOOKUP(BR$14&amp;"-rse-"&amp;$K714,Equations!$G:$I,3,0)))</f>
        <v/>
      </c>
      <c r="BT714" s="10" t="str">
        <f>IF($AF714="","",IF(OR($V714&lt;2.7,$V714&gt;90),"Age OOR",BR714+1.6449*VLOOKUP(BR$14&amp;"-rse-"&amp;$K714,Equations!$G:$I,3,0)))</f>
        <v/>
      </c>
      <c r="BU714" s="10" t="str">
        <f t="shared" si="269"/>
        <v/>
      </c>
      <c r="BV714" s="10" t="str">
        <f>IF($AF714="","",IF(OR($V714&lt;2.7,$V714&gt;90),"Age OOR",($AF714-BR714)/VLOOKUP(BR$14&amp;"-rse-"&amp;$K714,Equations!$G:$I,3,0)))</f>
        <v/>
      </c>
      <c r="BW714" s="10" t="str">
        <f>IF($AG714="","",IF(OR($V714&lt;2.7,$V714&gt;90),"Age OOR",VLOOKUP(BW$14&amp;"-int-"&amp;$L714,Equations!$G:$I,3,0)+VLOOKUP(BW$14&amp;"-sexo-"&amp;$L714,Equations!$G:$I,3,0)*$U714+VLOOKUP(BW$14&amp;"-edad-"&amp;$L714,Equations!$G:$I,3,0)*$V714+VLOOKUP(BW$14&amp;"-est-"&amp;$L714,Equations!$G:$I,3,0)*(1/$W714)+VLOOKUP(BW$14&amp;"-imc-"&amp;$L714,Equations!$G:$I,3,0)*(1/$Q714)))</f>
        <v/>
      </c>
      <c r="BX714" s="10" t="str">
        <f>IF($AG714="","",IF(OR($V714&lt;2.7,$V714&gt;90),"Age OOR",BW714-1.6449*VLOOKUP(BW$14&amp;"-rse-"&amp;$L714,Equations!$G:$I,3,0)))</f>
        <v/>
      </c>
      <c r="BY714" s="10" t="str">
        <f>IF($AG714="","",IF(OR($V714&lt;2.7,$V714&gt;90),"Age OOR",BW714+1.6449*VLOOKUP(BW$14&amp;"-rse-"&amp;$L714,Equations!$G:$I,3,0)))</f>
        <v/>
      </c>
      <c r="BZ714" s="10" t="str">
        <f t="shared" si="270"/>
        <v/>
      </c>
      <c r="CA714" s="10" t="str">
        <f>IF($AG714="","",IF(OR($V714&lt;2.7,$V714&gt;90),"Age OOR",($AG714-BW714)/VLOOKUP(BW$14&amp;"-rse-"&amp;$L714,Equations!$G:$I,3,0)))</f>
        <v/>
      </c>
      <c r="CB714" s="10" t="str">
        <f>IF($AH714="","",IF(OR($V714&lt;2.7,$V714&gt;90),"Age OOR",VLOOKUP(CB$14&amp;"-int-"&amp;$M714,Equations!$G:$I,3,0)+VLOOKUP(CB$14&amp;"-sexo-"&amp;$M714,Equations!$G:$I,3,0)*$U714+VLOOKUP(CB$14&amp;"-edad-"&amp;$M714,Equations!$G:$I,3,0)*$V714+VLOOKUP(CB$14&amp;"-est-"&amp;$M714,Equations!$G:$I,3,0)*(1/$W714)+VLOOKUP(CB$14&amp;"-imc-"&amp;$M714,Equations!$G:$I,3,0)*(1/$Q714)))</f>
        <v/>
      </c>
      <c r="CC714" s="10" t="str">
        <f>IF($AH714="","",IF(OR($V714&lt;2.7,$V714&gt;90),"Age OOR",CB714-1.6449*VLOOKUP(CB$14&amp;"-rse-"&amp;$M714,Equations!$G:$I,3,0)))</f>
        <v/>
      </c>
      <c r="CD714" s="10" t="str">
        <f>IF($AH714="","",IF(OR($V714&lt;2.7,$V714&gt;90),"Age OOR",CB714+1.6449*VLOOKUP(CB$14&amp;"-rse-"&amp;$M714,Equations!$G:$I,3,0)))</f>
        <v/>
      </c>
      <c r="CE714" s="10" t="str">
        <f t="shared" si="271"/>
        <v/>
      </c>
      <c r="CF714" s="10" t="str">
        <f>IF($AH714="","",IF(OR($V714&lt;2.7,$V714&gt;90),"Age OOR",($AH714-CB714)/VLOOKUP(CB$14&amp;"-rse-"&amp;$M714,Equations!$G:$I,3,0)))</f>
        <v/>
      </c>
      <c r="CG714" s="10" t="str">
        <f>IF($AI714="","",IF(OR($V714&lt;2.7,$V714&gt;90),"Age OOR",VLOOKUP(CG$14&amp;"-int-"&amp;$N714,Equations!$G:$I,3,0)+VLOOKUP(CG$14&amp;"-sexo-"&amp;$N714,Equations!$G:$I,3,0)*$U714+VLOOKUP(CG$14&amp;"-edad-"&amp;$N714,Equations!$G:$I,3,0)*$V714+VLOOKUP(CG$14&amp;"-est-"&amp;$N714,Equations!$G:$I,3,0)*(1/$W714)+VLOOKUP(CG$14&amp;"-imc-"&amp;$N714,Equations!$G:$I,3,0)*(1/$Q714)))</f>
        <v/>
      </c>
      <c r="CH714" s="10" t="str">
        <f>IF($AI714="","",IF(OR($V714&lt;2.7,$V714&gt;90),"Age OOR",CG714-1.6449*VLOOKUP(CG$14&amp;"-rse-"&amp;$N714,Equations!$G:$I,3,0)))</f>
        <v/>
      </c>
      <c r="CI714" s="10" t="str">
        <f>IF($AI714="","",IF(OR($V714&lt;2.7,$V714&gt;90),"Age OOR",CG714+1.6449*VLOOKUP(CG$14&amp;"-rse-"&amp;$N714,Equations!$G:$I,3,0)))</f>
        <v/>
      </c>
      <c r="CJ714" s="10" t="str">
        <f t="shared" si="272"/>
        <v/>
      </c>
      <c r="CK714" s="10" t="str">
        <f>IF($AI714="","",IF(OR($V714&lt;2.7,$V714&gt;90),"Age OOR",($AI714-CG714)/VLOOKUP(CG$14&amp;"-rse-"&amp;$N714,Equations!$G:$I,3,0)))</f>
        <v/>
      </c>
      <c r="CL714" s="10" t="str">
        <f>IF($AJ714="","",IF(OR($V714&lt;2.7,$V714&gt;90),"Age OOR",VLOOKUP(CL$14&amp;"-int-"&amp;$O714,Equations!$G:$I,3,0)+VLOOKUP(CL$14&amp;"-sexo-"&amp;$O714,Equations!$G:$I,3,0)*$U714+VLOOKUP(CL$14&amp;"-edad-"&amp;$O714,Equations!$G:$I,3,0)*$V714+VLOOKUP(CL$14&amp;"-est-"&amp;$O714,Equations!$G:$I,3,0)*(1/$W714)+VLOOKUP(CL$14&amp;"-imc-"&amp;$O714,Equations!$G:$I,3,0)*(1/$Q714)))</f>
        <v/>
      </c>
      <c r="CM714" s="10" t="str">
        <f>IF($AJ714="","",IF(OR($V714&lt;2.7,$V714&gt;90),"Age OOR",CL714-1.6449*VLOOKUP(CL$14&amp;"-rse-"&amp;$O714,Equations!$G:$I,3,0)))</f>
        <v/>
      </c>
      <c r="CN714" s="10" t="str">
        <f>IF($AJ714="","",IF(OR($V714&lt;2.7,$V714&gt;90),"Age OOR",CL714+1.6449*VLOOKUP(CL$14&amp;"-rse-"&amp;$O714,Equations!$G:$I,3,0)))</f>
        <v/>
      </c>
      <c r="CO714" s="10" t="str">
        <f t="shared" si="273"/>
        <v/>
      </c>
      <c r="CP714" s="10" t="str">
        <f>IF($AJ714="","",IF(OR($V714&lt;2.7,$V714&gt;90),"Age OOR",($AJ714-CL714)/VLOOKUP(CL$14&amp;"-rse-"&amp;$O714,Equations!$G:$I,3,0)))</f>
        <v/>
      </c>
      <c r="CQ714" s="10" t="str">
        <f>IF($AK714="","",IF(OR($V714&lt;2.7,$V714&gt;90),"Age OOR",EXP(VLOOKUP(CQ$14&amp;"-int-"&amp;$P714,Equations!$G:$I,3,0)+VLOOKUP(CQ$14&amp;"-sexo-"&amp;$P714,Equations!$G:$I,3,0)*$U714+VLOOKUP(CQ$14&amp;"-edad-"&amp;$P714,Equations!$G:$I,3,0)*$V714+VLOOKUP(CQ$14&amp;"-est-"&amp;$P714,Equations!$G:$I,3,0)*(1/$W714)+VLOOKUP(CQ$14&amp;"-imc-"&amp;$P714,Equations!$G:$I,3,0)*(1/$Q714))))</f>
        <v/>
      </c>
      <c r="CR714" s="10" t="str">
        <f>IF($AK714="","",IF(OR($V714&lt;2.7,$V714&gt;90),"Age OOR",EXP(LN(CQ714)-1.6449*VLOOKUP(CQ$14&amp;"-rse-"&amp;$P714,Equations!$G:$I,3,0))))</f>
        <v/>
      </c>
      <c r="CS714" s="10" t="str">
        <f>IF($AK714="","",IF(OR($V714&lt;2.7,$V714&gt;90),"Age OOR",EXP(LN(CQ714)+1.6449*VLOOKUP(CQ$14&amp;"-rse-"&amp;$P714,Equations!$G:$I,3,0))))</f>
        <v/>
      </c>
      <c r="CT714" s="10" t="str">
        <f t="shared" si="274"/>
        <v/>
      </c>
      <c r="CU714" s="10" t="str">
        <f>IF($AK714="","",IF(OR($V714&lt;2.7,$V714&gt;90),"Age OOR",(LN($AK714)-LN(CQ714))/VLOOKUP(CQ$14&amp;"-rse-"&amp;$P714,Equations!$G:$I,3,0)))</f>
        <v/>
      </c>
      <c r="CV714" s="47"/>
    </row>
    <row r="715" spans="5:109" x14ac:dyDescent="0.2">
      <c r="E715" s="23" t="str">
        <f t="shared" si="250"/>
        <v>Age out of range</v>
      </c>
      <c r="F715" s="23" t="str">
        <f t="shared" si="251"/>
        <v>Age out of range</v>
      </c>
      <c r="G715" s="23" t="str">
        <f t="shared" si="252"/>
        <v>Age out of range</v>
      </c>
      <c r="H715" s="23" t="str">
        <f t="shared" si="253"/>
        <v>Age out of range</v>
      </c>
      <c r="I715" s="23" t="str">
        <f t="shared" si="254"/>
        <v>Age out of range</v>
      </c>
      <c r="J715" s="23" t="str">
        <f t="shared" si="255"/>
        <v>Age out of range</v>
      </c>
      <c r="K715" s="23" t="str">
        <f t="shared" si="256"/>
        <v>Age out of range</v>
      </c>
      <c r="L715" s="23" t="str">
        <f t="shared" si="257"/>
        <v>Age out of range</v>
      </c>
      <c r="M715" s="23" t="str">
        <f t="shared" si="258"/>
        <v>Age out of range</v>
      </c>
      <c r="N715" s="23" t="str">
        <f t="shared" si="259"/>
        <v>Age out of range</v>
      </c>
      <c r="O715" s="23" t="str">
        <f t="shared" si="260"/>
        <v>Age out of range</v>
      </c>
      <c r="P715" s="23" t="str">
        <f t="shared" si="261"/>
        <v>Age out of range</v>
      </c>
      <c r="Q715" s="23" t="e">
        <f t="shared" si="262"/>
        <v>#DIV/0!</v>
      </c>
      <c r="R715" s="17"/>
      <c r="S715" s="23">
        <v>699</v>
      </c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7"/>
      <c r="AM715" s="47"/>
      <c r="AN715" s="10" t="str">
        <f>IF($Z715="","",IF(OR($V715&lt;2.7,$V715&gt;90),"Age OOR",VLOOKUP(AN$14&amp;"-int-"&amp;$E715,Equations!$G:$I,3,0)+VLOOKUP(AN$14&amp;"-sexo-"&amp;$E715,Equations!$G:$I,3,0)*$U715+VLOOKUP(AN$14&amp;"-edad-"&amp;$E715,Equations!$G:$I,3,0)*$V715+VLOOKUP(AN$14&amp;"-est-"&amp;$E715,Equations!$G:$I,3,0)*(1/$W715)+VLOOKUP(AN$14&amp;"-imc-"&amp;$E715,Equations!$G:$I,3,0)*(1/$Q715)))</f>
        <v/>
      </c>
      <c r="AO715" s="10" t="str">
        <f>IF($Z715="","",IF(OR($V715&lt;2.7,$V715&gt;90),"Age OOR",AN715-1.6449*VLOOKUP(AN$14&amp;"-rse-"&amp;$E715,Equations!$G:$I,3,0)))</f>
        <v/>
      </c>
      <c r="AP715" s="10" t="str">
        <f>IF($Z715="","",IF(OR($V715&lt;2.7,$V715&gt;90),"Age OOR",AN715+1.6449*VLOOKUP(AN$14&amp;"-rse-"&amp;$E715,Equations!$G:$I,3,0)))</f>
        <v/>
      </c>
      <c r="AQ715" s="10" t="str">
        <f t="shared" si="263"/>
        <v/>
      </c>
      <c r="AR715" s="10" t="str">
        <f>IF($Z715="","",IF(OR($V715&lt;2.7,$V715&gt;90),"Age OOR",($Z715-AN715)/VLOOKUP(AN$14&amp;"-rse-"&amp;$E715,Equations!$G:$I,3,0)))</f>
        <v/>
      </c>
      <c r="AS715" s="10" t="str">
        <f>IF($AA715="","",IF(OR($V715&lt;2.7,$V715&gt;90),"Age OOR",VLOOKUP(AS$14&amp;"-int-"&amp;$F715,Equations!$G:$I,3,0)+VLOOKUP(AS$14&amp;"-sexo-"&amp;$F715,Equations!$G:$I,3,0)*$U715+VLOOKUP(AS$14&amp;"-edad-"&amp;$F715,Equations!$G:$I,3,0)*$V715+VLOOKUP(AS$14&amp;"-est-"&amp;$F715,Equations!$G:$I,3,0)*(1/$W715)+VLOOKUP(AS$14&amp;"-imc-"&amp;$F715,Equations!$G:$I,3,0)*(1/$Q715)))</f>
        <v/>
      </c>
      <c r="AT715" s="10" t="str">
        <f>IF($AA715="","",IF(OR($V715&lt;2.7,$V715&gt;90),"Age OOR",AS715-1.6449*VLOOKUP(AS$14&amp;"-rse-"&amp;$F715,Equations!$G:$I,3,0)))</f>
        <v/>
      </c>
      <c r="AU715" s="10" t="str">
        <f>IF($AA715="","",IF(OR($V715&lt;2.7,$V715&gt;90),"Age OOR",AS715+1.6449*VLOOKUP(AS$14&amp;"-rse-"&amp;$F715,Equations!$G:$I,3,0)))</f>
        <v/>
      </c>
      <c r="AV715" s="10" t="str">
        <f t="shared" si="264"/>
        <v/>
      </c>
      <c r="AW715" s="10" t="str">
        <f>IF($AA715="","",IF(OR($V715&lt;2.7,$V715&gt;90),"Age OOR",($AA715-AS715)/VLOOKUP(AS$14&amp;"-rse-"&amp;$F715,Equations!$G:$I,3,0)))</f>
        <v/>
      </c>
      <c r="AX715" s="10" t="str">
        <f>IF($AB715="","",IF(OR($V715&lt;2.7,$V715&gt;90),"Age OOR",VLOOKUP(AX$14&amp;"-int-"&amp;$G715,Equations!$G:$I,3,0)+VLOOKUP(AX$14&amp;"-sexo-"&amp;$G715,Equations!$G:$I,3,0)*$U715+VLOOKUP(AX$14&amp;"-edad-"&amp;$G715,Equations!$G:$I,3,0)*$V715+VLOOKUP(AX$14&amp;"-est-"&amp;$G715,Equations!$G:$I,3,0)*(1/$W715)+VLOOKUP(AX$14&amp;"-imc-"&amp;$G715,Equations!$G:$I,3,0)*(1/$Q715)))</f>
        <v/>
      </c>
      <c r="AY715" s="10" t="str">
        <f>IF($AB715="","",IF(OR($V715&lt;2.7,$V715&gt;90),"Age OOR",AX715-1.6449*VLOOKUP(AX$14&amp;"-rse-"&amp;$G715,Equations!$G:$I,3,0)))</f>
        <v/>
      </c>
      <c r="AZ715" s="10" t="str">
        <f>IF($AB715="","",IF(OR($V715&lt;2.7,$V715&gt;90),"Age OOR",AX715+1.6449*VLOOKUP(AX$14&amp;"-rse-"&amp;$G715,Equations!$G:$I,3,0)))</f>
        <v/>
      </c>
      <c r="BA715" s="10" t="str">
        <f t="shared" si="265"/>
        <v/>
      </c>
      <c r="BB715" s="10" t="str">
        <f>IF($AB715="","",IF(OR($V715&lt;2.7,$V715&gt;90),"Age OOR",($AB715-AX715)/VLOOKUP(AX$14&amp;"-rse-"&amp;$G715,Equations!$G:$I,3,0)))</f>
        <v/>
      </c>
      <c r="BC715" s="10" t="str">
        <f>IF($AC715="","",IF(OR($V715&lt;2.7,$V715&gt;90),"Age OOR",VLOOKUP(BC$14&amp;"-int-"&amp;$H715,Equations!$G:$I,3,0)+VLOOKUP(BC$14&amp;"-sexo-"&amp;$H715,Equations!$G:$I,3,0)*$U715+VLOOKUP(BC$14&amp;"-edad-"&amp;$H715,Equations!$G:$I,3,0)*$V715+VLOOKUP(BC$14&amp;"-est-"&amp;$H715,Equations!$G:$I,3,0)*(1/$W715)+VLOOKUP(BC$14&amp;"-imc-"&amp;$H715,Equations!$G:$I,3,0)*(1/$Q715)))</f>
        <v/>
      </c>
      <c r="BD715" s="10" t="str">
        <f>IF($AC715="","",IF(OR($V715&lt;2.7,$V715&gt;90),"Age OOR",BC715-1.6449*VLOOKUP(BC$14&amp;"-rse-"&amp;$H715,Equations!$G:$I,3,0)))</f>
        <v/>
      </c>
      <c r="BE715" s="10" t="str">
        <f>IF($AC715="","",IF(OR($V715&lt;2.7,$V715&gt;90),"Age OOR",BC715+1.6449*VLOOKUP(BC$14&amp;"-rse-"&amp;$H715,Equations!$G:$I,3,0)))</f>
        <v/>
      </c>
      <c r="BF715" s="10" t="str">
        <f t="shared" si="266"/>
        <v/>
      </c>
      <c r="BG715" s="10" t="str">
        <f>IF($AC715="","",IF(OR($V715&lt;2.7,$V715&gt;90),"Age OOR",($AC715-BC715)/VLOOKUP(BC$14&amp;"-rse-"&amp;$H715,Equations!$G:$I,3,0)))</f>
        <v/>
      </c>
      <c r="BH715" s="10" t="str">
        <f>IF($AD715="","",IF(OR($V715&lt;2.7,$V715&gt;90),"Age OOR",VLOOKUP(BH$14&amp;"-int-"&amp;$I715,Equations!$G:$I,3,0)+VLOOKUP(BH$14&amp;"-sexo-"&amp;$I715,Equations!$G:$I,3,0)*$U715+VLOOKUP(BH$14&amp;"-edad-"&amp;$I715,Equations!$G:$I,3,0)*$V715+VLOOKUP(BH$14&amp;"-est-"&amp;$I715,Equations!$G:$I,3,0)*(1/$W715)+VLOOKUP(BH$14&amp;"-imc-"&amp;$I715,Equations!$G:$I,3,0)*(1/$Q715)))</f>
        <v/>
      </c>
      <c r="BI715" s="10" t="str">
        <f>IF($AD715="","",IF(OR($V715&lt;2.7,$V715&gt;90),"Age OOR",BH715-1.6449*VLOOKUP(BH$14&amp;"-rse-"&amp;$I715,Equations!$G:$I,3,0)))</f>
        <v/>
      </c>
      <c r="BJ715" s="10" t="str">
        <f>IF($AD715="","",IF(OR($V715&lt;2.7,$V715&gt;90),"Age OOR",BH715+1.6449*VLOOKUP(BH$14&amp;"-rse-"&amp;$I715,Equations!$G:$I,3,0)))</f>
        <v/>
      </c>
      <c r="BK715" s="10" t="str">
        <f t="shared" si="267"/>
        <v/>
      </c>
      <c r="BL715" s="10" t="str">
        <f>IF($AD715="","",IF(OR($V715&lt;2.7,$V715&gt;90),"Age OOR",($AD715-BH715)/VLOOKUP(BH$14&amp;"-rse-"&amp;$I715,Equations!$G:$I,3,0)))</f>
        <v/>
      </c>
      <c r="BM715" s="10" t="str">
        <f>IF($AE715="","",IF(OR($V715&lt;2.7,$V715&gt;90),"Age OOR",VLOOKUP(BM$14&amp;"-int-"&amp;$J715,Equations!$G:$I,3,0)+VLOOKUP(BM$14&amp;"-sexo-"&amp;$J715,Equations!$G:$I,3,0)*$U715+VLOOKUP(BM$14&amp;"-edad-"&amp;$J715,Equations!$G:$I,3,0)*$V715+VLOOKUP(BM$14&amp;"-est-"&amp;$J715,Equations!$G:$I,3,0)*(1/$W715)+VLOOKUP(BM$14&amp;"-imc-"&amp;$J715,Equations!$G:$I,3,0)*(1/$Q715)))</f>
        <v/>
      </c>
      <c r="BN715" s="10" t="str">
        <f>IF($AE715="","",IF(OR($V715&lt;2.7,$V715&gt;90),"Age OOR",BM715-1.6449*VLOOKUP(BM$14&amp;"-rse-"&amp;$J715,Equations!$G:$I,3,0)))</f>
        <v/>
      </c>
      <c r="BO715" s="10" t="str">
        <f>IF($AE715="","",IF(OR($V715&lt;2.7,$V715&gt;90),"Age OOR",BM715+1.6449*VLOOKUP(BM$14&amp;"-rse-"&amp;$J715,Equations!$G:$I,3,0)))</f>
        <v/>
      </c>
      <c r="BP715" s="10" t="str">
        <f t="shared" si="268"/>
        <v/>
      </c>
      <c r="BQ715" s="10" t="str">
        <f>IF($AE715="","",IF(OR($V715&lt;2.7,$V715&gt;90),"Age OOR",($AE715-BM715)/VLOOKUP(BM$14&amp;"-rse-"&amp;$J715,Equations!$G:$I,3,0)))</f>
        <v/>
      </c>
      <c r="BR715" s="10" t="str">
        <f>IF($AF715="","",IF(OR($V715&lt;2.7,$V715&gt;90),"Age OOR",VLOOKUP(BR$14&amp;"-int-"&amp;$K715,Equations!$G:$I,3,0)+VLOOKUP(BR$14&amp;"-sexo-"&amp;$K715,Equations!$G:$I,3,0)*$U715+VLOOKUP(BR$14&amp;"-edad-"&amp;$K715,Equations!$G:$I,3,0)*$V715+VLOOKUP(BR$14&amp;"-est-"&amp;$K715,Equations!$G:$I,3,0)*(1/$W715)+VLOOKUP(BR$14&amp;"-imc-"&amp;$K715,Equations!$G:$I,3,0)*(1/$Q715)))</f>
        <v/>
      </c>
      <c r="BS715" s="10" t="str">
        <f>IF($AF715="","",IF(OR($V715&lt;2.7,$V715&gt;90),"Age OOR",BR715-1.6449*VLOOKUP(BR$14&amp;"-rse-"&amp;$K715,Equations!$G:$I,3,0)))</f>
        <v/>
      </c>
      <c r="BT715" s="10" t="str">
        <f>IF($AF715="","",IF(OR($V715&lt;2.7,$V715&gt;90),"Age OOR",BR715+1.6449*VLOOKUP(BR$14&amp;"-rse-"&amp;$K715,Equations!$G:$I,3,0)))</f>
        <v/>
      </c>
      <c r="BU715" s="10" t="str">
        <f t="shared" si="269"/>
        <v/>
      </c>
      <c r="BV715" s="10" t="str">
        <f>IF($AF715="","",IF(OR($V715&lt;2.7,$V715&gt;90),"Age OOR",($AF715-BR715)/VLOOKUP(BR$14&amp;"-rse-"&amp;$K715,Equations!$G:$I,3,0)))</f>
        <v/>
      </c>
      <c r="BW715" s="10" t="str">
        <f>IF($AG715="","",IF(OR($V715&lt;2.7,$V715&gt;90),"Age OOR",VLOOKUP(BW$14&amp;"-int-"&amp;$L715,Equations!$G:$I,3,0)+VLOOKUP(BW$14&amp;"-sexo-"&amp;$L715,Equations!$G:$I,3,0)*$U715+VLOOKUP(BW$14&amp;"-edad-"&amp;$L715,Equations!$G:$I,3,0)*$V715+VLOOKUP(BW$14&amp;"-est-"&amp;$L715,Equations!$G:$I,3,0)*(1/$W715)+VLOOKUP(BW$14&amp;"-imc-"&amp;$L715,Equations!$G:$I,3,0)*(1/$Q715)))</f>
        <v/>
      </c>
      <c r="BX715" s="10" t="str">
        <f>IF($AG715="","",IF(OR($V715&lt;2.7,$V715&gt;90),"Age OOR",BW715-1.6449*VLOOKUP(BW$14&amp;"-rse-"&amp;$L715,Equations!$G:$I,3,0)))</f>
        <v/>
      </c>
      <c r="BY715" s="10" t="str">
        <f>IF($AG715="","",IF(OR($V715&lt;2.7,$V715&gt;90),"Age OOR",BW715+1.6449*VLOOKUP(BW$14&amp;"-rse-"&amp;$L715,Equations!$G:$I,3,0)))</f>
        <v/>
      </c>
      <c r="BZ715" s="10" t="str">
        <f t="shared" si="270"/>
        <v/>
      </c>
      <c r="CA715" s="10" t="str">
        <f>IF($AG715="","",IF(OR($V715&lt;2.7,$V715&gt;90),"Age OOR",($AG715-BW715)/VLOOKUP(BW$14&amp;"-rse-"&amp;$L715,Equations!$G:$I,3,0)))</f>
        <v/>
      </c>
      <c r="CB715" s="10" t="str">
        <f>IF($AH715="","",IF(OR($V715&lt;2.7,$V715&gt;90),"Age OOR",VLOOKUP(CB$14&amp;"-int-"&amp;$M715,Equations!$G:$I,3,0)+VLOOKUP(CB$14&amp;"-sexo-"&amp;$M715,Equations!$G:$I,3,0)*$U715+VLOOKUP(CB$14&amp;"-edad-"&amp;$M715,Equations!$G:$I,3,0)*$V715+VLOOKUP(CB$14&amp;"-est-"&amp;$M715,Equations!$G:$I,3,0)*(1/$W715)+VLOOKUP(CB$14&amp;"-imc-"&amp;$M715,Equations!$G:$I,3,0)*(1/$Q715)))</f>
        <v/>
      </c>
      <c r="CC715" s="10" t="str">
        <f>IF($AH715="","",IF(OR($V715&lt;2.7,$V715&gt;90),"Age OOR",CB715-1.6449*VLOOKUP(CB$14&amp;"-rse-"&amp;$M715,Equations!$G:$I,3,0)))</f>
        <v/>
      </c>
      <c r="CD715" s="10" t="str">
        <f>IF($AH715="","",IF(OR($V715&lt;2.7,$V715&gt;90),"Age OOR",CB715+1.6449*VLOOKUP(CB$14&amp;"-rse-"&amp;$M715,Equations!$G:$I,3,0)))</f>
        <v/>
      </c>
      <c r="CE715" s="10" t="str">
        <f t="shared" si="271"/>
        <v/>
      </c>
      <c r="CF715" s="10" t="str">
        <f>IF($AH715="","",IF(OR($V715&lt;2.7,$V715&gt;90),"Age OOR",($AH715-CB715)/VLOOKUP(CB$14&amp;"-rse-"&amp;$M715,Equations!$G:$I,3,0)))</f>
        <v/>
      </c>
      <c r="CG715" s="10" t="str">
        <f>IF($AI715="","",IF(OR($V715&lt;2.7,$V715&gt;90),"Age OOR",VLOOKUP(CG$14&amp;"-int-"&amp;$N715,Equations!$G:$I,3,0)+VLOOKUP(CG$14&amp;"-sexo-"&amp;$N715,Equations!$G:$I,3,0)*$U715+VLOOKUP(CG$14&amp;"-edad-"&amp;$N715,Equations!$G:$I,3,0)*$V715+VLOOKUP(CG$14&amp;"-est-"&amp;$N715,Equations!$G:$I,3,0)*(1/$W715)+VLOOKUP(CG$14&amp;"-imc-"&amp;$N715,Equations!$G:$I,3,0)*(1/$Q715)))</f>
        <v/>
      </c>
      <c r="CH715" s="10" t="str">
        <f>IF($AI715="","",IF(OR($V715&lt;2.7,$V715&gt;90),"Age OOR",CG715-1.6449*VLOOKUP(CG$14&amp;"-rse-"&amp;$N715,Equations!$G:$I,3,0)))</f>
        <v/>
      </c>
      <c r="CI715" s="10" t="str">
        <f>IF($AI715="","",IF(OR($V715&lt;2.7,$V715&gt;90),"Age OOR",CG715+1.6449*VLOOKUP(CG$14&amp;"-rse-"&amp;$N715,Equations!$G:$I,3,0)))</f>
        <v/>
      </c>
      <c r="CJ715" s="10" t="str">
        <f t="shared" si="272"/>
        <v/>
      </c>
      <c r="CK715" s="10" t="str">
        <f>IF($AI715="","",IF(OR($V715&lt;2.7,$V715&gt;90),"Age OOR",($AI715-CG715)/VLOOKUP(CG$14&amp;"-rse-"&amp;$N715,Equations!$G:$I,3,0)))</f>
        <v/>
      </c>
      <c r="CL715" s="10" t="str">
        <f>IF($AJ715="","",IF(OR($V715&lt;2.7,$V715&gt;90),"Age OOR",VLOOKUP(CL$14&amp;"-int-"&amp;$O715,Equations!$G:$I,3,0)+VLOOKUP(CL$14&amp;"-sexo-"&amp;$O715,Equations!$G:$I,3,0)*$U715+VLOOKUP(CL$14&amp;"-edad-"&amp;$O715,Equations!$G:$I,3,0)*$V715+VLOOKUP(CL$14&amp;"-est-"&amp;$O715,Equations!$G:$I,3,0)*(1/$W715)+VLOOKUP(CL$14&amp;"-imc-"&amp;$O715,Equations!$G:$I,3,0)*(1/$Q715)))</f>
        <v/>
      </c>
      <c r="CM715" s="10" t="str">
        <f>IF($AJ715="","",IF(OR($V715&lt;2.7,$V715&gt;90),"Age OOR",CL715-1.6449*VLOOKUP(CL$14&amp;"-rse-"&amp;$O715,Equations!$G:$I,3,0)))</f>
        <v/>
      </c>
      <c r="CN715" s="10" t="str">
        <f>IF($AJ715="","",IF(OR($V715&lt;2.7,$V715&gt;90),"Age OOR",CL715+1.6449*VLOOKUP(CL$14&amp;"-rse-"&amp;$O715,Equations!$G:$I,3,0)))</f>
        <v/>
      </c>
      <c r="CO715" s="10" t="str">
        <f t="shared" si="273"/>
        <v/>
      </c>
      <c r="CP715" s="10" t="str">
        <f>IF($AJ715="","",IF(OR($V715&lt;2.7,$V715&gt;90),"Age OOR",($AJ715-CL715)/VLOOKUP(CL$14&amp;"-rse-"&amp;$O715,Equations!$G:$I,3,0)))</f>
        <v/>
      </c>
      <c r="CQ715" s="10" t="str">
        <f>IF($AK715="","",IF(OR($V715&lt;2.7,$V715&gt;90),"Age OOR",EXP(VLOOKUP(CQ$14&amp;"-int-"&amp;$P715,Equations!$G:$I,3,0)+VLOOKUP(CQ$14&amp;"-sexo-"&amp;$P715,Equations!$G:$I,3,0)*$U715+VLOOKUP(CQ$14&amp;"-edad-"&amp;$P715,Equations!$G:$I,3,0)*$V715+VLOOKUP(CQ$14&amp;"-est-"&amp;$P715,Equations!$G:$I,3,0)*(1/$W715)+VLOOKUP(CQ$14&amp;"-imc-"&amp;$P715,Equations!$G:$I,3,0)*(1/$Q715))))</f>
        <v/>
      </c>
      <c r="CR715" s="10" t="str">
        <f>IF($AK715="","",IF(OR($V715&lt;2.7,$V715&gt;90),"Age OOR",EXP(LN(CQ715)-1.6449*VLOOKUP(CQ$14&amp;"-rse-"&amp;$P715,Equations!$G:$I,3,0))))</f>
        <v/>
      </c>
      <c r="CS715" s="10" t="str">
        <f>IF($AK715="","",IF(OR($V715&lt;2.7,$V715&gt;90),"Age OOR",EXP(LN(CQ715)+1.6449*VLOOKUP(CQ$14&amp;"-rse-"&amp;$P715,Equations!$G:$I,3,0))))</f>
        <v/>
      </c>
      <c r="CT715" s="10" t="str">
        <f t="shared" si="274"/>
        <v/>
      </c>
      <c r="CU715" s="10" t="str">
        <f>IF($AK715="","",IF(OR($V715&lt;2.7,$V715&gt;90),"Age OOR",(LN($AK715)-LN(CQ715))/VLOOKUP(CQ$14&amp;"-rse-"&amp;$P715,Equations!$G:$I,3,0)))</f>
        <v/>
      </c>
      <c r="CV715" s="47"/>
    </row>
    <row r="716" spans="5:109" x14ac:dyDescent="0.2">
      <c r="E716" s="23" t="str">
        <f t="shared" si="250"/>
        <v>Age out of range</v>
      </c>
      <c r="F716" s="23" t="str">
        <f t="shared" si="251"/>
        <v>Age out of range</v>
      </c>
      <c r="G716" s="23" t="str">
        <f t="shared" si="252"/>
        <v>Age out of range</v>
      </c>
      <c r="H716" s="23" t="str">
        <f t="shared" si="253"/>
        <v>Age out of range</v>
      </c>
      <c r="I716" s="23" t="str">
        <f t="shared" si="254"/>
        <v>Age out of range</v>
      </c>
      <c r="J716" s="23" t="str">
        <f t="shared" si="255"/>
        <v>Age out of range</v>
      </c>
      <c r="K716" s="23" t="str">
        <f t="shared" si="256"/>
        <v>Age out of range</v>
      </c>
      <c r="L716" s="23" t="str">
        <f t="shared" si="257"/>
        <v>Age out of range</v>
      </c>
      <c r="M716" s="23" t="str">
        <f t="shared" si="258"/>
        <v>Age out of range</v>
      </c>
      <c r="N716" s="23" t="str">
        <f t="shared" si="259"/>
        <v>Age out of range</v>
      </c>
      <c r="O716" s="23" t="str">
        <f t="shared" si="260"/>
        <v>Age out of range</v>
      </c>
      <c r="P716" s="23" t="str">
        <f t="shared" si="261"/>
        <v>Age out of range</v>
      </c>
      <c r="Q716" s="23" t="e">
        <f t="shared" si="262"/>
        <v>#DIV/0!</v>
      </c>
      <c r="R716" s="17"/>
      <c r="S716" s="23">
        <v>700</v>
      </c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7"/>
      <c r="AM716" s="47"/>
      <c r="AN716" s="10" t="str">
        <f>IF($Z716="","",IF(OR($V716&lt;2.7,$V716&gt;90),"Age OOR",VLOOKUP(AN$14&amp;"-int-"&amp;$E716,Equations!$G:$I,3,0)+VLOOKUP(AN$14&amp;"-sexo-"&amp;$E716,Equations!$G:$I,3,0)*$U716+VLOOKUP(AN$14&amp;"-edad-"&amp;$E716,Equations!$G:$I,3,0)*$V716+VLOOKUP(AN$14&amp;"-est-"&amp;$E716,Equations!$G:$I,3,0)*(1/$W716)+VLOOKUP(AN$14&amp;"-imc-"&amp;$E716,Equations!$G:$I,3,0)*(1/$Q716)))</f>
        <v/>
      </c>
      <c r="AO716" s="10" t="str">
        <f>IF($Z716="","",IF(OR($V716&lt;2.7,$V716&gt;90),"Age OOR",AN716-1.6449*VLOOKUP(AN$14&amp;"-rse-"&amp;$E716,Equations!$G:$I,3,0)))</f>
        <v/>
      </c>
      <c r="AP716" s="10" t="str">
        <f>IF($Z716="","",IF(OR($V716&lt;2.7,$V716&gt;90),"Age OOR",AN716+1.6449*VLOOKUP(AN$14&amp;"-rse-"&amp;$E716,Equations!$G:$I,3,0)))</f>
        <v/>
      </c>
      <c r="AQ716" s="10" t="str">
        <f t="shared" si="263"/>
        <v/>
      </c>
      <c r="AR716" s="10" t="str">
        <f>IF($Z716="","",IF(OR($V716&lt;2.7,$V716&gt;90),"Age OOR",($Z716-AN716)/VLOOKUP(AN$14&amp;"-rse-"&amp;$E716,Equations!$G:$I,3,0)))</f>
        <v/>
      </c>
      <c r="AS716" s="10" t="str">
        <f>IF($AA716="","",IF(OR($V716&lt;2.7,$V716&gt;90),"Age OOR",VLOOKUP(AS$14&amp;"-int-"&amp;$F716,Equations!$G:$I,3,0)+VLOOKUP(AS$14&amp;"-sexo-"&amp;$F716,Equations!$G:$I,3,0)*$U716+VLOOKUP(AS$14&amp;"-edad-"&amp;$F716,Equations!$G:$I,3,0)*$V716+VLOOKUP(AS$14&amp;"-est-"&amp;$F716,Equations!$G:$I,3,0)*(1/$W716)+VLOOKUP(AS$14&amp;"-imc-"&amp;$F716,Equations!$G:$I,3,0)*(1/$Q716)))</f>
        <v/>
      </c>
      <c r="AT716" s="10" t="str">
        <f>IF($AA716="","",IF(OR($V716&lt;2.7,$V716&gt;90),"Age OOR",AS716-1.6449*VLOOKUP(AS$14&amp;"-rse-"&amp;$F716,Equations!$G:$I,3,0)))</f>
        <v/>
      </c>
      <c r="AU716" s="10" t="str">
        <f>IF($AA716="","",IF(OR($V716&lt;2.7,$V716&gt;90),"Age OOR",AS716+1.6449*VLOOKUP(AS$14&amp;"-rse-"&amp;$F716,Equations!$G:$I,3,0)))</f>
        <v/>
      </c>
      <c r="AV716" s="10" t="str">
        <f t="shared" si="264"/>
        <v/>
      </c>
      <c r="AW716" s="10" t="str">
        <f>IF($AA716="","",IF(OR($V716&lt;2.7,$V716&gt;90),"Age OOR",($AA716-AS716)/VLOOKUP(AS$14&amp;"-rse-"&amp;$F716,Equations!$G:$I,3,0)))</f>
        <v/>
      </c>
      <c r="AX716" s="10" t="str">
        <f>IF($AB716="","",IF(OR($V716&lt;2.7,$V716&gt;90),"Age OOR",VLOOKUP(AX$14&amp;"-int-"&amp;$G716,Equations!$G:$I,3,0)+VLOOKUP(AX$14&amp;"-sexo-"&amp;$G716,Equations!$G:$I,3,0)*$U716+VLOOKUP(AX$14&amp;"-edad-"&amp;$G716,Equations!$G:$I,3,0)*$V716+VLOOKUP(AX$14&amp;"-est-"&amp;$G716,Equations!$G:$I,3,0)*(1/$W716)+VLOOKUP(AX$14&amp;"-imc-"&amp;$G716,Equations!$G:$I,3,0)*(1/$Q716)))</f>
        <v/>
      </c>
      <c r="AY716" s="10" t="str">
        <f>IF($AB716="","",IF(OR($V716&lt;2.7,$V716&gt;90),"Age OOR",AX716-1.6449*VLOOKUP(AX$14&amp;"-rse-"&amp;$G716,Equations!$G:$I,3,0)))</f>
        <v/>
      </c>
      <c r="AZ716" s="10" t="str">
        <f>IF($AB716="","",IF(OR($V716&lt;2.7,$V716&gt;90),"Age OOR",AX716+1.6449*VLOOKUP(AX$14&amp;"-rse-"&amp;$G716,Equations!$G:$I,3,0)))</f>
        <v/>
      </c>
      <c r="BA716" s="10" t="str">
        <f t="shared" si="265"/>
        <v/>
      </c>
      <c r="BB716" s="10" t="str">
        <f>IF($AB716="","",IF(OR($V716&lt;2.7,$V716&gt;90),"Age OOR",($AB716-AX716)/VLOOKUP(AX$14&amp;"-rse-"&amp;$G716,Equations!$G:$I,3,0)))</f>
        <v/>
      </c>
      <c r="BC716" s="10" t="str">
        <f>IF($AC716="","",IF(OR($V716&lt;2.7,$V716&gt;90),"Age OOR",VLOOKUP(BC$14&amp;"-int-"&amp;$H716,Equations!$G:$I,3,0)+VLOOKUP(BC$14&amp;"-sexo-"&amp;$H716,Equations!$G:$I,3,0)*$U716+VLOOKUP(BC$14&amp;"-edad-"&amp;$H716,Equations!$G:$I,3,0)*$V716+VLOOKUP(BC$14&amp;"-est-"&amp;$H716,Equations!$G:$I,3,0)*(1/$W716)+VLOOKUP(BC$14&amp;"-imc-"&amp;$H716,Equations!$G:$I,3,0)*(1/$Q716)))</f>
        <v/>
      </c>
      <c r="BD716" s="10" t="str">
        <f>IF($AC716="","",IF(OR($V716&lt;2.7,$V716&gt;90),"Age OOR",BC716-1.6449*VLOOKUP(BC$14&amp;"-rse-"&amp;$H716,Equations!$G:$I,3,0)))</f>
        <v/>
      </c>
      <c r="BE716" s="10" t="str">
        <f>IF($AC716="","",IF(OR($V716&lt;2.7,$V716&gt;90),"Age OOR",BC716+1.6449*VLOOKUP(BC$14&amp;"-rse-"&amp;$H716,Equations!$G:$I,3,0)))</f>
        <v/>
      </c>
      <c r="BF716" s="10" t="str">
        <f t="shared" si="266"/>
        <v/>
      </c>
      <c r="BG716" s="10" t="str">
        <f>IF($AC716="","",IF(OR($V716&lt;2.7,$V716&gt;90),"Age OOR",($AC716-BC716)/VLOOKUP(BC$14&amp;"-rse-"&amp;$H716,Equations!$G:$I,3,0)))</f>
        <v/>
      </c>
      <c r="BH716" s="10" t="str">
        <f>IF($AD716="","",IF(OR($V716&lt;2.7,$V716&gt;90),"Age OOR",VLOOKUP(BH$14&amp;"-int-"&amp;$I716,Equations!$G:$I,3,0)+VLOOKUP(BH$14&amp;"-sexo-"&amp;$I716,Equations!$G:$I,3,0)*$U716+VLOOKUP(BH$14&amp;"-edad-"&amp;$I716,Equations!$G:$I,3,0)*$V716+VLOOKUP(BH$14&amp;"-est-"&amp;$I716,Equations!$G:$I,3,0)*(1/$W716)+VLOOKUP(BH$14&amp;"-imc-"&amp;$I716,Equations!$G:$I,3,0)*(1/$Q716)))</f>
        <v/>
      </c>
      <c r="BI716" s="10" t="str">
        <f>IF($AD716="","",IF(OR($V716&lt;2.7,$V716&gt;90),"Age OOR",BH716-1.6449*VLOOKUP(BH$14&amp;"-rse-"&amp;$I716,Equations!$G:$I,3,0)))</f>
        <v/>
      </c>
      <c r="BJ716" s="10" t="str">
        <f>IF($AD716="","",IF(OR($V716&lt;2.7,$V716&gt;90),"Age OOR",BH716+1.6449*VLOOKUP(BH$14&amp;"-rse-"&amp;$I716,Equations!$G:$I,3,0)))</f>
        <v/>
      </c>
      <c r="BK716" s="10" t="str">
        <f t="shared" si="267"/>
        <v/>
      </c>
      <c r="BL716" s="10" t="str">
        <f>IF($AD716="","",IF(OR($V716&lt;2.7,$V716&gt;90),"Age OOR",($AD716-BH716)/VLOOKUP(BH$14&amp;"-rse-"&amp;$I716,Equations!$G:$I,3,0)))</f>
        <v/>
      </c>
      <c r="BM716" s="10" t="str">
        <f>IF($AE716="","",IF(OR($V716&lt;2.7,$V716&gt;90),"Age OOR",VLOOKUP(BM$14&amp;"-int-"&amp;$J716,Equations!$G:$I,3,0)+VLOOKUP(BM$14&amp;"-sexo-"&amp;$J716,Equations!$G:$I,3,0)*$U716+VLOOKUP(BM$14&amp;"-edad-"&amp;$J716,Equations!$G:$I,3,0)*$V716+VLOOKUP(BM$14&amp;"-est-"&amp;$J716,Equations!$G:$I,3,0)*(1/$W716)+VLOOKUP(BM$14&amp;"-imc-"&amp;$J716,Equations!$G:$I,3,0)*(1/$Q716)))</f>
        <v/>
      </c>
      <c r="BN716" s="10" t="str">
        <f>IF($AE716="","",IF(OR($V716&lt;2.7,$V716&gt;90),"Age OOR",BM716-1.6449*VLOOKUP(BM$14&amp;"-rse-"&amp;$J716,Equations!$G:$I,3,0)))</f>
        <v/>
      </c>
      <c r="BO716" s="10" t="str">
        <f>IF($AE716="","",IF(OR($V716&lt;2.7,$V716&gt;90),"Age OOR",BM716+1.6449*VLOOKUP(BM$14&amp;"-rse-"&amp;$J716,Equations!$G:$I,3,0)))</f>
        <v/>
      </c>
      <c r="BP716" s="10" t="str">
        <f t="shared" si="268"/>
        <v/>
      </c>
      <c r="BQ716" s="10" t="str">
        <f>IF($AE716="","",IF(OR($V716&lt;2.7,$V716&gt;90),"Age OOR",($AE716-BM716)/VLOOKUP(BM$14&amp;"-rse-"&amp;$J716,Equations!$G:$I,3,0)))</f>
        <v/>
      </c>
      <c r="BR716" s="10" t="str">
        <f>IF($AF716="","",IF(OR($V716&lt;2.7,$V716&gt;90),"Age OOR",VLOOKUP(BR$14&amp;"-int-"&amp;$K716,Equations!$G:$I,3,0)+VLOOKUP(BR$14&amp;"-sexo-"&amp;$K716,Equations!$G:$I,3,0)*$U716+VLOOKUP(BR$14&amp;"-edad-"&amp;$K716,Equations!$G:$I,3,0)*$V716+VLOOKUP(BR$14&amp;"-est-"&amp;$K716,Equations!$G:$I,3,0)*(1/$W716)+VLOOKUP(BR$14&amp;"-imc-"&amp;$K716,Equations!$G:$I,3,0)*(1/$Q716)))</f>
        <v/>
      </c>
      <c r="BS716" s="10" t="str">
        <f>IF($AF716="","",IF(OR($V716&lt;2.7,$V716&gt;90),"Age OOR",BR716-1.6449*VLOOKUP(BR$14&amp;"-rse-"&amp;$K716,Equations!$G:$I,3,0)))</f>
        <v/>
      </c>
      <c r="BT716" s="10" t="str">
        <f>IF($AF716="","",IF(OR($V716&lt;2.7,$V716&gt;90),"Age OOR",BR716+1.6449*VLOOKUP(BR$14&amp;"-rse-"&amp;$K716,Equations!$G:$I,3,0)))</f>
        <v/>
      </c>
      <c r="BU716" s="10" t="str">
        <f t="shared" si="269"/>
        <v/>
      </c>
      <c r="BV716" s="10" t="str">
        <f>IF($AF716="","",IF(OR($V716&lt;2.7,$V716&gt;90),"Age OOR",($AF716-BR716)/VLOOKUP(BR$14&amp;"-rse-"&amp;$K716,Equations!$G:$I,3,0)))</f>
        <v/>
      </c>
      <c r="BW716" s="10" t="str">
        <f>IF($AG716="","",IF(OR($V716&lt;2.7,$V716&gt;90),"Age OOR",VLOOKUP(BW$14&amp;"-int-"&amp;$L716,Equations!$G:$I,3,0)+VLOOKUP(BW$14&amp;"-sexo-"&amp;$L716,Equations!$G:$I,3,0)*$U716+VLOOKUP(BW$14&amp;"-edad-"&amp;$L716,Equations!$G:$I,3,0)*$V716+VLOOKUP(BW$14&amp;"-est-"&amp;$L716,Equations!$G:$I,3,0)*(1/$W716)+VLOOKUP(BW$14&amp;"-imc-"&amp;$L716,Equations!$G:$I,3,0)*(1/$Q716)))</f>
        <v/>
      </c>
      <c r="BX716" s="10" t="str">
        <f>IF($AG716="","",IF(OR($V716&lt;2.7,$V716&gt;90),"Age OOR",BW716-1.6449*VLOOKUP(BW$14&amp;"-rse-"&amp;$L716,Equations!$G:$I,3,0)))</f>
        <v/>
      </c>
      <c r="BY716" s="10" t="str">
        <f>IF($AG716="","",IF(OR($V716&lt;2.7,$V716&gt;90),"Age OOR",BW716+1.6449*VLOOKUP(BW$14&amp;"-rse-"&amp;$L716,Equations!$G:$I,3,0)))</f>
        <v/>
      </c>
      <c r="BZ716" s="10" t="str">
        <f t="shared" si="270"/>
        <v/>
      </c>
      <c r="CA716" s="10" t="str">
        <f>IF($AG716="","",IF(OR($V716&lt;2.7,$V716&gt;90),"Age OOR",($AG716-BW716)/VLOOKUP(BW$14&amp;"-rse-"&amp;$L716,Equations!$G:$I,3,0)))</f>
        <v/>
      </c>
      <c r="CB716" s="10" t="str">
        <f>IF($AH716="","",IF(OR($V716&lt;2.7,$V716&gt;90),"Age OOR",VLOOKUP(CB$14&amp;"-int-"&amp;$M716,Equations!$G:$I,3,0)+VLOOKUP(CB$14&amp;"-sexo-"&amp;$M716,Equations!$G:$I,3,0)*$U716+VLOOKUP(CB$14&amp;"-edad-"&amp;$M716,Equations!$G:$I,3,0)*$V716+VLOOKUP(CB$14&amp;"-est-"&amp;$M716,Equations!$G:$I,3,0)*(1/$W716)+VLOOKUP(CB$14&amp;"-imc-"&amp;$M716,Equations!$G:$I,3,0)*(1/$Q716)))</f>
        <v/>
      </c>
      <c r="CC716" s="10" t="str">
        <f>IF($AH716="","",IF(OR($V716&lt;2.7,$V716&gt;90),"Age OOR",CB716-1.6449*VLOOKUP(CB$14&amp;"-rse-"&amp;$M716,Equations!$G:$I,3,0)))</f>
        <v/>
      </c>
      <c r="CD716" s="10" t="str">
        <f>IF($AH716="","",IF(OR($V716&lt;2.7,$V716&gt;90),"Age OOR",CB716+1.6449*VLOOKUP(CB$14&amp;"-rse-"&amp;$M716,Equations!$G:$I,3,0)))</f>
        <v/>
      </c>
      <c r="CE716" s="10" t="str">
        <f t="shared" si="271"/>
        <v/>
      </c>
      <c r="CF716" s="10" t="str">
        <f>IF($AH716="","",IF(OR($V716&lt;2.7,$V716&gt;90),"Age OOR",($AH716-CB716)/VLOOKUP(CB$14&amp;"-rse-"&amp;$M716,Equations!$G:$I,3,0)))</f>
        <v/>
      </c>
      <c r="CG716" s="10" t="str">
        <f>IF($AI716="","",IF(OR($V716&lt;2.7,$V716&gt;90),"Age OOR",VLOOKUP(CG$14&amp;"-int-"&amp;$N716,Equations!$G:$I,3,0)+VLOOKUP(CG$14&amp;"-sexo-"&amp;$N716,Equations!$G:$I,3,0)*$U716+VLOOKUP(CG$14&amp;"-edad-"&amp;$N716,Equations!$G:$I,3,0)*$V716+VLOOKUP(CG$14&amp;"-est-"&amp;$N716,Equations!$G:$I,3,0)*(1/$W716)+VLOOKUP(CG$14&amp;"-imc-"&amp;$N716,Equations!$G:$I,3,0)*(1/$Q716)))</f>
        <v/>
      </c>
      <c r="CH716" s="10" t="str">
        <f>IF($AI716="","",IF(OR($V716&lt;2.7,$V716&gt;90),"Age OOR",CG716-1.6449*VLOOKUP(CG$14&amp;"-rse-"&amp;$N716,Equations!$G:$I,3,0)))</f>
        <v/>
      </c>
      <c r="CI716" s="10" t="str">
        <f>IF($AI716="","",IF(OR($V716&lt;2.7,$V716&gt;90),"Age OOR",CG716+1.6449*VLOOKUP(CG$14&amp;"-rse-"&amp;$N716,Equations!$G:$I,3,0)))</f>
        <v/>
      </c>
      <c r="CJ716" s="10" t="str">
        <f t="shared" si="272"/>
        <v/>
      </c>
      <c r="CK716" s="10" t="str">
        <f>IF($AI716="","",IF(OR($V716&lt;2.7,$V716&gt;90),"Age OOR",($AI716-CG716)/VLOOKUP(CG$14&amp;"-rse-"&amp;$N716,Equations!$G:$I,3,0)))</f>
        <v/>
      </c>
      <c r="CL716" s="10" t="str">
        <f>IF($AJ716="","",IF(OR($V716&lt;2.7,$V716&gt;90),"Age OOR",VLOOKUP(CL$14&amp;"-int-"&amp;$O716,Equations!$G:$I,3,0)+VLOOKUP(CL$14&amp;"-sexo-"&amp;$O716,Equations!$G:$I,3,0)*$U716+VLOOKUP(CL$14&amp;"-edad-"&amp;$O716,Equations!$G:$I,3,0)*$V716+VLOOKUP(CL$14&amp;"-est-"&amp;$O716,Equations!$G:$I,3,0)*(1/$W716)+VLOOKUP(CL$14&amp;"-imc-"&amp;$O716,Equations!$G:$I,3,0)*(1/$Q716)))</f>
        <v/>
      </c>
      <c r="CM716" s="10" t="str">
        <f>IF($AJ716="","",IF(OR($V716&lt;2.7,$V716&gt;90),"Age OOR",CL716-1.6449*VLOOKUP(CL$14&amp;"-rse-"&amp;$O716,Equations!$G:$I,3,0)))</f>
        <v/>
      </c>
      <c r="CN716" s="10" t="str">
        <f>IF($AJ716="","",IF(OR($V716&lt;2.7,$V716&gt;90),"Age OOR",CL716+1.6449*VLOOKUP(CL$14&amp;"-rse-"&amp;$O716,Equations!$G:$I,3,0)))</f>
        <v/>
      </c>
      <c r="CO716" s="10" t="str">
        <f t="shared" si="273"/>
        <v/>
      </c>
      <c r="CP716" s="10" t="str">
        <f>IF($AJ716="","",IF(OR($V716&lt;2.7,$V716&gt;90),"Age OOR",($AJ716-CL716)/VLOOKUP(CL$14&amp;"-rse-"&amp;$O716,Equations!$G:$I,3,0)))</f>
        <v/>
      </c>
      <c r="CQ716" s="10" t="str">
        <f>IF($AK716="","",IF(OR($V716&lt;2.7,$V716&gt;90),"Age OOR",EXP(VLOOKUP(CQ$14&amp;"-int-"&amp;$P716,Equations!$G:$I,3,0)+VLOOKUP(CQ$14&amp;"-sexo-"&amp;$P716,Equations!$G:$I,3,0)*$U716+VLOOKUP(CQ$14&amp;"-edad-"&amp;$P716,Equations!$G:$I,3,0)*$V716+VLOOKUP(CQ$14&amp;"-est-"&amp;$P716,Equations!$G:$I,3,0)*(1/$W716)+VLOOKUP(CQ$14&amp;"-imc-"&amp;$P716,Equations!$G:$I,3,0)*(1/$Q716))))</f>
        <v/>
      </c>
      <c r="CR716" s="10" t="str">
        <f>IF($AK716="","",IF(OR($V716&lt;2.7,$V716&gt;90),"Age OOR",EXP(LN(CQ716)-1.6449*VLOOKUP(CQ$14&amp;"-rse-"&amp;$P716,Equations!$G:$I,3,0))))</f>
        <v/>
      </c>
      <c r="CS716" s="10" t="str">
        <f>IF($AK716="","",IF(OR($V716&lt;2.7,$V716&gt;90),"Age OOR",EXP(LN(CQ716)+1.6449*VLOOKUP(CQ$14&amp;"-rse-"&amp;$P716,Equations!$G:$I,3,0))))</f>
        <v/>
      </c>
      <c r="CT716" s="10" t="str">
        <f t="shared" si="274"/>
        <v/>
      </c>
      <c r="CU716" s="10" t="str">
        <f>IF($AK716="","",IF(OR($V716&lt;2.7,$V716&gt;90),"Age OOR",(LN($AK716)-LN(CQ716))/VLOOKUP(CQ$14&amp;"-rse-"&amp;$P716,Equations!$G:$I,3,0)))</f>
        <v/>
      </c>
      <c r="CV716" s="47"/>
    </row>
    <row r="717" spans="5:109" x14ac:dyDescent="0.2">
      <c r="E717" s="23" t="str">
        <f t="shared" si="250"/>
        <v>Age out of range</v>
      </c>
      <c r="F717" s="23" t="str">
        <f t="shared" si="251"/>
        <v>Age out of range</v>
      </c>
      <c r="G717" s="23" t="str">
        <f t="shared" si="252"/>
        <v>Age out of range</v>
      </c>
      <c r="H717" s="23" t="str">
        <f t="shared" si="253"/>
        <v>Age out of range</v>
      </c>
      <c r="I717" s="23" t="str">
        <f t="shared" si="254"/>
        <v>Age out of range</v>
      </c>
      <c r="J717" s="23" t="str">
        <f t="shared" si="255"/>
        <v>Age out of range</v>
      </c>
      <c r="K717" s="23" t="str">
        <f t="shared" si="256"/>
        <v>Age out of range</v>
      </c>
      <c r="L717" s="23" t="str">
        <f t="shared" si="257"/>
        <v>Age out of range</v>
      </c>
      <c r="M717" s="23" t="str">
        <f t="shared" si="258"/>
        <v>Age out of range</v>
      </c>
      <c r="N717" s="23" t="str">
        <f t="shared" si="259"/>
        <v>Age out of range</v>
      </c>
      <c r="O717" s="23" t="str">
        <f t="shared" si="260"/>
        <v>Age out of range</v>
      </c>
      <c r="P717" s="23" t="str">
        <f t="shared" si="261"/>
        <v>Age out of range</v>
      </c>
      <c r="Q717" s="23" t="e">
        <f t="shared" si="262"/>
        <v>#DIV/0!</v>
      </c>
      <c r="R717" s="17"/>
      <c r="S717" s="23">
        <v>701</v>
      </c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7"/>
      <c r="AM717" s="47"/>
      <c r="AN717" s="10" t="str">
        <f>IF($Z717="","",IF(OR($V717&lt;2.7,$V717&gt;90),"Age OOR",VLOOKUP(AN$14&amp;"-int-"&amp;$E717,Equations!$G:$I,3,0)+VLOOKUP(AN$14&amp;"-sexo-"&amp;$E717,Equations!$G:$I,3,0)*$U717+VLOOKUP(AN$14&amp;"-edad-"&amp;$E717,Equations!$G:$I,3,0)*$V717+VLOOKUP(AN$14&amp;"-est-"&amp;$E717,Equations!$G:$I,3,0)*(1/$W717)+VLOOKUP(AN$14&amp;"-imc-"&amp;$E717,Equations!$G:$I,3,0)*(1/$Q717)))</f>
        <v/>
      </c>
      <c r="AO717" s="10" t="str">
        <f>IF($Z717="","",IF(OR($V717&lt;2.7,$V717&gt;90),"Age OOR",AN717-1.6449*VLOOKUP(AN$14&amp;"-rse-"&amp;$E717,Equations!$G:$I,3,0)))</f>
        <v/>
      </c>
      <c r="AP717" s="10" t="str">
        <f>IF($Z717="","",IF(OR($V717&lt;2.7,$V717&gt;90),"Age OOR",AN717+1.6449*VLOOKUP(AN$14&amp;"-rse-"&amp;$E717,Equations!$G:$I,3,0)))</f>
        <v/>
      </c>
      <c r="AQ717" s="10" t="str">
        <f t="shared" si="263"/>
        <v/>
      </c>
      <c r="AR717" s="10" t="str">
        <f>IF($Z717="","",IF(OR($V717&lt;2.7,$V717&gt;90),"Age OOR",($Z717-AN717)/VLOOKUP(AN$14&amp;"-rse-"&amp;$E717,Equations!$G:$I,3,0)))</f>
        <v/>
      </c>
      <c r="AS717" s="10" t="str">
        <f>IF($AA717="","",IF(OR($V717&lt;2.7,$V717&gt;90),"Age OOR",VLOOKUP(AS$14&amp;"-int-"&amp;$F717,Equations!$G:$I,3,0)+VLOOKUP(AS$14&amp;"-sexo-"&amp;$F717,Equations!$G:$I,3,0)*$U717+VLOOKUP(AS$14&amp;"-edad-"&amp;$F717,Equations!$G:$I,3,0)*$V717+VLOOKUP(AS$14&amp;"-est-"&amp;$F717,Equations!$G:$I,3,0)*(1/$W717)+VLOOKUP(AS$14&amp;"-imc-"&amp;$F717,Equations!$G:$I,3,0)*(1/$Q717)))</f>
        <v/>
      </c>
      <c r="AT717" s="10" t="str">
        <f>IF($AA717="","",IF(OR($V717&lt;2.7,$V717&gt;90),"Age OOR",AS717-1.6449*VLOOKUP(AS$14&amp;"-rse-"&amp;$F717,Equations!$G:$I,3,0)))</f>
        <v/>
      </c>
      <c r="AU717" s="10" t="str">
        <f>IF($AA717="","",IF(OR($V717&lt;2.7,$V717&gt;90),"Age OOR",AS717+1.6449*VLOOKUP(AS$14&amp;"-rse-"&amp;$F717,Equations!$G:$I,3,0)))</f>
        <v/>
      </c>
      <c r="AV717" s="10" t="str">
        <f t="shared" si="264"/>
        <v/>
      </c>
      <c r="AW717" s="10" t="str">
        <f>IF($AA717="","",IF(OR($V717&lt;2.7,$V717&gt;90),"Age OOR",($AA717-AS717)/VLOOKUP(AS$14&amp;"-rse-"&amp;$F717,Equations!$G:$I,3,0)))</f>
        <v/>
      </c>
      <c r="AX717" s="10" t="str">
        <f>IF($AB717="","",IF(OR($V717&lt;2.7,$V717&gt;90),"Age OOR",VLOOKUP(AX$14&amp;"-int-"&amp;$G717,Equations!$G:$I,3,0)+VLOOKUP(AX$14&amp;"-sexo-"&amp;$G717,Equations!$G:$I,3,0)*$U717+VLOOKUP(AX$14&amp;"-edad-"&amp;$G717,Equations!$G:$I,3,0)*$V717+VLOOKUP(AX$14&amp;"-est-"&amp;$G717,Equations!$G:$I,3,0)*(1/$W717)+VLOOKUP(AX$14&amp;"-imc-"&amp;$G717,Equations!$G:$I,3,0)*(1/$Q717)))</f>
        <v/>
      </c>
      <c r="AY717" s="10" t="str">
        <f>IF($AB717="","",IF(OR($V717&lt;2.7,$V717&gt;90),"Age OOR",AX717-1.6449*VLOOKUP(AX$14&amp;"-rse-"&amp;$G717,Equations!$G:$I,3,0)))</f>
        <v/>
      </c>
      <c r="AZ717" s="10" t="str">
        <f>IF($AB717="","",IF(OR($V717&lt;2.7,$V717&gt;90),"Age OOR",AX717+1.6449*VLOOKUP(AX$14&amp;"-rse-"&amp;$G717,Equations!$G:$I,3,0)))</f>
        <v/>
      </c>
      <c r="BA717" s="10" t="str">
        <f t="shared" si="265"/>
        <v/>
      </c>
      <c r="BB717" s="10" t="str">
        <f>IF($AB717="","",IF(OR($V717&lt;2.7,$V717&gt;90),"Age OOR",($AB717-AX717)/VLOOKUP(AX$14&amp;"-rse-"&amp;$G717,Equations!$G:$I,3,0)))</f>
        <v/>
      </c>
      <c r="BC717" s="10" t="str">
        <f>IF($AC717="","",IF(OR($V717&lt;2.7,$V717&gt;90),"Age OOR",VLOOKUP(BC$14&amp;"-int-"&amp;$H717,Equations!$G:$I,3,0)+VLOOKUP(BC$14&amp;"-sexo-"&amp;$H717,Equations!$G:$I,3,0)*$U717+VLOOKUP(BC$14&amp;"-edad-"&amp;$H717,Equations!$G:$I,3,0)*$V717+VLOOKUP(BC$14&amp;"-est-"&amp;$H717,Equations!$G:$I,3,0)*(1/$W717)+VLOOKUP(BC$14&amp;"-imc-"&amp;$H717,Equations!$G:$I,3,0)*(1/$Q717)))</f>
        <v/>
      </c>
      <c r="BD717" s="10" t="str">
        <f>IF($AC717="","",IF(OR($V717&lt;2.7,$V717&gt;90),"Age OOR",BC717-1.6449*VLOOKUP(BC$14&amp;"-rse-"&amp;$H717,Equations!$G:$I,3,0)))</f>
        <v/>
      </c>
      <c r="BE717" s="10" t="str">
        <f>IF($AC717="","",IF(OR($V717&lt;2.7,$V717&gt;90),"Age OOR",BC717+1.6449*VLOOKUP(BC$14&amp;"-rse-"&amp;$H717,Equations!$G:$I,3,0)))</f>
        <v/>
      </c>
      <c r="BF717" s="10" t="str">
        <f t="shared" si="266"/>
        <v/>
      </c>
      <c r="BG717" s="10" t="str">
        <f>IF($AC717="","",IF(OR($V717&lt;2.7,$V717&gt;90),"Age OOR",($AC717-BC717)/VLOOKUP(BC$14&amp;"-rse-"&amp;$H717,Equations!$G:$I,3,0)))</f>
        <v/>
      </c>
      <c r="BH717" s="10" t="str">
        <f>IF($AD717="","",IF(OR($V717&lt;2.7,$V717&gt;90),"Age OOR",VLOOKUP(BH$14&amp;"-int-"&amp;$I717,Equations!$G:$I,3,0)+VLOOKUP(BH$14&amp;"-sexo-"&amp;$I717,Equations!$G:$I,3,0)*$U717+VLOOKUP(BH$14&amp;"-edad-"&amp;$I717,Equations!$G:$I,3,0)*$V717+VLOOKUP(BH$14&amp;"-est-"&amp;$I717,Equations!$G:$I,3,0)*(1/$W717)+VLOOKUP(BH$14&amp;"-imc-"&amp;$I717,Equations!$G:$I,3,0)*(1/$Q717)))</f>
        <v/>
      </c>
      <c r="BI717" s="10" t="str">
        <f>IF($AD717="","",IF(OR($V717&lt;2.7,$V717&gt;90),"Age OOR",BH717-1.6449*VLOOKUP(BH$14&amp;"-rse-"&amp;$I717,Equations!$G:$I,3,0)))</f>
        <v/>
      </c>
      <c r="BJ717" s="10" t="str">
        <f>IF($AD717="","",IF(OR($V717&lt;2.7,$V717&gt;90),"Age OOR",BH717+1.6449*VLOOKUP(BH$14&amp;"-rse-"&amp;$I717,Equations!$G:$I,3,0)))</f>
        <v/>
      </c>
      <c r="BK717" s="10" t="str">
        <f t="shared" si="267"/>
        <v/>
      </c>
      <c r="BL717" s="10" t="str">
        <f>IF($AD717="","",IF(OR($V717&lt;2.7,$V717&gt;90),"Age OOR",($AD717-BH717)/VLOOKUP(BH$14&amp;"-rse-"&amp;$I717,Equations!$G:$I,3,0)))</f>
        <v/>
      </c>
      <c r="BM717" s="10" t="str">
        <f>IF($AE717="","",IF(OR($V717&lt;2.7,$V717&gt;90),"Age OOR",VLOOKUP(BM$14&amp;"-int-"&amp;$J717,Equations!$G:$I,3,0)+VLOOKUP(BM$14&amp;"-sexo-"&amp;$J717,Equations!$G:$I,3,0)*$U717+VLOOKUP(BM$14&amp;"-edad-"&amp;$J717,Equations!$G:$I,3,0)*$V717+VLOOKUP(BM$14&amp;"-est-"&amp;$J717,Equations!$G:$I,3,0)*(1/$W717)+VLOOKUP(BM$14&amp;"-imc-"&amp;$J717,Equations!$G:$I,3,0)*(1/$Q717)))</f>
        <v/>
      </c>
      <c r="BN717" s="10" t="str">
        <f>IF($AE717="","",IF(OR($V717&lt;2.7,$V717&gt;90),"Age OOR",BM717-1.6449*VLOOKUP(BM$14&amp;"-rse-"&amp;$J717,Equations!$G:$I,3,0)))</f>
        <v/>
      </c>
      <c r="BO717" s="10" t="str">
        <f>IF($AE717="","",IF(OR($V717&lt;2.7,$V717&gt;90),"Age OOR",BM717+1.6449*VLOOKUP(BM$14&amp;"-rse-"&amp;$J717,Equations!$G:$I,3,0)))</f>
        <v/>
      </c>
      <c r="BP717" s="10" t="str">
        <f t="shared" si="268"/>
        <v/>
      </c>
      <c r="BQ717" s="10" t="str">
        <f>IF($AE717="","",IF(OR($V717&lt;2.7,$V717&gt;90),"Age OOR",($AE717-BM717)/VLOOKUP(BM$14&amp;"-rse-"&amp;$J717,Equations!$G:$I,3,0)))</f>
        <v/>
      </c>
      <c r="BR717" s="10" t="str">
        <f>IF($AF717="","",IF(OR($V717&lt;2.7,$V717&gt;90),"Age OOR",VLOOKUP(BR$14&amp;"-int-"&amp;$K717,Equations!$G:$I,3,0)+VLOOKUP(BR$14&amp;"-sexo-"&amp;$K717,Equations!$G:$I,3,0)*$U717+VLOOKUP(BR$14&amp;"-edad-"&amp;$K717,Equations!$G:$I,3,0)*$V717+VLOOKUP(BR$14&amp;"-est-"&amp;$K717,Equations!$G:$I,3,0)*(1/$W717)+VLOOKUP(BR$14&amp;"-imc-"&amp;$K717,Equations!$G:$I,3,0)*(1/$Q717)))</f>
        <v/>
      </c>
      <c r="BS717" s="10" t="str">
        <f>IF($AF717="","",IF(OR($V717&lt;2.7,$V717&gt;90),"Age OOR",BR717-1.6449*VLOOKUP(BR$14&amp;"-rse-"&amp;$K717,Equations!$G:$I,3,0)))</f>
        <v/>
      </c>
      <c r="BT717" s="10" t="str">
        <f>IF($AF717="","",IF(OR($V717&lt;2.7,$V717&gt;90),"Age OOR",BR717+1.6449*VLOOKUP(BR$14&amp;"-rse-"&amp;$K717,Equations!$G:$I,3,0)))</f>
        <v/>
      </c>
      <c r="BU717" s="10" t="str">
        <f t="shared" si="269"/>
        <v/>
      </c>
      <c r="BV717" s="10" t="str">
        <f>IF($AF717="","",IF(OR($V717&lt;2.7,$V717&gt;90),"Age OOR",($AF717-BR717)/VLOOKUP(BR$14&amp;"-rse-"&amp;$K717,Equations!$G:$I,3,0)))</f>
        <v/>
      </c>
      <c r="BW717" s="10" t="str">
        <f>IF($AG717="","",IF(OR($V717&lt;2.7,$V717&gt;90),"Age OOR",VLOOKUP(BW$14&amp;"-int-"&amp;$L717,Equations!$G:$I,3,0)+VLOOKUP(BW$14&amp;"-sexo-"&amp;$L717,Equations!$G:$I,3,0)*$U717+VLOOKUP(BW$14&amp;"-edad-"&amp;$L717,Equations!$G:$I,3,0)*$V717+VLOOKUP(BW$14&amp;"-est-"&amp;$L717,Equations!$G:$I,3,0)*(1/$W717)+VLOOKUP(BW$14&amp;"-imc-"&amp;$L717,Equations!$G:$I,3,0)*(1/$Q717)))</f>
        <v/>
      </c>
      <c r="BX717" s="10" t="str">
        <f>IF($AG717="","",IF(OR($V717&lt;2.7,$V717&gt;90),"Age OOR",BW717-1.6449*VLOOKUP(BW$14&amp;"-rse-"&amp;$L717,Equations!$G:$I,3,0)))</f>
        <v/>
      </c>
      <c r="BY717" s="10" t="str">
        <f>IF($AG717="","",IF(OR($V717&lt;2.7,$V717&gt;90),"Age OOR",BW717+1.6449*VLOOKUP(BW$14&amp;"-rse-"&amp;$L717,Equations!$G:$I,3,0)))</f>
        <v/>
      </c>
      <c r="BZ717" s="10" t="str">
        <f t="shared" si="270"/>
        <v/>
      </c>
      <c r="CA717" s="10" t="str">
        <f>IF($AG717="","",IF(OR($V717&lt;2.7,$V717&gt;90),"Age OOR",($AG717-BW717)/VLOOKUP(BW$14&amp;"-rse-"&amp;$L717,Equations!$G:$I,3,0)))</f>
        <v/>
      </c>
      <c r="CB717" s="10" t="str">
        <f>IF($AH717="","",IF(OR($V717&lt;2.7,$V717&gt;90),"Age OOR",VLOOKUP(CB$14&amp;"-int-"&amp;$M717,Equations!$G:$I,3,0)+VLOOKUP(CB$14&amp;"-sexo-"&amp;$M717,Equations!$G:$I,3,0)*$U717+VLOOKUP(CB$14&amp;"-edad-"&amp;$M717,Equations!$G:$I,3,0)*$V717+VLOOKUP(CB$14&amp;"-est-"&amp;$M717,Equations!$G:$I,3,0)*(1/$W717)+VLOOKUP(CB$14&amp;"-imc-"&amp;$M717,Equations!$G:$I,3,0)*(1/$Q717)))</f>
        <v/>
      </c>
      <c r="CC717" s="10" t="str">
        <f>IF($AH717="","",IF(OR($V717&lt;2.7,$V717&gt;90),"Age OOR",CB717-1.6449*VLOOKUP(CB$14&amp;"-rse-"&amp;$M717,Equations!$G:$I,3,0)))</f>
        <v/>
      </c>
      <c r="CD717" s="10" t="str">
        <f>IF($AH717="","",IF(OR($V717&lt;2.7,$V717&gt;90),"Age OOR",CB717+1.6449*VLOOKUP(CB$14&amp;"-rse-"&amp;$M717,Equations!$G:$I,3,0)))</f>
        <v/>
      </c>
      <c r="CE717" s="10" t="str">
        <f t="shared" si="271"/>
        <v/>
      </c>
      <c r="CF717" s="10" t="str">
        <f>IF($AH717="","",IF(OR($V717&lt;2.7,$V717&gt;90),"Age OOR",($AH717-CB717)/VLOOKUP(CB$14&amp;"-rse-"&amp;$M717,Equations!$G:$I,3,0)))</f>
        <v/>
      </c>
      <c r="CG717" s="10" t="str">
        <f>IF($AI717="","",IF(OR($V717&lt;2.7,$V717&gt;90),"Age OOR",VLOOKUP(CG$14&amp;"-int-"&amp;$N717,Equations!$G:$I,3,0)+VLOOKUP(CG$14&amp;"-sexo-"&amp;$N717,Equations!$G:$I,3,0)*$U717+VLOOKUP(CG$14&amp;"-edad-"&amp;$N717,Equations!$G:$I,3,0)*$V717+VLOOKUP(CG$14&amp;"-est-"&amp;$N717,Equations!$G:$I,3,0)*(1/$W717)+VLOOKUP(CG$14&amp;"-imc-"&amp;$N717,Equations!$G:$I,3,0)*(1/$Q717)))</f>
        <v/>
      </c>
      <c r="CH717" s="10" t="str">
        <f>IF($AI717="","",IF(OR($V717&lt;2.7,$V717&gt;90),"Age OOR",CG717-1.6449*VLOOKUP(CG$14&amp;"-rse-"&amp;$N717,Equations!$G:$I,3,0)))</f>
        <v/>
      </c>
      <c r="CI717" s="10" t="str">
        <f>IF($AI717="","",IF(OR($V717&lt;2.7,$V717&gt;90),"Age OOR",CG717+1.6449*VLOOKUP(CG$14&amp;"-rse-"&amp;$N717,Equations!$G:$I,3,0)))</f>
        <v/>
      </c>
      <c r="CJ717" s="10" t="str">
        <f t="shared" si="272"/>
        <v/>
      </c>
      <c r="CK717" s="10" t="str">
        <f>IF($AI717="","",IF(OR($V717&lt;2.7,$V717&gt;90),"Age OOR",($AI717-CG717)/VLOOKUP(CG$14&amp;"-rse-"&amp;$N717,Equations!$G:$I,3,0)))</f>
        <v/>
      </c>
      <c r="CL717" s="10" t="str">
        <f>IF($AJ717="","",IF(OR($V717&lt;2.7,$V717&gt;90),"Age OOR",VLOOKUP(CL$14&amp;"-int-"&amp;$O717,Equations!$G:$I,3,0)+VLOOKUP(CL$14&amp;"-sexo-"&amp;$O717,Equations!$G:$I,3,0)*$U717+VLOOKUP(CL$14&amp;"-edad-"&amp;$O717,Equations!$G:$I,3,0)*$V717+VLOOKUP(CL$14&amp;"-est-"&amp;$O717,Equations!$G:$I,3,0)*(1/$W717)+VLOOKUP(CL$14&amp;"-imc-"&amp;$O717,Equations!$G:$I,3,0)*(1/$Q717)))</f>
        <v/>
      </c>
      <c r="CM717" s="10" t="str">
        <f>IF($AJ717="","",IF(OR($V717&lt;2.7,$V717&gt;90),"Age OOR",CL717-1.6449*VLOOKUP(CL$14&amp;"-rse-"&amp;$O717,Equations!$G:$I,3,0)))</f>
        <v/>
      </c>
      <c r="CN717" s="10" t="str">
        <f>IF($AJ717="","",IF(OR($V717&lt;2.7,$V717&gt;90),"Age OOR",CL717+1.6449*VLOOKUP(CL$14&amp;"-rse-"&amp;$O717,Equations!$G:$I,3,0)))</f>
        <v/>
      </c>
      <c r="CO717" s="10" t="str">
        <f t="shared" si="273"/>
        <v/>
      </c>
      <c r="CP717" s="10" t="str">
        <f>IF($AJ717="","",IF(OR($V717&lt;2.7,$V717&gt;90),"Age OOR",($AJ717-CL717)/VLOOKUP(CL$14&amp;"-rse-"&amp;$O717,Equations!$G:$I,3,0)))</f>
        <v/>
      </c>
      <c r="CQ717" s="10" t="str">
        <f>IF($AK717="","",IF(OR($V717&lt;2.7,$V717&gt;90),"Age OOR",EXP(VLOOKUP(CQ$14&amp;"-int-"&amp;$P717,Equations!$G:$I,3,0)+VLOOKUP(CQ$14&amp;"-sexo-"&amp;$P717,Equations!$G:$I,3,0)*$U717+VLOOKUP(CQ$14&amp;"-edad-"&amp;$P717,Equations!$G:$I,3,0)*$V717+VLOOKUP(CQ$14&amp;"-est-"&amp;$P717,Equations!$G:$I,3,0)*(1/$W717)+VLOOKUP(CQ$14&amp;"-imc-"&amp;$P717,Equations!$G:$I,3,0)*(1/$Q717))))</f>
        <v/>
      </c>
      <c r="CR717" s="10" t="str">
        <f>IF($AK717="","",IF(OR($V717&lt;2.7,$V717&gt;90),"Age OOR",EXP(LN(CQ717)-1.6449*VLOOKUP(CQ$14&amp;"-rse-"&amp;$P717,Equations!$G:$I,3,0))))</f>
        <v/>
      </c>
      <c r="CS717" s="10" t="str">
        <f>IF($AK717="","",IF(OR($V717&lt;2.7,$V717&gt;90),"Age OOR",EXP(LN(CQ717)+1.6449*VLOOKUP(CQ$14&amp;"-rse-"&amp;$P717,Equations!$G:$I,3,0))))</f>
        <v/>
      </c>
      <c r="CT717" s="10" t="str">
        <f t="shared" si="274"/>
        <v/>
      </c>
      <c r="CU717" s="10" t="str">
        <f>IF($AK717="","",IF(OR($V717&lt;2.7,$V717&gt;90),"Age OOR",(LN($AK717)-LN(CQ717))/VLOOKUP(CQ$14&amp;"-rse-"&amp;$P717,Equations!$G:$I,3,0)))</f>
        <v/>
      </c>
      <c r="CV717" s="47"/>
    </row>
    <row r="718" spans="5:109" x14ac:dyDescent="0.2">
      <c r="E718" s="23" t="str">
        <f t="shared" si="250"/>
        <v>Age out of range</v>
      </c>
      <c r="F718" s="23" t="str">
        <f t="shared" si="251"/>
        <v>Age out of range</v>
      </c>
      <c r="G718" s="23" t="str">
        <f t="shared" si="252"/>
        <v>Age out of range</v>
      </c>
      <c r="H718" s="23" t="str">
        <f t="shared" si="253"/>
        <v>Age out of range</v>
      </c>
      <c r="I718" s="23" t="str">
        <f t="shared" si="254"/>
        <v>Age out of range</v>
      </c>
      <c r="J718" s="23" t="str">
        <f t="shared" si="255"/>
        <v>Age out of range</v>
      </c>
      <c r="K718" s="23" t="str">
        <f t="shared" si="256"/>
        <v>Age out of range</v>
      </c>
      <c r="L718" s="23" t="str">
        <f t="shared" si="257"/>
        <v>Age out of range</v>
      </c>
      <c r="M718" s="23" t="str">
        <f t="shared" si="258"/>
        <v>Age out of range</v>
      </c>
      <c r="N718" s="23" t="str">
        <f t="shared" si="259"/>
        <v>Age out of range</v>
      </c>
      <c r="O718" s="23" t="str">
        <f t="shared" si="260"/>
        <v>Age out of range</v>
      </c>
      <c r="P718" s="23" t="str">
        <f t="shared" si="261"/>
        <v>Age out of range</v>
      </c>
      <c r="Q718" s="23" t="e">
        <f t="shared" si="262"/>
        <v>#DIV/0!</v>
      </c>
      <c r="R718" s="17"/>
      <c r="S718" s="23">
        <v>702</v>
      </c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7"/>
      <c r="AM718" s="47"/>
      <c r="AN718" s="10" t="str">
        <f>IF($Z718="","",IF(OR($V718&lt;2.7,$V718&gt;90),"Age OOR",VLOOKUP(AN$14&amp;"-int-"&amp;$E718,Equations!$G:$I,3,0)+VLOOKUP(AN$14&amp;"-sexo-"&amp;$E718,Equations!$G:$I,3,0)*$U718+VLOOKUP(AN$14&amp;"-edad-"&amp;$E718,Equations!$G:$I,3,0)*$V718+VLOOKUP(AN$14&amp;"-est-"&amp;$E718,Equations!$G:$I,3,0)*(1/$W718)+VLOOKUP(AN$14&amp;"-imc-"&amp;$E718,Equations!$G:$I,3,0)*(1/$Q718)))</f>
        <v/>
      </c>
      <c r="AO718" s="10" t="str">
        <f>IF($Z718="","",IF(OR($V718&lt;2.7,$V718&gt;90),"Age OOR",AN718-1.6449*VLOOKUP(AN$14&amp;"-rse-"&amp;$E718,Equations!$G:$I,3,0)))</f>
        <v/>
      </c>
      <c r="AP718" s="10" t="str">
        <f>IF($Z718="","",IF(OR($V718&lt;2.7,$V718&gt;90),"Age OOR",AN718+1.6449*VLOOKUP(AN$14&amp;"-rse-"&amp;$E718,Equations!$G:$I,3,0)))</f>
        <v/>
      </c>
      <c r="AQ718" s="10" t="str">
        <f t="shared" si="263"/>
        <v/>
      </c>
      <c r="AR718" s="10" t="str">
        <f>IF($Z718="","",IF(OR($V718&lt;2.7,$V718&gt;90),"Age OOR",($Z718-AN718)/VLOOKUP(AN$14&amp;"-rse-"&amp;$E718,Equations!$G:$I,3,0)))</f>
        <v/>
      </c>
      <c r="AS718" s="10" t="str">
        <f>IF($AA718="","",IF(OR($V718&lt;2.7,$V718&gt;90),"Age OOR",VLOOKUP(AS$14&amp;"-int-"&amp;$F718,Equations!$G:$I,3,0)+VLOOKUP(AS$14&amp;"-sexo-"&amp;$F718,Equations!$G:$I,3,0)*$U718+VLOOKUP(AS$14&amp;"-edad-"&amp;$F718,Equations!$G:$I,3,0)*$V718+VLOOKUP(AS$14&amp;"-est-"&amp;$F718,Equations!$G:$I,3,0)*(1/$W718)+VLOOKUP(AS$14&amp;"-imc-"&amp;$F718,Equations!$G:$I,3,0)*(1/$Q718)))</f>
        <v/>
      </c>
      <c r="AT718" s="10" t="str">
        <f>IF($AA718="","",IF(OR($V718&lt;2.7,$V718&gt;90),"Age OOR",AS718-1.6449*VLOOKUP(AS$14&amp;"-rse-"&amp;$F718,Equations!$G:$I,3,0)))</f>
        <v/>
      </c>
      <c r="AU718" s="10" t="str">
        <f>IF($AA718="","",IF(OR($V718&lt;2.7,$V718&gt;90),"Age OOR",AS718+1.6449*VLOOKUP(AS$14&amp;"-rse-"&amp;$F718,Equations!$G:$I,3,0)))</f>
        <v/>
      </c>
      <c r="AV718" s="10" t="str">
        <f t="shared" si="264"/>
        <v/>
      </c>
      <c r="AW718" s="10" t="str">
        <f>IF($AA718="","",IF(OR($V718&lt;2.7,$V718&gt;90),"Age OOR",($AA718-AS718)/VLOOKUP(AS$14&amp;"-rse-"&amp;$F718,Equations!$G:$I,3,0)))</f>
        <v/>
      </c>
      <c r="AX718" s="10" t="str">
        <f>IF($AB718="","",IF(OR($V718&lt;2.7,$V718&gt;90),"Age OOR",VLOOKUP(AX$14&amp;"-int-"&amp;$G718,Equations!$G:$I,3,0)+VLOOKUP(AX$14&amp;"-sexo-"&amp;$G718,Equations!$G:$I,3,0)*$U718+VLOOKUP(AX$14&amp;"-edad-"&amp;$G718,Equations!$G:$I,3,0)*$V718+VLOOKUP(AX$14&amp;"-est-"&amp;$G718,Equations!$G:$I,3,0)*(1/$W718)+VLOOKUP(AX$14&amp;"-imc-"&amp;$G718,Equations!$G:$I,3,0)*(1/$Q718)))</f>
        <v/>
      </c>
      <c r="AY718" s="10" t="str">
        <f>IF($AB718="","",IF(OR($V718&lt;2.7,$V718&gt;90),"Age OOR",AX718-1.6449*VLOOKUP(AX$14&amp;"-rse-"&amp;$G718,Equations!$G:$I,3,0)))</f>
        <v/>
      </c>
      <c r="AZ718" s="10" t="str">
        <f>IF($AB718="","",IF(OR($V718&lt;2.7,$V718&gt;90),"Age OOR",AX718+1.6449*VLOOKUP(AX$14&amp;"-rse-"&amp;$G718,Equations!$G:$I,3,0)))</f>
        <v/>
      </c>
      <c r="BA718" s="10" t="str">
        <f t="shared" si="265"/>
        <v/>
      </c>
      <c r="BB718" s="10" t="str">
        <f>IF($AB718="","",IF(OR($V718&lt;2.7,$V718&gt;90),"Age OOR",($AB718-AX718)/VLOOKUP(AX$14&amp;"-rse-"&amp;$G718,Equations!$G:$I,3,0)))</f>
        <v/>
      </c>
      <c r="BC718" s="10" t="str">
        <f>IF($AC718="","",IF(OR($V718&lt;2.7,$V718&gt;90),"Age OOR",VLOOKUP(BC$14&amp;"-int-"&amp;$H718,Equations!$G:$I,3,0)+VLOOKUP(BC$14&amp;"-sexo-"&amp;$H718,Equations!$G:$I,3,0)*$U718+VLOOKUP(BC$14&amp;"-edad-"&amp;$H718,Equations!$G:$I,3,0)*$V718+VLOOKUP(BC$14&amp;"-est-"&amp;$H718,Equations!$G:$I,3,0)*(1/$W718)+VLOOKUP(BC$14&amp;"-imc-"&amp;$H718,Equations!$G:$I,3,0)*(1/$Q718)))</f>
        <v/>
      </c>
      <c r="BD718" s="10" t="str">
        <f>IF($AC718="","",IF(OR($V718&lt;2.7,$V718&gt;90),"Age OOR",BC718-1.6449*VLOOKUP(BC$14&amp;"-rse-"&amp;$H718,Equations!$G:$I,3,0)))</f>
        <v/>
      </c>
      <c r="BE718" s="10" t="str">
        <f>IF($AC718="","",IF(OR($V718&lt;2.7,$V718&gt;90),"Age OOR",BC718+1.6449*VLOOKUP(BC$14&amp;"-rse-"&amp;$H718,Equations!$G:$I,3,0)))</f>
        <v/>
      </c>
      <c r="BF718" s="10" t="str">
        <f t="shared" si="266"/>
        <v/>
      </c>
      <c r="BG718" s="10" t="str">
        <f>IF($AC718="","",IF(OR($V718&lt;2.7,$V718&gt;90),"Age OOR",($AC718-BC718)/VLOOKUP(BC$14&amp;"-rse-"&amp;$H718,Equations!$G:$I,3,0)))</f>
        <v/>
      </c>
      <c r="BH718" s="10" t="str">
        <f>IF($AD718="","",IF(OR($V718&lt;2.7,$V718&gt;90),"Age OOR",VLOOKUP(BH$14&amp;"-int-"&amp;$I718,Equations!$G:$I,3,0)+VLOOKUP(BH$14&amp;"-sexo-"&amp;$I718,Equations!$G:$I,3,0)*$U718+VLOOKUP(BH$14&amp;"-edad-"&amp;$I718,Equations!$G:$I,3,0)*$V718+VLOOKUP(BH$14&amp;"-est-"&amp;$I718,Equations!$G:$I,3,0)*(1/$W718)+VLOOKUP(BH$14&amp;"-imc-"&amp;$I718,Equations!$G:$I,3,0)*(1/$Q718)))</f>
        <v/>
      </c>
      <c r="BI718" s="10" t="str">
        <f>IF($AD718="","",IF(OR($V718&lt;2.7,$V718&gt;90),"Age OOR",BH718-1.6449*VLOOKUP(BH$14&amp;"-rse-"&amp;$I718,Equations!$G:$I,3,0)))</f>
        <v/>
      </c>
      <c r="BJ718" s="10" t="str">
        <f>IF($AD718="","",IF(OR($V718&lt;2.7,$V718&gt;90),"Age OOR",BH718+1.6449*VLOOKUP(BH$14&amp;"-rse-"&amp;$I718,Equations!$G:$I,3,0)))</f>
        <v/>
      </c>
      <c r="BK718" s="10" t="str">
        <f t="shared" si="267"/>
        <v/>
      </c>
      <c r="BL718" s="10" t="str">
        <f>IF($AD718="","",IF(OR($V718&lt;2.7,$V718&gt;90),"Age OOR",($AD718-BH718)/VLOOKUP(BH$14&amp;"-rse-"&amp;$I718,Equations!$G:$I,3,0)))</f>
        <v/>
      </c>
      <c r="BM718" s="10" t="str">
        <f>IF($AE718="","",IF(OR($V718&lt;2.7,$V718&gt;90),"Age OOR",VLOOKUP(BM$14&amp;"-int-"&amp;$J718,Equations!$G:$I,3,0)+VLOOKUP(BM$14&amp;"-sexo-"&amp;$J718,Equations!$G:$I,3,0)*$U718+VLOOKUP(BM$14&amp;"-edad-"&amp;$J718,Equations!$G:$I,3,0)*$V718+VLOOKUP(BM$14&amp;"-est-"&amp;$J718,Equations!$G:$I,3,0)*(1/$W718)+VLOOKUP(BM$14&amp;"-imc-"&amp;$J718,Equations!$G:$I,3,0)*(1/$Q718)))</f>
        <v/>
      </c>
      <c r="BN718" s="10" t="str">
        <f>IF($AE718="","",IF(OR($V718&lt;2.7,$V718&gt;90),"Age OOR",BM718-1.6449*VLOOKUP(BM$14&amp;"-rse-"&amp;$J718,Equations!$G:$I,3,0)))</f>
        <v/>
      </c>
      <c r="BO718" s="10" t="str">
        <f>IF($AE718="","",IF(OR($V718&lt;2.7,$V718&gt;90),"Age OOR",BM718+1.6449*VLOOKUP(BM$14&amp;"-rse-"&amp;$J718,Equations!$G:$I,3,0)))</f>
        <v/>
      </c>
      <c r="BP718" s="10" t="str">
        <f t="shared" si="268"/>
        <v/>
      </c>
      <c r="BQ718" s="10" t="str">
        <f>IF($AE718="","",IF(OR($V718&lt;2.7,$V718&gt;90),"Age OOR",($AE718-BM718)/VLOOKUP(BM$14&amp;"-rse-"&amp;$J718,Equations!$G:$I,3,0)))</f>
        <v/>
      </c>
      <c r="BR718" s="10" t="str">
        <f>IF($AF718="","",IF(OR($V718&lt;2.7,$V718&gt;90),"Age OOR",VLOOKUP(BR$14&amp;"-int-"&amp;$K718,Equations!$G:$I,3,0)+VLOOKUP(BR$14&amp;"-sexo-"&amp;$K718,Equations!$G:$I,3,0)*$U718+VLOOKUP(BR$14&amp;"-edad-"&amp;$K718,Equations!$G:$I,3,0)*$V718+VLOOKUP(BR$14&amp;"-est-"&amp;$K718,Equations!$G:$I,3,0)*(1/$W718)+VLOOKUP(BR$14&amp;"-imc-"&amp;$K718,Equations!$G:$I,3,0)*(1/$Q718)))</f>
        <v/>
      </c>
      <c r="BS718" s="10" t="str">
        <f>IF($AF718="","",IF(OR($V718&lt;2.7,$V718&gt;90),"Age OOR",BR718-1.6449*VLOOKUP(BR$14&amp;"-rse-"&amp;$K718,Equations!$G:$I,3,0)))</f>
        <v/>
      </c>
      <c r="BT718" s="10" t="str">
        <f>IF($AF718="","",IF(OR($V718&lt;2.7,$V718&gt;90),"Age OOR",BR718+1.6449*VLOOKUP(BR$14&amp;"-rse-"&amp;$K718,Equations!$G:$I,3,0)))</f>
        <v/>
      </c>
      <c r="BU718" s="10" t="str">
        <f t="shared" si="269"/>
        <v/>
      </c>
      <c r="BV718" s="10" t="str">
        <f>IF($AF718="","",IF(OR($V718&lt;2.7,$V718&gt;90),"Age OOR",($AF718-BR718)/VLOOKUP(BR$14&amp;"-rse-"&amp;$K718,Equations!$G:$I,3,0)))</f>
        <v/>
      </c>
      <c r="BW718" s="10" t="str">
        <f>IF($AG718="","",IF(OR($V718&lt;2.7,$V718&gt;90),"Age OOR",VLOOKUP(BW$14&amp;"-int-"&amp;$L718,Equations!$G:$I,3,0)+VLOOKUP(BW$14&amp;"-sexo-"&amp;$L718,Equations!$G:$I,3,0)*$U718+VLOOKUP(BW$14&amp;"-edad-"&amp;$L718,Equations!$G:$I,3,0)*$V718+VLOOKUP(BW$14&amp;"-est-"&amp;$L718,Equations!$G:$I,3,0)*(1/$W718)+VLOOKUP(BW$14&amp;"-imc-"&amp;$L718,Equations!$G:$I,3,0)*(1/$Q718)))</f>
        <v/>
      </c>
      <c r="BX718" s="10" t="str">
        <f>IF($AG718="","",IF(OR($V718&lt;2.7,$V718&gt;90),"Age OOR",BW718-1.6449*VLOOKUP(BW$14&amp;"-rse-"&amp;$L718,Equations!$G:$I,3,0)))</f>
        <v/>
      </c>
      <c r="BY718" s="10" t="str">
        <f>IF($AG718="","",IF(OR($V718&lt;2.7,$V718&gt;90),"Age OOR",BW718+1.6449*VLOOKUP(BW$14&amp;"-rse-"&amp;$L718,Equations!$G:$I,3,0)))</f>
        <v/>
      </c>
      <c r="BZ718" s="10" t="str">
        <f t="shared" si="270"/>
        <v/>
      </c>
      <c r="CA718" s="10" t="str">
        <f>IF($AG718="","",IF(OR($V718&lt;2.7,$V718&gt;90),"Age OOR",($AG718-BW718)/VLOOKUP(BW$14&amp;"-rse-"&amp;$L718,Equations!$G:$I,3,0)))</f>
        <v/>
      </c>
      <c r="CB718" s="10" t="str">
        <f>IF($AH718="","",IF(OR($V718&lt;2.7,$V718&gt;90),"Age OOR",VLOOKUP(CB$14&amp;"-int-"&amp;$M718,Equations!$G:$I,3,0)+VLOOKUP(CB$14&amp;"-sexo-"&amp;$M718,Equations!$G:$I,3,0)*$U718+VLOOKUP(CB$14&amp;"-edad-"&amp;$M718,Equations!$G:$I,3,0)*$V718+VLOOKUP(CB$14&amp;"-est-"&amp;$M718,Equations!$G:$I,3,0)*(1/$W718)+VLOOKUP(CB$14&amp;"-imc-"&amp;$M718,Equations!$G:$I,3,0)*(1/$Q718)))</f>
        <v/>
      </c>
      <c r="CC718" s="10" t="str">
        <f>IF($AH718="","",IF(OR($V718&lt;2.7,$V718&gt;90),"Age OOR",CB718-1.6449*VLOOKUP(CB$14&amp;"-rse-"&amp;$M718,Equations!$G:$I,3,0)))</f>
        <v/>
      </c>
      <c r="CD718" s="10" t="str">
        <f>IF($AH718="","",IF(OR($V718&lt;2.7,$V718&gt;90),"Age OOR",CB718+1.6449*VLOOKUP(CB$14&amp;"-rse-"&amp;$M718,Equations!$G:$I,3,0)))</f>
        <v/>
      </c>
      <c r="CE718" s="10" t="str">
        <f t="shared" si="271"/>
        <v/>
      </c>
      <c r="CF718" s="10" t="str">
        <f>IF($AH718="","",IF(OR($V718&lt;2.7,$V718&gt;90),"Age OOR",($AH718-CB718)/VLOOKUP(CB$14&amp;"-rse-"&amp;$M718,Equations!$G:$I,3,0)))</f>
        <v/>
      </c>
      <c r="CG718" s="10" t="str">
        <f>IF($AI718="","",IF(OR($V718&lt;2.7,$V718&gt;90),"Age OOR",VLOOKUP(CG$14&amp;"-int-"&amp;$N718,Equations!$G:$I,3,0)+VLOOKUP(CG$14&amp;"-sexo-"&amp;$N718,Equations!$G:$I,3,0)*$U718+VLOOKUP(CG$14&amp;"-edad-"&amp;$N718,Equations!$G:$I,3,0)*$V718+VLOOKUP(CG$14&amp;"-est-"&amp;$N718,Equations!$G:$I,3,0)*(1/$W718)+VLOOKUP(CG$14&amp;"-imc-"&amp;$N718,Equations!$G:$I,3,0)*(1/$Q718)))</f>
        <v/>
      </c>
      <c r="CH718" s="10" t="str">
        <f>IF($AI718="","",IF(OR($V718&lt;2.7,$V718&gt;90),"Age OOR",CG718-1.6449*VLOOKUP(CG$14&amp;"-rse-"&amp;$N718,Equations!$G:$I,3,0)))</f>
        <v/>
      </c>
      <c r="CI718" s="10" t="str">
        <f>IF($AI718="","",IF(OR($V718&lt;2.7,$V718&gt;90),"Age OOR",CG718+1.6449*VLOOKUP(CG$14&amp;"-rse-"&amp;$N718,Equations!$G:$I,3,0)))</f>
        <v/>
      </c>
      <c r="CJ718" s="10" t="str">
        <f t="shared" si="272"/>
        <v/>
      </c>
      <c r="CK718" s="10" t="str">
        <f>IF($AI718="","",IF(OR($V718&lt;2.7,$V718&gt;90),"Age OOR",($AI718-CG718)/VLOOKUP(CG$14&amp;"-rse-"&amp;$N718,Equations!$G:$I,3,0)))</f>
        <v/>
      </c>
      <c r="CL718" s="10" t="str">
        <f>IF($AJ718="","",IF(OR($V718&lt;2.7,$V718&gt;90),"Age OOR",VLOOKUP(CL$14&amp;"-int-"&amp;$O718,Equations!$G:$I,3,0)+VLOOKUP(CL$14&amp;"-sexo-"&amp;$O718,Equations!$G:$I,3,0)*$U718+VLOOKUP(CL$14&amp;"-edad-"&amp;$O718,Equations!$G:$I,3,0)*$V718+VLOOKUP(CL$14&amp;"-est-"&amp;$O718,Equations!$G:$I,3,0)*(1/$W718)+VLOOKUP(CL$14&amp;"-imc-"&amp;$O718,Equations!$G:$I,3,0)*(1/$Q718)))</f>
        <v/>
      </c>
      <c r="CM718" s="10" t="str">
        <f>IF($AJ718="","",IF(OR($V718&lt;2.7,$V718&gt;90),"Age OOR",CL718-1.6449*VLOOKUP(CL$14&amp;"-rse-"&amp;$O718,Equations!$G:$I,3,0)))</f>
        <v/>
      </c>
      <c r="CN718" s="10" t="str">
        <f>IF($AJ718="","",IF(OR($V718&lt;2.7,$V718&gt;90),"Age OOR",CL718+1.6449*VLOOKUP(CL$14&amp;"-rse-"&amp;$O718,Equations!$G:$I,3,0)))</f>
        <v/>
      </c>
      <c r="CO718" s="10" t="str">
        <f t="shared" si="273"/>
        <v/>
      </c>
      <c r="CP718" s="10" t="str">
        <f>IF($AJ718="","",IF(OR($V718&lt;2.7,$V718&gt;90),"Age OOR",($AJ718-CL718)/VLOOKUP(CL$14&amp;"-rse-"&amp;$O718,Equations!$G:$I,3,0)))</f>
        <v/>
      </c>
      <c r="CQ718" s="10" t="str">
        <f>IF($AK718="","",IF(OR($V718&lt;2.7,$V718&gt;90),"Age OOR",EXP(VLOOKUP(CQ$14&amp;"-int-"&amp;$P718,Equations!$G:$I,3,0)+VLOOKUP(CQ$14&amp;"-sexo-"&amp;$P718,Equations!$G:$I,3,0)*$U718+VLOOKUP(CQ$14&amp;"-edad-"&amp;$P718,Equations!$G:$I,3,0)*$V718+VLOOKUP(CQ$14&amp;"-est-"&amp;$P718,Equations!$G:$I,3,0)*(1/$W718)+VLOOKUP(CQ$14&amp;"-imc-"&amp;$P718,Equations!$G:$I,3,0)*(1/$Q718))))</f>
        <v/>
      </c>
      <c r="CR718" s="10" t="str">
        <f>IF($AK718="","",IF(OR($V718&lt;2.7,$V718&gt;90),"Age OOR",EXP(LN(CQ718)-1.6449*VLOOKUP(CQ$14&amp;"-rse-"&amp;$P718,Equations!$G:$I,3,0))))</f>
        <v/>
      </c>
      <c r="CS718" s="10" t="str">
        <f>IF($AK718="","",IF(OR($V718&lt;2.7,$V718&gt;90),"Age OOR",EXP(LN(CQ718)+1.6449*VLOOKUP(CQ$14&amp;"-rse-"&amp;$P718,Equations!$G:$I,3,0))))</f>
        <v/>
      </c>
      <c r="CT718" s="10" t="str">
        <f t="shared" si="274"/>
        <v/>
      </c>
      <c r="CU718" s="10" t="str">
        <f>IF($AK718="","",IF(OR($V718&lt;2.7,$V718&gt;90),"Age OOR",(LN($AK718)-LN(CQ718))/VLOOKUP(CQ$14&amp;"-rse-"&amp;$P718,Equations!$G:$I,3,0)))</f>
        <v/>
      </c>
      <c r="CV718" s="47"/>
    </row>
    <row r="719" spans="5:109" x14ac:dyDescent="0.2">
      <c r="E719" s="23" t="str">
        <f t="shared" si="250"/>
        <v>Age out of range</v>
      </c>
      <c r="F719" s="23" t="str">
        <f t="shared" si="251"/>
        <v>Age out of range</v>
      </c>
      <c r="G719" s="23" t="str">
        <f t="shared" si="252"/>
        <v>Age out of range</v>
      </c>
      <c r="H719" s="23" t="str">
        <f t="shared" si="253"/>
        <v>Age out of range</v>
      </c>
      <c r="I719" s="23" t="str">
        <f t="shared" si="254"/>
        <v>Age out of range</v>
      </c>
      <c r="J719" s="23" t="str">
        <f t="shared" si="255"/>
        <v>Age out of range</v>
      </c>
      <c r="K719" s="23" t="str">
        <f t="shared" si="256"/>
        <v>Age out of range</v>
      </c>
      <c r="L719" s="23" t="str">
        <f t="shared" si="257"/>
        <v>Age out of range</v>
      </c>
      <c r="M719" s="23" t="str">
        <f t="shared" si="258"/>
        <v>Age out of range</v>
      </c>
      <c r="N719" s="23" t="str">
        <f t="shared" si="259"/>
        <v>Age out of range</v>
      </c>
      <c r="O719" s="23" t="str">
        <f t="shared" si="260"/>
        <v>Age out of range</v>
      </c>
      <c r="P719" s="23" t="str">
        <f t="shared" si="261"/>
        <v>Age out of range</v>
      </c>
      <c r="Q719" s="23" t="e">
        <f t="shared" si="262"/>
        <v>#DIV/0!</v>
      </c>
      <c r="R719" s="17"/>
      <c r="S719" s="23">
        <v>703</v>
      </c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7"/>
      <c r="AM719" s="47"/>
      <c r="AN719" s="10" t="str">
        <f>IF($Z719="","",IF(OR($V719&lt;2.7,$V719&gt;90),"Age OOR",VLOOKUP(AN$14&amp;"-int-"&amp;$E719,Equations!$G:$I,3,0)+VLOOKUP(AN$14&amp;"-sexo-"&amp;$E719,Equations!$G:$I,3,0)*$U719+VLOOKUP(AN$14&amp;"-edad-"&amp;$E719,Equations!$G:$I,3,0)*$V719+VLOOKUP(AN$14&amp;"-est-"&amp;$E719,Equations!$G:$I,3,0)*(1/$W719)+VLOOKUP(AN$14&amp;"-imc-"&amp;$E719,Equations!$G:$I,3,0)*(1/$Q719)))</f>
        <v/>
      </c>
      <c r="AO719" s="10" t="str">
        <f>IF($Z719="","",IF(OR($V719&lt;2.7,$V719&gt;90),"Age OOR",AN719-1.6449*VLOOKUP(AN$14&amp;"-rse-"&amp;$E719,Equations!$G:$I,3,0)))</f>
        <v/>
      </c>
      <c r="AP719" s="10" t="str">
        <f>IF($Z719="","",IF(OR($V719&lt;2.7,$V719&gt;90),"Age OOR",AN719+1.6449*VLOOKUP(AN$14&amp;"-rse-"&amp;$E719,Equations!$G:$I,3,0)))</f>
        <v/>
      </c>
      <c r="AQ719" s="10" t="str">
        <f t="shared" si="263"/>
        <v/>
      </c>
      <c r="AR719" s="10" t="str">
        <f>IF($Z719="","",IF(OR($V719&lt;2.7,$V719&gt;90),"Age OOR",($Z719-AN719)/VLOOKUP(AN$14&amp;"-rse-"&amp;$E719,Equations!$G:$I,3,0)))</f>
        <v/>
      </c>
      <c r="AS719" s="10" t="str">
        <f>IF($AA719="","",IF(OR($V719&lt;2.7,$V719&gt;90),"Age OOR",VLOOKUP(AS$14&amp;"-int-"&amp;$F719,Equations!$G:$I,3,0)+VLOOKUP(AS$14&amp;"-sexo-"&amp;$F719,Equations!$G:$I,3,0)*$U719+VLOOKUP(AS$14&amp;"-edad-"&amp;$F719,Equations!$G:$I,3,0)*$V719+VLOOKUP(AS$14&amp;"-est-"&amp;$F719,Equations!$G:$I,3,0)*(1/$W719)+VLOOKUP(AS$14&amp;"-imc-"&amp;$F719,Equations!$G:$I,3,0)*(1/$Q719)))</f>
        <v/>
      </c>
      <c r="AT719" s="10" t="str">
        <f>IF($AA719="","",IF(OR($V719&lt;2.7,$V719&gt;90),"Age OOR",AS719-1.6449*VLOOKUP(AS$14&amp;"-rse-"&amp;$F719,Equations!$G:$I,3,0)))</f>
        <v/>
      </c>
      <c r="AU719" s="10" t="str">
        <f>IF($AA719="","",IF(OR($V719&lt;2.7,$V719&gt;90),"Age OOR",AS719+1.6449*VLOOKUP(AS$14&amp;"-rse-"&amp;$F719,Equations!$G:$I,3,0)))</f>
        <v/>
      </c>
      <c r="AV719" s="10" t="str">
        <f t="shared" si="264"/>
        <v/>
      </c>
      <c r="AW719" s="10" t="str">
        <f>IF($AA719="","",IF(OR($V719&lt;2.7,$V719&gt;90),"Age OOR",($AA719-AS719)/VLOOKUP(AS$14&amp;"-rse-"&amp;$F719,Equations!$G:$I,3,0)))</f>
        <v/>
      </c>
      <c r="AX719" s="10" t="str">
        <f>IF($AB719="","",IF(OR($V719&lt;2.7,$V719&gt;90),"Age OOR",VLOOKUP(AX$14&amp;"-int-"&amp;$G719,Equations!$G:$I,3,0)+VLOOKUP(AX$14&amp;"-sexo-"&amp;$G719,Equations!$G:$I,3,0)*$U719+VLOOKUP(AX$14&amp;"-edad-"&amp;$G719,Equations!$G:$I,3,0)*$V719+VLOOKUP(AX$14&amp;"-est-"&amp;$G719,Equations!$G:$I,3,0)*(1/$W719)+VLOOKUP(AX$14&amp;"-imc-"&amp;$G719,Equations!$G:$I,3,0)*(1/$Q719)))</f>
        <v/>
      </c>
      <c r="AY719" s="10" t="str">
        <f>IF($AB719="","",IF(OR($V719&lt;2.7,$V719&gt;90),"Age OOR",AX719-1.6449*VLOOKUP(AX$14&amp;"-rse-"&amp;$G719,Equations!$G:$I,3,0)))</f>
        <v/>
      </c>
      <c r="AZ719" s="10" t="str">
        <f>IF($AB719="","",IF(OR($V719&lt;2.7,$V719&gt;90),"Age OOR",AX719+1.6449*VLOOKUP(AX$14&amp;"-rse-"&amp;$G719,Equations!$G:$I,3,0)))</f>
        <v/>
      </c>
      <c r="BA719" s="10" t="str">
        <f t="shared" si="265"/>
        <v/>
      </c>
      <c r="BB719" s="10" t="str">
        <f>IF($AB719="","",IF(OR($V719&lt;2.7,$V719&gt;90),"Age OOR",($AB719-AX719)/VLOOKUP(AX$14&amp;"-rse-"&amp;$G719,Equations!$G:$I,3,0)))</f>
        <v/>
      </c>
      <c r="BC719" s="10" t="str">
        <f>IF($AC719="","",IF(OR($V719&lt;2.7,$V719&gt;90),"Age OOR",VLOOKUP(BC$14&amp;"-int-"&amp;$H719,Equations!$G:$I,3,0)+VLOOKUP(BC$14&amp;"-sexo-"&amp;$H719,Equations!$G:$I,3,0)*$U719+VLOOKUP(BC$14&amp;"-edad-"&amp;$H719,Equations!$G:$I,3,0)*$V719+VLOOKUP(BC$14&amp;"-est-"&amp;$H719,Equations!$G:$I,3,0)*(1/$W719)+VLOOKUP(BC$14&amp;"-imc-"&amp;$H719,Equations!$G:$I,3,0)*(1/$Q719)))</f>
        <v/>
      </c>
      <c r="BD719" s="10" t="str">
        <f>IF($AC719="","",IF(OR($V719&lt;2.7,$V719&gt;90),"Age OOR",BC719-1.6449*VLOOKUP(BC$14&amp;"-rse-"&amp;$H719,Equations!$G:$I,3,0)))</f>
        <v/>
      </c>
      <c r="BE719" s="10" t="str">
        <f>IF($AC719="","",IF(OR($V719&lt;2.7,$V719&gt;90),"Age OOR",BC719+1.6449*VLOOKUP(BC$14&amp;"-rse-"&amp;$H719,Equations!$G:$I,3,0)))</f>
        <v/>
      </c>
      <c r="BF719" s="10" t="str">
        <f t="shared" si="266"/>
        <v/>
      </c>
      <c r="BG719" s="10" t="str">
        <f>IF($AC719="","",IF(OR($V719&lt;2.7,$V719&gt;90),"Age OOR",($AC719-BC719)/VLOOKUP(BC$14&amp;"-rse-"&amp;$H719,Equations!$G:$I,3,0)))</f>
        <v/>
      </c>
      <c r="BH719" s="10" t="str">
        <f>IF($AD719="","",IF(OR($V719&lt;2.7,$V719&gt;90),"Age OOR",VLOOKUP(BH$14&amp;"-int-"&amp;$I719,Equations!$G:$I,3,0)+VLOOKUP(BH$14&amp;"-sexo-"&amp;$I719,Equations!$G:$I,3,0)*$U719+VLOOKUP(BH$14&amp;"-edad-"&amp;$I719,Equations!$G:$I,3,0)*$V719+VLOOKUP(BH$14&amp;"-est-"&amp;$I719,Equations!$G:$I,3,0)*(1/$W719)+VLOOKUP(BH$14&amp;"-imc-"&amp;$I719,Equations!$G:$I,3,0)*(1/$Q719)))</f>
        <v/>
      </c>
      <c r="BI719" s="10" t="str">
        <f>IF($AD719="","",IF(OR($V719&lt;2.7,$V719&gt;90),"Age OOR",BH719-1.6449*VLOOKUP(BH$14&amp;"-rse-"&amp;$I719,Equations!$G:$I,3,0)))</f>
        <v/>
      </c>
      <c r="BJ719" s="10" t="str">
        <f>IF($AD719="","",IF(OR($V719&lt;2.7,$V719&gt;90),"Age OOR",BH719+1.6449*VLOOKUP(BH$14&amp;"-rse-"&amp;$I719,Equations!$G:$I,3,0)))</f>
        <v/>
      </c>
      <c r="BK719" s="10" t="str">
        <f t="shared" si="267"/>
        <v/>
      </c>
      <c r="BL719" s="10" t="str">
        <f>IF($AD719="","",IF(OR($V719&lt;2.7,$V719&gt;90),"Age OOR",($AD719-BH719)/VLOOKUP(BH$14&amp;"-rse-"&amp;$I719,Equations!$G:$I,3,0)))</f>
        <v/>
      </c>
      <c r="BM719" s="10" t="str">
        <f>IF($AE719="","",IF(OR($V719&lt;2.7,$V719&gt;90),"Age OOR",VLOOKUP(BM$14&amp;"-int-"&amp;$J719,Equations!$G:$I,3,0)+VLOOKUP(BM$14&amp;"-sexo-"&amp;$J719,Equations!$G:$I,3,0)*$U719+VLOOKUP(BM$14&amp;"-edad-"&amp;$J719,Equations!$G:$I,3,0)*$V719+VLOOKUP(BM$14&amp;"-est-"&amp;$J719,Equations!$G:$I,3,0)*(1/$W719)+VLOOKUP(BM$14&amp;"-imc-"&amp;$J719,Equations!$G:$I,3,0)*(1/$Q719)))</f>
        <v/>
      </c>
      <c r="BN719" s="10" t="str">
        <f>IF($AE719="","",IF(OR($V719&lt;2.7,$V719&gt;90),"Age OOR",BM719-1.6449*VLOOKUP(BM$14&amp;"-rse-"&amp;$J719,Equations!$G:$I,3,0)))</f>
        <v/>
      </c>
      <c r="BO719" s="10" t="str">
        <f>IF($AE719="","",IF(OR($V719&lt;2.7,$V719&gt;90),"Age OOR",BM719+1.6449*VLOOKUP(BM$14&amp;"-rse-"&amp;$J719,Equations!$G:$I,3,0)))</f>
        <v/>
      </c>
      <c r="BP719" s="10" t="str">
        <f t="shared" si="268"/>
        <v/>
      </c>
      <c r="BQ719" s="10" t="str">
        <f>IF($AE719="","",IF(OR($V719&lt;2.7,$V719&gt;90),"Age OOR",($AE719-BM719)/VLOOKUP(BM$14&amp;"-rse-"&amp;$J719,Equations!$G:$I,3,0)))</f>
        <v/>
      </c>
      <c r="BR719" s="10" t="str">
        <f>IF($AF719="","",IF(OR($V719&lt;2.7,$V719&gt;90),"Age OOR",VLOOKUP(BR$14&amp;"-int-"&amp;$K719,Equations!$G:$I,3,0)+VLOOKUP(BR$14&amp;"-sexo-"&amp;$K719,Equations!$G:$I,3,0)*$U719+VLOOKUP(BR$14&amp;"-edad-"&amp;$K719,Equations!$G:$I,3,0)*$V719+VLOOKUP(BR$14&amp;"-est-"&amp;$K719,Equations!$G:$I,3,0)*(1/$W719)+VLOOKUP(BR$14&amp;"-imc-"&amp;$K719,Equations!$G:$I,3,0)*(1/$Q719)))</f>
        <v/>
      </c>
      <c r="BS719" s="10" t="str">
        <f>IF($AF719="","",IF(OR($V719&lt;2.7,$V719&gt;90),"Age OOR",BR719-1.6449*VLOOKUP(BR$14&amp;"-rse-"&amp;$K719,Equations!$G:$I,3,0)))</f>
        <v/>
      </c>
      <c r="BT719" s="10" t="str">
        <f>IF($AF719="","",IF(OR($V719&lt;2.7,$V719&gt;90),"Age OOR",BR719+1.6449*VLOOKUP(BR$14&amp;"-rse-"&amp;$K719,Equations!$G:$I,3,0)))</f>
        <v/>
      </c>
      <c r="BU719" s="10" t="str">
        <f t="shared" si="269"/>
        <v/>
      </c>
      <c r="BV719" s="10" t="str">
        <f>IF($AF719="","",IF(OR($V719&lt;2.7,$V719&gt;90),"Age OOR",($AF719-BR719)/VLOOKUP(BR$14&amp;"-rse-"&amp;$K719,Equations!$G:$I,3,0)))</f>
        <v/>
      </c>
      <c r="BW719" s="10" t="str">
        <f>IF($AG719="","",IF(OR($V719&lt;2.7,$V719&gt;90),"Age OOR",VLOOKUP(BW$14&amp;"-int-"&amp;$L719,Equations!$G:$I,3,0)+VLOOKUP(BW$14&amp;"-sexo-"&amp;$L719,Equations!$G:$I,3,0)*$U719+VLOOKUP(BW$14&amp;"-edad-"&amp;$L719,Equations!$G:$I,3,0)*$V719+VLOOKUP(BW$14&amp;"-est-"&amp;$L719,Equations!$G:$I,3,0)*(1/$W719)+VLOOKUP(BW$14&amp;"-imc-"&amp;$L719,Equations!$G:$I,3,0)*(1/$Q719)))</f>
        <v/>
      </c>
      <c r="BX719" s="10" t="str">
        <f>IF($AG719="","",IF(OR($V719&lt;2.7,$V719&gt;90),"Age OOR",BW719-1.6449*VLOOKUP(BW$14&amp;"-rse-"&amp;$L719,Equations!$G:$I,3,0)))</f>
        <v/>
      </c>
      <c r="BY719" s="10" t="str">
        <f>IF($AG719="","",IF(OR($V719&lt;2.7,$V719&gt;90),"Age OOR",BW719+1.6449*VLOOKUP(BW$14&amp;"-rse-"&amp;$L719,Equations!$G:$I,3,0)))</f>
        <v/>
      </c>
      <c r="BZ719" s="10" t="str">
        <f t="shared" si="270"/>
        <v/>
      </c>
      <c r="CA719" s="10" t="str">
        <f>IF($AG719="","",IF(OR($V719&lt;2.7,$V719&gt;90),"Age OOR",($AG719-BW719)/VLOOKUP(BW$14&amp;"-rse-"&amp;$L719,Equations!$G:$I,3,0)))</f>
        <v/>
      </c>
      <c r="CB719" s="10" t="str">
        <f>IF($AH719="","",IF(OR($V719&lt;2.7,$V719&gt;90),"Age OOR",VLOOKUP(CB$14&amp;"-int-"&amp;$M719,Equations!$G:$I,3,0)+VLOOKUP(CB$14&amp;"-sexo-"&amp;$M719,Equations!$G:$I,3,0)*$U719+VLOOKUP(CB$14&amp;"-edad-"&amp;$M719,Equations!$G:$I,3,0)*$V719+VLOOKUP(CB$14&amp;"-est-"&amp;$M719,Equations!$G:$I,3,0)*(1/$W719)+VLOOKUP(CB$14&amp;"-imc-"&amp;$M719,Equations!$G:$I,3,0)*(1/$Q719)))</f>
        <v/>
      </c>
      <c r="CC719" s="10" t="str">
        <f>IF($AH719="","",IF(OR($V719&lt;2.7,$V719&gt;90),"Age OOR",CB719-1.6449*VLOOKUP(CB$14&amp;"-rse-"&amp;$M719,Equations!$G:$I,3,0)))</f>
        <v/>
      </c>
      <c r="CD719" s="10" t="str">
        <f>IF($AH719="","",IF(OR($V719&lt;2.7,$V719&gt;90),"Age OOR",CB719+1.6449*VLOOKUP(CB$14&amp;"-rse-"&amp;$M719,Equations!$G:$I,3,0)))</f>
        <v/>
      </c>
      <c r="CE719" s="10" t="str">
        <f t="shared" si="271"/>
        <v/>
      </c>
      <c r="CF719" s="10" t="str">
        <f>IF($AH719="","",IF(OR($V719&lt;2.7,$V719&gt;90),"Age OOR",($AH719-CB719)/VLOOKUP(CB$14&amp;"-rse-"&amp;$M719,Equations!$G:$I,3,0)))</f>
        <v/>
      </c>
      <c r="CG719" s="10" t="str">
        <f>IF($AI719="","",IF(OR($V719&lt;2.7,$V719&gt;90),"Age OOR",VLOOKUP(CG$14&amp;"-int-"&amp;$N719,Equations!$G:$I,3,0)+VLOOKUP(CG$14&amp;"-sexo-"&amp;$N719,Equations!$G:$I,3,0)*$U719+VLOOKUP(CG$14&amp;"-edad-"&amp;$N719,Equations!$G:$I,3,0)*$V719+VLOOKUP(CG$14&amp;"-est-"&amp;$N719,Equations!$G:$I,3,0)*(1/$W719)+VLOOKUP(CG$14&amp;"-imc-"&amp;$N719,Equations!$G:$I,3,0)*(1/$Q719)))</f>
        <v/>
      </c>
      <c r="CH719" s="10" t="str">
        <f>IF($AI719="","",IF(OR($V719&lt;2.7,$V719&gt;90),"Age OOR",CG719-1.6449*VLOOKUP(CG$14&amp;"-rse-"&amp;$N719,Equations!$G:$I,3,0)))</f>
        <v/>
      </c>
      <c r="CI719" s="10" t="str">
        <f>IF($AI719="","",IF(OR($V719&lt;2.7,$V719&gt;90),"Age OOR",CG719+1.6449*VLOOKUP(CG$14&amp;"-rse-"&amp;$N719,Equations!$G:$I,3,0)))</f>
        <v/>
      </c>
      <c r="CJ719" s="10" t="str">
        <f t="shared" si="272"/>
        <v/>
      </c>
      <c r="CK719" s="10" t="str">
        <f>IF($AI719="","",IF(OR($V719&lt;2.7,$V719&gt;90),"Age OOR",($AI719-CG719)/VLOOKUP(CG$14&amp;"-rse-"&amp;$N719,Equations!$G:$I,3,0)))</f>
        <v/>
      </c>
      <c r="CL719" s="10" t="str">
        <f>IF($AJ719="","",IF(OR($V719&lt;2.7,$V719&gt;90),"Age OOR",VLOOKUP(CL$14&amp;"-int-"&amp;$O719,Equations!$G:$I,3,0)+VLOOKUP(CL$14&amp;"-sexo-"&amp;$O719,Equations!$G:$I,3,0)*$U719+VLOOKUP(CL$14&amp;"-edad-"&amp;$O719,Equations!$G:$I,3,0)*$V719+VLOOKUP(CL$14&amp;"-est-"&amp;$O719,Equations!$G:$I,3,0)*(1/$W719)+VLOOKUP(CL$14&amp;"-imc-"&amp;$O719,Equations!$G:$I,3,0)*(1/$Q719)))</f>
        <v/>
      </c>
      <c r="CM719" s="10" t="str">
        <f>IF($AJ719="","",IF(OR($V719&lt;2.7,$V719&gt;90),"Age OOR",CL719-1.6449*VLOOKUP(CL$14&amp;"-rse-"&amp;$O719,Equations!$G:$I,3,0)))</f>
        <v/>
      </c>
      <c r="CN719" s="10" t="str">
        <f>IF($AJ719="","",IF(OR($V719&lt;2.7,$V719&gt;90),"Age OOR",CL719+1.6449*VLOOKUP(CL$14&amp;"-rse-"&amp;$O719,Equations!$G:$I,3,0)))</f>
        <v/>
      </c>
      <c r="CO719" s="10" t="str">
        <f t="shared" si="273"/>
        <v/>
      </c>
      <c r="CP719" s="10" t="str">
        <f>IF($AJ719="","",IF(OR($V719&lt;2.7,$V719&gt;90),"Age OOR",($AJ719-CL719)/VLOOKUP(CL$14&amp;"-rse-"&amp;$O719,Equations!$G:$I,3,0)))</f>
        <v/>
      </c>
      <c r="CQ719" s="10" t="str">
        <f>IF($AK719="","",IF(OR($V719&lt;2.7,$V719&gt;90),"Age OOR",EXP(VLOOKUP(CQ$14&amp;"-int-"&amp;$P719,Equations!$G:$I,3,0)+VLOOKUP(CQ$14&amp;"-sexo-"&amp;$P719,Equations!$G:$I,3,0)*$U719+VLOOKUP(CQ$14&amp;"-edad-"&amp;$P719,Equations!$G:$I,3,0)*$V719+VLOOKUP(CQ$14&amp;"-est-"&amp;$P719,Equations!$G:$I,3,0)*(1/$W719)+VLOOKUP(CQ$14&amp;"-imc-"&amp;$P719,Equations!$G:$I,3,0)*(1/$Q719))))</f>
        <v/>
      </c>
      <c r="CR719" s="10" t="str">
        <f>IF($AK719="","",IF(OR($V719&lt;2.7,$V719&gt;90),"Age OOR",EXP(LN(CQ719)-1.6449*VLOOKUP(CQ$14&amp;"-rse-"&amp;$P719,Equations!$G:$I,3,0))))</f>
        <v/>
      </c>
      <c r="CS719" s="10" t="str">
        <f>IF($AK719="","",IF(OR($V719&lt;2.7,$V719&gt;90),"Age OOR",EXP(LN(CQ719)+1.6449*VLOOKUP(CQ$14&amp;"-rse-"&amp;$P719,Equations!$G:$I,3,0))))</f>
        <v/>
      </c>
      <c r="CT719" s="10" t="str">
        <f t="shared" si="274"/>
        <v/>
      </c>
      <c r="CU719" s="10" t="str">
        <f>IF($AK719="","",IF(OR($V719&lt;2.7,$V719&gt;90),"Age OOR",(LN($AK719)-LN(CQ719))/VLOOKUP(CQ$14&amp;"-rse-"&amp;$P719,Equations!$G:$I,3,0)))</f>
        <v/>
      </c>
      <c r="CV719" s="47"/>
    </row>
    <row r="720" spans="5:109" x14ac:dyDescent="0.2">
      <c r="E720" s="23" t="str">
        <f t="shared" si="250"/>
        <v>Age out of range</v>
      </c>
      <c r="F720" s="23" t="str">
        <f t="shared" si="251"/>
        <v>Age out of range</v>
      </c>
      <c r="G720" s="23" t="str">
        <f t="shared" si="252"/>
        <v>Age out of range</v>
      </c>
      <c r="H720" s="23" t="str">
        <f t="shared" si="253"/>
        <v>Age out of range</v>
      </c>
      <c r="I720" s="23" t="str">
        <f t="shared" si="254"/>
        <v>Age out of range</v>
      </c>
      <c r="J720" s="23" t="str">
        <f t="shared" si="255"/>
        <v>Age out of range</v>
      </c>
      <c r="K720" s="23" t="str">
        <f t="shared" si="256"/>
        <v>Age out of range</v>
      </c>
      <c r="L720" s="23" t="str">
        <f t="shared" si="257"/>
        <v>Age out of range</v>
      </c>
      <c r="M720" s="23" t="str">
        <f t="shared" si="258"/>
        <v>Age out of range</v>
      </c>
      <c r="N720" s="23" t="str">
        <f t="shared" si="259"/>
        <v>Age out of range</v>
      </c>
      <c r="O720" s="23" t="str">
        <f t="shared" si="260"/>
        <v>Age out of range</v>
      </c>
      <c r="P720" s="23" t="str">
        <f t="shared" si="261"/>
        <v>Age out of range</v>
      </c>
      <c r="Q720" s="23" t="e">
        <f t="shared" si="262"/>
        <v>#DIV/0!</v>
      </c>
      <c r="R720" s="17"/>
      <c r="S720" s="23">
        <v>704</v>
      </c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7"/>
      <c r="AM720" s="47"/>
      <c r="AN720" s="10" t="str">
        <f>IF($Z720="","",IF(OR($V720&lt;2.7,$V720&gt;90),"Age OOR",VLOOKUP(AN$14&amp;"-int-"&amp;$E720,Equations!$G:$I,3,0)+VLOOKUP(AN$14&amp;"-sexo-"&amp;$E720,Equations!$G:$I,3,0)*$U720+VLOOKUP(AN$14&amp;"-edad-"&amp;$E720,Equations!$G:$I,3,0)*$V720+VLOOKUP(AN$14&amp;"-est-"&amp;$E720,Equations!$G:$I,3,0)*(1/$W720)+VLOOKUP(AN$14&amp;"-imc-"&amp;$E720,Equations!$G:$I,3,0)*(1/$Q720)))</f>
        <v/>
      </c>
      <c r="AO720" s="10" t="str">
        <f>IF($Z720="","",IF(OR($V720&lt;2.7,$V720&gt;90),"Age OOR",AN720-1.6449*VLOOKUP(AN$14&amp;"-rse-"&amp;$E720,Equations!$G:$I,3,0)))</f>
        <v/>
      </c>
      <c r="AP720" s="10" t="str">
        <f>IF($Z720="","",IF(OR($V720&lt;2.7,$V720&gt;90),"Age OOR",AN720+1.6449*VLOOKUP(AN$14&amp;"-rse-"&amp;$E720,Equations!$G:$I,3,0)))</f>
        <v/>
      </c>
      <c r="AQ720" s="10" t="str">
        <f t="shared" si="263"/>
        <v/>
      </c>
      <c r="AR720" s="10" t="str">
        <f>IF($Z720="","",IF(OR($V720&lt;2.7,$V720&gt;90),"Age OOR",($Z720-AN720)/VLOOKUP(AN$14&amp;"-rse-"&amp;$E720,Equations!$G:$I,3,0)))</f>
        <v/>
      </c>
      <c r="AS720" s="10" t="str">
        <f>IF($AA720="","",IF(OR($V720&lt;2.7,$V720&gt;90),"Age OOR",VLOOKUP(AS$14&amp;"-int-"&amp;$F720,Equations!$G:$I,3,0)+VLOOKUP(AS$14&amp;"-sexo-"&amp;$F720,Equations!$G:$I,3,0)*$U720+VLOOKUP(AS$14&amp;"-edad-"&amp;$F720,Equations!$G:$I,3,0)*$V720+VLOOKUP(AS$14&amp;"-est-"&amp;$F720,Equations!$G:$I,3,0)*(1/$W720)+VLOOKUP(AS$14&amp;"-imc-"&amp;$F720,Equations!$G:$I,3,0)*(1/$Q720)))</f>
        <v/>
      </c>
      <c r="AT720" s="10" t="str">
        <f>IF($AA720="","",IF(OR($V720&lt;2.7,$V720&gt;90),"Age OOR",AS720-1.6449*VLOOKUP(AS$14&amp;"-rse-"&amp;$F720,Equations!$G:$I,3,0)))</f>
        <v/>
      </c>
      <c r="AU720" s="10" t="str">
        <f>IF($AA720="","",IF(OR($V720&lt;2.7,$V720&gt;90),"Age OOR",AS720+1.6449*VLOOKUP(AS$14&amp;"-rse-"&amp;$F720,Equations!$G:$I,3,0)))</f>
        <v/>
      </c>
      <c r="AV720" s="10" t="str">
        <f t="shared" si="264"/>
        <v/>
      </c>
      <c r="AW720" s="10" t="str">
        <f>IF($AA720="","",IF(OR($V720&lt;2.7,$V720&gt;90),"Age OOR",($AA720-AS720)/VLOOKUP(AS$14&amp;"-rse-"&amp;$F720,Equations!$G:$I,3,0)))</f>
        <v/>
      </c>
      <c r="AX720" s="10" t="str">
        <f>IF($AB720="","",IF(OR($V720&lt;2.7,$V720&gt;90),"Age OOR",VLOOKUP(AX$14&amp;"-int-"&amp;$G720,Equations!$G:$I,3,0)+VLOOKUP(AX$14&amp;"-sexo-"&amp;$G720,Equations!$G:$I,3,0)*$U720+VLOOKUP(AX$14&amp;"-edad-"&amp;$G720,Equations!$G:$I,3,0)*$V720+VLOOKUP(AX$14&amp;"-est-"&amp;$G720,Equations!$G:$I,3,0)*(1/$W720)+VLOOKUP(AX$14&amp;"-imc-"&amp;$G720,Equations!$G:$I,3,0)*(1/$Q720)))</f>
        <v/>
      </c>
      <c r="AY720" s="10" t="str">
        <f>IF($AB720="","",IF(OR($V720&lt;2.7,$V720&gt;90),"Age OOR",AX720-1.6449*VLOOKUP(AX$14&amp;"-rse-"&amp;$G720,Equations!$G:$I,3,0)))</f>
        <v/>
      </c>
      <c r="AZ720" s="10" t="str">
        <f>IF($AB720="","",IF(OR($V720&lt;2.7,$V720&gt;90),"Age OOR",AX720+1.6449*VLOOKUP(AX$14&amp;"-rse-"&amp;$G720,Equations!$G:$I,3,0)))</f>
        <v/>
      </c>
      <c r="BA720" s="10" t="str">
        <f t="shared" si="265"/>
        <v/>
      </c>
      <c r="BB720" s="10" t="str">
        <f>IF($AB720="","",IF(OR($V720&lt;2.7,$V720&gt;90),"Age OOR",($AB720-AX720)/VLOOKUP(AX$14&amp;"-rse-"&amp;$G720,Equations!$G:$I,3,0)))</f>
        <v/>
      </c>
      <c r="BC720" s="10" t="str">
        <f>IF($AC720="","",IF(OR($V720&lt;2.7,$V720&gt;90),"Age OOR",VLOOKUP(BC$14&amp;"-int-"&amp;$H720,Equations!$G:$I,3,0)+VLOOKUP(BC$14&amp;"-sexo-"&amp;$H720,Equations!$G:$I,3,0)*$U720+VLOOKUP(BC$14&amp;"-edad-"&amp;$H720,Equations!$G:$I,3,0)*$V720+VLOOKUP(BC$14&amp;"-est-"&amp;$H720,Equations!$G:$I,3,0)*(1/$W720)+VLOOKUP(BC$14&amp;"-imc-"&amp;$H720,Equations!$G:$I,3,0)*(1/$Q720)))</f>
        <v/>
      </c>
      <c r="BD720" s="10" t="str">
        <f>IF($AC720="","",IF(OR($V720&lt;2.7,$V720&gt;90),"Age OOR",BC720-1.6449*VLOOKUP(BC$14&amp;"-rse-"&amp;$H720,Equations!$G:$I,3,0)))</f>
        <v/>
      </c>
      <c r="BE720" s="10" t="str">
        <f>IF($AC720="","",IF(OR($V720&lt;2.7,$V720&gt;90),"Age OOR",BC720+1.6449*VLOOKUP(BC$14&amp;"-rse-"&amp;$H720,Equations!$G:$I,3,0)))</f>
        <v/>
      </c>
      <c r="BF720" s="10" t="str">
        <f t="shared" si="266"/>
        <v/>
      </c>
      <c r="BG720" s="10" t="str">
        <f>IF($AC720="","",IF(OR($V720&lt;2.7,$V720&gt;90),"Age OOR",($AC720-BC720)/VLOOKUP(BC$14&amp;"-rse-"&amp;$H720,Equations!$G:$I,3,0)))</f>
        <v/>
      </c>
      <c r="BH720" s="10" t="str">
        <f>IF($AD720="","",IF(OR($V720&lt;2.7,$V720&gt;90),"Age OOR",VLOOKUP(BH$14&amp;"-int-"&amp;$I720,Equations!$G:$I,3,0)+VLOOKUP(BH$14&amp;"-sexo-"&amp;$I720,Equations!$G:$I,3,0)*$U720+VLOOKUP(BH$14&amp;"-edad-"&amp;$I720,Equations!$G:$I,3,0)*$V720+VLOOKUP(BH$14&amp;"-est-"&amp;$I720,Equations!$G:$I,3,0)*(1/$W720)+VLOOKUP(BH$14&amp;"-imc-"&amp;$I720,Equations!$G:$I,3,0)*(1/$Q720)))</f>
        <v/>
      </c>
      <c r="BI720" s="10" t="str">
        <f>IF($AD720="","",IF(OR($V720&lt;2.7,$V720&gt;90),"Age OOR",BH720-1.6449*VLOOKUP(BH$14&amp;"-rse-"&amp;$I720,Equations!$G:$I,3,0)))</f>
        <v/>
      </c>
      <c r="BJ720" s="10" t="str">
        <f>IF($AD720="","",IF(OR($V720&lt;2.7,$V720&gt;90),"Age OOR",BH720+1.6449*VLOOKUP(BH$14&amp;"-rse-"&amp;$I720,Equations!$G:$I,3,0)))</f>
        <v/>
      </c>
      <c r="BK720" s="10" t="str">
        <f t="shared" si="267"/>
        <v/>
      </c>
      <c r="BL720" s="10" t="str">
        <f>IF($AD720="","",IF(OR($V720&lt;2.7,$V720&gt;90),"Age OOR",($AD720-BH720)/VLOOKUP(BH$14&amp;"-rse-"&amp;$I720,Equations!$G:$I,3,0)))</f>
        <v/>
      </c>
      <c r="BM720" s="10" t="str">
        <f>IF($AE720="","",IF(OR($V720&lt;2.7,$V720&gt;90),"Age OOR",VLOOKUP(BM$14&amp;"-int-"&amp;$J720,Equations!$G:$I,3,0)+VLOOKUP(BM$14&amp;"-sexo-"&amp;$J720,Equations!$G:$I,3,0)*$U720+VLOOKUP(BM$14&amp;"-edad-"&amp;$J720,Equations!$G:$I,3,0)*$V720+VLOOKUP(BM$14&amp;"-est-"&amp;$J720,Equations!$G:$I,3,0)*(1/$W720)+VLOOKUP(BM$14&amp;"-imc-"&amp;$J720,Equations!$G:$I,3,0)*(1/$Q720)))</f>
        <v/>
      </c>
      <c r="BN720" s="10" t="str">
        <f>IF($AE720="","",IF(OR($V720&lt;2.7,$V720&gt;90),"Age OOR",BM720-1.6449*VLOOKUP(BM$14&amp;"-rse-"&amp;$J720,Equations!$G:$I,3,0)))</f>
        <v/>
      </c>
      <c r="BO720" s="10" t="str">
        <f>IF($AE720="","",IF(OR($V720&lt;2.7,$V720&gt;90),"Age OOR",BM720+1.6449*VLOOKUP(BM$14&amp;"-rse-"&amp;$J720,Equations!$G:$I,3,0)))</f>
        <v/>
      </c>
      <c r="BP720" s="10" t="str">
        <f t="shared" si="268"/>
        <v/>
      </c>
      <c r="BQ720" s="10" t="str">
        <f>IF($AE720="","",IF(OR($V720&lt;2.7,$V720&gt;90),"Age OOR",($AE720-BM720)/VLOOKUP(BM$14&amp;"-rse-"&amp;$J720,Equations!$G:$I,3,0)))</f>
        <v/>
      </c>
      <c r="BR720" s="10" t="str">
        <f>IF($AF720="","",IF(OR($V720&lt;2.7,$V720&gt;90),"Age OOR",VLOOKUP(BR$14&amp;"-int-"&amp;$K720,Equations!$G:$I,3,0)+VLOOKUP(BR$14&amp;"-sexo-"&amp;$K720,Equations!$G:$I,3,0)*$U720+VLOOKUP(BR$14&amp;"-edad-"&amp;$K720,Equations!$G:$I,3,0)*$V720+VLOOKUP(BR$14&amp;"-est-"&amp;$K720,Equations!$G:$I,3,0)*(1/$W720)+VLOOKUP(BR$14&amp;"-imc-"&amp;$K720,Equations!$G:$I,3,0)*(1/$Q720)))</f>
        <v/>
      </c>
      <c r="BS720" s="10" t="str">
        <f>IF($AF720="","",IF(OR($V720&lt;2.7,$V720&gt;90),"Age OOR",BR720-1.6449*VLOOKUP(BR$14&amp;"-rse-"&amp;$K720,Equations!$G:$I,3,0)))</f>
        <v/>
      </c>
      <c r="BT720" s="10" t="str">
        <f>IF($AF720="","",IF(OR($V720&lt;2.7,$V720&gt;90),"Age OOR",BR720+1.6449*VLOOKUP(BR$14&amp;"-rse-"&amp;$K720,Equations!$G:$I,3,0)))</f>
        <v/>
      </c>
      <c r="BU720" s="10" t="str">
        <f t="shared" si="269"/>
        <v/>
      </c>
      <c r="BV720" s="10" t="str">
        <f>IF($AF720="","",IF(OR($V720&lt;2.7,$V720&gt;90),"Age OOR",($AF720-BR720)/VLOOKUP(BR$14&amp;"-rse-"&amp;$K720,Equations!$G:$I,3,0)))</f>
        <v/>
      </c>
      <c r="BW720" s="10" t="str">
        <f>IF($AG720="","",IF(OR($V720&lt;2.7,$V720&gt;90),"Age OOR",VLOOKUP(BW$14&amp;"-int-"&amp;$L720,Equations!$G:$I,3,0)+VLOOKUP(BW$14&amp;"-sexo-"&amp;$L720,Equations!$G:$I,3,0)*$U720+VLOOKUP(BW$14&amp;"-edad-"&amp;$L720,Equations!$G:$I,3,0)*$V720+VLOOKUP(BW$14&amp;"-est-"&amp;$L720,Equations!$G:$I,3,0)*(1/$W720)+VLOOKUP(BW$14&amp;"-imc-"&amp;$L720,Equations!$G:$I,3,0)*(1/$Q720)))</f>
        <v/>
      </c>
      <c r="BX720" s="10" t="str">
        <f>IF($AG720="","",IF(OR($V720&lt;2.7,$V720&gt;90),"Age OOR",BW720-1.6449*VLOOKUP(BW$14&amp;"-rse-"&amp;$L720,Equations!$G:$I,3,0)))</f>
        <v/>
      </c>
      <c r="BY720" s="10" t="str">
        <f>IF($AG720="","",IF(OR($V720&lt;2.7,$V720&gt;90),"Age OOR",BW720+1.6449*VLOOKUP(BW$14&amp;"-rse-"&amp;$L720,Equations!$G:$I,3,0)))</f>
        <v/>
      </c>
      <c r="BZ720" s="10" t="str">
        <f t="shared" si="270"/>
        <v/>
      </c>
      <c r="CA720" s="10" t="str">
        <f>IF($AG720="","",IF(OR($V720&lt;2.7,$V720&gt;90),"Age OOR",($AG720-BW720)/VLOOKUP(BW$14&amp;"-rse-"&amp;$L720,Equations!$G:$I,3,0)))</f>
        <v/>
      </c>
      <c r="CB720" s="10" t="str">
        <f>IF($AH720="","",IF(OR($V720&lt;2.7,$V720&gt;90),"Age OOR",VLOOKUP(CB$14&amp;"-int-"&amp;$M720,Equations!$G:$I,3,0)+VLOOKUP(CB$14&amp;"-sexo-"&amp;$M720,Equations!$G:$I,3,0)*$U720+VLOOKUP(CB$14&amp;"-edad-"&amp;$M720,Equations!$G:$I,3,0)*$V720+VLOOKUP(CB$14&amp;"-est-"&amp;$M720,Equations!$G:$I,3,0)*(1/$W720)+VLOOKUP(CB$14&amp;"-imc-"&amp;$M720,Equations!$G:$I,3,0)*(1/$Q720)))</f>
        <v/>
      </c>
      <c r="CC720" s="10" t="str">
        <f>IF($AH720="","",IF(OR($V720&lt;2.7,$V720&gt;90),"Age OOR",CB720-1.6449*VLOOKUP(CB$14&amp;"-rse-"&amp;$M720,Equations!$G:$I,3,0)))</f>
        <v/>
      </c>
      <c r="CD720" s="10" t="str">
        <f>IF($AH720="","",IF(OR($V720&lt;2.7,$V720&gt;90),"Age OOR",CB720+1.6449*VLOOKUP(CB$14&amp;"-rse-"&amp;$M720,Equations!$G:$I,3,0)))</f>
        <v/>
      </c>
      <c r="CE720" s="10" t="str">
        <f t="shared" si="271"/>
        <v/>
      </c>
      <c r="CF720" s="10" t="str">
        <f>IF($AH720="","",IF(OR($V720&lt;2.7,$V720&gt;90),"Age OOR",($AH720-CB720)/VLOOKUP(CB$14&amp;"-rse-"&amp;$M720,Equations!$G:$I,3,0)))</f>
        <v/>
      </c>
      <c r="CG720" s="10" t="str">
        <f>IF($AI720="","",IF(OR($V720&lt;2.7,$V720&gt;90),"Age OOR",VLOOKUP(CG$14&amp;"-int-"&amp;$N720,Equations!$G:$I,3,0)+VLOOKUP(CG$14&amp;"-sexo-"&amp;$N720,Equations!$G:$I,3,0)*$U720+VLOOKUP(CG$14&amp;"-edad-"&amp;$N720,Equations!$G:$I,3,0)*$V720+VLOOKUP(CG$14&amp;"-est-"&amp;$N720,Equations!$G:$I,3,0)*(1/$W720)+VLOOKUP(CG$14&amp;"-imc-"&amp;$N720,Equations!$G:$I,3,0)*(1/$Q720)))</f>
        <v/>
      </c>
      <c r="CH720" s="10" t="str">
        <f>IF($AI720="","",IF(OR($V720&lt;2.7,$V720&gt;90),"Age OOR",CG720-1.6449*VLOOKUP(CG$14&amp;"-rse-"&amp;$N720,Equations!$G:$I,3,0)))</f>
        <v/>
      </c>
      <c r="CI720" s="10" t="str">
        <f>IF($AI720="","",IF(OR($V720&lt;2.7,$V720&gt;90),"Age OOR",CG720+1.6449*VLOOKUP(CG$14&amp;"-rse-"&amp;$N720,Equations!$G:$I,3,0)))</f>
        <v/>
      </c>
      <c r="CJ720" s="10" t="str">
        <f t="shared" si="272"/>
        <v/>
      </c>
      <c r="CK720" s="10" t="str">
        <f>IF($AI720="","",IF(OR($V720&lt;2.7,$V720&gt;90),"Age OOR",($AI720-CG720)/VLOOKUP(CG$14&amp;"-rse-"&amp;$N720,Equations!$G:$I,3,0)))</f>
        <v/>
      </c>
      <c r="CL720" s="10" t="str">
        <f>IF($AJ720="","",IF(OR($V720&lt;2.7,$V720&gt;90),"Age OOR",VLOOKUP(CL$14&amp;"-int-"&amp;$O720,Equations!$G:$I,3,0)+VLOOKUP(CL$14&amp;"-sexo-"&amp;$O720,Equations!$G:$I,3,0)*$U720+VLOOKUP(CL$14&amp;"-edad-"&amp;$O720,Equations!$G:$I,3,0)*$V720+VLOOKUP(CL$14&amp;"-est-"&amp;$O720,Equations!$G:$I,3,0)*(1/$W720)+VLOOKUP(CL$14&amp;"-imc-"&amp;$O720,Equations!$G:$I,3,0)*(1/$Q720)))</f>
        <v/>
      </c>
      <c r="CM720" s="10" t="str">
        <f>IF($AJ720="","",IF(OR($V720&lt;2.7,$V720&gt;90),"Age OOR",CL720-1.6449*VLOOKUP(CL$14&amp;"-rse-"&amp;$O720,Equations!$G:$I,3,0)))</f>
        <v/>
      </c>
      <c r="CN720" s="10" t="str">
        <f>IF($AJ720="","",IF(OR($V720&lt;2.7,$V720&gt;90),"Age OOR",CL720+1.6449*VLOOKUP(CL$14&amp;"-rse-"&amp;$O720,Equations!$G:$I,3,0)))</f>
        <v/>
      </c>
      <c r="CO720" s="10" t="str">
        <f t="shared" si="273"/>
        <v/>
      </c>
      <c r="CP720" s="10" t="str">
        <f>IF($AJ720="","",IF(OR($V720&lt;2.7,$V720&gt;90),"Age OOR",($AJ720-CL720)/VLOOKUP(CL$14&amp;"-rse-"&amp;$O720,Equations!$G:$I,3,0)))</f>
        <v/>
      </c>
      <c r="CQ720" s="10" t="str">
        <f>IF($AK720="","",IF(OR($V720&lt;2.7,$V720&gt;90),"Age OOR",EXP(VLOOKUP(CQ$14&amp;"-int-"&amp;$P720,Equations!$G:$I,3,0)+VLOOKUP(CQ$14&amp;"-sexo-"&amp;$P720,Equations!$G:$I,3,0)*$U720+VLOOKUP(CQ$14&amp;"-edad-"&amp;$P720,Equations!$G:$I,3,0)*$V720+VLOOKUP(CQ$14&amp;"-est-"&amp;$P720,Equations!$G:$I,3,0)*(1/$W720)+VLOOKUP(CQ$14&amp;"-imc-"&amp;$P720,Equations!$G:$I,3,0)*(1/$Q720))))</f>
        <v/>
      </c>
      <c r="CR720" s="10" t="str">
        <f>IF($AK720="","",IF(OR($V720&lt;2.7,$V720&gt;90),"Age OOR",EXP(LN(CQ720)-1.6449*VLOOKUP(CQ$14&amp;"-rse-"&amp;$P720,Equations!$G:$I,3,0))))</f>
        <v/>
      </c>
      <c r="CS720" s="10" t="str">
        <f>IF($AK720="","",IF(OR($V720&lt;2.7,$V720&gt;90),"Age OOR",EXP(LN(CQ720)+1.6449*VLOOKUP(CQ$14&amp;"-rse-"&amp;$P720,Equations!$G:$I,3,0))))</f>
        <v/>
      </c>
      <c r="CT720" s="10" t="str">
        <f t="shared" si="274"/>
        <v/>
      </c>
      <c r="CU720" s="10" t="str">
        <f>IF($AK720="","",IF(OR($V720&lt;2.7,$V720&gt;90),"Age OOR",(LN($AK720)-LN(CQ720))/VLOOKUP(CQ$14&amp;"-rse-"&amp;$P720,Equations!$G:$I,3,0)))</f>
        <v/>
      </c>
      <c r="CV720" s="47"/>
    </row>
    <row r="721" spans="5:116" x14ac:dyDescent="0.2">
      <c r="E721" s="23" t="str">
        <f t="shared" ref="E721:E784" si="275">IF(OR($V721&lt;2.7,$V721&gt;90),"Age out of range",IF($V721&lt;AN$3,"a",IF($V721&lt;AN$4,"b","c")))</f>
        <v>Age out of range</v>
      </c>
      <c r="F721" s="23" t="str">
        <f t="shared" ref="F721:F784" si="276">IF(OR($V721&lt;2.7,$V721&gt;90),"Age out of range",IF($V721&lt;AS$3,"a",IF($V721&lt;AS$4,"b","c")))</f>
        <v>Age out of range</v>
      </c>
      <c r="G721" s="23" t="str">
        <f t="shared" ref="G721:G784" si="277">IF(OR($V721&lt;2.7,$V721&gt;90),"Age out of range",IF($V721&lt;AX$3,"a",IF($V721&lt;AX$4,"b","c")))</f>
        <v>Age out of range</v>
      </c>
      <c r="H721" s="23" t="str">
        <f t="shared" ref="H721:H784" si="278">IF(OR($V721&lt;2.7,$V721&gt;90),"Age out of range",IF($V721&lt;BC$3,"a",IF($V721&lt;BC$4,"b","c")))</f>
        <v>Age out of range</v>
      </c>
      <c r="I721" s="23" t="str">
        <f t="shared" ref="I721:I784" si="279">IF(OR($V721&lt;2.7,$V721&gt;90),"Age out of range",IF($V721&lt;BH$3,"a",IF($V721&lt;BH$4,"b","c")))</f>
        <v>Age out of range</v>
      </c>
      <c r="J721" s="23" t="str">
        <f t="shared" ref="J721:J784" si="280">IF(OR($V721&lt;2.7,$V721&gt;90),"Age out of range",IF($V721&lt;BM$3,"a",IF($V721&lt;BM$4,"b","c")))</f>
        <v>Age out of range</v>
      </c>
      <c r="K721" s="23" t="str">
        <f t="shared" ref="K721:K784" si="281">IF(OR($V721&lt;2.7,$V721&gt;90),"Age out of range",IF($V721&lt;BR$3,"a",IF($V721&lt;BR$4,"b","c")))</f>
        <v>Age out of range</v>
      </c>
      <c r="L721" s="23" t="str">
        <f t="shared" ref="L721:L784" si="282">IF(OR($V721&lt;2.7,$V721&gt;90),"Age out of range",IF($V721&lt;BW$3,"a",IF($V721&lt;BW$4,"b","c")))</f>
        <v>Age out of range</v>
      </c>
      <c r="M721" s="23" t="str">
        <f t="shared" ref="M721:M784" si="283">IF(OR($V721&lt;2.7,$V721&gt;90),"Age out of range",IF($V721&lt;CB$3,"a",IF($V721&lt;CB$4,"b","c")))</f>
        <v>Age out of range</v>
      </c>
      <c r="N721" s="23" t="str">
        <f t="shared" ref="N721:N784" si="284">IF(OR($V721&lt;2.7,$V721&gt;90),"Age out of range",IF($V721&lt;CG$3,"a",IF($V721&lt;CG$4,"b","c")))</f>
        <v>Age out of range</v>
      </c>
      <c r="O721" s="23" t="str">
        <f t="shared" ref="O721:O784" si="285">IF(OR($V721&lt;2.7,$V721&gt;90),"Age out of range",IF($V721&lt;CL$3,"a",IF($V721&lt;CL$4,"b","c")))</f>
        <v>Age out of range</v>
      </c>
      <c r="P721" s="23" t="str">
        <f t="shared" ref="P721:P784" si="286">IF(OR($V721&lt;2.7,$V721&gt;90),"Age out of range",IF($V721&lt;CQ$3,"a",IF($V721&lt;CQ$4,"b","c")))</f>
        <v>Age out of range</v>
      </c>
      <c r="Q721" s="23" t="e">
        <f t="shared" si="262"/>
        <v>#DIV/0!</v>
      </c>
      <c r="R721" s="17"/>
      <c r="S721" s="23">
        <v>705</v>
      </c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7"/>
      <c r="AM721" s="47"/>
      <c r="AN721" s="10" t="str">
        <f>IF($Z721="","",IF(OR($V721&lt;2.7,$V721&gt;90),"Age OOR",VLOOKUP(AN$14&amp;"-int-"&amp;$E721,Equations!$G:$I,3,0)+VLOOKUP(AN$14&amp;"-sexo-"&amp;$E721,Equations!$G:$I,3,0)*$U721+VLOOKUP(AN$14&amp;"-edad-"&amp;$E721,Equations!$G:$I,3,0)*$V721+VLOOKUP(AN$14&amp;"-est-"&amp;$E721,Equations!$G:$I,3,0)*(1/$W721)+VLOOKUP(AN$14&amp;"-imc-"&amp;$E721,Equations!$G:$I,3,0)*(1/$Q721)))</f>
        <v/>
      </c>
      <c r="AO721" s="10" t="str">
        <f>IF($Z721="","",IF(OR($V721&lt;2.7,$V721&gt;90),"Age OOR",AN721-1.6449*VLOOKUP(AN$14&amp;"-rse-"&amp;$E721,Equations!$G:$I,3,0)))</f>
        <v/>
      </c>
      <c r="AP721" s="10" t="str">
        <f>IF($Z721="","",IF(OR($V721&lt;2.7,$V721&gt;90),"Age OOR",AN721+1.6449*VLOOKUP(AN$14&amp;"-rse-"&amp;$E721,Equations!$G:$I,3,0)))</f>
        <v/>
      </c>
      <c r="AQ721" s="10" t="str">
        <f t="shared" si="263"/>
        <v/>
      </c>
      <c r="AR721" s="10" t="str">
        <f>IF($Z721="","",IF(OR($V721&lt;2.7,$V721&gt;90),"Age OOR",($Z721-AN721)/VLOOKUP(AN$14&amp;"-rse-"&amp;$E721,Equations!$G:$I,3,0)))</f>
        <v/>
      </c>
      <c r="AS721" s="10" t="str">
        <f>IF($AA721="","",IF(OR($V721&lt;2.7,$V721&gt;90),"Age OOR",VLOOKUP(AS$14&amp;"-int-"&amp;$F721,Equations!$G:$I,3,0)+VLOOKUP(AS$14&amp;"-sexo-"&amp;$F721,Equations!$G:$I,3,0)*$U721+VLOOKUP(AS$14&amp;"-edad-"&amp;$F721,Equations!$G:$I,3,0)*$V721+VLOOKUP(AS$14&amp;"-est-"&amp;$F721,Equations!$G:$I,3,0)*(1/$W721)+VLOOKUP(AS$14&amp;"-imc-"&amp;$F721,Equations!$G:$I,3,0)*(1/$Q721)))</f>
        <v/>
      </c>
      <c r="AT721" s="10" t="str">
        <f>IF($AA721="","",IF(OR($V721&lt;2.7,$V721&gt;90),"Age OOR",AS721-1.6449*VLOOKUP(AS$14&amp;"-rse-"&amp;$F721,Equations!$G:$I,3,0)))</f>
        <v/>
      </c>
      <c r="AU721" s="10" t="str">
        <f>IF($AA721="","",IF(OR($V721&lt;2.7,$V721&gt;90),"Age OOR",AS721+1.6449*VLOOKUP(AS$14&amp;"-rse-"&amp;$F721,Equations!$G:$I,3,0)))</f>
        <v/>
      </c>
      <c r="AV721" s="10" t="str">
        <f t="shared" si="264"/>
        <v/>
      </c>
      <c r="AW721" s="10" t="str">
        <f>IF($AA721="","",IF(OR($V721&lt;2.7,$V721&gt;90),"Age OOR",($AA721-AS721)/VLOOKUP(AS$14&amp;"-rse-"&amp;$F721,Equations!$G:$I,3,0)))</f>
        <v/>
      </c>
      <c r="AX721" s="10" t="str">
        <f>IF($AB721="","",IF(OR($V721&lt;2.7,$V721&gt;90),"Age OOR",VLOOKUP(AX$14&amp;"-int-"&amp;$G721,Equations!$G:$I,3,0)+VLOOKUP(AX$14&amp;"-sexo-"&amp;$G721,Equations!$G:$I,3,0)*$U721+VLOOKUP(AX$14&amp;"-edad-"&amp;$G721,Equations!$G:$I,3,0)*$V721+VLOOKUP(AX$14&amp;"-est-"&amp;$G721,Equations!$G:$I,3,0)*(1/$W721)+VLOOKUP(AX$14&amp;"-imc-"&amp;$G721,Equations!$G:$I,3,0)*(1/$Q721)))</f>
        <v/>
      </c>
      <c r="AY721" s="10" t="str">
        <f>IF($AB721="","",IF(OR($V721&lt;2.7,$V721&gt;90),"Age OOR",AX721-1.6449*VLOOKUP(AX$14&amp;"-rse-"&amp;$G721,Equations!$G:$I,3,0)))</f>
        <v/>
      </c>
      <c r="AZ721" s="10" t="str">
        <f>IF($AB721="","",IF(OR($V721&lt;2.7,$V721&gt;90),"Age OOR",AX721+1.6449*VLOOKUP(AX$14&amp;"-rse-"&amp;$G721,Equations!$G:$I,3,0)))</f>
        <v/>
      </c>
      <c r="BA721" s="10" t="str">
        <f t="shared" si="265"/>
        <v/>
      </c>
      <c r="BB721" s="10" t="str">
        <f>IF($AB721="","",IF(OR($V721&lt;2.7,$V721&gt;90),"Age OOR",($AB721-AX721)/VLOOKUP(AX$14&amp;"-rse-"&amp;$G721,Equations!$G:$I,3,0)))</f>
        <v/>
      </c>
      <c r="BC721" s="10" t="str">
        <f>IF($AC721="","",IF(OR($V721&lt;2.7,$V721&gt;90),"Age OOR",VLOOKUP(BC$14&amp;"-int-"&amp;$H721,Equations!$G:$I,3,0)+VLOOKUP(BC$14&amp;"-sexo-"&amp;$H721,Equations!$G:$I,3,0)*$U721+VLOOKUP(BC$14&amp;"-edad-"&amp;$H721,Equations!$G:$I,3,0)*$V721+VLOOKUP(BC$14&amp;"-est-"&amp;$H721,Equations!$G:$I,3,0)*(1/$W721)+VLOOKUP(BC$14&amp;"-imc-"&amp;$H721,Equations!$G:$I,3,0)*(1/$Q721)))</f>
        <v/>
      </c>
      <c r="BD721" s="10" t="str">
        <f>IF($AC721="","",IF(OR($V721&lt;2.7,$V721&gt;90),"Age OOR",BC721-1.6449*VLOOKUP(BC$14&amp;"-rse-"&amp;$H721,Equations!$G:$I,3,0)))</f>
        <v/>
      </c>
      <c r="BE721" s="10" t="str">
        <f>IF($AC721="","",IF(OR($V721&lt;2.7,$V721&gt;90),"Age OOR",BC721+1.6449*VLOOKUP(BC$14&amp;"-rse-"&amp;$H721,Equations!$G:$I,3,0)))</f>
        <v/>
      </c>
      <c r="BF721" s="10" t="str">
        <f t="shared" si="266"/>
        <v/>
      </c>
      <c r="BG721" s="10" t="str">
        <f>IF($AC721="","",IF(OR($V721&lt;2.7,$V721&gt;90),"Age OOR",($AC721-BC721)/VLOOKUP(BC$14&amp;"-rse-"&amp;$H721,Equations!$G:$I,3,0)))</f>
        <v/>
      </c>
      <c r="BH721" s="10" t="str">
        <f>IF($AD721="","",IF(OR($V721&lt;2.7,$V721&gt;90),"Age OOR",VLOOKUP(BH$14&amp;"-int-"&amp;$I721,Equations!$G:$I,3,0)+VLOOKUP(BH$14&amp;"-sexo-"&amp;$I721,Equations!$G:$I,3,0)*$U721+VLOOKUP(BH$14&amp;"-edad-"&amp;$I721,Equations!$G:$I,3,0)*$V721+VLOOKUP(BH$14&amp;"-est-"&amp;$I721,Equations!$G:$I,3,0)*(1/$W721)+VLOOKUP(BH$14&amp;"-imc-"&amp;$I721,Equations!$G:$I,3,0)*(1/$Q721)))</f>
        <v/>
      </c>
      <c r="BI721" s="10" t="str">
        <f>IF($AD721="","",IF(OR($V721&lt;2.7,$V721&gt;90),"Age OOR",BH721-1.6449*VLOOKUP(BH$14&amp;"-rse-"&amp;$I721,Equations!$G:$I,3,0)))</f>
        <v/>
      </c>
      <c r="BJ721" s="10" t="str">
        <f>IF($AD721="","",IF(OR($V721&lt;2.7,$V721&gt;90),"Age OOR",BH721+1.6449*VLOOKUP(BH$14&amp;"-rse-"&amp;$I721,Equations!$G:$I,3,0)))</f>
        <v/>
      </c>
      <c r="BK721" s="10" t="str">
        <f t="shared" si="267"/>
        <v/>
      </c>
      <c r="BL721" s="10" t="str">
        <f>IF($AD721="","",IF(OR($V721&lt;2.7,$V721&gt;90),"Age OOR",($AD721-BH721)/VLOOKUP(BH$14&amp;"-rse-"&amp;$I721,Equations!$G:$I,3,0)))</f>
        <v/>
      </c>
      <c r="BM721" s="10" t="str">
        <f>IF($AE721="","",IF(OR($V721&lt;2.7,$V721&gt;90),"Age OOR",VLOOKUP(BM$14&amp;"-int-"&amp;$J721,Equations!$G:$I,3,0)+VLOOKUP(BM$14&amp;"-sexo-"&amp;$J721,Equations!$G:$I,3,0)*$U721+VLOOKUP(BM$14&amp;"-edad-"&amp;$J721,Equations!$G:$I,3,0)*$V721+VLOOKUP(BM$14&amp;"-est-"&amp;$J721,Equations!$G:$I,3,0)*(1/$W721)+VLOOKUP(BM$14&amp;"-imc-"&amp;$J721,Equations!$G:$I,3,0)*(1/$Q721)))</f>
        <v/>
      </c>
      <c r="BN721" s="10" t="str">
        <f>IF($AE721="","",IF(OR($V721&lt;2.7,$V721&gt;90),"Age OOR",BM721-1.6449*VLOOKUP(BM$14&amp;"-rse-"&amp;$J721,Equations!$G:$I,3,0)))</f>
        <v/>
      </c>
      <c r="BO721" s="10" t="str">
        <f>IF($AE721="","",IF(OR($V721&lt;2.7,$V721&gt;90),"Age OOR",BM721+1.6449*VLOOKUP(BM$14&amp;"-rse-"&amp;$J721,Equations!$G:$I,3,0)))</f>
        <v/>
      </c>
      <c r="BP721" s="10" t="str">
        <f t="shared" si="268"/>
        <v/>
      </c>
      <c r="BQ721" s="10" t="str">
        <f>IF($AE721="","",IF(OR($V721&lt;2.7,$V721&gt;90),"Age OOR",($AE721-BM721)/VLOOKUP(BM$14&amp;"-rse-"&amp;$J721,Equations!$G:$I,3,0)))</f>
        <v/>
      </c>
      <c r="BR721" s="10" t="str">
        <f>IF($AF721="","",IF(OR($V721&lt;2.7,$V721&gt;90),"Age OOR",VLOOKUP(BR$14&amp;"-int-"&amp;$K721,Equations!$G:$I,3,0)+VLOOKUP(BR$14&amp;"-sexo-"&amp;$K721,Equations!$G:$I,3,0)*$U721+VLOOKUP(BR$14&amp;"-edad-"&amp;$K721,Equations!$G:$I,3,0)*$V721+VLOOKUP(BR$14&amp;"-est-"&amp;$K721,Equations!$G:$I,3,0)*(1/$W721)+VLOOKUP(BR$14&amp;"-imc-"&amp;$K721,Equations!$G:$I,3,0)*(1/$Q721)))</f>
        <v/>
      </c>
      <c r="BS721" s="10" t="str">
        <f>IF($AF721="","",IF(OR($V721&lt;2.7,$V721&gt;90),"Age OOR",BR721-1.6449*VLOOKUP(BR$14&amp;"-rse-"&amp;$K721,Equations!$G:$I,3,0)))</f>
        <v/>
      </c>
      <c r="BT721" s="10" t="str">
        <f>IF($AF721="","",IF(OR($V721&lt;2.7,$V721&gt;90),"Age OOR",BR721+1.6449*VLOOKUP(BR$14&amp;"-rse-"&amp;$K721,Equations!$G:$I,3,0)))</f>
        <v/>
      </c>
      <c r="BU721" s="10" t="str">
        <f t="shared" si="269"/>
        <v/>
      </c>
      <c r="BV721" s="10" t="str">
        <f>IF($AF721="","",IF(OR($V721&lt;2.7,$V721&gt;90),"Age OOR",($AF721-BR721)/VLOOKUP(BR$14&amp;"-rse-"&amp;$K721,Equations!$G:$I,3,0)))</f>
        <v/>
      </c>
      <c r="BW721" s="10" t="str">
        <f>IF($AG721="","",IF(OR($V721&lt;2.7,$V721&gt;90),"Age OOR",VLOOKUP(BW$14&amp;"-int-"&amp;$L721,Equations!$G:$I,3,0)+VLOOKUP(BW$14&amp;"-sexo-"&amp;$L721,Equations!$G:$I,3,0)*$U721+VLOOKUP(BW$14&amp;"-edad-"&amp;$L721,Equations!$G:$I,3,0)*$V721+VLOOKUP(BW$14&amp;"-est-"&amp;$L721,Equations!$G:$I,3,0)*(1/$W721)+VLOOKUP(BW$14&amp;"-imc-"&amp;$L721,Equations!$G:$I,3,0)*(1/$Q721)))</f>
        <v/>
      </c>
      <c r="BX721" s="10" t="str">
        <f>IF($AG721="","",IF(OR($V721&lt;2.7,$V721&gt;90),"Age OOR",BW721-1.6449*VLOOKUP(BW$14&amp;"-rse-"&amp;$L721,Equations!$G:$I,3,0)))</f>
        <v/>
      </c>
      <c r="BY721" s="10" t="str">
        <f>IF($AG721="","",IF(OR($V721&lt;2.7,$V721&gt;90),"Age OOR",BW721+1.6449*VLOOKUP(BW$14&amp;"-rse-"&amp;$L721,Equations!$G:$I,3,0)))</f>
        <v/>
      </c>
      <c r="BZ721" s="10" t="str">
        <f t="shared" si="270"/>
        <v/>
      </c>
      <c r="CA721" s="10" t="str">
        <f>IF($AG721="","",IF(OR($V721&lt;2.7,$V721&gt;90),"Age OOR",($AG721-BW721)/VLOOKUP(BW$14&amp;"-rse-"&amp;$L721,Equations!$G:$I,3,0)))</f>
        <v/>
      </c>
      <c r="CB721" s="10" t="str">
        <f>IF($AH721="","",IF(OR($V721&lt;2.7,$V721&gt;90),"Age OOR",VLOOKUP(CB$14&amp;"-int-"&amp;$M721,Equations!$G:$I,3,0)+VLOOKUP(CB$14&amp;"-sexo-"&amp;$M721,Equations!$G:$I,3,0)*$U721+VLOOKUP(CB$14&amp;"-edad-"&amp;$M721,Equations!$G:$I,3,0)*$V721+VLOOKUP(CB$14&amp;"-est-"&amp;$M721,Equations!$G:$I,3,0)*(1/$W721)+VLOOKUP(CB$14&amp;"-imc-"&amp;$M721,Equations!$G:$I,3,0)*(1/$Q721)))</f>
        <v/>
      </c>
      <c r="CC721" s="10" t="str">
        <f>IF($AH721="","",IF(OR($V721&lt;2.7,$V721&gt;90),"Age OOR",CB721-1.6449*VLOOKUP(CB$14&amp;"-rse-"&amp;$M721,Equations!$G:$I,3,0)))</f>
        <v/>
      </c>
      <c r="CD721" s="10" t="str">
        <f>IF($AH721="","",IF(OR($V721&lt;2.7,$V721&gt;90),"Age OOR",CB721+1.6449*VLOOKUP(CB$14&amp;"-rse-"&amp;$M721,Equations!$G:$I,3,0)))</f>
        <v/>
      </c>
      <c r="CE721" s="10" t="str">
        <f t="shared" si="271"/>
        <v/>
      </c>
      <c r="CF721" s="10" t="str">
        <f>IF($AH721="","",IF(OR($V721&lt;2.7,$V721&gt;90),"Age OOR",($AH721-CB721)/VLOOKUP(CB$14&amp;"-rse-"&amp;$M721,Equations!$G:$I,3,0)))</f>
        <v/>
      </c>
      <c r="CG721" s="10" t="str">
        <f>IF($AI721="","",IF(OR($V721&lt;2.7,$V721&gt;90),"Age OOR",VLOOKUP(CG$14&amp;"-int-"&amp;$N721,Equations!$G:$I,3,0)+VLOOKUP(CG$14&amp;"-sexo-"&amp;$N721,Equations!$G:$I,3,0)*$U721+VLOOKUP(CG$14&amp;"-edad-"&amp;$N721,Equations!$G:$I,3,0)*$V721+VLOOKUP(CG$14&amp;"-est-"&amp;$N721,Equations!$G:$I,3,0)*(1/$W721)+VLOOKUP(CG$14&amp;"-imc-"&amp;$N721,Equations!$G:$I,3,0)*(1/$Q721)))</f>
        <v/>
      </c>
      <c r="CH721" s="10" t="str">
        <f>IF($AI721="","",IF(OR($V721&lt;2.7,$V721&gt;90),"Age OOR",CG721-1.6449*VLOOKUP(CG$14&amp;"-rse-"&amp;$N721,Equations!$G:$I,3,0)))</f>
        <v/>
      </c>
      <c r="CI721" s="10" t="str">
        <f>IF($AI721="","",IF(OR($V721&lt;2.7,$V721&gt;90),"Age OOR",CG721+1.6449*VLOOKUP(CG$14&amp;"-rse-"&amp;$N721,Equations!$G:$I,3,0)))</f>
        <v/>
      </c>
      <c r="CJ721" s="10" t="str">
        <f t="shared" si="272"/>
        <v/>
      </c>
      <c r="CK721" s="10" t="str">
        <f>IF($AI721="","",IF(OR($V721&lt;2.7,$V721&gt;90),"Age OOR",($AI721-CG721)/VLOOKUP(CG$14&amp;"-rse-"&amp;$N721,Equations!$G:$I,3,0)))</f>
        <v/>
      </c>
      <c r="CL721" s="10" t="str">
        <f>IF($AJ721="","",IF(OR($V721&lt;2.7,$V721&gt;90),"Age OOR",VLOOKUP(CL$14&amp;"-int-"&amp;$O721,Equations!$G:$I,3,0)+VLOOKUP(CL$14&amp;"-sexo-"&amp;$O721,Equations!$G:$I,3,0)*$U721+VLOOKUP(CL$14&amp;"-edad-"&amp;$O721,Equations!$G:$I,3,0)*$V721+VLOOKUP(CL$14&amp;"-est-"&amp;$O721,Equations!$G:$I,3,0)*(1/$W721)+VLOOKUP(CL$14&amp;"-imc-"&amp;$O721,Equations!$G:$I,3,0)*(1/$Q721)))</f>
        <v/>
      </c>
      <c r="CM721" s="10" t="str">
        <f>IF($AJ721="","",IF(OR($V721&lt;2.7,$V721&gt;90),"Age OOR",CL721-1.6449*VLOOKUP(CL$14&amp;"-rse-"&amp;$O721,Equations!$G:$I,3,0)))</f>
        <v/>
      </c>
      <c r="CN721" s="10" t="str">
        <f>IF($AJ721="","",IF(OR($V721&lt;2.7,$V721&gt;90),"Age OOR",CL721+1.6449*VLOOKUP(CL$14&amp;"-rse-"&amp;$O721,Equations!$G:$I,3,0)))</f>
        <v/>
      </c>
      <c r="CO721" s="10" t="str">
        <f t="shared" si="273"/>
        <v/>
      </c>
      <c r="CP721" s="10" t="str">
        <f>IF($AJ721="","",IF(OR($V721&lt;2.7,$V721&gt;90),"Age OOR",($AJ721-CL721)/VLOOKUP(CL$14&amp;"-rse-"&amp;$O721,Equations!$G:$I,3,0)))</f>
        <v/>
      </c>
      <c r="CQ721" s="10" t="str">
        <f>IF($AK721="","",IF(OR($V721&lt;2.7,$V721&gt;90),"Age OOR",EXP(VLOOKUP(CQ$14&amp;"-int-"&amp;$P721,Equations!$G:$I,3,0)+VLOOKUP(CQ$14&amp;"-sexo-"&amp;$P721,Equations!$G:$I,3,0)*$U721+VLOOKUP(CQ$14&amp;"-edad-"&amp;$P721,Equations!$G:$I,3,0)*$V721+VLOOKUP(CQ$14&amp;"-est-"&amp;$P721,Equations!$G:$I,3,0)*(1/$W721)+VLOOKUP(CQ$14&amp;"-imc-"&amp;$P721,Equations!$G:$I,3,0)*(1/$Q721))))</f>
        <v/>
      </c>
      <c r="CR721" s="10" t="str">
        <f>IF($AK721="","",IF(OR($V721&lt;2.7,$V721&gt;90),"Age OOR",EXP(LN(CQ721)-1.6449*VLOOKUP(CQ$14&amp;"-rse-"&amp;$P721,Equations!$G:$I,3,0))))</f>
        <v/>
      </c>
      <c r="CS721" s="10" t="str">
        <f>IF($AK721="","",IF(OR($V721&lt;2.7,$V721&gt;90),"Age OOR",EXP(LN(CQ721)+1.6449*VLOOKUP(CQ$14&amp;"-rse-"&amp;$P721,Equations!$G:$I,3,0))))</f>
        <v/>
      </c>
      <c r="CT721" s="10" t="str">
        <f t="shared" si="274"/>
        <v/>
      </c>
      <c r="CU721" s="10" t="str">
        <f>IF($AK721="","",IF(OR($V721&lt;2.7,$V721&gt;90),"Age OOR",(LN($AK721)-LN(CQ721))/VLOOKUP(CQ$14&amp;"-rse-"&amp;$P721,Equations!$G:$I,3,0)))</f>
        <v/>
      </c>
      <c r="CV721" s="47"/>
    </row>
    <row r="722" spans="5:116" x14ac:dyDescent="0.2">
      <c r="E722" s="23" t="str">
        <f t="shared" si="275"/>
        <v>Age out of range</v>
      </c>
      <c r="F722" s="23" t="str">
        <f t="shared" si="276"/>
        <v>Age out of range</v>
      </c>
      <c r="G722" s="23" t="str">
        <f t="shared" si="277"/>
        <v>Age out of range</v>
      </c>
      <c r="H722" s="23" t="str">
        <f t="shared" si="278"/>
        <v>Age out of range</v>
      </c>
      <c r="I722" s="23" t="str">
        <f t="shared" si="279"/>
        <v>Age out of range</v>
      </c>
      <c r="J722" s="23" t="str">
        <f t="shared" si="280"/>
        <v>Age out of range</v>
      </c>
      <c r="K722" s="23" t="str">
        <f t="shared" si="281"/>
        <v>Age out of range</v>
      </c>
      <c r="L722" s="23" t="str">
        <f t="shared" si="282"/>
        <v>Age out of range</v>
      </c>
      <c r="M722" s="23" t="str">
        <f t="shared" si="283"/>
        <v>Age out of range</v>
      </c>
      <c r="N722" s="23" t="str">
        <f t="shared" si="284"/>
        <v>Age out of range</v>
      </c>
      <c r="O722" s="23" t="str">
        <f t="shared" si="285"/>
        <v>Age out of range</v>
      </c>
      <c r="P722" s="23" t="str">
        <f t="shared" si="286"/>
        <v>Age out of range</v>
      </c>
      <c r="Q722" s="23" t="e">
        <f t="shared" ref="Q722:Q785" si="287">IF($Y722&lt;&gt;"",$Y722,$X722/($W722/100)^2)</f>
        <v>#DIV/0!</v>
      </c>
      <c r="R722" s="17"/>
      <c r="S722" s="23">
        <v>706</v>
      </c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7"/>
      <c r="AM722" s="47"/>
      <c r="AN722" s="10" t="str">
        <f>IF($Z722="","",IF(OR($V722&lt;2.7,$V722&gt;90),"Age OOR",VLOOKUP(AN$14&amp;"-int-"&amp;$E722,Equations!$G:$I,3,0)+VLOOKUP(AN$14&amp;"-sexo-"&amp;$E722,Equations!$G:$I,3,0)*$U722+VLOOKUP(AN$14&amp;"-edad-"&amp;$E722,Equations!$G:$I,3,0)*$V722+VLOOKUP(AN$14&amp;"-est-"&amp;$E722,Equations!$G:$I,3,0)*(1/$W722)+VLOOKUP(AN$14&amp;"-imc-"&amp;$E722,Equations!$G:$I,3,0)*(1/$Q722)))</f>
        <v/>
      </c>
      <c r="AO722" s="10" t="str">
        <f>IF($Z722="","",IF(OR($V722&lt;2.7,$V722&gt;90),"Age OOR",AN722-1.6449*VLOOKUP(AN$14&amp;"-rse-"&amp;$E722,Equations!$G:$I,3,0)))</f>
        <v/>
      </c>
      <c r="AP722" s="10" t="str">
        <f>IF($Z722="","",IF(OR($V722&lt;2.7,$V722&gt;90),"Age OOR",AN722+1.6449*VLOOKUP(AN$14&amp;"-rse-"&amp;$E722,Equations!$G:$I,3,0)))</f>
        <v/>
      </c>
      <c r="AQ722" s="10" t="str">
        <f t="shared" ref="AQ722:AQ785" si="288">IF($Z722="","",IF(OR($V722&lt;2.7,$V722&gt;90),"Age OOR",100*$Z722/AN722))</f>
        <v/>
      </c>
      <c r="AR722" s="10" t="str">
        <f>IF($Z722="","",IF(OR($V722&lt;2.7,$V722&gt;90),"Age OOR",($Z722-AN722)/VLOOKUP(AN$14&amp;"-rse-"&amp;$E722,Equations!$G:$I,3,0)))</f>
        <v/>
      </c>
      <c r="AS722" s="10" t="str">
        <f>IF($AA722="","",IF(OR($V722&lt;2.7,$V722&gt;90),"Age OOR",VLOOKUP(AS$14&amp;"-int-"&amp;$F722,Equations!$G:$I,3,0)+VLOOKUP(AS$14&amp;"-sexo-"&amp;$F722,Equations!$G:$I,3,0)*$U722+VLOOKUP(AS$14&amp;"-edad-"&amp;$F722,Equations!$G:$I,3,0)*$V722+VLOOKUP(AS$14&amp;"-est-"&amp;$F722,Equations!$G:$I,3,0)*(1/$W722)+VLOOKUP(AS$14&amp;"-imc-"&amp;$F722,Equations!$G:$I,3,0)*(1/$Q722)))</f>
        <v/>
      </c>
      <c r="AT722" s="10" t="str">
        <f>IF($AA722="","",IF(OR($V722&lt;2.7,$V722&gt;90),"Age OOR",AS722-1.6449*VLOOKUP(AS$14&amp;"-rse-"&amp;$F722,Equations!$G:$I,3,0)))</f>
        <v/>
      </c>
      <c r="AU722" s="10" t="str">
        <f>IF($AA722="","",IF(OR($V722&lt;2.7,$V722&gt;90),"Age OOR",AS722+1.6449*VLOOKUP(AS$14&amp;"-rse-"&amp;$F722,Equations!$G:$I,3,0)))</f>
        <v/>
      </c>
      <c r="AV722" s="10" t="str">
        <f t="shared" ref="AV722:AV785" si="289">IF($AA722="","",IF(OR($V722&lt;2.7,$V722&gt;90),"Age OOR",100*$AA722/AS722))</f>
        <v/>
      </c>
      <c r="AW722" s="10" t="str">
        <f>IF($AA722="","",IF(OR($V722&lt;2.7,$V722&gt;90),"Age OOR",($AA722-AS722)/VLOOKUP(AS$14&amp;"-rse-"&amp;$F722,Equations!$G:$I,3,0)))</f>
        <v/>
      </c>
      <c r="AX722" s="10" t="str">
        <f>IF($AB722="","",IF(OR($V722&lt;2.7,$V722&gt;90),"Age OOR",VLOOKUP(AX$14&amp;"-int-"&amp;$G722,Equations!$G:$I,3,0)+VLOOKUP(AX$14&amp;"-sexo-"&amp;$G722,Equations!$G:$I,3,0)*$U722+VLOOKUP(AX$14&amp;"-edad-"&amp;$G722,Equations!$G:$I,3,0)*$V722+VLOOKUP(AX$14&amp;"-est-"&amp;$G722,Equations!$G:$I,3,0)*(1/$W722)+VLOOKUP(AX$14&amp;"-imc-"&amp;$G722,Equations!$G:$I,3,0)*(1/$Q722)))</f>
        <v/>
      </c>
      <c r="AY722" s="10" t="str">
        <f>IF($AB722="","",IF(OR($V722&lt;2.7,$V722&gt;90),"Age OOR",AX722-1.6449*VLOOKUP(AX$14&amp;"-rse-"&amp;$G722,Equations!$G:$I,3,0)))</f>
        <v/>
      </c>
      <c r="AZ722" s="10" t="str">
        <f>IF($AB722="","",IF(OR($V722&lt;2.7,$V722&gt;90),"Age OOR",AX722+1.6449*VLOOKUP(AX$14&amp;"-rse-"&amp;$G722,Equations!$G:$I,3,0)))</f>
        <v/>
      </c>
      <c r="BA722" s="10" t="str">
        <f t="shared" ref="BA722:BA785" si="290">IF($AB722="","",IF(OR($V722&lt;2.7,$V722&gt;90),"Age OOR",100*$AB722/AX722))</f>
        <v/>
      </c>
      <c r="BB722" s="10" t="str">
        <f>IF($AB722="","",IF(OR($V722&lt;2.7,$V722&gt;90),"Age OOR",($AB722-AX722)/VLOOKUP(AX$14&amp;"-rse-"&amp;$G722,Equations!$G:$I,3,0)))</f>
        <v/>
      </c>
      <c r="BC722" s="10" t="str">
        <f>IF($AC722="","",IF(OR($V722&lt;2.7,$V722&gt;90),"Age OOR",VLOOKUP(BC$14&amp;"-int-"&amp;$H722,Equations!$G:$I,3,0)+VLOOKUP(BC$14&amp;"-sexo-"&amp;$H722,Equations!$G:$I,3,0)*$U722+VLOOKUP(BC$14&amp;"-edad-"&amp;$H722,Equations!$G:$I,3,0)*$V722+VLOOKUP(BC$14&amp;"-est-"&amp;$H722,Equations!$G:$I,3,0)*(1/$W722)+VLOOKUP(BC$14&amp;"-imc-"&amp;$H722,Equations!$G:$I,3,0)*(1/$Q722)))</f>
        <v/>
      </c>
      <c r="BD722" s="10" t="str">
        <f>IF($AC722="","",IF(OR($V722&lt;2.7,$V722&gt;90),"Age OOR",BC722-1.6449*VLOOKUP(BC$14&amp;"-rse-"&amp;$H722,Equations!$G:$I,3,0)))</f>
        <v/>
      </c>
      <c r="BE722" s="10" t="str">
        <f>IF($AC722="","",IF(OR($V722&lt;2.7,$V722&gt;90),"Age OOR",BC722+1.6449*VLOOKUP(BC$14&amp;"-rse-"&amp;$H722,Equations!$G:$I,3,0)))</f>
        <v/>
      </c>
      <c r="BF722" s="10" t="str">
        <f t="shared" ref="BF722:BF785" si="291">IF($AC722="","",IF(OR($V722&lt;2.7,$V722&gt;90),"Age OOR",100*$AC722/BC722))</f>
        <v/>
      </c>
      <c r="BG722" s="10" t="str">
        <f>IF($AC722="","",IF(OR($V722&lt;2.7,$V722&gt;90),"Age OOR",($AC722-BC722)/VLOOKUP(BC$14&amp;"-rse-"&amp;$H722,Equations!$G:$I,3,0)))</f>
        <v/>
      </c>
      <c r="BH722" s="10" t="str">
        <f>IF($AD722="","",IF(OR($V722&lt;2.7,$V722&gt;90),"Age OOR",VLOOKUP(BH$14&amp;"-int-"&amp;$I722,Equations!$G:$I,3,0)+VLOOKUP(BH$14&amp;"-sexo-"&amp;$I722,Equations!$G:$I,3,0)*$U722+VLOOKUP(BH$14&amp;"-edad-"&amp;$I722,Equations!$G:$I,3,0)*$V722+VLOOKUP(BH$14&amp;"-est-"&amp;$I722,Equations!$G:$I,3,0)*(1/$W722)+VLOOKUP(BH$14&amp;"-imc-"&amp;$I722,Equations!$G:$I,3,0)*(1/$Q722)))</f>
        <v/>
      </c>
      <c r="BI722" s="10" t="str">
        <f>IF($AD722="","",IF(OR($V722&lt;2.7,$V722&gt;90),"Age OOR",BH722-1.6449*VLOOKUP(BH$14&amp;"-rse-"&amp;$I722,Equations!$G:$I,3,0)))</f>
        <v/>
      </c>
      <c r="BJ722" s="10" t="str">
        <f>IF($AD722="","",IF(OR($V722&lt;2.7,$V722&gt;90),"Age OOR",BH722+1.6449*VLOOKUP(BH$14&amp;"-rse-"&amp;$I722,Equations!$G:$I,3,0)))</f>
        <v/>
      </c>
      <c r="BK722" s="10" t="str">
        <f t="shared" ref="BK722:BK785" si="292">IF($AD722="","",IF(OR($V722&lt;2.7,$V722&gt;90),"Age OOR",100*$AD722/BH722))</f>
        <v/>
      </c>
      <c r="BL722" s="10" t="str">
        <f>IF($AD722="","",IF(OR($V722&lt;2.7,$V722&gt;90),"Age OOR",($AD722-BH722)/VLOOKUP(BH$14&amp;"-rse-"&amp;$I722,Equations!$G:$I,3,0)))</f>
        <v/>
      </c>
      <c r="BM722" s="10" t="str">
        <f>IF($AE722="","",IF(OR($V722&lt;2.7,$V722&gt;90),"Age OOR",VLOOKUP(BM$14&amp;"-int-"&amp;$J722,Equations!$G:$I,3,0)+VLOOKUP(BM$14&amp;"-sexo-"&amp;$J722,Equations!$G:$I,3,0)*$U722+VLOOKUP(BM$14&amp;"-edad-"&amp;$J722,Equations!$G:$I,3,0)*$V722+VLOOKUP(BM$14&amp;"-est-"&amp;$J722,Equations!$G:$I,3,0)*(1/$W722)+VLOOKUP(BM$14&amp;"-imc-"&amp;$J722,Equations!$G:$I,3,0)*(1/$Q722)))</f>
        <v/>
      </c>
      <c r="BN722" s="10" t="str">
        <f>IF($AE722="","",IF(OR($V722&lt;2.7,$V722&gt;90),"Age OOR",BM722-1.6449*VLOOKUP(BM$14&amp;"-rse-"&amp;$J722,Equations!$G:$I,3,0)))</f>
        <v/>
      </c>
      <c r="BO722" s="10" t="str">
        <f>IF($AE722="","",IF(OR($V722&lt;2.7,$V722&gt;90),"Age OOR",BM722+1.6449*VLOOKUP(BM$14&amp;"-rse-"&amp;$J722,Equations!$G:$I,3,0)))</f>
        <v/>
      </c>
      <c r="BP722" s="10" t="str">
        <f t="shared" ref="BP722:BP785" si="293">IF($AE722="","",IF(OR($V722&lt;2.7,$V722&gt;90),"Age OOR",100*$AE722/BM722))</f>
        <v/>
      </c>
      <c r="BQ722" s="10" t="str">
        <f>IF($AE722="","",IF(OR($V722&lt;2.7,$V722&gt;90),"Age OOR",($AE722-BM722)/VLOOKUP(BM$14&amp;"-rse-"&amp;$J722,Equations!$G:$I,3,0)))</f>
        <v/>
      </c>
      <c r="BR722" s="10" t="str">
        <f>IF($AF722="","",IF(OR($V722&lt;2.7,$V722&gt;90),"Age OOR",VLOOKUP(BR$14&amp;"-int-"&amp;$K722,Equations!$G:$I,3,0)+VLOOKUP(BR$14&amp;"-sexo-"&amp;$K722,Equations!$G:$I,3,0)*$U722+VLOOKUP(BR$14&amp;"-edad-"&amp;$K722,Equations!$G:$I,3,0)*$V722+VLOOKUP(BR$14&amp;"-est-"&amp;$K722,Equations!$G:$I,3,0)*(1/$W722)+VLOOKUP(BR$14&amp;"-imc-"&amp;$K722,Equations!$G:$I,3,0)*(1/$Q722)))</f>
        <v/>
      </c>
      <c r="BS722" s="10" t="str">
        <f>IF($AF722="","",IF(OR($V722&lt;2.7,$V722&gt;90),"Age OOR",BR722-1.6449*VLOOKUP(BR$14&amp;"-rse-"&amp;$K722,Equations!$G:$I,3,0)))</f>
        <v/>
      </c>
      <c r="BT722" s="10" t="str">
        <f>IF($AF722="","",IF(OR($V722&lt;2.7,$V722&gt;90),"Age OOR",BR722+1.6449*VLOOKUP(BR$14&amp;"-rse-"&amp;$K722,Equations!$G:$I,3,0)))</f>
        <v/>
      </c>
      <c r="BU722" s="10" t="str">
        <f t="shared" ref="BU722:BU785" si="294">IF($AF722="","",IF(OR($V722&lt;2.7,$V722&gt;90),"Age OOR",100*$AF722/BR722))</f>
        <v/>
      </c>
      <c r="BV722" s="10" t="str">
        <f>IF($AF722="","",IF(OR($V722&lt;2.7,$V722&gt;90),"Age OOR",($AF722-BR722)/VLOOKUP(BR$14&amp;"-rse-"&amp;$K722,Equations!$G:$I,3,0)))</f>
        <v/>
      </c>
      <c r="BW722" s="10" t="str">
        <f>IF($AG722="","",IF(OR($V722&lt;2.7,$V722&gt;90),"Age OOR",VLOOKUP(BW$14&amp;"-int-"&amp;$L722,Equations!$G:$I,3,0)+VLOOKUP(BW$14&amp;"-sexo-"&amp;$L722,Equations!$G:$I,3,0)*$U722+VLOOKUP(BW$14&amp;"-edad-"&amp;$L722,Equations!$G:$I,3,0)*$V722+VLOOKUP(BW$14&amp;"-est-"&amp;$L722,Equations!$G:$I,3,0)*(1/$W722)+VLOOKUP(BW$14&amp;"-imc-"&amp;$L722,Equations!$G:$I,3,0)*(1/$Q722)))</f>
        <v/>
      </c>
      <c r="BX722" s="10" t="str">
        <f>IF($AG722="","",IF(OR($V722&lt;2.7,$V722&gt;90),"Age OOR",BW722-1.6449*VLOOKUP(BW$14&amp;"-rse-"&amp;$L722,Equations!$G:$I,3,0)))</f>
        <v/>
      </c>
      <c r="BY722" s="10" t="str">
        <f>IF($AG722="","",IF(OR($V722&lt;2.7,$V722&gt;90),"Age OOR",BW722+1.6449*VLOOKUP(BW$14&amp;"-rse-"&amp;$L722,Equations!$G:$I,3,0)))</f>
        <v/>
      </c>
      <c r="BZ722" s="10" t="str">
        <f t="shared" ref="BZ722:BZ785" si="295">IF($AG722="","",IF(OR($V722&lt;2.7,$V722&gt;90),"Age OOR",100*$AG722/BW722))</f>
        <v/>
      </c>
      <c r="CA722" s="10" t="str">
        <f>IF($AG722="","",IF(OR($V722&lt;2.7,$V722&gt;90),"Age OOR",($AG722-BW722)/VLOOKUP(BW$14&amp;"-rse-"&amp;$L722,Equations!$G:$I,3,0)))</f>
        <v/>
      </c>
      <c r="CB722" s="10" t="str">
        <f>IF($AH722="","",IF(OR($V722&lt;2.7,$V722&gt;90),"Age OOR",VLOOKUP(CB$14&amp;"-int-"&amp;$M722,Equations!$G:$I,3,0)+VLOOKUP(CB$14&amp;"-sexo-"&amp;$M722,Equations!$G:$I,3,0)*$U722+VLOOKUP(CB$14&amp;"-edad-"&amp;$M722,Equations!$G:$I,3,0)*$V722+VLOOKUP(CB$14&amp;"-est-"&amp;$M722,Equations!$G:$I,3,0)*(1/$W722)+VLOOKUP(CB$14&amp;"-imc-"&amp;$M722,Equations!$G:$I,3,0)*(1/$Q722)))</f>
        <v/>
      </c>
      <c r="CC722" s="10" t="str">
        <f>IF($AH722="","",IF(OR($V722&lt;2.7,$V722&gt;90),"Age OOR",CB722-1.6449*VLOOKUP(CB$14&amp;"-rse-"&amp;$M722,Equations!$G:$I,3,0)))</f>
        <v/>
      </c>
      <c r="CD722" s="10" t="str">
        <f>IF($AH722="","",IF(OR($V722&lt;2.7,$V722&gt;90),"Age OOR",CB722+1.6449*VLOOKUP(CB$14&amp;"-rse-"&amp;$M722,Equations!$G:$I,3,0)))</f>
        <v/>
      </c>
      <c r="CE722" s="10" t="str">
        <f t="shared" ref="CE722:CE785" si="296">IF($AH722="","",IF(OR($V722&lt;2.7,$V722&gt;90),"Age OOR",100*$AH722/CB722))</f>
        <v/>
      </c>
      <c r="CF722" s="10" t="str">
        <f>IF($AH722="","",IF(OR($V722&lt;2.7,$V722&gt;90),"Age OOR",($AH722-CB722)/VLOOKUP(CB$14&amp;"-rse-"&amp;$M722,Equations!$G:$I,3,0)))</f>
        <v/>
      </c>
      <c r="CG722" s="10" t="str">
        <f>IF($AI722="","",IF(OR($V722&lt;2.7,$V722&gt;90),"Age OOR",VLOOKUP(CG$14&amp;"-int-"&amp;$N722,Equations!$G:$I,3,0)+VLOOKUP(CG$14&amp;"-sexo-"&amp;$N722,Equations!$G:$I,3,0)*$U722+VLOOKUP(CG$14&amp;"-edad-"&amp;$N722,Equations!$G:$I,3,0)*$V722+VLOOKUP(CG$14&amp;"-est-"&amp;$N722,Equations!$G:$I,3,0)*(1/$W722)+VLOOKUP(CG$14&amp;"-imc-"&amp;$N722,Equations!$G:$I,3,0)*(1/$Q722)))</f>
        <v/>
      </c>
      <c r="CH722" s="10" t="str">
        <f>IF($AI722="","",IF(OR($V722&lt;2.7,$V722&gt;90),"Age OOR",CG722-1.6449*VLOOKUP(CG$14&amp;"-rse-"&amp;$N722,Equations!$G:$I,3,0)))</f>
        <v/>
      </c>
      <c r="CI722" s="10" t="str">
        <f>IF($AI722="","",IF(OR($V722&lt;2.7,$V722&gt;90),"Age OOR",CG722+1.6449*VLOOKUP(CG$14&amp;"-rse-"&amp;$N722,Equations!$G:$I,3,0)))</f>
        <v/>
      </c>
      <c r="CJ722" s="10" t="str">
        <f t="shared" ref="CJ722:CJ785" si="297">IF($AI722="","",IF(OR($V722&lt;2.7,$V722&gt;90),"Age OOR",100*$AI722/CG722))</f>
        <v/>
      </c>
      <c r="CK722" s="10" t="str">
        <f>IF($AI722="","",IF(OR($V722&lt;2.7,$V722&gt;90),"Age OOR",($AI722-CG722)/VLOOKUP(CG$14&amp;"-rse-"&amp;$N722,Equations!$G:$I,3,0)))</f>
        <v/>
      </c>
      <c r="CL722" s="10" t="str">
        <f>IF($AJ722="","",IF(OR($V722&lt;2.7,$V722&gt;90),"Age OOR",VLOOKUP(CL$14&amp;"-int-"&amp;$O722,Equations!$G:$I,3,0)+VLOOKUP(CL$14&amp;"-sexo-"&amp;$O722,Equations!$G:$I,3,0)*$U722+VLOOKUP(CL$14&amp;"-edad-"&amp;$O722,Equations!$G:$I,3,0)*$V722+VLOOKUP(CL$14&amp;"-est-"&amp;$O722,Equations!$G:$I,3,0)*(1/$W722)+VLOOKUP(CL$14&amp;"-imc-"&amp;$O722,Equations!$G:$I,3,0)*(1/$Q722)))</f>
        <v/>
      </c>
      <c r="CM722" s="10" t="str">
        <f>IF($AJ722="","",IF(OR($V722&lt;2.7,$V722&gt;90),"Age OOR",CL722-1.6449*VLOOKUP(CL$14&amp;"-rse-"&amp;$O722,Equations!$G:$I,3,0)))</f>
        <v/>
      </c>
      <c r="CN722" s="10" t="str">
        <f>IF($AJ722="","",IF(OR($V722&lt;2.7,$V722&gt;90),"Age OOR",CL722+1.6449*VLOOKUP(CL$14&amp;"-rse-"&amp;$O722,Equations!$G:$I,3,0)))</f>
        <v/>
      </c>
      <c r="CO722" s="10" t="str">
        <f t="shared" ref="CO722:CO785" si="298">IF($AJ722="","",IF(OR($V722&lt;2.7,$V722&gt;90),"Age OOR",100*$AJ722/CL722))</f>
        <v/>
      </c>
      <c r="CP722" s="10" t="str">
        <f>IF($AJ722="","",IF(OR($V722&lt;2.7,$V722&gt;90),"Age OOR",($AJ722-CL722)/VLOOKUP(CL$14&amp;"-rse-"&amp;$O722,Equations!$G:$I,3,0)))</f>
        <v/>
      </c>
      <c r="CQ722" s="10" t="str">
        <f>IF($AK722="","",IF(OR($V722&lt;2.7,$V722&gt;90),"Age OOR",EXP(VLOOKUP(CQ$14&amp;"-int-"&amp;$P722,Equations!$G:$I,3,0)+VLOOKUP(CQ$14&amp;"-sexo-"&amp;$P722,Equations!$G:$I,3,0)*$U722+VLOOKUP(CQ$14&amp;"-edad-"&amp;$P722,Equations!$G:$I,3,0)*$V722+VLOOKUP(CQ$14&amp;"-est-"&amp;$P722,Equations!$G:$I,3,0)*(1/$W722)+VLOOKUP(CQ$14&amp;"-imc-"&amp;$P722,Equations!$G:$I,3,0)*(1/$Q722))))</f>
        <v/>
      </c>
      <c r="CR722" s="10" t="str">
        <f>IF($AK722="","",IF(OR($V722&lt;2.7,$V722&gt;90),"Age OOR",EXP(LN(CQ722)-1.6449*VLOOKUP(CQ$14&amp;"-rse-"&amp;$P722,Equations!$G:$I,3,0))))</f>
        <v/>
      </c>
      <c r="CS722" s="10" t="str">
        <f>IF($AK722="","",IF(OR($V722&lt;2.7,$V722&gt;90),"Age OOR",EXP(LN(CQ722)+1.6449*VLOOKUP(CQ$14&amp;"-rse-"&amp;$P722,Equations!$G:$I,3,0))))</f>
        <v/>
      </c>
      <c r="CT722" s="10" t="str">
        <f t="shared" ref="CT722:CT785" si="299">IF($AK722="","",IF(OR($V722&lt;2.7,$V722&gt;90),"Age OOR",100*$AK722/CQ722))</f>
        <v/>
      </c>
      <c r="CU722" s="10" t="str">
        <f>IF($AK722="","",IF(OR($V722&lt;2.7,$V722&gt;90),"Age OOR",(LN($AK722)-LN(CQ722))/VLOOKUP(CQ$14&amp;"-rse-"&amp;$P722,Equations!$G:$I,3,0)))</f>
        <v/>
      </c>
      <c r="CV722" s="47"/>
      <c r="DL722" s="54"/>
    </row>
    <row r="723" spans="5:116" x14ac:dyDescent="0.2">
      <c r="E723" s="23" t="str">
        <f t="shared" si="275"/>
        <v>Age out of range</v>
      </c>
      <c r="F723" s="23" t="str">
        <f t="shared" si="276"/>
        <v>Age out of range</v>
      </c>
      <c r="G723" s="23" t="str">
        <f t="shared" si="277"/>
        <v>Age out of range</v>
      </c>
      <c r="H723" s="23" t="str">
        <f t="shared" si="278"/>
        <v>Age out of range</v>
      </c>
      <c r="I723" s="23" t="str">
        <f t="shared" si="279"/>
        <v>Age out of range</v>
      </c>
      <c r="J723" s="23" t="str">
        <f t="shared" si="280"/>
        <v>Age out of range</v>
      </c>
      <c r="K723" s="23" t="str">
        <f t="shared" si="281"/>
        <v>Age out of range</v>
      </c>
      <c r="L723" s="23" t="str">
        <f t="shared" si="282"/>
        <v>Age out of range</v>
      </c>
      <c r="M723" s="23" t="str">
        <f t="shared" si="283"/>
        <v>Age out of range</v>
      </c>
      <c r="N723" s="23" t="str">
        <f t="shared" si="284"/>
        <v>Age out of range</v>
      </c>
      <c r="O723" s="23" t="str">
        <f t="shared" si="285"/>
        <v>Age out of range</v>
      </c>
      <c r="P723" s="23" t="str">
        <f t="shared" si="286"/>
        <v>Age out of range</v>
      </c>
      <c r="Q723" s="23" t="e">
        <f t="shared" si="287"/>
        <v>#DIV/0!</v>
      </c>
      <c r="R723" s="17"/>
      <c r="S723" s="23">
        <v>707</v>
      </c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7"/>
      <c r="AM723" s="47"/>
      <c r="AN723" s="10" t="str">
        <f>IF($Z723="","",IF(OR($V723&lt;2.7,$V723&gt;90),"Age OOR",VLOOKUP(AN$14&amp;"-int-"&amp;$E723,Equations!$G:$I,3,0)+VLOOKUP(AN$14&amp;"-sexo-"&amp;$E723,Equations!$G:$I,3,0)*$U723+VLOOKUP(AN$14&amp;"-edad-"&amp;$E723,Equations!$G:$I,3,0)*$V723+VLOOKUP(AN$14&amp;"-est-"&amp;$E723,Equations!$G:$I,3,0)*(1/$W723)+VLOOKUP(AN$14&amp;"-imc-"&amp;$E723,Equations!$G:$I,3,0)*(1/$Q723)))</f>
        <v/>
      </c>
      <c r="AO723" s="10" t="str">
        <f>IF($Z723="","",IF(OR($V723&lt;2.7,$V723&gt;90),"Age OOR",AN723-1.6449*VLOOKUP(AN$14&amp;"-rse-"&amp;$E723,Equations!$G:$I,3,0)))</f>
        <v/>
      </c>
      <c r="AP723" s="10" t="str">
        <f>IF($Z723="","",IF(OR($V723&lt;2.7,$V723&gt;90),"Age OOR",AN723+1.6449*VLOOKUP(AN$14&amp;"-rse-"&amp;$E723,Equations!$G:$I,3,0)))</f>
        <v/>
      </c>
      <c r="AQ723" s="10" t="str">
        <f t="shared" si="288"/>
        <v/>
      </c>
      <c r="AR723" s="10" t="str">
        <f>IF($Z723="","",IF(OR($V723&lt;2.7,$V723&gt;90),"Age OOR",($Z723-AN723)/VLOOKUP(AN$14&amp;"-rse-"&amp;$E723,Equations!$G:$I,3,0)))</f>
        <v/>
      </c>
      <c r="AS723" s="10" t="str">
        <f>IF($AA723="","",IF(OR($V723&lt;2.7,$V723&gt;90),"Age OOR",VLOOKUP(AS$14&amp;"-int-"&amp;$F723,Equations!$G:$I,3,0)+VLOOKUP(AS$14&amp;"-sexo-"&amp;$F723,Equations!$G:$I,3,0)*$U723+VLOOKUP(AS$14&amp;"-edad-"&amp;$F723,Equations!$G:$I,3,0)*$V723+VLOOKUP(AS$14&amp;"-est-"&amp;$F723,Equations!$G:$I,3,0)*(1/$W723)+VLOOKUP(AS$14&amp;"-imc-"&amp;$F723,Equations!$G:$I,3,0)*(1/$Q723)))</f>
        <v/>
      </c>
      <c r="AT723" s="10" t="str">
        <f>IF($AA723="","",IF(OR($V723&lt;2.7,$V723&gt;90),"Age OOR",AS723-1.6449*VLOOKUP(AS$14&amp;"-rse-"&amp;$F723,Equations!$G:$I,3,0)))</f>
        <v/>
      </c>
      <c r="AU723" s="10" t="str">
        <f>IF($AA723="","",IF(OR($V723&lt;2.7,$V723&gt;90),"Age OOR",AS723+1.6449*VLOOKUP(AS$14&amp;"-rse-"&amp;$F723,Equations!$G:$I,3,0)))</f>
        <v/>
      </c>
      <c r="AV723" s="10" t="str">
        <f t="shared" si="289"/>
        <v/>
      </c>
      <c r="AW723" s="10" t="str">
        <f>IF($AA723="","",IF(OR($V723&lt;2.7,$V723&gt;90),"Age OOR",($AA723-AS723)/VLOOKUP(AS$14&amp;"-rse-"&amp;$F723,Equations!$G:$I,3,0)))</f>
        <v/>
      </c>
      <c r="AX723" s="10" t="str">
        <f>IF($AB723="","",IF(OR($V723&lt;2.7,$V723&gt;90),"Age OOR",VLOOKUP(AX$14&amp;"-int-"&amp;$G723,Equations!$G:$I,3,0)+VLOOKUP(AX$14&amp;"-sexo-"&amp;$G723,Equations!$G:$I,3,0)*$U723+VLOOKUP(AX$14&amp;"-edad-"&amp;$G723,Equations!$G:$I,3,0)*$V723+VLOOKUP(AX$14&amp;"-est-"&amp;$G723,Equations!$G:$I,3,0)*(1/$W723)+VLOOKUP(AX$14&amp;"-imc-"&amp;$G723,Equations!$G:$I,3,0)*(1/$Q723)))</f>
        <v/>
      </c>
      <c r="AY723" s="10" t="str">
        <f>IF($AB723="","",IF(OR($V723&lt;2.7,$V723&gt;90),"Age OOR",AX723-1.6449*VLOOKUP(AX$14&amp;"-rse-"&amp;$G723,Equations!$G:$I,3,0)))</f>
        <v/>
      </c>
      <c r="AZ723" s="10" t="str">
        <f>IF($AB723="","",IF(OR($V723&lt;2.7,$V723&gt;90),"Age OOR",AX723+1.6449*VLOOKUP(AX$14&amp;"-rse-"&amp;$G723,Equations!$G:$I,3,0)))</f>
        <v/>
      </c>
      <c r="BA723" s="10" t="str">
        <f t="shared" si="290"/>
        <v/>
      </c>
      <c r="BB723" s="10" t="str">
        <f>IF($AB723="","",IF(OR($V723&lt;2.7,$V723&gt;90),"Age OOR",($AB723-AX723)/VLOOKUP(AX$14&amp;"-rse-"&amp;$G723,Equations!$G:$I,3,0)))</f>
        <v/>
      </c>
      <c r="BC723" s="10" t="str">
        <f>IF($AC723="","",IF(OR($V723&lt;2.7,$V723&gt;90),"Age OOR",VLOOKUP(BC$14&amp;"-int-"&amp;$H723,Equations!$G:$I,3,0)+VLOOKUP(BC$14&amp;"-sexo-"&amp;$H723,Equations!$G:$I,3,0)*$U723+VLOOKUP(BC$14&amp;"-edad-"&amp;$H723,Equations!$G:$I,3,0)*$V723+VLOOKUP(BC$14&amp;"-est-"&amp;$H723,Equations!$G:$I,3,0)*(1/$W723)+VLOOKUP(BC$14&amp;"-imc-"&amp;$H723,Equations!$G:$I,3,0)*(1/$Q723)))</f>
        <v/>
      </c>
      <c r="BD723" s="10" t="str">
        <f>IF($AC723="","",IF(OR($V723&lt;2.7,$V723&gt;90),"Age OOR",BC723-1.6449*VLOOKUP(BC$14&amp;"-rse-"&amp;$H723,Equations!$G:$I,3,0)))</f>
        <v/>
      </c>
      <c r="BE723" s="10" t="str">
        <f>IF($AC723="","",IF(OR($V723&lt;2.7,$V723&gt;90),"Age OOR",BC723+1.6449*VLOOKUP(BC$14&amp;"-rse-"&amp;$H723,Equations!$G:$I,3,0)))</f>
        <v/>
      </c>
      <c r="BF723" s="10" t="str">
        <f t="shared" si="291"/>
        <v/>
      </c>
      <c r="BG723" s="10" t="str">
        <f>IF($AC723="","",IF(OR($V723&lt;2.7,$V723&gt;90),"Age OOR",($AC723-BC723)/VLOOKUP(BC$14&amp;"-rse-"&amp;$H723,Equations!$G:$I,3,0)))</f>
        <v/>
      </c>
      <c r="BH723" s="10" t="str">
        <f>IF($AD723="","",IF(OR($V723&lt;2.7,$V723&gt;90),"Age OOR",VLOOKUP(BH$14&amp;"-int-"&amp;$I723,Equations!$G:$I,3,0)+VLOOKUP(BH$14&amp;"-sexo-"&amp;$I723,Equations!$G:$I,3,0)*$U723+VLOOKUP(BH$14&amp;"-edad-"&amp;$I723,Equations!$G:$I,3,0)*$V723+VLOOKUP(BH$14&amp;"-est-"&amp;$I723,Equations!$G:$I,3,0)*(1/$W723)+VLOOKUP(BH$14&amp;"-imc-"&amp;$I723,Equations!$G:$I,3,0)*(1/$Q723)))</f>
        <v/>
      </c>
      <c r="BI723" s="10" t="str">
        <f>IF($AD723="","",IF(OR($V723&lt;2.7,$V723&gt;90),"Age OOR",BH723-1.6449*VLOOKUP(BH$14&amp;"-rse-"&amp;$I723,Equations!$G:$I,3,0)))</f>
        <v/>
      </c>
      <c r="BJ723" s="10" t="str">
        <f>IF($AD723="","",IF(OR($V723&lt;2.7,$V723&gt;90),"Age OOR",BH723+1.6449*VLOOKUP(BH$14&amp;"-rse-"&amp;$I723,Equations!$G:$I,3,0)))</f>
        <v/>
      </c>
      <c r="BK723" s="10" t="str">
        <f t="shared" si="292"/>
        <v/>
      </c>
      <c r="BL723" s="10" t="str">
        <f>IF($AD723="","",IF(OR($V723&lt;2.7,$V723&gt;90),"Age OOR",($AD723-BH723)/VLOOKUP(BH$14&amp;"-rse-"&amp;$I723,Equations!$G:$I,3,0)))</f>
        <v/>
      </c>
      <c r="BM723" s="10" t="str">
        <f>IF($AE723="","",IF(OR($V723&lt;2.7,$V723&gt;90),"Age OOR",VLOOKUP(BM$14&amp;"-int-"&amp;$J723,Equations!$G:$I,3,0)+VLOOKUP(BM$14&amp;"-sexo-"&amp;$J723,Equations!$G:$I,3,0)*$U723+VLOOKUP(BM$14&amp;"-edad-"&amp;$J723,Equations!$G:$I,3,0)*$V723+VLOOKUP(BM$14&amp;"-est-"&amp;$J723,Equations!$G:$I,3,0)*(1/$W723)+VLOOKUP(BM$14&amp;"-imc-"&amp;$J723,Equations!$G:$I,3,0)*(1/$Q723)))</f>
        <v/>
      </c>
      <c r="BN723" s="10" t="str">
        <f>IF($AE723="","",IF(OR($V723&lt;2.7,$V723&gt;90),"Age OOR",BM723-1.6449*VLOOKUP(BM$14&amp;"-rse-"&amp;$J723,Equations!$G:$I,3,0)))</f>
        <v/>
      </c>
      <c r="BO723" s="10" t="str">
        <f>IF($AE723="","",IF(OR($V723&lt;2.7,$V723&gt;90),"Age OOR",BM723+1.6449*VLOOKUP(BM$14&amp;"-rse-"&amp;$J723,Equations!$G:$I,3,0)))</f>
        <v/>
      </c>
      <c r="BP723" s="10" t="str">
        <f t="shared" si="293"/>
        <v/>
      </c>
      <c r="BQ723" s="10" t="str">
        <f>IF($AE723="","",IF(OR($V723&lt;2.7,$V723&gt;90),"Age OOR",($AE723-BM723)/VLOOKUP(BM$14&amp;"-rse-"&amp;$J723,Equations!$G:$I,3,0)))</f>
        <v/>
      </c>
      <c r="BR723" s="10" t="str">
        <f>IF($AF723="","",IF(OR($V723&lt;2.7,$V723&gt;90),"Age OOR",VLOOKUP(BR$14&amp;"-int-"&amp;$K723,Equations!$G:$I,3,0)+VLOOKUP(BR$14&amp;"-sexo-"&amp;$K723,Equations!$G:$I,3,0)*$U723+VLOOKUP(BR$14&amp;"-edad-"&amp;$K723,Equations!$G:$I,3,0)*$V723+VLOOKUP(BR$14&amp;"-est-"&amp;$K723,Equations!$G:$I,3,0)*(1/$W723)+VLOOKUP(BR$14&amp;"-imc-"&amp;$K723,Equations!$G:$I,3,0)*(1/$Q723)))</f>
        <v/>
      </c>
      <c r="BS723" s="10" t="str">
        <f>IF($AF723="","",IF(OR($V723&lt;2.7,$V723&gt;90),"Age OOR",BR723-1.6449*VLOOKUP(BR$14&amp;"-rse-"&amp;$K723,Equations!$G:$I,3,0)))</f>
        <v/>
      </c>
      <c r="BT723" s="10" t="str">
        <f>IF($AF723="","",IF(OR($V723&lt;2.7,$V723&gt;90),"Age OOR",BR723+1.6449*VLOOKUP(BR$14&amp;"-rse-"&amp;$K723,Equations!$G:$I,3,0)))</f>
        <v/>
      </c>
      <c r="BU723" s="10" t="str">
        <f t="shared" si="294"/>
        <v/>
      </c>
      <c r="BV723" s="10" t="str">
        <f>IF($AF723="","",IF(OR($V723&lt;2.7,$V723&gt;90),"Age OOR",($AF723-BR723)/VLOOKUP(BR$14&amp;"-rse-"&amp;$K723,Equations!$G:$I,3,0)))</f>
        <v/>
      </c>
      <c r="BW723" s="10" t="str">
        <f>IF($AG723="","",IF(OR($V723&lt;2.7,$V723&gt;90),"Age OOR",VLOOKUP(BW$14&amp;"-int-"&amp;$L723,Equations!$G:$I,3,0)+VLOOKUP(BW$14&amp;"-sexo-"&amp;$L723,Equations!$G:$I,3,0)*$U723+VLOOKUP(BW$14&amp;"-edad-"&amp;$L723,Equations!$G:$I,3,0)*$V723+VLOOKUP(BW$14&amp;"-est-"&amp;$L723,Equations!$G:$I,3,0)*(1/$W723)+VLOOKUP(BW$14&amp;"-imc-"&amp;$L723,Equations!$G:$I,3,0)*(1/$Q723)))</f>
        <v/>
      </c>
      <c r="BX723" s="10" t="str">
        <f>IF($AG723="","",IF(OR($V723&lt;2.7,$V723&gt;90),"Age OOR",BW723-1.6449*VLOOKUP(BW$14&amp;"-rse-"&amp;$L723,Equations!$G:$I,3,0)))</f>
        <v/>
      </c>
      <c r="BY723" s="10" t="str">
        <f>IF($AG723="","",IF(OR($V723&lt;2.7,$V723&gt;90),"Age OOR",BW723+1.6449*VLOOKUP(BW$14&amp;"-rse-"&amp;$L723,Equations!$G:$I,3,0)))</f>
        <v/>
      </c>
      <c r="BZ723" s="10" t="str">
        <f t="shared" si="295"/>
        <v/>
      </c>
      <c r="CA723" s="10" t="str">
        <f>IF($AG723="","",IF(OR($V723&lt;2.7,$V723&gt;90),"Age OOR",($AG723-BW723)/VLOOKUP(BW$14&amp;"-rse-"&amp;$L723,Equations!$G:$I,3,0)))</f>
        <v/>
      </c>
      <c r="CB723" s="10" t="str">
        <f>IF($AH723="","",IF(OR($V723&lt;2.7,$V723&gt;90),"Age OOR",VLOOKUP(CB$14&amp;"-int-"&amp;$M723,Equations!$G:$I,3,0)+VLOOKUP(CB$14&amp;"-sexo-"&amp;$M723,Equations!$G:$I,3,0)*$U723+VLOOKUP(CB$14&amp;"-edad-"&amp;$M723,Equations!$G:$I,3,0)*$V723+VLOOKUP(CB$14&amp;"-est-"&amp;$M723,Equations!$G:$I,3,0)*(1/$W723)+VLOOKUP(CB$14&amp;"-imc-"&amp;$M723,Equations!$G:$I,3,0)*(1/$Q723)))</f>
        <v/>
      </c>
      <c r="CC723" s="10" t="str">
        <f>IF($AH723="","",IF(OR($V723&lt;2.7,$V723&gt;90),"Age OOR",CB723-1.6449*VLOOKUP(CB$14&amp;"-rse-"&amp;$M723,Equations!$G:$I,3,0)))</f>
        <v/>
      </c>
      <c r="CD723" s="10" t="str">
        <f>IF($AH723="","",IF(OR($V723&lt;2.7,$V723&gt;90),"Age OOR",CB723+1.6449*VLOOKUP(CB$14&amp;"-rse-"&amp;$M723,Equations!$G:$I,3,0)))</f>
        <v/>
      </c>
      <c r="CE723" s="10" t="str">
        <f t="shared" si="296"/>
        <v/>
      </c>
      <c r="CF723" s="10" t="str">
        <f>IF($AH723="","",IF(OR($V723&lt;2.7,$V723&gt;90),"Age OOR",($AH723-CB723)/VLOOKUP(CB$14&amp;"-rse-"&amp;$M723,Equations!$G:$I,3,0)))</f>
        <v/>
      </c>
      <c r="CG723" s="10" t="str">
        <f>IF($AI723="","",IF(OR($V723&lt;2.7,$V723&gt;90),"Age OOR",VLOOKUP(CG$14&amp;"-int-"&amp;$N723,Equations!$G:$I,3,0)+VLOOKUP(CG$14&amp;"-sexo-"&amp;$N723,Equations!$G:$I,3,0)*$U723+VLOOKUP(CG$14&amp;"-edad-"&amp;$N723,Equations!$G:$I,3,0)*$V723+VLOOKUP(CG$14&amp;"-est-"&amp;$N723,Equations!$G:$I,3,0)*(1/$W723)+VLOOKUP(CG$14&amp;"-imc-"&amp;$N723,Equations!$G:$I,3,0)*(1/$Q723)))</f>
        <v/>
      </c>
      <c r="CH723" s="10" t="str">
        <f>IF($AI723="","",IF(OR($V723&lt;2.7,$V723&gt;90),"Age OOR",CG723-1.6449*VLOOKUP(CG$14&amp;"-rse-"&amp;$N723,Equations!$G:$I,3,0)))</f>
        <v/>
      </c>
      <c r="CI723" s="10" t="str">
        <f>IF($AI723="","",IF(OR($V723&lt;2.7,$V723&gt;90),"Age OOR",CG723+1.6449*VLOOKUP(CG$14&amp;"-rse-"&amp;$N723,Equations!$G:$I,3,0)))</f>
        <v/>
      </c>
      <c r="CJ723" s="10" t="str">
        <f t="shared" si="297"/>
        <v/>
      </c>
      <c r="CK723" s="10" t="str">
        <f>IF($AI723="","",IF(OR($V723&lt;2.7,$V723&gt;90),"Age OOR",($AI723-CG723)/VLOOKUP(CG$14&amp;"-rse-"&amp;$N723,Equations!$G:$I,3,0)))</f>
        <v/>
      </c>
      <c r="CL723" s="10" t="str">
        <f>IF($AJ723="","",IF(OR($V723&lt;2.7,$V723&gt;90),"Age OOR",VLOOKUP(CL$14&amp;"-int-"&amp;$O723,Equations!$G:$I,3,0)+VLOOKUP(CL$14&amp;"-sexo-"&amp;$O723,Equations!$G:$I,3,0)*$U723+VLOOKUP(CL$14&amp;"-edad-"&amp;$O723,Equations!$G:$I,3,0)*$V723+VLOOKUP(CL$14&amp;"-est-"&amp;$O723,Equations!$G:$I,3,0)*(1/$W723)+VLOOKUP(CL$14&amp;"-imc-"&amp;$O723,Equations!$G:$I,3,0)*(1/$Q723)))</f>
        <v/>
      </c>
      <c r="CM723" s="10" t="str">
        <f>IF($AJ723="","",IF(OR($V723&lt;2.7,$V723&gt;90),"Age OOR",CL723-1.6449*VLOOKUP(CL$14&amp;"-rse-"&amp;$O723,Equations!$G:$I,3,0)))</f>
        <v/>
      </c>
      <c r="CN723" s="10" t="str">
        <f>IF($AJ723="","",IF(OR($V723&lt;2.7,$V723&gt;90),"Age OOR",CL723+1.6449*VLOOKUP(CL$14&amp;"-rse-"&amp;$O723,Equations!$G:$I,3,0)))</f>
        <v/>
      </c>
      <c r="CO723" s="10" t="str">
        <f t="shared" si="298"/>
        <v/>
      </c>
      <c r="CP723" s="10" t="str">
        <f>IF($AJ723="","",IF(OR($V723&lt;2.7,$V723&gt;90),"Age OOR",($AJ723-CL723)/VLOOKUP(CL$14&amp;"-rse-"&amp;$O723,Equations!$G:$I,3,0)))</f>
        <v/>
      </c>
      <c r="CQ723" s="10" t="str">
        <f>IF($AK723="","",IF(OR($V723&lt;2.7,$V723&gt;90),"Age OOR",EXP(VLOOKUP(CQ$14&amp;"-int-"&amp;$P723,Equations!$G:$I,3,0)+VLOOKUP(CQ$14&amp;"-sexo-"&amp;$P723,Equations!$G:$I,3,0)*$U723+VLOOKUP(CQ$14&amp;"-edad-"&amp;$P723,Equations!$G:$I,3,0)*$V723+VLOOKUP(CQ$14&amp;"-est-"&amp;$P723,Equations!$G:$I,3,0)*(1/$W723)+VLOOKUP(CQ$14&amp;"-imc-"&amp;$P723,Equations!$G:$I,3,0)*(1/$Q723))))</f>
        <v/>
      </c>
      <c r="CR723" s="10" t="str">
        <f>IF($AK723="","",IF(OR($V723&lt;2.7,$V723&gt;90),"Age OOR",EXP(LN(CQ723)-1.6449*VLOOKUP(CQ$14&amp;"-rse-"&amp;$P723,Equations!$G:$I,3,0))))</f>
        <v/>
      </c>
      <c r="CS723" s="10" t="str">
        <f>IF($AK723="","",IF(OR($V723&lt;2.7,$V723&gt;90),"Age OOR",EXP(LN(CQ723)+1.6449*VLOOKUP(CQ$14&amp;"-rse-"&amp;$P723,Equations!$G:$I,3,0))))</f>
        <v/>
      </c>
      <c r="CT723" s="10" t="str">
        <f t="shared" si="299"/>
        <v/>
      </c>
      <c r="CU723" s="10" t="str">
        <f>IF($AK723="","",IF(OR($V723&lt;2.7,$V723&gt;90),"Age OOR",(LN($AK723)-LN(CQ723))/VLOOKUP(CQ$14&amp;"-rse-"&amp;$P723,Equations!$G:$I,3,0)))</f>
        <v/>
      </c>
      <c r="CV723" s="47"/>
    </row>
    <row r="724" spans="5:116" x14ac:dyDescent="0.2">
      <c r="E724" s="23" t="str">
        <f t="shared" si="275"/>
        <v>Age out of range</v>
      </c>
      <c r="F724" s="23" t="str">
        <f t="shared" si="276"/>
        <v>Age out of range</v>
      </c>
      <c r="G724" s="23" t="str">
        <f t="shared" si="277"/>
        <v>Age out of range</v>
      </c>
      <c r="H724" s="23" t="str">
        <f t="shared" si="278"/>
        <v>Age out of range</v>
      </c>
      <c r="I724" s="23" t="str">
        <f t="shared" si="279"/>
        <v>Age out of range</v>
      </c>
      <c r="J724" s="23" t="str">
        <f t="shared" si="280"/>
        <v>Age out of range</v>
      </c>
      <c r="K724" s="23" t="str">
        <f t="shared" si="281"/>
        <v>Age out of range</v>
      </c>
      <c r="L724" s="23" t="str">
        <f t="shared" si="282"/>
        <v>Age out of range</v>
      </c>
      <c r="M724" s="23" t="str">
        <f t="shared" si="283"/>
        <v>Age out of range</v>
      </c>
      <c r="N724" s="23" t="str">
        <f t="shared" si="284"/>
        <v>Age out of range</v>
      </c>
      <c r="O724" s="23" t="str">
        <f t="shared" si="285"/>
        <v>Age out of range</v>
      </c>
      <c r="P724" s="23" t="str">
        <f t="shared" si="286"/>
        <v>Age out of range</v>
      </c>
      <c r="Q724" s="23" t="e">
        <f t="shared" si="287"/>
        <v>#DIV/0!</v>
      </c>
      <c r="R724" s="17"/>
      <c r="S724" s="23">
        <v>708</v>
      </c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7"/>
      <c r="AM724" s="47"/>
      <c r="AN724" s="10" t="str">
        <f>IF($Z724="","",IF(OR($V724&lt;2.7,$V724&gt;90),"Age OOR",VLOOKUP(AN$14&amp;"-int-"&amp;$E724,Equations!$G:$I,3,0)+VLOOKUP(AN$14&amp;"-sexo-"&amp;$E724,Equations!$G:$I,3,0)*$U724+VLOOKUP(AN$14&amp;"-edad-"&amp;$E724,Equations!$G:$I,3,0)*$V724+VLOOKUP(AN$14&amp;"-est-"&amp;$E724,Equations!$G:$I,3,0)*(1/$W724)+VLOOKUP(AN$14&amp;"-imc-"&amp;$E724,Equations!$G:$I,3,0)*(1/$Q724)))</f>
        <v/>
      </c>
      <c r="AO724" s="10" t="str">
        <f>IF($Z724="","",IF(OR($V724&lt;2.7,$V724&gt;90),"Age OOR",AN724-1.6449*VLOOKUP(AN$14&amp;"-rse-"&amp;$E724,Equations!$G:$I,3,0)))</f>
        <v/>
      </c>
      <c r="AP724" s="10" t="str">
        <f>IF($Z724="","",IF(OR($V724&lt;2.7,$V724&gt;90),"Age OOR",AN724+1.6449*VLOOKUP(AN$14&amp;"-rse-"&amp;$E724,Equations!$G:$I,3,0)))</f>
        <v/>
      </c>
      <c r="AQ724" s="10" t="str">
        <f t="shared" si="288"/>
        <v/>
      </c>
      <c r="AR724" s="10" t="str">
        <f>IF($Z724="","",IF(OR($V724&lt;2.7,$V724&gt;90),"Age OOR",($Z724-AN724)/VLOOKUP(AN$14&amp;"-rse-"&amp;$E724,Equations!$G:$I,3,0)))</f>
        <v/>
      </c>
      <c r="AS724" s="10" t="str">
        <f>IF($AA724="","",IF(OR($V724&lt;2.7,$V724&gt;90),"Age OOR",VLOOKUP(AS$14&amp;"-int-"&amp;$F724,Equations!$G:$I,3,0)+VLOOKUP(AS$14&amp;"-sexo-"&amp;$F724,Equations!$G:$I,3,0)*$U724+VLOOKUP(AS$14&amp;"-edad-"&amp;$F724,Equations!$G:$I,3,0)*$V724+VLOOKUP(AS$14&amp;"-est-"&amp;$F724,Equations!$G:$I,3,0)*(1/$W724)+VLOOKUP(AS$14&amp;"-imc-"&amp;$F724,Equations!$G:$I,3,0)*(1/$Q724)))</f>
        <v/>
      </c>
      <c r="AT724" s="10" t="str">
        <f>IF($AA724="","",IF(OR($V724&lt;2.7,$V724&gt;90),"Age OOR",AS724-1.6449*VLOOKUP(AS$14&amp;"-rse-"&amp;$F724,Equations!$G:$I,3,0)))</f>
        <v/>
      </c>
      <c r="AU724" s="10" t="str">
        <f>IF($AA724="","",IF(OR($V724&lt;2.7,$V724&gt;90),"Age OOR",AS724+1.6449*VLOOKUP(AS$14&amp;"-rse-"&amp;$F724,Equations!$G:$I,3,0)))</f>
        <v/>
      </c>
      <c r="AV724" s="10" t="str">
        <f t="shared" si="289"/>
        <v/>
      </c>
      <c r="AW724" s="10" t="str">
        <f>IF($AA724="","",IF(OR($V724&lt;2.7,$V724&gt;90),"Age OOR",($AA724-AS724)/VLOOKUP(AS$14&amp;"-rse-"&amp;$F724,Equations!$G:$I,3,0)))</f>
        <v/>
      </c>
      <c r="AX724" s="10" t="str">
        <f>IF($AB724="","",IF(OR($V724&lt;2.7,$V724&gt;90),"Age OOR",VLOOKUP(AX$14&amp;"-int-"&amp;$G724,Equations!$G:$I,3,0)+VLOOKUP(AX$14&amp;"-sexo-"&amp;$G724,Equations!$G:$I,3,0)*$U724+VLOOKUP(AX$14&amp;"-edad-"&amp;$G724,Equations!$G:$I,3,0)*$V724+VLOOKUP(AX$14&amp;"-est-"&amp;$G724,Equations!$G:$I,3,0)*(1/$W724)+VLOOKUP(AX$14&amp;"-imc-"&amp;$G724,Equations!$G:$I,3,0)*(1/$Q724)))</f>
        <v/>
      </c>
      <c r="AY724" s="10" t="str">
        <f>IF($AB724="","",IF(OR($V724&lt;2.7,$V724&gt;90),"Age OOR",AX724-1.6449*VLOOKUP(AX$14&amp;"-rse-"&amp;$G724,Equations!$G:$I,3,0)))</f>
        <v/>
      </c>
      <c r="AZ724" s="10" t="str">
        <f>IF($AB724="","",IF(OR($V724&lt;2.7,$V724&gt;90),"Age OOR",AX724+1.6449*VLOOKUP(AX$14&amp;"-rse-"&amp;$G724,Equations!$G:$I,3,0)))</f>
        <v/>
      </c>
      <c r="BA724" s="10" t="str">
        <f t="shared" si="290"/>
        <v/>
      </c>
      <c r="BB724" s="10" t="str">
        <f>IF($AB724="","",IF(OR($V724&lt;2.7,$V724&gt;90),"Age OOR",($AB724-AX724)/VLOOKUP(AX$14&amp;"-rse-"&amp;$G724,Equations!$G:$I,3,0)))</f>
        <v/>
      </c>
      <c r="BC724" s="10" t="str">
        <f>IF($AC724="","",IF(OR($V724&lt;2.7,$V724&gt;90),"Age OOR",VLOOKUP(BC$14&amp;"-int-"&amp;$H724,Equations!$G:$I,3,0)+VLOOKUP(BC$14&amp;"-sexo-"&amp;$H724,Equations!$G:$I,3,0)*$U724+VLOOKUP(BC$14&amp;"-edad-"&amp;$H724,Equations!$G:$I,3,0)*$V724+VLOOKUP(BC$14&amp;"-est-"&amp;$H724,Equations!$G:$I,3,0)*(1/$W724)+VLOOKUP(BC$14&amp;"-imc-"&amp;$H724,Equations!$G:$I,3,0)*(1/$Q724)))</f>
        <v/>
      </c>
      <c r="BD724" s="10" t="str">
        <f>IF($AC724="","",IF(OR($V724&lt;2.7,$V724&gt;90),"Age OOR",BC724-1.6449*VLOOKUP(BC$14&amp;"-rse-"&amp;$H724,Equations!$G:$I,3,0)))</f>
        <v/>
      </c>
      <c r="BE724" s="10" t="str">
        <f>IF($AC724="","",IF(OR($V724&lt;2.7,$V724&gt;90),"Age OOR",BC724+1.6449*VLOOKUP(BC$14&amp;"-rse-"&amp;$H724,Equations!$G:$I,3,0)))</f>
        <v/>
      </c>
      <c r="BF724" s="10" t="str">
        <f t="shared" si="291"/>
        <v/>
      </c>
      <c r="BG724" s="10" t="str">
        <f>IF($AC724="","",IF(OR($V724&lt;2.7,$V724&gt;90),"Age OOR",($AC724-BC724)/VLOOKUP(BC$14&amp;"-rse-"&amp;$H724,Equations!$G:$I,3,0)))</f>
        <v/>
      </c>
      <c r="BH724" s="10" t="str">
        <f>IF($AD724="","",IF(OR($V724&lt;2.7,$V724&gt;90),"Age OOR",VLOOKUP(BH$14&amp;"-int-"&amp;$I724,Equations!$G:$I,3,0)+VLOOKUP(BH$14&amp;"-sexo-"&amp;$I724,Equations!$G:$I,3,0)*$U724+VLOOKUP(BH$14&amp;"-edad-"&amp;$I724,Equations!$G:$I,3,0)*$V724+VLOOKUP(BH$14&amp;"-est-"&amp;$I724,Equations!$G:$I,3,0)*(1/$W724)+VLOOKUP(BH$14&amp;"-imc-"&amp;$I724,Equations!$G:$I,3,0)*(1/$Q724)))</f>
        <v/>
      </c>
      <c r="BI724" s="10" t="str">
        <f>IF($AD724="","",IF(OR($V724&lt;2.7,$V724&gt;90),"Age OOR",BH724-1.6449*VLOOKUP(BH$14&amp;"-rse-"&amp;$I724,Equations!$G:$I,3,0)))</f>
        <v/>
      </c>
      <c r="BJ724" s="10" t="str">
        <f>IF($AD724="","",IF(OR($V724&lt;2.7,$V724&gt;90),"Age OOR",BH724+1.6449*VLOOKUP(BH$14&amp;"-rse-"&amp;$I724,Equations!$G:$I,3,0)))</f>
        <v/>
      </c>
      <c r="BK724" s="10" t="str">
        <f t="shared" si="292"/>
        <v/>
      </c>
      <c r="BL724" s="10" t="str">
        <f>IF($AD724="","",IF(OR($V724&lt;2.7,$V724&gt;90),"Age OOR",($AD724-BH724)/VLOOKUP(BH$14&amp;"-rse-"&amp;$I724,Equations!$G:$I,3,0)))</f>
        <v/>
      </c>
      <c r="BM724" s="10" t="str">
        <f>IF($AE724="","",IF(OR($V724&lt;2.7,$V724&gt;90),"Age OOR",VLOOKUP(BM$14&amp;"-int-"&amp;$J724,Equations!$G:$I,3,0)+VLOOKUP(BM$14&amp;"-sexo-"&amp;$J724,Equations!$G:$I,3,0)*$U724+VLOOKUP(BM$14&amp;"-edad-"&amp;$J724,Equations!$G:$I,3,0)*$V724+VLOOKUP(BM$14&amp;"-est-"&amp;$J724,Equations!$G:$I,3,0)*(1/$W724)+VLOOKUP(BM$14&amp;"-imc-"&amp;$J724,Equations!$G:$I,3,0)*(1/$Q724)))</f>
        <v/>
      </c>
      <c r="BN724" s="10" t="str">
        <f>IF($AE724="","",IF(OR($V724&lt;2.7,$V724&gt;90),"Age OOR",BM724-1.6449*VLOOKUP(BM$14&amp;"-rse-"&amp;$J724,Equations!$G:$I,3,0)))</f>
        <v/>
      </c>
      <c r="BO724" s="10" t="str">
        <f>IF($AE724="","",IF(OR($V724&lt;2.7,$V724&gt;90),"Age OOR",BM724+1.6449*VLOOKUP(BM$14&amp;"-rse-"&amp;$J724,Equations!$G:$I,3,0)))</f>
        <v/>
      </c>
      <c r="BP724" s="10" t="str">
        <f t="shared" si="293"/>
        <v/>
      </c>
      <c r="BQ724" s="10" t="str">
        <f>IF($AE724="","",IF(OR($V724&lt;2.7,$V724&gt;90),"Age OOR",($AE724-BM724)/VLOOKUP(BM$14&amp;"-rse-"&amp;$J724,Equations!$G:$I,3,0)))</f>
        <v/>
      </c>
      <c r="BR724" s="10" t="str">
        <f>IF($AF724="","",IF(OR($V724&lt;2.7,$V724&gt;90),"Age OOR",VLOOKUP(BR$14&amp;"-int-"&amp;$K724,Equations!$G:$I,3,0)+VLOOKUP(BR$14&amp;"-sexo-"&amp;$K724,Equations!$G:$I,3,0)*$U724+VLOOKUP(BR$14&amp;"-edad-"&amp;$K724,Equations!$G:$I,3,0)*$V724+VLOOKUP(BR$14&amp;"-est-"&amp;$K724,Equations!$G:$I,3,0)*(1/$W724)+VLOOKUP(BR$14&amp;"-imc-"&amp;$K724,Equations!$G:$I,3,0)*(1/$Q724)))</f>
        <v/>
      </c>
      <c r="BS724" s="10" t="str">
        <f>IF($AF724="","",IF(OR($V724&lt;2.7,$V724&gt;90),"Age OOR",BR724-1.6449*VLOOKUP(BR$14&amp;"-rse-"&amp;$K724,Equations!$G:$I,3,0)))</f>
        <v/>
      </c>
      <c r="BT724" s="10" t="str">
        <f>IF($AF724="","",IF(OR($V724&lt;2.7,$V724&gt;90),"Age OOR",BR724+1.6449*VLOOKUP(BR$14&amp;"-rse-"&amp;$K724,Equations!$G:$I,3,0)))</f>
        <v/>
      </c>
      <c r="BU724" s="10" t="str">
        <f t="shared" si="294"/>
        <v/>
      </c>
      <c r="BV724" s="10" t="str">
        <f>IF($AF724="","",IF(OR($V724&lt;2.7,$V724&gt;90),"Age OOR",($AF724-BR724)/VLOOKUP(BR$14&amp;"-rse-"&amp;$K724,Equations!$G:$I,3,0)))</f>
        <v/>
      </c>
      <c r="BW724" s="10" t="str">
        <f>IF($AG724="","",IF(OR($V724&lt;2.7,$V724&gt;90),"Age OOR",VLOOKUP(BW$14&amp;"-int-"&amp;$L724,Equations!$G:$I,3,0)+VLOOKUP(BW$14&amp;"-sexo-"&amp;$L724,Equations!$G:$I,3,0)*$U724+VLOOKUP(BW$14&amp;"-edad-"&amp;$L724,Equations!$G:$I,3,0)*$V724+VLOOKUP(BW$14&amp;"-est-"&amp;$L724,Equations!$G:$I,3,0)*(1/$W724)+VLOOKUP(BW$14&amp;"-imc-"&amp;$L724,Equations!$G:$I,3,0)*(1/$Q724)))</f>
        <v/>
      </c>
      <c r="BX724" s="10" t="str">
        <f>IF($AG724="","",IF(OR($V724&lt;2.7,$V724&gt;90),"Age OOR",BW724-1.6449*VLOOKUP(BW$14&amp;"-rse-"&amp;$L724,Equations!$G:$I,3,0)))</f>
        <v/>
      </c>
      <c r="BY724" s="10" t="str">
        <f>IF($AG724="","",IF(OR($V724&lt;2.7,$V724&gt;90),"Age OOR",BW724+1.6449*VLOOKUP(BW$14&amp;"-rse-"&amp;$L724,Equations!$G:$I,3,0)))</f>
        <v/>
      </c>
      <c r="BZ724" s="10" t="str">
        <f t="shared" si="295"/>
        <v/>
      </c>
      <c r="CA724" s="10" t="str">
        <f>IF($AG724="","",IF(OR($V724&lt;2.7,$V724&gt;90),"Age OOR",($AG724-BW724)/VLOOKUP(BW$14&amp;"-rse-"&amp;$L724,Equations!$G:$I,3,0)))</f>
        <v/>
      </c>
      <c r="CB724" s="10" t="str">
        <f>IF($AH724="","",IF(OR($V724&lt;2.7,$V724&gt;90),"Age OOR",VLOOKUP(CB$14&amp;"-int-"&amp;$M724,Equations!$G:$I,3,0)+VLOOKUP(CB$14&amp;"-sexo-"&amp;$M724,Equations!$G:$I,3,0)*$U724+VLOOKUP(CB$14&amp;"-edad-"&amp;$M724,Equations!$G:$I,3,0)*$V724+VLOOKUP(CB$14&amp;"-est-"&amp;$M724,Equations!$G:$I,3,0)*(1/$W724)+VLOOKUP(CB$14&amp;"-imc-"&amp;$M724,Equations!$G:$I,3,0)*(1/$Q724)))</f>
        <v/>
      </c>
      <c r="CC724" s="10" t="str">
        <f>IF($AH724="","",IF(OR($V724&lt;2.7,$V724&gt;90),"Age OOR",CB724-1.6449*VLOOKUP(CB$14&amp;"-rse-"&amp;$M724,Equations!$G:$I,3,0)))</f>
        <v/>
      </c>
      <c r="CD724" s="10" t="str">
        <f>IF($AH724="","",IF(OR($V724&lt;2.7,$V724&gt;90),"Age OOR",CB724+1.6449*VLOOKUP(CB$14&amp;"-rse-"&amp;$M724,Equations!$G:$I,3,0)))</f>
        <v/>
      </c>
      <c r="CE724" s="10" t="str">
        <f t="shared" si="296"/>
        <v/>
      </c>
      <c r="CF724" s="10" t="str">
        <f>IF($AH724="","",IF(OR($V724&lt;2.7,$V724&gt;90),"Age OOR",($AH724-CB724)/VLOOKUP(CB$14&amp;"-rse-"&amp;$M724,Equations!$G:$I,3,0)))</f>
        <v/>
      </c>
      <c r="CG724" s="10" t="str">
        <f>IF($AI724="","",IF(OR($V724&lt;2.7,$V724&gt;90),"Age OOR",VLOOKUP(CG$14&amp;"-int-"&amp;$N724,Equations!$G:$I,3,0)+VLOOKUP(CG$14&amp;"-sexo-"&amp;$N724,Equations!$G:$I,3,0)*$U724+VLOOKUP(CG$14&amp;"-edad-"&amp;$N724,Equations!$G:$I,3,0)*$V724+VLOOKUP(CG$14&amp;"-est-"&amp;$N724,Equations!$G:$I,3,0)*(1/$W724)+VLOOKUP(CG$14&amp;"-imc-"&amp;$N724,Equations!$G:$I,3,0)*(1/$Q724)))</f>
        <v/>
      </c>
      <c r="CH724" s="10" t="str">
        <f>IF($AI724="","",IF(OR($V724&lt;2.7,$V724&gt;90),"Age OOR",CG724-1.6449*VLOOKUP(CG$14&amp;"-rse-"&amp;$N724,Equations!$G:$I,3,0)))</f>
        <v/>
      </c>
      <c r="CI724" s="10" t="str">
        <f>IF($AI724="","",IF(OR($V724&lt;2.7,$V724&gt;90),"Age OOR",CG724+1.6449*VLOOKUP(CG$14&amp;"-rse-"&amp;$N724,Equations!$G:$I,3,0)))</f>
        <v/>
      </c>
      <c r="CJ724" s="10" t="str">
        <f t="shared" si="297"/>
        <v/>
      </c>
      <c r="CK724" s="10" t="str">
        <f>IF($AI724="","",IF(OR($V724&lt;2.7,$V724&gt;90),"Age OOR",($AI724-CG724)/VLOOKUP(CG$14&amp;"-rse-"&amp;$N724,Equations!$G:$I,3,0)))</f>
        <v/>
      </c>
      <c r="CL724" s="10" t="str">
        <f>IF($AJ724="","",IF(OR($V724&lt;2.7,$V724&gt;90),"Age OOR",VLOOKUP(CL$14&amp;"-int-"&amp;$O724,Equations!$G:$I,3,0)+VLOOKUP(CL$14&amp;"-sexo-"&amp;$O724,Equations!$G:$I,3,0)*$U724+VLOOKUP(CL$14&amp;"-edad-"&amp;$O724,Equations!$G:$I,3,0)*$V724+VLOOKUP(CL$14&amp;"-est-"&amp;$O724,Equations!$G:$I,3,0)*(1/$W724)+VLOOKUP(CL$14&amp;"-imc-"&amp;$O724,Equations!$G:$I,3,0)*(1/$Q724)))</f>
        <v/>
      </c>
      <c r="CM724" s="10" t="str">
        <f>IF($AJ724="","",IF(OR($V724&lt;2.7,$V724&gt;90),"Age OOR",CL724-1.6449*VLOOKUP(CL$14&amp;"-rse-"&amp;$O724,Equations!$G:$I,3,0)))</f>
        <v/>
      </c>
      <c r="CN724" s="10" t="str">
        <f>IF($AJ724="","",IF(OR($V724&lt;2.7,$V724&gt;90),"Age OOR",CL724+1.6449*VLOOKUP(CL$14&amp;"-rse-"&amp;$O724,Equations!$G:$I,3,0)))</f>
        <v/>
      </c>
      <c r="CO724" s="10" t="str">
        <f t="shared" si="298"/>
        <v/>
      </c>
      <c r="CP724" s="10" t="str">
        <f>IF($AJ724="","",IF(OR($V724&lt;2.7,$V724&gt;90),"Age OOR",($AJ724-CL724)/VLOOKUP(CL$14&amp;"-rse-"&amp;$O724,Equations!$G:$I,3,0)))</f>
        <v/>
      </c>
      <c r="CQ724" s="10" t="str">
        <f>IF($AK724="","",IF(OR($V724&lt;2.7,$V724&gt;90),"Age OOR",EXP(VLOOKUP(CQ$14&amp;"-int-"&amp;$P724,Equations!$G:$I,3,0)+VLOOKUP(CQ$14&amp;"-sexo-"&amp;$P724,Equations!$G:$I,3,0)*$U724+VLOOKUP(CQ$14&amp;"-edad-"&amp;$P724,Equations!$G:$I,3,0)*$V724+VLOOKUP(CQ$14&amp;"-est-"&amp;$P724,Equations!$G:$I,3,0)*(1/$W724)+VLOOKUP(CQ$14&amp;"-imc-"&amp;$P724,Equations!$G:$I,3,0)*(1/$Q724))))</f>
        <v/>
      </c>
      <c r="CR724" s="10" t="str">
        <f>IF($AK724="","",IF(OR($V724&lt;2.7,$V724&gt;90),"Age OOR",EXP(LN(CQ724)-1.6449*VLOOKUP(CQ$14&amp;"-rse-"&amp;$P724,Equations!$G:$I,3,0))))</f>
        <v/>
      </c>
      <c r="CS724" s="10" t="str">
        <f>IF($AK724="","",IF(OR($V724&lt;2.7,$V724&gt;90),"Age OOR",EXP(LN(CQ724)+1.6449*VLOOKUP(CQ$14&amp;"-rse-"&amp;$P724,Equations!$G:$I,3,0))))</f>
        <v/>
      </c>
      <c r="CT724" s="10" t="str">
        <f t="shared" si="299"/>
        <v/>
      </c>
      <c r="CU724" s="10" t="str">
        <f>IF($AK724="","",IF(OR($V724&lt;2.7,$V724&gt;90),"Age OOR",(LN($AK724)-LN(CQ724))/VLOOKUP(CQ$14&amp;"-rse-"&amp;$P724,Equations!$G:$I,3,0)))</f>
        <v/>
      </c>
      <c r="CV724" s="47"/>
    </row>
    <row r="725" spans="5:116" x14ac:dyDescent="0.2">
      <c r="E725" s="23" t="str">
        <f t="shared" si="275"/>
        <v>Age out of range</v>
      </c>
      <c r="F725" s="23" t="str">
        <f t="shared" si="276"/>
        <v>Age out of range</v>
      </c>
      <c r="G725" s="23" t="str">
        <f t="shared" si="277"/>
        <v>Age out of range</v>
      </c>
      <c r="H725" s="23" t="str">
        <f t="shared" si="278"/>
        <v>Age out of range</v>
      </c>
      <c r="I725" s="23" t="str">
        <f t="shared" si="279"/>
        <v>Age out of range</v>
      </c>
      <c r="J725" s="23" t="str">
        <f t="shared" si="280"/>
        <v>Age out of range</v>
      </c>
      <c r="K725" s="23" t="str">
        <f t="shared" si="281"/>
        <v>Age out of range</v>
      </c>
      <c r="L725" s="23" t="str">
        <f t="shared" si="282"/>
        <v>Age out of range</v>
      </c>
      <c r="M725" s="23" t="str">
        <f t="shared" si="283"/>
        <v>Age out of range</v>
      </c>
      <c r="N725" s="23" t="str">
        <f t="shared" si="284"/>
        <v>Age out of range</v>
      </c>
      <c r="O725" s="23" t="str">
        <f t="shared" si="285"/>
        <v>Age out of range</v>
      </c>
      <c r="P725" s="23" t="str">
        <f t="shared" si="286"/>
        <v>Age out of range</v>
      </c>
      <c r="Q725" s="23" t="e">
        <f t="shared" si="287"/>
        <v>#DIV/0!</v>
      </c>
      <c r="R725" s="17"/>
      <c r="S725" s="23">
        <v>709</v>
      </c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7"/>
      <c r="AM725" s="47"/>
      <c r="AN725" s="10" t="str">
        <f>IF($Z725="","",IF(OR($V725&lt;2.7,$V725&gt;90),"Age OOR",VLOOKUP(AN$14&amp;"-int-"&amp;$E725,Equations!$G:$I,3,0)+VLOOKUP(AN$14&amp;"-sexo-"&amp;$E725,Equations!$G:$I,3,0)*$U725+VLOOKUP(AN$14&amp;"-edad-"&amp;$E725,Equations!$G:$I,3,0)*$V725+VLOOKUP(AN$14&amp;"-est-"&amp;$E725,Equations!$G:$I,3,0)*(1/$W725)+VLOOKUP(AN$14&amp;"-imc-"&amp;$E725,Equations!$G:$I,3,0)*(1/$Q725)))</f>
        <v/>
      </c>
      <c r="AO725" s="10" t="str">
        <f>IF($Z725="","",IF(OR($V725&lt;2.7,$V725&gt;90),"Age OOR",AN725-1.6449*VLOOKUP(AN$14&amp;"-rse-"&amp;$E725,Equations!$G:$I,3,0)))</f>
        <v/>
      </c>
      <c r="AP725" s="10" t="str">
        <f>IF($Z725="","",IF(OR($V725&lt;2.7,$V725&gt;90),"Age OOR",AN725+1.6449*VLOOKUP(AN$14&amp;"-rse-"&amp;$E725,Equations!$G:$I,3,0)))</f>
        <v/>
      </c>
      <c r="AQ725" s="10" t="str">
        <f t="shared" si="288"/>
        <v/>
      </c>
      <c r="AR725" s="10" t="str">
        <f>IF($Z725="","",IF(OR($V725&lt;2.7,$V725&gt;90),"Age OOR",($Z725-AN725)/VLOOKUP(AN$14&amp;"-rse-"&amp;$E725,Equations!$G:$I,3,0)))</f>
        <v/>
      </c>
      <c r="AS725" s="10" t="str">
        <f>IF($AA725="","",IF(OR($V725&lt;2.7,$V725&gt;90),"Age OOR",VLOOKUP(AS$14&amp;"-int-"&amp;$F725,Equations!$G:$I,3,0)+VLOOKUP(AS$14&amp;"-sexo-"&amp;$F725,Equations!$G:$I,3,0)*$U725+VLOOKUP(AS$14&amp;"-edad-"&amp;$F725,Equations!$G:$I,3,0)*$V725+VLOOKUP(AS$14&amp;"-est-"&amp;$F725,Equations!$G:$I,3,0)*(1/$W725)+VLOOKUP(AS$14&amp;"-imc-"&amp;$F725,Equations!$G:$I,3,0)*(1/$Q725)))</f>
        <v/>
      </c>
      <c r="AT725" s="10" t="str">
        <f>IF($AA725="","",IF(OR($V725&lt;2.7,$V725&gt;90),"Age OOR",AS725-1.6449*VLOOKUP(AS$14&amp;"-rse-"&amp;$F725,Equations!$G:$I,3,0)))</f>
        <v/>
      </c>
      <c r="AU725" s="10" t="str">
        <f>IF($AA725="","",IF(OR($V725&lt;2.7,$V725&gt;90),"Age OOR",AS725+1.6449*VLOOKUP(AS$14&amp;"-rse-"&amp;$F725,Equations!$G:$I,3,0)))</f>
        <v/>
      </c>
      <c r="AV725" s="10" t="str">
        <f t="shared" si="289"/>
        <v/>
      </c>
      <c r="AW725" s="10" t="str">
        <f>IF($AA725="","",IF(OR($V725&lt;2.7,$V725&gt;90),"Age OOR",($AA725-AS725)/VLOOKUP(AS$14&amp;"-rse-"&amp;$F725,Equations!$G:$I,3,0)))</f>
        <v/>
      </c>
      <c r="AX725" s="10" t="str">
        <f>IF($AB725="","",IF(OR($V725&lt;2.7,$V725&gt;90),"Age OOR",VLOOKUP(AX$14&amp;"-int-"&amp;$G725,Equations!$G:$I,3,0)+VLOOKUP(AX$14&amp;"-sexo-"&amp;$G725,Equations!$G:$I,3,0)*$U725+VLOOKUP(AX$14&amp;"-edad-"&amp;$G725,Equations!$G:$I,3,0)*$V725+VLOOKUP(AX$14&amp;"-est-"&amp;$G725,Equations!$G:$I,3,0)*(1/$W725)+VLOOKUP(AX$14&amp;"-imc-"&amp;$G725,Equations!$G:$I,3,0)*(1/$Q725)))</f>
        <v/>
      </c>
      <c r="AY725" s="10" t="str">
        <f>IF($AB725="","",IF(OR($V725&lt;2.7,$V725&gt;90),"Age OOR",AX725-1.6449*VLOOKUP(AX$14&amp;"-rse-"&amp;$G725,Equations!$G:$I,3,0)))</f>
        <v/>
      </c>
      <c r="AZ725" s="10" t="str">
        <f>IF($AB725="","",IF(OR($V725&lt;2.7,$V725&gt;90),"Age OOR",AX725+1.6449*VLOOKUP(AX$14&amp;"-rse-"&amp;$G725,Equations!$G:$I,3,0)))</f>
        <v/>
      </c>
      <c r="BA725" s="10" t="str">
        <f t="shared" si="290"/>
        <v/>
      </c>
      <c r="BB725" s="10" t="str">
        <f>IF($AB725="","",IF(OR($V725&lt;2.7,$V725&gt;90),"Age OOR",($AB725-AX725)/VLOOKUP(AX$14&amp;"-rse-"&amp;$G725,Equations!$G:$I,3,0)))</f>
        <v/>
      </c>
      <c r="BC725" s="10" t="str">
        <f>IF($AC725="","",IF(OR($V725&lt;2.7,$V725&gt;90),"Age OOR",VLOOKUP(BC$14&amp;"-int-"&amp;$H725,Equations!$G:$I,3,0)+VLOOKUP(BC$14&amp;"-sexo-"&amp;$H725,Equations!$G:$I,3,0)*$U725+VLOOKUP(BC$14&amp;"-edad-"&amp;$H725,Equations!$G:$I,3,0)*$V725+VLOOKUP(BC$14&amp;"-est-"&amp;$H725,Equations!$G:$I,3,0)*(1/$W725)+VLOOKUP(BC$14&amp;"-imc-"&amp;$H725,Equations!$G:$I,3,0)*(1/$Q725)))</f>
        <v/>
      </c>
      <c r="BD725" s="10" t="str">
        <f>IF($AC725="","",IF(OR($V725&lt;2.7,$V725&gt;90),"Age OOR",BC725-1.6449*VLOOKUP(BC$14&amp;"-rse-"&amp;$H725,Equations!$G:$I,3,0)))</f>
        <v/>
      </c>
      <c r="BE725" s="10" t="str">
        <f>IF($AC725="","",IF(OR($V725&lt;2.7,$V725&gt;90),"Age OOR",BC725+1.6449*VLOOKUP(BC$14&amp;"-rse-"&amp;$H725,Equations!$G:$I,3,0)))</f>
        <v/>
      </c>
      <c r="BF725" s="10" t="str">
        <f t="shared" si="291"/>
        <v/>
      </c>
      <c r="BG725" s="10" t="str">
        <f>IF($AC725="","",IF(OR($V725&lt;2.7,$V725&gt;90),"Age OOR",($AC725-BC725)/VLOOKUP(BC$14&amp;"-rse-"&amp;$H725,Equations!$G:$I,3,0)))</f>
        <v/>
      </c>
      <c r="BH725" s="10" t="str">
        <f>IF($AD725="","",IF(OR($V725&lt;2.7,$V725&gt;90),"Age OOR",VLOOKUP(BH$14&amp;"-int-"&amp;$I725,Equations!$G:$I,3,0)+VLOOKUP(BH$14&amp;"-sexo-"&amp;$I725,Equations!$G:$I,3,0)*$U725+VLOOKUP(BH$14&amp;"-edad-"&amp;$I725,Equations!$G:$I,3,0)*$V725+VLOOKUP(BH$14&amp;"-est-"&amp;$I725,Equations!$G:$I,3,0)*(1/$W725)+VLOOKUP(BH$14&amp;"-imc-"&amp;$I725,Equations!$G:$I,3,0)*(1/$Q725)))</f>
        <v/>
      </c>
      <c r="BI725" s="10" t="str">
        <f>IF($AD725="","",IF(OR($V725&lt;2.7,$V725&gt;90),"Age OOR",BH725-1.6449*VLOOKUP(BH$14&amp;"-rse-"&amp;$I725,Equations!$G:$I,3,0)))</f>
        <v/>
      </c>
      <c r="BJ725" s="10" t="str">
        <f>IF($AD725="","",IF(OR($V725&lt;2.7,$V725&gt;90),"Age OOR",BH725+1.6449*VLOOKUP(BH$14&amp;"-rse-"&amp;$I725,Equations!$G:$I,3,0)))</f>
        <v/>
      </c>
      <c r="BK725" s="10" t="str">
        <f t="shared" si="292"/>
        <v/>
      </c>
      <c r="BL725" s="10" t="str">
        <f>IF($AD725="","",IF(OR($V725&lt;2.7,$V725&gt;90),"Age OOR",($AD725-BH725)/VLOOKUP(BH$14&amp;"-rse-"&amp;$I725,Equations!$G:$I,3,0)))</f>
        <v/>
      </c>
      <c r="BM725" s="10" t="str">
        <f>IF($AE725="","",IF(OR($V725&lt;2.7,$V725&gt;90),"Age OOR",VLOOKUP(BM$14&amp;"-int-"&amp;$J725,Equations!$G:$I,3,0)+VLOOKUP(BM$14&amp;"-sexo-"&amp;$J725,Equations!$G:$I,3,0)*$U725+VLOOKUP(BM$14&amp;"-edad-"&amp;$J725,Equations!$G:$I,3,0)*$V725+VLOOKUP(BM$14&amp;"-est-"&amp;$J725,Equations!$G:$I,3,0)*(1/$W725)+VLOOKUP(BM$14&amp;"-imc-"&amp;$J725,Equations!$G:$I,3,0)*(1/$Q725)))</f>
        <v/>
      </c>
      <c r="BN725" s="10" t="str">
        <f>IF($AE725="","",IF(OR($V725&lt;2.7,$V725&gt;90),"Age OOR",BM725-1.6449*VLOOKUP(BM$14&amp;"-rse-"&amp;$J725,Equations!$G:$I,3,0)))</f>
        <v/>
      </c>
      <c r="BO725" s="10" t="str">
        <f>IF($AE725="","",IF(OR($V725&lt;2.7,$V725&gt;90),"Age OOR",BM725+1.6449*VLOOKUP(BM$14&amp;"-rse-"&amp;$J725,Equations!$G:$I,3,0)))</f>
        <v/>
      </c>
      <c r="BP725" s="10" t="str">
        <f t="shared" si="293"/>
        <v/>
      </c>
      <c r="BQ725" s="10" t="str">
        <f>IF($AE725="","",IF(OR($V725&lt;2.7,$V725&gt;90),"Age OOR",($AE725-BM725)/VLOOKUP(BM$14&amp;"-rse-"&amp;$J725,Equations!$G:$I,3,0)))</f>
        <v/>
      </c>
      <c r="BR725" s="10" t="str">
        <f>IF($AF725="","",IF(OR($V725&lt;2.7,$V725&gt;90),"Age OOR",VLOOKUP(BR$14&amp;"-int-"&amp;$K725,Equations!$G:$I,3,0)+VLOOKUP(BR$14&amp;"-sexo-"&amp;$K725,Equations!$G:$I,3,0)*$U725+VLOOKUP(BR$14&amp;"-edad-"&amp;$K725,Equations!$G:$I,3,0)*$V725+VLOOKUP(BR$14&amp;"-est-"&amp;$K725,Equations!$G:$I,3,0)*(1/$W725)+VLOOKUP(BR$14&amp;"-imc-"&amp;$K725,Equations!$G:$I,3,0)*(1/$Q725)))</f>
        <v/>
      </c>
      <c r="BS725" s="10" t="str">
        <f>IF($AF725="","",IF(OR($V725&lt;2.7,$V725&gt;90),"Age OOR",BR725-1.6449*VLOOKUP(BR$14&amp;"-rse-"&amp;$K725,Equations!$G:$I,3,0)))</f>
        <v/>
      </c>
      <c r="BT725" s="10" t="str">
        <f>IF($AF725="","",IF(OR($V725&lt;2.7,$V725&gt;90),"Age OOR",BR725+1.6449*VLOOKUP(BR$14&amp;"-rse-"&amp;$K725,Equations!$G:$I,3,0)))</f>
        <v/>
      </c>
      <c r="BU725" s="10" t="str">
        <f t="shared" si="294"/>
        <v/>
      </c>
      <c r="BV725" s="10" t="str">
        <f>IF($AF725="","",IF(OR($V725&lt;2.7,$V725&gt;90),"Age OOR",($AF725-BR725)/VLOOKUP(BR$14&amp;"-rse-"&amp;$K725,Equations!$G:$I,3,0)))</f>
        <v/>
      </c>
      <c r="BW725" s="10" t="str">
        <f>IF($AG725="","",IF(OR($V725&lt;2.7,$V725&gt;90),"Age OOR",VLOOKUP(BW$14&amp;"-int-"&amp;$L725,Equations!$G:$I,3,0)+VLOOKUP(BW$14&amp;"-sexo-"&amp;$L725,Equations!$G:$I,3,0)*$U725+VLOOKUP(BW$14&amp;"-edad-"&amp;$L725,Equations!$G:$I,3,0)*$V725+VLOOKUP(BW$14&amp;"-est-"&amp;$L725,Equations!$G:$I,3,0)*(1/$W725)+VLOOKUP(BW$14&amp;"-imc-"&amp;$L725,Equations!$G:$I,3,0)*(1/$Q725)))</f>
        <v/>
      </c>
      <c r="BX725" s="10" t="str">
        <f>IF($AG725="","",IF(OR($V725&lt;2.7,$V725&gt;90),"Age OOR",BW725-1.6449*VLOOKUP(BW$14&amp;"-rse-"&amp;$L725,Equations!$G:$I,3,0)))</f>
        <v/>
      </c>
      <c r="BY725" s="10" t="str">
        <f>IF($AG725="","",IF(OR($V725&lt;2.7,$V725&gt;90),"Age OOR",BW725+1.6449*VLOOKUP(BW$14&amp;"-rse-"&amp;$L725,Equations!$G:$I,3,0)))</f>
        <v/>
      </c>
      <c r="BZ725" s="10" t="str">
        <f t="shared" si="295"/>
        <v/>
      </c>
      <c r="CA725" s="10" t="str">
        <f>IF($AG725="","",IF(OR($V725&lt;2.7,$V725&gt;90),"Age OOR",($AG725-BW725)/VLOOKUP(BW$14&amp;"-rse-"&amp;$L725,Equations!$G:$I,3,0)))</f>
        <v/>
      </c>
      <c r="CB725" s="10" t="str">
        <f>IF($AH725="","",IF(OR($V725&lt;2.7,$V725&gt;90),"Age OOR",VLOOKUP(CB$14&amp;"-int-"&amp;$M725,Equations!$G:$I,3,0)+VLOOKUP(CB$14&amp;"-sexo-"&amp;$M725,Equations!$G:$I,3,0)*$U725+VLOOKUP(CB$14&amp;"-edad-"&amp;$M725,Equations!$G:$I,3,0)*$V725+VLOOKUP(CB$14&amp;"-est-"&amp;$M725,Equations!$G:$I,3,0)*(1/$W725)+VLOOKUP(CB$14&amp;"-imc-"&amp;$M725,Equations!$G:$I,3,0)*(1/$Q725)))</f>
        <v/>
      </c>
      <c r="CC725" s="10" t="str">
        <f>IF($AH725="","",IF(OR($V725&lt;2.7,$V725&gt;90),"Age OOR",CB725-1.6449*VLOOKUP(CB$14&amp;"-rse-"&amp;$M725,Equations!$G:$I,3,0)))</f>
        <v/>
      </c>
      <c r="CD725" s="10" t="str">
        <f>IF($AH725="","",IF(OR($V725&lt;2.7,$V725&gt;90),"Age OOR",CB725+1.6449*VLOOKUP(CB$14&amp;"-rse-"&amp;$M725,Equations!$G:$I,3,0)))</f>
        <v/>
      </c>
      <c r="CE725" s="10" t="str">
        <f t="shared" si="296"/>
        <v/>
      </c>
      <c r="CF725" s="10" t="str">
        <f>IF($AH725="","",IF(OR($V725&lt;2.7,$V725&gt;90),"Age OOR",($AH725-CB725)/VLOOKUP(CB$14&amp;"-rse-"&amp;$M725,Equations!$G:$I,3,0)))</f>
        <v/>
      </c>
      <c r="CG725" s="10" t="str">
        <f>IF($AI725="","",IF(OR($V725&lt;2.7,$V725&gt;90),"Age OOR",VLOOKUP(CG$14&amp;"-int-"&amp;$N725,Equations!$G:$I,3,0)+VLOOKUP(CG$14&amp;"-sexo-"&amp;$N725,Equations!$G:$I,3,0)*$U725+VLOOKUP(CG$14&amp;"-edad-"&amp;$N725,Equations!$G:$I,3,0)*$V725+VLOOKUP(CG$14&amp;"-est-"&amp;$N725,Equations!$G:$I,3,0)*(1/$W725)+VLOOKUP(CG$14&amp;"-imc-"&amp;$N725,Equations!$G:$I,3,0)*(1/$Q725)))</f>
        <v/>
      </c>
      <c r="CH725" s="10" t="str">
        <f>IF($AI725="","",IF(OR($V725&lt;2.7,$V725&gt;90),"Age OOR",CG725-1.6449*VLOOKUP(CG$14&amp;"-rse-"&amp;$N725,Equations!$G:$I,3,0)))</f>
        <v/>
      </c>
      <c r="CI725" s="10" t="str">
        <f>IF($AI725="","",IF(OR($V725&lt;2.7,$V725&gt;90),"Age OOR",CG725+1.6449*VLOOKUP(CG$14&amp;"-rse-"&amp;$N725,Equations!$G:$I,3,0)))</f>
        <v/>
      </c>
      <c r="CJ725" s="10" t="str">
        <f t="shared" si="297"/>
        <v/>
      </c>
      <c r="CK725" s="10" t="str">
        <f>IF($AI725="","",IF(OR($V725&lt;2.7,$V725&gt;90),"Age OOR",($AI725-CG725)/VLOOKUP(CG$14&amp;"-rse-"&amp;$N725,Equations!$G:$I,3,0)))</f>
        <v/>
      </c>
      <c r="CL725" s="10" t="str">
        <f>IF($AJ725="","",IF(OR($V725&lt;2.7,$V725&gt;90),"Age OOR",VLOOKUP(CL$14&amp;"-int-"&amp;$O725,Equations!$G:$I,3,0)+VLOOKUP(CL$14&amp;"-sexo-"&amp;$O725,Equations!$G:$I,3,0)*$U725+VLOOKUP(CL$14&amp;"-edad-"&amp;$O725,Equations!$G:$I,3,0)*$V725+VLOOKUP(CL$14&amp;"-est-"&amp;$O725,Equations!$G:$I,3,0)*(1/$W725)+VLOOKUP(CL$14&amp;"-imc-"&amp;$O725,Equations!$G:$I,3,0)*(1/$Q725)))</f>
        <v/>
      </c>
      <c r="CM725" s="10" t="str">
        <f>IF($AJ725="","",IF(OR($V725&lt;2.7,$V725&gt;90),"Age OOR",CL725-1.6449*VLOOKUP(CL$14&amp;"-rse-"&amp;$O725,Equations!$G:$I,3,0)))</f>
        <v/>
      </c>
      <c r="CN725" s="10" t="str">
        <f>IF($AJ725="","",IF(OR($V725&lt;2.7,$V725&gt;90),"Age OOR",CL725+1.6449*VLOOKUP(CL$14&amp;"-rse-"&amp;$O725,Equations!$G:$I,3,0)))</f>
        <v/>
      </c>
      <c r="CO725" s="10" t="str">
        <f t="shared" si="298"/>
        <v/>
      </c>
      <c r="CP725" s="10" t="str">
        <f>IF($AJ725="","",IF(OR($V725&lt;2.7,$V725&gt;90),"Age OOR",($AJ725-CL725)/VLOOKUP(CL$14&amp;"-rse-"&amp;$O725,Equations!$G:$I,3,0)))</f>
        <v/>
      </c>
      <c r="CQ725" s="10" t="str">
        <f>IF($AK725="","",IF(OR($V725&lt;2.7,$V725&gt;90),"Age OOR",EXP(VLOOKUP(CQ$14&amp;"-int-"&amp;$P725,Equations!$G:$I,3,0)+VLOOKUP(CQ$14&amp;"-sexo-"&amp;$P725,Equations!$G:$I,3,0)*$U725+VLOOKUP(CQ$14&amp;"-edad-"&amp;$P725,Equations!$G:$I,3,0)*$V725+VLOOKUP(CQ$14&amp;"-est-"&amp;$P725,Equations!$G:$I,3,0)*(1/$W725)+VLOOKUP(CQ$14&amp;"-imc-"&amp;$P725,Equations!$G:$I,3,0)*(1/$Q725))))</f>
        <v/>
      </c>
      <c r="CR725" s="10" t="str">
        <f>IF($AK725="","",IF(OR($V725&lt;2.7,$V725&gt;90),"Age OOR",EXP(LN(CQ725)-1.6449*VLOOKUP(CQ$14&amp;"-rse-"&amp;$P725,Equations!$G:$I,3,0))))</f>
        <v/>
      </c>
      <c r="CS725" s="10" t="str">
        <f>IF($AK725="","",IF(OR($V725&lt;2.7,$V725&gt;90),"Age OOR",EXP(LN(CQ725)+1.6449*VLOOKUP(CQ$14&amp;"-rse-"&amp;$P725,Equations!$G:$I,3,0))))</f>
        <v/>
      </c>
      <c r="CT725" s="10" t="str">
        <f t="shared" si="299"/>
        <v/>
      </c>
      <c r="CU725" s="10" t="str">
        <f>IF($AK725="","",IF(OR($V725&lt;2.7,$V725&gt;90),"Age OOR",(LN($AK725)-LN(CQ725))/VLOOKUP(CQ$14&amp;"-rse-"&amp;$P725,Equations!$G:$I,3,0)))</f>
        <v/>
      </c>
      <c r="CV725" s="47"/>
    </row>
    <row r="726" spans="5:116" x14ac:dyDescent="0.2">
      <c r="E726" s="23" t="str">
        <f t="shared" si="275"/>
        <v>Age out of range</v>
      </c>
      <c r="F726" s="23" t="str">
        <f t="shared" si="276"/>
        <v>Age out of range</v>
      </c>
      <c r="G726" s="23" t="str">
        <f t="shared" si="277"/>
        <v>Age out of range</v>
      </c>
      <c r="H726" s="23" t="str">
        <f t="shared" si="278"/>
        <v>Age out of range</v>
      </c>
      <c r="I726" s="23" t="str">
        <f t="shared" si="279"/>
        <v>Age out of range</v>
      </c>
      <c r="J726" s="23" t="str">
        <f t="shared" si="280"/>
        <v>Age out of range</v>
      </c>
      <c r="K726" s="23" t="str">
        <f t="shared" si="281"/>
        <v>Age out of range</v>
      </c>
      <c r="L726" s="23" t="str">
        <f t="shared" si="282"/>
        <v>Age out of range</v>
      </c>
      <c r="M726" s="23" t="str">
        <f t="shared" si="283"/>
        <v>Age out of range</v>
      </c>
      <c r="N726" s="23" t="str">
        <f t="shared" si="284"/>
        <v>Age out of range</v>
      </c>
      <c r="O726" s="23" t="str">
        <f t="shared" si="285"/>
        <v>Age out of range</v>
      </c>
      <c r="P726" s="23" t="str">
        <f t="shared" si="286"/>
        <v>Age out of range</v>
      </c>
      <c r="Q726" s="23" t="e">
        <f t="shared" si="287"/>
        <v>#DIV/0!</v>
      </c>
      <c r="R726" s="17"/>
      <c r="S726" s="23">
        <v>710</v>
      </c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7"/>
      <c r="AM726" s="47"/>
      <c r="AN726" s="10" t="str">
        <f>IF($Z726="","",IF(OR($V726&lt;2.7,$V726&gt;90),"Age OOR",VLOOKUP(AN$14&amp;"-int-"&amp;$E726,Equations!$G:$I,3,0)+VLOOKUP(AN$14&amp;"-sexo-"&amp;$E726,Equations!$G:$I,3,0)*$U726+VLOOKUP(AN$14&amp;"-edad-"&amp;$E726,Equations!$G:$I,3,0)*$V726+VLOOKUP(AN$14&amp;"-est-"&amp;$E726,Equations!$G:$I,3,0)*(1/$W726)+VLOOKUP(AN$14&amp;"-imc-"&amp;$E726,Equations!$G:$I,3,0)*(1/$Q726)))</f>
        <v/>
      </c>
      <c r="AO726" s="10" t="str">
        <f>IF($Z726="","",IF(OR($V726&lt;2.7,$V726&gt;90),"Age OOR",AN726-1.6449*VLOOKUP(AN$14&amp;"-rse-"&amp;$E726,Equations!$G:$I,3,0)))</f>
        <v/>
      </c>
      <c r="AP726" s="10" t="str">
        <f>IF($Z726="","",IF(OR($V726&lt;2.7,$V726&gt;90),"Age OOR",AN726+1.6449*VLOOKUP(AN$14&amp;"-rse-"&amp;$E726,Equations!$G:$I,3,0)))</f>
        <v/>
      </c>
      <c r="AQ726" s="10" t="str">
        <f t="shared" si="288"/>
        <v/>
      </c>
      <c r="AR726" s="10" t="str">
        <f>IF($Z726="","",IF(OR($V726&lt;2.7,$V726&gt;90),"Age OOR",($Z726-AN726)/VLOOKUP(AN$14&amp;"-rse-"&amp;$E726,Equations!$G:$I,3,0)))</f>
        <v/>
      </c>
      <c r="AS726" s="10" t="str">
        <f>IF($AA726="","",IF(OR($V726&lt;2.7,$V726&gt;90),"Age OOR",VLOOKUP(AS$14&amp;"-int-"&amp;$F726,Equations!$G:$I,3,0)+VLOOKUP(AS$14&amp;"-sexo-"&amp;$F726,Equations!$G:$I,3,0)*$U726+VLOOKUP(AS$14&amp;"-edad-"&amp;$F726,Equations!$G:$I,3,0)*$V726+VLOOKUP(AS$14&amp;"-est-"&amp;$F726,Equations!$G:$I,3,0)*(1/$W726)+VLOOKUP(AS$14&amp;"-imc-"&amp;$F726,Equations!$G:$I,3,0)*(1/$Q726)))</f>
        <v/>
      </c>
      <c r="AT726" s="10" t="str">
        <f>IF($AA726="","",IF(OR($V726&lt;2.7,$V726&gt;90),"Age OOR",AS726-1.6449*VLOOKUP(AS$14&amp;"-rse-"&amp;$F726,Equations!$G:$I,3,0)))</f>
        <v/>
      </c>
      <c r="AU726" s="10" t="str">
        <f>IF($AA726="","",IF(OR($V726&lt;2.7,$V726&gt;90),"Age OOR",AS726+1.6449*VLOOKUP(AS$14&amp;"-rse-"&amp;$F726,Equations!$G:$I,3,0)))</f>
        <v/>
      </c>
      <c r="AV726" s="10" t="str">
        <f t="shared" si="289"/>
        <v/>
      </c>
      <c r="AW726" s="10" t="str">
        <f>IF($AA726="","",IF(OR($V726&lt;2.7,$V726&gt;90),"Age OOR",($AA726-AS726)/VLOOKUP(AS$14&amp;"-rse-"&amp;$F726,Equations!$G:$I,3,0)))</f>
        <v/>
      </c>
      <c r="AX726" s="10" t="str">
        <f>IF($AB726="","",IF(OR($V726&lt;2.7,$V726&gt;90),"Age OOR",VLOOKUP(AX$14&amp;"-int-"&amp;$G726,Equations!$G:$I,3,0)+VLOOKUP(AX$14&amp;"-sexo-"&amp;$G726,Equations!$G:$I,3,0)*$U726+VLOOKUP(AX$14&amp;"-edad-"&amp;$G726,Equations!$G:$I,3,0)*$V726+VLOOKUP(AX$14&amp;"-est-"&amp;$G726,Equations!$G:$I,3,0)*(1/$W726)+VLOOKUP(AX$14&amp;"-imc-"&amp;$G726,Equations!$G:$I,3,0)*(1/$Q726)))</f>
        <v/>
      </c>
      <c r="AY726" s="10" t="str">
        <f>IF($AB726="","",IF(OR($V726&lt;2.7,$V726&gt;90),"Age OOR",AX726-1.6449*VLOOKUP(AX$14&amp;"-rse-"&amp;$G726,Equations!$G:$I,3,0)))</f>
        <v/>
      </c>
      <c r="AZ726" s="10" t="str">
        <f>IF($AB726="","",IF(OR($V726&lt;2.7,$V726&gt;90),"Age OOR",AX726+1.6449*VLOOKUP(AX$14&amp;"-rse-"&amp;$G726,Equations!$G:$I,3,0)))</f>
        <v/>
      </c>
      <c r="BA726" s="10" t="str">
        <f t="shared" si="290"/>
        <v/>
      </c>
      <c r="BB726" s="10" t="str">
        <f>IF($AB726="","",IF(OR($V726&lt;2.7,$V726&gt;90),"Age OOR",($AB726-AX726)/VLOOKUP(AX$14&amp;"-rse-"&amp;$G726,Equations!$G:$I,3,0)))</f>
        <v/>
      </c>
      <c r="BC726" s="10" t="str">
        <f>IF($AC726="","",IF(OR($V726&lt;2.7,$V726&gt;90),"Age OOR",VLOOKUP(BC$14&amp;"-int-"&amp;$H726,Equations!$G:$I,3,0)+VLOOKUP(BC$14&amp;"-sexo-"&amp;$H726,Equations!$G:$I,3,0)*$U726+VLOOKUP(BC$14&amp;"-edad-"&amp;$H726,Equations!$G:$I,3,0)*$V726+VLOOKUP(BC$14&amp;"-est-"&amp;$H726,Equations!$G:$I,3,0)*(1/$W726)+VLOOKUP(BC$14&amp;"-imc-"&amp;$H726,Equations!$G:$I,3,0)*(1/$Q726)))</f>
        <v/>
      </c>
      <c r="BD726" s="10" t="str">
        <f>IF($AC726="","",IF(OR($V726&lt;2.7,$V726&gt;90),"Age OOR",BC726-1.6449*VLOOKUP(BC$14&amp;"-rse-"&amp;$H726,Equations!$G:$I,3,0)))</f>
        <v/>
      </c>
      <c r="BE726" s="10" t="str">
        <f>IF($AC726="","",IF(OR($V726&lt;2.7,$V726&gt;90),"Age OOR",BC726+1.6449*VLOOKUP(BC$14&amp;"-rse-"&amp;$H726,Equations!$G:$I,3,0)))</f>
        <v/>
      </c>
      <c r="BF726" s="10" t="str">
        <f t="shared" si="291"/>
        <v/>
      </c>
      <c r="BG726" s="10" t="str">
        <f>IF($AC726="","",IF(OR($V726&lt;2.7,$V726&gt;90),"Age OOR",($AC726-BC726)/VLOOKUP(BC$14&amp;"-rse-"&amp;$H726,Equations!$G:$I,3,0)))</f>
        <v/>
      </c>
      <c r="BH726" s="10" t="str">
        <f>IF($AD726="","",IF(OR($V726&lt;2.7,$V726&gt;90),"Age OOR",VLOOKUP(BH$14&amp;"-int-"&amp;$I726,Equations!$G:$I,3,0)+VLOOKUP(BH$14&amp;"-sexo-"&amp;$I726,Equations!$G:$I,3,0)*$U726+VLOOKUP(BH$14&amp;"-edad-"&amp;$I726,Equations!$G:$I,3,0)*$V726+VLOOKUP(BH$14&amp;"-est-"&amp;$I726,Equations!$G:$I,3,0)*(1/$W726)+VLOOKUP(BH$14&amp;"-imc-"&amp;$I726,Equations!$G:$I,3,0)*(1/$Q726)))</f>
        <v/>
      </c>
      <c r="BI726" s="10" t="str">
        <f>IF($AD726="","",IF(OR($V726&lt;2.7,$V726&gt;90),"Age OOR",BH726-1.6449*VLOOKUP(BH$14&amp;"-rse-"&amp;$I726,Equations!$G:$I,3,0)))</f>
        <v/>
      </c>
      <c r="BJ726" s="10" t="str">
        <f>IF($AD726="","",IF(OR($V726&lt;2.7,$V726&gt;90),"Age OOR",BH726+1.6449*VLOOKUP(BH$14&amp;"-rse-"&amp;$I726,Equations!$G:$I,3,0)))</f>
        <v/>
      </c>
      <c r="BK726" s="10" t="str">
        <f t="shared" si="292"/>
        <v/>
      </c>
      <c r="BL726" s="10" t="str">
        <f>IF($AD726="","",IF(OR($V726&lt;2.7,$V726&gt;90),"Age OOR",($AD726-BH726)/VLOOKUP(BH$14&amp;"-rse-"&amp;$I726,Equations!$G:$I,3,0)))</f>
        <v/>
      </c>
      <c r="BM726" s="10" t="str">
        <f>IF($AE726="","",IF(OR($V726&lt;2.7,$V726&gt;90),"Age OOR",VLOOKUP(BM$14&amp;"-int-"&amp;$J726,Equations!$G:$I,3,0)+VLOOKUP(BM$14&amp;"-sexo-"&amp;$J726,Equations!$G:$I,3,0)*$U726+VLOOKUP(BM$14&amp;"-edad-"&amp;$J726,Equations!$G:$I,3,0)*$V726+VLOOKUP(BM$14&amp;"-est-"&amp;$J726,Equations!$G:$I,3,0)*(1/$W726)+VLOOKUP(BM$14&amp;"-imc-"&amp;$J726,Equations!$G:$I,3,0)*(1/$Q726)))</f>
        <v/>
      </c>
      <c r="BN726" s="10" t="str">
        <f>IF($AE726="","",IF(OR($V726&lt;2.7,$V726&gt;90),"Age OOR",BM726-1.6449*VLOOKUP(BM$14&amp;"-rse-"&amp;$J726,Equations!$G:$I,3,0)))</f>
        <v/>
      </c>
      <c r="BO726" s="10" t="str">
        <f>IF($AE726="","",IF(OR($V726&lt;2.7,$V726&gt;90),"Age OOR",BM726+1.6449*VLOOKUP(BM$14&amp;"-rse-"&amp;$J726,Equations!$G:$I,3,0)))</f>
        <v/>
      </c>
      <c r="BP726" s="10" t="str">
        <f t="shared" si="293"/>
        <v/>
      </c>
      <c r="BQ726" s="10" t="str">
        <f>IF($AE726="","",IF(OR($V726&lt;2.7,$V726&gt;90),"Age OOR",($AE726-BM726)/VLOOKUP(BM$14&amp;"-rse-"&amp;$J726,Equations!$G:$I,3,0)))</f>
        <v/>
      </c>
      <c r="BR726" s="10" t="str">
        <f>IF($AF726="","",IF(OR($V726&lt;2.7,$V726&gt;90),"Age OOR",VLOOKUP(BR$14&amp;"-int-"&amp;$K726,Equations!$G:$I,3,0)+VLOOKUP(BR$14&amp;"-sexo-"&amp;$K726,Equations!$G:$I,3,0)*$U726+VLOOKUP(BR$14&amp;"-edad-"&amp;$K726,Equations!$G:$I,3,0)*$V726+VLOOKUP(BR$14&amp;"-est-"&amp;$K726,Equations!$G:$I,3,0)*(1/$W726)+VLOOKUP(BR$14&amp;"-imc-"&amp;$K726,Equations!$G:$I,3,0)*(1/$Q726)))</f>
        <v/>
      </c>
      <c r="BS726" s="10" t="str">
        <f>IF($AF726="","",IF(OR($V726&lt;2.7,$V726&gt;90),"Age OOR",BR726-1.6449*VLOOKUP(BR$14&amp;"-rse-"&amp;$K726,Equations!$G:$I,3,0)))</f>
        <v/>
      </c>
      <c r="BT726" s="10" t="str">
        <f>IF($AF726="","",IF(OR($V726&lt;2.7,$V726&gt;90),"Age OOR",BR726+1.6449*VLOOKUP(BR$14&amp;"-rse-"&amp;$K726,Equations!$G:$I,3,0)))</f>
        <v/>
      </c>
      <c r="BU726" s="10" t="str">
        <f t="shared" si="294"/>
        <v/>
      </c>
      <c r="BV726" s="10" t="str">
        <f>IF($AF726="","",IF(OR($V726&lt;2.7,$V726&gt;90),"Age OOR",($AF726-BR726)/VLOOKUP(BR$14&amp;"-rse-"&amp;$K726,Equations!$G:$I,3,0)))</f>
        <v/>
      </c>
      <c r="BW726" s="10" t="str">
        <f>IF($AG726="","",IF(OR($V726&lt;2.7,$V726&gt;90),"Age OOR",VLOOKUP(BW$14&amp;"-int-"&amp;$L726,Equations!$G:$I,3,0)+VLOOKUP(BW$14&amp;"-sexo-"&amp;$L726,Equations!$G:$I,3,0)*$U726+VLOOKUP(BW$14&amp;"-edad-"&amp;$L726,Equations!$G:$I,3,0)*$V726+VLOOKUP(BW$14&amp;"-est-"&amp;$L726,Equations!$G:$I,3,0)*(1/$W726)+VLOOKUP(BW$14&amp;"-imc-"&amp;$L726,Equations!$G:$I,3,0)*(1/$Q726)))</f>
        <v/>
      </c>
      <c r="BX726" s="10" t="str">
        <f>IF($AG726="","",IF(OR($V726&lt;2.7,$V726&gt;90),"Age OOR",BW726-1.6449*VLOOKUP(BW$14&amp;"-rse-"&amp;$L726,Equations!$G:$I,3,0)))</f>
        <v/>
      </c>
      <c r="BY726" s="10" t="str">
        <f>IF($AG726="","",IF(OR($V726&lt;2.7,$V726&gt;90),"Age OOR",BW726+1.6449*VLOOKUP(BW$14&amp;"-rse-"&amp;$L726,Equations!$G:$I,3,0)))</f>
        <v/>
      </c>
      <c r="BZ726" s="10" t="str">
        <f t="shared" si="295"/>
        <v/>
      </c>
      <c r="CA726" s="10" t="str">
        <f>IF($AG726="","",IF(OR($V726&lt;2.7,$V726&gt;90),"Age OOR",($AG726-BW726)/VLOOKUP(BW$14&amp;"-rse-"&amp;$L726,Equations!$G:$I,3,0)))</f>
        <v/>
      </c>
      <c r="CB726" s="10" t="str">
        <f>IF($AH726="","",IF(OR($V726&lt;2.7,$V726&gt;90),"Age OOR",VLOOKUP(CB$14&amp;"-int-"&amp;$M726,Equations!$G:$I,3,0)+VLOOKUP(CB$14&amp;"-sexo-"&amp;$M726,Equations!$G:$I,3,0)*$U726+VLOOKUP(CB$14&amp;"-edad-"&amp;$M726,Equations!$G:$I,3,0)*$V726+VLOOKUP(CB$14&amp;"-est-"&amp;$M726,Equations!$G:$I,3,0)*(1/$W726)+VLOOKUP(CB$14&amp;"-imc-"&amp;$M726,Equations!$G:$I,3,0)*(1/$Q726)))</f>
        <v/>
      </c>
      <c r="CC726" s="10" t="str">
        <f>IF($AH726="","",IF(OR($V726&lt;2.7,$V726&gt;90),"Age OOR",CB726-1.6449*VLOOKUP(CB$14&amp;"-rse-"&amp;$M726,Equations!$G:$I,3,0)))</f>
        <v/>
      </c>
      <c r="CD726" s="10" t="str">
        <f>IF($AH726="","",IF(OR($V726&lt;2.7,$V726&gt;90),"Age OOR",CB726+1.6449*VLOOKUP(CB$14&amp;"-rse-"&amp;$M726,Equations!$G:$I,3,0)))</f>
        <v/>
      </c>
      <c r="CE726" s="10" t="str">
        <f t="shared" si="296"/>
        <v/>
      </c>
      <c r="CF726" s="10" t="str">
        <f>IF($AH726="","",IF(OR($V726&lt;2.7,$V726&gt;90),"Age OOR",($AH726-CB726)/VLOOKUP(CB$14&amp;"-rse-"&amp;$M726,Equations!$G:$I,3,0)))</f>
        <v/>
      </c>
      <c r="CG726" s="10" t="str">
        <f>IF($AI726="","",IF(OR($V726&lt;2.7,$V726&gt;90),"Age OOR",VLOOKUP(CG$14&amp;"-int-"&amp;$N726,Equations!$G:$I,3,0)+VLOOKUP(CG$14&amp;"-sexo-"&amp;$N726,Equations!$G:$I,3,0)*$U726+VLOOKUP(CG$14&amp;"-edad-"&amp;$N726,Equations!$G:$I,3,0)*$V726+VLOOKUP(CG$14&amp;"-est-"&amp;$N726,Equations!$G:$I,3,0)*(1/$W726)+VLOOKUP(CG$14&amp;"-imc-"&amp;$N726,Equations!$G:$I,3,0)*(1/$Q726)))</f>
        <v/>
      </c>
      <c r="CH726" s="10" t="str">
        <f>IF($AI726="","",IF(OR($V726&lt;2.7,$V726&gt;90),"Age OOR",CG726-1.6449*VLOOKUP(CG$14&amp;"-rse-"&amp;$N726,Equations!$G:$I,3,0)))</f>
        <v/>
      </c>
      <c r="CI726" s="10" t="str">
        <f>IF($AI726="","",IF(OR($V726&lt;2.7,$V726&gt;90),"Age OOR",CG726+1.6449*VLOOKUP(CG$14&amp;"-rse-"&amp;$N726,Equations!$G:$I,3,0)))</f>
        <v/>
      </c>
      <c r="CJ726" s="10" t="str">
        <f t="shared" si="297"/>
        <v/>
      </c>
      <c r="CK726" s="10" t="str">
        <f>IF($AI726="","",IF(OR($V726&lt;2.7,$V726&gt;90),"Age OOR",($AI726-CG726)/VLOOKUP(CG$14&amp;"-rse-"&amp;$N726,Equations!$G:$I,3,0)))</f>
        <v/>
      </c>
      <c r="CL726" s="10" t="str">
        <f>IF($AJ726="","",IF(OR($V726&lt;2.7,$V726&gt;90),"Age OOR",VLOOKUP(CL$14&amp;"-int-"&amp;$O726,Equations!$G:$I,3,0)+VLOOKUP(CL$14&amp;"-sexo-"&amp;$O726,Equations!$G:$I,3,0)*$U726+VLOOKUP(CL$14&amp;"-edad-"&amp;$O726,Equations!$G:$I,3,0)*$V726+VLOOKUP(CL$14&amp;"-est-"&amp;$O726,Equations!$G:$I,3,0)*(1/$W726)+VLOOKUP(CL$14&amp;"-imc-"&amp;$O726,Equations!$G:$I,3,0)*(1/$Q726)))</f>
        <v/>
      </c>
      <c r="CM726" s="10" t="str">
        <f>IF($AJ726="","",IF(OR($V726&lt;2.7,$V726&gt;90),"Age OOR",CL726-1.6449*VLOOKUP(CL$14&amp;"-rse-"&amp;$O726,Equations!$G:$I,3,0)))</f>
        <v/>
      </c>
      <c r="CN726" s="10" t="str">
        <f>IF($AJ726="","",IF(OR($V726&lt;2.7,$V726&gt;90),"Age OOR",CL726+1.6449*VLOOKUP(CL$14&amp;"-rse-"&amp;$O726,Equations!$G:$I,3,0)))</f>
        <v/>
      </c>
      <c r="CO726" s="10" t="str">
        <f t="shared" si="298"/>
        <v/>
      </c>
      <c r="CP726" s="10" t="str">
        <f>IF($AJ726="","",IF(OR($V726&lt;2.7,$V726&gt;90),"Age OOR",($AJ726-CL726)/VLOOKUP(CL$14&amp;"-rse-"&amp;$O726,Equations!$G:$I,3,0)))</f>
        <v/>
      </c>
      <c r="CQ726" s="10" t="str">
        <f>IF($AK726="","",IF(OR($V726&lt;2.7,$V726&gt;90),"Age OOR",EXP(VLOOKUP(CQ$14&amp;"-int-"&amp;$P726,Equations!$G:$I,3,0)+VLOOKUP(CQ$14&amp;"-sexo-"&amp;$P726,Equations!$G:$I,3,0)*$U726+VLOOKUP(CQ$14&amp;"-edad-"&amp;$P726,Equations!$G:$I,3,0)*$V726+VLOOKUP(CQ$14&amp;"-est-"&amp;$P726,Equations!$G:$I,3,0)*(1/$W726)+VLOOKUP(CQ$14&amp;"-imc-"&amp;$P726,Equations!$G:$I,3,0)*(1/$Q726))))</f>
        <v/>
      </c>
      <c r="CR726" s="10" t="str">
        <f>IF($AK726="","",IF(OR($V726&lt;2.7,$V726&gt;90),"Age OOR",EXP(LN(CQ726)-1.6449*VLOOKUP(CQ$14&amp;"-rse-"&amp;$P726,Equations!$G:$I,3,0))))</f>
        <v/>
      </c>
      <c r="CS726" s="10" t="str">
        <f>IF($AK726="","",IF(OR($V726&lt;2.7,$V726&gt;90),"Age OOR",EXP(LN(CQ726)+1.6449*VLOOKUP(CQ$14&amp;"-rse-"&amp;$P726,Equations!$G:$I,3,0))))</f>
        <v/>
      </c>
      <c r="CT726" s="10" t="str">
        <f t="shared" si="299"/>
        <v/>
      </c>
      <c r="CU726" s="10" t="str">
        <f>IF($AK726="","",IF(OR($V726&lt;2.7,$V726&gt;90),"Age OOR",(LN($AK726)-LN(CQ726))/VLOOKUP(CQ$14&amp;"-rse-"&amp;$P726,Equations!$G:$I,3,0)))</f>
        <v/>
      </c>
      <c r="CV726" s="47"/>
    </row>
    <row r="727" spans="5:116" x14ac:dyDescent="0.2">
      <c r="E727" s="23" t="str">
        <f t="shared" si="275"/>
        <v>Age out of range</v>
      </c>
      <c r="F727" s="23" t="str">
        <f t="shared" si="276"/>
        <v>Age out of range</v>
      </c>
      <c r="G727" s="23" t="str">
        <f t="shared" si="277"/>
        <v>Age out of range</v>
      </c>
      <c r="H727" s="23" t="str">
        <f t="shared" si="278"/>
        <v>Age out of range</v>
      </c>
      <c r="I727" s="23" t="str">
        <f t="shared" si="279"/>
        <v>Age out of range</v>
      </c>
      <c r="J727" s="23" t="str">
        <f t="shared" si="280"/>
        <v>Age out of range</v>
      </c>
      <c r="K727" s="23" t="str">
        <f t="shared" si="281"/>
        <v>Age out of range</v>
      </c>
      <c r="L727" s="23" t="str">
        <f t="shared" si="282"/>
        <v>Age out of range</v>
      </c>
      <c r="M727" s="23" t="str">
        <f t="shared" si="283"/>
        <v>Age out of range</v>
      </c>
      <c r="N727" s="23" t="str">
        <f t="shared" si="284"/>
        <v>Age out of range</v>
      </c>
      <c r="O727" s="23" t="str">
        <f t="shared" si="285"/>
        <v>Age out of range</v>
      </c>
      <c r="P727" s="23" t="str">
        <f t="shared" si="286"/>
        <v>Age out of range</v>
      </c>
      <c r="Q727" s="23" t="e">
        <f t="shared" si="287"/>
        <v>#DIV/0!</v>
      </c>
      <c r="R727" s="17"/>
      <c r="S727" s="23">
        <v>711</v>
      </c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7"/>
      <c r="AM727" s="47"/>
      <c r="AN727" s="10" t="str">
        <f>IF($Z727="","",IF(OR($V727&lt;2.7,$V727&gt;90),"Age OOR",VLOOKUP(AN$14&amp;"-int-"&amp;$E727,Equations!$G:$I,3,0)+VLOOKUP(AN$14&amp;"-sexo-"&amp;$E727,Equations!$G:$I,3,0)*$U727+VLOOKUP(AN$14&amp;"-edad-"&amp;$E727,Equations!$G:$I,3,0)*$V727+VLOOKUP(AN$14&amp;"-est-"&amp;$E727,Equations!$G:$I,3,0)*(1/$W727)+VLOOKUP(AN$14&amp;"-imc-"&amp;$E727,Equations!$G:$I,3,0)*(1/$Q727)))</f>
        <v/>
      </c>
      <c r="AO727" s="10" t="str">
        <f>IF($Z727="","",IF(OR($V727&lt;2.7,$V727&gt;90),"Age OOR",AN727-1.6449*VLOOKUP(AN$14&amp;"-rse-"&amp;$E727,Equations!$G:$I,3,0)))</f>
        <v/>
      </c>
      <c r="AP727" s="10" t="str">
        <f>IF($Z727="","",IF(OR($V727&lt;2.7,$V727&gt;90),"Age OOR",AN727+1.6449*VLOOKUP(AN$14&amp;"-rse-"&amp;$E727,Equations!$G:$I,3,0)))</f>
        <v/>
      </c>
      <c r="AQ727" s="10" t="str">
        <f t="shared" si="288"/>
        <v/>
      </c>
      <c r="AR727" s="10" t="str">
        <f>IF($Z727="","",IF(OR($V727&lt;2.7,$V727&gt;90),"Age OOR",($Z727-AN727)/VLOOKUP(AN$14&amp;"-rse-"&amp;$E727,Equations!$G:$I,3,0)))</f>
        <v/>
      </c>
      <c r="AS727" s="10" t="str">
        <f>IF($AA727="","",IF(OR($V727&lt;2.7,$V727&gt;90),"Age OOR",VLOOKUP(AS$14&amp;"-int-"&amp;$F727,Equations!$G:$I,3,0)+VLOOKUP(AS$14&amp;"-sexo-"&amp;$F727,Equations!$G:$I,3,0)*$U727+VLOOKUP(AS$14&amp;"-edad-"&amp;$F727,Equations!$G:$I,3,0)*$V727+VLOOKUP(AS$14&amp;"-est-"&amp;$F727,Equations!$G:$I,3,0)*(1/$W727)+VLOOKUP(AS$14&amp;"-imc-"&amp;$F727,Equations!$G:$I,3,0)*(1/$Q727)))</f>
        <v/>
      </c>
      <c r="AT727" s="10" t="str">
        <f>IF($AA727="","",IF(OR($V727&lt;2.7,$V727&gt;90),"Age OOR",AS727-1.6449*VLOOKUP(AS$14&amp;"-rse-"&amp;$F727,Equations!$G:$I,3,0)))</f>
        <v/>
      </c>
      <c r="AU727" s="10" t="str">
        <f>IF($AA727="","",IF(OR($V727&lt;2.7,$V727&gt;90),"Age OOR",AS727+1.6449*VLOOKUP(AS$14&amp;"-rse-"&amp;$F727,Equations!$G:$I,3,0)))</f>
        <v/>
      </c>
      <c r="AV727" s="10" t="str">
        <f t="shared" si="289"/>
        <v/>
      </c>
      <c r="AW727" s="10" t="str">
        <f>IF($AA727="","",IF(OR($V727&lt;2.7,$V727&gt;90),"Age OOR",($AA727-AS727)/VLOOKUP(AS$14&amp;"-rse-"&amp;$F727,Equations!$G:$I,3,0)))</f>
        <v/>
      </c>
      <c r="AX727" s="10" t="str">
        <f>IF($AB727="","",IF(OR($V727&lt;2.7,$V727&gt;90),"Age OOR",VLOOKUP(AX$14&amp;"-int-"&amp;$G727,Equations!$G:$I,3,0)+VLOOKUP(AX$14&amp;"-sexo-"&amp;$G727,Equations!$G:$I,3,0)*$U727+VLOOKUP(AX$14&amp;"-edad-"&amp;$G727,Equations!$G:$I,3,0)*$V727+VLOOKUP(AX$14&amp;"-est-"&amp;$G727,Equations!$G:$I,3,0)*(1/$W727)+VLOOKUP(AX$14&amp;"-imc-"&amp;$G727,Equations!$G:$I,3,0)*(1/$Q727)))</f>
        <v/>
      </c>
      <c r="AY727" s="10" t="str">
        <f>IF($AB727="","",IF(OR($V727&lt;2.7,$V727&gt;90),"Age OOR",AX727-1.6449*VLOOKUP(AX$14&amp;"-rse-"&amp;$G727,Equations!$G:$I,3,0)))</f>
        <v/>
      </c>
      <c r="AZ727" s="10" t="str">
        <f>IF($AB727="","",IF(OR($V727&lt;2.7,$V727&gt;90),"Age OOR",AX727+1.6449*VLOOKUP(AX$14&amp;"-rse-"&amp;$G727,Equations!$G:$I,3,0)))</f>
        <v/>
      </c>
      <c r="BA727" s="10" t="str">
        <f t="shared" si="290"/>
        <v/>
      </c>
      <c r="BB727" s="10" t="str">
        <f>IF($AB727="","",IF(OR($V727&lt;2.7,$V727&gt;90),"Age OOR",($AB727-AX727)/VLOOKUP(AX$14&amp;"-rse-"&amp;$G727,Equations!$G:$I,3,0)))</f>
        <v/>
      </c>
      <c r="BC727" s="10" t="str">
        <f>IF($AC727="","",IF(OR($V727&lt;2.7,$V727&gt;90),"Age OOR",VLOOKUP(BC$14&amp;"-int-"&amp;$H727,Equations!$G:$I,3,0)+VLOOKUP(BC$14&amp;"-sexo-"&amp;$H727,Equations!$G:$I,3,0)*$U727+VLOOKUP(BC$14&amp;"-edad-"&amp;$H727,Equations!$G:$I,3,0)*$V727+VLOOKUP(BC$14&amp;"-est-"&amp;$H727,Equations!$G:$I,3,0)*(1/$W727)+VLOOKUP(BC$14&amp;"-imc-"&amp;$H727,Equations!$G:$I,3,0)*(1/$Q727)))</f>
        <v/>
      </c>
      <c r="BD727" s="10" t="str">
        <f>IF($AC727="","",IF(OR($V727&lt;2.7,$V727&gt;90),"Age OOR",BC727-1.6449*VLOOKUP(BC$14&amp;"-rse-"&amp;$H727,Equations!$G:$I,3,0)))</f>
        <v/>
      </c>
      <c r="BE727" s="10" t="str">
        <f>IF($AC727="","",IF(OR($V727&lt;2.7,$V727&gt;90),"Age OOR",BC727+1.6449*VLOOKUP(BC$14&amp;"-rse-"&amp;$H727,Equations!$G:$I,3,0)))</f>
        <v/>
      </c>
      <c r="BF727" s="10" t="str">
        <f t="shared" si="291"/>
        <v/>
      </c>
      <c r="BG727" s="10" t="str">
        <f>IF($AC727="","",IF(OR($V727&lt;2.7,$V727&gt;90),"Age OOR",($AC727-BC727)/VLOOKUP(BC$14&amp;"-rse-"&amp;$H727,Equations!$G:$I,3,0)))</f>
        <v/>
      </c>
      <c r="BH727" s="10" t="str">
        <f>IF($AD727="","",IF(OR($V727&lt;2.7,$V727&gt;90),"Age OOR",VLOOKUP(BH$14&amp;"-int-"&amp;$I727,Equations!$G:$I,3,0)+VLOOKUP(BH$14&amp;"-sexo-"&amp;$I727,Equations!$G:$I,3,0)*$U727+VLOOKUP(BH$14&amp;"-edad-"&amp;$I727,Equations!$G:$I,3,0)*$V727+VLOOKUP(BH$14&amp;"-est-"&amp;$I727,Equations!$G:$I,3,0)*(1/$W727)+VLOOKUP(BH$14&amp;"-imc-"&amp;$I727,Equations!$G:$I,3,0)*(1/$Q727)))</f>
        <v/>
      </c>
      <c r="BI727" s="10" t="str">
        <f>IF($AD727="","",IF(OR($V727&lt;2.7,$V727&gt;90),"Age OOR",BH727-1.6449*VLOOKUP(BH$14&amp;"-rse-"&amp;$I727,Equations!$G:$I,3,0)))</f>
        <v/>
      </c>
      <c r="BJ727" s="10" t="str">
        <f>IF($AD727="","",IF(OR($V727&lt;2.7,$V727&gt;90),"Age OOR",BH727+1.6449*VLOOKUP(BH$14&amp;"-rse-"&amp;$I727,Equations!$G:$I,3,0)))</f>
        <v/>
      </c>
      <c r="BK727" s="10" t="str">
        <f t="shared" si="292"/>
        <v/>
      </c>
      <c r="BL727" s="10" t="str">
        <f>IF($AD727="","",IF(OR($V727&lt;2.7,$V727&gt;90),"Age OOR",($AD727-BH727)/VLOOKUP(BH$14&amp;"-rse-"&amp;$I727,Equations!$G:$I,3,0)))</f>
        <v/>
      </c>
      <c r="BM727" s="10" t="str">
        <f>IF($AE727="","",IF(OR($V727&lt;2.7,$V727&gt;90),"Age OOR",VLOOKUP(BM$14&amp;"-int-"&amp;$J727,Equations!$G:$I,3,0)+VLOOKUP(BM$14&amp;"-sexo-"&amp;$J727,Equations!$G:$I,3,0)*$U727+VLOOKUP(BM$14&amp;"-edad-"&amp;$J727,Equations!$G:$I,3,0)*$V727+VLOOKUP(BM$14&amp;"-est-"&amp;$J727,Equations!$G:$I,3,0)*(1/$W727)+VLOOKUP(BM$14&amp;"-imc-"&amp;$J727,Equations!$G:$I,3,0)*(1/$Q727)))</f>
        <v/>
      </c>
      <c r="BN727" s="10" t="str">
        <f>IF($AE727="","",IF(OR($V727&lt;2.7,$V727&gt;90),"Age OOR",BM727-1.6449*VLOOKUP(BM$14&amp;"-rse-"&amp;$J727,Equations!$G:$I,3,0)))</f>
        <v/>
      </c>
      <c r="BO727" s="10" t="str">
        <f>IF($AE727="","",IF(OR($V727&lt;2.7,$V727&gt;90),"Age OOR",BM727+1.6449*VLOOKUP(BM$14&amp;"-rse-"&amp;$J727,Equations!$G:$I,3,0)))</f>
        <v/>
      </c>
      <c r="BP727" s="10" t="str">
        <f t="shared" si="293"/>
        <v/>
      </c>
      <c r="BQ727" s="10" t="str">
        <f>IF($AE727="","",IF(OR($V727&lt;2.7,$V727&gt;90),"Age OOR",($AE727-BM727)/VLOOKUP(BM$14&amp;"-rse-"&amp;$J727,Equations!$G:$I,3,0)))</f>
        <v/>
      </c>
      <c r="BR727" s="10" t="str">
        <f>IF($AF727="","",IF(OR($V727&lt;2.7,$V727&gt;90),"Age OOR",VLOOKUP(BR$14&amp;"-int-"&amp;$K727,Equations!$G:$I,3,0)+VLOOKUP(BR$14&amp;"-sexo-"&amp;$K727,Equations!$G:$I,3,0)*$U727+VLOOKUP(BR$14&amp;"-edad-"&amp;$K727,Equations!$G:$I,3,0)*$V727+VLOOKUP(BR$14&amp;"-est-"&amp;$K727,Equations!$G:$I,3,0)*(1/$W727)+VLOOKUP(BR$14&amp;"-imc-"&amp;$K727,Equations!$G:$I,3,0)*(1/$Q727)))</f>
        <v/>
      </c>
      <c r="BS727" s="10" t="str">
        <f>IF($AF727="","",IF(OR($V727&lt;2.7,$V727&gt;90),"Age OOR",BR727-1.6449*VLOOKUP(BR$14&amp;"-rse-"&amp;$K727,Equations!$G:$I,3,0)))</f>
        <v/>
      </c>
      <c r="BT727" s="10" t="str">
        <f>IF($AF727="","",IF(OR($V727&lt;2.7,$V727&gt;90),"Age OOR",BR727+1.6449*VLOOKUP(BR$14&amp;"-rse-"&amp;$K727,Equations!$G:$I,3,0)))</f>
        <v/>
      </c>
      <c r="BU727" s="10" t="str">
        <f t="shared" si="294"/>
        <v/>
      </c>
      <c r="BV727" s="10" t="str">
        <f>IF($AF727="","",IF(OR($V727&lt;2.7,$V727&gt;90),"Age OOR",($AF727-BR727)/VLOOKUP(BR$14&amp;"-rse-"&amp;$K727,Equations!$G:$I,3,0)))</f>
        <v/>
      </c>
      <c r="BW727" s="10" t="str">
        <f>IF($AG727="","",IF(OR($V727&lt;2.7,$V727&gt;90),"Age OOR",VLOOKUP(BW$14&amp;"-int-"&amp;$L727,Equations!$G:$I,3,0)+VLOOKUP(BW$14&amp;"-sexo-"&amp;$L727,Equations!$G:$I,3,0)*$U727+VLOOKUP(BW$14&amp;"-edad-"&amp;$L727,Equations!$G:$I,3,0)*$V727+VLOOKUP(BW$14&amp;"-est-"&amp;$L727,Equations!$G:$I,3,0)*(1/$W727)+VLOOKUP(BW$14&amp;"-imc-"&amp;$L727,Equations!$G:$I,3,0)*(1/$Q727)))</f>
        <v/>
      </c>
      <c r="BX727" s="10" t="str">
        <f>IF($AG727="","",IF(OR($V727&lt;2.7,$V727&gt;90),"Age OOR",BW727-1.6449*VLOOKUP(BW$14&amp;"-rse-"&amp;$L727,Equations!$G:$I,3,0)))</f>
        <v/>
      </c>
      <c r="BY727" s="10" t="str">
        <f>IF($AG727="","",IF(OR($V727&lt;2.7,$V727&gt;90),"Age OOR",BW727+1.6449*VLOOKUP(BW$14&amp;"-rse-"&amp;$L727,Equations!$G:$I,3,0)))</f>
        <v/>
      </c>
      <c r="BZ727" s="10" t="str">
        <f t="shared" si="295"/>
        <v/>
      </c>
      <c r="CA727" s="10" t="str">
        <f>IF($AG727="","",IF(OR($V727&lt;2.7,$V727&gt;90),"Age OOR",($AG727-BW727)/VLOOKUP(BW$14&amp;"-rse-"&amp;$L727,Equations!$G:$I,3,0)))</f>
        <v/>
      </c>
      <c r="CB727" s="10" t="str">
        <f>IF($AH727="","",IF(OR($V727&lt;2.7,$V727&gt;90),"Age OOR",VLOOKUP(CB$14&amp;"-int-"&amp;$M727,Equations!$G:$I,3,0)+VLOOKUP(CB$14&amp;"-sexo-"&amp;$M727,Equations!$G:$I,3,0)*$U727+VLOOKUP(CB$14&amp;"-edad-"&amp;$M727,Equations!$G:$I,3,0)*$V727+VLOOKUP(CB$14&amp;"-est-"&amp;$M727,Equations!$G:$I,3,0)*(1/$W727)+VLOOKUP(CB$14&amp;"-imc-"&amp;$M727,Equations!$G:$I,3,0)*(1/$Q727)))</f>
        <v/>
      </c>
      <c r="CC727" s="10" t="str">
        <f>IF($AH727="","",IF(OR($V727&lt;2.7,$V727&gt;90),"Age OOR",CB727-1.6449*VLOOKUP(CB$14&amp;"-rse-"&amp;$M727,Equations!$G:$I,3,0)))</f>
        <v/>
      </c>
      <c r="CD727" s="10" t="str">
        <f>IF($AH727="","",IF(OR($V727&lt;2.7,$V727&gt;90),"Age OOR",CB727+1.6449*VLOOKUP(CB$14&amp;"-rse-"&amp;$M727,Equations!$G:$I,3,0)))</f>
        <v/>
      </c>
      <c r="CE727" s="10" t="str">
        <f t="shared" si="296"/>
        <v/>
      </c>
      <c r="CF727" s="10" t="str">
        <f>IF($AH727="","",IF(OR($V727&lt;2.7,$V727&gt;90),"Age OOR",($AH727-CB727)/VLOOKUP(CB$14&amp;"-rse-"&amp;$M727,Equations!$G:$I,3,0)))</f>
        <v/>
      </c>
      <c r="CG727" s="10" t="str">
        <f>IF($AI727="","",IF(OR($V727&lt;2.7,$V727&gt;90),"Age OOR",VLOOKUP(CG$14&amp;"-int-"&amp;$N727,Equations!$G:$I,3,0)+VLOOKUP(CG$14&amp;"-sexo-"&amp;$N727,Equations!$G:$I,3,0)*$U727+VLOOKUP(CG$14&amp;"-edad-"&amp;$N727,Equations!$G:$I,3,0)*$V727+VLOOKUP(CG$14&amp;"-est-"&amp;$N727,Equations!$G:$I,3,0)*(1/$W727)+VLOOKUP(CG$14&amp;"-imc-"&amp;$N727,Equations!$G:$I,3,0)*(1/$Q727)))</f>
        <v/>
      </c>
      <c r="CH727" s="10" t="str">
        <f>IF($AI727="","",IF(OR($V727&lt;2.7,$V727&gt;90),"Age OOR",CG727-1.6449*VLOOKUP(CG$14&amp;"-rse-"&amp;$N727,Equations!$G:$I,3,0)))</f>
        <v/>
      </c>
      <c r="CI727" s="10" t="str">
        <f>IF($AI727="","",IF(OR($V727&lt;2.7,$V727&gt;90),"Age OOR",CG727+1.6449*VLOOKUP(CG$14&amp;"-rse-"&amp;$N727,Equations!$G:$I,3,0)))</f>
        <v/>
      </c>
      <c r="CJ727" s="10" t="str">
        <f t="shared" si="297"/>
        <v/>
      </c>
      <c r="CK727" s="10" t="str">
        <f>IF($AI727="","",IF(OR($V727&lt;2.7,$V727&gt;90),"Age OOR",($AI727-CG727)/VLOOKUP(CG$14&amp;"-rse-"&amp;$N727,Equations!$G:$I,3,0)))</f>
        <v/>
      </c>
      <c r="CL727" s="10" t="str">
        <f>IF($AJ727="","",IF(OR($V727&lt;2.7,$V727&gt;90),"Age OOR",VLOOKUP(CL$14&amp;"-int-"&amp;$O727,Equations!$G:$I,3,0)+VLOOKUP(CL$14&amp;"-sexo-"&amp;$O727,Equations!$G:$I,3,0)*$U727+VLOOKUP(CL$14&amp;"-edad-"&amp;$O727,Equations!$G:$I,3,0)*$V727+VLOOKUP(CL$14&amp;"-est-"&amp;$O727,Equations!$G:$I,3,0)*(1/$W727)+VLOOKUP(CL$14&amp;"-imc-"&amp;$O727,Equations!$G:$I,3,0)*(1/$Q727)))</f>
        <v/>
      </c>
      <c r="CM727" s="10" t="str">
        <f>IF($AJ727="","",IF(OR($V727&lt;2.7,$V727&gt;90),"Age OOR",CL727-1.6449*VLOOKUP(CL$14&amp;"-rse-"&amp;$O727,Equations!$G:$I,3,0)))</f>
        <v/>
      </c>
      <c r="CN727" s="10" t="str">
        <f>IF($AJ727="","",IF(OR($V727&lt;2.7,$V727&gt;90),"Age OOR",CL727+1.6449*VLOOKUP(CL$14&amp;"-rse-"&amp;$O727,Equations!$G:$I,3,0)))</f>
        <v/>
      </c>
      <c r="CO727" s="10" t="str">
        <f t="shared" si="298"/>
        <v/>
      </c>
      <c r="CP727" s="10" t="str">
        <f>IF($AJ727="","",IF(OR($V727&lt;2.7,$V727&gt;90),"Age OOR",($AJ727-CL727)/VLOOKUP(CL$14&amp;"-rse-"&amp;$O727,Equations!$G:$I,3,0)))</f>
        <v/>
      </c>
      <c r="CQ727" s="10" t="str">
        <f>IF($AK727="","",IF(OR($V727&lt;2.7,$V727&gt;90),"Age OOR",EXP(VLOOKUP(CQ$14&amp;"-int-"&amp;$P727,Equations!$G:$I,3,0)+VLOOKUP(CQ$14&amp;"-sexo-"&amp;$P727,Equations!$G:$I,3,0)*$U727+VLOOKUP(CQ$14&amp;"-edad-"&amp;$P727,Equations!$G:$I,3,0)*$V727+VLOOKUP(CQ$14&amp;"-est-"&amp;$P727,Equations!$G:$I,3,0)*(1/$W727)+VLOOKUP(CQ$14&amp;"-imc-"&amp;$P727,Equations!$G:$I,3,0)*(1/$Q727))))</f>
        <v/>
      </c>
      <c r="CR727" s="10" t="str">
        <f>IF($AK727="","",IF(OR($V727&lt;2.7,$V727&gt;90),"Age OOR",EXP(LN(CQ727)-1.6449*VLOOKUP(CQ$14&amp;"-rse-"&amp;$P727,Equations!$G:$I,3,0))))</f>
        <v/>
      </c>
      <c r="CS727" s="10" t="str">
        <f>IF($AK727="","",IF(OR($V727&lt;2.7,$V727&gt;90),"Age OOR",EXP(LN(CQ727)+1.6449*VLOOKUP(CQ$14&amp;"-rse-"&amp;$P727,Equations!$G:$I,3,0))))</f>
        <v/>
      </c>
      <c r="CT727" s="10" t="str">
        <f t="shared" si="299"/>
        <v/>
      </c>
      <c r="CU727" s="10" t="str">
        <f>IF($AK727="","",IF(OR($V727&lt;2.7,$V727&gt;90),"Age OOR",(LN($AK727)-LN(CQ727))/VLOOKUP(CQ$14&amp;"-rse-"&amp;$P727,Equations!$G:$I,3,0)))</f>
        <v/>
      </c>
      <c r="CV727" s="47"/>
    </row>
    <row r="728" spans="5:116" x14ac:dyDescent="0.2">
      <c r="E728" s="23" t="str">
        <f t="shared" si="275"/>
        <v>Age out of range</v>
      </c>
      <c r="F728" s="23" t="str">
        <f t="shared" si="276"/>
        <v>Age out of range</v>
      </c>
      <c r="G728" s="23" t="str">
        <f t="shared" si="277"/>
        <v>Age out of range</v>
      </c>
      <c r="H728" s="23" t="str">
        <f t="shared" si="278"/>
        <v>Age out of range</v>
      </c>
      <c r="I728" s="23" t="str">
        <f t="shared" si="279"/>
        <v>Age out of range</v>
      </c>
      <c r="J728" s="23" t="str">
        <f t="shared" si="280"/>
        <v>Age out of range</v>
      </c>
      <c r="K728" s="23" t="str">
        <f t="shared" si="281"/>
        <v>Age out of range</v>
      </c>
      <c r="L728" s="23" t="str">
        <f t="shared" si="282"/>
        <v>Age out of range</v>
      </c>
      <c r="M728" s="23" t="str">
        <f t="shared" si="283"/>
        <v>Age out of range</v>
      </c>
      <c r="N728" s="23" t="str">
        <f t="shared" si="284"/>
        <v>Age out of range</v>
      </c>
      <c r="O728" s="23" t="str">
        <f t="shared" si="285"/>
        <v>Age out of range</v>
      </c>
      <c r="P728" s="23" t="str">
        <f t="shared" si="286"/>
        <v>Age out of range</v>
      </c>
      <c r="Q728" s="23" t="e">
        <f t="shared" si="287"/>
        <v>#DIV/0!</v>
      </c>
      <c r="R728" s="17"/>
      <c r="S728" s="23">
        <v>712</v>
      </c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7"/>
      <c r="AM728" s="47"/>
      <c r="AN728" s="10" t="str">
        <f>IF($Z728="","",IF(OR($V728&lt;2.7,$V728&gt;90),"Age OOR",VLOOKUP(AN$14&amp;"-int-"&amp;$E728,Equations!$G:$I,3,0)+VLOOKUP(AN$14&amp;"-sexo-"&amp;$E728,Equations!$G:$I,3,0)*$U728+VLOOKUP(AN$14&amp;"-edad-"&amp;$E728,Equations!$G:$I,3,0)*$V728+VLOOKUP(AN$14&amp;"-est-"&amp;$E728,Equations!$G:$I,3,0)*(1/$W728)+VLOOKUP(AN$14&amp;"-imc-"&amp;$E728,Equations!$G:$I,3,0)*(1/$Q728)))</f>
        <v/>
      </c>
      <c r="AO728" s="10" t="str">
        <f>IF($Z728="","",IF(OR($V728&lt;2.7,$V728&gt;90),"Age OOR",AN728-1.6449*VLOOKUP(AN$14&amp;"-rse-"&amp;$E728,Equations!$G:$I,3,0)))</f>
        <v/>
      </c>
      <c r="AP728" s="10" t="str">
        <f>IF($Z728="","",IF(OR($V728&lt;2.7,$V728&gt;90),"Age OOR",AN728+1.6449*VLOOKUP(AN$14&amp;"-rse-"&amp;$E728,Equations!$G:$I,3,0)))</f>
        <v/>
      </c>
      <c r="AQ728" s="10" t="str">
        <f t="shared" si="288"/>
        <v/>
      </c>
      <c r="AR728" s="10" t="str">
        <f>IF($Z728="","",IF(OR($V728&lt;2.7,$V728&gt;90),"Age OOR",($Z728-AN728)/VLOOKUP(AN$14&amp;"-rse-"&amp;$E728,Equations!$G:$I,3,0)))</f>
        <v/>
      </c>
      <c r="AS728" s="10" t="str">
        <f>IF($AA728="","",IF(OR($V728&lt;2.7,$V728&gt;90),"Age OOR",VLOOKUP(AS$14&amp;"-int-"&amp;$F728,Equations!$G:$I,3,0)+VLOOKUP(AS$14&amp;"-sexo-"&amp;$F728,Equations!$G:$I,3,0)*$U728+VLOOKUP(AS$14&amp;"-edad-"&amp;$F728,Equations!$G:$I,3,0)*$V728+VLOOKUP(AS$14&amp;"-est-"&amp;$F728,Equations!$G:$I,3,0)*(1/$W728)+VLOOKUP(AS$14&amp;"-imc-"&amp;$F728,Equations!$G:$I,3,0)*(1/$Q728)))</f>
        <v/>
      </c>
      <c r="AT728" s="10" t="str">
        <f>IF($AA728="","",IF(OR($V728&lt;2.7,$V728&gt;90),"Age OOR",AS728-1.6449*VLOOKUP(AS$14&amp;"-rse-"&amp;$F728,Equations!$G:$I,3,0)))</f>
        <v/>
      </c>
      <c r="AU728" s="10" t="str">
        <f>IF($AA728="","",IF(OR($V728&lt;2.7,$V728&gt;90),"Age OOR",AS728+1.6449*VLOOKUP(AS$14&amp;"-rse-"&amp;$F728,Equations!$G:$I,3,0)))</f>
        <v/>
      </c>
      <c r="AV728" s="10" t="str">
        <f t="shared" si="289"/>
        <v/>
      </c>
      <c r="AW728" s="10" t="str">
        <f>IF($AA728="","",IF(OR($V728&lt;2.7,$V728&gt;90),"Age OOR",($AA728-AS728)/VLOOKUP(AS$14&amp;"-rse-"&amp;$F728,Equations!$G:$I,3,0)))</f>
        <v/>
      </c>
      <c r="AX728" s="10" t="str">
        <f>IF($AB728="","",IF(OR($V728&lt;2.7,$V728&gt;90),"Age OOR",VLOOKUP(AX$14&amp;"-int-"&amp;$G728,Equations!$G:$I,3,0)+VLOOKUP(AX$14&amp;"-sexo-"&amp;$G728,Equations!$G:$I,3,0)*$U728+VLOOKUP(AX$14&amp;"-edad-"&amp;$G728,Equations!$G:$I,3,0)*$V728+VLOOKUP(AX$14&amp;"-est-"&amp;$G728,Equations!$G:$I,3,0)*(1/$W728)+VLOOKUP(AX$14&amp;"-imc-"&amp;$G728,Equations!$G:$I,3,0)*(1/$Q728)))</f>
        <v/>
      </c>
      <c r="AY728" s="10" t="str">
        <f>IF($AB728="","",IF(OR($V728&lt;2.7,$V728&gt;90),"Age OOR",AX728-1.6449*VLOOKUP(AX$14&amp;"-rse-"&amp;$G728,Equations!$G:$I,3,0)))</f>
        <v/>
      </c>
      <c r="AZ728" s="10" t="str">
        <f>IF($AB728="","",IF(OR($V728&lt;2.7,$V728&gt;90),"Age OOR",AX728+1.6449*VLOOKUP(AX$14&amp;"-rse-"&amp;$G728,Equations!$G:$I,3,0)))</f>
        <v/>
      </c>
      <c r="BA728" s="10" t="str">
        <f t="shared" si="290"/>
        <v/>
      </c>
      <c r="BB728" s="10" t="str">
        <f>IF($AB728="","",IF(OR($V728&lt;2.7,$V728&gt;90),"Age OOR",($AB728-AX728)/VLOOKUP(AX$14&amp;"-rse-"&amp;$G728,Equations!$G:$I,3,0)))</f>
        <v/>
      </c>
      <c r="BC728" s="10" t="str">
        <f>IF($AC728="","",IF(OR($V728&lt;2.7,$V728&gt;90),"Age OOR",VLOOKUP(BC$14&amp;"-int-"&amp;$H728,Equations!$G:$I,3,0)+VLOOKUP(BC$14&amp;"-sexo-"&amp;$H728,Equations!$G:$I,3,0)*$U728+VLOOKUP(BC$14&amp;"-edad-"&amp;$H728,Equations!$G:$I,3,0)*$V728+VLOOKUP(BC$14&amp;"-est-"&amp;$H728,Equations!$G:$I,3,0)*(1/$W728)+VLOOKUP(BC$14&amp;"-imc-"&amp;$H728,Equations!$G:$I,3,0)*(1/$Q728)))</f>
        <v/>
      </c>
      <c r="BD728" s="10" t="str">
        <f>IF($AC728="","",IF(OR($V728&lt;2.7,$V728&gt;90),"Age OOR",BC728-1.6449*VLOOKUP(BC$14&amp;"-rse-"&amp;$H728,Equations!$G:$I,3,0)))</f>
        <v/>
      </c>
      <c r="BE728" s="10" t="str">
        <f>IF($AC728="","",IF(OR($V728&lt;2.7,$V728&gt;90),"Age OOR",BC728+1.6449*VLOOKUP(BC$14&amp;"-rse-"&amp;$H728,Equations!$G:$I,3,0)))</f>
        <v/>
      </c>
      <c r="BF728" s="10" t="str">
        <f t="shared" si="291"/>
        <v/>
      </c>
      <c r="BG728" s="10" t="str">
        <f>IF($AC728="","",IF(OR($V728&lt;2.7,$V728&gt;90),"Age OOR",($AC728-BC728)/VLOOKUP(BC$14&amp;"-rse-"&amp;$H728,Equations!$G:$I,3,0)))</f>
        <v/>
      </c>
      <c r="BH728" s="10" t="str">
        <f>IF($AD728="","",IF(OR($V728&lt;2.7,$V728&gt;90),"Age OOR",VLOOKUP(BH$14&amp;"-int-"&amp;$I728,Equations!$G:$I,3,0)+VLOOKUP(BH$14&amp;"-sexo-"&amp;$I728,Equations!$G:$I,3,0)*$U728+VLOOKUP(BH$14&amp;"-edad-"&amp;$I728,Equations!$G:$I,3,0)*$V728+VLOOKUP(BH$14&amp;"-est-"&amp;$I728,Equations!$G:$I,3,0)*(1/$W728)+VLOOKUP(BH$14&amp;"-imc-"&amp;$I728,Equations!$G:$I,3,0)*(1/$Q728)))</f>
        <v/>
      </c>
      <c r="BI728" s="10" t="str">
        <f>IF($AD728="","",IF(OR($V728&lt;2.7,$V728&gt;90),"Age OOR",BH728-1.6449*VLOOKUP(BH$14&amp;"-rse-"&amp;$I728,Equations!$G:$I,3,0)))</f>
        <v/>
      </c>
      <c r="BJ728" s="10" t="str">
        <f>IF($AD728="","",IF(OR($V728&lt;2.7,$V728&gt;90),"Age OOR",BH728+1.6449*VLOOKUP(BH$14&amp;"-rse-"&amp;$I728,Equations!$G:$I,3,0)))</f>
        <v/>
      </c>
      <c r="BK728" s="10" t="str">
        <f t="shared" si="292"/>
        <v/>
      </c>
      <c r="BL728" s="10" t="str">
        <f>IF($AD728="","",IF(OR($V728&lt;2.7,$V728&gt;90),"Age OOR",($AD728-BH728)/VLOOKUP(BH$14&amp;"-rse-"&amp;$I728,Equations!$G:$I,3,0)))</f>
        <v/>
      </c>
      <c r="BM728" s="10" t="str">
        <f>IF($AE728="","",IF(OR($V728&lt;2.7,$V728&gt;90),"Age OOR",VLOOKUP(BM$14&amp;"-int-"&amp;$J728,Equations!$G:$I,3,0)+VLOOKUP(BM$14&amp;"-sexo-"&amp;$J728,Equations!$G:$I,3,0)*$U728+VLOOKUP(BM$14&amp;"-edad-"&amp;$J728,Equations!$G:$I,3,0)*$V728+VLOOKUP(BM$14&amp;"-est-"&amp;$J728,Equations!$G:$I,3,0)*(1/$W728)+VLOOKUP(BM$14&amp;"-imc-"&amp;$J728,Equations!$G:$I,3,0)*(1/$Q728)))</f>
        <v/>
      </c>
      <c r="BN728" s="10" t="str">
        <f>IF($AE728="","",IF(OR($V728&lt;2.7,$V728&gt;90),"Age OOR",BM728-1.6449*VLOOKUP(BM$14&amp;"-rse-"&amp;$J728,Equations!$G:$I,3,0)))</f>
        <v/>
      </c>
      <c r="BO728" s="10" t="str">
        <f>IF($AE728="","",IF(OR($V728&lt;2.7,$V728&gt;90),"Age OOR",BM728+1.6449*VLOOKUP(BM$14&amp;"-rse-"&amp;$J728,Equations!$G:$I,3,0)))</f>
        <v/>
      </c>
      <c r="BP728" s="10" t="str">
        <f t="shared" si="293"/>
        <v/>
      </c>
      <c r="BQ728" s="10" t="str">
        <f>IF($AE728="","",IF(OR($V728&lt;2.7,$V728&gt;90),"Age OOR",($AE728-BM728)/VLOOKUP(BM$14&amp;"-rse-"&amp;$J728,Equations!$G:$I,3,0)))</f>
        <v/>
      </c>
      <c r="BR728" s="10" t="str">
        <f>IF($AF728="","",IF(OR($V728&lt;2.7,$V728&gt;90),"Age OOR",VLOOKUP(BR$14&amp;"-int-"&amp;$K728,Equations!$G:$I,3,0)+VLOOKUP(BR$14&amp;"-sexo-"&amp;$K728,Equations!$G:$I,3,0)*$U728+VLOOKUP(BR$14&amp;"-edad-"&amp;$K728,Equations!$G:$I,3,0)*$V728+VLOOKUP(BR$14&amp;"-est-"&amp;$K728,Equations!$G:$I,3,0)*(1/$W728)+VLOOKUP(BR$14&amp;"-imc-"&amp;$K728,Equations!$G:$I,3,0)*(1/$Q728)))</f>
        <v/>
      </c>
      <c r="BS728" s="10" t="str">
        <f>IF($AF728="","",IF(OR($V728&lt;2.7,$V728&gt;90),"Age OOR",BR728-1.6449*VLOOKUP(BR$14&amp;"-rse-"&amp;$K728,Equations!$G:$I,3,0)))</f>
        <v/>
      </c>
      <c r="BT728" s="10" t="str">
        <f>IF($AF728="","",IF(OR($V728&lt;2.7,$V728&gt;90),"Age OOR",BR728+1.6449*VLOOKUP(BR$14&amp;"-rse-"&amp;$K728,Equations!$G:$I,3,0)))</f>
        <v/>
      </c>
      <c r="BU728" s="10" t="str">
        <f t="shared" si="294"/>
        <v/>
      </c>
      <c r="BV728" s="10" t="str">
        <f>IF($AF728="","",IF(OR($V728&lt;2.7,$V728&gt;90),"Age OOR",($AF728-BR728)/VLOOKUP(BR$14&amp;"-rse-"&amp;$K728,Equations!$G:$I,3,0)))</f>
        <v/>
      </c>
      <c r="BW728" s="10" t="str">
        <f>IF($AG728="","",IF(OR($V728&lt;2.7,$V728&gt;90),"Age OOR",VLOOKUP(BW$14&amp;"-int-"&amp;$L728,Equations!$G:$I,3,0)+VLOOKUP(BW$14&amp;"-sexo-"&amp;$L728,Equations!$G:$I,3,0)*$U728+VLOOKUP(BW$14&amp;"-edad-"&amp;$L728,Equations!$G:$I,3,0)*$V728+VLOOKUP(BW$14&amp;"-est-"&amp;$L728,Equations!$G:$I,3,0)*(1/$W728)+VLOOKUP(BW$14&amp;"-imc-"&amp;$L728,Equations!$G:$I,3,0)*(1/$Q728)))</f>
        <v/>
      </c>
      <c r="BX728" s="10" t="str">
        <f>IF($AG728="","",IF(OR($V728&lt;2.7,$V728&gt;90),"Age OOR",BW728-1.6449*VLOOKUP(BW$14&amp;"-rse-"&amp;$L728,Equations!$G:$I,3,0)))</f>
        <v/>
      </c>
      <c r="BY728" s="10" t="str">
        <f>IF($AG728="","",IF(OR($V728&lt;2.7,$V728&gt;90),"Age OOR",BW728+1.6449*VLOOKUP(BW$14&amp;"-rse-"&amp;$L728,Equations!$G:$I,3,0)))</f>
        <v/>
      </c>
      <c r="BZ728" s="10" t="str">
        <f t="shared" si="295"/>
        <v/>
      </c>
      <c r="CA728" s="10" t="str">
        <f>IF($AG728="","",IF(OR($V728&lt;2.7,$V728&gt;90),"Age OOR",($AG728-BW728)/VLOOKUP(BW$14&amp;"-rse-"&amp;$L728,Equations!$G:$I,3,0)))</f>
        <v/>
      </c>
      <c r="CB728" s="10" t="str">
        <f>IF($AH728="","",IF(OR($V728&lt;2.7,$V728&gt;90),"Age OOR",VLOOKUP(CB$14&amp;"-int-"&amp;$M728,Equations!$G:$I,3,0)+VLOOKUP(CB$14&amp;"-sexo-"&amp;$M728,Equations!$G:$I,3,0)*$U728+VLOOKUP(CB$14&amp;"-edad-"&amp;$M728,Equations!$G:$I,3,0)*$V728+VLOOKUP(CB$14&amp;"-est-"&amp;$M728,Equations!$G:$I,3,0)*(1/$W728)+VLOOKUP(CB$14&amp;"-imc-"&amp;$M728,Equations!$G:$I,3,0)*(1/$Q728)))</f>
        <v/>
      </c>
      <c r="CC728" s="10" t="str">
        <f>IF($AH728="","",IF(OR($V728&lt;2.7,$V728&gt;90),"Age OOR",CB728-1.6449*VLOOKUP(CB$14&amp;"-rse-"&amp;$M728,Equations!$G:$I,3,0)))</f>
        <v/>
      </c>
      <c r="CD728" s="10" t="str">
        <f>IF($AH728="","",IF(OR($V728&lt;2.7,$V728&gt;90),"Age OOR",CB728+1.6449*VLOOKUP(CB$14&amp;"-rse-"&amp;$M728,Equations!$G:$I,3,0)))</f>
        <v/>
      </c>
      <c r="CE728" s="10" t="str">
        <f t="shared" si="296"/>
        <v/>
      </c>
      <c r="CF728" s="10" t="str">
        <f>IF($AH728="","",IF(OR($V728&lt;2.7,$V728&gt;90),"Age OOR",($AH728-CB728)/VLOOKUP(CB$14&amp;"-rse-"&amp;$M728,Equations!$G:$I,3,0)))</f>
        <v/>
      </c>
      <c r="CG728" s="10" t="str">
        <f>IF($AI728="","",IF(OR($V728&lt;2.7,$V728&gt;90),"Age OOR",VLOOKUP(CG$14&amp;"-int-"&amp;$N728,Equations!$G:$I,3,0)+VLOOKUP(CG$14&amp;"-sexo-"&amp;$N728,Equations!$G:$I,3,0)*$U728+VLOOKUP(CG$14&amp;"-edad-"&amp;$N728,Equations!$G:$I,3,0)*$V728+VLOOKUP(CG$14&amp;"-est-"&amp;$N728,Equations!$G:$I,3,0)*(1/$W728)+VLOOKUP(CG$14&amp;"-imc-"&amp;$N728,Equations!$G:$I,3,0)*(1/$Q728)))</f>
        <v/>
      </c>
      <c r="CH728" s="10" t="str">
        <f>IF($AI728="","",IF(OR($V728&lt;2.7,$V728&gt;90),"Age OOR",CG728-1.6449*VLOOKUP(CG$14&amp;"-rse-"&amp;$N728,Equations!$G:$I,3,0)))</f>
        <v/>
      </c>
      <c r="CI728" s="10" t="str">
        <f>IF($AI728="","",IF(OR($V728&lt;2.7,$V728&gt;90),"Age OOR",CG728+1.6449*VLOOKUP(CG$14&amp;"-rse-"&amp;$N728,Equations!$G:$I,3,0)))</f>
        <v/>
      </c>
      <c r="CJ728" s="10" t="str">
        <f t="shared" si="297"/>
        <v/>
      </c>
      <c r="CK728" s="10" t="str">
        <f>IF($AI728="","",IF(OR($V728&lt;2.7,$V728&gt;90),"Age OOR",($AI728-CG728)/VLOOKUP(CG$14&amp;"-rse-"&amp;$N728,Equations!$G:$I,3,0)))</f>
        <v/>
      </c>
      <c r="CL728" s="10" t="str">
        <f>IF($AJ728="","",IF(OR($V728&lt;2.7,$V728&gt;90),"Age OOR",VLOOKUP(CL$14&amp;"-int-"&amp;$O728,Equations!$G:$I,3,0)+VLOOKUP(CL$14&amp;"-sexo-"&amp;$O728,Equations!$G:$I,3,0)*$U728+VLOOKUP(CL$14&amp;"-edad-"&amp;$O728,Equations!$G:$I,3,0)*$V728+VLOOKUP(CL$14&amp;"-est-"&amp;$O728,Equations!$G:$I,3,0)*(1/$W728)+VLOOKUP(CL$14&amp;"-imc-"&amp;$O728,Equations!$G:$I,3,0)*(1/$Q728)))</f>
        <v/>
      </c>
      <c r="CM728" s="10" t="str">
        <f>IF($AJ728="","",IF(OR($V728&lt;2.7,$V728&gt;90),"Age OOR",CL728-1.6449*VLOOKUP(CL$14&amp;"-rse-"&amp;$O728,Equations!$G:$I,3,0)))</f>
        <v/>
      </c>
      <c r="CN728" s="10" t="str">
        <f>IF($AJ728="","",IF(OR($V728&lt;2.7,$V728&gt;90),"Age OOR",CL728+1.6449*VLOOKUP(CL$14&amp;"-rse-"&amp;$O728,Equations!$G:$I,3,0)))</f>
        <v/>
      </c>
      <c r="CO728" s="10" t="str">
        <f t="shared" si="298"/>
        <v/>
      </c>
      <c r="CP728" s="10" t="str">
        <f>IF($AJ728="","",IF(OR($V728&lt;2.7,$V728&gt;90),"Age OOR",($AJ728-CL728)/VLOOKUP(CL$14&amp;"-rse-"&amp;$O728,Equations!$G:$I,3,0)))</f>
        <v/>
      </c>
      <c r="CQ728" s="10" t="str">
        <f>IF($AK728="","",IF(OR($V728&lt;2.7,$V728&gt;90),"Age OOR",EXP(VLOOKUP(CQ$14&amp;"-int-"&amp;$P728,Equations!$G:$I,3,0)+VLOOKUP(CQ$14&amp;"-sexo-"&amp;$P728,Equations!$G:$I,3,0)*$U728+VLOOKUP(CQ$14&amp;"-edad-"&amp;$P728,Equations!$G:$I,3,0)*$V728+VLOOKUP(CQ$14&amp;"-est-"&amp;$P728,Equations!$G:$I,3,0)*(1/$W728)+VLOOKUP(CQ$14&amp;"-imc-"&amp;$P728,Equations!$G:$I,3,0)*(1/$Q728))))</f>
        <v/>
      </c>
      <c r="CR728" s="10" t="str">
        <f>IF($AK728="","",IF(OR($V728&lt;2.7,$V728&gt;90),"Age OOR",EXP(LN(CQ728)-1.6449*VLOOKUP(CQ$14&amp;"-rse-"&amp;$P728,Equations!$G:$I,3,0))))</f>
        <v/>
      </c>
      <c r="CS728" s="10" t="str">
        <f>IF($AK728="","",IF(OR($V728&lt;2.7,$V728&gt;90),"Age OOR",EXP(LN(CQ728)+1.6449*VLOOKUP(CQ$14&amp;"-rse-"&amp;$P728,Equations!$G:$I,3,0))))</f>
        <v/>
      </c>
      <c r="CT728" s="10" t="str">
        <f t="shared" si="299"/>
        <v/>
      </c>
      <c r="CU728" s="10" t="str">
        <f>IF($AK728="","",IF(OR($V728&lt;2.7,$V728&gt;90),"Age OOR",(LN($AK728)-LN(CQ728))/VLOOKUP(CQ$14&amp;"-rse-"&amp;$P728,Equations!$G:$I,3,0)))</f>
        <v/>
      </c>
      <c r="CV728" s="47"/>
    </row>
    <row r="729" spans="5:116" x14ac:dyDescent="0.2">
      <c r="E729" s="23" t="str">
        <f t="shared" si="275"/>
        <v>Age out of range</v>
      </c>
      <c r="F729" s="23" t="str">
        <f t="shared" si="276"/>
        <v>Age out of range</v>
      </c>
      <c r="G729" s="23" t="str">
        <f t="shared" si="277"/>
        <v>Age out of range</v>
      </c>
      <c r="H729" s="23" t="str">
        <f t="shared" si="278"/>
        <v>Age out of range</v>
      </c>
      <c r="I729" s="23" t="str">
        <f t="shared" si="279"/>
        <v>Age out of range</v>
      </c>
      <c r="J729" s="23" t="str">
        <f t="shared" si="280"/>
        <v>Age out of range</v>
      </c>
      <c r="K729" s="23" t="str">
        <f t="shared" si="281"/>
        <v>Age out of range</v>
      </c>
      <c r="L729" s="23" t="str">
        <f t="shared" si="282"/>
        <v>Age out of range</v>
      </c>
      <c r="M729" s="23" t="str">
        <f t="shared" si="283"/>
        <v>Age out of range</v>
      </c>
      <c r="N729" s="23" t="str">
        <f t="shared" si="284"/>
        <v>Age out of range</v>
      </c>
      <c r="O729" s="23" t="str">
        <f t="shared" si="285"/>
        <v>Age out of range</v>
      </c>
      <c r="P729" s="23" t="str">
        <f t="shared" si="286"/>
        <v>Age out of range</v>
      </c>
      <c r="Q729" s="23" t="e">
        <f t="shared" si="287"/>
        <v>#DIV/0!</v>
      </c>
      <c r="R729" s="17"/>
      <c r="S729" s="23">
        <v>713</v>
      </c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7"/>
      <c r="AM729" s="47"/>
      <c r="AN729" s="10" t="str">
        <f>IF($Z729="","",IF(OR($V729&lt;2.7,$V729&gt;90),"Age OOR",VLOOKUP(AN$14&amp;"-int-"&amp;$E729,Equations!$G:$I,3,0)+VLOOKUP(AN$14&amp;"-sexo-"&amp;$E729,Equations!$G:$I,3,0)*$U729+VLOOKUP(AN$14&amp;"-edad-"&amp;$E729,Equations!$G:$I,3,0)*$V729+VLOOKUP(AN$14&amp;"-est-"&amp;$E729,Equations!$G:$I,3,0)*(1/$W729)+VLOOKUP(AN$14&amp;"-imc-"&amp;$E729,Equations!$G:$I,3,0)*(1/$Q729)))</f>
        <v/>
      </c>
      <c r="AO729" s="10" t="str">
        <f>IF($Z729="","",IF(OR($V729&lt;2.7,$V729&gt;90),"Age OOR",AN729-1.6449*VLOOKUP(AN$14&amp;"-rse-"&amp;$E729,Equations!$G:$I,3,0)))</f>
        <v/>
      </c>
      <c r="AP729" s="10" t="str">
        <f>IF($Z729="","",IF(OR($V729&lt;2.7,$V729&gt;90),"Age OOR",AN729+1.6449*VLOOKUP(AN$14&amp;"-rse-"&amp;$E729,Equations!$G:$I,3,0)))</f>
        <v/>
      </c>
      <c r="AQ729" s="10" t="str">
        <f t="shared" si="288"/>
        <v/>
      </c>
      <c r="AR729" s="10" t="str">
        <f>IF($Z729="","",IF(OR($V729&lt;2.7,$V729&gt;90),"Age OOR",($Z729-AN729)/VLOOKUP(AN$14&amp;"-rse-"&amp;$E729,Equations!$G:$I,3,0)))</f>
        <v/>
      </c>
      <c r="AS729" s="10" t="str">
        <f>IF($AA729="","",IF(OR($V729&lt;2.7,$V729&gt;90),"Age OOR",VLOOKUP(AS$14&amp;"-int-"&amp;$F729,Equations!$G:$I,3,0)+VLOOKUP(AS$14&amp;"-sexo-"&amp;$F729,Equations!$G:$I,3,0)*$U729+VLOOKUP(AS$14&amp;"-edad-"&amp;$F729,Equations!$G:$I,3,0)*$V729+VLOOKUP(AS$14&amp;"-est-"&amp;$F729,Equations!$G:$I,3,0)*(1/$W729)+VLOOKUP(AS$14&amp;"-imc-"&amp;$F729,Equations!$G:$I,3,0)*(1/$Q729)))</f>
        <v/>
      </c>
      <c r="AT729" s="10" t="str">
        <f>IF($AA729="","",IF(OR($V729&lt;2.7,$V729&gt;90),"Age OOR",AS729-1.6449*VLOOKUP(AS$14&amp;"-rse-"&amp;$F729,Equations!$G:$I,3,0)))</f>
        <v/>
      </c>
      <c r="AU729" s="10" t="str">
        <f>IF($AA729="","",IF(OR($V729&lt;2.7,$V729&gt;90),"Age OOR",AS729+1.6449*VLOOKUP(AS$14&amp;"-rse-"&amp;$F729,Equations!$G:$I,3,0)))</f>
        <v/>
      </c>
      <c r="AV729" s="10" t="str">
        <f t="shared" si="289"/>
        <v/>
      </c>
      <c r="AW729" s="10" t="str">
        <f>IF($AA729="","",IF(OR($V729&lt;2.7,$V729&gt;90),"Age OOR",($AA729-AS729)/VLOOKUP(AS$14&amp;"-rse-"&amp;$F729,Equations!$G:$I,3,0)))</f>
        <v/>
      </c>
      <c r="AX729" s="10" t="str">
        <f>IF($AB729="","",IF(OR($V729&lt;2.7,$V729&gt;90),"Age OOR",VLOOKUP(AX$14&amp;"-int-"&amp;$G729,Equations!$G:$I,3,0)+VLOOKUP(AX$14&amp;"-sexo-"&amp;$G729,Equations!$G:$I,3,0)*$U729+VLOOKUP(AX$14&amp;"-edad-"&amp;$G729,Equations!$G:$I,3,0)*$V729+VLOOKUP(AX$14&amp;"-est-"&amp;$G729,Equations!$G:$I,3,0)*(1/$W729)+VLOOKUP(AX$14&amp;"-imc-"&amp;$G729,Equations!$G:$I,3,0)*(1/$Q729)))</f>
        <v/>
      </c>
      <c r="AY729" s="10" t="str">
        <f>IF($AB729="","",IF(OR($V729&lt;2.7,$V729&gt;90),"Age OOR",AX729-1.6449*VLOOKUP(AX$14&amp;"-rse-"&amp;$G729,Equations!$G:$I,3,0)))</f>
        <v/>
      </c>
      <c r="AZ729" s="10" t="str">
        <f>IF($AB729="","",IF(OR($V729&lt;2.7,$V729&gt;90),"Age OOR",AX729+1.6449*VLOOKUP(AX$14&amp;"-rse-"&amp;$G729,Equations!$G:$I,3,0)))</f>
        <v/>
      </c>
      <c r="BA729" s="10" t="str">
        <f t="shared" si="290"/>
        <v/>
      </c>
      <c r="BB729" s="10" t="str">
        <f>IF($AB729="","",IF(OR($V729&lt;2.7,$V729&gt;90),"Age OOR",($AB729-AX729)/VLOOKUP(AX$14&amp;"-rse-"&amp;$G729,Equations!$G:$I,3,0)))</f>
        <v/>
      </c>
      <c r="BC729" s="10" t="str">
        <f>IF($AC729="","",IF(OR($V729&lt;2.7,$V729&gt;90),"Age OOR",VLOOKUP(BC$14&amp;"-int-"&amp;$H729,Equations!$G:$I,3,0)+VLOOKUP(BC$14&amp;"-sexo-"&amp;$H729,Equations!$G:$I,3,0)*$U729+VLOOKUP(BC$14&amp;"-edad-"&amp;$H729,Equations!$G:$I,3,0)*$V729+VLOOKUP(BC$14&amp;"-est-"&amp;$H729,Equations!$G:$I,3,0)*(1/$W729)+VLOOKUP(BC$14&amp;"-imc-"&amp;$H729,Equations!$G:$I,3,0)*(1/$Q729)))</f>
        <v/>
      </c>
      <c r="BD729" s="10" t="str">
        <f>IF($AC729="","",IF(OR($V729&lt;2.7,$V729&gt;90),"Age OOR",BC729-1.6449*VLOOKUP(BC$14&amp;"-rse-"&amp;$H729,Equations!$G:$I,3,0)))</f>
        <v/>
      </c>
      <c r="BE729" s="10" t="str">
        <f>IF($AC729="","",IF(OR($V729&lt;2.7,$V729&gt;90),"Age OOR",BC729+1.6449*VLOOKUP(BC$14&amp;"-rse-"&amp;$H729,Equations!$G:$I,3,0)))</f>
        <v/>
      </c>
      <c r="BF729" s="10" t="str">
        <f t="shared" si="291"/>
        <v/>
      </c>
      <c r="BG729" s="10" t="str">
        <f>IF($AC729="","",IF(OR($V729&lt;2.7,$V729&gt;90),"Age OOR",($AC729-BC729)/VLOOKUP(BC$14&amp;"-rse-"&amp;$H729,Equations!$G:$I,3,0)))</f>
        <v/>
      </c>
      <c r="BH729" s="10" t="str">
        <f>IF($AD729="","",IF(OR($V729&lt;2.7,$V729&gt;90),"Age OOR",VLOOKUP(BH$14&amp;"-int-"&amp;$I729,Equations!$G:$I,3,0)+VLOOKUP(BH$14&amp;"-sexo-"&amp;$I729,Equations!$G:$I,3,0)*$U729+VLOOKUP(BH$14&amp;"-edad-"&amp;$I729,Equations!$G:$I,3,0)*$V729+VLOOKUP(BH$14&amp;"-est-"&amp;$I729,Equations!$G:$I,3,0)*(1/$W729)+VLOOKUP(BH$14&amp;"-imc-"&amp;$I729,Equations!$G:$I,3,0)*(1/$Q729)))</f>
        <v/>
      </c>
      <c r="BI729" s="10" t="str">
        <f>IF($AD729="","",IF(OR($V729&lt;2.7,$V729&gt;90),"Age OOR",BH729-1.6449*VLOOKUP(BH$14&amp;"-rse-"&amp;$I729,Equations!$G:$I,3,0)))</f>
        <v/>
      </c>
      <c r="BJ729" s="10" t="str">
        <f>IF($AD729="","",IF(OR($V729&lt;2.7,$V729&gt;90),"Age OOR",BH729+1.6449*VLOOKUP(BH$14&amp;"-rse-"&amp;$I729,Equations!$G:$I,3,0)))</f>
        <v/>
      </c>
      <c r="BK729" s="10" t="str">
        <f t="shared" si="292"/>
        <v/>
      </c>
      <c r="BL729" s="10" t="str">
        <f>IF($AD729="","",IF(OR($V729&lt;2.7,$V729&gt;90),"Age OOR",($AD729-BH729)/VLOOKUP(BH$14&amp;"-rse-"&amp;$I729,Equations!$G:$I,3,0)))</f>
        <v/>
      </c>
      <c r="BM729" s="10" t="str">
        <f>IF($AE729="","",IF(OR($V729&lt;2.7,$V729&gt;90),"Age OOR",VLOOKUP(BM$14&amp;"-int-"&amp;$J729,Equations!$G:$I,3,0)+VLOOKUP(BM$14&amp;"-sexo-"&amp;$J729,Equations!$G:$I,3,0)*$U729+VLOOKUP(BM$14&amp;"-edad-"&amp;$J729,Equations!$G:$I,3,0)*$V729+VLOOKUP(BM$14&amp;"-est-"&amp;$J729,Equations!$G:$I,3,0)*(1/$W729)+VLOOKUP(BM$14&amp;"-imc-"&amp;$J729,Equations!$G:$I,3,0)*(1/$Q729)))</f>
        <v/>
      </c>
      <c r="BN729" s="10" t="str">
        <f>IF($AE729="","",IF(OR($V729&lt;2.7,$V729&gt;90),"Age OOR",BM729-1.6449*VLOOKUP(BM$14&amp;"-rse-"&amp;$J729,Equations!$G:$I,3,0)))</f>
        <v/>
      </c>
      <c r="BO729" s="10" t="str">
        <f>IF($AE729="","",IF(OR($V729&lt;2.7,$V729&gt;90),"Age OOR",BM729+1.6449*VLOOKUP(BM$14&amp;"-rse-"&amp;$J729,Equations!$G:$I,3,0)))</f>
        <v/>
      </c>
      <c r="BP729" s="10" t="str">
        <f t="shared" si="293"/>
        <v/>
      </c>
      <c r="BQ729" s="10" t="str">
        <f>IF($AE729="","",IF(OR($V729&lt;2.7,$V729&gt;90),"Age OOR",($AE729-BM729)/VLOOKUP(BM$14&amp;"-rse-"&amp;$J729,Equations!$G:$I,3,0)))</f>
        <v/>
      </c>
      <c r="BR729" s="10" t="str">
        <f>IF($AF729="","",IF(OR($V729&lt;2.7,$V729&gt;90),"Age OOR",VLOOKUP(BR$14&amp;"-int-"&amp;$K729,Equations!$G:$I,3,0)+VLOOKUP(BR$14&amp;"-sexo-"&amp;$K729,Equations!$G:$I,3,0)*$U729+VLOOKUP(BR$14&amp;"-edad-"&amp;$K729,Equations!$G:$I,3,0)*$V729+VLOOKUP(BR$14&amp;"-est-"&amp;$K729,Equations!$G:$I,3,0)*(1/$W729)+VLOOKUP(BR$14&amp;"-imc-"&amp;$K729,Equations!$G:$I,3,0)*(1/$Q729)))</f>
        <v/>
      </c>
      <c r="BS729" s="10" t="str">
        <f>IF($AF729="","",IF(OR($V729&lt;2.7,$V729&gt;90),"Age OOR",BR729-1.6449*VLOOKUP(BR$14&amp;"-rse-"&amp;$K729,Equations!$G:$I,3,0)))</f>
        <v/>
      </c>
      <c r="BT729" s="10" t="str">
        <f>IF($AF729="","",IF(OR($V729&lt;2.7,$V729&gt;90),"Age OOR",BR729+1.6449*VLOOKUP(BR$14&amp;"-rse-"&amp;$K729,Equations!$G:$I,3,0)))</f>
        <v/>
      </c>
      <c r="BU729" s="10" t="str">
        <f t="shared" si="294"/>
        <v/>
      </c>
      <c r="BV729" s="10" t="str">
        <f>IF($AF729="","",IF(OR($V729&lt;2.7,$V729&gt;90),"Age OOR",($AF729-BR729)/VLOOKUP(BR$14&amp;"-rse-"&amp;$K729,Equations!$G:$I,3,0)))</f>
        <v/>
      </c>
      <c r="BW729" s="10" t="str">
        <f>IF($AG729="","",IF(OR($V729&lt;2.7,$V729&gt;90),"Age OOR",VLOOKUP(BW$14&amp;"-int-"&amp;$L729,Equations!$G:$I,3,0)+VLOOKUP(BW$14&amp;"-sexo-"&amp;$L729,Equations!$G:$I,3,0)*$U729+VLOOKUP(BW$14&amp;"-edad-"&amp;$L729,Equations!$G:$I,3,0)*$V729+VLOOKUP(BW$14&amp;"-est-"&amp;$L729,Equations!$G:$I,3,0)*(1/$W729)+VLOOKUP(BW$14&amp;"-imc-"&amp;$L729,Equations!$G:$I,3,0)*(1/$Q729)))</f>
        <v/>
      </c>
      <c r="BX729" s="10" t="str">
        <f>IF($AG729="","",IF(OR($V729&lt;2.7,$V729&gt;90),"Age OOR",BW729-1.6449*VLOOKUP(BW$14&amp;"-rse-"&amp;$L729,Equations!$G:$I,3,0)))</f>
        <v/>
      </c>
      <c r="BY729" s="10" t="str">
        <f>IF($AG729="","",IF(OR($V729&lt;2.7,$V729&gt;90),"Age OOR",BW729+1.6449*VLOOKUP(BW$14&amp;"-rse-"&amp;$L729,Equations!$G:$I,3,0)))</f>
        <v/>
      </c>
      <c r="BZ729" s="10" t="str">
        <f t="shared" si="295"/>
        <v/>
      </c>
      <c r="CA729" s="10" t="str">
        <f>IF($AG729="","",IF(OR($V729&lt;2.7,$V729&gt;90),"Age OOR",($AG729-BW729)/VLOOKUP(BW$14&amp;"-rse-"&amp;$L729,Equations!$G:$I,3,0)))</f>
        <v/>
      </c>
      <c r="CB729" s="10" t="str">
        <f>IF($AH729="","",IF(OR($V729&lt;2.7,$V729&gt;90),"Age OOR",VLOOKUP(CB$14&amp;"-int-"&amp;$M729,Equations!$G:$I,3,0)+VLOOKUP(CB$14&amp;"-sexo-"&amp;$M729,Equations!$G:$I,3,0)*$U729+VLOOKUP(CB$14&amp;"-edad-"&amp;$M729,Equations!$G:$I,3,0)*$V729+VLOOKUP(CB$14&amp;"-est-"&amp;$M729,Equations!$G:$I,3,0)*(1/$W729)+VLOOKUP(CB$14&amp;"-imc-"&amp;$M729,Equations!$G:$I,3,0)*(1/$Q729)))</f>
        <v/>
      </c>
      <c r="CC729" s="10" t="str">
        <f>IF($AH729="","",IF(OR($V729&lt;2.7,$V729&gt;90),"Age OOR",CB729-1.6449*VLOOKUP(CB$14&amp;"-rse-"&amp;$M729,Equations!$G:$I,3,0)))</f>
        <v/>
      </c>
      <c r="CD729" s="10" t="str">
        <f>IF($AH729="","",IF(OR($V729&lt;2.7,$V729&gt;90),"Age OOR",CB729+1.6449*VLOOKUP(CB$14&amp;"-rse-"&amp;$M729,Equations!$G:$I,3,0)))</f>
        <v/>
      </c>
      <c r="CE729" s="10" t="str">
        <f t="shared" si="296"/>
        <v/>
      </c>
      <c r="CF729" s="10" t="str">
        <f>IF($AH729="","",IF(OR($V729&lt;2.7,$V729&gt;90),"Age OOR",($AH729-CB729)/VLOOKUP(CB$14&amp;"-rse-"&amp;$M729,Equations!$G:$I,3,0)))</f>
        <v/>
      </c>
      <c r="CG729" s="10" t="str">
        <f>IF($AI729="","",IF(OR($V729&lt;2.7,$V729&gt;90),"Age OOR",VLOOKUP(CG$14&amp;"-int-"&amp;$N729,Equations!$G:$I,3,0)+VLOOKUP(CG$14&amp;"-sexo-"&amp;$N729,Equations!$G:$I,3,0)*$U729+VLOOKUP(CG$14&amp;"-edad-"&amp;$N729,Equations!$G:$I,3,0)*$V729+VLOOKUP(CG$14&amp;"-est-"&amp;$N729,Equations!$G:$I,3,0)*(1/$W729)+VLOOKUP(CG$14&amp;"-imc-"&amp;$N729,Equations!$G:$I,3,0)*(1/$Q729)))</f>
        <v/>
      </c>
      <c r="CH729" s="10" t="str">
        <f>IF($AI729="","",IF(OR($V729&lt;2.7,$V729&gt;90),"Age OOR",CG729-1.6449*VLOOKUP(CG$14&amp;"-rse-"&amp;$N729,Equations!$G:$I,3,0)))</f>
        <v/>
      </c>
      <c r="CI729" s="10" t="str">
        <f>IF($AI729="","",IF(OR($V729&lt;2.7,$V729&gt;90),"Age OOR",CG729+1.6449*VLOOKUP(CG$14&amp;"-rse-"&amp;$N729,Equations!$G:$I,3,0)))</f>
        <v/>
      </c>
      <c r="CJ729" s="10" t="str">
        <f t="shared" si="297"/>
        <v/>
      </c>
      <c r="CK729" s="10" t="str">
        <f>IF($AI729="","",IF(OR($V729&lt;2.7,$V729&gt;90),"Age OOR",($AI729-CG729)/VLOOKUP(CG$14&amp;"-rse-"&amp;$N729,Equations!$G:$I,3,0)))</f>
        <v/>
      </c>
      <c r="CL729" s="10" t="str">
        <f>IF($AJ729="","",IF(OR($V729&lt;2.7,$V729&gt;90),"Age OOR",VLOOKUP(CL$14&amp;"-int-"&amp;$O729,Equations!$G:$I,3,0)+VLOOKUP(CL$14&amp;"-sexo-"&amp;$O729,Equations!$G:$I,3,0)*$U729+VLOOKUP(CL$14&amp;"-edad-"&amp;$O729,Equations!$G:$I,3,0)*$V729+VLOOKUP(CL$14&amp;"-est-"&amp;$O729,Equations!$G:$I,3,0)*(1/$W729)+VLOOKUP(CL$14&amp;"-imc-"&amp;$O729,Equations!$G:$I,3,0)*(1/$Q729)))</f>
        <v/>
      </c>
      <c r="CM729" s="10" t="str">
        <f>IF($AJ729="","",IF(OR($V729&lt;2.7,$V729&gt;90),"Age OOR",CL729-1.6449*VLOOKUP(CL$14&amp;"-rse-"&amp;$O729,Equations!$G:$I,3,0)))</f>
        <v/>
      </c>
      <c r="CN729" s="10" t="str">
        <f>IF($AJ729="","",IF(OR($V729&lt;2.7,$V729&gt;90),"Age OOR",CL729+1.6449*VLOOKUP(CL$14&amp;"-rse-"&amp;$O729,Equations!$G:$I,3,0)))</f>
        <v/>
      </c>
      <c r="CO729" s="10" t="str">
        <f t="shared" si="298"/>
        <v/>
      </c>
      <c r="CP729" s="10" t="str">
        <f>IF($AJ729="","",IF(OR($V729&lt;2.7,$V729&gt;90),"Age OOR",($AJ729-CL729)/VLOOKUP(CL$14&amp;"-rse-"&amp;$O729,Equations!$G:$I,3,0)))</f>
        <v/>
      </c>
      <c r="CQ729" s="10" t="str">
        <f>IF($AK729="","",IF(OR($V729&lt;2.7,$V729&gt;90),"Age OOR",EXP(VLOOKUP(CQ$14&amp;"-int-"&amp;$P729,Equations!$G:$I,3,0)+VLOOKUP(CQ$14&amp;"-sexo-"&amp;$P729,Equations!$G:$I,3,0)*$U729+VLOOKUP(CQ$14&amp;"-edad-"&amp;$P729,Equations!$G:$I,3,0)*$V729+VLOOKUP(CQ$14&amp;"-est-"&amp;$P729,Equations!$G:$I,3,0)*(1/$W729)+VLOOKUP(CQ$14&amp;"-imc-"&amp;$P729,Equations!$G:$I,3,0)*(1/$Q729))))</f>
        <v/>
      </c>
      <c r="CR729" s="10" t="str">
        <f>IF($AK729="","",IF(OR($V729&lt;2.7,$V729&gt;90),"Age OOR",EXP(LN(CQ729)-1.6449*VLOOKUP(CQ$14&amp;"-rse-"&amp;$P729,Equations!$G:$I,3,0))))</f>
        <v/>
      </c>
      <c r="CS729" s="10" t="str">
        <f>IF($AK729="","",IF(OR($V729&lt;2.7,$V729&gt;90),"Age OOR",EXP(LN(CQ729)+1.6449*VLOOKUP(CQ$14&amp;"-rse-"&amp;$P729,Equations!$G:$I,3,0))))</f>
        <v/>
      </c>
      <c r="CT729" s="10" t="str">
        <f t="shared" si="299"/>
        <v/>
      </c>
      <c r="CU729" s="10" t="str">
        <f>IF($AK729="","",IF(OR($V729&lt;2.7,$V729&gt;90),"Age OOR",(LN($AK729)-LN(CQ729))/VLOOKUP(CQ$14&amp;"-rse-"&amp;$P729,Equations!$G:$I,3,0)))</f>
        <v/>
      </c>
      <c r="CV729" s="47"/>
    </row>
    <row r="730" spans="5:116" x14ac:dyDescent="0.2">
      <c r="E730" s="23" t="str">
        <f t="shared" si="275"/>
        <v>Age out of range</v>
      </c>
      <c r="F730" s="23" t="str">
        <f t="shared" si="276"/>
        <v>Age out of range</v>
      </c>
      <c r="G730" s="23" t="str">
        <f t="shared" si="277"/>
        <v>Age out of range</v>
      </c>
      <c r="H730" s="23" t="str">
        <f t="shared" si="278"/>
        <v>Age out of range</v>
      </c>
      <c r="I730" s="23" t="str">
        <f t="shared" si="279"/>
        <v>Age out of range</v>
      </c>
      <c r="J730" s="23" t="str">
        <f t="shared" si="280"/>
        <v>Age out of range</v>
      </c>
      <c r="K730" s="23" t="str">
        <f t="shared" si="281"/>
        <v>Age out of range</v>
      </c>
      <c r="L730" s="23" t="str">
        <f t="shared" si="282"/>
        <v>Age out of range</v>
      </c>
      <c r="M730" s="23" t="str">
        <f t="shared" si="283"/>
        <v>Age out of range</v>
      </c>
      <c r="N730" s="23" t="str">
        <f t="shared" si="284"/>
        <v>Age out of range</v>
      </c>
      <c r="O730" s="23" t="str">
        <f t="shared" si="285"/>
        <v>Age out of range</v>
      </c>
      <c r="P730" s="23" t="str">
        <f t="shared" si="286"/>
        <v>Age out of range</v>
      </c>
      <c r="Q730" s="23" t="e">
        <f t="shared" si="287"/>
        <v>#DIV/0!</v>
      </c>
      <c r="R730" s="17"/>
      <c r="S730" s="23">
        <v>714</v>
      </c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7"/>
      <c r="AM730" s="47"/>
      <c r="AN730" s="10" t="str">
        <f>IF($Z730="","",IF(OR($V730&lt;2.7,$V730&gt;90),"Age OOR",VLOOKUP(AN$14&amp;"-int-"&amp;$E730,Equations!$G:$I,3,0)+VLOOKUP(AN$14&amp;"-sexo-"&amp;$E730,Equations!$G:$I,3,0)*$U730+VLOOKUP(AN$14&amp;"-edad-"&amp;$E730,Equations!$G:$I,3,0)*$V730+VLOOKUP(AN$14&amp;"-est-"&amp;$E730,Equations!$G:$I,3,0)*(1/$W730)+VLOOKUP(AN$14&amp;"-imc-"&amp;$E730,Equations!$G:$I,3,0)*(1/$Q730)))</f>
        <v/>
      </c>
      <c r="AO730" s="10" t="str">
        <f>IF($Z730="","",IF(OR($V730&lt;2.7,$V730&gt;90),"Age OOR",AN730-1.6449*VLOOKUP(AN$14&amp;"-rse-"&amp;$E730,Equations!$G:$I,3,0)))</f>
        <v/>
      </c>
      <c r="AP730" s="10" t="str">
        <f>IF($Z730="","",IF(OR($V730&lt;2.7,$V730&gt;90),"Age OOR",AN730+1.6449*VLOOKUP(AN$14&amp;"-rse-"&amp;$E730,Equations!$G:$I,3,0)))</f>
        <v/>
      </c>
      <c r="AQ730" s="10" t="str">
        <f t="shared" si="288"/>
        <v/>
      </c>
      <c r="AR730" s="10" t="str">
        <f>IF($Z730="","",IF(OR($V730&lt;2.7,$V730&gt;90),"Age OOR",($Z730-AN730)/VLOOKUP(AN$14&amp;"-rse-"&amp;$E730,Equations!$G:$I,3,0)))</f>
        <v/>
      </c>
      <c r="AS730" s="10" t="str">
        <f>IF($AA730="","",IF(OR($V730&lt;2.7,$V730&gt;90),"Age OOR",VLOOKUP(AS$14&amp;"-int-"&amp;$F730,Equations!$G:$I,3,0)+VLOOKUP(AS$14&amp;"-sexo-"&amp;$F730,Equations!$G:$I,3,0)*$U730+VLOOKUP(AS$14&amp;"-edad-"&amp;$F730,Equations!$G:$I,3,0)*$V730+VLOOKUP(AS$14&amp;"-est-"&amp;$F730,Equations!$G:$I,3,0)*(1/$W730)+VLOOKUP(AS$14&amp;"-imc-"&amp;$F730,Equations!$G:$I,3,0)*(1/$Q730)))</f>
        <v/>
      </c>
      <c r="AT730" s="10" t="str">
        <f>IF($AA730="","",IF(OR($V730&lt;2.7,$V730&gt;90),"Age OOR",AS730-1.6449*VLOOKUP(AS$14&amp;"-rse-"&amp;$F730,Equations!$G:$I,3,0)))</f>
        <v/>
      </c>
      <c r="AU730" s="10" t="str">
        <f>IF($AA730="","",IF(OR($V730&lt;2.7,$V730&gt;90),"Age OOR",AS730+1.6449*VLOOKUP(AS$14&amp;"-rse-"&amp;$F730,Equations!$G:$I,3,0)))</f>
        <v/>
      </c>
      <c r="AV730" s="10" t="str">
        <f t="shared" si="289"/>
        <v/>
      </c>
      <c r="AW730" s="10" t="str">
        <f>IF($AA730="","",IF(OR($V730&lt;2.7,$V730&gt;90),"Age OOR",($AA730-AS730)/VLOOKUP(AS$14&amp;"-rse-"&amp;$F730,Equations!$G:$I,3,0)))</f>
        <v/>
      </c>
      <c r="AX730" s="10" t="str">
        <f>IF($AB730="","",IF(OR($V730&lt;2.7,$V730&gt;90),"Age OOR",VLOOKUP(AX$14&amp;"-int-"&amp;$G730,Equations!$G:$I,3,0)+VLOOKUP(AX$14&amp;"-sexo-"&amp;$G730,Equations!$G:$I,3,0)*$U730+VLOOKUP(AX$14&amp;"-edad-"&amp;$G730,Equations!$G:$I,3,0)*$V730+VLOOKUP(AX$14&amp;"-est-"&amp;$G730,Equations!$G:$I,3,0)*(1/$W730)+VLOOKUP(AX$14&amp;"-imc-"&amp;$G730,Equations!$G:$I,3,0)*(1/$Q730)))</f>
        <v/>
      </c>
      <c r="AY730" s="10" t="str">
        <f>IF($AB730="","",IF(OR($V730&lt;2.7,$V730&gt;90),"Age OOR",AX730-1.6449*VLOOKUP(AX$14&amp;"-rse-"&amp;$G730,Equations!$G:$I,3,0)))</f>
        <v/>
      </c>
      <c r="AZ730" s="10" t="str">
        <f>IF($AB730="","",IF(OR($V730&lt;2.7,$V730&gt;90),"Age OOR",AX730+1.6449*VLOOKUP(AX$14&amp;"-rse-"&amp;$G730,Equations!$G:$I,3,0)))</f>
        <v/>
      </c>
      <c r="BA730" s="10" t="str">
        <f t="shared" si="290"/>
        <v/>
      </c>
      <c r="BB730" s="10" t="str">
        <f>IF($AB730="","",IF(OR($V730&lt;2.7,$V730&gt;90),"Age OOR",($AB730-AX730)/VLOOKUP(AX$14&amp;"-rse-"&amp;$G730,Equations!$G:$I,3,0)))</f>
        <v/>
      </c>
      <c r="BC730" s="10" t="str">
        <f>IF($AC730="","",IF(OR($V730&lt;2.7,$V730&gt;90),"Age OOR",VLOOKUP(BC$14&amp;"-int-"&amp;$H730,Equations!$G:$I,3,0)+VLOOKUP(BC$14&amp;"-sexo-"&amp;$H730,Equations!$G:$I,3,0)*$U730+VLOOKUP(BC$14&amp;"-edad-"&amp;$H730,Equations!$G:$I,3,0)*$V730+VLOOKUP(BC$14&amp;"-est-"&amp;$H730,Equations!$G:$I,3,0)*(1/$W730)+VLOOKUP(BC$14&amp;"-imc-"&amp;$H730,Equations!$G:$I,3,0)*(1/$Q730)))</f>
        <v/>
      </c>
      <c r="BD730" s="10" t="str">
        <f>IF($AC730="","",IF(OR($V730&lt;2.7,$V730&gt;90),"Age OOR",BC730-1.6449*VLOOKUP(BC$14&amp;"-rse-"&amp;$H730,Equations!$G:$I,3,0)))</f>
        <v/>
      </c>
      <c r="BE730" s="10" t="str">
        <f>IF($AC730="","",IF(OR($V730&lt;2.7,$V730&gt;90),"Age OOR",BC730+1.6449*VLOOKUP(BC$14&amp;"-rse-"&amp;$H730,Equations!$G:$I,3,0)))</f>
        <v/>
      </c>
      <c r="BF730" s="10" t="str">
        <f t="shared" si="291"/>
        <v/>
      </c>
      <c r="BG730" s="10" t="str">
        <f>IF($AC730="","",IF(OR($V730&lt;2.7,$V730&gt;90),"Age OOR",($AC730-BC730)/VLOOKUP(BC$14&amp;"-rse-"&amp;$H730,Equations!$G:$I,3,0)))</f>
        <v/>
      </c>
      <c r="BH730" s="10" t="str">
        <f>IF($AD730="","",IF(OR($V730&lt;2.7,$V730&gt;90),"Age OOR",VLOOKUP(BH$14&amp;"-int-"&amp;$I730,Equations!$G:$I,3,0)+VLOOKUP(BH$14&amp;"-sexo-"&amp;$I730,Equations!$G:$I,3,0)*$U730+VLOOKUP(BH$14&amp;"-edad-"&amp;$I730,Equations!$G:$I,3,0)*$V730+VLOOKUP(BH$14&amp;"-est-"&amp;$I730,Equations!$G:$I,3,0)*(1/$W730)+VLOOKUP(BH$14&amp;"-imc-"&amp;$I730,Equations!$G:$I,3,0)*(1/$Q730)))</f>
        <v/>
      </c>
      <c r="BI730" s="10" t="str">
        <f>IF($AD730="","",IF(OR($V730&lt;2.7,$V730&gt;90),"Age OOR",BH730-1.6449*VLOOKUP(BH$14&amp;"-rse-"&amp;$I730,Equations!$G:$I,3,0)))</f>
        <v/>
      </c>
      <c r="BJ730" s="10" t="str">
        <f>IF($AD730="","",IF(OR($V730&lt;2.7,$V730&gt;90),"Age OOR",BH730+1.6449*VLOOKUP(BH$14&amp;"-rse-"&amp;$I730,Equations!$G:$I,3,0)))</f>
        <v/>
      </c>
      <c r="BK730" s="10" t="str">
        <f t="shared" si="292"/>
        <v/>
      </c>
      <c r="BL730" s="10" t="str">
        <f>IF($AD730="","",IF(OR($V730&lt;2.7,$V730&gt;90),"Age OOR",($AD730-BH730)/VLOOKUP(BH$14&amp;"-rse-"&amp;$I730,Equations!$G:$I,3,0)))</f>
        <v/>
      </c>
      <c r="BM730" s="10" t="str">
        <f>IF($AE730="","",IF(OR($V730&lt;2.7,$V730&gt;90),"Age OOR",VLOOKUP(BM$14&amp;"-int-"&amp;$J730,Equations!$G:$I,3,0)+VLOOKUP(BM$14&amp;"-sexo-"&amp;$J730,Equations!$G:$I,3,0)*$U730+VLOOKUP(BM$14&amp;"-edad-"&amp;$J730,Equations!$G:$I,3,0)*$V730+VLOOKUP(BM$14&amp;"-est-"&amp;$J730,Equations!$G:$I,3,0)*(1/$W730)+VLOOKUP(BM$14&amp;"-imc-"&amp;$J730,Equations!$G:$I,3,0)*(1/$Q730)))</f>
        <v/>
      </c>
      <c r="BN730" s="10" t="str">
        <f>IF($AE730="","",IF(OR($V730&lt;2.7,$V730&gt;90),"Age OOR",BM730-1.6449*VLOOKUP(BM$14&amp;"-rse-"&amp;$J730,Equations!$G:$I,3,0)))</f>
        <v/>
      </c>
      <c r="BO730" s="10" t="str">
        <f>IF($AE730="","",IF(OR($V730&lt;2.7,$V730&gt;90),"Age OOR",BM730+1.6449*VLOOKUP(BM$14&amp;"-rse-"&amp;$J730,Equations!$G:$I,3,0)))</f>
        <v/>
      </c>
      <c r="BP730" s="10" t="str">
        <f t="shared" si="293"/>
        <v/>
      </c>
      <c r="BQ730" s="10" t="str">
        <f>IF($AE730="","",IF(OR($V730&lt;2.7,$V730&gt;90),"Age OOR",($AE730-BM730)/VLOOKUP(BM$14&amp;"-rse-"&amp;$J730,Equations!$G:$I,3,0)))</f>
        <v/>
      </c>
      <c r="BR730" s="10" t="str">
        <f>IF($AF730="","",IF(OR($V730&lt;2.7,$V730&gt;90),"Age OOR",VLOOKUP(BR$14&amp;"-int-"&amp;$K730,Equations!$G:$I,3,0)+VLOOKUP(BR$14&amp;"-sexo-"&amp;$K730,Equations!$G:$I,3,0)*$U730+VLOOKUP(BR$14&amp;"-edad-"&amp;$K730,Equations!$G:$I,3,0)*$V730+VLOOKUP(BR$14&amp;"-est-"&amp;$K730,Equations!$G:$I,3,0)*(1/$W730)+VLOOKUP(BR$14&amp;"-imc-"&amp;$K730,Equations!$G:$I,3,0)*(1/$Q730)))</f>
        <v/>
      </c>
      <c r="BS730" s="10" t="str">
        <f>IF($AF730="","",IF(OR($V730&lt;2.7,$V730&gt;90),"Age OOR",BR730-1.6449*VLOOKUP(BR$14&amp;"-rse-"&amp;$K730,Equations!$G:$I,3,0)))</f>
        <v/>
      </c>
      <c r="BT730" s="10" t="str">
        <f>IF($AF730="","",IF(OR($V730&lt;2.7,$V730&gt;90),"Age OOR",BR730+1.6449*VLOOKUP(BR$14&amp;"-rse-"&amp;$K730,Equations!$G:$I,3,0)))</f>
        <v/>
      </c>
      <c r="BU730" s="10" t="str">
        <f t="shared" si="294"/>
        <v/>
      </c>
      <c r="BV730" s="10" t="str">
        <f>IF($AF730="","",IF(OR($V730&lt;2.7,$V730&gt;90),"Age OOR",($AF730-BR730)/VLOOKUP(BR$14&amp;"-rse-"&amp;$K730,Equations!$G:$I,3,0)))</f>
        <v/>
      </c>
      <c r="BW730" s="10" t="str">
        <f>IF($AG730="","",IF(OR($V730&lt;2.7,$V730&gt;90),"Age OOR",VLOOKUP(BW$14&amp;"-int-"&amp;$L730,Equations!$G:$I,3,0)+VLOOKUP(BW$14&amp;"-sexo-"&amp;$L730,Equations!$G:$I,3,0)*$U730+VLOOKUP(BW$14&amp;"-edad-"&amp;$L730,Equations!$G:$I,3,0)*$V730+VLOOKUP(BW$14&amp;"-est-"&amp;$L730,Equations!$G:$I,3,0)*(1/$W730)+VLOOKUP(BW$14&amp;"-imc-"&amp;$L730,Equations!$G:$I,3,0)*(1/$Q730)))</f>
        <v/>
      </c>
      <c r="BX730" s="10" t="str">
        <f>IF($AG730="","",IF(OR($V730&lt;2.7,$V730&gt;90),"Age OOR",BW730-1.6449*VLOOKUP(BW$14&amp;"-rse-"&amp;$L730,Equations!$G:$I,3,0)))</f>
        <v/>
      </c>
      <c r="BY730" s="10" t="str">
        <f>IF($AG730="","",IF(OR($V730&lt;2.7,$V730&gt;90),"Age OOR",BW730+1.6449*VLOOKUP(BW$14&amp;"-rse-"&amp;$L730,Equations!$G:$I,3,0)))</f>
        <v/>
      </c>
      <c r="BZ730" s="10" t="str">
        <f t="shared" si="295"/>
        <v/>
      </c>
      <c r="CA730" s="10" t="str">
        <f>IF($AG730="","",IF(OR($V730&lt;2.7,$V730&gt;90),"Age OOR",($AG730-BW730)/VLOOKUP(BW$14&amp;"-rse-"&amp;$L730,Equations!$G:$I,3,0)))</f>
        <v/>
      </c>
      <c r="CB730" s="10" t="str">
        <f>IF($AH730="","",IF(OR($V730&lt;2.7,$V730&gt;90),"Age OOR",VLOOKUP(CB$14&amp;"-int-"&amp;$M730,Equations!$G:$I,3,0)+VLOOKUP(CB$14&amp;"-sexo-"&amp;$M730,Equations!$G:$I,3,0)*$U730+VLOOKUP(CB$14&amp;"-edad-"&amp;$M730,Equations!$G:$I,3,0)*$V730+VLOOKUP(CB$14&amp;"-est-"&amp;$M730,Equations!$G:$I,3,0)*(1/$W730)+VLOOKUP(CB$14&amp;"-imc-"&amp;$M730,Equations!$G:$I,3,0)*(1/$Q730)))</f>
        <v/>
      </c>
      <c r="CC730" s="10" t="str">
        <f>IF($AH730="","",IF(OR($V730&lt;2.7,$V730&gt;90),"Age OOR",CB730-1.6449*VLOOKUP(CB$14&amp;"-rse-"&amp;$M730,Equations!$G:$I,3,0)))</f>
        <v/>
      </c>
      <c r="CD730" s="10" t="str">
        <f>IF($AH730="","",IF(OR($V730&lt;2.7,$V730&gt;90),"Age OOR",CB730+1.6449*VLOOKUP(CB$14&amp;"-rse-"&amp;$M730,Equations!$G:$I,3,0)))</f>
        <v/>
      </c>
      <c r="CE730" s="10" t="str">
        <f t="shared" si="296"/>
        <v/>
      </c>
      <c r="CF730" s="10" t="str">
        <f>IF($AH730="","",IF(OR($V730&lt;2.7,$V730&gt;90),"Age OOR",($AH730-CB730)/VLOOKUP(CB$14&amp;"-rse-"&amp;$M730,Equations!$G:$I,3,0)))</f>
        <v/>
      </c>
      <c r="CG730" s="10" t="str">
        <f>IF($AI730="","",IF(OR($V730&lt;2.7,$V730&gt;90),"Age OOR",VLOOKUP(CG$14&amp;"-int-"&amp;$N730,Equations!$G:$I,3,0)+VLOOKUP(CG$14&amp;"-sexo-"&amp;$N730,Equations!$G:$I,3,0)*$U730+VLOOKUP(CG$14&amp;"-edad-"&amp;$N730,Equations!$G:$I,3,0)*$V730+VLOOKUP(CG$14&amp;"-est-"&amp;$N730,Equations!$G:$I,3,0)*(1/$W730)+VLOOKUP(CG$14&amp;"-imc-"&amp;$N730,Equations!$G:$I,3,0)*(1/$Q730)))</f>
        <v/>
      </c>
      <c r="CH730" s="10" t="str">
        <f>IF($AI730="","",IF(OR($V730&lt;2.7,$V730&gt;90),"Age OOR",CG730-1.6449*VLOOKUP(CG$14&amp;"-rse-"&amp;$N730,Equations!$G:$I,3,0)))</f>
        <v/>
      </c>
      <c r="CI730" s="10" t="str">
        <f>IF($AI730="","",IF(OR($V730&lt;2.7,$V730&gt;90),"Age OOR",CG730+1.6449*VLOOKUP(CG$14&amp;"-rse-"&amp;$N730,Equations!$G:$I,3,0)))</f>
        <v/>
      </c>
      <c r="CJ730" s="10" t="str">
        <f t="shared" si="297"/>
        <v/>
      </c>
      <c r="CK730" s="10" t="str">
        <f>IF($AI730="","",IF(OR($V730&lt;2.7,$V730&gt;90),"Age OOR",($AI730-CG730)/VLOOKUP(CG$14&amp;"-rse-"&amp;$N730,Equations!$G:$I,3,0)))</f>
        <v/>
      </c>
      <c r="CL730" s="10" t="str">
        <f>IF($AJ730="","",IF(OR($V730&lt;2.7,$V730&gt;90),"Age OOR",VLOOKUP(CL$14&amp;"-int-"&amp;$O730,Equations!$G:$I,3,0)+VLOOKUP(CL$14&amp;"-sexo-"&amp;$O730,Equations!$G:$I,3,0)*$U730+VLOOKUP(CL$14&amp;"-edad-"&amp;$O730,Equations!$G:$I,3,0)*$V730+VLOOKUP(CL$14&amp;"-est-"&amp;$O730,Equations!$G:$I,3,0)*(1/$W730)+VLOOKUP(CL$14&amp;"-imc-"&amp;$O730,Equations!$G:$I,3,0)*(1/$Q730)))</f>
        <v/>
      </c>
      <c r="CM730" s="10" t="str">
        <f>IF($AJ730="","",IF(OR($V730&lt;2.7,$V730&gt;90),"Age OOR",CL730-1.6449*VLOOKUP(CL$14&amp;"-rse-"&amp;$O730,Equations!$G:$I,3,0)))</f>
        <v/>
      </c>
      <c r="CN730" s="10" t="str">
        <f>IF($AJ730="","",IF(OR($V730&lt;2.7,$V730&gt;90),"Age OOR",CL730+1.6449*VLOOKUP(CL$14&amp;"-rse-"&amp;$O730,Equations!$G:$I,3,0)))</f>
        <v/>
      </c>
      <c r="CO730" s="10" t="str">
        <f t="shared" si="298"/>
        <v/>
      </c>
      <c r="CP730" s="10" t="str">
        <f>IF($AJ730="","",IF(OR($V730&lt;2.7,$V730&gt;90),"Age OOR",($AJ730-CL730)/VLOOKUP(CL$14&amp;"-rse-"&amp;$O730,Equations!$G:$I,3,0)))</f>
        <v/>
      </c>
      <c r="CQ730" s="10" t="str">
        <f>IF($AK730="","",IF(OR($V730&lt;2.7,$V730&gt;90),"Age OOR",EXP(VLOOKUP(CQ$14&amp;"-int-"&amp;$P730,Equations!$G:$I,3,0)+VLOOKUP(CQ$14&amp;"-sexo-"&amp;$P730,Equations!$G:$I,3,0)*$U730+VLOOKUP(CQ$14&amp;"-edad-"&amp;$P730,Equations!$G:$I,3,0)*$V730+VLOOKUP(CQ$14&amp;"-est-"&amp;$P730,Equations!$G:$I,3,0)*(1/$W730)+VLOOKUP(CQ$14&amp;"-imc-"&amp;$P730,Equations!$G:$I,3,0)*(1/$Q730))))</f>
        <v/>
      </c>
      <c r="CR730" s="10" t="str">
        <f>IF($AK730="","",IF(OR($V730&lt;2.7,$V730&gt;90),"Age OOR",EXP(LN(CQ730)-1.6449*VLOOKUP(CQ$14&amp;"-rse-"&amp;$P730,Equations!$G:$I,3,0))))</f>
        <v/>
      </c>
      <c r="CS730" s="10" t="str">
        <f>IF($AK730="","",IF(OR($V730&lt;2.7,$V730&gt;90),"Age OOR",EXP(LN(CQ730)+1.6449*VLOOKUP(CQ$14&amp;"-rse-"&amp;$P730,Equations!$G:$I,3,0))))</f>
        <v/>
      </c>
      <c r="CT730" s="10" t="str">
        <f t="shared" si="299"/>
        <v/>
      </c>
      <c r="CU730" s="10" t="str">
        <f>IF($AK730="","",IF(OR($V730&lt;2.7,$V730&gt;90),"Age OOR",(LN($AK730)-LN(CQ730))/VLOOKUP(CQ$14&amp;"-rse-"&amp;$P730,Equations!$G:$I,3,0)))</f>
        <v/>
      </c>
      <c r="CV730" s="47"/>
    </row>
    <row r="731" spans="5:116" x14ac:dyDescent="0.2">
      <c r="E731" s="23" t="str">
        <f t="shared" si="275"/>
        <v>Age out of range</v>
      </c>
      <c r="F731" s="23" t="str">
        <f t="shared" si="276"/>
        <v>Age out of range</v>
      </c>
      <c r="G731" s="23" t="str">
        <f t="shared" si="277"/>
        <v>Age out of range</v>
      </c>
      <c r="H731" s="23" t="str">
        <f t="shared" si="278"/>
        <v>Age out of range</v>
      </c>
      <c r="I731" s="23" t="str">
        <f t="shared" si="279"/>
        <v>Age out of range</v>
      </c>
      <c r="J731" s="23" t="str">
        <f t="shared" si="280"/>
        <v>Age out of range</v>
      </c>
      <c r="K731" s="23" t="str">
        <f t="shared" si="281"/>
        <v>Age out of range</v>
      </c>
      <c r="L731" s="23" t="str">
        <f t="shared" si="282"/>
        <v>Age out of range</v>
      </c>
      <c r="M731" s="23" t="str">
        <f t="shared" si="283"/>
        <v>Age out of range</v>
      </c>
      <c r="N731" s="23" t="str">
        <f t="shared" si="284"/>
        <v>Age out of range</v>
      </c>
      <c r="O731" s="23" t="str">
        <f t="shared" si="285"/>
        <v>Age out of range</v>
      </c>
      <c r="P731" s="23" t="str">
        <f t="shared" si="286"/>
        <v>Age out of range</v>
      </c>
      <c r="Q731" s="23" t="e">
        <f t="shared" si="287"/>
        <v>#DIV/0!</v>
      </c>
      <c r="R731" s="17"/>
      <c r="S731" s="23">
        <v>715</v>
      </c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7"/>
      <c r="AM731" s="47"/>
      <c r="AN731" s="10" t="str">
        <f>IF($Z731="","",IF(OR($V731&lt;2.7,$V731&gt;90),"Age OOR",VLOOKUP(AN$14&amp;"-int-"&amp;$E731,Equations!$G:$I,3,0)+VLOOKUP(AN$14&amp;"-sexo-"&amp;$E731,Equations!$G:$I,3,0)*$U731+VLOOKUP(AN$14&amp;"-edad-"&amp;$E731,Equations!$G:$I,3,0)*$V731+VLOOKUP(AN$14&amp;"-est-"&amp;$E731,Equations!$G:$I,3,0)*(1/$W731)+VLOOKUP(AN$14&amp;"-imc-"&amp;$E731,Equations!$G:$I,3,0)*(1/$Q731)))</f>
        <v/>
      </c>
      <c r="AO731" s="10" t="str">
        <f>IF($Z731="","",IF(OR($V731&lt;2.7,$V731&gt;90),"Age OOR",AN731-1.6449*VLOOKUP(AN$14&amp;"-rse-"&amp;$E731,Equations!$G:$I,3,0)))</f>
        <v/>
      </c>
      <c r="AP731" s="10" t="str">
        <f>IF($Z731="","",IF(OR($V731&lt;2.7,$V731&gt;90),"Age OOR",AN731+1.6449*VLOOKUP(AN$14&amp;"-rse-"&amp;$E731,Equations!$G:$I,3,0)))</f>
        <v/>
      </c>
      <c r="AQ731" s="10" t="str">
        <f t="shared" si="288"/>
        <v/>
      </c>
      <c r="AR731" s="10" t="str">
        <f>IF($Z731="","",IF(OR($V731&lt;2.7,$V731&gt;90),"Age OOR",($Z731-AN731)/VLOOKUP(AN$14&amp;"-rse-"&amp;$E731,Equations!$G:$I,3,0)))</f>
        <v/>
      </c>
      <c r="AS731" s="10" t="str">
        <f>IF($AA731="","",IF(OR($V731&lt;2.7,$V731&gt;90),"Age OOR",VLOOKUP(AS$14&amp;"-int-"&amp;$F731,Equations!$G:$I,3,0)+VLOOKUP(AS$14&amp;"-sexo-"&amp;$F731,Equations!$G:$I,3,0)*$U731+VLOOKUP(AS$14&amp;"-edad-"&amp;$F731,Equations!$G:$I,3,0)*$V731+VLOOKUP(AS$14&amp;"-est-"&amp;$F731,Equations!$G:$I,3,0)*(1/$W731)+VLOOKUP(AS$14&amp;"-imc-"&amp;$F731,Equations!$G:$I,3,0)*(1/$Q731)))</f>
        <v/>
      </c>
      <c r="AT731" s="10" t="str">
        <f>IF($AA731="","",IF(OR($V731&lt;2.7,$V731&gt;90),"Age OOR",AS731-1.6449*VLOOKUP(AS$14&amp;"-rse-"&amp;$F731,Equations!$G:$I,3,0)))</f>
        <v/>
      </c>
      <c r="AU731" s="10" t="str">
        <f>IF($AA731="","",IF(OR($V731&lt;2.7,$V731&gt;90),"Age OOR",AS731+1.6449*VLOOKUP(AS$14&amp;"-rse-"&amp;$F731,Equations!$G:$I,3,0)))</f>
        <v/>
      </c>
      <c r="AV731" s="10" t="str">
        <f t="shared" si="289"/>
        <v/>
      </c>
      <c r="AW731" s="10" t="str">
        <f>IF($AA731="","",IF(OR($V731&lt;2.7,$V731&gt;90),"Age OOR",($AA731-AS731)/VLOOKUP(AS$14&amp;"-rse-"&amp;$F731,Equations!$G:$I,3,0)))</f>
        <v/>
      </c>
      <c r="AX731" s="10" t="str">
        <f>IF($AB731="","",IF(OR($V731&lt;2.7,$V731&gt;90),"Age OOR",VLOOKUP(AX$14&amp;"-int-"&amp;$G731,Equations!$G:$I,3,0)+VLOOKUP(AX$14&amp;"-sexo-"&amp;$G731,Equations!$G:$I,3,0)*$U731+VLOOKUP(AX$14&amp;"-edad-"&amp;$G731,Equations!$G:$I,3,0)*$V731+VLOOKUP(AX$14&amp;"-est-"&amp;$G731,Equations!$G:$I,3,0)*(1/$W731)+VLOOKUP(AX$14&amp;"-imc-"&amp;$G731,Equations!$G:$I,3,0)*(1/$Q731)))</f>
        <v/>
      </c>
      <c r="AY731" s="10" t="str">
        <f>IF($AB731="","",IF(OR($V731&lt;2.7,$V731&gt;90),"Age OOR",AX731-1.6449*VLOOKUP(AX$14&amp;"-rse-"&amp;$G731,Equations!$G:$I,3,0)))</f>
        <v/>
      </c>
      <c r="AZ731" s="10" t="str">
        <f>IF($AB731="","",IF(OR($V731&lt;2.7,$V731&gt;90),"Age OOR",AX731+1.6449*VLOOKUP(AX$14&amp;"-rse-"&amp;$G731,Equations!$G:$I,3,0)))</f>
        <v/>
      </c>
      <c r="BA731" s="10" t="str">
        <f t="shared" si="290"/>
        <v/>
      </c>
      <c r="BB731" s="10" t="str">
        <f>IF($AB731="","",IF(OR($V731&lt;2.7,$V731&gt;90),"Age OOR",($AB731-AX731)/VLOOKUP(AX$14&amp;"-rse-"&amp;$G731,Equations!$G:$I,3,0)))</f>
        <v/>
      </c>
      <c r="BC731" s="10" t="str">
        <f>IF($AC731="","",IF(OR($V731&lt;2.7,$V731&gt;90),"Age OOR",VLOOKUP(BC$14&amp;"-int-"&amp;$H731,Equations!$G:$I,3,0)+VLOOKUP(BC$14&amp;"-sexo-"&amp;$H731,Equations!$G:$I,3,0)*$U731+VLOOKUP(BC$14&amp;"-edad-"&amp;$H731,Equations!$G:$I,3,0)*$V731+VLOOKUP(BC$14&amp;"-est-"&amp;$H731,Equations!$G:$I,3,0)*(1/$W731)+VLOOKUP(BC$14&amp;"-imc-"&amp;$H731,Equations!$G:$I,3,0)*(1/$Q731)))</f>
        <v/>
      </c>
      <c r="BD731" s="10" t="str">
        <f>IF($AC731="","",IF(OR($V731&lt;2.7,$V731&gt;90),"Age OOR",BC731-1.6449*VLOOKUP(BC$14&amp;"-rse-"&amp;$H731,Equations!$G:$I,3,0)))</f>
        <v/>
      </c>
      <c r="BE731" s="10" t="str">
        <f>IF($AC731="","",IF(OR($V731&lt;2.7,$V731&gt;90),"Age OOR",BC731+1.6449*VLOOKUP(BC$14&amp;"-rse-"&amp;$H731,Equations!$G:$I,3,0)))</f>
        <v/>
      </c>
      <c r="BF731" s="10" t="str">
        <f t="shared" si="291"/>
        <v/>
      </c>
      <c r="BG731" s="10" t="str">
        <f>IF($AC731="","",IF(OR($V731&lt;2.7,$V731&gt;90),"Age OOR",($AC731-BC731)/VLOOKUP(BC$14&amp;"-rse-"&amp;$H731,Equations!$G:$I,3,0)))</f>
        <v/>
      </c>
      <c r="BH731" s="10" t="str">
        <f>IF($AD731="","",IF(OR($V731&lt;2.7,$V731&gt;90),"Age OOR",VLOOKUP(BH$14&amp;"-int-"&amp;$I731,Equations!$G:$I,3,0)+VLOOKUP(BH$14&amp;"-sexo-"&amp;$I731,Equations!$G:$I,3,0)*$U731+VLOOKUP(BH$14&amp;"-edad-"&amp;$I731,Equations!$G:$I,3,0)*$V731+VLOOKUP(BH$14&amp;"-est-"&amp;$I731,Equations!$G:$I,3,0)*(1/$W731)+VLOOKUP(BH$14&amp;"-imc-"&amp;$I731,Equations!$G:$I,3,0)*(1/$Q731)))</f>
        <v/>
      </c>
      <c r="BI731" s="10" t="str">
        <f>IF($AD731="","",IF(OR($V731&lt;2.7,$V731&gt;90),"Age OOR",BH731-1.6449*VLOOKUP(BH$14&amp;"-rse-"&amp;$I731,Equations!$G:$I,3,0)))</f>
        <v/>
      </c>
      <c r="BJ731" s="10" t="str">
        <f>IF($AD731="","",IF(OR($V731&lt;2.7,$V731&gt;90),"Age OOR",BH731+1.6449*VLOOKUP(BH$14&amp;"-rse-"&amp;$I731,Equations!$G:$I,3,0)))</f>
        <v/>
      </c>
      <c r="BK731" s="10" t="str">
        <f t="shared" si="292"/>
        <v/>
      </c>
      <c r="BL731" s="10" t="str">
        <f>IF($AD731="","",IF(OR($V731&lt;2.7,$V731&gt;90),"Age OOR",($AD731-BH731)/VLOOKUP(BH$14&amp;"-rse-"&amp;$I731,Equations!$G:$I,3,0)))</f>
        <v/>
      </c>
      <c r="BM731" s="10" t="str">
        <f>IF($AE731="","",IF(OR($V731&lt;2.7,$V731&gt;90),"Age OOR",VLOOKUP(BM$14&amp;"-int-"&amp;$J731,Equations!$G:$I,3,0)+VLOOKUP(BM$14&amp;"-sexo-"&amp;$J731,Equations!$G:$I,3,0)*$U731+VLOOKUP(BM$14&amp;"-edad-"&amp;$J731,Equations!$G:$I,3,0)*$V731+VLOOKUP(BM$14&amp;"-est-"&amp;$J731,Equations!$G:$I,3,0)*(1/$W731)+VLOOKUP(BM$14&amp;"-imc-"&amp;$J731,Equations!$G:$I,3,0)*(1/$Q731)))</f>
        <v/>
      </c>
      <c r="BN731" s="10" t="str">
        <f>IF($AE731="","",IF(OR($V731&lt;2.7,$V731&gt;90),"Age OOR",BM731-1.6449*VLOOKUP(BM$14&amp;"-rse-"&amp;$J731,Equations!$G:$I,3,0)))</f>
        <v/>
      </c>
      <c r="BO731" s="10" t="str">
        <f>IF($AE731="","",IF(OR($V731&lt;2.7,$V731&gt;90),"Age OOR",BM731+1.6449*VLOOKUP(BM$14&amp;"-rse-"&amp;$J731,Equations!$G:$I,3,0)))</f>
        <v/>
      </c>
      <c r="BP731" s="10" t="str">
        <f t="shared" si="293"/>
        <v/>
      </c>
      <c r="BQ731" s="10" t="str">
        <f>IF($AE731="","",IF(OR($V731&lt;2.7,$V731&gt;90),"Age OOR",($AE731-BM731)/VLOOKUP(BM$14&amp;"-rse-"&amp;$J731,Equations!$G:$I,3,0)))</f>
        <v/>
      </c>
      <c r="BR731" s="10" t="str">
        <f>IF($AF731="","",IF(OR($V731&lt;2.7,$V731&gt;90),"Age OOR",VLOOKUP(BR$14&amp;"-int-"&amp;$K731,Equations!$G:$I,3,0)+VLOOKUP(BR$14&amp;"-sexo-"&amp;$K731,Equations!$G:$I,3,0)*$U731+VLOOKUP(BR$14&amp;"-edad-"&amp;$K731,Equations!$G:$I,3,0)*$V731+VLOOKUP(BR$14&amp;"-est-"&amp;$K731,Equations!$G:$I,3,0)*(1/$W731)+VLOOKUP(BR$14&amp;"-imc-"&amp;$K731,Equations!$G:$I,3,0)*(1/$Q731)))</f>
        <v/>
      </c>
      <c r="BS731" s="10" t="str">
        <f>IF($AF731="","",IF(OR($V731&lt;2.7,$V731&gt;90),"Age OOR",BR731-1.6449*VLOOKUP(BR$14&amp;"-rse-"&amp;$K731,Equations!$G:$I,3,0)))</f>
        <v/>
      </c>
      <c r="BT731" s="10" t="str">
        <f>IF($AF731="","",IF(OR($V731&lt;2.7,$V731&gt;90),"Age OOR",BR731+1.6449*VLOOKUP(BR$14&amp;"-rse-"&amp;$K731,Equations!$G:$I,3,0)))</f>
        <v/>
      </c>
      <c r="BU731" s="10" t="str">
        <f t="shared" si="294"/>
        <v/>
      </c>
      <c r="BV731" s="10" t="str">
        <f>IF($AF731="","",IF(OR($V731&lt;2.7,$V731&gt;90),"Age OOR",($AF731-BR731)/VLOOKUP(BR$14&amp;"-rse-"&amp;$K731,Equations!$G:$I,3,0)))</f>
        <v/>
      </c>
      <c r="BW731" s="10" t="str">
        <f>IF($AG731="","",IF(OR($V731&lt;2.7,$V731&gt;90),"Age OOR",VLOOKUP(BW$14&amp;"-int-"&amp;$L731,Equations!$G:$I,3,0)+VLOOKUP(BW$14&amp;"-sexo-"&amp;$L731,Equations!$G:$I,3,0)*$U731+VLOOKUP(BW$14&amp;"-edad-"&amp;$L731,Equations!$G:$I,3,0)*$V731+VLOOKUP(BW$14&amp;"-est-"&amp;$L731,Equations!$G:$I,3,0)*(1/$W731)+VLOOKUP(BW$14&amp;"-imc-"&amp;$L731,Equations!$G:$I,3,0)*(1/$Q731)))</f>
        <v/>
      </c>
      <c r="BX731" s="10" t="str">
        <f>IF($AG731="","",IF(OR($V731&lt;2.7,$V731&gt;90),"Age OOR",BW731-1.6449*VLOOKUP(BW$14&amp;"-rse-"&amp;$L731,Equations!$G:$I,3,0)))</f>
        <v/>
      </c>
      <c r="BY731" s="10" t="str">
        <f>IF($AG731="","",IF(OR($V731&lt;2.7,$V731&gt;90),"Age OOR",BW731+1.6449*VLOOKUP(BW$14&amp;"-rse-"&amp;$L731,Equations!$G:$I,3,0)))</f>
        <v/>
      </c>
      <c r="BZ731" s="10" t="str">
        <f t="shared" si="295"/>
        <v/>
      </c>
      <c r="CA731" s="10" t="str">
        <f>IF($AG731="","",IF(OR($V731&lt;2.7,$V731&gt;90),"Age OOR",($AG731-BW731)/VLOOKUP(BW$14&amp;"-rse-"&amp;$L731,Equations!$G:$I,3,0)))</f>
        <v/>
      </c>
      <c r="CB731" s="10" t="str">
        <f>IF($AH731="","",IF(OR($V731&lt;2.7,$V731&gt;90),"Age OOR",VLOOKUP(CB$14&amp;"-int-"&amp;$M731,Equations!$G:$I,3,0)+VLOOKUP(CB$14&amp;"-sexo-"&amp;$M731,Equations!$G:$I,3,0)*$U731+VLOOKUP(CB$14&amp;"-edad-"&amp;$M731,Equations!$G:$I,3,0)*$V731+VLOOKUP(CB$14&amp;"-est-"&amp;$M731,Equations!$G:$I,3,0)*(1/$W731)+VLOOKUP(CB$14&amp;"-imc-"&amp;$M731,Equations!$G:$I,3,0)*(1/$Q731)))</f>
        <v/>
      </c>
      <c r="CC731" s="10" t="str">
        <f>IF($AH731="","",IF(OR($V731&lt;2.7,$V731&gt;90),"Age OOR",CB731-1.6449*VLOOKUP(CB$14&amp;"-rse-"&amp;$M731,Equations!$G:$I,3,0)))</f>
        <v/>
      </c>
      <c r="CD731" s="10" t="str">
        <f>IF($AH731="","",IF(OR($V731&lt;2.7,$V731&gt;90),"Age OOR",CB731+1.6449*VLOOKUP(CB$14&amp;"-rse-"&amp;$M731,Equations!$G:$I,3,0)))</f>
        <v/>
      </c>
      <c r="CE731" s="10" t="str">
        <f t="shared" si="296"/>
        <v/>
      </c>
      <c r="CF731" s="10" t="str">
        <f>IF($AH731="","",IF(OR($V731&lt;2.7,$V731&gt;90),"Age OOR",($AH731-CB731)/VLOOKUP(CB$14&amp;"-rse-"&amp;$M731,Equations!$G:$I,3,0)))</f>
        <v/>
      </c>
      <c r="CG731" s="10" t="str">
        <f>IF($AI731="","",IF(OR($V731&lt;2.7,$V731&gt;90),"Age OOR",VLOOKUP(CG$14&amp;"-int-"&amp;$N731,Equations!$G:$I,3,0)+VLOOKUP(CG$14&amp;"-sexo-"&amp;$N731,Equations!$G:$I,3,0)*$U731+VLOOKUP(CG$14&amp;"-edad-"&amp;$N731,Equations!$G:$I,3,0)*$V731+VLOOKUP(CG$14&amp;"-est-"&amp;$N731,Equations!$G:$I,3,0)*(1/$W731)+VLOOKUP(CG$14&amp;"-imc-"&amp;$N731,Equations!$G:$I,3,0)*(1/$Q731)))</f>
        <v/>
      </c>
      <c r="CH731" s="10" t="str">
        <f>IF($AI731="","",IF(OR($V731&lt;2.7,$V731&gt;90),"Age OOR",CG731-1.6449*VLOOKUP(CG$14&amp;"-rse-"&amp;$N731,Equations!$G:$I,3,0)))</f>
        <v/>
      </c>
      <c r="CI731" s="10" t="str">
        <f>IF($AI731="","",IF(OR($V731&lt;2.7,$V731&gt;90),"Age OOR",CG731+1.6449*VLOOKUP(CG$14&amp;"-rse-"&amp;$N731,Equations!$G:$I,3,0)))</f>
        <v/>
      </c>
      <c r="CJ731" s="10" t="str">
        <f t="shared" si="297"/>
        <v/>
      </c>
      <c r="CK731" s="10" t="str">
        <f>IF($AI731="","",IF(OR($V731&lt;2.7,$V731&gt;90),"Age OOR",($AI731-CG731)/VLOOKUP(CG$14&amp;"-rse-"&amp;$N731,Equations!$G:$I,3,0)))</f>
        <v/>
      </c>
      <c r="CL731" s="10" t="str">
        <f>IF($AJ731="","",IF(OR($V731&lt;2.7,$V731&gt;90),"Age OOR",VLOOKUP(CL$14&amp;"-int-"&amp;$O731,Equations!$G:$I,3,0)+VLOOKUP(CL$14&amp;"-sexo-"&amp;$O731,Equations!$G:$I,3,0)*$U731+VLOOKUP(CL$14&amp;"-edad-"&amp;$O731,Equations!$G:$I,3,0)*$V731+VLOOKUP(CL$14&amp;"-est-"&amp;$O731,Equations!$G:$I,3,0)*(1/$W731)+VLOOKUP(CL$14&amp;"-imc-"&amp;$O731,Equations!$G:$I,3,0)*(1/$Q731)))</f>
        <v/>
      </c>
      <c r="CM731" s="10" t="str">
        <f>IF($AJ731="","",IF(OR($V731&lt;2.7,$V731&gt;90),"Age OOR",CL731-1.6449*VLOOKUP(CL$14&amp;"-rse-"&amp;$O731,Equations!$G:$I,3,0)))</f>
        <v/>
      </c>
      <c r="CN731" s="10" t="str">
        <f>IF($AJ731="","",IF(OR($V731&lt;2.7,$V731&gt;90),"Age OOR",CL731+1.6449*VLOOKUP(CL$14&amp;"-rse-"&amp;$O731,Equations!$G:$I,3,0)))</f>
        <v/>
      </c>
      <c r="CO731" s="10" t="str">
        <f t="shared" si="298"/>
        <v/>
      </c>
      <c r="CP731" s="10" t="str">
        <f>IF($AJ731="","",IF(OR($V731&lt;2.7,$V731&gt;90),"Age OOR",($AJ731-CL731)/VLOOKUP(CL$14&amp;"-rse-"&amp;$O731,Equations!$G:$I,3,0)))</f>
        <v/>
      </c>
      <c r="CQ731" s="10" t="str">
        <f>IF($AK731="","",IF(OR($V731&lt;2.7,$V731&gt;90),"Age OOR",EXP(VLOOKUP(CQ$14&amp;"-int-"&amp;$P731,Equations!$G:$I,3,0)+VLOOKUP(CQ$14&amp;"-sexo-"&amp;$P731,Equations!$G:$I,3,0)*$U731+VLOOKUP(CQ$14&amp;"-edad-"&amp;$P731,Equations!$G:$I,3,0)*$V731+VLOOKUP(CQ$14&amp;"-est-"&amp;$P731,Equations!$G:$I,3,0)*(1/$W731)+VLOOKUP(CQ$14&amp;"-imc-"&amp;$P731,Equations!$G:$I,3,0)*(1/$Q731))))</f>
        <v/>
      </c>
      <c r="CR731" s="10" t="str">
        <f>IF($AK731="","",IF(OR($V731&lt;2.7,$V731&gt;90),"Age OOR",EXP(LN(CQ731)-1.6449*VLOOKUP(CQ$14&amp;"-rse-"&amp;$P731,Equations!$G:$I,3,0))))</f>
        <v/>
      </c>
      <c r="CS731" s="10" t="str">
        <f>IF($AK731="","",IF(OR($V731&lt;2.7,$V731&gt;90),"Age OOR",EXP(LN(CQ731)+1.6449*VLOOKUP(CQ$14&amp;"-rse-"&amp;$P731,Equations!$G:$I,3,0))))</f>
        <v/>
      </c>
      <c r="CT731" s="10" t="str">
        <f t="shared" si="299"/>
        <v/>
      </c>
      <c r="CU731" s="10" t="str">
        <f>IF($AK731="","",IF(OR($V731&lt;2.7,$V731&gt;90),"Age OOR",(LN($AK731)-LN(CQ731))/VLOOKUP(CQ$14&amp;"-rse-"&amp;$P731,Equations!$G:$I,3,0)))</f>
        <v/>
      </c>
      <c r="CV731" s="47"/>
    </row>
    <row r="732" spans="5:116" x14ac:dyDescent="0.2">
      <c r="E732" s="23" t="str">
        <f t="shared" si="275"/>
        <v>Age out of range</v>
      </c>
      <c r="F732" s="23" t="str">
        <f t="shared" si="276"/>
        <v>Age out of range</v>
      </c>
      <c r="G732" s="23" t="str">
        <f t="shared" si="277"/>
        <v>Age out of range</v>
      </c>
      <c r="H732" s="23" t="str">
        <f t="shared" si="278"/>
        <v>Age out of range</v>
      </c>
      <c r="I732" s="23" t="str">
        <f t="shared" si="279"/>
        <v>Age out of range</v>
      </c>
      <c r="J732" s="23" t="str">
        <f t="shared" si="280"/>
        <v>Age out of range</v>
      </c>
      <c r="K732" s="23" t="str">
        <f t="shared" si="281"/>
        <v>Age out of range</v>
      </c>
      <c r="L732" s="23" t="str">
        <f t="shared" si="282"/>
        <v>Age out of range</v>
      </c>
      <c r="M732" s="23" t="str">
        <f t="shared" si="283"/>
        <v>Age out of range</v>
      </c>
      <c r="N732" s="23" t="str">
        <f t="shared" si="284"/>
        <v>Age out of range</v>
      </c>
      <c r="O732" s="23" t="str">
        <f t="shared" si="285"/>
        <v>Age out of range</v>
      </c>
      <c r="P732" s="23" t="str">
        <f t="shared" si="286"/>
        <v>Age out of range</v>
      </c>
      <c r="Q732" s="23" t="e">
        <f t="shared" si="287"/>
        <v>#DIV/0!</v>
      </c>
      <c r="R732" s="17"/>
      <c r="S732" s="23">
        <v>716</v>
      </c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7"/>
      <c r="AM732" s="47"/>
      <c r="AN732" s="10" t="str">
        <f>IF($Z732="","",IF(OR($V732&lt;2.7,$V732&gt;90),"Age OOR",VLOOKUP(AN$14&amp;"-int-"&amp;$E732,Equations!$G:$I,3,0)+VLOOKUP(AN$14&amp;"-sexo-"&amp;$E732,Equations!$G:$I,3,0)*$U732+VLOOKUP(AN$14&amp;"-edad-"&amp;$E732,Equations!$G:$I,3,0)*$V732+VLOOKUP(AN$14&amp;"-est-"&amp;$E732,Equations!$G:$I,3,0)*(1/$W732)+VLOOKUP(AN$14&amp;"-imc-"&amp;$E732,Equations!$G:$I,3,0)*(1/$Q732)))</f>
        <v/>
      </c>
      <c r="AO732" s="10" t="str">
        <f>IF($Z732="","",IF(OR($V732&lt;2.7,$V732&gt;90),"Age OOR",AN732-1.6449*VLOOKUP(AN$14&amp;"-rse-"&amp;$E732,Equations!$G:$I,3,0)))</f>
        <v/>
      </c>
      <c r="AP732" s="10" t="str">
        <f>IF($Z732="","",IF(OR($V732&lt;2.7,$V732&gt;90),"Age OOR",AN732+1.6449*VLOOKUP(AN$14&amp;"-rse-"&amp;$E732,Equations!$G:$I,3,0)))</f>
        <v/>
      </c>
      <c r="AQ732" s="10" t="str">
        <f t="shared" si="288"/>
        <v/>
      </c>
      <c r="AR732" s="10" t="str">
        <f>IF($Z732="","",IF(OR($V732&lt;2.7,$V732&gt;90),"Age OOR",($Z732-AN732)/VLOOKUP(AN$14&amp;"-rse-"&amp;$E732,Equations!$G:$I,3,0)))</f>
        <v/>
      </c>
      <c r="AS732" s="10" t="str">
        <f>IF($AA732="","",IF(OR($V732&lt;2.7,$V732&gt;90),"Age OOR",VLOOKUP(AS$14&amp;"-int-"&amp;$F732,Equations!$G:$I,3,0)+VLOOKUP(AS$14&amp;"-sexo-"&amp;$F732,Equations!$G:$I,3,0)*$U732+VLOOKUP(AS$14&amp;"-edad-"&amp;$F732,Equations!$G:$I,3,0)*$V732+VLOOKUP(AS$14&amp;"-est-"&amp;$F732,Equations!$G:$I,3,0)*(1/$W732)+VLOOKUP(AS$14&amp;"-imc-"&amp;$F732,Equations!$G:$I,3,0)*(1/$Q732)))</f>
        <v/>
      </c>
      <c r="AT732" s="10" t="str">
        <f>IF($AA732="","",IF(OR($V732&lt;2.7,$V732&gt;90),"Age OOR",AS732-1.6449*VLOOKUP(AS$14&amp;"-rse-"&amp;$F732,Equations!$G:$I,3,0)))</f>
        <v/>
      </c>
      <c r="AU732" s="10" t="str">
        <f>IF($AA732="","",IF(OR($V732&lt;2.7,$V732&gt;90),"Age OOR",AS732+1.6449*VLOOKUP(AS$14&amp;"-rse-"&amp;$F732,Equations!$G:$I,3,0)))</f>
        <v/>
      </c>
      <c r="AV732" s="10" t="str">
        <f t="shared" si="289"/>
        <v/>
      </c>
      <c r="AW732" s="10" t="str">
        <f>IF($AA732="","",IF(OR($V732&lt;2.7,$V732&gt;90),"Age OOR",($AA732-AS732)/VLOOKUP(AS$14&amp;"-rse-"&amp;$F732,Equations!$G:$I,3,0)))</f>
        <v/>
      </c>
      <c r="AX732" s="10" t="str">
        <f>IF($AB732="","",IF(OR($V732&lt;2.7,$V732&gt;90),"Age OOR",VLOOKUP(AX$14&amp;"-int-"&amp;$G732,Equations!$G:$I,3,0)+VLOOKUP(AX$14&amp;"-sexo-"&amp;$G732,Equations!$G:$I,3,0)*$U732+VLOOKUP(AX$14&amp;"-edad-"&amp;$G732,Equations!$G:$I,3,0)*$V732+VLOOKUP(AX$14&amp;"-est-"&amp;$G732,Equations!$G:$I,3,0)*(1/$W732)+VLOOKUP(AX$14&amp;"-imc-"&amp;$G732,Equations!$G:$I,3,0)*(1/$Q732)))</f>
        <v/>
      </c>
      <c r="AY732" s="10" t="str">
        <f>IF($AB732="","",IF(OR($V732&lt;2.7,$V732&gt;90),"Age OOR",AX732-1.6449*VLOOKUP(AX$14&amp;"-rse-"&amp;$G732,Equations!$G:$I,3,0)))</f>
        <v/>
      </c>
      <c r="AZ732" s="10" t="str">
        <f>IF($AB732="","",IF(OR($V732&lt;2.7,$V732&gt;90),"Age OOR",AX732+1.6449*VLOOKUP(AX$14&amp;"-rse-"&amp;$G732,Equations!$G:$I,3,0)))</f>
        <v/>
      </c>
      <c r="BA732" s="10" t="str">
        <f t="shared" si="290"/>
        <v/>
      </c>
      <c r="BB732" s="10" t="str">
        <f>IF($AB732="","",IF(OR($V732&lt;2.7,$V732&gt;90),"Age OOR",($AB732-AX732)/VLOOKUP(AX$14&amp;"-rse-"&amp;$G732,Equations!$G:$I,3,0)))</f>
        <v/>
      </c>
      <c r="BC732" s="10" t="str">
        <f>IF($AC732="","",IF(OR($V732&lt;2.7,$V732&gt;90),"Age OOR",VLOOKUP(BC$14&amp;"-int-"&amp;$H732,Equations!$G:$I,3,0)+VLOOKUP(BC$14&amp;"-sexo-"&amp;$H732,Equations!$G:$I,3,0)*$U732+VLOOKUP(BC$14&amp;"-edad-"&amp;$H732,Equations!$G:$I,3,0)*$V732+VLOOKUP(BC$14&amp;"-est-"&amp;$H732,Equations!$G:$I,3,0)*(1/$W732)+VLOOKUP(BC$14&amp;"-imc-"&amp;$H732,Equations!$G:$I,3,0)*(1/$Q732)))</f>
        <v/>
      </c>
      <c r="BD732" s="10" t="str">
        <f>IF($AC732="","",IF(OR($V732&lt;2.7,$V732&gt;90),"Age OOR",BC732-1.6449*VLOOKUP(BC$14&amp;"-rse-"&amp;$H732,Equations!$G:$I,3,0)))</f>
        <v/>
      </c>
      <c r="BE732" s="10" t="str">
        <f>IF($AC732="","",IF(OR($V732&lt;2.7,$V732&gt;90),"Age OOR",BC732+1.6449*VLOOKUP(BC$14&amp;"-rse-"&amp;$H732,Equations!$G:$I,3,0)))</f>
        <v/>
      </c>
      <c r="BF732" s="10" t="str">
        <f t="shared" si="291"/>
        <v/>
      </c>
      <c r="BG732" s="10" t="str">
        <f>IF($AC732="","",IF(OR($V732&lt;2.7,$V732&gt;90),"Age OOR",($AC732-BC732)/VLOOKUP(BC$14&amp;"-rse-"&amp;$H732,Equations!$G:$I,3,0)))</f>
        <v/>
      </c>
      <c r="BH732" s="10" t="str">
        <f>IF($AD732="","",IF(OR($V732&lt;2.7,$V732&gt;90),"Age OOR",VLOOKUP(BH$14&amp;"-int-"&amp;$I732,Equations!$G:$I,3,0)+VLOOKUP(BH$14&amp;"-sexo-"&amp;$I732,Equations!$G:$I,3,0)*$U732+VLOOKUP(BH$14&amp;"-edad-"&amp;$I732,Equations!$G:$I,3,0)*$V732+VLOOKUP(BH$14&amp;"-est-"&amp;$I732,Equations!$G:$I,3,0)*(1/$W732)+VLOOKUP(BH$14&amp;"-imc-"&amp;$I732,Equations!$G:$I,3,0)*(1/$Q732)))</f>
        <v/>
      </c>
      <c r="BI732" s="10" t="str">
        <f>IF($AD732="","",IF(OR($V732&lt;2.7,$V732&gt;90),"Age OOR",BH732-1.6449*VLOOKUP(BH$14&amp;"-rse-"&amp;$I732,Equations!$G:$I,3,0)))</f>
        <v/>
      </c>
      <c r="BJ732" s="10" t="str">
        <f>IF($AD732="","",IF(OR($V732&lt;2.7,$V732&gt;90),"Age OOR",BH732+1.6449*VLOOKUP(BH$14&amp;"-rse-"&amp;$I732,Equations!$G:$I,3,0)))</f>
        <v/>
      </c>
      <c r="BK732" s="10" t="str">
        <f t="shared" si="292"/>
        <v/>
      </c>
      <c r="BL732" s="10" t="str">
        <f>IF($AD732="","",IF(OR($V732&lt;2.7,$V732&gt;90),"Age OOR",($AD732-BH732)/VLOOKUP(BH$14&amp;"-rse-"&amp;$I732,Equations!$G:$I,3,0)))</f>
        <v/>
      </c>
      <c r="BM732" s="10" t="str">
        <f>IF($AE732="","",IF(OR($V732&lt;2.7,$V732&gt;90),"Age OOR",VLOOKUP(BM$14&amp;"-int-"&amp;$J732,Equations!$G:$I,3,0)+VLOOKUP(BM$14&amp;"-sexo-"&amp;$J732,Equations!$G:$I,3,0)*$U732+VLOOKUP(BM$14&amp;"-edad-"&amp;$J732,Equations!$G:$I,3,0)*$V732+VLOOKUP(BM$14&amp;"-est-"&amp;$J732,Equations!$G:$I,3,0)*(1/$W732)+VLOOKUP(BM$14&amp;"-imc-"&amp;$J732,Equations!$G:$I,3,0)*(1/$Q732)))</f>
        <v/>
      </c>
      <c r="BN732" s="10" t="str">
        <f>IF($AE732="","",IF(OR($V732&lt;2.7,$V732&gt;90),"Age OOR",BM732-1.6449*VLOOKUP(BM$14&amp;"-rse-"&amp;$J732,Equations!$G:$I,3,0)))</f>
        <v/>
      </c>
      <c r="BO732" s="10" t="str">
        <f>IF($AE732="","",IF(OR($V732&lt;2.7,$V732&gt;90),"Age OOR",BM732+1.6449*VLOOKUP(BM$14&amp;"-rse-"&amp;$J732,Equations!$G:$I,3,0)))</f>
        <v/>
      </c>
      <c r="BP732" s="10" t="str">
        <f t="shared" si="293"/>
        <v/>
      </c>
      <c r="BQ732" s="10" t="str">
        <f>IF($AE732="","",IF(OR($V732&lt;2.7,$V732&gt;90),"Age OOR",($AE732-BM732)/VLOOKUP(BM$14&amp;"-rse-"&amp;$J732,Equations!$G:$I,3,0)))</f>
        <v/>
      </c>
      <c r="BR732" s="10" t="str">
        <f>IF($AF732="","",IF(OR($V732&lt;2.7,$V732&gt;90),"Age OOR",VLOOKUP(BR$14&amp;"-int-"&amp;$K732,Equations!$G:$I,3,0)+VLOOKUP(BR$14&amp;"-sexo-"&amp;$K732,Equations!$G:$I,3,0)*$U732+VLOOKUP(BR$14&amp;"-edad-"&amp;$K732,Equations!$G:$I,3,0)*$V732+VLOOKUP(BR$14&amp;"-est-"&amp;$K732,Equations!$G:$I,3,0)*(1/$W732)+VLOOKUP(BR$14&amp;"-imc-"&amp;$K732,Equations!$G:$I,3,0)*(1/$Q732)))</f>
        <v/>
      </c>
      <c r="BS732" s="10" t="str">
        <f>IF($AF732="","",IF(OR($V732&lt;2.7,$V732&gt;90),"Age OOR",BR732-1.6449*VLOOKUP(BR$14&amp;"-rse-"&amp;$K732,Equations!$G:$I,3,0)))</f>
        <v/>
      </c>
      <c r="BT732" s="10" t="str">
        <f>IF($AF732="","",IF(OR($V732&lt;2.7,$V732&gt;90),"Age OOR",BR732+1.6449*VLOOKUP(BR$14&amp;"-rse-"&amp;$K732,Equations!$G:$I,3,0)))</f>
        <v/>
      </c>
      <c r="BU732" s="10" t="str">
        <f t="shared" si="294"/>
        <v/>
      </c>
      <c r="BV732" s="10" t="str">
        <f>IF($AF732="","",IF(OR($V732&lt;2.7,$V732&gt;90),"Age OOR",($AF732-BR732)/VLOOKUP(BR$14&amp;"-rse-"&amp;$K732,Equations!$G:$I,3,0)))</f>
        <v/>
      </c>
      <c r="BW732" s="10" t="str">
        <f>IF($AG732="","",IF(OR($V732&lt;2.7,$V732&gt;90),"Age OOR",VLOOKUP(BW$14&amp;"-int-"&amp;$L732,Equations!$G:$I,3,0)+VLOOKUP(BW$14&amp;"-sexo-"&amp;$L732,Equations!$G:$I,3,0)*$U732+VLOOKUP(BW$14&amp;"-edad-"&amp;$L732,Equations!$G:$I,3,0)*$V732+VLOOKUP(BW$14&amp;"-est-"&amp;$L732,Equations!$G:$I,3,0)*(1/$W732)+VLOOKUP(BW$14&amp;"-imc-"&amp;$L732,Equations!$G:$I,3,0)*(1/$Q732)))</f>
        <v/>
      </c>
      <c r="BX732" s="10" t="str">
        <f>IF($AG732="","",IF(OR($V732&lt;2.7,$V732&gt;90),"Age OOR",BW732-1.6449*VLOOKUP(BW$14&amp;"-rse-"&amp;$L732,Equations!$G:$I,3,0)))</f>
        <v/>
      </c>
      <c r="BY732" s="10" t="str">
        <f>IF($AG732="","",IF(OR($V732&lt;2.7,$V732&gt;90),"Age OOR",BW732+1.6449*VLOOKUP(BW$14&amp;"-rse-"&amp;$L732,Equations!$G:$I,3,0)))</f>
        <v/>
      </c>
      <c r="BZ732" s="10" t="str">
        <f t="shared" si="295"/>
        <v/>
      </c>
      <c r="CA732" s="10" t="str">
        <f>IF($AG732="","",IF(OR($V732&lt;2.7,$V732&gt;90),"Age OOR",($AG732-BW732)/VLOOKUP(BW$14&amp;"-rse-"&amp;$L732,Equations!$G:$I,3,0)))</f>
        <v/>
      </c>
      <c r="CB732" s="10" t="str">
        <f>IF($AH732="","",IF(OR($V732&lt;2.7,$V732&gt;90),"Age OOR",VLOOKUP(CB$14&amp;"-int-"&amp;$M732,Equations!$G:$I,3,0)+VLOOKUP(CB$14&amp;"-sexo-"&amp;$M732,Equations!$G:$I,3,0)*$U732+VLOOKUP(CB$14&amp;"-edad-"&amp;$M732,Equations!$G:$I,3,0)*$V732+VLOOKUP(CB$14&amp;"-est-"&amp;$M732,Equations!$G:$I,3,0)*(1/$W732)+VLOOKUP(CB$14&amp;"-imc-"&amp;$M732,Equations!$G:$I,3,0)*(1/$Q732)))</f>
        <v/>
      </c>
      <c r="CC732" s="10" t="str">
        <f>IF($AH732="","",IF(OR($V732&lt;2.7,$V732&gt;90),"Age OOR",CB732-1.6449*VLOOKUP(CB$14&amp;"-rse-"&amp;$M732,Equations!$G:$I,3,0)))</f>
        <v/>
      </c>
      <c r="CD732" s="10" t="str">
        <f>IF($AH732="","",IF(OR($V732&lt;2.7,$V732&gt;90),"Age OOR",CB732+1.6449*VLOOKUP(CB$14&amp;"-rse-"&amp;$M732,Equations!$G:$I,3,0)))</f>
        <v/>
      </c>
      <c r="CE732" s="10" t="str">
        <f t="shared" si="296"/>
        <v/>
      </c>
      <c r="CF732" s="10" t="str">
        <f>IF($AH732="","",IF(OR($V732&lt;2.7,$V732&gt;90),"Age OOR",($AH732-CB732)/VLOOKUP(CB$14&amp;"-rse-"&amp;$M732,Equations!$G:$I,3,0)))</f>
        <v/>
      </c>
      <c r="CG732" s="10" t="str">
        <f>IF($AI732="","",IF(OR($V732&lt;2.7,$V732&gt;90),"Age OOR",VLOOKUP(CG$14&amp;"-int-"&amp;$N732,Equations!$G:$I,3,0)+VLOOKUP(CG$14&amp;"-sexo-"&amp;$N732,Equations!$G:$I,3,0)*$U732+VLOOKUP(CG$14&amp;"-edad-"&amp;$N732,Equations!$G:$I,3,0)*$V732+VLOOKUP(CG$14&amp;"-est-"&amp;$N732,Equations!$G:$I,3,0)*(1/$W732)+VLOOKUP(CG$14&amp;"-imc-"&amp;$N732,Equations!$G:$I,3,0)*(1/$Q732)))</f>
        <v/>
      </c>
      <c r="CH732" s="10" t="str">
        <f>IF($AI732="","",IF(OR($V732&lt;2.7,$V732&gt;90),"Age OOR",CG732-1.6449*VLOOKUP(CG$14&amp;"-rse-"&amp;$N732,Equations!$G:$I,3,0)))</f>
        <v/>
      </c>
      <c r="CI732" s="10" t="str">
        <f>IF($AI732="","",IF(OR($V732&lt;2.7,$V732&gt;90),"Age OOR",CG732+1.6449*VLOOKUP(CG$14&amp;"-rse-"&amp;$N732,Equations!$G:$I,3,0)))</f>
        <v/>
      </c>
      <c r="CJ732" s="10" t="str">
        <f t="shared" si="297"/>
        <v/>
      </c>
      <c r="CK732" s="10" t="str">
        <f>IF($AI732="","",IF(OR($V732&lt;2.7,$V732&gt;90),"Age OOR",($AI732-CG732)/VLOOKUP(CG$14&amp;"-rse-"&amp;$N732,Equations!$G:$I,3,0)))</f>
        <v/>
      </c>
      <c r="CL732" s="10" t="str">
        <f>IF($AJ732="","",IF(OR($V732&lt;2.7,$V732&gt;90),"Age OOR",VLOOKUP(CL$14&amp;"-int-"&amp;$O732,Equations!$G:$I,3,0)+VLOOKUP(CL$14&amp;"-sexo-"&amp;$O732,Equations!$G:$I,3,0)*$U732+VLOOKUP(CL$14&amp;"-edad-"&amp;$O732,Equations!$G:$I,3,0)*$V732+VLOOKUP(CL$14&amp;"-est-"&amp;$O732,Equations!$G:$I,3,0)*(1/$W732)+VLOOKUP(CL$14&amp;"-imc-"&amp;$O732,Equations!$G:$I,3,0)*(1/$Q732)))</f>
        <v/>
      </c>
      <c r="CM732" s="10" t="str">
        <f>IF($AJ732="","",IF(OR($V732&lt;2.7,$V732&gt;90),"Age OOR",CL732-1.6449*VLOOKUP(CL$14&amp;"-rse-"&amp;$O732,Equations!$G:$I,3,0)))</f>
        <v/>
      </c>
      <c r="CN732" s="10" t="str">
        <f>IF($AJ732="","",IF(OR($V732&lt;2.7,$V732&gt;90),"Age OOR",CL732+1.6449*VLOOKUP(CL$14&amp;"-rse-"&amp;$O732,Equations!$G:$I,3,0)))</f>
        <v/>
      </c>
      <c r="CO732" s="10" t="str">
        <f t="shared" si="298"/>
        <v/>
      </c>
      <c r="CP732" s="10" t="str">
        <f>IF($AJ732="","",IF(OR($V732&lt;2.7,$V732&gt;90),"Age OOR",($AJ732-CL732)/VLOOKUP(CL$14&amp;"-rse-"&amp;$O732,Equations!$G:$I,3,0)))</f>
        <v/>
      </c>
      <c r="CQ732" s="10" t="str">
        <f>IF($AK732="","",IF(OR($V732&lt;2.7,$V732&gt;90),"Age OOR",EXP(VLOOKUP(CQ$14&amp;"-int-"&amp;$P732,Equations!$G:$I,3,0)+VLOOKUP(CQ$14&amp;"-sexo-"&amp;$P732,Equations!$G:$I,3,0)*$U732+VLOOKUP(CQ$14&amp;"-edad-"&amp;$P732,Equations!$G:$I,3,0)*$V732+VLOOKUP(CQ$14&amp;"-est-"&amp;$P732,Equations!$G:$I,3,0)*(1/$W732)+VLOOKUP(CQ$14&amp;"-imc-"&amp;$P732,Equations!$G:$I,3,0)*(1/$Q732))))</f>
        <v/>
      </c>
      <c r="CR732" s="10" t="str">
        <f>IF($AK732="","",IF(OR($V732&lt;2.7,$V732&gt;90),"Age OOR",EXP(LN(CQ732)-1.6449*VLOOKUP(CQ$14&amp;"-rse-"&amp;$P732,Equations!$G:$I,3,0))))</f>
        <v/>
      </c>
      <c r="CS732" s="10" t="str">
        <f>IF($AK732="","",IF(OR($V732&lt;2.7,$V732&gt;90),"Age OOR",EXP(LN(CQ732)+1.6449*VLOOKUP(CQ$14&amp;"-rse-"&amp;$P732,Equations!$G:$I,3,0))))</f>
        <v/>
      </c>
      <c r="CT732" s="10" t="str">
        <f t="shared" si="299"/>
        <v/>
      </c>
      <c r="CU732" s="10" t="str">
        <f>IF($AK732="","",IF(OR($V732&lt;2.7,$V732&gt;90),"Age OOR",(LN($AK732)-LN(CQ732))/VLOOKUP(CQ$14&amp;"-rse-"&amp;$P732,Equations!$G:$I,3,0)))</f>
        <v/>
      </c>
      <c r="CV732" s="47"/>
    </row>
    <row r="733" spans="5:116" x14ac:dyDescent="0.2">
      <c r="E733" s="23" t="str">
        <f t="shared" si="275"/>
        <v>Age out of range</v>
      </c>
      <c r="F733" s="23" t="str">
        <f t="shared" si="276"/>
        <v>Age out of range</v>
      </c>
      <c r="G733" s="23" t="str">
        <f t="shared" si="277"/>
        <v>Age out of range</v>
      </c>
      <c r="H733" s="23" t="str">
        <f t="shared" si="278"/>
        <v>Age out of range</v>
      </c>
      <c r="I733" s="23" t="str">
        <f t="shared" si="279"/>
        <v>Age out of range</v>
      </c>
      <c r="J733" s="23" t="str">
        <f t="shared" si="280"/>
        <v>Age out of range</v>
      </c>
      <c r="K733" s="23" t="str">
        <f t="shared" si="281"/>
        <v>Age out of range</v>
      </c>
      <c r="L733" s="23" t="str">
        <f t="shared" si="282"/>
        <v>Age out of range</v>
      </c>
      <c r="M733" s="23" t="str">
        <f t="shared" si="283"/>
        <v>Age out of range</v>
      </c>
      <c r="N733" s="23" t="str">
        <f t="shared" si="284"/>
        <v>Age out of range</v>
      </c>
      <c r="O733" s="23" t="str">
        <f t="shared" si="285"/>
        <v>Age out of range</v>
      </c>
      <c r="P733" s="23" t="str">
        <f t="shared" si="286"/>
        <v>Age out of range</v>
      </c>
      <c r="Q733" s="23" t="e">
        <f t="shared" si="287"/>
        <v>#DIV/0!</v>
      </c>
      <c r="R733" s="17"/>
      <c r="S733" s="23">
        <v>717</v>
      </c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7"/>
      <c r="AM733" s="47"/>
      <c r="AN733" s="10" t="str">
        <f>IF($Z733="","",IF(OR($V733&lt;2.7,$V733&gt;90),"Age OOR",VLOOKUP(AN$14&amp;"-int-"&amp;$E733,Equations!$G:$I,3,0)+VLOOKUP(AN$14&amp;"-sexo-"&amp;$E733,Equations!$G:$I,3,0)*$U733+VLOOKUP(AN$14&amp;"-edad-"&amp;$E733,Equations!$G:$I,3,0)*$V733+VLOOKUP(AN$14&amp;"-est-"&amp;$E733,Equations!$G:$I,3,0)*(1/$W733)+VLOOKUP(AN$14&amp;"-imc-"&amp;$E733,Equations!$G:$I,3,0)*(1/$Q733)))</f>
        <v/>
      </c>
      <c r="AO733" s="10" t="str">
        <f>IF($Z733="","",IF(OR($V733&lt;2.7,$V733&gt;90),"Age OOR",AN733-1.6449*VLOOKUP(AN$14&amp;"-rse-"&amp;$E733,Equations!$G:$I,3,0)))</f>
        <v/>
      </c>
      <c r="AP733" s="10" t="str">
        <f>IF($Z733="","",IF(OR($V733&lt;2.7,$V733&gt;90),"Age OOR",AN733+1.6449*VLOOKUP(AN$14&amp;"-rse-"&amp;$E733,Equations!$G:$I,3,0)))</f>
        <v/>
      </c>
      <c r="AQ733" s="10" t="str">
        <f t="shared" si="288"/>
        <v/>
      </c>
      <c r="AR733" s="10" t="str">
        <f>IF($Z733="","",IF(OR($V733&lt;2.7,$V733&gt;90),"Age OOR",($Z733-AN733)/VLOOKUP(AN$14&amp;"-rse-"&amp;$E733,Equations!$G:$I,3,0)))</f>
        <v/>
      </c>
      <c r="AS733" s="10" t="str">
        <f>IF($AA733="","",IF(OR($V733&lt;2.7,$V733&gt;90),"Age OOR",VLOOKUP(AS$14&amp;"-int-"&amp;$F733,Equations!$G:$I,3,0)+VLOOKUP(AS$14&amp;"-sexo-"&amp;$F733,Equations!$G:$I,3,0)*$U733+VLOOKUP(AS$14&amp;"-edad-"&amp;$F733,Equations!$G:$I,3,0)*$V733+VLOOKUP(AS$14&amp;"-est-"&amp;$F733,Equations!$G:$I,3,0)*(1/$W733)+VLOOKUP(AS$14&amp;"-imc-"&amp;$F733,Equations!$G:$I,3,0)*(1/$Q733)))</f>
        <v/>
      </c>
      <c r="AT733" s="10" t="str">
        <f>IF($AA733="","",IF(OR($V733&lt;2.7,$V733&gt;90),"Age OOR",AS733-1.6449*VLOOKUP(AS$14&amp;"-rse-"&amp;$F733,Equations!$G:$I,3,0)))</f>
        <v/>
      </c>
      <c r="AU733" s="10" t="str">
        <f>IF($AA733="","",IF(OR($V733&lt;2.7,$V733&gt;90),"Age OOR",AS733+1.6449*VLOOKUP(AS$14&amp;"-rse-"&amp;$F733,Equations!$G:$I,3,0)))</f>
        <v/>
      </c>
      <c r="AV733" s="10" t="str">
        <f t="shared" si="289"/>
        <v/>
      </c>
      <c r="AW733" s="10" t="str">
        <f>IF($AA733="","",IF(OR($V733&lt;2.7,$V733&gt;90),"Age OOR",($AA733-AS733)/VLOOKUP(AS$14&amp;"-rse-"&amp;$F733,Equations!$G:$I,3,0)))</f>
        <v/>
      </c>
      <c r="AX733" s="10" t="str">
        <f>IF($AB733="","",IF(OR($V733&lt;2.7,$V733&gt;90),"Age OOR",VLOOKUP(AX$14&amp;"-int-"&amp;$G733,Equations!$G:$I,3,0)+VLOOKUP(AX$14&amp;"-sexo-"&amp;$G733,Equations!$G:$I,3,0)*$U733+VLOOKUP(AX$14&amp;"-edad-"&amp;$G733,Equations!$G:$I,3,0)*$V733+VLOOKUP(AX$14&amp;"-est-"&amp;$G733,Equations!$G:$I,3,0)*(1/$W733)+VLOOKUP(AX$14&amp;"-imc-"&amp;$G733,Equations!$G:$I,3,0)*(1/$Q733)))</f>
        <v/>
      </c>
      <c r="AY733" s="10" t="str">
        <f>IF($AB733="","",IF(OR($V733&lt;2.7,$V733&gt;90),"Age OOR",AX733-1.6449*VLOOKUP(AX$14&amp;"-rse-"&amp;$G733,Equations!$G:$I,3,0)))</f>
        <v/>
      </c>
      <c r="AZ733" s="10" t="str">
        <f>IF($AB733="","",IF(OR($V733&lt;2.7,$V733&gt;90),"Age OOR",AX733+1.6449*VLOOKUP(AX$14&amp;"-rse-"&amp;$G733,Equations!$G:$I,3,0)))</f>
        <v/>
      </c>
      <c r="BA733" s="10" t="str">
        <f t="shared" si="290"/>
        <v/>
      </c>
      <c r="BB733" s="10" t="str">
        <f>IF($AB733="","",IF(OR($V733&lt;2.7,$V733&gt;90),"Age OOR",($AB733-AX733)/VLOOKUP(AX$14&amp;"-rse-"&amp;$G733,Equations!$G:$I,3,0)))</f>
        <v/>
      </c>
      <c r="BC733" s="10" t="str">
        <f>IF($AC733="","",IF(OR($V733&lt;2.7,$V733&gt;90),"Age OOR",VLOOKUP(BC$14&amp;"-int-"&amp;$H733,Equations!$G:$I,3,0)+VLOOKUP(BC$14&amp;"-sexo-"&amp;$H733,Equations!$G:$I,3,0)*$U733+VLOOKUP(BC$14&amp;"-edad-"&amp;$H733,Equations!$G:$I,3,0)*$V733+VLOOKUP(BC$14&amp;"-est-"&amp;$H733,Equations!$G:$I,3,0)*(1/$W733)+VLOOKUP(BC$14&amp;"-imc-"&amp;$H733,Equations!$G:$I,3,0)*(1/$Q733)))</f>
        <v/>
      </c>
      <c r="BD733" s="10" t="str">
        <f>IF($AC733="","",IF(OR($V733&lt;2.7,$V733&gt;90),"Age OOR",BC733-1.6449*VLOOKUP(BC$14&amp;"-rse-"&amp;$H733,Equations!$G:$I,3,0)))</f>
        <v/>
      </c>
      <c r="BE733" s="10" t="str">
        <f>IF($AC733="","",IF(OR($V733&lt;2.7,$V733&gt;90),"Age OOR",BC733+1.6449*VLOOKUP(BC$14&amp;"-rse-"&amp;$H733,Equations!$G:$I,3,0)))</f>
        <v/>
      </c>
      <c r="BF733" s="10" t="str">
        <f t="shared" si="291"/>
        <v/>
      </c>
      <c r="BG733" s="10" t="str">
        <f>IF($AC733="","",IF(OR($V733&lt;2.7,$V733&gt;90),"Age OOR",($AC733-BC733)/VLOOKUP(BC$14&amp;"-rse-"&amp;$H733,Equations!$G:$I,3,0)))</f>
        <v/>
      </c>
      <c r="BH733" s="10" t="str">
        <f>IF($AD733="","",IF(OR($V733&lt;2.7,$V733&gt;90),"Age OOR",VLOOKUP(BH$14&amp;"-int-"&amp;$I733,Equations!$G:$I,3,0)+VLOOKUP(BH$14&amp;"-sexo-"&amp;$I733,Equations!$G:$I,3,0)*$U733+VLOOKUP(BH$14&amp;"-edad-"&amp;$I733,Equations!$G:$I,3,0)*$V733+VLOOKUP(BH$14&amp;"-est-"&amp;$I733,Equations!$G:$I,3,0)*(1/$W733)+VLOOKUP(BH$14&amp;"-imc-"&amp;$I733,Equations!$G:$I,3,0)*(1/$Q733)))</f>
        <v/>
      </c>
      <c r="BI733" s="10" t="str">
        <f>IF($AD733="","",IF(OR($V733&lt;2.7,$V733&gt;90),"Age OOR",BH733-1.6449*VLOOKUP(BH$14&amp;"-rse-"&amp;$I733,Equations!$G:$I,3,0)))</f>
        <v/>
      </c>
      <c r="BJ733" s="10" t="str">
        <f>IF($AD733="","",IF(OR($V733&lt;2.7,$V733&gt;90),"Age OOR",BH733+1.6449*VLOOKUP(BH$14&amp;"-rse-"&amp;$I733,Equations!$G:$I,3,0)))</f>
        <v/>
      </c>
      <c r="BK733" s="10" t="str">
        <f t="shared" si="292"/>
        <v/>
      </c>
      <c r="BL733" s="10" t="str">
        <f>IF($AD733="","",IF(OR($V733&lt;2.7,$V733&gt;90),"Age OOR",($AD733-BH733)/VLOOKUP(BH$14&amp;"-rse-"&amp;$I733,Equations!$G:$I,3,0)))</f>
        <v/>
      </c>
      <c r="BM733" s="10" t="str">
        <f>IF($AE733="","",IF(OR($V733&lt;2.7,$V733&gt;90),"Age OOR",VLOOKUP(BM$14&amp;"-int-"&amp;$J733,Equations!$G:$I,3,0)+VLOOKUP(BM$14&amp;"-sexo-"&amp;$J733,Equations!$G:$I,3,0)*$U733+VLOOKUP(BM$14&amp;"-edad-"&amp;$J733,Equations!$G:$I,3,0)*$V733+VLOOKUP(BM$14&amp;"-est-"&amp;$J733,Equations!$G:$I,3,0)*(1/$W733)+VLOOKUP(BM$14&amp;"-imc-"&amp;$J733,Equations!$G:$I,3,0)*(1/$Q733)))</f>
        <v/>
      </c>
      <c r="BN733" s="10" t="str">
        <f>IF($AE733="","",IF(OR($V733&lt;2.7,$V733&gt;90),"Age OOR",BM733-1.6449*VLOOKUP(BM$14&amp;"-rse-"&amp;$J733,Equations!$G:$I,3,0)))</f>
        <v/>
      </c>
      <c r="BO733" s="10" t="str">
        <f>IF($AE733="","",IF(OR($V733&lt;2.7,$V733&gt;90),"Age OOR",BM733+1.6449*VLOOKUP(BM$14&amp;"-rse-"&amp;$J733,Equations!$G:$I,3,0)))</f>
        <v/>
      </c>
      <c r="BP733" s="10" t="str">
        <f t="shared" si="293"/>
        <v/>
      </c>
      <c r="BQ733" s="10" t="str">
        <f>IF($AE733="","",IF(OR($V733&lt;2.7,$V733&gt;90),"Age OOR",($AE733-BM733)/VLOOKUP(BM$14&amp;"-rse-"&amp;$J733,Equations!$G:$I,3,0)))</f>
        <v/>
      </c>
      <c r="BR733" s="10" t="str">
        <f>IF($AF733="","",IF(OR($V733&lt;2.7,$V733&gt;90),"Age OOR",VLOOKUP(BR$14&amp;"-int-"&amp;$K733,Equations!$G:$I,3,0)+VLOOKUP(BR$14&amp;"-sexo-"&amp;$K733,Equations!$G:$I,3,0)*$U733+VLOOKUP(BR$14&amp;"-edad-"&amp;$K733,Equations!$G:$I,3,0)*$V733+VLOOKUP(BR$14&amp;"-est-"&amp;$K733,Equations!$G:$I,3,0)*(1/$W733)+VLOOKUP(BR$14&amp;"-imc-"&amp;$K733,Equations!$G:$I,3,0)*(1/$Q733)))</f>
        <v/>
      </c>
      <c r="BS733" s="10" t="str">
        <f>IF($AF733="","",IF(OR($V733&lt;2.7,$V733&gt;90),"Age OOR",BR733-1.6449*VLOOKUP(BR$14&amp;"-rse-"&amp;$K733,Equations!$G:$I,3,0)))</f>
        <v/>
      </c>
      <c r="BT733" s="10" t="str">
        <f>IF($AF733="","",IF(OR($V733&lt;2.7,$V733&gt;90),"Age OOR",BR733+1.6449*VLOOKUP(BR$14&amp;"-rse-"&amp;$K733,Equations!$G:$I,3,0)))</f>
        <v/>
      </c>
      <c r="BU733" s="10" t="str">
        <f t="shared" si="294"/>
        <v/>
      </c>
      <c r="BV733" s="10" t="str">
        <f>IF($AF733="","",IF(OR($V733&lt;2.7,$V733&gt;90),"Age OOR",($AF733-BR733)/VLOOKUP(BR$14&amp;"-rse-"&amp;$K733,Equations!$G:$I,3,0)))</f>
        <v/>
      </c>
      <c r="BW733" s="10" t="str">
        <f>IF($AG733="","",IF(OR($V733&lt;2.7,$V733&gt;90),"Age OOR",VLOOKUP(BW$14&amp;"-int-"&amp;$L733,Equations!$G:$I,3,0)+VLOOKUP(BW$14&amp;"-sexo-"&amp;$L733,Equations!$G:$I,3,0)*$U733+VLOOKUP(BW$14&amp;"-edad-"&amp;$L733,Equations!$G:$I,3,0)*$V733+VLOOKUP(BW$14&amp;"-est-"&amp;$L733,Equations!$G:$I,3,0)*(1/$W733)+VLOOKUP(BW$14&amp;"-imc-"&amp;$L733,Equations!$G:$I,3,0)*(1/$Q733)))</f>
        <v/>
      </c>
      <c r="BX733" s="10" t="str">
        <f>IF($AG733="","",IF(OR($V733&lt;2.7,$V733&gt;90),"Age OOR",BW733-1.6449*VLOOKUP(BW$14&amp;"-rse-"&amp;$L733,Equations!$G:$I,3,0)))</f>
        <v/>
      </c>
      <c r="BY733" s="10" t="str">
        <f>IF($AG733="","",IF(OR($V733&lt;2.7,$V733&gt;90),"Age OOR",BW733+1.6449*VLOOKUP(BW$14&amp;"-rse-"&amp;$L733,Equations!$G:$I,3,0)))</f>
        <v/>
      </c>
      <c r="BZ733" s="10" t="str">
        <f t="shared" si="295"/>
        <v/>
      </c>
      <c r="CA733" s="10" t="str">
        <f>IF($AG733="","",IF(OR($V733&lt;2.7,$V733&gt;90),"Age OOR",($AG733-BW733)/VLOOKUP(BW$14&amp;"-rse-"&amp;$L733,Equations!$G:$I,3,0)))</f>
        <v/>
      </c>
      <c r="CB733" s="10" t="str">
        <f>IF($AH733="","",IF(OR($V733&lt;2.7,$V733&gt;90),"Age OOR",VLOOKUP(CB$14&amp;"-int-"&amp;$M733,Equations!$G:$I,3,0)+VLOOKUP(CB$14&amp;"-sexo-"&amp;$M733,Equations!$G:$I,3,0)*$U733+VLOOKUP(CB$14&amp;"-edad-"&amp;$M733,Equations!$G:$I,3,0)*$V733+VLOOKUP(CB$14&amp;"-est-"&amp;$M733,Equations!$G:$I,3,0)*(1/$W733)+VLOOKUP(CB$14&amp;"-imc-"&amp;$M733,Equations!$G:$I,3,0)*(1/$Q733)))</f>
        <v/>
      </c>
      <c r="CC733" s="10" t="str">
        <f>IF($AH733="","",IF(OR($V733&lt;2.7,$V733&gt;90),"Age OOR",CB733-1.6449*VLOOKUP(CB$14&amp;"-rse-"&amp;$M733,Equations!$G:$I,3,0)))</f>
        <v/>
      </c>
      <c r="CD733" s="10" t="str">
        <f>IF($AH733="","",IF(OR($V733&lt;2.7,$V733&gt;90),"Age OOR",CB733+1.6449*VLOOKUP(CB$14&amp;"-rse-"&amp;$M733,Equations!$G:$I,3,0)))</f>
        <v/>
      </c>
      <c r="CE733" s="10" t="str">
        <f t="shared" si="296"/>
        <v/>
      </c>
      <c r="CF733" s="10" t="str">
        <f>IF($AH733="","",IF(OR($V733&lt;2.7,$V733&gt;90),"Age OOR",($AH733-CB733)/VLOOKUP(CB$14&amp;"-rse-"&amp;$M733,Equations!$G:$I,3,0)))</f>
        <v/>
      </c>
      <c r="CG733" s="10" t="str">
        <f>IF($AI733="","",IF(OR($V733&lt;2.7,$V733&gt;90),"Age OOR",VLOOKUP(CG$14&amp;"-int-"&amp;$N733,Equations!$G:$I,3,0)+VLOOKUP(CG$14&amp;"-sexo-"&amp;$N733,Equations!$G:$I,3,0)*$U733+VLOOKUP(CG$14&amp;"-edad-"&amp;$N733,Equations!$G:$I,3,0)*$V733+VLOOKUP(CG$14&amp;"-est-"&amp;$N733,Equations!$G:$I,3,0)*(1/$W733)+VLOOKUP(CG$14&amp;"-imc-"&amp;$N733,Equations!$G:$I,3,0)*(1/$Q733)))</f>
        <v/>
      </c>
      <c r="CH733" s="10" t="str">
        <f>IF($AI733="","",IF(OR($V733&lt;2.7,$V733&gt;90),"Age OOR",CG733-1.6449*VLOOKUP(CG$14&amp;"-rse-"&amp;$N733,Equations!$G:$I,3,0)))</f>
        <v/>
      </c>
      <c r="CI733" s="10" t="str">
        <f>IF($AI733="","",IF(OR($V733&lt;2.7,$V733&gt;90),"Age OOR",CG733+1.6449*VLOOKUP(CG$14&amp;"-rse-"&amp;$N733,Equations!$G:$I,3,0)))</f>
        <v/>
      </c>
      <c r="CJ733" s="10" t="str">
        <f t="shared" si="297"/>
        <v/>
      </c>
      <c r="CK733" s="10" t="str">
        <f>IF($AI733="","",IF(OR($V733&lt;2.7,$V733&gt;90),"Age OOR",($AI733-CG733)/VLOOKUP(CG$14&amp;"-rse-"&amp;$N733,Equations!$G:$I,3,0)))</f>
        <v/>
      </c>
      <c r="CL733" s="10" t="str">
        <f>IF($AJ733="","",IF(OR($V733&lt;2.7,$V733&gt;90),"Age OOR",VLOOKUP(CL$14&amp;"-int-"&amp;$O733,Equations!$G:$I,3,0)+VLOOKUP(CL$14&amp;"-sexo-"&amp;$O733,Equations!$G:$I,3,0)*$U733+VLOOKUP(CL$14&amp;"-edad-"&amp;$O733,Equations!$G:$I,3,0)*$V733+VLOOKUP(CL$14&amp;"-est-"&amp;$O733,Equations!$G:$I,3,0)*(1/$W733)+VLOOKUP(CL$14&amp;"-imc-"&amp;$O733,Equations!$G:$I,3,0)*(1/$Q733)))</f>
        <v/>
      </c>
      <c r="CM733" s="10" t="str">
        <f>IF($AJ733="","",IF(OR($V733&lt;2.7,$V733&gt;90),"Age OOR",CL733-1.6449*VLOOKUP(CL$14&amp;"-rse-"&amp;$O733,Equations!$G:$I,3,0)))</f>
        <v/>
      </c>
      <c r="CN733" s="10" t="str">
        <f>IF($AJ733="","",IF(OR($V733&lt;2.7,$V733&gt;90),"Age OOR",CL733+1.6449*VLOOKUP(CL$14&amp;"-rse-"&amp;$O733,Equations!$G:$I,3,0)))</f>
        <v/>
      </c>
      <c r="CO733" s="10" t="str">
        <f t="shared" si="298"/>
        <v/>
      </c>
      <c r="CP733" s="10" t="str">
        <f>IF($AJ733="","",IF(OR($V733&lt;2.7,$V733&gt;90),"Age OOR",($AJ733-CL733)/VLOOKUP(CL$14&amp;"-rse-"&amp;$O733,Equations!$G:$I,3,0)))</f>
        <v/>
      </c>
      <c r="CQ733" s="10" t="str">
        <f>IF($AK733="","",IF(OR($V733&lt;2.7,$V733&gt;90),"Age OOR",EXP(VLOOKUP(CQ$14&amp;"-int-"&amp;$P733,Equations!$G:$I,3,0)+VLOOKUP(CQ$14&amp;"-sexo-"&amp;$P733,Equations!$G:$I,3,0)*$U733+VLOOKUP(CQ$14&amp;"-edad-"&amp;$P733,Equations!$G:$I,3,0)*$V733+VLOOKUP(CQ$14&amp;"-est-"&amp;$P733,Equations!$G:$I,3,0)*(1/$W733)+VLOOKUP(CQ$14&amp;"-imc-"&amp;$P733,Equations!$G:$I,3,0)*(1/$Q733))))</f>
        <v/>
      </c>
      <c r="CR733" s="10" t="str">
        <f>IF($AK733="","",IF(OR($V733&lt;2.7,$V733&gt;90),"Age OOR",EXP(LN(CQ733)-1.6449*VLOOKUP(CQ$14&amp;"-rse-"&amp;$P733,Equations!$G:$I,3,0))))</f>
        <v/>
      </c>
      <c r="CS733" s="10" t="str">
        <f>IF($AK733="","",IF(OR($V733&lt;2.7,$V733&gt;90),"Age OOR",EXP(LN(CQ733)+1.6449*VLOOKUP(CQ$14&amp;"-rse-"&amp;$P733,Equations!$G:$I,3,0))))</f>
        <v/>
      </c>
      <c r="CT733" s="10" t="str">
        <f t="shared" si="299"/>
        <v/>
      </c>
      <c r="CU733" s="10" t="str">
        <f>IF($AK733="","",IF(OR($V733&lt;2.7,$V733&gt;90),"Age OOR",(LN($AK733)-LN(CQ733))/VLOOKUP(CQ$14&amp;"-rse-"&amp;$P733,Equations!$G:$I,3,0)))</f>
        <v/>
      </c>
      <c r="CV733" s="47"/>
    </row>
    <row r="734" spans="5:116" x14ac:dyDescent="0.2">
      <c r="E734" s="23" t="str">
        <f t="shared" si="275"/>
        <v>Age out of range</v>
      </c>
      <c r="F734" s="23" t="str">
        <f t="shared" si="276"/>
        <v>Age out of range</v>
      </c>
      <c r="G734" s="23" t="str">
        <f t="shared" si="277"/>
        <v>Age out of range</v>
      </c>
      <c r="H734" s="23" t="str">
        <f t="shared" si="278"/>
        <v>Age out of range</v>
      </c>
      <c r="I734" s="23" t="str">
        <f t="shared" si="279"/>
        <v>Age out of range</v>
      </c>
      <c r="J734" s="23" t="str">
        <f t="shared" si="280"/>
        <v>Age out of range</v>
      </c>
      <c r="K734" s="23" t="str">
        <f t="shared" si="281"/>
        <v>Age out of range</v>
      </c>
      <c r="L734" s="23" t="str">
        <f t="shared" si="282"/>
        <v>Age out of range</v>
      </c>
      <c r="M734" s="23" t="str">
        <f t="shared" si="283"/>
        <v>Age out of range</v>
      </c>
      <c r="N734" s="23" t="str">
        <f t="shared" si="284"/>
        <v>Age out of range</v>
      </c>
      <c r="O734" s="23" t="str">
        <f t="shared" si="285"/>
        <v>Age out of range</v>
      </c>
      <c r="P734" s="23" t="str">
        <f t="shared" si="286"/>
        <v>Age out of range</v>
      </c>
      <c r="Q734" s="23" t="e">
        <f t="shared" si="287"/>
        <v>#DIV/0!</v>
      </c>
      <c r="R734" s="17"/>
      <c r="S734" s="23">
        <v>718</v>
      </c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7"/>
      <c r="AM734" s="47"/>
      <c r="AN734" s="10" t="str">
        <f>IF($Z734="","",IF(OR($V734&lt;2.7,$V734&gt;90),"Age OOR",VLOOKUP(AN$14&amp;"-int-"&amp;$E734,Equations!$G:$I,3,0)+VLOOKUP(AN$14&amp;"-sexo-"&amp;$E734,Equations!$G:$I,3,0)*$U734+VLOOKUP(AN$14&amp;"-edad-"&amp;$E734,Equations!$G:$I,3,0)*$V734+VLOOKUP(AN$14&amp;"-est-"&amp;$E734,Equations!$G:$I,3,0)*(1/$W734)+VLOOKUP(AN$14&amp;"-imc-"&amp;$E734,Equations!$G:$I,3,0)*(1/$Q734)))</f>
        <v/>
      </c>
      <c r="AO734" s="10" t="str">
        <f>IF($Z734="","",IF(OR($V734&lt;2.7,$V734&gt;90),"Age OOR",AN734-1.6449*VLOOKUP(AN$14&amp;"-rse-"&amp;$E734,Equations!$G:$I,3,0)))</f>
        <v/>
      </c>
      <c r="AP734" s="10" t="str">
        <f>IF($Z734="","",IF(OR($V734&lt;2.7,$V734&gt;90),"Age OOR",AN734+1.6449*VLOOKUP(AN$14&amp;"-rse-"&amp;$E734,Equations!$G:$I,3,0)))</f>
        <v/>
      </c>
      <c r="AQ734" s="10" t="str">
        <f t="shared" si="288"/>
        <v/>
      </c>
      <c r="AR734" s="10" t="str">
        <f>IF($Z734="","",IF(OR($V734&lt;2.7,$V734&gt;90),"Age OOR",($Z734-AN734)/VLOOKUP(AN$14&amp;"-rse-"&amp;$E734,Equations!$G:$I,3,0)))</f>
        <v/>
      </c>
      <c r="AS734" s="10" t="str">
        <f>IF($AA734="","",IF(OR($V734&lt;2.7,$V734&gt;90),"Age OOR",VLOOKUP(AS$14&amp;"-int-"&amp;$F734,Equations!$G:$I,3,0)+VLOOKUP(AS$14&amp;"-sexo-"&amp;$F734,Equations!$G:$I,3,0)*$U734+VLOOKUP(AS$14&amp;"-edad-"&amp;$F734,Equations!$G:$I,3,0)*$V734+VLOOKUP(AS$14&amp;"-est-"&amp;$F734,Equations!$G:$I,3,0)*(1/$W734)+VLOOKUP(AS$14&amp;"-imc-"&amp;$F734,Equations!$G:$I,3,0)*(1/$Q734)))</f>
        <v/>
      </c>
      <c r="AT734" s="10" t="str">
        <f>IF($AA734="","",IF(OR($V734&lt;2.7,$V734&gt;90),"Age OOR",AS734-1.6449*VLOOKUP(AS$14&amp;"-rse-"&amp;$F734,Equations!$G:$I,3,0)))</f>
        <v/>
      </c>
      <c r="AU734" s="10" t="str">
        <f>IF($AA734="","",IF(OR($V734&lt;2.7,$V734&gt;90),"Age OOR",AS734+1.6449*VLOOKUP(AS$14&amp;"-rse-"&amp;$F734,Equations!$G:$I,3,0)))</f>
        <v/>
      </c>
      <c r="AV734" s="10" t="str">
        <f t="shared" si="289"/>
        <v/>
      </c>
      <c r="AW734" s="10" t="str">
        <f>IF($AA734="","",IF(OR($V734&lt;2.7,$V734&gt;90),"Age OOR",($AA734-AS734)/VLOOKUP(AS$14&amp;"-rse-"&amp;$F734,Equations!$G:$I,3,0)))</f>
        <v/>
      </c>
      <c r="AX734" s="10" t="str">
        <f>IF($AB734="","",IF(OR($V734&lt;2.7,$V734&gt;90),"Age OOR",VLOOKUP(AX$14&amp;"-int-"&amp;$G734,Equations!$G:$I,3,0)+VLOOKUP(AX$14&amp;"-sexo-"&amp;$G734,Equations!$G:$I,3,0)*$U734+VLOOKUP(AX$14&amp;"-edad-"&amp;$G734,Equations!$G:$I,3,0)*$V734+VLOOKUP(AX$14&amp;"-est-"&amp;$G734,Equations!$G:$I,3,0)*(1/$W734)+VLOOKUP(AX$14&amp;"-imc-"&amp;$G734,Equations!$G:$I,3,0)*(1/$Q734)))</f>
        <v/>
      </c>
      <c r="AY734" s="10" t="str">
        <f>IF($AB734="","",IF(OR($V734&lt;2.7,$V734&gt;90),"Age OOR",AX734-1.6449*VLOOKUP(AX$14&amp;"-rse-"&amp;$G734,Equations!$G:$I,3,0)))</f>
        <v/>
      </c>
      <c r="AZ734" s="10" t="str">
        <f>IF($AB734="","",IF(OR($V734&lt;2.7,$V734&gt;90),"Age OOR",AX734+1.6449*VLOOKUP(AX$14&amp;"-rse-"&amp;$G734,Equations!$G:$I,3,0)))</f>
        <v/>
      </c>
      <c r="BA734" s="10" t="str">
        <f t="shared" si="290"/>
        <v/>
      </c>
      <c r="BB734" s="10" t="str">
        <f>IF($AB734="","",IF(OR($V734&lt;2.7,$V734&gt;90),"Age OOR",($AB734-AX734)/VLOOKUP(AX$14&amp;"-rse-"&amp;$G734,Equations!$G:$I,3,0)))</f>
        <v/>
      </c>
      <c r="BC734" s="10" t="str">
        <f>IF($AC734="","",IF(OR($V734&lt;2.7,$V734&gt;90),"Age OOR",VLOOKUP(BC$14&amp;"-int-"&amp;$H734,Equations!$G:$I,3,0)+VLOOKUP(BC$14&amp;"-sexo-"&amp;$H734,Equations!$G:$I,3,0)*$U734+VLOOKUP(BC$14&amp;"-edad-"&amp;$H734,Equations!$G:$I,3,0)*$V734+VLOOKUP(BC$14&amp;"-est-"&amp;$H734,Equations!$G:$I,3,0)*(1/$W734)+VLOOKUP(BC$14&amp;"-imc-"&amp;$H734,Equations!$G:$I,3,0)*(1/$Q734)))</f>
        <v/>
      </c>
      <c r="BD734" s="10" t="str">
        <f>IF($AC734="","",IF(OR($V734&lt;2.7,$V734&gt;90),"Age OOR",BC734-1.6449*VLOOKUP(BC$14&amp;"-rse-"&amp;$H734,Equations!$G:$I,3,0)))</f>
        <v/>
      </c>
      <c r="BE734" s="10" t="str">
        <f>IF($AC734="","",IF(OR($V734&lt;2.7,$V734&gt;90),"Age OOR",BC734+1.6449*VLOOKUP(BC$14&amp;"-rse-"&amp;$H734,Equations!$G:$I,3,0)))</f>
        <v/>
      </c>
      <c r="BF734" s="10" t="str">
        <f t="shared" si="291"/>
        <v/>
      </c>
      <c r="BG734" s="10" t="str">
        <f>IF($AC734="","",IF(OR($V734&lt;2.7,$V734&gt;90),"Age OOR",($AC734-BC734)/VLOOKUP(BC$14&amp;"-rse-"&amp;$H734,Equations!$G:$I,3,0)))</f>
        <v/>
      </c>
      <c r="BH734" s="10" t="str">
        <f>IF($AD734="","",IF(OR($V734&lt;2.7,$V734&gt;90),"Age OOR",VLOOKUP(BH$14&amp;"-int-"&amp;$I734,Equations!$G:$I,3,0)+VLOOKUP(BH$14&amp;"-sexo-"&amp;$I734,Equations!$G:$I,3,0)*$U734+VLOOKUP(BH$14&amp;"-edad-"&amp;$I734,Equations!$G:$I,3,0)*$V734+VLOOKUP(BH$14&amp;"-est-"&amp;$I734,Equations!$G:$I,3,0)*(1/$W734)+VLOOKUP(BH$14&amp;"-imc-"&amp;$I734,Equations!$G:$I,3,0)*(1/$Q734)))</f>
        <v/>
      </c>
      <c r="BI734" s="10" t="str">
        <f>IF($AD734="","",IF(OR($V734&lt;2.7,$V734&gt;90),"Age OOR",BH734-1.6449*VLOOKUP(BH$14&amp;"-rse-"&amp;$I734,Equations!$G:$I,3,0)))</f>
        <v/>
      </c>
      <c r="BJ734" s="10" t="str">
        <f>IF($AD734="","",IF(OR($V734&lt;2.7,$V734&gt;90),"Age OOR",BH734+1.6449*VLOOKUP(BH$14&amp;"-rse-"&amp;$I734,Equations!$G:$I,3,0)))</f>
        <v/>
      </c>
      <c r="BK734" s="10" t="str">
        <f t="shared" si="292"/>
        <v/>
      </c>
      <c r="BL734" s="10" t="str">
        <f>IF($AD734="","",IF(OR($V734&lt;2.7,$V734&gt;90),"Age OOR",($AD734-BH734)/VLOOKUP(BH$14&amp;"-rse-"&amp;$I734,Equations!$G:$I,3,0)))</f>
        <v/>
      </c>
      <c r="BM734" s="10" t="str">
        <f>IF($AE734="","",IF(OR($V734&lt;2.7,$V734&gt;90),"Age OOR",VLOOKUP(BM$14&amp;"-int-"&amp;$J734,Equations!$G:$I,3,0)+VLOOKUP(BM$14&amp;"-sexo-"&amp;$J734,Equations!$G:$I,3,0)*$U734+VLOOKUP(BM$14&amp;"-edad-"&amp;$J734,Equations!$G:$I,3,0)*$V734+VLOOKUP(BM$14&amp;"-est-"&amp;$J734,Equations!$G:$I,3,0)*(1/$W734)+VLOOKUP(BM$14&amp;"-imc-"&amp;$J734,Equations!$G:$I,3,0)*(1/$Q734)))</f>
        <v/>
      </c>
      <c r="BN734" s="10" t="str">
        <f>IF($AE734="","",IF(OR($V734&lt;2.7,$V734&gt;90),"Age OOR",BM734-1.6449*VLOOKUP(BM$14&amp;"-rse-"&amp;$J734,Equations!$G:$I,3,0)))</f>
        <v/>
      </c>
      <c r="BO734" s="10" t="str">
        <f>IF($AE734="","",IF(OR($V734&lt;2.7,$V734&gt;90),"Age OOR",BM734+1.6449*VLOOKUP(BM$14&amp;"-rse-"&amp;$J734,Equations!$G:$I,3,0)))</f>
        <v/>
      </c>
      <c r="BP734" s="10" t="str">
        <f t="shared" si="293"/>
        <v/>
      </c>
      <c r="BQ734" s="10" t="str">
        <f>IF($AE734="","",IF(OR($V734&lt;2.7,$V734&gt;90),"Age OOR",($AE734-BM734)/VLOOKUP(BM$14&amp;"-rse-"&amp;$J734,Equations!$G:$I,3,0)))</f>
        <v/>
      </c>
      <c r="BR734" s="10" t="str">
        <f>IF($AF734="","",IF(OR($V734&lt;2.7,$V734&gt;90),"Age OOR",VLOOKUP(BR$14&amp;"-int-"&amp;$K734,Equations!$G:$I,3,0)+VLOOKUP(BR$14&amp;"-sexo-"&amp;$K734,Equations!$G:$I,3,0)*$U734+VLOOKUP(BR$14&amp;"-edad-"&amp;$K734,Equations!$G:$I,3,0)*$V734+VLOOKUP(BR$14&amp;"-est-"&amp;$K734,Equations!$G:$I,3,0)*(1/$W734)+VLOOKUP(BR$14&amp;"-imc-"&amp;$K734,Equations!$G:$I,3,0)*(1/$Q734)))</f>
        <v/>
      </c>
      <c r="BS734" s="10" t="str">
        <f>IF($AF734="","",IF(OR($V734&lt;2.7,$V734&gt;90),"Age OOR",BR734-1.6449*VLOOKUP(BR$14&amp;"-rse-"&amp;$K734,Equations!$G:$I,3,0)))</f>
        <v/>
      </c>
      <c r="BT734" s="10" t="str">
        <f>IF($AF734="","",IF(OR($V734&lt;2.7,$V734&gt;90),"Age OOR",BR734+1.6449*VLOOKUP(BR$14&amp;"-rse-"&amp;$K734,Equations!$G:$I,3,0)))</f>
        <v/>
      </c>
      <c r="BU734" s="10" t="str">
        <f t="shared" si="294"/>
        <v/>
      </c>
      <c r="BV734" s="10" t="str">
        <f>IF($AF734="","",IF(OR($V734&lt;2.7,$V734&gt;90),"Age OOR",($AF734-BR734)/VLOOKUP(BR$14&amp;"-rse-"&amp;$K734,Equations!$G:$I,3,0)))</f>
        <v/>
      </c>
      <c r="BW734" s="10" t="str">
        <f>IF($AG734="","",IF(OR($V734&lt;2.7,$V734&gt;90),"Age OOR",VLOOKUP(BW$14&amp;"-int-"&amp;$L734,Equations!$G:$I,3,0)+VLOOKUP(BW$14&amp;"-sexo-"&amp;$L734,Equations!$G:$I,3,0)*$U734+VLOOKUP(BW$14&amp;"-edad-"&amp;$L734,Equations!$G:$I,3,0)*$V734+VLOOKUP(BW$14&amp;"-est-"&amp;$L734,Equations!$G:$I,3,0)*(1/$W734)+VLOOKUP(BW$14&amp;"-imc-"&amp;$L734,Equations!$G:$I,3,0)*(1/$Q734)))</f>
        <v/>
      </c>
      <c r="BX734" s="10" t="str">
        <f>IF($AG734="","",IF(OR($V734&lt;2.7,$V734&gt;90),"Age OOR",BW734-1.6449*VLOOKUP(BW$14&amp;"-rse-"&amp;$L734,Equations!$G:$I,3,0)))</f>
        <v/>
      </c>
      <c r="BY734" s="10" t="str">
        <f>IF($AG734="","",IF(OR($V734&lt;2.7,$V734&gt;90),"Age OOR",BW734+1.6449*VLOOKUP(BW$14&amp;"-rse-"&amp;$L734,Equations!$G:$I,3,0)))</f>
        <v/>
      </c>
      <c r="BZ734" s="10" t="str">
        <f t="shared" si="295"/>
        <v/>
      </c>
      <c r="CA734" s="10" t="str">
        <f>IF($AG734="","",IF(OR($V734&lt;2.7,$V734&gt;90),"Age OOR",($AG734-BW734)/VLOOKUP(BW$14&amp;"-rse-"&amp;$L734,Equations!$G:$I,3,0)))</f>
        <v/>
      </c>
      <c r="CB734" s="10" t="str">
        <f>IF($AH734="","",IF(OR($V734&lt;2.7,$V734&gt;90),"Age OOR",VLOOKUP(CB$14&amp;"-int-"&amp;$M734,Equations!$G:$I,3,0)+VLOOKUP(CB$14&amp;"-sexo-"&amp;$M734,Equations!$G:$I,3,0)*$U734+VLOOKUP(CB$14&amp;"-edad-"&amp;$M734,Equations!$G:$I,3,0)*$V734+VLOOKUP(CB$14&amp;"-est-"&amp;$M734,Equations!$G:$I,3,0)*(1/$W734)+VLOOKUP(CB$14&amp;"-imc-"&amp;$M734,Equations!$G:$I,3,0)*(1/$Q734)))</f>
        <v/>
      </c>
      <c r="CC734" s="10" t="str">
        <f>IF($AH734="","",IF(OR($V734&lt;2.7,$V734&gt;90),"Age OOR",CB734-1.6449*VLOOKUP(CB$14&amp;"-rse-"&amp;$M734,Equations!$G:$I,3,0)))</f>
        <v/>
      </c>
      <c r="CD734" s="10" t="str">
        <f>IF($AH734="","",IF(OR($V734&lt;2.7,$V734&gt;90),"Age OOR",CB734+1.6449*VLOOKUP(CB$14&amp;"-rse-"&amp;$M734,Equations!$G:$I,3,0)))</f>
        <v/>
      </c>
      <c r="CE734" s="10" t="str">
        <f t="shared" si="296"/>
        <v/>
      </c>
      <c r="CF734" s="10" t="str">
        <f>IF($AH734="","",IF(OR($V734&lt;2.7,$V734&gt;90),"Age OOR",($AH734-CB734)/VLOOKUP(CB$14&amp;"-rse-"&amp;$M734,Equations!$G:$I,3,0)))</f>
        <v/>
      </c>
      <c r="CG734" s="10" t="str">
        <f>IF($AI734="","",IF(OR($V734&lt;2.7,$V734&gt;90),"Age OOR",VLOOKUP(CG$14&amp;"-int-"&amp;$N734,Equations!$G:$I,3,0)+VLOOKUP(CG$14&amp;"-sexo-"&amp;$N734,Equations!$G:$I,3,0)*$U734+VLOOKUP(CG$14&amp;"-edad-"&amp;$N734,Equations!$G:$I,3,0)*$V734+VLOOKUP(CG$14&amp;"-est-"&amp;$N734,Equations!$G:$I,3,0)*(1/$W734)+VLOOKUP(CG$14&amp;"-imc-"&amp;$N734,Equations!$G:$I,3,0)*(1/$Q734)))</f>
        <v/>
      </c>
      <c r="CH734" s="10" t="str">
        <f>IF($AI734="","",IF(OR($V734&lt;2.7,$V734&gt;90),"Age OOR",CG734-1.6449*VLOOKUP(CG$14&amp;"-rse-"&amp;$N734,Equations!$G:$I,3,0)))</f>
        <v/>
      </c>
      <c r="CI734" s="10" t="str">
        <f>IF($AI734="","",IF(OR($V734&lt;2.7,$V734&gt;90),"Age OOR",CG734+1.6449*VLOOKUP(CG$14&amp;"-rse-"&amp;$N734,Equations!$G:$I,3,0)))</f>
        <v/>
      </c>
      <c r="CJ734" s="10" t="str">
        <f t="shared" si="297"/>
        <v/>
      </c>
      <c r="CK734" s="10" t="str">
        <f>IF($AI734="","",IF(OR($V734&lt;2.7,$V734&gt;90),"Age OOR",($AI734-CG734)/VLOOKUP(CG$14&amp;"-rse-"&amp;$N734,Equations!$G:$I,3,0)))</f>
        <v/>
      </c>
      <c r="CL734" s="10" t="str">
        <f>IF($AJ734="","",IF(OR($V734&lt;2.7,$V734&gt;90),"Age OOR",VLOOKUP(CL$14&amp;"-int-"&amp;$O734,Equations!$G:$I,3,0)+VLOOKUP(CL$14&amp;"-sexo-"&amp;$O734,Equations!$G:$I,3,0)*$U734+VLOOKUP(CL$14&amp;"-edad-"&amp;$O734,Equations!$G:$I,3,0)*$V734+VLOOKUP(CL$14&amp;"-est-"&amp;$O734,Equations!$G:$I,3,0)*(1/$W734)+VLOOKUP(CL$14&amp;"-imc-"&amp;$O734,Equations!$G:$I,3,0)*(1/$Q734)))</f>
        <v/>
      </c>
      <c r="CM734" s="10" t="str">
        <f>IF($AJ734="","",IF(OR($V734&lt;2.7,$V734&gt;90),"Age OOR",CL734-1.6449*VLOOKUP(CL$14&amp;"-rse-"&amp;$O734,Equations!$G:$I,3,0)))</f>
        <v/>
      </c>
      <c r="CN734" s="10" t="str">
        <f>IF($AJ734="","",IF(OR($V734&lt;2.7,$V734&gt;90),"Age OOR",CL734+1.6449*VLOOKUP(CL$14&amp;"-rse-"&amp;$O734,Equations!$G:$I,3,0)))</f>
        <v/>
      </c>
      <c r="CO734" s="10" t="str">
        <f t="shared" si="298"/>
        <v/>
      </c>
      <c r="CP734" s="10" t="str">
        <f>IF($AJ734="","",IF(OR($V734&lt;2.7,$V734&gt;90),"Age OOR",($AJ734-CL734)/VLOOKUP(CL$14&amp;"-rse-"&amp;$O734,Equations!$G:$I,3,0)))</f>
        <v/>
      </c>
      <c r="CQ734" s="10" t="str">
        <f>IF($AK734="","",IF(OR($V734&lt;2.7,$V734&gt;90),"Age OOR",EXP(VLOOKUP(CQ$14&amp;"-int-"&amp;$P734,Equations!$G:$I,3,0)+VLOOKUP(CQ$14&amp;"-sexo-"&amp;$P734,Equations!$G:$I,3,0)*$U734+VLOOKUP(CQ$14&amp;"-edad-"&amp;$P734,Equations!$G:$I,3,0)*$V734+VLOOKUP(CQ$14&amp;"-est-"&amp;$P734,Equations!$G:$I,3,0)*(1/$W734)+VLOOKUP(CQ$14&amp;"-imc-"&amp;$P734,Equations!$G:$I,3,0)*(1/$Q734))))</f>
        <v/>
      </c>
      <c r="CR734" s="10" t="str">
        <f>IF($AK734="","",IF(OR($V734&lt;2.7,$V734&gt;90),"Age OOR",EXP(LN(CQ734)-1.6449*VLOOKUP(CQ$14&amp;"-rse-"&amp;$P734,Equations!$G:$I,3,0))))</f>
        <v/>
      </c>
      <c r="CS734" s="10" t="str">
        <f>IF($AK734="","",IF(OR($V734&lt;2.7,$V734&gt;90),"Age OOR",EXP(LN(CQ734)+1.6449*VLOOKUP(CQ$14&amp;"-rse-"&amp;$P734,Equations!$G:$I,3,0))))</f>
        <v/>
      </c>
      <c r="CT734" s="10" t="str">
        <f t="shared" si="299"/>
        <v/>
      </c>
      <c r="CU734" s="10" t="str">
        <f>IF($AK734="","",IF(OR($V734&lt;2.7,$V734&gt;90),"Age OOR",(LN($AK734)-LN(CQ734))/VLOOKUP(CQ$14&amp;"-rse-"&amp;$P734,Equations!$G:$I,3,0)))</f>
        <v/>
      </c>
      <c r="CV734" s="47"/>
    </row>
    <row r="735" spans="5:116" x14ac:dyDescent="0.2">
      <c r="E735" s="23" t="str">
        <f t="shared" si="275"/>
        <v>Age out of range</v>
      </c>
      <c r="F735" s="23" t="str">
        <f t="shared" si="276"/>
        <v>Age out of range</v>
      </c>
      <c r="G735" s="23" t="str">
        <f t="shared" si="277"/>
        <v>Age out of range</v>
      </c>
      <c r="H735" s="23" t="str">
        <f t="shared" si="278"/>
        <v>Age out of range</v>
      </c>
      <c r="I735" s="23" t="str">
        <f t="shared" si="279"/>
        <v>Age out of range</v>
      </c>
      <c r="J735" s="23" t="str">
        <f t="shared" si="280"/>
        <v>Age out of range</v>
      </c>
      <c r="K735" s="23" t="str">
        <f t="shared" si="281"/>
        <v>Age out of range</v>
      </c>
      <c r="L735" s="23" t="str">
        <f t="shared" si="282"/>
        <v>Age out of range</v>
      </c>
      <c r="M735" s="23" t="str">
        <f t="shared" si="283"/>
        <v>Age out of range</v>
      </c>
      <c r="N735" s="23" t="str">
        <f t="shared" si="284"/>
        <v>Age out of range</v>
      </c>
      <c r="O735" s="23" t="str">
        <f t="shared" si="285"/>
        <v>Age out of range</v>
      </c>
      <c r="P735" s="23" t="str">
        <f t="shared" si="286"/>
        <v>Age out of range</v>
      </c>
      <c r="Q735" s="23" t="e">
        <f t="shared" si="287"/>
        <v>#DIV/0!</v>
      </c>
      <c r="R735" s="17"/>
      <c r="S735" s="23">
        <v>719</v>
      </c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7"/>
      <c r="AM735" s="47"/>
      <c r="AN735" s="10" t="str">
        <f>IF($Z735="","",IF(OR($V735&lt;2.7,$V735&gt;90),"Age OOR",VLOOKUP(AN$14&amp;"-int-"&amp;$E735,Equations!$G:$I,3,0)+VLOOKUP(AN$14&amp;"-sexo-"&amp;$E735,Equations!$G:$I,3,0)*$U735+VLOOKUP(AN$14&amp;"-edad-"&amp;$E735,Equations!$G:$I,3,0)*$V735+VLOOKUP(AN$14&amp;"-est-"&amp;$E735,Equations!$G:$I,3,0)*(1/$W735)+VLOOKUP(AN$14&amp;"-imc-"&amp;$E735,Equations!$G:$I,3,0)*(1/$Q735)))</f>
        <v/>
      </c>
      <c r="AO735" s="10" t="str">
        <f>IF($Z735="","",IF(OR($V735&lt;2.7,$V735&gt;90),"Age OOR",AN735-1.6449*VLOOKUP(AN$14&amp;"-rse-"&amp;$E735,Equations!$G:$I,3,0)))</f>
        <v/>
      </c>
      <c r="AP735" s="10" t="str">
        <f>IF($Z735="","",IF(OR($V735&lt;2.7,$V735&gt;90),"Age OOR",AN735+1.6449*VLOOKUP(AN$14&amp;"-rse-"&amp;$E735,Equations!$G:$I,3,0)))</f>
        <v/>
      </c>
      <c r="AQ735" s="10" t="str">
        <f t="shared" si="288"/>
        <v/>
      </c>
      <c r="AR735" s="10" t="str">
        <f>IF($Z735="","",IF(OR($V735&lt;2.7,$V735&gt;90),"Age OOR",($Z735-AN735)/VLOOKUP(AN$14&amp;"-rse-"&amp;$E735,Equations!$G:$I,3,0)))</f>
        <v/>
      </c>
      <c r="AS735" s="10" t="str">
        <f>IF($AA735="","",IF(OR($V735&lt;2.7,$V735&gt;90),"Age OOR",VLOOKUP(AS$14&amp;"-int-"&amp;$F735,Equations!$G:$I,3,0)+VLOOKUP(AS$14&amp;"-sexo-"&amp;$F735,Equations!$G:$I,3,0)*$U735+VLOOKUP(AS$14&amp;"-edad-"&amp;$F735,Equations!$G:$I,3,0)*$V735+VLOOKUP(AS$14&amp;"-est-"&amp;$F735,Equations!$G:$I,3,0)*(1/$W735)+VLOOKUP(AS$14&amp;"-imc-"&amp;$F735,Equations!$G:$I,3,0)*(1/$Q735)))</f>
        <v/>
      </c>
      <c r="AT735" s="10" t="str">
        <f>IF($AA735="","",IF(OR($V735&lt;2.7,$V735&gt;90),"Age OOR",AS735-1.6449*VLOOKUP(AS$14&amp;"-rse-"&amp;$F735,Equations!$G:$I,3,0)))</f>
        <v/>
      </c>
      <c r="AU735" s="10" t="str">
        <f>IF($AA735="","",IF(OR($V735&lt;2.7,$V735&gt;90),"Age OOR",AS735+1.6449*VLOOKUP(AS$14&amp;"-rse-"&amp;$F735,Equations!$G:$I,3,0)))</f>
        <v/>
      </c>
      <c r="AV735" s="10" t="str">
        <f t="shared" si="289"/>
        <v/>
      </c>
      <c r="AW735" s="10" t="str">
        <f>IF($AA735="","",IF(OR($V735&lt;2.7,$V735&gt;90),"Age OOR",($AA735-AS735)/VLOOKUP(AS$14&amp;"-rse-"&amp;$F735,Equations!$G:$I,3,0)))</f>
        <v/>
      </c>
      <c r="AX735" s="10" t="str">
        <f>IF($AB735="","",IF(OR($V735&lt;2.7,$V735&gt;90),"Age OOR",VLOOKUP(AX$14&amp;"-int-"&amp;$G735,Equations!$G:$I,3,0)+VLOOKUP(AX$14&amp;"-sexo-"&amp;$G735,Equations!$G:$I,3,0)*$U735+VLOOKUP(AX$14&amp;"-edad-"&amp;$G735,Equations!$G:$I,3,0)*$V735+VLOOKUP(AX$14&amp;"-est-"&amp;$G735,Equations!$G:$I,3,0)*(1/$W735)+VLOOKUP(AX$14&amp;"-imc-"&amp;$G735,Equations!$G:$I,3,0)*(1/$Q735)))</f>
        <v/>
      </c>
      <c r="AY735" s="10" t="str">
        <f>IF($AB735="","",IF(OR($V735&lt;2.7,$V735&gt;90),"Age OOR",AX735-1.6449*VLOOKUP(AX$14&amp;"-rse-"&amp;$G735,Equations!$G:$I,3,0)))</f>
        <v/>
      </c>
      <c r="AZ735" s="10" t="str">
        <f>IF($AB735="","",IF(OR($V735&lt;2.7,$V735&gt;90),"Age OOR",AX735+1.6449*VLOOKUP(AX$14&amp;"-rse-"&amp;$G735,Equations!$G:$I,3,0)))</f>
        <v/>
      </c>
      <c r="BA735" s="10" t="str">
        <f t="shared" si="290"/>
        <v/>
      </c>
      <c r="BB735" s="10" t="str">
        <f>IF($AB735="","",IF(OR($V735&lt;2.7,$V735&gt;90),"Age OOR",($AB735-AX735)/VLOOKUP(AX$14&amp;"-rse-"&amp;$G735,Equations!$G:$I,3,0)))</f>
        <v/>
      </c>
      <c r="BC735" s="10" t="str">
        <f>IF($AC735="","",IF(OR($V735&lt;2.7,$V735&gt;90),"Age OOR",VLOOKUP(BC$14&amp;"-int-"&amp;$H735,Equations!$G:$I,3,0)+VLOOKUP(BC$14&amp;"-sexo-"&amp;$H735,Equations!$G:$I,3,0)*$U735+VLOOKUP(BC$14&amp;"-edad-"&amp;$H735,Equations!$G:$I,3,0)*$V735+VLOOKUP(BC$14&amp;"-est-"&amp;$H735,Equations!$G:$I,3,0)*(1/$W735)+VLOOKUP(BC$14&amp;"-imc-"&amp;$H735,Equations!$G:$I,3,0)*(1/$Q735)))</f>
        <v/>
      </c>
      <c r="BD735" s="10" t="str">
        <f>IF($AC735="","",IF(OR($V735&lt;2.7,$V735&gt;90),"Age OOR",BC735-1.6449*VLOOKUP(BC$14&amp;"-rse-"&amp;$H735,Equations!$G:$I,3,0)))</f>
        <v/>
      </c>
      <c r="BE735" s="10" t="str">
        <f>IF($AC735="","",IF(OR($V735&lt;2.7,$V735&gt;90),"Age OOR",BC735+1.6449*VLOOKUP(BC$14&amp;"-rse-"&amp;$H735,Equations!$G:$I,3,0)))</f>
        <v/>
      </c>
      <c r="BF735" s="10" t="str">
        <f t="shared" si="291"/>
        <v/>
      </c>
      <c r="BG735" s="10" t="str">
        <f>IF($AC735="","",IF(OR($V735&lt;2.7,$V735&gt;90),"Age OOR",($AC735-BC735)/VLOOKUP(BC$14&amp;"-rse-"&amp;$H735,Equations!$G:$I,3,0)))</f>
        <v/>
      </c>
      <c r="BH735" s="10" t="str">
        <f>IF($AD735="","",IF(OR($V735&lt;2.7,$V735&gt;90),"Age OOR",VLOOKUP(BH$14&amp;"-int-"&amp;$I735,Equations!$G:$I,3,0)+VLOOKUP(BH$14&amp;"-sexo-"&amp;$I735,Equations!$G:$I,3,0)*$U735+VLOOKUP(BH$14&amp;"-edad-"&amp;$I735,Equations!$G:$I,3,0)*$V735+VLOOKUP(BH$14&amp;"-est-"&amp;$I735,Equations!$G:$I,3,0)*(1/$W735)+VLOOKUP(BH$14&amp;"-imc-"&amp;$I735,Equations!$G:$I,3,0)*(1/$Q735)))</f>
        <v/>
      </c>
      <c r="BI735" s="10" t="str">
        <f>IF($AD735="","",IF(OR($V735&lt;2.7,$V735&gt;90),"Age OOR",BH735-1.6449*VLOOKUP(BH$14&amp;"-rse-"&amp;$I735,Equations!$G:$I,3,0)))</f>
        <v/>
      </c>
      <c r="BJ735" s="10" t="str">
        <f>IF($AD735="","",IF(OR($V735&lt;2.7,$V735&gt;90),"Age OOR",BH735+1.6449*VLOOKUP(BH$14&amp;"-rse-"&amp;$I735,Equations!$G:$I,3,0)))</f>
        <v/>
      </c>
      <c r="BK735" s="10" t="str">
        <f t="shared" si="292"/>
        <v/>
      </c>
      <c r="BL735" s="10" t="str">
        <f>IF($AD735="","",IF(OR($V735&lt;2.7,$V735&gt;90),"Age OOR",($AD735-BH735)/VLOOKUP(BH$14&amp;"-rse-"&amp;$I735,Equations!$G:$I,3,0)))</f>
        <v/>
      </c>
      <c r="BM735" s="10" t="str">
        <f>IF($AE735="","",IF(OR($V735&lt;2.7,$V735&gt;90),"Age OOR",VLOOKUP(BM$14&amp;"-int-"&amp;$J735,Equations!$G:$I,3,0)+VLOOKUP(BM$14&amp;"-sexo-"&amp;$J735,Equations!$G:$I,3,0)*$U735+VLOOKUP(BM$14&amp;"-edad-"&amp;$J735,Equations!$G:$I,3,0)*$V735+VLOOKUP(BM$14&amp;"-est-"&amp;$J735,Equations!$G:$I,3,0)*(1/$W735)+VLOOKUP(BM$14&amp;"-imc-"&amp;$J735,Equations!$G:$I,3,0)*(1/$Q735)))</f>
        <v/>
      </c>
      <c r="BN735" s="10" t="str">
        <f>IF($AE735="","",IF(OR($V735&lt;2.7,$V735&gt;90),"Age OOR",BM735-1.6449*VLOOKUP(BM$14&amp;"-rse-"&amp;$J735,Equations!$G:$I,3,0)))</f>
        <v/>
      </c>
      <c r="BO735" s="10" t="str">
        <f>IF($AE735="","",IF(OR($V735&lt;2.7,$V735&gt;90),"Age OOR",BM735+1.6449*VLOOKUP(BM$14&amp;"-rse-"&amp;$J735,Equations!$G:$I,3,0)))</f>
        <v/>
      </c>
      <c r="BP735" s="10" t="str">
        <f t="shared" si="293"/>
        <v/>
      </c>
      <c r="BQ735" s="10" t="str">
        <f>IF($AE735="","",IF(OR($V735&lt;2.7,$V735&gt;90),"Age OOR",($AE735-BM735)/VLOOKUP(BM$14&amp;"-rse-"&amp;$J735,Equations!$G:$I,3,0)))</f>
        <v/>
      </c>
      <c r="BR735" s="10" t="str">
        <f>IF($AF735="","",IF(OR($V735&lt;2.7,$V735&gt;90),"Age OOR",VLOOKUP(BR$14&amp;"-int-"&amp;$K735,Equations!$G:$I,3,0)+VLOOKUP(BR$14&amp;"-sexo-"&amp;$K735,Equations!$G:$I,3,0)*$U735+VLOOKUP(BR$14&amp;"-edad-"&amp;$K735,Equations!$G:$I,3,0)*$V735+VLOOKUP(BR$14&amp;"-est-"&amp;$K735,Equations!$G:$I,3,0)*(1/$W735)+VLOOKUP(BR$14&amp;"-imc-"&amp;$K735,Equations!$G:$I,3,0)*(1/$Q735)))</f>
        <v/>
      </c>
      <c r="BS735" s="10" t="str">
        <f>IF($AF735="","",IF(OR($V735&lt;2.7,$V735&gt;90),"Age OOR",BR735-1.6449*VLOOKUP(BR$14&amp;"-rse-"&amp;$K735,Equations!$G:$I,3,0)))</f>
        <v/>
      </c>
      <c r="BT735" s="10" t="str">
        <f>IF($AF735="","",IF(OR($V735&lt;2.7,$V735&gt;90),"Age OOR",BR735+1.6449*VLOOKUP(BR$14&amp;"-rse-"&amp;$K735,Equations!$G:$I,3,0)))</f>
        <v/>
      </c>
      <c r="BU735" s="10" t="str">
        <f t="shared" si="294"/>
        <v/>
      </c>
      <c r="BV735" s="10" t="str">
        <f>IF($AF735="","",IF(OR($V735&lt;2.7,$V735&gt;90),"Age OOR",($AF735-BR735)/VLOOKUP(BR$14&amp;"-rse-"&amp;$K735,Equations!$G:$I,3,0)))</f>
        <v/>
      </c>
      <c r="BW735" s="10" t="str">
        <f>IF($AG735="","",IF(OR($V735&lt;2.7,$V735&gt;90),"Age OOR",VLOOKUP(BW$14&amp;"-int-"&amp;$L735,Equations!$G:$I,3,0)+VLOOKUP(BW$14&amp;"-sexo-"&amp;$L735,Equations!$G:$I,3,0)*$U735+VLOOKUP(BW$14&amp;"-edad-"&amp;$L735,Equations!$G:$I,3,0)*$V735+VLOOKUP(BW$14&amp;"-est-"&amp;$L735,Equations!$G:$I,3,0)*(1/$W735)+VLOOKUP(BW$14&amp;"-imc-"&amp;$L735,Equations!$G:$I,3,0)*(1/$Q735)))</f>
        <v/>
      </c>
      <c r="BX735" s="10" t="str">
        <f>IF($AG735="","",IF(OR($V735&lt;2.7,$V735&gt;90),"Age OOR",BW735-1.6449*VLOOKUP(BW$14&amp;"-rse-"&amp;$L735,Equations!$G:$I,3,0)))</f>
        <v/>
      </c>
      <c r="BY735" s="10" t="str">
        <f>IF($AG735="","",IF(OR($V735&lt;2.7,$V735&gt;90),"Age OOR",BW735+1.6449*VLOOKUP(BW$14&amp;"-rse-"&amp;$L735,Equations!$G:$I,3,0)))</f>
        <v/>
      </c>
      <c r="BZ735" s="10" t="str">
        <f t="shared" si="295"/>
        <v/>
      </c>
      <c r="CA735" s="10" t="str">
        <f>IF($AG735="","",IF(OR($V735&lt;2.7,$V735&gt;90),"Age OOR",($AG735-BW735)/VLOOKUP(BW$14&amp;"-rse-"&amp;$L735,Equations!$G:$I,3,0)))</f>
        <v/>
      </c>
      <c r="CB735" s="10" t="str">
        <f>IF($AH735="","",IF(OR($V735&lt;2.7,$V735&gt;90),"Age OOR",VLOOKUP(CB$14&amp;"-int-"&amp;$M735,Equations!$G:$I,3,0)+VLOOKUP(CB$14&amp;"-sexo-"&amp;$M735,Equations!$G:$I,3,0)*$U735+VLOOKUP(CB$14&amp;"-edad-"&amp;$M735,Equations!$G:$I,3,0)*$V735+VLOOKUP(CB$14&amp;"-est-"&amp;$M735,Equations!$G:$I,3,0)*(1/$W735)+VLOOKUP(CB$14&amp;"-imc-"&amp;$M735,Equations!$G:$I,3,0)*(1/$Q735)))</f>
        <v/>
      </c>
      <c r="CC735" s="10" t="str">
        <f>IF($AH735="","",IF(OR($V735&lt;2.7,$V735&gt;90),"Age OOR",CB735-1.6449*VLOOKUP(CB$14&amp;"-rse-"&amp;$M735,Equations!$G:$I,3,0)))</f>
        <v/>
      </c>
      <c r="CD735" s="10" t="str">
        <f>IF($AH735="","",IF(OR($V735&lt;2.7,$V735&gt;90),"Age OOR",CB735+1.6449*VLOOKUP(CB$14&amp;"-rse-"&amp;$M735,Equations!$G:$I,3,0)))</f>
        <v/>
      </c>
      <c r="CE735" s="10" t="str">
        <f t="shared" si="296"/>
        <v/>
      </c>
      <c r="CF735" s="10" t="str">
        <f>IF($AH735="","",IF(OR($V735&lt;2.7,$V735&gt;90),"Age OOR",($AH735-CB735)/VLOOKUP(CB$14&amp;"-rse-"&amp;$M735,Equations!$G:$I,3,0)))</f>
        <v/>
      </c>
      <c r="CG735" s="10" t="str">
        <f>IF($AI735="","",IF(OR($V735&lt;2.7,$V735&gt;90),"Age OOR",VLOOKUP(CG$14&amp;"-int-"&amp;$N735,Equations!$G:$I,3,0)+VLOOKUP(CG$14&amp;"-sexo-"&amp;$N735,Equations!$G:$I,3,0)*$U735+VLOOKUP(CG$14&amp;"-edad-"&amp;$N735,Equations!$G:$I,3,0)*$V735+VLOOKUP(CG$14&amp;"-est-"&amp;$N735,Equations!$G:$I,3,0)*(1/$W735)+VLOOKUP(CG$14&amp;"-imc-"&amp;$N735,Equations!$G:$I,3,0)*(1/$Q735)))</f>
        <v/>
      </c>
      <c r="CH735" s="10" t="str">
        <f>IF($AI735="","",IF(OR($V735&lt;2.7,$V735&gt;90),"Age OOR",CG735-1.6449*VLOOKUP(CG$14&amp;"-rse-"&amp;$N735,Equations!$G:$I,3,0)))</f>
        <v/>
      </c>
      <c r="CI735" s="10" t="str">
        <f>IF($AI735="","",IF(OR($V735&lt;2.7,$V735&gt;90),"Age OOR",CG735+1.6449*VLOOKUP(CG$14&amp;"-rse-"&amp;$N735,Equations!$G:$I,3,0)))</f>
        <v/>
      </c>
      <c r="CJ735" s="10" t="str">
        <f t="shared" si="297"/>
        <v/>
      </c>
      <c r="CK735" s="10" t="str">
        <f>IF($AI735="","",IF(OR($V735&lt;2.7,$V735&gt;90),"Age OOR",($AI735-CG735)/VLOOKUP(CG$14&amp;"-rse-"&amp;$N735,Equations!$G:$I,3,0)))</f>
        <v/>
      </c>
      <c r="CL735" s="10" t="str">
        <f>IF($AJ735="","",IF(OR($V735&lt;2.7,$V735&gt;90),"Age OOR",VLOOKUP(CL$14&amp;"-int-"&amp;$O735,Equations!$G:$I,3,0)+VLOOKUP(CL$14&amp;"-sexo-"&amp;$O735,Equations!$G:$I,3,0)*$U735+VLOOKUP(CL$14&amp;"-edad-"&amp;$O735,Equations!$G:$I,3,0)*$V735+VLOOKUP(CL$14&amp;"-est-"&amp;$O735,Equations!$G:$I,3,0)*(1/$W735)+VLOOKUP(CL$14&amp;"-imc-"&amp;$O735,Equations!$G:$I,3,0)*(1/$Q735)))</f>
        <v/>
      </c>
      <c r="CM735" s="10" t="str">
        <f>IF($AJ735="","",IF(OR($V735&lt;2.7,$V735&gt;90),"Age OOR",CL735-1.6449*VLOOKUP(CL$14&amp;"-rse-"&amp;$O735,Equations!$G:$I,3,0)))</f>
        <v/>
      </c>
      <c r="CN735" s="10" t="str">
        <f>IF($AJ735="","",IF(OR($V735&lt;2.7,$V735&gt;90),"Age OOR",CL735+1.6449*VLOOKUP(CL$14&amp;"-rse-"&amp;$O735,Equations!$G:$I,3,0)))</f>
        <v/>
      </c>
      <c r="CO735" s="10" t="str">
        <f t="shared" si="298"/>
        <v/>
      </c>
      <c r="CP735" s="10" t="str">
        <f>IF($AJ735="","",IF(OR($V735&lt;2.7,$V735&gt;90),"Age OOR",($AJ735-CL735)/VLOOKUP(CL$14&amp;"-rse-"&amp;$O735,Equations!$G:$I,3,0)))</f>
        <v/>
      </c>
      <c r="CQ735" s="10" t="str">
        <f>IF($AK735="","",IF(OR($V735&lt;2.7,$V735&gt;90),"Age OOR",EXP(VLOOKUP(CQ$14&amp;"-int-"&amp;$P735,Equations!$G:$I,3,0)+VLOOKUP(CQ$14&amp;"-sexo-"&amp;$P735,Equations!$G:$I,3,0)*$U735+VLOOKUP(CQ$14&amp;"-edad-"&amp;$P735,Equations!$G:$I,3,0)*$V735+VLOOKUP(CQ$14&amp;"-est-"&amp;$P735,Equations!$G:$I,3,0)*(1/$W735)+VLOOKUP(CQ$14&amp;"-imc-"&amp;$P735,Equations!$G:$I,3,0)*(1/$Q735))))</f>
        <v/>
      </c>
      <c r="CR735" s="10" t="str">
        <f>IF($AK735="","",IF(OR($V735&lt;2.7,$V735&gt;90),"Age OOR",EXP(LN(CQ735)-1.6449*VLOOKUP(CQ$14&amp;"-rse-"&amp;$P735,Equations!$G:$I,3,0))))</f>
        <v/>
      </c>
      <c r="CS735" s="10" t="str">
        <f>IF($AK735="","",IF(OR($V735&lt;2.7,$V735&gt;90),"Age OOR",EXP(LN(CQ735)+1.6449*VLOOKUP(CQ$14&amp;"-rse-"&amp;$P735,Equations!$G:$I,3,0))))</f>
        <v/>
      </c>
      <c r="CT735" s="10" t="str">
        <f t="shared" si="299"/>
        <v/>
      </c>
      <c r="CU735" s="10" t="str">
        <f>IF($AK735="","",IF(OR($V735&lt;2.7,$V735&gt;90),"Age OOR",(LN($AK735)-LN(CQ735))/VLOOKUP(CQ$14&amp;"-rse-"&amp;$P735,Equations!$G:$I,3,0)))</f>
        <v/>
      </c>
      <c r="CV735" s="47"/>
    </row>
    <row r="736" spans="5:116" x14ac:dyDescent="0.2">
      <c r="E736" s="23" t="str">
        <f t="shared" si="275"/>
        <v>Age out of range</v>
      </c>
      <c r="F736" s="23" t="str">
        <f t="shared" si="276"/>
        <v>Age out of range</v>
      </c>
      <c r="G736" s="23" t="str">
        <f t="shared" si="277"/>
        <v>Age out of range</v>
      </c>
      <c r="H736" s="23" t="str">
        <f t="shared" si="278"/>
        <v>Age out of range</v>
      </c>
      <c r="I736" s="23" t="str">
        <f t="shared" si="279"/>
        <v>Age out of range</v>
      </c>
      <c r="J736" s="23" t="str">
        <f t="shared" si="280"/>
        <v>Age out of range</v>
      </c>
      <c r="K736" s="23" t="str">
        <f t="shared" si="281"/>
        <v>Age out of range</v>
      </c>
      <c r="L736" s="23" t="str">
        <f t="shared" si="282"/>
        <v>Age out of range</v>
      </c>
      <c r="M736" s="23" t="str">
        <f t="shared" si="283"/>
        <v>Age out of range</v>
      </c>
      <c r="N736" s="23" t="str">
        <f t="shared" si="284"/>
        <v>Age out of range</v>
      </c>
      <c r="O736" s="23" t="str">
        <f t="shared" si="285"/>
        <v>Age out of range</v>
      </c>
      <c r="P736" s="23" t="str">
        <f t="shared" si="286"/>
        <v>Age out of range</v>
      </c>
      <c r="Q736" s="23" t="e">
        <f t="shared" si="287"/>
        <v>#DIV/0!</v>
      </c>
      <c r="R736" s="17"/>
      <c r="S736" s="23">
        <v>720</v>
      </c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7"/>
      <c r="AM736" s="47"/>
      <c r="AN736" s="10" t="str">
        <f>IF($Z736="","",IF(OR($V736&lt;2.7,$V736&gt;90),"Age OOR",VLOOKUP(AN$14&amp;"-int-"&amp;$E736,Equations!$G:$I,3,0)+VLOOKUP(AN$14&amp;"-sexo-"&amp;$E736,Equations!$G:$I,3,0)*$U736+VLOOKUP(AN$14&amp;"-edad-"&amp;$E736,Equations!$G:$I,3,0)*$V736+VLOOKUP(AN$14&amp;"-est-"&amp;$E736,Equations!$G:$I,3,0)*(1/$W736)+VLOOKUP(AN$14&amp;"-imc-"&amp;$E736,Equations!$G:$I,3,0)*(1/$Q736)))</f>
        <v/>
      </c>
      <c r="AO736" s="10" t="str">
        <f>IF($Z736="","",IF(OR($V736&lt;2.7,$V736&gt;90),"Age OOR",AN736-1.6449*VLOOKUP(AN$14&amp;"-rse-"&amp;$E736,Equations!$G:$I,3,0)))</f>
        <v/>
      </c>
      <c r="AP736" s="10" t="str">
        <f>IF($Z736="","",IF(OR($V736&lt;2.7,$V736&gt;90),"Age OOR",AN736+1.6449*VLOOKUP(AN$14&amp;"-rse-"&amp;$E736,Equations!$G:$I,3,0)))</f>
        <v/>
      </c>
      <c r="AQ736" s="10" t="str">
        <f t="shared" si="288"/>
        <v/>
      </c>
      <c r="AR736" s="10" t="str">
        <f>IF($Z736="","",IF(OR($V736&lt;2.7,$V736&gt;90),"Age OOR",($Z736-AN736)/VLOOKUP(AN$14&amp;"-rse-"&amp;$E736,Equations!$G:$I,3,0)))</f>
        <v/>
      </c>
      <c r="AS736" s="10" t="str">
        <f>IF($AA736="","",IF(OR($V736&lt;2.7,$V736&gt;90),"Age OOR",VLOOKUP(AS$14&amp;"-int-"&amp;$F736,Equations!$G:$I,3,0)+VLOOKUP(AS$14&amp;"-sexo-"&amp;$F736,Equations!$G:$I,3,0)*$U736+VLOOKUP(AS$14&amp;"-edad-"&amp;$F736,Equations!$G:$I,3,0)*$V736+VLOOKUP(AS$14&amp;"-est-"&amp;$F736,Equations!$G:$I,3,0)*(1/$W736)+VLOOKUP(AS$14&amp;"-imc-"&amp;$F736,Equations!$G:$I,3,0)*(1/$Q736)))</f>
        <v/>
      </c>
      <c r="AT736" s="10" t="str">
        <f>IF($AA736="","",IF(OR($V736&lt;2.7,$V736&gt;90),"Age OOR",AS736-1.6449*VLOOKUP(AS$14&amp;"-rse-"&amp;$F736,Equations!$G:$I,3,0)))</f>
        <v/>
      </c>
      <c r="AU736" s="10" t="str">
        <f>IF($AA736="","",IF(OR($V736&lt;2.7,$V736&gt;90),"Age OOR",AS736+1.6449*VLOOKUP(AS$14&amp;"-rse-"&amp;$F736,Equations!$G:$I,3,0)))</f>
        <v/>
      </c>
      <c r="AV736" s="10" t="str">
        <f t="shared" si="289"/>
        <v/>
      </c>
      <c r="AW736" s="10" t="str">
        <f>IF($AA736="","",IF(OR($V736&lt;2.7,$V736&gt;90),"Age OOR",($AA736-AS736)/VLOOKUP(AS$14&amp;"-rse-"&amp;$F736,Equations!$G:$I,3,0)))</f>
        <v/>
      </c>
      <c r="AX736" s="10" t="str">
        <f>IF($AB736="","",IF(OR($V736&lt;2.7,$V736&gt;90),"Age OOR",VLOOKUP(AX$14&amp;"-int-"&amp;$G736,Equations!$G:$I,3,0)+VLOOKUP(AX$14&amp;"-sexo-"&amp;$G736,Equations!$G:$I,3,0)*$U736+VLOOKUP(AX$14&amp;"-edad-"&amp;$G736,Equations!$G:$I,3,0)*$V736+VLOOKUP(AX$14&amp;"-est-"&amp;$G736,Equations!$G:$I,3,0)*(1/$W736)+VLOOKUP(AX$14&amp;"-imc-"&amp;$G736,Equations!$G:$I,3,0)*(1/$Q736)))</f>
        <v/>
      </c>
      <c r="AY736" s="10" t="str">
        <f>IF($AB736="","",IF(OR($V736&lt;2.7,$V736&gt;90),"Age OOR",AX736-1.6449*VLOOKUP(AX$14&amp;"-rse-"&amp;$G736,Equations!$G:$I,3,0)))</f>
        <v/>
      </c>
      <c r="AZ736" s="10" t="str">
        <f>IF($AB736="","",IF(OR($V736&lt;2.7,$V736&gt;90),"Age OOR",AX736+1.6449*VLOOKUP(AX$14&amp;"-rse-"&amp;$G736,Equations!$G:$I,3,0)))</f>
        <v/>
      </c>
      <c r="BA736" s="10" t="str">
        <f t="shared" si="290"/>
        <v/>
      </c>
      <c r="BB736" s="10" t="str">
        <f>IF($AB736="","",IF(OR($V736&lt;2.7,$V736&gt;90),"Age OOR",($AB736-AX736)/VLOOKUP(AX$14&amp;"-rse-"&amp;$G736,Equations!$G:$I,3,0)))</f>
        <v/>
      </c>
      <c r="BC736" s="10" t="str">
        <f>IF($AC736="","",IF(OR($V736&lt;2.7,$V736&gt;90),"Age OOR",VLOOKUP(BC$14&amp;"-int-"&amp;$H736,Equations!$G:$I,3,0)+VLOOKUP(BC$14&amp;"-sexo-"&amp;$H736,Equations!$G:$I,3,0)*$U736+VLOOKUP(BC$14&amp;"-edad-"&amp;$H736,Equations!$G:$I,3,0)*$V736+VLOOKUP(BC$14&amp;"-est-"&amp;$H736,Equations!$G:$I,3,0)*(1/$W736)+VLOOKUP(BC$14&amp;"-imc-"&amp;$H736,Equations!$G:$I,3,0)*(1/$Q736)))</f>
        <v/>
      </c>
      <c r="BD736" s="10" t="str">
        <f>IF($AC736="","",IF(OR($V736&lt;2.7,$V736&gt;90),"Age OOR",BC736-1.6449*VLOOKUP(BC$14&amp;"-rse-"&amp;$H736,Equations!$G:$I,3,0)))</f>
        <v/>
      </c>
      <c r="BE736" s="10" t="str">
        <f>IF($AC736="","",IF(OR($V736&lt;2.7,$V736&gt;90),"Age OOR",BC736+1.6449*VLOOKUP(BC$14&amp;"-rse-"&amp;$H736,Equations!$G:$I,3,0)))</f>
        <v/>
      </c>
      <c r="BF736" s="10" t="str">
        <f t="shared" si="291"/>
        <v/>
      </c>
      <c r="BG736" s="10" t="str">
        <f>IF($AC736="","",IF(OR($V736&lt;2.7,$V736&gt;90),"Age OOR",($AC736-BC736)/VLOOKUP(BC$14&amp;"-rse-"&amp;$H736,Equations!$G:$I,3,0)))</f>
        <v/>
      </c>
      <c r="BH736" s="10" t="str">
        <f>IF($AD736="","",IF(OR($V736&lt;2.7,$V736&gt;90),"Age OOR",VLOOKUP(BH$14&amp;"-int-"&amp;$I736,Equations!$G:$I,3,0)+VLOOKUP(BH$14&amp;"-sexo-"&amp;$I736,Equations!$G:$I,3,0)*$U736+VLOOKUP(BH$14&amp;"-edad-"&amp;$I736,Equations!$G:$I,3,0)*$V736+VLOOKUP(BH$14&amp;"-est-"&amp;$I736,Equations!$G:$I,3,0)*(1/$W736)+VLOOKUP(BH$14&amp;"-imc-"&amp;$I736,Equations!$G:$I,3,0)*(1/$Q736)))</f>
        <v/>
      </c>
      <c r="BI736" s="10" t="str">
        <f>IF($AD736="","",IF(OR($V736&lt;2.7,$V736&gt;90),"Age OOR",BH736-1.6449*VLOOKUP(BH$14&amp;"-rse-"&amp;$I736,Equations!$G:$I,3,0)))</f>
        <v/>
      </c>
      <c r="BJ736" s="10" t="str">
        <f>IF($AD736="","",IF(OR($V736&lt;2.7,$V736&gt;90),"Age OOR",BH736+1.6449*VLOOKUP(BH$14&amp;"-rse-"&amp;$I736,Equations!$G:$I,3,0)))</f>
        <v/>
      </c>
      <c r="BK736" s="10" t="str">
        <f t="shared" si="292"/>
        <v/>
      </c>
      <c r="BL736" s="10" t="str">
        <f>IF($AD736="","",IF(OR($V736&lt;2.7,$V736&gt;90),"Age OOR",($AD736-BH736)/VLOOKUP(BH$14&amp;"-rse-"&amp;$I736,Equations!$G:$I,3,0)))</f>
        <v/>
      </c>
      <c r="BM736" s="10" t="str">
        <f>IF($AE736="","",IF(OR($V736&lt;2.7,$V736&gt;90),"Age OOR",VLOOKUP(BM$14&amp;"-int-"&amp;$J736,Equations!$G:$I,3,0)+VLOOKUP(BM$14&amp;"-sexo-"&amp;$J736,Equations!$G:$I,3,0)*$U736+VLOOKUP(BM$14&amp;"-edad-"&amp;$J736,Equations!$G:$I,3,0)*$V736+VLOOKUP(BM$14&amp;"-est-"&amp;$J736,Equations!$G:$I,3,0)*(1/$W736)+VLOOKUP(BM$14&amp;"-imc-"&amp;$J736,Equations!$G:$I,3,0)*(1/$Q736)))</f>
        <v/>
      </c>
      <c r="BN736" s="10" t="str">
        <f>IF($AE736="","",IF(OR($V736&lt;2.7,$V736&gt;90),"Age OOR",BM736-1.6449*VLOOKUP(BM$14&amp;"-rse-"&amp;$J736,Equations!$G:$I,3,0)))</f>
        <v/>
      </c>
      <c r="BO736" s="10" t="str">
        <f>IF($AE736="","",IF(OR($V736&lt;2.7,$V736&gt;90),"Age OOR",BM736+1.6449*VLOOKUP(BM$14&amp;"-rse-"&amp;$J736,Equations!$G:$I,3,0)))</f>
        <v/>
      </c>
      <c r="BP736" s="10" t="str">
        <f t="shared" si="293"/>
        <v/>
      </c>
      <c r="BQ736" s="10" t="str">
        <f>IF($AE736="","",IF(OR($V736&lt;2.7,$V736&gt;90),"Age OOR",($AE736-BM736)/VLOOKUP(BM$14&amp;"-rse-"&amp;$J736,Equations!$G:$I,3,0)))</f>
        <v/>
      </c>
      <c r="BR736" s="10" t="str">
        <f>IF($AF736="","",IF(OR($V736&lt;2.7,$V736&gt;90),"Age OOR",VLOOKUP(BR$14&amp;"-int-"&amp;$K736,Equations!$G:$I,3,0)+VLOOKUP(BR$14&amp;"-sexo-"&amp;$K736,Equations!$G:$I,3,0)*$U736+VLOOKUP(BR$14&amp;"-edad-"&amp;$K736,Equations!$G:$I,3,0)*$V736+VLOOKUP(BR$14&amp;"-est-"&amp;$K736,Equations!$G:$I,3,0)*(1/$W736)+VLOOKUP(BR$14&amp;"-imc-"&amp;$K736,Equations!$G:$I,3,0)*(1/$Q736)))</f>
        <v/>
      </c>
      <c r="BS736" s="10" t="str">
        <f>IF($AF736="","",IF(OR($V736&lt;2.7,$V736&gt;90),"Age OOR",BR736-1.6449*VLOOKUP(BR$14&amp;"-rse-"&amp;$K736,Equations!$G:$I,3,0)))</f>
        <v/>
      </c>
      <c r="BT736" s="10" t="str">
        <f>IF($AF736="","",IF(OR($V736&lt;2.7,$V736&gt;90),"Age OOR",BR736+1.6449*VLOOKUP(BR$14&amp;"-rse-"&amp;$K736,Equations!$G:$I,3,0)))</f>
        <v/>
      </c>
      <c r="BU736" s="10" t="str">
        <f t="shared" si="294"/>
        <v/>
      </c>
      <c r="BV736" s="10" t="str">
        <f>IF($AF736="","",IF(OR($V736&lt;2.7,$V736&gt;90),"Age OOR",($AF736-BR736)/VLOOKUP(BR$14&amp;"-rse-"&amp;$K736,Equations!$G:$I,3,0)))</f>
        <v/>
      </c>
      <c r="BW736" s="10" t="str">
        <f>IF($AG736="","",IF(OR($V736&lt;2.7,$V736&gt;90),"Age OOR",VLOOKUP(BW$14&amp;"-int-"&amp;$L736,Equations!$G:$I,3,0)+VLOOKUP(BW$14&amp;"-sexo-"&amp;$L736,Equations!$G:$I,3,0)*$U736+VLOOKUP(BW$14&amp;"-edad-"&amp;$L736,Equations!$G:$I,3,0)*$V736+VLOOKUP(BW$14&amp;"-est-"&amp;$L736,Equations!$G:$I,3,0)*(1/$W736)+VLOOKUP(BW$14&amp;"-imc-"&amp;$L736,Equations!$G:$I,3,0)*(1/$Q736)))</f>
        <v/>
      </c>
      <c r="BX736" s="10" t="str">
        <f>IF($AG736="","",IF(OR($V736&lt;2.7,$V736&gt;90),"Age OOR",BW736-1.6449*VLOOKUP(BW$14&amp;"-rse-"&amp;$L736,Equations!$G:$I,3,0)))</f>
        <v/>
      </c>
      <c r="BY736" s="10" t="str">
        <f>IF($AG736="","",IF(OR($V736&lt;2.7,$V736&gt;90),"Age OOR",BW736+1.6449*VLOOKUP(BW$14&amp;"-rse-"&amp;$L736,Equations!$G:$I,3,0)))</f>
        <v/>
      </c>
      <c r="BZ736" s="10" t="str">
        <f t="shared" si="295"/>
        <v/>
      </c>
      <c r="CA736" s="10" t="str">
        <f>IF($AG736="","",IF(OR($V736&lt;2.7,$V736&gt;90),"Age OOR",($AG736-BW736)/VLOOKUP(BW$14&amp;"-rse-"&amp;$L736,Equations!$G:$I,3,0)))</f>
        <v/>
      </c>
      <c r="CB736" s="10" t="str">
        <f>IF($AH736="","",IF(OR($V736&lt;2.7,$V736&gt;90),"Age OOR",VLOOKUP(CB$14&amp;"-int-"&amp;$M736,Equations!$G:$I,3,0)+VLOOKUP(CB$14&amp;"-sexo-"&amp;$M736,Equations!$G:$I,3,0)*$U736+VLOOKUP(CB$14&amp;"-edad-"&amp;$M736,Equations!$G:$I,3,0)*$V736+VLOOKUP(CB$14&amp;"-est-"&amp;$M736,Equations!$G:$I,3,0)*(1/$W736)+VLOOKUP(CB$14&amp;"-imc-"&amp;$M736,Equations!$G:$I,3,0)*(1/$Q736)))</f>
        <v/>
      </c>
      <c r="CC736" s="10" t="str">
        <f>IF($AH736="","",IF(OR($V736&lt;2.7,$V736&gt;90),"Age OOR",CB736-1.6449*VLOOKUP(CB$14&amp;"-rse-"&amp;$M736,Equations!$G:$I,3,0)))</f>
        <v/>
      </c>
      <c r="CD736" s="10" t="str">
        <f>IF($AH736="","",IF(OR($V736&lt;2.7,$V736&gt;90),"Age OOR",CB736+1.6449*VLOOKUP(CB$14&amp;"-rse-"&amp;$M736,Equations!$G:$I,3,0)))</f>
        <v/>
      </c>
      <c r="CE736" s="10" t="str">
        <f t="shared" si="296"/>
        <v/>
      </c>
      <c r="CF736" s="10" t="str">
        <f>IF($AH736="","",IF(OR($V736&lt;2.7,$V736&gt;90),"Age OOR",($AH736-CB736)/VLOOKUP(CB$14&amp;"-rse-"&amp;$M736,Equations!$G:$I,3,0)))</f>
        <v/>
      </c>
      <c r="CG736" s="10" t="str">
        <f>IF($AI736="","",IF(OR($V736&lt;2.7,$V736&gt;90),"Age OOR",VLOOKUP(CG$14&amp;"-int-"&amp;$N736,Equations!$G:$I,3,0)+VLOOKUP(CG$14&amp;"-sexo-"&amp;$N736,Equations!$G:$I,3,0)*$U736+VLOOKUP(CG$14&amp;"-edad-"&amp;$N736,Equations!$G:$I,3,0)*$V736+VLOOKUP(CG$14&amp;"-est-"&amp;$N736,Equations!$G:$I,3,0)*(1/$W736)+VLOOKUP(CG$14&amp;"-imc-"&amp;$N736,Equations!$G:$I,3,0)*(1/$Q736)))</f>
        <v/>
      </c>
      <c r="CH736" s="10" t="str">
        <f>IF($AI736="","",IF(OR($V736&lt;2.7,$V736&gt;90),"Age OOR",CG736-1.6449*VLOOKUP(CG$14&amp;"-rse-"&amp;$N736,Equations!$G:$I,3,0)))</f>
        <v/>
      </c>
      <c r="CI736" s="10" t="str">
        <f>IF($AI736="","",IF(OR($V736&lt;2.7,$V736&gt;90),"Age OOR",CG736+1.6449*VLOOKUP(CG$14&amp;"-rse-"&amp;$N736,Equations!$G:$I,3,0)))</f>
        <v/>
      </c>
      <c r="CJ736" s="10" t="str">
        <f t="shared" si="297"/>
        <v/>
      </c>
      <c r="CK736" s="10" t="str">
        <f>IF($AI736="","",IF(OR($V736&lt;2.7,$V736&gt;90),"Age OOR",($AI736-CG736)/VLOOKUP(CG$14&amp;"-rse-"&amp;$N736,Equations!$G:$I,3,0)))</f>
        <v/>
      </c>
      <c r="CL736" s="10" t="str">
        <f>IF($AJ736="","",IF(OR($V736&lt;2.7,$V736&gt;90),"Age OOR",VLOOKUP(CL$14&amp;"-int-"&amp;$O736,Equations!$G:$I,3,0)+VLOOKUP(CL$14&amp;"-sexo-"&amp;$O736,Equations!$G:$I,3,0)*$U736+VLOOKUP(CL$14&amp;"-edad-"&amp;$O736,Equations!$G:$I,3,0)*$V736+VLOOKUP(CL$14&amp;"-est-"&amp;$O736,Equations!$G:$I,3,0)*(1/$W736)+VLOOKUP(CL$14&amp;"-imc-"&amp;$O736,Equations!$G:$I,3,0)*(1/$Q736)))</f>
        <v/>
      </c>
      <c r="CM736" s="10" t="str">
        <f>IF($AJ736="","",IF(OR($V736&lt;2.7,$V736&gt;90),"Age OOR",CL736-1.6449*VLOOKUP(CL$14&amp;"-rse-"&amp;$O736,Equations!$G:$I,3,0)))</f>
        <v/>
      </c>
      <c r="CN736" s="10" t="str">
        <f>IF($AJ736="","",IF(OR($V736&lt;2.7,$V736&gt;90),"Age OOR",CL736+1.6449*VLOOKUP(CL$14&amp;"-rse-"&amp;$O736,Equations!$G:$I,3,0)))</f>
        <v/>
      </c>
      <c r="CO736" s="10" t="str">
        <f t="shared" si="298"/>
        <v/>
      </c>
      <c r="CP736" s="10" t="str">
        <f>IF($AJ736="","",IF(OR($V736&lt;2.7,$V736&gt;90),"Age OOR",($AJ736-CL736)/VLOOKUP(CL$14&amp;"-rse-"&amp;$O736,Equations!$G:$I,3,0)))</f>
        <v/>
      </c>
      <c r="CQ736" s="10" t="str">
        <f>IF($AK736="","",IF(OR($V736&lt;2.7,$V736&gt;90),"Age OOR",EXP(VLOOKUP(CQ$14&amp;"-int-"&amp;$P736,Equations!$G:$I,3,0)+VLOOKUP(CQ$14&amp;"-sexo-"&amp;$P736,Equations!$G:$I,3,0)*$U736+VLOOKUP(CQ$14&amp;"-edad-"&amp;$P736,Equations!$G:$I,3,0)*$V736+VLOOKUP(CQ$14&amp;"-est-"&amp;$P736,Equations!$G:$I,3,0)*(1/$W736)+VLOOKUP(CQ$14&amp;"-imc-"&amp;$P736,Equations!$G:$I,3,0)*(1/$Q736))))</f>
        <v/>
      </c>
      <c r="CR736" s="10" t="str">
        <f>IF($AK736="","",IF(OR($V736&lt;2.7,$V736&gt;90),"Age OOR",EXP(LN(CQ736)-1.6449*VLOOKUP(CQ$14&amp;"-rse-"&amp;$P736,Equations!$G:$I,3,0))))</f>
        <v/>
      </c>
      <c r="CS736" s="10" t="str">
        <f>IF($AK736="","",IF(OR($V736&lt;2.7,$V736&gt;90),"Age OOR",EXP(LN(CQ736)+1.6449*VLOOKUP(CQ$14&amp;"-rse-"&amp;$P736,Equations!$G:$I,3,0))))</f>
        <v/>
      </c>
      <c r="CT736" s="10" t="str">
        <f t="shared" si="299"/>
        <v/>
      </c>
      <c r="CU736" s="10" t="str">
        <f>IF($AK736="","",IF(OR($V736&lt;2.7,$V736&gt;90),"Age OOR",(LN($AK736)-LN(CQ736))/VLOOKUP(CQ$14&amp;"-rse-"&amp;$P736,Equations!$G:$I,3,0)))</f>
        <v/>
      </c>
      <c r="CV736" s="47"/>
    </row>
    <row r="737" spans="5:109" x14ac:dyDescent="0.2">
      <c r="E737" s="23" t="str">
        <f t="shared" si="275"/>
        <v>Age out of range</v>
      </c>
      <c r="F737" s="23" t="str">
        <f t="shared" si="276"/>
        <v>Age out of range</v>
      </c>
      <c r="G737" s="23" t="str">
        <f t="shared" si="277"/>
        <v>Age out of range</v>
      </c>
      <c r="H737" s="23" t="str">
        <f t="shared" si="278"/>
        <v>Age out of range</v>
      </c>
      <c r="I737" s="23" t="str">
        <f t="shared" si="279"/>
        <v>Age out of range</v>
      </c>
      <c r="J737" s="23" t="str">
        <f t="shared" si="280"/>
        <v>Age out of range</v>
      </c>
      <c r="K737" s="23" t="str">
        <f t="shared" si="281"/>
        <v>Age out of range</v>
      </c>
      <c r="L737" s="23" t="str">
        <f t="shared" si="282"/>
        <v>Age out of range</v>
      </c>
      <c r="M737" s="23" t="str">
        <f t="shared" si="283"/>
        <v>Age out of range</v>
      </c>
      <c r="N737" s="23" t="str">
        <f t="shared" si="284"/>
        <v>Age out of range</v>
      </c>
      <c r="O737" s="23" t="str">
        <f t="shared" si="285"/>
        <v>Age out of range</v>
      </c>
      <c r="P737" s="23" t="str">
        <f t="shared" si="286"/>
        <v>Age out of range</v>
      </c>
      <c r="Q737" s="23" t="e">
        <f t="shared" si="287"/>
        <v>#DIV/0!</v>
      </c>
      <c r="R737" s="17"/>
      <c r="S737" s="23">
        <v>721</v>
      </c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7"/>
      <c r="AM737" s="47"/>
      <c r="AN737" s="10" t="str">
        <f>IF($Z737="","",IF(OR($V737&lt;2.7,$V737&gt;90),"Age OOR",VLOOKUP(AN$14&amp;"-int-"&amp;$E737,Equations!$G:$I,3,0)+VLOOKUP(AN$14&amp;"-sexo-"&amp;$E737,Equations!$G:$I,3,0)*$U737+VLOOKUP(AN$14&amp;"-edad-"&amp;$E737,Equations!$G:$I,3,0)*$V737+VLOOKUP(AN$14&amp;"-est-"&amp;$E737,Equations!$G:$I,3,0)*(1/$W737)+VLOOKUP(AN$14&amp;"-imc-"&amp;$E737,Equations!$G:$I,3,0)*(1/$Q737)))</f>
        <v/>
      </c>
      <c r="AO737" s="10" t="str">
        <f>IF($Z737="","",IF(OR($V737&lt;2.7,$V737&gt;90),"Age OOR",AN737-1.6449*VLOOKUP(AN$14&amp;"-rse-"&amp;$E737,Equations!$G:$I,3,0)))</f>
        <v/>
      </c>
      <c r="AP737" s="10" t="str">
        <f>IF($Z737="","",IF(OR($V737&lt;2.7,$V737&gt;90),"Age OOR",AN737+1.6449*VLOOKUP(AN$14&amp;"-rse-"&amp;$E737,Equations!$G:$I,3,0)))</f>
        <v/>
      </c>
      <c r="AQ737" s="10" t="str">
        <f t="shared" si="288"/>
        <v/>
      </c>
      <c r="AR737" s="10" t="str">
        <f>IF($Z737="","",IF(OR($V737&lt;2.7,$V737&gt;90),"Age OOR",($Z737-AN737)/VLOOKUP(AN$14&amp;"-rse-"&amp;$E737,Equations!$G:$I,3,0)))</f>
        <v/>
      </c>
      <c r="AS737" s="10" t="str">
        <f>IF($AA737="","",IF(OR($V737&lt;2.7,$V737&gt;90),"Age OOR",VLOOKUP(AS$14&amp;"-int-"&amp;$F737,Equations!$G:$I,3,0)+VLOOKUP(AS$14&amp;"-sexo-"&amp;$F737,Equations!$G:$I,3,0)*$U737+VLOOKUP(AS$14&amp;"-edad-"&amp;$F737,Equations!$G:$I,3,0)*$V737+VLOOKUP(AS$14&amp;"-est-"&amp;$F737,Equations!$G:$I,3,0)*(1/$W737)+VLOOKUP(AS$14&amp;"-imc-"&amp;$F737,Equations!$G:$I,3,0)*(1/$Q737)))</f>
        <v/>
      </c>
      <c r="AT737" s="10" t="str">
        <f>IF($AA737="","",IF(OR($V737&lt;2.7,$V737&gt;90),"Age OOR",AS737-1.6449*VLOOKUP(AS$14&amp;"-rse-"&amp;$F737,Equations!$G:$I,3,0)))</f>
        <v/>
      </c>
      <c r="AU737" s="10" t="str">
        <f>IF($AA737="","",IF(OR($V737&lt;2.7,$V737&gt;90),"Age OOR",AS737+1.6449*VLOOKUP(AS$14&amp;"-rse-"&amp;$F737,Equations!$G:$I,3,0)))</f>
        <v/>
      </c>
      <c r="AV737" s="10" t="str">
        <f t="shared" si="289"/>
        <v/>
      </c>
      <c r="AW737" s="10" t="str">
        <f>IF($AA737="","",IF(OR($V737&lt;2.7,$V737&gt;90),"Age OOR",($AA737-AS737)/VLOOKUP(AS$14&amp;"-rse-"&amp;$F737,Equations!$G:$I,3,0)))</f>
        <v/>
      </c>
      <c r="AX737" s="10" t="str">
        <f>IF($AB737="","",IF(OR($V737&lt;2.7,$V737&gt;90),"Age OOR",VLOOKUP(AX$14&amp;"-int-"&amp;$G737,Equations!$G:$I,3,0)+VLOOKUP(AX$14&amp;"-sexo-"&amp;$G737,Equations!$G:$I,3,0)*$U737+VLOOKUP(AX$14&amp;"-edad-"&amp;$G737,Equations!$G:$I,3,0)*$V737+VLOOKUP(AX$14&amp;"-est-"&amp;$G737,Equations!$G:$I,3,0)*(1/$W737)+VLOOKUP(AX$14&amp;"-imc-"&amp;$G737,Equations!$G:$I,3,0)*(1/$Q737)))</f>
        <v/>
      </c>
      <c r="AY737" s="10" t="str">
        <f>IF($AB737="","",IF(OR($V737&lt;2.7,$V737&gt;90),"Age OOR",AX737-1.6449*VLOOKUP(AX$14&amp;"-rse-"&amp;$G737,Equations!$G:$I,3,0)))</f>
        <v/>
      </c>
      <c r="AZ737" s="10" t="str">
        <f>IF($AB737="","",IF(OR($V737&lt;2.7,$V737&gt;90),"Age OOR",AX737+1.6449*VLOOKUP(AX$14&amp;"-rse-"&amp;$G737,Equations!$G:$I,3,0)))</f>
        <v/>
      </c>
      <c r="BA737" s="10" t="str">
        <f t="shared" si="290"/>
        <v/>
      </c>
      <c r="BB737" s="10" t="str">
        <f>IF($AB737="","",IF(OR($V737&lt;2.7,$V737&gt;90),"Age OOR",($AB737-AX737)/VLOOKUP(AX$14&amp;"-rse-"&amp;$G737,Equations!$G:$I,3,0)))</f>
        <v/>
      </c>
      <c r="BC737" s="10" t="str">
        <f>IF($AC737="","",IF(OR($V737&lt;2.7,$V737&gt;90),"Age OOR",VLOOKUP(BC$14&amp;"-int-"&amp;$H737,Equations!$G:$I,3,0)+VLOOKUP(BC$14&amp;"-sexo-"&amp;$H737,Equations!$G:$I,3,0)*$U737+VLOOKUP(BC$14&amp;"-edad-"&amp;$H737,Equations!$G:$I,3,0)*$V737+VLOOKUP(BC$14&amp;"-est-"&amp;$H737,Equations!$G:$I,3,0)*(1/$W737)+VLOOKUP(BC$14&amp;"-imc-"&amp;$H737,Equations!$G:$I,3,0)*(1/$Q737)))</f>
        <v/>
      </c>
      <c r="BD737" s="10" t="str">
        <f>IF($AC737="","",IF(OR($V737&lt;2.7,$V737&gt;90),"Age OOR",BC737-1.6449*VLOOKUP(BC$14&amp;"-rse-"&amp;$H737,Equations!$G:$I,3,0)))</f>
        <v/>
      </c>
      <c r="BE737" s="10" t="str">
        <f>IF($AC737="","",IF(OR($V737&lt;2.7,$V737&gt;90),"Age OOR",BC737+1.6449*VLOOKUP(BC$14&amp;"-rse-"&amp;$H737,Equations!$G:$I,3,0)))</f>
        <v/>
      </c>
      <c r="BF737" s="10" t="str">
        <f t="shared" si="291"/>
        <v/>
      </c>
      <c r="BG737" s="10" t="str">
        <f>IF($AC737="","",IF(OR($V737&lt;2.7,$V737&gt;90),"Age OOR",($AC737-BC737)/VLOOKUP(BC$14&amp;"-rse-"&amp;$H737,Equations!$G:$I,3,0)))</f>
        <v/>
      </c>
      <c r="BH737" s="10" t="str">
        <f>IF($AD737="","",IF(OR($V737&lt;2.7,$V737&gt;90),"Age OOR",VLOOKUP(BH$14&amp;"-int-"&amp;$I737,Equations!$G:$I,3,0)+VLOOKUP(BH$14&amp;"-sexo-"&amp;$I737,Equations!$G:$I,3,0)*$U737+VLOOKUP(BH$14&amp;"-edad-"&amp;$I737,Equations!$G:$I,3,0)*$V737+VLOOKUP(BH$14&amp;"-est-"&amp;$I737,Equations!$G:$I,3,0)*(1/$W737)+VLOOKUP(BH$14&amp;"-imc-"&amp;$I737,Equations!$G:$I,3,0)*(1/$Q737)))</f>
        <v/>
      </c>
      <c r="BI737" s="10" t="str">
        <f>IF($AD737="","",IF(OR($V737&lt;2.7,$V737&gt;90),"Age OOR",BH737-1.6449*VLOOKUP(BH$14&amp;"-rse-"&amp;$I737,Equations!$G:$I,3,0)))</f>
        <v/>
      </c>
      <c r="BJ737" s="10" t="str">
        <f>IF($AD737="","",IF(OR($V737&lt;2.7,$V737&gt;90),"Age OOR",BH737+1.6449*VLOOKUP(BH$14&amp;"-rse-"&amp;$I737,Equations!$G:$I,3,0)))</f>
        <v/>
      </c>
      <c r="BK737" s="10" t="str">
        <f t="shared" si="292"/>
        <v/>
      </c>
      <c r="BL737" s="10" t="str">
        <f>IF($AD737="","",IF(OR($V737&lt;2.7,$V737&gt;90),"Age OOR",($AD737-BH737)/VLOOKUP(BH$14&amp;"-rse-"&amp;$I737,Equations!$G:$I,3,0)))</f>
        <v/>
      </c>
      <c r="BM737" s="10" t="str">
        <f>IF($AE737="","",IF(OR($V737&lt;2.7,$V737&gt;90),"Age OOR",VLOOKUP(BM$14&amp;"-int-"&amp;$J737,Equations!$G:$I,3,0)+VLOOKUP(BM$14&amp;"-sexo-"&amp;$J737,Equations!$G:$I,3,0)*$U737+VLOOKUP(BM$14&amp;"-edad-"&amp;$J737,Equations!$G:$I,3,0)*$V737+VLOOKUP(BM$14&amp;"-est-"&amp;$J737,Equations!$G:$I,3,0)*(1/$W737)+VLOOKUP(BM$14&amp;"-imc-"&amp;$J737,Equations!$G:$I,3,0)*(1/$Q737)))</f>
        <v/>
      </c>
      <c r="BN737" s="10" t="str">
        <f>IF($AE737="","",IF(OR($V737&lt;2.7,$V737&gt;90),"Age OOR",BM737-1.6449*VLOOKUP(BM$14&amp;"-rse-"&amp;$J737,Equations!$G:$I,3,0)))</f>
        <v/>
      </c>
      <c r="BO737" s="10" t="str">
        <f>IF($AE737="","",IF(OR($V737&lt;2.7,$V737&gt;90),"Age OOR",BM737+1.6449*VLOOKUP(BM$14&amp;"-rse-"&amp;$J737,Equations!$G:$I,3,0)))</f>
        <v/>
      </c>
      <c r="BP737" s="10" t="str">
        <f t="shared" si="293"/>
        <v/>
      </c>
      <c r="BQ737" s="10" t="str">
        <f>IF($AE737="","",IF(OR($V737&lt;2.7,$V737&gt;90),"Age OOR",($AE737-BM737)/VLOOKUP(BM$14&amp;"-rse-"&amp;$J737,Equations!$G:$I,3,0)))</f>
        <v/>
      </c>
      <c r="BR737" s="10" t="str">
        <f>IF($AF737="","",IF(OR($V737&lt;2.7,$V737&gt;90),"Age OOR",VLOOKUP(BR$14&amp;"-int-"&amp;$K737,Equations!$G:$I,3,0)+VLOOKUP(BR$14&amp;"-sexo-"&amp;$K737,Equations!$G:$I,3,0)*$U737+VLOOKUP(BR$14&amp;"-edad-"&amp;$K737,Equations!$G:$I,3,0)*$V737+VLOOKUP(BR$14&amp;"-est-"&amp;$K737,Equations!$G:$I,3,0)*(1/$W737)+VLOOKUP(BR$14&amp;"-imc-"&amp;$K737,Equations!$G:$I,3,0)*(1/$Q737)))</f>
        <v/>
      </c>
      <c r="BS737" s="10" t="str">
        <f>IF($AF737="","",IF(OR($V737&lt;2.7,$V737&gt;90),"Age OOR",BR737-1.6449*VLOOKUP(BR$14&amp;"-rse-"&amp;$K737,Equations!$G:$I,3,0)))</f>
        <v/>
      </c>
      <c r="BT737" s="10" t="str">
        <f>IF($AF737="","",IF(OR($V737&lt;2.7,$V737&gt;90),"Age OOR",BR737+1.6449*VLOOKUP(BR$14&amp;"-rse-"&amp;$K737,Equations!$G:$I,3,0)))</f>
        <v/>
      </c>
      <c r="BU737" s="10" t="str">
        <f t="shared" si="294"/>
        <v/>
      </c>
      <c r="BV737" s="10" t="str">
        <f>IF($AF737="","",IF(OR($V737&lt;2.7,$V737&gt;90),"Age OOR",($AF737-BR737)/VLOOKUP(BR$14&amp;"-rse-"&amp;$K737,Equations!$G:$I,3,0)))</f>
        <v/>
      </c>
      <c r="BW737" s="10" t="str">
        <f>IF($AG737="","",IF(OR($V737&lt;2.7,$V737&gt;90),"Age OOR",VLOOKUP(BW$14&amp;"-int-"&amp;$L737,Equations!$G:$I,3,0)+VLOOKUP(BW$14&amp;"-sexo-"&amp;$L737,Equations!$G:$I,3,0)*$U737+VLOOKUP(BW$14&amp;"-edad-"&amp;$L737,Equations!$G:$I,3,0)*$V737+VLOOKUP(BW$14&amp;"-est-"&amp;$L737,Equations!$G:$I,3,0)*(1/$W737)+VLOOKUP(BW$14&amp;"-imc-"&amp;$L737,Equations!$G:$I,3,0)*(1/$Q737)))</f>
        <v/>
      </c>
      <c r="BX737" s="10" t="str">
        <f>IF($AG737="","",IF(OR($V737&lt;2.7,$V737&gt;90),"Age OOR",BW737-1.6449*VLOOKUP(BW$14&amp;"-rse-"&amp;$L737,Equations!$G:$I,3,0)))</f>
        <v/>
      </c>
      <c r="BY737" s="10" t="str">
        <f>IF($AG737="","",IF(OR($V737&lt;2.7,$V737&gt;90),"Age OOR",BW737+1.6449*VLOOKUP(BW$14&amp;"-rse-"&amp;$L737,Equations!$G:$I,3,0)))</f>
        <v/>
      </c>
      <c r="BZ737" s="10" t="str">
        <f t="shared" si="295"/>
        <v/>
      </c>
      <c r="CA737" s="10" t="str">
        <f>IF($AG737="","",IF(OR($V737&lt;2.7,$V737&gt;90),"Age OOR",($AG737-BW737)/VLOOKUP(BW$14&amp;"-rse-"&amp;$L737,Equations!$G:$I,3,0)))</f>
        <v/>
      </c>
      <c r="CB737" s="10" t="str">
        <f>IF($AH737="","",IF(OR($V737&lt;2.7,$V737&gt;90),"Age OOR",VLOOKUP(CB$14&amp;"-int-"&amp;$M737,Equations!$G:$I,3,0)+VLOOKUP(CB$14&amp;"-sexo-"&amp;$M737,Equations!$G:$I,3,0)*$U737+VLOOKUP(CB$14&amp;"-edad-"&amp;$M737,Equations!$G:$I,3,0)*$V737+VLOOKUP(CB$14&amp;"-est-"&amp;$M737,Equations!$G:$I,3,0)*(1/$W737)+VLOOKUP(CB$14&amp;"-imc-"&amp;$M737,Equations!$G:$I,3,0)*(1/$Q737)))</f>
        <v/>
      </c>
      <c r="CC737" s="10" t="str">
        <f>IF($AH737="","",IF(OR($V737&lt;2.7,$V737&gt;90),"Age OOR",CB737-1.6449*VLOOKUP(CB$14&amp;"-rse-"&amp;$M737,Equations!$G:$I,3,0)))</f>
        <v/>
      </c>
      <c r="CD737" s="10" t="str">
        <f>IF($AH737="","",IF(OR($V737&lt;2.7,$V737&gt;90),"Age OOR",CB737+1.6449*VLOOKUP(CB$14&amp;"-rse-"&amp;$M737,Equations!$G:$I,3,0)))</f>
        <v/>
      </c>
      <c r="CE737" s="10" t="str">
        <f t="shared" si="296"/>
        <v/>
      </c>
      <c r="CF737" s="10" t="str">
        <f>IF($AH737="","",IF(OR($V737&lt;2.7,$V737&gt;90),"Age OOR",($AH737-CB737)/VLOOKUP(CB$14&amp;"-rse-"&amp;$M737,Equations!$G:$I,3,0)))</f>
        <v/>
      </c>
      <c r="CG737" s="10" t="str">
        <f>IF($AI737="","",IF(OR($V737&lt;2.7,$V737&gt;90),"Age OOR",VLOOKUP(CG$14&amp;"-int-"&amp;$N737,Equations!$G:$I,3,0)+VLOOKUP(CG$14&amp;"-sexo-"&amp;$N737,Equations!$G:$I,3,0)*$U737+VLOOKUP(CG$14&amp;"-edad-"&amp;$N737,Equations!$G:$I,3,0)*$V737+VLOOKUP(CG$14&amp;"-est-"&amp;$N737,Equations!$G:$I,3,0)*(1/$W737)+VLOOKUP(CG$14&amp;"-imc-"&amp;$N737,Equations!$G:$I,3,0)*(1/$Q737)))</f>
        <v/>
      </c>
      <c r="CH737" s="10" t="str">
        <f>IF($AI737="","",IF(OR($V737&lt;2.7,$V737&gt;90),"Age OOR",CG737-1.6449*VLOOKUP(CG$14&amp;"-rse-"&amp;$N737,Equations!$G:$I,3,0)))</f>
        <v/>
      </c>
      <c r="CI737" s="10" t="str">
        <f>IF($AI737="","",IF(OR($V737&lt;2.7,$V737&gt;90),"Age OOR",CG737+1.6449*VLOOKUP(CG$14&amp;"-rse-"&amp;$N737,Equations!$G:$I,3,0)))</f>
        <v/>
      </c>
      <c r="CJ737" s="10" t="str">
        <f t="shared" si="297"/>
        <v/>
      </c>
      <c r="CK737" s="10" t="str">
        <f>IF($AI737="","",IF(OR($V737&lt;2.7,$V737&gt;90),"Age OOR",($AI737-CG737)/VLOOKUP(CG$14&amp;"-rse-"&amp;$N737,Equations!$G:$I,3,0)))</f>
        <v/>
      </c>
      <c r="CL737" s="10" t="str">
        <f>IF($AJ737="","",IF(OR($V737&lt;2.7,$V737&gt;90),"Age OOR",VLOOKUP(CL$14&amp;"-int-"&amp;$O737,Equations!$G:$I,3,0)+VLOOKUP(CL$14&amp;"-sexo-"&amp;$O737,Equations!$G:$I,3,0)*$U737+VLOOKUP(CL$14&amp;"-edad-"&amp;$O737,Equations!$G:$I,3,0)*$V737+VLOOKUP(CL$14&amp;"-est-"&amp;$O737,Equations!$G:$I,3,0)*(1/$W737)+VLOOKUP(CL$14&amp;"-imc-"&amp;$O737,Equations!$G:$I,3,0)*(1/$Q737)))</f>
        <v/>
      </c>
      <c r="CM737" s="10" t="str">
        <f>IF($AJ737="","",IF(OR($V737&lt;2.7,$V737&gt;90),"Age OOR",CL737-1.6449*VLOOKUP(CL$14&amp;"-rse-"&amp;$O737,Equations!$G:$I,3,0)))</f>
        <v/>
      </c>
      <c r="CN737" s="10" t="str">
        <f>IF($AJ737="","",IF(OR($V737&lt;2.7,$V737&gt;90),"Age OOR",CL737+1.6449*VLOOKUP(CL$14&amp;"-rse-"&amp;$O737,Equations!$G:$I,3,0)))</f>
        <v/>
      </c>
      <c r="CO737" s="10" t="str">
        <f t="shared" si="298"/>
        <v/>
      </c>
      <c r="CP737" s="10" t="str">
        <f>IF($AJ737="","",IF(OR($V737&lt;2.7,$V737&gt;90),"Age OOR",($AJ737-CL737)/VLOOKUP(CL$14&amp;"-rse-"&amp;$O737,Equations!$G:$I,3,0)))</f>
        <v/>
      </c>
      <c r="CQ737" s="10" t="str">
        <f>IF($AK737="","",IF(OR($V737&lt;2.7,$V737&gt;90),"Age OOR",EXP(VLOOKUP(CQ$14&amp;"-int-"&amp;$P737,Equations!$G:$I,3,0)+VLOOKUP(CQ$14&amp;"-sexo-"&amp;$P737,Equations!$G:$I,3,0)*$U737+VLOOKUP(CQ$14&amp;"-edad-"&amp;$P737,Equations!$G:$I,3,0)*$V737+VLOOKUP(CQ$14&amp;"-est-"&amp;$P737,Equations!$G:$I,3,0)*(1/$W737)+VLOOKUP(CQ$14&amp;"-imc-"&amp;$P737,Equations!$G:$I,3,0)*(1/$Q737))))</f>
        <v/>
      </c>
      <c r="CR737" s="10" t="str">
        <f>IF($AK737="","",IF(OR($V737&lt;2.7,$V737&gt;90),"Age OOR",EXP(LN(CQ737)-1.6449*VLOOKUP(CQ$14&amp;"-rse-"&amp;$P737,Equations!$G:$I,3,0))))</f>
        <v/>
      </c>
      <c r="CS737" s="10" t="str">
        <f>IF($AK737="","",IF(OR($V737&lt;2.7,$V737&gt;90),"Age OOR",EXP(LN(CQ737)+1.6449*VLOOKUP(CQ$14&amp;"-rse-"&amp;$P737,Equations!$G:$I,3,0))))</f>
        <v/>
      </c>
      <c r="CT737" s="10" t="str">
        <f t="shared" si="299"/>
        <v/>
      </c>
      <c r="CU737" s="10" t="str">
        <f>IF($AK737="","",IF(OR($V737&lt;2.7,$V737&gt;90),"Age OOR",(LN($AK737)-LN(CQ737))/VLOOKUP(CQ$14&amp;"-rse-"&amp;$P737,Equations!$G:$I,3,0)))</f>
        <v/>
      </c>
      <c r="CV737" s="47"/>
    </row>
    <row r="738" spans="5:109" x14ac:dyDescent="0.2">
      <c r="E738" s="23" t="str">
        <f t="shared" si="275"/>
        <v>Age out of range</v>
      </c>
      <c r="F738" s="23" t="str">
        <f t="shared" si="276"/>
        <v>Age out of range</v>
      </c>
      <c r="G738" s="23" t="str">
        <f t="shared" si="277"/>
        <v>Age out of range</v>
      </c>
      <c r="H738" s="23" t="str">
        <f t="shared" si="278"/>
        <v>Age out of range</v>
      </c>
      <c r="I738" s="23" t="str">
        <f t="shared" si="279"/>
        <v>Age out of range</v>
      </c>
      <c r="J738" s="23" t="str">
        <f t="shared" si="280"/>
        <v>Age out of range</v>
      </c>
      <c r="K738" s="23" t="str">
        <f t="shared" si="281"/>
        <v>Age out of range</v>
      </c>
      <c r="L738" s="23" t="str">
        <f t="shared" si="282"/>
        <v>Age out of range</v>
      </c>
      <c r="M738" s="23" t="str">
        <f t="shared" si="283"/>
        <v>Age out of range</v>
      </c>
      <c r="N738" s="23" t="str">
        <f t="shared" si="284"/>
        <v>Age out of range</v>
      </c>
      <c r="O738" s="23" t="str">
        <f t="shared" si="285"/>
        <v>Age out of range</v>
      </c>
      <c r="P738" s="23" t="str">
        <f t="shared" si="286"/>
        <v>Age out of range</v>
      </c>
      <c r="Q738" s="23" t="e">
        <f t="shared" si="287"/>
        <v>#DIV/0!</v>
      </c>
      <c r="R738" s="17"/>
      <c r="S738" s="23">
        <v>722</v>
      </c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7"/>
      <c r="AM738" s="47"/>
      <c r="AN738" s="10" t="str">
        <f>IF($Z738="","",IF(OR($V738&lt;2.7,$V738&gt;90),"Age OOR",VLOOKUP(AN$14&amp;"-int-"&amp;$E738,Equations!$G:$I,3,0)+VLOOKUP(AN$14&amp;"-sexo-"&amp;$E738,Equations!$G:$I,3,0)*$U738+VLOOKUP(AN$14&amp;"-edad-"&amp;$E738,Equations!$G:$I,3,0)*$V738+VLOOKUP(AN$14&amp;"-est-"&amp;$E738,Equations!$G:$I,3,0)*(1/$W738)+VLOOKUP(AN$14&amp;"-imc-"&amp;$E738,Equations!$G:$I,3,0)*(1/$Q738)))</f>
        <v/>
      </c>
      <c r="AO738" s="10" t="str">
        <f>IF($Z738="","",IF(OR($V738&lt;2.7,$V738&gt;90),"Age OOR",AN738-1.6449*VLOOKUP(AN$14&amp;"-rse-"&amp;$E738,Equations!$G:$I,3,0)))</f>
        <v/>
      </c>
      <c r="AP738" s="10" t="str">
        <f>IF($Z738="","",IF(OR($V738&lt;2.7,$V738&gt;90),"Age OOR",AN738+1.6449*VLOOKUP(AN$14&amp;"-rse-"&amp;$E738,Equations!$G:$I,3,0)))</f>
        <v/>
      </c>
      <c r="AQ738" s="10" t="str">
        <f t="shared" si="288"/>
        <v/>
      </c>
      <c r="AR738" s="10" t="str">
        <f>IF($Z738="","",IF(OR($V738&lt;2.7,$V738&gt;90),"Age OOR",($Z738-AN738)/VLOOKUP(AN$14&amp;"-rse-"&amp;$E738,Equations!$G:$I,3,0)))</f>
        <v/>
      </c>
      <c r="AS738" s="10" t="str">
        <f>IF($AA738="","",IF(OR($V738&lt;2.7,$V738&gt;90),"Age OOR",VLOOKUP(AS$14&amp;"-int-"&amp;$F738,Equations!$G:$I,3,0)+VLOOKUP(AS$14&amp;"-sexo-"&amp;$F738,Equations!$G:$I,3,0)*$U738+VLOOKUP(AS$14&amp;"-edad-"&amp;$F738,Equations!$G:$I,3,0)*$V738+VLOOKUP(AS$14&amp;"-est-"&amp;$F738,Equations!$G:$I,3,0)*(1/$W738)+VLOOKUP(AS$14&amp;"-imc-"&amp;$F738,Equations!$G:$I,3,0)*(1/$Q738)))</f>
        <v/>
      </c>
      <c r="AT738" s="10" t="str">
        <f>IF($AA738="","",IF(OR($V738&lt;2.7,$V738&gt;90),"Age OOR",AS738-1.6449*VLOOKUP(AS$14&amp;"-rse-"&amp;$F738,Equations!$G:$I,3,0)))</f>
        <v/>
      </c>
      <c r="AU738" s="10" t="str">
        <f>IF($AA738="","",IF(OR($V738&lt;2.7,$V738&gt;90),"Age OOR",AS738+1.6449*VLOOKUP(AS$14&amp;"-rse-"&amp;$F738,Equations!$G:$I,3,0)))</f>
        <v/>
      </c>
      <c r="AV738" s="10" t="str">
        <f t="shared" si="289"/>
        <v/>
      </c>
      <c r="AW738" s="10" t="str">
        <f>IF($AA738="","",IF(OR($V738&lt;2.7,$V738&gt;90),"Age OOR",($AA738-AS738)/VLOOKUP(AS$14&amp;"-rse-"&amp;$F738,Equations!$G:$I,3,0)))</f>
        <v/>
      </c>
      <c r="AX738" s="10" t="str">
        <f>IF($AB738="","",IF(OR($V738&lt;2.7,$V738&gt;90),"Age OOR",VLOOKUP(AX$14&amp;"-int-"&amp;$G738,Equations!$G:$I,3,0)+VLOOKUP(AX$14&amp;"-sexo-"&amp;$G738,Equations!$G:$I,3,0)*$U738+VLOOKUP(AX$14&amp;"-edad-"&amp;$G738,Equations!$G:$I,3,0)*$V738+VLOOKUP(AX$14&amp;"-est-"&amp;$G738,Equations!$G:$I,3,0)*(1/$W738)+VLOOKUP(AX$14&amp;"-imc-"&amp;$G738,Equations!$G:$I,3,0)*(1/$Q738)))</f>
        <v/>
      </c>
      <c r="AY738" s="10" t="str">
        <f>IF($AB738="","",IF(OR($V738&lt;2.7,$V738&gt;90),"Age OOR",AX738-1.6449*VLOOKUP(AX$14&amp;"-rse-"&amp;$G738,Equations!$G:$I,3,0)))</f>
        <v/>
      </c>
      <c r="AZ738" s="10" t="str">
        <f>IF($AB738="","",IF(OR($V738&lt;2.7,$V738&gt;90),"Age OOR",AX738+1.6449*VLOOKUP(AX$14&amp;"-rse-"&amp;$G738,Equations!$G:$I,3,0)))</f>
        <v/>
      </c>
      <c r="BA738" s="10" t="str">
        <f t="shared" si="290"/>
        <v/>
      </c>
      <c r="BB738" s="10" t="str">
        <f>IF($AB738="","",IF(OR($V738&lt;2.7,$V738&gt;90),"Age OOR",($AB738-AX738)/VLOOKUP(AX$14&amp;"-rse-"&amp;$G738,Equations!$G:$I,3,0)))</f>
        <v/>
      </c>
      <c r="BC738" s="10" t="str">
        <f>IF($AC738="","",IF(OR($V738&lt;2.7,$V738&gt;90),"Age OOR",VLOOKUP(BC$14&amp;"-int-"&amp;$H738,Equations!$G:$I,3,0)+VLOOKUP(BC$14&amp;"-sexo-"&amp;$H738,Equations!$G:$I,3,0)*$U738+VLOOKUP(BC$14&amp;"-edad-"&amp;$H738,Equations!$G:$I,3,0)*$V738+VLOOKUP(BC$14&amp;"-est-"&amp;$H738,Equations!$G:$I,3,0)*(1/$W738)+VLOOKUP(BC$14&amp;"-imc-"&amp;$H738,Equations!$G:$I,3,0)*(1/$Q738)))</f>
        <v/>
      </c>
      <c r="BD738" s="10" t="str">
        <f>IF($AC738="","",IF(OR($V738&lt;2.7,$V738&gt;90),"Age OOR",BC738-1.6449*VLOOKUP(BC$14&amp;"-rse-"&amp;$H738,Equations!$G:$I,3,0)))</f>
        <v/>
      </c>
      <c r="BE738" s="10" t="str">
        <f>IF($AC738="","",IF(OR($V738&lt;2.7,$V738&gt;90),"Age OOR",BC738+1.6449*VLOOKUP(BC$14&amp;"-rse-"&amp;$H738,Equations!$G:$I,3,0)))</f>
        <v/>
      </c>
      <c r="BF738" s="10" t="str">
        <f t="shared" si="291"/>
        <v/>
      </c>
      <c r="BG738" s="10" t="str">
        <f>IF($AC738="","",IF(OR($V738&lt;2.7,$V738&gt;90),"Age OOR",($AC738-BC738)/VLOOKUP(BC$14&amp;"-rse-"&amp;$H738,Equations!$G:$I,3,0)))</f>
        <v/>
      </c>
      <c r="BH738" s="10" t="str">
        <f>IF($AD738="","",IF(OR($V738&lt;2.7,$V738&gt;90),"Age OOR",VLOOKUP(BH$14&amp;"-int-"&amp;$I738,Equations!$G:$I,3,0)+VLOOKUP(BH$14&amp;"-sexo-"&amp;$I738,Equations!$G:$I,3,0)*$U738+VLOOKUP(BH$14&amp;"-edad-"&amp;$I738,Equations!$G:$I,3,0)*$V738+VLOOKUP(BH$14&amp;"-est-"&amp;$I738,Equations!$G:$I,3,0)*(1/$W738)+VLOOKUP(BH$14&amp;"-imc-"&amp;$I738,Equations!$G:$I,3,0)*(1/$Q738)))</f>
        <v/>
      </c>
      <c r="BI738" s="10" t="str">
        <f>IF($AD738="","",IF(OR($V738&lt;2.7,$V738&gt;90),"Age OOR",BH738-1.6449*VLOOKUP(BH$14&amp;"-rse-"&amp;$I738,Equations!$G:$I,3,0)))</f>
        <v/>
      </c>
      <c r="BJ738" s="10" t="str">
        <f>IF($AD738="","",IF(OR($V738&lt;2.7,$V738&gt;90),"Age OOR",BH738+1.6449*VLOOKUP(BH$14&amp;"-rse-"&amp;$I738,Equations!$G:$I,3,0)))</f>
        <v/>
      </c>
      <c r="BK738" s="10" t="str">
        <f t="shared" si="292"/>
        <v/>
      </c>
      <c r="BL738" s="10" t="str">
        <f>IF($AD738="","",IF(OR($V738&lt;2.7,$V738&gt;90),"Age OOR",($AD738-BH738)/VLOOKUP(BH$14&amp;"-rse-"&amp;$I738,Equations!$G:$I,3,0)))</f>
        <v/>
      </c>
      <c r="BM738" s="10" t="str">
        <f>IF($AE738="","",IF(OR($V738&lt;2.7,$V738&gt;90),"Age OOR",VLOOKUP(BM$14&amp;"-int-"&amp;$J738,Equations!$G:$I,3,0)+VLOOKUP(BM$14&amp;"-sexo-"&amp;$J738,Equations!$G:$I,3,0)*$U738+VLOOKUP(BM$14&amp;"-edad-"&amp;$J738,Equations!$G:$I,3,0)*$V738+VLOOKUP(BM$14&amp;"-est-"&amp;$J738,Equations!$G:$I,3,0)*(1/$W738)+VLOOKUP(BM$14&amp;"-imc-"&amp;$J738,Equations!$G:$I,3,0)*(1/$Q738)))</f>
        <v/>
      </c>
      <c r="BN738" s="10" t="str">
        <f>IF($AE738="","",IF(OR($V738&lt;2.7,$V738&gt;90),"Age OOR",BM738-1.6449*VLOOKUP(BM$14&amp;"-rse-"&amp;$J738,Equations!$G:$I,3,0)))</f>
        <v/>
      </c>
      <c r="BO738" s="10" t="str">
        <f>IF($AE738="","",IF(OR($V738&lt;2.7,$V738&gt;90),"Age OOR",BM738+1.6449*VLOOKUP(BM$14&amp;"-rse-"&amp;$J738,Equations!$G:$I,3,0)))</f>
        <v/>
      </c>
      <c r="BP738" s="10" t="str">
        <f t="shared" si="293"/>
        <v/>
      </c>
      <c r="BQ738" s="10" t="str">
        <f>IF($AE738="","",IF(OR($V738&lt;2.7,$V738&gt;90),"Age OOR",($AE738-BM738)/VLOOKUP(BM$14&amp;"-rse-"&amp;$J738,Equations!$G:$I,3,0)))</f>
        <v/>
      </c>
      <c r="BR738" s="10" t="str">
        <f>IF($AF738="","",IF(OR($V738&lt;2.7,$V738&gt;90),"Age OOR",VLOOKUP(BR$14&amp;"-int-"&amp;$K738,Equations!$G:$I,3,0)+VLOOKUP(BR$14&amp;"-sexo-"&amp;$K738,Equations!$G:$I,3,0)*$U738+VLOOKUP(BR$14&amp;"-edad-"&amp;$K738,Equations!$G:$I,3,0)*$V738+VLOOKUP(BR$14&amp;"-est-"&amp;$K738,Equations!$G:$I,3,0)*(1/$W738)+VLOOKUP(BR$14&amp;"-imc-"&amp;$K738,Equations!$G:$I,3,0)*(1/$Q738)))</f>
        <v/>
      </c>
      <c r="BS738" s="10" t="str">
        <f>IF($AF738="","",IF(OR($V738&lt;2.7,$V738&gt;90),"Age OOR",BR738-1.6449*VLOOKUP(BR$14&amp;"-rse-"&amp;$K738,Equations!$G:$I,3,0)))</f>
        <v/>
      </c>
      <c r="BT738" s="10" t="str">
        <f>IF($AF738="","",IF(OR($V738&lt;2.7,$V738&gt;90),"Age OOR",BR738+1.6449*VLOOKUP(BR$14&amp;"-rse-"&amp;$K738,Equations!$G:$I,3,0)))</f>
        <v/>
      </c>
      <c r="BU738" s="10" t="str">
        <f t="shared" si="294"/>
        <v/>
      </c>
      <c r="BV738" s="10" t="str">
        <f>IF($AF738="","",IF(OR($V738&lt;2.7,$V738&gt;90),"Age OOR",($AF738-BR738)/VLOOKUP(BR$14&amp;"-rse-"&amp;$K738,Equations!$G:$I,3,0)))</f>
        <v/>
      </c>
      <c r="BW738" s="10" t="str">
        <f>IF($AG738="","",IF(OR($V738&lt;2.7,$V738&gt;90),"Age OOR",VLOOKUP(BW$14&amp;"-int-"&amp;$L738,Equations!$G:$I,3,0)+VLOOKUP(BW$14&amp;"-sexo-"&amp;$L738,Equations!$G:$I,3,0)*$U738+VLOOKUP(BW$14&amp;"-edad-"&amp;$L738,Equations!$G:$I,3,0)*$V738+VLOOKUP(BW$14&amp;"-est-"&amp;$L738,Equations!$G:$I,3,0)*(1/$W738)+VLOOKUP(BW$14&amp;"-imc-"&amp;$L738,Equations!$G:$I,3,0)*(1/$Q738)))</f>
        <v/>
      </c>
      <c r="BX738" s="10" t="str">
        <f>IF($AG738="","",IF(OR($V738&lt;2.7,$V738&gt;90),"Age OOR",BW738-1.6449*VLOOKUP(BW$14&amp;"-rse-"&amp;$L738,Equations!$G:$I,3,0)))</f>
        <v/>
      </c>
      <c r="BY738" s="10" t="str">
        <f>IF($AG738="","",IF(OR($V738&lt;2.7,$V738&gt;90),"Age OOR",BW738+1.6449*VLOOKUP(BW$14&amp;"-rse-"&amp;$L738,Equations!$G:$I,3,0)))</f>
        <v/>
      </c>
      <c r="BZ738" s="10" t="str">
        <f t="shared" si="295"/>
        <v/>
      </c>
      <c r="CA738" s="10" t="str">
        <f>IF($AG738="","",IF(OR($V738&lt;2.7,$V738&gt;90),"Age OOR",($AG738-BW738)/VLOOKUP(BW$14&amp;"-rse-"&amp;$L738,Equations!$G:$I,3,0)))</f>
        <v/>
      </c>
      <c r="CB738" s="10" t="str">
        <f>IF($AH738="","",IF(OR($V738&lt;2.7,$V738&gt;90),"Age OOR",VLOOKUP(CB$14&amp;"-int-"&amp;$M738,Equations!$G:$I,3,0)+VLOOKUP(CB$14&amp;"-sexo-"&amp;$M738,Equations!$G:$I,3,0)*$U738+VLOOKUP(CB$14&amp;"-edad-"&amp;$M738,Equations!$G:$I,3,0)*$V738+VLOOKUP(CB$14&amp;"-est-"&amp;$M738,Equations!$G:$I,3,0)*(1/$W738)+VLOOKUP(CB$14&amp;"-imc-"&amp;$M738,Equations!$G:$I,3,0)*(1/$Q738)))</f>
        <v/>
      </c>
      <c r="CC738" s="10" t="str">
        <f>IF($AH738="","",IF(OR($V738&lt;2.7,$V738&gt;90),"Age OOR",CB738-1.6449*VLOOKUP(CB$14&amp;"-rse-"&amp;$M738,Equations!$G:$I,3,0)))</f>
        <v/>
      </c>
      <c r="CD738" s="10" t="str">
        <f>IF($AH738="","",IF(OR($V738&lt;2.7,$V738&gt;90),"Age OOR",CB738+1.6449*VLOOKUP(CB$14&amp;"-rse-"&amp;$M738,Equations!$G:$I,3,0)))</f>
        <v/>
      </c>
      <c r="CE738" s="10" t="str">
        <f t="shared" si="296"/>
        <v/>
      </c>
      <c r="CF738" s="10" t="str">
        <f>IF($AH738="","",IF(OR($V738&lt;2.7,$V738&gt;90),"Age OOR",($AH738-CB738)/VLOOKUP(CB$14&amp;"-rse-"&amp;$M738,Equations!$G:$I,3,0)))</f>
        <v/>
      </c>
      <c r="CG738" s="10" t="str">
        <f>IF($AI738="","",IF(OR($V738&lt;2.7,$V738&gt;90),"Age OOR",VLOOKUP(CG$14&amp;"-int-"&amp;$N738,Equations!$G:$I,3,0)+VLOOKUP(CG$14&amp;"-sexo-"&amp;$N738,Equations!$G:$I,3,0)*$U738+VLOOKUP(CG$14&amp;"-edad-"&amp;$N738,Equations!$G:$I,3,0)*$V738+VLOOKUP(CG$14&amp;"-est-"&amp;$N738,Equations!$G:$I,3,0)*(1/$W738)+VLOOKUP(CG$14&amp;"-imc-"&amp;$N738,Equations!$G:$I,3,0)*(1/$Q738)))</f>
        <v/>
      </c>
      <c r="CH738" s="10" t="str">
        <f>IF($AI738="","",IF(OR($V738&lt;2.7,$V738&gt;90),"Age OOR",CG738-1.6449*VLOOKUP(CG$14&amp;"-rse-"&amp;$N738,Equations!$G:$I,3,0)))</f>
        <v/>
      </c>
      <c r="CI738" s="10" t="str">
        <f>IF($AI738="","",IF(OR($V738&lt;2.7,$V738&gt;90),"Age OOR",CG738+1.6449*VLOOKUP(CG$14&amp;"-rse-"&amp;$N738,Equations!$G:$I,3,0)))</f>
        <v/>
      </c>
      <c r="CJ738" s="10" t="str">
        <f t="shared" si="297"/>
        <v/>
      </c>
      <c r="CK738" s="10" t="str">
        <f>IF($AI738="","",IF(OR($V738&lt;2.7,$V738&gt;90),"Age OOR",($AI738-CG738)/VLOOKUP(CG$14&amp;"-rse-"&amp;$N738,Equations!$G:$I,3,0)))</f>
        <v/>
      </c>
      <c r="CL738" s="10" t="str">
        <f>IF($AJ738="","",IF(OR($V738&lt;2.7,$V738&gt;90),"Age OOR",VLOOKUP(CL$14&amp;"-int-"&amp;$O738,Equations!$G:$I,3,0)+VLOOKUP(CL$14&amp;"-sexo-"&amp;$O738,Equations!$G:$I,3,0)*$U738+VLOOKUP(CL$14&amp;"-edad-"&amp;$O738,Equations!$G:$I,3,0)*$V738+VLOOKUP(CL$14&amp;"-est-"&amp;$O738,Equations!$G:$I,3,0)*(1/$W738)+VLOOKUP(CL$14&amp;"-imc-"&amp;$O738,Equations!$G:$I,3,0)*(1/$Q738)))</f>
        <v/>
      </c>
      <c r="CM738" s="10" t="str">
        <f>IF($AJ738="","",IF(OR($V738&lt;2.7,$V738&gt;90),"Age OOR",CL738-1.6449*VLOOKUP(CL$14&amp;"-rse-"&amp;$O738,Equations!$G:$I,3,0)))</f>
        <v/>
      </c>
      <c r="CN738" s="10" t="str">
        <f>IF($AJ738="","",IF(OR($V738&lt;2.7,$V738&gt;90),"Age OOR",CL738+1.6449*VLOOKUP(CL$14&amp;"-rse-"&amp;$O738,Equations!$G:$I,3,0)))</f>
        <v/>
      </c>
      <c r="CO738" s="10" t="str">
        <f t="shared" si="298"/>
        <v/>
      </c>
      <c r="CP738" s="10" t="str">
        <f>IF($AJ738="","",IF(OR($V738&lt;2.7,$V738&gt;90),"Age OOR",($AJ738-CL738)/VLOOKUP(CL$14&amp;"-rse-"&amp;$O738,Equations!$G:$I,3,0)))</f>
        <v/>
      </c>
      <c r="CQ738" s="10" t="str">
        <f>IF($AK738="","",IF(OR($V738&lt;2.7,$V738&gt;90),"Age OOR",EXP(VLOOKUP(CQ$14&amp;"-int-"&amp;$P738,Equations!$G:$I,3,0)+VLOOKUP(CQ$14&amp;"-sexo-"&amp;$P738,Equations!$G:$I,3,0)*$U738+VLOOKUP(CQ$14&amp;"-edad-"&amp;$P738,Equations!$G:$I,3,0)*$V738+VLOOKUP(CQ$14&amp;"-est-"&amp;$P738,Equations!$G:$I,3,0)*(1/$W738)+VLOOKUP(CQ$14&amp;"-imc-"&amp;$P738,Equations!$G:$I,3,0)*(1/$Q738))))</f>
        <v/>
      </c>
      <c r="CR738" s="10" t="str">
        <f>IF($AK738="","",IF(OR($V738&lt;2.7,$V738&gt;90),"Age OOR",EXP(LN(CQ738)-1.6449*VLOOKUP(CQ$14&amp;"-rse-"&amp;$P738,Equations!$G:$I,3,0))))</f>
        <v/>
      </c>
      <c r="CS738" s="10" t="str">
        <f>IF($AK738="","",IF(OR($V738&lt;2.7,$V738&gt;90),"Age OOR",EXP(LN(CQ738)+1.6449*VLOOKUP(CQ$14&amp;"-rse-"&amp;$P738,Equations!$G:$I,3,0))))</f>
        <v/>
      </c>
      <c r="CT738" s="10" t="str">
        <f t="shared" si="299"/>
        <v/>
      </c>
      <c r="CU738" s="10" t="str">
        <f>IF($AK738="","",IF(OR($V738&lt;2.7,$V738&gt;90),"Age OOR",(LN($AK738)-LN(CQ738))/VLOOKUP(CQ$14&amp;"-rse-"&amp;$P738,Equations!$G:$I,3,0)))</f>
        <v/>
      </c>
      <c r="CV738" s="47"/>
    </row>
    <row r="739" spans="5:109" x14ac:dyDescent="0.2">
      <c r="E739" s="23" t="str">
        <f t="shared" si="275"/>
        <v>Age out of range</v>
      </c>
      <c r="F739" s="23" t="str">
        <f t="shared" si="276"/>
        <v>Age out of range</v>
      </c>
      <c r="G739" s="23" t="str">
        <f t="shared" si="277"/>
        <v>Age out of range</v>
      </c>
      <c r="H739" s="23" t="str">
        <f t="shared" si="278"/>
        <v>Age out of range</v>
      </c>
      <c r="I739" s="23" t="str">
        <f t="shared" si="279"/>
        <v>Age out of range</v>
      </c>
      <c r="J739" s="23" t="str">
        <f t="shared" si="280"/>
        <v>Age out of range</v>
      </c>
      <c r="K739" s="23" t="str">
        <f t="shared" si="281"/>
        <v>Age out of range</v>
      </c>
      <c r="L739" s="23" t="str">
        <f t="shared" si="282"/>
        <v>Age out of range</v>
      </c>
      <c r="M739" s="23" t="str">
        <f t="shared" si="283"/>
        <v>Age out of range</v>
      </c>
      <c r="N739" s="23" t="str">
        <f t="shared" si="284"/>
        <v>Age out of range</v>
      </c>
      <c r="O739" s="23" t="str">
        <f t="shared" si="285"/>
        <v>Age out of range</v>
      </c>
      <c r="P739" s="23" t="str">
        <f t="shared" si="286"/>
        <v>Age out of range</v>
      </c>
      <c r="Q739" s="23" t="e">
        <f t="shared" si="287"/>
        <v>#DIV/0!</v>
      </c>
      <c r="R739" s="17"/>
      <c r="S739" s="23">
        <v>723</v>
      </c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7"/>
      <c r="AM739" s="47"/>
      <c r="AN739" s="10" t="str">
        <f>IF($Z739="","",IF(OR($V739&lt;2.7,$V739&gt;90),"Age OOR",VLOOKUP(AN$14&amp;"-int-"&amp;$E739,Equations!$G:$I,3,0)+VLOOKUP(AN$14&amp;"-sexo-"&amp;$E739,Equations!$G:$I,3,0)*$U739+VLOOKUP(AN$14&amp;"-edad-"&amp;$E739,Equations!$G:$I,3,0)*$V739+VLOOKUP(AN$14&amp;"-est-"&amp;$E739,Equations!$G:$I,3,0)*(1/$W739)+VLOOKUP(AN$14&amp;"-imc-"&amp;$E739,Equations!$G:$I,3,0)*(1/$Q739)))</f>
        <v/>
      </c>
      <c r="AO739" s="10" t="str">
        <f>IF($Z739="","",IF(OR($V739&lt;2.7,$V739&gt;90),"Age OOR",AN739-1.6449*VLOOKUP(AN$14&amp;"-rse-"&amp;$E739,Equations!$G:$I,3,0)))</f>
        <v/>
      </c>
      <c r="AP739" s="10" t="str">
        <f>IF($Z739="","",IF(OR($V739&lt;2.7,$V739&gt;90),"Age OOR",AN739+1.6449*VLOOKUP(AN$14&amp;"-rse-"&amp;$E739,Equations!$G:$I,3,0)))</f>
        <v/>
      </c>
      <c r="AQ739" s="10" t="str">
        <f t="shared" si="288"/>
        <v/>
      </c>
      <c r="AR739" s="10" t="str">
        <f>IF($Z739="","",IF(OR($V739&lt;2.7,$V739&gt;90),"Age OOR",($Z739-AN739)/VLOOKUP(AN$14&amp;"-rse-"&amp;$E739,Equations!$G:$I,3,0)))</f>
        <v/>
      </c>
      <c r="AS739" s="10" t="str">
        <f>IF($AA739="","",IF(OR($V739&lt;2.7,$V739&gt;90),"Age OOR",VLOOKUP(AS$14&amp;"-int-"&amp;$F739,Equations!$G:$I,3,0)+VLOOKUP(AS$14&amp;"-sexo-"&amp;$F739,Equations!$G:$I,3,0)*$U739+VLOOKUP(AS$14&amp;"-edad-"&amp;$F739,Equations!$G:$I,3,0)*$V739+VLOOKUP(AS$14&amp;"-est-"&amp;$F739,Equations!$G:$I,3,0)*(1/$W739)+VLOOKUP(AS$14&amp;"-imc-"&amp;$F739,Equations!$G:$I,3,0)*(1/$Q739)))</f>
        <v/>
      </c>
      <c r="AT739" s="10" t="str">
        <f>IF($AA739="","",IF(OR($V739&lt;2.7,$V739&gt;90),"Age OOR",AS739-1.6449*VLOOKUP(AS$14&amp;"-rse-"&amp;$F739,Equations!$G:$I,3,0)))</f>
        <v/>
      </c>
      <c r="AU739" s="10" t="str">
        <f>IF($AA739="","",IF(OR($V739&lt;2.7,$V739&gt;90),"Age OOR",AS739+1.6449*VLOOKUP(AS$14&amp;"-rse-"&amp;$F739,Equations!$G:$I,3,0)))</f>
        <v/>
      </c>
      <c r="AV739" s="10" t="str">
        <f t="shared" si="289"/>
        <v/>
      </c>
      <c r="AW739" s="10" t="str">
        <f>IF($AA739="","",IF(OR($V739&lt;2.7,$V739&gt;90),"Age OOR",($AA739-AS739)/VLOOKUP(AS$14&amp;"-rse-"&amp;$F739,Equations!$G:$I,3,0)))</f>
        <v/>
      </c>
      <c r="AX739" s="10" t="str">
        <f>IF($AB739="","",IF(OR($V739&lt;2.7,$V739&gt;90),"Age OOR",VLOOKUP(AX$14&amp;"-int-"&amp;$G739,Equations!$G:$I,3,0)+VLOOKUP(AX$14&amp;"-sexo-"&amp;$G739,Equations!$G:$I,3,0)*$U739+VLOOKUP(AX$14&amp;"-edad-"&amp;$G739,Equations!$G:$I,3,0)*$V739+VLOOKUP(AX$14&amp;"-est-"&amp;$G739,Equations!$G:$I,3,0)*(1/$W739)+VLOOKUP(AX$14&amp;"-imc-"&amp;$G739,Equations!$G:$I,3,0)*(1/$Q739)))</f>
        <v/>
      </c>
      <c r="AY739" s="10" t="str">
        <f>IF($AB739="","",IF(OR($V739&lt;2.7,$V739&gt;90),"Age OOR",AX739-1.6449*VLOOKUP(AX$14&amp;"-rse-"&amp;$G739,Equations!$G:$I,3,0)))</f>
        <v/>
      </c>
      <c r="AZ739" s="10" t="str">
        <f>IF($AB739="","",IF(OR($V739&lt;2.7,$V739&gt;90),"Age OOR",AX739+1.6449*VLOOKUP(AX$14&amp;"-rse-"&amp;$G739,Equations!$G:$I,3,0)))</f>
        <v/>
      </c>
      <c r="BA739" s="10" t="str">
        <f t="shared" si="290"/>
        <v/>
      </c>
      <c r="BB739" s="10" t="str">
        <f>IF($AB739="","",IF(OR($V739&lt;2.7,$V739&gt;90),"Age OOR",($AB739-AX739)/VLOOKUP(AX$14&amp;"-rse-"&amp;$G739,Equations!$G:$I,3,0)))</f>
        <v/>
      </c>
      <c r="BC739" s="10" t="str">
        <f>IF($AC739="","",IF(OR($V739&lt;2.7,$V739&gt;90),"Age OOR",VLOOKUP(BC$14&amp;"-int-"&amp;$H739,Equations!$G:$I,3,0)+VLOOKUP(BC$14&amp;"-sexo-"&amp;$H739,Equations!$G:$I,3,0)*$U739+VLOOKUP(BC$14&amp;"-edad-"&amp;$H739,Equations!$G:$I,3,0)*$V739+VLOOKUP(BC$14&amp;"-est-"&amp;$H739,Equations!$G:$I,3,0)*(1/$W739)+VLOOKUP(BC$14&amp;"-imc-"&amp;$H739,Equations!$G:$I,3,0)*(1/$Q739)))</f>
        <v/>
      </c>
      <c r="BD739" s="10" t="str">
        <f>IF($AC739="","",IF(OR($V739&lt;2.7,$V739&gt;90),"Age OOR",BC739-1.6449*VLOOKUP(BC$14&amp;"-rse-"&amp;$H739,Equations!$G:$I,3,0)))</f>
        <v/>
      </c>
      <c r="BE739" s="10" t="str">
        <f>IF($AC739="","",IF(OR($V739&lt;2.7,$V739&gt;90),"Age OOR",BC739+1.6449*VLOOKUP(BC$14&amp;"-rse-"&amp;$H739,Equations!$G:$I,3,0)))</f>
        <v/>
      </c>
      <c r="BF739" s="10" t="str">
        <f t="shared" si="291"/>
        <v/>
      </c>
      <c r="BG739" s="10" t="str">
        <f>IF($AC739="","",IF(OR($V739&lt;2.7,$V739&gt;90),"Age OOR",($AC739-BC739)/VLOOKUP(BC$14&amp;"-rse-"&amp;$H739,Equations!$G:$I,3,0)))</f>
        <v/>
      </c>
      <c r="BH739" s="10" t="str">
        <f>IF($AD739="","",IF(OR($V739&lt;2.7,$V739&gt;90),"Age OOR",VLOOKUP(BH$14&amp;"-int-"&amp;$I739,Equations!$G:$I,3,0)+VLOOKUP(BH$14&amp;"-sexo-"&amp;$I739,Equations!$G:$I,3,0)*$U739+VLOOKUP(BH$14&amp;"-edad-"&amp;$I739,Equations!$G:$I,3,0)*$V739+VLOOKUP(BH$14&amp;"-est-"&amp;$I739,Equations!$G:$I,3,0)*(1/$W739)+VLOOKUP(BH$14&amp;"-imc-"&amp;$I739,Equations!$G:$I,3,0)*(1/$Q739)))</f>
        <v/>
      </c>
      <c r="BI739" s="10" t="str">
        <f>IF($AD739="","",IF(OR($V739&lt;2.7,$V739&gt;90),"Age OOR",BH739-1.6449*VLOOKUP(BH$14&amp;"-rse-"&amp;$I739,Equations!$G:$I,3,0)))</f>
        <v/>
      </c>
      <c r="BJ739" s="10" t="str">
        <f>IF($AD739="","",IF(OR($V739&lt;2.7,$V739&gt;90),"Age OOR",BH739+1.6449*VLOOKUP(BH$14&amp;"-rse-"&amp;$I739,Equations!$G:$I,3,0)))</f>
        <v/>
      </c>
      <c r="BK739" s="10" t="str">
        <f t="shared" si="292"/>
        <v/>
      </c>
      <c r="BL739" s="10" t="str">
        <f>IF($AD739="","",IF(OR($V739&lt;2.7,$V739&gt;90),"Age OOR",($AD739-BH739)/VLOOKUP(BH$14&amp;"-rse-"&amp;$I739,Equations!$G:$I,3,0)))</f>
        <v/>
      </c>
      <c r="BM739" s="10" t="str">
        <f>IF($AE739="","",IF(OR($V739&lt;2.7,$V739&gt;90),"Age OOR",VLOOKUP(BM$14&amp;"-int-"&amp;$J739,Equations!$G:$I,3,0)+VLOOKUP(BM$14&amp;"-sexo-"&amp;$J739,Equations!$G:$I,3,0)*$U739+VLOOKUP(BM$14&amp;"-edad-"&amp;$J739,Equations!$G:$I,3,0)*$V739+VLOOKUP(BM$14&amp;"-est-"&amp;$J739,Equations!$G:$I,3,0)*(1/$W739)+VLOOKUP(BM$14&amp;"-imc-"&amp;$J739,Equations!$G:$I,3,0)*(1/$Q739)))</f>
        <v/>
      </c>
      <c r="BN739" s="10" t="str">
        <f>IF($AE739="","",IF(OR($V739&lt;2.7,$V739&gt;90),"Age OOR",BM739-1.6449*VLOOKUP(BM$14&amp;"-rse-"&amp;$J739,Equations!$G:$I,3,0)))</f>
        <v/>
      </c>
      <c r="BO739" s="10" t="str">
        <f>IF($AE739="","",IF(OR($V739&lt;2.7,$V739&gt;90),"Age OOR",BM739+1.6449*VLOOKUP(BM$14&amp;"-rse-"&amp;$J739,Equations!$G:$I,3,0)))</f>
        <v/>
      </c>
      <c r="BP739" s="10" t="str">
        <f t="shared" si="293"/>
        <v/>
      </c>
      <c r="BQ739" s="10" t="str">
        <f>IF($AE739="","",IF(OR($V739&lt;2.7,$V739&gt;90),"Age OOR",($AE739-BM739)/VLOOKUP(BM$14&amp;"-rse-"&amp;$J739,Equations!$G:$I,3,0)))</f>
        <v/>
      </c>
      <c r="BR739" s="10" t="str">
        <f>IF($AF739="","",IF(OR($V739&lt;2.7,$V739&gt;90),"Age OOR",VLOOKUP(BR$14&amp;"-int-"&amp;$K739,Equations!$G:$I,3,0)+VLOOKUP(BR$14&amp;"-sexo-"&amp;$K739,Equations!$G:$I,3,0)*$U739+VLOOKUP(BR$14&amp;"-edad-"&amp;$K739,Equations!$G:$I,3,0)*$V739+VLOOKUP(BR$14&amp;"-est-"&amp;$K739,Equations!$G:$I,3,0)*(1/$W739)+VLOOKUP(BR$14&amp;"-imc-"&amp;$K739,Equations!$G:$I,3,0)*(1/$Q739)))</f>
        <v/>
      </c>
      <c r="BS739" s="10" t="str">
        <f>IF($AF739="","",IF(OR($V739&lt;2.7,$V739&gt;90),"Age OOR",BR739-1.6449*VLOOKUP(BR$14&amp;"-rse-"&amp;$K739,Equations!$G:$I,3,0)))</f>
        <v/>
      </c>
      <c r="BT739" s="10" t="str">
        <f>IF($AF739="","",IF(OR($V739&lt;2.7,$V739&gt;90),"Age OOR",BR739+1.6449*VLOOKUP(BR$14&amp;"-rse-"&amp;$K739,Equations!$G:$I,3,0)))</f>
        <v/>
      </c>
      <c r="BU739" s="10" t="str">
        <f t="shared" si="294"/>
        <v/>
      </c>
      <c r="BV739" s="10" t="str">
        <f>IF($AF739="","",IF(OR($V739&lt;2.7,$V739&gt;90),"Age OOR",($AF739-BR739)/VLOOKUP(BR$14&amp;"-rse-"&amp;$K739,Equations!$G:$I,3,0)))</f>
        <v/>
      </c>
      <c r="BW739" s="10" t="str">
        <f>IF($AG739="","",IF(OR($V739&lt;2.7,$V739&gt;90),"Age OOR",VLOOKUP(BW$14&amp;"-int-"&amp;$L739,Equations!$G:$I,3,0)+VLOOKUP(BW$14&amp;"-sexo-"&amp;$L739,Equations!$G:$I,3,0)*$U739+VLOOKUP(BW$14&amp;"-edad-"&amp;$L739,Equations!$G:$I,3,0)*$V739+VLOOKUP(BW$14&amp;"-est-"&amp;$L739,Equations!$G:$I,3,0)*(1/$W739)+VLOOKUP(BW$14&amp;"-imc-"&amp;$L739,Equations!$G:$I,3,0)*(1/$Q739)))</f>
        <v/>
      </c>
      <c r="BX739" s="10" t="str">
        <f>IF($AG739="","",IF(OR($V739&lt;2.7,$V739&gt;90),"Age OOR",BW739-1.6449*VLOOKUP(BW$14&amp;"-rse-"&amp;$L739,Equations!$G:$I,3,0)))</f>
        <v/>
      </c>
      <c r="BY739" s="10" t="str">
        <f>IF($AG739="","",IF(OR($V739&lt;2.7,$V739&gt;90),"Age OOR",BW739+1.6449*VLOOKUP(BW$14&amp;"-rse-"&amp;$L739,Equations!$G:$I,3,0)))</f>
        <v/>
      </c>
      <c r="BZ739" s="10" t="str">
        <f t="shared" si="295"/>
        <v/>
      </c>
      <c r="CA739" s="10" t="str">
        <f>IF($AG739="","",IF(OR($V739&lt;2.7,$V739&gt;90),"Age OOR",($AG739-BW739)/VLOOKUP(BW$14&amp;"-rse-"&amp;$L739,Equations!$G:$I,3,0)))</f>
        <v/>
      </c>
      <c r="CB739" s="10" t="str">
        <f>IF($AH739="","",IF(OR($V739&lt;2.7,$V739&gt;90),"Age OOR",VLOOKUP(CB$14&amp;"-int-"&amp;$M739,Equations!$G:$I,3,0)+VLOOKUP(CB$14&amp;"-sexo-"&amp;$M739,Equations!$G:$I,3,0)*$U739+VLOOKUP(CB$14&amp;"-edad-"&amp;$M739,Equations!$G:$I,3,0)*$V739+VLOOKUP(CB$14&amp;"-est-"&amp;$M739,Equations!$G:$I,3,0)*(1/$W739)+VLOOKUP(CB$14&amp;"-imc-"&amp;$M739,Equations!$G:$I,3,0)*(1/$Q739)))</f>
        <v/>
      </c>
      <c r="CC739" s="10" t="str">
        <f>IF($AH739="","",IF(OR($V739&lt;2.7,$V739&gt;90),"Age OOR",CB739-1.6449*VLOOKUP(CB$14&amp;"-rse-"&amp;$M739,Equations!$G:$I,3,0)))</f>
        <v/>
      </c>
      <c r="CD739" s="10" t="str">
        <f>IF($AH739="","",IF(OR($V739&lt;2.7,$V739&gt;90),"Age OOR",CB739+1.6449*VLOOKUP(CB$14&amp;"-rse-"&amp;$M739,Equations!$G:$I,3,0)))</f>
        <v/>
      </c>
      <c r="CE739" s="10" t="str">
        <f t="shared" si="296"/>
        <v/>
      </c>
      <c r="CF739" s="10" t="str">
        <f>IF($AH739="","",IF(OR($V739&lt;2.7,$V739&gt;90),"Age OOR",($AH739-CB739)/VLOOKUP(CB$14&amp;"-rse-"&amp;$M739,Equations!$G:$I,3,0)))</f>
        <v/>
      </c>
      <c r="CG739" s="10" t="str">
        <f>IF($AI739="","",IF(OR($V739&lt;2.7,$V739&gt;90),"Age OOR",VLOOKUP(CG$14&amp;"-int-"&amp;$N739,Equations!$G:$I,3,0)+VLOOKUP(CG$14&amp;"-sexo-"&amp;$N739,Equations!$G:$I,3,0)*$U739+VLOOKUP(CG$14&amp;"-edad-"&amp;$N739,Equations!$G:$I,3,0)*$V739+VLOOKUP(CG$14&amp;"-est-"&amp;$N739,Equations!$G:$I,3,0)*(1/$W739)+VLOOKUP(CG$14&amp;"-imc-"&amp;$N739,Equations!$G:$I,3,0)*(1/$Q739)))</f>
        <v/>
      </c>
      <c r="CH739" s="10" t="str">
        <f>IF($AI739="","",IF(OR($V739&lt;2.7,$V739&gt;90),"Age OOR",CG739-1.6449*VLOOKUP(CG$14&amp;"-rse-"&amp;$N739,Equations!$G:$I,3,0)))</f>
        <v/>
      </c>
      <c r="CI739" s="10" t="str">
        <f>IF($AI739="","",IF(OR($V739&lt;2.7,$V739&gt;90),"Age OOR",CG739+1.6449*VLOOKUP(CG$14&amp;"-rse-"&amp;$N739,Equations!$G:$I,3,0)))</f>
        <v/>
      </c>
      <c r="CJ739" s="10" t="str">
        <f t="shared" si="297"/>
        <v/>
      </c>
      <c r="CK739" s="10" t="str">
        <f>IF($AI739="","",IF(OR($V739&lt;2.7,$V739&gt;90),"Age OOR",($AI739-CG739)/VLOOKUP(CG$14&amp;"-rse-"&amp;$N739,Equations!$G:$I,3,0)))</f>
        <v/>
      </c>
      <c r="CL739" s="10" t="str">
        <f>IF($AJ739="","",IF(OR($V739&lt;2.7,$V739&gt;90),"Age OOR",VLOOKUP(CL$14&amp;"-int-"&amp;$O739,Equations!$G:$I,3,0)+VLOOKUP(CL$14&amp;"-sexo-"&amp;$O739,Equations!$G:$I,3,0)*$U739+VLOOKUP(CL$14&amp;"-edad-"&amp;$O739,Equations!$G:$I,3,0)*$V739+VLOOKUP(CL$14&amp;"-est-"&amp;$O739,Equations!$G:$I,3,0)*(1/$W739)+VLOOKUP(CL$14&amp;"-imc-"&amp;$O739,Equations!$G:$I,3,0)*(1/$Q739)))</f>
        <v/>
      </c>
      <c r="CM739" s="10" t="str">
        <f>IF($AJ739="","",IF(OR($V739&lt;2.7,$V739&gt;90),"Age OOR",CL739-1.6449*VLOOKUP(CL$14&amp;"-rse-"&amp;$O739,Equations!$G:$I,3,0)))</f>
        <v/>
      </c>
      <c r="CN739" s="10" t="str">
        <f>IF($AJ739="","",IF(OR($V739&lt;2.7,$V739&gt;90),"Age OOR",CL739+1.6449*VLOOKUP(CL$14&amp;"-rse-"&amp;$O739,Equations!$G:$I,3,0)))</f>
        <v/>
      </c>
      <c r="CO739" s="10" t="str">
        <f t="shared" si="298"/>
        <v/>
      </c>
      <c r="CP739" s="10" t="str">
        <f>IF($AJ739="","",IF(OR($V739&lt;2.7,$V739&gt;90),"Age OOR",($AJ739-CL739)/VLOOKUP(CL$14&amp;"-rse-"&amp;$O739,Equations!$G:$I,3,0)))</f>
        <v/>
      </c>
      <c r="CQ739" s="10" t="str">
        <f>IF($AK739="","",IF(OR($V739&lt;2.7,$V739&gt;90),"Age OOR",EXP(VLOOKUP(CQ$14&amp;"-int-"&amp;$P739,Equations!$G:$I,3,0)+VLOOKUP(CQ$14&amp;"-sexo-"&amp;$P739,Equations!$G:$I,3,0)*$U739+VLOOKUP(CQ$14&amp;"-edad-"&amp;$P739,Equations!$G:$I,3,0)*$V739+VLOOKUP(CQ$14&amp;"-est-"&amp;$P739,Equations!$G:$I,3,0)*(1/$W739)+VLOOKUP(CQ$14&amp;"-imc-"&amp;$P739,Equations!$G:$I,3,0)*(1/$Q739))))</f>
        <v/>
      </c>
      <c r="CR739" s="10" t="str">
        <f>IF($AK739="","",IF(OR($V739&lt;2.7,$V739&gt;90),"Age OOR",EXP(LN(CQ739)-1.6449*VLOOKUP(CQ$14&amp;"-rse-"&amp;$P739,Equations!$G:$I,3,0))))</f>
        <v/>
      </c>
      <c r="CS739" s="10" t="str">
        <f>IF($AK739="","",IF(OR($V739&lt;2.7,$V739&gt;90),"Age OOR",EXP(LN(CQ739)+1.6449*VLOOKUP(CQ$14&amp;"-rse-"&amp;$P739,Equations!$G:$I,3,0))))</f>
        <v/>
      </c>
      <c r="CT739" s="10" t="str">
        <f t="shared" si="299"/>
        <v/>
      </c>
      <c r="CU739" s="10" t="str">
        <f>IF($AK739="","",IF(OR($V739&lt;2.7,$V739&gt;90),"Age OOR",(LN($AK739)-LN(CQ739))/VLOOKUP(CQ$14&amp;"-rse-"&amp;$P739,Equations!$G:$I,3,0)))</f>
        <v/>
      </c>
      <c r="CV739" s="47"/>
    </row>
    <row r="740" spans="5:109" x14ac:dyDescent="0.2">
      <c r="E740" s="23" t="str">
        <f t="shared" si="275"/>
        <v>Age out of range</v>
      </c>
      <c r="F740" s="23" t="str">
        <f t="shared" si="276"/>
        <v>Age out of range</v>
      </c>
      <c r="G740" s="23" t="str">
        <f t="shared" si="277"/>
        <v>Age out of range</v>
      </c>
      <c r="H740" s="23" t="str">
        <f t="shared" si="278"/>
        <v>Age out of range</v>
      </c>
      <c r="I740" s="23" t="str">
        <f t="shared" si="279"/>
        <v>Age out of range</v>
      </c>
      <c r="J740" s="23" t="str">
        <f t="shared" si="280"/>
        <v>Age out of range</v>
      </c>
      <c r="K740" s="23" t="str">
        <f t="shared" si="281"/>
        <v>Age out of range</v>
      </c>
      <c r="L740" s="23" t="str">
        <f t="shared" si="282"/>
        <v>Age out of range</v>
      </c>
      <c r="M740" s="23" t="str">
        <f t="shared" si="283"/>
        <v>Age out of range</v>
      </c>
      <c r="N740" s="23" t="str">
        <f t="shared" si="284"/>
        <v>Age out of range</v>
      </c>
      <c r="O740" s="23" t="str">
        <f t="shared" si="285"/>
        <v>Age out of range</v>
      </c>
      <c r="P740" s="23" t="str">
        <f t="shared" si="286"/>
        <v>Age out of range</v>
      </c>
      <c r="Q740" s="23" t="e">
        <f t="shared" si="287"/>
        <v>#DIV/0!</v>
      </c>
      <c r="R740" s="17"/>
      <c r="S740" s="23">
        <v>724</v>
      </c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7"/>
      <c r="AM740" s="47"/>
      <c r="AN740" s="10" t="str">
        <f>IF($Z740="","",IF(OR($V740&lt;2.7,$V740&gt;90),"Age OOR",VLOOKUP(AN$14&amp;"-int-"&amp;$E740,Equations!$G:$I,3,0)+VLOOKUP(AN$14&amp;"-sexo-"&amp;$E740,Equations!$G:$I,3,0)*$U740+VLOOKUP(AN$14&amp;"-edad-"&amp;$E740,Equations!$G:$I,3,0)*$V740+VLOOKUP(AN$14&amp;"-est-"&amp;$E740,Equations!$G:$I,3,0)*(1/$W740)+VLOOKUP(AN$14&amp;"-imc-"&amp;$E740,Equations!$G:$I,3,0)*(1/$Q740)))</f>
        <v/>
      </c>
      <c r="AO740" s="10" t="str">
        <f>IF($Z740="","",IF(OR($V740&lt;2.7,$V740&gt;90),"Age OOR",AN740-1.6449*VLOOKUP(AN$14&amp;"-rse-"&amp;$E740,Equations!$G:$I,3,0)))</f>
        <v/>
      </c>
      <c r="AP740" s="10" t="str">
        <f>IF($Z740="","",IF(OR($V740&lt;2.7,$V740&gt;90),"Age OOR",AN740+1.6449*VLOOKUP(AN$14&amp;"-rse-"&amp;$E740,Equations!$G:$I,3,0)))</f>
        <v/>
      </c>
      <c r="AQ740" s="10" t="str">
        <f t="shared" si="288"/>
        <v/>
      </c>
      <c r="AR740" s="10" t="str">
        <f>IF($Z740="","",IF(OR($V740&lt;2.7,$V740&gt;90),"Age OOR",($Z740-AN740)/VLOOKUP(AN$14&amp;"-rse-"&amp;$E740,Equations!$G:$I,3,0)))</f>
        <v/>
      </c>
      <c r="AS740" s="10" t="str">
        <f>IF($AA740="","",IF(OR($V740&lt;2.7,$V740&gt;90),"Age OOR",VLOOKUP(AS$14&amp;"-int-"&amp;$F740,Equations!$G:$I,3,0)+VLOOKUP(AS$14&amp;"-sexo-"&amp;$F740,Equations!$G:$I,3,0)*$U740+VLOOKUP(AS$14&amp;"-edad-"&amp;$F740,Equations!$G:$I,3,0)*$V740+VLOOKUP(AS$14&amp;"-est-"&amp;$F740,Equations!$G:$I,3,0)*(1/$W740)+VLOOKUP(AS$14&amp;"-imc-"&amp;$F740,Equations!$G:$I,3,0)*(1/$Q740)))</f>
        <v/>
      </c>
      <c r="AT740" s="10" t="str">
        <f>IF($AA740="","",IF(OR($V740&lt;2.7,$V740&gt;90),"Age OOR",AS740-1.6449*VLOOKUP(AS$14&amp;"-rse-"&amp;$F740,Equations!$G:$I,3,0)))</f>
        <v/>
      </c>
      <c r="AU740" s="10" t="str">
        <f>IF($AA740="","",IF(OR($V740&lt;2.7,$V740&gt;90),"Age OOR",AS740+1.6449*VLOOKUP(AS$14&amp;"-rse-"&amp;$F740,Equations!$G:$I,3,0)))</f>
        <v/>
      </c>
      <c r="AV740" s="10" t="str">
        <f t="shared" si="289"/>
        <v/>
      </c>
      <c r="AW740" s="10" t="str">
        <f>IF($AA740="","",IF(OR($V740&lt;2.7,$V740&gt;90),"Age OOR",($AA740-AS740)/VLOOKUP(AS$14&amp;"-rse-"&amp;$F740,Equations!$G:$I,3,0)))</f>
        <v/>
      </c>
      <c r="AX740" s="10" t="str">
        <f>IF($AB740="","",IF(OR($V740&lt;2.7,$V740&gt;90),"Age OOR",VLOOKUP(AX$14&amp;"-int-"&amp;$G740,Equations!$G:$I,3,0)+VLOOKUP(AX$14&amp;"-sexo-"&amp;$G740,Equations!$G:$I,3,0)*$U740+VLOOKUP(AX$14&amp;"-edad-"&amp;$G740,Equations!$G:$I,3,0)*$V740+VLOOKUP(AX$14&amp;"-est-"&amp;$G740,Equations!$G:$I,3,0)*(1/$W740)+VLOOKUP(AX$14&amp;"-imc-"&amp;$G740,Equations!$G:$I,3,0)*(1/$Q740)))</f>
        <v/>
      </c>
      <c r="AY740" s="10" t="str">
        <f>IF($AB740="","",IF(OR($V740&lt;2.7,$V740&gt;90),"Age OOR",AX740-1.6449*VLOOKUP(AX$14&amp;"-rse-"&amp;$G740,Equations!$G:$I,3,0)))</f>
        <v/>
      </c>
      <c r="AZ740" s="10" t="str">
        <f>IF($AB740="","",IF(OR($V740&lt;2.7,$V740&gt;90),"Age OOR",AX740+1.6449*VLOOKUP(AX$14&amp;"-rse-"&amp;$G740,Equations!$G:$I,3,0)))</f>
        <v/>
      </c>
      <c r="BA740" s="10" t="str">
        <f t="shared" si="290"/>
        <v/>
      </c>
      <c r="BB740" s="10" t="str">
        <f>IF($AB740="","",IF(OR($V740&lt;2.7,$V740&gt;90),"Age OOR",($AB740-AX740)/VLOOKUP(AX$14&amp;"-rse-"&amp;$G740,Equations!$G:$I,3,0)))</f>
        <v/>
      </c>
      <c r="BC740" s="10" t="str">
        <f>IF($AC740="","",IF(OR($V740&lt;2.7,$V740&gt;90),"Age OOR",VLOOKUP(BC$14&amp;"-int-"&amp;$H740,Equations!$G:$I,3,0)+VLOOKUP(BC$14&amp;"-sexo-"&amp;$H740,Equations!$G:$I,3,0)*$U740+VLOOKUP(BC$14&amp;"-edad-"&amp;$H740,Equations!$G:$I,3,0)*$V740+VLOOKUP(BC$14&amp;"-est-"&amp;$H740,Equations!$G:$I,3,0)*(1/$W740)+VLOOKUP(BC$14&amp;"-imc-"&amp;$H740,Equations!$G:$I,3,0)*(1/$Q740)))</f>
        <v/>
      </c>
      <c r="BD740" s="10" t="str">
        <f>IF($AC740="","",IF(OR($V740&lt;2.7,$V740&gt;90),"Age OOR",BC740-1.6449*VLOOKUP(BC$14&amp;"-rse-"&amp;$H740,Equations!$G:$I,3,0)))</f>
        <v/>
      </c>
      <c r="BE740" s="10" t="str">
        <f>IF($AC740="","",IF(OR($V740&lt;2.7,$V740&gt;90),"Age OOR",BC740+1.6449*VLOOKUP(BC$14&amp;"-rse-"&amp;$H740,Equations!$G:$I,3,0)))</f>
        <v/>
      </c>
      <c r="BF740" s="10" t="str">
        <f t="shared" si="291"/>
        <v/>
      </c>
      <c r="BG740" s="10" t="str">
        <f>IF($AC740="","",IF(OR($V740&lt;2.7,$V740&gt;90),"Age OOR",($AC740-BC740)/VLOOKUP(BC$14&amp;"-rse-"&amp;$H740,Equations!$G:$I,3,0)))</f>
        <v/>
      </c>
      <c r="BH740" s="10" t="str">
        <f>IF($AD740="","",IF(OR($V740&lt;2.7,$V740&gt;90),"Age OOR",VLOOKUP(BH$14&amp;"-int-"&amp;$I740,Equations!$G:$I,3,0)+VLOOKUP(BH$14&amp;"-sexo-"&amp;$I740,Equations!$G:$I,3,0)*$U740+VLOOKUP(BH$14&amp;"-edad-"&amp;$I740,Equations!$G:$I,3,0)*$V740+VLOOKUP(BH$14&amp;"-est-"&amp;$I740,Equations!$G:$I,3,0)*(1/$W740)+VLOOKUP(BH$14&amp;"-imc-"&amp;$I740,Equations!$G:$I,3,0)*(1/$Q740)))</f>
        <v/>
      </c>
      <c r="BI740" s="10" t="str">
        <f>IF($AD740="","",IF(OR($V740&lt;2.7,$V740&gt;90),"Age OOR",BH740-1.6449*VLOOKUP(BH$14&amp;"-rse-"&amp;$I740,Equations!$G:$I,3,0)))</f>
        <v/>
      </c>
      <c r="BJ740" s="10" t="str">
        <f>IF($AD740="","",IF(OR($V740&lt;2.7,$V740&gt;90),"Age OOR",BH740+1.6449*VLOOKUP(BH$14&amp;"-rse-"&amp;$I740,Equations!$G:$I,3,0)))</f>
        <v/>
      </c>
      <c r="BK740" s="10" t="str">
        <f t="shared" si="292"/>
        <v/>
      </c>
      <c r="BL740" s="10" t="str">
        <f>IF($AD740="","",IF(OR($V740&lt;2.7,$V740&gt;90),"Age OOR",($AD740-BH740)/VLOOKUP(BH$14&amp;"-rse-"&amp;$I740,Equations!$G:$I,3,0)))</f>
        <v/>
      </c>
      <c r="BM740" s="10" t="str">
        <f>IF($AE740="","",IF(OR($V740&lt;2.7,$V740&gt;90),"Age OOR",VLOOKUP(BM$14&amp;"-int-"&amp;$J740,Equations!$G:$I,3,0)+VLOOKUP(BM$14&amp;"-sexo-"&amp;$J740,Equations!$G:$I,3,0)*$U740+VLOOKUP(BM$14&amp;"-edad-"&amp;$J740,Equations!$G:$I,3,0)*$V740+VLOOKUP(BM$14&amp;"-est-"&amp;$J740,Equations!$G:$I,3,0)*(1/$W740)+VLOOKUP(BM$14&amp;"-imc-"&amp;$J740,Equations!$G:$I,3,0)*(1/$Q740)))</f>
        <v/>
      </c>
      <c r="BN740" s="10" t="str">
        <f>IF($AE740="","",IF(OR($V740&lt;2.7,$V740&gt;90),"Age OOR",BM740-1.6449*VLOOKUP(BM$14&amp;"-rse-"&amp;$J740,Equations!$G:$I,3,0)))</f>
        <v/>
      </c>
      <c r="BO740" s="10" t="str">
        <f>IF($AE740="","",IF(OR($V740&lt;2.7,$V740&gt;90),"Age OOR",BM740+1.6449*VLOOKUP(BM$14&amp;"-rse-"&amp;$J740,Equations!$G:$I,3,0)))</f>
        <v/>
      </c>
      <c r="BP740" s="10" t="str">
        <f t="shared" si="293"/>
        <v/>
      </c>
      <c r="BQ740" s="10" t="str">
        <f>IF($AE740="","",IF(OR($V740&lt;2.7,$V740&gt;90),"Age OOR",($AE740-BM740)/VLOOKUP(BM$14&amp;"-rse-"&amp;$J740,Equations!$G:$I,3,0)))</f>
        <v/>
      </c>
      <c r="BR740" s="10" t="str">
        <f>IF($AF740="","",IF(OR($V740&lt;2.7,$V740&gt;90),"Age OOR",VLOOKUP(BR$14&amp;"-int-"&amp;$K740,Equations!$G:$I,3,0)+VLOOKUP(BR$14&amp;"-sexo-"&amp;$K740,Equations!$G:$I,3,0)*$U740+VLOOKUP(BR$14&amp;"-edad-"&amp;$K740,Equations!$G:$I,3,0)*$V740+VLOOKUP(BR$14&amp;"-est-"&amp;$K740,Equations!$G:$I,3,0)*(1/$W740)+VLOOKUP(BR$14&amp;"-imc-"&amp;$K740,Equations!$G:$I,3,0)*(1/$Q740)))</f>
        <v/>
      </c>
      <c r="BS740" s="10" t="str">
        <f>IF($AF740="","",IF(OR($V740&lt;2.7,$V740&gt;90),"Age OOR",BR740-1.6449*VLOOKUP(BR$14&amp;"-rse-"&amp;$K740,Equations!$G:$I,3,0)))</f>
        <v/>
      </c>
      <c r="BT740" s="10" t="str">
        <f>IF($AF740="","",IF(OR($V740&lt;2.7,$V740&gt;90),"Age OOR",BR740+1.6449*VLOOKUP(BR$14&amp;"-rse-"&amp;$K740,Equations!$G:$I,3,0)))</f>
        <v/>
      </c>
      <c r="BU740" s="10" t="str">
        <f t="shared" si="294"/>
        <v/>
      </c>
      <c r="BV740" s="10" t="str">
        <f>IF($AF740="","",IF(OR($V740&lt;2.7,$V740&gt;90),"Age OOR",($AF740-BR740)/VLOOKUP(BR$14&amp;"-rse-"&amp;$K740,Equations!$G:$I,3,0)))</f>
        <v/>
      </c>
      <c r="BW740" s="10" t="str">
        <f>IF($AG740="","",IF(OR($V740&lt;2.7,$V740&gt;90),"Age OOR",VLOOKUP(BW$14&amp;"-int-"&amp;$L740,Equations!$G:$I,3,0)+VLOOKUP(BW$14&amp;"-sexo-"&amp;$L740,Equations!$G:$I,3,0)*$U740+VLOOKUP(BW$14&amp;"-edad-"&amp;$L740,Equations!$G:$I,3,0)*$V740+VLOOKUP(BW$14&amp;"-est-"&amp;$L740,Equations!$G:$I,3,0)*(1/$W740)+VLOOKUP(BW$14&amp;"-imc-"&amp;$L740,Equations!$G:$I,3,0)*(1/$Q740)))</f>
        <v/>
      </c>
      <c r="BX740" s="10" t="str">
        <f>IF($AG740="","",IF(OR($V740&lt;2.7,$V740&gt;90),"Age OOR",BW740-1.6449*VLOOKUP(BW$14&amp;"-rse-"&amp;$L740,Equations!$G:$I,3,0)))</f>
        <v/>
      </c>
      <c r="BY740" s="10" t="str">
        <f>IF($AG740="","",IF(OR($V740&lt;2.7,$V740&gt;90),"Age OOR",BW740+1.6449*VLOOKUP(BW$14&amp;"-rse-"&amp;$L740,Equations!$G:$I,3,0)))</f>
        <v/>
      </c>
      <c r="BZ740" s="10" t="str">
        <f t="shared" si="295"/>
        <v/>
      </c>
      <c r="CA740" s="10" t="str">
        <f>IF($AG740="","",IF(OR($V740&lt;2.7,$V740&gt;90),"Age OOR",($AG740-BW740)/VLOOKUP(BW$14&amp;"-rse-"&amp;$L740,Equations!$G:$I,3,0)))</f>
        <v/>
      </c>
      <c r="CB740" s="10" t="str">
        <f>IF($AH740="","",IF(OR($V740&lt;2.7,$V740&gt;90),"Age OOR",VLOOKUP(CB$14&amp;"-int-"&amp;$M740,Equations!$G:$I,3,0)+VLOOKUP(CB$14&amp;"-sexo-"&amp;$M740,Equations!$G:$I,3,0)*$U740+VLOOKUP(CB$14&amp;"-edad-"&amp;$M740,Equations!$G:$I,3,0)*$V740+VLOOKUP(CB$14&amp;"-est-"&amp;$M740,Equations!$G:$I,3,0)*(1/$W740)+VLOOKUP(CB$14&amp;"-imc-"&amp;$M740,Equations!$G:$I,3,0)*(1/$Q740)))</f>
        <v/>
      </c>
      <c r="CC740" s="10" t="str">
        <f>IF($AH740="","",IF(OR($V740&lt;2.7,$V740&gt;90),"Age OOR",CB740-1.6449*VLOOKUP(CB$14&amp;"-rse-"&amp;$M740,Equations!$G:$I,3,0)))</f>
        <v/>
      </c>
      <c r="CD740" s="10" t="str">
        <f>IF($AH740="","",IF(OR($V740&lt;2.7,$V740&gt;90),"Age OOR",CB740+1.6449*VLOOKUP(CB$14&amp;"-rse-"&amp;$M740,Equations!$G:$I,3,0)))</f>
        <v/>
      </c>
      <c r="CE740" s="10" t="str">
        <f t="shared" si="296"/>
        <v/>
      </c>
      <c r="CF740" s="10" t="str">
        <f>IF($AH740="","",IF(OR($V740&lt;2.7,$V740&gt;90),"Age OOR",($AH740-CB740)/VLOOKUP(CB$14&amp;"-rse-"&amp;$M740,Equations!$G:$I,3,0)))</f>
        <v/>
      </c>
      <c r="CG740" s="10" t="str">
        <f>IF($AI740="","",IF(OR($V740&lt;2.7,$V740&gt;90),"Age OOR",VLOOKUP(CG$14&amp;"-int-"&amp;$N740,Equations!$G:$I,3,0)+VLOOKUP(CG$14&amp;"-sexo-"&amp;$N740,Equations!$G:$I,3,0)*$U740+VLOOKUP(CG$14&amp;"-edad-"&amp;$N740,Equations!$G:$I,3,0)*$V740+VLOOKUP(CG$14&amp;"-est-"&amp;$N740,Equations!$G:$I,3,0)*(1/$W740)+VLOOKUP(CG$14&amp;"-imc-"&amp;$N740,Equations!$G:$I,3,0)*(1/$Q740)))</f>
        <v/>
      </c>
      <c r="CH740" s="10" t="str">
        <f>IF($AI740="","",IF(OR($V740&lt;2.7,$V740&gt;90),"Age OOR",CG740-1.6449*VLOOKUP(CG$14&amp;"-rse-"&amp;$N740,Equations!$G:$I,3,0)))</f>
        <v/>
      </c>
      <c r="CI740" s="10" t="str">
        <f>IF($AI740="","",IF(OR($V740&lt;2.7,$V740&gt;90),"Age OOR",CG740+1.6449*VLOOKUP(CG$14&amp;"-rse-"&amp;$N740,Equations!$G:$I,3,0)))</f>
        <v/>
      </c>
      <c r="CJ740" s="10" t="str">
        <f t="shared" si="297"/>
        <v/>
      </c>
      <c r="CK740" s="10" t="str">
        <f>IF($AI740="","",IF(OR($V740&lt;2.7,$V740&gt;90),"Age OOR",($AI740-CG740)/VLOOKUP(CG$14&amp;"-rse-"&amp;$N740,Equations!$G:$I,3,0)))</f>
        <v/>
      </c>
      <c r="CL740" s="10" t="str">
        <f>IF($AJ740="","",IF(OR($V740&lt;2.7,$V740&gt;90),"Age OOR",VLOOKUP(CL$14&amp;"-int-"&amp;$O740,Equations!$G:$I,3,0)+VLOOKUP(CL$14&amp;"-sexo-"&amp;$O740,Equations!$G:$I,3,0)*$U740+VLOOKUP(CL$14&amp;"-edad-"&amp;$O740,Equations!$G:$I,3,0)*$V740+VLOOKUP(CL$14&amp;"-est-"&amp;$O740,Equations!$G:$I,3,0)*(1/$W740)+VLOOKUP(CL$14&amp;"-imc-"&amp;$O740,Equations!$G:$I,3,0)*(1/$Q740)))</f>
        <v/>
      </c>
      <c r="CM740" s="10" t="str">
        <f>IF($AJ740="","",IF(OR($V740&lt;2.7,$V740&gt;90),"Age OOR",CL740-1.6449*VLOOKUP(CL$14&amp;"-rse-"&amp;$O740,Equations!$G:$I,3,0)))</f>
        <v/>
      </c>
      <c r="CN740" s="10" t="str">
        <f>IF($AJ740="","",IF(OR($V740&lt;2.7,$V740&gt;90),"Age OOR",CL740+1.6449*VLOOKUP(CL$14&amp;"-rse-"&amp;$O740,Equations!$G:$I,3,0)))</f>
        <v/>
      </c>
      <c r="CO740" s="10" t="str">
        <f t="shared" si="298"/>
        <v/>
      </c>
      <c r="CP740" s="10" t="str">
        <f>IF($AJ740="","",IF(OR($V740&lt;2.7,$V740&gt;90),"Age OOR",($AJ740-CL740)/VLOOKUP(CL$14&amp;"-rse-"&amp;$O740,Equations!$G:$I,3,0)))</f>
        <v/>
      </c>
      <c r="CQ740" s="10" t="str">
        <f>IF($AK740="","",IF(OR($V740&lt;2.7,$V740&gt;90),"Age OOR",EXP(VLOOKUP(CQ$14&amp;"-int-"&amp;$P740,Equations!$G:$I,3,0)+VLOOKUP(CQ$14&amp;"-sexo-"&amp;$P740,Equations!$G:$I,3,0)*$U740+VLOOKUP(CQ$14&amp;"-edad-"&amp;$P740,Equations!$G:$I,3,0)*$V740+VLOOKUP(CQ$14&amp;"-est-"&amp;$P740,Equations!$G:$I,3,0)*(1/$W740)+VLOOKUP(CQ$14&amp;"-imc-"&amp;$P740,Equations!$G:$I,3,0)*(1/$Q740))))</f>
        <v/>
      </c>
      <c r="CR740" s="10" t="str">
        <f>IF($AK740="","",IF(OR($V740&lt;2.7,$V740&gt;90),"Age OOR",EXP(LN(CQ740)-1.6449*VLOOKUP(CQ$14&amp;"-rse-"&amp;$P740,Equations!$G:$I,3,0))))</f>
        <v/>
      </c>
      <c r="CS740" s="10" t="str">
        <f>IF($AK740="","",IF(OR($V740&lt;2.7,$V740&gt;90),"Age OOR",EXP(LN(CQ740)+1.6449*VLOOKUP(CQ$14&amp;"-rse-"&amp;$P740,Equations!$G:$I,3,0))))</f>
        <v/>
      </c>
      <c r="CT740" s="10" t="str">
        <f t="shared" si="299"/>
        <v/>
      </c>
      <c r="CU740" s="10" t="str">
        <f>IF($AK740="","",IF(OR($V740&lt;2.7,$V740&gt;90),"Age OOR",(LN($AK740)-LN(CQ740))/VLOOKUP(CQ$14&amp;"-rse-"&amp;$P740,Equations!$G:$I,3,0)))</f>
        <v/>
      </c>
      <c r="CV740" s="47"/>
    </row>
    <row r="741" spans="5:109" x14ac:dyDescent="0.2">
      <c r="E741" s="23" t="str">
        <f t="shared" si="275"/>
        <v>Age out of range</v>
      </c>
      <c r="F741" s="23" t="str">
        <f t="shared" si="276"/>
        <v>Age out of range</v>
      </c>
      <c r="G741" s="23" t="str">
        <f t="shared" si="277"/>
        <v>Age out of range</v>
      </c>
      <c r="H741" s="23" t="str">
        <f t="shared" si="278"/>
        <v>Age out of range</v>
      </c>
      <c r="I741" s="23" t="str">
        <f t="shared" si="279"/>
        <v>Age out of range</v>
      </c>
      <c r="J741" s="23" t="str">
        <f t="shared" si="280"/>
        <v>Age out of range</v>
      </c>
      <c r="K741" s="23" t="str">
        <f t="shared" si="281"/>
        <v>Age out of range</v>
      </c>
      <c r="L741" s="23" t="str">
        <f t="shared" si="282"/>
        <v>Age out of range</v>
      </c>
      <c r="M741" s="23" t="str">
        <f t="shared" si="283"/>
        <v>Age out of range</v>
      </c>
      <c r="N741" s="23" t="str">
        <f t="shared" si="284"/>
        <v>Age out of range</v>
      </c>
      <c r="O741" s="23" t="str">
        <f t="shared" si="285"/>
        <v>Age out of range</v>
      </c>
      <c r="P741" s="23" t="str">
        <f t="shared" si="286"/>
        <v>Age out of range</v>
      </c>
      <c r="Q741" s="23" t="e">
        <f t="shared" si="287"/>
        <v>#DIV/0!</v>
      </c>
      <c r="R741" s="17"/>
      <c r="S741" s="23">
        <v>725</v>
      </c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7"/>
      <c r="AM741" s="47"/>
      <c r="AN741" s="10" t="str">
        <f>IF($Z741="","",IF(OR($V741&lt;2.7,$V741&gt;90),"Age OOR",VLOOKUP(AN$14&amp;"-int-"&amp;$E741,Equations!$G:$I,3,0)+VLOOKUP(AN$14&amp;"-sexo-"&amp;$E741,Equations!$G:$I,3,0)*$U741+VLOOKUP(AN$14&amp;"-edad-"&amp;$E741,Equations!$G:$I,3,0)*$V741+VLOOKUP(AN$14&amp;"-est-"&amp;$E741,Equations!$G:$I,3,0)*(1/$W741)+VLOOKUP(AN$14&amp;"-imc-"&amp;$E741,Equations!$G:$I,3,0)*(1/$Q741)))</f>
        <v/>
      </c>
      <c r="AO741" s="10" t="str">
        <f>IF($Z741="","",IF(OR($V741&lt;2.7,$V741&gt;90),"Age OOR",AN741-1.6449*VLOOKUP(AN$14&amp;"-rse-"&amp;$E741,Equations!$G:$I,3,0)))</f>
        <v/>
      </c>
      <c r="AP741" s="10" t="str">
        <f>IF($Z741="","",IF(OR($V741&lt;2.7,$V741&gt;90),"Age OOR",AN741+1.6449*VLOOKUP(AN$14&amp;"-rse-"&amp;$E741,Equations!$G:$I,3,0)))</f>
        <v/>
      </c>
      <c r="AQ741" s="10" t="str">
        <f t="shared" si="288"/>
        <v/>
      </c>
      <c r="AR741" s="10" t="str">
        <f>IF($Z741="","",IF(OR($V741&lt;2.7,$V741&gt;90),"Age OOR",($Z741-AN741)/VLOOKUP(AN$14&amp;"-rse-"&amp;$E741,Equations!$G:$I,3,0)))</f>
        <v/>
      </c>
      <c r="AS741" s="10" t="str">
        <f>IF($AA741="","",IF(OR($V741&lt;2.7,$V741&gt;90),"Age OOR",VLOOKUP(AS$14&amp;"-int-"&amp;$F741,Equations!$G:$I,3,0)+VLOOKUP(AS$14&amp;"-sexo-"&amp;$F741,Equations!$G:$I,3,0)*$U741+VLOOKUP(AS$14&amp;"-edad-"&amp;$F741,Equations!$G:$I,3,0)*$V741+VLOOKUP(AS$14&amp;"-est-"&amp;$F741,Equations!$G:$I,3,0)*(1/$W741)+VLOOKUP(AS$14&amp;"-imc-"&amp;$F741,Equations!$G:$I,3,0)*(1/$Q741)))</f>
        <v/>
      </c>
      <c r="AT741" s="10" t="str">
        <f>IF($AA741="","",IF(OR($V741&lt;2.7,$V741&gt;90),"Age OOR",AS741-1.6449*VLOOKUP(AS$14&amp;"-rse-"&amp;$F741,Equations!$G:$I,3,0)))</f>
        <v/>
      </c>
      <c r="AU741" s="10" t="str">
        <f>IF($AA741="","",IF(OR($V741&lt;2.7,$V741&gt;90),"Age OOR",AS741+1.6449*VLOOKUP(AS$14&amp;"-rse-"&amp;$F741,Equations!$G:$I,3,0)))</f>
        <v/>
      </c>
      <c r="AV741" s="10" t="str">
        <f t="shared" si="289"/>
        <v/>
      </c>
      <c r="AW741" s="10" t="str">
        <f>IF($AA741="","",IF(OR($V741&lt;2.7,$V741&gt;90),"Age OOR",($AA741-AS741)/VLOOKUP(AS$14&amp;"-rse-"&amp;$F741,Equations!$G:$I,3,0)))</f>
        <v/>
      </c>
      <c r="AX741" s="10" t="str">
        <f>IF($AB741="","",IF(OR($V741&lt;2.7,$V741&gt;90),"Age OOR",VLOOKUP(AX$14&amp;"-int-"&amp;$G741,Equations!$G:$I,3,0)+VLOOKUP(AX$14&amp;"-sexo-"&amp;$G741,Equations!$G:$I,3,0)*$U741+VLOOKUP(AX$14&amp;"-edad-"&amp;$G741,Equations!$G:$I,3,0)*$V741+VLOOKUP(AX$14&amp;"-est-"&amp;$G741,Equations!$G:$I,3,0)*(1/$W741)+VLOOKUP(AX$14&amp;"-imc-"&amp;$G741,Equations!$G:$I,3,0)*(1/$Q741)))</f>
        <v/>
      </c>
      <c r="AY741" s="10" t="str">
        <f>IF($AB741="","",IF(OR($V741&lt;2.7,$V741&gt;90),"Age OOR",AX741-1.6449*VLOOKUP(AX$14&amp;"-rse-"&amp;$G741,Equations!$G:$I,3,0)))</f>
        <v/>
      </c>
      <c r="AZ741" s="10" t="str">
        <f>IF($AB741="","",IF(OR($V741&lt;2.7,$V741&gt;90),"Age OOR",AX741+1.6449*VLOOKUP(AX$14&amp;"-rse-"&amp;$G741,Equations!$G:$I,3,0)))</f>
        <v/>
      </c>
      <c r="BA741" s="10" t="str">
        <f t="shared" si="290"/>
        <v/>
      </c>
      <c r="BB741" s="10" t="str">
        <f>IF($AB741="","",IF(OR($V741&lt;2.7,$V741&gt;90),"Age OOR",($AB741-AX741)/VLOOKUP(AX$14&amp;"-rse-"&amp;$G741,Equations!$G:$I,3,0)))</f>
        <v/>
      </c>
      <c r="BC741" s="10" t="str">
        <f>IF($AC741="","",IF(OR($V741&lt;2.7,$V741&gt;90),"Age OOR",VLOOKUP(BC$14&amp;"-int-"&amp;$H741,Equations!$G:$I,3,0)+VLOOKUP(BC$14&amp;"-sexo-"&amp;$H741,Equations!$G:$I,3,0)*$U741+VLOOKUP(BC$14&amp;"-edad-"&amp;$H741,Equations!$G:$I,3,0)*$V741+VLOOKUP(BC$14&amp;"-est-"&amp;$H741,Equations!$G:$I,3,0)*(1/$W741)+VLOOKUP(BC$14&amp;"-imc-"&amp;$H741,Equations!$G:$I,3,0)*(1/$Q741)))</f>
        <v/>
      </c>
      <c r="BD741" s="10" t="str">
        <f>IF($AC741="","",IF(OR($V741&lt;2.7,$V741&gt;90),"Age OOR",BC741-1.6449*VLOOKUP(BC$14&amp;"-rse-"&amp;$H741,Equations!$G:$I,3,0)))</f>
        <v/>
      </c>
      <c r="BE741" s="10" t="str">
        <f>IF($AC741="","",IF(OR($V741&lt;2.7,$V741&gt;90),"Age OOR",BC741+1.6449*VLOOKUP(BC$14&amp;"-rse-"&amp;$H741,Equations!$G:$I,3,0)))</f>
        <v/>
      </c>
      <c r="BF741" s="10" t="str">
        <f t="shared" si="291"/>
        <v/>
      </c>
      <c r="BG741" s="10" t="str">
        <f>IF($AC741="","",IF(OR($V741&lt;2.7,$V741&gt;90),"Age OOR",($AC741-BC741)/VLOOKUP(BC$14&amp;"-rse-"&amp;$H741,Equations!$G:$I,3,0)))</f>
        <v/>
      </c>
      <c r="BH741" s="10" t="str">
        <f>IF($AD741="","",IF(OR($V741&lt;2.7,$V741&gt;90),"Age OOR",VLOOKUP(BH$14&amp;"-int-"&amp;$I741,Equations!$G:$I,3,0)+VLOOKUP(BH$14&amp;"-sexo-"&amp;$I741,Equations!$G:$I,3,0)*$U741+VLOOKUP(BH$14&amp;"-edad-"&amp;$I741,Equations!$G:$I,3,0)*$V741+VLOOKUP(BH$14&amp;"-est-"&amp;$I741,Equations!$G:$I,3,0)*(1/$W741)+VLOOKUP(BH$14&amp;"-imc-"&amp;$I741,Equations!$G:$I,3,0)*(1/$Q741)))</f>
        <v/>
      </c>
      <c r="BI741" s="10" t="str">
        <f>IF($AD741="","",IF(OR($V741&lt;2.7,$V741&gt;90),"Age OOR",BH741-1.6449*VLOOKUP(BH$14&amp;"-rse-"&amp;$I741,Equations!$G:$I,3,0)))</f>
        <v/>
      </c>
      <c r="BJ741" s="10" t="str">
        <f>IF($AD741="","",IF(OR($V741&lt;2.7,$V741&gt;90),"Age OOR",BH741+1.6449*VLOOKUP(BH$14&amp;"-rse-"&amp;$I741,Equations!$G:$I,3,0)))</f>
        <v/>
      </c>
      <c r="BK741" s="10" t="str">
        <f t="shared" si="292"/>
        <v/>
      </c>
      <c r="BL741" s="10" t="str">
        <f>IF($AD741="","",IF(OR($V741&lt;2.7,$V741&gt;90),"Age OOR",($AD741-BH741)/VLOOKUP(BH$14&amp;"-rse-"&amp;$I741,Equations!$G:$I,3,0)))</f>
        <v/>
      </c>
      <c r="BM741" s="10" t="str">
        <f>IF($AE741="","",IF(OR($V741&lt;2.7,$V741&gt;90),"Age OOR",VLOOKUP(BM$14&amp;"-int-"&amp;$J741,Equations!$G:$I,3,0)+VLOOKUP(BM$14&amp;"-sexo-"&amp;$J741,Equations!$G:$I,3,0)*$U741+VLOOKUP(BM$14&amp;"-edad-"&amp;$J741,Equations!$G:$I,3,0)*$V741+VLOOKUP(BM$14&amp;"-est-"&amp;$J741,Equations!$G:$I,3,0)*(1/$W741)+VLOOKUP(BM$14&amp;"-imc-"&amp;$J741,Equations!$G:$I,3,0)*(1/$Q741)))</f>
        <v/>
      </c>
      <c r="BN741" s="10" t="str">
        <f>IF($AE741="","",IF(OR($V741&lt;2.7,$V741&gt;90),"Age OOR",BM741-1.6449*VLOOKUP(BM$14&amp;"-rse-"&amp;$J741,Equations!$G:$I,3,0)))</f>
        <v/>
      </c>
      <c r="BO741" s="10" t="str">
        <f>IF($AE741="","",IF(OR($V741&lt;2.7,$V741&gt;90),"Age OOR",BM741+1.6449*VLOOKUP(BM$14&amp;"-rse-"&amp;$J741,Equations!$G:$I,3,0)))</f>
        <v/>
      </c>
      <c r="BP741" s="10" t="str">
        <f t="shared" si="293"/>
        <v/>
      </c>
      <c r="BQ741" s="10" t="str">
        <f>IF($AE741="","",IF(OR($V741&lt;2.7,$V741&gt;90),"Age OOR",($AE741-BM741)/VLOOKUP(BM$14&amp;"-rse-"&amp;$J741,Equations!$G:$I,3,0)))</f>
        <v/>
      </c>
      <c r="BR741" s="10" t="str">
        <f>IF($AF741="","",IF(OR($V741&lt;2.7,$V741&gt;90),"Age OOR",VLOOKUP(BR$14&amp;"-int-"&amp;$K741,Equations!$G:$I,3,0)+VLOOKUP(BR$14&amp;"-sexo-"&amp;$K741,Equations!$G:$I,3,0)*$U741+VLOOKUP(BR$14&amp;"-edad-"&amp;$K741,Equations!$G:$I,3,0)*$V741+VLOOKUP(BR$14&amp;"-est-"&amp;$K741,Equations!$G:$I,3,0)*(1/$W741)+VLOOKUP(BR$14&amp;"-imc-"&amp;$K741,Equations!$G:$I,3,0)*(1/$Q741)))</f>
        <v/>
      </c>
      <c r="BS741" s="10" t="str">
        <f>IF($AF741="","",IF(OR($V741&lt;2.7,$V741&gt;90),"Age OOR",BR741-1.6449*VLOOKUP(BR$14&amp;"-rse-"&amp;$K741,Equations!$G:$I,3,0)))</f>
        <v/>
      </c>
      <c r="BT741" s="10" t="str">
        <f>IF($AF741="","",IF(OR($V741&lt;2.7,$V741&gt;90),"Age OOR",BR741+1.6449*VLOOKUP(BR$14&amp;"-rse-"&amp;$K741,Equations!$G:$I,3,0)))</f>
        <v/>
      </c>
      <c r="BU741" s="10" t="str">
        <f t="shared" si="294"/>
        <v/>
      </c>
      <c r="BV741" s="10" t="str">
        <f>IF($AF741="","",IF(OR($V741&lt;2.7,$V741&gt;90),"Age OOR",($AF741-BR741)/VLOOKUP(BR$14&amp;"-rse-"&amp;$K741,Equations!$G:$I,3,0)))</f>
        <v/>
      </c>
      <c r="BW741" s="10" t="str">
        <f>IF($AG741="","",IF(OR($V741&lt;2.7,$V741&gt;90),"Age OOR",VLOOKUP(BW$14&amp;"-int-"&amp;$L741,Equations!$G:$I,3,0)+VLOOKUP(BW$14&amp;"-sexo-"&amp;$L741,Equations!$G:$I,3,0)*$U741+VLOOKUP(BW$14&amp;"-edad-"&amp;$L741,Equations!$G:$I,3,0)*$V741+VLOOKUP(BW$14&amp;"-est-"&amp;$L741,Equations!$G:$I,3,0)*(1/$W741)+VLOOKUP(BW$14&amp;"-imc-"&amp;$L741,Equations!$G:$I,3,0)*(1/$Q741)))</f>
        <v/>
      </c>
      <c r="BX741" s="10" t="str">
        <f>IF($AG741="","",IF(OR($V741&lt;2.7,$V741&gt;90),"Age OOR",BW741-1.6449*VLOOKUP(BW$14&amp;"-rse-"&amp;$L741,Equations!$G:$I,3,0)))</f>
        <v/>
      </c>
      <c r="BY741" s="10" t="str">
        <f>IF($AG741="","",IF(OR($V741&lt;2.7,$V741&gt;90),"Age OOR",BW741+1.6449*VLOOKUP(BW$14&amp;"-rse-"&amp;$L741,Equations!$G:$I,3,0)))</f>
        <v/>
      </c>
      <c r="BZ741" s="10" t="str">
        <f t="shared" si="295"/>
        <v/>
      </c>
      <c r="CA741" s="10" t="str">
        <f>IF($AG741="","",IF(OR($V741&lt;2.7,$V741&gt;90),"Age OOR",($AG741-BW741)/VLOOKUP(BW$14&amp;"-rse-"&amp;$L741,Equations!$G:$I,3,0)))</f>
        <v/>
      </c>
      <c r="CB741" s="10" t="str">
        <f>IF($AH741="","",IF(OR($V741&lt;2.7,$V741&gt;90),"Age OOR",VLOOKUP(CB$14&amp;"-int-"&amp;$M741,Equations!$G:$I,3,0)+VLOOKUP(CB$14&amp;"-sexo-"&amp;$M741,Equations!$G:$I,3,0)*$U741+VLOOKUP(CB$14&amp;"-edad-"&amp;$M741,Equations!$G:$I,3,0)*$V741+VLOOKUP(CB$14&amp;"-est-"&amp;$M741,Equations!$G:$I,3,0)*(1/$W741)+VLOOKUP(CB$14&amp;"-imc-"&amp;$M741,Equations!$G:$I,3,0)*(1/$Q741)))</f>
        <v/>
      </c>
      <c r="CC741" s="10" t="str">
        <f>IF($AH741="","",IF(OR($V741&lt;2.7,$V741&gt;90),"Age OOR",CB741-1.6449*VLOOKUP(CB$14&amp;"-rse-"&amp;$M741,Equations!$G:$I,3,0)))</f>
        <v/>
      </c>
      <c r="CD741" s="10" t="str">
        <f>IF($AH741="","",IF(OR($V741&lt;2.7,$V741&gt;90),"Age OOR",CB741+1.6449*VLOOKUP(CB$14&amp;"-rse-"&amp;$M741,Equations!$G:$I,3,0)))</f>
        <v/>
      </c>
      <c r="CE741" s="10" t="str">
        <f t="shared" si="296"/>
        <v/>
      </c>
      <c r="CF741" s="10" t="str">
        <f>IF($AH741="","",IF(OR($V741&lt;2.7,$V741&gt;90),"Age OOR",($AH741-CB741)/VLOOKUP(CB$14&amp;"-rse-"&amp;$M741,Equations!$G:$I,3,0)))</f>
        <v/>
      </c>
      <c r="CG741" s="10" t="str">
        <f>IF($AI741="","",IF(OR($V741&lt;2.7,$V741&gt;90),"Age OOR",VLOOKUP(CG$14&amp;"-int-"&amp;$N741,Equations!$G:$I,3,0)+VLOOKUP(CG$14&amp;"-sexo-"&amp;$N741,Equations!$G:$I,3,0)*$U741+VLOOKUP(CG$14&amp;"-edad-"&amp;$N741,Equations!$G:$I,3,0)*$V741+VLOOKUP(CG$14&amp;"-est-"&amp;$N741,Equations!$G:$I,3,0)*(1/$W741)+VLOOKUP(CG$14&amp;"-imc-"&amp;$N741,Equations!$G:$I,3,0)*(1/$Q741)))</f>
        <v/>
      </c>
      <c r="CH741" s="10" t="str">
        <f>IF($AI741="","",IF(OR($V741&lt;2.7,$V741&gt;90),"Age OOR",CG741-1.6449*VLOOKUP(CG$14&amp;"-rse-"&amp;$N741,Equations!$G:$I,3,0)))</f>
        <v/>
      </c>
      <c r="CI741" s="10" t="str">
        <f>IF($AI741="","",IF(OR($V741&lt;2.7,$V741&gt;90),"Age OOR",CG741+1.6449*VLOOKUP(CG$14&amp;"-rse-"&amp;$N741,Equations!$G:$I,3,0)))</f>
        <v/>
      </c>
      <c r="CJ741" s="10" t="str">
        <f t="shared" si="297"/>
        <v/>
      </c>
      <c r="CK741" s="10" t="str">
        <f>IF($AI741="","",IF(OR($V741&lt;2.7,$V741&gt;90),"Age OOR",($AI741-CG741)/VLOOKUP(CG$14&amp;"-rse-"&amp;$N741,Equations!$G:$I,3,0)))</f>
        <v/>
      </c>
      <c r="CL741" s="10" t="str">
        <f>IF($AJ741="","",IF(OR($V741&lt;2.7,$V741&gt;90),"Age OOR",VLOOKUP(CL$14&amp;"-int-"&amp;$O741,Equations!$G:$I,3,0)+VLOOKUP(CL$14&amp;"-sexo-"&amp;$O741,Equations!$G:$I,3,0)*$U741+VLOOKUP(CL$14&amp;"-edad-"&amp;$O741,Equations!$G:$I,3,0)*$V741+VLOOKUP(CL$14&amp;"-est-"&amp;$O741,Equations!$G:$I,3,0)*(1/$W741)+VLOOKUP(CL$14&amp;"-imc-"&amp;$O741,Equations!$G:$I,3,0)*(1/$Q741)))</f>
        <v/>
      </c>
      <c r="CM741" s="10" t="str">
        <f>IF($AJ741="","",IF(OR($V741&lt;2.7,$V741&gt;90),"Age OOR",CL741-1.6449*VLOOKUP(CL$14&amp;"-rse-"&amp;$O741,Equations!$G:$I,3,0)))</f>
        <v/>
      </c>
      <c r="CN741" s="10" t="str">
        <f>IF($AJ741="","",IF(OR($V741&lt;2.7,$V741&gt;90),"Age OOR",CL741+1.6449*VLOOKUP(CL$14&amp;"-rse-"&amp;$O741,Equations!$G:$I,3,0)))</f>
        <v/>
      </c>
      <c r="CO741" s="10" t="str">
        <f t="shared" si="298"/>
        <v/>
      </c>
      <c r="CP741" s="10" t="str">
        <f>IF($AJ741="","",IF(OR($V741&lt;2.7,$V741&gt;90),"Age OOR",($AJ741-CL741)/VLOOKUP(CL$14&amp;"-rse-"&amp;$O741,Equations!$G:$I,3,0)))</f>
        <v/>
      </c>
      <c r="CQ741" s="10" t="str">
        <f>IF($AK741="","",IF(OR($V741&lt;2.7,$V741&gt;90),"Age OOR",EXP(VLOOKUP(CQ$14&amp;"-int-"&amp;$P741,Equations!$G:$I,3,0)+VLOOKUP(CQ$14&amp;"-sexo-"&amp;$P741,Equations!$G:$I,3,0)*$U741+VLOOKUP(CQ$14&amp;"-edad-"&amp;$P741,Equations!$G:$I,3,0)*$V741+VLOOKUP(CQ$14&amp;"-est-"&amp;$P741,Equations!$G:$I,3,0)*(1/$W741)+VLOOKUP(CQ$14&amp;"-imc-"&amp;$P741,Equations!$G:$I,3,0)*(1/$Q741))))</f>
        <v/>
      </c>
      <c r="CR741" s="10" t="str">
        <f>IF($AK741="","",IF(OR($V741&lt;2.7,$V741&gt;90),"Age OOR",EXP(LN(CQ741)-1.6449*VLOOKUP(CQ$14&amp;"-rse-"&amp;$P741,Equations!$G:$I,3,0))))</f>
        <v/>
      </c>
      <c r="CS741" s="10" t="str">
        <f>IF($AK741="","",IF(OR($V741&lt;2.7,$V741&gt;90),"Age OOR",EXP(LN(CQ741)+1.6449*VLOOKUP(CQ$14&amp;"-rse-"&amp;$P741,Equations!$G:$I,3,0))))</f>
        <v/>
      </c>
      <c r="CT741" s="10" t="str">
        <f t="shared" si="299"/>
        <v/>
      </c>
      <c r="CU741" s="10" t="str">
        <f>IF($AK741="","",IF(OR($V741&lt;2.7,$V741&gt;90),"Age OOR",(LN($AK741)-LN(CQ741))/VLOOKUP(CQ$14&amp;"-rse-"&amp;$P741,Equations!$G:$I,3,0)))</f>
        <v/>
      </c>
      <c r="CV741" s="47"/>
    </row>
    <row r="742" spans="5:109" x14ac:dyDescent="0.2">
      <c r="E742" s="23" t="str">
        <f t="shared" si="275"/>
        <v>Age out of range</v>
      </c>
      <c r="F742" s="23" t="str">
        <f t="shared" si="276"/>
        <v>Age out of range</v>
      </c>
      <c r="G742" s="23" t="str">
        <f t="shared" si="277"/>
        <v>Age out of range</v>
      </c>
      <c r="H742" s="23" t="str">
        <f t="shared" si="278"/>
        <v>Age out of range</v>
      </c>
      <c r="I742" s="23" t="str">
        <f t="shared" si="279"/>
        <v>Age out of range</v>
      </c>
      <c r="J742" s="23" t="str">
        <f t="shared" si="280"/>
        <v>Age out of range</v>
      </c>
      <c r="K742" s="23" t="str">
        <f t="shared" si="281"/>
        <v>Age out of range</v>
      </c>
      <c r="L742" s="23" t="str">
        <f t="shared" si="282"/>
        <v>Age out of range</v>
      </c>
      <c r="M742" s="23" t="str">
        <f t="shared" si="283"/>
        <v>Age out of range</v>
      </c>
      <c r="N742" s="23" t="str">
        <f t="shared" si="284"/>
        <v>Age out of range</v>
      </c>
      <c r="O742" s="23" t="str">
        <f t="shared" si="285"/>
        <v>Age out of range</v>
      </c>
      <c r="P742" s="23" t="str">
        <f t="shared" si="286"/>
        <v>Age out of range</v>
      </c>
      <c r="Q742" s="23" t="e">
        <f t="shared" si="287"/>
        <v>#DIV/0!</v>
      </c>
      <c r="R742" s="17"/>
      <c r="S742" s="23">
        <v>726</v>
      </c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7"/>
      <c r="AM742" s="47"/>
      <c r="AN742" s="10" t="str">
        <f>IF($Z742="","",IF(OR($V742&lt;2.7,$V742&gt;90),"Age OOR",VLOOKUP(AN$14&amp;"-int-"&amp;$E742,Equations!$G:$I,3,0)+VLOOKUP(AN$14&amp;"-sexo-"&amp;$E742,Equations!$G:$I,3,0)*$U742+VLOOKUP(AN$14&amp;"-edad-"&amp;$E742,Equations!$G:$I,3,0)*$V742+VLOOKUP(AN$14&amp;"-est-"&amp;$E742,Equations!$G:$I,3,0)*(1/$W742)+VLOOKUP(AN$14&amp;"-imc-"&amp;$E742,Equations!$G:$I,3,0)*(1/$Q742)))</f>
        <v/>
      </c>
      <c r="AO742" s="10" t="str">
        <f>IF($Z742="","",IF(OR($V742&lt;2.7,$V742&gt;90),"Age OOR",AN742-1.6449*VLOOKUP(AN$14&amp;"-rse-"&amp;$E742,Equations!$G:$I,3,0)))</f>
        <v/>
      </c>
      <c r="AP742" s="10" t="str">
        <f>IF($Z742="","",IF(OR($V742&lt;2.7,$V742&gt;90),"Age OOR",AN742+1.6449*VLOOKUP(AN$14&amp;"-rse-"&amp;$E742,Equations!$G:$I,3,0)))</f>
        <v/>
      </c>
      <c r="AQ742" s="10" t="str">
        <f t="shared" si="288"/>
        <v/>
      </c>
      <c r="AR742" s="10" t="str">
        <f>IF($Z742="","",IF(OR($V742&lt;2.7,$V742&gt;90),"Age OOR",($Z742-AN742)/VLOOKUP(AN$14&amp;"-rse-"&amp;$E742,Equations!$G:$I,3,0)))</f>
        <v/>
      </c>
      <c r="AS742" s="10" t="str">
        <f>IF($AA742="","",IF(OR($V742&lt;2.7,$V742&gt;90),"Age OOR",VLOOKUP(AS$14&amp;"-int-"&amp;$F742,Equations!$G:$I,3,0)+VLOOKUP(AS$14&amp;"-sexo-"&amp;$F742,Equations!$G:$I,3,0)*$U742+VLOOKUP(AS$14&amp;"-edad-"&amp;$F742,Equations!$G:$I,3,0)*$V742+VLOOKUP(AS$14&amp;"-est-"&amp;$F742,Equations!$G:$I,3,0)*(1/$W742)+VLOOKUP(AS$14&amp;"-imc-"&amp;$F742,Equations!$G:$I,3,0)*(1/$Q742)))</f>
        <v/>
      </c>
      <c r="AT742" s="10" t="str">
        <f>IF($AA742="","",IF(OR($V742&lt;2.7,$V742&gt;90),"Age OOR",AS742-1.6449*VLOOKUP(AS$14&amp;"-rse-"&amp;$F742,Equations!$G:$I,3,0)))</f>
        <v/>
      </c>
      <c r="AU742" s="10" t="str">
        <f>IF($AA742="","",IF(OR($V742&lt;2.7,$V742&gt;90),"Age OOR",AS742+1.6449*VLOOKUP(AS$14&amp;"-rse-"&amp;$F742,Equations!$G:$I,3,0)))</f>
        <v/>
      </c>
      <c r="AV742" s="10" t="str">
        <f t="shared" si="289"/>
        <v/>
      </c>
      <c r="AW742" s="10" t="str">
        <f>IF($AA742="","",IF(OR($V742&lt;2.7,$V742&gt;90),"Age OOR",($AA742-AS742)/VLOOKUP(AS$14&amp;"-rse-"&amp;$F742,Equations!$G:$I,3,0)))</f>
        <v/>
      </c>
      <c r="AX742" s="10" t="str">
        <f>IF($AB742="","",IF(OR($V742&lt;2.7,$V742&gt;90),"Age OOR",VLOOKUP(AX$14&amp;"-int-"&amp;$G742,Equations!$G:$I,3,0)+VLOOKUP(AX$14&amp;"-sexo-"&amp;$G742,Equations!$G:$I,3,0)*$U742+VLOOKUP(AX$14&amp;"-edad-"&amp;$G742,Equations!$G:$I,3,0)*$V742+VLOOKUP(AX$14&amp;"-est-"&amp;$G742,Equations!$G:$I,3,0)*(1/$W742)+VLOOKUP(AX$14&amp;"-imc-"&amp;$G742,Equations!$G:$I,3,0)*(1/$Q742)))</f>
        <v/>
      </c>
      <c r="AY742" s="10" t="str">
        <f>IF($AB742="","",IF(OR($V742&lt;2.7,$V742&gt;90),"Age OOR",AX742-1.6449*VLOOKUP(AX$14&amp;"-rse-"&amp;$G742,Equations!$G:$I,3,0)))</f>
        <v/>
      </c>
      <c r="AZ742" s="10" t="str">
        <f>IF($AB742="","",IF(OR($V742&lt;2.7,$V742&gt;90),"Age OOR",AX742+1.6449*VLOOKUP(AX$14&amp;"-rse-"&amp;$G742,Equations!$G:$I,3,0)))</f>
        <v/>
      </c>
      <c r="BA742" s="10" t="str">
        <f t="shared" si="290"/>
        <v/>
      </c>
      <c r="BB742" s="10" t="str">
        <f>IF($AB742="","",IF(OR($V742&lt;2.7,$V742&gt;90),"Age OOR",($AB742-AX742)/VLOOKUP(AX$14&amp;"-rse-"&amp;$G742,Equations!$G:$I,3,0)))</f>
        <v/>
      </c>
      <c r="BC742" s="10" t="str">
        <f>IF($AC742="","",IF(OR($V742&lt;2.7,$V742&gt;90),"Age OOR",VLOOKUP(BC$14&amp;"-int-"&amp;$H742,Equations!$G:$I,3,0)+VLOOKUP(BC$14&amp;"-sexo-"&amp;$H742,Equations!$G:$I,3,0)*$U742+VLOOKUP(BC$14&amp;"-edad-"&amp;$H742,Equations!$G:$I,3,0)*$V742+VLOOKUP(BC$14&amp;"-est-"&amp;$H742,Equations!$G:$I,3,0)*(1/$W742)+VLOOKUP(BC$14&amp;"-imc-"&amp;$H742,Equations!$G:$I,3,0)*(1/$Q742)))</f>
        <v/>
      </c>
      <c r="BD742" s="10" t="str">
        <f>IF($AC742="","",IF(OR($V742&lt;2.7,$V742&gt;90),"Age OOR",BC742-1.6449*VLOOKUP(BC$14&amp;"-rse-"&amp;$H742,Equations!$G:$I,3,0)))</f>
        <v/>
      </c>
      <c r="BE742" s="10" t="str">
        <f>IF($AC742="","",IF(OR($V742&lt;2.7,$V742&gt;90),"Age OOR",BC742+1.6449*VLOOKUP(BC$14&amp;"-rse-"&amp;$H742,Equations!$G:$I,3,0)))</f>
        <v/>
      </c>
      <c r="BF742" s="10" t="str">
        <f t="shared" si="291"/>
        <v/>
      </c>
      <c r="BG742" s="10" t="str">
        <f>IF($AC742="","",IF(OR($V742&lt;2.7,$V742&gt;90),"Age OOR",($AC742-BC742)/VLOOKUP(BC$14&amp;"-rse-"&amp;$H742,Equations!$G:$I,3,0)))</f>
        <v/>
      </c>
      <c r="BH742" s="10" t="str">
        <f>IF($AD742="","",IF(OR($V742&lt;2.7,$V742&gt;90),"Age OOR",VLOOKUP(BH$14&amp;"-int-"&amp;$I742,Equations!$G:$I,3,0)+VLOOKUP(BH$14&amp;"-sexo-"&amp;$I742,Equations!$G:$I,3,0)*$U742+VLOOKUP(BH$14&amp;"-edad-"&amp;$I742,Equations!$G:$I,3,0)*$V742+VLOOKUP(BH$14&amp;"-est-"&amp;$I742,Equations!$G:$I,3,0)*(1/$W742)+VLOOKUP(BH$14&amp;"-imc-"&amp;$I742,Equations!$G:$I,3,0)*(1/$Q742)))</f>
        <v/>
      </c>
      <c r="BI742" s="10" t="str">
        <f>IF($AD742="","",IF(OR($V742&lt;2.7,$V742&gt;90),"Age OOR",BH742-1.6449*VLOOKUP(BH$14&amp;"-rse-"&amp;$I742,Equations!$G:$I,3,0)))</f>
        <v/>
      </c>
      <c r="BJ742" s="10" t="str">
        <f>IF($AD742="","",IF(OR($V742&lt;2.7,$V742&gt;90),"Age OOR",BH742+1.6449*VLOOKUP(BH$14&amp;"-rse-"&amp;$I742,Equations!$G:$I,3,0)))</f>
        <v/>
      </c>
      <c r="BK742" s="10" t="str">
        <f t="shared" si="292"/>
        <v/>
      </c>
      <c r="BL742" s="10" t="str">
        <f>IF($AD742="","",IF(OR($V742&lt;2.7,$V742&gt;90),"Age OOR",($AD742-BH742)/VLOOKUP(BH$14&amp;"-rse-"&amp;$I742,Equations!$G:$I,3,0)))</f>
        <v/>
      </c>
      <c r="BM742" s="10" t="str">
        <f>IF($AE742="","",IF(OR($V742&lt;2.7,$V742&gt;90),"Age OOR",VLOOKUP(BM$14&amp;"-int-"&amp;$J742,Equations!$G:$I,3,0)+VLOOKUP(BM$14&amp;"-sexo-"&amp;$J742,Equations!$G:$I,3,0)*$U742+VLOOKUP(BM$14&amp;"-edad-"&amp;$J742,Equations!$G:$I,3,0)*$V742+VLOOKUP(BM$14&amp;"-est-"&amp;$J742,Equations!$G:$I,3,0)*(1/$W742)+VLOOKUP(BM$14&amp;"-imc-"&amp;$J742,Equations!$G:$I,3,0)*(1/$Q742)))</f>
        <v/>
      </c>
      <c r="BN742" s="10" t="str">
        <f>IF($AE742="","",IF(OR($V742&lt;2.7,$V742&gt;90),"Age OOR",BM742-1.6449*VLOOKUP(BM$14&amp;"-rse-"&amp;$J742,Equations!$G:$I,3,0)))</f>
        <v/>
      </c>
      <c r="BO742" s="10" t="str">
        <f>IF($AE742="","",IF(OR($V742&lt;2.7,$V742&gt;90),"Age OOR",BM742+1.6449*VLOOKUP(BM$14&amp;"-rse-"&amp;$J742,Equations!$G:$I,3,0)))</f>
        <v/>
      </c>
      <c r="BP742" s="10" t="str">
        <f t="shared" si="293"/>
        <v/>
      </c>
      <c r="BQ742" s="10" t="str">
        <f>IF($AE742="","",IF(OR($V742&lt;2.7,$V742&gt;90),"Age OOR",($AE742-BM742)/VLOOKUP(BM$14&amp;"-rse-"&amp;$J742,Equations!$G:$I,3,0)))</f>
        <v/>
      </c>
      <c r="BR742" s="10" t="str">
        <f>IF($AF742="","",IF(OR($V742&lt;2.7,$V742&gt;90),"Age OOR",VLOOKUP(BR$14&amp;"-int-"&amp;$K742,Equations!$G:$I,3,0)+VLOOKUP(BR$14&amp;"-sexo-"&amp;$K742,Equations!$G:$I,3,0)*$U742+VLOOKUP(BR$14&amp;"-edad-"&amp;$K742,Equations!$G:$I,3,0)*$V742+VLOOKUP(BR$14&amp;"-est-"&amp;$K742,Equations!$G:$I,3,0)*(1/$W742)+VLOOKUP(BR$14&amp;"-imc-"&amp;$K742,Equations!$G:$I,3,0)*(1/$Q742)))</f>
        <v/>
      </c>
      <c r="BS742" s="10" t="str">
        <f>IF($AF742="","",IF(OR($V742&lt;2.7,$V742&gt;90),"Age OOR",BR742-1.6449*VLOOKUP(BR$14&amp;"-rse-"&amp;$K742,Equations!$G:$I,3,0)))</f>
        <v/>
      </c>
      <c r="BT742" s="10" t="str">
        <f>IF($AF742="","",IF(OR($V742&lt;2.7,$V742&gt;90),"Age OOR",BR742+1.6449*VLOOKUP(BR$14&amp;"-rse-"&amp;$K742,Equations!$G:$I,3,0)))</f>
        <v/>
      </c>
      <c r="BU742" s="10" t="str">
        <f t="shared" si="294"/>
        <v/>
      </c>
      <c r="BV742" s="10" t="str">
        <f>IF($AF742="","",IF(OR($V742&lt;2.7,$V742&gt;90),"Age OOR",($AF742-BR742)/VLOOKUP(BR$14&amp;"-rse-"&amp;$K742,Equations!$G:$I,3,0)))</f>
        <v/>
      </c>
      <c r="BW742" s="10" t="str">
        <f>IF($AG742="","",IF(OR($V742&lt;2.7,$V742&gt;90),"Age OOR",VLOOKUP(BW$14&amp;"-int-"&amp;$L742,Equations!$G:$I,3,0)+VLOOKUP(BW$14&amp;"-sexo-"&amp;$L742,Equations!$G:$I,3,0)*$U742+VLOOKUP(BW$14&amp;"-edad-"&amp;$L742,Equations!$G:$I,3,0)*$V742+VLOOKUP(BW$14&amp;"-est-"&amp;$L742,Equations!$G:$I,3,0)*(1/$W742)+VLOOKUP(BW$14&amp;"-imc-"&amp;$L742,Equations!$G:$I,3,0)*(1/$Q742)))</f>
        <v/>
      </c>
      <c r="BX742" s="10" t="str">
        <f>IF($AG742="","",IF(OR($V742&lt;2.7,$V742&gt;90),"Age OOR",BW742-1.6449*VLOOKUP(BW$14&amp;"-rse-"&amp;$L742,Equations!$G:$I,3,0)))</f>
        <v/>
      </c>
      <c r="BY742" s="10" t="str">
        <f>IF($AG742="","",IF(OR($V742&lt;2.7,$V742&gt;90),"Age OOR",BW742+1.6449*VLOOKUP(BW$14&amp;"-rse-"&amp;$L742,Equations!$G:$I,3,0)))</f>
        <v/>
      </c>
      <c r="BZ742" s="10" t="str">
        <f t="shared" si="295"/>
        <v/>
      </c>
      <c r="CA742" s="10" t="str">
        <f>IF($AG742="","",IF(OR($V742&lt;2.7,$V742&gt;90),"Age OOR",($AG742-BW742)/VLOOKUP(BW$14&amp;"-rse-"&amp;$L742,Equations!$G:$I,3,0)))</f>
        <v/>
      </c>
      <c r="CB742" s="10" t="str">
        <f>IF($AH742="","",IF(OR($V742&lt;2.7,$V742&gt;90),"Age OOR",VLOOKUP(CB$14&amp;"-int-"&amp;$M742,Equations!$G:$I,3,0)+VLOOKUP(CB$14&amp;"-sexo-"&amp;$M742,Equations!$G:$I,3,0)*$U742+VLOOKUP(CB$14&amp;"-edad-"&amp;$M742,Equations!$G:$I,3,0)*$V742+VLOOKUP(CB$14&amp;"-est-"&amp;$M742,Equations!$G:$I,3,0)*(1/$W742)+VLOOKUP(CB$14&amp;"-imc-"&amp;$M742,Equations!$G:$I,3,0)*(1/$Q742)))</f>
        <v/>
      </c>
      <c r="CC742" s="10" t="str">
        <f>IF($AH742="","",IF(OR($V742&lt;2.7,$V742&gt;90),"Age OOR",CB742-1.6449*VLOOKUP(CB$14&amp;"-rse-"&amp;$M742,Equations!$G:$I,3,0)))</f>
        <v/>
      </c>
      <c r="CD742" s="10" t="str">
        <f>IF($AH742="","",IF(OR($V742&lt;2.7,$V742&gt;90),"Age OOR",CB742+1.6449*VLOOKUP(CB$14&amp;"-rse-"&amp;$M742,Equations!$G:$I,3,0)))</f>
        <v/>
      </c>
      <c r="CE742" s="10" t="str">
        <f t="shared" si="296"/>
        <v/>
      </c>
      <c r="CF742" s="10" t="str">
        <f>IF($AH742="","",IF(OR($V742&lt;2.7,$V742&gt;90),"Age OOR",($AH742-CB742)/VLOOKUP(CB$14&amp;"-rse-"&amp;$M742,Equations!$G:$I,3,0)))</f>
        <v/>
      </c>
      <c r="CG742" s="10" t="str">
        <f>IF($AI742="","",IF(OR($V742&lt;2.7,$V742&gt;90),"Age OOR",VLOOKUP(CG$14&amp;"-int-"&amp;$N742,Equations!$G:$I,3,0)+VLOOKUP(CG$14&amp;"-sexo-"&amp;$N742,Equations!$G:$I,3,0)*$U742+VLOOKUP(CG$14&amp;"-edad-"&amp;$N742,Equations!$G:$I,3,0)*$V742+VLOOKUP(CG$14&amp;"-est-"&amp;$N742,Equations!$G:$I,3,0)*(1/$W742)+VLOOKUP(CG$14&amp;"-imc-"&amp;$N742,Equations!$G:$I,3,0)*(1/$Q742)))</f>
        <v/>
      </c>
      <c r="CH742" s="10" t="str">
        <f>IF($AI742="","",IF(OR($V742&lt;2.7,$V742&gt;90),"Age OOR",CG742-1.6449*VLOOKUP(CG$14&amp;"-rse-"&amp;$N742,Equations!$G:$I,3,0)))</f>
        <v/>
      </c>
      <c r="CI742" s="10" t="str">
        <f>IF($AI742="","",IF(OR($V742&lt;2.7,$V742&gt;90),"Age OOR",CG742+1.6449*VLOOKUP(CG$14&amp;"-rse-"&amp;$N742,Equations!$G:$I,3,0)))</f>
        <v/>
      </c>
      <c r="CJ742" s="10" t="str">
        <f t="shared" si="297"/>
        <v/>
      </c>
      <c r="CK742" s="10" t="str">
        <f>IF($AI742="","",IF(OR($V742&lt;2.7,$V742&gt;90),"Age OOR",($AI742-CG742)/VLOOKUP(CG$14&amp;"-rse-"&amp;$N742,Equations!$G:$I,3,0)))</f>
        <v/>
      </c>
      <c r="CL742" s="10" t="str">
        <f>IF($AJ742="","",IF(OR($V742&lt;2.7,$V742&gt;90),"Age OOR",VLOOKUP(CL$14&amp;"-int-"&amp;$O742,Equations!$G:$I,3,0)+VLOOKUP(CL$14&amp;"-sexo-"&amp;$O742,Equations!$G:$I,3,0)*$U742+VLOOKUP(CL$14&amp;"-edad-"&amp;$O742,Equations!$G:$I,3,0)*$V742+VLOOKUP(CL$14&amp;"-est-"&amp;$O742,Equations!$G:$I,3,0)*(1/$W742)+VLOOKUP(CL$14&amp;"-imc-"&amp;$O742,Equations!$G:$I,3,0)*(1/$Q742)))</f>
        <v/>
      </c>
      <c r="CM742" s="10" t="str">
        <f>IF($AJ742="","",IF(OR($V742&lt;2.7,$V742&gt;90),"Age OOR",CL742-1.6449*VLOOKUP(CL$14&amp;"-rse-"&amp;$O742,Equations!$G:$I,3,0)))</f>
        <v/>
      </c>
      <c r="CN742" s="10" t="str">
        <f>IF($AJ742="","",IF(OR($V742&lt;2.7,$V742&gt;90),"Age OOR",CL742+1.6449*VLOOKUP(CL$14&amp;"-rse-"&amp;$O742,Equations!$G:$I,3,0)))</f>
        <v/>
      </c>
      <c r="CO742" s="10" t="str">
        <f t="shared" si="298"/>
        <v/>
      </c>
      <c r="CP742" s="10" t="str">
        <f>IF($AJ742="","",IF(OR($V742&lt;2.7,$V742&gt;90),"Age OOR",($AJ742-CL742)/VLOOKUP(CL$14&amp;"-rse-"&amp;$O742,Equations!$G:$I,3,0)))</f>
        <v/>
      </c>
      <c r="CQ742" s="10" t="str">
        <f>IF($AK742="","",IF(OR($V742&lt;2.7,$V742&gt;90),"Age OOR",EXP(VLOOKUP(CQ$14&amp;"-int-"&amp;$P742,Equations!$G:$I,3,0)+VLOOKUP(CQ$14&amp;"-sexo-"&amp;$P742,Equations!$G:$I,3,0)*$U742+VLOOKUP(CQ$14&amp;"-edad-"&amp;$P742,Equations!$G:$I,3,0)*$V742+VLOOKUP(CQ$14&amp;"-est-"&amp;$P742,Equations!$G:$I,3,0)*(1/$W742)+VLOOKUP(CQ$14&amp;"-imc-"&amp;$P742,Equations!$G:$I,3,0)*(1/$Q742))))</f>
        <v/>
      </c>
      <c r="CR742" s="10" t="str">
        <f>IF($AK742="","",IF(OR($V742&lt;2.7,$V742&gt;90),"Age OOR",EXP(LN(CQ742)-1.6449*VLOOKUP(CQ$14&amp;"-rse-"&amp;$P742,Equations!$G:$I,3,0))))</f>
        <v/>
      </c>
      <c r="CS742" s="10" t="str">
        <f>IF($AK742="","",IF(OR($V742&lt;2.7,$V742&gt;90),"Age OOR",EXP(LN(CQ742)+1.6449*VLOOKUP(CQ$14&amp;"-rse-"&amp;$P742,Equations!$G:$I,3,0))))</f>
        <v/>
      </c>
      <c r="CT742" s="10" t="str">
        <f t="shared" si="299"/>
        <v/>
      </c>
      <c r="CU742" s="10" t="str">
        <f>IF($AK742="","",IF(OR($V742&lt;2.7,$V742&gt;90),"Age OOR",(LN($AK742)-LN(CQ742))/VLOOKUP(CQ$14&amp;"-rse-"&amp;$P742,Equations!$G:$I,3,0)))</f>
        <v/>
      </c>
      <c r="CV742" s="47"/>
    </row>
    <row r="743" spans="5:109" x14ac:dyDescent="0.2">
      <c r="E743" s="23" t="str">
        <f t="shared" si="275"/>
        <v>Age out of range</v>
      </c>
      <c r="F743" s="23" t="str">
        <f t="shared" si="276"/>
        <v>Age out of range</v>
      </c>
      <c r="G743" s="23" t="str">
        <f t="shared" si="277"/>
        <v>Age out of range</v>
      </c>
      <c r="H743" s="23" t="str">
        <f t="shared" si="278"/>
        <v>Age out of range</v>
      </c>
      <c r="I743" s="23" t="str">
        <f t="shared" si="279"/>
        <v>Age out of range</v>
      </c>
      <c r="J743" s="23" t="str">
        <f t="shared" si="280"/>
        <v>Age out of range</v>
      </c>
      <c r="K743" s="23" t="str">
        <f t="shared" si="281"/>
        <v>Age out of range</v>
      </c>
      <c r="L743" s="23" t="str">
        <f t="shared" si="282"/>
        <v>Age out of range</v>
      </c>
      <c r="M743" s="23" t="str">
        <f t="shared" si="283"/>
        <v>Age out of range</v>
      </c>
      <c r="N743" s="23" t="str">
        <f t="shared" si="284"/>
        <v>Age out of range</v>
      </c>
      <c r="O743" s="23" t="str">
        <f t="shared" si="285"/>
        <v>Age out of range</v>
      </c>
      <c r="P743" s="23" t="str">
        <f t="shared" si="286"/>
        <v>Age out of range</v>
      </c>
      <c r="Q743" s="23" t="e">
        <f t="shared" si="287"/>
        <v>#DIV/0!</v>
      </c>
      <c r="R743" s="17"/>
      <c r="S743" s="23">
        <v>727</v>
      </c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7"/>
      <c r="AM743" s="47"/>
      <c r="AN743" s="10" t="str">
        <f>IF($Z743="","",IF(OR($V743&lt;2.7,$V743&gt;90),"Age OOR",VLOOKUP(AN$14&amp;"-int-"&amp;$E743,Equations!$G:$I,3,0)+VLOOKUP(AN$14&amp;"-sexo-"&amp;$E743,Equations!$G:$I,3,0)*$U743+VLOOKUP(AN$14&amp;"-edad-"&amp;$E743,Equations!$G:$I,3,0)*$V743+VLOOKUP(AN$14&amp;"-est-"&amp;$E743,Equations!$G:$I,3,0)*(1/$W743)+VLOOKUP(AN$14&amp;"-imc-"&amp;$E743,Equations!$G:$I,3,0)*(1/$Q743)))</f>
        <v/>
      </c>
      <c r="AO743" s="10" t="str">
        <f>IF($Z743="","",IF(OR($V743&lt;2.7,$V743&gt;90),"Age OOR",AN743-1.6449*VLOOKUP(AN$14&amp;"-rse-"&amp;$E743,Equations!$G:$I,3,0)))</f>
        <v/>
      </c>
      <c r="AP743" s="10" t="str">
        <f>IF($Z743="","",IF(OR($V743&lt;2.7,$V743&gt;90),"Age OOR",AN743+1.6449*VLOOKUP(AN$14&amp;"-rse-"&amp;$E743,Equations!$G:$I,3,0)))</f>
        <v/>
      </c>
      <c r="AQ743" s="10" t="str">
        <f t="shared" si="288"/>
        <v/>
      </c>
      <c r="AR743" s="10" t="str">
        <f>IF($Z743="","",IF(OR($V743&lt;2.7,$V743&gt;90),"Age OOR",($Z743-AN743)/VLOOKUP(AN$14&amp;"-rse-"&amp;$E743,Equations!$G:$I,3,0)))</f>
        <v/>
      </c>
      <c r="AS743" s="10" t="str">
        <f>IF($AA743="","",IF(OR($V743&lt;2.7,$V743&gt;90),"Age OOR",VLOOKUP(AS$14&amp;"-int-"&amp;$F743,Equations!$G:$I,3,0)+VLOOKUP(AS$14&amp;"-sexo-"&amp;$F743,Equations!$G:$I,3,0)*$U743+VLOOKUP(AS$14&amp;"-edad-"&amp;$F743,Equations!$G:$I,3,0)*$V743+VLOOKUP(AS$14&amp;"-est-"&amp;$F743,Equations!$G:$I,3,0)*(1/$W743)+VLOOKUP(AS$14&amp;"-imc-"&amp;$F743,Equations!$G:$I,3,0)*(1/$Q743)))</f>
        <v/>
      </c>
      <c r="AT743" s="10" t="str">
        <f>IF($AA743="","",IF(OR($V743&lt;2.7,$V743&gt;90),"Age OOR",AS743-1.6449*VLOOKUP(AS$14&amp;"-rse-"&amp;$F743,Equations!$G:$I,3,0)))</f>
        <v/>
      </c>
      <c r="AU743" s="10" t="str">
        <f>IF($AA743="","",IF(OR($V743&lt;2.7,$V743&gt;90),"Age OOR",AS743+1.6449*VLOOKUP(AS$14&amp;"-rse-"&amp;$F743,Equations!$G:$I,3,0)))</f>
        <v/>
      </c>
      <c r="AV743" s="10" t="str">
        <f t="shared" si="289"/>
        <v/>
      </c>
      <c r="AW743" s="10" t="str">
        <f>IF($AA743="","",IF(OR($V743&lt;2.7,$V743&gt;90),"Age OOR",($AA743-AS743)/VLOOKUP(AS$14&amp;"-rse-"&amp;$F743,Equations!$G:$I,3,0)))</f>
        <v/>
      </c>
      <c r="AX743" s="10" t="str">
        <f>IF($AB743="","",IF(OR($V743&lt;2.7,$V743&gt;90),"Age OOR",VLOOKUP(AX$14&amp;"-int-"&amp;$G743,Equations!$G:$I,3,0)+VLOOKUP(AX$14&amp;"-sexo-"&amp;$G743,Equations!$G:$I,3,0)*$U743+VLOOKUP(AX$14&amp;"-edad-"&amp;$G743,Equations!$G:$I,3,0)*$V743+VLOOKUP(AX$14&amp;"-est-"&amp;$G743,Equations!$G:$I,3,0)*(1/$W743)+VLOOKUP(AX$14&amp;"-imc-"&amp;$G743,Equations!$G:$I,3,0)*(1/$Q743)))</f>
        <v/>
      </c>
      <c r="AY743" s="10" t="str">
        <f>IF($AB743="","",IF(OR($V743&lt;2.7,$V743&gt;90),"Age OOR",AX743-1.6449*VLOOKUP(AX$14&amp;"-rse-"&amp;$G743,Equations!$G:$I,3,0)))</f>
        <v/>
      </c>
      <c r="AZ743" s="10" t="str">
        <f>IF($AB743="","",IF(OR($V743&lt;2.7,$V743&gt;90),"Age OOR",AX743+1.6449*VLOOKUP(AX$14&amp;"-rse-"&amp;$G743,Equations!$G:$I,3,0)))</f>
        <v/>
      </c>
      <c r="BA743" s="10" t="str">
        <f t="shared" si="290"/>
        <v/>
      </c>
      <c r="BB743" s="10" t="str">
        <f>IF($AB743="","",IF(OR($V743&lt;2.7,$V743&gt;90),"Age OOR",($AB743-AX743)/VLOOKUP(AX$14&amp;"-rse-"&amp;$G743,Equations!$G:$I,3,0)))</f>
        <v/>
      </c>
      <c r="BC743" s="10" t="str">
        <f>IF($AC743="","",IF(OR($V743&lt;2.7,$V743&gt;90),"Age OOR",VLOOKUP(BC$14&amp;"-int-"&amp;$H743,Equations!$G:$I,3,0)+VLOOKUP(BC$14&amp;"-sexo-"&amp;$H743,Equations!$G:$I,3,0)*$U743+VLOOKUP(BC$14&amp;"-edad-"&amp;$H743,Equations!$G:$I,3,0)*$V743+VLOOKUP(BC$14&amp;"-est-"&amp;$H743,Equations!$G:$I,3,0)*(1/$W743)+VLOOKUP(BC$14&amp;"-imc-"&amp;$H743,Equations!$G:$I,3,0)*(1/$Q743)))</f>
        <v/>
      </c>
      <c r="BD743" s="10" t="str">
        <f>IF($AC743="","",IF(OR($V743&lt;2.7,$V743&gt;90),"Age OOR",BC743-1.6449*VLOOKUP(BC$14&amp;"-rse-"&amp;$H743,Equations!$G:$I,3,0)))</f>
        <v/>
      </c>
      <c r="BE743" s="10" t="str">
        <f>IF($AC743="","",IF(OR($V743&lt;2.7,$V743&gt;90),"Age OOR",BC743+1.6449*VLOOKUP(BC$14&amp;"-rse-"&amp;$H743,Equations!$G:$I,3,0)))</f>
        <v/>
      </c>
      <c r="BF743" s="10" t="str">
        <f t="shared" si="291"/>
        <v/>
      </c>
      <c r="BG743" s="10" t="str">
        <f>IF($AC743="","",IF(OR($V743&lt;2.7,$V743&gt;90),"Age OOR",($AC743-BC743)/VLOOKUP(BC$14&amp;"-rse-"&amp;$H743,Equations!$G:$I,3,0)))</f>
        <v/>
      </c>
      <c r="BH743" s="10" t="str">
        <f>IF($AD743="","",IF(OR($V743&lt;2.7,$V743&gt;90),"Age OOR",VLOOKUP(BH$14&amp;"-int-"&amp;$I743,Equations!$G:$I,3,0)+VLOOKUP(BH$14&amp;"-sexo-"&amp;$I743,Equations!$G:$I,3,0)*$U743+VLOOKUP(BH$14&amp;"-edad-"&amp;$I743,Equations!$G:$I,3,0)*$V743+VLOOKUP(BH$14&amp;"-est-"&amp;$I743,Equations!$G:$I,3,0)*(1/$W743)+VLOOKUP(BH$14&amp;"-imc-"&amp;$I743,Equations!$G:$I,3,0)*(1/$Q743)))</f>
        <v/>
      </c>
      <c r="BI743" s="10" t="str">
        <f>IF($AD743="","",IF(OR($V743&lt;2.7,$V743&gt;90),"Age OOR",BH743-1.6449*VLOOKUP(BH$14&amp;"-rse-"&amp;$I743,Equations!$G:$I,3,0)))</f>
        <v/>
      </c>
      <c r="BJ743" s="10" t="str">
        <f>IF($AD743="","",IF(OR($V743&lt;2.7,$V743&gt;90),"Age OOR",BH743+1.6449*VLOOKUP(BH$14&amp;"-rse-"&amp;$I743,Equations!$G:$I,3,0)))</f>
        <v/>
      </c>
      <c r="BK743" s="10" t="str">
        <f t="shared" si="292"/>
        <v/>
      </c>
      <c r="BL743" s="10" t="str">
        <f>IF($AD743="","",IF(OR($V743&lt;2.7,$V743&gt;90),"Age OOR",($AD743-BH743)/VLOOKUP(BH$14&amp;"-rse-"&amp;$I743,Equations!$G:$I,3,0)))</f>
        <v/>
      </c>
      <c r="BM743" s="10" t="str">
        <f>IF($AE743="","",IF(OR($V743&lt;2.7,$V743&gt;90),"Age OOR",VLOOKUP(BM$14&amp;"-int-"&amp;$J743,Equations!$G:$I,3,0)+VLOOKUP(BM$14&amp;"-sexo-"&amp;$J743,Equations!$G:$I,3,0)*$U743+VLOOKUP(BM$14&amp;"-edad-"&amp;$J743,Equations!$G:$I,3,0)*$V743+VLOOKUP(BM$14&amp;"-est-"&amp;$J743,Equations!$G:$I,3,0)*(1/$W743)+VLOOKUP(BM$14&amp;"-imc-"&amp;$J743,Equations!$G:$I,3,0)*(1/$Q743)))</f>
        <v/>
      </c>
      <c r="BN743" s="10" t="str">
        <f>IF($AE743="","",IF(OR($V743&lt;2.7,$V743&gt;90),"Age OOR",BM743-1.6449*VLOOKUP(BM$14&amp;"-rse-"&amp;$J743,Equations!$G:$I,3,0)))</f>
        <v/>
      </c>
      <c r="BO743" s="10" t="str">
        <f>IF($AE743="","",IF(OR($V743&lt;2.7,$V743&gt;90),"Age OOR",BM743+1.6449*VLOOKUP(BM$14&amp;"-rse-"&amp;$J743,Equations!$G:$I,3,0)))</f>
        <v/>
      </c>
      <c r="BP743" s="10" t="str">
        <f t="shared" si="293"/>
        <v/>
      </c>
      <c r="BQ743" s="10" t="str">
        <f>IF($AE743="","",IF(OR($V743&lt;2.7,$V743&gt;90),"Age OOR",($AE743-BM743)/VLOOKUP(BM$14&amp;"-rse-"&amp;$J743,Equations!$G:$I,3,0)))</f>
        <v/>
      </c>
      <c r="BR743" s="10" t="str">
        <f>IF($AF743="","",IF(OR($V743&lt;2.7,$V743&gt;90),"Age OOR",VLOOKUP(BR$14&amp;"-int-"&amp;$K743,Equations!$G:$I,3,0)+VLOOKUP(BR$14&amp;"-sexo-"&amp;$K743,Equations!$G:$I,3,0)*$U743+VLOOKUP(BR$14&amp;"-edad-"&amp;$K743,Equations!$G:$I,3,0)*$V743+VLOOKUP(BR$14&amp;"-est-"&amp;$K743,Equations!$G:$I,3,0)*(1/$W743)+VLOOKUP(BR$14&amp;"-imc-"&amp;$K743,Equations!$G:$I,3,0)*(1/$Q743)))</f>
        <v/>
      </c>
      <c r="BS743" s="10" t="str">
        <f>IF($AF743="","",IF(OR($V743&lt;2.7,$V743&gt;90),"Age OOR",BR743-1.6449*VLOOKUP(BR$14&amp;"-rse-"&amp;$K743,Equations!$G:$I,3,0)))</f>
        <v/>
      </c>
      <c r="BT743" s="10" t="str">
        <f>IF($AF743="","",IF(OR($V743&lt;2.7,$V743&gt;90),"Age OOR",BR743+1.6449*VLOOKUP(BR$14&amp;"-rse-"&amp;$K743,Equations!$G:$I,3,0)))</f>
        <v/>
      </c>
      <c r="BU743" s="10" t="str">
        <f t="shared" si="294"/>
        <v/>
      </c>
      <c r="BV743" s="10" t="str">
        <f>IF($AF743="","",IF(OR($V743&lt;2.7,$V743&gt;90),"Age OOR",($AF743-BR743)/VLOOKUP(BR$14&amp;"-rse-"&amp;$K743,Equations!$G:$I,3,0)))</f>
        <v/>
      </c>
      <c r="BW743" s="10" t="str">
        <f>IF($AG743="","",IF(OR($V743&lt;2.7,$V743&gt;90),"Age OOR",VLOOKUP(BW$14&amp;"-int-"&amp;$L743,Equations!$G:$I,3,0)+VLOOKUP(BW$14&amp;"-sexo-"&amp;$L743,Equations!$G:$I,3,0)*$U743+VLOOKUP(BW$14&amp;"-edad-"&amp;$L743,Equations!$G:$I,3,0)*$V743+VLOOKUP(BW$14&amp;"-est-"&amp;$L743,Equations!$G:$I,3,0)*(1/$W743)+VLOOKUP(BW$14&amp;"-imc-"&amp;$L743,Equations!$G:$I,3,0)*(1/$Q743)))</f>
        <v/>
      </c>
      <c r="BX743" s="10" t="str">
        <f>IF($AG743="","",IF(OR($V743&lt;2.7,$V743&gt;90),"Age OOR",BW743-1.6449*VLOOKUP(BW$14&amp;"-rse-"&amp;$L743,Equations!$G:$I,3,0)))</f>
        <v/>
      </c>
      <c r="BY743" s="10" t="str">
        <f>IF($AG743="","",IF(OR($V743&lt;2.7,$V743&gt;90),"Age OOR",BW743+1.6449*VLOOKUP(BW$14&amp;"-rse-"&amp;$L743,Equations!$G:$I,3,0)))</f>
        <v/>
      </c>
      <c r="BZ743" s="10" t="str">
        <f t="shared" si="295"/>
        <v/>
      </c>
      <c r="CA743" s="10" t="str">
        <f>IF($AG743="","",IF(OR($V743&lt;2.7,$V743&gt;90),"Age OOR",($AG743-BW743)/VLOOKUP(BW$14&amp;"-rse-"&amp;$L743,Equations!$G:$I,3,0)))</f>
        <v/>
      </c>
      <c r="CB743" s="10" t="str">
        <f>IF($AH743="","",IF(OR($V743&lt;2.7,$V743&gt;90),"Age OOR",VLOOKUP(CB$14&amp;"-int-"&amp;$M743,Equations!$G:$I,3,0)+VLOOKUP(CB$14&amp;"-sexo-"&amp;$M743,Equations!$G:$I,3,0)*$U743+VLOOKUP(CB$14&amp;"-edad-"&amp;$M743,Equations!$G:$I,3,0)*$V743+VLOOKUP(CB$14&amp;"-est-"&amp;$M743,Equations!$G:$I,3,0)*(1/$W743)+VLOOKUP(CB$14&amp;"-imc-"&amp;$M743,Equations!$G:$I,3,0)*(1/$Q743)))</f>
        <v/>
      </c>
      <c r="CC743" s="10" t="str">
        <f>IF($AH743="","",IF(OR($V743&lt;2.7,$V743&gt;90),"Age OOR",CB743-1.6449*VLOOKUP(CB$14&amp;"-rse-"&amp;$M743,Equations!$G:$I,3,0)))</f>
        <v/>
      </c>
      <c r="CD743" s="10" t="str">
        <f>IF($AH743="","",IF(OR($V743&lt;2.7,$V743&gt;90),"Age OOR",CB743+1.6449*VLOOKUP(CB$14&amp;"-rse-"&amp;$M743,Equations!$G:$I,3,0)))</f>
        <v/>
      </c>
      <c r="CE743" s="10" t="str">
        <f t="shared" si="296"/>
        <v/>
      </c>
      <c r="CF743" s="10" t="str">
        <f>IF($AH743="","",IF(OR($V743&lt;2.7,$V743&gt;90),"Age OOR",($AH743-CB743)/VLOOKUP(CB$14&amp;"-rse-"&amp;$M743,Equations!$G:$I,3,0)))</f>
        <v/>
      </c>
      <c r="CG743" s="10" t="str">
        <f>IF($AI743="","",IF(OR($V743&lt;2.7,$V743&gt;90),"Age OOR",VLOOKUP(CG$14&amp;"-int-"&amp;$N743,Equations!$G:$I,3,0)+VLOOKUP(CG$14&amp;"-sexo-"&amp;$N743,Equations!$G:$I,3,0)*$U743+VLOOKUP(CG$14&amp;"-edad-"&amp;$N743,Equations!$G:$I,3,0)*$V743+VLOOKUP(CG$14&amp;"-est-"&amp;$N743,Equations!$G:$I,3,0)*(1/$W743)+VLOOKUP(CG$14&amp;"-imc-"&amp;$N743,Equations!$G:$I,3,0)*(1/$Q743)))</f>
        <v/>
      </c>
      <c r="CH743" s="10" t="str">
        <f>IF($AI743="","",IF(OR($V743&lt;2.7,$V743&gt;90),"Age OOR",CG743-1.6449*VLOOKUP(CG$14&amp;"-rse-"&amp;$N743,Equations!$G:$I,3,0)))</f>
        <v/>
      </c>
      <c r="CI743" s="10" t="str">
        <f>IF($AI743="","",IF(OR($V743&lt;2.7,$V743&gt;90),"Age OOR",CG743+1.6449*VLOOKUP(CG$14&amp;"-rse-"&amp;$N743,Equations!$G:$I,3,0)))</f>
        <v/>
      </c>
      <c r="CJ743" s="10" t="str">
        <f t="shared" si="297"/>
        <v/>
      </c>
      <c r="CK743" s="10" t="str">
        <f>IF($AI743="","",IF(OR($V743&lt;2.7,$V743&gt;90),"Age OOR",($AI743-CG743)/VLOOKUP(CG$14&amp;"-rse-"&amp;$N743,Equations!$G:$I,3,0)))</f>
        <v/>
      </c>
      <c r="CL743" s="10" t="str">
        <f>IF($AJ743="","",IF(OR($V743&lt;2.7,$V743&gt;90),"Age OOR",VLOOKUP(CL$14&amp;"-int-"&amp;$O743,Equations!$G:$I,3,0)+VLOOKUP(CL$14&amp;"-sexo-"&amp;$O743,Equations!$G:$I,3,0)*$U743+VLOOKUP(CL$14&amp;"-edad-"&amp;$O743,Equations!$G:$I,3,0)*$V743+VLOOKUP(CL$14&amp;"-est-"&amp;$O743,Equations!$G:$I,3,0)*(1/$W743)+VLOOKUP(CL$14&amp;"-imc-"&amp;$O743,Equations!$G:$I,3,0)*(1/$Q743)))</f>
        <v/>
      </c>
      <c r="CM743" s="10" t="str">
        <f>IF($AJ743="","",IF(OR($V743&lt;2.7,$V743&gt;90),"Age OOR",CL743-1.6449*VLOOKUP(CL$14&amp;"-rse-"&amp;$O743,Equations!$G:$I,3,0)))</f>
        <v/>
      </c>
      <c r="CN743" s="10" t="str">
        <f>IF($AJ743="","",IF(OR($V743&lt;2.7,$V743&gt;90),"Age OOR",CL743+1.6449*VLOOKUP(CL$14&amp;"-rse-"&amp;$O743,Equations!$G:$I,3,0)))</f>
        <v/>
      </c>
      <c r="CO743" s="10" t="str">
        <f t="shared" si="298"/>
        <v/>
      </c>
      <c r="CP743" s="10" t="str">
        <f>IF($AJ743="","",IF(OR($V743&lt;2.7,$V743&gt;90),"Age OOR",($AJ743-CL743)/VLOOKUP(CL$14&amp;"-rse-"&amp;$O743,Equations!$G:$I,3,0)))</f>
        <v/>
      </c>
      <c r="CQ743" s="10" t="str">
        <f>IF($AK743="","",IF(OR($V743&lt;2.7,$V743&gt;90),"Age OOR",EXP(VLOOKUP(CQ$14&amp;"-int-"&amp;$P743,Equations!$G:$I,3,0)+VLOOKUP(CQ$14&amp;"-sexo-"&amp;$P743,Equations!$G:$I,3,0)*$U743+VLOOKUP(CQ$14&amp;"-edad-"&amp;$P743,Equations!$G:$I,3,0)*$V743+VLOOKUP(CQ$14&amp;"-est-"&amp;$P743,Equations!$G:$I,3,0)*(1/$W743)+VLOOKUP(CQ$14&amp;"-imc-"&amp;$P743,Equations!$G:$I,3,0)*(1/$Q743))))</f>
        <v/>
      </c>
      <c r="CR743" s="10" t="str">
        <f>IF($AK743="","",IF(OR($V743&lt;2.7,$V743&gt;90),"Age OOR",EXP(LN(CQ743)-1.6449*VLOOKUP(CQ$14&amp;"-rse-"&amp;$P743,Equations!$G:$I,3,0))))</f>
        <v/>
      </c>
      <c r="CS743" s="10" t="str">
        <f>IF($AK743="","",IF(OR($V743&lt;2.7,$V743&gt;90),"Age OOR",EXP(LN(CQ743)+1.6449*VLOOKUP(CQ$14&amp;"-rse-"&amp;$P743,Equations!$G:$I,3,0))))</f>
        <v/>
      </c>
      <c r="CT743" s="10" t="str">
        <f t="shared" si="299"/>
        <v/>
      </c>
      <c r="CU743" s="10" t="str">
        <f>IF($AK743="","",IF(OR($V743&lt;2.7,$V743&gt;90),"Age OOR",(LN($AK743)-LN(CQ743))/VLOOKUP(CQ$14&amp;"-rse-"&amp;$P743,Equations!$G:$I,3,0)))</f>
        <v/>
      </c>
      <c r="CV743" s="47"/>
    </row>
    <row r="744" spans="5:109" x14ac:dyDescent="0.2">
      <c r="E744" s="23" t="str">
        <f t="shared" si="275"/>
        <v>Age out of range</v>
      </c>
      <c r="F744" s="23" t="str">
        <f t="shared" si="276"/>
        <v>Age out of range</v>
      </c>
      <c r="G744" s="23" t="str">
        <f t="shared" si="277"/>
        <v>Age out of range</v>
      </c>
      <c r="H744" s="23" t="str">
        <f t="shared" si="278"/>
        <v>Age out of range</v>
      </c>
      <c r="I744" s="23" t="str">
        <f t="shared" si="279"/>
        <v>Age out of range</v>
      </c>
      <c r="J744" s="23" t="str">
        <f t="shared" si="280"/>
        <v>Age out of range</v>
      </c>
      <c r="K744" s="23" t="str">
        <f t="shared" si="281"/>
        <v>Age out of range</v>
      </c>
      <c r="L744" s="23" t="str">
        <f t="shared" si="282"/>
        <v>Age out of range</v>
      </c>
      <c r="M744" s="23" t="str">
        <f t="shared" si="283"/>
        <v>Age out of range</v>
      </c>
      <c r="N744" s="23" t="str">
        <f t="shared" si="284"/>
        <v>Age out of range</v>
      </c>
      <c r="O744" s="23" t="str">
        <f t="shared" si="285"/>
        <v>Age out of range</v>
      </c>
      <c r="P744" s="23" t="str">
        <f t="shared" si="286"/>
        <v>Age out of range</v>
      </c>
      <c r="Q744" s="23" t="e">
        <f t="shared" si="287"/>
        <v>#DIV/0!</v>
      </c>
      <c r="R744" s="17"/>
      <c r="S744" s="23">
        <v>728</v>
      </c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7"/>
      <c r="AM744" s="47"/>
      <c r="AN744" s="10" t="str">
        <f>IF($Z744="","",IF(OR($V744&lt;2.7,$V744&gt;90),"Age OOR",VLOOKUP(AN$14&amp;"-int-"&amp;$E744,Equations!$G:$I,3,0)+VLOOKUP(AN$14&amp;"-sexo-"&amp;$E744,Equations!$G:$I,3,0)*$U744+VLOOKUP(AN$14&amp;"-edad-"&amp;$E744,Equations!$G:$I,3,0)*$V744+VLOOKUP(AN$14&amp;"-est-"&amp;$E744,Equations!$G:$I,3,0)*(1/$W744)+VLOOKUP(AN$14&amp;"-imc-"&amp;$E744,Equations!$G:$I,3,0)*(1/$Q744)))</f>
        <v/>
      </c>
      <c r="AO744" s="10" t="str">
        <f>IF($Z744="","",IF(OR($V744&lt;2.7,$V744&gt;90),"Age OOR",AN744-1.6449*VLOOKUP(AN$14&amp;"-rse-"&amp;$E744,Equations!$G:$I,3,0)))</f>
        <v/>
      </c>
      <c r="AP744" s="10" t="str">
        <f>IF($Z744="","",IF(OR($V744&lt;2.7,$V744&gt;90),"Age OOR",AN744+1.6449*VLOOKUP(AN$14&amp;"-rse-"&amp;$E744,Equations!$G:$I,3,0)))</f>
        <v/>
      </c>
      <c r="AQ744" s="10" t="str">
        <f t="shared" si="288"/>
        <v/>
      </c>
      <c r="AR744" s="10" t="str">
        <f>IF($Z744="","",IF(OR($V744&lt;2.7,$V744&gt;90),"Age OOR",($Z744-AN744)/VLOOKUP(AN$14&amp;"-rse-"&amp;$E744,Equations!$G:$I,3,0)))</f>
        <v/>
      </c>
      <c r="AS744" s="10" t="str">
        <f>IF($AA744="","",IF(OR($V744&lt;2.7,$V744&gt;90),"Age OOR",VLOOKUP(AS$14&amp;"-int-"&amp;$F744,Equations!$G:$I,3,0)+VLOOKUP(AS$14&amp;"-sexo-"&amp;$F744,Equations!$G:$I,3,0)*$U744+VLOOKUP(AS$14&amp;"-edad-"&amp;$F744,Equations!$G:$I,3,0)*$V744+VLOOKUP(AS$14&amp;"-est-"&amp;$F744,Equations!$G:$I,3,0)*(1/$W744)+VLOOKUP(AS$14&amp;"-imc-"&amp;$F744,Equations!$G:$I,3,0)*(1/$Q744)))</f>
        <v/>
      </c>
      <c r="AT744" s="10" t="str">
        <f>IF($AA744="","",IF(OR($V744&lt;2.7,$V744&gt;90),"Age OOR",AS744-1.6449*VLOOKUP(AS$14&amp;"-rse-"&amp;$F744,Equations!$G:$I,3,0)))</f>
        <v/>
      </c>
      <c r="AU744" s="10" t="str">
        <f>IF($AA744="","",IF(OR($V744&lt;2.7,$V744&gt;90),"Age OOR",AS744+1.6449*VLOOKUP(AS$14&amp;"-rse-"&amp;$F744,Equations!$G:$I,3,0)))</f>
        <v/>
      </c>
      <c r="AV744" s="10" t="str">
        <f t="shared" si="289"/>
        <v/>
      </c>
      <c r="AW744" s="10" t="str">
        <f>IF($AA744="","",IF(OR($V744&lt;2.7,$V744&gt;90),"Age OOR",($AA744-AS744)/VLOOKUP(AS$14&amp;"-rse-"&amp;$F744,Equations!$G:$I,3,0)))</f>
        <v/>
      </c>
      <c r="AX744" s="10" t="str">
        <f>IF($AB744="","",IF(OR($V744&lt;2.7,$V744&gt;90),"Age OOR",VLOOKUP(AX$14&amp;"-int-"&amp;$G744,Equations!$G:$I,3,0)+VLOOKUP(AX$14&amp;"-sexo-"&amp;$G744,Equations!$G:$I,3,0)*$U744+VLOOKUP(AX$14&amp;"-edad-"&amp;$G744,Equations!$G:$I,3,0)*$V744+VLOOKUP(AX$14&amp;"-est-"&amp;$G744,Equations!$G:$I,3,0)*(1/$W744)+VLOOKUP(AX$14&amp;"-imc-"&amp;$G744,Equations!$G:$I,3,0)*(1/$Q744)))</f>
        <v/>
      </c>
      <c r="AY744" s="10" t="str">
        <f>IF($AB744="","",IF(OR($V744&lt;2.7,$V744&gt;90),"Age OOR",AX744-1.6449*VLOOKUP(AX$14&amp;"-rse-"&amp;$G744,Equations!$G:$I,3,0)))</f>
        <v/>
      </c>
      <c r="AZ744" s="10" t="str">
        <f>IF($AB744="","",IF(OR($V744&lt;2.7,$V744&gt;90),"Age OOR",AX744+1.6449*VLOOKUP(AX$14&amp;"-rse-"&amp;$G744,Equations!$G:$I,3,0)))</f>
        <v/>
      </c>
      <c r="BA744" s="10" t="str">
        <f t="shared" si="290"/>
        <v/>
      </c>
      <c r="BB744" s="10" t="str">
        <f>IF($AB744="","",IF(OR($V744&lt;2.7,$V744&gt;90),"Age OOR",($AB744-AX744)/VLOOKUP(AX$14&amp;"-rse-"&amp;$G744,Equations!$G:$I,3,0)))</f>
        <v/>
      </c>
      <c r="BC744" s="10" t="str">
        <f>IF($AC744="","",IF(OR($V744&lt;2.7,$V744&gt;90),"Age OOR",VLOOKUP(BC$14&amp;"-int-"&amp;$H744,Equations!$G:$I,3,0)+VLOOKUP(BC$14&amp;"-sexo-"&amp;$H744,Equations!$G:$I,3,0)*$U744+VLOOKUP(BC$14&amp;"-edad-"&amp;$H744,Equations!$G:$I,3,0)*$V744+VLOOKUP(BC$14&amp;"-est-"&amp;$H744,Equations!$G:$I,3,0)*(1/$W744)+VLOOKUP(BC$14&amp;"-imc-"&amp;$H744,Equations!$G:$I,3,0)*(1/$Q744)))</f>
        <v/>
      </c>
      <c r="BD744" s="10" t="str">
        <f>IF($AC744="","",IF(OR($V744&lt;2.7,$V744&gt;90),"Age OOR",BC744-1.6449*VLOOKUP(BC$14&amp;"-rse-"&amp;$H744,Equations!$G:$I,3,0)))</f>
        <v/>
      </c>
      <c r="BE744" s="10" t="str">
        <f>IF($AC744="","",IF(OR($V744&lt;2.7,$V744&gt;90),"Age OOR",BC744+1.6449*VLOOKUP(BC$14&amp;"-rse-"&amp;$H744,Equations!$G:$I,3,0)))</f>
        <v/>
      </c>
      <c r="BF744" s="10" t="str">
        <f t="shared" si="291"/>
        <v/>
      </c>
      <c r="BG744" s="10" t="str">
        <f>IF($AC744="","",IF(OR($V744&lt;2.7,$V744&gt;90),"Age OOR",($AC744-BC744)/VLOOKUP(BC$14&amp;"-rse-"&amp;$H744,Equations!$G:$I,3,0)))</f>
        <v/>
      </c>
      <c r="BH744" s="10" t="str">
        <f>IF($AD744="","",IF(OR($V744&lt;2.7,$V744&gt;90),"Age OOR",VLOOKUP(BH$14&amp;"-int-"&amp;$I744,Equations!$G:$I,3,0)+VLOOKUP(BH$14&amp;"-sexo-"&amp;$I744,Equations!$G:$I,3,0)*$U744+VLOOKUP(BH$14&amp;"-edad-"&amp;$I744,Equations!$G:$I,3,0)*$V744+VLOOKUP(BH$14&amp;"-est-"&amp;$I744,Equations!$G:$I,3,0)*(1/$W744)+VLOOKUP(BH$14&amp;"-imc-"&amp;$I744,Equations!$G:$I,3,0)*(1/$Q744)))</f>
        <v/>
      </c>
      <c r="BI744" s="10" t="str">
        <f>IF($AD744="","",IF(OR($V744&lt;2.7,$V744&gt;90),"Age OOR",BH744-1.6449*VLOOKUP(BH$14&amp;"-rse-"&amp;$I744,Equations!$G:$I,3,0)))</f>
        <v/>
      </c>
      <c r="BJ744" s="10" t="str">
        <f>IF($AD744="","",IF(OR($V744&lt;2.7,$V744&gt;90),"Age OOR",BH744+1.6449*VLOOKUP(BH$14&amp;"-rse-"&amp;$I744,Equations!$G:$I,3,0)))</f>
        <v/>
      </c>
      <c r="BK744" s="10" t="str">
        <f t="shared" si="292"/>
        <v/>
      </c>
      <c r="BL744" s="10" t="str">
        <f>IF($AD744="","",IF(OR($V744&lt;2.7,$V744&gt;90),"Age OOR",($AD744-BH744)/VLOOKUP(BH$14&amp;"-rse-"&amp;$I744,Equations!$G:$I,3,0)))</f>
        <v/>
      </c>
      <c r="BM744" s="10" t="str">
        <f>IF($AE744="","",IF(OR($V744&lt;2.7,$V744&gt;90),"Age OOR",VLOOKUP(BM$14&amp;"-int-"&amp;$J744,Equations!$G:$I,3,0)+VLOOKUP(BM$14&amp;"-sexo-"&amp;$J744,Equations!$G:$I,3,0)*$U744+VLOOKUP(BM$14&amp;"-edad-"&amp;$J744,Equations!$G:$I,3,0)*$V744+VLOOKUP(BM$14&amp;"-est-"&amp;$J744,Equations!$G:$I,3,0)*(1/$W744)+VLOOKUP(BM$14&amp;"-imc-"&amp;$J744,Equations!$G:$I,3,0)*(1/$Q744)))</f>
        <v/>
      </c>
      <c r="BN744" s="10" t="str">
        <f>IF($AE744="","",IF(OR($V744&lt;2.7,$V744&gt;90),"Age OOR",BM744-1.6449*VLOOKUP(BM$14&amp;"-rse-"&amp;$J744,Equations!$G:$I,3,0)))</f>
        <v/>
      </c>
      <c r="BO744" s="10" t="str">
        <f>IF($AE744="","",IF(OR($V744&lt;2.7,$V744&gt;90),"Age OOR",BM744+1.6449*VLOOKUP(BM$14&amp;"-rse-"&amp;$J744,Equations!$G:$I,3,0)))</f>
        <v/>
      </c>
      <c r="BP744" s="10" t="str">
        <f t="shared" si="293"/>
        <v/>
      </c>
      <c r="BQ744" s="10" t="str">
        <f>IF($AE744="","",IF(OR($V744&lt;2.7,$V744&gt;90),"Age OOR",($AE744-BM744)/VLOOKUP(BM$14&amp;"-rse-"&amp;$J744,Equations!$G:$I,3,0)))</f>
        <v/>
      </c>
      <c r="BR744" s="10" t="str">
        <f>IF($AF744="","",IF(OR($V744&lt;2.7,$V744&gt;90),"Age OOR",VLOOKUP(BR$14&amp;"-int-"&amp;$K744,Equations!$G:$I,3,0)+VLOOKUP(BR$14&amp;"-sexo-"&amp;$K744,Equations!$G:$I,3,0)*$U744+VLOOKUP(BR$14&amp;"-edad-"&amp;$K744,Equations!$G:$I,3,0)*$V744+VLOOKUP(BR$14&amp;"-est-"&amp;$K744,Equations!$G:$I,3,0)*(1/$W744)+VLOOKUP(BR$14&amp;"-imc-"&amp;$K744,Equations!$G:$I,3,0)*(1/$Q744)))</f>
        <v/>
      </c>
      <c r="BS744" s="10" t="str">
        <f>IF($AF744="","",IF(OR($V744&lt;2.7,$V744&gt;90),"Age OOR",BR744-1.6449*VLOOKUP(BR$14&amp;"-rse-"&amp;$K744,Equations!$G:$I,3,0)))</f>
        <v/>
      </c>
      <c r="BT744" s="10" t="str">
        <f>IF($AF744="","",IF(OR($V744&lt;2.7,$V744&gt;90),"Age OOR",BR744+1.6449*VLOOKUP(BR$14&amp;"-rse-"&amp;$K744,Equations!$G:$I,3,0)))</f>
        <v/>
      </c>
      <c r="BU744" s="10" t="str">
        <f t="shared" si="294"/>
        <v/>
      </c>
      <c r="BV744" s="10" t="str">
        <f>IF($AF744="","",IF(OR($V744&lt;2.7,$V744&gt;90),"Age OOR",($AF744-BR744)/VLOOKUP(BR$14&amp;"-rse-"&amp;$K744,Equations!$G:$I,3,0)))</f>
        <v/>
      </c>
      <c r="BW744" s="10" t="str">
        <f>IF($AG744="","",IF(OR($V744&lt;2.7,$V744&gt;90),"Age OOR",VLOOKUP(BW$14&amp;"-int-"&amp;$L744,Equations!$G:$I,3,0)+VLOOKUP(BW$14&amp;"-sexo-"&amp;$L744,Equations!$G:$I,3,0)*$U744+VLOOKUP(BW$14&amp;"-edad-"&amp;$L744,Equations!$G:$I,3,0)*$V744+VLOOKUP(BW$14&amp;"-est-"&amp;$L744,Equations!$G:$I,3,0)*(1/$W744)+VLOOKUP(BW$14&amp;"-imc-"&amp;$L744,Equations!$G:$I,3,0)*(1/$Q744)))</f>
        <v/>
      </c>
      <c r="BX744" s="10" t="str">
        <f>IF($AG744="","",IF(OR($V744&lt;2.7,$V744&gt;90),"Age OOR",BW744-1.6449*VLOOKUP(BW$14&amp;"-rse-"&amp;$L744,Equations!$G:$I,3,0)))</f>
        <v/>
      </c>
      <c r="BY744" s="10" t="str">
        <f>IF($AG744="","",IF(OR($V744&lt;2.7,$V744&gt;90),"Age OOR",BW744+1.6449*VLOOKUP(BW$14&amp;"-rse-"&amp;$L744,Equations!$G:$I,3,0)))</f>
        <v/>
      </c>
      <c r="BZ744" s="10" t="str">
        <f t="shared" si="295"/>
        <v/>
      </c>
      <c r="CA744" s="10" t="str">
        <f>IF($AG744="","",IF(OR($V744&lt;2.7,$V744&gt;90),"Age OOR",($AG744-BW744)/VLOOKUP(BW$14&amp;"-rse-"&amp;$L744,Equations!$G:$I,3,0)))</f>
        <v/>
      </c>
      <c r="CB744" s="10" t="str">
        <f>IF($AH744="","",IF(OR($V744&lt;2.7,$V744&gt;90),"Age OOR",VLOOKUP(CB$14&amp;"-int-"&amp;$M744,Equations!$G:$I,3,0)+VLOOKUP(CB$14&amp;"-sexo-"&amp;$M744,Equations!$G:$I,3,0)*$U744+VLOOKUP(CB$14&amp;"-edad-"&amp;$M744,Equations!$G:$I,3,0)*$V744+VLOOKUP(CB$14&amp;"-est-"&amp;$M744,Equations!$G:$I,3,0)*(1/$W744)+VLOOKUP(CB$14&amp;"-imc-"&amp;$M744,Equations!$G:$I,3,0)*(1/$Q744)))</f>
        <v/>
      </c>
      <c r="CC744" s="10" t="str">
        <f>IF($AH744="","",IF(OR($V744&lt;2.7,$V744&gt;90),"Age OOR",CB744-1.6449*VLOOKUP(CB$14&amp;"-rse-"&amp;$M744,Equations!$G:$I,3,0)))</f>
        <v/>
      </c>
      <c r="CD744" s="10" t="str">
        <f>IF($AH744="","",IF(OR($V744&lt;2.7,$V744&gt;90),"Age OOR",CB744+1.6449*VLOOKUP(CB$14&amp;"-rse-"&amp;$M744,Equations!$G:$I,3,0)))</f>
        <v/>
      </c>
      <c r="CE744" s="10" t="str">
        <f t="shared" si="296"/>
        <v/>
      </c>
      <c r="CF744" s="10" t="str">
        <f>IF($AH744="","",IF(OR($V744&lt;2.7,$V744&gt;90),"Age OOR",($AH744-CB744)/VLOOKUP(CB$14&amp;"-rse-"&amp;$M744,Equations!$G:$I,3,0)))</f>
        <v/>
      </c>
      <c r="CG744" s="10" t="str">
        <f>IF($AI744="","",IF(OR($V744&lt;2.7,$V744&gt;90),"Age OOR",VLOOKUP(CG$14&amp;"-int-"&amp;$N744,Equations!$G:$I,3,0)+VLOOKUP(CG$14&amp;"-sexo-"&amp;$N744,Equations!$G:$I,3,0)*$U744+VLOOKUP(CG$14&amp;"-edad-"&amp;$N744,Equations!$G:$I,3,0)*$V744+VLOOKUP(CG$14&amp;"-est-"&amp;$N744,Equations!$G:$I,3,0)*(1/$W744)+VLOOKUP(CG$14&amp;"-imc-"&amp;$N744,Equations!$G:$I,3,0)*(1/$Q744)))</f>
        <v/>
      </c>
      <c r="CH744" s="10" t="str">
        <f>IF($AI744="","",IF(OR($V744&lt;2.7,$V744&gt;90),"Age OOR",CG744-1.6449*VLOOKUP(CG$14&amp;"-rse-"&amp;$N744,Equations!$G:$I,3,0)))</f>
        <v/>
      </c>
      <c r="CI744" s="10" t="str">
        <f>IF($AI744="","",IF(OR($V744&lt;2.7,$V744&gt;90),"Age OOR",CG744+1.6449*VLOOKUP(CG$14&amp;"-rse-"&amp;$N744,Equations!$G:$I,3,0)))</f>
        <v/>
      </c>
      <c r="CJ744" s="10" t="str">
        <f t="shared" si="297"/>
        <v/>
      </c>
      <c r="CK744" s="10" t="str">
        <f>IF($AI744="","",IF(OR($V744&lt;2.7,$V744&gt;90),"Age OOR",($AI744-CG744)/VLOOKUP(CG$14&amp;"-rse-"&amp;$N744,Equations!$G:$I,3,0)))</f>
        <v/>
      </c>
      <c r="CL744" s="10" t="str">
        <f>IF($AJ744="","",IF(OR($V744&lt;2.7,$V744&gt;90),"Age OOR",VLOOKUP(CL$14&amp;"-int-"&amp;$O744,Equations!$G:$I,3,0)+VLOOKUP(CL$14&amp;"-sexo-"&amp;$O744,Equations!$G:$I,3,0)*$U744+VLOOKUP(CL$14&amp;"-edad-"&amp;$O744,Equations!$G:$I,3,0)*$V744+VLOOKUP(CL$14&amp;"-est-"&amp;$O744,Equations!$G:$I,3,0)*(1/$W744)+VLOOKUP(CL$14&amp;"-imc-"&amp;$O744,Equations!$G:$I,3,0)*(1/$Q744)))</f>
        <v/>
      </c>
      <c r="CM744" s="10" t="str">
        <f>IF($AJ744="","",IF(OR($V744&lt;2.7,$V744&gt;90),"Age OOR",CL744-1.6449*VLOOKUP(CL$14&amp;"-rse-"&amp;$O744,Equations!$G:$I,3,0)))</f>
        <v/>
      </c>
      <c r="CN744" s="10" t="str">
        <f>IF($AJ744="","",IF(OR($V744&lt;2.7,$V744&gt;90),"Age OOR",CL744+1.6449*VLOOKUP(CL$14&amp;"-rse-"&amp;$O744,Equations!$G:$I,3,0)))</f>
        <v/>
      </c>
      <c r="CO744" s="10" t="str">
        <f t="shared" si="298"/>
        <v/>
      </c>
      <c r="CP744" s="10" t="str">
        <f>IF($AJ744="","",IF(OR($V744&lt;2.7,$V744&gt;90),"Age OOR",($AJ744-CL744)/VLOOKUP(CL$14&amp;"-rse-"&amp;$O744,Equations!$G:$I,3,0)))</f>
        <v/>
      </c>
      <c r="CQ744" s="10" t="str">
        <f>IF($AK744="","",IF(OR($V744&lt;2.7,$V744&gt;90),"Age OOR",EXP(VLOOKUP(CQ$14&amp;"-int-"&amp;$P744,Equations!$G:$I,3,0)+VLOOKUP(CQ$14&amp;"-sexo-"&amp;$P744,Equations!$G:$I,3,0)*$U744+VLOOKUP(CQ$14&amp;"-edad-"&amp;$P744,Equations!$G:$I,3,0)*$V744+VLOOKUP(CQ$14&amp;"-est-"&amp;$P744,Equations!$G:$I,3,0)*(1/$W744)+VLOOKUP(CQ$14&amp;"-imc-"&amp;$P744,Equations!$G:$I,3,0)*(1/$Q744))))</f>
        <v/>
      </c>
      <c r="CR744" s="10" t="str">
        <f>IF($AK744="","",IF(OR($V744&lt;2.7,$V744&gt;90),"Age OOR",EXP(LN(CQ744)-1.6449*VLOOKUP(CQ$14&amp;"-rse-"&amp;$P744,Equations!$G:$I,3,0))))</f>
        <v/>
      </c>
      <c r="CS744" s="10" t="str">
        <f>IF($AK744="","",IF(OR($V744&lt;2.7,$V744&gt;90),"Age OOR",EXP(LN(CQ744)+1.6449*VLOOKUP(CQ$14&amp;"-rse-"&amp;$P744,Equations!$G:$I,3,0))))</f>
        <v/>
      </c>
      <c r="CT744" s="10" t="str">
        <f t="shared" si="299"/>
        <v/>
      </c>
      <c r="CU744" s="10" t="str">
        <f>IF($AK744="","",IF(OR($V744&lt;2.7,$V744&gt;90),"Age OOR",(LN($AK744)-LN(CQ744))/VLOOKUP(CQ$14&amp;"-rse-"&amp;$P744,Equations!$G:$I,3,0)))</f>
        <v/>
      </c>
      <c r="CV744" s="47"/>
    </row>
    <row r="745" spans="5:109" x14ac:dyDescent="0.2">
      <c r="E745" s="23" t="str">
        <f t="shared" si="275"/>
        <v>Age out of range</v>
      </c>
      <c r="F745" s="23" t="str">
        <f t="shared" si="276"/>
        <v>Age out of range</v>
      </c>
      <c r="G745" s="23" t="str">
        <f t="shared" si="277"/>
        <v>Age out of range</v>
      </c>
      <c r="H745" s="23" t="str">
        <f t="shared" si="278"/>
        <v>Age out of range</v>
      </c>
      <c r="I745" s="23" t="str">
        <f t="shared" si="279"/>
        <v>Age out of range</v>
      </c>
      <c r="J745" s="23" t="str">
        <f t="shared" si="280"/>
        <v>Age out of range</v>
      </c>
      <c r="K745" s="23" t="str">
        <f t="shared" si="281"/>
        <v>Age out of range</v>
      </c>
      <c r="L745" s="23" t="str">
        <f t="shared" si="282"/>
        <v>Age out of range</v>
      </c>
      <c r="M745" s="23" t="str">
        <f t="shared" si="283"/>
        <v>Age out of range</v>
      </c>
      <c r="N745" s="23" t="str">
        <f t="shared" si="284"/>
        <v>Age out of range</v>
      </c>
      <c r="O745" s="23" t="str">
        <f t="shared" si="285"/>
        <v>Age out of range</v>
      </c>
      <c r="P745" s="23" t="str">
        <f t="shared" si="286"/>
        <v>Age out of range</v>
      </c>
      <c r="Q745" s="23" t="e">
        <f t="shared" si="287"/>
        <v>#DIV/0!</v>
      </c>
      <c r="R745" s="17"/>
      <c r="S745" s="23">
        <v>729</v>
      </c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7"/>
      <c r="AM745" s="47"/>
      <c r="AN745" s="10" t="str">
        <f>IF($Z745="","",IF(OR($V745&lt;2.7,$V745&gt;90),"Age OOR",VLOOKUP(AN$14&amp;"-int-"&amp;$E745,Equations!$G:$I,3,0)+VLOOKUP(AN$14&amp;"-sexo-"&amp;$E745,Equations!$G:$I,3,0)*$U745+VLOOKUP(AN$14&amp;"-edad-"&amp;$E745,Equations!$G:$I,3,0)*$V745+VLOOKUP(AN$14&amp;"-est-"&amp;$E745,Equations!$G:$I,3,0)*(1/$W745)+VLOOKUP(AN$14&amp;"-imc-"&amp;$E745,Equations!$G:$I,3,0)*(1/$Q745)))</f>
        <v/>
      </c>
      <c r="AO745" s="10" t="str">
        <f>IF($Z745="","",IF(OR($V745&lt;2.7,$V745&gt;90),"Age OOR",AN745-1.6449*VLOOKUP(AN$14&amp;"-rse-"&amp;$E745,Equations!$G:$I,3,0)))</f>
        <v/>
      </c>
      <c r="AP745" s="10" t="str">
        <f>IF($Z745="","",IF(OR($V745&lt;2.7,$V745&gt;90),"Age OOR",AN745+1.6449*VLOOKUP(AN$14&amp;"-rse-"&amp;$E745,Equations!$G:$I,3,0)))</f>
        <v/>
      </c>
      <c r="AQ745" s="10" t="str">
        <f t="shared" si="288"/>
        <v/>
      </c>
      <c r="AR745" s="10" t="str">
        <f>IF($Z745="","",IF(OR($V745&lt;2.7,$V745&gt;90),"Age OOR",($Z745-AN745)/VLOOKUP(AN$14&amp;"-rse-"&amp;$E745,Equations!$G:$I,3,0)))</f>
        <v/>
      </c>
      <c r="AS745" s="10" t="str">
        <f>IF($AA745="","",IF(OR($V745&lt;2.7,$V745&gt;90),"Age OOR",VLOOKUP(AS$14&amp;"-int-"&amp;$F745,Equations!$G:$I,3,0)+VLOOKUP(AS$14&amp;"-sexo-"&amp;$F745,Equations!$G:$I,3,0)*$U745+VLOOKUP(AS$14&amp;"-edad-"&amp;$F745,Equations!$G:$I,3,0)*$V745+VLOOKUP(AS$14&amp;"-est-"&amp;$F745,Equations!$G:$I,3,0)*(1/$W745)+VLOOKUP(AS$14&amp;"-imc-"&amp;$F745,Equations!$G:$I,3,0)*(1/$Q745)))</f>
        <v/>
      </c>
      <c r="AT745" s="10" t="str">
        <f>IF($AA745="","",IF(OR($V745&lt;2.7,$V745&gt;90),"Age OOR",AS745-1.6449*VLOOKUP(AS$14&amp;"-rse-"&amp;$F745,Equations!$G:$I,3,0)))</f>
        <v/>
      </c>
      <c r="AU745" s="10" t="str">
        <f>IF($AA745="","",IF(OR($V745&lt;2.7,$V745&gt;90),"Age OOR",AS745+1.6449*VLOOKUP(AS$14&amp;"-rse-"&amp;$F745,Equations!$G:$I,3,0)))</f>
        <v/>
      </c>
      <c r="AV745" s="10" t="str">
        <f t="shared" si="289"/>
        <v/>
      </c>
      <c r="AW745" s="10" t="str">
        <f>IF($AA745="","",IF(OR($V745&lt;2.7,$V745&gt;90),"Age OOR",($AA745-AS745)/VLOOKUP(AS$14&amp;"-rse-"&amp;$F745,Equations!$G:$I,3,0)))</f>
        <v/>
      </c>
      <c r="AX745" s="10" t="str">
        <f>IF($AB745="","",IF(OR($V745&lt;2.7,$V745&gt;90),"Age OOR",VLOOKUP(AX$14&amp;"-int-"&amp;$G745,Equations!$G:$I,3,0)+VLOOKUP(AX$14&amp;"-sexo-"&amp;$G745,Equations!$G:$I,3,0)*$U745+VLOOKUP(AX$14&amp;"-edad-"&amp;$G745,Equations!$G:$I,3,0)*$V745+VLOOKUP(AX$14&amp;"-est-"&amp;$G745,Equations!$G:$I,3,0)*(1/$W745)+VLOOKUP(AX$14&amp;"-imc-"&amp;$G745,Equations!$G:$I,3,0)*(1/$Q745)))</f>
        <v/>
      </c>
      <c r="AY745" s="10" t="str">
        <f>IF($AB745="","",IF(OR($V745&lt;2.7,$V745&gt;90),"Age OOR",AX745-1.6449*VLOOKUP(AX$14&amp;"-rse-"&amp;$G745,Equations!$G:$I,3,0)))</f>
        <v/>
      </c>
      <c r="AZ745" s="10" t="str">
        <f>IF($AB745="","",IF(OR($V745&lt;2.7,$V745&gt;90),"Age OOR",AX745+1.6449*VLOOKUP(AX$14&amp;"-rse-"&amp;$G745,Equations!$G:$I,3,0)))</f>
        <v/>
      </c>
      <c r="BA745" s="10" t="str">
        <f t="shared" si="290"/>
        <v/>
      </c>
      <c r="BB745" s="10" t="str">
        <f>IF($AB745="","",IF(OR($V745&lt;2.7,$V745&gt;90),"Age OOR",($AB745-AX745)/VLOOKUP(AX$14&amp;"-rse-"&amp;$G745,Equations!$G:$I,3,0)))</f>
        <v/>
      </c>
      <c r="BC745" s="10" t="str">
        <f>IF($AC745="","",IF(OR($V745&lt;2.7,$V745&gt;90),"Age OOR",VLOOKUP(BC$14&amp;"-int-"&amp;$H745,Equations!$G:$I,3,0)+VLOOKUP(BC$14&amp;"-sexo-"&amp;$H745,Equations!$G:$I,3,0)*$U745+VLOOKUP(BC$14&amp;"-edad-"&amp;$H745,Equations!$G:$I,3,0)*$V745+VLOOKUP(BC$14&amp;"-est-"&amp;$H745,Equations!$G:$I,3,0)*(1/$W745)+VLOOKUP(BC$14&amp;"-imc-"&amp;$H745,Equations!$G:$I,3,0)*(1/$Q745)))</f>
        <v/>
      </c>
      <c r="BD745" s="10" t="str">
        <f>IF($AC745="","",IF(OR($V745&lt;2.7,$V745&gt;90),"Age OOR",BC745-1.6449*VLOOKUP(BC$14&amp;"-rse-"&amp;$H745,Equations!$G:$I,3,0)))</f>
        <v/>
      </c>
      <c r="BE745" s="10" t="str">
        <f>IF($AC745="","",IF(OR($V745&lt;2.7,$V745&gt;90),"Age OOR",BC745+1.6449*VLOOKUP(BC$14&amp;"-rse-"&amp;$H745,Equations!$G:$I,3,0)))</f>
        <v/>
      </c>
      <c r="BF745" s="10" t="str">
        <f t="shared" si="291"/>
        <v/>
      </c>
      <c r="BG745" s="10" t="str">
        <f>IF($AC745="","",IF(OR($V745&lt;2.7,$V745&gt;90),"Age OOR",($AC745-BC745)/VLOOKUP(BC$14&amp;"-rse-"&amp;$H745,Equations!$G:$I,3,0)))</f>
        <v/>
      </c>
      <c r="BH745" s="10" t="str">
        <f>IF($AD745="","",IF(OR($V745&lt;2.7,$V745&gt;90),"Age OOR",VLOOKUP(BH$14&amp;"-int-"&amp;$I745,Equations!$G:$I,3,0)+VLOOKUP(BH$14&amp;"-sexo-"&amp;$I745,Equations!$G:$I,3,0)*$U745+VLOOKUP(BH$14&amp;"-edad-"&amp;$I745,Equations!$G:$I,3,0)*$V745+VLOOKUP(BH$14&amp;"-est-"&amp;$I745,Equations!$G:$I,3,0)*(1/$W745)+VLOOKUP(BH$14&amp;"-imc-"&amp;$I745,Equations!$G:$I,3,0)*(1/$Q745)))</f>
        <v/>
      </c>
      <c r="BI745" s="10" t="str">
        <f>IF($AD745="","",IF(OR($V745&lt;2.7,$V745&gt;90),"Age OOR",BH745-1.6449*VLOOKUP(BH$14&amp;"-rse-"&amp;$I745,Equations!$G:$I,3,0)))</f>
        <v/>
      </c>
      <c r="BJ745" s="10" t="str">
        <f>IF($AD745="","",IF(OR($V745&lt;2.7,$V745&gt;90),"Age OOR",BH745+1.6449*VLOOKUP(BH$14&amp;"-rse-"&amp;$I745,Equations!$G:$I,3,0)))</f>
        <v/>
      </c>
      <c r="BK745" s="10" t="str">
        <f t="shared" si="292"/>
        <v/>
      </c>
      <c r="BL745" s="10" t="str">
        <f>IF($AD745="","",IF(OR($V745&lt;2.7,$V745&gt;90),"Age OOR",($AD745-BH745)/VLOOKUP(BH$14&amp;"-rse-"&amp;$I745,Equations!$G:$I,3,0)))</f>
        <v/>
      </c>
      <c r="BM745" s="10" t="str">
        <f>IF($AE745="","",IF(OR($V745&lt;2.7,$V745&gt;90),"Age OOR",VLOOKUP(BM$14&amp;"-int-"&amp;$J745,Equations!$G:$I,3,0)+VLOOKUP(BM$14&amp;"-sexo-"&amp;$J745,Equations!$G:$I,3,0)*$U745+VLOOKUP(BM$14&amp;"-edad-"&amp;$J745,Equations!$G:$I,3,0)*$V745+VLOOKUP(BM$14&amp;"-est-"&amp;$J745,Equations!$G:$I,3,0)*(1/$W745)+VLOOKUP(BM$14&amp;"-imc-"&amp;$J745,Equations!$G:$I,3,0)*(1/$Q745)))</f>
        <v/>
      </c>
      <c r="BN745" s="10" t="str">
        <f>IF($AE745="","",IF(OR($V745&lt;2.7,$V745&gt;90),"Age OOR",BM745-1.6449*VLOOKUP(BM$14&amp;"-rse-"&amp;$J745,Equations!$G:$I,3,0)))</f>
        <v/>
      </c>
      <c r="BO745" s="10" t="str">
        <f>IF($AE745="","",IF(OR($V745&lt;2.7,$V745&gt;90),"Age OOR",BM745+1.6449*VLOOKUP(BM$14&amp;"-rse-"&amp;$J745,Equations!$G:$I,3,0)))</f>
        <v/>
      </c>
      <c r="BP745" s="10" t="str">
        <f t="shared" si="293"/>
        <v/>
      </c>
      <c r="BQ745" s="10" t="str">
        <f>IF($AE745="","",IF(OR($V745&lt;2.7,$V745&gt;90),"Age OOR",($AE745-BM745)/VLOOKUP(BM$14&amp;"-rse-"&amp;$J745,Equations!$G:$I,3,0)))</f>
        <v/>
      </c>
      <c r="BR745" s="10" t="str">
        <f>IF($AF745="","",IF(OR($V745&lt;2.7,$V745&gt;90),"Age OOR",VLOOKUP(BR$14&amp;"-int-"&amp;$K745,Equations!$G:$I,3,0)+VLOOKUP(BR$14&amp;"-sexo-"&amp;$K745,Equations!$G:$I,3,0)*$U745+VLOOKUP(BR$14&amp;"-edad-"&amp;$K745,Equations!$G:$I,3,0)*$V745+VLOOKUP(BR$14&amp;"-est-"&amp;$K745,Equations!$G:$I,3,0)*(1/$W745)+VLOOKUP(BR$14&amp;"-imc-"&amp;$K745,Equations!$G:$I,3,0)*(1/$Q745)))</f>
        <v/>
      </c>
      <c r="BS745" s="10" t="str">
        <f>IF($AF745="","",IF(OR($V745&lt;2.7,$V745&gt;90),"Age OOR",BR745-1.6449*VLOOKUP(BR$14&amp;"-rse-"&amp;$K745,Equations!$G:$I,3,0)))</f>
        <v/>
      </c>
      <c r="BT745" s="10" t="str">
        <f>IF($AF745="","",IF(OR($V745&lt;2.7,$V745&gt;90),"Age OOR",BR745+1.6449*VLOOKUP(BR$14&amp;"-rse-"&amp;$K745,Equations!$G:$I,3,0)))</f>
        <v/>
      </c>
      <c r="BU745" s="10" t="str">
        <f t="shared" si="294"/>
        <v/>
      </c>
      <c r="BV745" s="10" t="str">
        <f>IF($AF745="","",IF(OR($V745&lt;2.7,$V745&gt;90),"Age OOR",($AF745-BR745)/VLOOKUP(BR$14&amp;"-rse-"&amp;$K745,Equations!$G:$I,3,0)))</f>
        <v/>
      </c>
      <c r="BW745" s="10" t="str">
        <f>IF($AG745="","",IF(OR($V745&lt;2.7,$V745&gt;90),"Age OOR",VLOOKUP(BW$14&amp;"-int-"&amp;$L745,Equations!$G:$I,3,0)+VLOOKUP(BW$14&amp;"-sexo-"&amp;$L745,Equations!$G:$I,3,0)*$U745+VLOOKUP(BW$14&amp;"-edad-"&amp;$L745,Equations!$G:$I,3,0)*$V745+VLOOKUP(BW$14&amp;"-est-"&amp;$L745,Equations!$G:$I,3,0)*(1/$W745)+VLOOKUP(BW$14&amp;"-imc-"&amp;$L745,Equations!$G:$I,3,0)*(1/$Q745)))</f>
        <v/>
      </c>
      <c r="BX745" s="10" t="str">
        <f>IF($AG745="","",IF(OR($V745&lt;2.7,$V745&gt;90),"Age OOR",BW745-1.6449*VLOOKUP(BW$14&amp;"-rse-"&amp;$L745,Equations!$G:$I,3,0)))</f>
        <v/>
      </c>
      <c r="BY745" s="10" t="str">
        <f>IF($AG745="","",IF(OR($V745&lt;2.7,$V745&gt;90),"Age OOR",BW745+1.6449*VLOOKUP(BW$14&amp;"-rse-"&amp;$L745,Equations!$G:$I,3,0)))</f>
        <v/>
      </c>
      <c r="BZ745" s="10" t="str">
        <f t="shared" si="295"/>
        <v/>
      </c>
      <c r="CA745" s="10" t="str">
        <f>IF($AG745="","",IF(OR($V745&lt;2.7,$V745&gt;90),"Age OOR",($AG745-BW745)/VLOOKUP(BW$14&amp;"-rse-"&amp;$L745,Equations!$G:$I,3,0)))</f>
        <v/>
      </c>
      <c r="CB745" s="10" t="str">
        <f>IF($AH745="","",IF(OR($V745&lt;2.7,$V745&gt;90),"Age OOR",VLOOKUP(CB$14&amp;"-int-"&amp;$M745,Equations!$G:$I,3,0)+VLOOKUP(CB$14&amp;"-sexo-"&amp;$M745,Equations!$G:$I,3,0)*$U745+VLOOKUP(CB$14&amp;"-edad-"&amp;$M745,Equations!$G:$I,3,0)*$V745+VLOOKUP(CB$14&amp;"-est-"&amp;$M745,Equations!$G:$I,3,0)*(1/$W745)+VLOOKUP(CB$14&amp;"-imc-"&amp;$M745,Equations!$G:$I,3,0)*(1/$Q745)))</f>
        <v/>
      </c>
      <c r="CC745" s="10" t="str">
        <f>IF($AH745="","",IF(OR($V745&lt;2.7,$V745&gt;90),"Age OOR",CB745-1.6449*VLOOKUP(CB$14&amp;"-rse-"&amp;$M745,Equations!$G:$I,3,0)))</f>
        <v/>
      </c>
      <c r="CD745" s="10" t="str">
        <f>IF($AH745="","",IF(OR($V745&lt;2.7,$V745&gt;90),"Age OOR",CB745+1.6449*VLOOKUP(CB$14&amp;"-rse-"&amp;$M745,Equations!$G:$I,3,0)))</f>
        <v/>
      </c>
      <c r="CE745" s="10" t="str">
        <f t="shared" si="296"/>
        <v/>
      </c>
      <c r="CF745" s="10" t="str">
        <f>IF($AH745="","",IF(OR($V745&lt;2.7,$V745&gt;90),"Age OOR",($AH745-CB745)/VLOOKUP(CB$14&amp;"-rse-"&amp;$M745,Equations!$G:$I,3,0)))</f>
        <v/>
      </c>
      <c r="CG745" s="10" t="str">
        <f>IF($AI745="","",IF(OR($V745&lt;2.7,$V745&gt;90),"Age OOR",VLOOKUP(CG$14&amp;"-int-"&amp;$N745,Equations!$G:$I,3,0)+VLOOKUP(CG$14&amp;"-sexo-"&amp;$N745,Equations!$G:$I,3,0)*$U745+VLOOKUP(CG$14&amp;"-edad-"&amp;$N745,Equations!$G:$I,3,0)*$V745+VLOOKUP(CG$14&amp;"-est-"&amp;$N745,Equations!$G:$I,3,0)*(1/$W745)+VLOOKUP(CG$14&amp;"-imc-"&amp;$N745,Equations!$G:$I,3,0)*(1/$Q745)))</f>
        <v/>
      </c>
      <c r="CH745" s="10" t="str">
        <f>IF($AI745="","",IF(OR($V745&lt;2.7,$V745&gt;90),"Age OOR",CG745-1.6449*VLOOKUP(CG$14&amp;"-rse-"&amp;$N745,Equations!$G:$I,3,0)))</f>
        <v/>
      </c>
      <c r="CI745" s="10" t="str">
        <f>IF($AI745="","",IF(OR($V745&lt;2.7,$V745&gt;90),"Age OOR",CG745+1.6449*VLOOKUP(CG$14&amp;"-rse-"&amp;$N745,Equations!$G:$I,3,0)))</f>
        <v/>
      </c>
      <c r="CJ745" s="10" t="str">
        <f t="shared" si="297"/>
        <v/>
      </c>
      <c r="CK745" s="10" t="str">
        <f>IF($AI745="","",IF(OR($V745&lt;2.7,$V745&gt;90),"Age OOR",($AI745-CG745)/VLOOKUP(CG$14&amp;"-rse-"&amp;$N745,Equations!$G:$I,3,0)))</f>
        <v/>
      </c>
      <c r="CL745" s="10" t="str">
        <f>IF($AJ745="","",IF(OR($V745&lt;2.7,$V745&gt;90),"Age OOR",VLOOKUP(CL$14&amp;"-int-"&amp;$O745,Equations!$G:$I,3,0)+VLOOKUP(CL$14&amp;"-sexo-"&amp;$O745,Equations!$G:$I,3,0)*$U745+VLOOKUP(CL$14&amp;"-edad-"&amp;$O745,Equations!$G:$I,3,0)*$V745+VLOOKUP(CL$14&amp;"-est-"&amp;$O745,Equations!$G:$I,3,0)*(1/$W745)+VLOOKUP(CL$14&amp;"-imc-"&amp;$O745,Equations!$G:$I,3,0)*(1/$Q745)))</f>
        <v/>
      </c>
      <c r="CM745" s="10" t="str">
        <f>IF($AJ745="","",IF(OR($V745&lt;2.7,$V745&gt;90),"Age OOR",CL745-1.6449*VLOOKUP(CL$14&amp;"-rse-"&amp;$O745,Equations!$G:$I,3,0)))</f>
        <v/>
      </c>
      <c r="CN745" s="10" t="str">
        <f>IF($AJ745="","",IF(OR($V745&lt;2.7,$V745&gt;90),"Age OOR",CL745+1.6449*VLOOKUP(CL$14&amp;"-rse-"&amp;$O745,Equations!$G:$I,3,0)))</f>
        <v/>
      </c>
      <c r="CO745" s="10" t="str">
        <f t="shared" si="298"/>
        <v/>
      </c>
      <c r="CP745" s="10" t="str">
        <f>IF($AJ745="","",IF(OR($V745&lt;2.7,$V745&gt;90),"Age OOR",($AJ745-CL745)/VLOOKUP(CL$14&amp;"-rse-"&amp;$O745,Equations!$G:$I,3,0)))</f>
        <v/>
      </c>
      <c r="CQ745" s="10" t="str">
        <f>IF($AK745="","",IF(OR($V745&lt;2.7,$V745&gt;90),"Age OOR",EXP(VLOOKUP(CQ$14&amp;"-int-"&amp;$P745,Equations!$G:$I,3,0)+VLOOKUP(CQ$14&amp;"-sexo-"&amp;$P745,Equations!$G:$I,3,0)*$U745+VLOOKUP(CQ$14&amp;"-edad-"&amp;$P745,Equations!$G:$I,3,0)*$V745+VLOOKUP(CQ$14&amp;"-est-"&amp;$P745,Equations!$G:$I,3,0)*(1/$W745)+VLOOKUP(CQ$14&amp;"-imc-"&amp;$P745,Equations!$G:$I,3,0)*(1/$Q745))))</f>
        <v/>
      </c>
      <c r="CR745" s="10" t="str">
        <f>IF($AK745="","",IF(OR($V745&lt;2.7,$V745&gt;90),"Age OOR",EXP(LN(CQ745)-1.6449*VLOOKUP(CQ$14&amp;"-rse-"&amp;$P745,Equations!$G:$I,3,0))))</f>
        <v/>
      </c>
      <c r="CS745" s="10" t="str">
        <f>IF($AK745="","",IF(OR($V745&lt;2.7,$V745&gt;90),"Age OOR",EXP(LN(CQ745)+1.6449*VLOOKUP(CQ$14&amp;"-rse-"&amp;$P745,Equations!$G:$I,3,0))))</f>
        <v/>
      </c>
      <c r="CT745" s="10" t="str">
        <f t="shared" si="299"/>
        <v/>
      </c>
      <c r="CU745" s="10" t="str">
        <f>IF($AK745="","",IF(OR($V745&lt;2.7,$V745&gt;90),"Age OOR",(LN($AK745)-LN(CQ745))/VLOOKUP(CQ$14&amp;"-rse-"&amp;$P745,Equations!$G:$I,3,0)))</f>
        <v/>
      </c>
      <c r="CV745" s="47"/>
    </row>
    <row r="746" spans="5:109" x14ac:dyDescent="0.2">
      <c r="E746" s="23" t="str">
        <f t="shared" si="275"/>
        <v>Age out of range</v>
      </c>
      <c r="F746" s="23" t="str">
        <f t="shared" si="276"/>
        <v>Age out of range</v>
      </c>
      <c r="G746" s="23" t="str">
        <f t="shared" si="277"/>
        <v>Age out of range</v>
      </c>
      <c r="H746" s="23" t="str">
        <f t="shared" si="278"/>
        <v>Age out of range</v>
      </c>
      <c r="I746" s="23" t="str">
        <f t="shared" si="279"/>
        <v>Age out of range</v>
      </c>
      <c r="J746" s="23" t="str">
        <f t="shared" si="280"/>
        <v>Age out of range</v>
      </c>
      <c r="K746" s="23" t="str">
        <f t="shared" si="281"/>
        <v>Age out of range</v>
      </c>
      <c r="L746" s="23" t="str">
        <f t="shared" si="282"/>
        <v>Age out of range</v>
      </c>
      <c r="M746" s="23" t="str">
        <f t="shared" si="283"/>
        <v>Age out of range</v>
      </c>
      <c r="N746" s="23" t="str">
        <f t="shared" si="284"/>
        <v>Age out of range</v>
      </c>
      <c r="O746" s="23" t="str">
        <f t="shared" si="285"/>
        <v>Age out of range</v>
      </c>
      <c r="P746" s="23" t="str">
        <f t="shared" si="286"/>
        <v>Age out of range</v>
      </c>
      <c r="Q746" s="23" t="e">
        <f t="shared" si="287"/>
        <v>#DIV/0!</v>
      </c>
      <c r="R746" s="17"/>
      <c r="S746" s="23">
        <v>730</v>
      </c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7"/>
      <c r="AM746" s="47"/>
      <c r="AN746" s="10" t="str">
        <f>IF($Z746="","",IF(OR($V746&lt;2.7,$V746&gt;90),"Age OOR",VLOOKUP(AN$14&amp;"-int-"&amp;$E746,Equations!$G:$I,3,0)+VLOOKUP(AN$14&amp;"-sexo-"&amp;$E746,Equations!$G:$I,3,0)*$U746+VLOOKUP(AN$14&amp;"-edad-"&amp;$E746,Equations!$G:$I,3,0)*$V746+VLOOKUP(AN$14&amp;"-est-"&amp;$E746,Equations!$G:$I,3,0)*(1/$W746)+VLOOKUP(AN$14&amp;"-imc-"&amp;$E746,Equations!$G:$I,3,0)*(1/$Q746)))</f>
        <v/>
      </c>
      <c r="AO746" s="10" t="str">
        <f>IF($Z746="","",IF(OR($V746&lt;2.7,$V746&gt;90),"Age OOR",AN746-1.6449*VLOOKUP(AN$14&amp;"-rse-"&amp;$E746,Equations!$G:$I,3,0)))</f>
        <v/>
      </c>
      <c r="AP746" s="10" t="str">
        <f>IF($Z746="","",IF(OR($V746&lt;2.7,$V746&gt;90),"Age OOR",AN746+1.6449*VLOOKUP(AN$14&amp;"-rse-"&amp;$E746,Equations!$G:$I,3,0)))</f>
        <v/>
      </c>
      <c r="AQ746" s="10" t="str">
        <f t="shared" si="288"/>
        <v/>
      </c>
      <c r="AR746" s="10" t="str">
        <f>IF($Z746="","",IF(OR($V746&lt;2.7,$V746&gt;90),"Age OOR",($Z746-AN746)/VLOOKUP(AN$14&amp;"-rse-"&amp;$E746,Equations!$G:$I,3,0)))</f>
        <v/>
      </c>
      <c r="AS746" s="10" t="str">
        <f>IF($AA746="","",IF(OR($V746&lt;2.7,$V746&gt;90),"Age OOR",VLOOKUP(AS$14&amp;"-int-"&amp;$F746,Equations!$G:$I,3,0)+VLOOKUP(AS$14&amp;"-sexo-"&amp;$F746,Equations!$G:$I,3,0)*$U746+VLOOKUP(AS$14&amp;"-edad-"&amp;$F746,Equations!$G:$I,3,0)*$V746+VLOOKUP(AS$14&amp;"-est-"&amp;$F746,Equations!$G:$I,3,0)*(1/$W746)+VLOOKUP(AS$14&amp;"-imc-"&amp;$F746,Equations!$G:$I,3,0)*(1/$Q746)))</f>
        <v/>
      </c>
      <c r="AT746" s="10" t="str">
        <f>IF($AA746="","",IF(OR($V746&lt;2.7,$V746&gt;90),"Age OOR",AS746-1.6449*VLOOKUP(AS$14&amp;"-rse-"&amp;$F746,Equations!$G:$I,3,0)))</f>
        <v/>
      </c>
      <c r="AU746" s="10" t="str">
        <f>IF($AA746="","",IF(OR($V746&lt;2.7,$V746&gt;90),"Age OOR",AS746+1.6449*VLOOKUP(AS$14&amp;"-rse-"&amp;$F746,Equations!$G:$I,3,0)))</f>
        <v/>
      </c>
      <c r="AV746" s="10" t="str">
        <f t="shared" si="289"/>
        <v/>
      </c>
      <c r="AW746" s="10" t="str">
        <f>IF($AA746="","",IF(OR($V746&lt;2.7,$V746&gt;90),"Age OOR",($AA746-AS746)/VLOOKUP(AS$14&amp;"-rse-"&amp;$F746,Equations!$G:$I,3,0)))</f>
        <v/>
      </c>
      <c r="AX746" s="10" t="str">
        <f>IF($AB746="","",IF(OR($V746&lt;2.7,$V746&gt;90),"Age OOR",VLOOKUP(AX$14&amp;"-int-"&amp;$G746,Equations!$G:$I,3,0)+VLOOKUP(AX$14&amp;"-sexo-"&amp;$G746,Equations!$G:$I,3,0)*$U746+VLOOKUP(AX$14&amp;"-edad-"&amp;$G746,Equations!$G:$I,3,0)*$V746+VLOOKUP(AX$14&amp;"-est-"&amp;$G746,Equations!$G:$I,3,0)*(1/$W746)+VLOOKUP(AX$14&amp;"-imc-"&amp;$G746,Equations!$G:$I,3,0)*(1/$Q746)))</f>
        <v/>
      </c>
      <c r="AY746" s="10" t="str">
        <f>IF($AB746="","",IF(OR($V746&lt;2.7,$V746&gt;90),"Age OOR",AX746-1.6449*VLOOKUP(AX$14&amp;"-rse-"&amp;$G746,Equations!$G:$I,3,0)))</f>
        <v/>
      </c>
      <c r="AZ746" s="10" t="str">
        <f>IF($AB746="","",IF(OR($V746&lt;2.7,$V746&gt;90),"Age OOR",AX746+1.6449*VLOOKUP(AX$14&amp;"-rse-"&amp;$G746,Equations!$G:$I,3,0)))</f>
        <v/>
      </c>
      <c r="BA746" s="10" t="str">
        <f t="shared" si="290"/>
        <v/>
      </c>
      <c r="BB746" s="10" t="str">
        <f>IF($AB746="","",IF(OR($V746&lt;2.7,$V746&gt;90),"Age OOR",($AB746-AX746)/VLOOKUP(AX$14&amp;"-rse-"&amp;$G746,Equations!$G:$I,3,0)))</f>
        <v/>
      </c>
      <c r="BC746" s="10" t="str">
        <f>IF($AC746="","",IF(OR($V746&lt;2.7,$V746&gt;90),"Age OOR",VLOOKUP(BC$14&amp;"-int-"&amp;$H746,Equations!$G:$I,3,0)+VLOOKUP(BC$14&amp;"-sexo-"&amp;$H746,Equations!$G:$I,3,0)*$U746+VLOOKUP(BC$14&amp;"-edad-"&amp;$H746,Equations!$G:$I,3,0)*$V746+VLOOKUP(BC$14&amp;"-est-"&amp;$H746,Equations!$G:$I,3,0)*(1/$W746)+VLOOKUP(BC$14&amp;"-imc-"&amp;$H746,Equations!$G:$I,3,0)*(1/$Q746)))</f>
        <v/>
      </c>
      <c r="BD746" s="10" t="str">
        <f>IF($AC746="","",IF(OR($V746&lt;2.7,$V746&gt;90),"Age OOR",BC746-1.6449*VLOOKUP(BC$14&amp;"-rse-"&amp;$H746,Equations!$G:$I,3,0)))</f>
        <v/>
      </c>
      <c r="BE746" s="10" t="str">
        <f>IF($AC746="","",IF(OR($V746&lt;2.7,$V746&gt;90),"Age OOR",BC746+1.6449*VLOOKUP(BC$14&amp;"-rse-"&amp;$H746,Equations!$G:$I,3,0)))</f>
        <v/>
      </c>
      <c r="BF746" s="10" t="str">
        <f t="shared" si="291"/>
        <v/>
      </c>
      <c r="BG746" s="10" t="str">
        <f>IF($AC746="","",IF(OR($V746&lt;2.7,$V746&gt;90),"Age OOR",($AC746-BC746)/VLOOKUP(BC$14&amp;"-rse-"&amp;$H746,Equations!$G:$I,3,0)))</f>
        <v/>
      </c>
      <c r="BH746" s="10" t="str">
        <f>IF($AD746="","",IF(OR($V746&lt;2.7,$V746&gt;90),"Age OOR",VLOOKUP(BH$14&amp;"-int-"&amp;$I746,Equations!$G:$I,3,0)+VLOOKUP(BH$14&amp;"-sexo-"&amp;$I746,Equations!$G:$I,3,0)*$U746+VLOOKUP(BH$14&amp;"-edad-"&amp;$I746,Equations!$G:$I,3,0)*$V746+VLOOKUP(BH$14&amp;"-est-"&amp;$I746,Equations!$G:$I,3,0)*(1/$W746)+VLOOKUP(BH$14&amp;"-imc-"&amp;$I746,Equations!$G:$I,3,0)*(1/$Q746)))</f>
        <v/>
      </c>
      <c r="BI746" s="10" t="str">
        <f>IF($AD746="","",IF(OR($V746&lt;2.7,$V746&gt;90),"Age OOR",BH746-1.6449*VLOOKUP(BH$14&amp;"-rse-"&amp;$I746,Equations!$G:$I,3,0)))</f>
        <v/>
      </c>
      <c r="BJ746" s="10" t="str">
        <f>IF($AD746="","",IF(OR($V746&lt;2.7,$V746&gt;90),"Age OOR",BH746+1.6449*VLOOKUP(BH$14&amp;"-rse-"&amp;$I746,Equations!$G:$I,3,0)))</f>
        <v/>
      </c>
      <c r="BK746" s="10" t="str">
        <f t="shared" si="292"/>
        <v/>
      </c>
      <c r="BL746" s="10" t="str">
        <f>IF($AD746="","",IF(OR($V746&lt;2.7,$V746&gt;90),"Age OOR",($AD746-BH746)/VLOOKUP(BH$14&amp;"-rse-"&amp;$I746,Equations!$G:$I,3,0)))</f>
        <v/>
      </c>
      <c r="BM746" s="10" t="str">
        <f>IF($AE746="","",IF(OR($V746&lt;2.7,$V746&gt;90),"Age OOR",VLOOKUP(BM$14&amp;"-int-"&amp;$J746,Equations!$G:$I,3,0)+VLOOKUP(BM$14&amp;"-sexo-"&amp;$J746,Equations!$G:$I,3,0)*$U746+VLOOKUP(BM$14&amp;"-edad-"&amp;$J746,Equations!$G:$I,3,0)*$V746+VLOOKUP(BM$14&amp;"-est-"&amp;$J746,Equations!$G:$I,3,0)*(1/$W746)+VLOOKUP(BM$14&amp;"-imc-"&amp;$J746,Equations!$G:$I,3,0)*(1/$Q746)))</f>
        <v/>
      </c>
      <c r="BN746" s="10" t="str">
        <f>IF($AE746="","",IF(OR($V746&lt;2.7,$V746&gt;90),"Age OOR",BM746-1.6449*VLOOKUP(BM$14&amp;"-rse-"&amp;$J746,Equations!$G:$I,3,0)))</f>
        <v/>
      </c>
      <c r="BO746" s="10" t="str">
        <f>IF($AE746="","",IF(OR($V746&lt;2.7,$V746&gt;90),"Age OOR",BM746+1.6449*VLOOKUP(BM$14&amp;"-rse-"&amp;$J746,Equations!$G:$I,3,0)))</f>
        <v/>
      </c>
      <c r="BP746" s="10" t="str">
        <f t="shared" si="293"/>
        <v/>
      </c>
      <c r="BQ746" s="10" t="str">
        <f>IF($AE746="","",IF(OR($V746&lt;2.7,$V746&gt;90),"Age OOR",($AE746-BM746)/VLOOKUP(BM$14&amp;"-rse-"&amp;$J746,Equations!$G:$I,3,0)))</f>
        <v/>
      </c>
      <c r="BR746" s="10" t="str">
        <f>IF($AF746="","",IF(OR($V746&lt;2.7,$V746&gt;90),"Age OOR",VLOOKUP(BR$14&amp;"-int-"&amp;$K746,Equations!$G:$I,3,0)+VLOOKUP(BR$14&amp;"-sexo-"&amp;$K746,Equations!$G:$I,3,0)*$U746+VLOOKUP(BR$14&amp;"-edad-"&amp;$K746,Equations!$G:$I,3,0)*$V746+VLOOKUP(BR$14&amp;"-est-"&amp;$K746,Equations!$G:$I,3,0)*(1/$W746)+VLOOKUP(BR$14&amp;"-imc-"&amp;$K746,Equations!$G:$I,3,0)*(1/$Q746)))</f>
        <v/>
      </c>
      <c r="BS746" s="10" t="str">
        <f>IF($AF746="","",IF(OR($V746&lt;2.7,$V746&gt;90),"Age OOR",BR746-1.6449*VLOOKUP(BR$14&amp;"-rse-"&amp;$K746,Equations!$G:$I,3,0)))</f>
        <v/>
      </c>
      <c r="BT746" s="10" t="str">
        <f>IF($AF746="","",IF(OR($V746&lt;2.7,$V746&gt;90),"Age OOR",BR746+1.6449*VLOOKUP(BR$14&amp;"-rse-"&amp;$K746,Equations!$G:$I,3,0)))</f>
        <v/>
      </c>
      <c r="BU746" s="10" t="str">
        <f t="shared" si="294"/>
        <v/>
      </c>
      <c r="BV746" s="10" t="str">
        <f>IF($AF746="","",IF(OR($V746&lt;2.7,$V746&gt;90),"Age OOR",($AF746-BR746)/VLOOKUP(BR$14&amp;"-rse-"&amp;$K746,Equations!$G:$I,3,0)))</f>
        <v/>
      </c>
      <c r="BW746" s="10" t="str">
        <f>IF($AG746="","",IF(OR($V746&lt;2.7,$V746&gt;90),"Age OOR",VLOOKUP(BW$14&amp;"-int-"&amp;$L746,Equations!$G:$I,3,0)+VLOOKUP(BW$14&amp;"-sexo-"&amp;$L746,Equations!$G:$I,3,0)*$U746+VLOOKUP(BW$14&amp;"-edad-"&amp;$L746,Equations!$G:$I,3,0)*$V746+VLOOKUP(BW$14&amp;"-est-"&amp;$L746,Equations!$G:$I,3,0)*(1/$W746)+VLOOKUP(BW$14&amp;"-imc-"&amp;$L746,Equations!$G:$I,3,0)*(1/$Q746)))</f>
        <v/>
      </c>
      <c r="BX746" s="10" t="str">
        <f>IF($AG746="","",IF(OR($V746&lt;2.7,$V746&gt;90),"Age OOR",BW746-1.6449*VLOOKUP(BW$14&amp;"-rse-"&amp;$L746,Equations!$G:$I,3,0)))</f>
        <v/>
      </c>
      <c r="BY746" s="10" t="str">
        <f>IF($AG746="","",IF(OR($V746&lt;2.7,$V746&gt;90),"Age OOR",BW746+1.6449*VLOOKUP(BW$14&amp;"-rse-"&amp;$L746,Equations!$G:$I,3,0)))</f>
        <v/>
      </c>
      <c r="BZ746" s="10" t="str">
        <f t="shared" si="295"/>
        <v/>
      </c>
      <c r="CA746" s="10" t="str">
        <f>IF($AG746="","",IF(OR($V746&lt;2.7,$V746&gt;90),"Age OOR",($AG746-BW746)/VLOOKUP(BW$14&amp;"-rse-"&amp;$L746,Equations!$G:$I,3,0)))</f>
        <v/>
      </c>
      <c r="CB746" s="10" t="str">
        <f>IF($AH746="","",IF(OR($V746&lt;2.7,$V746&gt;90),"Age OOR",VLOOKUP(CB$14&amp;"-int-"&amp;$M746,Equations!$G:$I,3,0)+VLOOKUP(CB$14&amp;"-sexo-"&amp;$M746,Equations!$G:$I,3,0)*$U746+VLOOKUP(CB$14&amp;"-edad-"&amp;$M746,Equations!$G:$I,3,0)*$V746+VLOOKUP(CB$14&amp;"-est-"&amp;$M746,Equations!$G:$I,3,0)*(1/$W746)+VLOOKUP(CB$14&amp;"-imc-"&amp;$M746,Equations!$G:$I,3,0)*(1/$Q746)))</f>
        <v/>
      </c>
      <c r="CC746" s="10" t="str">
        <f>IF($AH746="","",IF(OR($V746&lt;2.7,$V746&gt;90),"Age OOR",CB746-1.6449*VLOOKUP(CB$14&amp;"-rse-"&amp;$M746,Equations!$G:$I,3,0)))</f>
        <v/>
      </c>
      <c r="CD746" s="10" t="str">
        <f>IF($AH746="","",IF(OR($V746&lt;2.7,$V746&gt;90),"Age OOR",CB746+1.6449*VLOOKUP(CB$14&amp;"-rse-"&amp;$M746,Equations!$G:$I,3,0)))</f>
        <v/>
      </c>
      <c r="CE746" s="10" t="str">
        <f t="shared" si="296"/>
        <v/>
      </c>
      <c r="CF746" s="10" t="str">
        <f>IF($AH746="","",IF(OR($V746&lt;2.7,$V746&gt;90),"Age OOR",($AH746-CB746)/VLOOKUP(CB$14&amp;"-rse-"&amp;$M746,Equations!$G:$I,3,0)))</f>
        <v/>
      </c>
      <c r="CG746" s="10" t="str">
        <f>IF($AI746="","",IF(OR($V746&lt;2.7,$V746&gt;90),"Age OOR",VLOOKUP(CG$14&amp;"-int-"&amp;$N746,Equations!$G:$I,3,0)+VLOOKUP(CG$14&amp;"-sexo-"&amp;$N746,Equations!$G:$I,3,0)*$U746+VLOOKUP(CG$14&amp;"-edad-"&amp;$N746,Equations!$G:$I,3,0)*$V746+VLOOKUP(CG$14&amp;"-est-"&amp;$N746,Equations!$G:$I,3,0)*(1/$W746)+VLOOKUP(CG$14&amp;"-imc-"&amp;$N746,Equations!$G:$I,3,0)*(1/$Q746)))</f>
        <v/>
      </c>
      <c r="CH746" s="10" t="str">
        <f>IF($AI746="","",IF(OR($V746&lt;2.7,$V746&gt;90),"Age OOR",CG746-1.6449*VLOOKUP(CG$14&amp;"-rse-"&amp;$N746,Equations!$G:$I,3,0)))</f>
        <v/>
      </c>
      <c r="CI746" s="10" t="str">
        <f>IF($AI746="","",IF(OR($V746&lt;2.7,$V746&gt;90),"Age OOR",CG746+1.6449*VLOOKUP(CG$14&amp;"-rse-"&amp;$N746,Equations!$G:$I,3,0)))</f>
        <v/>
      </c>
      <c r="CJ746" s="10" t="str">
        <f t="shared" si="297"/>
        <v/>
      </c>
      <c r="CK746" s="10" t="str">
        <f>IF($AI746="","",IF(OR($V746&lt;2.7,$V746&gt;90),"Age OOR",($AI746-CG746)/VLOOKUP(CG$14&amp;"-rse-"&amp;$N746,Equations!$G:$I,3,0)))</f>
        <v/>
      </c>
      <c r="CL746" s="10" t="str">
        <f>IF($AJ746="","",IF(OR($V746&lt;2.7,$V746&gt;90),"Age OOR",VLOOKUP(CL$14&amp;"-int-"&amp;$O746,Equations!$G:$I,3,0)+VLOOKUP(CL$14&amp;"-sexo-"&amp;$O746,Equations!$G:$I,3,0)*$U746+VLOOKUP(CL$14&amp;"-edad-"&amp;$O746,Equations!$G:$I,3,0)*$V746+VLOOKUP(CL$14&amp;"-est-"&amp;$O746,Equations!$G:$I,3,0)*(1/$W746)+VLOOKUP(CL$14&amp;"-imc-"&amp;$O746,Equations!$G:$I,3,0)*(1/$Q746)))</f>
        <v/>
      </c>
      <c r="CM746" s="10" t="str">
        <f>IF($AJ746="","",IF(OR($V746&lt;2.7,$V746&gt;90),"Age OOR",CL746-1.6449*VLOOKUP(CL$14&amp;"-rse-"&amp;$O746,Equations!$G:$I,3,0)))</f>
        <v/>
      </c>
      <c r="CN746" s="10" t="str">
        <f>IF($AJ746="","",IF(OR($V746&lt;2.7,$V746&gt;90),"Age OOR",CL746+1.6449*VLOOKUP(CL$14&amp;"-rse-"&amp;$O746,Equations!$G:$I,3,0)))</f>
        <v/>
      </c>
      <c r="CO746" s="10" t="str">
        <f t="shared" si="298"/>
        <v/>
      </c>
      <c r="CP746" s="10" t="str">
        <f>IF($AJ746="","",IF(OR($V746&lt;2.7,$V746&gt;90),"Age OOR",($AJ746-CL746)/VLOOKUP(CL$14&amp;"-rse-"&amp;$O746,Equations!$G:$I,3,0)))</f>
        <v/>
      </c>
      <c r="CQ746" s="10" t="str">
        <f>IF($AK746="","",IF(OR($V746&lt;2.7,$V746&gt;90),"Age OOR",EXP(VLOOKUP(CQ$14&amp;"-int-"&amp;$P746,Equations!$G:$I,3,0)+VLOOKUP(CQ$14&amp;"-sexo-"&amp;$P746,Equations!$G:$I,3,0)*$U746+VLOOKUP(CQ$14&amp;"-edad-"&amp;$P746,Equations!$G:$I,3,0)*$V746+VLOOKUP(CQ$14&amp;"-est-"&amp;$P746,Equations!$G:$I,3,0)*(1/$W746)+VLOOKUP(CQ$14&amp;"-imc-"&amp;$P746,Equations!$G:$I,3,0)*(1/$Q746))))</f>
        <v/>
      </c>
      <c r="CR746" s="10" t="str">
        <f>IF($AK746="","",IF(OR($V746&lt;2.7,$V746&gt;90),"Age OOR",EXP(LN(CQ746)-1.6449*VLOOKUP(CQ$14&amp;"-rse-"&amp;$P746,Equations!$G:$I,3,0))))</f>
        <v/>
      </c>
      <c r="CS746" s="10" t="str">
        <f>IF($AK746="","",IF(OR($V746&lt;2.7,$V746&gt;90),"Age OOR",EXP(LN(CQ746)+1.6449*VLOOKUP(CQ$14&amp;"-rse-"&amp;$P746,Equations!$G:$I,3,0))))</f>
        <v/>
      </c>
      <c r="CT746" s="10" t="str">
        <f t="shared" si="299"/>
        <v/>
      </c>
      <c r="CU746" s="10" t="str">
        <f>IF($AK746="","",IF(OR($V746&lt;2.7,$V746&gt;90),"Age OOR",(LN($AK746)-LN(CQ746))/VLOOKUP(CQ$14&amp;"-rse-"&amp;$P746,Equations!$G:$I,3,0)))</f>
        <v/>
      </c>
      <c r="CV746" s="47"/>
    </row>
    <row r="747" spans="5:109" x14ac:dyDescent="0.2">
      <c r="E747" s="23" t="str">
        <f t="shared" si="275"/>
        <v>Age out of range</v>
      </c>
      <c r="F747" s="23" t="str">
        <f t="shared" si="276"/>
        <v>Age out of range</v>
      </c>
      <c r="G747" s="23" t="str">
        <f t="shared" si="277"/>
        <v>Age out of range</v>
      </c>
      <c r="H747" s="23" t="str">
        <f t="shared" si="278"/>
        <v>Age out of range</v>
      </c>
      <c r="I747" s="23" t="str">
        <f t="shared" si="279"/>
        <v>Age out of range</v>
      </c>
      <c r="J747" s="23" t="str">
        <f t="shared" si="280"/>
        <v>Age out of range</v>
      </c>
      <c r="K747" s="23" t="str">
        <f t="shared" si="281"/>
        <v>Age out of range</v>
      </c>
      <c r="L747" s="23" t="str">
        <f t="shared" si="282"/>
        <v>Age out of range</v>
      </c>
      <c r="M747" s="23" t="str">
        <f t="shared" si="283"/>
        <v>Age out of range</v>
      </c>
      <c r="N747" s="23" t="str">
        <f t="shared" si="284"/>
        <v>Age out of range</v>
      </c>
      <c r="O747" s="23" t="str">
        <f t="shared" si="285"/>
        <v>Age out of range</v>
      </c>
      <c r="P747" s="23" t="str">
        <f t="shared" si="286"/>
        <v>Age out of range</v>
      </c>
      <c r="Q747" s="23" t="e">
        <f t="shared" si="287"/>
        <v>#DIV/0!</v>
      </c>
      <c r="R747" s="17"/>
      <c r="S747" s="23">
        <v>731</v>
      </c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7"/>
      <c r="AM747" s="47"/>
      <c r="AN747" s="10" t="str">
        <f>IF($Z747="","",IF(OR($V747&lt;2.7,$V747&gt;90),"Age OOR",VLOOKUP(AN$14&amp;"-int-"&amp;$E747,Equations!$G:$I,3,0)+VLOOKUP(AN$14&amp;"-sexo-"&amp;$E747,Equations!$G:$I,3,0)*$U747+VLOOKUP(AN$14&amp;"-edad-"&amp;$E747,Equations!$G:$I,3,0)*$V747+VLOOKUP(AN$14&amp;"-est-"&amp;$E747,Equations!$G:$I,3,0)*(1/$W747)+VLOOKUP(AN$14&amp;"-imc-"&amp;$E747,Equations!$G:$I,3,0)*(1/$Q747)))</f>
        <v/>
      </c>
      <c r="AO747" s="10" t="str">
        <f>IF($Z747="","",IF(OR($V747&lt;2.7,$V747&gt;90),"Age OOR",AN747-1.6449*VLOOKUP(AN$14&amp;"-rse-"&amp;$E747,Equations!$G:$I,3,0)))</f>
        <v/>
      </c>
      <c r="AP747" s="10" t="str">
        <f>IF($Z747="","",IF(OR($V747&lt;2.7,$V747&gt;90),"Age OOR",AN747+1.6449*VLOOKUP(AN$14&amp;"-rse-"&amp;$E747,Equations!$G:$I,3,0)))</f>
        <v/>
      </c>
      <c r="AQ747" s="10" t="str">
        <f t="shared" si="288"/>
        <v/>
      </c>
      <c r="AR747" s="10" t="str">
        <f>IF($Z747="","",IF(OR($V747&lt;2.7,$V747&gt;90),"Age OOR",($Z747-AN747)/VLOOKUP(AN$14&amp;"-rse-"&amp;$E747,Equations!$G:$I,3,0)))</f>
        <v/>
      </c>
      <c r="AS747" s="10" t="str">
        <f>IF($AA747="","",IF(OR($V747&lt;2.7,$V747&gt;90),"Age OOR",VLOOKUP(AS$14&amp;"-int-"&amp;$F747,Equations!$G:$I,3,0)+VLOOKUP(AS$14&amp;"-sexo-"&amp;$F747,Equations!$G:$I,3,0)*$U747+VLOOKUP(AS$14&amp;"-edad-"&amp;$F747,Equations!$G:$I,3,0)*$V747+VLOOKUP(AS$14&amp;"-est-"&amp;$F747,Equations!$G:$I,3,0)*(1/$W747)+VLOOKUP(AS$14&amp;"-imc-"&amp;$F747,Equations!$G:$I,3,0)*(1/$Q747)))</f>
        <v/>
      </c>
      <c r="AT747" s="10" t="str">
        <f>IF($AA747="","",IF(OR($V747&lt;2.7,$V747&gt;90),"Age OOR",AS747-1.6449*VLOOKUP(AS$14&amp;"-rse-"&amp;$F747,Equations!$G:$I,3,0)))</f>
        <v/>
      </c>
      <c r="AU747" s="10" t="str">
        <f>IF($AA747="","",IF(OR($V747&lt;2.7,$V747&gt;90),"Age OOR",AS747+1.6449*VLOOKUP(AS$14&amp;"-rse-"&amp;$F747,Equations!$G:$I,3,0)))</f>
        <v/>
      </c>
      <c r="AV747" s="10" t="str">
        <f t="shared" si="289"/>
        <v/>
      </c>
      <c r="AW747" s="10" t="str">
        <f>IF($AA747="","",IF(OR($V747&lt;2.7,$V747&gt;90),"Age OOR",($AA747-AS747)/VLOOKUP(AS$14&amp;"-rse-"&amp;$F747,Equations!$G:$I,3,0)))</f>
        <v/>
      </c>
      <c r="AX747" s="10" t="str">
        <f>IF($AB747="","",IF(OR($V747&lt;2.7,$V747&gt;90),"Age OOR",VLOOKUP(AX$14&amp;"-int-"&amp;$G747,Equations!$G:$I,3,0)+VLOOKUP(AX$14&amp;"-sexo-"&amp;$G747,Equations!$G:$I,3,0)*$U747+VLOOKUP(AX$14&amp;"-edad-"&amp;$G747,Equations!$G:$I,3,0)*$V747+VLOOKUP(AX$14&amp;"-est-"&amp;$G747,Equations!$G:$I,3,0)*(1/$W747)+VLOOKUP(AX$14&amp;"-imc-"&amp;$G747,Equations!$G:$I,3,0)*(1/$Q747)))</f>
        <v/>
      </c>
      <c r="AY747" s="10" t="str">
        <f>IF($AB747="","",IF(OR($V747&lt;2.7,$V747&gt;90),"Age OOR",AX747-1.6449*VLOOKUP(AX$14&amp;"-rse-"&amp;$G747,Equations!$G:$I,3,0)))</f>
        <v/>
      </c>
      <c r="AZ747" s="10" t="str">
        <f>IF($AB747="","",IF(OR($V747&lt;2.7,$V747&gt;90),"Age OOR",AX747+1.6449*VLOOKUP(AX$14&amp;"-rse-"&amp;$G747,Equations!$G:$I,3,0)))</f>
        <v/>
      </c>
      <c r="BA747" s="10" t="str">
        <f t="shared" si="290"/>
        <v/>
      </c>
      <c r="BB747" s="10" t="str">
        <f>IF($AB747="","",IF(OR($V747&lt;2.7,$V747&gt;90),"Age OOR",($AB747-AX747)/VLOOKUP(AX$14&amp;"-rse-"&amp;$G747,Equations!$G:$I,3,0)))</f>
        <v/>
      </c>
      <c r="BC747" s="10" t="str">
        <f>IF($AC747="","",IF(OR($V747&lt;2.7,$V747&gt;90),"Age OOR",VLOOKUP(BC$14&amp;"-int-"&amp;$H747,Equations!$G:$I,3,0)+VLOOKUP(BC$14&amp;"-sexo-"&amp;$H747,Equations!$G:$I,3,0)*$U747+VLOOKUP(BC$14&amp;"-edad-"&amp;$H747,Equations!$G:$I,3,0)*$V747+VLOOKUP(BC$14&amp;"-est-"&amp;$H747,Equations!$G:$I,3,0)*(1/$W747)+VLOOKUP(BC$14&amp;"-imc-"&amp;$H747,Equations!$G:$I,3,0)*(1/$Q747)))</f>
        <v/>
      </c>
      <c r="BD747" s="10" t="str">
        <f>IF($AC747="","",IF(OR($V747&lt;2.7,$V747&gt;90),"Age OOR",BC747-1.6449*VLOOKUP(BC$14&amp;"-rse-"&amp;$H747,Equations!$G:$I,3,0)))</f>
        <v/>
      </c>
      <c r="BE747" s="10" t="str">
        <f>IF($AC747="","",IF(OR($V747&lt;2.7,$V747&gt;90),"Age OOR",BC747+1.6449*VLOOKUP(BC$14&amp;"-rse-"&amp;$H747,Equations!$G:$I,3,0)))</f>
        <v/>
      </c>
      <c r="BF747" s="10" t="str">
        <f t="shared" si="291"/>
        <v/>
      </c>
      <c r="BG747" s="10" t="str">
        <f>IF($AC747="","",IF(OR($V747&lt;2.7,$V747&gt;90),"Age OOR",($AC747-BC747)/VLOOKUP(BC$14&amp;"-rse-"&amp;$H747,Equations!$G:$I,3,0)))</f>
        <v/>
      </c>
      <c r="BH747" s="10" t="str">
        <f>IF($AD747="","",IF(OR($V747&lt;2.7,$V747&gt;90),"Age OOR",VLOOKUP(BH$14&amp;"-int-"&amp;$I747,Equations!$G:$I,3,0)+VLOOKUP(BH$14&amp;"-sexo-"&amp;$I747,Equations!$G:$I,3,0)*$U747+VLOOKUP(BH$14&amp;"-edad-"&amp;$I747,Equations!$G:$I,3,0)*$V747+VLOOKUP(BH$14&amp;"-est-"&amp;$I747,Equations!$G:$I,3,0)*(1/$W747)+VLOOKUP(BH$14&amp;"-imc-"&amp;$I747,Equations!$G:$I,3,0)*(1/$Q747)))</f>
        <v/>
      </c>
      <c r="BI747" s="10" t="str">
        <f>IF($AD747="","",IF(OR($V747&lt;2.7,$V747&gt;90),"Age OOR",BH747-1.6449*VLOOKUP(BH$14&amp;"-rse-"&amp;$I747,Equations!$G:$I,3,0)))</f>
        <v/>
      </c>
      <c r="BJ747" s="10" t="str">
        <f>IF($AD747="","",IF(OR($V747&lt;2.7,$V747&gt;90),"Age OOR",BH747+1.6449*VLOOKUP(BH$14&amp;"-rse-"&amp;$I747,Equations!$G:$I,3,0)))</f>
        <v/>
      </c>
      <c r="BK747" s="10" t="str">
        <f t="shared" si="292"/>
        <v/>
      </c>
      <c r="BL747" s="10" t="str">
        <f>IF($AD747="","",IF(OR($V747&lt;2.7,$V747&gt;90),"Age OOR",($AD747-BH747)/VLOOKUP(BH$14&amp;"-rse-"&amp;$I747,Equations!$G:$I,3,0)))</f>
        <v/>
      </c>
      <c r="BM747" s="10" t="str">
        <f>IF($AE747="","",IF(OR($V747&lt;2.7,$V747&gt;90),"Age OOR",VLOOKUP(BM$14&amp;"-int-"&amp;$J747,Equations!$G:$I,3,0)+VLOOKUP(BM$14&amp;"-sexo-"&amp;$J747,Equations!$G:$I,3,0)*$U747+VLOOKUP(BM$14&amp;"-edad-"&amp;$J747,Equations!$G:$I,3,0)*$V747+VLOOKUP(BM$14&amp;"-est-"&amp;$J747,Equations!$G:$I,3,0)*(1/$W747)+VLOOKUP(BM$14&amp;"-imc-"&amp;$J747,Equations!$G:$I,3,0)*(1/$Q747)))</f>
        <v/>
      </c>
      <c r="BN747" s="10" t="str">
        <f>IF($AE747="","",IF(OR($V747&lt;2.7,$V747&gt;90),"Age OOR",BM747-1.6449*VLOOKUP(BM$14&amp;"-rse-"&amp;$J747,Equations!$G:$I,3,0)))</f>
        <v/>
      </c>
      <c r="BO747" s="10" t="str">
        <f>IF($AE747="","",IF(OR($V747&lt;2.7,$V747&gt;90),"Age OOR",BM747+1.6449*VLOOKUP(BM$14&amp;"-rse-"&amp;$J747,Equations!$G:$I,3,0)))</f>
        <v/>
      </c>
      <c r="BP747" s="10" t="str">
        <f t="shared" si="293"/>
        <v/>
      </c>
      <c r="BQ747" s="10" t="str">
        <f>IF($AE747="","",IF(OR($V747&lt;2.7,$V747&gt;90),"Age OOR",($AE747-BM747)/VLOOKUP(BM$14&amp;"-rse-"&amp;$J747,Equations!$G:$I,3,0)))</f>
        <v/>
      </c>
      <c r="BR747" s="10" t="str">
        <f>IF($AF747="","",IF(OR($V747&lt;2.7,$V747&gt;90),"Age OOR",VLOOKUP(BR$14&amp;"-int-"&amp;$K747,Equations!$G:$I,3,0)+VLOOKUP(BR$14&amp;"-sexo-"&amp;$K747,Equations!$G:$I,3,0)*$U747+VLOOKUP(BR$14&amp;"-edad-"&amp;$K747,Equations!$G:$I,3,0)*$V747+VLOOKUP(BR$14&amp;"-est-"&amp;$K747,Equations!$G:$I,3,0)*(1/$W747)+VLOOKUP(BR$14&amp;"-imc-"&amp;$K747,Equations!$G:$I,3,0)*(1/$Q747)))</f>
        <v/>
      </c>
      <c r="BS747" s="10" t="str">
        <f>IF($AF747="","",IF(OR($V747&lt;2.7,$V747&gt;90),"Age OOR",BR747-1.6449*VLOOKUP(BR$14&amp;"-rse-"&amp;$K747,Equations!$G:$I,3,0)))</f>
        <v/>
      </c>
      <c r="BT747" s="10" t="str">
        <f>IF($AF747="","",IF(OR($V747&lt;2.7,$V747&gt;90),"Age OOR",BR747+1.6449*VLOOKUP(BR$14&amp;"-rse-"&amp;$K747,Equations!$G:$I,3,0)))</f>
        <v/>
      </c>
      <c r="BU747" s="10" t="str">
        <f t="shared" si="294"/>
        <v/>
      </c>
      <c r="BV747" s="10" t="str">
        <f>IF($AF747="","",IF(OR($V747&lt;2.7,$V747&gt;90),"Age OOR",($AF747-BR747)/VLOOKUP(BR$14&amp;"-rse-"&amp;$K747,Equations!$G:$I,3,0)))</f>
        <v/>
      </c>
      <c r="BW747" s="10" t="str">
        <f>IF($AG747="","",IF(OR($V747&lt;2.7,$V747&gt;90),"Age OOR",VLOOKUP(BW$14&amp;"-int-"&amp;$L747,Equations!$G:$I,3,0)+VLOOKUP(BW$14&amp;"-sexo-"&amp;$L747,Equations!$G:$I,3,0)*$U747+VLOOKUP(BW$14&amp;"-edad-"&amp;$L747,Equations!$G:$I,3,0)*$V747+VLOOKUP(BW$14&amp;"-est-"&amp;$L747,Equations!$G:$I,3,0)*(1/$W747)+VLOOKUP(BW$14&amp;"-imc-"&amp;$L747,Equations!$G:$I,3,0)*(1/$Q747)))</f>
        <v/>
      </c>
      <c r="BX747" s="10" t="str">
        <f>IF($AG747="","",IF(OR($V747&lt;2.7,$V747&gt;90),"Age OOR",BW747-1.6449*VLOOKUP(BW$14&amp;"-rse-"&amp;$L747,Equations!$G:$I,3,0)))</f>
        <v/>
      </c>
      <c r="BY747" s="10" t="str">
        <f>IF($AG747="","",IF(OR($V747&lt;2.7,$V747&gt;90),"Age OOR",BW747+1.6449*VLOOKUP(BW$14&amp;"-rse-"&amp;$L747,Equations!$G:$I,3,0)))</f>
        <v/>
      </c>
      <c r="BZ747" s="10" t="str">
        <f t="shared" si="295"/>
        <v/>
      </c>
      <c r="CA747" s="10" t="str">
        <f>IF($AG747="","",IF(OR($V747&lt;2.7,$V747&gt;90),"Age OOR",($AG747-BW747)/VLOOKUP(BW$14&amp;"-rse-"&amp;$L747,Equations!$G:$I,3,0)))</f>
        <v/>
      </c>
      <c r="CB747" s="10" t="str">
        <f>IF($AH747="","",IF(OR($V747&lt;2.7,$V747&gt;90),"Age OOR",VLOOKUP(CB$14&amp;"-int-"&amp;$M747,Equations!$G:$I,3,0)+VLOOKUP(CB$14&amp;"-sexo-"&amp;$M747,Equations!$G:$I,3,0)*$U747+VLOOKUP(CB$14&amp;"-edad-"&amp;$M747,Equations!$G:$I,3,0)*$V747+VLOOKUP(CB$14&amp;"-est-"&amp;$M747,Equations!$G:$I,3,0)*(1/$W747)+VLOOKUP(CB$14&amp;"-imc-"&amp;$M747,Equations!$G:$I,3,0)*(1/$Q747)))</f>
        <v/>
      </c>
      <c r="CC747" s="10" t="str">
        <f>IF($AH747="","",IF(OR($V747&lt;2.7,$V747&gt;90),"Age OOR",CB747-1.6449*VLOOKUP(CB$14&amp;"-rse-"&amp;$M747,Equations!$G:$I,3,0)))</f>
        <v/>
      </c>
      <c r="CD747" s="10" t="str">
        <f>IF($AH747="","",IF(OR($V747&lt;2.7,$V747&gt;90),"Age OOR",CB747+1.6449*VLOOKUP(CB$14&amp;"-rse-"&amp;$M747,Equations!$G:$I,3,0)))</f>
        <v/>
      </c>
      <c r="CE747" s="10" t="str">
        <f t="shared" si="296"/>
        <v/>
      </c>
      <c r="CF747" s="10" t="str">
        <f>IF($AH747="","",IF(OR($V747&lt;2.7,$V747&gt;90),"Age OOR",($AH747-CB747)/VLOOKUP(CB$14&amp;"-rse-"&amp;$M747,Equations!$G:$I,3,0)))</f>
        <v/>
      </c>
      <c r="CG747" s="10" t="str">
        <f>IF($AI747="","",IF(OR($V747&lt;2.7,$V747&gt;90),"Age OOR",VLOOKUP(CG$14&amp;"-int-"&amp;$N747,Equations!$G:$I,3,0)+VLOOKUP(CG$14&amp;"-sexo-"&amp;$N747,Equations!$G:$I,3,0)*$U747+VLOOKUP(CG$14&amp;"-edad-"&amp;$N747,Equations!$G:$I,3,0)*$V747+VLOOKUP(CG$14&amp;"-est-"&amp;$N747,Equations!$G:$I,3,0)*(1/$W747)+VLOOKUP(CG$14&amp;"-imc-"&amp;$N747,Equations!$G:$I,3,0)*(1/$Q747)))</f>
        <v/>
      </c>
      <c r="CH747" s="10" t="str">
        <f>IF($AI747="","",IF(OR($V747&lt;2.7,$V747&gt;90),"Age OOR",CG747-1.6449*VLOOKUP(CG$14&amp;"-rse-"&amp;$N747,Equations!$G:$I,3,0)))</f>
        <v/>
      </c>
      <c r="CI747" s="10" t="str">
        <f>IF($AI747="","",IF(OR($V747&lt;2.7,$V747&gt;90),"Age OOR",CG747+1.6449*VLOOKUP(CG$14&amp;"-rse-"&amp;$N747,Equations!$G:$I,3,0)))</f>
        <v/>
      </c>
      <c r="CJ747" s="10" t="str">
        <f t="shared" si="297"/>
        <v/>
      </c>
      <c r="CK747" s="10" t="str">
        <f>IF($AI747="","",IF(OR($V747&lt;2.7,$V747&gt;90),"Age OOR",($AI747-CG747)/VLOOKUP(CG$14&amp;"-rse-"&amp;$N747,Equations!$G:$I,3,0)))</f>
        <v/>
      </c>
      <c r="CL747" s="10" t="str">
        <f>IF($AJ747="","",IF(OR($V747&lt;2.7,$V747&gt;90),"Age OOR",VLOOKUP(CL$14&amp;"-int-"&amp;$O747,Equations!$G:$I,3,0)+VLOOKUP(CL$14&amp;"-sexo-"&amp;$O747,Equations!$G:$I,3,0)*$U747+VLOOKUP(CL$14&amp;"-edad-"&amp;$O747,Equations!$G:$I,3,0)*$V747+VLOOKUP(CL$14&amp;"-est-"&amp;$O747,Equations!$G:$I,3,0)*(1/$W747)+VLOOKUP(CL$14&amp;"-imc-"&amp;$O747,Equations!$G:$I,3,0)*(1/$Q747)))</f>
        <v/>
      </c>
      <c r="CM747" s="10" t="str">
        <f>IF($AJ747="","",IF(OR($V747&lt;2.7,$V747&gt;90),"Age OOR",CL747-1.6449*VLOOKUP(CL$14&amp;"-rse-"&amp;$O747,Equations!$G:$I,3,0)))</f>
        <v/>
      </c>
      <c r="CN747" s="10" t="str">
        <f>IF($AJ747="","",IF(OR($V747&lt;2.7,$V747&gt;90),"Age OOR",CL747+1.6449*VLOOKUP(CL$14&amp;"-rse-"&amp;$O747,Equations!$G:$I,3,0)))</f>
        <v/>
      </c>
      <c r="CO747" s="10" t="str">
        <f t="shared" si="298"/>
        <v/>
      </c>
      <c r="CP747" s="10" t="str">
        <f>IF($AJ747="","",IF(OR($V747&lt;2.7,$V747&gt;90),"Age OOR",($AJ747-CL747)/VLOOKUP(CL$14&amp;"-rse-"&amp;$O747,Equations!$G:$I,3,0)))</f>
        <v/>
      </c>
      <c r="CQ747" s="10" t="str">
        <f>IF($AK747="","",IF(OR($V747&lt;2.7,$V747&gt;90),"Age OOR",EXP(VLOOKUP(CQ$14&amp;"-int-"&amp;$P747,Equations!$G:$I,3,0)+VLOOKUP(CQ$14&amp;"-sexo-"&amp;$P747,Equations!$G:$I,3,0)*$U747+VLOOKUP(CQ$14&amp;"-edad-"&amp;$P747,Equations!$G:$I,3,0)*$V747+VLOOKUP(CQ$14&amp;"-est-"&amp;$P747,Equations!$G:$I,3,0)*(1/$W747)+VLOOKUP(CQ$14&amp;"-imc-"&amp;$P747,Equations!$G:$I,3,0)*(1/$Q747))))</f>
        <v/>
      </c>
      <c r="CR747" s="10" t="str">
        <f>IF($AK747="","",IF(OR($V747&lt;2.7,$V747&gt;90),"Age OOR",EXP(LN(CQ747)-1.6449*VLOOKUP(CQ$14&amp;"-rse-"&amp;$P747,Equations!$G:$I,3,0))))</f>
        <v/>
      </c>
      <c r="CS747" s="10" t="str">
        <f>IF($AK747="","",IF(OR($V747&lt;2.7,$V747&gt;90),"Age OOR",EXP(LN(CQ747)+1.6449*VLOOKUP(CQ$14&amp;"-rse-"&amp;$P747,Equations!$G:$I,3,0))))</f>
        <v/>
      </c>
      <c r="CT747" s="10" t="str">
        <f t="shared" si="299"/>
        <v/>
      </c>
      <c r="CU747" s="10" t="str">
        <f>IF($AK747="","",IF(OR($V747&lt;2.7,$V747&gt;90),"Age OOR",(LN($AK747)-LN(CQ747))/VLOOKUP(CQ$14&amp;"-rse-"&amp;$P747,Equations!$G:$I,3,0)))</f>
        <v/>
      </c>
      <c r="CV747" s="47"/>
    </row>
    <row r="748" spans="5:109" x14ac:dyDescent="0.2">
      <c r="E748" s="23" t="str">
        <f t="shared" si="275"/>
        <v>Age out of range</v>
      </c>
      <c r="F748" s="23" t="str">
        <f t="shared" si="276"/>
        <v>Age out of range</v>
      </c>
      <c r="G748" s="23" t="str">
        <f t="shared" si="277"/>
        <v>Age out of range</v>
      </c>
      <c r="H748" s="23" t="str">
        <f t="shared" si="278"/>
        <v>Age out of range</v>
      </c>
      <c r="I748" s="23" t="str">
        <f t="shared" si="279"/>
        <v>Age out of range</v>
      </c>
      <c r="J748" s="23" t="str">
        <f t="shared" si="280"/>
        <v>Age out of range</v>
      </c>
      <c r="K748" s="23" t="str">
        <f t="shared" si="281"/>
        <v>Age out of range</v>
      </c>
      <c r="L748" s="23" t="str">
        <f t="shared" si="282"/>
        <v>Age out of range</v>
      </c>
      <c r="M748" s="23" t="str">
        <f t="shared" si="283"/>
        <v>Age out of range</v>
      </c>
      <c r="N748" s="23" t="str">
        <f t="shared" si="284"/>
        <v>Age out of range</v>
      </c>
      <c r="O748" s="23" t="str">
        <f t="shared" si="285"/>
        <v>Age out of range</v>
      </c>
      <c r="P748" s="23" t="str">
        <f t="shared" si="286"/>
        <v>Age out of range</v>
      </c>
      <c r="Q748" s="23" t="e">
        <f t="shared" si="287"/>
        <v>#DIV/0!</v>
      </c>
      <c r="R748" s="17"/>
      <c r="S748" s="23">
        <v>732</v>
      </c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7"/>
      <c r="AM748" s="47"/>
      <c r="AN748" s="10" t="str">
        <f>IF($Z748="","",IF(OR($V748&lt;2.7,$V748&gt;90),"Age OOR",VLOOKUP(AN$14&amp;"-int-"&amp;$E748,Equations!$G:$I,3,0)+VLOOKUP(AN$14&amp;"-sexo-"&amp;$E748,Equations!$G:$I,3,0)*$U748+VLOOKUP(AN$14&amp;"-edad-"&amp;$E748,Equations!$G:$I,3,0)*$V748+VLOOKUP(AN$14&amp;"-est-"&amp;$E748,Equations!$G:$I,3,0)*(1/$W748)+VLOOKUP(AN$14&amp;"-imc-"&amp;$E748,Equations!$G:$I,3,0)*(1/$Q748)))</f>
        <v/>
      </c>
      <c r="AO748" s="10" t="str">
        <f>IF($Z748="","",IF(OR($V748&lt;2.7,$V748&gt;90),"Age OOR",AN748-1.6449*VLOOKUP(AN$14&amp;"-rse-"&amp;$E748,Equations!$G:$I,3,0)))</f>
        <v/>
      </c>
      <c r="AP748" s="10" t="str">
        <f>IF($Z748="","",IF(OR($V748&lt;2.7,$V748&gt;90),"Age OOR",AN748+1.6449*VLOOKUP(AN$14&amp;"-rse-"&amp;$E748,Equations!$G:$I,3,0)))</f>
        <v/>
      </c>
      <c r="AQ748" s="10" t="str">
        <f t="shared" si="288"/>
        <v/>
      </c>
      <c r="AR748" s="10" t="str">
        <f>IF($Z748="","",IF(OR($V748&lt;2.7,$V748&gt;90),"Age OOR",($Z748-AN748)/VLOOKUP(AN$14&amp;"-rse-"&amp;$E748,Equations!$G:$I,3,0)))</f>
        <v/>
      </c>
      <c r="AS748" s="10" t="str">
        <f>IF($AA748="","",IF(OR($V748&lt;2.7,$V748&gt;90),"Age OOR",VLOOKUP(AS$14&amp;"-int-"&amp;$F748,Equations!$G:$I,3,0)+VLOOKUP(AS$14&amp;"-sexo-"&amp;$F748,Equations!$G:$I,3,0)*$U748+VLOOKUP(AS$14&amp;"-edad-"&amp;$F748,Equations!$G:$I,3,0)*$V748+VLOOKUP(AS$14&amp;"-est-"&amp;$F748,Equations!$G:$I,3,0)*(1/$W748)+VLOOKUP(AS$14&amp;"-imc-"&amp;$F748,Equations!$G:$I,3,0)*(1/$Q748)))</f>
        <v/>
      </c>
      <c r="AT748" s="10" t="str">
        <f>IF($AA748="","",IF(OR($V748&lt;2.7,$V748&gt;90),"Age OOR",AS748-1.6449*VLOOKUP(AS$14&amp;"-rse-"&amp;$F748,Equations!$G:$I,3,0)))</f>
        <v/>
      </c>
      <c r="AU748" s="10" t="str">
        <f>IF($AA748="","",IF(OR($V748&lt;2.7,$V748&gt;90),"Age OOR",AS748+1.6449*VLOOKUP(AS$14&amp;"-rse-"&amp;$F748,Equations!$G:$I,3,0)))</f>
        <v/>
      </c>
      <c r="AV748" s="10" t="str">
        <f t="shared" si="289"/>
        <v/>
      </c>
      <c r="AW748" s="10" t="str">
        <f>IF($AA748="","",IF(OR($V748&lt;2.7,$V748&gt;90),"Age OOR",($AA748-AS748)/VLOOKUP(AS$14&amp;"-rse-"&amp;$F748,Equations!$G:$I,3,0)))</f>
        <v/>
      </c>
      <c r="AX748" s="10" t="str">
        <f>IF($AB748="","",IF(OR($V748&lt;2.7,$V748&gt;90),"Age OOR",VLOOKUP(AX$14&amp;"-int-"&amp;$G748,Equations!$G:$I,3,0)+VLOOKUP(AX$14&amp;"-sexo-"&amp;$G748,Equations!$G:$I,3,0)*$U748+VLOOKUP(AX$14&amp;"-edad-"&amp;$G748,Equations!$G:$I,3,0)*$V748+VLOOKUP(AX$14&amp;"-est-"&amp;$G748,Equations!$G:$I,3,0)*(1/$W748)+VLOOKUP(AX$14&amp;"-imc-"&amp;$G748,Equations!$G:$I,3,0)*(1/$Q748)))</f>
        <v/>
      </c>
      <c r="AY748" s="10" t="str">
        <f>IF($AB748="","",IF(OR($V748&lt;2.7,$V748&gt;90),"Age OOR",AX748-1.6449*VLOOKUP(AX$14&amp;"-rse-"&amp;$G748,Equations!$G:$I,3,0)))</f>
        <v/>
      </c>
      <c r="AZ748" s="10" t="str">
        <f>IF($AB748="","",IF(OR($V748&lt;2.7,$V748&gt;90),"Age OOR",AX748+1.6449*VLOOKUP(AX$14&amp;"-rse-"&amp;$G748,Equations!$G:$I,3,0)))</f>
        <v/>
      </c>
      <c r="BA748" s="10" t="str">
        <f t="shared" si="290"/>
        <v/>
      </c>
      <c r="BB748" s="10" t="str">
        <f>IF($AB748="","",IF(OR($V748&lt;2.7,$V748&gt;90),"Age OOR",($AB748-AX748)/VLOOKUP(AX$14&amp;"-rse-"&amp;$G748,Equations!$G:$I,3,0)))</f>
        <v/>
      </c>
      <c r="BC748" s="10" t="str">
        <f>IF($AC748="","",IF(OR($V748&lt;2.7,$V748&gt;90),"Age OOR",VLOOKUP(BC$14&amp;"-int-"&amp;$H748,Equations!$G:$I,3,0)+VLOOKUP(BC$14&amp;"-sexo-"&amp;$H748,Equations!$G:$I,3,0)*$U748+VLOOKUP(BC$14&amp;"-edad-"&amp;$H748,Equations!$G:$I,3,0)*$V748+VLOOKUP(BC$14&amp;"-est-"&amp;$H748,Equations!$G:$I,3,0)*(1/$W748)+VLOOKUP(BC$14&amp;"-imc-"&amp;$H748,Equations!$G:$I,3,0)*(1/$Q748)))</f>
        <v/>
      </c>
      <c r="BD748" s="10" t="str">
        <f>IF($AC748="","",IF(OR($V748&lt;2.7,$V748&gt;90),"Age OOR",BC748-1.6449*VLOOKUP(BC$14&amp;"-rse-"&amp;$H748,Equations!$G:$I,3,0)))</f>
        <v/>
      </c>
      <c r="BE748" s="10" t="str">
        <f>IF($AC748="","",IF(OR($V748&lt;2.7,$V748&gt;90),"Age OOR",BC748+1.6449*VLOOKUP(BC$14&amp;"-rse-"&amp;$H748,Equations!$G:$I,3,0)))</f>
        <v/>
      </c>
      <c r="BF748" s="10" t="str">
        <f t="shared" si="291"/>
        <v/>
      </c>
      <c r="BG748" s="10" t="str">
        <f>IF($AC748="","",IF(OR($V748&lt;2.7,$V748&gt;90),"Age OOR",($AC748-BC748)/VLOOKUP(BC$14&amp;"-rse-"&amp;$H748,Equations!$G:$I,3,0)))</f>
        <v/>
      </c>
      <c r="BH748" s="10" t="str">
        <f>IF($AD748="","",IF(OR($V748&lt;2.7,$V748&gt;90),"Age OOR",VLOOKUP(BH$14&amp;"-int-"&amp;$I748,Equations!$G:$I,3,0)+VLOOKUP(BH$14&amp;"-sexo-"&amp;$I748,Equations!$G:$I,3,0)*$U748+VLOOKUP(BH$14&amp;"-edad-"&amp;$I748,Equations!$G:$I,3,0)*$V748+VLOOKUP(BH$14&amp;"-est-"&amp;$I748,Equations!$G:$I,3,0)*(1/$W748)+VLOOKUP(BH$14&amp;"-imc-"&amp;$I748,Equations!$G:$I,3,0)*(1/$Q748)))</f>
        <v/>
      </c>
      <c r="BI748" s="10" t="str">
        <f>IF($AD748="","",IF(OR($V748&lt;2.7,$V748&gt;90),"Age OOR",BH748-1.6449*VLOOKUP(BH$14&amp;"-rse-"&amp;$I748,Equations!$G:$I,3,0)))</f>
        <v/>
      </c>
      <c r="BJ748" s="10" t="str">
        <f>IF($AD748="","",IF(OR($V748&lt;2.7,$V748&gt;90),"Age OOR",BH748+1.6449*VLOOKUP(BH$14&amp;"-rse-"&amp;$I748,Equations!$G:$I,3,0)))</f>
        <v/>
      </c>
      <c r="BK748" s="10" t="str">
        <f t="shared" si="292"/>
        <v/>
      </c>
      <c r="BL748" s="10" t="str">
        <f>IF($AD748="","",IF(OR($V748&lt;2.7,$V748&gt;90),"Age OOR",($AD748-BH748)/VLOOKUP(BH$14&amp;"-rse-"&amp;$I748,Equations!$G:$I,3,0)))</f>
        <v/>
      </c>
      <c r="BM748" s="10" t="str">
        <f>IF($AE748="","",IF(OR($V748&lt;2.7,$V748&gt;90),"Age OOR",VLOOKUP(BM$14&amp;"-int-"&amp;$J748,Equations!$G:$I,3,0)+VLOOKUP(BM$14&amp;"-sexo-"&amp;$J748,Equations!$G:$I,3,0)*$U748+VLOOKUP(BM$14&amp;"-edad-"&amp;$J748,Equations!$G:$I,3,0)*$V748+VLOOKUP(BM$14&amp;"-est-"&amp;$J748,Equations!$G:$I,3,0)*(1/$W748)+VLOOKUP(BM$14&amp;"-imc-"&amp;$J748,Equations!$G:$I,3,0)*(1/$Q748)))</f>
        <v/>
      </c>
      <c r="BN748" s="10" t="str">
        <f>IF($AE748="","",IF(OR($V748&lt;2.7,$V748&gt;90),"Age OOR",BM748-1.6449*VLOOKUP(BM$14&amp;"-rse-"&amp;$J748,Equations!$G:$I,3,0)))</f>
        <v/>
      </c>
      <c r="BO748" s="10" t="str">
        <f>IF($AE748="","",IF(OR($V748&lt;2.7,$V748&gt;90),"Age OOR",BM748+1.6449*VLOOKUP(BM$14&amp;"-rse-"&amp;$J748,Equations!$G:$I,3,0)))</f>
        <v/>
      </c>
      <c r="BP748" s="10" t="str">
        <f t="shared" si="293"/>
        <v/>
      </c>
      <c r="BQ748" s="10" t="str">
        <f>IF($AE748="","",IF(OR($V748&lt;2.7,$V748&gt;90),"Age OOR",($AE748-BM748)/VLOOKUP(BM$14&amp;"-rse-"&amp;$J748,Equations!$G:$I,3,0)))</f>
        <v/>
      </c>
      <c r="BR748" s="10" t="str">
        <f>IF($AF748="","",IF(OR($V748&lt;2.7,$V748&gt;90),"Age OOR",VLOOKUP(BR$14&amp;"-int-"&amp;$K748,Equations!$G:$I,3,0)+VLOOKUP(BR$14&amp;"-sexo-"&amp;$K748,Equations!$G:$I,3,0)*$U748+VLOOKUP(BR$14&amp;"-edad-"&amp;$K748,Equations!$G:$I,3,0)*$V748+VLOOKUP(BR$14&amp;"-est-"&amp;$K748,Equations!$G:$I,3,0)*(1/$W748)+VLOOKUP(BR$14&amp;"-imc-"&amp;$K748,Equations!$G:$I,3,0)*(1/$Q748)))</f>
        <v/>
      </c>
      <c r="BS748" s="10" t="str">
        <f>IF($AF748="","",IF(OR($V748&lt;2.7,$V748&gt;90),"Age OOR",BR748-1.6449*VLOOKUP(BR$14&amp;"-rse-"&amp;$K748,Equations!$G:$I,3,0)))</f>
        <v/>
      </c>
      <c r="BT748" s="10" t="str">
        <f>IF($AF748="","",IF(OR($V748&lt;2.7,$V748&gt;90),"Age OOR",BR748+1.6449*VLOOKUP(BR$14&amp;"-rse-"&amp;$K748,Equations!$G:$I,3,0)))</f>
        <v/>
      </c>
      <c r="BU748" s="10" t="str">
        <f t="shared" si="294"/>
        <v/>
      </c>
      <c r="BV748" s="10" t="str">
        <f>IF($AF748="","",IF(OR($V748&lt;2.7,$V748&gt;90),"Age OOR",($AF748-BR748)/VLOOKUP(BR$14&amp;"-rse-"&amp;$K748,Equations!$G:$I,3,0)))</f>
        <v/>
      </c>
      <c r="BW748" s="10" t="str">
        <f>IF($AG748="","",IF(OR($V748&lt;2.7,$V748&gt;90),"Age OOR",VLOOKUP(BW$14&amp;"-int-"&amp;$L748,Equations!$G:$I,3,0)+VLOOKUP(BW$14&amp;"-sexo-"&amp;$L748,Equations!$G:$I,3,0)*$U748+VLOOKUP(BW$14&amp;"-edad-"&amp;$L748,Equations!$G:$I,3,0)*$V748+VLOOKUP(BW$14&amp;"-est-"&amp;$L748,Equations!$G:$I,3,0)*(1/$W748)+VLOOKUP(BW$14&amp;"-imc-"&amp;$L748,Equations!$G:$I,3,0)*(1/$Q748)))</f>
        <v/>
      </c>
      <c r="BX748" s="10" t="str">
        <f>IF($AG748="","",IF(OR($V748&lt;2.7,$V748&gt;90),"Age OOR",BW748-1.6449*VLOOKUP(BW$14&amp;"-rse-"&amp;$L748,Equations!$G:$I,3,0)))</f>
        <v/>
      </c>
      <c r="BY748" s="10" t="str">
        <f>IF($AG748="","",IF(OR($V748&lt;2.7,$V748&gt;90),"Age OOR",BW748+1.6449*VLOOKUP(BW$14&amp;"-rse-"&amp;$L748,Equations!$G:$I,3,0)))</f>
        <v/>
      </c>
      <c r="BZ748" s="10" t="str">
        <f t="shared" si="295"/>
        <v/>
      </c>
      <c r="CA748" s="10" t="str">
        <f>IF($AG748="","",IF(OR($V748&lt;2.7,$V748&gt;90),"Age OOR",($AG748-BW748)/VLOOKUP(BW$14&amp;"-rse-"&amp;$L748,Equations!$G:$I,3,0)))</f>
        <v/>
      </c>
      <c r="CB748" s="10" t="str">
        <f>IF($AH748="","",IF(OR($V748&lt;2.7,$V748&gt;90),"Age OOR",VLOOKUP(CB$14&amp;"-int-"&amp;$M748,Equations!$G:$I,3,0)+VLOOKUP(CB$14&amp;"-sexo-"&amp;$M748,Equations!$G:$I,3,0)*$U748+VLOOKUP(CB$14&amp;"-edad-"&amp;$M748,Equations!$G:$I,3,0)*$V748+VLOOKUP(CB$14&amp;"-est-"&amp;$M748,Equations!$G:$I,3,0)*(1/$W748)+VLOOKUP(CB$14&amp;"-imc-"&amp;$M748,Equations!$G:$I,3,0)*(1/$Q748)))</f>
        <v/>
      </c>
      <c r="CC748" s="10" t="str">
        <f>IF($AH748="","",IF(OR($V748&lt;2.7,$V748&gt;90),"Age OOR",CB748-1.6449*VLOOKUP(CB$14&amp;"-rse-"&amp;$M748,Equations!$G:$I,3,0)))</f>
        <v/>
      </c>
      <c r="CD748" s="10" t="str">
        <f>IF($AH748="","",IF(OR($V748&lt;2.7,$V748&gt;90),"Age OOR",CB748+1.6449*VLOOKUP(CB$14&amp;"-rse-"&amp;$M748,Equations!$G:$I,3,0)))</f>
        <v/>
      </c>
      <c r="CE748" s="10" t="str">
        <f t="shared" si="296"/>
        <v/>
      </c>
      <c r="CF748" s="10" t="str">
        <f>IF($AH748="","",IF(OR($V748&lt;2.7,$V748&gt;90),"Age OOR",($AH748-CB748)/VLOOKUP(CB$14&amp;"-rse-"&amp;$M748,Equations!$G:$I,3,0)))</f>
        <v/>
      </c>
      <c r="CG748" s="10" t="str">
        <f>IF($AI748="","",IF(OR($V748&lt;2.7,$V748&gt;90),"Age OOR",VLOOKUP(CG$14&amp;"-int-"&amp;$N748,Equations!$G:$I,3,0)+VLOOKUP(CG$14&amp;"-sexo-"&amp;$N748,Equations!$G:$I,3,0)*$U748+VLOOKUP(CG$14&amp;"-edad-"&amp;$N748,Equations!$G:$I,3,0)*$V748+VLOOKUP(CG$14&amp;"-est-"&amp;$N748,Equations!$G:$I,3,0)*(1/$W748)+VLOOKUP(CG$14&amp;"-imc-"&amp;$N748,Equations!$G:$I,3,0)*(1/$Q748)))</f>
        <v/>
      </c>
      <c r="CH748" s="10" t="str">
        <f>IF($AI748="","",IF(OR($V748&lt;2.7,$V748&gt;90),"Age OOR",CG748-1.6449*VLOOKUP(CG$14&amp;"-rse-"&amp;$N748,Equations!$G:$I,3,0)))</f>
        <v/>
      </c>
      <c r="CI748" s="10" t="str">
        <f>IF($AI748="","",IF(OR($V748&lt;2.7,$V748&gt;90),"Age OOR",CG748+1.6449*VLOOKUP(CG$14&amp;"-rse-"&amp;$N748,Equations!$G:$I,3,0)))</f>
        <v/>
      </c>
      <c r="CJ748" s="10" t="str">
        <f t="shared" si="297"/>
        <v/>
      </c>
      <c r="CK748" s="10" t="str">
        <f>IF($AI748="","",IF(OR($V748&lt;2.7,$V748&gt;90),"Age OOR",($AI748-CG748)/VLOOKUP(CG$14&amp;"-rse-"&amp;$N748,Equations!$G:$I,3,0)))</f>
        <v/>
      </c>
      <c r="CL748" s="10" t="str">
        <f>IF($AJ748="","",IF(OR($V748&lt;2.7,$V748&gt;90),"Age OOR",VLOOKUP(CL$14&amp;"-int-"&amp;$O748,Equations!$G:$I,3,0)+VLOOKUP(CL$14&amp;"-sexo-"&amp;$O748,Equations!$G:$I,3,0)*$U748+VLOOKUP(CL$14&amp;"-edad-"&amp;$O748,Equations!$G:$I,3,0)*$V748+VLOOKUP(CL$14&amp;"-est-"&amp;$O748,Equations!$G:$I,3,0)*(1/$W748)+VLOOKUP(CL$14&amp;"-imc-"&amp;$O748,Equations!$G:$I,3,0)*(1/$Q748)))</f>
        <v/>
      </c>
      <c r="CM748" s="10" t="str">
        <f>IF($AJ748="","",IF(OR($V748&lt;2.7,$V748&gt;90),"Age OOR",CL748-1.6449*VLOOKUP(CL$14&amp;"-rse-"&amp;$O748,Equations!$G:$I,3,0)))</f>
        <v/>
      </c>
      <c r="CN748" s="10" t="str">
        <f>IF($AJ748="","",IF(OR($V748&lt;2.7,$V748&gt;90),"Age OOR",CL748+1.6449*VLOOKUP(CL$14&amp;"-rse-"&amp;$O748,Equations!$G:$I,3,0)))</f>
        <v/>
      </c>
      <c r="CO748" s="10" t="str">
        <f t="shared" si="298"/>
        <v/>
      </c>
      <c r="CP748" s="10" t="str">
        <f>IF($AJ748="","",IF(OR($V748&lt;2.7,$V748&gt;90),"Age OOR",($AJ748-CL748)/VLOOKUP(CL$14&amp;"-rse-"&amp;$O748,Equations!$G:$I,3,0)))</f>
        <v/>
      </c>
      <c r="CQ748" s="10" t="str">
        <f>IF($AK748="","",IF(OR($V748&lt;2.7,$V748&gt;90),"Age OOR",EXP(VLOOKUP(CQ$14&amp;"-int-"&amp;$P748,Equations!$G:$I,3,0)+VLOOKUP(CQ$14&amp;"-sexo-"&amp;$P748,Equations!$G:$I,3,0)*$U748+VLOOKUP(CQ$14&amp;"-edad-"&amp;$P748,Equations!$G:$I,3,0)*$V748+VLOOKUP(CQ$14&amp;"-est-"&amp;$P748,Equations!$G:$I,3,0)*(1/$W748)+VLOOKUP(CQ$14&amp;"-imc-"&amp;$P748,Equations!$G:$I,3,0)*(1/$Q748))))</f>
        <v/>
      </c>
      <c r="CR748" s="10" t="str">
        <f>IF($AK748="","",IF(OR($V748&lt;2.7,$V748&gt;90),"Age OOR",EXP(LN(CQ748)-1.6449*VLOOKUP(CQ$14&amp;"-rse-"&amp;$P748,Equations!$G:$I,3,0))))</f>
        <v/>
      </c>
      <c r="CS748" s="10" t="str">
        <f>IF($AK748="","",IF(OR($V748&lt;2.7,$V748&gt;90),"Age OOR",EXP(LN(CQ748)+1.6449*VLOOKUP(CQ$14&amp;"-rse-"&amp;$P748,Equations!$G:$I,3,0))))</f>
        <v/>
      </c>
      <c r="CT748" s="10" t="str">
        <f t="shared" si="299"/>
        <v/>
      </c>
      <c r="CU748" s="10" t="str">
        <f>IF($AK748="","",IF(OR($V748&lt;2.7,$V748&gt;90),"Age OOR",(LN($AK748)-LN(CQ748))/VLOOKUP(CQ$14&amp;"-rse-"&amp;$P748,Equations!$G:$I,3,0)))</f>
        <v/>
      </c>
      <c r="CV748" s="47"/>
      <c r="DE748" s="54"/>
    </row>
    <row r="749" spans="5:109" x14ac:dyDescent="0.2">
      <c r="E749" s="23" t="str">
        <f t="shared" si="275"/>
        <v>Age out of range</v>
      </c>
      <c r="F749" s="23" t="str">
        <f t="shared" si="276"/>
        <v>Age out of range</v>
      </c>
      <c r="G749" s="23" t="str">
        <f t="shared" si="277"/>
        <v>Age out of range</v>
      </c>
      <c r="H749" s="23" t="str">
        <f t="shared" si="278"/>
        <v>Age out of range</v>
      </c>
      <c r="I749" s="23" t="str">
        <f t="shared" si="279"/>
        <v>Age out of range</v>
      </c>
      <c r="J749" s="23" t="str">
        <f t="shared" si="280"/>
        <v>Age out of range</v>
      </c>
      <c r="K749" s="23" t="str">
        <f t="shared" si="281"/>
        <v>Age out of range</v>
      </c>
      <c r="L749" s="23" t="str">
        <f t="shared" si="282"/>
        <v>Age out of range</v>
      </c>
      <c r="M749" s="23" t="str">
        <f t="shared" si="283"/>
        <v>Age out of range</v>
      </c>
      <c r="N749" s="23" t="str">
        <f t="shared" si="284"/>
        <v>Age out of range</v>
      </c>
      <c r="O749" s="23" t="str">
        <f t="shared" si="285"/>
        <v>Age out of range</v>
      </c>
      <c r="P749" s="23" t="str">
        <f t="shared" si="286"/>
        <v>Age out of range</v>
      </c>
      <c r="Q749" s="23" t="e">
        <f t="shared" si="287"/>
        <v>#DIV/0!</v>
      </c>
      <c r="R749" s="17"/>
      <c r="S749" s="23">
        <v>733</v>
      </c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7"/>
      <c r="AM749" s="47"/>
      <c r="AN749" s="10" t="str">
        <f>IF($Z749="","",IF(OR($V749&lt;2.7,$V749&gt;90),"Age OOR",VLOOKUP(AN$14&amp;"-int-"&amp;$E749,Equations!$G:$I,3,0)+VLOOKUP(AN$14&amp;"-sexo-"&amp;$E749,Equations!$G:$I,3,0)*$U749+VLOOKUP(AN$14&amp;"-edad-"&amp;$E749,Equations!$G:$I,3,0)*$V749+VLOOKUP(AN$14&amp;"-est-"&amp;$E749,Equations!$G:$I,3,0)*(1/$W749)+VLOOKUP(AN$14&amp;"-imc-"&amp;$E749,Equations!$G:$I,3,0)*(1/$Q749)))</f>
        <v/>
      </c>
      <c r="AO749" s="10" t="str">
        <f>IF($Z749="","",IF(OR($V749&lt;2.7,$V749&gt;90),"Age OOR",AN749-1.6449*VLOOKUP(AN$14&amp;"-rse-"&amp;$E749,Equations!$G:$I,3,0)))</f>
        <v/>
      </c>
      <c r="AP749" s="10" t="str">
        <f>IF($Z749="","",IF(OR($V749&lt;2.7,$V749&gt;90),"Age OOR",AN749+1.6449*VLOOKUP(AN$14&amp;"-rse-"&amp;$E749,Equations!$G:$I,3,0)))</f>
        <v/>
      </c>
      <c r="AQ749" s="10" t="str">
        <f t="shared" si="288"/>
        <v/>
      </c>
      <c r="AR749" s="10" t="str">
        <f>IF($Z749="","",IF(OR($V749&lt;2.7,$V749&gt;90),"Age OOR",($Z749-AN749)/VLOOKUP(AN$14&amp;"-rse-"&amp;$E749,Equations!$G:$I,3,0)))</f>
        <v/>
      </c>
      <c r="AS749" s="10" t="str">
        <f>IF($AA749="","",IF(OR($V749&lt;2.7,$V749&gt;90),"Age OOR",VLOOKUP(AS$14&amp;"-int-"&amp;$F749,Equations!$G:$I,3,0)+VLOOKUP(AS$14&amp;"-sexo-"&amp;$F749,Equations!$G:$I,3,0)*$U749+VLOOKUP(AS$14&amp;"-edad-"&amp;$F749,Equations!$G:$I,3,0)*$V749+VLOOKUP(AS$14&amp;"-est-"&amp;$F749,Equations!$G:$I,3,0)*(1/$W749)+VLOOKUP(AS$14&amp;"-imc-"&amp;$F749,Equations!$G:$I,3,0)*(1/$Q749)))</f>
        <v/>
      </c>
      <c r="AT749" s="10" t="str">
        <f>IF($AA749="","",IF(OR($V749&lt;2.7,$V749&gt;90),"Age OOR",AS749-1.6449*VLOOKUP(AS$14&amp;"-rse-"&amp;$F749,Equations!$G:$I,3,0)))</f>
        <v/>
      </c>
      <c r="AU749" s="10" t="str">
        <f>IF($AA749="","",IF(OR($V749&lt;2.7,$V749&gt;90),"Age OOR",AS749+1.6449*VLOOKUP(AS$14&amp;"-rse-"&amp;$F749,Equations!$G:$I,3,0)))</f>
        <v/>
      </c>
      <c r="AV749" s="10" t="str">
        <f t="shared" si="289"/>
        <v/>
      </c>
      <c r="AW749" s="10" t="str">
        <f>IF($AA749="","",IF(OR($V749&lt;2.7,$V749&gt;90),"Age OOR",($AA749-AS749)/VLOOKUP(AS$14&amp;"-rse-"&amp;$F749,Equations!$G:$I,3,0)))</f>
        <v/>
      </c>
      <c r="AX749" s="10" t="str">
        <f>IF($AB749="","",IF(OR($V749&lt;2.7,$V749&gt;90),"Age OOR",VLOOKUP(AX$14&amp;"-int-"&amp;$G749,Equations!$G:$I,3,0)+VLOOKUP(AX$14&amp;"-sexo-"&amp;$G749,Equations!$G:$I,3,0)*$U749+VLOOKUP(AX$14&amp;"-edad-"&amp;$G749,Equations!$G:$I,3,0)*$V749+VLOOKUP(AX$14&amp;"-est-"&amp;$G749,Equations!$G:$I,3,0)*(1/$W749)+VLOOKUP(AX$14&amp;"-imc-"&amp;$G749,Equations!$G:$I,3,0)*(1/$Q749)))</f>
        <v/>
      </c>
      <c r="AY749" s="10" t="str">
        <f>IF($AB749="","",IF(OR($V749&lt;2.7,$V749&gt;90),"Age OOR",AX749-1.6449*VLOOKUP(AX$14&amp;"-rse-"&amp;$G749,Equations!$G:$I,3,0)))</f>
        <v/>
      </c>
      <c r="AZ749" s="10" t="str">
        <f>IF($AB749="","",IF(OR($V749&lt;2.7,$V749&gt;90),"Age OOR",AX749+1.6449*VLOOKUP(AX$14&amp;"-rse-"&amp;$G749,Equations!$G:$I,3,0)))</f>
        <v/>
      </c>
      <c r="BA749" s="10" t="str">
        <f t="shared" si="290"/>
        <v/>
      </c>
      <c r="BB749" s="10" t="str">
        <f>IF($AB749="","",IF(OR($V749&lt;2.7,$V749&gt;90),"Age OOR",($AB749-AX749)/VLOOKUP(AX$14&amp;"-rse-"&amp;$G749,Equations!$G:$I,3,0)))</f>
        <v/>
      </c>
      <c r="BC749" s="10" t="str">
        <f>IF($AC749="","",IF(OR($V749&lt;2.7,$V749&gt;90),"Age OOR",VLOOKUP(BC$14&amp;"-int-"&amp;$H749,Equations!$G:$I,3,0)+VLOOKUP(BC$14&amp;"-sexo-"&amp;$H749,Equations!$G:$I,3,0)*$U749+VLOOKUP(BC$14&amp;"-edad-"&amp;$H749,Equations!$G:$I,3,0)*$V749+VLOOKUP(BC$14&amp;"-est-"&amp;$H749,Equations!$G:$I,3,0)*(1/$W749)+VLOOKUP(BC$14&amp;"-imc-"&amp;$H749,Equations!$G:$I,3,0)*(1/$Q749)))</f>
        <v/>
      </c>
      <c r="BD749" s="10" t="str">
        <f>IF($AC749="","",IF(OR($V749&lt;2.7,$V749&gt;90),"Age OOR",BC749-1.6449*VLOOKUP(BC$14&amp;"-rse-"&amp;$H749,Equations!$G:$I,3,0)))</f>
        <v/>
      </c>
      <c r="BE749" s="10" t="str">
        <f>IF($AC749="","",IF(OR($V749&lt;2.7,$V749&gt;90),"Age OOR",BC749+1.6449*VLOOKUP(BC$14&amp;"-rse-"&amp;$H749,Equations!$G:$I,3,0)))</f>
        <v/>
      </c>
      <c r="BF749" s="10" t="str">
        <f t="shared" si="291"/>
        <v/>
      </c>
      <c r="BG749" s="10" t="str">
        <f>IF($AC749="","",IF(OR($V749&lt;2.7,$V749&gt;90),"Age OOR",($AC749-BC749)/VLOOKUP(BC$14&amp;"-rse-"&amp;$H749,Equations!$G:$I,3,0)))</f>
        <v/>
      </c>
      <c r="BH749" s="10" t="str">
        <f>IF($AD749="","",IF(OR($V749&lt;2.7,$V749&gt;90),"Age OOR",VLOOKUP(BH$14&amp;"-int-"&amp;$I749,Equations!$G:$I,3,0)+VLOOKUP(BH$14&amp;"-sexo-"&amp;$I749,Equations!$G:$I,3,0)*$U749+VLOOKUP(BH$14&amp;"-edad-"&amp;$I749,Equations!$G:$I,3,0)*$V749+VLOOKUP(BH$14&amp;"-est-"&amp;$I749,Equations!$G:$I,3,0)*(1/$W749)+VLOOKUP(BH$14&amp;"-imc-"&amp;$I749,Equations!$G:$I,3,0)*(1/$Q749)))</f>
        <v/>
      </c>
      <c r="BI749" s="10" t="str">
        <f>IF($AD749="","",IF(OR($V749&lt;2.7,$V749&gt;90),"Age OOR",BH749-1.6449*VLOOKUP(BH$14&amp;"-rse-"&amp;$I749,Equations!$G:$I,3,0)))</f>
        <v/>
      </c>
      <c r="BJ749" s="10" t="str">
        <f>IF($AD749="","",IF(OR($V749&lt;2.7,$V749&gt;90),"Age OOR",BH749+1.6449*VLOOKUP(BH$14&amp;"-rse-"&amp;$I749,Equations!$G:$I,3,0)))</f>
        <v/>
      </c>
      <c r="BK749" s="10" t="str">
        <f t="shared" si="292"/>
        <v/>
      </c>
      <c r="BL749" s="10" t="str">
        <f>IF($AD749="","",IF(OR($V749&lt;2.7,$V749&gt;90),"Age OOR",($AD749-BH749)/VLOOKUP(BH$14&amp;"-rse-"&amp;$I749,Equations!$G:$I,3,0)))</f>
        <v/>
      </c>
      <c r="BM749" s="10" t="str">
        <f>IF($AE749="","",IF(OR($V749&lt;2.7,$V749&gt;90),"Age OOR",VLOOKUP(BM$14&amp;"-int-"&amp;$J749,Equations!$G:$I,3,0)+VLOOKUP(BM$14&amp;"-sexo-"&amp;$J749,Equations!$G:$I,3,0)*$U749+VLOOKUP(BM$14&amp;"-edad-"&amp;$J749,Equations!$G:$I,3,0)*$V749+VLOOKUP(BM$14&amp;"-est-"&amp;$J749,Equations!$G:$I,3,0)*(1/$W749)+VLOOKUP(BM$14&amp;"-imc-"&amp;$J749,Equations!$G:$I,3,0)*(1/$Q749)))</f>
        <v/>
      </c>
      <c r="BN749" s="10" t="str">
        <f>IF($AE749="","",IF(OR($V749&lt;2.7,$V749&gt;90),"Age OOR",BM749-1.6449*VLOOKUP(BM$14&amp;"-rse-"&amp;$J749,Equations!$G:$I,3,0)))</f>
        <v/>
      </c>
      <c r="BO749" s="10" t="str">
        <f>IF($AE749="","",IF(OR($V749&lt;2.7,$V749&gt;90),"Age OOR",BM749+1.6449*VLOOKUP(BM$14&amp;"-rse-"&amp;$J749,Equations!$G:$I,3,0)))</f>
        <v/>
      </c>
      <c r="BP749" s="10" t="str">
        <f t="shared" si="293"/>
        <v/>
      </c>
      <c r="BQ749" s="10" t="str">
        <f>IF($AE749="","",IF(OR($V749&lt;2.7,$V749&gt;90),"Age OOR",($AE749-BM749)/VLOOKUP(BM$14&amp;"-rse-"&amp;$J749,Equations!$G:$I,3,0)))</f>
        <v/>
      </c>
      <c r="BR749" s="10" t="str">
        <f>IF($AF749="","",IF(OR($V749&lt;2.7,$V749&gt;90),"Age OOR",VLOOKUP(BR$14&amp;"-int-"&amp;$K749,Equations!$G:$I,3,0)+VLOOKUP(BR$14&amp;"-sexo-"&amp;$K749,Equations!$G:$I,3,0)*$U749+VLOOKUP(BR$14&amp;"-edad-"&amp;$K749,Equations!$G:$I,3,0)*$V749+VLOOKUP(BR$14&amp;"-est-"&amp;$K749,Equations!$G:$I,3,0)*(1/$W749)+VLOOKUP(BR$14&amp;"-imc-"&amp;$K749,Equations!$G:$I,3,0)*(1/$Q749)))</f>
        <v/>
      </c>
      <c r="BS749" s="10" t="str">
        <f>IF($AF749="","",IF(OR($V749&lt;2.7,$V749&gt;90),"Age OOR",BR749-1.6449*VLOOKUP(BR$14&amp;"-rse-"&amp;$K749,Equations!$G:$I,3,0)))</f>
        <v/>
      </c>
      <c r="BT749" s="10" t="str">
        <f>IF($AF749="","",IF(OR($V749&lt;2.7,$V749&gt;90),"Age OOR",BR749+1.6449*VLOOKUP(BR$14&amp;"-rse-"&amp;$K749,Equations!$G:$I,3,0)))</f>
        <v/>
      </c>
      <c r="BU749" s="10" t="str">
        <f t="shared" si="294"/>
        <v/>
      </c>
      <c r="BV749" s="10" t="str">
        <f>IF($AF749="","",IF(OR($V749&lt;2.7,$V749&gt;90),"Age OOR",($AF749-BR749)/VLOOKUP(BR$14&amp;"-rse-"&amp;$K749,Equations!$G:$I,3,0)))</f>
        <v/>
      </c>
      <c r="BW749" s="10" t="str">
        <f>IF($AG749="","",IF(OR($V749&lt;2.7,$V749&gt;90),"Age OOR",VLOOKUP(BW$14&amp;"-int-"&amp;$L749,Equations!$G:$I,3,0)+VLOOKUP(BW$14&amp;"-sexo-"&amp;$L749,Equations!$G:$I,3,0)*$U749+VLOOKUP(BW$14&amp;"-edad-"&amp;$L749,Equations!$G:$I,3,0)*$V749+VLOOKUP(BW$14&amp;"-est-"&amp;$L749,Equations!$G:$I,3,0)*(1/$W749)+VLOOKUP(BW$14&amp;"-imc-"&amp;$L749,Equations!$G:$I,3,0)*(1/$Q749)))</f>
        <v/>
      </c>
      <c r="BX749" s="10" t="str">
        <f>IF($AG749="","",IF(OR($V749&lt;2.7,$V749&gt;90),"Age OOR",BW749-1.6449*VLOOKUP(BW$14&amp;"-rse-"&amp;$L749,Equations!$G:$I,3,0)))</f>
        <v/>
      </c>
      <c r="BY749" s="10" t="str">
        <f>IF($AG749="","",IF(OR($V749&lt;2.7,$V749&gt;90),"Age OOR",BW749+1.6449*VLOOKUP(BW$14&amp;"-rse-"&amp;$L749,Equations!$G:$I,3,0)))</f>
        <v/>
      </c>
      <c r="BZ749" s="10" t="str">
        <f t="shared" si="295"/>
        <v/>
      </c>
      <c r="CA749" s="10" t="str">
        <f>IF($AG749="","",IF(OR($V749&lt;2.7,$V749&gt;90),"Age OOR",($AG749-BW749)/VLOOKUP(BW$14&amp;"-rse-"&amp;$L749,Equations!$G:$I,3,0)))</f>
        <v/>
      </c>
      <c r="CB749" s="10" t="str">
        <f>IF($AH749="","",IF(OR($V749&lt;2.7,$V749&gt;90),"Age OOR",VLOOKUP(CB$14&amp;"-int-"&amp;$M749,Equations!$G:$I,3,0)+VLOOKUP(CB$14&amp;"-sexo-"&amp;$M749,Equations!$G:$I,3,0)*$U749+VLOOKUP(CB$14&amp;"-edad-"&amp;$M749,Equations!$G:$I,3,0)*$V749+VLOOKUP(CB$14&amp;"-est-"&amp;$M749,Equations!$G:$I,3,0)*(1/$W749)+VLOOKUP(CB$14&amp;"-imc-"&amp;$M749,Equations!$G:$I,3,0)*(1/$Q749)))</f>
        <v/>
      </c>
      <c r="CC749" s="10" t="str">
        <f>IF($AH749="","",IF(OR($V749&lt;2.7,$V749&gt;90),"Age OOR",CB749-1.6449*VLOOKUP(CB$14&amp;"-rse-"&amp;$M749,Equations!$G:$I,3,0)))</f>
        <v/>
      </c>
      <c r="CD749" s="10" t="str">
        <f>IF($AH749="","",IF(OR($V749&lt;2.7,$V749&gt;90),"Age OOR",CB749+1.6449*VLOOKUP(CB$14&amp;"-rse-"&amp;$M749,Equations!$G:$I,3,0)))</f>
        <v/>
      </c>
      <c r="CE749" s="10" t="str">
        <f t="shared" si="296"/>
        <v/>
      </c>
      <c r="CF749" s="10" t="str">
        <f>IF($AH749="","",IF(OR($V749&lt;2.7,$V749&gt;90),"Age OOR",($AH749-CB749)/VLOOKUP(CB$14&amp;"-rse-"&amp;$M749,Equations!$G:$I,3,0)))</f>
        <v/>
      </c>
      <c r="CG749" s="10" t="str">
        <f>IF($AI749="","",IF(OR($V749&lt;2.7,$V749&gt;90),"Age OOR",VLOOKUP(CG$14&amp;"-int-"&amp;$N749,Equations!$G:$I,3,0)+VLOOKUP(CG$14&amp;"-sexo-"&amp;$N749,Equations!$G:$I,3,0)*$U749+VLOOKUP(CG$14&amp;"-edad-"&amp;$N749,Equations!$G:$I,3,0)*$V749+VLOOKUP(CG$14&amp;"-est-"&amp;$N749,Equations!$G:$I,3,0)*(1/$W749)+VLOOKUP(CG$14&amp;"-imc-"&amp;$N749,Equations!$G:$I,3,0)*(1/$Q749)))</f>
        <v/>
      </c>
      <c r="CH749" s="10" t="str">
        <f>IF($AI749="","",IF(OR($V749&lt;2.7,$V749&gt;90),"Age OOR",CG749-1.6449*VLOOKUP(CG$14&amp;"-rse-"&amp;$N749,Equations!$G:$I,3,0)))</f>
        <v/>
      </c>
      <c r="CI749" s="10" t="str">
        <f>IF($AI749="","",IF(OR($V749&lt;2.7,$V749&gt;90),"Age OOR",CG749+1.6449*VLOOKUP(CG$14&amp;"-rse-"&amp;$N749,Equations!$G:$I,3,0)))</f>
        <v/>
      </c>
      <c r="CJ749" s="10" t="str">
        <f t="shared" si="297"/>
        <v/>
      </c>
      <c r="CK749" s="10" t="str">
        <f>IF($AI749="","",IF(OR($V749&lt;2.7,$V749&gt;90),"Age OOR",($AI749-CG749)/VLOOKUP(CG$14&amp;"-rse-"&amp;$N749,Equations!$G:$I,3,0)))</f>
        <v/>
      </c>
      <c r="CL749" s="10" t="str">
        <f>IF($AJ749="","",IF(OR($V749&lt;2.7,$V749&gt;90),"Age OOR",VLOOKUP(CL$14&amp;"-int-"&amp;$O749,Equations!$G:$I,3,0)+VLOOKUP(CL$14&amp;"-sexo-"&amp;$O749,Equations!$G:$I,3,0)*$U749+VLOOKUP(CL$14&amp;"-edad-"&amp;$O749,Equations!$G:$I,3,0)*$V749+VLOOKUP(CL$14&amp;"-est-"&amp;$O749,Equations!$G:$I,3,0)*(1/$W749)+VLOOKUP(CL$14&amp;"-imc-"&amp;$O749,Equations!$G:$I,3,0)*(1/$Q749)))</f>
        <v/>
      </c>
      <c r="CM749" s="10" t="str">
        <f>IF($AJ749="","",IF(OR($V749&lt;2.7,$V749&gt;90),"Age OOR",CL749-1.6449*VLOOKUP(CL$14&amp;"-rse-"&amp;$O749,Equations!$G:$I,3,0)))</f>
        <v/>
      </c>
      <c r="CN749" s="10" t="str">
        <f>IF($AJ749="","",IF(OR($V749&lt;2.7,$V749&gt;90),"Age OOR",CL749+1.6449*VLOOKUP(CL$14&amp;"-rse-"&amp;$O749,Equations!$G:$I,3,0)))</f>
        <v/>
      </c>
      <c r="CO749" s="10" t="str">
        <f t="shared" si="298"/>
        <v/>
      </c>
      <c r="CP749" s="10" t="str">
        <f>IF($AJ749="","",IF(OR($V749&lt;2.7,$V749&gt;90),"Age OOR",($AJ749-CL749)/VLOOKUP(CL$14&amp;"-rse-"&amp;$O749,Equations!$G:$I,3,0)))</f>
        <v/>
      </c>
      <c r="CQ749" s="10" t="str">
        <f>IF($AK749="","",IF(OR($V749&lt;2.7,$V749&gt;90),"Age OOR",EXP(VLOOKUP(CQ$14&amp;"-int-"&amp;$P749,Equations!$G:$I,3,0)+VLOOKUP(CQ$14&amp;"-sexo-"&amp;$P749,Equations!$G:$I,3,0)*$U749+VLOOKUP(CQ$14&amp;"-edad-"&amp;$P749,Equations!$G:$I,3,0)*$V749+VLOOKUP(CQ$14&amp;"-est-"&amp;$P749,Equations!$G:$I,3,0)*(1/$W749)+VLOOKUP(CQ$14&amp;"-imc-"&amp;$P749,Equations!$G:$I,3,0)*(1/$Q749))))</f>
        <v/>
      </c>
      <c r="CR749" s="10" t="str">
        <f>IF($AK749="","",IF(OR($V749&lt;2.7,$V749&gt;90),"Age OOR",EXP(LN(CQ749)-1.6449*VLOOKUP(CQ$14&amp;"-rse-"&amp;$P749,Equations!$G:$I,3,0))))</f>
        <v/>
      </c>
      <c r="CS749" s="10" t="str">
        <f>IF($AK749="","",IF(OR($V749&lt;2.7,$V749&gt;90),"Age OOR",EXP(LN(CQ749)+1.6449*VLOOKUP(CQ$14&amp;"-rse-"&amp;$P749,Equations!$G:$I,3,0))))</f>
        <v/>
      </c>
      <c r="CT749" s="10" t="str">
        <f t="shared" si="299"/>
        <v/>
      </c>
      <c r="CU749" s="10" t="str">
        <f>IF($AK749="","",IF(OR($V749&lt;2.7,$V749&gt;90),"Age OOR",(LN($AK749)-LN(CQ749))/VLOOKUP(CQ$14&amp;"-rse-"&amp;$P749,Equations!$G:$I,3,0)))</f>
        <v/>
      </c>
      <c r="CV749" s="47"/>
    </row>
    <row r="750" spans="5:109" x14ac:dyDescent="0.2">
      <c r="E750" s="23" t="str">
        <f t="shared" si="275"/>
        <v>Age out of range</v>
      </c>
      <c r="F750" s="23" t="str">
        <f t="shared" si="276"/>
        <v>Age out of range</v>
      </c>
      <c r="G750" s="23" t="str">
        <f t="shared" si="277"/>
        <v>Age out of range</v>
      </c>
      <c r="H750" s="23" t="str">
        <f t="shared" si="278"/>
        <v>Age out of range</v>
      </c>
      <c r="I750" s="23" t="str">
        <f t="shared" si="279"/>
        <v>Age out of range</v>
      </c>
      <c r="J750" s="23" t="str">
        <f t="shared" si="280"/>
        <v>Age out of range</v>
      </c>
      <c r="K750" s="23" t="str">
        <f t="shared" si="281"/>
        <v>Age out of range</v>
      </c>
      <c r="L750" s="23" t="str">
        <f t="shared" si="282"/>
        <v>Age out of range</v>
      </c>
      <c r="M750" s="23" t="str">
        <f t="shared" si="283"/>
        <v>Age out of range</v>
      </c>
      <c r="N750" s="23" t="str">
        <f t="shared" si="284"/>
        <v>Age out of range</v>
      </c>
      <c r="O750" s="23" t="str">
        <f t="shared" si="285"/>
        <v>Age out of range</v>
      </c>
      <c r="P750" s="23" t="str">
        <f t="shared" si="286"/>
        <v>Age out of range</v>
      </c>
      <c r="Q750" s="23" t="e">
        <f t="shared" si="287"/>
        <v>#DIV/0!</v>
      </c>
      <c r="R750" s="17"/>
      <c r="S750" s="23">
        <v>734</v>
      </c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7"/>
      <c r="AM750" s="47"/>
      <c r="AN750" s="10" t="str">
        <f>IF($Z750="","",IF(OR($V750&lt;2.7,$V750&gt;90),"Age OOR",VLOOKUP(AN$14&amp;"-int-"&amp;$E750,Equations!$G:$I,3,0)+VLOOKUP(AN$14&amp;"-sexo-"&amp;$E750,Equations!$G:$I,3,0)*$U750+VLOOKUP(AN$14&amp;"-edad-"&amp;$E750,Equations!$G:$I,3,0)*$V750+VLOOKUP(AN$14&amp;"-est-"&amp;$E750,Equations!$G:$I,3,0)*(1/$W750)+VLOOKUP(AN$14&amp;"-imc-"&amp;$E750,Equations!$G:$I,3,0)*(1/$Q750)))</f>
        <v/>
      </c>
      <c r="AO750" s="10" t="str">
        <f>IF($Z750="","",IF(OR($V750&lt;2.7,$V750&gt;90),"Age OOR",AN750-1.6449*VLOOKUP(AN$14&amp;"-rse-"&amp;$E750,Equations!$G:$I,3,0)))</f>
        <v/>
      </c>
      <c r="AP750" s="10" t="str">
        <f>IF($Z750="","",IF(OR($V750&lt;2.7,$V750&gt;90),"Age OOR",AN750+1.6449*VLOOKUP(AN$14&amp;"-rse-"&amp;$E750,Equations!$G:$I,3,0)))</f>
        <v/>
      </c>
      <c r="AQ750" s="10" t="str">
        <f t="shared" si="288"/>
        <v/>
      </c>
      <c r="AR750" s="10" t="str">
        <f>IF($Z750="","",IF(OR($V750&lt;2.7,$V750&gt;90),"Age OOR",($Z750-AN750)/VLOOKUP(AN$14&amp;"-rse-"&amp;$E750,Equations!$G:$I,3,0)))</f>
        <v/>
      </c>
      <c r="AS750" s="10" t="str">
        <f>IF($AA750="","",IF(OR($V750&lt;2.7,$V750&gt;90),"Age OOR",VLOOKUP(AS$14&amp;"-int-"&amp;$F750,Equations!$G:$I,3,0)+VLOOKUP(AS$14&amp;"-sexo-"&amp;$F750,Equations!$G:$I,3,0)*$U750+VLOOKUP(AS$14&amp;"-edad-"&amp;$F750,Equations!$G:$I,3,0)*$V750+VLOOKUP(AS$14&amp;"-est-"&amp;$F750,Equations!$G:$I,3,0)*(1/$W750)+VLOOKUP(AS$14&amp;"-imc-"&amp;$F750,Equations!$G:$I,3,0)*(1/$Q750)))</f>
        <v/>
      </c>
      <c r="AT750" s="10" t="str">
        <f>IF($AA750="","",IF(OR($V750&lt;2.7,$V750&gt;90),"Age OOR",AS750-1.6449*VLOOKUP(AS$14&amp;"-rse-"&amp;$F750,Equations!$G:$I,3,0)))</f>
        <v/>
      </c>
      <c r="AU750" s="10" t="str">
        <f>IF($AA750="","",IF(OR($V750&lt;2.7,$V750&gt;90),"Age OOR",AS750+1.6449*VLOOKUP(AS$14&amp;"-rse-"&amp;$F750,Equations!$G:$I,3,0)))</f>
        <v/>
      </c>
      <c r="AV750" s="10" t="str">
        <f t="shared" si="289"/>
        <v/>
      </c>
      <c r="AW750" s="10" t="str">
        <f>IF($AA750="","",IF(OR($V750&lt;2.7,$V750&gt;90),"Age OOR",($AA750-AS750)/VLOOKUP(AS$14&amp;"-rse-"&amp;$F750,Equations!$G:$I,3,0)))</f>
        <v/>
      </c>
      <c r="AX750" s="10" t="str">
        <f>IF($AB750="","",IF(OR($V750&lt;2.7,$V750&gt;90),"Age OOR",VLOOKUP(AX$14&amp;"-int-"&amp;$G750,Equations!$G:$I,3,0)+VLOOKUP(AX$14&amp;"-sexo-"&amp;$G750,Equations!$G:$I,3,0)*$U750+VLOOKUP(AX$14&amp;"-edad-"&amp;$G750,Equations!$G:$I,3,0)*$V750+VLOOKUP(AX$14&amp;"-est-"&amp;$G750,Equations!$G:$I,3,0)*(1/$W750)+VLOOKUP(AX$14&amp;"-imc-"&amp;$G750,Equations!$G:$I,3,0)*(1/$Q750)))</f>
        <v/>
      </c>
      <c r="AY750" s="10" t="str">
        <f>IF($AB750="","",IF(OR($V750&lt;2.7,$V750&gt;90),"Age OOR",AX750-1.6449*VLOOKUP(AX$14&amp;"-rse-"&amp;$G750,Equations!$G:$I,3,0)))</f>
        <v/>
      </c>
      <c r="AZ750" s="10" t="str">
        <f>IF($AB750="","",IF(OR($V750&lt;2.7,$V750&gt;90),"Age OOR",AX750+1.6449*VLOOKUP(AX$14&amp;"-rse-"&amp;$G750,Equations!$G:$I,3,0)))</f>
        <v/>
      </c>
      <c r="BA750" s="10" t="str">
        <f t="shared" si="290"/>
        <v/>
      </c>
      <c r="BB750" s="10" t="str">
        <f>IF($AB750="","",IF(OR($V750&lt;2.7,$V750&gt;90),"Age OOR",($AB750-AX750)/VLOOKUP(AX$14&amp;"-rse-"&amp;$G750,Equations!$G:$I,3,0)))</f>
        <v/>
      </c>
      <c r="BC750" s="10" t="str">
        <f>IF($AC750="","",IF(OR($V750&lt;2.7,$V750&gt;90),"Age OOR",VLOOKUP(BC$14&amp;"-int-"&amp;$H750,Equations!$G:$I,3,0)+VLOOKUP(BC$14&amp;"-sexo-"&amp;$H750,Equations!$G:$I,3,0)*$U750+VLOOKUP(BC$14&amp;"-edad-"&amp;$H750,Equations!$G:$I,3,0)*$V750+VLOOKUP(BC$14&amp;"-est-"&amp;$H750,Equations!$G:$I,3,0)*(1/$W750)+VLOOKUP(BC$14&amp;"-imc-"&amp;$H750,Equations!$G:$I,3,0)*(1/$Q750)))</f>
        <v/>
      </c>
      <c r="BD750" s="10" t="str">
        <f>IF($AC750="","",IF(OR($V750&lt;2.7,$V750&gt;90),"Age OOR",BC750-1.6449*VLOOKUP(BC$14&amp;"-rse-"&amp;$H750,Equations!$G:$I,3,0)))</f>
        <v/>
      </c>
      <c r="BE750" s="10" t="str">
        <f>IF($AC750="","",IF(OR($V750&lt;2.7,$V750&gt;90),"Age OOR",BC750+1.6449*VLOOKUP(BC$14&amp;"-rse-"&amp;$H750,Equations!$G:$I,3,0)))</f>
        <v/>
      </c>
      <c r="BF750" s="10" t="str">
        <f t="shared" si="291"/>
        <v/>
      </c>
      <c r="BG750" s="10" t="str">
        <f>IF($AC750="","",IF(OR($V750&lt;2.7,$V750&gt;90),"Age OOR",($AC750-BC750)/VLOOKUP(BC$14&amp;"-rse-"&amp;$H750,Equations!$G:$I,3,0)))</f>
        <v/>
      </c>
      <c r="BH750" s="10" t="str">
        <f>IF($AD750="","",IF(OR($V750&lt;2.7,$V750&gt;90),"Age OOR",VLOOKUP(BH$14&amp;"-int-"&amp;$I750,Equations!$G:$I,3,0)+VLOOKUP(BH$14&amp;"-sexo-"&amp;$I750,Equations!$G:$I,3,0)*$U750+VLOOKUP(BH$14&amp;"-edad-"&amp;$I750,Equations!$G:$I,3,0)*$V750+VLOOKUP(BH$14&amp;"-est-"&amp;$I750,Equations!$G:$I,3,0)*(1/$W750)+VLOOKUP(BH$14&amp;"-imc-"&amp;$I750,Equations!$G:$I,3,0)*(1/$Q750)))</f>
        <v/>
      </c>
      <c r="BI750" s="10" t="str">
        <f>IF($AD750="","",IF(OR($V750&lt;2.7,$V750&gt;90),"Age OOR",BH750-1.6449*VLOOKUP(BH$14&amp;"-rse-"&amp;$I750,Equations!$G:$I,3,0)))</f>
        <v/>
      </c>
      <c r="BJ750" s="10" t="str">
        <f>IF($AD750="","",IF(OR($V750&lt;2.7,$V750&gt;90),"Age OOR",BH750+1.6449*VLOOKUP(BH$14&amp;"-rse-"&amp;$I750,Equations!$G:$I,3,0)))</f>
        <v/>
      </c>
      <c r="BK750" s="10" t="str">
        <f t="shared" si="292"/>
        <v/>
      </c>
      <c r="BL750" s="10" t="str">
        <f>IF($AD750="","",IF(OR($V750&lt;2.7,$V750&gt;90),"Age OOR",($AD750-BH750)/VLOOKUP(BH$14&amp;"-rse-"&amp;$I750,Equations!$G:$I,3,0)))</f>
        <v/>
      </c>
      <c r="BM750" s="10" t="str">
        <f>IF($AE750="","",IF(OR($V750&lt;2.7,$V750&gt;90),"Age OOR",VLOOKUP(BM$14&amp;"-int-"&amp;$J750,Equations!$G:$I,3,0)+VLOOKUP(BM$14&amp;"-sexo-"&amp;$J750,Equations!$G:$I,3,0)*$U750+VLOOKUP(BM$14&amp;"-edad-"&amp;$J750,Equations!$G:$I,3,0)*$V750+VLOOKUP(BM$14&amp;"-est-"&amp;$J750,Equations!$G:$I,3,0)*(1/$W750)+VLOOKUP(BM$14&amp;"-imc-"&amp;$J750,Equations!$G:$I,3,0)*(1/$Q750)))</f>
        <v/>
      </c>
      <c r="BN750" s="10" t="str">
        <f>IF($AE750="","",IF(OR($V750&lt;2.7,$V750&gt;90),"Age OOR",BM750-1.6449*VLOOKUP(BM$14&amp;"-rse-"&amp;$J750,Equations!$G:$I,3,0)))</f>
        <v/>
      </c>
      <c r="BO750" s="10" t="str">
        <f>IF($AE750="","",IF(OR($V750&lt;2.7,$V750&gt;90),"Age OOR",BM750+1.6449*VLOOKUP(BM$14&amp;"-rse-"&amp;$J750,Equations!$G:$I,3,0)))</f>
        <v/>
      </c>
      <c r="BP750" s="10" t="str">
        <f t="shared" si="293"/>
        <v/>
      </c>
      <c r="BQ750" s="10" t="str">
        <f>IF($AE750="","",IF(OR($V750&lt;2.7,$V750&gt;90),"Age OOR",($AE750-BM750)/VLOOKUP(BM$14&amp;"-rse-"&amp;$J750,Equations!$G:$I,3,0)))</f>
        <v/>
      </c>
      <c r="BR750" s="10" t="str">
        <f>IF($AF750="","",IF(OR($V750&lt;2.7,$V750&gt;90),"Age OOR",VLOOKUP(BR$14&amp;"-int-"&amp;$K750,Equations!$G:$I,3,0)+VLOOKUP(BR$14&amp;"-sexo-"&amp;$K750,Equations!$G:$I,3,0)*$U750+VLOOKUP(BR$14&amp;"-edad-"&amp;$K750,Equations!$G:$I,3,0)*$V750+VLOOKUP(BR$14&amp;"-est-"&amp;$K750,Equations!$G:$I,3,0)*(1/$W750)+VLOOKUP(BR$14&amp;"-imc-"&amp;$K750,Equations!$G:$I,3,0)*(1/$Q750)))</f>
        <v/>
      </c>
      <c r="BS750" s="10" t="str">
        <f>IF($AF750="","",IF(OR($V750&lt;2.7,$V750&gt;90),"Age OOR",BR750-1.6449*VLOOKUP(BR$14&amp;"-rse-"&amp;$K750,Equations!$G:$I,3,0)))</f>
        <v/>
      </c>
      <c r="BT750" s="10" t="str">
        <f>IF($AF750="","",IF(OR($V750&lt;2.7,$V750&gt;90),"Age OOR",BR750+1.6449*VLOOKUP(BR$14&amp;"-rse-"&amp;$K750,Equations!$G:$I,3,0)))</f>
        <v/>
      </c>
      <c r="BU750" s="10" t="str">
        <f t="shared" si="294"/>
        <v/>
      </c>
      <c r="BV750" s="10" t="str">
        <f>IF($AF750="","",IF(OR($V750&lt;2.7,$V750&gt;90),"Age OOR",($AF750-BR750)/VLOOKUP(BR$14&amp;"-rse-"&amp;$K750,Equations!$G:$I,3,0)))</f>
        <v/>
      </c>
      <c r="BW750" s="10" t="str">
        <f>IF($AG750="","",IF(OR($V750&lt;2.7,$V750&gt;90),"Age OOR",VLOOKUP(BW$14&amp;"-int-"&amp;$L750,Equations!$G:$I,3,0)+VLOOKUP(BW$14&amp;"-sexo-"&amp;$L750,Equations!$G:$I,3,0)*$U750+VLOOKUP(BW$14&amp;"-edad-"&amp;$L750,Equations!$G:$I,3,0)*$V750+VLOOKUP(BW$14&amp;"-est-"&amp;$L750,Equations!$G:$I,3,0)*(1/$W750)+VLOOKUP(BW$14&amp;"-imc-"&amp;$L750,Equations!$G:$I,3,0)*(1/$Q750)))</f>
        <v/>
      </c>
      <c r="BX750" s="10" t="str">
        <f>IF($AG750="","",IF(OR($V750&lt;2.7,$V750&gt;90),"Age OOR",BW750-1.6449*VLOOKUP(BW$14&amp;"-rse-"&amp;$L750,Equations!$G:$I,3,0)))</f>
        <v/>
      </c>
      <c r="BY750" s="10" t="str">
        <f>IF($AG750="","",IF(OR($V750&lt;2.7,$V750&gt;90),"Age OOR",BW750+1.6449*VLOOKUP(BW$14&amp;"-rse-"&amp;$L750,Equations!$G:$I,3,0)))</f>
        <v/>
      </c>
      <c r="BZ750" s="10" t="str">
        <f t="shared" si="295"/>
        <v/>
      </c>
      <c r="CA750" s="10" t="str">
        <f>IF($AG750="","",IF(OR($V750&lt;2.7,$V750&gt;90),"Age OOR",($AG750-BW750)/VLOOKUP(BW$14&amp;"-rse-"&amp;$L750,Equations!$G:$I,3,0)))</f>
        <v/>
      </c>
      <c r="CB750" s="10" t="str">
        <f>IF($AH750="","",IF(OR($V750&lt;2.7,$V750&gt;90),"Age OOR",VLOOKUP(CB$14&amp;"-int-"&amp;$M750,Equations!$G:$I,3,0)+VLOOKUP(CB$14&amp;"-sexo-"&amp;$M750,Equations!$G:$I,3,0)*$U750+VLOOKUP(CB$14&amp;"-edad-"&amp;$M750,Equations!$G:$I,3,0)*$V750+VLOOKUP(CB$14&amp;"-est-"&amp;$M750,Equations!$G:$I,3,0)*(1/$W750)+VLOOKUP(CB$14&amp;"-imc-"&amp;$M750,Equations!$G:$I,3,0)*(1/$Q750)))</f>
        <v/>
      </c>
      <c r="CC750" s="10" t="str">
        <f>IF($AH750="","",IF(OR($V750&lt;2.7,$V750&gt;90),"Age OOR",CB750-1.6449*VLOOKUP(CB$14&amp;"-rse-"&amp;$M750,Equations!$G:$I,3,0)))</f>
        <v/>
      </c>
      <c r="CD750" s="10" t="str">
        <f>IF($AH750="","",IF(OR($V750&lt;2.7,$V750&gt;90),"Age OOR",CB750+1.6449*VLOOKUP(CB$14&amp;"-rse-"&amp;$M750,Equations!$G:$I,3,0)))</f>
        <v/>
      </c>
      <c r="CE750" s="10" t="str">
        <f t="shared" si="296"/>
        <v/>
      </c>
      <c r="CF750" s="10" t="str">
        <f>IF($AH750="","",IF(OR($V750&lt;2.7,$V750&gt;90),"Age OOR",($AH750-CB750)/VLOOKUP(CB$14&amp;"-rse-"&amp;$M750,Equations!$G:$I,3,0)))</f>
        <v/>
      </c>
      <c r="CG750" s="10" t="str">
        <f>IF($AI750="","",IF(OR($V750&lt;2.7,$V750&gt;90),"Age OOR",VLOOKUP(CG$14&amp;"-int-"&amp;$N750,Equations!$G:$I,3,0)+VLOOKUP(CG$14&amp;"-sexo-"&amp;$N750,Equations!$G:$I,3,0)*$U750+VLOOKUP(CG$14&amp;"-edad-"&amp;$N750,Equations!$G:$I,3,0)*$V750+VLOOKUP(CG$14&amp;"-est-"&amp;$N750,Equations!$G:$I,3,0)*(1/$W750)+VLOOKUP(CG$14&amp;"-imc-"&amp;$N750,Equations!$G:$I,3,0)*(1/$Q750)))</f>
        <v/>
      </c>
      <c r="CH750" s="10" t="str">
        <f>IF($AI750="","",IF(OR($V750&lt;2.7,$V750&gt;90),"Age OOR",CG750-1.6449*VLOOKUP(CG$14&amp;"-rse-"&amp;$N750,Equations!$G:$I,3,0)))</f>
        <v/>
      </c>
      <c r="CI750" s="10" t="str">
        <f>IF($AI750="","",IF(OR($V750&lt;2.7,$V750&gt;90),"Age OOR",CG750+1.6449*VLOOKUP(CG$14&amp;"-rse-"&amp;$N750,Equations!$G:$I,3,0)))</f>
        <v/>
      </c>
      <c r="CJ750" s="10" t="str">
        <f t="shared" si="297"/>
        <v/>
      </c>
      <c r="CK750" s="10" t="str">
        <f>IF($AI750="","",IF(OR($V750&lt;2.7,$V750&gt;90),"Age OOR",($AI750-CG750)/VLOOKUP(CG$14&amp;"-rse-"&amp;$N750,Equations!$G:$I,3,0)))</f>
        <v/>
      </c>
      <c r="CL750" s="10" t="str">
        <f>IF($AJ750="","",IF(OR($V750&lt;2.7,$V750&gt;90),"Age OOR",VLOOKUP(CL$14&amp;"-int-"&amp;$O750,Equations!$G:$I,3,0)+VLOOKUP(CL$14&amp;"-sexo-"&amp;$O750,Equations!$G:$I,3,0)*$U750+VLOOKUP(CL$14&amp;"-edad-"&amp;$O750,Equations!$G:$I,3,0)*$V750+VLOOKUP(CL$14&amp;"-est-"&amp;$O750,Equations!$G:$I,3,0)*(1/$W750)+VLOOKUP(CL$14&amp;"-imc-"&amp;$O750,Equations!$G:$I,3,0)*(1/$Q750)))</f>
        <v/>
      </c>
      <c r="CM750" s="10" t="str">
        <f>IF($AJ750="","",IF(OR($V750&lt;2.7,$V750&gt;90),"Age OOR",CL750-1.6449*VLOOKUP(CL$14&amp;"-rse-"&amp;$O750,Equations!$G:$I,3,0)))</f>
        <v/>
      </c>
      <c r="CN750" s="10" t="str">
        <f>IF($AJ750="","",IF(OR($V750&lt;2.7,$V750&gt;90),"Age OOR",CL750+1.6449*VLOOKUP(CL$14&amp;"-rse-"&amp;$O750,Equations!$G:$I,3,0)))</f>
        <v/>
      </c>
      <c r="CO750" s="10" t="str">
        <f t="shared" si="298"/>
        <v/>
      </c>
      <c r="CP750" s="10" t="str">
        <f>IF($AJ750="","",IF(OR($V750&lt;2.7,$V750&gt;90),"Age OOR",($AJ750-CL750)/VLOOKUP(CL$14&amp;"-rse-"&amp;$O750,Equations!$G:$I,3,0)))</f>
        <v/>
      </c>
      <c r="CQ750" s="10" t="str">
        <f>IF($AK750="","",IF(OR($V750&lt;2.7,$V750&gt;90),"Age OOR",EXP(VLOOKUP(CQ$14&amp;"-int-"&amp;$P750,Equations!$G:$I,3,0)+VLOOKUP(CQ$14&amp;"-sexo-"&amp;$P750,Equations!$G:$I,3,0)*$U750+VLOOKUP(CQ$14&amp;"-edad-"&amp;$P750,Equations!$G:$I,3,0)*$V750+VLOOKUP(CQ$14&amp;"-est-"&amp;$P750,Equations!$G:$I,3,0)*(1/$W750)+VLOOKUP(CQ$14&amp;"-imc-"&amp;$P750,Equations!$G:$I,3,0)*(1/$Q750))))</f>
        <v/>
      </c>
      <c r="CR750" s="10" t="str">
        <f>IF($AK750="","",IF(OR($V750&lt;2.7,$V750&gt;90),"Age OOR",EXP(LN(CQ750)-1.6449*VLOOKUP(CQ$14&amp;"-rse-"&amp;$P750,Equations!$G:$I,3,0))))</f>
        <v/>
      </c>
      <c r="CS750" s="10" t="str">
        <f>IF($AK750="","",IF(OR($V750&lt;2.7,$V750&gt;90),"Age OOR",EXP(LN(CQ750)+1.6449*VLOOKUP(CQ$14&amp;"-rse-"&amp;$P750,Equations!$G:$I,3,0))))</f>
        <v/>
      </c>
      <c r="CT750" s="10" t="str">
        <f t="shared" si="299"/>
        <v/>
      </c>
      <c r="CU750" s="10" t="str">
        <f>IF($AK750="","",IF(OR($V750&lt;2.7,$V750&gt;90),"Age OOR",(LN($AK750)-LN(CQ750))/VLOOKUP(CQ$14&amp;"-rse-"&amp;$P750,Equations!$G:$I,3,0)))</f>
        <v/>
      </c>
      <c r="CV750" s="47"/>
    </row>
    <row r="751" spans="5:109" x14ac:dyDescent="0.2">
      <c r="E751" s="23" t="str">
        <f t="shared" si="275"/>
        <v>Age out of range</v>
      </c>
      <c r="F751" s="23" t="str">
        <f t="shared" si="276"/>
        <v>Age out of range</v>
      </c>
      <c r="G751" s="23" t="str">
        <f t="shared" si="277"/>
        <v>Age out of range</v>
      </c>
      <c r="H751" s="23" t="str">
        <f t="shared" si="278"/>
        <v>Age out of range</v>
      </c>
      <c r="I751" s="23" t="str">
        <f t="shared" si="279"/>
        <v>Age out of range</v>
      </c>
      <c r="J751" s="23" t="str">
        <f t="shared" si="280"/>
        <v>Age out of range</v>
      </c>
      <c r="K751" s="23" t="str">
        <f t="shared" si="281"/>
        <v>Age out of range</v>
      </c>
      <c r="L751" s="23" t="str">
        <f t="shared" si="282"/>
        <v>Age out of range</v>
      </c>
      <c r="M751" s="23" t="str">
        <f t="shared" si="283"/>
        <v>Age out of range</v>
      </c>
      <c r="N751" s="23" t="str">
        <f t="shared" si="284"/>
        <v>Age out of range</v>
      </c>
      <c r="O751" s="23" t="str">
        <f t="shared" si="285"/>
        <v>Age out of range</v>
      </c>
      <c r="P751" s="23" t="str">
        <f t="shared" si="286"/>
        <v>Age out of range</v>
      </c>
      <c r="Q751" s="23" t="e">
        <f t="shared" si="287"/>
        <v>#DIV/0!</v>
      </c>
      <c r="R751" s="17"/>
      <c r="S751" s="23">
        <v>735</v>
      </c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7"/>
      <c r="AM751" s="47"/>
      <c r="AN751" s="10" t="str">
        <f>IF($Z751="","",IF(OR($V751&lt;2.7,$V751&gt;90),"Age OOR",VLOOKUP(AN$14&amp;"-int-"&amp;$E751,Equations!$G:$I,3,0)+VLOOKUP(AN$14&amp;"-sexo-"&amp;$E751,Equations!$G:$I,3,0)*$U751+VLOOKUP(AN$14&amp;"-edad-"&amp;$E751,Equations!$G:$I,3,0)*$V751+VLOOKUP(AN$14&amp;"-est-"&amp;$E751,Equations!$G:$I,3,0)*(1/$W751)+VLOOKUP(AN$14&amp;"-imc-"&amp;$E751,Equations!$G:$I,3,0)*(1/$Q751)))</f>
        <v/>
      </c>
      <c r="AO751" s="10" t="str">
        <f>IF($Z751="","",IF(OR($V751&lt;2.7,$V751&gt;90),"Age OOR",AN751-1.6449*VLOOKUP(AN$14&amp;"-rse-"&amp;$E751,Equations!$G:$I,3,0)))</f>
        <v/>
      </c>
      <c r="AP751" s="10" t="str">
        <f>IF($Z751="","",IF(OR($V751&lt;2.7,$V751&gt;90),"Age OOR",AN751+1.6449*VLOOKUP(AN$14&amp;"-rse-"&amp;$E751,Equations!$G:$I,3,0)))</f>
        <v/>
      </c>
      <c r="AQ751" s="10" t="str">
        <f t="shared" si="288"/>
        <v/>
      </c>
      <c r="AR751" s="10" t="str">
        <f>IF($Z751="","",IF(OR($V751&lt;2.7,$V751&gt;90),"Age OOR",($Z751-AN751)/VLOOKUP(AN$14&amp;"-rse-"&amp;$E751,Equations!$G:$I,3,0)))</f>
        <v/>
      </c>
      <c r="AS751" s="10" t="str">
        <f>IF($AA751="","",IF(OR($V751&lt;2.7,$V751&gt;90),"Age OOR",VLOOKUP(AS$14&amp;"-int-"&amp;$F751,Equations!$G:$I,3,0)+VLOOKUP(AS$14&amp;"-sexo-"&amp;$F751,Equations!$G:$I,3,0)*$U751+VLOOKUP(AS$14&amp;"-edad-"&amp;$F751,Equations!$G:$I,3,0)*$V751+VLOOKUP(AS$14&amp;"-est-"&amp;$F751,Equations!$G:$I,3,0)*(1/$W751)+VLOOKUP(AS$14&amp;"-imc-"&amp;$F751,Equations!$G:$I,3,0)*(1/$Q751)))</f>
        <v/>
      </c>
      <c r="AT751" s="10" t="str">
        <f>IF($AA751="","",IF(OR($V751&lt;2.7,$V751&gt;90),"Age OOR",AS751-1.6449*VLOOKUP(AS$14&amp;"-rse-"&amp;$F751,Equations!$G:$I,3,0)))</f>
        <v/>
      </c>
      <c r="AU751" s="10" t="str">
        <f>IF($AA751="","",IF(OR($V751&lt;2.7,$V751&gt;90),"Age OOR",AS751+1.6449*VLOOKUP(AS$14&amp;"-rse-"&amp;$F751,Equations!$G:$I,3,0)))</f>
        <v/>
      </c>
      <c r="AV751" s="10" t="str">
        <f t="shared" si="289"/>
        <v/>
      </c>
      <c r="AW751" s="10" t="str">
        <f>IF($AA751="","",IF(OR($V751&lt;2.7,$V751&gt;90),"Age OOR",($AA751-AS751)/VLOOKUP(AS$14&amp;"-rse-"&amp;$F751,Equations!$G:$I,3,0)))</f>
        <v/>
      </c>
      <c r="AX751" s="10" t="str">
        <f>IF($AB751="","",IF(OR($V751&lt;2.7,$V751&gt;90),"Age OOR",VLOOKUP(AX$14&amp;"-int-"&amp;$G751,Equations!$G:$I,3,0)+VLOOKUP(AX$14&amp;"-sexo-"&amp;$G751,Equations!$G:$I,3,0)*$U751+VLOOKUP(AX$14&amp;"-edad-"&amp;$G751,Equations!$G:$I,3,0)*$V751+VLOOKUP(AX$14&amp;"-est-"&amp;$G751,Equations!$G:$I,3,0)*(1/$W751)+VLOOKUP(AX$14&amp;"-imc-"&amp;$G751,Equations!$G:$I,3,0)*(1/$Q751)))</f>
        <v/>
      </c>
      <c r="AY751" s="10" t="str">
        <f>IF($AB751="","",IF(OR($V751&lt;2.7,$V751&gt;90),"Age OOR",AX751-1.6449*VLOOKUP(AX$14&amp;"-rse-"&amp;$G751,Equations!$G:$I,3,0)))</f>
        <v/>
      </c>
      <c r="AZ751" s="10" t="str">
        <f>IF($AB751="","",IF(OR($V751&lt;2.7,$V751&gt;90),"Age OOR",AX751+1.6449*VLOOKUP(AX$14&amp;"-rse-"&amp;$G751,Equations!$G:$I,3,0)))</f>
        <v/>
      </c>
      <c r="BA751" s="10" t="str">
        <f t="shared" si="290"/>
        <v/>
      </c>
      <c r="BB751" s="10" t="str">
        <f>IF($AB751="","",IF(OR($V751&lt;2.7,$V751&gt;90),"Age OOR",($AB751-AX751)/VLOOKUP(AX$14&amp;"-rse-"&amp;$G751,Equations!$G:$I,3,0)))</f>
        <v/>
      </c>
      <c r="BC751" s="10" t="str">
        <f>IF($AC751="","",IF(OR($V751&lt;2.7,$V751&gt;90),"Age OOR",VLOOKUP(BC$14&amp;"-int-"&amp;$H751,Equations!$G:$I,3,0)+VLOOKUP(BC$14&amp;"-sexo-"&amp;$H751,Equations!$G:$I,3,0)*$U751+VLOOKUP(BC$14&amp;"-edad-"&amp;$H751,Equations!$G:$I,3,0)*$V751+VLOOKUP(BC$14&amp;"-est-"&amp;$H751,Equations!$G:$I,3,0)*(1/$W751)+VLOOKUP(BC$14&amp;"-imc-"&amp;$H751,Equations!$G:$I,3,0)*(1/$Q751)))</f>
        <v/>
      </c>
      <c r="BD751" s="10" t="str">
        <f>IF($AC751="","",IF(OR($V751&lt;2.7,$V751&gt;90),"Age OOR",BC751-1.6449*VLOOKUP(BC$14&amp;"-rse-"&amp;$H751,Equations!$G:$I,3,0)))</f>
        <v/>
      </c>
      <c r="BE751" s="10" t="str">
        <f>IF($AC751="","",IF(OR($V751&lt;2.7,$V751&gt;90),"Age OOR",BC751+1.6449*VLOOKUP(BC$14&amp;"-rse-"&amp;$H751,Equations!$G:$I,3,0)))</f>
        <v/>
      </c>
      <c r="BF751" s="10" t="str">
        <f t="shared" si="291"/>
        <v/>
      </c>
      <c r="BG751" s="10" t="str">
        <f>IF($AC751="","",IF(OR($V751&lt;2.7,$V751&gt;90),"Age OOR",($AC751-BC751)/VLOOKUP(BC$14&amp;"-rse-"&amp;$H751,Equations!$G:$I,3,0)))</f>
        <v/>
      </c>
      <c r="BH751" s="10" t="str">
        <f>IF($AD751="","",IF(OR($V751&lt;2.7,$V751&gt;90),"Age OOR",VLOOKUP(BH$14&amp;"-int-"&amp;$I751,Equations!$G:$I,3,0)+VLOOKUP(BH$14&amp;"-sexo-"&amp;$I751,Equations!$G:$I,3,0)*$U751+VLOOKUP(BH$14&amp;"-edad-"&amp;$I751,Equations!$G:$I,3,0)*$V751+VLOOKUP(BH$14&amp;"-est-"&amp;$I751,Equations!$G:$I,3,0)*(1/$W751)+VLOOKUP(BH$14&amp;"-imc-"&amp;$I751,Equations!$G:$I,3,0)*(1/$Q751)))</f>
        <v/>
      </c>
      <c r="BI751" s="10" t="str">
        <f>IF($AD751="","",IF(OR($V751&lt;2.7,$V751&gt;90),"Age OOR",BH751-1.6449*VLOOKUP(BH$14&amp;"-rse-"&amp;$I751,Equations!$G:$I,3,0)))</f>
        <v/>
      </c>
      <c r="BJ751" s="10" t="str">
        <f>IF($AD751="","",IF(OR($V751&lt;2.7,$V751&gt;90),"Age OOR",BH751+1.6449*VLOOKUP(BH$14&amp;"-rse-"&amp;$I751,Equations!$G:$I,3,0)))</f>
        <v/>
      </c>
      <c r="BK751" s="10" t="str">
        <f t="shared" si="292"/>
        <v/>
      </c>
      <c r="BL751" s="10" t="str">
        <f>IF($AD751="","",IF(OR($V751&lt;2.7,$V751&gt;90),"Age OOR",($AD751-BH751)/VLOOKUP(BH$14&amp;"-rse-"&amp;$I751,Equations!$G:$I,3,0)))</f>
        <v/>
      </c>
      <c r="BM751" s="10" t="str">
        <f>IF($AE751="","",IF(OR($V751&lt;2.7,$V751&gt;90),"Age OOR",VLOOKUP(BM$14&amp;"-int-"&amp;$J751,Equations!$G:$I,3,0)+VLOOKUP(BM$14&amp;"-sexo-"&amp;$J751,Equations!$G:$I,3,0)*$U751+VLOOKUP(BM$14&amp;"-edad-"&amp;$J751,Equations!$G:$I,3,0)*$V751+VLOOKUP(BM$14&amp;"-est-"&amp;$J751,Equations!$G:$I,3,0)*(1/$W751)+VLOOKUP(BM$14&amp;"-imc-"&amp;$J751,Equations!$G:$I,3,0)*(1/$Q751)))</f>
        <v/>
      </c>
      <c r="BN751" s="10" t="str">
        <f>IF($AE751="","",IF(OR($V751&lt;2.7,$V751&gt;90),"Age OOR",BM751-1.6449*VLOOKUP(BM$14&amp;"-rse-"&amp;$J751,Equations!$G:$I,3,0)))</f>
        <v/>
      </c>
      <c r="BO751" s="10" t="str">
        <f>IF($AE751="","",IF(OR($V751&lt;2.7,$V751&gt;90),"Age OOR",BM751+1.6449*VLOOKUP(BM$14&amp;"-rse-"&amp;$J751,Equations!$G:$I,3,0)))</f>
        <v/>
      </c>
      <c r="BP751" s="10" t="str">
        <f t="shared" si="293"/>
        <v/>
      </c>
      <c r="BQ751" s="10" t="str">
        <f>IF($AE751="","",IF(OR($V751&lt;2.7,$V751&gt;90),"Age OOR",($AE751-BM751)/VLOOKUP(BM$14&amp;"-rse-"&amp;$J751,Equations!$G:$I,3,0)))</f>
        <v/>
      </c>
      <c r="BR751" s="10" t="str">
        <f>IF($AF751="","",IF(OR($V751&lt;2.7,$V751&gt;90),"Age OOR",VLOOKUP(BR$14&amp;"-int-"&amp;$K751,Equations!$G:$I,3,0)+VLOOKUP(BR$14&amp;"-sexo-"&amp;$K751,Equations!$G:$I,3,0)*$U751+VLOOKUP(BR$14&amp;"-edad-"&amp;$K751,Equations!$G:$I,3,0)*$V751+VLOOKUP(BR$14&amp;"-est-"&amp;$K751,Equations!$G:$I,3,0)*(1/$W751)+VLOOKUP(BR$14&amp;"-imc-"&amp;$K751,Equations!$G:$I,3,0)*(1/$Q751)))</f>
        <v/>
      </c>
      <c r="BS751" s="10" t="str">
        <f>IF($AF751="","",IF(OR($V751&lt;2.7,$V751&gt;90),"Age OOR",BR751-1.6449*VLOOKUP(BR$14&amp;"-rse-"&amp;$K751,Equations!$G:$I,3,0)))</f>
        <v/>
      </c>
      <c r="BT751" s="10" t="str">
        <f>IF($AF751="","",IF(OR($V751&lt;2.7,$V751&gt;90),"Age OOR",BR751+1.6449*VLOOKUP(BR$14&amp;"-rse-"&amp;$K751,Equations!$G:$I,3,0)))</f>
        <v/>
      </c>
      <c r="BU751" s="10" t="str">
        <f t="shared" si="294"/>
        <v/>
      </c>
      <c r="BV751" s="10" t="str">
        <f>IF($AF751="","",IF(OR($V751&lt;2.7,$V751&gt;90),"Age OOR",($AF751-BR751)/VLOOKUP(BR$14&amp;"-rse-"&amp;$K751,Equations!$G:$I,3,0)))</f>
        <v/>
      </c>
      <c r="BW751" s="10" t="str">
        <f>IF($AG751="","",IF(OR($V751&lt;2.7,$V751&gt;90),"Age OOR",VLOOKUP(BW$14&amp;"-int-"&amp;$L751,Equations!$G:$I,3,0)+VLOOKUP(BW$14&amp;"-sexo-"&amp;$L751,Equations!$G:$I,3,0)*$U751+VLOOKUP(BW$14&amp;"-edad-"&amp;$L751,Equations!$G:$I,3,0)*$V751+VLOOKUP(BW$14&amp;"-est-"&amp;$L751,Equations!$G:$I,3,0)*(1/$W751)+VLOOKUP(BW$14&amp;"-imc-"&amp;$L751,Equations!$G:$I,3,0)*(1/$Q751)))</f>
        <v/>
      </c>
      <c r="BX751" s="10" t="str">
        <f>IF($AG751="","",IF(OR($V751&lt;2.7,$V751&gt;90),"Age OOR",BW751-1.6449*VLOOKUP(BW$14&amp;"-rse-"&amp;$L751,Equations!$G:$I,3,0)))</f>
        <v/>
      </c>
      <c r="BY751" s="10" t="str">
        <f>IF($AG751="","",IF(OR($V751&lt;2.7,$V751&gt;90),"Age OOR",BW751+1.6449*VLOOKUP(BW$14&amp;"-rse-"&amp;$L751,Equations!$G:$I,3,0)))</f>
        <v/>
      </c>
      <c r="BZ751" s="10" t="str">
        <f t="shared" si="295"/>
        <v/>
      </c>
      <c r="CA751" s="10" t="str">
        <f>IF($AG751="","",IF(OR($V751&lt;2.7,$V751&gt;90),"Age OOR",($AG751-BW751)/VLOOKUP(BW$14&amp;"-rse-"&amp;$L751,Equations!$G:$I,3,0)))</f>
        <v/>
      </c>
      <c r="CB751" s="10" t="str">
        <f>IF($AH751="","",IF(OR($V751&lt;2.7,$V751&gt;90),"Age OOR",VLOOKUP(CB$14&amp;"-int-"&amp;$M751,Equations!$G:$I,3,0)+VLOOKUP(CB$14&amp;"-sexo-"&amp;$M751,Equations!$G:$I,3,0)*$U751+VLOOKUP(CB$14&amp;"-edad-"&amp;$M751,Equations!$G:$I,3,0)*$V751+VLOOKUP(CB$14&amp;"-est-"&amp;$M751,Equations!$G:$I,3,0)*(1/$W751)+VLOOKUP(CB$14&amp;"-imc-"&amp;$M751,Equations!$G:$I,3,0)*(1/$Q751)))</f>
        <v/>
      </c>
      <c r="CC751" s="10" t="str">
        <f>IF($AH751="","",IF(OR($V751&lt;2.7,$V751&gt;90),"Age OOR",CB751-1.6449*VLOOKUP(CB$14&amp;"-rse-"&amp;$M751,Equations!$G:$I,3,0)))</f>
        <v/>
      </c>
      <c r="CD751" s="10" t="str">
        <f>IF($AH751="","",IF(OR($V751&lt;2.7,$V751&gt;90),"Age OOR",CB751+1.6449*VLOOKUP(CB$14&amp;"-rse-"&amp;$M751,Equations!$G:$I,3,0)))</f>
        <v/>
      </c>
      <c r="CE751" s="10" t="str">
        <f t="shared" si="296"/>
        <v/>
      </c>
      <c r="CF751" s="10" t="str">
        <f>IF($AH751="","",IF(OR($V751&lt;2.7,$V751&gt;90),"Age OOR",($AH751-CB751)/VLOOKUP(CB$14&amp;"-rse-"&amp;$M751,Equations!$G:$I,3,0)))</f>
        <v/>
      </c>
      <c r="CG751" s="10" t="str">
        <f>IF($AI751="","",IF(OR($V751&lt;2.7,$V751&gt;90),"Age OOR",VLOOKUP(CG$14&amp;"-int-"&amp;$N751,Equations!$G:$I,3,0)+VLOOKUP(CG$14&amp;"-sexo-"&amp;$N751,Equations!$G:$I,3,0)*$U751+VLOOKUP(CG$14&amp;"-edad-"&amp;$N751,Equations!$G:$I,3,0)*$V751+VLOOKUP(CG$14&amp;"-est-"&amp;$N751,Equations!$G:$I,3,0)*(1/$W751)+VLOOKUP(CG$14&amp;"-imc-"&amp;$N751,Equations!$G:$I,3,0)*(1/$Q751)))</f>
        <v/>
      </c>
      <c r="CH751" s="10" t="str">
        <f>IF($AI751="","",IF(OR($V751&lt;2.7,$V751&gt;90),"Age OOR",CG751-1.6449*VLOOKUP(CG$14&amp;"-rse-"&amp;$N751,Equations!$G:$I,3,0)))</f>
        <v/>
      </c>
      <c r="CI751" s="10" t="str">
        <f>IF($AI751="","",IF(OR($V751&lt;2.7,$V751&gt;90),"Age OOR",CG751+1.6449*VLOOKUP(CG$14&amp;"-rse-"&amp;$N751,Equations!$G:$I,3,0)))</f>
        <v/>
      </c>
      <c r="CJ751" s="10" t="str">
        <f t="shared" si="297"/>
        <v/>
      </c>
      <c r="CK751" s="10" t="str">
        <f>IF($AI751="","",IF(OR($V751&lt;2.7,$V751&gt;90),"Age OOR",($AI751-CG751)/VLOOKUP(CG$14&amp;"-rse-"&amp;$N751,Equations!$G:$I,3,0)))</f>
        <v/>
      </c>
      <c r="CL751" s="10" t="str">
        <f>IF($AJ751="","",IF(OR($V751&lt;2.7,$V751&gt;90),"Age OOR",VLOOKUP(CL$14&amp;"-int-"&amp;$O751,Equations!$G:$I,3,0)+VLOOKUP(CL$14&amp;"-sexo-"&amp;$O751,Equations!$G:$I,3,0)*$U751+VLOOKUP(CL$14&amp;"-edad-"&amp;$O751,Equations!$G:$I,3,0)*$V751+VLOOKUP(CL$14&amp;"-est-"&amp;$O751,Equations!$G:$I,3,0)*(1/$W751)+VLOOKUP(CL$14&amp;"-imc-"&amp;$O751,Equations!$G:$I,3,0)*(1/$Q751)))</f>
        <v/>
      </c>
      <c r="CM751" s="10" t="str">
        <f>IF($AJ751="","",IF(OR($V751&lt;2.7,$V751&gt;90),"Age OOR",CL751-1.6449*VLOOKUP(CL$14&amp;"-rse-"&amp;$O751,Equations!$G:$I,3,0)))</f>
        <v/>
      </c>
      <c r="CN751" s="10" t="str">
        <f>IF($AJ751="","",IF(OR($V751&lt;2.7,$V751&gt;90),"Age OOR",CL751+1.6449*VLOOKUP(CL$14&amp;"-rse-"&amp;$O751,Equations!$G:$I,3,0)))</f>
        <v/>
      </c>
      <c r="CO751" s="10" t="str">
        <f t="shared" si="298"/>
        <v/>
      </c>
      <c r="CP751" s="10" t="str">
        <f>IF($AJ751="","",IF(OR($V751&lt;2.7,$V751&gt;90),"Age OOR",($AJ751-CL751)/VLOOKUP(CL$14&amp;"-rse-"&amp;$O751,Equations!$G:$I,3,0)))</f>
        <v/>
      </c>
      <c r="CQ751" s="10" t="str">
        <f>IF($AK751="","",IF(OR($V751&lt;2.7,$V751&gt;90),"Age OOR",EXP(VLOOKUP(CQ$14&amp;"-int-"&amp;$P751,Equations!$G:$I,3,0)+VLOOKUP(CQ$14&amp;"-sexo-"&amp;$P751,Equations!$G:$I,3,0)*$U751+VLOOKUP(CQ$14&amp;"-edad-"&amp;$P751,Equations!$G:$I,3,0)*$V751+VLOOKUP(CQ$14&amp;"-est-"&amp;$P751,Equations!$G:$I,3,0)*(1/$W751)+VLOOKUP(CQ$14&amp;"-imc-"&amp;$P751,Equations!$G:$I,3,0)*(1/$Q751))))</f>
        <v/>
      </c>
      <c r="CR751" s="10" t="str">
        <f>IF($AK751="","",IF(OR($V751&lt;2.7,$V751&gt;90),"Age OOR",EXP(LN(CQ751)-1.6449*VLOOKUP(CQ$14&amp;"-rse-"&amp;$P751,Equations!$G:$I,3,0))))</f>
        <v/>
      </c>
      <c r="CS751" s="10" t="str">
        <f>IF($AK751="","",IF(OR($V751&lt;2.7,$V751&gt;90),"Age OOR",EXP(LN(CQ751)+1.6449*VLOOKUP(CQ$14&amp;"-rse-"&amp;$P751,Equations!$G:$I,3,0))))</f>
        <v/>
      </c>
      <c r="CT751" s="10" t="str">
        <f t="shared" si="299"/>
        <v/>
      </c>
      <c r="CU751" s="10" t="str">
        <f>IF($AK751="","",IF(OR($V751&lt;2.7,$V751&gt;90),"Age OOR",(LN($AK751)-LN(CQ751))/VLOOKUP(CQ$14&amp;"-rse-"&amp;$P751,Equations!$G:$I,3,0)))</f>
        <v/>
      </c>
      <c r="CV751" s="47"/>
    </row>
    <row r="752" spans="5:109" x14ac:dyDescent="0.2">
      <c r="E752" s="23" t="str">
        <f t="shared" si="275"/>
        <v>Age out of range</v>
      </c>
      <c r="F752" s="23" t="str">
        <f t="shared" si="276"/>
        <v>Age out of range</v>
      </c>
      <c r="G752" s="23" t="str">
        <f t="shared" si="277"/>
        <v>Age out of range</v>
      </c>
      <c r="H752" s="23" t="str">
        <f t="shared" si="278"/>
        <v>Age out of range</v>
      </c>
      <c r="I752" s="23" t="str">
        <f t="shared" si="279"/>
        <v>Age out of range</v>
      </c>
      <c r="J752" s="23" t="str">
        <f t="shared" si="280"/>
        <v>Age out of range</v>
      </c>
      <c r="K752" s="23" t="str">
        <f t="shared" si="281"/>
        <v>Age out of range</v>
      </c>
      <c r="L752" s="23" t="str">
        <f t="shared" si="282"/>
        <v>Age out of range</v>
      </c>
      <c r="M752" s="23" t="str">
        <f t="shared" si="283"/>
        <v>Age out of range</v>
      </c>
      <c r="N752" s="23" t="str">
        <f t="shared" si="284"/>
        <v>Age out of range</v>
      </c>
      <c r="O752" s="23" t="str">
        <f t="shared" si="285"/>
        <v>Age out of range</v>
      </c>
      <c r="P752" s="23" t="str">
        <f t="shared" si="286"/>
        <v>Age out of range</v>
      </c>
      <c r="Q752" s="23" t="e">
        <f t="shared" si="287"/>
        <v>#DIV/0!</v>
      </c>
      <c r="R752" s="17"/>
      <c r="S752" s="23">
        <v>736</v>
      </c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7"/>
      <c r="AM752" s="47"/>
      <c r="AN752" s="10" t="str">
        <f>IF($Z752="","",IF(OR($V752&lt;2.7,$V752&gt;90),"Age OOR",VLOOKUP(AN$14&amp;"-int-"&amp;$E752,Equations!$G:$I,3,0)+VLOOKUP(AN$14&amp;"-sexo-"&amp;$E752,Equations!$G:$I,3,0)*$U752+VLOOKUP(AN$14&amp;"-edad-"&amp;$E752,Equations!$G:$I,3,0)*$V752+VLOOKUP(AN$14&amp;"-est-"&amp;$E752,Equations!$G:$I,3,0)*(1/$W752)+VLOOKUP(AN$14&amp;"-imc-"&amp;$E752,Equations!$G:$I,3,0)*(1/$Q752)))</f>
        <v/>
      </c>
      <c r="AO752" s="10" t="str">
        <f>IF($Z752="","",IF(OR($V752&lt;2.7,$V752&gt;90),"Age OOR",AN752-1.6449*VLOOKUP(AN$14&amp;"-rse-"&amp;$E752,Equations!$G:$I,3,0)))</f>
        <v/>
      </c>
      <c r="AP752" s="10" t="str">
        <f>IF($Z752="","",IF(OR($V752&lt;2.7,$V752&gt;90),"Age OOR",AN752+1.6449*VLOOKUP(AN$14&amp;"-rse-"&amp;$E752,Equations!$G:$I,3,0)))</f>
        <v/>
      </c>
      <c r="AQ752" s="10" t="str">
        <f t="shared" si="288"/>
        <v/>
      </c>
      <c r="AR752" s="10" t="str">
        <f>IF($Z752="","",IF(OR($V752&lt;2.7,$V752&gt;90),"Age OOR",($Z752-AN752)/VLOOKUP(AN$14&amp;"-rse-"&amp;$E752,Equations!$G:$I,3,0)))</f>
        <v/>
      </c>
      <c r="AS752" s="10" t="str">
        <f>IF($AA752="","",IF(OR($V752&lt;2.7,$V752&gt;90),"Age OOR",VLOOKUP(AS$14&amp;"-int-"&amp;$F752,Equations!$G:$I,3,0)+VLOOKUP(AS$14&amp;"-sexo-"&amp;$F752,Equations!$G:$I,3,0)*$U752+VLOOKUP(AS$14&amp;"-edad-"&amp;$F752,Equations!$G:$I,3,0)*$V752+VLOOKUP(AS$14&amp;"-est-"&amp;$F752,Equations!$G:$I,3,0)*(1/$W752)+VLOOKUP(AS$14&amp;"-imc-"&amp;$F752,Equations!$G:$I,3,0)*(1/$Q752)))</f>
        <v/>
      </c>
      <c r="AT752" s="10" t="str">
        <f>IF($AA752="","",IF(OR($V752&lt;2.7,$V752&gt;90),"Age OOR",AS752-1.6449*VLOOKUP(AS$14&amp;"-rse-"&amp;$F752,Equations!$G:$I,3,0)))</f>
        <v/>
      </c>
      <c r="AU752" s="10" t="str">
        <f>IF($AA752="","",IF(OR($V752&lt;2.7,$V752&gt;90),"Age OOR",AS752+1.6449*VLOOKUP(AS$14&amp;"-rse-"&amp;$F752,Equations!$G:$I,3,0)))</f>
        <v/>
      </c>
      <c r="AV752" s="10" t="str">
        <f t="shared" si="289"/>
        <v/>
      </c>
      <c r="AW752" s="10" t="str">
        <f>IF($AA752="","",IF(OR($V752&lt;2.7,$V752&gt;90),"Age OOR",($AA752-AS752)/VLOOKUP(AS$14&amp;"-rse-"&amp;$F752,Equations!$G:$I,3,0)))</f>
        <v/>
      </c>
      <c r="AX752" s="10" t="str">
        <f>IF($AB752="","",IF(OR($V752&lt;2.7,$V752&gt;90),"Age OOR",VLOOKUP(AX$14&amp;"-int-"&amp;$G752,Equations!$G:$I,3,0)+VLOOKUP(AX$14&amp;"-sexo-"&amp;$G752,Equations!$G:$I,3,0)*$U752+VLOOKUP(AX$14&amp;"-edad-"&amp;$G752,Equations!$G:$I,3,0)*$V752+VLOOKUP(AX$14&amp;"-est-"&amp;$G752,Equations!$G:$I,3,0)*(1/$W752)+VLOOKUP(AX$14&amp;"-imc-"&amp;$G752,Equations!$G:$I,3,0)*(1/$Q752)))</f>
        <v/>
      </c>
      <c r="AY752" s="10" t="str">
        <f>IF($AB752="","",IF(OR($V752&lt;2.7,$V752&gt;90),"Age OOR",AX752-1.6449*VLOOKUP(AX$14&amp;"-rse-"&amp;$G752,Equations!$G:$I,3,0)))</f>
        <v/>
      </c>
      <c r="AZ752" s="10" t="str">
        <f>IF($AB752="","",IF(OR($V752&lt;2.7,$V752&gt;90),"Age OOR",AX752+1.6449*VLOOKUP(AX$14&amp;"-rse-"&amp;$G752,Equations!$G:$I,3,0)))</f>
        <v/>
      </c>
      <c r="BA752" s="10" t="str">
        <f t="shared" si="290"/>
        <v/>
      </c>
      <c r="BB752" s="10" t="str">
        <f>IF($AB752="","",IF(OR($V752&lt;2.7,$V752&gt;90),"Age OOR",($AB752-AX752)/VLOOKUP(AX$14&amp;"-rse-"&amp;$G752,Equations!$G:$I,3,0)))</f>
        <v/>
      </c>
      <c r="BC752" s="10" t="str">
        <f>IF($AC752="","",IF(OR($V752&lt;2.7,$V752&gt;90),"Age OOR",VLOOKUP(BC$14&amp;"-int-"&amp;$H752,Equations!$G:$I,3,0)+VLOOKUP(BC$14&amp;"-sexo-"&amp;$H752,Equations!$G:$I,3,0)*$U752+VLOOKUP(BC$14&amp;"-edad-"&amp;$H752,Equations!$G:$I,3,0)*$V752+VLOOKUP(BC$14&amp;"-est-"&amp;$H752,Equations!$G:$I,3,0)*(1/$W752)+VLOOKUP(BC$14&amp;"-imc-"&amp;$H752,Equations!$G:$I,3,0)*(1/$Q752)))</f>
        <v/>
      </c>
      <c r="BD752" s="10" t="str">
        <f>IF($AC752="","",IF(OR($V752&lt;2.7,$V752&gt;90),"Age OOR",BC752-1.6449*VLOOKUP(BC$14&amp;"-rse-"&amp;$H752,Equations!$G:$I,3,0)))</f>
        <v/>
      </c>
      <c r="BE752" s="10" t="str">
        <f>IF($AC752="","",IF(OR($V752&lt;2.7,$V752&gt;90),"Age OOR",BC752+1.6449*VLOOKUP(BC$14&amp;"-rse-"&amp;$H752,Equations!$G:$I,3,0)))</f>
        <v/>
      </c>
      <c r="BF752" s="10" t="str">
        <f t="shared" si="291"/>
        <v/>
      </c>
      <c r="BG752" s="10" t="str">
        <f>IF($AC752="","",IF(OR($V752&lt;2.7,$V752&gt;90),"Age OOR",($AC752-BC752)/VLOOKUP(BC$14&amp;"-rse-"&amp;$H752,Equations!$G:$I,3,0)))</f>
        <v/>
      </c>
      <c r="BH752" s="10" t="str">
        <f>IF($AD752="","",IF(OR($V752&lt;2.7,$V752&gt;90),"Age OOR",VLOOKUP(BH$14&amp;"-int-"&amp;$I752,Equations!$G:$I,3,0)+VLOOKUP(BH$14&amp;"-sexo-"&amp;$I752,Equations!$G:$I,3,0)*$U752+VLOOKUP(BH$14&amp;"-edad-"&amp;$I752,Equations!$G:$I,3,0)*$V752+VLOOKUP(BH$14&amp;"-est-"&amp;$I752,Equations!$G:$I,3,0)*(1/$W752)+VLOOKUP(BH$14&amp;"-imc-"&amp;$I752,Equations!$G:$I,3,0)*(1/$Q752)))</f>
        <v/>
      </c>
      <c r="BI752" s="10" t="str">
        <f>IF($AD752="","",IF(OR($V752&lt;2.7,$V752&gt;90),"Age OOR",BH752-1.6449*VLOOKUP(BH$14&amp;"-rse-"&amp;$I752,Equations!$G:$I,3,0)))</f>
        <v/>
      </c>
      <c r="BJ752" s="10" t="str">
        <f>IF($AD752="","",IF(OR($V752&lt;2.7,$V752&gt;90),"Age OOR",BH752+1.6449*VLOOKUP(BH$14&amp;"-rse-"&amp;$I752,Equations!$G:$I,3,0)))</f>
        <v/>
      </c>
      <c r="BK752" s="10" t="str">
        <f t="shared" si="292"/>
        <v/>
      </c>
      <c r="BL752" s="10" t="str">
        <f>IF($AD752="","",IF(OR($V752&lt;2.7,$V752&gt;90),"Age OOR",($AD752-BH752)/VLOOKUP(BH$14&amp;"-rse-"&amp;$I752,Equations!$G:$I,3,0)))</f>
        <v/>
      </c>
      <c r="BM752" s="10" t="str">
        <f>IF($AE752="","",IF(OR($V752&lt;2.7,$V752&gt;90),"Age OOR",VLOOKUP(BM$14&amp;"-int-"&amp;$J752,Equations!$G:$I,3,0)+VLOOKUP(BM$14&amp;"-sexo-"&amp;$J752,Equations!$G:$I,3,0)*$U752+VLOOKUP(BM$14&amp;"-edad-"&amp;$J752,Equations!$G:$I,3,0)*$V752+VLOOKUP(BM$14&amp;"-est-"&amp;$J752,Equations!$G:$I,3,0)*(1/$W752)+VLOOKUP(BM$14&amp;"-imc-"&amp;$J752,Equations!$G:$I,3,0)*(1/$Q752)))</f>
        <v/>
      </c>
      <c r="BN752" s="10" t="str">
        <f>IF($AE752="","",IF(OR($V752&lt;2.7,$V752&gt;90),"Age OOR",BM752-1.6449*VLOOKUP(BM$14&amp;"-rse-"&amp;$J752,Equations!$G:$I,3,0)))</f>
        <v/>
      </c>
      <c r="BO752" s="10" t="str">
        <f>IF($AE752="","",IF(OR($V752&lt;2.7,$V752&gt;90),"Age OOR",BM752+1.6449*VLOOKUP(BM$14&amp;"-rse-"&amp;$J752,Equations!$G:$I,3,0)))</f>
        <v/>
      </c>
      <c r="BP752" s="10" t="str">
        <f t="shared" si="293"/>
        <v/>
      </c>
      <c r="BQ752" s="10" t="str">
        <f>IF($AE752="","",IF(OR($V752&lt;2.7,$V752&gt;90),"Age OOR",($AE752-BM752)/VLOOKUP(BM$14&amp;"-rse-"&amp;$J752,Equations!$G:$I,3,0)))</f>
        <v/>
      </c>
      <c r="BR752" s="10" t="str">
        <f>IF($AF752="","",IF(OR($V752&lt;2.7,$V752&gt;90),"Age OOR",VLOOKUP(BR$14&amp;"-int-"&amp;$K752,Equations!$G:$I,3,0)+VLOOKUP(BR$14&amp;"-sexo-"&amp;$K752,Equations!$G:$I,3,0)*$U752+VLOOKUP(BR$14&amp;"-edad-"&amp;$K752,Equations!$G:$I,3,0)*$V752+VLOOKUP(BR$14&amp;"-est-"&amp;$K752,Equations!$G:$I,3,0)*(1/$W752)+VLOOKUP(BR$14&amp;"-imc-"&amp;$K752,Equations!$G:$I,3,0)*(1/$Q752)))</f>
        <v/>
      </c>
      <c r="BS752" s="10" t="str">
        <f>IF($AF752="","",IF(OR($V752&lt;2.7,$V752&gt;90),"Age OOR",BR752-1.6449*VLOOKUP(BR$14&amp;"-rse-"&amp;$K752,Equations!$G:$I,3,0)))</f>
        <v/>
      </c>
      <c r="BT752" s="10" t="str">
        <f>IF($AF752="","",IF(OR($V752&lt;2.7,$V752&gt;90),"Age OOR",BR752+1.6449*VLOOKUP(BR$14&amp;"-rse-"&amp;$K752,Equations!$G:$I,3,0)))</f>
        <v/>
      </c>
      <c r="BU752" s="10" t="str">
        <f t="shared" si="294"/>
        <v/>
      </c>
      <c r="BV752" s="10" t="str">
        <f>IF($AF752="","",IF(OR($V752&lt;2.7,$V752&gt;90),"Age OOR",($AF752-BR752)/VLOOKUP(BR$14&amp;"-rse-"&amp;$K752,Equations!$G:$I,3,0)))</f>
        <v/>
      </c>
      <c r="BW752" s="10" t="str">
        <f>IF($AG752="","",IF(OR($V752&lt;2.7,$V752&gt;90),"Age OOR",VLOOKUP(BW$14&amp;"-int-"&amp;$L752,Equations!$G:$I,3,0)+VLOOKUP(BW$14&amp;"-sexo-"&amp;$L752,Equations!$G:$I,3,0)*$U752+VLOOKUP(BW$14&amp;"-edad-"&amp;$L752,Equations!$G:$I,3,0)*$V752+VLOOKUP(BW$14&amp;"-est-"&amp;$L752,Equations!$G:$I,3,0)*(1/$W752)+VLOOKUP(BW$14&amp;"-imc-"&amp;$L752,Equations!$G:$I,3,0)*(1/$Q752)))</f>
        <v/>
      </c>
      <c r="BX752" s="10" t="str">
        <f>IF($AG752="","",IF(OR($V752&lt;2.7,$V752&gt;90),"Age OOR",BW752-1.6449*VLOOKUP(BW$14&amp;"-rse-"&amp;$L752,Equations!$G:$I,3,0)))</f>
        <v/>
      </c>
      <c r="BY752" s="10" t="str">
        <f>IF($AG752="","",IF(OR($V752&lt;2.7,$V752&gt;90),"Age OOR",BW752+1.6449*VLOOKUP(BW$14&amp;"-rse-"&amp;$L752,Equations!$G:$I,3,0)))</f>
        <v/>
      </c>
      <c r="BZ752" s="10" t="str">
        <f t="shared" si="295"/>
        <v/>
      </c>
      <c r="CA752" s="10" t="str">
        <f>IF($AG752="","",IF(OR($V752&lt;2.7,$V752&gt;90),"Age OOR",($AG752-BW752)/VLOOKUP(BW$14&amp;"-rse-"&amp;$L752,Equations!$G:$I,3,0)))</f>
        <v/>
      </c>
      <c r="CB752" s="10" t="str">
        <f>IF($AH752="","",IF(OR($V752&lt;2.7,$V752&gt;90),"Age OOR",VLOOKUP(CB$14&amp;"-int-"&amp;$M752,Equations!$G:$I,3,0)+VLOOKUP(CB$14&amp;"-sexo-"&amp;$M752,Equations!$G:$I,3,0)*$U752+VLOOKUP(CB$14&amp;"-edad-"&amp;$M752,Equations!$G:$I,3,0)*$V752+VLOOKUP(CB$14&amp;"-est-"&amp;$M752,Equations!$G:$I,3,0)*(1/$W752)+VLOOKUP(CB$14&amp;"-imc-"&amp;$M752,Equations!$G:$I,3,0)*(1/$Q752)))</f>
        <v/>
      </c>
      <c r="CC752" s="10" t="str">
        <f>IF($AH752="","",IF(OR($V752&lt;2.7,$V752&gt;90),"Age OOR",CB752-1.6449*VLOOKUP(CB$14&amp;"-rse-"&amp;$M752,Equations!$G:$I,3,0)))</f>
        <v/>
      </c>
      <c r="CD752" s="10" t="str">
        <f>IF($AH752="","",IF(OR($V752&lt;2.7,$V752&gt;90),"Age OOR",CB752+1.6449*VLOOKUP(CB$14&amp;"-rse-"&amp;$M752,Equations!$G:$I,3,0)))</f>
        <v/>
      </c>
      <c r="CE752" s="10" t="str">
        <f t="shared" si="296"/>
        <v/>
      </c>
      <c r="CF752" s="10" t="str">
        <f>IF($AH752="","",IF(OR($V752&lt;2.7,$V752&gt;90),"Age OOR",($AH752-CB752)/VLOOKUP(CB$14&amp;"-rse-"&amp;$M752,Equations!$G:$I,3,0)))</f>
        <v/>
      </c>
      <c r="CG752" s="10" t="str">
        <f>IF($AI752="","",IF(OR($V752&lt;2.7,$V752&gt;90),"Age OOR",VLOOKUP(CG$14&amp;"-int-"&amp;$N752,Equations!$G:$I,3,0)+VLOOKUP(CG$14&amp;"-sexo-"&amp;$N752,Equations!$G:$I,3,0)*$U752+VLOOKUP(CG$14&amp;"-edad-"&amp;$N752,Equations!$G:$I,3,0)*$V752+VLOOKUP(CG$14&amp;"-est-"&amp;$N752,Equations!$G:$I,3,0)*(1/$W752)+VLOOKUP(CG$14&amp;"-imc-"&amp;$N752,Equations!$G:$I,3,0)*(1/$Q752)))</f>
        <v/>
      </c>
      <c r="CH752" s="10" t="str">
        <f>IF($AI752="","",IF(OR($V752&lt;2.7,$V752&gt;90),"Age OOR",CG752-1.6449*VLOOKUP(CG$14&amp;"-rse-"&amp;$N752,Equations!$G:$I,3,0)))</f>
        <v/>
      </c>
      <c r="CI752" s="10" t="str">
        <f>IF($AI752="","",IF(OR($V752&lt;2.7,$V752&gt;90),"Age OOR",CG752+1.6449*VLOOKUP(CG$14&amp;"-rse-"&amp;$N752,Equations!$G:$I,3,0)))</f>
        <v/>
      </c>
      <c r="CJ752" s="10" t="str">
        <f t="shared" si="297"/>
        <v/>
      </c>
      <c r="CK752" s="10" t="str">
        <f>IF($AI752="","",IF(OR($V752&lt;2.7,$V752&gt;90),"Age OOR",($AI752-CG752)/VLOOKUP(CG$14&amp;"-rse-"&amp;$N752,Equations!$G:$I,3,0)))</f>
        <v/>
      </c>
      <c r="CL752" s="10" t="str">
        <f>IF($AJ752="","",IF(OR($V752&lt;2.7,$V752&gt;90),"Age OOR",VLOOKUP(CL$14&amp;"-int-"&amp;$O752,Equations!$G:$I,3,0)+VLOOKUP(CL$14&amp;"-sexo-"&amp;$O752,Equations!$G:$I,3,0)*$U752+VLOOKUP(CL$14&amp;"-edad-"&amp;$O752,Equations!$G:$I,3,0)*$V752+VLOOKUP(CL$14&amp;"-est-"&amp;$O752,Equations!$G:$I,3,0)*(1/$W752)+VLOOKUP(CL$14&amp;"-imc-"&amp;$O752,Equations!$G:$I,3,0)*(1/$Q752)))</f>
        <v/>
      </c>
      <c r="CM752" s="10" t="str">
        <f>IF($AJ752="","",IF(OR($V752&lt;2.7,$V752&gt;90),"Age OOR",CL752-1.6449*VLOOKUP(CL$14&amp;"-rse-"&amp;$O752,Equations!$G:$I,3,0)))</f>
        <v/>
      </c>
      <c r="CN752" s="10" t="str">
        <f>IF($AJ752="","",IF(OR($V752&lt;2.7,$V752&gt;90),"Age OOR",CL752+1.6449*VLOOKUP(CL$14&amp;"-rse-"&amp;$O752,Equations!$G:$I,3,0)))</f>
        <v/>
      </c>
      <c r="CO752" s="10" t="str">
        <f t="shared" si="298"/>
        <v/>
      </c>
      <c r="CP752" s="10" t="str">
        <f>IF($AJ752="","",IF(OR($V752&lt;2.7,$V752&gt;90),"Age OOR",($AJ752-CL752)/VLOOKUP(CL$14&amp;"-rse-"&amp;$O752,Equations!$G:$I,3,0)))</f>
        <v/>
      </c>
      <c r="CQ752" s="10" t="str">
        <f>IF($AK752="","",IF(OR($V752&lt;2.7,$V752&gt;90),"Age OOR",EXP(VLOOKUP(CQ$14&amp;"-int-"&amp;$P752,Equations!$G:$I,3,0)+VLOOKUP(CQ$14&amp;"-sexo-"&amp;$P752,Equations!$G:$I,3,0)*$U752+VLOOKUP(CQ$14&amp;"-edad-"&amp;$P752,Equations!$G:$I,3,0)*$V752+VLOOKUP(CQ$14&amp;"-est-"&amp;$P752,Equations!$G:$I,3,0)*(1/$W752)+VLOOKUP(CQ$14&amp;"-imc-"&amp;$P752,Equations!$G:$I,3,0)*(1/$Q752))))</f>
        <v/>
      </c>
      <c r="CR752" s="10" t="str">
        <f>IF($AK752="","",IF(OR($V752&lt;2.7,$V752&gt;90),"Age OOR",EXP(LN(CQ752)-1.6449*VLOOKUP(CQ$14&amp;"-rse-"&amp;$P752,Equations!$G:$I,3,0))))</f>
        <v/>
      </c>
      <c r="CS752" s="10" t="str">
        <f>IF($AK752="","",IF(OR($V752&lt;2.7,$V752&gt;90),"Age OOR",EXP(LN(CQ752)+1.6449*VLOOKUP(CQ$14&amp;"-rse-"&amp;$P752,Equations!$G:$I,3,0))))</f>
        <v/>
      </c>
      <c r="CT752" s="10" t="str">
        <f t="shared" si="299"/>
        <v/>
      </c>
      <c r="CU752" s="10" t="str">
        <f>IF($AK752="","",IF(OR($V752&lt;2.7,$V752&gt;90),"Age OOR",(LN($AK752)-LN(CQ752))/VLOOKUP(CQ$14&amp;"-rse-"&amp;$P752,Equations!$G:$I,3,0)))</f>
        <v/>
      </c>
      <c r="CV752" s="47"/>
      <c r="DE752" s="54"/>
    </row>
    <row r="753" spans="5:100" x14ac:dyDescent="0.2">
      <c r="E753" s="23" t="str">
        <f t="shared" si="275"/>
        <v>Age out of range</v>
      </c>
      <c r="F753" s="23" t="str">
        <f t="shared" si="276"/>
        <v>Age out of range</v>
      </c>
      <c r="G753" s="23" t="str">
        <f t="shared" si="277"/>
        <v>Age out of range</v>
      </c>
      <c r="H753" s="23" t="str">
        <f t="shared" si="278"/>
        <v>Age out of range</v>
      </c>
      <c r="I753" s="23" t="str">
        <f t="shared" si="279"/>
        <v>Age out of range</v>
      </c>
      <c r="J753" s="23" t="str">
        <f t="shared" si="280"/>
        <v>Age out of range</v>
      </c>
      <c r="K753" s="23" t="str">
        <f t="shared" si="281"/>
        <v>Age out of range</v>
      </c>
      <c r="L753" s="23" t="str">
        <f t="shared" si="282"/>
        <v>Age out of range</v>
      </c>
      <c r="M753" s="23" t="str">
        <f t="shared" si="283"/>
        <v>Age out of range</v>
      </c>
      <c r="N753" s="23" t="str">
        <f t="shared" si="284"/>
        <v>Age out of range</v>
      </c>
      <c r="O753" s="23" t="str">
        <f t="shared" si="285"/>
        <v>Age out of range</v>
      </c>
      <c r="P753" s="23" t="str">
        <f t="shared" si="286"/>
        <v>Age out of range</v>
      </c>
      <c r="Q753" s="23" t="e">
        <f t="shared" si="287"/>
        <v>#DIV/0!</v>
      </c>
      <c r="R753" s="17"/>
      <c r="S753" s="23">
        <v>737</v>
      </c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7"/>
      <c r="AM753" s="47"/>
      <c r="AN753" s="10" t="str">
        <f>IF($Z753="","",IF(OR($V753&lt;2.7,$V753&gt;90),"Age OOR",VLOOKUP(AN$14&amp;"-int-"&amp;$E753,Equations!$G:$I,3,0)+VLOOKUP(AN$14&amp;"-sexo-"&amp;$E753,Equations!$G:$I,3,0)*$U753+VLOOKUP(AN$14&amp;"-edad-"&amp;$E753,Equations!$G:$I,3,0)*$V753+VLOOKUP(AN$14&amp;"-est-"&amp;$E753,Equations!$G:$I,3,0)*(1/$W753)+VLOOKUP(AN$14&amp;"-imc-"&amp;$E753,Equations!$G:$I,3,0)*(1/$Q753)))</f>
        <v/>
      </c>
      <c r="AO753" s="10" t="str">
        <f>IF($Z753="","",IF(OR($V753&lt;2.7,$V753&gt;90),"Age OOR",AN753-1.6449*VLOOKUP(AN$14&amp;"-rse-"&amp;$E753,Equations!$G:$I,3,0)))</f>
        <v/>
      </c>
      <c r="AP753" s="10" t="str">
        <f>IF($Z753="","",IF(OR($V753&lt;2.7,$V753&gt;90),"Age OOR",AN753+1.6449*VLOOKUP(AN$14&amp;"-rse-"&amp;$E753,Equations!$G:$I,3,0)))</f>
        <v/>
      </c>
      <c r="AQ753" s="10" t="str">
        <f t="shared" si="288"/>
        <v/>
      </c>
      <c r="AR753" s="10" t="str">
        <f>IF($Z753="","",IF(OR($V753&lt;2.7,$V753&gt;90),"Age OOR",($Z753-AN753)/VLOOKUP(AN$14&amp;"-rse-"&amp;$E753,Equations!$G:$I,3,0)))</f>
        <v/>
      </c>
      <c r="AS753" s="10" t="str">
        <f>IF($AA753="","",IF(OR($V753&lt;2.7,$V753&gt;90),"Age OOR",VLOOKUP(AS$14&amp;"-int-"&amp;$F753,Equations!$G:$I,3,0)+VLOOKUP(AS$14&amp;"-sexo-"&amp;$F753,Equations!$G:$I,3,0)*$U753+VLOOKUP(AS$14&amp;"-edad-"&amp;$F753,Equations!$G:$I,3,0)*$V753+VLOOKUP(AS$14&amp;"-est-"&amp;$F753,Equations!$G:$I,3,0)*(1/$W753)+VLOOKUP(AS$14&amp;"-imc-"&amp;$F753,Equations!$G:$I,3,0)*(1/$Q753)))</f>
        <v/>
      </c>
      <c r="AT753" s="10" t="str">
        <f>IF($AA753="","",IF(OR($V753&lt;2.7,$V753&gt;90),"Age OOR",AS753-1.6449*VLOOKUP(AS$14&amp;"-rse-"&amp;$F753,Equations!$G:$I,3,0)))</f>
        <v/>
      </c>
      <c r="AU753" s="10" t="str">
        <f>IF($AA753="","",IF(OR($V753&lt;2.7,$V753&gt;90),"Age OOR",AS753+1.6449*VLOOKUP(AS$14&amp;"-rse-"&amp;$F753,Equations!$G:$I,3,0)))</f>
        <v/>
      </c>
      <c r="AV753" s="10" t="str">
        <f t="shared" si="289"/>
        <v/>
      </c>
      <c r="AW753" s="10" t="str">
        <f>IF($AA753="","",IF(OR($V753&lt;2.7,$V753&gt;90),"Age OOR",($AA753-AS753)/VLOOKUP(AS$14&amp;"-rse-"&amp;$F753,Equations!$G:$I,3,0)))</f>
        <v/>
      </c>
      <c r="AX753" s="10" t="str">
        <f>IF($AB753="","",IF(OR($V753&lt;2.7,$V753&gt;90),"Age OOR",VLOOKUP(AX$14&amp;"-int-"&amp;$G753,Equations!$G:$I,3,0)+VLOOKUP(AX$14&amp;"-sexo-"&amp;$G753,Equations!$G:$I,3,0)*$U753+VLOOKUP(AX$14&amp;"-edad-"&amp;$G753,Equations!$G:$I,3,0)*$V753+VLOOKUP(AX$14&amp;"-est-"&amp;$G753,Equations!$G:$I,3,0)*(1/$W753)+VLOOKUP(AX$14&amp;"-imc-"&amp;$G753,Equations!$G:$I,3,0)*(1/$Q753)))</f>
        <v/>
      </c>
      <c r="AY753" s="10" t="str">
        <f>IF($AB753="","",IF(OR($V753&lt;2.7,$V753&gt;90),"Age OOR",AX753-1.6449*VLOOKUP(AX$14&amp;"-rse-"&amp;$G753,Equations!$G:$I,3,0)))</f>
        <v/>
      </c>
      <c r="AZ753" s="10" t="str">
        <f>IF($AB753="","",IF(OR($V753&lt;2.7,$V753&gt;90),"Age OOR",AX753+1.6449*VLOOKUP(AX$14&amp;"-rse-"&amp;$G753,Equations!$G:$I,3,0)))</f>
        <v/>
      </c>
      <c r="BA753" s="10" t="str">
        <f t="shared" si="290"/>
        <v/>
      </c>
      <c r="BB753" s="10" t="str">
        <f>IF($AB753="","",IF(OR($V753&lt;2.7,$V753&gt;90),"Age OOR",($AB753-AX753)/VLOOKUP(AX$14&amp;"-rse-"&amp;$G753,Equations!$G:$I,3,0)))</f>
        <v/>
      </c>
      <c r="BC753" s="10" t="str">
        <f>IF($AC753="","",IF(OR($V753&lt;2.7,$V753&gt;90),"Age OOR",VLOOKUP(BC$14&amp;"-int-"&amp;$H753,Equations!$G:$I,3,0)+VLOOKUP(BC$14&amp;"-sexo-"&amp;$H753,Equations!$G:$I,3,0)*$U753+VLOOKUP(BC$14&amp;"-edad-"&amp;$H753,Equations!$G:$I,3,0)*$V753+VLOOKUP(BC$14&amp;"-est-"&amp;$H753,Equations!$G:$I,3,0)*(1/$W753)+VLOOKUP(BC$14&amp;"-imc-"&amp;$H753,Equations!$G:$I,3,0)*(1/$Q753)))</f>
        <v/>
      </c>
      <c r="BD753" s="10" t="str">
        <f>IF($AC753="","",IF(OR($V753&lt;2.7,$V753&gt;90),"Age OOR",BC753-1.6449*VLOOKUP(BC$14&amp;"-rse-"&amp;$H753,Equations!$G:$I,3,0)))</f>
        <v/>
      </c>
      <c r="BE753" s="10" t="str">
        <f>IF($AC753="","",IF(OR($V753&lt;2.7,$V753&gt;90),"Age OOR",BC753+1.6449*VLOOKUP(BC$14&amp;"-rse-"&amp;$H753,Equations!$G:$I,3,0)))</f>
        <v/>
      </c>
      <c r="BF753" s="10" t="str">
        <f t="shared" si="291"/>
        <v/>
      </c>
      <c r="BG753" s="10" t="str">
        <f>IF($AC753="","",IF(OR($V753&lt;2.7,$V753&gt;90),"Age OOR",($AC753-BC753)/VLOOKUP(BC$14&amp;"-rse-"&amp;$H753,Equations!$G:$I,3,0)))</f>
        <v/>
      </c>
      <c r="BH753" s="10" t="str">
        <f>IF($AD753="","",IF(OR($V753&lt;2.7,$V753&gt;90),"Age OOR",VLOOKUP(BH$14&amp;"-int-"&amp;$I753,Equations!$G:$I,3,0)+VLOOKUP(BH$14&amp;"-sexo-"&amp;$I753,Equations!$G:$I,3,0)*$U753+VLOOKUP(BH$14&amp;"-edad-"&amp;$I753,Equations!$G:$I,3,0)*$V753+VLOOKUP(BH$14&amp;"-est-"&amp;$I753,Equations!$G:$I,3,0)*(1/$W753)+VLOOKUP(BH$14&amp;"-imc-"&amp;$I753,Equations!$G:$I,3,0)*(1/$Q753)))</f>
        <v/>
      </c>
      <c r="BI753" s="10" t="str">
        <f>IF($AD753="","",IF(OR($V753&lt;2.7,$V753&gt;90),"Age OOR",BH753-1.6449*VLOOKUP(BH$14&amp;"-rse-"&amp;$I753,Equations!$G:$I,3,0)))</f>
        <v/>
      </c>
      <c r="BJ753" s="10" t="str">
        <f>IF($AD753="","",IF(OR($V753&lt;2.7,$V753&gt;90),"Age OOR",BH753+1.6449*VLOOKUP(BH$14&amp;"-rse-"&amp;$I753,Equations!$G:$I,3,0)))</f>
        <v/>
      </c>
      <c r="BK753" s="10" t="str">
        <f t="shared" si="292"/>
        <v/>
      </c>
      <c r="BL753" s="10" t="str">
        <f>IF($AD753="","",IF(OR($V753&lt;2.7,$V753&gt;90),"Age OOR",($AD753-BH753)/VLOOKUP(BH$14&amp;"-rse-"&amp;$I753,Equations!$G:$I,3,0)))</f>
        <v/>
      </c>
      <c r="BM753" s="10" t="str">
        <f>IF($AE753="","",IF(OR($V753&lt;2.7,$V753&gt;90),"Age OOR",VLOOKUP(BM$14&amp;"-int-"&amp;$J753,Equations!$G:$I,3,0)+VLOOKUP(BM$14&amp;"-sexo-"&amp;$J753,Equations!$G:$I,3,0)*$U753+VLOOKUP(BM$14&amp;"-edad-"&amp;$J753,Equations!$G:$I,3,0)*$V753+VLOOKUP(BM$14&amp;"-est-"&amp;$J753,Equations!$G:$I,3,0)*(1/$W753)+VLOOKUP(BM$14&amp;"-imc-"&amp;$J753,Equations!$G:$I,3,0)*(1/$Q753)))</f>
        <v/>
      </c>
      <c r="BN753" s="10" t="str">
        <f>IF($AE753="","",IF(OR($V753&lt;2.7,$V753&gt;90),"Age OOR",BM753-1.6449*VLOOKUP(BM$14&amp;"-rse-"&amp;$J753,Equations!$G:$I,3,0)))</f>
        <v/>
      </c>
      <c r="BO753" s="10" t="str">
        <f>IF($AE753="","",IF(OR($V753&lt;2.7,$V753&gt;90),"Age OOR",BM753+1.6449*VLOOKUP(BM$14&amp;"-rse-"&amp;$J753,Equations!$G:$I,3,0)))</f>
        <v/>
      </c>
      <c r="BP753" s="10" t="str">
        <f t="shared" si="293"/>
        <v/>
      </c>
      <c r="BQ753" s="10" t="str">
        <f>IF($AE753="","",IF(OR($V753&lt;2.7,$V753&gt;90),"Age OOR",($AE753-BM753)/VLOOKUP(BM$14&amp;"-rse-"&amp;$J753,Equations!$G:$I,3,0)))</f>
        <v/>
      </c>
      <c r="BR753" s="10" t="str">
        <f>IF($AF753="","",IF(OR($V753&lt;2.7,$V753&gt;90),"Age OOR",VLOOKUP(BR$14&amp;"-int-"&amp;$K753,Equations!$G:$I,3,0)+VLOOKUP(BR$14&amp;"-sexo-"&amp;$K753,Equations!$G:$I,3,0)*$U753+VLOOKUP(BR$14&amp;"-edad-"&amp;$K753,Equations!$G:$I,3,0)*$V753+VLOOKUP(BR$14&amp;"-est-"&amp;$K753,Equations!$G:$I,3,0)*(1/$W753)+VLOOKUP(BR$14&amp;"-imc-"&amp;$K753,Equations!$G:$I,3,0)*(1/$Q753)))</f>
        <v/>
      </c>
      <c r="BS753" s="10" t="str">
        <f>IF($AF753="","",IF(OR($V753&lt;2.7,$V753&gt;90),"Age OOR",BR753-1.6449*VLOOKUP(BR$14&amp;"-rse-"&amp;$K753,Equations!$G:$I,3,0)))</f>
        <v/>
      </c>
      <c r="BT753" s="10" t="str">
        <f>IF($AF753="","",IF(OR($V753&lt;2.7,$V753&gt;90),"Age OOR",BR753+1.6449*VLOOKUP(BR$14&amp;"-rse-"&amp;$K753,Equations!$G:$I,3,0)))</f>
        <v/>
      </c>
      <c r="BU753" s="10" t="str">
        <f t="shared" si="294"/>
        <v/>
      </c>
      <c r="BV753" s="10" t="str">
        <f>IF($AF753="","",IF(OR($V753&lt;2.7,$V753&gt;90),"Age OOR",($AF753-BR753)/VLOOKUP(BR$14&amp;"-rse-"&amp;$K753,Equations!$G:$I,3,0)))</f>
        <v/>
      </c>
      <c r="BW753" s="10" t="str">
        <f>IF($AG753="","",IF(OR($V753&lt;2.7,$V753&gt;90),"Age OOR",VLOOKUP(BW$14&amp;"-int-"&amp;$L753,Equations!$G:$I,3,0)+VLOOKUP(BW$14&amp;"-sexo-"&amp;$L753,Equations!$G:$I,3,0)*$U753+VLOOKUP(BW$14&amp;"-edad-"&amp;$L753,Equations!$G:$I,3,0)*$V753+VLOOKUP(BW$14&amp;"-est-"&amp;$L753,Equations!$G:$I,3,0)*(1/$W753)+VLOOKUP(BW$14&amp;"-imc-"&amp;$L753,Equations!$G:$I,3,0)*(1/$Q753)))</f>
        <v/>
      </c>
      <c r="BX753" s="10" t="str">
        <f>IF($AG753="","",IF(OR($V753&lt;2.7,$V753&gt;90),"Age OOR",BW753-1.6449*VLOOKUP(BW$14&amp;"-rse-"&amp;$L753,Equations!$G:$I,3,0)))</f>
        <v/>
      </c>
      <c r="BY753" s="10" t="str">
        <f>IF($AG753="","",IF(OR($V753&lt;2.7,$V753&gt;90),"Age OOR",BW753+1.6449*VLOOKUP(BW$14&amp;"-rse-"&amp;$L753,Equations!$G:$I,3,0)))</f>
        <v/>
      </c>
      <c r="BZ753" s="10" t="str">
        <f t="shared" si="295"/>
        <v/>
      </c>
      <c r="CA753" s="10" t="str">
        <f>IF($AG753="","",IF(OR($V753&lt;2.7,$V753&gt;90),"Age OOR",($AG753-BW753)/VLOOKUP(BW$14&amp;"-rse-"&amp;$L753,Equations!$G:$I,3,0)))</f>
        <v/>
      </c>
      <c r="CB753" s="10" t="str">
        <f>IF($AH753="","",IF(OR($V753&lt;2.7,$V753&gt;90),"Age OOR",VLOOKUP(CB$14&amp;"-int-"&amp;$M753,Equations!$G:$I,3,0)+VLOOKUP(CB$14&amp;"-sexo-"&amp;$M753,Equations!$G:$I,3,0)*$U753+VLOOKUP(CB$14&amp;"-edad-"&amp;$M753,Equations!$G:$I,3,0)*$V753+VLOOKUP(CB$14&amp;"-est-"&amp;$M753,Equations!$G:$I,3,0)*(1/$W753)+VLOOKUP(CB$14&amp;"-imc-"&amp;$M753,Equations!$G:$I,3,0)*(1/$Q753)))</f>
        <v/>
      </c>
      <c r="CC753" s="10" t="str">
        <f>IF($AH753="","",IF(OR($V753&lt;2.7,$V753&gt;90),"Age OOR",CB753-1.6449*VLOOKUP(CB$14&amp;"-rse-"&amp;$M753,Equations!$G:$I,3,0)))</f>
        <v/>
      </c>
      <c r="CD753" s="10" t="str">
        <f>IF($AH753="","",IF(OR($V753&lt;2.7,$V753&gt;90),"Age OOR",CB753+1.6449*VLOOKUP(CB$14&amp;"-rse-"&amp;$M753,Equations!$G:$I,3,0)))</f>
        <v/>
      </c>
      <c r="CE753" s="10" t="str">
        <f t="shared" si="296"/>
        <v/>
      </c>
      <c r="CF753" s="10" t="str">
        <f>IF($AH753="","",IF(OR($V753&lt;2.7,$V753&gt;90),"Age OOR",($AH753-CB753)/VLOOKUP(CB$14&amp;"-rse-"&amp;$M753,Equations!$G:$I,3,0)))</f>
        <v/>
      </c>
      <c r="CG753" s="10" t="str">
        <f>IF($AI753="","",IF(OR($V753&lt;2.7,$V753&gt;90),"Age OOR",VLOOKUP(CG$14&amp;"-int-"&amp;$N753,Equations!$G:$I,3,0)+VLOOKUP(CG$14&amp;"-sexo-"&amp;$N753,Equations!$G:$I,3,0)*$U753+VLOOKUP(CG$14&amp;"-edad-"&amp;$N753,Equations!$G:$I,3,0)*$V753+VLOOKUP(CG$14&amp;"-est-"&amp;$N753,Equations!$G:$I,3,0)*(1/$W753)+VLOOKUP(CG$14&amp;"-imc-"&amp;$N753,Equations!$G:$I,3,0)*(1/$Q753)))</f>
        <v/>
      </c>
      <c r="CH753" s="10" t="str">
        <f>IF($AI753="","",IF(OR($V753&lt;2.7,$V753&gt;90),"Age OOR",CG753-1.6449*VLOOKUP(CG$14&amp;"-rse-"&amp;$N753,Equations!$G:$I,3,0)))</f>
        <v/>
      </c>
      <c r="CI753" s="10" t="str">
        <f>IF($AI753="","",IF(OR($V753&lt;2.7,$V753&gt;90),"Age OOR",CG753+1.6449*VLOOKUP(CG$14&amp;"-rse-"&amp;$N753,Equations!$G:$I,3,0)))</f>
        <v/>
      </c>
      <c r="CJ753" s="10" t="str">
        <f t="shared" si="297"/>
        <v/>
      </c>
      <c r="CK753" s="10" t="str">
        <f>IF($AI753="","",IF(OR($V753&lt;2.7,$V753&gt;90),"Age OOR",($AI753-CG753)/VLOOKUP(CG$14&amp;"-rse-"&amp;$N753,Equations!$G:$I,3,0)))</f>
        <v/>
      </c>
      <c r="CL753" s="10" t="str">
        <f>IF($AJ753="","",IF(OR($V753&lt;2.7,$V753&gt;90),"Age OOR",VLOOKUP(CL$14&amp;"-int-"&amp;$O753,Equations!$G:$I,3,0)+VLOOKUP(CL$14&amp;"-sexo-"&amp;$O753,Equations!$G:$I,3,0)*$U753+VLOOKUP(CL$14&amp;"-edad-"&amp;$O753,Equations!$G:$I,3,0)*$V753+VLOOKUP(CL$14&amp;"-est-"&amp;$O753,Equations!$G:$I,3,0)*(1/$W753)+VLOOKUP(CL$14&amp;"-imc-"&amp;$O753,Equations!$G:$I,3,0)*(1/$Q753)))</f>
        <v/>
      </c>
      <c r="CM753" s="10" t="str">
        <f>IF($AJ753="","",IF(OR($V753&lt;2.7,$V753&gt;90),"Age OOR",CL753-1.6449*VLOOKUP(CL$14&amp;"-rse-"&amp;$O753,Equations!$G:$I,3,0)))</f>
        <v/>
      </c>
      <c r="CN753" s="10" t="str">
        <f>IF($AJ753="","",IF(OR($V753&lt;2.7,$V753&gt;90),"Age OOR",CL753+1.6449*VLOOKUP(CL$14&amp;"-rse-"&amp;$O753,Equations!$G:$I,3,0)))</f>
        <v/>
      </c>
      <c r="CO753" s="10" t="str">
        <f t="shared" si="298"/>
        <v/>
      </c>
      <c r="CP753" s="10" t="str">
        <f>IF($AJ753="","",IF(OR($V753&lt;2.7,$V753&gt;90),"Age OOR",($AJ753-CL753)/VLOOKUP(CL$14&amp;"-rse-"&amp;$O753,Equations!$G:$I,3,0)))</f>
        <v/>
      </c>
      <c r="CQ753" s="10" t="str">
        <f>IF($AK753="","",IF(OR($V753&lt;2.7,$V753&gt;90),"Age OOR",EXP(VLOOKUP(CQ$14&amp;"-int-"&amp;$P753,Equations!$G:$I,3,0)+VLOOKUP(CQ$14&amp;"-sexo-"&amp;$P753,Equations!$G:$I,3,0)*$U753+VLOOKUP(CQ$14&amp;"-edad-"&amp;$P753,Equations!$G:$I,3,0)*$V753+VLOOKUP(CQ$14&amp;"-est-"&amp;$P753,Equations!$G:$I,3,0)*(1/$W753)+VLOOKUP(CQ$14&amp;"-imc-"&amp;$P753,Equations!$G:$I,3,0)*(1/$Q753))))</f>
        <v/>
      </c>
      <c r="CR753" s="10" t="str">
        <f>IF($AK753="","",IF(OR($V753&lt;2.7,$V753&gt;90),"Age OOR",EXP(LN(CQ753)-1.6449*VLOOKUP(CQ$14&amp;"-rse-"&amp;$P753,Equations!$G:$I,3,0))))</f>
        <v/>
      </c>
      <c r="CS753" s="10" t="str">
        <f>IF($AK753="","",IF(OR($V753&lt;2.7,$V753&gt;90),"Age OOR",EXP(LN(CQ753)+1.6449*VLOOKUP(CQ$14&amp;"-rse-"&amp;$P753,Equations!$G:$I,3,0))))</f>
        <v/>
      </c>
      <c r="CT753" s="10" t="str">
        <f t="shared" si="299"/>
        <v/>
      </c>
      <c r="CU753" s="10" t="str">
        <f>IF($AK753="","",IF(OR($V753&lt;2.7,$V753&gt;90),"Age OOR",(LN($AK753)-LN(CQ753))/VLOOKUP(CQ$14&amp;"-rse-"&amp;$P753,Equations!$G:$I,3,0)))</f>
        <v/>
      </c>
      <c r="CV753" s="47"/>
    </row>
    <row r="754" spans="5:100" x14ac:dyDescent="0.2">
      <c r="E754" s="23" t="str">
        <f t="shared" si="275"/>
        <v>Age out of range</v>
      </c>
      <c r="F754" s="23" t="str">
        <f t="shared" si="276"/>
        <v>Age out of range</v>
      </c>
      <c r="G754" s="23" t="str">
        <f t="shared" si="277"/>
        <v>Age out of range</v>
      </c>
      <c r="H754" s="23" t="str">
        <f t="shared" si="278"/>
        <v>Age out of range</v>
      </c>
      <c r="I754" s="23" t="str">
        <f t="shared" si="279"/>
        <v>Age out of range</v>
      </c>
      <c r="J754" s="23" t="str">
        <f t="shared" si="280"/>
        <v>Age out of range</v>
      </c>
      <c r="K754" s="23" t="str">
        <f t="shared" si="281"/>
        <v>Age out of range</v>
      </c>
      <c r="L754" s="23" t="str">
        <f t="shared" si="282"/>
        <v>Age out of range</v>
      </c>
      <c r="M754" s="23" t="str">
        <f t="shared" si="283"/>
        <v>Age out of range</v>
      </c>
      <c r="N754" s="23" t="str">
        <f t="shared" si="284"/>
        <v>Age out of range</v>
      </c>
      <c r="O754" s="23" t="str">
        <f t="shared" si="285"/>
        <v>Age out of range</v>
      </c>
      <c r="P754" s="23" t="str">
        <f t="shared" si="286"/>
        <v>Age out of range</v>
      </c>
      <c r="Q754" s="23" t="e">
        <f t="shared" si="287"/>
        <v>#DIV/0!</v>
      </c>
      <c r="R754" s="17"/>
      <c r="S754" s="23">
        <v>738</v>
      </c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7"/>
      <c r="AM754" s="47"/>
      <c r="AN754" s="10" t="str">
        <f>IF($Z754="","",IF(OR($V754&lt;2.7,$V754&gt;90),"Age OOR",VLOOKUP(AN$14&amp;"-int-"&amp;$E754,Equations!$G:$I,3,0)+VLOOKUP(AN$14&amp;"-sexo-"&amp;$E754,Equations!$G:$I,3,0)*$U754+VLOOKUP(AN$14&amp;"-edad-"&amp;$E754,Equations!$G:$I,3,0)*$V754+VLOOKUP(AN$14&amp;"-est-"&amp;$E754,Equations!$G:$I,3,0)*(1/$W754)+VLOOKUP(AN$14&amp;"-imc-"&amp;$E754,Equations!$G:$I,3,0)*(1/$Q754)))</f>
        <v/>
      </c>
      <c r="AO754" s="10" t="str">
        <f>IF($Z754="","",IF(OR($V754&lt;2.7,$V754&gt;90),"Age OOR",AN754-1.6449*VLOOKUP(AN$14&amp;"-rse-"&amp;$E754,Equations!$G:$I,3,0)))</f>
        <v/>
      </c>
      <c r="AP754" s="10" t="str">
        <f>IF($Z754="","",IF(OR($V754&lt;2.7,$V754&gt;90),"Age OOR",AN754+1.6449*VLOOKUP(AN$14&amp;"-rse-"&amp;$E754,Equations!$G:$I,3,0)))</f>
        <v/>
      </c>
      <c r="AQ754" s="10" t="str">
        <f t="shared" si="288"/>
        <v/>
      </c>
      <c r="AR754" s="10" t="str">
        <f>IF($Z754="","",IF(OR($V754&lt;2.7,$V754&gt;90),"Age OOR",($Z754-AN754)/VLOOKUP(AN$14&amp;"-rse-"&amp;$E754,Equations!$G:$I,3,0)))</f>
        <v/>
      </c>
      <c r="AS754" s="10" t="str">
        <f>IF($AA754="","",IF(OR($V754&lt;2.7,$V754&gt;90),"Age OOR",VLOOKUP(AS$14&amp;"-int-"&amp;$F754,Equations!$G:$I,3,0)+VLOOKUP(AS$14&amp;"-sexo-"&amp;$F754,Equations!$G:$I,3,0)*$U754+VLOOKUP(AS$14&amp;"-edad-"&amp;$F754,Equations!$G:$I,3,0)*$V754+VLOOKUP(AS$14&amp;"-est-"&amp;$F754,Equations!$G:$I,3,0)*(1/$W754)+VLOOKUP(AS$14&amp;"-imc-"&amp;$F754,Equations!$G:$I,3,0)*(1/$Q754)))</f>
        <v/>
      </c>
      <c r="AT754" s="10" t="str">
        <f>IF($AA754="","",IF(OR($V754&lt;2.7,$V754&gt;90),"Age OOR",AS754-1.6449*VLOOKUP(AS$14&amp;"-rse-"&amp;$F754,Equations!$G:$I,3,0)))</f>
        <v/>
      </c>
      <c r="AU754" s="10" t="str">
        <f>IF($AA754="","",IF(OR($V754&lt;2.7,$V754&gt;90),"Age OOR",AS754+1.6449*VLOOKUP(AS$14&amp;"-rse-"&amp;$F754,Equations!$G:$I,3,0)))</f>
        <v/>
      </c>
      <c r="AV754" s="10" t="str">
        <f t="shared" si="289"/>
        <v/>
      </c>
      <c r="AW754" s="10" t="str">
        <f>IF($AA754="","",IF(OR($V754&lt;2.7,$V754&gt;90),"Age OOR",($AA754-AS754)/VLOOKUP(AS$14&amp;"-rse-"&amp;$F754,Equations!$G:$I,3,0)))</f>
        <v/>
      </c>
      <c r="AX754" s="10" t="str">
        <f>IF($AB754="","",IF(OR($V754&lt;2.7,$V754&gt;90),"Age OOR",VLOOKUP(AX$14&amp;"-int-"&amp;$G754,Equations!$G:$I,3,0)+VLOOKUP(AX$14&amp;"-sexo-"&amp;$G754,Equations!$G:$I,3,0)*$U754+VLOOKUP(AX$14&amp;"-edad-"&amp;$G754,Equations!$G:$I,3,0)*$V754+VLOOKUP(AX$14&amp;"-est-"&amp;$G754,Equations!$G:$I,3,0)*(1/$W754)+VLOOKUP(AX$14&amp;"-imc-"&amp;$G754,Equations!$G:$I,3,0)*(1/$Q754)))</f>
        <v/>
      </c>
      <c r="AY754" s="10" t="str">
        <f>IF($AB754="","",IF(OR($V754&lt;2.7,$V754&gt;90),"Age OOR",AX754-1.6449*VLOOKUP(AX$14&amp;"-rse-"&amp;$G754,Equations!$G:$I,3,0)))</f>
        <v/>
      </c>
      <c r="AZ754" s="10" t="str">
        <f>IF($AB754="","",IF(OR($V754&lt;2.7,$V754&gt;90),"Age OOR",AX754+1.6449*VLOOKUP(AX$14&amp;"-rse-"&amp;$G754,Equations!$G:$I,3,0)))</f>
        <v/>
      </c>
      <c r="BA754" s="10" t="str">
        <f t="shared" si="290"/>
        <v/>
      </c>
      <c r="BB754" s="10" t="str">
        <f>IF($AB754="","",IF(OR($V754&lt;2.7,$V754&gt;90),"Age OOR",($AB754-AX754)/VLOOKUP(AX$14&amp;"-rse-"&amp;$G754,Equations!$G:$I,3,0)))</f>
        <v/>
      </c>
      <c r="BC754" s="10" t="str">
        <f>IF($AC754="","",IF(OR($V754&lt;2.7,$V754&gt;90),"Age OOR",VLOOKUP(BC$14&amp;"-int-"&amp;$H754,Equations!$G:$I,3,0)+VLOOKUP(BC$14&amp;"-sexo-"&amp;$H754,Equations!$G:$I,3,0)*$U754+VLOOKUP(BC$14&amp;"-edad-"&amp;$H754,Equations!$G:$I,3,0)*$V754+VLOOKUP(BC$14&amp;"-est-"&amp;$H754,Equations!$G:$I,3,0)*(1/$W754)+VLOOKUP(BC$14&amp;"-imc-"&amp;$H754,Equations!$G:$I,3,0)*(1/$Q754)))</f>
        <v/>
      </c>
      <c r="BD754" s="10" t="str">
        <f>IF($AC754="","",IF(OR($V754&lt;2.7,$V754&gt;90),"Age OOR",BC754-1.6449*VLOOKUP(BC$14&amp;"-rse-"&amp;$H754,Equations!$G:$I,3,0)))</f>
        <v/>
      </c>
      <c r="BE754" s="10" t="str">
        <f>IF($AC754="","",IF(OR($V754&lt;2.7,$V754&gt;90),"Age OOR",BC754+1.6449*VLOOKUP(BC$14&amp;"-rse-"&amp;$H754,Equations!$G:$I,3,0)))</f>
        <v/>
      </c>
      <c r="BF754" s="10" t="str">
        <f t="shared" si="291"/>
        <v/>
      </c>
      <c r="BG754" s="10" t="str">
        <f>IF($AC754="","",IF(OR($V754&lt;2.7,$V754&gt;90),"Age OOR",($AC754-BC754)/VLOOKUP(BC$14&amp;"-rse-"&amp;$H754,Equations!$G:$I,3,0)))</f>
        <v/>
      </c>
      <c r="BH754" s="10" t="str">
        <f>IF($AD754="","",IF(OR($V754&lt;2.7,$V754&gt;90),"Age OOR",VLOOKUP(BH$14&amp;"-int-"&amp;$I754,Equations!$G:$I,3,0)+VLOOKUP(BH$14&amp;"-sexo-"&amp;$I754,Equations!$G:$I,3,0)*$U754+VLOOKUP(BH$14&amp;"-edad-"&amp;$I754,Equations!$G:$I,3,0)*$V754+VLOOKUP(BH$14&amp;"-est-"&amp;$I754,Equations!$G:$I,3,0)*(1/$W754)+VLOOKUP(BH$14&amp;"-imc-"&amp;$I754,Equations!$G:$I,3,0)*(1/$Q754)))</f>
        <v/>
      </c>
      <c r="BI754" s="10" t="str">
        <f>IF($AD754="","",IF(OR($V754&lt;2.7,$V754&gt;90),"Age OOR",BH754-1.6449*VLOOKUP(BH$14&amp;"-rse-"&amp;$I754,Equations!$G:$I,3,0)))</f>
        <v/>
      </c>
      <c r="BJ754" s="10" t="str">
        <f>IF($AD754="","",IF(OR($V754&lt;2.7,$V754&gt;90),"Age OOR",BH754+1.6449*VLOOKUP(BH$14&amp;"-rse-"&amp;$I754,Equations!$G:$I,3,0)))</f>
        <v/>
      </c>
      <c r="BK754" s="10" t="str">
        <f t="shared" si="292"/>
        <v/>
      </c>
      <c r="BL754" s="10" t="str">
        <f>IF($AD754="","",IF(OR($V754&lt;2.7,$V754&gt;90),"Age OOR",($AD754-BH754)/VLOOKUP(BH$14&amp;"-rse-"&amp;$I754,Equations!$G:$I,3,0)))</f>
        <v/>
      </c>
      <c r="BM754" s="10" t="str">
        <f>IF($AE754="","",IF(OR($V754&lt;2.7,$V754&gt;90),"Age OOR",VLOOKUP(BM$14&amp;"-int-"&amp;$J754,Equations!$G:$I,3,0)+VLOOKUP(BM$14&amp;"-sexo-"&amp;$J754,Equations!$G:$I,3,0)*$U754+VLOOKUP(BM$14&amp;"-edad-"&amp;$J754,Equations!$G:$I,3,0)*$V754+VLOOKUP(BM$14&amp;"-est-"&amp;$J754,Equations!$G:$I,3,0)*(1/$W754)+VLOOKUP(BM$14&amp;"-imc-"&amp;$J754,Equations!$G:$I,3,0)*(1/$Q754)))</f>
        <v/>
      </c>
      <c r="BN754" s="10" t="str">
        <f>IF($AE754="","",IF(OR($V754&lt;2.7,$V754&gt;90),"Age OOR",BM754-1.6449*VLOOKUP(BM$14&amp;"-rse-"&amp;$J754,Equations!$G:$I,3,0)))</f>
        <v/>
      </c>
      <c r="BO754" s="10" t="str">
        <f>IF($AE754="","",IF(OR($V754&lt;2.7,$V754&gt;90),"Age OOR",BM754+1.6449*VLOOKUP(BM$14&amp;"-rse-"&amp;$J754,Equations!$G:$I,3,0)))</f>
        <v/>
      </c>
      <c r="BP754" s="10" t="str">
        <f t="shared" si="293"/>
        <v/>
      </c>
      <c r="BQ754" s="10" t="str">
        <f>IF($AE754="","",IF(OR($V754&lt;2.7,$V754&gt;90),"Age OOR",($AE754-BM754)/VLOOKUP(BM$14&amp;"-rse-"&amp;$J754,Equations!$G:$I,3,0)))</f>
        <v/>
      </c>
      <c r="BR754" s="10" t="str">
        <f>IF($AF754="","",IF(OR($V754&lt;2.7,$V754&gt;90),"Age OOR",VLOOKUP(BR$14&amp;"-int-"&amp;$K754,Equations!$G:$I,3,0)+VLOOKUP(BR$14&amp;"-sexo-"&amp;$K754,Equations!$G:$I,3,0)*$U754+VLOOKUP(BR$14&amp;"-edad-"&amp;$K754,Equations!$G:$I,3,0)*$V754+VLOOKUP(BR$14&amp;"-est-"&amp;$K754,Equations!$G:$I,3,0)*(1/$W754)+VLOOKUP(BR$14&amp;"-imc-"&amp;$K754,Equations!$G:$I,3,0)*(1/$Q754)))</f>
        <v/>
      </c>
      <c r="BS754" s="10" t="str">
        <f>IF($AF754="","",IF(OR($V754&lt;2.7,$V754&gt;90),"Age OOR",BR754-1.6449*VLOOKUP(BR$14&amp;"-rse-"&amp;$K754,Equations!$G:$I,3,0)))</f>
        <v/>
      </c>
      <c r="BT754" s="10" t="str">
        <f>IF($AF754="","",IF(OR($V754&lt;2.7,$V754&gt;90),"Age OOR",BR754+1.6449*VLOOKUP(BR$14&amp;"-rse-"&amp;$K754,Equations!$G:$I,3,0)))</f>
        <v/>
      </c>
      <c r="BU754" s="10" t="str">
        <f t="shared" si="294"/>
        <v/>
      </c>
      <c r="BV754" s="10" t="str">
        <f>IF($AF754="","",IF(OR($V754&lt;2.7,$V754&gt;90),"Age OOR",($AF754-BR754)/VLOOKUP(BR$14&amp;"-rse-"&amp;$K754,Equations!$G:$I,3,0)))</f>
        <v/>
      </c>
      <c r="BW754" s="10" t="str">
        <f>IF($AG754="","",IF(OR($V754&lt;2.7,$V754&gt;90),"Age OOR",VLOOKUP(BW$14&amp;"-int-"&amp;$L754,Equations!$G:$I,3,0)+VLOOKUP(BW$14&amp;"-sexo-"&amp;$L754,Equations!$G:$I,3,0)*$U754+VLOOKUP(BW$14&amp;"-edad-"&amp;$L754,Equations!$G:$I,3,0)*$V754+VLOOKUP(BW$14&amp;"-est-"&amp;$L754,Equations!$G:$I,3,0)*(1/$W754)+VLOOKUP(BW$14&amp;"-imc-"&amp;$L754,Equations!$G:$I,3,0)*(1/$Q754)))</f>
        <v/>
      </c>
      <c r="BX754" s="10" t="str">
        <f>IF($AG754="","",IF(OR($V754&lt;2.7,$V754&gt;90),"Age OOR",BW754-1.6449*VLOOKUP(BW$14&amp;"-rse-"&amp;$L754,Equations!$G:$I,3,0)))</f>
        <v/>
      </c>
      <c r="BY754" s="10" t="str">
        <f>IF($AG754="","",IF(OR($V754&lt;2.7,$V754&gt;90),"Age OOR",BW754+1.6449*VLOOKUP(BW$14&amp;"-rse-"&amp;$L754,Equations!$G:$I,3,0)))</f>
        <v/>
      </c>
      <c r="BZ754" s="10" t="str">
        <f t="shared" si="295"/>
        <v/>
      </c>
      <c r="CA754" s="10" t="str">
        <f>IF($AG754="","",IF(OR($V754&lt;2.7,$V754&gt;90),"Age OOR",($AG754-BW754)/VLOOKUP(BW$14&amp;"-rse-"&amp;$L754,Equations!$G:$I,3,0)))</f>
        <v/>
      </c>
      <c r="CB754" s="10" t="str">
        <f>IF($AH754="","",IF(OR($V754&lt;2.7,$V754&gt;90),"Age OOR",VLOOKUP(CB$14&amp;"-int-"&amp;$M754,Equations!$G:$I,3,0)+VLOOKUP(CB$14&amp;"-sexo-"&amp;$M754,Equations!$G:$I,3,0)*$U754+VLOOKUP(CB$14&amp;"-edad-"&amp;$M754,Equations!$G:$I,3,0)*$V754+VLOOKUP(CB$14&amp;"-est-"&amp;$M754,Equations!$G:$I,3,0)*(1/$W754)+VLOOKUP(CB$14&amp;"-imc-"&amp;$M754,Equations!$G:$I,3,0)*(1/$Q754)))</f>
        <v/>
      </c>
      <c r="CC754" s="10" t="str">
        <f>IF($AH754="","",IF(OR($V754&lt;2.7,$V754&gt;90),"Age OOR",CB754-1.6449*VLOOKUP(CB$14&amp;"-rse-"&amp;$M754,Equations!$G:$I,3,0)))</f>
        <v/>
      </c>
      <c r="CD754" s="10" t="str">
        <f>IF($AH754="","",IF(OR($V754&lt;2.7,$V754&gt;90),"Age OOR",CB754+1.6449*VLOOKUP(CB$14&amp;"-rse-"&amp;$M754,Equations!$G:$I,3,0)))</f>
        <v/>
      </c>
      <c r="CE754" s="10" t="str">
        <f t="shared" si="296"/>
        <v/>
      </c>
      <c r="CF754" s="10" t="str">
        <f>IF($AH754="","",IF(OR($V754&lt;2.7,$V754&gt;90),"Age OOR",($AH754-CB754)/VLOOKUP(CB$14&amp;"-rse-"&amp;$M754,Equations!$G:$I,3,0)))</f>
        <v/>
      </c>
      <c r="CG754" s="10" t="str">
        <f>IF($AI754="","",IF(OR($V754&lt;2.7,$V754&gt;90),"Age OOR",VLOOKUP(CG$14&amp;"-int-"&amp;$N754,Equations!$G:$I,3,0)+VLOOKUP(CG$14&amp;"-sexo-"&amp;$N754,Equations!$G:$I,3,0)*$U754+VLOOKUP(CG$14&amp;"-edad-"&amp;$N754,Equations!$G:$I,3,0)*$V754+VLOOKUP(CG$14&amp;"-est-"&amp;$N754,Equations!$G:$I,3,0)*(1/$W754)+VLOOKUP(CG$14&amp;"-imc-"&amp;$N754,Equations!$G:$I,3,0)*(1/$Q754)))</f>
        <v/>
      </c>
      <c r="CH754" s="10" t="str">
        <f>IF($AI754="","",IF(OR($V754&lt;2.7,$V754&gt;90),"Age OOR",CG754-1.6449*VLOOKUP(CG$14&amp;"-rse-"&amp;$N754,Equations!$G:$I,3,0)))</f>
        <v/>
      </c>
      <c r="CI754" s="10" t="str">
        <f>IF($AI754="","",IF(OR($V754&lt;2.7,$V754&gt;90),"Age OOR",CG754+1.6449*VLOOKUP(CG$14&amp;"-rse-"&amp;$N754,Equations!$G:$I,3,0)))</f>
        <v/>
      </c>
      <c r="CJ754" s="10" t="str">
        <f t="shared" si="297"/>
        <v/>
      </c>
      <c r="CK754" s="10" t="str">
        <f>IF($AI754="","",IF(OR($V754&lt;2.7,$V754&gt;90),"Age OOR",($AI754-CG754)/VLOOKUP(CG$14&amp;"-rse-"&amp;$N754,Equations!$G:$I,3,0)))</f>
        <v/>
      </c>
      <c r="CL754" s="10" t="str">
        <f>IF($AJ754="","",IF(OR($V754&lt;2.7,$V754&gt;90),"Age OOR",VLOOKUP(CL$14&amp;"-int-"&amp;$O754,Equations!$G:$I,3,0)+VLOOKUP(CL$14&amp;"-sexo-"&amp;$O754,Equations!$G:$I,3,0)*$U754+VLOOKUP(CL$14&amp;"-edad-"&amp;$O754,Equations!$G:$I,3,0)*$V754+VLOOKUP(CL$14&amp;"-est-"&amp;$O754,Equations!$G:$I,3,0)*(1/$W754)+VLOOKUP(CL$14&amp;"-imc-"&amp;$O754,Equations!$G:$I,3,0)*(1/$Q754)))</f>
        <v/>
      </c>
      <c r="CM754" s="10" t="str">
        <f>IF($AJ754="","",IF(OR($V754&lt;2.7,$V754&gt;90),"Age OOR",CL754-1.6449*VLOOKUP(CL$14&amp;"-rse-"&amp;$O754,Equations!$G:$I,3,0)))</f>
        <v/>
      </c>
      <c r="CN754" s="10" t="str">
        <f>IF($AJ754="","",IF(OR($V754&lt;2.7,$V754&gt;90),"Age OOR",CL754+1.6449*VLOOKUP(CL$14&amp;"-rse-"&amp;$O754,Equations!$G:$I,3,0)))</f>
        <v/>
      </c>
      <c r="CO754" s="10" t="str">
        <f t="shared" si="298"/>
        <v/>
      </c>
      <c r="CP754" s="10" t="str">
        <f>IF($AJ754="","",IF(OR($V754&lt;2.7,$V754&gt;90),"Age OOR",($AJ754-CL754)/VLOOKUP(CL$14&amp;"-rse-"&amp;$O754,Equations!$G:$I,3,0)))</f>
        <v/>
      </c>
      <c r="CQ754" s="10" t="str">
        <f>IF($AK754="","",IF(OR($V754&lt;2.7,$V754&gt;90),"Age OOR",EXP(VLOOKUP(CQ$14&amp;"-int-"&amp;$P754,Equations!$G:$I,3,0)+VLOOKUP(CQ$14&amp;"-sexo-"&amp;$P754,Equations!$G:$I,3,0)*$U754+VLOOKUP(CQ$14&amp;"-edad-"&amp;$P754,Equations!$G:$I,3,0)*$V754+VLOOKUP(CQ$14&amp;"-est-"&amp;$P754,Equations!$G:$I,3,0)*(1/$W754)+VLOOKUP(CQ$14&amp;"-imc-"&amp;$P754,Equations!$G:$I,3,0)*(1/$Q754))))</f>
        <v/>
      </c>
      <c r="CR754" s="10" t="str">
        <f>IF($AK754="","",IF(OR($V754&lt;2.7,$V754&gt;90),"Age OOR",EXP(LN(CQ754)-1.6449*VLOOKUP(CQ$14&amp;"-rse-"&amp;$P754,Equations!$G:$I,3,0))))</f>
        <v/>
      </c>
      <c r="CS754" s="10" t="str">
        <f>IF($AK754="","",IF(OR($V754&lt;2.7,$V754&gt;90),"Age OOR",EXP(LN(CQ754)+1.6449*VLOOKUP(CQ$14&amp;"-rse-"&amp;$P754,Equations!$G:$I,3,0))))</f>
        <v/>
      </c>
      <c r="CT754" s="10" t="str">
        <f t="shared" si="299"/>
        <v/>
      </c>
      <c r="CU754" s="10" t="str">
        <f>IF($AK754="","",IF(OR($V754&lt;2.7,$V754&gt;90),"Age OOR",(LN($AK754)-LN(CQ754))/VLOOKUP(CQ$14&amp;"-rse-"&amp;$P754,Equations!$G:$I,3,0)))</f>
        <v/>
      </c>
      <c r="CV754" s="47"/>
    </row>
    <row r="755" spans="5:100" x14ac:dyDescent="0.2">
      <c r="E755" s="23" t="str">
        <f t="shared" si="275"/>
        <v>Age out of range</v>
      </c>
      <c r="F755" s="23" t="str">
        <f t="shared" si="276"/>
        <v>Age out of range</v>
      </c>
      <c r="G755" s="23" t="str">
        <f t="shared" si="277"/>
        <v>Age out of range</v>
      </c>
      <c r="H755" s="23" t="str">
        <f t="shared" si="278"/>
        <v>Age out of range</v>
      </c>
      <c r="I755" s="23" t="str">
        <f t="shared" si="279"/>
        <v>Age out of range</v>
      </c>
      <c r="J755" s="23" t="str">
        <f t="shared" si="280"/>
        <v>Age out of range</v>
      </c>
      <c r="K755" s="23" t="str">
        <f t="shared" si="281"/>
        <v>Age out of range</v>
      </c>
      <c r="L755" s="23" t="str">
        <f t="shared" si="282"/>
        <v>Age out of range</v>
      </c>
      <c r="M755" s="23" t="str">
        <f t="shared" si="283"/>
        <v>Age out of range</v>
      </c>
      <c r="N755" s="23" t="str">
        <f t="shared" si="284"/>
        <v>Age out of range</v>
      </c>
      <c r="O755" s="23" t="str">
        <f t="shared" si="285"/>
        <v>Age out of range</v>
      </c>
      <c r="P755" s="23" t="str">
        <f t="shared" si="286"/>
        <v>Age out of range</v>
      </c>
      <c r="Q755" s="23" t="e">
        <f t="shared" si="287"/>
        <v>#DIV/0!</v>
      </c>
      <c r="R755" s="17"/>
      <c r="S755" s="23">
        <v>739</v>
      </c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7"/>
      <c r="AM755" s="47"/>
      <c r="AN755" s="10" t="str">
        <f>IF($Z755="","",IF(OR($V755&lt;2.7,$V755&gt;90),"Age OOR",VLOOKUP(AN$14&amp;"-int-"&amp;$E755,Equations!$G:$I,3,0)+VLOOKUP(AN$14&amp;"-sexo-"&amp;$E755,Equations!$G:$I,3,0)*$U755+VLOOKUP(AN$14&amp;"-edad-"&amp;$E755,Equations!$G:$I,3,0)*$V755+VLOOKUP(AN$14&amp;"-est-"&amp;$E755,Equations!$G:$I,3,0)*(1/$W755)+VLOOKUP(AN$14&amp;"-imc-"&amp;$E755,Equations!$G:$I,3,0)*(1/$Q755)))</f>
        <v/>
      </c>
      <c r="AO755" s="10" t="str">
        <f>IF($Z755="","",IF(OR($V755&lt;2.7,$V755&gt;90),"Age OOR",AN755-1.6449*VLOOKUP(AN$14&amp;"-rse-"&amp;$E755,Equations!$G:$I,3,0)))</f>
        <v/>
      </c>
      <c r="AP755" s="10" t="str">
        <f>IF($Z755="","",IF(OR($V755&lt;2.7,$V755&gt;90),"Age OOR",AN755+1.6449*VLOOKUP(AN$14&amp;"-rse-"&amp;$E755,Equations!$G:$I,3,0)))</f>
        <v/>
      </c>
      <c r="AQ755" s="10" t="str">
        <f t="shared" si="288"/>
        <v/>
      </c>
      <c r="AR755" s="10" t="str">
        <f>IF($Z755="","",IF(OR($V755&lt;2.7,$V755&gt;90),"Age OOR",($Z755-AN755)/VLOOKUP(AN$14&amp;"-rse-"&amp;$E755,Equations!$G:$I,3,0)))</f>
        <v/>
      </c>
      <c r="AS755" s="10" t="str">
        <f>IF($AA755="","",IF(OR($V755&lt;2.7,$V755&gt;90),"Age OOR",VLOOKUP(AS$14&amp;"-int-"&amp;$F755,Equations!$G:$I,3,0)+VLOOKUP(AS$14&amp;"-sexo-"&amp;$F755,Equations!$G:$I,3,0)*$U755+VLOOKUP(AS$14&amp;"-edad-"&amp;$F755,Equations!$G:$I,3,0)*$V755+VLOOKUP(AS$14&amp;"-est-"&amp;$F755,Equations!$G:$I,3,0)*(1/$W755)+VLOOKUP(AS$14&amp;"-imc-"&amp;$F755,Equations!$G:$I,3,0)*(1/$Q755)))</f>
        <v/>
      </c>
      <c r="AT755" s="10" t="str">
        <f>IF($AA755="","",IF(OR($V755&lt;2.7,$V755&gt;90),"Age OOR",AS755-1.6449*VLOOKUP(AS$14&amp;"-rse-"&amp;$F755,Equations!$G:$I,3,0)))</f>
        <v/>
      </c>
      <c r="AU755" s="10" t="str">
        <f>IF($AA755="","",IF(OR($V755&lt;2.7,$V755&gt;90),"Age OOR",AS755+1.6449*VLOOKUP(AS$14&amp;"-rse-"&amp;$F755,Equations!$G:$I,3,0)))</f>
        <v/>
      </c>
      <c r="AV755" s="10" t="str">
        <f t="shared" si="289"/>
        <v/>
      </c>
      <c r="AW755" s="10" t="str">
        <f>IF($AA755="","",IF(OR($V755&lt;2.7,$V755&gt;90),"Age OOR",($AA755-AS755)/VLOOKUP(AS$14&amp;"-rse-"&amp;$F755,Equations!$G:$I,3,0)))</f>
        <v/>
      </c>
      <c r="AX755" s="10" t="str">
        <f>IF($AB755="","",IF(OR($V755&lt;2.7,$V755&gt;90),"Age OOR",VLOOKUP(AX$14&amp;"-int-"&amp;$G755,Equations!$G:$I,3,0)+VLOOKUP(AX$14&amp;"-sexo-"&amp;$G755,Equations!$G:$I,3,0)*$U755+VLOOKUP(AX$14&amp;"-edad-"&amp;$G755,Equations!$G:$I,3,0)*$V755+VLOOKUP(AX$14&amp;"-est-"&amp;$G755,Equations!$G:$I,3,0)*(1/$W755)+VLOOKUP(AX$14&amp;"-imc-"&amp;$G755,Equations!$G:$I,3,0)*(1/$Q755)))</f>
        <v/>
      </c>
      <c r="AY755" s="10" t="str">
        <f>IF($AB755="","",IF(OR($V755&lt;2.7,$V755&gt;90),"Age OOR",AX755-1.6449*VLOOKUP(AX$14&amp;"-rse-"&amp;$G755,Equations!$G:$I,3,0)))</f>
        <v/>
      </c>
      <c r="AZ755" s="10" t="str">
        <f>IF($AB755="","",IF(OR($V755&lt;2.7,$V755&gt;90),"Age OOR",AX755+1.6449*VLOOKUP(AX$14&amp;"-rse-"&amp;$G755,Equations!$G:$I,3,0)))</f>
        <v/>
      </c>
      <c r="BA755" s="10" t="str">
        <f t="shared" si="290"/>
        <v/>
      </c>
      <c r="BB755" s="10" t="str">
        <f>IF($AB755="","",IF(OR($V755&lt;2.7,$V755&gt;90),"Age OOR",($AB755-AX755)/VLOOKUP(AX$14&amp;"-rse-"&amp;$G755,Equations!$G:$I,3,0)))</f>
        <v/>
      </c>
      <c r="BC755" s="10" t="str">
        <f>IF($AC755="","",IF(OR($V755&lt;2.7,$V755&gt;90),"Age OOR",VLOOKUP(BC$14&amp;"-int-"&amp;$H755,Equations!$G:$I,3,0)+VLOOKUP(BC$14&amp;"-sexo-"&amp;$H755,Equations!$G:$I,3,0)*$U755+VLOOKUP(BC$14&amp;"-edad-"&amp;$H755,Equations!$G:$I,3,0)*$V755+VLOOKUP(BC$14&amp;"-est-"&amp;$H755,Equations!$G:$I,3,0)*(1/$W755)+VLOOKUP(BC$14&amp;"-imc-"&amp;$H755,Equations!$G:$I,3,0)*(1/$Q755)))</f>
        <v/>
      </c>
      <c r="BD755" s="10" t="str">
        <f>IF($AC755="","",IF(OR($V755&lt;2.7,$V755&gt;90),"Age OOR",BC755-1.6449*VLOOKUP(BC$14&amp;"-rse-"&amp;$H755,Equations!$G:$I,3,0)))</f>
        <v/>
      </c>
      <c r="BE755" s="10" t="str">
        <f>IF($AC755="","",IF(OR($V755&lt;2.7,$V755&gt;90),"Age OOR",BC755+1.6449*VLOOKUP(BC$14&amp;"-rse-"&amp;$H755,Equations!$G:$I,3,0)))</f>
        <v/>
      </c>
      <c r="BF755" s="10" t="str">
        <f t="shared" si="291"/>
        <v/>
      </c>
      <c r="BG755" s="10" t="str">
        <f>IF($AC755="","",IF(OR($V755&lt;2.7,$V755&gt;90),"Age OOR",($AC755-BC755)/VLOOKUP(BC$14&amp;"-rse-"&amp;$H755,Equations!$G:$I,3,0)))</f>
        <v/>
      </c>
      <c r="BH755" s="10" t="str">
        <f>IF($AD755="","",IF(OR($V755&lt;2.7,$V755&gt;90),"Age OOR",VLOOKUP(BH$14&amp;"-int-"&amp;$I755,Equations!$G:$I,3,0)+VLOOKUP(BH$14&amp;"-sexo-"&amp;$I755,Equations!$G:$I,3,0)*$U755+VLOOKUP(BH$14&amp;"-edad-"&amp;$I755,Equations!$G:$I,3,0)*$V755+VLOOKUP(BH$14&amp;"-est-"&amp;$I755,Equations!$G:$I,3,0)*(1/$W755)+VLOOKUP(BH$14&amp;"-imc-"&amp;$I755,Equations!$G:$I,3,0)*(1/$Q755)))</f>
        <v/>
      </c>
      <c r="BI755" s="10" t="str">
        <f>IF($AD755="","",IF(OR($V755&lt;2.7,$V755&gt;90),"Age OOR",BH755-1.6449*VLOOKUP(BH$14&amp;"-rse-"&amp;$I755,Equations!$G:$I,3,0)))</f>
        <v/>
      </c>
      <c r="BJ755" s="10" t="str">
        <f>IF($AD755="","",IF(OR($V755&lt;2.7,$V755&gt;90),"Age OOR",BH755+1.6449*VLOOKUP(BH$14&amp;"-rse-"&amp;$I755,Equations!$G:$I,3,0)))</f>
        <v/>
      </c>
      <c r="BK755" s="10" t="str">
        <f t="shared" si="292"/>
        <v/>
      </c>
      <c r="BL755" s="10" t="str">
        <f>IF($AD755="","",IF(OR($V755&lt;2.7,$V755&gt;90),"Age OOR",($AD755-BH755)/VLOOKUP(BH$14&amp;"-rse-"&amp;$I755,Equations!$G:$I,3,0)))</f>
        <v/>
      </c>
      <c r="BM755" s="10" t="str">
        <f>IF($AE755="","",IF(OR($V755&lt;2.7,$V755&gt;90),"Age OOR",VLOOKUP(BM$14&amp;"-int-"&amp;$J755,Equations!$G:$I,3,0)+VLOOKUP(BM$14&amp;"-sexo-"&amp;$J755,Equations!$G:$I,3,0)*$U755+VLOOKUP(BM$14&amp;"-edad-"&amp;$J755,Equations!$G:$I,3,0)*$V755+VLOOKUP(BM$14&amp;"-est-"&amp;$J755,Equations!$G:$I,3,0)*(1/$W755)+VLOOKUP(BM$14&amp;"-imc-"&amp;$J755,Equations!$G:$I,3,0)*(1/$Q755)))</f>
        <v/>
      </c>
      <c r="BN755" s="10" t="str">
        <f>IF($AE755="","",IF(OR($V755&lt;2.7,$V755&gt;90),"Age OOR",BM755-1.6449*VLOOKUP(BM$14&amp;"-rse-"&amp;$J755,Equations!$G:$I,3,0)))</f>
        <v/>
      </c>
      <c r="BO755" s="10" t="str">
        <f>IF($AE755="","",IF(OR($V755&lt;2.7,$V755&gt;90),"Age OOR",BM755+1.6449*VLOOKUP(BM$14&amp;"-rse-"&amp;$J755,Equations!$G:$I,3,0)))</f>
        <v/>
      </c>
      <c r="BP755" s="10" t="str">
        <f t="shared" si="293"/>
        <v/>
      </c>
      <c r="BQ755" s="10" t="str">
        <f>IF($AE755="","",IF(OR($V755&lt;2.7,$V755&gt;90),"Age OOR",($AE755-BM755)/VLOOKUP(BM$14&amp;"-rse-"&amp;$J755,Equations!$G:$I,3,0)))</f>
        <v/>
      </c>
      <c r="BR755" s="10" t="str">
        <f>IF($AF755="","",IF(OR($V755&lt;2.7,$V755&gt;90),"Age OOR",VLOOKUP(BR$14&amp;"-int-"&amp;$K755,Equations!$G:$I,3,0)+VLOOKUP(BR$14&amp;"-sexo-"&amp;$K755,Equations!$G:$I,3,0)*$U755+VLOOKUP(BR$14&amp;"-edad-"&amp;$K755,Equations!$G:$I,3,0)*$V755+VLOOKUP(BR$14&amp;"-est-"&amp;$K755,Equations!$G:$I,3,0)*(1/$W755)+VLOOKUP(BR$14&amp;"-imc-"&amp;$K755,Equations!$G:$I,3,0)*(1/$Q755)))</f>
        <v/>
      </c>
      <c r="BS755" s="10" t="str">
        <f>IF($AF755="","",IF(OR($V755&lt;2.7,$V755&gt;90),"Age OOR",BR755-1.6449*VLOOKUP(BR$14&amp;"-rse-"&amp;$K755,Equations!$G:$I,3,0)))</f>
        <v/>
      </c>
      <c r="BT755" s="10" t="str">
        <f>IF($AF755="","",IF(OR($V755&lt;2.7,$V755&gt;90),"Age OOR",BR755+1.6449*VLOOKUP(BR$14&amp;"-rse-"&amp;$K755,Equations!$G:$I,3,0)))</f>
        <v/>
      </c>
      <c r="BU755" s="10" t="str">
        <f t="shared" si="294"/>
        <v/>
      </c>
      <c r="BV755" s="10" t="str">
        <f>IF($AF755="","",IF(OR($V755&lt;2.7,$V755&gt;90),"Age OOR",($AF755-BR755)/VLOOKUP(BR$14&amp;"-rse-"&amp;$K755,Equations!$G:$I,3,0)))</f>
        <v/>
      </c>
      <c r="BW755" s="10" t="str">
        <f>IF($AG755="","",IF(OR($V755&lt;2.7,$V755&gt;90),"Age OOR",VLOOKUP(BW$14&amp;"-int-"&amp;$L755,Equations!$G:$I,3,0)+VLOOKUP(BW$14&amp;"-sexo-"&amp;$L755,Equations!$G:$I,3,0)*$U755+VLOOKUP(BW$14&amp;"-edad-"&amp;$L755,Equations!$G:$I,3,0)*$V755+VLOOKUP(BW$14&amp;"-est-"&amp;$L755,Equations!$G:$I,3,0)*(1/$W755)+VLOOKUP(BW$14&amp;"-imc-"&amp;$L755,Equations!$G:$I,3,0)*(1/$Q755)))</f>
        <v/>
      </c>
      <c r="BX755" s="10" t="str">
        <f>IF($AG755="","",IF(OR($V755&lt;2.7,$V755&gt;90),"Age OOR",BW755-1.6449*VLOOKUP(BW$14&amp;"-rse-"&amp;$L755,Equations!$G:$I,3,0)))</f>
        <v/>
      </c>
      <c r="BY755" s="10" t="str">
        <f>IF($AG755="","",IF(OR($V755&lt;2.7,$V755&gt;90),"Age OOR",BW755+1.6449*VLOOKUP(BW$14&amp;"-rse-"&amp;$L755,Equations!$G:$I,3,0)))</f>
        <v/>
      </c>
      <c r="BZ755" s="10" t="str">
        <f t="shared" si="295"/>
        <v/>
      </c>
      <c r="CA755" s="10" t="str">
        <f>IF($AG755="","",IF(OR($V755&lt;2.7,$V755&gt;90),"Age OOR",($AG755-BW755)/VLOOKUP(BW$14&amp;"-rse-"&amp;$L755,Equations!$G:$I,3,0)))</f>
        <v/>
      </c>
      <c r="CB755" s="10" t="str">
        <f>IF($AH755="","",IF(OR($V755&lt;2.7,$V755&gt;90),"Age OOR",VLOOKUP(CB$14&amp;"-int-"&amp;$M755,Equations!$G:$I,3,0)+VLOOKUP(CB$14&amp;"-sexo-"&amp;$M755,Equations!$G:$I,3,0)*$U755+VLOOKUP(CB$14&amp;"-edad-"&amp;$M755,Equations!$G:$I,3,0)*$V755+VLOOKUP(CB$14&amp;"-est-"&amp;$M755,Equations!$G:$I,3,0)*(1/$W755)+VLOOKUP(CB$14&amp;"-imc-"&amp;$M755,Equations!$G:$I,3,0)*(1/$Q755)))</f>
        <v/>
      </c>
      <c r="CC755" s="10" t="str">
        <f>IF($AH755="","",IF(OR($V755&lt;2.7,$V755&gt;90),"Age OOR",CB755-1.6449*VLOOKUP(CB$14&amp;"-rse-"&amp;$M755,Equations!$G:$I,3,0)))</f>
        <v/>
      </c>
      <c r="CD755" s="10" t="str">
        <f>IF($AH755="","",IF(OR($V755&lt;2.7,$V755&gt;90),"Age OOR",CB755+1.6449*VLOOKUP(CB$14&amp;"-rse-"&amp;$M755,Equations!$G:$I,3,0)))</f>
        <v/>
      </c>
      <c r="CE755" s="10" t="str">
        <f t="shared" si="296"/>
        <v/>
      </c>
      <c r="CF755" s="10" t="str">
        <f>IF($AH755="","",IF(OR($V755&lt;2.7,$V755&gt;90),"Age OOR",($AH755-CB755)/VLOOKUP(CB$14&amp;"-rse-"&amp;$M755,Equations!$G:$I,3,0)))</f>
        <v/>
      </c>
      <c r="CG755" s="10" t="str">
        <f>IF($AI755="","",IF(OR($V755&lt;2.7,$V755&gt;90),"Age OOR",VLOOKUP(CG$14&amp;"-int-"&amp;$N755,Equations!$G:$I,3,0)+VLOOKUP(CG$14&amp;"-sexo-"&amp;$N755,Equations!$G:$I,3,0)*$U755+VLOOKUP(CG$14&amp;"-edad-"&amp;$N755,Equations!$G:$I,3,0)*$V755+VLOOKUP(CG$14&amp;"-est-"&amp;$N755,Equations!$G:$I,3,0)*(1/$W755)+VLOOKUP(CG$14&amp;"-imc-"&amp;$N755,Equations!$G:$I,3,0)*(1/$Q755)))</f>
        <v/>
      </c>
      <c r="CH755" s="10" t="str">
        <f>IF($AI755="","",IF(OR($V755&lt;2.7,$V755&gt;90),"Age OOR",CG755-1.6449*VLOOKUP(CG$14&amp;"-rse-"&amp;$N755,Equations!$G:$I,3,0)))</f>
        <v/>
      </c>
      <c r="CI755" s="10" t="str">
        <f>IF($AI755="","",IF(OR($V755&lt;2.7,$V755&gt;90),"Age OOR",CG755+1.6449*VLOOKUP(CG$14&amp;"-rse-"&amp;$N755,Equations!$G:$I,3,0)))</f>
        <v/>
      </c>
      <c r="CJ755" s="10" t="str">
        <f t="shared" si="297"/>
        <v/>
      </c>
      <c r="CK755" s="10" t="str">
        <f>IF($AI755="","",IF(OR($V755&lt;2.7,$V755&gt;90),"Age OOR",($AI755-CG755)/VLOOKUP(CG$14&amp;"-rse-"&amp;$N755,Equations!$G:$I,3,0)))</f>
        <v/>
      </c>
      <c r="CL755" s="10" t="str">
        <f>IF($AJ755="","",IF(OR($V755&lt;2.7,$V755&gt;90),"Age OOR",VLOOKUP(CL$14&amp;"-int-"&amp;$O755,Equations!$G:$I,3,0)+VLOOKUP(CL$14&amp;"-sexo-"&amp;$O755,Equations!$G:$I,3,0)*$U755+VLOOKUP(CL$14&amp;"-edad-"&amp;$O755,Equations!$G:$I,3,0)*$V755+VLOOKUP(CL$14&amp;"-est-"&amp;$O755,Equations!$G:$I,3,0)*(1/$W755)+VLOOKUP(CL$14&amp;"-imc-"&amp;$O755,Equations!$G:$I,3,0)*(1/$Q755)))</f>
        <v/>
      </c>
      <c r="CM755" s="10" t="str">
        <f>IF($AJ755="","",IF(OR($V755&lt;2.7,$V755&gt;90),"Age OOR",CL755-1.6449*VLOOKUP(CL$14&amp;"-rse-"&amp;$O755,Equations!$G:$I,3,0)))</f>
        <v/>
      </c>
      <c r="CN755" s="10" t="str">
        <f>IF($AJ755="","",IF(OR($V755&lt;2.7,$V755&gt;90),"Age OOR",CL755+1.6449*VLOOKUP(CL$14&amp;"-rse-"&amp;$O755,Equations!$G:$I,3,0)))</f>
        <v/>
      </c>
      <c r="CO755" s="10" t="str">
        <f t="shared" si="298"/>
        <v/>
      </c>
      <c r="CP755" s="10" t="str">
        <f>IF($AJ755="","",IF(OR($V755&lt;2.7,$V755&gt;90),"Age OOR",($AJ755-CL755)/VLOOKUP(CL$14&amp;"-rse-"&amp;$O755,Equations!$G:$I,3,0)))</f>
        <v/>
      </c>
      <c r="CQ755" s="10" t="str">
        <f>IF($AK755="","",IF(OR($V755&lt;2.7,$V755&gt;90),"Age OOR",EXP(VLOOKUP(CQ$14&amp;"-int-"&amp;$P755,Equations!$G:$I,3,0)+VLOOKUP(CQ$14&amp;"-sexo-"&amp;$P755,Equations!$G:$I,3,0)*$U755+VLOOKUP(CQ$14&amp;"-edad-"&amp;$P755,Equations!$G:$I,3,0)*$V755+VLOOKUP(CQ$14&amp;"-est-"&amp;$P755,Equations!$G:$I,3,0)*(1/$W755)+VLOOKUP(CQ$14&amp;"-imc-"&amp;$P755,Equations!$G:$I,3,0)*(1/$Q755))))</f>
        <v/>
      </c>
      <c r="CR755" s="10" t="str">
        <f>IF($AK755="","",IF(OR($V755&lt;2.7,$V755&gt;90),"Age OOR",EXP(LN(CQ755)-1.6449*VLOOKUP(CQ$14&amp;"-rse-"&amp;$P755,Equations!$G:$I,3,0))))</f>
        <v/>
      </c>
      <c r="CS755" s="10" t="str">
        <f>IF($AK755="","",IF(OR($V755&lt;2.7,$V755&gt;90),"Age OOR",EXP(LN(CQ755)+1.6449*VLOOKUP(CQ$14&amp;"-rse-"&amp;$P755,Equations!$G:$I,3,0))))</f>
        <v/>
      </c>
      <c r="CT755" s="10" t="str">
        <f t="shared" si="299"/>
        <v/>
      </c>
      <c r="CU755" s="10" t="str">
        <f>IF($AK755="","",IF(OR($V755&lt;2.7,$V755&gt;90),"Age OOR",(LN($AK755)-LN(CQ755))/VLOOKUP(CQ$14&amp;"-rse-"&amp;$P755,Equations!$G:$I,3,0)))</f>
        <v/>
      </c>
      <c r="CV755" s="47"/>
    </row>
    <row r="756" spans="5:100" x14ac:dyDescent="0.2">
      <c r="E756" s="23" t="str">
        <f t="shared" si="275"/>
        <v>Age out of range</v>
      </c>
      <c r="F756" s="23" t="str">
        <f t="shared" si="276"/>
        <v>Age out of range</v>
      </c>
      <c r="G756" s="23" t="str">
        <f t="shared" si="277"/>
        <v>Age out of range</v>
      </c>
      <c r="H756" s="23" t="str">
        <f t="shared" si="278"/>
        <v>Age out of range</v>
      </c>
      <c r="I756" s="23" t="str">
        <f t="shared" si="279"/>
        <v>Age out of range</v>
      </c>
      <c r="J756" s="23" t="str">
        <f t="shared" si="280"/>
        <v>Age out of range</v>
      </c>
      <c r="K756" s="23" t="str">
        <f t="shared" si="281"/>
        <v>Age out of range</v>
      </c>
      <c r="L756" s="23" t="str">
        <f t="shared" si="282"/>
        <v>Age out of range</v>
      </c>
      <c r="M756" s="23" t="str">
        <f t="shared" si="283"/>
        <v>Age out of range</v>
      </c>
      <c r="N756" s="23" t="str">
        <f t="shared" si="284"/>
        <v>Age out of range</v>
      </c>
      <c r="O756" s="23" t="str">
        <f t="shared" si="285"/>
        <v>Age out of range</v>
      </c>
      <c r="P756" s="23" t="str">
        <f t="shared" si="286"/>
        <v>Age out of range</v>
      </c>
      <c r="Q756" s="23" t="e">
        <f t="shared" si="287"/>
        <v>#DIV/0!</v>
      </c>
      <c r="R756" s="17"/>
      <c r="S756" s="23">
        <v>740</v>
      </c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7"/>
      <c r="AM756" s="47"/>
      <c r="AN756" s="10" t="str">
        <f>IF($Z756="","",IF(OR($V756&lt;2.7,$V756&gt;90),"Age OOR",VLOOKUP(AN$14&amp;"-int-"&amp;$E756,Equations!$G:$I,3,0)+VLOOKUP(AN$14&amp;"-sexo-"&amp;$E756,Equations!$G:$I,3,0)*$U756+VLOOKUP(AN$14&amp;"-edad-"&amp;$E756,Equations!$G:$I,3,0)*$V756+VLOOKUP(AN$14&amp;"-est-"&amp;$E756,Equations!$G:$I,3,0)*(1/$W756)+VLOOKUP(AN$14&amp;"-imc-"&amp;$E756,Equations!$G:$I,3,0)*(1/$Q756)))</f>
        <v/>
      </c>
      <c r="AO756" s="10" t="str">
        <f>IF($Z756="","",IF(OR($V756&lt;2.7,$V756&gt;90),"Age OOR",AN756-1.6449*VLOOKUP(AN$14&amp;"-rse-"&amp;$E756,Equations!$G:$I,3,0)))</f>
        <v/>
      </c>
      <c r="AP756" s="10" t="str">
        <f>IF($Z756="","",IF(OR($V756&lt;2.7,$V756&gt;90),"Age OOR",AN756+1.6449*VLOOKUP(AN$14&amp;"-rse-"&amp;$E756,Equations!$G:$I,3,0)))</f>
        <v/>
      </c>
      <c r="AQ756" s="10" t="str">
        <f t="shared" si="288"/>
        <v/>
      </c>
      <c r="AR756" s="10" t="str">
        <f>IF($Z756="","",IF(OR($V756&lt;2.7,$V756&gt;90),"Age OOR",($Z756-AN756)/VLOOKUP(AN$14&amp;"-rse-"&amp;$E756,Equations!$G:$I,3,0)))</f>
        <v/>
      </c>
      <c r="AS756" s="10" t="str">
        <f>IF($AA756="","",IF(OR($V756&lt;2.7,$V756&gt;90),"Age OOR",VLOOKUP(AS$14&amp;"-int-"&amp;$F756,Equations!$G:$I,3,0)+VLOOKUP(AS$14&amp;"-sexo-"&amp;$F756,Equations!$G:$I,3,0)*$U756+VLOOKUP(AS$14&amp;"-edad-"&amp;$F756,Equations!$G:$I,3,0)*$V756+VLOOKUP(AS$14&amp;"-est-"&amp;$F756,Equations!$G:$I,3,0)*(1/$W756)+VLOOKUP(AS$14&amp;"-imc-"&amp;$F756,Equations!$G:$I,3,0)*(1/$Q756)))</f>
        <v/>
      </c>
      <c r="AT756" s="10" t="str">
        <f>IF($AA756="","",IF(OR($V756&lt;2.7,$V756&gt;90),"Age OOR",AS756-1.6449*VLOOKUP(AS$14&amp;"-rse-"&amp;$F756,Equations!$G:$I,3,0)))</f>
        <v/>
      </c>
      <c r="AU756" s="10" t="str">
        <f>IF($AA756="","",IF(OR($V756&lt;2.7,$V756&gt;90),"Age OOR",AS756+1.6449*VLOOKUP(AS$14&amp;"-rse-"&amp;$F756,Equations!$G:$I,3,0)))</f>
        <v/>
      </c>
      <c r="AV756" s="10" t="str">
        <f t="shared" si="289"/>
        <v/>
      </c>
      <c r="AW756" s="10" t="str">
        <f>IF($AA756="","",IF(OR($V756&lt;2.7,$V756&gt;90),"Age OOR",($AA756-AS756)/VLOOKUP(AS$14&amp;"-rse-"&amp;$F756,Equations!$G:$I,3,0)))</f>
        <v/>
      </c>
      <c r="AX756" s="10" t="str">
        <f>IF($AB756="","",IF(OR($V756&lt;2.7,$V756&gt;90),"Age OOR",VLOOKUP(AX$14&amp;"-int-"&amp;$G756,Equations!$G:$I,3,0)+VLOOKUP(AX$14&amp;"-sexo-"&amp;$G756,Equations!$G:$I,3,0)*$U756+VLOOKUP(AX$14&amp;"-edad-"&amp;$G756,Equations!$G:$I,3,0)*$V756+VLOOKUP(AX$14&amp;"-est-"&amp;$G756,Equations!$G:$I,3,0)*(1/$W756)+VLOOKUP(AX$14&amp;"-imc-"&amp;$G756,Equations!$G:$I,3,0)*(1/$Q756)))</f>
        <v/>
      </c>
      <c r="AY756" s="10" t="str">
        <f>IF($AB756="","",IF(OR($V756&lt;2.7,$V756&gt;90),"Age OOR",AX756-1.6449*VLOOKUP(AX$14&amp;"-rse-"&amp;$G756,Equations!$G:$I,3,0)))</f>
        <v/>
      </c>
      <c r="AZ756" s="10" t="str">
        <f>IF($AB756="","",IF(OR($V756&lt;2.7,$V756&gt;90),"Age OOR",AX756+1.6449*VLOOKUP(AX$14&amp;"-rse-"&amp;$G756,Equations!$G:$I,3,0)))</f>
        <v/>
      </c>
      <c r="BA756" s="10" t="str">
        <f t="shared" si="290"/>
        <v/>
      </c>
      <c r="BB756" s="10" t="str">
        <f>IF($AB756="","",IF(OR($V756&lt;2.7,$V756&gt;90),"Age OOR",($AB756-AX756)/VLOOKUP(AX$14&amp;"-rse-"&amp;$G756,Equations!$G:$I,3,0)))</f>
        <v/>
      </c>
      <c r="BC756" s="10" t="str">
        <f>IF($AC756="","",IF(OR($V756&lt;2.7,$V756&gt;90),"Age OOR",VLOOKUP(BC$14&amp;"-int-"&amp;$H756,Equations!$G:$I,3,0)+VLOOKUP(BC$14&amp;"-sexo-"&amp;$H756,Equations!$G:$I,3,0)*$U756+VLOOKUP(BC$14&amp;"-edad-"&amp;$H756,Equations!$G:$I,3,0)*$V756+VLOOKUP(BC$14&amp;"-est-"&amp;$H756,Equations!$G:$I,3,0)*(1/$W756)+VLOOKUP(BC$14&amp;"-imc-"&amp;$H756,Equations!$G:$I,3,0)*(1/$Q756)))</f>
        <v/>
      </c>
      <c r="BD756" s="10" t="str">
        <f>IF($AC756="","",IF(OR($V756&lt;2.7,$V756&gt;90),"Age OOR",BC756-1.6449*VLOOKUP(BC$14&amp;"-rse-"&amp;$H756,Equations!$G:$I,3,0)))</f>
        <v/>
      </c>
      <c r="BE756" s="10" t="str">
        <f>IF($AC756="","",IF(OR($V756&lt;2.7,$V756&gt;90),"Age OOR",BC756+1.6449*VLOOKUP(BC$14&amp;"-rse-"&amp;$H756,Equations!$G:$I,3,0)))</f>
        <v/>
      </c>
      <c r="BF756" s="10" t="str">
        <f t="shared" si="291"/>
        <v/>
      </c>
      <c r="BG756" s="10" t="str">
        <f>IF($AC756="","",IF(OR($V756&lt;2.7,$V756&gt;90),"Age OOR",($AC756-BC756)/VLOOKUP(BC$14&amp;"-rse-"&amp;$H756,Equations!$G:$I,3,0)))</f>
        <v/>
      </c>
      <c r="BH756" s="10" t="str">
        <f>IF($AD756="","",IF(OR($V756&lt;2.7,$V756&gt;90),"Age OOR",VLOOKUP(BH$14&amp;"-int-"&amp;$I756,Equations!$G:$I,3,0)+VLOOKUP(BH$14&amp;"-sexo-"&amp;$I756,Equations!$G:$I,3,0)*$U756+VLOOKUP(BH$14&amp;"-edad-"&amp;$I756,Equations!$G:$I,3,0)*$V756+VLOOKUP(BH$14&amp;"-est-"&amp;$I756,Equations!$G:$I,3,0)*(1/$W756)+VLOOKUP(BH$14&amp;"-imc-"&amp;$I756,Equations!$G:$I,3,0)*(1/$Q756)))</f>
        <v/>
      </c>
      <c r="BI756" s="10" t="str">
        <f>IF($AD756="","",IF(OR($V756&lt;2.7,$V756&gt;90),"Age OOR",BH756-1.6449*VLOOKUP(BH$14&amp;"-rse-"&amp;$I756,Equations!$G:$I,3,0)))</f>
        <v/>
      </c>
      <c r="BJ756" s="10" t="str">
        <f>IF($AD756="","",IF(OR($V756&lt;2.7,$V756&gt;90),"Age OOR",BH756+1.6449*VLOOKUP(BH$14&amp;"-rse-"&amp;$I756,Equations!$G:$I,3,0)))</f>
        <v/>
      </c>
      <c r="BK756" s="10" t="str">
        <f t="shared" si="292"/>
        <v/>
      </c>
      <c r="BL756" s="10" t="str">
        <f>IF($AD756="","",IF(OR($V756&lt;2.7,$V756&gt;90),"Age OOR",($AD756-BH756)/VLOOKUP(BH$14&amp;"-rse-"&amp;$I756,Equations!$G:$I,3,0)))</f>
        <v/>
      </c>
      <c r="BM756" s="10" t="str">
        <f>IF($AE756="","",IF(OR($V756&lt;2.7,$V756&gt;90),"Age OOR",VLOOKUP(BM$14&amp;"-int-"&amp;$J756,Equations!$G:$I,3,0)+VLOOKUP(BM$14&amp;"-sexo-"&amp;$J756,Equations!$G:$I,3,0)*$U756+VLOOKUP(BM$14&amp;"-edad-"&amp;$J756,Equations!$G:$I,3,0)*$V756+VLOOKUP(BM$14&amp;"-est-"&amp;$J756,Equations!$G:$I,3,0)*(1/$W756)+VLOOKUP(BM$14&amp;"-imc-"&amp;$J756,Equations!$G:$I,3,0)*(1/$Q756)))</f>
        <v/>
      </c>
      <c r="BN756" s="10" t="str">
        <f>IF($AE756="","",IF(OR($V756&lt;2.7,$V756&gt;90),"Age OOR",BM756-1.6449*VLOOKUP(BM$14&amp;"-rse-"&amp;$J756,Equations!$G:$I,3,0)))</f>
        <v/>
      </c>
      <c r="BO756" s="10" t="str">
        <f>IF($AE756="","",IF(OR($V756&lt;2.7,$V756&gt;90),"Age OOR",BM756+1.6449*VLOOKUP(BM$14&amp;"-rse-"&amp;$J756,Equations!$G:$I,3,0)))</f>
        <v/>
      </c>
      <c r="BP756" s="10" t="str">
        <f t="shared" si="293"/>
        <v/>
      </c>
      <c r="BQ756" s="10" t="str">
        <f>IF($AE756="","",IF(OR($V756&lt;2.7,$V756&gt;90),"Age OOR",($AE756-BM756)/VLOOKUP(BM$14&amp;"-rse-"&amp;$J756,Equations!$G:$I,3,0)))</f>
        <v/>
      </c>
      <c r="BR756" s="10" t="str">
        <f>IF($AF756="","",IF(OR($V756&lt;2.7,$V756&gt;90),"Age OOR",VLOOKUP(BR$14&amp;"-int-"&amp;$K756,Equations!$G:$I,3,0)+VLOOKUP(BR$14&amp;"-sexo-"&amp;$K756,Equations!$G:$I,3,0)*$U756+VLOOKUP(BR$14&amp;"-edad-"&amp;$K756,Equations!$G:$I,3,0)*$V756+VLOOKUP(BR$14&amp;"-est-"&amp;$K756,Equations!$G:$I,3,0)*(1/$W756)+VLOOKUP(BR$14&amp;"-imc-"&amp;$K756,Equations!$G:$I,3,0)*(1/$Q756)))</f>
        <v/>
      </c>
      <c r="BS756" s="10" t="str">
        <f>IF($AF756="","",IF(OR($V756&lt;2.7,$V756&gt;90),"Age OOR",BR756-1.6449*VLOOKUP(BR$14&amp;"-rse-"&amp;$K756,Equations!$G:$I,3,0)))</f>
        <v/>
      </c>
      <c r="BT756" s="10" t="str">
        <f>IF($AF756="","",IF(OR($V756&lt;2.7,$V756&gt;90),"Age OOR",BR756+1.6449*VLOOKUP(BR$14&amp;"-rse-"&amp;$K756,Equations!$G:$I,3,0)))</f>
        <v/>
      </c>
      <c r="BU756" s="10" t="str">
        <f t="shared" si="294"/>
        <v/>
      </c>
      <c r="BV756" s="10" t="str">
        <f>IF($AF756="","",IF(OR($V756&lt;2.7,$V756&gt;90),"Age OOR",($AF756-BR756)/VLOOKUP(BR$14&amp;"-rse-"&amp;$K756,Equations!$G:$I,3,0)))</f>
        <v/>
      </c>
      <c r="BW756" s="10" t="str">
        <f>IF($AG756="","",IF(OR($V756&lt;2.7,$V756&gt;90),"Age OOR",VLOOKUP(BW$14&amp;"-int-"&amp;$L756,Equations!$G:$I,3,0)+VLOOKUP(BW$14&amp;"-sexo-"&amp;$L756,Equations!$G:$I,3,0)*$U756+VLOOKUP(BW$14&amp;"-edad-"&amp;$L756,Equations!$G:$I,3,0)*$V756+VLOOKUP(BW$14&amp;"-est-"&amp;$L756,Equations!$G:$I,3,0)*(1/$W756)+VLOOKUP(BW$14&amp;"-imc-"&amp;$L756,Equations!$G:$I,3,0)*(1/$Q756)))</f>
        <v/>
      </c>
      <c r="BX756" s="10" t="str">
        <f>IF($AG756="","",IF(OR($V756&lt;2.7,$V756&gt;90),"Age OOR",BW756-1.6449*VLOOKUP(BW$14&amp;"-rse-"&amp;$L756,Equations!$G:$I,3,0)))</f>
        <v/>
      </c>
      <c r="BY756" s="10" t="str">
        <f>IF($AG756="","",IF(OR($V756&lt;2.7,$V756&gt;90),"Age OOR",BW756+1.6449*VLOOKUP(BW$14&amp;"-rse-"&amp;$L756,Equations!$G:$I,3,0)))</f>
        <v/>
      </c>
      <c r="BZ756" s="10" t="str">
        <f t="shared" si="295"/>
        <v/>
      </c>
      <c r="CA756" s="10" t="str">
        <f>IF($AG756="","",IF(OR($V756&lt;2.7,$V756&gt;90),"Age OOR",($AG756-BW756)/VLOOKUP(BW$14&amp;"-rse-"&amp;$L756,Equations!$G:$I,3,0)))</f>
        <v/>
      </c>
      <c r="CB756" s="10" t="str">
        <f>IF($AH756="","",IF(OR($V756&lt;2.7,$V756&gt;90),"Age OOR",VLOOKUP(CB$14&amp;"-int-"&amp;$M756,Equations!$G:$I,3,0)+VLOOKUP(CB$14&amp;"-sexo-"&amp;$M756,Equations!$G:$I,3,0)*$U756+VLOOKUP(CB$14&amp;"-edad-"&amp;$M756,Equations!$G:$I,3,0)*$V756+VLOOKUP(CB$14&amp;"-est-"&amp;$M756,Equations!$G:$I,3,0)*(1/$W756)+VLOOKUP(CB$14&amp;"-imc-"&amp;$M756,Equations!$G:$I,3,0)*(1/$Q756)))</f>
        <v/>
      </c>
      <c r="CC756" s="10" t="str">
        <f>IF($AH756="","",IF(OR($V756&lt;2.7,$V756&gt;90),"Age OOR",CB756-1.6449*VLOOKUP(CB$14&amp;"-rse-"&amp;$M756,Equations!$G:$I,3,0)))</f>
        <v/>
      </c>
      <c r="CD756" s="10" t="str">
        <f>IF($AH756="","",IF(OR($V756&lt;2.7,$V756&gt;90),"Age OOR",CB756+1.6449*VLOOKUP(CB$14&amp;"-rse-"&amp;$M756,Equations!$G:$I,3,0)))</f>
        <v/>
      </c>
      <c r="CE756" s="10" t="str">
        <f t="shared" si="296"/>
        <v/>
      </c>
      <c r="CF756" s="10" t="str">
        <f>IF($AH756="","",IF(OR($V756&lt;2.7,$V756&gt;90),"Age OOR",($AH756-CB756)/VLOOKUP(CB$14&amp;"-rse-"&amp;$M756,Equations!$G:$I,3,0)))</f>
        <v/>
      </c>
      <c r="CG756" s="10" t="str">
        <f>IF($AI756="","",IF(OR($V756&lt;2.7,$V756&gt;90),"Age OOR",VLOOKUP(CG$14&amp;"-int-"&amp;$N756,Equations!$G:$I,3,0)+VLOOKUP(CG$14&amp;"-sexo-"&amp;$N756,Equations!$G:$I,3,0)*$U756+VLOOKUP(CG$14&amp;"-edad-"&amp;$N756,Equations!$G:$I,3,0)*$V756+VLOOKUP(CG$14&amp;"-est-"&amp;$N756,Equations!$G:$I,3,0)*(1/$W756)+VLOOKUP(CG$14&amp;"-imc-"&amp;$N756,Equations!$G:$I,3,0)*(1/$Q756)))</f>
        <v/>
      </c>
      <c r="CH756" s="10" t="str">
        <f>IF($AI756="","",IF(OR($V756&lt;2.7,$V756&gt;90),"Age OOR",CG756-1.6449*VLOOKUP(CG$14&amp;"-rse-"&amp;$N756,Equations!$G:$I,3,0)))</f>
        <v/>
      </c>
      <c r="CI756" s="10" t="str">
        <f>IF($AI756="","",IF(OR($V756&lt;2.7,$V756&gt;90),"Age OOR",CG756+1.6449*VLOOKUP(CG$14&amp;"-rse-"&amp;$N756,Equations!$G:$I,3,0)))</f>
        <v/>
      </c>
      <c r="CJ756" s="10" t="str">
        <f t="shared" si="297"/>
        <v/>
      </c>
      <c r="CK756" s="10" t="str">
        <f>IF($AI756="","",IF(OR($V756&lt;2.7,$V756&gt;90),"Age OOR",($AI756-CG756)/VLOOKUP(CG$14&amp;"-rse-"&amp;$N756,Equations!$G:$I,3,0)))</f>
        <v/>
      </c>
      <c r="CL756" s="10" t="str">
        <f>IF($AJ756="","",IF(OR($V756&lt;2.7,$V756&gt;90),"Age OOR",VLOOKUP(CL$14&amp;"-int-"&amp;$O756,Equations!$G:$I,3,0)+VLOOKUP(CL$14&amp;"-sexo-"&amp;$O756,Equations!$G:$I,3,0)*$U756+VLOOKUP(CL$14&amp;"-edad-"&amp;$O756,Equations!$G:$I,3,0)*$V756+VLOOKUP(CL$14&amp;"-est-"&amp;$O756,Equations!$G:$I,3,0)*(1/$W756)+VLOOKUP(CL$14&amp;"-imc-"&amp;$O756,Equations!$G:$I,3,0)*(1/$Q756)))</f>
        <v/>
      </c>
      <c r="CM756" s="10" t="str">
        <f>IF($AJ756="","",IF(OR($V756&lt;2.7,$V756&gt;90),"Age OOR",CL756-1.6449*VLOOKUP(CL$14&amp;"-rse-"&amp;$O756,Equations!$G:$I,3,0)))</f>
        <v/>
      </c>
      <c r="CN756" s="10" t="str">
        <f>IF($AJ756="","",IF(OR($V756&lt;2.7,$V756&gt;90),"Age OOR",CL756+1.6449*VLOOKUP(CL$14&amp;"-rse-"&amp;$O756,Equations!$G:$I,3,0)))</f>
        <v/>
      </c>
      <c r="CO756" s="10" t="str">
        <f t="shared" si="298"/>
        <v/>
      </c>
      <c r="CP756" s="10" t="str">
        <f>IF($AJ756="","",IF(OR($V756&lt;2.7,$V756&gt;90),"Age OOR",($AJ756-CL756)/VLOOKUP(CL$14&amp;"-rse-"&amp;$O756,Equations!$G:$I,3,0)))</f>
        <v/>
      </c>
      <c r="CQ756" s="10" t="str">
        <f>IF($AK756="","",IF(OR($V756&lt;2.7,$V756&gt;90),"Age OOR",EXP(VLOOKUP(CQ$14&amp;"-int-"&amp;$P756,Equations!$G:$I,3,0)+VLOOKUP(CQ$14&amp;"-sexo-"&amp;$P756,Equations!$G:$I,3,0)*$U756+VLOOKUP(CQ$14&amp;"-edad-"&amp;$P756,Equations!$G:$I,3,0)*$V756+VLOOKUP(CQ$14&amp;"-est-"&amp;$P756,Equations!$G:$I,3,0)*(1/$W756)+VLOOKUP(CQ$14&amp;"-imc-"&amp;$P756,Equations!$G:$I,3,0)*(1/$Q756))))</f>
        <v/>
      </c>
      <c r="CR756" s="10" t="str">
        <f>IF($AK756="","",IF(OR($V756&lt;2.7,$V756&gt;90),"Age OOR",EXP(LN(CQ756)-1.6449*VLOOKUP(CQ$14&amp;"-rse-"&amp;$P756,Equations!$G:$I,3,0))))</f>
        <v/>
      </c>
      <c r="CS756" s="10" t="str">
        <f>IF($AK756="","",IF(OR($V756&lt;2.7,$V756&gt;90),"Age OOR",EXP(LN(CQ756)+1.6449*VLOOKUP(CQ$14&amp;"-rse-"&amp;$P756,Equations!$G:$I,3,0))))</f>
        <v/>
      </c>
      <c r="CT756" s="10" t="str">
        <f t="shared" si="299"/>
        <v/>
      </c>
      <c r="CU756" s="10" t="str">
        <f>IF($AK756="","",IF(OR($V756&lt;2.7,$V756&gt;90),"Age OOR",(LN($AK756)-LN(CQ756))/VLOOKUP(CQ$14&amp;"-rse-"&amp;$P756,Equations!$G:$I,3,0)))</f>
        <v/>
      </c>
      <c r="CV756" s="47"/>
    </row>
    <row r="757" spans="5:100" x14ac:dyDescent="0.2">
      <c r="E757" s="23" t="str">
        <f t="shared" si="275"/>
        <v>Age out of range</v>
      </c>
      <c r="F757" s="23" t="str">
        <f t="shared" si="276"/>
        <v>Age out of range</v>
      </c>
      <c r="G757" s="23" t="str">
        <f t="shared" si="277"/>
        <v>Age out of range</v>
      </c>
      <c r="H757" s="23" t="str">
        <f t="shared" si="278"/>
        <v>Age out of range</v>
      </c>
      <c r="I757" s="23" t="str">
        <f t="shared" si="279"/>
        <v>Age out of range</v>
      </c>
      <c r="J757" s="23" t="str">
        <f t="shared" si="280"/>
        <v>Age out of range</v>
      </c>
      <c r="K757" s="23" t="str">
        <f t="shared" si="281"/>
        <v>Age out of range</v>
      </c>
      <c r="L757" s="23" t="str">
        <f t="shared" si="282"/>
        <v>Age out of range</v>
      </c>
      <c r="M757" s="23" t="str">
        <f t="shared" si="283"/>
        <v>Age out of range</v>
      </c>
      <c r="N757" s="23" t="str">
        <f t="shared" si="284"/>
        <v>Age out of range</v>
      </c>
      <c r="O757" s="23" t="str">
        <f t="shared" si="285"/>
        <v>Age out of range</v>
      </c>
      <c r="P757" s="23" t="str">
        <f t="shared" si="286"/>
        <v>Age out of range</v>
      </c>
      <c r="Q757" s="23" t="e">
        <f t="shared" si="287"/>
        <v>#DIV/0!</v>
      </c>
      <c r="R757" s="17"/>
      <c r="S757" s="23">
        <v>741</v>
      </c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7"/>
      <c r="AM757" s="47"/>
      <c r="AN757" s="10" t="str">
        <f>IF($Z757="","",IF(OR($V757&lt;2.7,$V757&gt;90),"Age OOR",VLOOKUP(AN$14&amp;"-int-"&amp;$E757,Equations!$G:$I,3,0)+VLOOKUP(AN$14&amp;"-sexo-"&amp;$E757,Equations!$G:$I,3,0)*$U757+VLOOKUP(AN$14&amp;"-edad-"&amp;$E757,Equations!$G:$I,3,0)*$V757+VLOOKUP(AN$14&amp;"-est-"&amp;$E757,Equations!$G:$I,3,0)*(1/$W757)+VLOOKUP(AN$14&amp;"-imc-"&amp;$E757,Equations!$G:$I,3,0)*(1/$Q757)))</f>
        <v/>
      </c>
      <c r="AO757" s="10" t="str">
        <f>IF($Z757="","",IF(OR($V757&lt;2.7,$V757&gt;90),"Age OOR",AN757-1.6449*VLOOKUP(AN$14&amp;"-rse-"&amp;$E757,Equations!$G:$I,3,0)))</f>
        <v/>
      </c>
      <c r="AP757" s="10" t="str">
        <f>IF($Z757="","",IF(OR($V757&lt;2.7,$V757&gt;90),"Age OOR",AN757+1.6449*VLOOKUP(AN$14&amp;"-rse-"&amp;$E757,Equations!$G:$I,3,0)))</f>
        <v/>
      </c>
      <c r="AQ757" s="10" t="str">
        <f t="shared" si="288"/>
        <v/>
      </c>
      <c r="AR757" s="10" t="str">
        <f>IF($Z757="","",IF(OR($V757&lt;2.7,$V757&gt;90),"Age OOR",($Z757-AN757)/VLOOKUP(AN$14&amp;"-rse-"&amp;$E757,Equations!$G:$I,3,0)))</f>
        <v/>
      </c>
      <c r="AS757" s="10" t="str">
        <f>IF($AA757="","",IF(OR($V757&lt;2.7,$V757&gt;90),"Age OOR",VLOOKUP(AS$14&amp;"-int-"&amp;$F757,Equations!$G:$I,3,0)+VLOOKUP(AS$14&amp;"-sexo-"&amp;$F757,Equations!$G:$I,3,0)*$U757+VLOOKUP(AS$14&amp;"-edad-"&amp;$F757,Equations!$G:$I,3,0)*$V757+VLOOKUP(AS$14&amp;"-est-"&amp;$F757,Equations!$G:$I,3,0)*(1/$W757)+VLOOKUP(AS$14&amp;"-imc-"&amp;$F757,Equations!$G:$I,3,0)*(1/$Q757)))</f>
        <v/>
      </c>
      <c r="AT757" s="10" t="str">
        <f>IF($AA757="","",IF(OR($V757&lt;2.7,$V757&gt;90),"Age OOR",AS757-1.6449*VLOOKUP(AS$14&amp;"-rse-"&amp;$F757,Equations!$G:$I,3,0)))</f>
        <v/>
      </c>
      <c r="AU757" s="10" t="str">
        <f>IF($AA757="","",IF(OR($V757&lt;2.7,$V757&gt;90),"Age OOR",AS757+1.6449*VLOOKUP(AS$14&amp;"-rse-"&amp;$F757,Equations!$G:$I,3,0)))</f>
        <v/>
      </c>
      <c r="AV757" s="10" t="str">
        <f t="shared" si="289"/>
        <v/>
      </c>
      <c r="AW757" s="10" t="str">
        <f>IF($AA757="","",IF(OR($V757&lt;2.7,$V757&gt;90),"Age OOR",($AA757-AS757)/VLOOKUP(AS$14&amp;"-rse-"&amp;$F757,Equations!$G:$I,3,0)))</f>
        <v/>
      </c>
      <c r="AX757" s="10" t="str">
        <f>IF($AB757="","",IF(OR($V757&lt;2.7,$V757&gt;90),"Age OOR",VLOOKUP(AX$14&amp;"-int-"&amp;$G757,Equations!$G:$I,3,0)+VLOOKUP(AX$14&amp;"-sexo-"&amp;$G757,Equations!$G:$I,3,0)*$U757+VLOOKUP(AX$14&amp;"-edad-"&amp;$G757,Equations!$G:$I,3,0)*$V757+VLOOKUP(AX$14&amp;"-est-"&amp;$G757,Equations!$G:$I,3,0)*(1/$W757)+VLOOKUP(AX$14&amp;"-imc-"&amp;$G757,Equations!$G:$I,3,0)*(1/$Q757)))</f>
        <v/>
      </c>
      <c r="AY757" s="10" t="str">
        <f>IF($AB757="","",IF(OR($V757&lt;2.7,$V757&gt;90),"Age OOR",AX757-1.6449*VLOOKUP(AX$14&amp;"-rse-"&amp;$G757,Equations!$G:$I,3,0)))</f>
        <v/>
      </c>
      <c r="AZ757" s="10" t="str">
        <f>IF($AB757="","",IF(OR($V757&lt;2.7,$V757&gt;90),"Age OOR",AX757+1.6449*VLOOKUP(AX$14&amp;"-rse-"&amp;$G757,Equations!$G:$I,3,0)))</f>
        <v/>
      </c>
      <c r="BA757" s="10" t="str">
        <f t="shared" si="290"/>
        <v/>
      </c>
      <c r="BB757" s="10" t="str">
        <f>IF($AB757="","",IF(OR($V757&lt;2.7,$V757&gt;90),"Age OOR",($AB757-AX757)/VLOOKUP(AX$14&amp;"-rse-"&amp;$G757,Equations!$G:$I,3,0)))</f>
        <v/>
      </c>
      <c r="BC757" s="10" t="str">
        <f>IF($AC757="","",IF(OR($V757&lt;2.7,$V757&gt;90),"Age OOR",VLOOKUP(BC$14&amp;"-int-"&amp;$H757,Equations!$G:$I,3,0)+VLOOKUP(BC$14&amp;"-sexo-"&amp;$H757,Equations!$G:$I,3,0)*$U757+VLOOKUP(BC$14&amp;"-edad-"&amp;$H757,Equations!$G:$I,3,0)*$V757+VLOOKUP(BC$14&amp;"-est-"&amp;$H757,Equations!$G:$I,3,0)*(1/$W757)+VLOOKUP(BC$14&amp;"-imc-"&amp;$H757,Equations!$G:$I,3,0)*(1/$Q757)))</f>
        <v/>
      </c>
      <c r="BD757" s="10" t="str">
        <f>IF($AC757="","",IF(OR($V757&lt;2.7,$V757&gt;90),"Age OOR",BC757-1.6449*VLOOKUP(BC$14&amp;"-rse-"&amp;$H757,Equations!$G:$I,3,0)))</f>
        <v/>
      </c>
      <c r="BE757" s="10" t="str">
        <f>IF($AC757="","",IF(OR($V757&lt;2.7,$V757&gt;90),"Age OOR",BC757+1.6449*VLOOKUP(BC$14&amp;"-rse-"&amp;$H757,Equations!$G:$I,3,0)))</f>
        <v/>
      </c>
      <c r="BF757" s="10" t="str">
        <f t="shared" si="291"/>
        <v/>
      </c>
      <c r="BG757" s="10" t="str">
        <f>IF($AC757="","",IF(OR($V757&lt;2.7,$V757&gt;90),"Age OOR",($AC757-BC757)/VLOOKUP(BC$14&amp;"-rse-"&amp;$H757,Equations!$G:$I,3,0)))</f>
        <v/>
      </c>
      <c r="BH757" s="10" t="str">
        <f>IF($AD757="","",IF(OR($V757&lt;2.7,$V757&gt;90),"Age OOR",VLOOKUP(BH$14&amp;"-int-"&amp;$I757,Equations!$G:$I,3,0)+VLOOKUP(BH$14&amp;"-sexo-"&amp;$I757,Equations!$G:$I,3,0)*$U757+VLOOKUP(BH$14&amp;"-edad-"&amp;$I757,Equations!$G:$I,3,0)*$V757+VLOOKUP(BH$14&amp;"-est-"&amp;$I757,Equations!$G:$I,3,0)*(1/$W757)+VLOOKUP(BH$14&amp;"-imc-"&amp;$I757,Equations!$G:$I,3,0)*(1/$Q757)))</f>
        <v/>
      </c>
      <c r="BI757" s="10" t="str">
        <f>IF($AD757="","",IF(OR($V757&lt;2.7,$V757&gt;90),"Age OOR",BH757-1.6449*VLOOKUP(BH$14&amp;"-rse-"&amp;$I757,Equations!$G:$I,3,0)))</f>
        <v/>
      </c>
      <c r="BJ757" s="10" t="str">
        <f>IF($AD757="","",IF(OR($V757&lt;2.7,$V757&gt;90),"Age OOR",BH757+1.6449*VLOOKUP(BH$14&amp;"-rse-"&amp;$I757,Equations!$G:$I,3,0)))</f>
        <v/>
      </c>
      <c r="BK757" s="10" t="str">
        <f t="shared" si="292"/>
        <v/>
      </c>
      <c r="BL757" s="10" t="str">
        <f>IF($AD757="","",IF(OR($V757&lt;2.7,$V757&gt;90),"Age OOR",($AD757-BH757)/VLOOKUP(BH$14&amp;"-rse-"&amp;$I757,Equations!$G:$I,3,0)))</f>
        <v/>
      </c>
      <c r="BM757" s="10" t="str">
        <f>IF($AE757="","",IF(OR($V757&lt;2.7,$V757&gt;90),"Age OOR",VLOOKUP(BM$14&amp;"-int-"&amp;$J757,Equations!$G:$I,3,0)+VLOOKUP(BM$14&amp;"-sexo-"&amp;$J757,Equations!$G:$I,3,0)*$U757+VLOOKUP(BM$14&amp;"-edad-"&amp;$J757,Equations!$G:$I,3,0)*$V757+VLOOKUP(BM$14&amp;"-est-"&amp;$J757,Equations!$G:$I,3,0)*(1/$W757)+VLOOKUP(BM$14&amp;"-imc-"&amp;$J757,Equations!$G:$I,3,0)*(1/$Q757)))</f>
        <v/>
      </c>
      <c r="BN757" s="10" t="str">
        <f>IF($AE757="","",IF(OR($V757&lt;2.7,$V757&gt;90),"Age OOR",BM757-1.6449*VLOOKUP(BM$14&amp;"-rse-"&amp;$J757,Equations!$G:$I,3,0)))</f>
        <v/>
      </c>
      <c r="BO757" s="10" t="str">
        <f>IF($AE757="","",IF(OR($V757&lt;2.7,$V757&gt;90),"Age OOR",BM757+1.6449*VLOOKUP(BM$14&amp;"-rse-"&amp;$J757,Equations!$G:$I,3,0)))</f>
        <v/>
      </c>
      <c r="BP757" s="10" t="str">
        <f t="shared" si="293"/>
        <v/>
      </c>
      <c r="BQ757" s="10" t="str">
        <f>IF($AE757="","",IF(OR($V757&lt;2.7,$V757&gt;90),"Age OOR",($AE757-BM757)/VLOOKUP(BM$14&amp;"-rse-"&amp;$J757,Equations!$G:$I,3,0)))</f>
        <v/>
      </c>
      <c r="BR757" s="10" t="str">
        <f>IF($AF757="","",IF(OR($V757&lt;2.7,$V757&gt;90),"Age OOR",VLOOKUP(BR$14&amp;"-int-"&amp;$K757,Equations!$G:$I,3,0)+VLOOKUP(BR$14&amp;"-sexo-"&amp;$K757,Equations!$G:$I,3,0)*$U757+VLOOKUP(BR$14&amp;"-edad-"&amp;$K757,Equations!$G:$I,3,0)*$V757+VLOOKUP(BR$14&amp;"-est-"&amp;$K757,Equations!$G:$I,3,0)*(1/$W757)+VLOOKUP(BR$14&amp;"-imc-"&amp;$K757,Equations!$G:$I,3,0)*(1/$Q757)))</f>
        <v/>
      </c>
      <c r="BS757" s="10" t="str">
        <f>IF($AF757="","",IF(OR($V757&lt;2.7,$V757&gt;90),"Age OOR",BR757-1.6449*VLOOKUP(BR$14&amp;"-rse-"&amp;$K757,Equations!$G:$I,3,0)))</f>
        <v/>
      </c>
      <c r="BT757" s="10" t="str">
        <f>IF($AF757="","",IF(OR($V757&lt;2.7,$V757&gt;90),"Age OOR",BR757+1.6449*VLOOKUP(BR$14&amp;"-rse-"&amp;$K757,Equations!$G:$I,3,0)))</f>
        <v/>
      </c>
      <c r="BU757" s="10" t="str">
        <f t="shared" si="294"/>
        <v/>
      </c>
      <c r="BV757" s="10" t="str">
        <f>IF($AF757="","",IF(OR($V757&lt;2.7,$V757&gt;90),"Age OOR",($AF757-BR757)/VLOOKUP(BR$14&amp;"-rse-"&amp;$K757,Equations!$G:$I,3,0)))</f>
        <v/>
      </c>
      <c r="BW757" s="10" t="str">
        <f>IF($AG757="","",IF(OR($V757&lt;2.7,$V757&gt;90),"Age OOR",VLOOKUP(BW$14&amp;"-int-"&amp;$L757,Equations!$G:$I,3,0)+VLOOKUP(BW$14&amp;"-sexo-"&amp;$L757,Equations!$G:$I,3,0)*$U757+VLOOKUP(BW$14&amp;"-edad-"&amp;$L757,Equations!$G:$I,3,0)*$V757+VLOOKUP(BW$14&amp;"-est-"&amp;$L757,Equations!$G:$I,3,0)*(1/$W757)+VLOOKUP(BW$14&amp;"-imc-"&amp;$L757,Equations!$G:$I,3,0)*(1/$Q757)))</f>
        <v/>
      </c>
      <c r="BX757" s="10" t="str">
        <f>IF($AG757="","",IF(OR($V757&lt;2.7,$V757&gt;90),"Age OOR",BW757-1.6449*VLOOKUP(BW$14&amp;"-rse-"&amp;$L757,Equations!$G:$I,3,0)))</f>
        <v/>
      </c>
      <c r="BY757" s="10" t="str">
        <f>IF($AG757="","",IF(OR($V757&lt;2.7,$V757&gt;90),"Age OOR",BW757+1.6449*VLOOKUP(BW$14&amp;"-rse-"&amp;$L757,Equations!$G:$I,3,0)))</f>
        <v/>
      </c>
      <c r="BZ757" s="10" t="str">
        <f t="shared" si="295"/>
        <v/>
      </c>
      <c r="CA757" s="10" t="str">
        <f>IF($AG757="","",IF(OR($V757&lt;2.7,$V757&gt;90),"Age OOR",($AG757-BW757)/VLOOKUP(BW$14&amp;"-rse-"&amp;$L757,Equations!$G:$I,3,0)))</f>
        <v/>
      </c>
      <c r="CB757" s="10" t="str">
        <f>IF($AH757="","",IF(OR($V757&lt;2.7,$V757&gt;90),"Age OOR",VLOOKUP(CB$14&amp;"-int-"&amp;$M757,Equations!$G:$I,3,0)+VLOOKUP(CB$14&amp;"-sexo-"&amp;$M757,Equations!$G:$I,3,0)*$U757+VLOOKUP(CB$14&amp;"-edad-"&amp;$M757,Equations!$G:$I,3,0)*$V757+VLOOKUP(CB$14&amp;"-est-"&amp;$M757,Equations!$G:$I,3,0)*(1/$W757)+VLOOKUP(CB$14&amp;"-imc-"&amp;$M757,Equations!$G:$I,3,0)*(1/$Q757)))</f>
        <v/>
      </c>
      <c r="CC757" s="10" t="str">
        <f>IF($AH757="","",IF(OR($V757&lt;2.7,$V757&gt;90),"Age OOR",CB757-1.6449*VLOOKUP(CB$14&amp;"-rse-"&amp;$M757,Equations!$G:$I,3,0)))</f>
        <v/>
      </c>
      <c r="CD757" s="10" t="str">
        <f>IF($AH757="","",IF(OR($V757&lt;2.7,$V757&gt;90),"Age OOR",CB757+1.6449*VLOOKUP(CB$14&amp;"-rse-"&amp;$M757,Equations!$G:$I,3,0)))</f>
        <v/>
      </c>
      <c r="CE757" s="10" t="str">
        <f t="shared" si="296"/>
        <v/>
      </c>
      <c r="CF757" s="10" t="str">
        <f>IF($AH757="","",IF(OR($V757&lt;2.7,$V757&gt;90),"Age OOR",($AH757-CB757)/VLOOKUP(CB$14&amp;"-rse-"&amp;$M757,Equations!$G:$I,3,0)))</f>
        <v/>
      </c>
      <c r="CG757" s="10" t="str">
        <f>IF($AI757="","",IF(OR($V757&lt;2.7,$V757&gt;90),"Age OOR",VLOOKUP(CG$14&amp;"-int-"&amp;$N757,Equations!$G:$I,3,0)+VLOOKUP(CG$14&amp;"-sexo-"&amp;$N757,Equations!$G:$I,3,0)*$U757+VLOOKUP(CG$14&amp;"-edad-"&amp;$N757,Equations!$G:$I,3,0)*$V757+VLOOKUP(CG$14&amp;"-est-"&amp;$N757,Equations!$G:$I,3,0)*(1/$W757)+VLOOKUP(CG$14&amp;"-imc-"&amp;$N757,Equations!$G:$I,3,0)*(1/$Q757)))</f>
        <v/>
      </c>
      <c r="CH757" s="10" t="str">
        <f>IF($AI757="","",IF(OR($V757&lt;2.7,$V757&gt;90),"Age OOR",CG757-1.6449*VLOOKUP(CG$14&amp;"-rse-"&amp;$N757,Equations!$G:$I,3,0)))</f>
        <v/>
      </c>
      <c r="CI757" s="10" t="str">
        <f>IF($AI757="","",IF(OR($V757&lt;2.7,$V757&gt;90),"Age OOR",CG757+1.6449*VLOOKUP(CG$14&amp;"-rse-"&amp;$N757,Equations!$G:$I,3,0)))</f>
        <v/>
      </c>
      <c r="CJ757" s="10" t="str">
        <f t="shared" si="297"/>
        <v/>
      </c>
      <c r="CK757" s="10" t="str">
        <f>IF($AI757="","",IF(OR($V757&lt;2.7,$V757&gt;90),"Age OOR",($AI757-CG757)/VLOOKUP(CG$14&amp;"-rse-"&amp;$N757,Equations!$G:$I,3,0)))</f>
        <v/>
      </c>
      <c r="CL757" s="10" t="str">
        <f>IF($AJ757="","",IF(OR($V757&lt;2.7,$V757&gt;90),"Age OOR",VLOOKUP(CL$14&amp;"-int-"&amp;$O757,Equations!$G:$I,3,0)+VLOOKUP(CL$14&amp;"-sexo-"&amp;$O757,Equations!$G:$I,3,0)*$U757+VLOOKUP(CL$14&amp;"-edad-"&amp;$O757,Equations!$G:$I,3,0)*$V757+VLOOKUP(CL$14&amp;"-est-"&amp;$O757,Equations!$G:$I,3,0)*(1/$W757)+VLOOKUP(CL$14&amp;"-imc-"&amp;$O757,Equations!$G:$I,3,0)*(1/$Q757)))</f>
        <v/>
      </c>
      <c r="CM757" s="10" t="str">
        <f>IF($AJ757="","",IF(OR($V757&lt;2.7,$V757&gt;90),"Age OOR",CL757-1.6449*VLOOKUP(CL$14&amp;"-rse-"&amp;$O757,Equations!$G:$I,3,0)))</f>
        <v/>
      </c>
      <c r="CN757" s="10" t="str">
        <f>IF($AJ757="","",IF(OR($V757&lt;2.7,$V757&gt;90),"Age OOR",CL757+1.6449*VLOOKUP(CL$14&amp;"-rse-"&amp;$O757,Equations!$G:$I,3,0)))</f>
        <v/>
      </c>
      <c r="CO757" s="10" t="str">
        <f t="shared" si="298"/>
        <v/>
      </c>
      <c r="CP757" s="10" t="str">
        <f>IF($AJ757="","",IF(OR($V757&lt;2.7,$V757&gt;90),"Age OOR",($AJ757-CL757)/VLOOKUP(CL$14&amp;"-rse-"&amp;$O757,Equations!$G:$I,3,0)))</f>
        <v/>
      </c>
      <c r="CQ757" s="10" t="str">
        <f>IF($AK757="","",IF(OR($V757&lt;2.7,$V757&gt;90),"Age OOR",EXP(VLOOKUP(CQ$14&amp;"-int-"&amp;$P757,Equations!$G:$I,3,0)+VLOOKUP(CQ$14&amp;"-sexo-"&amp;$P757,Equations!$G:$I,3,0)*$U757+VLOOKUP(CQ$14&amp;"-edad-"&amp;$P757,Equations!$G:$I,3,0)*$V757+VLOOKUP(CQ$14&amp;"-est-"&amp;$P757,Equations!$G:$I,3,0)*(1/$W757)+VLOOKUP(CQ$14&amp;"-imc-"&amp;$P757,Equations!$G:$I,3,0)*(1/$Q757))))</f>
        <v/>
      </c>
      <c r="CR757" s="10" t="str">
        <f>IF($AK757="","",IF(OR($V757&lt;2.7,$V757&gt;90),"Age OOR",EXP(LN(CQ757)-1.6449*VLOOKUP(CQ$14&amp;"-rse-"&amp;$P757,Equations!$G:$I,3,0))))</f>
        <v/>
      </c>
      <c r="CS757" s="10" t="str">
        <f>IF($AK757="","",IF(OR($V757&lt;2.7,$V757&gt;90),"Age OOR",EXP(LN(CQ757)+1.6449*VLOOKUP(CQ$14&amp;"-rse-"&amp;$P757,Equations!$G:$I,3,0))))</f>
        <v/>
      </c>
      <c r="CT757" s="10" t="str">
        <f t="shared" si="299"/>
        <v/>
      </c>
      <c r="CU757" s="10" t="str">
        <f>IF($AK757="","",IF(OR($V757&lt;2.7,$V757&gt;90),"Age OOR",(LN($AK757)-LN(CQ757))/VLOOKUP(CQ$14&amp;"-rse-"&amp;$P757,Equations!$G:$I,3,0)))</f>
        <v/>
      </c>
      <c r="CV757" s="47"/>
    </row>
    <row r="758" spans="5:100" x14ac:dyDescent="0.2">
      <c r="E758" s="23" t="str">
        <f t="shared" si="275"/>
        <v>Age out of range</v>
      </c>
      <c r="F758" s="23" t="str">
        <f t="shared" si="276"/>
        <v>Age out of range</v>
      </c>
      <c r="G758" s="23" t="str">
        <f t="shared" si="277"/>
        <v>Age out of range</v>
      </c>
      <c r="H758" s="23" t="str">
        <f t="shared" si="278"/>
        <v>Age out of range</v>
      </c>
      <c r="I758" s="23" t="str">
        <f t="shared" si="279"/>
        <v>Age out of range</v>
      </c>
      <c r="J758" s="23" t="str">
        <f t="shared" si="280"/>
        <v>Age out of range</v>
      </c>
      <c r="K758" s="23" t="str">
        <f t="shared" si="281"/>
        <v>Age out of range</v>
      </c>
      <c r="L758" s="23" t="str">
        <f t="shared" si="282"/>
        <v>Age out of range</v>
      </c>
      <c r="M758" s="23" t="str">
        <f t="shared" si="283"/>
        <v>Age out of range</v>
      </c>
      <c r="N758" s="23" t="str">
        <f t="shared" si="284"/>
        <v>Age out of range</v>
      </c>
      <c r="O758" s="23" t="str">
        <f t="shared" si="285"/>
        <v>Age out of range</v>
      </c>
      <c r="P758" s="23" t="str">
        <f t="shared" si="286"/>
        <v>Age out of range</v>
      </c>
      <c r="Q758" s="23" t="e">
        <f t="shared" si="287"/>
        <v>#DIV/0!</v>
      </c>
      <c r="R758" s="17"/>
      <c r="S758" s="23">
        <v>742</v>
      </c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7"/>
      <c r="AM758" s="47"/>
      <c r="AN758" s="10" t="str">
        <f>IF($Z758="","",IF(OR($V758&lt;2.7,$V758&gt;90),"Age OOR",VLOOKUP(AN$14&amp;"-int-"&amp;$E758,Equations!$G:$I,3,0)+VLOOKUP(AN$14&amp;"-sexo-"&amp;$E758,Equations!$G:$I,3,0)*$U758+VLOOKUP(AN$14&amp;"-edad-"&amp;$E758,Equations!$G:$I,3,0)*$V758+VLOOKUP(AN$14&amp;"-est-"&amp;$E758,Equations!$G:$I,3,0)*(1/$W758)+VLOOKUP(AN$14&amp;"-imc-"&amp;$E758,Equations!$G:$I,3,0)*(1/$Q758)))</f>
        <v/>
      </c>
      <c r="AO758" s="10" t="str">
        <f>IF($Z758="","",IF(OR($V758&lt;2.7,$V758&gt;90),"Age OOR",AN758-1.6449*VLOOKUP(AN$14&amp;"-rse-"&amp;$E758,Equations!$G:$I,3,0)))</f>
        <v/>
      </c>
      <c r="AP758" s="10" t="str">
        <f>IF($Z758="","",IF(OR($V758&lt;2.7,$V758&gt;90),"Age OOR",AN758+1.6449*VLOOKUP(AN$14&amp;"-rse-"&amp;$E758,Equations!$G:$I,3,0)))</f>
        <v/>
      </c>
      <c r="AQ758" s="10" t="str">
        <f t="shared" si="288"/>
        <v/>
      </c>
      <c r="AR758" s="10" t="str">
        <f>IF($Z758="","",IF(OR($V758&lt;2.7,$V758&gt;90),"Age OOR",($Z758-AN758)/VLOOKUP(AN$14&amp;"-rse-"&amp;$E758,Equations!$G:$I,3,0)))</f>
        <v/>
      </c>
      <c r="AS758" s="10" t="str">
        <f>IF($AA758="","",IF(OR($V758&lt;2.7,$V758&gt;90),"Age OOR",VLOOKUP(AS$14&amp;"-int-"&amp;$F758,Equations!$G:$I,3,0)+VLOOKUP(AS$14&amp;"-sexo-"&amp;$F758,Equations!$G:$I,3,0)*$U758+VLOOKUP(AS$14&amp;"-edad-"&amp;$F758,Equations!$G:$I,3,0)*$V758+VLOOKUP(AS$14&amp;"-est-"&amp;$F758,Equations!$G:$I,3,0)*(1/$W758)+VLOOKUP(AS$14&amp;"-imc-"&amp;$F758,Equations!$G:$I,3,0)*(1/$Q758)))</f>
        <v/>
      </c>
      <c r="AT758" s="10" t="str">
        <f>IF($AA758="","",IF(OR($V758&lt;2.7,$V758&gt;90),"Age OOR",AS758-1.6449*VLOOKUP(AS$14&amp;"-rse-"&amp;$F758,Equations!$G:$I,3,0)))</f>
        <v/>
      </c>
      <c r="AU758" s="10" t="str">
        <f>IF($AA758="","",IF(OR($V758&lt;2.7,$V758&gt;90),"Age OOR",AS758+1.6449*VLOOKUP(AS$14&amp;"-rse-"&amp;$F758,Equations!$G:$I,3,0)))</f>
        <v/>
      </c>
      <c r="AV758" s="10" t="str">
        <f t="shared" si="289"/>
        <v/>
      </c>
      <c r="AW758" s="10" t="str">
        <f>IF($AA758="","",IF(OR($V758&lt;2.7,$V758&gt;90),"Age OOR",($AA758-AS758)/VLOOKUP(AS$14&amp;"-rse-"&amp;$F758,Equations!$G:$I,3,0)))</f>
        <v/>
      </c>
      <c r="AX758" s="10" t="str">
        <f>IF($AB758="","",IF(OR($V758&lt;2.7,$V758&gt;90),"Age OOR",VLOOKUP(AX$14&amp;"-int-"&amp;$G758,Equations!$G:$I,3,0)+VLOOKUP(AX$14&amp;"-sexo-"&amp;$G758,Equations!$G:$I,3,0)*$U758+VLOOKUP(AX$14&amp;"-edad-"&amp;$G758,Equations!$G:$I,3,0)*$V758+VLOOKUP(AX$14&amp;"-est-"&amp;$G758,Equations!$G:$I,3,0)*(1/$W758)+VLOOKUP(AX$14&amp;"-imc-"&amp;$G758,Equations!$G:$I,3,0)*(1/$Q758)))</f>
        <v/>
      </c>
      <c r="AY758" s="10" t="str">
        <f>IF($AB758="","",IF(OR($V758&lt;2.7,$V758&gt;90),"Age OOR",AX758-1.6449*VLOOKUP(AX$14&amp;"-rse-"&amp;$G758,Equations!$G:$I,3,0)))</f>
        <v/>
      </c>
      <c r="AZ758" s="10" t="str">
        <f>IF($AB758="","",IF(OR($V758&lt;2.7,$V758&gt;90),"Age OOR",AX758+1.6449*VLOOKUP(AX$14&amp;"-rse-"&amp;$G758,Equations!$G:$I,3,0)))</f>
        <v/>
      </c>
      <c r="BA758" s="10" t="str">
        <f t="shared" si="290"/>
        <v/>
      </c>
      <c r="BB758" s="10" t="str">
        <f>IF($AB758="","",IF(OR($V758&lt;2.7,$V758&gt;90),"Age OOR",($AB758-AX758)/VLOOKUP(AX$14&amp;"-rse-"&amp;$G758,Equations!$G:$I,3,0)))</f>
        <v/>
      </c>
      <c r="BC758" s="10" t="str">
        <f>IF($AC758="","",IF(OR($V758&lt;2.7,$V758&gt;90),"Age OOR",VLOOKUP(BC$14&amp;"-int-"&amp;$H758,Equations!$G:$I,3,0)+VLOOKUP(BC$14&amp;"-sexo-"&amp;$H758,Equations!$G:$I,3,0)*$U758+VLOOKUP(BC$14&amp;"-edad-"&amp;$H758,Equations!$G:$I,3,0)*$V758+VLOOKUP(BC$14&amp;"-est-"&amp;$H758,Equations!$G:$I,3,0)*(1/$W758)+VLOOKUP(BC$14&amp;"-imc-"&amp;$H758,Equations!$G:$I,3,0)*(1/$Q758)))</f>
        <v/>
      </c>
      <c r="BD758" s="10" t="str">
        <f>IF($AC758="","",IF(OR($V758&lt;2.7,$V758&gt;90),"Age OOR",BC758-1.6449*VLOOKUP(BC$14&amp;"-rse-"&amp;$H758,Equations!$G:$I,3,0)))</f>
        <v/>
      </c>
      <c r="BE758" s="10" t="str">
        <f>IF($AC758="","",IF(OR($V758&lt;2.7,$V758&gt;90),"Age OOR",BC758+1.6449*VLOOKUP(BC$14&amp;"-rse-"&amp;$H758,Equations!$G:$I,3,0)))</f>
        <v/>
      </c>
      <c r="BF758" s="10" t="str">
        <f t="shared" si="291"/>
        <v/>
      </c>
      <c r="BG758" s="10" t="str">
        <f>IF($AC758="","",IF(OR($V758&lt;2.7,$V758&gt;90),"Age OOR",($AC758-BC758)/VLOOKUP(BC$14&amp;"-rse-"&amp;$H758,Equations!$G:$I,3,0)))</f>
        <v/>
      </c>
      <c r="BH758" s="10" t="str">
        <f>IF($AD758="","",IF(OR($V758&lt;2.7,$V758&gt;90),"Age OOR",VLOOKUP(BH$14&amp;"-int-"&amp;$I758,Equations!$G:$I,3,0)+VLOOKUP(BH$14&amp;"-sexo-"&amp;$I758,Equations!$G:$I,3,0)*$U758+VLOOKUP(BH$14&amp;"-edad-"&amp;$I758,Equations!$G:$I,3,0)*$V758+VLOOKUP(BH$14&amp;"-est-"&amp;$I758,Equations!$G:$I,3,0)*(1/$W758)+VLOOKUP(BH$14&amp;"-imc-"&amp;$I758,Equations!$G:$I,3,0)*(1/$Q758)))</f>
        <v/>
      </c>
      <c r="BI758" s="10" t="str">
        <f>IF($AD758="","",IF(OR($V758&lt;2.7,$V758&gt;90),"Age OOR",BH758-1.6449*VLOOKUP(BH$14&amp;"-rse-"&amp;$I758,Equations!$G:$I,3,0)))</f>
        <v/>
      </c>
      <c r="BJ758" s="10" t="str">
        <f>IF($AD758="","",IF(OR($V758&lt;2.7,$V758&gt;90),"Age OOR",BH758+1.6449*VLOOKUP(BH$14&amp;"-rse-"&amp;$I758,Equations!$G:$I,3,0)))</f>
        <v/>
      </c>
      <c r="BK758" s="10" t="str">
        <f t="shared" si="292"/>
        <v/>
      </c>
      <c r="BL758" s="10" t="str">
        <f>IF($AD758="","",IF(OR($V758&lt;2.7,$V758&gt;90),"Age OOR",($AD758-BH758)/VLOOKUP(BH$14&amp;"-rse-"&amp;$I758,Equations!$G:$I,3,0)))</f>
        <v/>
      </c>
      <c r="BM758" s="10" t="str">
        <f>IF($AE758="","",IF(OR($V758&lt;2.7,$V758&gt;90),"Age OOR",VLOOKUP(BM$14&amp;"-int-"&amp;$J758,Equations!$G:$I,3,0)+VLOOKUP(BM$14&amp;"-sexo-"&amp;$J758,Equations!$G:$I,3,0)*$U758+VLOOKUP(BM$14&amp;"-edad-"&amp;$J758,Equations!$G:$I,3,0)*$V758+VLOOKUP(BM$14&amp;"-est-"&amp;$J758,Equations!$G:$I,3,0)*(1/$W758)+VLOOKUP(BM$14&amp;"-imc-"&amp;$J758,Equations!$G:$I,3,0)*(1/$Q758)))</f>
        <v/>
      </c>
      <c r="BN758" s="10" t="str">
        <f>IF($AE758="","",IF(OR($V758&lt;2.7,$V758&gt;90),"Age OOR",BM758-1.6449*VLOOKUP(BM$14&amp;"-rse-"&amp;$J758,Equations!$G:$I,3,0)))</f>
        <v/>
      </c>
      <c r="BO758" s="10" t="str">
        <f>IF($AE758="","",IF(OR($V758&lt;2.7,$V758&gt;90),"Age OOR",BM758+1.6449*VLOOKUP(BM$14&amp;"-rse-"&amp;$J758,Equations!$G:$I,3,0)))</f>
        <v/>
      </c>
      <c r="BP758" s="10" t="str">
        <f t="shared" si="293"/>
        <v/>
      </c>
      <c r="BQ758" s="10" t="str">
        <f>IF($AE758="","",IF(OR($V758&lt;2.7,$V758&gt;90),"Age OOR",($AE758-BM758)/VLOOKUP(BM$14&amp;"-rse-"&amp;$J758,Equations!$G:$I,3,0)))</f>
        <v/>
      </c>
      <c r="BR758" s="10" t="str">
        <f>IF($AF758="","",IF(OR($V758&lt;2.7,$V758&gt;90),"Age OOR",VLOOKUP(BR$14&amp;"-int-"&amp;$K758,Equations!$G:$I,3,0)+VLOOKUP(BR$14&amp;"-sexo-"&amp;$K758,Equations!$G:$I,3,0)*$U758+VLOOKUP(BR$14&amp;"-edad-"&amp;$K758,Equations!$G:$I,3,0)*$V758+VLOOKUP(BR$14&amp;"-est-"&amp;$K758,Equations!$G:$I,3,0)*(1/$W758)+VLOOKUP(BR$14&amp;"-imc-"&amp;$K758,Equations!$G:$I,3,0)*(1/$Q758)))</f>
        <v/>
      </c>
      <c r="BS758" s="10" t="str">
        <f>IF($AF758="","",IF(OR($V758&lt;2.7,$V758&gt;90),"Age OOR",BR758-1.6449*VLOOKUP(BR$14&amp;"-rse-"&amp;$K758,Equations!$G:$I,3,0)))</f>
        <v/>
      </c>
      <c r="BT758" s="10" t="str">
        <f>IF($AF758="","",IF(OR($V758&lt;2.7,$V758&gt;90),"Age OOR",BR758+1.6449*VLOOKUP(BR$14&amp;"-rse-"&amp;$K758,Equations!$G:$I,3,0)))</f>
        <v/>
      </c>
      <c r="BU758" s="10" t="str">
        <f t="shared" si="294"/>
        <v/>
      </c>
      <c r="BV758" s="10" t="str">
        <f>IF($AF758="","",IF(OR($V758&lt;2.7,$V758&gt;90),"Age OOR",($AF758-BR758)/VLOOKUP(BR$14&amp;"-rse-"&amp;$K758,Equations!$G:$I,3,0)))</f>
        <v/>
      </c>
      <c r="BW758" s="10" t="str">
        <f>IF($AG758="","",IF(OR($V758&lt;2.7,$V758&gt;90),"Age OOR",VLOOKUP(BW$14&amp;"-int-"&amp;$L758,Equations!$G:$I,3,0)+VLOOKUP(BW$14&amp;"-sexo-"&amp;$L758,Equations!$G:$I,3,0)*$U758+VLOOKUP(BW$14&amp;"-edad-"&amp;$L758,Equations!$G:$I,3,0)*$V758+VLOOKUP(BW$14&amp;"-est-"&amp;$L758,Equations!$G:$I,3,0)*(1/$W758)+VLOOKUP(BW$14&amp;"-imc-"&amp;$L758,Equations!$G:$I,3,0)*(1/$Q758)))</f>
        <v/>
      </c>
      <c r="BX758" s="10" t="str">
        <f>IF($AG758="","",IF(OR($V758&lt;2.7,$V758&gt;90),"Age OOR",BW758-1.6449*VLOOKUP(BW$14&amp;"-rse-"&amp;$L758,Equations!$G:$I,3,0)))</f>
        <v/>
      </c>
      <c r="BY758" s="10" t="str">
        <f>IF($AG758="","",IF(OR($V758&lt;2.7,$V758&gt;90),"Age OOR",BW758+1.6449*VLOOKUP(BW$14&amp;"-rse-"&amp;$L758,Equations!$G:$I,3,0)))</f>
        <v/>
      </c>
      <c r="BZ758" s="10" t="str">
        <f t="shared" si="295"/>
        <v/>
      </c>
      <c r="CA758" s="10" t="str">
        <f>IF($AG758="","",IF(OR($V758&lt;2.7,$V758&gt;90),"Age OOR",($AG758-BW758)/VLOOKUP(BW$14&amp;"-rse-"&amp;$L758,Equations!$G:$I,3,0)))</f>
        <v/>
      </c>
      <c r="CB758" s="10" t="str">
        <f>IF($AH758="","",IF(OR($V758&lt;2.7,$V758&gt;90),"Age OOR",VLOOKUP(CB$14&amp;"-int-"&amp;$M758,Equations!$G:$I,3,0)+VLOOKUP(CB$14&amp;"-sexo-"&amp;$M758,Equations!$G:$I,3,0)*$U758+VLOOKUP(CB$14&amp;"-edad-"&amp;$M758,Equations!$G:$I,3,0)*$V758+VLOOKUP(CB$14&amp;"-est-"&amp;$M758,Equations!$G:$I,3,0)*(1/$W758)+VLOOKUP(CB$14&amp;"-imc-"&amp;$M758,Equations!$G:$I,3,0)*(1/$Q758)))</f>
        <v/>
      </c>
      <c r="CC758" s="10" t="str">
        <f>IF($AH758="","",IF(OR($V758&lt;2.7,$V758&gt;90),"Age OOR",CB758-1.6449*VLOOKUP(CB$14&amp;"-rse-"&amp;$M758,Equations!$G:$I,3,0)))</f>
        <v/>
      </c>
      <c r="CD758" s="10" t="str">
        <f>IF($AH758="","",IF(OR($V758&lt;2.7,$V758&gt;90),"Age OOR",CB758+1.6449*VLOOKUP(CB$14&amp;"-rse-"&amp;$M758,Equations!$G:$I,3,0)))</f>
        <v/>
      </c>
      <c r="CE758" s="10" t="str">
        <f t="shared" si="296"/>
        <v/>
      </c>
      <c r="CF758" s="10" t="str">
        <f>IF($AH758="","",IF(OR($V758&lt;2.7,$V758&gt;90),"Age OOR",($AH758-CB758)/VLOOKUP(CB$14&amp;"-rse-"&amp;$M758,Equations!$G:$I,3,0)))</f>
        <v/>
      </c>
      <c r="CG758" s="10" t="str">
        <f>IF($AI758="","",IF(OR($V758&lt;2.7,$V758&gt;90),"Age OOR",VLOOKUP(CG$14&amp;"-int-"&amp;$N758,Equations!$G:$I,3,0)+VLOOKUP(CG$14&amp;"-sexo-"&amp;$N758,Equations!$G:$I,3,0)*$U758+VLOOKUP(CG$14&amp;"-edad-"&amp;$N758,Equations!$G:$I,3,0)*$V758+VLOOKUP(CG$14&amp;"-est-"&amp;$N758,Equations!$G:$I,3,0)*(1/$W758)+VLOOKUP(CG$14&amp;"-imc-"&amp;$N758,Equations!$G:$I,3,0)*(1/$Q758)))</f>
        <v/>
      </c>
      <c r="CH758" s="10" t="str">
        <f>IF($AI758="","",IF(OR($V758&lt;2.7,$V758&gt;90),"Age OOR",CG758-1.6449*VLOOKUP(CG$14&amp;"-rse-"&amp;$N758,Equations!$G:$I,3,0)))</f>
        <v/>
      </c>
      <c r="CI758" s="10" t="str">
        <f>IF($AI758="","",IF(OR($V758&lt;2.7,$V758&gt;90),"Age OOR",CG758+1.6449*VLOOKUP(CG$14&amp;"-rse-"&amp;$N758,Equations!$G:$I,3,0)))</f>
        <v/>
      </c>
      <c r="CJ758" s="10" t="str">
        <f t="shared" si="297"/>
        <v/>
      </c>
      <c r="CK758" s="10" t="str">
        <f>IF($AI758="","",IF(OR($V758&lt;2.7,$V758&gt;90),"Age OOR",($AI758-CG758)/VLOOKUP(CG$14&amp;"-rse-"&amp;$N758,Equations!$G:$I,3,0)))</f>
        <v/>
      </c>
      <c r="CL758" s="10" t="str">
        <f>IF($AJ758="","",IF(OR($V758&lt;2.7,$V758&gt;90),"Age OOR",VLOOKUP(CL$14&amp;"-int-"&amp;$O758,Equations!$G:$I,3,0)+VLOOKUP(CL$14&amp;"-sexo-"&amp;$O758,Equations!$G:$I,3,0)*$U758+VLOOKUP(CL$14&amp;"-edad-"&amp;$O758,Equations!$G:$I,3,0)*$V758+VLOOKUP(CL$14&amp;"-est-"&amp;$O758,Equations!$G:$I,3,0)*(1/$W758)+VLOOKUP(CL$14&amp;"-imc-"&amp;$O758,Equations!$G:$I,3,0)*(1/$Q758)))</f>
        <v/>
      </c>
      <c r="CM758" s="10" t="str">
        <f>IF($AJ758="","",IF(OR($V758&lt;2.7,$V758&gt;90),"Age OOR",CL758-1.6449*VLOOKUP(CL$14&amp;"-rse-"&amp;$O758,Equations!$G:$I,3,0)))</f>
        <v/>
      </c>
      <c r="CN758" s="10" t="str">
        <f>IF($AJ758="","",IF(OR($V758&lt;2.7,$V758&gt;90),"Age OOR",CL758+1.6449*VLOOKUP(CL$14&amp;"-rse-"&amp;$O758,Equations!$G:$I,3,0)))</f>
        <v/>
      </c>
      <c r="CO758" s="10" t="str">
        <f t="shared" si="298"/>
        <v/>
      </c>
      <c r="CP758" s="10" t="str">
        <f>IF($AJ758="","",IF(OR($V758&lt;2.7,$V758&gt;90),"Age OOR",($AJ758-CL758)/VLOOKUP(CL$14&amp;"-rse-"&amp;$O758,Equations!$G:$I,3,0)))</f>
        <v/>
      </c>
      <c r="CQ758" s="10" t="str">
        <f>IF($AK758="","",IF(OR($V758&lt;2.7,$V758&gt;90),"Age OOR",EXP(VLOOKUP(CQ$14&amp;"-int-"&amp;$P758,Equations!$G:$I,3,0)+VLOOKUP(CQ$14&amp;"-sexo-"&amp;$P758,Equations!$G:$I,3,0)*$U758+VLOOKUP(CQ$14&amp;"-edad-"&amp;$P758,Equations!$G:$I,3,0)*$V758+VLOOKUP(CQ$14&amp;"-est-"&amp;$P758,Equations!$G:$I,3,0)*(1/$W758)+VLOOKUP(CQ$14&amp;"-imc-"&amp;$P758,Equations!$G:$I,3,0)*(1/$Q758))))</f>
        <v/>
      </c>
      <c r="CR758" s="10" t="str">
        <f>IF($AK758="","",IF(OR($V758&lt;2.7,$V758&gt;90),"Age OOR",EXP(LN(CQ758)-1.6449*VLOOKUP(CQ$14&amp;"-rse-"&amp;$P758,Equations!$G:$I,3,0))))</f>
        <v/>
      </c>
      <c r="CS758" s="10" t="str">
        <f>IF($AK758="","",IF(OR($V758&lt;2.7,$V758&gt;90),"Age OOR",EXP(LN(CQ758)+1.6449*VLOOKUP(CQ$14&amp;"-rse-"&amp;$P758,Equations!$G:$I,3,0))))</f>
        <v/>
      </c>
      <c r="CT758" s="10" t="str">
        <f t="shared" si="299"/>
        <v/>
      </c>
      <c r="CU758" s="10" t="str">
        <f>IF($AK758="","",IF(OR($V758&lt;2.7,$V758&gt;90),"Age OOR",(LN($AK758)-LN(CQ758))/VLOOKUP(CQ$14&amp;"-rse-"&amp;$P758,Equations!$G:$I,3,0)))</f>
        <v/>
      </c>
      <c r="CV758" s="47"/>
    </row>
    <row r="759" spans="5:100" x14ac:dyDescent="0.2">
      <c r="E759" s="23" t="str">
        <f t="shared" si="275"/>
        <v>Age out of range</v>
      </c>
      <c r="F759" s="23" t="str">
        <f t="shared" si="276"/>
        <v>Age out of range</v>
      </c>
      <c r="G759" s="23" t="str">
        <f t="shared" si="277"/>
        <v>Age out of range</v>
      </c>
      <c r="H759" s="23" t="str">
        <f t="shared" si="278"/>
        <v>Age out of range</v>
      </c>
      <c r="I759" s="23" t="str">
        <f t="shared" si="279"/>
        <v>Age out of range</v>
      </c>
      <c r="J759" s="23" t="str">
        <f t="shared" si="280"/>
        <v>Age out of range</v>
      </c>
      <c r="K759" s="23" t="str">
        <f t="shared" si="281"/>
        <v>Age out of range</v>
      </c>
      <c r="L759" s="23" t="str">
        <f t="shared" si="282"/>
        <v>Age out of range</v>
      </c>
      <c r="M759" s="23" t="str">
        <f t="shared" si="283"/>
        <v>Age out of range</v>
      </c>
      <c r="N759" s="23" t="str">
        <f t="shared" si="284"/>
        <v>Age out of range</v>
      </c>
      <c r="O759" s="23" t="str">
        <f t="shared" si="285"/>
        <v>Age out of range</v>
      </c>
      <c r="P759" s="23" t="str">
        <f t="shared" si="286"/>
        <v>Age out of range</v>
      </c>
      <c r="Q759" s="23" t="e">
        <f t="shared" si="287"/>
        <v>#DIV/0!</v>
      </c>
      <c r="R759" s="17"/>
      <c r="S759" s="23">
        <v>743</v>
      </c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7"/>
      <c r="AM759" s="47"/>
      <c r="AN759" s="10" t="str">
        <f>IF($Z759="","",IF(OR($V759&lt;2.7,$V759&gt;90),"Age OOR",VLOOKUP(AN$14&amp;"-int-"&amp;$E759,Equations!$G:$I,3,0)+VLOOKUP(AN$14&amp;"-sexo-"&amp;$E759,Equations!$G:$I,3,0)*$U759+VLOOKUP(AN$14&amp;"-edad-"&amp;$E759,Equations!$G:$I,3,0)*$V759+VLOOKUP(AN$14&amp;"-est-"&amp;$E759,Equations!$G:$I,3,0)*(1/$W759)+VLOOKUP(AN$14&amp;"-imc-"&amp;$E759,Equations!$G:$I,3,0)*(1/$Q759)))</f>
        <v/>
      </c>
      <c r="AO759" s="10" t="str">
        <f>IF($Z759="","",IF(OR($V759&lt;2.7,$V759&gt;90),"Age OOR",AN759-1.6449*VLOOKUP(AN$14&amp;"-rse-"&amp;$E759,Equations!$G:$I,3,0)))</f>
        <v/>
      </c>
      <c r="AP759" s="10" t="str">
        <f>IF($Z759="","",IF(OR($V759&lt;2.7,$V759&gt;90),"Age OOR",AN759+1.6449*VLOOKUP(AN$14&amp;"-rse-"&amp;$E759,Equations!$G:$I,3,0)))</f>
        <v/>
      </c>
      <c r="AQ759" s="10" t="str">
        <f t="shared" si="288"/>
        <v/>
      </c>
      <c r="AR759" s="10" t="str">
        <f>IF($Z759="","",IF(OR($V759&lt;2.7,$V759&gt;90),"Age OOR",($Z759-AN759)/VLOOKUP(AN$14&amp;"-rse-"&amp;$E759,Equations!$G:$I,3,0)))</f>
        <v/>
      </c>
      <c r="AS759" s="10" t="str">
        <f>IF($AA759="","",IF(OR($V759&lt;2.7,$V759&gt;90),"Age OOR",VLOOKUP(AS$14&amp;"-int-"&amp;$F759,Equations!$G:$I,3,0)+VLOOKUP(AS$14&amp;"-sexo-"&amp;$F759,Equations!$G:$I,3,0)*$U759+VLOOKUP(AS$14&amp;"-edad-"&amp;$F759,Equations!$G:$I,3,0)*$V759+VLOOKUP(AS$14&amp;"-est-"&amp;$F759,Equations!$G:$I,3,0)*(1/$W759)+VLOOKUP(AS$14&amp;"-imc-"&amp;$F759,Equations!$G:$I,3,0)*(1/$Q759)))</f>
        <v/>
      </c>
      <c r="AT759" s="10" t="str">
        <f>IF($AA759="","",IF(OR($V759&lt;2.7,$V759&gt;90),"Age OOR",AS759-1.6449*VLOOKUP(AS$14&amp;"-rse-"&amp;$F759,Equations!$G:$I,3,0)))</f>
        <v/>
      </c>
      <c r="AU759" s="10" t="str">
        <f>IF($AA759="","",IF(OR($V759&lt;2.7,$V759&gt;90),"Age OOR",AS759+1.6449*VLOOKUP(AS$14&amp;"-rse-"&amp;$F759,Equations!$G:$I,3,0)))</f>
        <v/>
      </c>
      <c r="AV759" s="10" t="str">
        <f t="shared" si="289"/>
        <v/>
      </c>
      <c r="AW759" s="10" t="str">
        <f>IF($AA759="","",IF(OR($V759&lt;2.7,$V759&gt;90),"Age OOR",($AA759-AS759)/VLOOKUP(AS$14&amp;"-rse-"&amp;$F759,Equations!$G:$I,3,0)))</f>
        <v/>
      </c>
      <c r="AX759" s="10" t="str">
        <f>IF($AB759="","",IF(OR($V759&lt;2.7,$V759&gt;90),"Age OOR",VLOOKUP(AX$14&amp;"-int-"&amp;$G759,Equations!$G:$I,3,0)+VLOOKUP(AX$14&amp;"-sexo-"&amp;$G759,Equations!$G:$I,3,0)*$U759+VLOOKUP(AX$14&amp;"-edad-"&amp;$G759,Equations!$G:$I,3,0)*$V759+VLOOKUP(AX$14&amp;"-est-"&amp;$G759,Equations!$G:$I,3,0)*(1/$W759)+VLOOKUP(AX$14&amp;"-imc-"&amp;$G759,Equations!$G:$I,3,0)*(1/$Q759)))</f>
        <v/>
      </c>
      <c r="AY759" s="10" t="str">
        <f>IF($AB759="","",IF(OR($V759&lt;2.7,$V759&gt;90),"Age OOR",AX759-1.6449*VLOOKUP(AX$14&amp;"-rse-"&amp;$G759,Equations!$G:$I,3,0)))</f>
        <v/>
      </c>
      <c r="AZ759" s="10" t="str">
        <f>IF($AB759="","",IF(OR($V759&lt;2.7,$V759&gt;90),"Age OOR",AX759+1.6449*VLOOKUP(AX$14&amp;"-rse-"&amp;$G759,Equations!$G:$I,3,0)))</f>
        <v/>
      </c>
      <c r="BA759" s="10" t="str">
        <f t="shared" si="290"/>
        <v/>
      </c>
      <c r="BB759" s="10" t="str">
        <f>IF($AB759="","",IF(OR($V759&lt;2.7,$V759&gt;90),"Age OOR",($AB759-AX759)/VLOOKUP(AX$14&amp;"-rse-"&amp;$G759,Equations!$G:$I,3,0)))</f>
        <v/>
      </c>
      <c r="BC759" s="10" t="str">
        <f>IF($AC759="","",IF(OR($V759&lt;2.7,$V759&gt;90),"Age OOR",VLOOKUP(BC$14&amp;"-int-"&amp;$H759,Equations!$G:$I,3,0)+VLOOKUP(BC$14&amp;"-sexo-"&amp;$H759,Equations!$G:$I,3,0)*$U759+VLOOKUP(BC$14&amp;"-edad-"&amp;$H759,Equations!$G:$I,3,0)*$V759+VLOOKUP(BC$14&amp;"-est-"&amp;$H759,Equations!$G:$I,3,0)*(1/$W759)+VLOOKUP(BC$14&amp;"-imc-"&amp;$H759,Equations!$G:$I,3,0)*(1/$Q759)))</f>
        <v/>
      </c>
      <c r="BD759" s="10" t="str">
        <f>IF($AC759="","",IF(OR($V759&lt;2.7,$V759&gt;90),"Age OOR",BC759-1.6449*VLOOKUP(BC$14&amp;"-rse-"&amp;$H759,Equations!$G:$I,3,0)))</f>
        <v/>
      </c>
      <c r="BE759" s="10" t="str">
        <f>IF($AC759="","",IF(OR($V759&lt;2.7,$V759&gt;90),"Age OOR",BC759+1.6449*VLOOKUP(BC$14&amp;"-rse-"&amp;$H759,Equations!$G:$I,3,0)))</f>
        <v/>
      </c>
      <c r="BF759" s="10" t="str">
        <f t="shared" si="291"/>
        <v/>
      </c>
      <c r="BG759" s="10" t="str">
        <f>IF($AC759="","",IF(OR($V759&lt;2.7,$V759&gt;90),"Age OOR",($AC759-BC759)/VLOOKUP(BC$14&amp;"-rse-"&amp;$H759,Equations!$G:$I,3,0)))</f>
        <v/>
      </c>
      <c r="BH759" s="10" t="str">
        <f>IF($AD759="","",IF(OR($V759&lt;2.7,$V759&gt;90),"Age OOR",VLOOKUP(BH$14&amp;"-int-"&amp;$I759,Equations!$G:$I,3,0)+VLOOKUP(BH$14&amp;"-sexo-"&amp;$I759,Equations!$G:$I,3,0)*$U759+VLOOKUP(BH$14&amp;"-edad-"&amp;$I759,Equations!$G:$I,3,0)*$V759+VLOOKUP(BH$14&amp;"-est-"&amp;$I759,Equations!$G:$I,3,0)*(1/$W759)+VLOOKUP(BH$14&amp;"-imc-"&amp;$I759,Equations!$G:$I,3,0)*(1/$Q759)))</f>
        <v/>
      </c>
      <c r="BI759" s="10" t="str">
        <f>IF($AD759="","",IF(OR($V759&lt;2.7,$V759&gt;90),"Age OOR",BH759-1.6449*VLOOKUP(BH$14&amp;"-rse-"&amp;$I759,Equations!$G:$I,3,0)))</f>
        <v/>
      </c>
      <c r="BJ759" s="10" t="str">
        <f>IF($AD759="","",IF(OR($V759&lt;2.7,$V759&gt;90),"Age OOR",BH759+1.6449*VLOOKUP(BH$14&amp;"-rse-"&amp;$I759,Equations!$G:$I,3,0)))</f>
        <v/>
      </c>
      <c r="BK759" s="10" t="str">
        <f t="shared" si="292"/>
        <v/>
      </c>
      <c r="BL759" s="10" t="str">
        <f>IF($AD759="","",IF(OR($V759&lt;2.7,$V759&gt;90),"Age OOR",($AD759-BH759)/VLOOKUP(BH$14&amp;"-rse-"&amp;$I759,Equations!$G:$I,3,0)))</f>
        <v/>
      </c>
      <c r="BM759" s="10" t="str">
        <f>IF($AE759="","",IF(OR($V759&lt;2.7,$V759&gt;90),"Age OOR",VLOOKUP(BM$14&amp;"-int-"&amp;$J759,Equations!$G:$I,3,0)+VLOOKUP(BM$14&amp;"-sexo-"&amp;$J759,Equations!$G:$I,3,0)*$U759+VLOOKUP(BM$14&amp;"-edad-"&amp;$J759,Equations!$G:$I,3,0)*$V759+VLOOKUP(BM$14&amp;"-est-"&amp;$J759,Equations!$G:$I,3,0)*(1/$W759)+VLOOKUP(BM$14&amp;"-imc-"&amp;$J759,Equations!$G:$I,3,0)*(1/$Q759)))</f>
        <v/>
      </c>
      <c r="BN759" s="10" t="str">
        <f>IF($AE759="","",IF(OR($V759&lt;2.7,$V759&gt;90),"Age OOR",BM759-1.6449*VLOOKUP(BM$14&amp;"-rse-"&amp;$J759,Equations!$G:$I,3,0)))</f>
        <v/>
      </c>
      <c r="BO759" s="10" t="str">
        <f>IF($AE759="","",IF(OR($V759&lt;2.7,$V759&gt;90),"Age OOR",BM759+1.6449*VLOOKUP(BM$14&amp;"-rse-"&amp;$J759,Equations!$G:$I,3,0)))</f>
        <v/>
      </c>
      <c r="BP759" s="10" t="str">
        <f t="shared" si="293"/>
        <v/>
      </c>
      <c r="BQ759" s="10" t="str">
        <f>IF($AE759="","",IF(OR($V759&lt;2.7,$V759&gt;90),"Age OOR",($AE759-BM759)/VLOOKUP(BM$14&amp;"-rse-"&amp;$J759,Equations!$G:$I,3,0)))</f>
        <v/>
      </c>
      <c r="BR759" s="10" t="str">
        <f>IF($AF759="","",IF(OR($V759&lt;2.7,$V759&gt;90),"Age OOR",VLOOKUP(BR$14&amp;"-int-"&amp;$K759,Equations!$G:$I,3,0)+VLOOKUP(BR$14&amp;"-sexo-"&amp;$K759,Equations!$G:$I,3,0)*$U759+VLOOKUP(BR$14&amp;"-edad-"&amp;$K759,Equations!$G:$I,3,0)*$V759+VLOOKUP(BR$14&amp;"-est-"&amp;$K759,Equations!$G:$I,3,0)*(1/$W759)+VLOOKUP(BR$14&amp;"-imc-"&amp;$K759,Equations!$G:$I,3,0)*(1/$Q759)))</f>
        <v/>
      </c>
      <c r="BS759" s="10" t="str">
        <f>IF($AF759="","",IF(OR($V759&lt;2.7,$V759&gt;90),"Age OOR",BR759-1.6449*VLOOKUP(BR$14&amp;"-rse-"&amp;$K759,Equations!$G:$I,3,0)))</f>
        <v/>
      </c>
      <c r="BT759" s="10" t="str">
        <f>IF($AF759="","",IF(OR($V759&lt;2.7,$V759&gt;90),"Age OOR",BR759+1.6449*VLOOKUP(BR$14&amp;"-rse-"&amp;$K759,Equations!$G:$I,3,0)))</f>
        <v/>
      </c>
      <c r="BU759" s="10" t="str">
        <f t="shared" si="294"/>
        <v/>
      </c>
      <c r="BV759" s="10" t="str">
        <f>IF($AF759="","",IF(OR($V759&lt;2.7,$V759&gt;90),"Age OOR",($AF759-BR759)/VLOOKUP(BR$14&amp;"-rse-"&amp;$K759,Equations!$G:$I,3,0)))</f>
        <v/>
      </c>
      <c r="BW759" s="10" t="str">
        <f>IF($AG759="","",IF(OR($V759&lt;2.7,$V759&gt;90),"Age OOR",VLOOKUP(BW$14&amp;"-int-"&amp;$L759,Equations!$G:$I,3,0)+VLOOKUP(BW$14&amp;"-sexo-"&amp;$L759,Equations!$G:$I,3,0)*$U759+VLOOKUP(BW$14&amp;"-edad-"&amp;$L759,Equations!$G:$I,3,0)*$V759+VLOOKUP(BW$14&amp;"-est-"&amp;$L759,Equations!$G:$I,3,0)*(1/$W759)+VLOOKUP(BW$14&amp;"-imc-"&amp;$L759,Equations!$G:$I,3,0)*(1/$Q759)))</f>
        <v/>
      </c>
      <c r="BX759" s="10" t="str">
        <f>IF($AG759="","",IF(OR($V759&lt;2.7,$V759&gt;90),"Age OOR",BW759-1.6449*VLOOKUP(BW$14&amp;"-rse-"&amp;$L759,Equations!$G:$I,3,0)))</f>
        <v/>
      </c>
      <c r="BY759" s="10" t="str">
        <f>IF($AG759="","",IF(OR($V759&lt;2.7,$V759&gt;90),"Age OOR",BW759+1.6449*VLOOKUP(BW$14&amp;"-rse-"&amp;$L759,Equations!$G:$I,3,0)))</f>
        <v/>
      </c>
      <c r="BZ759" s="10" t="str">
        <f t="shared" si="295"/>
        <v/>
      </c>
      <c r="CA759" s="10" t="str">
        <f>IF($AG759="","",IF(OR($V759&lt;2.7,$V759&gt;90),"Age OOR",($AG759-BW759)/VLOOKUP(BW$14&amp;"-rse-"&amp;$L759,Equations!$G:$I,3,0)))</f>
        <v/>
      </c>
      <c r="CB759" s="10" t="str">
        <f>IF($AH759="","",IF(OR($V759&lt;2.7,$V759&gt;90),"Age OOR",VLOOKUP(CB$14&amp;"-int-"&amp;$M759,Equations!$G:$I,3,0)+VLOOKUP(CB$14&amp;"-sexo-"&amp;$M759,Equations!$G:$I,3,0)*$U759+VLOOKUP(CB$14&amp;"-edad-"&amp;$M759,Equations!$G:$I,3,0)*$V759+VLOOKUP(CB$14&amp;"-est-"&amp;$M759,Equations!$G:$I,3,0)*(1/$W759)+VLOOKUP(CB$14&amp;"-imc-"&amp;$M759,Equations!$G:$I,3,0)*(1/$Q759)))</f>
        <v/>
      </c>
      <c r="CC759" s="10" t="str">
        <f>IF($AH759="","",IF(OR($V759&lt;2.7,$V759&gt;90),"Age OOR",CB759-1.6449*VLOOKUP(CB$14&amp;"-rse-"&amp;$M759,Equations!$G:$I,3,0)))</f>
        <v/>
      </c>
      <c r="CD759" s="10" t="str">
        <f>IF($AH759="","",IF(OR($V759&lt;2.7,$V759&gt;90),"Age OOR",CB759+1.6449*VLOOKUP(CB$14&amp;"-rse-"&amp;$M759,Equations!$G:$I,3,0)))</f>
        <v/>
      </c>
      <c r="CE759" s="10" t="str">
        <f t="shared" si="296"/>
        <v/>
      </c>
      <c r="CF759" s="10" t="str">
        <f>IF($AH759="","",IF(OR($V759&lt;2.7,$V759&gt;90),"Age OOR",($AH759-CB759)/VLOOKUP(CB$14&amp;"-rse-"&amp;$M759,Equations!$G:$I,3,0)))</f>
        <v/>
      </c>
      <c r="CG759" s="10" t="str">
        <f>IF($AI759="","",IF(OR($V759&lt;2.7,$V759&gt;90),"Age OOR",VLOOKUP(CG$14&amp;"-int-"&amp;$N759,Equations!$G:$I,3,0)+VLOOKUP(CG$14&amp;"-sexo-"&amp;$N759,Equations!$G:$I,3,0)*$U759+VLOOKUP(CG$14&amp;"-edad-"&amp;$N759,Equations!$G:$I,3,0)*$V759+VLOOKUP(CG$14&amp;"-est-"&amp;$N759,Equations!$G:$I,3,0)*(1/$W759)+VLOOKUP(CG$14&amp;"-imc-"&amp;$N759,Equations!$G:$I,3,0)*(1/$Q759)))</f>
        <v/>
      </c>
      <c r="CH759" s="10" t="str">
        <f>IF($AI759="","",IF(OR($V759&lt;2.7,$V759&gt;90),"Age OOR",CG759-1.6449*VLOOKUP(CG$14&amp;"-rse-"&amp;$N759,Equations!$G:$I,3,0)))</f>
        <v/>
      </c>
      <c r="CI759" s="10" t="str">
        <f>IF($AI759="","",IF(OR($V759&lt;2.7,$V759&gt;90),"Age OOR",CG759+1.6449*VLOOKUP(CG$14&amp;"-rse-"&amp;$N759,Equations!$G:$I,3,0)))</f>
        <v/>
      </c>
      <c r="CJ759" s="10" t="str">
        <f t="shared" si="297"/>
        <v/>
      </c>
      <c r="CK759" s="10" t="str">
        <f>IF($AI759="","",IF(OR($V759&lt;2.7,$V759&gt;90),"Age OOR",($AI759-CG759)/VLOOKUP(CG$14&amp;"-rse-"&amp;$N759,Equations!$G:$I,3,0)))</f>
        <v/>
      </c>
      <c r="CL759" s="10" t="str">
        <f>IF($AJ759="","",IF(OR($V759&lt;2.7,$V759&gt;90),"Age OOR",VLOOKUP(CL$14&amp;"-int-"&amp;$O759,Equations!$G:$I,3,0)+VLOOKUP(CL$14&amp;"-sexo-"&amp;$O759,Equations!$G:$I,3,0)*$U759+VLOOKUP(CL$14&amp;"-edad-"&amp;$O759,Equations!$G:$I,3,0)*$V759+VLOOKUP(CL$14&amp;"-est-"&amp;$O759,Equations!$G:$I,3,0)*(1/$W759)+VLOOKUP(CL$14&amp;"-imc-"&amp;$O759,Equations!$G:$I,3,0)*(1/$Q759)))</f>
        <v/>
      </c>
      <c r="CM759" s="10" t="str">
        <f>IF($AJ759="","",IF(OR($V759&lt;2.7,$V759&gt;90),"Age OOR",CL759-1.6449*VLOOKUP(CL$14&amp;"-rse-"&amp;$O759,Equations!$G:$I,3,0)))</f>
        <v/>
      </c>
      <c r="CN759" s="10" t="str">
        <f>IF($AJ759="","",IF(OR($V759&lt;2.7,$V759&gt;90),"Age OOR",CL759+1.6449*VLOOKUP(CL$14&amp;"-rse-"&amp;$O759,Equations!$G:$I,3,0)))</f>
        <v/>
      </c>
      <c r="CO759" s="10" t="str">
        <f t="shared" si="298"/>
        <v/>
      </c>
      <c r="CP759" s="10" t="str">
        <f>IF($AJ759="","",IF(OR($V759&lt;2.7,$V759&gt;90),"Age OOR",($AJ759-CL759)/VLOOKUP(CL$14&amp;"-rse-"&amp;$O759,Equations!$G:$I,3,0)))</f>
        <v/>
      </c>
      <c r="CQ759" s="10" t="str">
        <f>IF($AK759="","",IF(OR($V759&lt;2.7,$V759&gt;90),"Age OOR",EXP(VLOOKUP(CQ$14&amp;"-int-"&amp;$P759,Equations!$G:$I,3,0)+VLOOKUP(CQ$14&amp;"-sexo-"&amp;$P759,Equations!$G:$I,3,0)*$U759+VLOOKUP(CQ$14&amp;"-edad-"&amp;$P759,Equations!$G:$I,3,0)*$V759+VLOOKUP(CQ$14&amp;"-est-"&amp;$P759,Equations!$G:$I,3,0)*(1/$W759)+VLOOKUP(CQ$14&amp;"-imc-"&amp;$P759,Equations!$G:$I,3,0)*(1/$Q759))))</f>
        <v/>
      </c>
      <c r="CR759" s="10" t="str">
        <f>IF($AK759="","",IF(OR($V759&lt;2.7,$V759&gt;90),"Age OOR",EXP(LN(CQ759)-1.6449*VLOOKUP(CQ$14&amp;"-rse-"&amp;$P759,Equations!$G:$I,3,0))))</f>
        <v/>
      </c>
      <c r="CS759" s="10" t="str">
        <f>IF($AK759="","",IF(OR($V759&lt;2.7,$V759&gt;90),"Age OOR",EXP(LN(CQ759)+1.6449*VLOOKUP(CQ$14&amp;"-rse-"&amp;$P759,Equations!$G:$I,3,0))))</f>
        <v/>
      </c>
      <c r="CT759" s="10" t="str">
        <f t="shared" si="299"/>
        <v/>
      </c>
      <c r="CU759" s="10" t="str">
        <f>IF($AK759="","",IF(OR($V759&lt;2.7,$V759&gt;90),"Age OOR",(LN($AK759)-LN(CQ759))/VLOOKUP(CQ$14&amp;"-rse-"&amp;$P759,Equations!$G:$I,3,0)))</f>
        <v/>
      </c>
      <c r="CV759" s="47"/>
    </row>
    <row r="760" spans="5:100" x14ac:dyDescent="0.2">
      <c r="E760" s="23" t="str">
        <f t="shared" si="275"/>
        <v>Age out of range</v>
      </c>
      <c r="F760" s="23" t="str">
        <f t="shared" si="276"/>
        <v>Age out of range</v>
      </c>
      <c r="G760" s="23" t="str">
        <f t="shared" si="277"/>
        <v>Age out of range</v>
      </c>
      <c r="H760" s="23" t="str">
        <f t="shared" si="278"/>
        <v>Age out of range</v>
      </c>
      <c r="I760" s="23" t="str">
        <f t="shared" si="279"/>
        <v>Age out of range</v>
      </c>
      <c r="J760" s="23" t="str">
        <f t="shared" si="280"/>
        <v>Age out of range</v>
      </c>
      <c r="K760" s="23" t="str">
        <f t="shared" si="281"/>
        <v>Age out of range</v>
      </c>
      <c r="L760" s="23" t="str">
        <f t="shared" si="282"/>
        <v>Age out of range</v>
      </c>
      <c r="M760" s="23" t="str">
        <f t="shared" si="283"/>
        <v>Age out of range</v>
      </c>
      <c r="N760" s="23" t="str">
        <f t="shared" si="284"/>
        <v>Age out of range</v>
      </c>
      <c r="O760" s="23" t="str">
        <f t="shared" si="285"/>
        <v>Age out of range</v>
      </c>
      <c r="P760" s="23" t="str">
        <f t="shared" si="286"/>
        <v>Age out of range</v>
      </c>
      <c r="Q760" s="23" t="e">
        <f t="shared" si="287"/>
        <v>#DIV/0!</v>
      </c>
      <c r="R760" s="17"/>
      <c r="S760" s="23">
        <v>744</v>
      </c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7"/>
      <c r="AM760" s="47"/>
      <c r="AN760" s="10" t="str">
        <f>IF($Z760="","",IF(OR($V760&lt;2.7,$V760&gt;90),"Age OOR",VLOOKUP(AN$14&amp;"-int-"&amp;$E760,Equations!$G:$I,3,0)+VLOOKUP(AN$14&amp;"-sexo-"&amp;$E760,Equations!$G:$I,3,0)*$U760+VLOOKUP(AN$14&amp;"-edad-"&amp;$E760,Equations!$G:$I,3,0)*$V760+VLOOKUP(AN$14&amp;"-est-"&amp;$E760,Equations!$G:$I,3,0)*(1/$W760)+VLOOKUP(AN$14&amp;"-imc-"&amp;$E760,Equations!$G:$I,3,0)*(1/$Q760)))</f>
        <v/>
      </c>
      <c r="AO760" s="10" t="str">
        <f>IF($Z760="","",IF(OR($V760&lt;2.7,$V760&gt;90),"Age OOR",AN760-1.6449*VLOOKUP(AN$14&amp;"-rse-"&amp;$E760,Equations!$G:$I,3,0)))</f>
        <v/>
      </c>
      <c r="AP760" s="10" t="str">
        <f>IF($Z760="","",IF(OR($V760&lt;2.7,$V760&gt;90),"Age OOR",AN760+1.6449*VLOOKUP(AN$14&amp;"-rse-"&amp;$E760,Equations!$G:$I,3,0)))</f>
        <v/>
      </c>
      <c r="AQ760" s="10" t="str">
        <f t="shared" si="288"/>
        <v/>
      </c>
      <c r="AR760" s="10" t="str">
        <f>IF($Z760="","",IF(OR($V760&lt;2.7,$V760&gt;90),"Age OOR",($Z760-AN760)/VLOOKUP(AN$14&amp;"-rse-"&amp;$E760,Equations!$G:$I,3,0)))</f>
        <v/>
      </c>
      <c r="AS760" s="10" t="str">
        <f>IF($AA760="","",IF(OR($V760&lt;2.7,$V760&gt;90),"Age OOR",VLOOKUP(AS$14&amp;"-int-"&amp;$F760,Equations!$G:$I,3,0)+VLOOKUP(AS$14&amp;"-sexo-"&amp;$F760,Equations!$G:$I,3,0)*$U760+VLOOKUP(AS$14&amp;"-edad-"&amp;$F760,Equations!$G:$I,3,0)*$V760+VLOOKUP(AS$14&amp;"-est-"&amp;$F760,Equations!$G:$I,3,0)*(1/$W760)+VLOOKUP(AS$14&amp;"-imc-"&amp;$F760,Equations!$G:$I,3,0)*(1/$Q760)))</f>
        <v/>
      </c>
      <c r="AT760" s="10" t="str">
        <f>IF($AA760="","",IF(OR($V760&lt;2.7,$V760&gt;90),"Age OOR",AS760-1.6449*VLOOKUP(AS$14&amp;"-rse-"&amp;$F760,Equations!$G:$I,3,0)))</f>
        <v/>
      </c>
      <c r="AU760" s="10" t="str">
        <f>IF($AA760="","",IF(OR($V760&lt;2.7,$V760&gt;90),"Age OOR",AS760+1.6449*VLOOKUP(AS$14&amp;"-rse-"&amp;$F760,Equations!$G:$I,3,0)))</f>
        <v/>
      </c>
      <c r="AV760" s="10" t="str">
        <f t="shared" si="289"/>
        <v/>
      </c>
      <c r="AW760" s="10" t="str">
        <f>IF($AA760="","",IF(OR($V760&lt;2.7,$V760&gt;90),"Age OOR",($AA760-AS760)/VLOOKUP(AS$14&amp;"-rse-"&amp;$F760,Equations!$G:$I,3,0)))</f>
        <v/>
      </c>
      <c r="AX760" s="10" t="str">
        <f>IF($AB760="","",IF(OR($V760&lt;2.7,$V760&gt;90),"Age OOR",VLOOKUP(AX$14&amp;"-int-"&amp;$G760,Equations!$G:$I,3,0)+VLOOKUP(AX$14&amp;"-sexo-"&amp;$G760,Equations!$G:$I,3,0)*$U760+VLOOKUP(AX$14&amp;"-edad-"&amp;$G760,Equations!$G:$I,3,0)*$V760+VLOOKUP(AX$14&amp;"-est-"&amp;$G760,Equations!$G:$I,3,0)*(1/$W760)+VLOOKUP(AX$14&amp;"-imc-"&amp;$G760,Equations!$G:$I,3,0)*(1/$Q760)))</f>
        <v/>
      </c>
      <c r="AY760" s="10" t="str">
        <f>IF($AB760="","",IF(OR($V760&lt;2.7,$V760&gt;90),"Age OOR",AX760-1.6449*VLOOKUP(AX$14&amp;"-rse-"&amp;$G760,Equations!$G:$I,3,0)))</f>
        <v/>
      </c>
      <c r="AZ760" s="10" t="str">
        <f>IF($AB760="","",IF(OR($V760&lt;2.7,$V760&gt;90),"Age OOR",AX760+1.6449*VLOOKUP(AX$14&amp;"-rse-"&amp;$G760,Equations!$G:$I,3,0)))</f>
        <v/>
      </c>
      <c r="BA760" s="10" t="str">
        <f t="shared" si="290"/>
        <v/>
      </c>
      <c r="BB760" s="10" t="str">
        <f>IF($AB760="","",IF(OR($V760&lt;2.7,$V760&gt;90),"Age OOR",($AB760-AX760)/VLOOKUP(AX$14&amp;"-rse-"&amp;$G760,Equations!$G:$I,3,0)))</f>
        <v/>
      </c>
      <c r="BC760" s="10" t="str">
        <f>IF($AC760="","",IF(OR($V760&lt;2.7,$V760&gt;90),"Age OOR",VLOOKUP(BC$14&amp;"-int-"&amp;$H760,Equations!$G:$I,3,0)+VLOOKUP(BC$14&amp;"-sexo-"&amp;$H760,Equations!$G:$I,3,0)*$U760+VLOOKUP(BC$14&amp;"-edad-"&amp;$H760,Equations!$G:$I,3,0)*$V760+VLOOKUP(BC$14&amp;"-est-"&amp;$H760,Equations!$G:$I,3,0)*(1/$W760)+VLOOKUP(BC$14&amp;"-imc-"&amp;$H760,Equations!$G:$I,3,0)*(1/$Q760)))</f>
        <v/>
      </c>
      <c r="BD760" s="10" t="str">
        <f>IF($AC760="","",IF(OR($V760&lt;2.7,$V760&gt;90),"Age OOR",BC760-1.6449*VLOOKUP(BC$14&amp;"-rse-"&amp;$H760,Equations!$G:$I,3,0)))</f>
        <v/>
      </c>
      <c r="BE760" s="10" t="str">
        <f>IF($AC760="","",IF(OR($V760&lt;2.7,$V760&gt;90),"Age OOR",BC760+1.6449*VLOOKUP(BC$14&amp;"-rse-"&amp;$H760,Equations!$G:$I,3,0)))</f>
        <v/>
      </c>
      <c r="BF760" s="10" t="str">
        <f t="shared" si="291"/>
        <v/>
      </c>
      <c r="BG760" s="10" t="str">
        <f>IF($AC760="","",IF(OR($V760&lt;2.7,$V760&gt;90),"Age OOR",($AC760-BC760)/VLOOKUP(BC$14&amp;"-rse-"&amp;$H760,Equations!$G:$I,3,0)))</f>
        <v/>
      </c>
      <c r="BH760" s="10" t="str">
        <f>IF($AD760="","",IF(OR($V760&lt;2.7,$V760&gt;90),"Age OOR",VLOOKUP(BH$14&amp;"-int-"&amp;$I760,Equations!$G:$I,3,0)+VLOOKUP(BH$14&amp;"-sexo-"&amp;$I760,Equations!$G:$I,3,0)*$U760+VLOOKUP(BH$14&amp;"-edad-"&amp;$I760,Equations!$G:$I,3,0)*$V760+VLOOKUP(BH$14&amp;"-est-"&amp;$I760,Equations!$G:$I,3,0)*(1/$W760)+VLOOKUP(BH$14&amp;"-imc-"&amp;$I760,Equations!$G:$I,3,0)*(1/$Q760)))</f>
        <v/>
      </c>
      <c r="BI760" s="10" t="str">
        <f>IF($AD760="","",IF(OR($V760&lt;2.7,$V760&gt;90),"Age OOR",BH760-1.6449*VLOOKUP(BH$14&amp;"-rse-"&amp;$I760,Equations!$G:$I,3,0)))</f>
        <v/>
      </c>
      <c r="BJ760" s="10" t="str">
        <f>IF($AD760="","",IF(OR($V760&lt;2.7,$V760&gt;90),"Age OOR",BH760+1.6449*VLOOKUP(BH$14&amp;"-rse-"&amp;$I760,Equations!$G:$I,3,0)))</f>
        <v/>
      </c>
      <c r="BK760" s="10" t="str">
        <f t="shared" si="292"/>
        <v/>
      </c>
      <c r="BL760" s="10" t="str">
        <f>IF($AD760="","",IF(OR($V760&lt;2.7,$V760&gt;90),"Age OOR",($AD760-BH760)/VLOOKUP(BH$14&amp;"-rse-"&amp;$I760,Equations!$G:$I,3,0)))</f>
        <v/>
      </c>
      <c r="BM760" s="10" t="str">
        <f>IF($AE760="","",IF(OR($V760&lt;2.7,$V760&gt;90),"Age OOR",VLOOKUP(BM$14&amp;"-int-"&amp;$J760,Equations!$G:$I,3,0)+VLOOKUP(BM$14&amp;"-sexo-"&amp;$J760,Equations!$G:$I,3,0)*$U760+VLOOKUP(BM$14&amp;"-edad-"&amp;$J760,Equations!$G:$I,3,0)*$V760+VLOOKUP(BM$14&amp;"-est-"&amp;$J760,Equations!$G:$I,3,0)*(1/$W760)+VLOOKUP(BM$14&amp;"-imc-"&amp;$J760,Equations!$G:$I,3,0)*(1/$Q760)))</f>
        <v/>
      </c>
      <c r="BN760" s="10" t="str">
        <f>IF($AE760="","",IF(OR($V760&lt;2.7,$V760&gt;90),"Age OOR",BM760-1.6449*VLOOKUP(BM$14&amp;"-rse-"&amp;$J760,Equations!$G:$I,3,0)))</f>
        <v/>
      </c>
      <c r="BO760" s="10" t="str">
        <f>IF($AE760="","",IF(OR($V760&lt;2.7,$V760&gt;90),"Age OOR",BM760+1.6449*VLOOKUP(BM$14&amp;"-rse-"&amp;$J760,Equations!$G:$I,3,0)))</f>
        <v/>
      </c>
      <c r="BP760" s="10" t="str">
        <f t="shared" si="293"/>
        <v/>
      </c>
      <c r="BQ760" s="10" t="str">
        <f>IF($AE760="","",IF(OR($V760&lt;2.7,$V760&gt;90),"Age OOR",($AE760-BM760)/VLOOKUP(BM$14&amp;"-rse-"&amp;$J760,Equations!$G:$I,3,0)))</f>
        <v/>
      </c>
      <c r="BR760" s="10" t="str">
        <f>IF($AF760="","",IF(OR($V760&lt;2.7,$V760&gt;90),"Age OOR",VLOOKUP(BR$14&amp;"-int-"&amp;$K760,Equations!$G:$I,3,0)+VLOOKUP(BR$14&amp;"-sexo-"&amp;$K760,Equations!$G:$I,3,0)*$U760+VLOOKUP(BR$14&amp;"-edad-"&amp;$K760,Equations!$G:$I,3,0)*$V760+VLOOKUP(BR$14&amp;"-est-"&amp;$K760,Equations!$G:$I,3,0)*(1/$W760)+VLOOKUP(BR$14&amp;"-imc-"&amp;$K760,Equations!$G:$I,3,0)*(1/$Q760)))</f>
        <v/>
      </c>
      <c r="BS760" s="10" t="str">
        <f>IF($AF760="","",IF(OR($V760&lt;2.7,$V760&gt;90),"Age OOR",BR760-1.6449*VLOOKUP(BR$14&amp;"-rse-"&amp;$K760,Equations!$G:$I,3,0)))</f>
        <v/>
      </c>
      <c r="BT760" s="10" t="str">
        <f>IF($AF760="","",IF(OR($V760&lt;2.7,$V760&gt;90),"Age OOR",BR760+1.6449*VLOOKUP(BR$14&amp;"-rse-"&amp;$K760,Equations!$G:$I,3,0)))</f>
        <v/>
      </c>
      <c r="BU760" s="10" t="str">
        <f t="shared" si="294"/>
        <v/>
      </c>
      <c r="BV760" s="10" t="str">
        <f>IF($AF760="","",IF(OR($V760&lt;2.7,$V760&gt;90),"Age OOR",($AF760-BR760)/VLOOKUP(BR$14&amp;"-rse-"&amp;$K760,Equations!$G:$I,3,0)))</f>
        <v/>
      </c>
      <c r="BW760" s="10" t="str">
        <f>IF($AG760="","",IF(OR($V760&lt;2.7,$V760&gt;90),"Age OOR",VLOOKUP(BW$14&amp;"-int-"&amp;$L760,Equations!$G:$I,3,0)+VLOOKUP(BW$14&amp;"-sexo-"&amp;$L760,Equations!$G:$I,3,0)*$U760+VLOOKUP(BW$14&amp;"-edad-"&amp;$L760,Equations!$G:$I,3,0)*$V760+VLOOKUP(BW$14&amp;"-est-"&amp;$L760,Equations!$G:$I,3,0)*(1/$W760)+VLOOKUP(BW$14&amp;"-imc-"&amp;$L760,Equations!$G:$I,3,0)*(1/$Q760)))</f>
        <v/>
      </c>
      <c r="BX760" s="10" t="str">
        <f>IF($AG760="","",IF(OR($V760&lt;2.7,$V760&gt;90),"Age OOR",BW760-1.6449*VLOOKUP(BW$14&amp;"-rse-"&amp;$L760,Equations!$G:$I,3,0)))</f>
        <v/>
      </c>
      <c r="BY760" s="10" t="str">
        <f>IF($AG760="","",IF(OR($V760&lt;2.7,$V760&gt;90),"Age OOR",BW760+1.6449*VLOOKUP(BW$14&amp;"-rse-"&amp;$L760,Equations!$G:$I,3,0)))</f>
        <v/>
      </c>
      <c r="BZ760" s="10" t="str">
        <f t="shared" si="295"/>
        <v/>
      </c>
      <c r="CA760" s="10" t="str">
        <f>IF($AG760="","",IF(OR($V760&lt;2.7,$V760&gt;90),"Age OOR",($AG760-BW760)/VLOOKUP(BW$14&amp;"-rse-"&amp;$L760,Equations!$G:$I,3,0)))</f>
        <v/>
      </c>
      <c r="CB760" s="10" t="str">
        <f>IF($AH760="","",IF(OR($V760&lt;2.7,$V760&gt;90),"Age OOR",VLOOKUP(CB$14&amp;"-int-"&amp;$M760,Equations!$G:$I,3,0)+VLOOKUP(CB$14&amp;"-sexo-"&amp;$M760,Equations!$G:$I,3,0)*$U760+VLOOKUP(CB$14&amp;"-edad-"&amp;$M760,Equations!$G:$I,3,0)*$V760+VLOOKUP(CB$14&amp;"-est-"&amp;$M760,Equations!$G:$I,3,0)*(1/$W760)+VLOOKUP(CB$14&amp;"-imc-"&amp;$M760,Equations!$G:$I,3,0)*(1/$Q760)))</f>
        <v/>
      </c>
      <c r="CC760" s="10" t="str">
        <f>IF($AH760="","",IF(OR($V760&lt;2.7,$V760&gt;90),"Age OOR",CB760-1.6449*VLOOKUP(CB$14&amp;"-rse-"&amp;$M760,Equations!$G:$I,3,0)))</f>
        <v/>
      </c>
      <c r="CD760" s="10" t="str">
        <f>IF($AH760="","",IF(OR($V760&lt;2.7,$V760&gt;90),"Age OOR",CB760+1.6449*VLOOKUP(CB$14&amp;"-rse-"&amp;$M760,Equations!$G:$I,3,0)))</f>
        <v/>
      </c>
      <c r="CE760" s="10" t="str">
        <f t="shared" si="296"/>
        <v/>
      </c>
      <c r="CF760" s="10" t="str">
        <f>IF($AH760="","",IF(OR($V760&lt;2.7,$V760&gt;90),"Age OOR",($AH760-CB760)/VLOOKUP(CB$14&amp;"-rse-"&amp;$M760,Equations!$G:$I,3,0)))</f>
        <v/>
      </c>
      <c r="CG760" s="10" t="str">
        <f>IF($AI760="","",IF(OR($V760&lt;2.7,$V760&gt;90),"Age OOR",VLOOKUP(CG$14&amp;"-int-"&amp;$N760,Equations!$G:$I,3,0)+VLOOKUP(CG$14&amp;"-sexo-"&amp;$N760,Equations!$G:$I,3,0)*$U760+VLOOKUP(CG$14&amp;"-edad-"&amp;$N760,Equations!$G:$I,3,0)*$V760+VLOOKUP(CG$14&amp;"-est-"&amp;$N760,Equations!$G:$I,3,0)*(1/$W760)+VLOOKUP(CG$14&amp;"-imc-"&amp;$N760,Equations!$G:$I,3,0)*(1/$Q760)))</f>
        <v/>
      </c>
      <c r="CH760" s="10" t="str">
        <f>IF($AI760="","",IF(OR($V760&lt;2.7,$V760&gt;90),"Age OOR",CG760-1.6449*VLOOKUP(CG$14&amp;"-rse-"&amp;$N760,Equations!$G:$I,3,0)))</f>
        <v/>
      </c>
      <c r="CI760" s="10" t="str">
        <f>IF($AI760="","",IF(OR($V760&lt;2.7,$V760&gt;90),"Age OOR",CG760+1.6449*VLOOKUP(CG$14&amp;"-rse-"&amp;$N760,Equations!$G:$I,3,0)))</f>
        <v/>
      </c>
      <c r="CJ760" s="10" t="str">
        <f t="shared" si="297"/>
        <v/>
      </c>
      <c r="CK760" s="10" t="str">
        <f>IF($AI760="","",IF(OR($V760&lt;2.7,$V760&gt;90),"Age OOR",($AI760-CG760)/VLOOKUP(CG$14&amp;"-rse-"&amp;$N760,Equations!$G:$I,3,0)))</f>
        <v/>
      </c>
      <c r="CL760" s="10" t="str">
        <f>IF($AJ760="","",IF(OR($V760&lt;2.7,$V760&gt;90),"Age OOR",VLOOKUP(CL$14&amp;"-int-"&amp;$O760,Equations!$G:$I,3,0)+VLOOKUP(CL$14&amp;"-sexo-"&amp;$O760,Equations!$G:$I,3,0)*$U760+VLOOKUP(CL$14&amp;"-edad-"&amp;$O760,Equations!$G:$I,3,0)*$V760+VLOOKUP(CL$14&amp;"-est-"&amp;$O760,Equations!$G:$I,3,0)*(1/$W760)+VLOOKUP(CL$14&amp;"-imc-"&amp;$O760,Equations!$G:$I,3,0)*(1/$Q760)))</f>
        <v/>
      </c>
      <c r="CM760" s="10" t="str">
        <f>IF($AJ760="","",IF(OR($V760&lt;2.7,$V760&gt;90),"Age OOR",CL760-1.6449*VLOOKUP(CL$14&amp;"-rse-"&amp;$O760,Equations!$G:$I,3,0)))</f>
        <v/>
      </c>
      <c r="CN760" s="10" t="str">
        <f>IF($AJ760="","",IF(OR($V760&lt;2.7,$V760&gt;90),"Age OOR",CL760+1.6449*VLOOKUP(CL$14&amp;"-rse-"&amp;$O760,Equations!$G:$I,3,0)))</f>
        <v/>
      </c>
      <c r="CO760" s="10" t="str">
        <f t="shared" si="298"/>
        <v/>
      </c>
      <c r="CP760" s="10" t="str">
        <f>IF($AJ760="","",IF(OR($V760&lt;2.7,$V760&gt;90),"Age OOR",($AJ760-CL760)/VLOOKUP(CL$14&amp;"-rse-"&amp;$O760,Equations!$G:$I,3,0)))</f>
        <v/>
      </c>
      <c r="CQ760" s="10" t="str">
        <f>IF($AK760="","",IF(OR($V760&lt;2.7,$V760&gt;90),"Age OOR",EXP(VLOOKUP(CQ$14&amp;"-int-"&amp;$P760,Equations!$G:$I,3,0)+VLOOKUP(CQ$14&amp;"-sexo-"&amp;$P760,Equations!$G:$I,3,0)*$U760+VLOOKUP(CQ$14&amp;"-edad-"&amp;$P760,Equations!$G:$I,3,0)*$V760+VLOOKUP(CQ$14&amp;"-est-"&amp;$P760,Equations!$G:$I,3,0)*(1/$W760)+VLOOKUP(CQ$14&amp;"-imc-"&amp;$P760,Equations!$G:$I,3,0)*(1/$Q760))))</f>
        <v/>
      </c>
      <c r="CR760" s="10" t="str">
        <f>IF($AK760="","",IF(OR($V760&lt;2.7,$V760&gt;90),"Age OOR",EXP(LN(CQ760)-1.6449*VLOOKUP(CQ$14&amp;"-rse-"&amp;$P760,Equations!$G:$I,3,0))))</f>
        <v/>
      </c>
      <c r="CS760" s="10" t="str">
        <f>IF($AK760="","",IF(OR($V760&lt;2.7,$V760&gt;90),"Age OOR",EXP(LN(CQ760)+1.6449*VLOOKUP(CQ$14&amp;"-rse-"&amp;$P760,Equations!$G:$I,3,0))))</f>
        <v/>
      </c>
      <c r="CT760" s="10" t="str">
        <f t="shared" si="299"/>
        <v/>
      </c>
      <c r="CU760" s="10" t="str">
        <f>IF($AK760="","",IF(OR($V760&lt;2.7,$V760&gt;90),"Age OOR",(LN($AK760)-LN(CQ760))/VLOOKUP(CQ$14&amp;"-rse-"&amp;$P760,Equations!$G:$I,3,0)))</f>
        <v/>
      </c>
      <c r="CV760" s="47"/>
    </row>
    <row r="761" spans="5:100" x14ac:dyDescent="0.2">
      <c r="E761" s="23" t="str">
        <f t="shared" si="275"/>
        <v>Age out of range</v>
      </c>
      <c r="F761" s="23" t="str">
        <f t="shared" si="276"/>
        <v>Age out of range</v>
      </c>
      <c r="G761" s="23" t="str">
        <f t="shared" si="277"/>
        <v>Age out of range</v>
      </c>
      <c r="H761" s="23" t="str">
        <f t="shared" si="278"/>
        <v>Age out of range</v>
      </c>
      <c r="I761" s="23" t="str">
        <f t="shared" si="279"/>
        <v>Age out of range</v>
      </c>
      <c r="J761" s="23" t="str">
        <f t="shared" si="280"/>
        <v>Age out of range</v>
      </c>
      <c r="K761" s="23" t="str">
        <f t="shared" si="281"/>
        <v>Age out of range</v>
      </c>
      <c r="L761" s="23" t="str">
        <f t="shared" si="282"/>
        <v>Age out of range</v>
      </c>
      <c r="M761" s="23" t="str">
        <f t="shared" si="283"/>
        <v>Age out of range</v>
      </c>
      <c r="N761" s="23" t="str">
        <f t="shared" si="284"/>
        <v>Age out of range</v>
      </c>
      <c r="O761" s="23" t="str">
        <f t="shared" si="285"/>
        <v>Age out of range</v>
      </c>
      <c r="P761" s="23" t="str">
        <f t="shared" si="286"/>
        <v>Age out of range</v>
      </c>
      <c r="Q761" s="23" t="e">
        <f t="shared" si="287"/>
        <v>#DIV/0!</v>
      </c>
      <c r="R761" s="17"/>
      <c r="S761" s="23">
        <v>745</v>
      </c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7"/>
      <c r="AM761" s="47"/>
      <c r="AN761" s="10" t="str">
        <f>IF($Z761="","",IF(OR($V761&lt;2.7,$V761&gt;90),"Age OOR",VLOOKUP(AN$14&amp;"-int-"&amp;$E761,Equations!$G:$I,3,0)+VLOOKUP(AN$14&amp;"-sexo-"&amp;$E761,Equations!$G:$I,3,0)*$U761+VLOOKUP(AN$14&amp;"-edad-"&amp;$E761,Equations!$G:$I,3,0)*$V761+VLOOKUP(AN$14&amp;"-est-"&amp;$E761,Equations!$G:$I,3,0)*(1/$W761)+VLOOKUP(AN$14&amp;"-imc-"&amp;$E761,Equations!$G:$I,3,0)*(1/$Q761)))</f>
        <v/>
      </c>
      <c r="AO761" s="10" t="str">
        <f>IF($Z761="","",IF(OR($V761&lt;2.7,$V761&gt;90),"Age OOR",AN761-1.6449*VLOOKUP(AN$14&amp;"-rse-"&amp;$E761,Equations!$G:$I,3,0)))</f>
        <v/>
      </c>
      <c r="AP761" s="10" t="str">
        <f>IF($Z761="","",IF(OR($V761&lt;2.7,$V761&gt;90),"Age OOR",AN761+1.6449*VLOOKUP(AN$14&amp;"-rse-"&amp;$E761,Equations!$G:$I,3,0)))</f>
        <v/>
      </c>
      <c r="AQ761" s="10" t="str">
        <f t="shared" si="288"/>
        <v/>
      </c>
      <c r="AR761" s="10" t="str">
        <f>IF($Z761="","",IF(OR($V761&lt;2.7,$V761&gt;90),"Age OOR",($Z761-AN761)/VLOOKUP(AN$14&amp;"-rse-"&amp;$E761,Equations!$G:$I,3,0)))</f>
        <v/>
      </c>
      <c r="AS761" s="10" t="str">
        <f>IF($AA761="","",IF(OR($V761&lt;2.7,$V761&gt;90),"Age OOR",VLOOKUP(AS$14&amp;"-int-"&amp;$F761,Equations!$G:$I,3,0)+VLOOKUP(AS$14&amp;"-sexo-"&amp;$F761,Equations!$G:$I,3,0)*$U761+VLOOKUP(AS$14&amp;"-edad-"&amp;$F761,Equations!$G:$I,3,0)*$V761+VLOOKUP(AS$14&amp;"-est-"&amp;$F761,Equations!$G:$I,3,0)*(1/$W761)+VLOOKUP(AS$14&amp;"-imc-"&amp;$F761,Equations!$G:$I,3,0)*(1/$Q761)))</f>
        <v/>
      </c>
      <c r="AT761" s="10" t="str">
        <f>IF($AA761="","",IF(OR($V761&lt;2.7,$V761&gt;90),"Age OOR",AS761-1.6449*VLOOKUP(AS$14&amp;"-rse-"&amp;$F761,Equations!$G:$I,3,0)))</f>
        <v/>
      </c>
      <c r="AU761" s="10" t="str">
        <f>IF($AA761="","",IF(OR($V761&lt;2.7,$V761&gt;90),"Age OOR",AS761+1.6449*VLOOKUP(AS$14&amp;"-rse-"&amp;$F761,Equations!$G:$I,3,0)))</f>
        <v/>
      </c>
      <c r="AV761" s="10" t="str">
        <f t="shared" si="289"/>
        <v/>
      </c>
      <c r="AW761" s="10" t="str">
        <f>IF($AA761="","",IF(OR($V761&lt;2.7,$V761&gt;90),"Age OOR",($AA761-AS761)/VLOOKUP(AS$14&amp;"-rse-"&amp;$F761,Equations!$G:$I,3,0)))</f>
        <v/>
      </c>
      <c r="AX761" s="10" t="str">
        <f>IF($AB761="","",IF(OR($V761&lt;2.7,$V761&gt;90),"Age OOR",VLOOKUP(AX$14&amp;"-int-"&amp;$G761,Equations!$G:$I,3,0)+VLOOKUP(AX$14&amp;"-sexo-"&amp;$G761,Equations!$G:$I,3,0)*$U761+VLOOKUP(AX$14&amp;"-edad-"&amp;$G761,Equations!$G:$I,3,0)*$V761+VLOOKUP(AX$14&amp;"-est-"&amp;$G761,Equations!$G:$I,3,0)*(1/$W761)+VLOOKUP(AX$14&amp;"-imc-"&amp;$G761,Equations!$G:$I,3,0)*(1/$Q761)))</f>
        <v/>
      </c>
      <c r="AY761" s="10" t="str">
        <f>IF($AB761="","",IF(OR($V761&lt;2.7,$V761&gt;90),"Age OOR",AX761-1.6449*VLOOKUP(AX$14&amp;"-rse-"&amp;$G761,Equations!$G:$I,3,0)))</f>
        <v/>
      </c>
      <c r="AZ761" s="10" t="str">
        <f>IF($AB761="","",IF(OR($V761&lt;2.7,$V761&gt;90),"Age OOR",AX761+1.6449*VLOOKUP(AX$14&amp;"-rse-"&amp;$G761,Equations!$G:$I,3,0)))</f>
        <v/>
      </c>
      <c r="BA761" s="10" t="str">
        <f t="shared" si="290"/>
        <v/>
      </c>
      <c r="BB761" s="10" t="str">
        <f>IF($AB761="","",IF(OR($V761&lt;2.7,$V761&gt;90),"Age OOR",($AB761-AX761)/VLOOKUP(AX$14&amp;"-rse-"&amp;$G761,Equations!$G:$I,3,0)))</f>
        <v/>
      </c>
      <c r="BC761" s="10" t="str">
        <f>IF($AC761="","",IF(OR($V761&lt;2.7,$V761&gt;90),"Age OOR",VLOOKUP(BC$14&amp;"-int-"&amp;$H761,Equations!$G:$I,3,0)+VLOOKUP(BC$14&amp;"-sexo-"&amp;$H761,Equations!$G:$I,3,0)*$U761+VLOOKUP(BC$14&amp;"-edad-"&amp;$H761,Equations!$G:$I,3,0)*$V761+VLOOKUP(BC$14&amp;"-est-"&amp;$H761,Equations!$G:$I,3,0)*(1/$W761)+VLOOKUP(BC$14&amp;"-imc-"&amp;$H761,Equations!$G:$I,3,0)*(1/$Q761)))</f>
        <v/>
      </c>
      <c r="BD761" s="10" t="str">
        <f>IF($AC761="","",IF(OR($V761&lt;2.7,$V761&gt;90),"Age OOR",BC761-1.6449*VLOOKUP(BC$14&amp;"-rse-"&amp;$H761,Equations!$G:$I,3,0)))</f>
        <v/>
      </c>
      <c r="BE761" s="10" t="str">
        <f>IF($AC761="","",IF(OR($V761&lt;2.7,$V761&gt;90),"Age OOR",BC761+1.6449*VLOOKUP(BC$14&amp;"-rse-"&amp;$H761,Equations!$G:$I,3,0)))</f>
        <v/>
      </c>
      <c r="BF761" s="10" t="str">
        <f t="shared" si="291"/>
        <v/>
      </c>
      <c r="BG761" s="10" t="str">
        <f>IF($AC761="","",IF(OR($V761&lt;2.7,$V761&gt;90),"Age OOR",($AC761-BC761)/VLOOKUP(BC$14&amp;"-rse-"&amp;$H761,Equations!$G:$I,3,0)))</f>
        <v/>
      </c>
      <c r="BH761" s="10" t="str">
        <f>IF($AD761="","",IF(OR($V761&lt;2.7,$V761&gt;90),"Age OOR",VLOOKUP(BH$14&amp;"-int-"&amp;$I761,Equations!$G:$I,3,0)+VLOOKUP(BH$14&amp;"-sexo-"&amp;$I761,Equations!$G:$I,3,0)*$U761+VLOOKUP(BH$14&amp;"-edad-"&amp;$I761,Equations!$G:$I,3,0)*$V761+VLOOKUP(BH$14&amp;"-est-"&amp;$I761,Equations!$G:$I,3,0)*(1/$W761)+VLOOKUP(BH$14&amp;"-imc-"&amp;$I761,Equations!$G:$I,3,0)*(1/$Q761)))</f>
        <v/>
      </c>
      <c r="BI761" s="10" t="str">
        <f>IF($AD761="","",IF(OR($V761&lt;2.7,$V761&gt;90),"Age OOR",BH761-1.6449*VLOOKUP(BH$14&amp;"-rse-"&amp;$I761,Equations!$G:$I,3,0)))</f>
        <v/>
      </c>
      <c r="BJ761" s="10" t="str">
        <f>IF($AD761="","",IF(OR($V761&lt;2.7,$V761&gt;90),"Age OOR",BH761+1.6449*VLOOKUP(BH$14&amp;"-rse-"&amp;$I761,Equations!$G:$I,3,0)))</f>
        <v/>
      </c>
      <c r="BK761" s="10" t="str">
        <f t="shared" si="292"/>
        <v/>
      </c>
      <c r="BL761" s="10" t="str">
        <f>IF($AD761="","",IF(OR($V761&lt;2.7,$V761&gt;90),"Age OOR",($AD761-BH761)/VLOOKUP(BH$14&amp;"-rse-"&amp;$I761,Equations!$G:$I,3,0)))</f>
        <v/>
      </c>
      <c r="BM761" s="10" t="str">
        <f>IF($AE761="","",IF(OR($V761&lt;2.7,$V761&gt;90),"Age OOR",VLOOKUP(BM$14&amp;"-int-"&amp;$J761,Equations!$G:$I,3,0)+VLOOKUP(BM$14&amp;"-sexo-"&amp;$J761,Equations!$G:$I,3,0)*$U761+VLOOKUP(BM$14&amp;"-edad-"&amp;$J761,Equations!$G:$I,3,0)*$V761+VLOOKUP(BM$14&amp;"-est-"&amp;$J761,Equations!$G:$I,3,0)*(1/$W761)+VLOOKUP(BM$14&amp;"-imc-"&amp;$J761,Equations!$G:$I,3,0)*(1/$Q761)))</f>
        <v/>
      </c>
      <c r="BN761" s="10" t="str">
        <f>IF($AE761="","",IF(OR($V761&lt;2.7,$V761&gt;90),"Age OOR",BM761-1.6449*VLOOKUP(BM$14&amp;"-rse-"&amp;$J761,Equations!$G:$I,3,0)))</f>
        <v/>
      </c>
      <c r="BO761" s="10" t="str">
        <f>IF($AE761="","",IF(OR($V761&lt;2.7,$V761&gt;90),"Age OOR",BM761+1.6449*VLOOKUP(BM$14&amp;"-rse-"&amp;$J761,Equations!$G:$I,3,0)))</f>
        <v/>
      </c>
      <c r="BP761" s="10" t="str">
        <f t="shared" si="293"/>
        <v/>
      </c>
      <c r="BQ761" s="10" t="str">
        <f>IF($AE761="","",IF(OR($V761&lt;2.7,$V761&gt;90),"Age OOR",($AE761-BM761)/VLOOKUP(BM$14&amp;"-rse-"&amp;$J761,Equations!$G:$I,3,0)))</f>
        <v/>
      </c>
      <c r="BR761" s="10" t="str">
        <f>IF($AF761="","",IF(OR($V761&lt;2.7,$V761&gt;90),"Age OOR",VLOOKUP(BR$14&amp;"-int-"&amp;$K761,Equations!$G:$I,3,0)+VLOOKUP(BR$14&amp;"-sexo-"&amp;$K761,Equations!$G:$I,3,0)*$U761+VLOOKUP(BR$14&amp;"-edad-"&amp;$K761,Equations!$G:$I,3,0)*$V761+VLOOKUP(BR$14&amp;"-est-"&amp;$K761,Equations!$G:$I,3,0)*(1/$W761)+VLOOKUP(BR$14&amp;"-imc-"&amp;$K761,Equations!$G:$I,3,0)*(1/$Q761)))</f>
        <v/>
      </c>
      <c r="BS761" s="10" t="str">
        <f>IF($AF761="","",IF(OR($V761&lt;2.7,$V761&gt;90),"Age OOR",BR761-1.6449*VLOOKUP(BR$14&amp;"-rse-"&amp;$K761,Equations!$G:$I,3,0)))</f>
        <v/>
      </c>
      <c r="BT761" s="10" t="str">
        <f>IF($AF761="","",IF(OR($V761&lt;2.7,$V761&gt;90),"Age OOR",BR761+1.6449*VLOOKUP(BR$14&amp;"-rse-"&amp;$K761,Equations!$G:$I,3,0)))</f>
        <v/>
      </c>
      <c r="BU761" s="10" t="str">
        <f t="shared" si="294"/>
        <v/>
      </c>
      <c r="BV761" s="10" t="str">
        <f>IF($AF761="","",IF(OR($V761&lt;2.7,$V761&gt;90),"Age OOR",($AF761-BR761)/VLOOKUP(BR$14&amp;"-rse-"&amp;$K761,Equations!$G:$I,3,0)))</f>
        <v/>
      </c>
      <c r="BW761" s="10" t="str">
        <f>IF($AG761="","",IF(OR($V761&lt;2.7,$V761&gt;90),"Age OOR",VLOOKUP(BW$14&amp;"-int-"&amp;$L761,Equations!$G:$I,3,0)+VLOOKUP(BW$14&amp;"-sexo-"&amp;$L761,Equations!$G:$I,3,0)*$U761+VLOOKUP(BW$14&amp;"-edad-"&amp;$L761,Equations!$G:$I,3,0)*$V761+VLOOKUP(BW$14&amp;"-est-"&amp;$L761,Equations!$G:$I,3,0)*(1/$W761)+VLOOKUP(BW$14&amp;"-imc-"&amp;$L761,Equations!$G:$I,3,0)*(1/$Q761)))</f>
        <v/>
      </c>
      <c r="BX761" s="10" t="str">
        <f>IF($AG761="","",IF(OR($V761&lt;2.7,$V761&gt;90),"Age OOR",BW761-1.6449*VLOOKUP(BW$14&amp;"-rse-"&amp;$L761,Equations!$G:$I,3,0)))</f>
        <v/>
      </c>
      <c r="BY761" s="10" t="str">
        <f>IF($AG761="","",IF(OR($V761&lt;2.7,$V761&gt;90),"Age OOR",BW761+1.6449*VLOOKUP(BW$14&amp;"-rse-"&amp;$L761,Equations!$G:$I,3,0)))</f>
        <v/>
      </c>
      <c r="BZ761" s="10" t="str">
        <f t="shared" si="295"/>
        <v/>
      </c>
      <c r="CA761" s="10" t="str">
        <f>IF($AG761="","",IF(OR($V761&lt;2.7,$V761&gt;90),"Age OOR",($AG761-BW761)/VLOOKUP(BW$14&amp;"-rse-"&amp;$L761,Equations!$G:$I,3,0)))</f>
        <v/>
      </c>
      <c r="CB761" s="10" t="str">
        <f>IF($AH761="","",IF(OR($V761&lt;2.7,$V761&gt;90),"Age OOR",VLOOKUP(CB$14&amp;"-int-"&amp;$M761,Equations!$G:$I,3,0)+VLOOKUP(CB$14&amp;"-sexo-"&amp;$M761,Equations!$G:$I,3,0)*$U761+VLOOKUP(CB$14&amp;"-edad-"&amp;$M761,Equations!$G:$I,3,0)*$V761+VLOOKUP(CB$14&amp;"-est-"&amp;$M761,Equations!$G:$I,3,0)*(1/$W761)+VLOOKUP(CB$14&amp;"-imc-"&amp;$M761,Equations!$G:$I,3,0)*(1/$Q761)))</f>
        <v/>
      </c>
      <c r="CC761" s="10" t="str">
        <f>IF($AH761="","",IF(OR($V761&lt;2.7,$V761&gt;90),"Age OOR",CB761-1.6449*VLOOKUP(CB$14&amp;"-rse-"&amp;$M761,Equations!$G:$I,3,0)))</f>
        <v/>
      </c>
      <c r="CD761" s="10" t="str">
        <f>IF($AH761="","",IF(OR($V761&lt;2.7,$V761&gt;90),"Age OOR",CB761+1.6449*VLOOKUP(CB$14&amp;"-rse-"&amp;$M761,Equations!$G:$I,3,0)))</f>
        <v/>
      </c>
      <c r="CE761" s="10" t="str">
        <f t="shared" si="296"/>
        <v/>
      </c>
      <c r="CF761" s="10" t="str">
        <f>IF($AH761="","",IF(OR($V761&lt;2.7,$V761&gt;90),"Age OOR",($AH761-CB761)/VLOOKUP(CB$14&amp;"-rse-"&amp;$M761,Equations!$G:$I,3,0)))</f>
        <v/>
      </c>
      <c r="CG761" s="10" t="str">
        <f>IF($AI761="","",IF(OR($V761&lt;2.7,$V761&gt;90),"Age OOR",VLOOKUP(CG$14&amp;"-int-"&amp;$N761,Equations!$G:$I,3,0)+VLOOKUP(CG$14&amp;"-sexo-"&amp;$N761,Equations!$G:$I,3,0)*$U761+VLOOKUP(CG$14&amp;"-edad-"&amp;$N761,Equations!$G:$I,3,0)*$V761+VLOOKUP(CG$14&amp;"-est-"&amp;$N761,Equations!$G:$I,3,0)*(1/$W761)+VLOOKUP(CG$14&amp;"-imc-"&amp;$N761,Equations!$G:$I,3,0)*(1/$Q761)))</f>
        <v/>
      </c>
      <c r="CH761" s="10" t="str">
        <f>IF($AI761="","",IF(OR($V761&lt;2.7,$V761&gt;90),"Age OOR",CG761-1.6449*VLOOKUP(CG$14&amp;"-rse-"&amp;$N761,Equations!$G:$I,3,0)))</f>
        <v/>
      </c>
      <c r="CI761" s="10" t="str">
        <f>IF($AI761="","",IF(OR($V761&lt;2.7,$V761&gt;90),"Age OOR",CG761+1.6449*VLOOKUP(CG$14&amp;"-rse-"&amp;$N761,Equations!$G:$I,3,0)))</f>
        <v/>
      </c>
      <c r="CJ761" s="10" t="str">
        <f t="shared" si="297"/>
        <v/>
      </c>
      <c r="CK761" s="10" t="str">
        <f>IF($AI761="","",IF(OR($V761&lt;2.7,$V761&gt;90),"Age OOR",($AI761-CG761)/VLOOKUP(CG$14&amp;"-rse-"&amp;$N761,Equations!$G:$I,3,0)))</f>
        <v/>
      </c>
      <c r="CL761" s="10" t="str">
        <f>IF($AJ761="","",IF(OR($V761&lt;2.7,$V761&gt;90),"Age OOR",VLOOKUP(CL$14&amp;"-int-"&amp;$O761,Equations!$G:$I,3,0)+VLOOKUP(CL$14&amp;"-sexo-"&amp;$O761,Equations!$G:$I,3,0)*$U761+VLOOKUP(CL$14&amp;"-edad-"&amp;$O761,Equations!$G:$I,3,0)*$V761+VLOOKUP(CL$14&amp;"-est-"&amp;$O761,Equations!$G:$I,3,0)*(1/$W761)+VLOOKUP(CL$14&amp;"-imc-"&amp;$O761,Equations!$G:$I,3,0)*(1/$Q761)))</f>
        <v/>
      </c>
      <c r="CM761" s="10" t="str">
        <f>IF($AJ761="","",IF(OR($V761&lt;2.7,$V761&gt;90),"Age OOR",CL761-1.6449*VLOOKUP(CL$14&amp;"-rse-"&amp;$O761,Equations!$G:$I,3,0)))</f>
        <v/>
      </c>
      <c r="CN761" s="10" t="str">
        <f>IF($AJ761="","",IF(OR($V761&lt;2.7,$V761&gt;90),"Age OOR",CL761+1.6449*VLOOKUP(CL$14&amp;"-rse-"&amp;$O761,Equations!$G:$I,3,0)))</f>
        <v/>
      </c>
      <c r="CO761" s="10" t="str">
        <f t="shared" si="298"/>
        <v/>
      </c>
      <c r="CP761" s="10" t="str">
        <f>IF($AJ761="","",IF(OR($V761&lt;2.7,$V761&gt;90),"Age OOR",($AJ761-CL761)/VLOOKUP(CL$14&amp;"-rse-"&amp;$O761,Equations!$G:$I,3,0)))</f>
        <v/>
      </c>
      <c r="CQ761" s="10" t="str">
        <f>IF($AK761="","",IF(OR($V761&lt;2.7,$V761&gt;90),"Age OOR",EXP(VLOOKUP(CQ$14&amp;"-int-"&amp;$P761,Equations!$G:$I,3,0)+VLOOKUP(CQ$14&amp;"-sexo-"&amp;$P761,Equations!$G:$I,3,0)*$U761+VLOOKUP(CQ$14&amp;"-edad-"&amp;$P761,Equations!$G:$I,3,0)*$V761+VLOOKUP(CQ$14&amp;"-est-"&amp;$P761,Equations!$G:$I,3,0)*(1/$W761)+VLOOKUP(CQ$14&amp;"-imc-"&amp;$P761,Equations!$G:$I,3,0)*(1/$Q761))))</f>
        <v/>
      </c>
      <c r="CR761" s="10" t="str">
        <f>IF($AK761="","",IF(OR($V761&lt;2.7,$V761&gt;90),"Age OOR",EXP(LN(CQ761)-1.6449*VLOOKUP(CQ$14&amp;"-rse-"&amp;$P761,Equations!$G:$I,3,0))))</f>
        <v/>
      </c>
      <c r="CS761" s="10" t="str">
        <f>IF($AK761="","",IF(OR($V761&lt;2.7,$V761&gt;90),"Age OOR",EXP(LN(CQ761)+1.6449*VLOOKUP(CQ$14&amp;"-rse-"&amp;$P761,Equations!$G:$I,3,0))))</f>
        <v/>
      </c>
      <c r="CT761" s="10" t="str">
        <f t="shared" si="299"/>
        <v/>
      </c>
      <c r="CU761" s="10" t="str">
        <f>IF($AK761="","",IF(OR($V761&lt;2.7,$V761&gt;90),"Age OOR",(LN($AK761)-LN(CQ761))/VLOOKUP(CQ$14&amp;"-rse-"&amp;$P761,Equations!$G:$I,3,0)))</f>
        <v/>
      </c>
      <c r="CV761" s="47"/>
    </row>
    <row r="762" spans="5:100" x14ac:dyDescent="0.2">
      <c r="E762" s="23" t="str">
        <f t="shared" si="275"/>
        <v>Age out of range</v>
      </c>
      <c r="F762" s="23" t="str">
        <f t="shared" si="276"/>
        <v>Age out of range</v>
      </c>
      <c r="G762" s="23" t="str">
        <f t="shared" si="277"/>
        <v>Age out of range</v>
      </c>
      <c r="H762" s="23" t="str">
        <f t="shared" si="278"/>
        <v>Age out of range</v>
      </c>
      <c r="I762" s="23" t="str">
        <f t="shared" si="279"/>
        <v>Age out of range</v>
      </c>
      <c r="J762" s="23" t="str">
        <f t="shared" si="280"/>
        <v>Age out of range</v>
      </c>
      <c r="K762" s="23" t="str">
        <f t="shared" si="281"/>
        <v>Age out of range</v>
      </c>
      <c r="L762" s="23" t="str">
        <f t="shared" si="282"/>
        <v>Age out of range</v>
      </c>
      <c r="M762" s="23" t="str">
        <f t="shared" si="283"/>
        <v>Age out of range</v>
      </c>
      <c r="N762" s="23" t="str">
        <f t="shared" si="284"/>
        <v>Age out of range</v>
      </c>
      <c r="O762" s="23" t="str">
        <f t="shared" si="285"/>
        <v>Age out of range</v>
      </c>
      <c r="P762" s="23" t="str">
        <f t="shared" si="286"/>
        <v>Age out of range</v>
      </c>
      <c r="Q762" s="23" t="e">
        <f t="shared" si="287"/>
        <v>#DIV/0!</v>
      </c>
      <c r="R762" s="17"/>
      <c r="S762" s="23">
        <v>746</v>
      </c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7"/>
      <c r="AM762" s="47"/>
      <c r="AN762" s="10" t="str">
        <f>IF($Z762="","",IF(OR($V762&lt;2.7,$V762&gt;90),"Age OOR",VLOOKUP(AN$14&amp;"-int-"&amp;$E762,Equations!$G:$I,3,0)+VLOOKUP(AN$14&amp;"-sexo-"&amp;$E762,Equations!$G:$I,3,0)*$U762+VLOOKUP(AN$14&amp;"-edad-"&amp;$E762,Equations!$G:$I,3,0)*$V762+VLOOKUP(AN$14&amp;"-est-"&amp;$E762,Equations!$G:$I,3,0)*(1/$W762)+VLOOKUP(AN$14&amp;"-imc-"&amp;$E762,Equations!$G:$I,3,0)*(1/$Q762)))</f>
        <v/>
      </c>
      <c r="AO762" s="10" t="str">
        <f>IF($Z762="","",IF(OR($V762&lt;2.7,$V762&gt;90),"Age OOR",AN762-1.6449*VLOOKUP(AN$14&amp;"-rse-"&amp;$E762,Equations!$G:$I,3,0)))</f>
        <v/>
      </c>
      <c r="AP762" s="10" t="str">
        <f>IF($Z762="","",IF(OR($V762&lt;2.7,$V762&gt;90),"Age OOR",AN762+1.6449*VLOOKUP(AN$14&amp;"-rse-"&amp;$E762,Equations!$G:$I,3,0)))</f>
        <v/>
      </c>
      <c r="AQ762" s="10" t="str">
        <f t="shared" si="288"/>
        <v/>
      </c>
      <c r="AR762" s="10" t="str">
        <f>IF($Z762="","",IF(OR($V762&lt;2.7,$V762&gt;90),"Age OOR",($Z762-AN762)/VLOOKUP(AN$14&amp;"-rse-"&amp;$E762,Equations!$G:$I,3,0)))</f>
        <v/>
      </c>
      <c r="AS762" s="10" t="str">
        <f>IF($AA762="","",IF(OR($V762&lt;2.7,$V762&gt;90),"Age OOR",VLOOKUP(AS$14&amp;"-int-"&amp;$F762,Equations!$G:$I,3,0)+VLOOKUP(AS$14&amp;"-sexo-"&amp;$F762,Equations!$G:$I,3,0)*$U762+VLOOKUP(AS$14&amp;"-edad-"&amp;$F762,Equations!$G:$I,3,0)*$V762+VLOOKUP(AS$14&amp;"-est-"&amp;$F762,Equations!$G:$I,3,0)*(1/$W762)+VLOOKUP(AS$14&amp;"-imc-"&amp;$F762,Equations!$G:$I,3,0)*(1/$Q762)))</f>
        <v/>
      </c>
      <c r="AT762" s="10" t="str">
        <f>IF($AA762="","",IF(OR($V762&lt;2.7,$V762&gt;90),"Age OOR",AS762-1.6449*VLOOKUP(AS$14&amp;"-rse-"&amp;$F762,Equations!$G:$I,3,0)))</f>
        <v/>
      </c>
      <c r="AU762" s="10" t="str">
        <f>IF($AA762="","",IF(OR($V762&lt;2.7,$V762&gt;90),"Age OOR",AS762+1.6449*VLOOKUP(AS$14&amp;"-rse-"&amp;$F762,Equations!$G:$I,3,0)))</f>
        <v/>
      </c>
      <c r="AV762" s="10" t="str">
        <f t="shared" si="289"/>
        <v/>
      </c>
      <c r="AW762" s="10" t="str">
        <f>IF($AA762="","",IF(OR($V762&lt;2.7,$V762&gt;90),"Age OOR",($AA762-AS762)/VLOOKUP(AS$14&amp;"-rse-"&amp;$F762,Equations!$G:$I,3,0)))</f>
        <v/>
      </c>
      <c r="AX762" s="10" t="str">
        <f>IF($AB762="","",IF(OR($V762&lt;2.7,$V762&gt;90),"Age OOR",VLOOKUP(AX$14&amp;"-int-"&amp;$G762,Equations!$G:$I,3,0)+VLOOKUP(AX$14&amp;"-sexo-"&amp;$G762,Equations!$G:$I,3,0)*$U762+VLOOKUP(AX$14&amp;"-edad-"&amp;$G762,Equations!$G:$I,3,0)*$V762+VLOOKUP(AX$14&amp;"-est-"&amp;$G762,Equations!$G:$I,3,0)*(1/$W762)+VLOOKUP(AX$14&amp;"-imc-"&amp;$G762,Equations!$G:$I,3,0)*(1/$Q762)))</f>
        <v/>
      </c>
      <c r="AY762" s="10" t="str">
        <f>IF($AB762="","",IF(OR($V762&lt;2.7,$V762&gt;90),"Age OOR",AX762-1.6449*VLOOKUP(AX$14&amp;"-rse-"&amp;$G762,Equations!$G:$I,3,0)))</f>
        <v/>
      </c>
      <c r="AZ762" s="10" t="str">
        <f>IF($AB762="","",IF(OR($V762&lt;2.7,$V762&gt;90),"Age OOR",AX762+1.6449*VLOOKUP(AX$14&amp;"-rse-"&amp;$G762,Equations!$G:$I,3,0)))</f>
        <v/>
      </c>
      <c r="BA762" s="10" t="str">
        <f t="shared" si="290"/>
        <v/>
      </c>
      <c r="BB762" s="10" t="str">
        <f>IF($AB762="","",IF(OR($V762&lt;2.7,$V762&gt;90),"Age OOR",($AB762-AX762)/VLOOKUP(AX$14&amp;"-rse-"&amp;$G762,Equations!$G:$I,3,0)))</f>
        <v/>
      </c>
      <c r="BC762" s="10" t="str">
        <f>IF($AC762="","",IF(OR($V762&lt;2.7,$V762&gt;90),"Age OOR",VLOOKUP(BC$14&amp;"-int-"&amp;$H762,Equations!$G:$I,3,0)+VLOOKUP(BC$14&amp;"-sexo-"&amp;$H762,Equations!$G:$I,3,0)*$U762+VLOOKUP(BC$14&amp;"-edad-"&amp;$H762,Equations!$G:$I,3,0)*$V762+VLOOKUP(BC$14&amp;"-est-"&amp;$H762,Equations!$G:$I,3,0)*(1/$W762)+VLOOKUP(BC$14&amp;"-imc-"&amp;$H762,Equations!$G:$I,3,0)*(1/$Q762)))</f>
        <v/>
      </c>
      <c r="BD762" s="10" t="str">
        <f>IF($AC762="","",IF(OR($V762&lt;2.7,$V762&gt;90),"Age OOR",BC762-1.6449*VLOOKUP(BC$14&amp;"-rse-"&amp;$H762,Equations!$G:$I,3,0)))</f>
        <v/>
      </c>
      <c r="BE762" s="10" t="str">
        <f>IF($AC762="","",IF(OR($V762&lt;2.7,$V762&gt;90),"Age OOR",BC762+1.6449*VLOOKUP(BC$14&amp;"-rse-"&amp;$H762,Equations!$G:$I,3,0)))</f>
        <v/>
      </c>
      <c r="BF762" s="10" t="str">
        <f t="shared" si="291"/>
        <v/>
      </c>
      <c r="BG762" s="10" t="str">
        <f>IF($AC762="","",IF(OR($V762&lt;2.7,$V762&gt;90),"Age OOR",($AC762-BC762)/VLOOKUP(BC$14&amp;"-rse-"&amp;$H762,Equations!$G:$I,3,0)))</f>
        <v/>
      </c>
      <c r="BH762" s="10" t="str">
        <f>IF($AD762="","",IF(OR($V762&lt;2.7,$V762&gt;90),"Age OOR",VLOOKUP(BH$14&amp;"-int-"&amp;$I762,Equations!$G:$I,3,0)+VLOOKUP(BH$14&amp;"-sexo-"&amp;$I762,Equations!$G:$I,3,0)*$U762+VLOOKUP(BH$14&amp;"-edad-"&amp;$I762,Equations!$G:$I,3,0)*$V762+VLOOKUP(BH$14&amp;"-est-"&amp;$I762,Equations!$G:$I,3,0)*(1/$W762)+VLOOKUP(BH$14&amp;"-imc-"&amp;$I762,Equations!$G:$I,3,0)*(1/$Q762)))</f>
        <v/>
      </c>
      <c r="BI762" s="10" t="str">
        <f>IF($AD762="","",IF(OR($V762&lt;2.7,$V762&gt;90),"Age OOR",BH762-1.6449*VLOOKUP(BH$14&amp;"-rse-"&amp;$I762,Equations!$G:$I,3,0)))</f>
        <v/>
      </c>
      <c r="BJ762" s="10" t="str">
        <f>IF($AD762="","",IF(OR($V762&lt;2.7,$V762&gt;90),"Age OOR",BH762+1.6449*VLOOKUP(BH$14&amp;"-rse-"&amp;$I762,Equations!$G:$I,3,0)))</f>
        <v/>
      </c>
      <c r="BK762" s="10" t="str">
        <f t="shared" si="292"/>
        <v/>
      </c>
      <c r="BL762" s="10" t="str">
        <f>IF($AD762="","",IF(OR($V762&lt;2.7,$V762&gt;90),"Age OOR",($AD762-BH762)/VLOOKUP(BH$14&amp;"-rse-"&amp;$I762,Equations!$G:$I,3,0)))</f>
        <v/>
      </c>
      <c r="BM762" s="10" t="str">
        <f>IF($AE762="","",IF(OR($V762&lt;2.7,$V762&gt;90),"Age OOR",VLOOKUP(BM$14&amp;"-int-"&amp;$J762,Equations!$G:$I,3,0)+VLOOKUP(BM$14&amp;"-sexo-"&amp;$J762,Equations!$G:$I,3,0)*$U762+VLOOKUP(BM$14&amp;"-edad-"&amp;$J762,Equations!$G:$I,3,0)*$V762+VLOOKUP(BM$14&amp;"-est-"&amp;$J762,Equations!$G:$I,3,0)*(1/$W762)+VLOOKUP(BM$14&amp;"-imc-"&amp;$J762,Equations!$G:$I,3,0)*(1/$Q762)))</f>
        <v/>
      </c>
      <c r="BN762" s="10" t="str">
        <f>IF($AE762="","",IF(OR($V762&lt;2.7,$V762&gt;90),"Age OOR",BM762-1.6449*VLOOKUP(BM$14&amp;"-rse-"&amp;$J762,Equations!$G:$I,3,0)))</f>
        <v/>
      </c>
      <c r="BO762" s="10" t="str">
        <f>IF($AE762="","",IF(OR($V762&lt;2.7,$V762&gt;90),"Age OOR",BM762+1.6449*VLOOKUP(BM$14&amp;"-rse-"&amp;$J762,Equations!$G:$I,3,0)))</f>
        <v/>
      </c>
      <c r="BP762" s="10" t="str">
        <f t="shared" si="293"/>
        <v/>
      </c>
      <c r="BQ762" s="10" t="str">
        <f>IF($AE762="","",IF(OR($V762&lt;2.7,$V762&gt;90),"Age OOR",($AE762-BM762)/VLOOKUP(BM$14&amp;"-rse-"&amp;$J762,Equations!$G:$I,3,0)))</f>
        <v/>
      </c>
      <c r="BR762" s="10" t="str">
        <f>IF($AF762="","",IF(OR($V762&lt;2.7,$V762&gt;90),"Age OOR",VLOOKUP(BR$14&amp;"-int-"&amp;$K762,Equations!$G:$I,3,0)+VLOOKUP(BR$14&amp;"-sexo-"&amp;$K762,Equations!$G:$I,3,0)*$U762+VLOOKUP(BR$14&amp;"-edad-"&amp;$K762,Equations!$G:$I,3,0)*$V762+VLOOKUP(BR$14&amp;"-est-"&amp;$K762,Equations!$G:$I,3,0)*(1/$W762)+VLOOKUP(BR$14&amp;"-imc-"&amp;$K762,Equations!$G:$I,3,0)*(1/$Q762)))</f>
        <v/>
      </c>
      <c r="BS762" s="10" t="str">
        <f>IF($AF762="","",IF(OR($V762&lt;2.7,$V762&gt;90),"Age OOR",BR762-1.6449*VLOOKUP(BR$14&amp;"-rse-"&amp;$K762,Equations!$G:$I,3,0)))</f>
        <v/>
      </c>
      <c r="BT762" s="10" t="str">
        <f>IF($AF762="","",IF(OR($V762&lt;2.7,$V762&gt;90),"Age OOR",BR762+1.6449*VLOOKUP(BR$14&amp;"-rse-"&amp;$K762,Equations!$G:$I,3,0)))</f>
        <v/>
      </c>
      <c r="BU762" s="10" t="str">
        <f t="shared" si="294"/>
        <v/>
      </c>
      <c r="BV762" s="10" t="str">
        <f>IF($AF762="","",IF(OR($V762&lt;2.7,$V762&gt;90),"Age OOR",($AF762-BR762)/VLOOKUP(BR$14&amp;"-rse-"&amp;$K762,Equations!$G:$I,3,0)))</f>
        <v/>
      </c>
      <c r="BW762" s="10" t="str">
        <f>IF($AG762="","",IF(OR($V762&lt;2.7,$V762&gt;90),"Age OOR",VLOOKUP(BW$14&amp;"-int-"&amp;$L762,Equations!$G:$I,3,0)+VLOOKUP(BW$14&amp;"-sexo-"&amp;$L762,Equations!$G:$I,3,0)*$U762+VLOOKUP(BW$14&amp;"-edad-"&amp;$L762,Equations!$G:$I,3,0)*$V762+VLOOKUP(BW$14&amp;"-est-"&amp;$L762,Equations!$G:$I,3,0)*(1/$W762)+VLOOKUP(BW$14&amp;"-imc-"&amp;$L762,Equations!$G:$I,3,0)*(1/$Q762)))</f>
        <v/>
      </c>
      <c r="BX762" s="10" t="str">
        <f>IF($AG762="","",IF(OR($V762&lt;2.7,$V762&gt;90),"Age OOR",BW762-1.6449*VLOOKUP(BW$14&amp;"-rse-"&amp;$L762,Equations!$G:$I,3,0)))</f>
        <v/>
      </c>
      <c r="BY762" s="10" t="str">
        <f>IF($AG762="","",IF(OR($V762&lt;2.7,$V762&gt;90),"Age OOR",BW762+1.6449*VLOOKUP(BW$14&amp;"-rse-"&amp;$L762,Equations!$G:$I,3,0)))</f>
        <v/>
      </c>
      <c r="BZ762" s="10" t="str">
        <f t="shared" si="295"/>
        <v/>
      </c>
      <c r="CA762" s="10" t="str">
        <f>IF($AG762="","",IF(OR($V762&lt;2.7,$V762&gt;90),"Age OOR",($AG762-BW762)/VLOOKUP(BW$14&amp;"-rse-"&amp;$L762,Equations!$G:$I,3,0)))</f>
        <v/>
      </c>
      <c r="CB762" s="10" t="str">
        <f>IF($AH762="","",IF(OR($V762&lt;2.7,$V762&gt;90),"Age OOR",VLOOKUP(CB$14&amp;"-int-"&amp;$M762,Equations!$G:$I,3,0)+VLOOKUP(CB$14&amp;"-sexo-"&amp;$M762,Equations!$G:$I,3,0)*$U762+VLOOKUP(CB$14&amp;"-edad-"&amp;$M762,Equations!$G:$I,3,0)*$V762+VLOOKUP(CB$14&amp;"-est-"&amp;$M762,Equations!$G:$I,3,0)*(1/$W762)+VLOOKUP(CB$14&amp;"-imc-"&amp;$M762,Equations!$G:$I,3,0)*(1/$Q762)))</f>
        <v/>
      </c>
      <c r="CC762" s="10" t="str">
        <f>IF($AH762="","",IF(OR($V762&lt;2.7,$V762&gt;90),"Age OOR",CB762-1.6449*VLOOKUP(CB$14&amp;"-rse-"&amp;$M762,Equations!$G:$I,3,0)))</f>
        <v/>
      </c>
      <c r="CD762" s="10" t="str">
        <f>IF($AH762="","",IF(OR($V762&lt;2.7,$V762&gt;90),"Age OOR",CB762+1.6449*VLOOKUP(CB$14&amp;"-rse-"&amp;$M762,Equations!$G:$I,3,0)))</f>
        <v/>
      </c>
      <c r="CE762" s="10" t="str">
        <f t="shared" si="296"/>
        <v/>
      </c>
      <c r="CF762" s="10" t="str">
        <f>IF($AH762="","",IF(OR($V762&lt;2.7,$V762&gt;90),"Age OOR",($AH762-CB762)/VLOOKUP(CB$14&amp;"-rse-"&amp;$M762,Equations!$G:$I,3,0)))</f>
        <v/>
      </c>
      <c r="CG762" s="10" t="str">
        <f>IF($AI762="","",IF(OR($V762&lt;2.7,$V762&gt;90),"Age OOR",VLOOKUP(CG$14&amp;"-int-"&amp;$N762,Equations!$G:$I,3,0)+VLOOKUP(CG$14&amp;"-sexo-"&amp;$N762,Equations!$G:$I,3,0)*$U762+VLOOKUP(CG$14&amp;"-edad-"&amp;$N762,Equations!$G:$I,3,0)*$V762+VLOOKUP(CG$14&amp;"-est-"&amp;$N762,Equations!$G:$I,3,0)*(1/$W762)+VLOOKUP(CG$14&amp;"-imc-"&amp;$N762,Equations!$G:$I,3,0)*(1/$Q762)))</f>
        <v/>
      </c>
      <c r="CH762" s="10" t="str">
        <f>IF($AI762="","",IF(OR($V762&lt;2.7,$V762&gt;90),"Age OOR",CG762-1.6449*VLOOKUP(CG$14&amp;"-rse-"&amp;$N762,Equations!$G:$I,3,0)))</f>
        <v/>
      </c>
      <c r="CI762" s="10" t="str">
        <f>IF($AI762="","",IF(OR($V762&lt;2.7,$V762&gt;90),"Age OOR",CG762+1.6449*VLOOKUP(CG$14&amp;"-rse-"&amp;$N762,Equations!$G:$I,3,0)))</f>
        <v/>
      </c>
      <c r="CJ762" s="10" t="str">
        <f t="shared" si="297"/>
        <v/>
      </c>
      <c r="CK762" s="10" t="str">
        <f>IF($AI762="","",IF(OR($V762&lt;2.7,$V762&gt;90),"Age OOR",($AI762-CG762)/VLOOKUP(CG$14&amp;"-rse-"&amp;$N762,Equations!$G:$I,3,0)))</f>
        <v/>
      </c>
      <c r="CL762" s="10" t="str">
        <f>IF($AJ762="","",IF(OR($V762&lt;2.7,$V762&gt;90),"Age OOR",VLOOKUP(CL$14&amp;"-int-"&amp;$O762,Equations!$G:$I,3,0)+VLOOKUP(CL$14&amp;"-sexo-"&amp;$O762,Equations!$G:$I,3,0)*$U762+VLOOKUP(CL$14&amp;"-edad-"&amp;$O762,Equations!$G:$I,3,0)*$V762+VLOOKUP(CL$14&amp;"-est-"&amp;$O762,Equations!$G:$I,3,0)*(1/$W762)+VLOOKUP(CL$14&amp;"-imc-"&amp;$O762,Equations!$G:$I,3,0)*(1/$Q762)))</f>
        <v/>
      </c>
      <c r="CM762" s="10" t="str">
        <f>IF($AJ762="","",IF(OR($V762&lt;2.7,$V762&gt;90),"Age OOR",CL762-1.6449*VLOOKUP(CL$14&amp;"-rse-"&amp;$O762,Equations!$G:$I,3,0)))</f>
        <v/>
      </c>
      <c r="CN762" s="10" t="str">
        <f>IF($AJ762="","",IF(OR($V762&lt;2.7,$V762&gt;90),"Age OOR",CL762+1.6449*VLOOKUP(CL$14&amp;"-rse-"&amp;$O762,Equations!$G:$I,3,0)))</f>
        <v/>
      </c>
      <c r="CO762" s="10" t="str">
        <f t="shared" si="298"/>
        <v/>
      </c>
      <c r="CP762" s="10" t="str">
        <f>IF($AJ762="","",IF(OR($V762&lt;2.7,$V762&gt;90),"Age OOR",($AJ762-CL762)/VLOOKUP(CL$14&amp;"-rse-"&amp;$O762,Equations!$G:$I,3,0)))</f>
        <v/>
      </c>
      <c r="CQ762" s="10" t="str">
        <f>IF($AK762="","",IF(OR($V762&lt;2.7,$V762&gt;90),"Age OOR",EXP(VLOOKUP(CQ$14&amp;"-int-"&amp;$P762,Equations!$G:$I,3,0)+VLOOKUP(CQ$14&amp;"-sexo-"&amp;$P762,Equations!$G:$I,3,0)*$U762+VLOOKUP(CQ$14&amp;"-edad-"&amp;$P762,Equations!$G:$I,3,0)*$V762+VLOOKUP(CQ$14&amp;"-est-"&amp;$P762,Equations!$G:$I,3,0)*(1/$W762)+VLOOKUP(CQ$14&amp;"-imc-"&amp;$P762,Equations!$G:$I,3,0)*(1/$Q762))))</f>
        <v/>
      </c>
      <c r="CR762" s="10" t="str">
        <f>IF($AK762="","",IF(OR($V762&lt;2.7,$V762&gt;90),"Age OOR",EXP(LN(CQ762)-1.6449*VLOOKUP(CQ$14&amp;"-rse-"&amp;$P762,Equations!$G:$I,3,0))))</f>
        <v/>
      </c>
      <c r="CS762" s="10" t="str">
        <f>IF($AK762="","",IF(OR($V762&lt;2.7,$V762&gt;90),"Age OOR",EXP(LN(CQ762)+1.6449*VLOOKUP(CQ$14&amp;"-rse-"&amp;$P762,Equations!$G:$I,3,0))))</f>
        <v/>
      </c>
      <c r="CT762" s="10" t="str">
        <f t="shared" si="299"/>
        <v/>
      </c>
      <c r="CU762" s="10" t="str">
        <f>IF($AK762="","",IF(OR($V762&lt;2.7,$V762&gt;90),"Age OOR",(LN($AK762)-LN(CQ762))/VLOOKUP(CQ$14&amp;"-rse-"&amp;$P762,Equations!$G:$I,3,0)))</f>
        <v/>
      </c>
      <c r="CV762" s="47"/>
    </row>
    <row r="763" spans="5:100" x14ac:dyDescent="0.2">
      <c r="E763" s="23" t="str">
        <f t="shared" si="275"/>
        <v>Age out of range</v>
      </c>
      <c r="F763" s="23" t="str">
        <f t="shared" si="276"/>
        <v>Age out of range</v>
      </c>
      <c r="G763" s="23" t="str">
        <f t="shared" si="277"/>
        <v>Age out of range</v>
      </c>
      <c r="H763" s="23" t="str">
        <f t="shared" si="278"/>
        <v>Age out of range</v>
      </c>
      <c r="I763" s="23" t="str">
        <f t="shared" si="279"/>
        <v>Age out of range</v>
      </c>
      <c r="J763" s="23" t="str">
        <f t="shared" si="280"/>
        <v>Age out of range</v>
      </c>
      <c r="K763" s="23" t="str">
        <f t="shared" si="281"/>
        <v>Age out of range</v>
      </c>
      <c r="L763" s="23" t="str">
        <f t="shared" si="282"/>
        <v>Age out of range</v>
      </c>
      <c r="M763" s="23" t="str">
        <f t="shared" si="283"/>
        <v>Age out of range</v>
      </c>
      <c r="N763" s="23" t="str">
        <f t="shared" si="284"/>
        <v>Age out of range</v>
      </c>
      <c r="O763" s="23" t="str">
        <f t="shared" si="285"/>
        <v>Age out of range</v>
      </c>
      <c r="P763" s="23" t="str">
        <f t="shared" si="286"/>
        <v>Age out of range</v>
      </c>
      <c r="Q763" s="23" t="e">
        <f t="shared" si="287"/>
        <v>#DIV/0!</v>
      </c>
      <c r="R763" s="17"/>
      <c r="S763" s="23">
        <v>747</v>
      </c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7"/>
      <c r="AM763" s="47"/>
      <c r="AN763" s="10" t="str">
        <f>IF($Z763="","",IF(OR($V763&lt;2.7,$V763&gt;90),"Age OOR",VLOOKUP(AN$14&amp;"-int-"&amp;$E763,Equations!$G:$I,3,0)+VLOOKUP(AN$14&amp;"-sexo-"&amp;$E763,Equations!$G:$I,3,0)*$U763+VLOOKUP(AN$14&amp;"-edad-"&amp;$E763,Equations!$G:$I,3,0)*$V763+VLOOKUP(AN$14&amp;"-est-"&amp;$E763,Equations!$G:$I,3,0)*(1/$W763)+VLOOKUP(AN$14&amp;"-imc-"&amp;$E763,Equations!$G:$I,3,0)*(1/$Q763)))</f>
        <v/>
      </c>
      <c r="AO763" s="10" t="str">
        <f>IF($Z763="","",IF(OR($V763&lt;2.7,$V763&gt;90),"Age OOR",AN763-1.6449*VLOOKUP(AN$14&amp;"-rse-"&amp;$E763,Equations!$G:$I,3,0)))</f>
        <v/>
      </c>
      <c r="AP763" s="10" t="str">
        <f>IF($Z763="","",IF(OR($V763&lt;2.7,$V763&gt;90),"Age OOR",AN763+1.6449*VLOOKUP(AN$14&amp;"-rse-"&amp;$E763,Equations!$G:$I,3,0)))</f>
        <v/>
      </c>
      <c r="AQ763" s="10" t="str">
        <f t="shared" si="288"/>
        <v/>
      </c>
      <c r="AR763" s="10" t="str">
        <f>IF($Z763="","",IF(OR($V763&lt;2.7,$V763&gt;90),"Age OOR",($Z763-AN763)/VLOOKUP(AN$14&amp;"-rse-"&amp;$E763,Equations!$G:$I,3,0)))</f>
        <v/>
      </c>
      <c r="AS763" s="10" t="str">
        <f>IF($AA763="","",IF(OR($V763&lt;2.7,$V763&gt;90),"Age OOR",VLOOKUP(AS$14&amp;"-int-"&amp;$F763,Equations!$G:$I,3,0)+VLOOKUP(AS$14&amp;"-sexo-"&amp;$F763,Equations!$G:$I,3,0)*$U763+VLOOKUP(AS$14&amp;"-edad-"&amp;$F763,Equations!$G:$I,3,0)*$V763+VLOOKUP(AS$14&amp;"-est-"&amp;$F763,Equations!$G:$I,3,0)*(1/$W763)+VLOOKUP(AS$14&amp;"-imc-"&amp;$F763,Equations!$G:$I,3,0)*(1/$Q763)))</f>
        <v/>
      </c>
      <c r="AT763" s="10" t="str">
        <f>IF($AA763="","",IF(OR($V763&lt;2.7,$V763&gt;90),"Age OOR",AS763-1.6449*VLOOKUP(AS$14&amp;"-rse-"&amp;$F763,Equations!$G:$I,3,0)))</f>
        <v/>
      </c>
      <c r="AU763" s="10" t="str">
        <f>IF($AA763="","",IF(OR($V763&lt;2.7,$V763&gt;90),"Age OOR",AS763+1.6449*VLOOKUP(AS$14&amp;"-rse-"&amp;$F763,Equations!$G:$I,3,0)))</f>
        <v/>
      </c>
      <c r="AV763" s="10" t="str">
        <f t="shared" si="289"/>
        <v/>
      </c>
      <c r="AW763" s="10" t="str">
        <f>IF($AA763="","",IF(OR($V763&lt;2.7,$V763&gt;90),"Age OOR",($AA763-AS763)/VLOOKUP(AS$14&amp;"-rse-"&amp;$F763,Equations!$G:$I,3,0)))</f>
        <v/>
      </c>
      <c r="AX763" s="10" t="str">
        <f>IF($AB763="","",IF(OR($V763&lt;2.7,$V763&gt;90),"Age OOR",VLOOKUP(AX$14&amp;"-int-"&amp;$G763,Equations!$G:$I,3,0)+VLOOKUP(AX$14&amp;"-sexo-"&amp;$G763,Equations!$G:$I,3,0)*$U763+VLOOKUP(AX$14&amp;"-edad-"&amp;$G763,Equations!$G:$I,3,0)*$V763+VLOOKUP(AX$14&amp;"-est-"&amp;$G763,Equations!$G:$I,3,0)*(1/$W763)+VLOOKUP(AX$14&amp;"-imc-"&amp;$G763,Equations!$G:$I,3,0)*(1/$Q763)))</f>
        <v/>
      </c>
      <c r="AY763" s="10" t="str">
        <f>IF($AB763="","",IF(OR($V763&lt;2.7,$V763&gt;90),"Age OOR",AX763-1.6449*VLOOKUP(AX$14&amp;"-rse-"&amp;$G763,Equations!$G:$I,3,0)))</f>
        <v/>
      </c>
      <c r="AZ763" s="10" t="str">
        <f>IF($AB763="","",IF(OR($V763&lt;2.7,$V763&gt;90),"Age OOR",AX763+1.6449*VLOOKUP(AX$14&amp;"-rse-"&amp;$G763,Equations!$G:$I,3,0)))</f>
        <v/>
      </c>
      <c r="BA763" s="10" t="str">
        <f t="shared" si="290"/>
        <v/>
      </c>
      <c r="BB763" s="10" t="str">
        <f>IF($AB763="","",IF(OR($V763&lt;2.7,$V763&gt;90),"Age OOR",($AB763-AX763)/VLOOKUP(AX$14&amp;"-rse-"&amp;$G763,Equations!$G:$I,3,0)))</f>
        <v/>
      </c>
      <c r="BC763" s="10" t="str">
        <f>IF($AC763="","",IF(OR($V763&lt;2.7,$V763&gt;90),"Age OOR",VLOOKUP(BC$14&amp;"-int-"&amp;$H763,Equations!$G:$I,3,0)+VLOOKUP(BC$14&amp;"-sexo-"&amp;$H763,Equations!$G:$I,3,0)*$U763+VLOOKUP(BC$14&amp;"-edad-"&amp;$H763,Equations!$G:$I,3,0)*$V763+VLOOKUP(BC$14&amp;"-est-"&amp;$H763,Equations!$G:$I,3,0)*(1/$W763)+VLOOKUP(BC$14&amp;"-imc-"&amp;$H763,Equations!$G:$I,3,0)*(1/$Q763)))</f>
        <v/>
      </c>
      <c r="BD763" s="10" t="str">
        <f>IF($AC763="","",IF(OR($V763&lt;2.7,$V763&gt;90),"Age OOR",BC763-1.6449*VLOOKUP(BC$14&amp;"-rse-"&amp;$H763,Equations!$G:$I,3,0)))</f>
        <v/>
      </c>
      <c r="BE763" s="10" t="str">
        <f>IF($AC763="","",IF(OR($V763&lt;2.7,$V763&gt;90),"Age OOR",BC763+1.6449*VLOOKUP(BC$14&amp;"-rse-"&amp;$H763,Equations!$G:$I,3,0)))</f>
        <v/>
      </c>
      <c r="BF763" s="10" t="str">
        <f t="shared" si="291"/>
        <v/>
      </c>
      <c r="BG763" s="10" t="str">
        <f>IF($AC763="","",IF(OR($V763&lt;2.7,$V763&gt;90),"Age OOR",($AC763-BC763)/VLOOKUP(BC$14&amp;"-rse-"&amp;$H763,Equations!$G:$I,3,0)))</f>
        <v/>
      </c>
      <c r="BH763" s="10" t="str">
        <f>IF($AD763="","",IF(OR($V763&lt;2.7,$V763&gt;90),"Age OOR",VLOOKUP(BH$14&amp;"-int-"&amp;$I763,Equations!$G:$I,3,0)+VLOOKUP(BH$14&amp;"-sexo-"&amp;$I763,Equations!$G:$I,3,0)*$U763+VLOOKUP(BH$14&amp;"-edad-"&amp;$I763,Equations!$G:$I,3,0)*$V763+VLOOKUP(BH$14&amp;"-est-"&amp;$I763,Equations!$G:$I,3,0)*(1/$W763)+VLOOKUP(BH$14&amp;"-imc-"&amp;$I763,Equations!$G:$I,3,0)*(1/$Q763)))</f>
        <v/>
      </c>
      <c r="BI763" s="10" t="str">
        <f>IF($AD763="","",IF(OR($V763&lt;2.7,$V763&gt;90),"Age OOR",BH763-1.6449*VLOOKUP(BH$14&amp;"-rse-"&amp;$I763,Equations!$G:$I,3,0)))</f>
        <v/>
      </c>
      <c r="BJ763" s="10" t="str">
        <f>IF($AD763="","",IF(OR($V763&lt;2.7,$V763&gt;90),"Age OOR",BH763+1.6449*VLOOKUP(BH$14&amp;"-rse-"&amp;$I763,Equations!$G:$I,3,0)))</f>
        <v/>
      </c>
      <c r="BK763" s="10" t="str">
        <f t="shared" si="292"/>
        <v/>
      </c>
      <c r="BL763" s="10" t="str">
        <f>IF($AD763="","",IF(OR($V763&lt;2.7,$V763&gt;90),"Age OOR",($AD763-BH763)/VLOOKUP(BH$14&amp;"-rse-"&amp;$I763,Equations!$G:$I,3,0)))</f>
        <v/>
      </c>
      <c r="BM763" s="10" t="str">
        <f>IF($AE763="","",IF(OR($V763&lt;2.7,$V763&gt;90),"Age OOR",VLOOKUP(BM$14&amp;"-int-"&amp;$J763,Equations!$G:$I,3,0)+VLOOKUP(BM$14&amp;"-sexo-"&amp;$J763,Equations!$G:$I,3,0)*$U763+VLOOKUP(BM$14&amp;"-edad-"&amp;$J763,Equations!$G:$I,3,0)*$V763+VLOOKUP(BM$14&amp;"-est-"&amp;$J763,Equations!$G:$I,3,0)*(1/$W763)+VLOOKUP(BM$14&amp;"-imc-"&amp;$J763,Equations!$G:$I,3,0)*(1/$Q763)))</f>
        <v/>
      </c>
      <c r="BN763" s="10" t="str">
        <f>IF($AE763="","",IF(OR($V763&lt;2.7,$V763&gt;90),"Age OOR",BM763-1.6449*VLOOKUP(BM$14&amp;"-rse-"&amp;$J763,Equations!$G:$I,3,0)))</f>
        <v/>
      </c>
      <c r="BO763" s="10" t="str">
        <f>IF($AE763="","",IF(OR($V763&lt;2.7,$V763&gt;90),"Age OOR",BM763+1.6449*VLOOKUP(BM$14&amp;"-rse-"&amp;$J763,Equations!$G:$I,3,0)))</f>
        <v/>
      </c>
      <c r="BP763" s="10" t="str">
        <f t="shared" si="293"/>
        <v/>
      </c>
      <c r="BQ763" s="10" t="str">
        <f>IF($AE763="","",IF(OR($V763&lt;2.7,$V763&gt;90),"Age OOR",($AE763-BM763)/VLOOKUP(BM$14&amp;"-rse-"&amp;$J763,Equations!$G:$I,3,0)))</f>
        <v/>
      </c>
      <c r="BR763" s="10" t="str">
        <f>IF($AF763="","",IF(OR($V763&lt;2.7,$V763&gt;90),"Age OOR",VLOOKUP(BR$14&amp;"-int-"&amp;$K763,Equations!$G:$I,3,0)+VLOOKUP(BR$14&amp;"-sexo-"&amp;$K763,Equations!$G:$I,3,0)*$U763+VLOOKUP(BR$14&amp;"-edad-"&amp;$K763,Equations!$G:$I,3,0)*$V763+VLOOKUP(BR$14&amp;"-est-"&amp;$K763,Equations!$G:$I,3,0)*(1/$W763)+VLOOKUP(BR$14&amp;"-imc-"&amp;$K763,Equations!$G:$I,3,0)*(1/$Q763)))</f>
        <v/>
      </c>
      <c r="BS763" s="10" t="str">
        <f>IF($AF763="","",IF(OR($V763&lt;2.7,$V763&gt;90),"Age OOR",BR763-1.6449*VLOOKUP(BR$14&amp;"-rse-"&amp;$K763,Equations!$G:$I,3,0)))</f>
        <v/>
      </c>
      <c r="BT763" s="10" t="str">
        <f>IF($AF763="","",IF(OR($V763&lt;2.7,$V763&gt;90),"Age OOR",BR763+1.6449*VLOOKUP(BR$14&amp;"-rse-"&amp;$K763,Equations!$G:$I,3,0)))</f>
        <v/>
      </c>
      <c r="BU763" s="10" t="str">
        <f t="shared" si="294"/>
        <v/>
      </c>
      <c r="BV763" s="10" t="str">
        <f>IF($AF763="","",IF(OR($V763&lt;2.7,$V763&gt;90),"Age OOR",($AF763-BR763)/VLOOKUP(BR$14&amp;"-rse-"&amp;$K763,Equations!$G:$I,3,0)))</f>
        <v/>
      </c>
      <c r="BW763" s="10" t="str">
        <f>IF($AG763="","",IF(OR($V763&lt;2.7,$V763&gt;90),"Age OOR",VLOOKUP(BW$14&amp;"-int-"&amp;$L763,Equations!$G:$I,3,0)+VLOOKUP(BW$14&amp;"-sexo-"&amp;$L763,Equations!$G:$I,3,0)*$U763+VLOOKUP(BW$14&amp;"-edad-"&amp;$L763,Equations!$G:$I,3,0)*$V763+VLOOKUP(BW$14&amp;"-est-"&amp;$L763,Equations!$G:$I,3,0)*(1/$W763)+VLOOKUP(BW$14&amp;"-imc-"&amp;$L763,Equations!$G:$I,3,0)*(1/$Q763)))</f>
        <v/>
      </c>
      <c r="BX763" s="10" t="str">
        <f>IF($AG763="","",IF(OR($V763&lt;2.7,$V763&gt;90),"Age OOR",BW763-1.6449*VLOOKUP(BW$14&amp;"-rse-"&amp;$L763,Equations!$G:$I,3,0)))</f>
        <v/>
      </c>
      <c r="BY763" s="10" t="str">
        <f>IF($AG763="","",IF(OR($V763&lt;2.7,$V763&gt;90),"Age OOR",BW763+1.6449*VLOOKUP(BW$14&amp;"-rse-"&amp;$L763,Equations!$G:$I,3,0)))</f>
        <v/>
      </c>
      <c r="BZ763" s="10" t="str">
        <f t="shared" si="295"/>
        <v/>
      </c>
      <c r="CA763" s="10" t="str">
        <f>IF($AG763="","",IF(OR($V763&lt;2.7,$V763&gt;90),"Age OOR",($AG763-BW763)/VLOOKUP(BW$14&amp;"-rse-"&amp;$L763,Equations!$G:$I,3,0)))</f>
        <v/>
      </c>
      <c r="CB763" s="10" t="str">
        <f>IF($AH763="","",IF(OR($V763&lt;2.7,$V763&gt;90),"Age OOR",VLOOKUP(CB$14&amp;"-int-"&amp;$M763,Equations!$G:$I,3,0)+VLOOKUP(CB$14&amp;"-sexo-"&amp;$M763,Equations!$G:$I,3,0)*$U763+VLOOKUP(CB$14&amp;"-edad-"&amp;$M763,Equations!$G:$I,3,0)*$V763+VLOOKUP(CB$14&amp;"-est-"&amp;$M763,Equations!$G:$I,3,0)*(1/$W763)+VLOOKUP(CB$14&amp;"-imc-"&amp;$M763,Equations!$G:$I,3,0)*(1/$Q763)))</f>
        <v/>
      </c>
      <c r="CC763" s="10" t="str">
        <f>IF($AH763="","",IF(OR($V763&lt;2.7,$V763&gt;90),"Age OOR",CB763-1.6449*VLOOKUP(CB$14&amp;"-rse-"&amp;$M763,Equations!$G:$I,3,0)))</f>
        <v/>
      </c>
      <c r="CD763" s="10" t="str">
        <f>IF($AH763="","",IF(OR($V763&lt;2.7,$V763&gt;90),"Age OOR",CB763+1.6449*VLOOKUP(CB$14&amp;"-rse-"&amp;$M763,Equations!$G:$I,3,0)))</f>
        <v/>
      </c>
      <c r="CE763" s="10" t="str">
        <f t="shared" si="296"/>
        <v/>
      </c>
      <c r="CF763" s="10" t="str">
        <f>IF($AH763="","",IF(OR($V763&lt;2.7,$V763&gt;90),"Age OOR",($AH763-CB763)/VLOOKUP(CB$14&amp;"-rse-"&amp;$M763,Equations!$G:$I,3,0)))</f>
        <v/>
      </c>
      <c r="CG763" s="10" t="str">
        <f>IF($AI763="","",IF(OR($V763&lt;2.7,$V763&gt;90),"Age OOR",VLOOKUP(CG$14&amp;"-int-"&amp;$N763,Equations!$G:$I,3,0)+VLOOKUP(CG$14&amp;"-sexo-"&amp;$N763,Equations!$G:$I,3,0)*$U763+VLOOKUP(CG$14&amp;"-edad-"&amp;$N763,Equations!$G:$I,3,0)*$V763+VLOOKUP(CG$14&amp;"-est-"&amp;$N763,Equations!$G:$I,3,0)*(1/$W763)+VLOOKUP(CG$14&amp;"-imc-"&amp;$N763,Equations!$G:$I,3,0)*(1/$Q763)))</f>
        <v/>
      </c>
      <c r="CH763" s="10" t="str">
        <f>IF($AI763="","",IF(OR($V763&lt;2.7,$V763&gt;90),"Age OOR",CG763-1.6449*VLOOKUP(CG$14&amp;"-rse-"&amp;$N763,Equations!$G:$I,3,0)))</f>
        <v/>
      </c>
      <c r="CI763" s="10" t="str">
        <f>IF($AI763="","",IF(OR($V763&lt;2.7,$V763&gt;90),"Age OOR",CG763+1.6449*VLOOKUP(CG$14&amp;"-rse-"&amp;$N763,Equations!$G:$I,3,0)))</f>
        <v/>
      </c>
      <c r="CJ763" s="10" t="str">
        <f t="shared" si="297"/>
        <v/>
      </c>
      <c r="CK763" s="10" t="str">
        <f>IF($AI763="","",IF(OR($V763&lt;2.7,$V763&gt;90),"Age OOR",($AI763-CG763)/VLOOKUP(CG$14&amp;"-rse-"&amp;$N763,Equations!$G:$I,3,0)))</f>
        <v/>
      </c>
      <c r="CL763" s="10" t="str">
        <f>IF($AJ763="","",IF(OR($V763&lt;2.7,$V763&gt;90),"Age OOR",VLOOKUP(CL$14&amp;"-int-"&amp;$O763,Equations!$G:$I,3,0)+VLOOKUP(CL$14&amp;"-sexo-"&amp;$O763,Equations!$G:$I,3,0)*$U763+VLOOKUP(CL$14&amp;"-edad-"&amp;$O763,Equations!$G:$I,3,0)*$V763+VLOOKUP(CL$14&amp;"-est-"&amp;$O763,Equations!$G:$I,3,0)*(1/$W763)+VLOOKUP(CL$14&amp;"-imc-"&amp;$O763,Equations!$G:$I,3,0)*(1/$Q763)))</f>
        <v/>
      </c>
      <c r="CM763" s="10" t="str">
        <f>IF($AJ763="","",IF(OR($V763&lt;2.7,$V763&gt;90),"Age OOR",CL763-1.6449*VLOOKUP(CL$14&amp;"-rse-"&amp;$O763,Equations!$G:$I,3,0)))</f>
        <v/>
      </c>
      <c r="CN763" s="10" t="str">
        <f>IF($AJ763="","",IF(OR($V763&lt;2.7,$V763&gt;90),"Age OOR",CL763+1.6449*VLOOKUP(CL$14&amp;"-rse-"&amp;$O763,Equations!$G:$I,3,0)))</f>
        <v/>
      </c>
      <c r="CO763" s="10" t="str">
        <f t="shared" si="298"/>
        <v/>
      </c>
      <c r="CP763" s="10" t="str">
        <f>IF($AJ763="","",IF(OR($V763&lt;2.7,$V763&gt;90),"Age OOR",($AJ763-CL763)/VLOOKUP(CL$14&amp;"-rse-"&amp;$O763,Equations!$G:$I,3,0)))</f>
        <v/>
      </c>
      <c r="CQ763" s="10" t="str">
        <f>IF($AK763="","",IF(OR($V763&lt;2.7,$V763&gt;90),"Age OOR",EXP(VLOOKUP(CQ$14&amp;"-int-"&amp;$P763,Equations!$G:$I,3,0)+VLOOKUP(CQ$14&amp;"-sexo-"&amp;$P763,Equations!$G:$I,3,0)*$U763+VLOOKUP(CQ$14&amp;"-edad-"&amp;$P763,Equations!$G:$I,3,0)*$V763+VLOOKUP(CQ$14&amp;"-est-"&amp;$P763,Equations!$G:$I,3,0)*(1/$W763)+VLOOKUP(CQ$14&amp;"-imc-"&amp;$P763,Equations!$G:$I,3,0)*(1/$Q763))))</f>
        <v/>
      </c>
      <c r="CR763" s="10" t="str">
        <f>IF($AK763="","",IF(OR($V763&lt;2.7,$V763&gt;90),"Age OOR",EXP(LN(CQ763)-1.6449*VLOOKUP(CQ$14&amp;"-rse-"&amp;$P763,Equations!$G:$I,3,0))))</f>
        <v/>
      </c>
      <c r="CS763" s="10" t="str">
        <f>IF($AK763="","",IF(OR($V763&lt;2.7,$V763&gt;90),"Age OOR",EXP(LN(CQ763)+1.6449*VLOOKUP(CQ$14&amp;"-rse-"&amp;$P763,Equations!$G:$I,3,0))))</f>
        <v/>
      </c>
      <c r="CT763" s="10" t="str">
        <f t="shared" si="299"/>
        <v/>
      </c>
      <c r="CU763" s="10" t="str">
        <f>IF($AK763="","",IF(OR($V763&lt;2.7,$V763&gt;90),"Age OOR",(LN($AK763)-LN(CQ763))/VLOOKUP(CQ$14&amp;"-rse-"&amp;$P763,Equations!$G:$I,3,0)))</f>
        <v/>
      </c>
      <c r="CV763" s="47"/>
    </row>
    <row r="764" spans="5:100" x14ac:dyDescent="0.2">
      <c r="E764" s="23" t="str">
        <f t="shared" si="275"/>
        <v>Age out of range</v>
      </c>
      <c r="F764" s="23" t="str">
        <f t="shared" si="276"/>
        <v>Age out of range</v>
      </c>
      <c r="G764" s="23" t="str">
        <f t="shared" si="277"/>
        <v>Age out of range</v>
      </c>
      <c r="H764" s="23" t="str">
        <f t="shared" si="278"/>
        <v>Age out of range</v>
      </c>
      <c r="I764" s="23" t="str">
        <f t="shared" si="279"/>
        <v>Age out of range</v>
      </c>
      <c r="J764" s="23" t="str">
        <f t="shared" si="280"/>
        <v>Age out of range</v>
      </c>
      <c r="K764" s="23" t="str">
        <f t="shared" si="281"/>
        <v>Age out of range</v>
      </c>
      <c r="L764" s="23" t="str">
        <f t="shared" si="282"/>
        <v>Age out of range</v>
      </c>
      <c r="M764" s="23" t="str">
        <f t="shared" si="283"/>
        <v>Age out of range</v>
      </c>
      <c r="N764" s="23" t="str">
        <f t="shared" si="284"/>
        <v>Age out of range</v>
      </c>
      <c r="O764" s="23" t="str">
        <f t="shared" si="285"/>
        <v>Age out of range</v>
      </c>
      <c r="P764" s="23" t="str">
        <f t="shared" si="286"/>
        <v>Age out of range</v>
      </c>
      <c r="Q764" s="23" t="e">
        <f t="shared" si="287"/>
        <v>#DIV/0!</v>
      </c>
      <c r="R764" s="17"/>
      <c r="S764" s="23">
        <v>748</v>
      </c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7"/>
      <c r="AM764" s="47"/>
      <c r="AN764" s="10" t="str">
        <f>IF($Z764="","",IF(OR($V764&lt;2.7,$V764&gt;90),"Age OOR",VLOOKUP(AN$14&amp;"-int-"&amp;$E764,Equations!$G:$I,3,0)+VLOOKUP(AN$14&amp;"-sexo-"&amp;$E764,Equations!$G:$I,3,0)*$U764+VLOOKUP(AN$14&amp;"-edad-"&amp;$E764,Equations!$G:$I,3,0)*$V764+VLOOKUP(AN$14&amp;"-est-"&amp;$E764,Equations!$G:$I,3,0)*(1/$W764)+VLOOKUP(AN$14&amp;"-imc-"&amp;$E764,Equations!$G:$I,3,0)*(1/$Q764)))</f>
        <v/>
      </c>
      <c r="AO764" s="10" t="str">
        <f>IF($Z764="","",IF(OR($V764&lt;2.7,$V764&gt;90),"Age OOR",AN764-1.6449*VLOOKUP(AN$14&amp;"-rse-"&amp;$E764,Equations!$G:$I,3,0)))</f>
        <v/>
      </c>
      <c r="AP764" s="10" t="str">
        <f>IF($Z764="","",IF(OR($V764&lt;2.7,$V764&gt;90),"Age OOR",AN764+1.6449*VLOOKUP(AN$14&amp;"-rse-"&amp;$E764,Equations!$G:$I,3,0)))</f>
        <v/>
      </c>
      <c r="AQ764" s="10" t="str">
        <f t="shared" si="288"/>
        <v/>
      </c>
      <c r="AR764" s="10" t="str">
        <f>IF($Z764="","",IF(OR($V764&lt;2.7,$V764&gt;90),"Age OOR",($Z764-AN764)/VLOOKUP(AN$14&amp;"-rse-"&amp;$E764,Equations!$G:$I,3,0)))</f>
        <v/>
      </c>
      <c r="AS764" s="10" t="str">
        <f>IF($AA764="","",IF(OR($V764&lt;2.7,$V764&gt;90),"Age OOR",VLOOKUP(AS$14&amp;"-int-"&amp;$F764,Equations!$G:$I,3,0)+VLOOKUP(AS$14&amp;"-sexo-"&amp;$F764,Equations!$G:$I,3,0)*$U764+VLOOKUP(AS$14&amp;"-edad-"&amp;$F764,Equations!$G:$I,3,0)*$V764+VLOOKUP(AS$14&amp;"-est-"&amp;$F764,Equations!$G:$I,3,0)*(1/$W764)+VLOOKUP(AS$14&amp;"-imc-"&amp;$F764,Equations!$G:$I,3,0)*(1/$Q764)))</f>
        <v/>
      </c>
      <c r="AT764" s="10" t="str">
        <f>IF($AA764="","",IF(OR($V764&lt;2.7,$V764&gt;90),"Age OOR",AS764-1.6449*VLOOKUP(AS$14&amp;"-rse-"&amp;$F764,Equations!$G:$I,3,0)))</f>
        <v/>
      </c>
      <c r="AU764" s="10" t="str">
        <f>IF($AA764="","",IF(OR($V764&lt;2.7,$V764&gt;90),"Age OOR",AS764+1.6449*VLOOKUP(AS$14&amp;"-rse-"&amp;$F764,Equations!$G:$I,3,0)))</f>
        <v/>
      </c>
      <c r="AV764" s="10" t="str">
        <f t="shared" si="289"/>
        <v/>
      </c>
      <c r="AW764" s="10" t="str">
        <f>IF($AA764="","",IF(OR($V764&lt;2.7,$V764&gt;90),"Age OOR",($AA764-AS764)/VLOOKUP(AS$14&amp;"-rse-"&amp;$F764,Equations!$G:$I,3,0)))</f>
        <v/>
      </c>
      <c r="AX764" s="10" t="str">
        <f>IF($AB764="","",IF(OR($V764&lt;2.7,$V764&gt;90),"Age OOR",VLOOKUP(AX$14&amp;"-int-"&amp;$G764,Equations!$G:$I,3,0)+VLOOKUP(AX$14&amp;"-sexo-"&amp;$G764,Equations!$G:$I,3,0)*$U764+VLOOKUP(AX$14&amp;"-edad-"&amp;$G764,Equations!$G:$I,3,0)*$V764+VLOOKUP(AX$14&amp;"-est-"&amp;$G764,Equations!$G:$I,3,0)*(1/$W764)+VLOOKUP(AX$14&amp;"-imc-"&amp;$G764,Equations!$G:$I,3,0)*(1/$Q764)))</f>
        <v/>
      </c>
      <c r="AY764" s="10" t="str">
        <f>IF($AB764="","",IF(OR($V764&lt;2.7,$V764&gt;90),"Age OOR",AX764-1.6449*VLOOKUP(AX$14&amp;"-rse-"&amp;$G764,Equations!$G:$I,3,0)))</f>
        <v/>
      </c>
      <c r="AZ764" s="10" t="str">
        <f>IF($AB764="","",IF(OR($V764&lt;2.7,$V764&gt;90),"Age OOR",AX764+1.6449*VLOOKUP(AX$14&amp;"-rse-"&amp;$G764,Equations!$G:$I,3,0)))</f>
        <v/>
      </c>
      <c r="BA764" s="10" t="str">
        <f t="shared" si="290"/>
        <v/>
      </c>
      <c r="BB764" s="10" t="str">
        <f>IF($AB764="","",IF(OR($V764&lt;2.7,$V764&gt;90),"Age OOR",($AB764-AX764)/VLOOKUP(AX$14&amp;"-rse-"&amp;$G764,Equations!$G:$I,3,0)))</f>
        <v/>
      </c>
      <c r="BC764" s="10" t="str">
        <f>IF($AC764="","",IF(OR($V764&lt;2.7,$V764&gt;90),"Age OOR",VLOOKUP(BC$14&amp;"-int-"&amp;$H764,Equations!$G:$I,3,0)+VLOOKUP(BC$14&amp;"-sexo-"&amp;$H764,Equations!$G:$I,3,0)*$U764+VLOOKUP(BC$14&amp;"-edad-"&amp;$H764,Equations!$G:$I,3,0)*$V764+VLOOKUP(BC$14&amp;"-est-"&amp;$H764,Equations!$G:$I,3,0)*(1/$W764)+VLOOKUP(BC$14&amp;"-imc-"&amp;$H764,Equations!$G:$I,3,0)*(1/$Q764)))</f>
        <v/>
      </c>
      <c r="BD764" s="10" t="str">
        <f>IF($AC764="","",IF(OR($V764&lt;2.7,$V764&gt;90),"Age OOR",BC764-1.6449*VLOOKUP(BC$14&amp;"-rse-"&amp;$H764,Equations!$G:$I,3,0)))</f>
        <v/>
      </c>
      <c r="BE764" s="10" t="str">
        <f>IF($AC764="","",IF(OR($V764&lt;2.7,$V764&gt;90),"Age OOR",BC764+1.6449*VLOOKUP(BC$14&amp;"-rse-"&amp;$H764,Equations!$G:$I,3,0)))</f>
        <v/>
      </c>
      <c r="BF764" s="10" t="str">
        <f t="shared" si="291"/>
        <v/>
      </c>
      <c r="BG764" s="10" t="str">
        <f>IF($AC764="","",IF(OR($V764&lt;2.7,$V764&gt;90),"Age OOR",($AC764-BC764)/VLOOKUP(BC$14&amp;"-rse-"&amp;$H764,Equations!$G:$I,3,0)))</f>
        <v/>
      </c>
      <c r="BH764" s="10" t="str">
        <f>IF($AD764="","",IF(OR($V764&lt;2.7,$V764&gt;90),"Age OOR",VLOOKUP(BH$14&amp;"-int-"&amp;$I764,Equations!$G:$I,3,0)+VLOOKUP(BH$14&amp;"-sexo-"&amp;$I764,Equations!$G:$I,3,0)*$U764+VLOOKUP(BH$14&amp;"-edad-"&amp;$I764,Equations!$G:$I,3,0)*$V764+VLOOKUP(BH$14&amp;"-est-"&amp;$I764,Equations!$G:$I,3,0)*(1/$W764)+VLOOKUP(BH$14&amp;"-imc-"&amp;$I764,Equations!$G:$I,3,0)*(1/$Q764)))</f>
        <v/>
      </c>
      <c r="BI764" s="10" t="str">
        <f>IF($AD764="","",IF(OR($V764&lt;2.7,$V764&gt;90),"Age OOR",BH764-1.6449*VLOOKUP(BH$14&amp;"-rse-"&amp;$I764,Equations!$G:$I,3,0)))</f>
        <v/>
      </c>
      <c r="BJ764" s="10" t="str">
        <f>IF($AD764="","",IF(OR($V764&lt;2.7,$V764&gt;90),"Age OOR",BH764+1.6449*VLOOKUP(BH$14&amp;"-rse-"&amp;$I764,Equations!$G:$I,3,0)))</f>
        <v/>
      </c>
      <c r="BK764" s="10" t="str">
        <f t="shared" si="292"/>
        <v/>
      </c>
      <c r="BL764" s="10" t="str">
        <f>IF($AD764="","",IF(OR($V764&lt;2.7,$V764&gt;90),"Age OOR",($AD764-BH764)/VLOOKUP(BH$14&amp;"-rse-"&amp;$I764,Equations!$G:$I,3,0)))</f>
        <v/>
      </c>
      <c r="BM764" s="10" t="str">
        <f>IF($AE764="","",IF(OR($V764&lt;2.7,$V764&gt;90),"Age OOR",VLOOKUP(BM$14&amp;"-int-"&amp;$J764,Equations!$G:$I,3,0)+VLOOKUP(BM$14&amp;"-sexo-"&amp;$J764,Equations!$G:$I,3,0)*$U764+VLOOKUP(BM$14&amp;"-edad-"&amp;$J764,Equations!$G:$I,3,0)*$V764+VLOOKUP(BM$14&amp;"-est-"&amp;$J764,Equations!$G:$I,3,0)*(1/$W764)+VLOOKUP(BM$14&amp;"-imc-"&amp;$J764,Equations!$G:$I,3,0)*(1/$Q764)))</f>
        <v/>
      </c>
      <c r="BN764" s="10" t="str">
        <f>IF($AE764="","",IF(OR($V764&lt;2.7,$V764&gt;90),"Age OOR",BM764-1.6449*VLOOKUP(BM$14&amp;"-rse-"&amp;$J764,Equations!$G:$I,3,0)))</f>
        <v/>
      </c>
      <c r="BO764" s="10" t="str">
        <f>IF($AE764="","",IF(OR($V764&lt;2.7,$V764&gt;90),"Age OOR",BM764+1.6449*VLOOKUP(BM$14&amp;"-rse-"&amp;$J764,Equations!$G:$I,3,0)))</f>
        <v/>
      </c>
      <c r="BP764" s="10" t="str">
        <f t="shared" si="293"/>
        <v/>
      </c>
      <c r="BQ764" s="10" t="str">
        <f>IF($AE764="","",IF(OR($V764&lt;2.7,$V764&gt;90),"Age OOR",($AE764-BM764)/VLOOKUP(BM$14&amp;"-rse-"&amp;$J764,Equations!$G:$I,3,0)))</f>
        <v/>
      </c>
      <c r="BR764" s="10" t="str">
        <f>IF($AF764="","",IF(OR($V764&lt;2.7,$V764&gt;90),"Age OOR",VLOOKUP(BR$14&amp;"-int-"&amp;$K764,Equations!$G:$I,3,0)+VLOOKUP(BR$14&amp;"-sexo-"&amp;$K764,Equations!$G:$I,3,0)*$U764+VLOOKUP(BR$14&amp;"-edad-"&amp;$K764,Equations!$G:$I,3,0)*$V764+VLOOKUP(BR$14&amp;"-est-"&amp;$K764,Equations!$G:$I,3,0)*(1/$W764)+VLOOKUP(BR$14&amp;"-imc-"&amp;$K764,Equations!$G:$I,3,0)*(1/$Q764)))</f>
        <v/>
      </c>
      <c r="BS764" s="10" t="str">
        <f>IF($AF764="","",IF(OR($V764&lt;2.7,$V764&gt;90),"Age OOR",BR764-1.6449*VLOOKUP(BR$14&amp;"-rse-"&amp;$K764,Equations!$G:$I,3,0)))</f>
        <v/>
      </c>
      <c r="BT764" s="10" t="str">
        <f>IF($AF764="","",IF(OR($V764&lt;2.7,$V764&gt;90),"Age OOR",BR764+1.6449*VLOOKUP(BR$14&amp;"-rse-"&amp;$K764,Equations!$G:$I,3,0)))</f>
        <v/>
      </c>
      <c r="BU764" s="10" t="str">
        <f t="shared" si="294"/>
        <v/>
      </c>
      <c r="BV764" s="10" t="str">
        <f>IF($AF764="","",IF(OR($V764&lt;2.7,$V764&gt;90),"Age OOR",($AF764-BR764)/VLOOKUP(BR$14&amp;"-rse-"&amp;$K764,Equations!$G:$I,3,0)))</f>
        <v/>
      </c>
      <c r="BW764" s="10" t="str">
        <f>IF($AG764="","",IF(OR($V764&lt;2.7,$V764&gt;90),"Age OOR",VLOOKUP(BW$14&amp;"-int-"&amp;$L764,Equations!$G:$I,3,0)+VLOOKUP(BW$14&amp;"-sexo-"&amp;$L764,Equations!$G:$I,3,0)*$U764+VLOOKUP(BW$14&amp;"-edad-"&amp;$L764,Equations!$G:$I,3,0)*$V764+VLOOKUP(BW$14&amp;"-est-"&amp;$L764,Equations!$G:$I,3,0)*(1/$W764)+VLOOKUP(BW$14&amp;"-imc-"&amp;$L764,Equations!$G:$I,3,0)*(1/$Q764)))</f>
        <v/>
      </c>
      <c r="BX764" s="10" t="str">
        <f>IF($AG764="","",IF(OR($V764&lt;2.7,$V764&gt;90),"Age OOR",BW764-1.6449*VLOOKUP(BW$14&amp;"-rse-"&amp;$L764,Equations!$G:$I,3,0)))</f>
        <v/>
      </c>
      <c r="BY764" s="10" t="str">
        <f>IF($AG764="","",IF(OR($V764&lt;2.7,$V764&gt;90),"Age OOR",BW764+1.6449*VLOOKUP(BW$14&amp;"-rse-"&amp;$L764,Equations!$G:$I,3,0)))</f>
        <v/>
      </c>
      <c r="BZ764" s="10" t="str">
        <f t="shared" si="295"/>
        <v/>
      </c>
      <c r="CA764" s="10" t="str">
        <f>IF($AG764="","",IF(OR($V764&lt;2.7,$V764&gt;90),"Age OOR",($AG764-BW764)/VLOOKUP(BW$14&amp;"-rse-"&amp;$L764,Equations!$G:$I,3,0)))</f>
        <v/>
      </c>
      <c r="CB764" s="10" t="str">
        <f>IF($AH764="","",IF(OR($V764&lt;2.7,$V764&gt;90),"Age OOR",VLOOKUP(CB$14&amp;"-int-"&amp;$M764,Equations!$G:$I,3,0)+VLOOKUP(CB$14&amp;"-sexo-"&amp;$M764,Equations!$G:$I,3,0)*$U764+VLOOKUP(CB$14&amp;"-edad-"&amp;$M764,Equations!$G:$I,3,0)*$V764+VLOOKUP(CB$14&amp;"-est-"&amp;$M764,Equations!$G:$I,3,0)*(1/$W764)+VLOOKUP(CB$14&amp;"-imc-"&amp;$M764,Equations!$G:$I,3,0)*(1/$Q764)))</f>
        <v/>
      </c>
      <c r="CC764" s="10" t="str">
        <f>IF($AH764="","",IF(OR($V764&lt;2.7,$V764&gt;90),"Age OOR",CB764-1.6449*VLOOKUP(CB$14&amp;"-rse-"&amp;$M764,Equations!$G:$I,3,0)))</f>
        <v/>
      </c>
      <c r="CD764" s="10" t="str">
        <f>IF($AH764="","",IF(OR($V764&lt;2.7,$V764&gt;90),"Age OOR",CB764+1.6449*VLOOKUP(CB$14&amp;"-rse-"&amp;$M764,Equations!$G:$I,3,0)))</f>
        <v/>
      </c>
      <c r="CE764" s="10" t="str">
        <f t="shared" si="296"/>
        <v/>
      </c>
      <c r="CF764" s="10" t="str">
        <f>IF($AH764="","",IF(OR($V764&lt;2.7,$V764&gt;90),"Age OOR",($AH764-CB764)/VLOOKUP(CB$14&amp;"-rse-"&amp;$M764,Equations!$G:$I,3,0)))</f>
        <v/>
      </c>
      <c r="CG764" s="10" t="str">
        <f>IF($AI764="","",IF(OR($V764&lt;2.7,$V764&gt;90),"Age OOR",VLOOKUP(CG$14&amp;"-int-"&amp;$N764,Equations!$G:$I,3,0)+VLOOKUP(CG$14&amp;"-sexo-"&amp;$N764,Equations!$G:$I,3,0)*$U764+VLOOKUP(CG$14&amp;"-edad-"&amp;$N764,Equations!$G:$I,3,0)*$V764+VLOOKUP(CG$14&amp;"-est-"&amp;$N764,Equations!$G:$I,3,0)*(1/$W764)+VLOOKUP(CG$14&amp;"-imc-"&amp;$N764,Equations!$G:$I,3,0)*(1/$Q764)))</f>
        <v/>
      </c>
      <c r="CH764" s="10" t="str">
        <f>IF($AI764="","",IF(OR($V764&lt;2.7,$V764&gt;90),"Age OOR",CG764-1.6449*VLOOKUP(CG$14&amp;"-rse-"&amp;$N764,Equations!$G:$I,3,0)))</f>
        <v/>
      </c>
      <c r="CI764" s="10" t="str">
        <f>IF($AI764="","",IF(OR($V764&lt;2.7,$V764&gt;90),"Age OOR",CG764+1.6449*VLOOKUP(CG$14&amp;"-rse-"&amp;$N764,Equations!$G:$I,3,0)))</f>
        <v/>
      </c>
      <c r="CJ764" s="10" t="str">
        <f t="shared" si="297"/>
        <v/>
      </c>
      <c r="CK764" s="10" t="str">
        <f>IF($AI764="","",IF(OR($V764&lt;2.7,$V764&gt;90),"Age OOR",($AI764-CG764)/VLOOKUP(CG$14&amp;"-rse-"&amp;$N764,Equations!$G:$I,3,0)))</f>
        <v/>
      </c>
      <c r="CL764" s="10" t="str">
        <f>IF($AJ764="","",IF(OR($V764&lt;2.7,$V764&gt;90),"Age OOR",VLOOKUP(CL$14&amp;"-int-"&amp;$O764,Equations!$G:$I,3,0)+VLOOKUP(CL$14&amp;"-sexo-"&amp;$O764,Equations!$G:$I,3,0)*$U764+VLOOKUP(CL$14&amp;"-edad-"&amp;$O764,Equations!$G:$I,3,0)*$V764+VLOOKUP(CL$14&amp;"-est-"&amp;$O764,Equations!$G:$I,3,0)*(1/$W764)+VLOOKUP(CL$14&amp;"-imc-"&amp;$O764,Equations!$G:$I,3,0)*(1/$Q764)))</f>
        <v/>
      </c>
      <c r="CM764" s="10" t="str">
        <f>IF($AJ764="","",IF(OR($V764&lt;2.7,$V764&gt;90),"Age OOR",CL764-1.6449*VLOOKUP(CL$14&amp;"-rse-"&amp;$O764,Equations!$G:$I,3,0)))</f>
        <v/>
      </c>
      <c r="CN764" s="10" t="str">
        <f>IF($AJ764="","",IF(OR($V764&lt;2.7,$V764&gt;90),"Age OOR",CL764+1.6449*VLOOKUP(CL$14&amp;"-rse-"&amp;$O764,Equations!$G:$I,3,0)))</f>
        <v/>
      </c>
      <c r="CO764" s="10" t="str">
        <f t="shared" si="298"/>
        <v/>
      </c>
      <c r="CP764" s="10" t="str">
        <f>IF($AJ764="","",IF(OR($V764&lt;2.7,$V764&gt;90),"Age OOR",($AJ764-CL764)/VLOOKUP(CL$14&amp;"-rse-"&amp;$O764,Equations!$G:$I,3,0)))</f>
        <v/>
      </c>
      <c r="CQ764" s="10" t="str">
        <f>IF($AK764="","",IF(OR($V764&lt;2.7,$V764&gt;90),"Age OOR",EXP(VLOOKUP(CQ$14&amp;"-int-"&amp;$P764,Equations!$G:$I,3,0)+VLOOKUP(CQ$14&amp;"-sexo-"&amp;$P764,Equations!$G:$I,3,0)*$U764+VLOOKUP(CQ$14&amp;"-edad-"&amp;$P764,Equations!$G:$I,3,0)*$V764+VLOOKUP(CQ$14&amp;"-est-"&amp;$P764,Equations!$G:$I,3,0)*(1/$W764)+VLOOKUP(CQ$14&amp;"-imc-"&amp;$P764,Equations!$G:$I,3,0)*(1/$Q764))))</f>
        <v/>
      </c>
      <c r="CR764" s="10" t="str">
        <f>IF($AK764="","",IF(OR($V764&lt;2.7,$V764&gt;90),"Age OOR",EXP(LN(CQ764)-1.6449*VLOOKUP(CQ$14&amp;"-rse-"&amp;$P764,Equations!$G:$I,3,0))))</f>
        <v/>
      </c>
      <c r="CS764" s="10" t="str">
        <f>IF($AK764="","",IF(OR($V764&lt;2.7,$V764&gt;90),"Age OOR",EXP(LN(CQ764)+1.6449*VLOOKUP(CQ$14&amp;"-rse-"&amp;$P764,Equations!$G:$I,3,0))))</f>
        <v/>
      </c>
      <c r="CT764" s="10" t="str">
        <f t="shared" si="299"/>
        <v/>
      </c>
      <c r="CU764" s="10" t="str">
        <f>IF($AK764="","",IF(OR($V764&lt;2.7,$V764&gt;90),"Age OOR",(LN($AK764)-LN(CQ764))/VLOOKUP(CQ$14&amp;"-rse-"&amp;$P764,Equations!$G:$I,3,0)))</f>
        <v/>
      </c>
      <c r="CV764" s="47"/>
    </row>
    <row r="765" spans="5:100" x14ac:dyDescent="0.2">
      <c r="E765" s="23" t="str">
        <f t="shared" si="275"/>
        <v>Age out of range</v>
      </c>
      <c r="F765" s="23" t="str">
        <f t="shared" si="276"/>
        <v>Age out of range</v>
      </c>
      <c r="G765" s="23" t="str">
        <f t="shared" si="277"/>
        <v>Age out of range</v>
      </c>
      <c r="H765" s="23" t="str">
        <f t="shared" si="278"/>
        <v>Age out of range</v>
      </c>
      <c r="I765" s="23" t="str">
        <f t="shared" si="279"/>
        <v>Age out of range</v>
      </c>
      <c r="J765" s="23" t="str">
        <f t="shared" si="280"/>
        <v>Age out of range</v>
      </c>
      <c r="K765" s="23" t="str">
        <f t="shared" si="281"/>
        <v>Age out of range</v>
      </c>
      <c r="L765" s="23" t="str">
        <f t="shared" si="282"/>
        <v>Age out of range</v>
      </c>
      <c r="M765" s="23" t="str">
        <f t="shared" si="283"/>
        <v>Age out of range</v>
      </c>
      <c r="N765" s="23" t="str">
        <f t="shared" si="284"/>
        <v>Age out of range</v>
      </c>
      <c r="O765" s="23" t="str">
        <f t="shared" si="285"/>
        <v>Age out of range</v>
      </c>
      <c r="P765" s="23" t="str">
        <f t="shared" si="286"/>
        <v>Age out of range</v>
      </c>
      <c r="Q765" s="23" t="e">
        <f t="shared" si="287"/>
        <v>#DIV/0!</v>
      </c>
      <c r="R765" s="17"/>
      <c r="S765" s="23">
        <v>749</v>
      </c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7"/>
      <c r="AM765" s="47"/>
      <c r="AN765" s="10" t="str">
        <f>IF($Z765="","",IF(OR($V765&lt;2.7,$V765&gt;90),"Age OOR",VLOOKUP(AN$14&amp;"-int-"&amp;$E765,Equations!$G:$I,3,0)+VLOOKUP(AN$14&amp;"-sexo-"&amp;$E765,Equations!$G:$I,3,0)*$U765+VLOOKUP(AN$14&amp;"-edad-"&amp;$E765,Equations!$G:$I,3,0)*$V765+VLOOKUP(AN$14&amp;"-est-"&amp;$E765,Equations!$G:$I,3,0)*(1/$W765)+VLOOKUP(AN$14&amp;"-imc-"&amp;$E765,Equations!$G:$I,3,0)*(1/$Q765)))</f>
        <v/>
      </c>
      <c r="AO765" s="10" t="str">
        <f>IF($Z765="","",IF(OR($V765&lt;2.7,$V765&gt;90),"Age OOR",AN765-1.6449*VLOOKUP(AN$14&amp;"-rse-"&amp;$E765,Equations!$G:$I,3,0)))</f>
        <v/>
      </c>
      <c r="AP765" s="10" t="str">
        <f>IF($Z765="","",IF(OR($V765&lt;2.7,$V765&gt;90),"Age OOR",AN765+1.6449*VLOOKUP(AN$14&amp;"-rse-"&amp;$E765,Equations!$G:$I,3,0)))</f>
        <v/>
      </c>
      <c r="AQ765" s="10" t="str">
        <f t="shared" si="288"/>
        <v/>
      </c>
      <c r="AR765" s="10" t="str">
        <f>IF($Z765="","",IF(OR($V765&lt;2.7,$V765&gt;90),"Age OOR",($Z765-AN765)/VLOOKUP(AN$14&amp;"-rse-"&amp;$E765,Equations!$G:$I,3,0)))</f>
        <v/>
      </c>
      <c r="AS765" s="10" t="str">
        <f>IF($AA765="","",IF(OR($V765&lt;2.7,$V765&gt;90),"Age OOR",VLOOKUP(AS$14&amp;"-int-"&amp;$F765,Equations!$G:$I,3,0)+VLOOKUP(AS$14&amp;"-sexo-"&amp;$F765,Equations!$G:$I,3,0)*$U765+VLOOKUP(AS$14&amp;"-edad-"&amp;$F765,Equations!$G:$I,3,0)*$V765+VLOOKUP(AS$14&amp;"-est-"&amp;$F765,Equations!$G:$I,3,0)*(1/$W765)+VLOOKUP(AS$14&amp;"-imc-"&amp;$F765,Equations!$G:$I,3,0)*(1/$Q765)))</f>
        <v/>
      </c>
      <c r="AT765" s="10" t="str">
        <f>IF($AA765="","",IF(OR($V765&lt;2.7,$V765&gt;90),"Age OOR",AS765-1.6449*VLOOKUP(AS$14&amp;"-rse-"&amp;$F765,Equations!$G:$I,3,0)))</f>
        <v/>
      </c>
      <c r="AU765" s="10" t="str">
        <f>IF($AA765="","",IF(OR($V765&lt;2.7,$V765&gt;90),"Age OOR",AS765+1.6449*VLOOKUP(AS$14&amp;"-rse-"&amp;$F765,Equations!$G:$I,3,0)))</f>
        <v/>
      </c>
      <c r="AV765" s="10" t="str">
        <f t="shared" si="289"/>
        <v/>
      </c>
      <c r="AW765" s="10" t="str">
        <f>IF($AA765="","",IF(OR($V765&lt;2.7,$V765&gt;90),"Age OOR",($AA765-AS765)/VLOOKUP(AS$14&amp;"-rse-"&amp;$F765,Equations!$G:$I,3,0)))</f>
        <v/>
      </c>
      <c r="AX765" s="10" t="str">
        <f>IF($AB765="","",IF(OR($V765&lt;2.7,$V765&gt;90),"Age OOR",VLOOKUP(AX$14&amp;"-int-"&amp;$G765,Equations!$G:$I,3,0)+VLOOKUP(AX$14&amp;"-sexo-"&amp;$G765,Equations!$G:$I,3,0)*$U765+VLOOKUP(AX$14&amp;"-edad-"&amp;$G765,Equations!$G:$I,3,0)*$V765+VLOOKUP(AX$14&amp;"-est-"&amp;$G765,Equations!$G:$I,3,0)*(1/$W765)+VLOOKUP(AX$14&amp;"-imc-"&amp;$G765,Equations!$G:$I,3,0)*(1/$Q765)))</f>
        <v/>
      </c>
      <c r="AY765" s="10" t="str">
        <f>IF($AB765="","",IF(OR($V765&lt;2.7,$V765&gt;90),"Age OOR",AX765-1.6449*VLOOKUP(AX$14&amp;"-rse-"&amp;$G765,Equations!$G:$I,3,0)))</f>
        <v/>
      </c>
      <c r="AZ765" s="10" t="str">
        <f>IF($AB765="","",IF(OR($V765&lt;2.7,$V765&gt;90),"Age OOR",AX765+1.6449*VLOOKUP(AX$14&amp;"-rse-"&amp;$G765,Equations!$G:$I,3,0)))</f>
        <v/>
      </c>
      <c r="BA765" s="10" t="str">
        <f t="shared" si="290"/>
        <v/>
      </c>
      <c r="BB765" s="10" t="str">
        <f>IF($AB765="","",IF(OR($V765&lt;2.7,$V765&gt;90),"Age OOR",($AB765-AX765)/VLOOKUP(AX$14&amp;"-rse-"&amp;$G765,Equations!$G:$I,3,0)))</f>
        <v/>
      </c>
      <c r="BC765" s="10" t="str">
        <f>IF($AC765="","",IF(OR($V765&lt;2.7,$V765&gt;90),"Age OOR",VLOOKUP(BC$14&amp;"-int-"&amp;$H765,Equations!$G:$I,3,0)+VLOOKUP(BC$14&amp;"-sexo-"&amp;$H765,Equations!$G:$I,3,0)*$U765+VLOOKUP(BC$14&amp;"-edad-"&amp;$H765,Equations!$G:$I,3,0)*$V765+VLOOKUP(BC$14&amp;"-est-"&amp;$H765,Equations!$G:$I,3,0)*(1/$W765)+VLOOKUP(BC$14&amp;"-imc-"&amp;$H765,Equations!$G:$I,3,0)*(1/$Q765)))</f>
        <v/>
      </c>
      <c r="BD765" s="10" t="str">
        <f>IF($AC765="","",IF(OR($V765&lt;2.7,$V765&gt;90),"Age OOR",BC765-1.6449*VLOOKUP(BC$14&amp;"-rse-"&amp;$H765,Equations!$G:$I,3,0)))</f>
        <v/>
      </c>
      <c r="BE765" s="10" t="str">
        <f>IF($AC765="","",IF(OR($V765&lt;2.7,$V765&gt;90),"Age OOR",BC765+1.6449*VLOOKUP(BC$14&amp;"-rse-"&amp;$H765,Equations!$G:$I,3,0)))</f>
        <v/>
      </c>
      <c r="BF765" s="10" t="str">
        <f t="shared" si="291"/>
        <v/>
      </c>
      <c r="BG765" s="10" t="str">
        <f>IF($AC765="","",IF(OR($V765&lt;2.7,$V765&gt;90),"Age OOR",($AC765-BC765)/VLOOKUP(BC$14&amp;"-rse-"&amp;$H765,Equations!$G:$I,3,0)))</f>
        <v/>
      </c>
      <c r="BH765" s="10" t="str">
        <f>IF($AD765="","",IF(OR($V765&lt;2.7,$V765&gt;90),"Age OOR",VLOOKUP(BH$14&amp;"-int-"&amp;$I765,Equations!$G:$I,3,0)+VLOOKUP(BH$14&amp;"-sexo-"&amp;$I765,Equations!$G:$I,3,0)*$U765+VLOOKUP(BH$14&amp;"-edad-"&amp;$I765,Equations!$G:$I,3,0)*$V765+VLOOKUP(BH$14&amp;"-est-"&amp;$I765,Equations!$G:$I,3,0)*(1/$W765)+VLOOKUP(BH$14&amp;"-imc-"&amp;$I765,Equations!$G:$I,3,0)*(1/$Q765)))</f>
        <v/>
      </c>
      <c r="BI765" s="10" t="str">
        <f>IF($AD765="","",IF(OR($V765&lt;2.7,$V765&gt;90),"Age OOR",BH765-1.6449*VLOOKUP(BH$14&amp;"-rse-"&amp;$I765,Equations!$G:$I,3,0)))</f>
        <v/>
      </c>
      <c r="BJ765" s="10" t="str">
        <f>IF($AD765="","",IF(OR($V765&lt;2.7,$V765&gt;90),"Age OOR",BH765+1.6449*VLOOKUP(BH$14&amp;"-rse-"&amp;$I765,Equations!$G:$I,3,0)))</f>
        <v/>
      </c>
      <c r="BK765" s="10" t="str">
        <f t="shared" si="292"/>
        <v/>
      </c>
      <c r="BL765" s="10" t="str">
        <f>IF($AD765="","",IF(OR($V765&lt;2.7,$V765&gt;90),"Age OOR",($AD765-BH765)/VLOOKUP(BH$14&amp;"-rse-"&amp;$I765,Equations!$G:$I,3,0)))</f>
        <v/>
      </c>
      <c r="BM765" s="10" t="str">
        <f>IF($AE765="","",IF(OR($V765&lt;2.7,$V765&gt;90),"Age OOR",VLOOKUP(BM$14&amp;"-int-"&amp;$J765,Equations!$G:$I,3,0)+VLOOKUP(BM$14&amp;"-sexo-"&amp;$J765,Equations!$G:$I,3,0)*$U765+VLOOKUP(BM$14&amp;"-edad-"&amp;$J765,Equations!$G:$I,3,0)*$V765+VLOOKUP(BM$14&amp;"-est-"&amp;$J765,Equations!$G:$I,3,0)*(1/$W765)+VLOOKUP(BM$14&amp;"-imc-"&amp;$J765,Equations!$G:$I,3,0)*(1/$Q765)))</f>
        <v/>
      </c>
      <c r="BN765" s="10" t="str">
        <f>IF($AE765="","",IF(OR($V765&lt;2.7,$V765&gt;90),"Age OOR",BM765-1.6449*VLOOKUP(BM$14&amp;"-rse-"&amp;$J765,Equations!$G:$I,3,0)))</f>
        <v/>
      </c>
      <c r="BO765" s="10" t="str">
        <f>IF($AE765="","",IF(OR($V765&lt;2.7,$V765&gt;90),"Age OOR",BM765+1.6449*VLOOKUP(BM$14&amp;"-rse-"&amp;$J765,Equations!$G:$I,3,0)))</f>
        <v/>
      </c>
      <c r="BP765" s="10" t="str">
        <f t="shared" si="293"/>
        <v/>
      </c>
      <c r="BQ765" s="10" t="str">
        <f>IF($AE765="","",IF(OR($V765&lt;2.7,$V765&gt;90),"Age OOR",($AE765-BM765)/VLOOKUP(BM$14&amp;"-rse-"&amp;$J765,Equations!$G:$I,3,0)))</f>
        <v/>
      </c>
      <c r="BR765" s="10" t="str">
        <f>IF($AF765="","",IF(OR($V765&lt;2.7,$V765&gt;90),"Age OOR",VLOOKUP(BR$14&amp;"-int-"&amp;$K765,Equations!$G:$I,3,0)+VLOOKUP(BR$14&amp;"-sexo-"&amp;$K765,Equations!$G:$I,3,0)*$U765+VLOOKUP(BR$14&amp;"-edad-"&amp;$K765,Equations!$G:$I,3,0)*$V765+VLOOKUP(BR$14&amp;"-est-"&amp;$K765,Equations!$G:$I,3,0)*(1/$W765)+VLOOKUP(BR$14&amp;"-imc-"&amp;$K765,Equations!$G:$I,3,0)*(1/$Q765)))</f>
        <v/>
      </c>
      <c r="BS765" s="10" t="str">
        <f>IF($AF765="","",IF(OR($V765&lt;2.7,$V765&gt;90),"Age OOR",BR765-1.6449*VLOOKUP(BR$14&amp;"-rse-"&amp;$K765,Equations!$G:$I,3,0)))</f>
        <v/>
      </c>
      <c r="BT765" s="10" t="str">
        <f>IF($AF765="","",IF(OR($V765&lt;2.7,$V765&gt;90),"Age OOR",BR765+1.6449*VLOOKUP(BR$14&amp;"-rse-"&amp;$K765,Equations!$G:$I,3,0)))</f>
        <v/>
      </c>
      <c r="BU765" s="10" t="str">
        <f t="shared" si="294"/>
        <v/>
      </c>
      <c r="BV765" s="10" t="str">
        <f>IF($AF765="","",IF(OR($V765&lt;2.7,$V765&gt;90),"Age OOR",($AF765-BR765)/VLOOKUP(BR$14&amp;"-rse-"&amp;$K765,Equations!$G:$I,3,0)))</f>
        <v/>
      </c>
      <c r="BW765" s="10" t="str">
        <f>IF($AG765="","",IF(OR($V765&lt;2.7,$V765&gt;90),"Age OOR",VLOOKUP(BW$14&amp;"-int-"&amp;$L765,Equations!$G:$I,3,0)+VLOOKUP(BW$14&amp;"-sexo-"&amp;$L765,Equations!$G:$I,3,0)*$U765+VLOOKUP(BW$14&amp;"-edad-"&amp;$L765,Equations!$G:$I,3,0)*$V765+VLOOKUP(BW$14&amp;"-est-"&amp;$L765,Equations!$G:$I,3,0)*(1/$W765)+VLOOKUP(BW$14&amp;"-imc-"&amp;$L765,Equations!$G:$I,3,0)*(1/$Q765)))</f>
        <v/>
      </c>
      <c r="BX765" s="10" t="str">
        <f>IF($AG765="","",IF(OR($V765&lt;2.7,$V765&gt;90),"Age OOR",BW765-1.6449*VLOOKUP(BW$14&amp;"-rse-"&amp;$L765,Equations!$G:$I,3,0)))</f>
        <v/>
      </c>
      <c r="BY765" s="10" t="str">
        <f>IF($AG765="","",IF(OR($V765&lt;2.7,$V765&gt;90),"Age OOR",BW765+1.6449*VLOOKUP(BW$14&amp;"-rse-"&amp;$L765,Equations!$G:$I,3,0)))</f>
        <v/>
      </c>
      <c r="BZ765" s="10" t="str">
        <f t="shared" si="295"/>
        <v/>
      </c>
      <c r="CA765" s="10" t="str">
        <f>IF($AG765="","",IF(OR($V765&lt;2.7,$V765&gt;90),"Age OOR",($AG765-BW765)/VLOOKUP(BW$14&amp;"-rse-"&amp;$L765,Equations!$G:$I,3,0)))</f>
        <v/>
      </c>
      <c r="CB765" s="10" t="str">
        <f>IF($AH765="","",IF(OR($V765&lt;2.7,$V765&gt;90),"Age OOR",VLOOKUP(CB$14&amp;"-int-"&amp;$M765,Equations!$G:$I,3,0)+VLOOKUP(CB$14&amp;"-sexo-"&amp;$M765,Equations!$G:$I,3,0)*$U765+VLOOKUP(CB$14&amp;"-edad-"&amp;$M765,Equations!$G:$I,3,0)*$V765+VLOOKUP(CB$14&amp;"-est-"&amp;$M765,Equations!$G:$I,3,0)*(1/$W765)+VLOOKUP(CB$14&amp;"-imc-"&amp;$M765,Equations!$G:$I,3,0)*(1/$Q765)))</f>
        <v/>
      </c>
      <c r="CC765" s="10" t="str">
        <f>IF($AH765="","",IF(OR($V765&lt;2.7,$V765&gt;90),"Age OOR",CB765-1.6449*VLOOKUP(CB$14&amp;"-rse-"&amp;$M765,Equations!$G:$I,3,0)))</f>
        <v/>
      </c>
      <c r="CD765" s="10" t="str">
        <f>IF($AH765="","",IF(OR($V765&lt;2.7,$V765&gt;90),"Age OOR",CB765+1.6449*VLOOKUP(CB$14&amp;"-rse-"&amp;$M765,Equations!$G:$I,3,0)))</f>
        <v/>
      </c>
      <c r="CE765" s="10" t="str">
        <f t="shared" si="296"/>
        <v/>
      </c>
      <c r="CF765" s="10" t="str">
        <f>IF($AH765="","",IF(OR($V765&lt;2.7,$V765&gt;90),"Age OOR",($AH765-CB765)/VLOOKUP(CB$14&amp;"-rse-"&amp;$M765,Equations!$G:$I,3,0)))</f>
        <v/>
      </c>
      <c r="CG765" s="10" t="str">
        <f>IF($AI765="","",IF(OR($V765&lt;2.7,$V765&gt;90),"Age OOR",VLOOKUP(CG$14&amp;"-int-"&amp;$N765,Equations!$G:$I,3,0)+VLOOKUP(CG$14&amp;"-sexo-"&amp;$N765,Equations!$G:$I,3,0)*$U765+VLOOKUP(CG$14&amp;"-edad-"&amp;$N765,Equations!$G:$I,3,0)*$V765+VLOOKUP(CG$14&amp;"-est-"&amp;$N765,Equations!$G:$I,3,0)*(1/$W765)+VLOOKUP(CG$14&amp;"-imc-"&amp;$N765,Equations!$G:$I,3,0)*(1/$Q765)))</f>
        <v/>
      </c>
      <c r="CH765" s="10" t="str">
        <f>IF($AI765="","",IF(OR($V765&lt;2.7,$V765&gt;90),"Age OOR",CG765-1.6449*VLOOKUP(CG$14&amp;"-rse-"&amp;$N765,Equations!$G:$I,3,0)))</f>
        <v/>
      </c>
      <c r="CI765" s="10" t="str">
        <f>IF($AI765="","",IF(OR($V765&lt;2.7,$V765&gt;90),"Age OOR",CG765+1.6449*VLOOKUP(CG$14&amp;"-rse-"&amp;$N765,Equations!$G:$I,3,0)))</f>
        <v/>
      </c>
      <c r="CJ765" s="10" t="str">
        <f t="shared" si="297"/>
        <v/>
      </c>
      <c r="CK765" s="10" t="str">
        <f>IF($AI765="","",IF(OR($V765&lt;2.7,$V765&gt;90),"Age OOR",($AI765-CG765)/VLOOKUP(CG$14&amp;"-rse-"&amp;$N765,Equations!$G:$I,3,0)))</f>
        <v/>
      </c>
      <c r="CL765" s="10" t="str">
        <f>IF($AJ765="","",IF(OR($V765&lt;2.7,$V765&gt;90),"Age OOR",VLOOKUP(CL$14&amp;"-int-"&amp;$O765,Equations!$G:$I,3,0)+VLOOKUP(CL$14&amp;"-sexo-"&amp;$O765,Equations!$G:$I,3,0)*$U765+VLOOKUP(CL$14&amp;"-edad-"&amp;$O765,Equations!$G:$I,3,0)*$V765+VLOOKUP(CL$14&amp;"-est-"&amp;$O765,Equations!$G:$I,3,0)*(1/$W765)+VLOOKUP(CL$14&amp;"-imc-"&amp;$O765,Equations!$G:$I,3,0)*(1/$Q765)))</f>
        <v/>
      </c>
      <c r="CM765" s="10" t="str">
        <f>IF($AJ765="","",IF(OR($V765&lt;2.7,$V765&gt;90),"Age OOR",CL765-1.6449*VLOOKUP(CL$14&amp;"-rse-"&amp;$O765,Equations!$G:$I,3,0)))</f>
        <v/>
      </c>
      <c r="CN765" s="10" t="str">
        <f>IF($AJ765="","",IF(OR($V765&lt;2.7,$V765&gt;90),"Age OOR",CL765+1.6449*VLOOKUP(CL$14&amp;"-rse-"&amp;$O765,Equations!$G:$I,3,0)))</f>
        <v/>
      </c>
      <c r="CO765" s="10" t="str">
        <f t="shared" si="298"/>
        <v/>
      </c>
      <c r="CP765" s="10" t="str">
        <f>IF($AJ765="","",IF(OR($V765&lt;2.7,$V765&gt;90),"Age OOR",($AJ765-CL765)/VLOOKUP(CL$14&amp;"-rse-"&amp;$O765,Equations!$G:$I,3,0)))</f>
        <v/>
      </c>
      <c r="CQ765" s="10" t="str">
        <f>IF($AK765="","",IF(OR($V765&lt;2.7,$V765&gt;90),"Age OOR",EXP(VLOOKUP(CQ$14&amp;"-int-"&amp;$P765,Equations!$G:$I,3,0)+VLOOKUP(CQ$14&amp;"-sexo-"&amp;$P765,Equations!$G:$I,3,0)*$U765+VLOOKUP(CQ$14&amp;"-edad-"&amp;$P765,Equations!$G:$I,3,0)*$V765+VLOOKUP(CQ$14&amp;"-est-"&amp;$P765,Equations!$G:$I,3,0)*(1/$W765)+VLOOKUP(CQ$14&amp;"-imc-"&amp;$P765,Equations!$G:$I,3,0)*(1/$Q765))))</f>
        <v/>
      </c>
      <c r="CR765" s="10" t="str">
        <f>IF($AK765="","",IF(OR($V765&lt;2.7,$V765&gt;90),"Age OOR",EXP(LN(CQ765)-1.6449*VLOOKUP(CQ$14&amp;"-rse-"&amp;$P765,Equations!$G:$I,3,0))))</f>
        <v/>
      </c>
      <c r="CS765" s="10" t="str">
        <f>IF($AK765="","",IF(OR($V765&lt;2.7,$V765&gt;90),"Age OOR",EXP(LN(CQ765)+1.6449*VLOOKUP(CQ$14&amp;"-rse-"&amp;$P765,Equations!$G:$I,3,0))))</f>
        <v/>
      </c>
      <c r="CT765" s="10" t="str">
        <f t="shared" si="299"/>
        <v/>
      </c>
      <c r="CU765" s="10" t="str">
        <f>IF($AK765="","",IF(OR($V765&lt;2.7,$V765&gt;90),"Age OOR",(LN($AK765)-LN(CQ765))/VLOOKUP(CQ$14&amp;"-rse-"&amp;$P765,Equations!$G:$I,3,0)))</f>
        <v/>
      </c>
      <c r="CV765" s="47"/>
    </row>
    <row r="766" spans="5:100" x14ac:dyDescent="0.2">
      <c r="E766" s="23" t="str">
        <f t="shared" si="275"/>
        <v>Age out of range</v>
      </c>
      <c r="F766" s="23" t="str">
        <f t="shared" si="276"/>
        <v>Age out of range</v>
      </c>
      <c r="G766" s="23" t="str">
        <f t="shared" si="277"/>
        <v>Age out of range</v>
      </c>
      <c r="H766" s="23" t="str">
        <f t="shared" si="278"/>
        <v>Age out of range</v>
      </c>
      <c r="I766" s="23" t="str">
        <f t="shared" si="279"/>
        <v>Age out of range</v>
      </c>
      <c r="J766" s="23" t="str">
        <f t="shared" si="280"/>
        <v>Age out of range</v>
      </c>
      <c r="K766" s="23" t="str">
        <f t="shared" si="281"/>
        <v>Age out of range</v>
      </c>
      <c r="L766" s="23" t="str">
        <f t="shared" si="282"/>
        <v>Age out of range</v>
      </c>
      <c r="M766" s="23" t="str">
        <f t="shared" si="283"/>
        <v>Age out of range</v>
      </c>
      <c r="N766" s="23" t="str">
        <f t="shared" si="284"/>
        <v>Age out of range</v>
      </c>
      <c r="O766" s="23" t="str">
        <f t="shared" si="285"/>
        <v>Age out of range</v>
      </c>
      <c r="P766" s="23" t="str">
        <f t="shared" si="286"/>
        <v>Age out of range</v>
      </c>
      <c r="Q766" s="23" t="e">
        <f t="shared" si="287"/>
        <v>#DIV/0!</v>
      </c>
      <c r="R766" s="17"/>
      <c r="S766" s="23">
        <v>750</v>
      </c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7"/>
      <c r="AM766" s="47"/>
      <c r="AN766" s="10" t="str">
        <f>IF($Z766="","",IF(OR($V766&lt;2.7,$V766&gt;90),"Age OOR",VLOOKUP(AN$14&amp;"-int-"&amp;$E766,Equations!$G:$I,3,0)+VLOOKUP(AN$14&amp;"-sexo-"&amp;$E766,Equations!$G:$I,3,0)*$U766+VLOOKUP(AN$14&amp;"-edad-"&amp;$E766,Equations!$G:$I,3,0)*$V766+VLOOKUP(AN$14&amp;"-est-"&amp;$E766,Equations!$G:$I,3,0)*(1/$W766)+VLOOKUP(AN$14&amp;"-imc-"&amp;$E766,Equations!$G:$I,3,0)*(1/$Q766)))</f>
        <v/>
      </c>
      <c r="AO766" s="10" t="str">
        <f>IF($Z766="","",IF(OR($V766&lt;2.7,$V766&gt;90),"Age OOR",AN766-1.6449*VLOOKUP(AN$14&amp;"-rse-"&amp;$E766,Equations!$G:$I,3,0)))</f>
        <v/>
      </c>
      <c r="AP766" s="10" t="str">
        <f>IF($Z766="","",IF(OR($V766&lt;2.7,$V766&gt;90),"Age OOR",AN766+1.6449*VLOOKUP(AN$14&amp;"-rse-"&amp;$E766,Equations!$G:$I,3,0)))</f>
        <v/>
      </c>
      <c r="AQ766" s="10" t="str">
        <f t="shared" si="288"/>
        <v/>
      </c>
      <c r="AR766" s="10" t="str">
        <f>IF($Z766="","",IF(OR($V766&lt;2.7,$V766&gt;90),"Age OOR",($Z766-AN766)/VLOOKUP(AN$14&amp;"-rse-"&amp;$E766,Equations!$G:$I,3,0)))</f>
        <v/>
      </c>
      <c r="AS766" s="10" t="str">
        <f>IF($AA766="","",IF(OR($V766&lt;2.7,$V766&gt;90),"Age OOR",VLOOKUP(AS$14&amp;"-int-"&amp;$F766,Equations!$G:$I,3,0)+VLOOKUP(AS$14&amp;"-sexo-"&amp;$F766,Equations!$G:$I,3,0)*$U766+VLOOKUP(AS$14&amp;"-edad-"&amp;$F766,Equations!$G:$I,3,0)*$V766+VLOOKUP(AS$14&amp;"-est-"&amp;$F766,Equations!$G:$I,3,0)*(1/$W766)+VLOOKUP(AS$14&amp;"-imc-"&amp;$F766,Equations!$G:$I,3,0)*(1/$Q766)))</f>
        <v/>
      </c>
      <c r="AT766" s="10" t="str">
        <f>IF($AA766="","",IF(OR($V766&lt;2.7,$V766&gt;90),"Age OOR",AS766-1.6449*VLOOKUP(AS$14&amp;"-rse-"&amp;$F766,Equations!$G:$I,3,0)))</f>
        <v/>
      </c>
      <c r="AU766" s="10" t="str">
        <f>IF($AA766="","",IF(OR($V766&lt;2.7,$V766&gt;90),"Age OOR",AS766+1.6449*VLOOKUP(AS$14&amp;"-rse-"&amp;$F766,Equations!$G:$I,3,0)))</f>
        <v/>
      </c>
      <c r="AV766" s="10" t="str">
        <f t="shared" si="289"/>
        <v/>
      </c>
      <c r="AW766" s="10" t="str">
        <f>IF($AA766="","",IF(OR($V766&lt;2.7,$V766&gt;90),"Age OOR",($AA766-AS766)/VLOOKUP(AS$14&amp;"-rse-"&amp;$F766,Equations!$G:$I,3,0)))</f>
        <v/>
      </c>
      <c r="AX766" s="10" t="str">
        <f>IF($AB766="","",IF(OR($V766&lt;2.7,$V766&gt;90),"Age OOR",VLOOKUP(AX$14&amp;"-int-"&amp;$G766,Equations!$G:$I,3,0)+VLOOKUP(AX$14&amp;"-sexo-"&amp;$G766,Equations!$G:$I,3,0)*$U766+VLOOKUP(AX$14&amp;"-edad-"&amp;$G766,Equations!$G:$I,3,0)*$V766+VLOOKUP(AX$14&amp;"-est-"&amp;$G766,Equations!$G:$I,3,0)*(1/$W766)+VLOOKUP(AX$14&amp;"-imc-"&amp;$G766,Equations!$G:$I,3,0)*(1/$Q766)))</f>
        <v/>
      </c>
      <c r="AY766" s="10" t="str">
        <f>IF($AB766="","",IF(OR($V766&lt;2.7,$V766&gt;90),"Age OOR",AX766-1.6449*VLOOKUP(AX$14&amp;"-rse-"&amp;$G766,Equations!$G:$I,3,0)))</f>
        <v/>
      </c>
      <c r="AZ766" s="10" t="str">
        <f>IF($AB766="","",IF(OR($V766&lt;2.7,$V766&gt;90),"Age OOR",AX766+1.6449*VLOOKUP(AX$14&amp;"-rse-"&amp;$G766,Equations!$G:$I,3,0)))</f>
        <v/>
      </c>
      <c r="BA766" s="10" t="str">
        <f t="shared" si="290"/>
        <v/>
      </c>
      <c r="BB766" s="10" t="str">
        <f>IF($AB766="","",IF(OR($V766&lt;2.7,$V766&gt;90),"Age OOR",($AB766-AX766)/VLOOKUP(AX$14&amp;"-rse-"&amp;$G766,Equations!$G:$I,3,0)))</f>
        <v/>
      </c>
      <c r="BC766" s="10" t="str">
        <f>IF($AC766="","",IF(OR($V766&lt;2.7,$V766&gt;90),"Age OOR",VLOOKUP(BC$14&amp;"-int-"&amp;$H766,Equations!$G:$I,3,0)+VLOOKUP(BC$14&amp;"-sexo-"&amp;$H766,Equations!$G:$I,3,0)*$U766+VLOOKUP(BC$14&amp;"-edad-"&amp;$H766,Equations!$G:$I,3,0)*$V766+VLOOKUP(BC$14&amp;"-est-"&amp;$H766,Equations!$G:$I,3,0)*(1/$W766)+VLOOKUP(BC$14&amp;"-imc-"&amp;$H766,Equations!$G:$I,3,0)*(1/$Q766)))</f>
        <v/>
      </c>
      <c r="BD766" s="10" t="str">
        <f>IF($AC766="","",IF(OR($V766&lt;2.7,$V766&gt;90),"Age OOR",BC766-1.6449*VLOOKUP(BC$14&amp;"-rse-"&amp;$H766,Equations!$G:$I,3,0)))</f>
        <v/>
      </c>
      <c r="BE766" s="10" t="str">
        <f>IF($AC766="","",IF(OR($V766&lt;2.7,$V766&gt;90),"Age OOR",BC766+1.6449*VLOOKUP(BC$14&amp;"-rse-"&amp;$H766,Equations!$G:$I,3,0)))</f>
        <v/>
      </c>
      <c r="BF766" s="10" t="str">
        <f t="shared" si="291"/>
        <v/>
      </c>
      <c r="BG766" s="10" t="str">
        <f>IF($AC766="","",IF(OR($V766&lt;2.7,$V766&gt;90),"Age OOR",($AC766-BC766)/VLOOKUP(BC$14&amp;"-rse-"&amp;$H766,Equations!$G:$I,3,0)))</f>
        <v/>
      </c>
      <c r="BH766" s="10" t="str">
        <f>IF($AD766="","",IF(OR($V766&lt;2.7,$V766&gt;90),"Age OOR",VLOOKUP(BH$14&amp;"-int-"&amp;$I766,Equations!$G:$I,3,0)+VLOOKUP(BH$14&amp;"-sexo-"&amp;$I766,Equations!$G:$I,3,0)*$U766+VLOOKUP(BH$14&amp;"-edad-"&amp;$I766,Equations!$G:$I,3,0)*$V766+VLOOKUP(BH$14&amp;"-est-"&amp;$I766,Equations!$G:$I,3,0)*(1/$W766)+VLOOKUP(BH$14&amp;"-imc-"&amp;$I766,Equations!$G:$I,3,0)*(1/$Q766)))</f>
        <v/>
      </c>
      <c r="BI766" s="10" t="str">
        <f>IF($AD766="","",IF(OR($V766&lt;2.7,$V766&gt;90),"Age OOR",BH766-1.6449*VLOOKUP(BH$14&amp;"-rse-"&amp;$I766,Equations!$G:$I,3,0)))</f>
        <v/>
      </c>
      <c r="BJ766" s="10" t="str">
        <f>IF($AD766="","",IF(OR($V766&lt;2.7,$V766&gt;90),"Age OOR",BH766+1.6449*VLOOKUP(BH$14&amp;"-rse-"&amp;$I766,Equations!$G:$I,3,0)))</f>
        <v/>
      </c>
      <c r="BK766" s="10" t="str">
        <f t="shared" si="292"/>
        <v/>
      </c>
      <c r="BL766" s="10" t="str">
        <f>IF($AD766="","",IF(OR($V766&lt;2.7,$V766&gt;90),"Age OOR",($AD766-BH766)/VLOOKUP(BH$14&amp;"-rse-"&amp;$I766,Equations!$G:$I,3,0)))</f>
        <v/>
      </c>
      <c r="BM766" s="10" t="str">
        <f>IF($AE766="","",IF(OR($V766&lt;2.7,$V766&gt;90),"Age OOR",VLOOKUP(BM$14&amp;"-int-"&amp;$J766,Equations!$G:$I,3,0)+VLOOKUP(BM$14&amp;"-sexo-"&amp;$J766,Equations!$G:$I,3,0)*$U766+VLOOKUP(BM$14&amp;"-edad-"&amp;$J766,Equations!$G:$I,3,0)*$V766+VLOOKUP(BM$14&amp;"-est-"&amp;$J766,Equations!$G:$I,3,0)*(1/$W766)+VLOOKUP(BM$14&amp;"-imc-"&amp;$J766,Equations!$G:$I,3,0)*(1/$Q766)))</f>
        <v/>
      </c>
      <c r="BN766" s="10" t="str">
        <f>IF($AE766="","",IF(OR($V766&lt;2.7,$V766&gt;90),"Age OOR",BM766-1.6449*VLOOKUP(BM$14&amp;"-rse-"&amp;$J766,Equations!$G:$I,3,0)))</f>
        <v/>
      </c>
      <c r="BO766" s="10" t="str">
        <f>IF($AE766="","",IF(OR($V766&lt;2.7,$V766&gt;90),"Age OOR",BM766+1.6449*VLOOKUP(BM$14&amp;"-rse-"&amp;$J766,Equations!$G:$I,3,0)))</f>
        <v/>
      </c>
      <c r="BP766" s="10" t="str">
        <f t="shared" si="293"/>
        <v/>
      </c>
      <c r="BQ766" s="10" t="str">
        <f>IF($AE766="","",IF(OR($V766&lt;2.7,$V766&gt;90),"Age OOR",($AE766-BM766)/VLOOKUP(BM$14&amp;"-rse-"&amp;$J766,Equations!$G:$I,3,0)))</f>
        <v/>
      </c>
      <c r="BR766" s="10" t="str">
        <f>IF($AF766="","",IF(OR($V766&lt;2.7,$V766&gt;90),"Age OOR",VLOOKUP(BR$14&amp;"-int-"&amp;$K766,Equations!$G:$I,3,0)+VLOOKUP(BR$14&amp;"-sexo-"&amp;$K766,Equations!$G:$I,3,0)*$U766+VLOOKUP(BR$14&amp;"-edad-"&amp;$K766,Equations!$G:$I,3,0)*$V766+VLOOKUP(BR$14&amp;"-est-"&amp;$K766,Equations!$G:$I,3,0)*(1/$W766)+VLOOKUP(BR$14&amp;"-imc-"&amp;$K766,Equations!$G:$I,3,0)*(1/$Q766)))</f>
        <v/>
      </c>
      <c r="BS766" s="10" t="str">
        <f>IF($AF766="","",IF(OR($V766&lt;2.7,$V766&gt;90),"Age OOR",BR766-1.6449*VLOOKUP(BR$14&amp;"-rse-"&amp;$K766,Equations!$G:$I,3,0)))</f>
        <v/>
      </c>
      <c r="BT766" s="10" t="str">
        <f>IF($AF766="","",IF(OR($V766&lt;2.7,$V766&gt;90),"Age OOR",BR766+1.6449*VLOOKUP(BR$14&amp;"-rse-"&amp;$K766,Equations!$G:$I,3,0)))</f>
        <v/>
      </c>
      <c r="BU766" s="10" t="str">
        <f t="shared" si="294"/>
        <v/>
      </c>
      <c r="BV766" s="10" t="str">
        <f>IF($AF766="","",IF(OR($V766&lt;2.7,$V766&gt;90),"Age OOR",($AF766-BR766)/VLOOKUP(BR$14&amp;"-rse-"&amp;$K766,Equations!$G:$I,3,0)))</f>
        <v/>
      </c>
      <c r="BW766" s="10" t="str">
        <f>IF($AG766="","",IF(OR($V766&lt;2.7,$V766&gt;90),"Age OOR",VLOOKUP(BW$14&amp;"-int-"&amp;$L766,Equations!$G:$I,3,0)+VLOOKUP(BW$14&amp;"-sexo-"&amp;$L766,Equations!$G:$I,3,0)*$U766+VLOOKUP(BW$14&amp;"-edad-"&amp;$L766,Equations!$G:$I,3,0)*$V766+VLOOKUP(BW$14&amp;"-est-"&amp;$L766,Equations!$G:$I,3,0)*(1/$W766)+VLOOKUP(BW$14&amp;"-imc-"&amp;$L766,Equations!$G:$I,3,0)*(1/$Q766)))</f>
        <v/>
      </c>
      <c r="BX766" s="10" t="str">
        <f>IF($AG766="","",IF(OR($V766&lt;2.7,$V766&gt;90),"Age OOR",BW766-1.6449*VLOOKUP(BW$14&amp;"-rse-"&amp;$L766,Equations!$G:$I,3,0)))</f>
        <v/>
      </c>
      <c r="BY766" s="10" t="str">
        <f>IF($AG766="","",IF(OR($V766&lt;2.7,$V766&gt;90),"Age OOR",BW766+1.6449*VLOOKUP(BW$14&amp;"-rse-"&amp;$L766,Equations!$G:$I,3,0)))</f>
        <v/>
      </c>
      <c r="BZ766" s="10" t="str">
        <f t="shared" si="295"/>
        <v/>
      </c>
      <c r="CA766" s="10" t="str">
        <f>IF($AG766="","",IF(OR($V766&lt;2.7,$V766&gt;90),"Age OOR",($AG766-BW766)/VLOOKUP(BW$14&amp;"-rse-"&amp;$L766,Equations!$G:$I,3,0)))</f>
        <v/>
      </c>
      <c r="CB766" s="10" t="str">
        <f>IF($AH766="","",IF(OR($V766&lt;2.7,$V766&gt;90),"Age OOR",VLOOKUP(CB$14&amp;"-int-"&amp;$M766,Equations!$G:$I,3,0)+VLOOKUP(CB$14&amp;"-sexo-"&amp;$M766,Equations!$G:$I,3,0)*$U766+VLOOKUP(CB$14&amp;"-edad-"&amp;$M766,Equations!$G:$I,3,0)*$V766+VLOOKUP(CB$14&amp;"-est-"&amp;$M766,Equations!$G:$I,3,0)*(1/$W766)+VLOOKUP(CB$14&amp;"-imc-"&amp;$M766,Equations!$G:$I,3,0)*(1/$Q766)))</f>
        <v/>
      </c>
      <c r="CC766" s="10" t="str">
        <f>IF($AH766="","",IF(OR($V766&lt;2.7,$V766&gt;90),"Age OOR",CB766-1.6449*VLOOKUP(CB$14&amp;"-rse-"&amp;$M766,Equations!$G:$I,3,0)))</f>
        <v/>
      </c>
      <c r="CD766" s="10" t="str">
        <f>IF($AH766="","",IF(OR($V766&lt;2.7,$V766&gt;90),"Age OOR",CB766+1.6449*VLOOKUP(CB$14&amp;"-rse-"&amp;$M766,Equations!$G:$I,3,0)))</f>
        <v/>
      </c>
      <c r="CE766" s="10" t="str">
        <f t="shared" si="296"/>
        <v/>
      </c>
      <c r="CF766" s="10" t="str">
        <f>IF($AH766="","",IF(OR($V766&lt;2.7,$V766&gt;90),"Age OOR",($AH766-CB766)/VLOOKUP(CB$14&amp;"-rse-"&amp;$M766,Equations!$G:$I,3,0)))</f>
        <v/>
      </c>
      <c r="CG766" s="10" t="str">
        <f>IF($AI766="","",IF(OR($V766&lt;2.7,$V766&gt;90),"Age OOR",VLOOKUP(CG$14&amp;"-int-"&amp;$N766,Equations!$G:$I,3,0)+VLOOKUP(CG$14&amp;"-sexo-"&amp;$N766,Equations!$G:$I,3,0)*$U766+VLOOKUP(CG$14&amp;"-edad-"&amp;$N766,Equations!$G:$I,3,0)*$V766+VLOOKUP(CG$14&amp;"-est-"&amp;$N766,Equations!$G:$I,3,0)*(1/$W766)+VLOOKUP(CG$14&amp;"-imc-"&amp;$N766,Equations!$G:$I,3,0)*(1/$Q766)))</f>
        <v/>
      </c>
      <c r="CH766" s="10" t="str">
        <f>IF($AI766="","",IF(OR($V766&lt;2.7,$V766&gt;90),"Age OOR",CG766-1.6449*VLOOKUP(CG$14&amp;"-rse-"&amp;$N766,Equations!$G:$I,3,0)))</f>
        <v/>
      </c>
      <c r="CI766" s="10" t="str">
        <f>IF($AI766="","",IF(OR($V766&lt;2.7,$V766&gt;90),"Age OOR",CG766+1.6449*VLOOKUP(CG$14&amp;"-rse-"&amp;$N766,Equations!$G:$I,3,0)))</f>
        <v/>
      </c>
      <c r="CJ766" s="10" t="str">
        <f t="shared" si="297"/>
        <v/>
      </c>
      <c r="CK766" s="10" t="str">
        <f>IF($AI766="","",IF(OR($V766&lt;2.7,$V766&gt;90),"Age OOR",($AI766-CG766)/VLOOKUP(CG$14&amp;"-rse-"&amp;$N766,Equations!$G:$I,3,0)))</f>
        <v/>
      </c>
      <c r="CL766" s="10" t="str">
        <f>IF($AJ766="","",IF(OR($V766&lt;2.7,$V766&gt;90),"Age OOR",VLOOKUP(CL$14&amp;"-int-"&amp;$O766,Equations!$G:$I,3,0)+VLOOKUP(CL$14&amp;"-sexo-"&amp;$O766,Equations!$G:$I,3,0)*$U766+VLOOKUP(CL$14&amp;"-edad-"&amp;$O766,Equations!$G:$I,3,0)*$V766+VLOOKUP(CL$14&amp;"-est-"&amp;$O766,Equations!$G:$I,3,0)*(1/$W766)+VLOOKUP(CL$14&amp;"-imc-"&amp;$O766,Equations!$G:$I,3,0)*(1/$Q766)))</f>
        <v/>
      </c>
      <c r="CM766" s="10" t="str">
        <f>IF($AJ766="","",IF(OR($V766&lt;2.7,$V766&gt;90),"Age OOR",CL766-1.6449*VLOOKUP(CL$14&amp;"-rse-"&amp;$O766,Equations!$G:$I,3,0)))</f>
        <v/>
      </c>
      <c r="CN766" s="10" t="str">
        <f>IF($AJ766="","",IF(OR($V766&lt;2.7,$V766&gt;90),"Age OOR",CL766+1.6449*VLOOKUP(CL$14&amp;"-rse-"&amp;$O766,Equations!$G:$I,3,0)))</f>
        <v/>
      </c>
      <c r="CO766" s="10" t="str">
        <f t="shared" si="298"/>
        <v/>
      </c>
      <c r="CP766" s="10" t="str">
        <f>IF($AJ766="","",IF(OR($V766&lt;2.7,$V766&gt;90),"Age OOR",($AJ766-CL766)/VLOOKUP(CL$14&amp;"-rse-"&amp;$O766,Equations!$G:$I,3,0)))</f>
        <v/>
      </c>
      <c r="CQ766" s="10" t="str">
        <f>IF($AK766="","",IF(OR($V766&lt;2.7,$V766&gt;90),"Age OOR",EXP(VLOOKUP(CQ$14&amp;"-int-"&amp;$P766,Equations!$G:$I,3,0)+VLOOKUP(CQ$14&amp;"-sexo-"&amp;$P766,Equations!$G:$I,3,0)*$U766+VLOOKUP(CQ$14&amp;"-edad-"&amp;$P766,Equations!$G:$I,3,0)*$V766+VLOOKUP(CQ$14&amp;"-est-"&amp;$P766,Equations!$G:$I,3,0)*(1/$W766)+VLOOKUP(CQ$14&amp;"-imc-"&amp;$P766,Equations!$G:$I,3,0)*(1/$Q766))))</f>
        <v/>
      </c>
      <c r="CR766" s="10" t="str">
        <f>IF($AK766="","",IF(OR($V766&lt;2.7,$V766&gt;90),"Age OOR",EXP(LN(CQ766)-1.6449*VLOOKUP(CQ$14&amp;"-rse-"&amp;$P766,Equations!$G:$I,3,0))))</f>
        <v/>
      </c>
      <c r="CS766" s="10" t="str">
        <f>IF($AK766="","",IF(OR($V766&lt;2.7,$V766&gt;90),"Age OOR",EXP(LN(CQ766)+1.6449*VLOOKUP(CQ$14&amp;"-rse-"&amp;$P766,Equations!$G:$I,3,0))))</f>
        <v/>
      </c>
      <c r="CT766" s="10" t="str">
        <f t="shared" si="299"/>
        <v/>
      </c>
      <c r="CU766" s="10" t="str">
        <f>IF($AK766="","",IF(OR($V766&lt;2.7,$V766&gt;90),"Age OOR",(LN($AK766)-LN(CQ766))/VLOOKUP(CQ$14&amp;"-rse-"&amp;$P766,Equations!$G:$I,3,0)))</f>
        <v/>
      </c>
      <c r="CV766" s="47"/>
    </row>
    <row r="767" spans="5:100" x14ac:dyDescent="0.2">
      <c r="E767" s="23" t="str">
        <f t="shared" si="275"/>
        <v>Age out of range</v>
      </c>
      <c r="F767" s="23" t="str">
        <f t="shared" si="276"/>
        <v>Age out of range</v>
      </c>
      <c r="G767" s="23" t="str">
        <f t="shared" si="277"/>
        <v>Age out of range</v>
      </c>
      <c r="H767" s="23" t="str">
        <f t="shared" si="278"/>
        <v>Age out of range</v>
      </c>
      <c r="I767" s="23" t="str">
        <f t="shared" si="279"/>
        <v>Age out of range</v>
      </c>
      <c r="J767" s="23" t="str">
        <f t="shared" si="280"/>
        <v>Age out of range</v>
      </c>
      <c r="K767" s="23" t="str">
        <f t="shared" si="281"/>
        <v>Age out of range</v>
      </c>
      <c r="L767" s="23" t="str">
        <f t="shared" si="282"/>
        <v>Age out of range</v>
      </c>
      <c r="M767" s="23" t="str">
        <f t="shared" si="283"/>
        <v>Age out of range</v>
      </c>
      <c r="N767" s="23" t="str">
        <f t="shared" si="284"/>
        <v>Age out of range</v>
      </c>
      <c r="O767" s="23" t="str">
        <f t="shared" si="285"/>
        <v>Age out of range</v>
      </c>
      <c r="P767" s="23" t="str">
        <f t="shared" si="286"/>
        <v>Age out of range</v>
      </c>
      <c r="Q767" s="23" t="e">
        <f t="shared" si="287"/>
        <v>#DIV/0!</v>
      </c>
      <c r="R767" s="17"/>
      <c r="S767" s="23">
        <v>751</v>
      </c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7"/>
      <c r="AM767" s="47"/>
      <c r="AN767" s="10" t="str">
        <f>IF($Z767="","",IF(OR($V767&lt;2.7,$V767&gt;90),"Age OOR",VLOOKUP(AN$14&amp;"-int-"&amp;$E767,Equations!$G:$I,3,0)+VLOOKUP(AN$14&amp;"-sexo-"&amp;$E767,Equations!$G:$I,3,0)*$U767+VLOOKUP(AN$14&amp;"-edad-"&amp;$E767,Equations!$G:$I,3,0)*$V767+VLOOKUP(AN$14&amp;"-est-"&amp;$E767,Equations!$G:$I,3,0)*(1/$W767)+VLOOKUP(AN$14&amp;"-imc-"&amp;$E767,Equations!$G:$I,3,0)*(1/$Q767)))</f>
        <v/>
      </c>
      <c r="AO767" s="10" t="str">
        <f>IF($Z767="","",IF(OR($V767&lt;2.7,$V767&gt;90),"Age OOR",AN767-1.6449*VLOOKUP(AN$14&amp;"-rse-"&amp;$E767,Equations!$G:$I,3,0)))</f>
        <v/>
      </c>
      <c r="AP767" s="10" t="str">
        <f>IF($Z767="","",IF(OR($V767&lt;2.7,$V767&gt;90),"Age OOR",AN767+1.6449*VLOOKUP(AN$14&amp;"-rse-"&amp;$E767,Equations!$G:$I,3,0)))</f>
        <v/>
      </c>
      <c r="AQ767" s="10" t="str">
        <f t="shared" si="288"/>
        <v/>
      </c>
      <c r="AR767" s="10" t="str">
        <f>IF($Z767="","",IF(OR($V767&lt;2.7,$V767&gt;90),"Age OOR",($Z767-AN767)/VLOOKUP(AN$14&amp;"-rse-"&amp;$E767,Equations!$G:$I,3,0)))</f>
        <v/>
      </c>
      <c r="AS767" s="10" t="str">
        <f>IF($AA767="","",IF(OR($V767&lt;2.7,$V767&gt;90),"Age OOR",VLOOKUP(AS$14&amp;"-int-"&amp;$F767,Equations!$G:$I,3,0)+VLOOKUP(AS$14&amp;"-sexo-"&amp;$F767,Equations!$G:$I,3,0)*$U767+VLOOKUP(AS$14&amp;"-edad-"&amp;$F767,Equations!$G:$I,3,0)*$V767+VLOOKUP(AS$14&amp;"-est-"&amp;$F767,Equations!$G:$I,3,0)*(1/$W767)+VLOOKUP(AS$14&amp;"-imc-"&amp;$F767,Equations!$G:$I,3,0)*(1/$Q767)))</f>
        <v/>
      </c>
      <c r="AT767" s="10" t="str">
        <f>IF($AA767="","",IF(OR($V767&lt;2.7,$V767&gt;90),"Age OOR",AS767-1.6449*VLOOKUP(AS$14&amp;"-rse-"&amp;$F767,Equations!$G:$I,3,0)))</f>
        <v/>
      </c>
      <c r="AU767" s="10" t="str">
        <f>IF($AA767="","",IF(OR($V767&lt;2.7,$V767&gt;90),"Age OOR",AS767+1.6449*VLOOKUP(AS$14&amp;"-rse-"&amp;$F767,Equations!$G:$I,3,0)))</f>
        <v/>
      </c>
      <c r="AV767" s="10" t="str">
        <f t="shared" si="289"/>
        <v/>
      </c>
      <c r="AW767" s="10" t="str">
        <f>IF($AA767="","",IF(OR($V767&lt;2.7,$V767&gt;90),"Age OOR",($AA767-AS767)/VLOOKUP(AS$14&amp;"-rse-"&amp;$F767,Equations!$G:$I,3,0)))</f>
        <v/>
      </c>
      <c r="AX767" s="10" t="str">
        <f>IF($AB767="","",IF(OR($V767&lt;2.7,$V767&gt;90),"Age OOR",VLOOKUP(AX$14&amp;"-int-"&amp;$G767,Equations!$G:$I,3,0)+VLOOKUP(AX$14&amp;"-sexo-"&amp;$G767,Equations!$G:$I,3,0)*$U767+VLOOKUP(AX$14&amp;"-edad-"&amp;$G767,Equations!$G:$I,3,0)*$V767+VLOOKUP(AX$14&amp;"-est-"&amp;$G767,Equations!$G:$I,3,0)*(1/$W767)+VLOOKUP(AX$14&amp;"-imc-"&amp;$G767,Equations!$G:$I,3,0)*(1/$Q767)))</f>
        <v/>
      </c>
      <c r="AY767" s="10" t="str">
        <f>IF($AB767="","",IF(OR($V767&lt;2.7,$V767&gt;90),"Age OOR",AX767-1.6449*VLOOKUP(AX$14&amp;"-rse-"&amp;$G767,Equations!$G:$I,3,0)))</f>
        <v/>
      </c>
      <c r="AZ767" s="10" t="str">
        <f>IF($AB767="","",IF(OR($V767&lt;2.7,$V767&gt;90),"Age OOR",AX767+1.6449*VLOOKUP(AX$14&amp;"-rse-"&amp;$G767,Equations!$G:$I,3,0)))</f>
        <v/>
      </c>
      <c r="BA767" s="10" t="str">
        <f t="shared" si="290"/>
        <v/>
      </c>
      <c r="BB767" s="10" t="str">
        <f>IF($AB767="","",IF(OR($V767&lt;2.7,$V767&gt;90),"Age OOR",($AB767-AX767)/VLOOKUP(AX$14&amp;"-rse-"&amp;$G767,Equations!$G:$I,3,0)))</f>
        <v/>
      </c>
      <c r="BC767" s="10" t="str">
        <f>IF($AC767="","",IF(OR($V767&lt;2.7,$V767&gt;90),"Age OOR",VLOOKUP(BC$14&amp;"-int-"&amp;$H767,Equations!$G:$I,3,0)+VLOOKUP(BC$14&amp;"-sexo-"&amp;$H767,Equations!$G:$I,3,0)*$U767+VLOOKUP(BC$14&amp;"-edad-"&amp;$H767,Equations!$G:$I,3,0)*$V767+VLOOKUP(BC$14&amp;"-est-"&amp;$H767,Equations!$G:$I,3,0)*(1/$W767)+VLOOKUP(BC$14&amp;"-imc-"&amp;$H767,Equations!$G:$I,3,0)*(1/$Q767)))</f>
        <v/>
      </c>
      <c r="BD767" s="10" t="str">
        <f>IF($AC767="","",IF(OR($V767&lt;2.7,$V767&gt;90),"Age OOR",BC767-1.6449*VLOOKUP(BC$14&amp;"-rse-"&amp;$H767,Equations!$G:$I,3,0)))</f>
        <v/>
      </c>
      <c r="BE767" s="10" t="str">
        <f>IF($AC767="","",IF(OR($V767&lt;2.7,$V767&gt;90),"Age OOR",BC767+1.6449*VLOOKUP(BC$14&amp;"-rse-"&amp;$H767,Equations!$G:$I,3,0)))</f>
        <v/>
      </c>
      <c r="BF767" s="10" t="str">
        <f t="shared" si="291"/>
        <v/>
      </c>
      <c r="BG767" s="10" t="str">
        <f>IF($AC767="","",IF(OR($V767&lt;2.7,$V767&gt;90),"Age OOR",($AC767-BC767)/VLOOKUP(BC$14&amp;"-rse-"&amp;$H767,Equations!$G:$I,3,0)))</f>
        <v/>
      </c>
      <c r="BH767" s="10" t="str">
        <f>IF($AD767="","",IF(OR($V767&lt;2.7,$V767&gt;90),"Age OOR",VLOOKUP(BH$14&amp;"-int-"&amp;$I767,Equations!$G:$I,3,0)+VLOOKUP(BH$14&amp;"-sexo-"&amp;$I767,Equations!$G:$I,3,0)*$U767+VLOOKUP(BH$14&amp;"-edad-"&amp;$I767,Equations!$G:$I,3,0)*$V767+VLOOKUP(BH$14&amp;"-est-"&amp;$I767,Equations!$G:$I,3,0)*(1/$W767)+VLOOKUP(BH$14&amp;"-imc-"&amp;$I767,Equations!$G:$I,3,0)*(1/$Q767)))</f>
        <v/>
      </c>
      <c r="BI767" s="10" t="str">
        <f>IF($AD767="","",IF(OR($V767&lt;2.7,$V767&gt;90),"Age OOR",BH767-1.6449*VLOOKUP(BH$14&amp;"-rse-"&amp;$I767,Equations!$G:$I,3,0)))</f>
        <v/>
      </c>
      <c r="BJ767" s="10" t="str">
        <f>IF($AD767="","",IF(OR($V767&lt;2.7,$V767&gt;90),"Age OOR",BH767+1.6449*VLOOKUP(BH$14&amp;"-rse-"&amp;$I767,Equations!$G:$I,3,0)))</f>
        <v/>
      </c>
      <c r="BK767" s="10" t="str">
        <f t="shared" si="292"/>
        <v/>
      </c>
      <c r="BL767" s="10" t="str">
        <f>IF($AD767="","",IF(OR($V767&lt;2.7,$V767&gt;90),"Age OOR",($AD767-BH767)/VLOOKUP(BH$14&amp;"-rse-"&amp;$I767,Equations!$G:$I,3,0)))</f>
        <v/>
      </c>
      <c r="BM767" s="10" t="str">
        <f>IF($AE767="","",IF(OR($V767&lt;2.7,$V767&gt;90),"Age OOR",VLOOKUP(BM$14&amp;"-int-"&amp;$J767,Equations!$G:$I,3,0)+VLOOKUP(BM$14&amp;"-sexo-"&amp;$J767,Equations!$G:$I,3,0)*$U767+VLOOKUP(BM$14&amp;"-edad-"&amp;$J767,Equations!$G:$I,3,0)*$V767+VLOOKUP(BM$14&amp;"-est-"&amp;$J767,Equations!$G:$I,3,0)*(1/$W767)+VLOOKUP(BM$14&amp;"-imc-"&amp;$J767,Equations!$G:$I,3,0)*(1/$Q767)))</f>
        <v/>
      </c>
      <c r="BN767" s="10" t="str">
        <f>IF($AE767="","",IF(OR($V767&lt;2.7,$V767&gt;90),"Age OOR",BM767-1.6449*VLOOKUP(BM$14&amp;"-rse-"&amp;$J767,Equations!$G:$I,3,0)))</f>
        <v/>
      </c>
      <c r="BO767" s="10" t="str">
        <f>IF($AE767="","",IF(OR($V767&lt;2.7,$V767&gt;90),"Age OOR",BM767+1.6449*VLOOKUP(BM$14&amp;"-rse-"&amp;$J767,Equations!$G:$I,3,0)))</f>
        <v/>
      </c>
      <c r="BP767" s="10" t="str">
        <f t="shared" si="293"/>
        <v/>
      </c>
      <c r="BQ767" s="10" t="str">
        <f>IF($AE767="","",IF(OR($V767&lt;2.7,$V767&gt;90),"Age OOR",($AE767-BM767)/VLOOKUP(BM$14&amp;"-rse-"&amp;$J767,Equations!$G:$I,3,0)))</f>
        <v/>
      </c>
      <c r="BR767" s="10" t="str">
        <f>IF($AF767="","",IF(OR($V767&lt;2.7,$V767&gt;90),"Age OOR",VLOOKUP(BR$14&amp;"-int-"&amp;$K767,Equations!$G:$I,3,0)+VLOOKUP(BR$14&amp;"-sexo-"&amp;$K767,Equations!$G:$I,3,0)*$U767+VLOOKUP(BR$14&amp;"-edad-"&amp;$K767,Equations!$G:$I,3,0)*$V767+VLOOKUP(BR$14&amp;"-est-"&amp;$K767,Equations!$G:$I,3,0)*(1/$W767)+VLOOKUP(BR$14&amp;"-imc-"&amp;$K767,Equations!$G:$I,3,0)*(1/$Q767)))</f>
        <v/>
      </c>
      <c r="BS767" s="10" t="str">
        <f>IF($AF767="","",IF(OR($V767&lt;2.7,$V767&gt;90),"Age OOR",BR767-1.6449*VLOOKUP(BR$14&amp;"-rse-"&amp;$K767,Equations!$G:$I,3,0)))</f>
        <v/>
      </c>
      <c r="BT767" s="10" t="str">
        <f>IF($AF767="","",IF(OR($V767&lt;2.7,$V767&gt;90),"Age OOR",BR767+1.6449*VLOOKUP(BR$14&amp;"-rse-"&amp;$K767,Equations!$G:$I,3,0)))</f>
        <v/>
      </c>
      <c r="BU767" s="10" t="str">
        <f t="shared" si="294"/>
        <v/>
      </c>
      <c r="BV767" s="10" t="str">
        <f>IF($AF767="","",IF(OR($V767&lt;2.7,$V767&gt;90),"Age OOR",($AF767-BR767)/VLOOKUP(BR$14&amp;"-rse-"&amp;$K767,Equations!$G:$I,3,0)))</f>
        <v/>
      </c>
      <c r="BW767" s="10" t="str">
        <f>IF($AG767="","",IF(OR($V767&lt;2.7,$V767&gt;90),"Age OOR",VLOOKUP(BW$14&amp;"-int-"&amp;$L767,Equations!$G:$I,3,0)+VLOOKUP(BW$14&amp;"-sexo-"&amp;$L767,Equations!$G:$I,3,0)*$U767+VLOOKUP(BW$14&amp;"-edad-"&amp;$L767,Equations!$G:$I,3,0)*$V767+VLOOKUP(BW$14&amp;"-est-"&amp;$L767,Equations!$G:$I,3,0)*(1/$W767)+VLOOKUP(BW$14&amp;"-imc-"&amp;$L767,Equations!$G:$I,3,0)*(1/$Q767)))</f>
        <v/>
      </c>
      <c r="BX767" s="10" t="str">
        <f>IF($AG767="","",IF(OR($V767&lt;2.7,$V767&gt;90),"Age OOR",BW767-1.6449*VLOOKUP(BW$14&amp;"-rse-"&amp;$L767,Equations!$G:$I,3,0)))</f>
        <v/>
      </c>
      <c r="BY767" s="10" t="str">
        <f>IF($AG767="","",IF(OR($V767&lt;2.7,$V767&gt;90),"Age OOR",BW767+1.6449*VLOOKUP(BW$14&amp;"-rse-"&amp;$L767,Equations!$G:$I,3,0)))</f>
        <v/>
      </c>
      <c r="BZ767" s="10" t="str">
        <f t="shared" si="295"/>
        <v/>
      </c>
      <c r="CA767" s="10" t="str">
        <f>IF($AG767="","",IF(OR($V767&lt;2.7,$V767&gt;90),"Age OOR",($AG767-BW767)/VLOOKUP(BW$14&amp;"-rse-"&amp;$L767,Equations!$G:$I,3,0)))</f>
        <v/>
      </c>
      <c r="CB767" s="10" t="str">
        <f>IF($AH767="","",IF(OR($V767&lt;2.7,$V767&gt;90),"Age OOR",VLOOKUP(CB$14&amp;"-int-"&amp;$M767,Equations!$G:$I,3,0)+VLOOKUP(CB$14&amp;"-sexo-"&amp;$M767,Equations!$G:$I,3,0)*$U767+VLOOKUP(CB$14&amp;"-edad-"&amp;$M767,Equations!$G:$I,3,0)*$V767+VLOOKUP(CB$14&amp;"-est-"&amp;$M767,Equations!$G:$I,3,0)*(1/$W767)+VLOOKUP(CB$14&amp;"-imc-"&amp;$M767,Equations!$G:$I,3,0)*(1/$Q767)))</f>
        <v/>
      </c>
      <c r="CC767" s="10" t="str">
        <f>IF($AH767="","",IF(OR($V767&lt;2.7,$V767&gt;90),"Age OOR",CB767-1.6449*VLOOKUP(CB$14&amp;"-rse-"&amp;$M767,Equations!$G:$I,3,0)))</f>
        <v/>
      </c>
      <c r="CD767" s="10" t="str">
        <f>IF($AH767="","",IF(OR($V767&lt;2.7,$V767&gt;90),"Age OOR",CB767+1.6449*VLOOKUP(CB$14&amp;"-rse-"&amp;$M767,Equations!$G:$I,3,0)))</f>
        <v/>
      </c>
      <c r="CE767" s="10" t="str">
        <f t="shared" si="296"/>
        <v/>
      </c>
      <c r="CF767" s="10" t="str">
        <f>IF($AH767="","",IF(OR($V767&lt;2.7,$V767&gt;90),"Age OOR",($AH767-CB767)/VLOOKUP(CB$14&amp;"-rse-"&amp;$M767,Equations!$G:$I,3,0)))</f>
        <v/>
      </c>
      <c r="CG767" s="10" t="str">
        <f>IF($AI767="","",IF(OR($V767&lt;2.7,$V767&gt;90),"Age OOR",VLOOKUP(CG$14&amp;"-int-"&amp;$N767,Equations!$G:$I,3,0)+VLOOKUP(CG$14&amp;"-sexo-"&amp;$N767,Equations!$G:$I,3,0)*$U767+VLOOKUP(CG$14&amp;"-edad-"&amp;$N767,Equations!$G:$I,3,0)*$V767+VLOOKUP(CG$14&amp;"-est-"&amp;$N767,Equations!$G:$I,3,0)*(1/$W767)+VLOOKUP(CG$14&amp;"-imc-"&amp;$N767,Equations!$G:$I,3,0)*(1/$Q767)))</f>
        <v/>
      </c>
      <c r="CH767" s="10" t="str">
        <f>IF($AI767="","",IF(OR($V767&lt;2.7,$V767&gt;90),"Age OOR",CG767-1.6449*VLOOKUP(CG$14&amp;"-rse-"&amp;$N767,Equations!$G:$I,3,0)))</f>
        <v/>
      </c>
      <c r="CI767" s="10" t="str">
        <f>IF($AI767="","",IF(OR($V767&lt;2.7,$V767&gt;90),"Age OOR",CG767+1.6449*VLOOKUP(CG$14&amp;"-rse-"&amp;$N767,Equations!$G:$I,3,0)))</f>
        <v/>
      </c>
      <c r="CJ767" s="10" t="str">
        <f t="shared" si="297"/>
        <v/>
      </c>
      <c r="CK767" s="10" t="str">
        <f>IF($AI767="","",IF(OR($V767&lt;2.7,$V767&gt;90),"Age OOR",($AI767-CG767)/VLOOKUP(CG$14&amp;"-rse-"&amp;$N767,Equations!$G:$I,3,0)))</f>
        <v/>
      </c>
      <c r="CL767" s="10" t="str">
        <f>IF($AJ767="","",IF(OR($V767&lt;2.7,$V767&gt;90),"Age OOR",VLOOKUP(CL$14&amp;"-int-"&amp;$O767,Equations!$G:$I,3,0)+VLOOKUP(CL$14&amp;"-sexo-"&amp;$O767,Equations!$G:$I,3,0)*$U767+VLOOKUP(CL$14&amp;"-edad-"&amp;$O767,Equations!$G:$I,3,0)*$V767+VLOOKUP(CL$14&amp;"-est-"&amp;$O767,Equations!$G:$I,3,0)*(1/$W767)+VLOOKUP(CL$14&amp;"-imc-"&amp;$O767,Equations!$G:$I,3,0)*(1/$Q767)))</f>
        <v/>
      </c>
      <c r="CM767" s="10" t="str">
        <f>IF($AJ767="","",IF(OR($V767&lt;2.7,$V767&gt;90),"Age OOR",CL767-1.6449*VLOOKUP(CL$14&amp;"-rse-"&amp;$O767,Equations!$G:$I,3,0)))</f>
        <v/>
      </c>
      <c r="CN767" s="10" t="str">
        <f>IF($AJ767="","",IF(OR($V767&lt;2.7,$V767&gt;90),"Age OOR",CL767+1.6449*VLOOKUP(CL$14&amp;"-rse-"&amp;$O767,Equations!$G:$I,3,0)))</f>
        <v/>
      </c>
      <c r="CO767" s="10" t="str">
        <f t="shared" si="298"/>
        <v/>
      </c>
      <c r="CP767" s="10" t="str">
        <f>IF($AJ767="","",IF(OR($V767&lt;2.7,$V767&gt;90),"Age OOR",($AJ767-CL767)/VLOOKUP(CL$14&amp;"-rse-"&amp;$O767,Equations!$G:$I,3,0)))</f>
        <v/>
      </c>
      <c r="CQ767" s="10" t="str">
        <f>IF($AK767="","",IF(OR($V767&lt;2.7,$V767&gt;90),"Age OOR",EXP(VLOOKUP(CQ$14&amp;"-int-"&amp;$P767,Equations!$G:$I,3,0)+VLOOKUP(CQ$14&amp;"-sexo-"&amp;$P767,Equations!$G:$I,3,0)*$U767+VLOOKUP(CQ$14&amp;"-edad-"&amp;$P767,Equations!$G:$I,3,0)*$V767+VLOOKUP(CQ$14&amp;"-est-"&amp;$P767,Equations!$G:$I,3,0)*(1/$W767)+VLOOKUP(CQ$14&amp;"-imc-"&amp;$P767,Equations!$G:$I,3,0)*(1/$Q767))))</f>
        <v/>
      </c>
      <c r="CR767" s="10" t="str">
        <f>IF($AK767="","",IF(OR($V767&lt;2.7,$V767&gt;90),"Age OOR",EXP(LN(CQ767)-1.6449*VLOOKUP(CQ$14&amp;"-rse-"&amp;$P767,Equations!$G:$I,3,0))))</f>
        <v/>
      </c>
      <c r="CS767" s="10" t="str">
        <f>IF($AK767="","",IF(OR($V767&lt;2.7,$V767&gt;90),"Age OOR",EXP(LN(CQ767)+1.6449*VLOOKUP(CQ$14&amp;"-rse-"&amp;$P767,Equations!$G:$I,3,0))))</f>
        <v/>
      </c>
      <c r="CT767" s="10" t="str">
        <f t="shared" si="299"/>
        <v/>
      </c>
      <c r="CU767" s="10" t="str">
        <f>IF($AK767="","",IF(OR($V767&lt;2.7,$V767&gt;90),"Age OOR",(LN($AK767)-LN(CQ767))/VLOOKUP(CQ$14&amp;"-rse-"&amp;$P767,Equations!$G:$I,3,0)))</f>
        <v/>
      </c>
      <c r="CV767" s="47"/>
    </row>
    <row r="768" spans="5:100" x14ac:dyDescent="0.2">
      <c r="E768" s="23" t="str">
        <f t="shared" si="275"/>
        <v>Age out of range</v>
      </c>
      <c r="F768" s="23" t="str">
        <f t="shared" si="276"/>
        <v>Age out of range</v>
      </c>
      <c r="G768" s="23" t="str">
        <f t="shared" si="277"/>
        <v>Age out of range</v>
      </c>
      <c r="H768" s="23" t="str">
        <f t="shared" si="278"/>
        <v>Age out of range</v>
      </c>
      <c r="I768" s="23" t="str">
        <f t="shared" si="279"/>
        <v>Age out of range</v>
      </c>
      <c r="J768" s="23" t="str">
        <f t="shared" si="280"/>
        <v>Age out of range</v>
      </c>
      <c r="K768" s="23" t="str">
        <f t="shared" si="281"/>
        <v>Age out of range</v>
      </c>
      <c r="L768" s="23" t="str">
        <f t="shared" si="282"/>
        <v>Age out of range</v>
      </c>
      <c r="M768" s="23" t="str">
        <f t="shared" si="283"/>
        <v>Age out of range</v>
      </c>
      <c r="N768" s="23" t="str">
        <f t="shared" si="284"/>
        <v>Age out of range</v>
      </c>
      <c r="O768" s="23" t="str">
        <f t="shared" si="285"/>
        <v>Age out of range</v>
      </c>
      <c r="P768" s="23" t="str">
        <f t="shared" si="286"/>
        <v>Age out of range</v>
      </c>
      <c r="Q768" s="23" t="e">
        <f t="shared" si="287"/>
        <v>#DIV/0!</v>
      </c>
      <c r="R768" s="17"/>
      <c r="S768" s="23">
        <v>752</v>
      </c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7"/>
      <c r="AM768" s="47"/>
      <c r="AN768" s="10" t="str">
        <f>IF($Z768="","",IF(OR($V768&lt;2.7,$V768&gt;90),"Age OOR",VLOOKUP(AN$14&amp;"-int-"&amp;$E768,Equations!$G:$I,3,0)+VLOOKUP(AN$14&amp;"-sexo-"&amp;$E768,Equations!$G:$I,3,0)*$U768+VLOOKUP(AN$14&amp;"-edad-"&amp;$E768,Equations!$G:$I,3,0)*$V768+VLOOKUP(AN$14&amp;"-est-"&amp;$E768,Equations!$G:$I,3,0)*(1/$W768)+VLOOKUP(AN$14&amp;"-imc-"&amp;$E768,Equations!$G:$I,3,0)*(1/$Q768)))</f>
        <v/>
      </c>
      <c r="AO768" s="10" t="str">
        <f>IF($Z768="","",IF(OR($V768&lt;2.7,$V768&gt;90),"Age OOR",AN768-1.6449*VLOOKUP(AN$14&amp;"-rse-"&amp;$E768,Equations!$G:$I,3,0)))</f>
        <v/>
      </c>
      <c r="AP768" s="10" t="str">
        <f>IF($Z768="","",IF(OR($V768&lt;2.7,$V768&gt;90),"Age OOR",AN768+1.6449*VLOOKUP(AN$14&amp;"-rse-"&amp;$E768,Equations!$G:$I,3,0)))</f>
        <v/>
      </c>
      <c r="AQ768" s="10" t="str">
        <f t="shared" si="288"/>
        <v/>
      </c>
      <c r="AR768" s="10" t="str">
        <f>IF($Z768="","",IF(OR($V768&lt;2.7,$V768&gt;90),"Age OOR",($Z768-AN768)/VLOOKUP(AN$14&amp;"-rse-"&amp;$E768,Equations!$G:$I,3,0)))</f>
        <v/>
      </c>
      <c r="AS768" s="10" t="str">
        <f>IF($AA768="","",IF(OR($V768&lt;2.7,$V768&gt;90),"Age OOR",VLOOKUP(AS$14&amp;"-int-"&amp;$F768,Equations!$G:$I,3,0)+VLOOKUP(AS$14&amp;"-sexo-"&amp;$F768,Equations!$G:$I,3,0)*$U768+VLOOKUP(AS$14&amp;"-edad-"&amp;$F768,Equations!$G:$I,3,0)*$V768+VLOOKUP(AS$14&amp;"-est-"&amp;$F768,Equations!$G:$I,3,0)*(1/$W768)+VLOOKUP(AS$14&amp;"-imc-"&amp;$F768,Equations!$G:$I,3,0)*(1/$Q768)))</f>
        <v/>
      </c>
      <c r="AT768" s="10" t="str">
        <f>IF($AA768="","",IF(OR($V768&lt;2.7,$V768&gt;90),"Age OOR",AS768-1.6449*VLOOKUP(AS$14&amp;"-rse-"&amp;$F768,Equations!$G:$I,3,0)))</f>
        <v/>
      </c>
      <c r="AU768" s="10" t="str">
        <f>IF($AA768="","",IF(OR($V768&lt;2.7,$V768&gt;90),"Age OOR",AS768+1.6449*VLOOKUP(AS$14&amp;"-rse-"&amp;$F768,Equations!$G:$I,3,0)))</f>
        <v/>
      </c>
      <c r="AV768" s="10" t="str">
        <f t="shared" si="289"/>
        <v/>
      </c>
      <c r="AW768" s="10" t="str">
        <f>IF($AA768="","",IF(OR($V768&lt;2.7,$V768&gt;90),"Age OOR",($AA768-AS768)/VLOOKUP(AS$14&amp;"-rse-"&amp;$F768,Equations!$G:$I,3,0)))</f>
        <v/>
      </c>
      <c r="AX768" s="10" t="str">
        <f>IF($AB768="","",IF(OR($V768&lt;2.7,$V768&gt;90),"Age OOR",VLOOKUP(AX$14&amp;"-int-"&amp;$G768,Equations!$G:$I,3,0)+VLOOKUP(AX$14&amp;"-sexo-"&amp;$G768,Equations!$G:$I,3,0)*$U768+VLOOKUP(AX$14&amp;"-edad-"&amp;$G768,Equations!$G:$I,3,0)*$V768+VLOOKUP(AX$14&amp;"-est-"&amp;$G768,Equations!$G:$I,3,0)*(1/$W768)+VLOOKUP(AX$14&amp;"-imc-"&amp;$G768,Equations!$G:$I,3,0)*(1/$Q768)))</f>
        <v/>
      </c>
      <c r="AY768" s="10" t="str">
        <f>IF($AB768="","",IF(OR($V768&lt;2.7,$V768&gt;90),"Age OOR",AX768-1.6449*VLOOKUP(AX$14&amp;"-rse-"&amp;$G768,Equations!$G:$I,3,0)))</f>
        <v/>
      </c>
      <c r="AZ768" s="10" t="str">
        <f>IF($AB768="","",IF(OR($V768&lt;2.7,$V768&gt;90),"Age OOR",AX768+1.6449*VLOOKUP(AX$14&amp;"-rse-"&amp;$G768,Equations!$G:$I,3,0)))</f>
        <v/>
      </c>
      <c r="BA768" s="10" t="str">
        <f t="shared" si="290"/>
        <v/>
      </c>
      <c r="BB768" s="10" t="str">
        <f>IF($AB768="","",IF(OR($V768&lt;2.7,$V768&gt;90),"Age OOR",($AB768-AX768)/VLOOKUP(AX$14&amp;"-rse-"&amp;$G768,Equations!$G:$I,3,0)))</f>
        <v/>
      </c>
      <c r="BC768" s="10" t="str">
        <f>IF($AC768="","",IF(OR($V768&lt;2.7,$V768&gt;90),"Age OOR",VLOOKUP(BC$14&amp;"-int-"&amp;$H768,Equations!$G:$I,3,0)+VLOOKUP(BC$14&amp;"-sexo-"&amp;$H768,Equations!$G:$I,3,0)*$U768+VLOOKUP(BC$14&amp;"-edad-"&amp;$H768,Equations!$G:$I,3,0)*$V768+VLOOKUP(BC$14&amp;"-est-"&amp;$H768,Equations!$G:$I,3,0)*(1/$W768)+VLOOKUP(BC$14&amp;"-imc-"&amp;$H768,Equations!$G:$I,3,0)*(1/$Q768)))</f>
        <v/>
      </c>
      <c r="BD768" s="10" t="str">
        <f>IF($AC768="","",IF(OR($V768&lt;2.7,$V768&gt;90),"Age OOR",BC768-1.6449*VLOOKUP(BC$14&amp;"-rse-"&amp;$H768,Equations!$G:$I,3,0)))</f>
        <v/>
      </c>
      <c r="BE768" s="10" t="str">
        <f>IF($AC768="","",IF(OR($V768&lt;2.7,$V768&gt;90),"Age OOR",BC768+1.6449*VLOOKUP(BC$14&amp;"-rse-"&amp;$H768,Equations!$G:$I,3,0)))</f>
        <v/>
      </c>
      <c r="BF768" s="10" t="str">
        <f t="shared" si="291"/>
        <v/>
      </c>
      <c r="BG768" s="10" t="str">
        <f>IF($AC768="","",IF(OR($V768&lt;2.7,$V768&gt;90),"Age OOR",($AC768-BC768)/VLOOKUP(BC$14&amp;"-rse-"&amp;$H768,Equations!$G:$I,3,0)))</f>
        <v/>
      </c>
      <c r="BH768" s="10" t="str">
        <f>IF($AD768="","",IF(OR($V768&lt;2.7,$V768&gt;90),"Age OOR",VLOOKUP(BH$14&amp;"-int-"&amp;$I768,Equations!$G:$I,3,0)+VLOOKUP(BH$14&amp;"-sexo-"&amp;$I768,Equations!$G:$I,3,0)*$U768+VLOOKUP(BH$14&amp;"-edad-"&amp;$I768,Equations!$G:$I,3,0)*$V768+VLOOKUP(BH$14&amp;"-est-"&amp;$I768,Equations!$G:$I,3,0)*(1/$W768)+VLOOKUP(BH$14&amp;"-imc-"&amp;$I768,Equations!$G:$I,3,0)*(1/$Q768)))</f>
        <v/>
      </c>
      <c r="BI768" s="10" t="str">
        <f>IF($AD768="","",IF(OR($V768&lt;2.7,$V768&gt;90),"Age OOR",BH768-1.6449*VLOOKUP(BH$14&amp;"-rse-"&amp;$I768,Equations!$G:$I,3,0)))</f>
        <v/>
      </c>
      <c r="BJ768" s="10" t="str">
        <f>IF($AD768="","",IF(OR($V768&lt;2.7,$V768&gt;90),"Age OOR",BH768+1.6449*VLOOKUP(BH$14&amp;"-rse-"&amp;$I768,Equations!$G:$I,3,0)))</f>
        <v/>
      </c>
      <c r="BK768" s="10" t="str">
        <f t="shared" si="292"/>
        <v/>
      </c>
      <c r="BL768" s="10" t="str">
        <f>IF($AD768="","",IF(OR($V768&lt;2.7,$V768&gt;90),"Age OOR",($AD768-BH768)/VLOOKUP(BH$14&amp;"-rse-"&amp;$I768,Equations!$G:$I,3,0)))</f>
        <v/>
      </c>
      <c r="BM768" s="10" t="str">
        <f>IF($AE768="","",IF(OR($V768&lt;2.7,$V768&gt;90),"Age OOR",VLOOKUP(BM$14&amp;"-int-"&amp;$J768,Equations!$G:$I,3,0)+VLOOKUP(BM$14&amp;"-sexo-"&amp;$J768,Equations!$G:$I,3,0)*$U768+VLOOKUP(BM$14&amp;"-edad-"&amp;$J768,Equations!$G:$I,3,0)*$V768+VLOOKUP(BM$14&amp;"-est-"&amp;$J768,Equations!$G:$I,3,0)*(1/$W768)+VLOOKUP(BM$14&amp;"-imc-"&amp;$J768,Equations!$G:$I,3,0)*(1/$Q768)))</f>
        <v/>
      </c>
      <c r="BN768" s="10" t="str">
        <f>IF($AE768="","",IF(OR($V768&lt;2.7,$V768&gt;90),"Age OOR",BM768-1.6449*VLOOKUP(BM$14&amp;"-rse-"&amp;$J768,Equations!$G:$I,3,0)))</f>
        <v/>
      </c>
      <c r="BO768" s="10" t="str">
        <f>IF($AE768="","",IF(OR($V768&lt;2.7,$V768&gt;90),"Age OOR",BM768+1.6449*VLOOKUP(BM$14&amp;"-rse-"&amp;$J768,Equations!$G:$I,3,0)))</f>
        <v/>
      </c>
      <c r="BP768" s="10" t="str">
        <f t="shared" si="293"/>
        <v/>
      </c>
      <c r="BQ768" s="10" t="str">
        <f>IF($AE768="","",IF(OR($V768&lt;2.7,$V768&gt;90),"Age OOR",($AE768-BM768)/VLOOKUP(BM$14&amp;"-rse-"&amp;$J768,Equations!$G:$I,3,0)))</f>
        <v/>
      </c>
      <c r="BR768" s="10" t="str">
        <f>IF($AF768="","",IF(OR($V768&lt;2.7,$V768&gt;90),"Age OOR",VLOOKUP(BR$14&amp;"-int-"&amp;$K768,Equations!$G:$I,3,0)+VLOOKUP(BR$14&amp;"-sexo-"&amp;$K768,Equations!$G:$I,3,0)*$U768+VLOOKUP(BR$14&amp;"-edad-"&amp;$K768,Equations!$G:$I,3,0)*$V768+VLOOKUP(BR$14&amp;"-est-"&amp;$K768,Equations!$G:$I,3,0)*(1/$W768)+VLOOKUP(BR$14&amp;"-imc-"&amp;$K768,Equations!$G:$I,3,0)*(1/$Q768)))</f>
        <v/>
      </c>
      <c r="BS768" s="10" t="str">
        <f>IF($AF768="","",IF(OR($V768&lt;2.7,$V768&gt;90),"Age OOR",BR768-1.6449*VLOOKUP(BR$14&amp;"-rse-"&amp;$K768,Equations!$G:$I,3,0)))</f>
        <v/>
      </c>
      <c r="BT768" s="10" t="str">
        <f>IF($AF768="","",IF(OR($V768&lt;2.7,$V768&gt;90),"Age OOR",BR768+1.6449*VLOOKUP(BR$14&amp;"-rse-"&amp;$K768,Equations!$G:$I,3,0)))</f>
        <v/>
      </c>
      <c r="BU768" s="10" t="str">
        <f t="shared" si="294"/>
        <v/>
      </c>
      <c r="BV768" s="10" t="str">
        <f>IF($AF768="","",IF(OR($V768&lt;2.7,$V768&gt;90),"Age OOR",($AF768-BR768)/VLOOKUP(BR$14&amp;"-rse-"&amp;$K768,Equations!$G:$I,3,0)))</f>
        <v/>
      </c>
      <c r="BW768" s="10" t="str">
        <f>IF($AG768="","",IF(OR($V768&lt;2.7,$V768&gt;90),"Age OOR",VLOOKUP(BW$14&amp;"-int-"&amp;$L768,Equations!$G:$I,3,0)+VLOOKUP(BW$14&amp;"-sexo-"&amp;$L768,Equations!$G:$I,3,0)*$U768+VLOOKUP(BW$14&amp;"-edad-"&amp;$L768,Equations!$G:$I,3,0)*$V768+VLOOKUP(BW$14&amp;"-est-"&amp;$L768,Equations!$G:$I,3,0)*(1/$W768)+VLOOKUP(BW$14&amp;"-imc-"&amp;$L768,Equations!$G:$I,3,0)*(1/$Q768)))</f>
        <v/>
      </c>
      <c r="BX768" s="10" t="str">
        <f>IF($AG768="","",IF(OR($V768&lt;2.7,$V768&gt;90),"Age OOR",BW768-1.6449*VLOOKUP(BW$14&amp;"-rse-"&amp;$L768,Equations!$G:$I,3,0)))</f>
        <v/>
      </c>
      <c r="BY768" s="10" t="str">
        <f>IF($AG768="","",IF(OR($V768&lt;2.7,$V768&gt;90),"Age OOR",BW768+1.6449*VLOOKUP(BW$14&amp;"-rse-"&amp;$L768,Equations!$G:$I,3,0)))</f>
        <v/>
      </c>
      <c r="BZ768" s="10" t="str">
        <f t="shared" si="295"/>
        <v/>
      </c>
      <c r="CA768" s="10" t="str">
        <f>IF($AG768="","",IF(OR($V768&lt;2.7,$V768&gt;90),"Age OOR",($AG768-BW768)/VLOOKUP(BW$14&amp;"-rse-"&amp;$L768,Equations!$G:$I,3,0)))</f>
        <v/>
      </c>
      <c r="CB768" s="10" t="str">
        <f>IF($AH768="","",IF(OR($V768&lt;2.7,$V768&gt;90),"Age OOR",VLOOKUP(CB$14&amp;"-int-"&amp;$M768,Equations!$G:$I,3,0)+VLOOKUP(CB$14&amp;"-sexo-"&amp;$M768,Equations!$G:$I,3,0)*$U768+VLOOKUP(CB$14&amp;"-edad-"&amp;$M768,Equations!$G:$I,3,0)*$V768+VLOOKUP(CB$14&amp;"-est-"&amp;$M768,Equations!$G:$I,3,0)*(1/$W768)+VLOOKUP(CB$14&amp;"-imc-"&amp;$M768,Equations!$G:$I,3,0)*(1/$Q768)))</f>
        <v/>
      </c>
      <c r="CC768" s="10" t="str">
        <f>IF($AH768="","",IF(OR($V768&lt;2.7,$V768&gt;90),"Age OOR",CB768-1.6449*VLOOKUP(CB$14&amp;"-rse-"&amp;$M768,Equations!$G:$I,3,0)))</f>
        <v/>
      </c>
      <c r="CD768" s="10" t="str">
        <f>IF($AH768="","",IF(OR($V768&lt;2.7,$V768&gt;90),"Age OOR",CB768+1.6449*VLOOKUP(CB$14&amp;"-rse-"&amp;$M768,Equations!$G:$I,3,0)))</f>
        <v/>
      </c>
      <c r="CE768" s="10" t="str">
        <f t="shared" si="296"/>
        <v/>
      </c>
      <c r="CF768" s="10" t="str">
        <f>IF($AH768="","",IF(OR($V768&lt;2.7,$V768&gt;90),"Age OOR",($AH768-CB768)/VLOOKUP(CB$14&amp;"-rse-"&amp;$M768,Equations!$G:$I,3,0)))</f>
        <v/>
      </c>
      <c r="CG768" s="10" t="str">
        <f>IF($AI768="","",IF(OR($V768&lt;2.7,$V768&gt;90),"Age OOR",VLOOKUP(CG$14&amp;"-int-"&amp;$N768,Equations!$G:$I,3,0)+VLOOKUP(CG$14&amp;"-sexo-"&amp;$N768,Equations!$G:$I,3,0)*$U768+VLOOKUP(CG$14&amp;"-edad-"&amp;$N768,Equations!$G:$I,3,0)*$V768+VLOOKUP(CG$14&amp;"-est-"&amp;$N768,Equations!$G:$I,3,0)*(1/$W768)+VLOOKUP(CG$14&amp;"-imc-"&amp;$N768,Equations!$G:$I,3,0)*(1/$Q768)))</f>
        <v/>
      </c>
      <c r="CH768" s="10" t="str">
        <f>IF($AI768="","",IF(OR($V768&lt;2.7,$V768&gt;90),"Age OOR",CG768-1.6449*VLOOKUP(CG$14&amp;"-rse-"&amp;$N768,Equations!$G:$I,3,0)))</f>
        <v/>
      </c>
      <c r="CI768" s="10" t="str">
        <f>IF($AI768="","",IF(OR($V768&lt;2.7,$V768&gt;90),"Age OOR",CG768+1.6449*VLOOKUP(CG$14&amp;"-rse-"&amp;$N768,Equations!$G:$I,3,0)))</f>
        <v/>
      </c>
      <c r="CJ768" s="10" t="str">
        <f t="shared" si="297"/>
        <v/>
      </c>
      <c r="CK768" s="10" t="str">
        <f>IF($AI768="","",IF(OR($V768&lt;2.7,$V768&gt;90),"Age OOR",($AI768-CG768)/VLOOKUP(CG$14&amp;"-rse-"&amp;$N768,Equations!$G:$I,3,0)))</f>
        <v/>
      </c>
      <c r="CL768" s="10" t="str">
        <f>IF($AJ768="","",IF(OR($V768&lt;2.7,$V768&gt;90),"Age OOR",VLOOKUP(CL$14&amp;"-int-"&amp;$O768,Equations!$G:$I,3,0)+VLOOKUP(CL$14&amp;"-sexo-"&amp;$O768,Equations!$G:$I,3,0)*$U768+VLOOKUP(CL$14&amp;"-edad-"&amp;$O768,Equations!$G:$I,3,0)*$V768+VLOOKUP(CL$14&amp;"-est-"&amp;$O768,Equations!$G:$I,3,0)*(1/$W768)+VLOOKUP(CL$14&amp;"-imc-"&amp;$O768,Equations!$G:$I,3,0)*(1/$Q768)))</f>
        <v/>
      </c>
      <c r="CM768" s="10" t="str">
        <f>IF($AJ768="","",IF(OR($V768&lt;2.7,$V768&gt;90),"Age OOR",CL768-1.6449*VLOOKUP(CL$14&amp;"-rse-"&amp;$O768,Equations!$G:$I,3,0)))</f>
        <v/>
      </c>
      <c r="CN768" s="10" t="str">
        <f>IF($AJ768="","",IF(OR($V768&lt;2.7,$V768&gt;90),"Age OOR",CL768+1.6449*VLOOKUP(CL$14&amp;"-rse-"&amp;$O768,Equations!$G:$I,3,0)))</f>
        <v/>
      </c>
      <c r="CO768" s="10" t="str">
        <f t="shared" si="298"/>
        <v/>
      </c>
      <c r="CP768" s="10" t="str">
        <f>IF($AJ768="","",IF(OR($V768&lt;2.7,$V768&gt;90),"Age OOR",($AJ768-CL768)/VLOOKUP(CL$14&amp;"-rse-"&amp;$O768,Equations!$G:$I,3,0)))</f>
        <v/>
      </c>
      <c r="CQ768" s="10" t="str">
        <f>IF($AK768="","",IF(OR($V768&lt;2.7,$V768&gt;90),"Age OOR",EXP(VLOOKUP(CQ$14&amp;"-int-"&amp;$P768,Equations!$G:$I,3,0)+VLOOKUP(CQ$14&amp;"-sexo-"&amp;$P768,Equations!$G:$I,3,0)*$U768+VLOOKUP(CQ$14&amp;"-edad-"&amp;$P768,Equations!$G:$I,3,0)*$V768+VLOOKUP(CQ$14&amp;"-est-"&amp;$P768,Equations!$G:$I,3,0)*(1/$W768)+VLOOKUP(CQ$14&amp;"-imc-"&amp;$P768,Equations!$G:$I,3,0)*(1/$Q768))))</f>
        <v/>
      </c>
      <c r="CR768" s="10" t="str">
        <f>IF($AK768="","",IF(OR($V768&lt;2.7,$V768&gt;90),"Age OOR",EXP(LN(CQ768)-1.6449*VLOOKUP(CQ$14&amp;"-rse-"&amp;$P768,Equations!$G:$I,3,0))))</f>
        <v/>
      </c>
      <c r="CS768" s="10" t="str">
        <f>IF($AK768="","",IF(OR($V768&lt;2.7,$V768&gt;90),"Age OOR",EXP(LN(CQ768)+1.6449*VLOOKUP(CQ$14&amp;"-rse-"&amp;$P768,Equations!$G:$I,3,0))))</f>
        <v/>
      </c>
      <c r="CT768" s="10" t="str">
        <f t="shared" si="299"/>
        <v/>
      </c>
      <c r="CU768" s="10" t="str">
        <f>IF($AK768="","",IF(OR($V768&lt;2.7,$V768&gt;90),"Age OOR",(LN($AK768)-LN(CQ768))/VLOOKUP(CQ$14&amp;"-rse-"&amp;$P768,Equations!$G:$I,3,0)))</f>
        <v/>
      </c>
      <c r="CV768" s="47"/>
    </row>
    <row r="769" spans="5:100" x14ac:dyDescent="0.2">
      <c r="E769" s="23" t="str">
        <f t="shared" si="275"/>
        <v>Age out of range</v>
      </c>
      <c r="F769" s="23" t="str">
        <f t="shared" si="276"/>
        <v>Age out of range</v>
      </c>
      <c r="G769" s="23" t="str">
        <f t="shared" si="277"/>
        <v>Age out of range</v>
      </c>
      <c r="H769" s="23" t="str">
        <f t="shared" si="278"/>
        <v>Age out of range</v>
      </c>
      <c r="I769" s="23" t="str">
        <f t="shared" si="279"/>
        <v>Age out of range</v>
      </c>
      <c r="J769" s="23" t="str">
        <f t="shared" si="280"/>
        <v>Age out of range</v>
      </c>
      <c r="K769" s="23" t="str">
        <f t="shared" si="281"/>
        <v>Age out of range</v>
      </c>
      <c r="L769" s="23" t="str">
        <f t="shared" si="282"/>
        <v>Age out of range</v>
      </c>
      <c r="M769" s="23" t="str">
        <f t="shared" si="283"/>
        <v>Age out of range</v>
      </c>
      <c r="N769" s="23" t="str">
        <f t="shared" si="284"/>
        <v>Age out of range</v>
      </c>
      <c r="O769" s="23" t="str">
        <f t="shared" si="285"/>
        <v>Age out of range</v>
      </c>
      <c r="P769" s="23" t="str">
        <f t="shared" si="286"/>
        <v>Age out of range</v>
      </c>
      <c r="Q769" s="23" t="e">
        <f t="shared" si="287"/>
        <v>#DIV/0!</v>
      </c>
      <c r="R769" s="17"/>
      <c r="S769" s="23">
        <v>753</v>
      </c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7"/>
      <c r="AM769" s="47"/>
      <c r="AN769" s="10" t="str">
        <f>IF($Z769="","",IF(OR($V769&lt;2.7,$V769&gt;90),"Age OOR",VLOOKUP(AN$14&amp;"-int-"&amp;$E769,Equations!$G:$I,3,0)+VLOOKUP(AN$14&amp;"-sexo-"&amp;$E769,Equations!$G:$I,3,0)*$U769+VLOOKUP(AN$14&amp;"-edad-"&amp;$E769,Equations!$G:$I,3,0)*$V769+VLOOKUP(AN$14&amp;"-est-"&amp;$E769,Equations!$G:$I,3,0)*(1/$W769)+VLOOKUP(AN$14&amp;"-imc-"&amp;$E769,Equations!$G:$I,3,0)*(1/$Q769)))</f>
        <v/>
      </c>
      <c r="AO769" s="10" t="str">
        <f>IF($Z769="","",IF(OR($V769&lt;2.7,$V769&gt;90),"Age OOR",AN769-1.6449*VLOOKUP(AN$14&amp;"-rse-"&amp;$E769,Equations!$G:$I,3,0)))</f>
        <v/>
      </c>
      <c r="AP769" s="10" t="str">
        <f>IF($Z769="","",IF(OR($V769&lt;2.7,$V769&gt;90),"Age OOR",AN769+1.6449*VLOOKUP(AN$14&amp;"-rse-"&amp;$E769,Equations!$G:$I,3,0)))</f>
        <v/>
      </c>
      <c r="AQ769" s="10" t="str">
        <f t="shared" si="288"/>
        <v/>
      </c>
      <c r="AR769" s="10" t="str">
        <f>IF($Z769="","",IF(OR($V769&lt;2.7,$V769&gt;90),"Age OOR",($Z769-AN769)/VLOOKUP(AN$14&amp;"-rse-"&amp;$E769,Equations!$G:$I,3,0)))</f>
        <v/>
      </c>
      <c r="AS769" s="10" t="str">
        <f>IF($AA769="","",IF(OR($V769&lt;2.7,$V769&gt;90),"Age OOR",VLOOKUP(AS$14&amp;"-int-"&amp;$F769,Equations!$G:$I,3,0)+VLOOKUP(AS$14&amp;"-sexo-"&amp;$F769,Equations!$G:$I,3,0)*$U769+VLOOKUP(AS$14&amp;"-edad-"&amp;$F769,Equations!$G:$I,3,0)*$V769+VLOOKUP(AS$14&amp;"-est-"&amp;$F769,Equations!$G:$I,3,0)*(1/$W769)+VLOOKUP(AS$14&amp;"-imc-"&amp;$F769,Equations!$G:$I,3,0)*(1/$Q769)))</f>
        <v/>
      </c>
      <c r="AT769" s="10" t="str">
        <f>IF($AA769="","",IF(OR($V769&lt;2.7,$V769&gt;90),"Age OOR",AS769-1.6449*VLOOKUP(AS$14&amp;"-rse-"&amp;$F769,Equations!$G:$I,3,0)))</f>
        <v/>
      </c>
      <c r="AU769" s="10" t="str">
        <f>IF($AA769="","",IF(OR($V769&lt;2.7,$V769&gt;90),"Age OOR",AS769+1.6449*VLOOKUP(AS$14&amp;"-rse-"&amp;$F769,Equations!$G:$I,3,0)))</f>
        <v/>
      </c>
      <c r="AV769" s="10" t="str">
        <f t="shared" si="289"/>
        <v/>
      </c>
      <c r="AW769" s="10" t="str">
        <f>IF($AA769="","",IF(OR($V769&lt;2.7,$V769&gt;90),"Age OOR",($AA769-AS769)/VLOOKUP(AS$14&amp;"-rse-"&amp;$F769,Equations!$G:$I,3,0)))</f>
        <v/>
      </c>
      <c r="AX769" s="10" t="str">
        <f>IF($AB769="","",IF(OR($V769&lt;2.7,$V769&gt;90),"Age OOR",VLOOKUP(AX$14&amp;"-int-"&amp;$G769,Equations!$G:$I,3,0)+VLOOKUP(AX$14&amp;"-sexo-"&amp;$G769,Equations!$G:$I,3,0)*$U769+VLOOKUP(AX$14&amp;"-edad-"&amp;$G769,Equations!$G:$I,3,0)*$V769+VLOOKUP(AX$14&amp;"-est-"&amp;$G769,Equations!$G:$I,3,0)*(1/$W769)+VLOOKUP(AX$14&amp;"-imc-"&amp;$G769,Equations!$G:$I,3,0)*(1/$Q769)))</f>
        <v/>
      </c>
      <c r="AY769" s="10" t="str">
        <f>IF($AB769="","",IF(OR($V769&lt;2.7,$V769&gt;90),"Age OOR",AX769-1.6449*VLOOKUP(AX$14&amp;"-rse-"&amp;$G769,Equations!$G:$I,3,0)))</f>
        <v/>
      </c>
      <c r="AZ769" s="10" t="str">
        <f>IF($AB769="","",IF(OR($V769&lt;2.7,$V769&gt;90),"Age OOR",AX769+1.6449*VLOOKUP(AX$14&amp;"-rse-"&amp;$G769,Equations!$G:$I,3,0)))</f>
        <v/>
      </c>
      <c r="BA769" s="10" t="str">
        <f t="shared" si="290"/>
        <v/>
      </c>
      <c r="BB769" s="10" t="str">
        <f>IF($AB769="","",IF(OR($V769&lt;2.7,$V769&gt;90),"Age OOR",($AB769-AX769)/VLOOKUP(AX$14&amp;"-rse-"&amp;$G769,Equations!$G:$I,3,0)))</f>
        <v/>
      </c>
      <c r="BC769" s="10" t="str">
        <f>IF($AC769="","",IF(OR($V769&lt;2.7,$V769&gt;90),"Age OOR",VLOOKUP(BC$14&amp;"-int-"&amp;$H769,Equations!$G:$I,3,0)+VLOOKUP(BC$14&amp;"-sexo-"&amp;$H769,Equations!$G:$I,3,0)*$U769+VLOOKUP(BC$14&amp;"-edad-"&amp;$H769,Equations!$G:$I,3,0)*$V769+VLOOKUP(BC$14&amp;"-est-"&amp;$H769,Equations!$G:$I,3,0)*(1/$W769)+VLOOKUP(BC$14&amp;"-imc-"&amp;$H769,Equations!$G:$I,3,0)*(1/$Q769)))</f>
        <v/>
      </c>
      <c r="BD769" s="10" t="str">
        <f>IF($AC769="","",IF(OR($V769&lt;2.7,$V769&gt;90),"Age OOR",BC769-1.6449*VLOOKUP(BC$14&amp;"-rse-"&amp;$H769,Equations!$G:$I,3,0)))</f>
        <v/>
      </c>
      <c r="BE769" s="10" t="str">
        <f>IF($AC769="","",IF(OR($V769&lt;2.7,$V769&gt;90),"Age OOR",BC769+1.6449*VLOOKUP(BC$14&amp;"-rse-"&amp;$H769,Equations!$G:$I,3,0)))</f>
        <v/>
      </c>
      <c r="BF769" s="10" t="str">
        <f t="shared" si="291"/>
        <v/>
      </c>
      <c r="BG769" s="10" t="str">
        <f>IF($AC769="","",IF(OR($V769&lt;2.7,$V769&gt;90),"Age OOR",($AC769-BC769)/VLOOKUP(BC$14&amp;"-rse-"&amp;$H769,Equations!$G:$I,3,0)))</f>
        <v/>
      </c>
      <c r="BH769" s="10" t="str">
        <f>IF($AD769="","",IF(OR($V769&lt;2.7,$V769&gt;90),"Age OOR",VLOOKUP(BH$14&amp;"-int-"&amp;$I769,Equations!$G:$I,3,0)+VLOOKUP(BH$14&amp;"-sexo-"&amp;$I769,Equations!$G:$I,3,0)*$U769+VLOOKUP(BH$14&amp;"-edad-"&amp;$I769,Equations!$G:$I,3,0)*$V769+VLOOKUP(BH$14&amp;"-est-"&amp;$I769,Equations!$G:$I,3,0)*(1/$W769)+VLOOKUP(BH$14&amp;"-imc-"&amp;$I769,Equations!$G:$I,3,0)*(1/$Q769)))</f>
        <v/>
      </c>
      <c r="BI769" s="10" t="str">
        <f>IF($AD769="","",IF(OR($V769&lt;2.7,$V769&gt;90),"Age OOR",BH769-1.6449*VLOOKUP(BH$14&amp;"-rse-"&amp;$I769,Equations!$G:$I,3,0)))</f>
        <v/>
      </c>
      <c r="BJ769" s="10" t="str">
        <f>IF($AD769="","",IF(OR($V769&lt;2.7,$V769&gt;90),"Age OOR",BH769+1.6449*VLOOKUP(BH$14&amp;"-rse-"&amp;$I769,Equations!$G:$I,3,0)))</f>
        <v/>
      </c>
      <c r="BK769" s="10" t="str">
        <f t="shared" si="292"/>
        <v/>
      </c>
      <c r="BL769" s="10" t="str">
        <f>IF($AD769="","",IF(OR($V769&lt;2.7,$V769&gt;90),"Age OOR",($AD769-BH769)/VLOOKUP(BH$14&amp;"-rse-"&amp;$I769,Equations!$G:$I,3,0)))</f>
        <v/>
      </c>
      <c r="BM769" s="10" t="str">
        <f>IF($AE769="","",IF(OR($V769&lt;2.7,$V769&gt;90),"Age OOR",VLOOKUP(BM$14&amp;"-int-"&amp;$J769,Equations!$G:$I,3,0)+VLOOKUP(BM$14&amp;"-sexo-"&amp;$J769,Equations!$G:$I,3,0)*$U769+VLOOKUP(BM$14&amp;"-edad-"&amp;$J769,Equations!$G:$I,3,0)*$V769+VLOOKUP(BM$14&amp;"-est-"&amp;$J769,Equations!$G:$I,3,0)*(1/$W769)+VLOOKUP(BM$14&amp;"-imc-"&amp;$J769,Equations!$G:$I,3,0)*(1/$Q769)))</f>
        <v/>
      </c>
      <c r="BN769" s="10" t="str">
        <f>IF($AE769="","",IF(OR($V769&lt;2.7,$V769&gt;90),"Age OOR",BM769-1.6449*VLOOKUP(BM$14&amp;"-rse-"&amp;$J769,Equations!$G:$I,3,0)))</f>
        <v/>
      </c>
      <c r="BO769" s="10" t="str">
        <f>IF($AE769="","",IF(OR($V769&lt;2.7,$V769&gt;90),"Age OOR",BM769+1.6449*VLOOKUP(BM$14&amp;"-rse-"&amp;$J769,Equations!$G:$I,3,0)))</f>
        <v/>
      </c>
      <c r="BP769" s="10" t="str">
        <f t="shared" si="293"/>
        <v/>
      </c>
      <c r="BQ769" s="10" t="str">
        <f>IF($AE769="","",IF(OR($V769&lt;2.7,$V769&gt;90),"Age OOR",($AE769-BM769)/VLOOKUP(BM$14&amp;"-rse-"&amp;$J769,Equations!$G:$I,3,0)))</f>
        <v/>
      </c>
      <c r="BR769" s="10" t="str">
        <f>IF($AF769="","",IF(OR($V769&lt;2.7,$V769&gt;90),"Age OOR",VLOOKUP(BR$14&amp;"-int-"&amp;$K769,Equations!$G:$I,3,0)+VLOOKUP(BR$14&amp;"-sexo-"&amp;$K769,Equations!$G:$I,3,0)*$U769+VLOOKUP(BR$14&amp;"-edad-"&amp;$K769,Equations!$G:$I,3,0)*$V769+VLOOKUP(BR$14&amp;"-est-"&amp;$K769,Equations!$G:$I,3,0)*(1/$W769)+VLOOKUP(BR$14&amp;"-imc-"&amp;$K769,Equations!$G:$I,3,0)*(1/$Q769)))</f>
        <v/>
      </c>
      <c r="BS769" s="10" t="str">
        <f>IF($AF769="","",IF(OR($V769&lt;2.7,$V769&gt;90),"Age OOR",BR769-1.6449*VLOOKUP(BR$14&amp;"-rse-"&amp;$K769,Equations!$G:$I,3,0)))</f>
        <v/>
      </c>
      <c r="BT769" s="10" t="str">
        <f>IF($AF769="","",IF(OR($V769&lt;2.7,$V769&gt;90),"Age OOR",BR769+1.6449*VLOOKUP(BR$14&amp;"-rse-"&amp;$K769,Equations!$G:$I,3,0)))</f>
        <v/>
      </c>
      <c r="BU769" s="10" t="str">
        <f t="shared" si="294"/>
        <v/>
      </c>
      <c r="BV769" s="10" t="str">
        <f>IF($AF769="","",IF(OR($V769&lt;2.7,$V769&gt;90),"Age OOR",($AF769-BR769)/VLOOKUP(BR$14&amp;"-rse-"&amp;$K769,Equations!$G:$I,3,0)))</f>
        <v/>
      </c>
      <c r="BW769" s="10" t="str">
        <f>IF($AG769="","",IF(OR($V769&lt;2.7,$V769&gt;90),"Age OOR",VLOOKUP(BW$14&amp;"-int-"&amp;$L769,Equations!$G:$I,3,0)+VLOOKUP(BW$14&amp;"-sexo-"&amp;$L769,Equations!$G:$I,3,0)*$U769+VLOOKUP(BW$14&amp;"-edad-"&amp;$L769,Equations!$G:$I,3,0)*$V769+VLOOKUP(BW$14&amp;"-est-"&amp;$L769,Equations!$G:$I,3,0)*(1/$W769)+VLOOKUP(BW$14&amp;"-imc-"&amp;$L769,Equations!$G:$I,3,0)*(1/$Q769)))</f>
        <v/>
      </c>
      <c r="BX769" s="10" t="str">
        <f>IF($AG769="","",IF(OR($V769&lt;2.7,$V769&gt;90),"Age OOR",BW769-1.6449*VLOOKUP(BW$14&amp;"-rse-"&amp;$L769,Equations!$G:$I,3,0)))</f>
        <v/>
      </c>
      <c r="BY769" s="10" t="str">
        <f>IF($AG769="","",IF(OR($V769&lt;2.7,$V769&gt;90),"Age OOR",BW769+1.6449*VLOOKUP(BW$14&amp;"-rse-"&amp;$L769,Equations!$G:$I,3,0)))</f>
        <v/>
      </c>
      <c r="BZ769" s="10" t="str">
        <f t="shared" si="295"/>
        <v/>
      </c>
      <c r="CA769" s="10" t="str">
        <f>IF($AG769="","",IF(OR($V769&lt;2.7,$V769&gt;90),"Age OOR",($AG769-BW769)/VLOOKUP(BW$14&amp;"-rse-"&amp;$L769,Equations!$G:$I,3,0)))</f>
        <v/>
      </c>
      <c r="CB769" s="10" t="str">
        <f>IF($AH769="","",IF(OR($V769&lt;2.7,$V769&gt;90),"Age OOR",VLOOKUP(CB$14&amp;"-int-"&amp;$M769,Equations!$G:$I,3,0)+VLOOKUP(CB$14&amp;"-sexo-"&amp;$M769,Equations!$G:$I,3,0)*$U769+VLOOKUP(CB$14&amp;"-edad-"&amp;$M769,Equations!$G:$I,3,0)*$V769+VLOOKUP(CB$14&amp;"-est-"&amp;$M769,Equations!$G:$I,3,0)*(1/$W769)+VLOOKUP(CB$14&amp;"-imc-"&amp;$M769,Equations!$G:$I,3,0)*(1/$Q769)))</f>
        <v/>
      </c>
      <c r="CC769" s="10" t="str">
        <f>IF($AH769="","",IF(OR($V769&lt;2.7,$V769&gt;90),"Age OOR",CB769-1.6449*VLOOKUP(CB$14&amp;"-rse-"&amp;$M769,Equations!$G:$I,3,0)))</f>
        <v/>
      </c>
      <c r="CD769" s="10" t="str">
        <f>IF($AH769="","",IF(OR($V769&lt;2.7,$V769&gt;90),"Age OOR",CB769+1.6449*VLOOKUP(CB$14&amp;"-rse-"&amp;$M769,Equations!$G:$I,3,0)))</f>
        <v/>
      </c>
      <c r="CE769" s="10" t="str">
        <f t="shared" si="296"/>
        <v/>
      </c>
      <c r="CF769" s="10" t="str">
        <f>IF($AH769="","",IF(OR($V769&lt;2.7,$V769&gt;90),"Age OOR",($AH769-CB769)/VLOOKUP(CB$14&amp;"-rse-"&amp;$M769,Equations!$G:$I,3,0)))</f>
        <v/>
      </c>
      <c r="CG769" s="10" t="str">
        <f>IF($AI769="","",IF(OR($V769&lt;2.7,$V769&gt;90),"Age OOR",VLOOKUP(CG$14&amp;"-int-"&amp;$N769,Equations!$G:$I,3,0)+VLOOKUP(CG$14&amp;"-sexo-"&amp;$N769,Equations!$G:$I,3,0)*$U769+VLOOKUP(CG$14&amp;"-edad-"&amp;$N769,Equations!$G:$I,3,0)*$V769+VLOOKUP(CG$14&amp;"-est-"&amp;$N769,Equations!$G:$I,3,0)*(1/$W769)+VLOOKUP(CG$14&amp;"-imc-"&amp;$N769,Equations!$G:$I,3,0)*(1/$Q769)))</f>
        <v/>
      </c>
      <c r="CH769" s="10" t="str">
        <f>IF($AI769="","",IF(OR($V769&lt;2.7,$V769&gt;90),"Age OOR",CG769-1.6449*VLOOKUP(CG$14&amp;"-rse-"&amp;$N769,Equations!$G:$I,3,0)))</f>
        <v/>
      </c>
      <c r="CI769" s="10" t="str">
        <f>IF($AI769="","",IF(OR($V769&lt;2.7,$V769&gt;90),"Age OOR",CG769+1.6449*VLOOKUP(CG$14&amp;"-rse-"&amp;$N769,Equations!$G:$I,3,0)))</f>
        <v/>
      </c>
      <c r="CJ769" s="10" t="str">
        <f t="shared" si="297"/>
        <v/>
      </c>
      <c r="CK769" s="10" t="str">
        <f>IF($AI769="","",IF(OR($V769&lt;2.7,$V769&gt;90),"Age OOR",($AI769-CG769)/VLOOKUP(CG$14&amp;"-rse-"&amp;$N769,Equations!$G:$I,3,0)))</f>
        <v/>
      </c>
      <c r="CL769" s="10" t="str">
        <f>IF($AJ769="","",IF(OR($V769&lt;2.7,$V769&gt;90),"Age OOR",VLOOKUP(CL$14&amp;"-int-"&amp;$O769,Equations!$G:$I,3,0)+VLOOKUP(CL$14&amp;"-sexo-"&amp;$O769,Equations!$G:$I,3,0)*$U769+VLOOKUP(CL$14&amp;"-edad-"&amp;$O769,Equations!$G:$I,3,0)*$V769+VLOOKUP(CL$14&amp;"-est-"&amp;$O769,Equations!$G:$I,3,0)*(1/$W769)+VLOOKUP(CL$14&amp;"-imc-"&amp;$O769,Equations!$G:$I,3,0)*(1/$Q769)))</f>
        <v/>
      </c>
      <c r="CM769" s="10" t="str">
        <f>IF($AJ769="","",IF(OR($V769&lt;2.7,$V769&gt;90),"Age OOR",CL769-1.6449*VLOOKUP(CL$14&amp;"-rse-"&amp;$O769,Equations!$G:$I,3,0)))</f>
        <v/>
      </c>
      <c r="CN769" s="10" t="str">
        <f>IF($AJ769="","",IF(OR($V769&lt;2.7,$V769&gt;90),"Age OOR",CL769+1.6449*VLOOKUP(CL$14&amp;"-rse-"&amp;$O769,Equations!$G:$I,3,0)))</f>
        <v/>
      </c>
      <c r="CO769" s="10" t="str">
        <f t="shared" si="298"/>
        <v/>
      </c>
      <c r="CP769" s="10" t="str">
        <f>IF($AJ769="","",IF(OR($V769&lt;2.7,$V769&gt;90),"Age OOR",($AJ769-CL769)/VLOOKUP(CL$14&amp;"-rse-"&amp;$O769,Equations!$G:$I,3,0)))</f>
        <v/>
      </c>
      <c r="CQ769" s="10" t="str">
        <f>IF($AK769="","",IF(OR($V769&lt;2.7,$V769&gt;90),"Age OOR",EXP(VLOOKUP(CQ$14&amp;"-int-"&amp;$P769,Equations!$G:$I,3,0)+VLOOKUP(CQ$14&amp;"-sexo-"&amp;$P769,Equations!$G:$I,3,0)*$U769+VLOOKUP(CQ$14&amp;"-edad-"&amp;$P769,Equations!$G:$I,3,0)*$V769+VLOOKUP(CQ$14&amp;"-est-"&amp;$P769,Equations!$G:$I,3,0)*(1/$W769)+VLOOKUP(CQ$14&amp;"-imc-"&amp;$P769,Equations!$G:$I,3,0)*(1/$Q769))))</f>
        <v/>
      </c>
      <c r="CR769" s="10" t="str">
        <f>IF($AK769="","",IF(OR($V769&lt;2.7,$V769&gt;90),"Age OOR",EXP(LN(CQ769)-1.6449*VLOOKUP(CQ$14&amp;"-rse-"&amp;$P769,Equations!$G:$I,3,0))))</f>
        <v/>
      </c>
      <c r="CS769" s="10" t="str">
        <f>IF($AK769="","",IF(OR($V769&lt;2.7,$V769&gt;90),"Age OOR",EXP(LN(CQ769)+1.6449*VLOOKUP(CQ$14&amp;"-rse-"&amp;$P769,Equations!$G:$I,3,0))))</f>
        <v/>
      </c>
      <c r="CT769" s="10" t="str">
        <f t="shared" si="299"/>
        <v/>
      </c>
      <c r="CU769" s="10" t="str">
        <f>IF($AK769="","",IF(OR($V769&lt;2.7,$V769&gt;90),"Age OOR",(LN($AK769)-LN(CQ769))/VLOOKUP(CQ$14&amp;"-rse-"&amp;$P769,Equations!$G:$I,3,0)))</f>
        <v/>
      </c>
      <c r="CV769" s="47"/>
    </row>
    <row r="770" spans="5:100" x14ac:dyDescent="0.2">
      <c r="E770" s="23" t="str">
        <f t="shared" si="275"/>
        <v>Age out of range</v>
      </c>
      <c r="F770" s="23" t="str">
        <f t="shared" si="276"/>
        <v>Age out of range</v>
      </c>
      <c r="G770" s="23" t="str">
        <f t="shared" si="277"/>
        <v>Age out of range</v>
      </c>
      <c r="H770" s="23" t="str">
        <f t="shared" si="278"/>
        <v>Age out of range</v>
      </c>
      <c r="I770" s="23" t="str">
        <f t="shared" si="279"/>
        <v>Age out of range</v>
      </c>
      <c r="J770" s="23" t="str">
        <f t="shared" si="280"/>
        <v>Age out of range</v>
      </c>
      <c r="K770" s="23" t="str">
        <f t="shared" si="281"/>
        <v>Age out of range</v>
      </c>
      <c r="L770" s="23" t="str">
        <f t="shared" si="282"/>
        <v>Age out of range</v>
      </c>
      <c r="M770" s="23" t="str">
        <f t="shared" si="283"/>
        <v>Age out of range</v>
      </c>
      <c r="N770" s="23" t="str">
        <f t="shared" si="284"/>
        <v>Age out of range</v>
      </c>
      <c r="O770" s="23" t="str">
        <f t="shared" si="285"/>
        <v>Age out of range</v>
      </c>
      <c r="P770" s="23" t="str">
        <f t="shared" si="286"/>
        <v>Age out of range</v>
      </c>
      <c r="Q770" s="23" t="e">
        <f t="shared" si="287"/>
        <v>#DIV/0!</v>
      </c>
      <c r="R770" s="17"/>
      <c r="S770" s="23">
        <v>754</v>
      </c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7"/>
      <c r="AM770" s="47"/>
      <c r="AN770" s="10" t="str">
        <f>IF($Z770="","",IF(OR($V770&lt;2.7,$V770&gt;90),"Age OOR",VLOOKUP(AN$14&amp;"-int-"&amp;$E770,Equations!$G:$I,3,0)+VLOOKUP(AN$14&amp;"-sexo-"&amp;$E770,Equations!$G:$I,3,0)*$U770+VLOOKUP(AN$14&amp;"-edad-"&amp;$E770,Equations!$G:$I,3,0)*$V770+VLOOKUP(AN$14&amp;"-est-"&amp;$E770,Equations!$G:$I,3,0)*(1/$W770)+VLOOKUP(AN$14&amp;"-imc-"&amp;$E770,Equations!$G:$I,3,0)*(1/$Q770)))</f>
        <v/>
      </c>
      <c r="AO770" s="10" t="str">
        <f>IF($Z770="","",IF(OR($V770&lt;2.7,$V770&gt;90),"Age OOR",AN770-1.6449*VLOOKUP(AN$14&amp;"-rse-"&amp;$E770,Equations!$G:$I,3,0)))</f>
        <v/>
      </c>
      <c r="AP770" s="10" t="str">
        <f>IF($Z770="","",IF(OR($V770&lt;2.7,$V770&gt;90),"Age OOR",AN770+1.6449*VLOOKUP(AN$14&amp;"-rse-"&amp;$E770,Equations!$G:$I,3,0)))</f>
        <v/>
      </c>
      <c r="AQ770" s="10" t="str">
        <f t="shared" si="288"/>
        <v/>
      </c>
      <c r="AR770" s="10" t="str">
        <f>IF($Z770="","",IF(OR($V770&lt;2.7,$V770&gt;90),"Age OOR",($Z770-AN770)/VLOOKUP(AN$14&amp;"-rse-"&amp;$E770,Equations!$G:$I,3,0)))</f>
        <v/>
      </c>
      <c r="AS770" s="10" t="str">
        <f>IF($AA770="","",IF(OR($V770&lt;2.7,$V770&gt;90),"Age OOR",VLOOKUP(AS$14&amp;"-int-"&amp;$F770,Equations!$G:$I,3,0)+VLOOKUP(AS$14&amp;"-sexo-"&amp;$F770,Equations!$G:$I,3,0)*$U770+VLOOKUP(AS$14&amp;"-edad-"&amp;$F770,Equations!$G:$I,3,0)*$V770+VLOOKUP(AS$14&amp;"-est-"&amp;$F770,Equations!$G:$I,3,0)*(1/$W770)+VLOOKUP(AS$14&amp;"-imc-"&amp;$F770,Equations!$G:$I,3,0)*(1/$Q770)))</f>
        <v/>
      </c>
      <c r="AT770" s="10" t="str">
        <f>IF($AA770="","",IF(OR($V770&lt;2.7,$V770&gt;90),"Age OOR",AS770-1.6449*VLOOKUP(AS$14&amp;"-rse-"&amp;$F770,Equations!$G:$I,3,0)))</f>
        <v/>
      </c>
      <c r="AU770" s="10" t="str">
        <f>IF($AA770="","",IF(OR($V770&lt;2.7,$V770&gt;90),"Age OOR",AS770+1.6449*VLOOKUP(AS$14&amp;"-rse-"&amp;$F770,Equations!$G:$I,3,0)))</f>
        <v/>
      </c>
      <c r="AV770" s="10" t="str">
        <f t="shared" si="289"/>
        <v/>
      </c>
      <c r="AW770" s="10" t="str">
        <f>IF($AA770="","",IF(OR($V770&lt;2.7,$V770&gt;90),"Age OOR",($AA770-AS770)/VLOOKUP(AS$14&amp;"-rse-"&amp;$F770,Equations!$G:$I,3,0)))</f>
        <v/>
      </c>
      <c r="AX770" s="10" t="str">
        <f>IF($AB770="","",IF(OR($V770&lt;2.7,$V770&gt;90),"Age OOR",VLOOKUP(AX$14&amp;"-int-"&amp;$G770,Equations!$G:$I,3,0)+VLOOKUP(AX$14&amp;"-sexo-"&amp;$G770,Equations!$G:$I,3,0)*$U770+VLOOKUP(AX$14&amp;"-edad-"&amp;$G770,Equations!$G:$I,3,0)*$V770+VLOOKUP(AX$14&amp;"-est-"&amp;$G770,Equations!$G:$I,3,0)*(1/$W770)+VLOOKUP(AX$14&amp;"-imc-"&amp;$G770,Equations!$G:$I,3,0)*(1/$Q770)))</f>
        <v/>
      </c>
      <c r="AY770" s="10" t="str">
        <f>IF($AB770="","",IF(OR($V770&lt;2.7,$V770&gt;90),"Age OOR",AX770-1.6449*VLOOKUP(AX$14&amp;"-rse-"&amp;$G770,Equations!$G:$I,3,0)))</f>
        <v/>
      </c>
      <c r="AZ770" s="10" t="str">
        <f>IF($AB770="","",IF(OR($V770&lt;2.7,$V770&gt;90),"Age OOR",AX770+1.6449*VLOOKUP(AX$14&amp;"-rse-"&amp;$G770,Equations!$G:$I,3,0)))</f>
        <v/>
      </c>
      <c r="BA770" s="10" t="str">
        <f t="shared" si="290"/>
        <v/>
      </c>
      <c r="BB770" s="10" t="str">
        <f>IF($AB770="","",IF(OR($V770&lt;2.7,$V770&gt;90),"Age OOR",($AB770-AX770)/VLOOKUP(AX$14&amp;"-rse-"&amp;$G770,Equations!$G:$I,3,0)))</f>
        <v/>
      </c>
      <c r="BC770" s="10" t="str">
        <f>IF($AC770="","",IF(OR($V770&lt;2.7,$V770&gt;90),"Age OOR",VLOOKUP(BC$14&amp;"-int-"&amp;$H770,Equations!$G:$I,3,0)+VLOOKUP(BC$14&amp;"-sexo-"&amp;$H770,Equations!$G:$I,3,0)*$U770+VLOOKUP(BC$14&amp;"-edad-"&amp;$H770,Equations!$G:$I,3,0)*$V770+VLOOKUP(BC$14&amp;"-est-"&amp;$H770,Equations!$G:$I,3,0)*(1/$W770)+VLOOKUP(BC$14&amp;"-imc-"&amp;$H770,Equations!$G:$I,3,0)*(1/$Q770)))</f>
        <v/>
      </c>
      <c r="BD770" s="10" t="str">
        <f>IF($AC770="","",IF(OR($V770&lt;2.7,$V770&gt;90),"Age OOR",BC770-1.6449*VLOOKUP(BC$14&amp;"-rse-"&amp;$H770,Equations!$G:$I,3,0)))</f>
        <v/>
      </c>
      <c r="BE770" s="10" t="str">
        <f>IF($AC770="","",IF(OR($V770&lt;2.7,$V770&gt;90),"Age OOR",BC770+1.6449*VLOOKUP(BC$14&amp;"-rse-"&amp;$H770,Equations!$G:$I,3,0)))</f>
        <v/>
      </c>
      <c r="BF770" s="10" t="str">
        <f t="shared" si="291"/>
        <v/>
      </c>
      <c r="BG770" s="10" t="str">
        <f>IF($AC770="","",IF(OR($V770&lt;2.7,$V770&gt;90),"Age OOR",($AC770-BC770)/VLOOKUP(BC$14&amp;"-rse-"&amp;$H770,Equations!$G:$I,3,0)))</f>
        <v/>
      </c>
      <c r="BH770" s="10" t="str">
        <f>IF($AD770="","",IF(OR($V770&lt;2.7,$V770&gt;90),"Age OOR",VLOOKUP(BH$14&amp;"-int-"&amp;$I770,Equations!$G:$I,3,0)+VLOOKUP(BH$14&amp;"-sexo-"&amp;$I770,Equations!$G:$I,3,0)*$U770+VLOOKUP(BH$14&amp;"-edad-"&amp;$I770,Equations!$G:$I,3,0)*$V770+VLOOKUP(BH$14&amp;"-est-"&amp;$I770,Equations!$G:$I,3,0)*(1/$W770)+VLOOKUP(BH$14&amp;"-imc-"&amp;$I770,Equations!$G:$I,3,0)*(1/$Q770)))</f>
        <v/>
      </c>
      <c r="BI770" s="10" t="str">
        <f>IF($AD770="","",IF(OR($V770&lt;2.7,$V770&gt;90),"Age OOR",BH770-1.6449*VLOOKUP(BH$14&amp;"-rse-"&amp;$I770,Equations!$G:$I,3,0)))</f>
        <v/>
      </c>
      <c r="BJ770" s="10" t="str">
        <f>IF($AD770="","",IF(OR($V770&lt;2.7,$V770&gt;90),"Age OOR",BH770+1.6449*VLOOKUP(BH$14&amp;"-rse-"&amp;$I770,Equations!$G:$I,3,0)))</f>
        <v/>
      </c>
      <c r="BK770" s="10" t="str">
        <f t="shared" si="292"/>
        <v/>
      </c>
      <c r="BL770" s="10" t="str">
        <f>IF($AD770="","",IF(OR($V770&lt;2.7,$V770&gt;90),"Age OOR",($AD770-BH770)/VLOOKUP(BH$14&amp;"-rse-"&amp;$I770,Equations!$G:$I,3,0)))</f>
        <v/>
      </c>
      <c r="BM770" s="10" t="str">
        <f>IF($AE770="","",IF(OR($V770&lt;2.7,$V770&gt;90),"Age OOR",VLOOKUP(BM$14&amp;"-int-"&amp;$J770,Equations!$G:$I,3,0)+VLOOKUP(BM$14&amp;"-sexo-"&amp;$J770,Equations!$G:$I,3,0)*$U770+VLOOKUP(BM$14&amp;"-edad-"&amp;$J770,Equations!$G:$I,3,0)*$V770+VLOOKUP(BM$14&amp;"-est-"&amp;$J770,Equations!$G:$I,3,0)*(1/$W770)+VLOOKUP(BM$14&amp;"-imc-"&amp;$J770,Equations!$G:$I,3,0)*(1/$Q770)))</f>
        <v/>
      </c>
      <c r="BN770" s="10" t="str">
        <f>IF($AE770="","",IF(OR($V770&lt;2.7,$V770&gt;90),"Age OOR",BM770-1.6449*VLOOKUP(BM$14&amp;"-rse-"&amp;$J770,Equations!$G:$I,3,0)))</f>
        <v/>
      </c>
      <c r="BO770" s="10" t="str">
        <f>IF($AE770="","",IF(OR($V770&lt;2.7,$V770&gt;90),"Age OOR",BM770+1.6449*VLOOKUP(BM$14&amp;"-rse-"&amp;$J770,Equations!$G:$I,3,0)))</f>
        <v/>
      </c>
      <c r="BP770" s="10" t="str">
        <f t="shared" si="293"/>
        <v/>
      </c>
      <c r="BQ770" s="10" t="str">
        <f>IF($AE770="","",IF(OR($V770&lt;2.7,$V770&gt;90),"Age OOR",($AE770-BM770)/VLOOKUP(BM$14&amp;"-rse-"&amp;$J770,Equations!$G:$I,3,0)))</f>
        <v/>
      </c>
      <c r="BR770" s="10" t="str">
        <f>IF($AF770="","",IF(OR($V770&lt;2.7,$V770&gt;90),"Age OOR",VLOOKUP(BR$14&amp;"-int-"&amp;$K770,Equations!$G:$I,3,0)+VLOOKUP(BR$14&amp;"-sexo-"&amp;$K770,Equations!$G:$I,3,0)*$U770+VLOOKUP(BR$14&amp;"-edad-"&amp;$K770,Equations!$G:$I,3,0)*$V770+VLOOKUP(BR$14&amp;"-est-"&amp;$K770,Equations!$G:$I,3,0)*(1/$W770)+VLOOKUP(BR$14&amp;"-imc-"&amp;$K770,Equations!$G:$I,3,0)*(1/$Q770)))</f>
        <v/>
      </c>
      <c r="BS770" s="10" t="str">
        <f>IF($AF770="","",IF(OR($V770&lt;2.7,$V770&gt;90),"Age OOR",BR770-1.6449*VLOOKUP(BR$14&amp;"-rse-"&amp;$K770,Equations!$G:$I,3,0)))</f>
        <v/>
      </c>
      <c r="BT770" s="10" t="str">
        <f>IF($AF770="","",IF(OR($V770&lt;2.7,$V770&gt;90),"Age OOR",BR770+1.6449*VLOOKUP(BR$14&amp;"-rse-"&amp;$K770,Equations!$G:$I,3,0)))</f>
        <v/>
      </c>
      <c r="BU770" s="10" t="str">
        <f t="shared" si="294"/>
        <v/>
      </c>
      <c r="BV770" s="10" t="str">
        <f>IF($AF770="","",IF(OR($V770&lt;2.7,$V770&gt;90),"Age OOR",($AF770-BR770)/VLOOKUP(BR$14&amp;"-rse-"&amp;$K770,Equations!$G:$I,3,0)))</f>
        <v/>
      </c>
      <c r="BW770" s="10" t="str">
        <f>IF($AG770="","",IF(OR($V770&lt;2.7,$V770&gt;90),"Age OOR",VLOOKUP(BW$14&amp;"-int-"&amp;$L770,Equations!$G:$I,3,0)+VLOOKUP(BW$14&amp;"-sexo-"&amp;$L770,Equations!$G:$I,3,0)*$U770+VLOOKUP(BW$14&amp;"-edad-"&amp;$L770,Equations!$G:$I,3,0)*$V770+VLOOKUP(BW$14&amp;"-est-"&amp;$L770,Equations!$G:$I,3,0)*(1/$W770)+VLOOKUP(BW$14&amp;"-imc-"&amp;$L770,Equations!$G:$I,3,0)*(1/$Q770)))</f>
        <v/>
      </c>
      <c r="BX770" s="10" t="str">
        <f>IF($AG770="","",IF(OR($V770&lt;2.7,$V770&gt;90),"Age OOR",BW770-1.6449*VLOOKUP(BW$14&amp;"-rse-"&amp;$L770,Equations!$G:$I,3,0)))</f>
        <v/>
      </c>
      <c r="BY770" s="10" t="str">
        <f>IF($AG770="","",IF(OR($V770&lt;2.7,$V770&gt;90),"Age OOR",BW770+1.6449*VLOOKUP(BW$14&amp;"-rse-"&amp;$L770,Equations!$G:$I,3,0)))</f>
        <v/>
      </c>
      <c r="BZ770" s="10" t="str">
        <f t="shared" si="295"/>
        <v/>
      </c>
      <c r="CA770" s="10" t="str">
        <f>IF($AG770="","",IF(OR($V770&lt;2.7,$V770&gt;90),"Age OOR",($AG770-BW770)/VLOOKUP(BW$14&amp;"-rse-"&amp;$L770,Equations!$G:$I,3,0)))</f>
        <v/>
      </c>
      <c r="CB770" s="10" t="str">
        <f>IF($AH770="","",IF(OR($V770&lt;2.7,$V770&gt;90),"Age OOR",VLOOKUP(CB$14&amp;"-int-"&amp;$M770,Equations!$G:$I,3,0)+VLOOKUP(CB$14&amp;"-sexo-"&amp;$M770,Equations!$G:$I,3,0)*$U770+VLOOKUP(CB$14&amp;"-edad-"&amp;$M770,Equations!$G:$I,3,0)*$V770+VLOOKUP(CB$14&amp;"-est-"&amp;$M770,Equations!$G:$I,3,0)*(1/$W770)+VLOOKUP(CB$14&amp;"-imc-"&amp;$M770,Equations!$G:$I,3,0)*(1/$Q770)))</f>
        <v/>
      </c>
      <c r="CC770" s="10" t="str">
        <f>IF($AH770="","",IF(OR($V770&lt;2.7,$V770&gt;90),"Age OOR",CB770-1.6449*VLOOKUP(CB$14&amp;"-rse-"&amp;$M770,Equations!$G:$I,3,0)))</f>
        <v/>
      </c>
      <c r="CD770" s="10" t="str">
        <f>IF($AH770="","",IF(OR($V770&lt;2.7,$V770&gt;90),"Age OOR",CB770+1.6449*VLOOKUP(CB$14&amp;"-rse-"&amp;$M770,Equations!$G:$I,3,0)))</f>
        <v/>
      </c>
      <c r="CE770" s="10" t="str">
        <f t="shared" si="296"/>
        <v/>
      </c>
      <c r="CF770" s="10" t="str">
        <f>IF($AH770="","",IF(OR($V770&lt;2.7,$V770&gt;90),"Age OOR",($AH770-CB770)/VLOOKUP(CB$14&amp;"-rse-"&amp;$M770,Equations!$G:$I,3,0)))</f>
        <v/>
      </c>
      <c r="CG770" s="10" t="str">
        <f>IF($AI770="","",IF(OR($V770&lt;2.7,$V770&gt;90),"Age OOR",VLOOKUP(CG$14&amp;"-int-"&amp;$N770,Equations!$G:$I,3,0)+VLOOKUP(CG$14&amp;"-sexo-"&amp;$N770,Equations!$G:$I,3,0)*$U770+VLOOKUP(CG$14&amp;"-edad-"&amp;$N770,Equations!$G:$I,3,0)*$V770+VLOOKUP(CG$14&amp;"-est-"&amp;$N770,Equations!$G:$I,3,0)*(1/$W770)+VLOOKUP(CG$14&amp;"-imc-"&amp;$N770,Equations!$G:$I,3,0)*(1/$Q770)))</f>
        <v/>
      </c>
      <c r="CH770" s="10" t="str">
        <f>IF($AI770="","",IF(OR($V770&lt;2.7,$V770&gt;90),"Age OOR",CG770-1.6449*VLOOKUP(CG$14&amp;"-rse-"&amp;$N770,Equations!$G:$I,3,0)))</f>
        <v/>
      </c>
      <c r="CI770" s="10" t="str">
        <f>IF($AI770="","",IF(OR($V770&lt;2.7,$V770&gt;90),"Age OOR",CG770+1.6449*VLOOKUP(CG$14&amp;"-rse-"&amp;$N770,Equations!$G:$I,3,0)))</f>
        <v/>
      </c>
      <c r="CJ770" s="10" t="str">
        <f t="shared" si="297"/>
        <v/>
      </c>
      <c r="CK770" s="10" t="str">
        <f>IF($AI770="","",IF(OR($V770&lt;2.7,$V770&gt;90),"Age OOR",($AI770-CG770)/VLOOKUP(CG$14&amp;"-rse-"&amp;$N770,Equations!$G:$I,3,0)))</f>
        <v/>
      </c>
      <c r="CL770" s="10" t="str">
        <f>IF($AJ770="","",IF(OR($V770&lt;2.7,$V770&gt;90),"Age OOR",VLOOKUP(CL$14&amp;"-int-"&amp;$O770,Equations!$G:$I,3,0)+VLOOKUP(CL$14&amp;"-sexo-"&amp;$O770,Equations!$G:$I,3,0)*$U770+VLOOKUP(CL$14&amp;"-edad-"&amp;$O770,Equations!$G:$I,3,0)*$V770+VLOOKUP(CL$14&amp;"-est-"&amp;$O770,Equations!$G:$I,3,0)*(1/$W770)+VLOOKUP(CL$14&amp;"-imc-"&amp;$O770,Equations!$G:$I,3,0)*(1/$Q770)))</f>
        <v/>
      </c>
      <c r="CM770" s="10" t="str">
        <f>IF($AJ770="","",IF(OR($V770&lt;2.7,$V770&gt;90),"Age OOR",CL770-1.6449*VLOOKUP(CL$14&amp;"-rse-"&amp;$O770,Equations!$G:$I,3,0)))</f>
        <v/>
      </c>
      <c r="CN770" s="10" t="str">
        <f>IF($AJ770="","",IF(OR($V770&lt;2.7,$V770&gt;90),"Age OOR",CL770+1.6449*VLOOKUP(CL$14&amp;"-rse-"&amp;$O770,Equations!$G:$I,3,0)))</f>
        <v/>
      </c>
      <c r="CO770" s="10" t="str">
        <f t="shared" si="298"/>
        <v/>
      </c>
      <c r="CP770" s="10" t="str">
        <f>IF($AJ770="","",IF(OR($V770&lt;2.7,$V770&gt;90),"Age OOR",($AJ770-CL770)/VLOOKUP(CL$14&amp;"-rse-"&amp;$O770,Equations!$G:$I,3,0)))</f>
        <v/>
      </c>
      <c r="CQ770" s="10" t="str">
        <f>IF($AK770="","",IF(OR($V770&lt;2.7,$V770&gt;90),"Age OOR",EXP(VLOOKUP(CQ$14&amp;"-int-"&amp;$P770,Equations!$G:$I,3,0)+VLOOKUP(CQ$14&amp;"-sexo-"&amp;$P770,Equations!$G:$I,3,0)*$U770+VLOOKUP(CQ$14&amp;"-edad-"&amp;$P770,Equations!$G:$I,3,0)*$V770+VLOOKUP(CQ$14&amp;"-est-"&amp;$P770,Equations!$G:$I,3,0)*(1/$W770)+VLOOKUP(CQ$14&amp;"-imc-"&amp;$P770,Equations!$G:$I,3,0)*(1/$Q770))))</f>
        <v/>
      </c>
      <c r="CR770" s="10" t="str">
        <f>IF($AK770="","",IF(OR($V770&lt;2.7,$V770&gt;90),"Age OOR",EXP(LN(CQ770)-1.6449*VLOOKUP(CQ$14&amp;"-rse-"&amp;$P770,Equations!$G:$I,3,0))))</f>
        <v/>
      </c>
      <c r="CS770" s="10" t="str">
        <f>IF($AK770="","",IF(OR($V770&lt;2.7,$V770&gt;90),"Age OOR",EXP(LN(CQ770)+1.6449*VLOOKUP(CQ$14&amp;"-rse-"&amp;$P770,Equations!$G:$I,3,0))))</f>
        <v/>
      </c>
      <c r="CT770" s="10" t="str">
        <f t="shared" si="299"/>
        <v/>
      </c>
      <c r="CU770" s="10" t="str">
        <f>IF($AK770="","",IF(OR($V770&lt;2.7,$V770&gt;90),"Age OOR",(LN($AK770)-LN(CQ770))/VLOOKUP(CQ$14&amp;"-rse-"&amp;$P770,Equations!$G:$I,3,0)))</f>
        <v/>
      </c>
      <c r="CV770" s="47"/>
    </row>
    <row r="771" spans="5:100" x14ac:dyDescent="0.2">
      <c r="E771" s="23" t="str">
        <f t="shared" si="275"/>
        <v>Age out of range</v>
      </c>
      <c r="F771" s="23" t="str">
        <f t="shared" si="276"/>
        <v>Age out of range</v>
      </c>
      <c r="G771" s="23" t="str">
        <f t="shared" si="277"/>
        <v>Age out of range</v>
      </c>
      <c r="H771" s="23" t="str">
        <f t="shared" si="278"/>
        <v>Age out of range</v>
      </c>
      <c r="I771" s="23" t="str">
        <f t="shared" si="279"/>
        <v>Age out of range</v>
      </c>
      <c r="J771" s="23" t="str">
        <f t="shared" si="280"/>
        <v>Age out of range</v>
      </c>
      <c r="K771" s="23" t="str">
        <f t="shared" si="281"/>
        <v>Age out of range</v>
      </c>
      <c r="L771" s="23" t="str">
        <f t="shared" si="282"/>
        <v>Age out of range</v>
      </c>
      <c r="M771" s="23" t="str">
        <f t="shared" si="283"/>
        <v>Age out of range</v>
      </c>
      <c r="N771" s="23" t="str">
        <f t="shared" si="284"/>
        <v>Age out of range</v>
      </c>
      <c r="O771" s="23" t="str">
        <f t="shared" si="285"/>
        <v>Age out of range</v>
      </c>
      <c r="P771" s="23" t="str">
        <f t="shared" si="286"/>
        <v>Age out of range</v>
      </c>
      <c r="Q771" s="23" t="e">
        <f t="shared" si="287"/>
        <v>#DIV/0!</v>
      </c>
      <c r="R771" s="17"/>
      <c r="S771" s="23">
        <v>755</v>
      </c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7"/>
      <c r="AM771" s="47"/>
      <c r="AN771" s="10" t="str">
        <f>IF($Z771="","",IF(OR($V771&lt;2.7,$V771&gt;90),"Age OOR",VLOOKUP(AN$14&amp;"-int-"&amp;$E771,Equations!$G:$I,3,0)+VLOOKUP(AN$14&amp;"-sexo-"&amp;$E771,Equations!$G:$I,3,0)*$U771+VLOOKUP(AN$14&amp;"-edad-"&amp;$E771,Equations!$G:$I,3,0)*$V771+VLOOKUP(AN$14&amp;"-est-"&amp;$E771,Equations!$G:$I,3,0)*(1/$W771)+VLOOKUP(AN$14&amp;"-imc-"&amp;$E771,Equations!$G:$I,3,0)*(1/$Q771)))</f>
        <v/>
      </c>
      <c r="AO771" s="10" t="str">
        <f>IF($Z771="","",IF(OR($V771&lt;2.7,$V771&gt;90),"Age OOR",AN771-1.6449*VLOOKUP(AN$14&amp;"-rse-"&amp;$E771,Equations!$G:$I,3,0)))</f>
        <v/>
      </c>
      <c r="AP771" s="10" t="str">
        <f>IF($Z771="","",IF(OR($V771&lt;2.7,$V771&gt;90),"Age OOR",AN771+1.6449*VLOOKUP(AN$14&amp;"-rse-"&amp;$E771,Equations!$G:$I,3,0)))</f>
        <v/>
      </c>
      <c r="AQ771" s="10" t="str">
        <f t="shared" si="288"/>
        <v/>
      </c>
      <c r="AR771" s="10" t="str">
        <f>IF($Z771="","",IF(OR($V771&lt;2.7,$V771&gt;90),"Age OOR",($Z771-AN771)/VLOOKUP(AN$14&amp;"-rse-"&amp;$E771,Equations!$G:$I,3,0)))</f>
        <v/>
      </c>
      <c r="AS771" s="10" t="str">
        <f>IF($AA771="","",IF(OR($V771&lt;2.7,$V771&gt;90),"Age OOR",VLOOKUP(AS$14&amp;"-int-"&amp;$F771,Equations!$G:$I,3,0)+VLOOKUP(AS$14&amp;"-sexo-"&amp;$F771,Equations!$G:$I,3,0)*$U771+VLOOKUP(AS$14&amp;"-edad-"&amp;$F771,Equations!$G:$I,3,0)*$V771+VLOOKUP(AS$14&amp;"-est-"&amp;$F771,Equations!$G:$I,3,0)*(1/$W771)+VLOOKUP(AS$14&amp;"-imc-"&amp;$F771,Equations!$G:$I,3,0)*(1/$Q771)))</f>
        <v/>
      </c>
      <c r="AT771" s="10" t="str">
        <f>IF($AA771="","",IF(OR($V771&lt;2.7,$V771&gt;90),"Age OOR",AS771-1.6449*VLOOKUP(AS$14&amp;"-rse-"&amp;$F771,Equations!$G:$I,3,0)))</f>
        <v/>
      </c>
      <c r="AU771" s="10" t="str">
        <f>IF($AA771="","",IF(OR($V771&lt;2.7,$V771&gt;90),"Age OOR",AS771+1.6449*VLOOKUP(AS$14&amp;"-rse-"&amp;$F771,Equations!$G:$I,3,0)))</f>
        <v/>
      </c>
      <c r="AV771" s="10" t="str">
        <f t="shared" si="289"/>
        <v/>
      </c>
      <c r="AW771" s="10" t="str">
        <f>IF($AA771="","",IF(OR($V771&lt;2.7,$V771&gt;90),"Age OOR",($AA771-AS771)/VLOOKUP(AS$14&amp;"-rse-"&amp;$F771,Equations!$G:$I,3,0)))</f>
        <v/>
      </c>
      <c r="AX771" s="10" t="str">
        <f>IF($AB771="","",IF(OR($V771&lt;2.7,$V771&gt;90),"Age OOR",VLOOKUP(AX$14&amp;"-int-"&amp;$G771,Equations!$G:$I,3,0)+VLOOKUP(AX$14&amp;"-sexo-"&amp;$G771,Equations!$G:$I,3,0)*$U771+VLOOKUP(AX$14&amp;"-edad-"&amp;$G771,Equations!$G:$I,3,0)*$V771+VLOOKUP(AX$14&amp;"-est-"&amp;$G771,Equations!$G:$I,3,0)*(1/$W771)+VLOOKUP(AX$14&amp;"-imc-"&amp;$G771,Equations!$G:$I,3,0)*(1/$Q771)))</f>
        <v/>
      </c>
      <c r="AY771" s="10" t="str">
        <f>IF($AB771="","",IF(OR($V771&lt;2.7,$V771&gt;90),"Age OOR",AX771-1.6449*VLOOKUP(AX$14&amp;"-rse-"&amp;$G771,Equations!$G:$I,3,0)))</f>
        <v/>
      </c>
      <c r="AZ771" s="10" t="str">
        <f>IF($AB771="","",IF(OR($V771&lt;2.7,$V771&gt;90),"Age OOR",AX771+1.6449*VLOOKUP(AX$14&amp;"-rse-"&amp;$G771,Equations!$G:$I,3,0)))</f>
        <v/>
      </c>
      <c r="BA771" s="10" t="str">
        <f t="shared" si="290"/>
        <v/>
      </c>
      <c r="BB771" s="10" t="str">
        <f>IF($AB771="","",IF(OR($V771&lt;2.7,$V771&gt;90),"Age OOR",($AB771-AX771)/VLOOKUP(AX$14&amp;"-rse-"&amp;$G771,Equations!$G:$I,3,0)))</f>
        <v/>
      </c>
      <c r="BC771" s="10" t="str">
        <f>IF($AC771="","",IF(OR($V771&lt;2.7,$V771&gt;90),"Age OOR",VLOOKUP(BC$14&amp;"-int-"&amp;$H771,Equations!$G:$I,3,0)+VLOOKUP(BC$14&amp;"-sexo-"&amp;$H771,Equations!$G:$I,3,0)*$U771+VLOOKUP(BC$14&amp;"-edad-"&amp;$H771,Equations!$G:$I,3,0)*$V771+VLOOKUP(BC$14&amp;"-est-"&amp;$H771,Equations!$G:$I,3,0)*(1/$W771)+VLOOKUP(BC$14&amp;"-imc-"&amp;$H771,Equations!$G:$I,3,0)*(1/$Q771)))</f>
        <v/>
      </c>
      <c r="BD771" s="10" t="str">
        <f>IF($AC771="","",IF(OR($V771&lt;2.7,$V771&gt;90),"Age OOR",BC771-1.6449*VLOOKUP(BC$14&amp;"-rse-"&amp;$H771,Equations!$G:$I,3,0)))</f>
        <v/>
      </c>
      <c r="BE771" s="10" t="str">
        <f>IF($AC771="","",IF(OR($V771&lt;2.7,$V771&gt;90),"Age OOR",BC771+1.6449*VLOOKUP(BC$14&amp;"-rse-"&amp;$H771,Equations!$G:$I,3,0)))</f>
        <v/>
      </c>
      <c r="BF771" s="10" t="str">
        <f t="shared" si="291"/>
        <v/>
      </c>
      <c r="BG771" s="10" t="str">
        <f>IF($AC771="","",IF(OR($V771&lt;2.7,$V771&gt;90),"Age OOR",($AC771-BC771)/VLOOKUP(BC$14&amp;"-rse-"&amp;$H771,Equations!$G:$I,3,0)))</f>
        <v/>
      </c>
      <c r="BH771" s="10" t="str">
        <f>IF($AD771="","",IF(OR($V771&lt;2.7,$V771&gt;90),"Age OOR",VLOOKUP(BH$14&amp;"-int-"&amp;$I771,Equations!$G:$I,3,0)+VLOOKUP(BH$14&amp;"-sexo-"&amp;$I771,Equations!$G:$I,3,0)*$U771+VLOOKUP(BH$14&amp;"-edad-"&amp;$I771,Equations!$G:$I,3,0)*$V771+VLOOKUP(BH$14&amp;"-est-"&amp;$I771,Equations!$G:$I,3,0)*(1/$W771)+VLOOKUP(BH$14&amp;"-imc-"&amp;$I771,Equations!$G:$I,3,0)*(1/$Q771)))</f>
        <v/>
      </c>
      <c r="BI771" s="10" t="str">
        <f>IF($AD771="","",IF(OR($V771&lt;2.7,$V771&gt;90),"Age OOR",BH771-1.6449*VLOOKUP(BH$14&amp;"-rse-"&amp;$I771,Equations!$G:$I,3,0)))</f>
        <v/>
      </c>
      <c r="BJ771" s="10" t="str">
        <f>IF($AD771="","",IF(OR($V771&lt;2.7,$V771&gt;90),"Age OOR",BH771+1.6449*VLOOKUP(BH$14&amp;"-rse-"&amp;$I771,Equations!$G:$I,3,0)))</f>
        <v/>
      </c>
      <c r="BK771" s="10" t="str">
        <f t="shared" si="292"/>
        <v/>
      </c>
      <c r="BL771" s="10" t="str">
        <f>IF($AD771="","",IF(OR($V771&lt;2.7,$V771&gt;90),"Age OOR",($AD771-BH771)/VLOOKUP(BH$14&amp;"-rse-"&amp;$I771,Equations!$G:$I,3,0)))</f>
        <v/>
      </c>
      <c r="BM771" s="10" t="str">
        <f>IF($AE771="","",IF(OR($V771&lt;2.7,$V771&gt;90),"Age OOR",VLOOKUP(BM$14&amp;"-int-"&amp;$J771,Equations!$G:$I,3,0)+VLOOKUP(BM$14&amp;"-sexo-"&amp;$J771,Equations!$G:$I,3,0)*$U771+VLOOKUP(BM$14&amp;"-edad-"&amp;$J771,Equations!$G:$I,3,0)*$V771+VLOOKUP(BM$14&amp;"-est-"&amp;$J771,Equations!$G:$I,3,0)*(1/$W771)+VLOOKUP(BM$14&amp;"-imc-"&amp;$J771,Equations!$G:$I,3,0)*(1/$Q771)))</f>
        <v/>
      </c>
      <c r="BN771" s="10" t="str">
        <f>IF($AE771="","",IF(OR($V771&lt;2.7,$V771&gt;90),"Age OOR",BM771-1.6449*VLOOKUP(BM$14&amp;"-rse-"&amp;$J771,Equations!$G:$I,3,0)))</f>
        <v/>
      </c>
      <c r="BO771" s="10" t="str">
        <f>IF($AE771="","",IF(OR($V771&lt;2.7,$V771&gt;90),"Age OOR",BM771+1.6449*VLOOKUP(BM$14&amp;"-rse-"&amp;$J771,Equations!$G:$I,3,0)))</f>
        <v/>
      </c>
      <c r="BP771" s="10" t="str">
        <f t="shared" si="293"/>
        <v/>
      </c>
      <c r="BQ771" s="10" t="str">
        <f>IF($AE771="","",IF(OR($V771&lt;2.7,$V771&gt;90),"Age OOR",($AE771-BM771)/VLOOKUP(BM$14&amp;"-rse-"&amp;$J771,Equations!$G:$I,3,0)))</f>
        <v/>
      </c>
      <c r="BR771" s="10" t="str">
        <f>IF($AF771="","",IF(OR($V771&lt;2.7,$V771&gt;90),"Age OOR",VLOOKUP(BR$14&amp;"-int-"&amp;$K771,Equations!$G:$I,3,0)+VLOOKUP(BR$14&amp;"-sexo-"&amp;$K771,Equations!$G:$I,3,0)*$U771+VLOOKUP(BR$14&amp;"-edad-"&amp;$K771,Equations!$G:$I,3,0)*$V771+VLOOKUP(BR$14&amp;"-est-"&amp;$K771,Equations!$G:$I,3,0)*(1/$W771)+VLOOKUP(BR$14&amp;"-imc-"&amp;$K771,Equations!$G:$I,3,0)*(1/$Q771)))</f>
        <v/>
      </c>
      <c r="BS771" s="10" t="str">
        <f>IF($AF771="","",IF(OR($V771&lt;2.7,$V771&gt;90),"Age OOR",BR771-1.6449*VLOOKUP(BR$14&amp;"-rse-"&amp;$K771,Equations!$G:$I,3,0)))</f>
        <v/>
      </c>
      <c r="BT771" s="10" t="str">
        <f>IF($AF771="","",IF(OR($V771&lt;2.7,$V771&gt;90),"Age OOR",BR771+1.6449*VLOOKUP(BR$14&amp;"-rse-"&amp;$K771,Equations!$G:$I,3,0)))</f>
        <v/>
      </c>
      <c r="BU771" s="10" t="str">
        <f t="shared" si="294"/>
        <v/>
      </c>
      <c r="BV771" s="10" t="str">
        <f>IF($AF771="","",IF(OR($V771&lt;2.7,$V771&gt;90),"Age OOR",($AF771-BR771)/VLOOKUP(BR$14&amp;"-rse-"&amp;$K771,Equations!$G:$I,3,0)))</f>
        <v/>
      </c>
      <c r="BW771" s="10" t="str">
        <f>IF($AG771="","",IF(OR($V771&lt;2.7,$V771&gt;90),"Age OOR",VLOOKUP(BW$14&amp;"-int-"&amp;$L771,Equations!$G:$I,3,0)+VLOOKUP(BW$14&amp;"-sexo-"&amp;$L771,Equations!$G:$I,3,0)*$U771+VLOOKUP(BW$14&amp;"-edad-"&amp;$L771,Equations!$G:$I,3,0)*$V771+VLOOKUP(BW$14&amp;"-est-"&amp;$L771,Equations!$G:$I,3,0)*(1/$W771)+VLOOKUP(BW$14&amp;"-imc-"&amp;$L771,Equations!$G:$I,3,0)*(1/$Q771)))</f>
        <v/>
      </c>
      <c r="BX771" s="10" t="str">
        <f>IF($AG771="","",IF(OR($V771&lt;2.7,$V771&gt;90),"Age OOR",BW771-1.6449*VLOOKUP(BW$14&amp;"-rse-"&amp;$L771,Equations!$G:$I,3,0)))</f>
        <v/>
      </c>
      <c r="BY771" s="10" t="str">
        <f>IF($AG771="","",IF(OR($V771&lt;2.7,$V771&gt;90),"Age OOR",BW771+1.6449*VLOOKUP(BW$14&amp;"-rse-"&amp;$L771,Equations!$G:$I,3,0)))</f>
        <v/>
      </c>
      <c r="BZ771" s="10" t="str">
        <f t="shared" si="295"/>
        <v/>
      </c>
      <c r="CA771" s="10" t="str">
        <f>IF($AG771="","",IF(OR($V771&lt;2.7,$V771&gt;90),"Age OOR",($AG771-BW771)/VLOOKUP(BW$14&amp;"-rse-"&amp;$L771,Equations!$G:$I,3,0)))</f>
        <v/>
      </c>
      <c r="CB771" s="10" t="str">
        <f>IF($AH771="","",IF(OR($V771&lt;2.7,$V771&gt;90),"Age OOR",VLOOKUP(CB$14&amp;"-int-"&amp;$M771,Equations!$G:$I,3,0)+VLOOKUP(CB$14&amp;"-sexo-"&amp;$M771,Equations!$G:$I,3,0)*$U771+VLOOKUP(CB$14&amp;"-edad-"&amp;$M771,Equations!$G:$I,3,0)*$V771+VLOOKUP(CB$14&amp;"-est-"&amp;$M771,Equations!$G:$I,3,0)*(1/$W771)+VLOOKUP(CB$14&amp;"-imc-"&amp;$M771,Equations!$G:$I,3,0)*(1/$Q771)))</f>
        <v/>
      </c>
      <c r="CC771" s="10" t="str">
        <f>IF($AH771="","",IF(OR($V771&lt;2.7,$V771&gt;90),"Age OOR",CB771-1.6449*VLOOKUP(CB$14&amp;"-rse-"&amp;$M771,Equations!$G:$I,3,0)))</f>
        <v/>
      </c>
      <c r="CD771" s="10" t="str">
        <f>IF($AH771="","",IF(OR($V771&lt;2.7,$V771&gt;90),"Age OOR",CB771+1.6449*VLOOKUP(CB$14&amp;"-rse-"&amp;$M771,Equations!$G:$I,3,0)))</f>
        <v/>
      </c>
      <c r="CE771" s="10" t="str">
        <f t="shared" si="296"/>
        <v/>
      </c>
      <c r="CF771" s="10" t="str">
        <f>IF($AH771="","",IF(OR($V771&lt;2.7,$V771&gt;90),"Age OOR",($AH771-CB771)/VLOOKUP(CB$14&amp;"-rse-"&amp;$M771,Equations!$G:$I,3,0)))</f>
        <v/>
      </c>
      <c r="CG771" s="10" t="str">
        <f>IF($AI771="","",IF(OR($V771&lt;2.7,$V771&gt;90),"Age OOR",VLOOKUP(CG$14&amp;"-int-"&amp;$N771,Equations!$G:$I,3,0)+VLOOKUP(CG$14&amp;"-sexo-"&amp;$N771,Equations!$G:$I,3,0)*$U771+VLOOKUP(CG$14&amp;"-edad-"&amp;$N771,Equations!$G:$I,3,0)*$V771+VLOOKUP(CG$14&amp;"-est-"&amp;$N771,Equations!$G:$I,3,0)*(1/$W771)+VLOOKUP(CG$14&amp;"-imc-"&amp;$N771,Equations!$G:$I,3,0)*(1/$Q771)))</f>
        <v/>
      </c>
      <c r="CH771" s="10" t="str">
        <f>IF($AI771="","",IF(OR($V771&lt;2.7,$V771&gt;90),"Age OOR",CG771-1.6449*VLOOKUP(CG$14&amp;"-rse-"&amp;$N771,Equations!$G:$I,3,0)))</f>
        <v/>
      </c>
      <c r="CI771" s="10" t="str">
        <f>IF($AI771="","",IF(OR($V771&lt;2.7,$V771&gt;90),"Age OOR",CG771+1.6449*VLOOKUP(CG$14&amp;"-rse-"&amp;$N771,Equations!$G:$I,3,0)))</f>
        <v/>
      </c>
      <c r="CJ771" s="10" t="str">
        <f t="shared" si="297"/>
        <v/>
      </c>
      <c r="CK771" s="10" t="str">
        <f>IF($AI771="","",IF(OR($V771&lt;2.7,$V771&gt;90),"Age OOR",($AI771-CG771)/VLOOKUP(CG$14&amp;"-rse-"&amp;$N771,Equations!$G:$I,3,0)))</f>
        <v/>
      </c>
      <c r="CL771" s="10" t="str">
        <f>IF($AJ771="","",IF(OR($V771&lt;2.7,$V771&gt;90),"Age OOR",VLOOKUP(CL$14&amp;"-int-"&amp;$O771,Equations!$G:$I,3,0)+VLOOKUP(CL$14&amp;"-sexo-"&amp;$O771,Equations!$G:$I,3,0)*$U771+VLOOKUP(CL$14&amp;"-edad-"&amp;$O771,Equations!$G:$I,3,0)*$V771+VLOOKUP(CL$14&amp;"-est-"&amp;$O771,Equations!$G:$I,3,0)*(1/$W771)+VLOOKUP(CL$14&amp;"-imc-"&amp;$O771,Equations!$G:$I,3,0)*(1/$Q771)))</f>
        <v/>
      </c>
      <c r="CM771" s="10" t="str">
        <f>IF($AJ771="","",IF(OR($V771&lt;2.7,$V771&gt;90),"Age OOR",CL771-1.6449*VLOOKUP(CL$14&amp;"-rse-"&amp;$O771,Equations!$G:$I,3,0)))</f>
        <v/>
      </c>
      <c r="CN771" s="10" t="str">
        <f>IF($AJ771="","",IF(OR($V771&lt;2.7,$V771&gt;90),"Age OOR",CL771+1.6449*VLOOKUP(CL$14&amp;"-rse-"&amp;$O771,Equations!$G:$I,3,0)))</f>
        <v/>
      </c>
      <c r="CO771" s="10" t="str">
        <f t="shared" si="298"/>
        <v/>
      </c>
      <c r="CP771" s="10" t="str">
        <f>IF($AJ771="","",IF(OR($V771&lt;2.7,$V771&gt;90),"Age OOR",($AJ771-CL771)/VLOOKUP(CL$14&amp;"-rse-"&amp;$O771,Equations!$G:$I,3,0)))</f>
        <v/>
      </c>
      <c r="CQ771" s="10" t="str">
        <f>IF($AK771="","",IF(OR($V771&lt;2.7,$V771&gt;90),"Age OOR",EXP(VLOOKUP(CQ$14&amp;"-int-"&amp;$P771,Equations!$G:$I,3,0)+VLOOKUP(CQ$14&amp;"-sexo-"&amp;$P771,Equations!$G:$I,3,0)*$U771+VLOOKUP(CQ$14&amp;"-edad-"&amp;$P771,Equations!$G:$I,3,0)*$V771+VLOOKUP(CQ$14&amp;"-est-"&amp;$P771,Equations!$G:$I,3,0)*(1/$W771)+VLOOKUP(CQ$14&amp;"-imc-"&amp;$P771,Equations!$G:$I,3,0)*(1/$Q771))))</f>
        <v/>
      </c>
      <c r="CR771" s="10" t="str">
        <f>IF($AK771="","",IF(OR($V771&lt;2.7,$V771&gt;90),"Age OOR",EXP(LN(CQ771)-1.6449*VLOOKUP(CQ$14&amp;"-rse-"&amp;$P771,Equations!$G:$I,3,0))))</f>
        <v/>
      </c>
      <c r="CS771" s="10" t="str">
        <f>IF($AK771="","",IF(OR($V771&lt;2.7,$V771&gt;90),"Age OOR",EXP(LN(CQ771)+1.6449*VLOOKUP(CQ$14&amp;"-rse-"&amp;$P771,Equations!$G:$I,3,0))))</f>
        <v/>
      </c>
      <c r="CT771" s="10" t="str">
        <f t="shared" si="299"/>
        <v/>
      </c>
      <c r="CU771" s="10" t="str">
        <f>IF($AK771="","",IF(OR($V771&lt;2.7,$V771&gt;90),"Age OOR",(LN($AK771)-LN(CQ771))/VLOOKUP(CQ$14&amp;"-rse-"&amp;$P771,Equations!$G:$I,3,0)))</f>
        <v/>
      </c>
      <c r="CV771" s="47"/>
    </row>
    <row r="772" spans="5:100" x14ac:dyDescent="0.2">
      <c r="E772" s="23" t="str">
        <f t="shared" si="275"/>
        <v>Age out of range</v>
      </c>
      <c r="F772" s="23" t="str">
        <f t="shared" si="276"/>
        <v>Age out of range</v>
      </c>
      <c r="G772" s="23" t="str">
        <f t="shared" si="277"/>
        <v>Age out of range</v>
      </c>
      <c r="H772" s="23" t="str">
        <f t="shared" si="278"/>
        <v>Age out of range</v>
      </c>
      <c r="I772" s="23" t="str">
        <f t="shared" si="279"/>
        <v>Age out of range</v>
      </c>
      <c r="J772" s="23" t="str">
        <f t="shared" si="280"/>
        <v>Age out of range</v>
      </c>
      <c r="K772" s="23" t="str">
        <f t="shared" si="281"/>
        <v>Age out of range</v>
      </c>
      <c r="L772" s="23" t="str">
        <f t="shared" si="282"/>
        <v>Age out of range</v>
      </c>
      <c r="M772" s="23" t="str">
        <f t="shared" si="283"/>
        <v>Age out of range</v>
      </c>
      <c r="N772" s="23" t="str">
        <f t="shared" si="284"/>
        <v>Age out of range</v>
      </c>
      <c r="O772" s="23" t="str">
        <f t="shared" si="285"/>
        <v>Age out of range</v>
      </c>
      <c r="P772" s="23" t="str">
        <f t="shared" si="286"/>
        <v>Age out of range</v>
      </c>
      <c r="Q772" s="23" t="e">
        <f t="shared" si="287"/>
        <v>#DIV/0!</v>
      </c>
      <c r="R772" s="17"/>
      <c r="S772" s="23">
        <v>756</v>
      </c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7"/>
      <c r="AM772" s="47"/>
      <c r="AN772" s="10" t="str">
        <f>IF($Z772="","",IF(OR($V772&lt;2.7,$V772&gt;90),"Age OOR",VLOOKUP(AN$14&amp;"-int-"&amp;$E772,Equations!$G:$I,3,0)+VLOOKUP(AN$14&amp;"-sexo-"&amp;$E772,Equations!$G:$I,3,0)*$U772+VLOOKUP(AN$14&amp;"-edad-"&amp;$E772,Equations!$G:$I,3,0)*$V772+VLOOKUP(AN$14&amp;"-est-"&amp;$E772,Equations!$G:$I,3,0)*(1/$W772)+VLOOKUP(AN$14&amp;"-imc-"&amp;$E772,Equations!$G:$I,3,0)*(1/$Q772)))</f>
        <v/>
      </c>
      <c r="AO772" s="10" t="str">
        <f>IF($Z772="","",IF(OR($V772&lt;2.7,$V772&gt;90),"Age OOR",AN772-1.6449*VLOOKUP(AN$14&amp;"-rse-"&amp;$E772,Equations!$G:$I,3,0)))</f>
        <v/>
      </c>
      <c r="AP772" s="10" t="str">
        <f>IF($Z772="","",IF(OR($V772&lt;2.7,$V772&gt;90),"Age OOR",AN772+1.6449*VLOOKUP(AN$14&amp;"-rse-"&amp;$E772,Equations!$G:$I,3,0)))</f>
        <v/>
      </c>
      <c r="AQ772" s="10" t="str">
        <f t="shared" si="288"/>
        <v/>
      </c>
      <c r="AR772" s="10" t="str">
        <f>IF($Z772="","",IF(OR($V772&lt;2.7,$V772&gt;90),"Age OOR",($Z772-AN772)/VLOOKUP(AN$14&amp;"-rse-"&amp;$E772,Equations!$G:$I,3,0)))</f>
        <v/>
      </c>
      <c r="AS772" s="10" t="str">
        <f>IF($AA772="","",IF(OR($V772&lt;2.7,$V772&gt;90),"Age OOR",VLOOKUP(AS$14&amp;"-int-"&amp;$F772,Equations!$G:$I,3,0)+VLOOKUP(AS$14&amp;"-sexo-"&amp;$F772,Equations!$G:$I,3,0)*$U772+VLOOKUP(AS$14&amp;"-edad-"&amp;$F772,Equations!$G:$I,3,0)*$V772+VLOOKUP(AS$14&amp;"-est-"&amp;$F772,Equations!$G:$I,3,0)*(1/$W772)+VLOOKUP(AS$14&amp;"-imc-"&amp;$F772,Equations!$G:$I,3,0)*(1/$Q772)))</f>
        <v/>
      </c>
      <c r="AT772" s="10" t="str">
        <f>IF($AA772="","",IF(OR($V772&lt;2.7,$V772&gt;90),"Age OOR",AS772-1.6449*VLOOKUP(AS$14&amp;"-rse-"&amp;$F772,Equations!$G:$I,3,0)))</f>
        <v/>
      </c>
      <c r="AU772" s="10" t="str">
        <f>IF($AA772="","",IF(OR($V772&lt;2.7,$V772&gt;90),"Age OOR",AS772+1.6449*VLOOKUP(AS$14&amp;"-rse-"&amp;$F772,Equations!$G:$I,3,0)))</f>
        <v/>
      </c>
      <c r="AV772" s="10" t="str">
        <f t="shared" si="289"/>
        <v/>
      </c>
      <c r="AW772" s="10" t="str">
        <f>IF($AA772="","",IF(OR($V772&lt;2.7,$V772&gt;90),"Age OOR",($AA772-AS772)/VLOOKUP(AS$14&amp;"-rse-"&amp;$F772,Equations!$G:$I,3,0)))</f>
        <v/>
      </c>
      <c r="AX772" s="10" t="str">
        <f>IF($AB772="","",IF(OR($V772&lt;2.7,$V772&gt;90),"Age OOR",VLOOKUP(AX$14&amp;"-int-"&amp;$G772,Equations!$G:$I,3,0)+VLOOKUP(AX$14&amp;"-sexo-"&amp;$G772,Equations!$G:$I,3,0)*$U772+VLOOKUP(AX$14&amp;"-edad-"&amp;$G772,Equations!$G:$I,3,0)*$V772+VLOOKUP(AX$14&amp;"-est-"&amp;$G772,Equations!$G:$I,3,0)*(1/$W772)+VLOOKUP(AX$14&amp;"-imc-"&amp;$G772,Equations!$G:$I,3,0)*(1/$Q772)))</f>
        <v/>
      </c>
      <c r="AY772" s="10" t="str">
        <f>IF($AB772="","",IF(OR($V772&lt;2.7,$V772&gt;90),"Age OOR",AX772-1.6449*VLOOKUP(AX$14&amp;"-rse-"&amp;$G772,Equations!$G:$I,3,0)))</f>
        <v/>
      </c>
      <c r="AZ772" s="10" t="str">
        <f>IF($AB772="","",IF(OR($V772&lt;2.7,$V772&gt;90),"Age OOR",AX772+1.6449*VLOOKUP(AX$14&amp;"-rse-"&amp;$G772,Equations!$G:$I,3,0)))</f>
        <v/>
      </c>
      <c r="BA772" s="10" t="str">
        <f t="shared" si="290"/>
        <v/>
      </c>
      <c r="BB772" s="10" t="str">
        <f>IF($AB772="","",IF(OR($V772&lt;2.7,$V772&gt;90),"Age OOR",($AB772-AX772)/VLOOKUP(AX$14&amp;"-rse-"&amp;$G772,Equations!$G:$I,3,0)))</f>
        <v/>
      </c>
      <c r="BC772" s="10" t="str">
        <f>IF($AC772="","",IF(OR($V772&lt;2.7,$V772&gt;90),"Age OOR",VLOOKUP(BC$14&amp;"-int-"&amp;$H772,Equations!$G:$I,3,0)+VLOOKUP(BC$14&amp;"-sexo-"&amp;$H772,Equations!$G:$I,3,0)*$U772+VLOOKUP(BC$14&amp;"-edad-"&amp;$H772,Equations!$G:$I,3,0)*$V772+VLOOKUP(BC$14&amp;"-est-"&amp;$H772,Equations!$G:$I,3,0)*(1/$W772)+VLOOKUP(BC$14&amp;"-imc-"&amp;$H772,Equations!$G:$I,3,0)*(1/$Q772)))</f>
        <v/>
      </c>
      <c r="BD772" s="10" t="str">
        <f>IF($AC772="","",IF(OR($V772&lt;2.7,$V772&gt;90),"Age OOR",BC772-1.6449*VLOOKUP(BC$14&amp;"-rse-"&amp;$H772,Equations!$G:$I,3,0)))</f>
        <v/>
      </c>
      <c r="BE772" s="10" t="str">
        <f>IF($AC772="","",IF(OR($V772&lt;2.7,$V772&gt;90),"Age OOR",BC772+1.6449*VLOOKUP(BC$14&amp;"-rse-"&amp;$H772,Equations!$G:$I,3,0)))</f>
        <v/>
      </c>
      <c r="BF772" s="10" t="str">
        <f t="shared" si="291"/>
        <v/>
      </c>
      <c r="BG772" s="10" t="str">
        <f>IF($AC772="","",IF(OR($V772&lt;2.7,$V772&gt;90),"Age OOR",($AC772-BC772)/VLOOKUP(BC$14&amp;"-rse-"&amp;$H772,Equations!$G:$I,3,0)))</f>
        <v/>
      </c>
      <c r="BH772" s="10" t="str">
        <f>IF($AD772="","",IF(OR($V772&lt;2.7,$V772&gt;90),"Age OOR",VLOOKUP(BH$14&amp;"-int-"&amp;$I772,Equations!$G:$I,3,0)+VLOOKUP(BH$14&amp;"-sexo-"&amp;$I772,Equations!$G:$I,3,0)*$U772+VLOOKUP(BH$14&amp;"-edad-"&amp;$I772,Equations!$G:$I,3,0)*$V772+VLOOKUP(BH$14&amp;"-est-"&amp;$I772,Equations!$G:$I,3,0)*(1/$W772)+VLOOKUP(BH$14&amp;"-imc-"&amp;$I772,Equations!$G:$I,3,0)*(1/$Q772)))</f>
        <v/>
      </c>
      <c r="BI772" s="10" t="str">
        <f>IF($AD772="","",IF(OR($V772&lt;2.7,$V772&gt;90),"Age OOR",BH772-1.6449*VLOOKUP(BH$14&amp;"-rse-"&amp;$I772,Equations!$G:$I,3,0)))</f>
        <v/>
      </c>
      <c r="BJ772" s="10" t="str">
        <f>IF($AD772="","",IF(OR($V772&lt;2.7,$V772&gt;90),"Age OOR",BH772+1.6449*VLOOKUP(BH$14&amp;"-rse-"&amp;$I772,Equations!$G:$I,3,0)))</f>
        <v/>
      </c>
      <c r="BK772" s="10" t="str">
        <f t="shared" si="292"/>
        <v/>
      </c>
      <c r="BL772" s="10" t="str">
        <f>IF($AD772="","",IF(OR($V772&lt;2.7,$V772&gt;90),"Age OOR",($AD772-BH772)/VLOOKUP(BH$14&amp;"-rse-"&amp;$I772,Equations!$G:$I,3,0)))</f>
        <v/>
      </c>
      <c r="BM772" s="10" t="str">
        <f>IF($AE772="","",IF(OR($V772&lt;2.7,$V772&gt;90),"Age OOR",VLOOKUP(BM$14&amp;"-int-"&amp;$J772,Equations!$G:$I,3,0)+VLOOKUP(BM$14&amp;"-sexo-"&amp;$J772,Equations!$G:$I,3,0)*$U772+VLOOKUP(BM$14&amp;"-edad-"&amp;$J772,Equations!$G:$I,3,0)*$V772+VLOOKUP(BM$14&amp;"-est-"&amp;$J772,Equations!$G:$I,3,0)*(1/$W772)+VLOOKUP(BM$14&amp;"-imc-"&amp;$J772,Equations!$G:$I,3,0)*(1/$Q772)))</f>
        <v/>
      </c>
      <c r="BN772" s="10" t="str">
        <f>IF($AE772="","",IF(OR($V772&lt;2.7,$V772&gt;90),"Age OOR",BM772-1.6449*VLOOKUP(BM$14&amp;"-rse-"&amp;$J772,Equations!$G:$I,3,0)))</f>
        <v/>
      </c>
      <c r="BO772" s="10" t="str">
        <f>IF($AE772="","",IF(OR($V772&lt;2.7,$V772&gt;90),"Age OOR",BM772+1.6449*VLOOKUP(BM$14&amp;"-rse-"&amp;$J772,Equations!$G:$I,3,0)))</f>
        <v/>
      </c>
      <c r="BP772" s="10" t="str">
        <f t="shared" si="293"/>
        <v/>
      </c>
      <c r="BQ772" s="10" t="str">
        <f>IF($AE772="","",IF(OR($V772&lt;2.7,$V772&gt;90),"Age OOR",($AE772-BM772)/VLOOKUP(BM$14&amp;"-rse-"&amp;$J772,Equations!$G:$I,3,0)))</f>
        <v/>
      </c>
      <c r="BR772" s="10" t="str">
        <f>IF($AF772="","",IF(OR($V772&lt;2.7,$V772&gt;90),"Age OOR",VLOOKUP(BR$14&amp;"-int-"&amp;$K772,Equations!$G:$I,3,0)+VLOOKUP(BR$14&amp;"-sexo-"&amp;$K772,Equations!$G:$I,3,0)*$U772+VLOOKUP(BR$14&amp;"-edad-"&amp;$K772,Equations!$G:$I,3,0)*$V772+VLOOKUP(BR$14&amp;"-est-"&amp;$K772,Equations!$G:$I,3,0)*(1/$W772)+VLOOKUP(BR$14&amp;"-imc-"&amp;$K772,Equations!$G:$I,3,0)*(1/$Q772)))</f>
        <v/>
      </c>
      <c r="BS772" s="10" t="str">
        <f>IF($AF772="","",IF(OR($V772&lt;2.7,$V772&gt;90),"Age OOR",BR772-1.6449*VLOOKUP(BR$14&amp;"-rse-"&amp;$K772,Equations!$G:$I,3,0)))</f>
        <v/>
      </c>
      <c r="BT772" s="10" t="str">
        <f>IF($AF772="","",IF(OR($V772&lt;2.7,$V772&gt;90),"Age OOR",BR772+1.6449*VLOOKUP(BR$14&amp;"-rse-"&amp;$K772,Equations!$G:$I,3,0)))</f>
        <v/>
      </c>
      <c r="BU772" s="10" t="str">
        <f t="shared" si="294"/>
        <v/>
      </c>
      <c r="BV772" s="10" t="str">
        <f>IF($AF772="","",IF(OR($V772&lt;2.7,$V772&gt;90),"Age OOR",($AF772-BR772)/VLOOKUP(BR$14&amp;"-rse-"&amp;$K772,Equations!$G:$I,3,0)))</f>
        <v/>
      </c>
      <c r="BW772" s="10" t="str">
        <f>IF($AG772="","",IF(OR($V772&lt;2.7,$V772&gt;90),"Age OOR",VLOOKUP(BW$14&amp;"-int-"&amp;$L772,Equations!$G:$I,3,0)+VLOOKUP(BW$14&amp;"-sexo-"&amp;$L772,Equations!$G:$I,3,0)*$U772+VLOOKUP(BW$14&amp;"-edad-"&amp;$L772,Equations!$G:$I,3,0)*$V772+VLOOKUP(BW$14&amp;"-est-"&amp;$L772,Equations!$G:$I,3,0)*(1/$W772)+VLOOKUP(BW$14&amp;"-imc-"&amp;$L772,Equations!$G:$I,3,0)*(1/$Q772)))</f>
        <v/>
      </c>
      <c r="BX772" s="10" t="str">
        <f>IF($AG772="","",IF(OR($V772&lt;2.7,$V772&gt;90),"Age OOR",BW772-1.6449*VLOOKUP(BW$14&amp;"-rse-"&amp;$L772,Equations!$G:$I,3,0)))</f>
        <v/>
      </c>
      <c r="BY772" s="10" t="str">
        <f>IF($AG772="","",IF(OR($V772&lt;2.7,$V772&gt;90),"Age OOR",BW772+1.6449*VLOOKUP(BW$14&amp;"-rse-"&amp;$L772,Equations!$G:$I,3,0)))</f>
        <v/>
      </c>
      <c r="BZ772" s="10" t="str">
        <f t="shared" si="295"/>
        <v/>
      </c>
      <c r="CA772" s="10" t="str">
        <f>IF($AG772="","",IF(OR($V772&lt;2.7,$V772&gt;90),"Age OOR",($AG772-BW772)/VLOOKUP(BW$14&amp;"-rse-"&amp;$L772,Equations!$G:$I,3,0)))</f>
        <v/>
      </c>
      <c r="CB772" s="10" t="str">
        <f>IF($AH772="","",IF(OR($V772&lt;2.7,$V772&gt;90),"Age OOR",VLOOKUP(CB$14&amp;"-int-"&amp;$M772,Equations!$G:$I,3,0)+VLOOKUP(CB$14&amp;"-sexo-"&amp;$M772,Equations!$G:$I,3,0)*$U772+VLOOKUP(CB$14&amp;"-edad-"&amp;$M772,Equations!$G:$I,3,0)*$V772+VLOOKUP(CB$14&amp;"-est-"&amp;$M772,Equations!$G:$I,3,0)*(1/$W772)+VLOOKUP(CB$14&amp;"-imc-"&amp;$M772,Equations!$G:$I,3,0)*(1/$Q772)))</f>
        <v/>
      </c>
      <c r="CC772" s="10" t="str">
        <f>IF($AH772="","",IF(OR($V772&lt;2.7,$V772&gt;90),"Age OOR",CB772-1.6449*VLOOKUP(CB$14&amp;"-rse-"&amp;$M772,Equations!$G:$I,3,0)))</f>
        <v/>
      </c>
      <c r="CD772" s="10" t="str">
        <f>IF($AH772="","",IF(OR($V772&lt;2.7,$V772&gt;90),"Age OOR",CB772+1.6449*VLOOKUP(CB$14&amp;"-rse-"&amp;$M772,Equations!$G:$I,3,0)))</f>
        <v/>
      </c>
      <c r="CE772" s="10" t="str">
        <f t="shared" si="296"/>
        <v/>
      </c>
      <c r="CF772" s="10" t="str">
        <f>IF($AH772="","",IF(OR($V772&lt;2.7,$V772&gt;90),"Age OOR",($AH772-CB772)/VLOOKUP(CB$14&amp;"-rse-"&amp;$M772,Equations!$G:$I,3,0)))</f>
        <v/>
      </c>
      <c r="CG772" s="10" t="str">
        <f>IF($AI772="","",IF(OR($V772&lt;2.7,$V772&gt;90),"Age OOR",VLOOKUP(CG$14&amp;"-int-"&amp;$N772,Equations!$G:$I,3,0)+VLOOKUP(CG$14&amp;"-sexo-"&amp;$N772,Equations!$G:$I,3,0)*$U772+VLOOKUP(CG$14&amp;"-edad-"&amp;$N772,Equations!$G:$I,3,0)*$V772+VLOOKUP(CG$14&amp;"-est-"&amp;$N772,Equations!$G:$I,3,0)*(1/$W772)+VLOOKUP(CG$14&amp;"-imc-"&amp;$N772,Equations!$G:$I,3,0)*(1/$Q772)))</f>
        <v/>
      </c>
      <c r="CH772" s="10" t="str">
        <f>IF($AI772="","",IF(OR($V772&lt;2.7,$V772&gt;90),"Age OOR",CG772-1.6449*VLOOKUP(CG$14&amp;"-rse-"&amp;$N772,Equations!$G:$I,3,0)))</f>
        <v/>
      </c>
      <c r="CI772" s="10" t="str">
        <f>IF($AI772="","",IF(OR($V772&lt;2.7,$V772&gt;90),"Age OOR",CG772+1.6449*VLOOKUP(CG$14&amp;"-rse-"&amp;$N772,Equations!$G:$I,3,0)))</f>
        <v/>
      </c>
      <c r="CJ772" s="10" t="str">
        <f t="shared" si="297"/>
        <v/>
      </c>
      <c r="CK772" s="10" t="str">
        <f>IF($AI772="","",IF(OR($V772&lt;2.7,$V772&gt;90),"Age OOR",($AI772-CG772)/VLOOKUP(CG$14&amp;"-rse-"&amp;$N772,Equations!$G:$I,3,0)))</f>
        <v/>
      </c>
      <c r="CL772" s="10" t="str">
        <f>IF($AJ772="","",IF(OR($V772&lt;2.7,$V772&gt;90),"Age OOR",VLOOKUP(CL$14&amp;"-int-"&amp;$O772,Equations!$G:$I,3,0)+VLOOKUP(CL$14&amp;"-sexo-"&amp;$O772,Equations!$G:$I,3,0)*$U772+VLOOKUP(CL$14&amp;"-edad-"&amp;$O772,Equations!$G:$I,3,0)*$V772+VLOOKUP(CL$14&amp;"-est-"&amp;$O772,Equations!$G:$I,3,0)*(1/$W772)+VLOOKUP(CL$14&amp;"-imc-"&amp;$O772,Equations!$G:$I,3,0)*(1/$Q772)))</f>
        <v/>
      </c>
      <c r="CM772" s="10" t="str">
        <f>IF($AJ772="","",IF(OR($V772&lt;2.7,$V772&gt;90),"Age OOR",CL772-1.6449*VLOOKUP(CL$14&amp;"-rse-"&amp;$O772,Equations!$G:$I,3,0)))</f>
        <v/>
      </c>
      <c r="CN772" s="10" t="str">
        <f>IF($AJ772="","",IF(OR($V772&lt;2.7,$V772&gt;90),"Age OOR",CL772+1.6449*VLOOKUP(CL$14&amp;"-rse-"&amp;$O772,Equations!$G:$I,3,0)))</f>
        <v/>
      </c>
      <c r="CO772" s="10" t="str">
        <f t="shared" si="298"/>
        <v/>
      </c>
      <c r="CP772" s="10" t="str">
        <f>IF($AJ772="","",IF(OR($V772&lt;2.7,$V772&gt;90),"Age OOR",($AJ772-CL772)/VLOOKUP(CL$14&amp;"-rse-"&amp;$O772,Equations!$G:$I,3,0)))</f>
        <v/>
      </c>
      <c r="CQ772" s="10" t="str">
        <f>IF($AK772="","",IF(OR($V772&lt;2.7,$V772&gt;90),"Age OOR",EXP(VLOOKUP(CQ$14&amp;"-int-"&amp;$P772,Equations!$G:$I,3,0)+VLOOKUP(CQ$14&amp;"-sexo-"&amp;$P772,Equations!$G:$I,3,0)*$U772+VLOOKUP(CQ$14&amp;"-edad-"&amp;$P772,Equations!$G:$I,3,0)*$V772+VLOOKUP(CQ$14&amp;"-est-"&amp;$P772,Equations!$G:$I,3,0)*(1/$W772)+VLOOKUP(CQ$14&amp;"-imc-"&amp;$P772,Equations!$G:$I,3,0)*(1/$Q772))))</f>
        <v/>
      </c>
      <c r="CR772" s="10" t="str">
        <f>IF($AK772="","",IF(OR($V772&lt;2.7,$V772&gt;90),"Age OOR",EXP(LN(CQ772)-1.6449*VLOOKUP(CQ$14&amp;"-rse-"&amp;$P772,Equations!$G:$I,3,0))))</f>
        <v/>
      </c>
      <c r="CS772" s="10" t="str">
        <f>IF($AK772="","",IF(OR($V772&lt;2.7,$V772&gt;90),"Age OOR",EXP(LN(CQ772)+1.6449*VLOOKUP(CQ$14&amp;"-rse-"&amp;$P772,Equations!$G:$I,3,0))))</f>
        <v/>
      </c>
      <c r="CT772" s="10" t="str">
        <f t="shared" si="299"/>
        <v/>
      </c>
      <c r="CU772" s="10" t="str">
        <f>IF($AK772="","",IF(OR($V772&lt;2.7,$V772&gt;90),"Age OOR",(LN($AK772)-LN(CQ772))/VLOOKUP(CQ$14&amp;"-rse-"&amp;$P772,Equations!$G:$I,3,0)))</f>
        <v/>
      </c>
      <c r="CV772" s="47"/>
    </row>
    <row r="773" spans="5:100" x14ac:dyDescent="0.2">
      <c r="E773" s="23" t="str">
        <f t="shared" si="275"/>
        <v>Age out of range</v>
      </c>
      <c r="F773" s="23" t="str">
        <f t="shared" si="276"/>
        <v>Age out of range</v>
      </c>
      <c r="G773" s="23" t="str">
        <f t="shared" si="277"/>
        <v>Age out of range</v>
      </c>
      <c r="H773" s="23" t="str">
        <f t="shared" si="278"/>
        <v>Age out of range</v>
      </c>
      <c r="I773" s="23" t="str">
        <f t="shared" si="279"/>
        <v>Age out of range</v>
      </c>
      <c r="J773" s="23" t="str">
        <f t="shared" si="280"/>
        <v>Age out of range</v>
      </c>
      <c r="K773" s="23" t="str">
        <f t="shared" si="281"/>
        <v>Age out of range</v>
      </c>
      <c r="L773" s="23" t="str">
        <f t="shared" si="282"/>
        <v>Age out of range</v>
      </c>
      <c r="M773" s="23" t="str">
        <f t="shared" si="283"/>
        <v>Age out of range</v>
      </c>
      <c r="N773" s="23" t="str">
        <f t="shared" si="284"/>
        <v>Age out of range</v>
      </c>
      <c r="O773" s="23" t="str">
        <f t="shared" si="285"/>
        <v>Age out of range</v>
      </c>
      <c r="P773" s="23" t="str">
        <f t="shared" si="286"/>
        <v>Age out of range</v>
      </c>
      <c r="Q773" s="23" t="e">
        <f t="shared" si="287"/>
        <v>#DIV/0!</v>
      </c>
      <c r="R773" s="17"/>
      <c r="S773" s="23">
        <v>757</v>
      </c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7"/>
      <c r="AM773" s="47"/>
      <c r="AN773" s="10" t="str">
        <f>IF($Z773="","",IF(OR($V773&lt;2.7,$V773&gt;90),"Age OOR",VLOOKUP(AN$14&amp;"-int-"&amp;$E773,Equations!$G:$I,3,0)+VLOOKUP(AN$14&amp;"-sexo-"&amp;$E773,Equations!$G:$I,3,0)*$U773+VLOOKUP(AN$14&amp;"-edad-"&amp;$E773,Equations!$G:$I,3,0)*$V773+VLOOKUP(AN$14&amp;"-est-"&amp;$E773,Equations!$G:$I,3,0)*(1/$W773)+VLOOKUP(AN$14&amp;"-imc-"&amp;$E773,Equations!$G:$I,3,0)*(1/$Q773)))</f>
        <v/>
      </c>
      <c r="AO773" s="10" t="str">
        <f>IF($Z773="","",IF(OR($V773&lt;2.7,$V773&gt;90),"Age OOR",AN773-1.6449*VLOOKUP(AN$14&amp;"-rse-"&amp;$E773,Equations!$G:$I,3,0)))</f>
        <v/>
      </c>
      <c r="AP773" s="10" t="str">
        <f>IF($Z773="","",IF(OR($V773&lt;2.7,$V773&gt;90),"Age OOR",AN773+1.6449*VLOOKUP(AN$14&amp;"-rse-"&amp;$E773,Equations!$G:$I,3,0)))</f>
        <v/>
      </c>
      <c r="AQ773" s="10" t="str">
        <f t="shared" si="288"/>
        <v/>
      </c>
      <c r="AR773" s="10" t="str">
        <f>IF($Z773="","",IF(OR($V773&lt;2.7,$V773&gt;90),"Age OOR",($Z773-AN773)/VLOOKUP(AN$14&amp;"-rse-"&amp;$E773,Equations!$G:$I,3,0)))</f>
        <v/>
      </c>
      <c r="AS773" s="10" t="str">
        <f>IF($AA773="","",IF(OR($V773&lt;2.7,$V773&gt;90),"Age OOR",VLOOKUP(AS$14&amp;"-int-"&amp;$F773,Equations!$G:$I,3,0)+VLOOKUP(AS$14&amp;"-sexo-"&amp;$F773,Equations!$G:$I,3,0)*$U773+VLOOKUP(AS$14&amp;"-edad-"&amp;$F773,Equations!$G:$I,3,0)*$V773+VLOOKUP(AS$14&amp;"-est-"&amp;$F773,Equations!$G:$I,3,0)*(1/$W773)+VLOOKUP(AS$14&amp;"-imc-"&amp;$F773,Equations!$G:$I,3,0)*(1/$Q773)))</f>
        <v/>
      </c>
      <c r="AT773" s="10" t="str">
        <f>IF($AA773="","",IF(OR($V773&lt;2.7,$V773&gt;90),"Age OOR",AS773-1.6449*VLOOKUP(AS$14&amp;"-rse-"&amp;$F773,Equations!$G:$I,3,0)))</f>
        <v/>
      </c>
      <c r="AU773" s="10" t="str">
        <f>IF($AA773="","",IF(OR($V773&lt;2.7,$V773&gt;90),"Age OOR",AS773+1.6449*VLOOKUP(AS$14&amp;"-rse-"&amp;$F773,Equations!$G:$I,3,0)))</f>
        <v/>
      </c>
      <c r="AV773" s="10" t="str">
        <f t="shared" si="289"/>
        <v/>
      </c>
      <c r="AW773" s="10" t="str">
        <f>IF($AA773="","",IF(OR($V773&lt;2.7,$V773&gt;90),"Age OOR",($AA773-AS773)/VLOOKUP(AS$14&amp;"-rse-"&amp;$F773,Equations!$G:$I,3,0)))</f>
        <v/>
      </c>
      <c r="AX773" s="10" t="str">
        <f>IF($AB773="","",IF(OR($V773&lt;2.7,$V773&gt;90),"Age OOR",VLOOKUP(AX$14&amp;"-int-"&amp;$G773,Equations!$G:$I,3,0)+VLOOKUP(AX$14&amp;"-sexo-"&amp;$G773,Equations!$G:$I,3,0)*$U773+VLOOKUP(AX$14&amp;"-edad-"&amp;$G773,Equations!$G:$I,3,0)*$V773+VLOOKUP(AX$14&amp;"-est-"&amp;$G773,Equations!$G:$I,3,0)*(1/$W773)+VLOOKUP(AX$14&amp;"-imc-"&amp;$G773,Equations!$G:$I,3,0)*(1/$Q773)))</f>
        <v/>
      </c>
      <c r="AY773" s="10" t="str">
        <f>IF($AB773="","",IF(OR($V773&lt;2.7,$V773&gt;90),"Age OOR",AX773-1.6449*VLOOKUP(AX$14&amp;"-rse-"&amp;$G773,Equations!$G:$I,3,0)))</f>
        <v/>
      </c>
      <c r="AZ773" s="10" t="str">
        <f>IF($AB773="","",IF(OR($V773&lt;2.7,$V773&gt;90),"Age OOR",AX773+1.6449*VLOOKUP(AX$14&amp;"-rse-"&amp;$G773,Equations!$G:$I,3,0)))</f>
        <v/>
      </c>
      <c r="BA773" s="10" t="str">
        <f t="shared" si="290"/>
        <v/>
      </c>
      <c r="BB773" s="10" t="str">
        <f>IF($AB773="","",IF(OR($V773&lt;2.7,$V773&gt;90),"Age OOR",($AB773-AX773)/VLOOKUP(AX$14&amp;"-rse-"&amp;$G773,Equations!$G:$I,3,0)))</f>
        <v/>
      </c>
      <c r="BC773" s="10" t="str">
        <f>IF($AC773="","",IF(OR($V773&lt;2.7,$V773&gt;90),"Age OOR",VLOOKUP(BC$14&amp;"-int-"&amp;$H773,Equations!$G:$I,3,0)+VLOOKUP(BC$14&amp;"-sexo-"&amp;$H773,Equations!$G:$I,3,0)*$U773+VLOOKUP(BC$14&amp;"-edad-"&amp;$H773,Equations!$G:$I,3,0)*$V773+VLOOKUP(BC$14&amp;"-est-"&amp;$H773,Equations!$G:$I,3,0)*(1/$W773)+VLOOKUP(BC$14&amp;"-imc-"&amp;$H773,Equations!$G:$I,3,0)*(1/$Q773)))</f>
        <v/>
      </c>
      <c r="BD773" s="10" t="str">
        <f>IF($AC773="","",IF(OR($V773&lt;2.7,$V773&gt;90),"Age OOR",BC773-1.6449*VLOOKUP(BC$14&amp;"-rse-"&amp;$H773,Equations!$G:$I,3,0)))</f>
        <v/>
      </c>
      <c r="BE773" s="10" t="str">
        <f>IF($AC773="","",IF(OR($V773&lt;2.7,$V773&gt;90),"Age OOR",BC773+1.6449*VLOOKUP(BC$14&amp;"-rse-"&amp;$H773,Equations!$G:$I,3,0)))</f>
        <v/>
      </c>
      <c r="BF773" s="10" t="str">
        <f t="shared" si="291"/>
        <v/>
      </c>
      <c r="BG773" s="10" t="str">
        <f>IF($AC773="","",IF(OR($V773&lt;2.7,$V773&gt;90),"Age OOR",($AC773-BC773)/VLOOKUP(BC$14&amp;"-rse-"&amp;$H773,Equations!$G:$I,3,0)))</f>
        <v/>
      </c>
      <c r="BH773" s="10" t="str">
        <f>IF($AD773="","",IF(OR($V773&lt;2.7,$V773&gt;90),"Age OOR",VLOOKUP(BH$14&amp;"-int-"&amp;$I773,Equations!$G:$I,3,0)+VLOOKUP(BH$14&amp;"-sexo-"&amp;$I773,Equations!$G:$I,3,0)*$U773+VLOOKUP(BH$14&amp;"-edad-"&amp;$I773,Equations!$G:$I,3,0)*$V773+VLOOKUP(BH$14&amp;"-est-"&amp;$I773,Equations!$G:$I,3,0)*(1/$W773)+VLOOKUP(BH$14&amp;"-imc-"&amp;$I773,Equations!$G:$I,3,0)*(1/$Q773)))</f>
        <v/>
      </c>
      <c r="BI773" s="10" t="str">
        <f>IF($AD773="","",IF(OR($V773&lt;2.7,$V773&gt;90),"Age OOR",BH773-1.6449*VLOOKUP(BH$14&amp;"-rse-"&amp;$I773,Equations!$G:$I,3,0)))</f>
        <v/>
      </c>
      <c r="BJ773" s="10" t="str">
        <f>IF($AD773="","",IF(OR($V773&lt;2.7,$V773&gt;90),"Age OOR",BH773+1.6449*VLOOKUP(BH$14&amp;"-rse-"&amp;$I773,Equations!$G:$I,3,0)))</f>
        <v/>
      </c>
      <c r="BK773" s="10" t="str">
        <f t="shared" si="292"/>
        <v/>
      </c>
      <c r="BL773" s="10" t="str">
        <f>IF($AD773="","",IF(OR($V773&lt;2.7,$V773&gt;90),"Age OOR",($AD773-BH773)/VLOOKUP(BH$14&amp;"-rse-"&amp;$I773,Equations!$G:$I,3,0)))</f>
        <v/>
      </c>
      <c r="BM773" s="10" t="str">
        <f>IF($AE773="","",IF(OR($V773&lt;2.7,$V773&gt;90),"Age OOR",VLOOKUP(BM$14&amp;"-int-"&amp;$J773,Equations!$G:$I,3,0)+VLOOKUP(BM$14&amp;"-sexo-"&amp;$J773,Equations!$G:$I,3,0)*$U773+VLOOKUP(BM$14&amp;"-edad-"&amp;$J773,Equations!$G:$I,3,0)*$V773+VLOOKUP(BM$14&amp;"-est-"&amp;$J773,Equations!$G:$I,3,0)*(1/$W773)+VLOOKUP(BM$14&amp;"-imc-"&amp;$J773,Equations!$G:$I,3,0)*(1/$Q773)))</f>
        <v/>
      </c>
      <c r="BN773" s="10" t="str">
        <f>IF($AE773="","",IF(OR($V773&lt;2.7,$V773&gt;90),"Age OOR",BM773-1.6449*VLOOKUP(BM$14&amp;"-rse-"&amp;$J773,Equations!$G:$I,3,0)))</f>
        <v/>
      </c>
      <c r="BO773" s="10" t="str">
        <f>IF($AE773="","",IF(OR($V773&lt;2.7,$V773&gt;90),"Age OOR",BM773+1.6449*VLOOKUP(BM$14&amp;"-rse-"&amp;$J773,Equations!$G:$I,3,0)))</f>
        <v/>
      </c>
      <c r="BP773" s="10" t="str">
        <f t="shared" si="293"/>
        <v/>
      </c>
      <c r="BQ773" s="10" t="str">
        <f>IF($AE773="","",IF(OR($V773&lt;2.7,$V773&gt;90),"Age OOR",($AE773-BM773)/VLOOKUP(BM$14&amp;"-rse-"&amp;$J773,Equations!$G:$I,3,0)))</f>
        <v/>
      </c>
      <c r="BR773" s="10" t="str">
        <f>IF($AF773="","",IF(OR($V773&lt;2.7,$V773&gt;90),"Age OOR",VLOOKUP(BR$14&amp;"-int-"&amp;$K773,Equations!$G:$I,3,0)+VLOOKUP(BR$14&amp;"-sexo-"&amp;$K773,Equations!$G:$I,3,0)*$U773+VLOOKUP(BR$14&amp;"-edad-"&amp;$K773,Equations!$G:$I,3,0)*$V773+VLOOKUP(BR$14&amp;"-est-"&amp;$K773,Equations!$G:$I,3,0)*(1/$W773)+VLOOKUP(BR$14&amp;"-imc-"&amp;$K773,Equations!$G:$I,3,0)*(1/$Q773)))</f>
        <v/>
      </c>
      <c r="BS773" s="10" t="str">
        <f>IF($AF773="","",IF(OR($V773&lt;2.7,$V773&gt;90),"Age OOR",BR773-1.6449*VLOOKUP(BR$14&amp;"-rse-"&amp;$K773,Equations!$G:$I,3,0)))</f>
        <v/>
      </c>
      <c r="BT773" s="10" t="str">
        <f>IF($AF773="","",IF(OR($V773&lt;2.7,$V773&gt;90),"Age OOR",BR773+1.6449*VLOOKUP(BR$14&amp;"-rse-"&amp;$K773,Equations!$G:$I,3,0)))</f>
        <v/>
      </c>
      <c r="BU773" s="10" t="str">
        <f t="shared" si="294"/>
        <v/>
      </c>
      <c r="BV773" s="10" t="str">
        <f>IF($AF773="","",IF(OR($V773&lt;2.7,$V773&gt;90),"Age OOR",($AF773-BR773)/VLOOKUP(BR$14&amp;"-rse-"&amp;$K773,Equations!$G:$I,3,0)))</f>
        <v/>
      </c>
      <c r="BW773" s="10" t="str">
        <f>IF($AG773="","",IF(OR($V773&lt;2.7,$V773&gt;90),"Age OOR",VLOOKUP(BW$14&amp;"-int-"&amp;$L773,Equations!$G:$I,3,0)+VLOOKUP(BW$14&amp;"-sexo-"&amp;$L773,Equations!$G:$I,3,0)*$U773+VLOOKUP(BW$14&amp;"-edad-"&amp;$L773,Equations!$G:$I,3,0)*$V773+VLOOKUP(BW$14&amp;"-est-"&amp;$L773,Equations!$G:$I,3,0)*(1/$W773)+VLOOKUP(BW$14&amp;"-imc-"&amp;$L773,Equations!$G:$I,3,0)*(1/$Q773)))</f>
        <v/>
      </c>
      <c r="BX773" s="10" t="str">
        <f>IF($AG773="","",IF(OR($V773&lt;2.7,$V773&gt;90),"Age OOR",BW773-1.6449*VLOOKUP(BW$14&amp;"-rse-"&amp;$L773,Equations!$G:$I,3,0)))</f>
        <v/>
      </c>
      <c r="BY773" s="10" t="str">
        <f>IF($AG773="","",IF(OR($V773&lt;2.7,$V773&gt;90),"Age OOR",BW773+1.6449*VLOOKUP(BW$14&amp;"-rse-"&amp;$L773,Equations!$G:$I,3,0)))</f>
        <v/>
      </c>
      <c r="BZ773" s="10" t="str">
        <f t="shared" si="295"/>
        <v/>
      </c>
      <c r="CA773" s="10" t="str">
        <f>IF($AG773="","",IF(OR($V773&lt;2.7,$V773&gt;90),"Age OOR",($AG773-BW773)/VLOOKUP(BW$14&amp;"-rse-"&amp;$L773,Equations!$G:$I,3,0)))</f>
        <v/>
      </c>
      <c r="CB773" s="10" t="str">
        <f>IF($AH773="","",IF(OR($V773&lt;2.7,$V773&gt;90),"Age OOR",VLOOKUP(CB$14&amp;"-int-"&amp;$M773,Equations!$G:$I,3,0)+VLOOKUP(CB$14&amp;"-sexo-"&amp;$M773,Equations!$G:$I,3,0)*$U773+VLOOKUP(CB$14&amp;"-edad-"&amp;$M773,Equations!$G:$I,3,0)*$V773+VLOOKUP(CB$14&amp;"-est-"&amp;$M773,Equations!$G:$I,3,0)*(1/$W773)+VLOOKUP(CB$14&amp;"-imc-"&amp;$M773,Equations!$G:$I,3,0)*(1/$Q773)))</f>
        <v/>
      </c>
      <c r="CC773" s="10" t="str">
        <f>IF($AH773="","",IF(OR($V773&lt;2.7,$V773&gt;90),"Age OOR",CB773-1.6449*VLOOKUP(CB$14&amp;"-rse-"&amp;$M773,Equations!$G:$I,3,0)))</f>
        <v/>
      </c>
      <c r="CD773" s="10" t="str">
        <f>IF($AH773="","",IF(OR($V773&lt;2.7,$V773&gt;90),"Age OOR",CB773+1.6449*VLOOKUP(CB$14&amp;"-rse-"&amp;$M773,Equations!$G:$I,3,0)))</f>
        <v/>
      </c>
      <c r="CE773" s="10" t="str">
        <f t="shared" si="296"/>
        <v/>
      </c>
      <c r="CF773" s="10" t="str">
        <f>IF($AH773="","",IF(OR($V773&lt;2.7,$V773&gt;90),"Age OOR",($AH773-CB773)/VLOOKUP(CB$14&amp;"-rse-"&amp;$M773,Equations!$G:$I,3,0)))</f>
        <v/>
      </c>
      <c r="CG773" s="10" t="str">
        <f>IF($AI773="","",IF(OR($V773&lt;2.7,$V773&gt;90),"Age OOR",VLOOKUP(CG$14&amp;"-int-"&amp;$N773,Equations!$G:$I,3,0)+VLOOKUP(CG$14&amp;"-sexo-"&amp;$N773,Equations!$G:$I,3,0)*$U773+VLOOKUP(CG$14&amp;"-edad-"&amp;$N773,Equations!$G:$I,3,0)*$V773+VLOOKUP(CG$14&amp;"-est-"&amp;$N773,Equations!$G:$I,3,0)*(1/$W773)+VLOOKUP(CG$14&amp;"-imc-"&amp;$N773,Equations!$G:$I,3,0)*(1/$Q773)))</f>
        <v/>
      </c>
      <c r="CH773" s="10" t="str">
        <f>IF($AI773="","",IF(OR($V773&lt;2.7,$V773&gt;90),"Age OOR",CG773-1.6449*VLOOKUP(CG$14&amp;"-rse-"&amp;$N773,Equations!$G:$I,3,0)))</f>
        <v/>
      </c>
      <c r="CI773" s="10" t="str">
        <f>IF($AI773="","",IF(OR($V773&lt;2.7,$V773&gt;90),"Age OOR",CG773+1.6449*VLOOKUP(CG$14&amp;"-rse-"&amp;$N773,Equations!$G:$I,3,0)))</f>
        <v/>
      </c>
      <c r="CJ773" s="10" t="str">
        <f t="shared" si="297"/>
        <v/>
      </c>
      <c r="CK773" s="10" t="str">
        <f>IF($AI773="","",IF(OR($V773&lt;2.7,$V773&gt;90),"Age OOR",($AI773-CG773)/VLOOKUP(CG$14&amp;"-rse-"&amp;$N773,Equations!$G:$I,3,0)))</f>
        <v/>
      </c>
      <c r="CL773" s="10" t="str">
        <f>IF($AJ773="","",IF(OR($V773&lt;2.7,$V773&gt;90),"Age OOR",VLOOKUP(CL$14&amp;"-int-"&amp;$O773,Equations!$G:$I,3,0)+VLOOKUP(CL$14&amp;"-sexo-"&amp;$O773,Equations!$G:$I,3,0)*$U773+VLOOKUP(CL$14&amp;"-edad-"&amp;$O773,Equations!$G:$I,3,0)*$V773+VLOOKUP(CL$14&amp;"-est-"&amp;$O773,Equations!$G:$I,3,0)*(1/$W773)+VLOOKUP(CL$14&amp;"-imc-"&amp;$O773,Equations!$G:$I,3,0)*(1/$Q773)))</f>
        <v/>
      </c>
      <c r="CM773" s="10" t="str">
        <f>IF($AJ773="","",IF(OR($V773&lt;2.7,$V773&gt;90),"Age OOR",CL773-1.6449*VLOOKUP(CL$14&amp;"-rse-"&amp;$O773,Equations!$G:$I,3,0)))</f>
        <v/>
      </c>
      <c r="CN773" s="10" t="str">
        <f>IF($AJ773="","",IF(OR($V773&lt;2.7,$V773&gt;90),"Age OOR",CL773+1.6449*VLOOKUP(CL$14&amp;"-rse-"&amp;$O773,Equations!$G:$I,3,0)))</f>
        <v/>
      </c>
      <c r="CO773" s="10" t="str">
        <f t="shared" si="298"/>
        <v/>
      </c>
      <c r="CP773" s="10" t="str">
        <f>IF($AJ773="","",IF(OR($V773&lt;2.7,$V773&gt;90),"Age OOR",($AJ773-CL773)/VLOOKUP(CL$14&amp;"-rse-"&amp;$O773,Equations!$G:$I,3,0)))</f>
        <v/>
      </c>
      <c r="CQ773" s="10" t="str">
        <f>IF($AK773="","",IF(OR($V773&lt;2.7,$V773&gt;90),"Age OOR",EXP(VLOOKUP(CQ$14&amp;"-int-"&amp;$P773,Equations!$G:$I,3,0)+VLOOKUP(CQ$14&amp;"-sexo-"&amp;$P773,Equations!$G:$I,3,0)*$U773+VLOOKUP(CQ$14&amp;"-edad-"&amp;$P773,Equations!$G:$I,3,0)*$V773+VLOOKUP(CQ$14&amp;"-est-"&amp;$P773,Equations!$G:$I,3,0)*(1/$W773)+VLOOKUP(CQ$14&amp;"-imc-"&amp;$P773,Equations!$G:$I,3,0)*(1/$Q773))))</f>
        <v/>
      </c>
      <c r="CR773" s="10" t="str">
        <f>IF($AK773="","",IF(OR($V773&lt;2.7,$V773&gt;90),"Age OOR",EXP(LN(CQ773)-1.6449*VLOOKUP(CQ$14&amp;"-rse-"&amp;$P773,Equations!$G:$I,3,0))))</f>
        <v/>
      </c>
      <c r="CS773" s="10" t="str">
        <f>IF($AK773="","",IF(OR($V773&lt;2.7,$V773&gt;90),"Age OOR",EXP(LN(CQ773)+1.6449*VLOOKUP(CQ$14&amp;"-rse-"&amp;$P773,Equations!$G:$I,3,0))))</f>
        <v/>
      </c>
      <c r="CT773" s="10" t="str">
        <f t="shared" si="299"/>
        <v/>
      </c>
      <c r="CU773" s="10" t="str">
        <f>IF($AK773="","",IF(OR($V773&lt;2.7,$V773&gt;90),"Age OOR",(LN($AK773)-LN(CQ773))/VLOOKUP(CQ$14&amp;"-rse-"&amp;$P773,Equations!$G:$I,3,0)))</f>
        <v/>
      </c>
      <c r="CV773" s="47"/>
    </row>
    <row r="774" spans="5:100" x14ac:dyDescent="0.2">
      <c r="E774" s="23" t="str">
        <f t="shared" si="275"/>
        <v>Age out of range</v>
      </c>
      <c r="F774" s="23" t="str">
        <f t="shared" si="276"/>
        <v>Age out of range</v>
      </c>
      <c r="G774" s="23" t="str">
        <f t="shared" si="277"/>
        <v>Age out of range</v>
      </c>
      <c r="H774" s="23" t="str">
        <f t="shared" si="278"/>
        <v>Age out of range</v>
      </c>
      <c r="I774" s="23" t="str">
        <f t="shared" si="279"/>
        <v>Age out of range</v>
      </c>
      <c r="J774" s="23" t="str">
        <f t="shared" si="280"/>
        <v>Age out of range</v>
      </c>
      <c r="K774" s="23" t="str">
        <f t="shared" si="281"/>
        <v>Age out of range</v>
      </c>
      <c r="L774" s="23" t="str">
        <f t="shared" si="282"/>
        <v>Age out of range</v>
      </c>
      <c r="M774" s="23" t="str">
        <f t="shared" si="283"/>
        <v>Age out of range</v>
      </c>
      <c r="N774" s="23" t="str">
        <f t="shared" si="284"/>
        <v>Age out of range</v>
      </c>
      <c r="O774" s="23" t="str">
        <f t="shared" si="285"/>
        <v>Age out of range</v>
      </c>
      <c r="P774" s="23" t="str">
        <f t="shared" si="286"/>
        <v>Age out of range</v>
      </c>
      <c r="Q774" s="23" t="e">
        <f t="shared" si="287"/>
        <v>#DIV/0!</v>
      </c>
      <c r="R774" s="17"/>
      <c r="S774" s="23">
        <v>758</v>
      </c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7"/>
      <c r="AM774" s="47"/>
      <c r="AN774" s="10" t="str">
        <f>IF($Z774="","",IF(OR($V774&lt;2.7,$V774&gt;90),"Age OOR",VLOOKUP(AN$14&amp;"-int-"&amp;$E774,Equations!$G:$I,3,0)+VLOOKUP(AN$14&amp;"-sexo-"&amp;$E774,Equations!$G:$I,3,0)*$U774+VLOOKUP(AN$14&amp;"-edad-"&amp;$E774,Equations!$G:$I,3,0)*$V774+VLOOKUP(AN$14&amp;"-est-"&amp;$E774,Equations!$G:$I,3,0)*(1/$W774)+VLOOKUP(AN$14&amp;"-imc-"&amp;$E774,Equations!$G:$I,3,0)*(1/$Q774)))</f>
        <v/>
      </c>
      <c r="AO774" s="10" t="str">
        <f>IF($Z774="","",IF(OR($V774&lt;2.7,$V774&gt;90),"Age OOR",AN774-1.6449*VLOOKUP(AN$14&amp;"-rse-"&amp;$E774,Equations!$G:$I,3,0)))</f>
        <v/>
      </c>
      <c r="AP774" s="10" t="str">
        <f>IF($Z774="","",IF(OR($V774&lt;2.7,$V774&gt;90),"Age OOR",AN774+1.6449*VLOOKUP(AN$14&amp;"-rse-"&amp;$E774,Equations!$G:$I,3,0)))</f>
        <v/>
      </c>
      <c r="AQ774" s="10" t="str">
        <f t="shared" si="288"/>
        <v/>
      </c>
      <c r="AR774" s="10" t="str">
        <f>IF($Z774="","",IF(OR($V774&lt;2.7,$V774&gt;90),"Age OOR",($Z774-AN774)/VLOOKUP(AN$14&amp;"-rse-"&amp;$E774,Equations!$G:$I,3,0)))</f>
        <v/>
      </c>
      <c r="AS774" s="10" t="str">
        <f>IF($AA774="","",IF(OR($V774&lt;2.7,$V774&gt;90),"Age OOR",VLOOKUP(AS$14&amp;"-int-"&amp;$F774,Equations!$G:$I,3,0)+VLOOKUP(AS$14&amp;"-sexo-"&amp;$F774,Equations!$G:$I,3,0)*$U774+VLOOKUP(AS$14&amp;"-edad-"&amp;$F774,Equations!$G:$I,3,0)*$V774+VLOOKUP(AS$14&amp;"-est-"&amp;$F774,Equations!$G:$I,3,0)*(1/$W774)+VLOOKUP(AS$14&amp;"-imc-"&amp;$F774,Equations!$G:$I,3,0)*(1/$Q774)))</f>
        <v/>
      </c>
      <c r="AT774" s="10" t="str">
        <f>IF($AA774="","",IF(OR($V774&lt;2.7,$V774&gt;90),"Age OOR",AS774-1.6449*VLOOKUP(AS$14&amp;"-rse-"&amp;$F774,Equations!$G:$I,3,0)))</f>
        <v/>
      </c>
      <c r="AU774" s="10" t="str">
        <f>IF($AA774="","",IF(OR($V774&lt;2.7,$V774&gt;90),"Age OOR",AS774+1.6449*VLOOKUP(AS$14&amp;"-rse-"&amp;$F774,Equations!$G:$I,3,0)))</f>
        <v/>
      </c>
      <c r="AV774" s="10" t="str">
        <f t="shared" si="289"/>
        <v/>
      </c>
      <c r="AW774" s="10" t="str">
        <f>IF($AA774="","",IF(OR($V774&lt;2.7,$V774&gt;90),"Age OOR",($AA774-AS774)/VLOOKUP(AS$14&amp;"-rse-"&amp;$F774,Equations!$G:$I,3,0)))</f>
        <v/>
      </c>
      <c r="AX774" s="10" t="str">
        <f>IF($AB774="","",IF(OR($V774&lt;2.7,$V774&gt;90),"Age OOR",VLOOKUP(AX$14&amp;"-int-"&amp;$G774,Equations!$G:$I,3,0)+VLOOKUP(AX$14&amp;"-sexo-"&amp;$G774,Equations!$G:$I,3,0)*$U774+VLOOKUP(AX$14&amp;"-edad-"&amp;$G774,Equations!$G:$I,3,0)*$V774+VLOOKUP(AX$14&amp;"-est-"&amp;$G774,Equations!$G:$I,3,0)*(1/$W774)+VLOOKUP(AX$14&amp;"-imc-"&amp;$G774,Equations!$G:$I,3,0)*(1/$Q774)))</f>
        <v/>
      </c>
      <c r="AY774" s="10" t="str">
        <f>IF($AB774="","",IF(OR($V774&lt;2.7,$V774&gt;90),"Age OOR",AX774-1.6449*VLOOKUP(AX$14&amp;"-rse-"&amp;$G774,Equations!$G:$I,3,0)))</f>
        <v/>
      </c>
      <c r="AZ774" s="10" t="str">
        <f>IF($AB774="","",IF(OR($V774&lt;2.7,$V774&gt;90),"Age OOR",AX774+1.6449*VLOOKUP(AX$14&amp;"-rse-"&amp;$G774,Equations!$G:$I,3,0)))</f>
        <v/>
      </c>
      <c r="BA774" s="10" t="str">
        <f t="shared" si="290"/>
        <v/>
      </c>
      <c r="BB774" s="10" t="str">
        <f>IF($AB774="","",IF(OR($V774&lt;2.7,$V774&gt;90),"Age OOR",($AB774-AX774)/VLOOKUP(AX$14&amp;"-rse-"&amp;$G774,Equations!$G:$I,3,0)))</f>
        <v/>
      </c>
      <c r="BC774" s="10" t="str">
        <f>IF($AC774="","",IF(OR($V774&lt;2.7,$V774&gt;90),"Age OOR",VLOOKUP(BC$14&amp;"-int-"&amp;$H774,Equations!$G:$I,3,0)+VLOOKUP(BC$14&amp;"-sexo-"&amp;$H774,Equations!$G:$I,3,0)*$U774+VLOOKUP(BC$14&amp;"-edad-"&amp;$H774,Equations!$G:$I,3,0)*$V774+VLOOKUP(BC$14&amp;"-est-"&amp;$H774,Equations!$G:$I,3,0)*(1/$W774)+VLOOKUP(BC$14&amp;"-imc-"&amp;$H774,Equations!$G:$I,3,0)*(1/$Q774)))</f>
        <v/>
      </c>
      <c r="BD774" s="10" t="str">
        <f>IF($AC774="","",IF(OR($V774&lt;2.7,$V774&gt;90),"Age OOR",BC774-1.6449*VLOOKUP(BC$14&amp;"-rse-"&amp;$H774,Equations!$G:$I,3,0)))</f>
        <v/>
      </c>
      <c r="BE774" s="10" t="str">
        <f>IF($AC774="","",IF(OR($V774&lt;2.7,$V774&gt;90),"Age OOR",BC774+1.6449*VLOOKUP(BC$14&amp;"-rse-"&amp;$H774,Equations!$G:$I,3,0)))</f>
        <v/>
      </c>
      <c r="BF774" s="10" t="str">
        <f t="shared" si="291"/>
        <v/>
      </c>
      <c r="BG774" s="10" t="str">
        <f>IF($AC774="","",IF(OR($V774&lt;2.7,$V774&gt;90),"Age OOR",($AC774-BC774)/VLOOKUP(BC$14&amp;"-rse-"&amp;$H774,Equations!$G:$I,3,0)))</f>
        <v/>
      </c>
      <c r="BH774" s="10" t="str">
        <f>IF($AD774="","",IF(OR($V774&lt;2.7,$V774&gt;90),"Age OOR",VLOOKUP(BH$14&amp;"-int-"&amp;$I774,Equations!$G:$I,3,0)+VLOOKUP(BH$14&amp;"-sexo-"&amp;$I774,Equations!$G:$I,3,0)*$U774+VLOOKUP(BH$14&amp;"-edad-"&amp;$I774,Equations!$G:$I,3,0)*$V774+VLOOKUP(BH$14&amp;"-est-"&amp;$I774,Equations!$G:$I,3,0)*(1/$W774)+VLOOKUP(BH$14&amp;"-imc-"&amp;$I774,Equations!$G:$I,3,0)*(1/$Q774)))</f>
        <v/>
      </c>
      <c r="BI774" s="10" t="str">
        <f>IF($AD774="","",IF(OR($V774&lt;2.7,$V774&gt;90),"Age OOR",BH774-1.6449*VLOOKUP(BH$14&amp;"-rse-"&amp;$I774,Equations!$G:$I,3,0)))</f>
        <v/>
      </c>
      <c r="BJ774" s="10" t="str">
        <f>IF($AD774="","",IF(OR($V774&lt;2.7,$V774&gt;90),"Age OOR",BH774+1.6449*VLOOKUP(BH$14&amp;"-rse-"&amp;$I774,Equations!$G:$I,3,0)))</f>
        <v/>
      </c>
      <c r="BK774" s="10" t="str">
        <f t="shared" si="292"/>
        <v/>
      </c>
      <c r="BL774" s="10" t="str">
        <f>IF($AD774="","",IF(OR($V774&lt;2.7,$V774&gt;90),"Age OOR",($AD774-BH774)/VLOOKUP(BH$14&amp;"-rse-"&amp;$I774,Equations!$G:$I,3,0)))</f>
        <v/>
      </c>
      <c r="BM774" s="10" t="str">
        <f>IF($AE774="","",IF(OR($V774&lt;2.7,$V774&gt;90),"Age OOR",VLOOKUP(BM$14&amp;"-int-"&amp;$J774,Equations!$G:$I,3,0)+VLOOKUP(BM$14&amp;"-sexo-"&amp;$J774,Equations!$G:$I,3,0)*$U774+VLOOKUP(BM$14&amp;"-edad-"&amp;$J774,Equations!$G:$I,3,0)*$V774+VLOOKUP(BM$14&amp;"-est-"&amp;$J774,Equations!$G:$I,3,0)*(1/$W774)+VLOOKUP(BM$14&amp;"-imc-"&amp;$J774,Equations!$G:$I,3,0)*(1/$Q774)))</f>
        <v/>
      </c>
      <c r="BN774" s="10" t="str">
        <f>IF($AE774="","",IF(OR($V774&lt;2.7,$V774&gt;90),"Age OOR",BM774-1.6449*VLOOKUP(BM$14&amp;"-rse-"&amp;$J774,Equations!$G:$I,3,0)))</f>
        <v/>
      </c>
      <c r="BO774" s="10" t="str">
        <f>IF($AE774="","",IF(OR($V774&lt;2.7,$V774&gt;90),"Age OOR",BM774+1.6449*VLOOKUP(BM$14&amp;"-rse-"&amp;$J774,Equations!$G:$I,3,0)))</f>
        <v/>
      </c>
      <c r="BP774" s="10" t="str">
        <f t="shared" si="293"/>
        <v/>
      </c>
      <c r="BQ774" s="10" t="str">
        <f>IF($AE774="","",IF(OR($V774&lt;2.7,$V774&gt;90),"Age OOR",($AE774-BM774)/VLOOKUP(BM$14&amp;"-rse-"&amp;$J774,Equations!$G:$I,3,0)))</f>
        <v/>
      </c>
      <c r="BR774" s="10" t="str">
        <f>IF($AF774="","",IF(OR($V774&lt;2.7,$V774&gt;90),"Age OOR",VLOOKUP(BR$14&amp;"-int-"&amp;$K774,Equations!$G:$I,3,0)+VLOOKUP(BR$14&amp;"-sexo-"&amp;$K774,Equations!$G:$I,3,0)*$U774+VLOOKUP(BR$14&amp;"-edad-"&amp;$K774,Equations!$G:$I,3,0)*$V774+VLOOKUP(BR$14&amp;"-est-"&amp;$K774,Equations!$G:$I,3,0)*(1/$W774)+VLOOKUP(BR$14&amp;"-imc-"&amp;$K774,Equations!$G:$I,3,0)*(1/$Q774)))</f>
        <v/>
      </c>
      <c r="BS774" s="10" t="str">
        <f>IF($AF774="","",IF(OR($V774&lt;2.7,$V774&gt;90),"Age OOR",BR774-1.6449*VLOOKUP(BR$14&amp;"-rse-"&amp;$K774,Equations!$G:$I,3,0)))</f>
        <v/>
      </c>
      <c r="BT774" s="10" t="str">
        <f>IF($AF774="","",IF(OR($V774&lt;2.7,$V774&gt;90),"Age OOR",BR774+1.6449*VLOOKUP(BR$14&amp;"-rse-"&amp;$K774,Equations!$G:$I,3,0)))</f>
        <v/>
      </c>
      <c r="BU774" s="10" t="str">
        <f t="shared" si="294"/>
        <v/>
      </c>
      <c r="BV774" s="10" t="str">
        <f>IF($AF774="","",IF(OR($V774&lt;2.7,$V774&gt;90),"Age OOR",($AF774-BR774)/VLOOKUP(BR$14&amp;"-rse-"&amp;$K774,Equations!$G:$I,3,0)))</f>
        <v/>
      </c>
      <c r="BW774" s="10" t="str">
        <f>IF($AG774="","",IF(OR($V774&lt;2.7,$V774&gt;90),"Age OOR",VLOOKUP(BW$14&amp;"-int-"&amp;$L774,Equations!$G:$I,3,0)+VLOOKUP(BW$14&amp;"-sexo-"&amp;$L774,Equations!$G:$I,3,0)*$U774+VLOOKUP(BW$14&amp;"-edad-"&amp;$L774,Equations!$G:$I,3,0)*$V774+VLOOKUP(BW$14&amp;"-est-"&amp;$L774,Equations!$G:$I,3,0)*(1/$W774)+VLOOKUP(BW$14&amp;"-imc-"&amp;$L774,Equations!$G:$I,3,0)*(1/$Q774)))</f>
        <v/>
      </c>
      <c r="BX774" s="10" t="str">
        <f>IF($AG774="","",IF(OR($V774&lt;2.7,$V774&gt;90),"Age OOR",BW774-1.6449*VLOOKUP(BW$14&amp;"-rse-"&amp;$L774,Equations!$G:$I,3,0)))</f>
        <v/>
      </c>
      <c r="BY774" s="10" t="str">
        <f>IF($AG774="","",IF(OR($V774&lt;2.7,$V774&gt;90),"Age OOR",BW774+1.6449*VLOOKUP(BW$14&amp;"-rse-"&amp;$L774,Equations!$G:$I,3,0)))</f>
        <v/>
      </c>
      <c r="BZ774" s="10" t="str">
        <f t="shared" si="295"/>
        <v/>
      </c>
      <c r="CA774" s="10" t="str">
        <f>IF($AG774="","",IF(OR($V774&lt;2.7,$V774&gt;90),"Age OOR",($AG774-BW774)/VLOOKUP(BW$14&amp;"-rse-"&amp;$L774,Equations!$G:$I,3,0)))</f>
        <v/>
      </c>
      <c r="CB774" s="10" t="str">
        <f>IF($AH774="","",IF(OR($V774&lt;2.7,$V774&gt;90),"Age OOR",VLOOKUP(CB$14&amp;"-int-"&amp;$M774,Equations!$G:$I,3,0)+VLOOKUP(CB$14&amp;"-sexo-"&amp;$M774,Equations!$G:$I,3,0)*$U774+VLOOKUP(CB$14&amp;"-edad-"&amp;$M774,Equations!$G:$I,3,0)*$V774+VLOOKUP(CB$14&amp;"-est-"&amp;$M774,Equations!$G:$I,3,0)*(1/$W774)+VLOOKUP(CB$14&amp;"-imc-"&amp;$M774,Equations!$G:$I,3,0)*(1/$Q774)))</f>
        <v/>
      </c>
      <c r="CC774" s="10" t="str">
        <f>IF($AH774="","",IF(OR($V774&lt;2.7,$V774&gt;90),"Age OOR",CB774-1.6449*VLOOKUP(CB$14&amp;"-rse-"&amp;$M774,Equations!$G:$I,3,0)))</f>
        <v/>
      </c>
      <c r="CD774" s="10" t="str">
        <f>IF($AH774="","",IF(OR($V774&lt;2.7,$V774&gt;90),"Age OOR",CB774+1.6449*VLOOKUP(CB$14&amp;"-rse-"&amp;$M774,Equations!$G:$I,3,0)))</f>
        <v/>
      </c>
      <c r="CE774" s="10" t="str">
        <f t="shared" si="296"/>
        <v/>
      </c>
      <c r="CF774" s="10" t="str">
        <f>IF($AH774="","",IF(OR($V774&lt;2.7,$V774&gt;90),"Age OOR",($AH774-CB774)/VLOOKUP(CB$14&amp;"-rse-"&amp;$M774,Equations!$G:$I,3,0)))</f>
        <v/>
      </c>
      <c r="CG774" s="10" t="str">
        <f>IF($AI774="","",IF(OR($V774&lt;2.7,$V774&gt;90),"Age OOR",VLOOKUP(CG$14&amp;"-int-"&amp;$N774,Equations!$G:$I,3,0)+VLOOKUP(CG$14&amp;"-sexo-"&amp;$N774,Equations!$G:$I,3,0)*$U774+VLOOKUP(CG$14&amp;"-edad-"&amp;$N774,Equations!$G:$I,3,0)*$V774+VLOOKUP(CG$14&amp;"-est-"&amp;$N774,Equations!$G:$I,3,0)*(1/$W774)+VLOOKUP(CG$14&amp;"-imc-"&amp;$N774,Equations!$G:$I,3,0)*(1/$Q774)))</f>
        <v/>
      </c>
      <c r="CH774" s="10" t="str">
        <f>IF($AI774="","",IF(OR($V774&lt;2.7,$V774&gt;90),"Age OOR",CG774-1.6449*VLOOKUP(CG$14&amp;"-rse-"&amp;$N774,Equations!$G:$I,3,0)))</f>
        <v/>
      </c>
      <c r="CI774" s="10" t="str">
        <f>IF($AI774="","",IF(OR($V774&lt;2.7,$V774&gt;90),"Age OOR",CG774+1.6449*VLOOKUP(CG$14&amp;"-rse-"&amp;$N774,Equations!$G:$I,3,0)))</f>
        <v/>
      </c>
      <c r="CJ774" s="10" t="str">
        <f t="shared" si="297"/>
        <v/>
      </c>
      <c r="CK774" s="10" t="str">
        <f>IF($AI774="","",IF(OR($V774&lt;2.7,$V774&gt;90),"Age OOR",($AI774-CG774)/VLOOKUP(CG$14&amp;"-rse-"&amp;$N774,Equations!$G:$I,3,0)))</f>
        <v/>
      </c>
      <c r="CL774" s="10" t="str">
        <f>IF($AJ774="","",IF(OR($V774&lt;2.7,$V774&gt;90),"Age OOR",VLOOKUP(CL$14&amp;"-int-"&amp;$O774,Equations!$G:$I,3,0)+VLOOKUP(CL$14&amp;"-sexo-"&amp;$O774,Equations!$G:$I,3,0)*$U774+VLOOKUP(CL$14&amp;"-edad-"&amp;$O774,Equations!$G:$I,3,0)*$V774+VLOOKUP(CL$14&amp;"-est-"&amp;$O774,Equations!$G:$I,3,0)*(1/$W774)+VLOOKUP(CL$14&amp;"-imc-"&amp;$O774,Equations!$G:$I,3,0)*(1/$Q774)))</f>
        <v/>
      </c>
      <c r="CM774" s="10" t="str">
        <f>IF($AJ774="","",IF(OR($V774&lt;2.7,$V774&gt;90),"Age OOR",CL774-1.6449*VLOOKUP(CL$14&amp;"-rse-"&amp;$O774,Equations!$G:$I,3,0)))</f>
        <v/>
      </c>
      <c r="CN774" s="10" t="str">
        <f>IF($AJ774="","",IF(OR($V774&lt;2.7,$V774&gt;90),"Age OOR",CL774+1.6449*VLOOKUP(CL$14&amp;"-rse-"&amp;$O774,Equations!$G:$I,3,0)))</f>
        <v/>
      </c>
      <c r="CO774" s="10" t="str">
        <f t="shared" si="298"/>
        <v/>
      </c>
      <c r="CP774" s="10" t="str">
        <f>IF($AJ774="","",IF(OR($V774&lt;2.7,$V774&gt;90),"Age OOR",($AJ774-CL774)/VLOOKUP(CL$14&amp;"-rse-"&amp;$O774,Equations!$G:$I,3,0)))</f>
        <v/>
      </c>
      <c r="CQ774" s="10" t="str">
        <f>IF($AK774="","",IF(OR($V774&lt;2.7,$V774&gt;90),"Age OOR",EXP(VLOOKUP(CQ$14&amp;"-int-"&amp;$P774,Equations!$G:$I,3,0)+VLOOKUP(CQ$14&amp;"-sexo-"&amp;$P774,Equations!$G:$I,3,0)*$U774+VLOOKUP(CQ$14&amp;"-edad-"&amp;$P774,Equations!$G:$I,3,0)*$V774+VLOOKUP(CQ$14&amp;"-est-"&amp;$P774,Equations!$G:$I,3,0)*(1/$W774)+VLOOKUP(CQ$14&amp;"-imc-"&amp;$P774,Equations!$G:$I,3,0)*(1/$Q774))))</f>
        <v/>
      </c>
      <c r="CR774" s="10" t="str">
        <f>IF($AK774="","",IF(OR($V774&lt;2.7,$V774&gt;90),"Age OOR",EXP(LN(CQ774)-1.6449*VLOOKUP(CQ$14&amp;"-rse-"&amp;$P774,Equations!$G:$I,3,0))))</f>
        <v/>
      </c>
      <c r="CS774" s="10" t="str">
        <f>IF($AK774="","",IF(OR($V774&lt;2.7,$V774&gt;90),"Age OOR",EXP(LN(CQ774)+1.6449*VLOOKUP(CQ$14&amp;"-rse-"&amp;$P774,Equations!$G:$I,3,0))))</f>
        <v/>
      </c>
      <c r="CT774" s="10" t="str">
        <f t="shared" si="299"/>
        <v/>
      </c>
      <c r="CU774" s="10" t="str">
        <f>IF($AK774="","",IF(OR($V774&lt;2.7,$V774&gt;90),"Age OOR",(LN($AK774)-LN(CQ774))/VLOOKUP(CQ$14&amp;"-rse-"&amp;$P774,Equations!$G:$I,3,0)))</f>
        <v/>
      </c>
      <c r="CV774" s="47"/>
    </row>
    <row r="775" spans="5:100" x14ac:dyDescent="0.2">
      <c r="E775" s="23" t="str">
        <f t="shared" si="275"/>
        <v>Age out of range</v>
      </c>
      <c r="F775" s="23" t="str">
        <f t="shared" si="276"/>
        <v>Age out of range</v>
      </c>
      <c r="G775" s="23" t="str">
        <f t="shared" si="277"/>
        <v>Age out of range</v>
      </c>
      <c r="H775" s="23" t="str">
        <f t="shared" si="278"/>
        <v>Age out of range</v>
      </c>
      <c r="I775" s="23" t="str">
        <f t="shared" si="279"/>
        <v>Age out of range</v>
      </c>
      <c r="J775" s="23" t="str">
        <f t="shared" si="280"/>
        <v>Age out of range</v>
      </c>
      <c r="K775" s="23" t="str">
        <f t="shared" si="281"/>
        <v>Age out of range</v>
      </c>
      <c r="L775" s="23" t="str">
        <f t="shared" si="282"/>
        <v>Age out of range</v>
      </c>
      <c r="M775" s="23" t="str">
        <f t="shared" si="283"/>
        <v>Age out of range</v>
      </c>
      <c r="N775" s="23" t="str">
        <f t="shared" si="284"/>
        <v>Age out of range</v>
      </c>
      <c r="O775" s="23" t="str">
        <f t="shared" si="285"/>
        <v>Age out of range</v>
      </c>
      <c r="P775" s="23" t="str">
        <f t="shared" si="286"/>
        <v>Age out of range</v>
      </c>
      <c r="Q775" s="23" t="e">
        <f t="shared" si="287"/>
        <v>#DIV/0!</v>
      </c>
      <c r="R775" s="17"/>
      <c r="S775" s="23">
        <v>759</v>
      </c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  <c r="AE775" s="134"/>
      <c r="AF775" s="134"/>
      <c r="AG775" s="134"/>
      <c r="AH775" s="134"/>
      <c r="AI775" s="134"/>
      <c r="AJ775" s="134"/>
      <c r="AK775" s="134"/>
      <c r="AL775" s="7"/>
      <c r="AM775" s="47"/>
      <c r="AN775" s="10" t="str">
        <f>IF($Z775="","",IF(OR($V775&lt;2.7,$V775&gt;90),"Age OOR",VLOOKUP(AN$14&amp;"-int-"&amp;$E775,Equations!$G:$I,3,0)+VLOOKUP(AN$14&amp;"-sexo-"&amp;$E775,Equations!$G:$I,3,0)*$U775+VLOOKUP(AN$14&amp;"-edad-"&amp;$E775,Equations!$G:$I,3,0)*$V775+VLOOKUP(AN$14&amp;"-est-"&amp;$E775,Equations!$G:$I,3,0)*(1/$W775)+VLOOKUP(AN$14&amp;"-imc-"&amp;$E775,Equations!$G:$I,3,0)*(1/$Q775)))</f>
        <v/>
      </c>
      <c r="AO775" s="10" t="str">
        <f>IF($Z775="","",IF(OR($V775&lt;2.7,$V775&gt;90),"Age OOR",AN775-1.6449*VLOOKUP(AN$14&amp;"-rse-"&amp;$E775,Equations!$G:$I,3,0)))</f>
        <v/>
      </c>
      <c r="AP775" s="10" t="str">
        <f>IF($Z775="","",IF(OR($V775&lt;2.7,$V775&gt;90),"Age OOR",AN775+1.6449*VLOOKUP(AN$14&amp;"-rse-"&amp;$E775,Equations!$G:$I,3,0)))</f>
        <v/>
      </c>
      <c r="AQ775" s="10" t="str">
        <f t="shared" si="288"/>
        <v/>
      </c>
      <c r="AR775" s="10" t="str">
        <f>IF($Z775="","",IF(OR($V775&lt;2.7,$V775&gt;90),"Age OOR",($Z775-AN775)/VLOOKUP(AN$14&amp;"-rse-"&amp;$E775,Equations!$G:$I,3,0)))</f>
        <v/>
      </c>
      <c r="AS775" s="10" t="str">
        <f>IF($AA775="","",IF(OR($V775&lt;2.7,$V775&gt;90),"Age OOR",VLOOKUP(AS$14&amp;"-int-"&amp;$F775,Equations!$G:$I,3,0)+VLOOKUP(AS$14&amp;"-sexo-"&amp;$F775,Equations!$G:$I,3,0)*$U775+VLOOKUP(AS$14&amp;"-edad-"&amp;$F775,Equations!$G:$I,3,0)*$V775+VLOOKUP(AS$14&amp;"-est-"&amp;$F775,Equations!$G:$I,3,0)*(1/$W775)+VLOOKUP(AS$14&amp;"-imc-"&amp;$F775,Equations!$G:$I,3,0)*(1/$Q775)))</f>
        <v/>
      </c>
      <c r="AT775" s="10" t="str">
        <f>IF($AA775="","",IF(OR($V775&lt;2.7,$V775&gt;90),"Age OOR",AS775-1.6449*VLOOKUP(AS$14&amp;"-rse-"&amp;$F775,Equations!$G:$I,3,0)))</f>
        <v/>
      </c>
      <c r="AU775" s="10" t="str">
        <f>IF($AA775="","",IF(OR($V775&lt;2.7,$V775&gt;90),"Age OOR",AS775+1.6449*VLOOKUP(AS$14&amp;"-rse-"&amp;$F775,Equations!$G:$I,3,0)))</f>
        <v/>
      </c>
      <c r="AV775" s="10" t="str">
        <f t="shared" si="289"/>
        <v/>
      </c>
      <c r="AW775" s="10" t="str">
        <f>IF($AA775="","",IF(OR($V775&lt;2.7,$V775&gt;90),"Age OOR",($AA775-AS775)/VLOOKUP(AS$14&amp;"-rse-"&amp;$F775,Equations!$G:$I,3,0)))</f>
        <v/>
      </c>
      <c r="AX775" s="10" t="str">
        <f>IF($AB775="","",IF(OR($V775&lt;2.7,$V775&gt;90),"Age OOR",VLOOKUP(AX$14&amp;"-int-"&amp;$G775,Equations!$G:$I,3,0)+VLOOKUP(AX$14&amp;"-sexo-"&amp;$G775,Equations!$G:$I,3,0)*$U775+VLOOKUP(AX$14&amp;"-edad-"&amp;$G775,Equations!$G:$I,3,0)*$V775+VLOOKUP(AX$14&amp;"-est-"&amp;$G775,Equations!$G:$I,3,0)*(1/$W775)+VLOOKUP(AX$14&amp;"-imc-"&amp;$G775,Equations!$G:$I,3,0)*(1/$Q775)))</f>
        <v/>
      </c>
      <c r="AY775" s="10" t="str">
        <f>IF($AB775="","",IF(OR($V775&lt;2.7,$V775&gt;90),"Age OOR",AX775-1.6449*VLOOKUP(AX$14&amp;"-rse-"&amp;$G775,Equations!$G:$I,3,0)))</f>
        <v/>
      </c>
      <c r="AZ775" s="10" t="str">
        <f>IF($AB775="","",IF(OR($V775&lt;2.7,$V775&gt;90),"Age OOR",AX775+1.6449*VLOOKUP(AX$14&amp;"-rse-"&amp;$G775,Equations!$G:$I,3,0)))</f>
        <v/>
      </c>
      <c r="BA775" s="10" t="str">
        <f t="shared" si="290"/>
        <v/>
      </c>
      <c r="BB775" s="10" t="str">
        <f>IF($AB775="","",IF(OR($V775&lt;2.7,$V775&gt;90),"Age OOR",($AB775-AX775)/VLOOKUP(AX$14&amp;"-rse-"&amp;$G775,Equations!$G:$I,3,0)))</f>
        <v/>
      </c>
      <c r="BC775" s="10" t="str">
        <f>IF($AC775="","",IF(OR($V775&lt;2.7,$V775&gt;90),"Age OOR",VLOOKUP(BC$14&amp;"-int-"&amp;$H775,Equations!$G:$I,3,0)+VLOOKUP(BC$14&amp;"-sexo-"&amp;$H775,Equations!$G:$I,3,0)*$U775+VLOOKUP(BC$14&amp;"-edad-"&amp;$H775,Equations!$G:$I,3,0)*$V775+VLOOKUP(BC$14&amp;"-est-"&amp;$H775,Equations!$G:$I,3,0)*(1/$W775)+VLOOKUP(BC$14&amp;"-imc-"&amp;$H775,Equations!$G:$I,3,0)*(1/$Q775)))</f>
        <v/>
      </c>
      <c r="BD775" s="10" t="str">
        <f>IF($AC775="","",IF(OR($V775&lt;2.7,$V775&gt;90),"Age OOR",BC775-1.6449*VLOOKUP(BC$14&amp;"-rse-"&amp;$H775,Equations!$G:$I,3,0)))</f>
        <v/>
      </c>
      <c r="BE775" s="10" t="str">
        <f>IF($AC775="","",IF(OR($V775&lt;2.7,$V775&gt;90),"Age OOR",BC775+1.6449*VLOOKUP(BC$14&amp;"-rse-"&amp;$H775,Equations!$G:$I,3,0)))</f>
        <v/>
      </c>
      <c r="BF775" s="10" t="str">
        <f t="shared" si="291"/>
        <v/>
      </c>
      <c r="BG775" s="10" t="str">
        <f>IF($AC775="","",IF(OR($V775&lt;2.7,$V775&gt;90),"Age OOR",($AC775-BC775)/VLOOKUP(BC$14&amp;"-rse-"&amp;$H775,Equations!$G:$I,3,0)))</f>
        <v/>
      </c>
      <c r="BH775" s="10" t="str">
        <f>IF($AD775="","",IF(OR($V775&lt;2.7,$V775&gt;90),"Age OOR",VLOOKUP(BH$14&amp;"-int-"&amp;$I775,Equations!$G:$I,3,0)+VLOOKUP(BH$14&amp;"-sexo-"&amp;$I775,Equations!$G:$I,3,0)*$U775+VLOOKUP(BH$14&amp;"-edad-"&amp;$I775,Equations!$G:$I,3,0)*$V775+VLOOKUP(BH$14&amp;"-est-"&amp;$I775,Equations!$G:$I,3,0)*(1/$W775)+VLOOKUP(BH$14&amp;"-imc-"&amp;$I775,Equations!$G:$I,3,0)*(1/$Q775)))</f>
        <v/>
      </c>
      <c r="BI775" s="10" t="str">
        <f>IF($AD775="","",IF(OR($V775&lt;2.7,$V775&gt;90),"Age OOR",BH775-1.6449*VLOOKUP(BH$14&amp;"-rse-"&amp;$I775,Equations!$G:$I,3,0)))</f>
        <v/>
      </c>
      <c r="BJ775" s="10" t="str">
        <f>IF($AD775="","",IF(OR($V775&lt;2.7,$V775&gt;90),"Age OOR",BH775+1.6449*VLOOKUP(BH$14&amp;"-rse-"&amp;$I775,Equations!$G:$I,3,0)))</f>
        <v/>
      </c>
      <c r="BK775" s="10" t="str">
        <f t="shared" si="292"/>
        <v/>
      </c>
      <c r="BL775" s="10" t="str">
        <f>IF($AD775="","",IF(OR($V775&lt;2.7,$V775&gt;90),"Age OOR",($AD775-BH775)/VLOOKUP(BH$14&amp;"-rse-"&amp;$I775,Equations!$G:$I,3,0)))</f>
        <v/>
      </c>
      <c r="BM775" s="10" t="str">
        <f>IF($AE775="","",IF(OR($V775&lt;2.7,$V775&gt;90),"Age OOR",VLOOKUP(BM$14&amp;"-int-"&amp;$J775,Equations!$G:$I,3,0)+VLOOKUP(BM$14&amp;"-sexo-"&amp;$J775,Equations!$G:$I,3,0)*$U775+VLOOKUP(BM$14&amp;"-edad-"&amp;$J775,Equations!$G:$I,3,0)*$V775+VLOOKUP(BM$14&amp;"-est-"&amp;$J775,Equations!$G:$I,3,0)*(1/$W775)+VLOOKUP(BM$14&amp;"-imc-"&amp;$J775,Equations!$G:$I,3,0)*(1/$Q775)))</f>
        <v/>
      </c>
      <c r="BN775" s="10" t="str">
        <f>IF($AE775="","",IF(OR($V775&lt;2.7,$V775&gt;90),"Age OOR",BM775-1.6449*VLOOKUP(BM$14&amp;"-rse-"&amp;$J775,Equations!$G:$I,3,0)))</f>
        <v/>
      </c>
      <c r="BO775" s="10" t="str">
        <f>IF($AE775="","",IF(OR($V775&lt;2.7,$V775&gt;90),"Age OOR",BM775+1.6449*VLOOKUP(BM$14&amp;"-rse-"&amp;$J775,Equations!$G:$I,3,0)))</f>
        <v/>
      </c>
      <c r="BP775" s="10" t="str">
        <f t="shared" si="293"/>
        <v/>
      </c>
      <c r="BQ775" s="10" t="str">
        <f>IF($AE775="","",IF(OR($V775&lt;2.7,$V775&gt;90),"Age OOR",($AE775-BM775)/VLOOKUP(BM$14&amp;"-rse-"&amp;$J775,Equations!$G:$I,3,0)))</f>
        <v/>
      </c>
      <c r="BR775" s="10" t="str">
        <f>IF($AF775="","",IF(OR($V775&lt;2.7,$V775&gt;90),"Age OOR",VLOOKUP(BR$14&amp;"-int-"&amp;$K775,Equations!$G:$I,3,0)+VLOOKUP(BR$14&amp;"-sexo-"&amp;$K775,Equations!$G:$I,3,0)*$U775+VLOOKUP(BR$14&amp;"-edad-"&amp;$K775,Equations!$G:$I,3,0)*$V775+VLOOKUP(BR$14&amp;"-est-"&amp;$K775,Equations!$G:$I,3,0)*(1/$W775)+VLOOKUP(BR$14&amp;"-imc-"&amp;$K775,Equations!$G:$I,3,0)*(1/$Q775)))</f>
        <v/>
      </c>
      <c r="BS775" s="10" t="str">
        <f>IF($AF775="","",IF(OR($V775&lt;2.7,$V775&gt;90),"Age OOR",BR775-1.6449*VLOOKUP(BR$14&amp;"-rse-"&amp;$K775,Equations!$G:$I,3,0)))</f>
        <v/>
      </c>
      <c r="BT775" s="10" t="str">
        <f>IF($AF775="","",IF(OR($V775&lt;2.7,$V775&gt;90),"Age OOR",BR775+1.6449*VLOOKUP(BR$14&amp;"-rse-"&amp;$K775,Equations!$G:$I,3,0)))</f>
        <v/>
      </c>
      <c r="BU775" s="10" t="str">
        <f t="shared" si="294"/>
        <v/>
      </c>
      <c r="BV775" s="10" t="str">
        <f>IF($AF775="","",IF(OR($V775&lt;2.7,$V775&gt;90),"Age OOR",($AF775-BR775)/VLOOKUP(BR$14&amp;"-rse-"&amp;$K775,Equations!$G:$I,3,0)))</f>
        <v/>
      </c>
      <c r="BW775" s="10" t="str">
        <f>IF($AG775="","",IF(OR($V775&lt;2.7,$V775&gt;90),"Age OOR",VLOOKUP(BW$14&amp;"-int-"&amp;$L775,Equations!$G:$I,3,0)+VLOOKUP(BW$14&amp;"-sexo-"&amp;$L775,Equations!$G:$I,3,0)*$U775+VLOOKUP(BW$14&amp;"-edad-"&amp;$L775,Equations!$G:$I,3,0)*$V775+VLOOKUP(BW$14&amp;"-est-"&amp;$L775,Equations!$G:$I,3,0)*(1/$W775)+VLOOKUP(BW$14&amp;"-imc-"&amp;$L775,Equations!$G:$I,3,0)*(1/$Q775)))</f>
        <v/>
      </c>
      <c r="BX775" s="10" t="str">
        <f>IF($AG775="","",IF(OR($V775&lt;2.7,$V775&gt;90),"Age OOR",BW775-1.6449*VLOOKUP(BW$14&amp;"-rse-"&amp;$L775,Equations!$G:$I,3,0)))</f>
        <v/>
      </c>
      <c r="BY775" s="10" t="str">
        <f>IF($AG775="","",IF(OR($V775&lt;2.7,$V775&gt;90),"Age OOR",BW775+1.6449*VLOOKUP(BW$14&amp;"-rse-"&amp;$L775,Equations!$G:$I,3,0)))</f>
        <v/>
      </c>
      <c r="BZ775" s="10" t="str">
        <f t="shared" si="295"/>
        <v/>
      </c>
      <c r="CA775" s="10" t="str">
        <f>IF($AG775="","",IF(OR($V775&lt;2.7,$V775&gt;90),"Age OOR",($AG775-BW775)/VLOOKUP(BW$14&amp;"-rse-"&amp;$L775,Equations!$G:$I,3,0)))</f>
        <v/>
      </c>
      <c r="CB775" s="10" t="str">
        <f>IF($AH775="","",IF(OR($V775&lt;2.7,$V775&gt;90),"Age OOR",VLOOKUP(CB$14&amp;"-int-"&amp;$M775,Equations!$G:$I,3,0)+VLOOKUP(CB$14&amp;"-sexo-"&amp;$M775,Equations!$G:$I,3,0)*$U775+VLOOKUP(CB$14&amp;"-edad-"&amp;$M775,Equations!$G:$I,3,0)*$V775+VLOOKUP(CB$14&amp;"-est-"&amp;$M775,Equations!$G:$I,3,0)*(1/$W775)+VLOOKUP(CB$14&amp;"-imc-"&amp;$M775,Equations!$G:$I,3,0)*(1/$Q775)))</f>
        <v/>
      </c>
      <c r="CC775" s="10" t="str">
        <f>IF($AH775="","",IF(OR($V775&lt;2.7,$V775&gt;90),"Age OOR",CB775-1.6449*VLOOKUP(CB$14&amp;"-rse-"&amp;$M775,Equations!$G:$I,3,0)))</f>
        <v/>
      </c>
      <c r="CD775" s="10" t="str">
        <f>IF($AH775="","",IF(OR($V775&lt;2.7,$V775&gt;90),"Age OOR",CB775+1.6449*VLOOKUP(CB$14&amp;"-rse-"&amp;$M775,Equations!$G:$I,3,0)))</f>
        <v/>
      </c>
      <c r="CE775" s="10" t="str">
        <f t="shared" si="296"/>
        <v/>
      </c>
      <c r="CF775" s="10" t="str">
        <f>IF($AH775="","",IF(OR($V775&lt;2.7,$V775&gt;90),"Age OOR",($AH775-CB775)/VLOOKUP(CB$14&amp;"-rse-"&amp;$M775,Equations!$G:$I,3,0)))</f>
        <v/>
      </c>
      <c r="CG775" s="10" t="str">
        <f>IF($AI775="","",IF(OR($V775&lt;2.7,$V775&gt;90),"Age OOR",VLOOKUP(CG$14&amp;"-int-"&amp;$N775,Equations!$G:$I,3,0)+VLOOKUP(CG$14&amp;"-sexo-"&amp;$N775,Equations!$G:$I,3,0)*$U775+VLOOKUP(CG$14&amp;"-edad-"&amp;$N775,Equations!$G:$I,3,0)*$V775+VLOOKUP(CG$14&amp;"-est-"&amp;$N775,Equations!$G:$I,3,0)*(1/$W775)+VLOOKUP(CG$14&amp;"-imc-"&amp;$N775,Equations!$G:$I,3,0)*(1/$Q775)))</f>
        <v/>
      </c>
      <c r="CH775" s="10" t="str">
        <f>IF($AI775="","",IF(OR($V775&lt;2.7,$V775&gt;90),"Age OOR",CG775-1.6449*VLOOKUP(CG$14&amp;"-rse-"&amp;$N775,Equations!$G:$I,3,0)))</f>
        <v/>
      </c>
      <c r="CI775" s="10" t="str">
        <f>IF($AI775="","",IF(OR($V775&lt;2.7,$V775&gt;90),"Age OOR",CG775+1.6449*VLOOKUP(CG$14&amp;"-rse-"&amp;$N775,Equations!$G:$I,3,0)))</f>
        <v/>
      </c>
      <c r="CJ775" s="10" t="str">
        <f t="shared" si="297"/>
        <v/>
      </c>
      <c r="CK775" s="10" t="str">
        <f>IF($AI775="","",IF(OR($V775&lt;2.7,$V775&gt;90),"Age OOR",($AI775-CG775)/VLOOKUP(CG$14&amp;"-rse-"&amp;$N775,Equations!$G:$I,3,0)))</f>
        <v/>
      </c>
      <c r="CL775" s="10" t="str">
        <f>IF($AJ775="","",IF(OR($V775&lt;2.7,$V775&gt;90),"Age OOR",VLOOKUP(CL$14&amp;"-int-"&amp;$O775,Equations!$G:$I,3,0)+VLOOKUP(CL$14&amp;"-sexo-"&amp;$O775,Equations!$G:$I,3,0)*$U775+VLOOKUP(CL$14&amp;"-edad-"&amp;$O775,Equations!$G:$I,3,0)*$V775+VLOOKUP(CL$14&amp;"-est-"&amp;$O775,Equations!$G:$I,3,0)*(1/$W775)+VLOOKUP(CL$14&amp;"-imc-"&amp;$O775,Equations!$G:$I,3,0)*(1/$Q775)))</f>
        <v/>
      </c>
      <c r="CM775" s="10" t="str">
        <f>IF($AJ775="","",IF(OR($V775&lt;2.7,$V775&gt;90),"Age OOR",CL775-1.6449*VLOOKUP(CL$14&amp;"-rse-"&amp;$O775,Equations!$G:$I,3,0)))</f>
        <v/>
      </c>
      <c r="CN775" s="10" t="str">
        <f>IF($AJ775="","",IF(OR($V775&lt;2.7,$V775&gt;90),"Age OOR",CL775+1.6449*VLOOKUP(CL$14&amp;"-rse-"&amp;$O775,Equations!$G:$I,3,0)))</f>
        <v/>
      </c>
      <c r="CO775" s="10" t="str">
        <f t="shared" si="298"/>
        <v/>
      </c>
      <c r="CP775" s="10" t="str">
        <f>IF($AJ775="","",IF(OR($V775&lt;2.7,$V775&gt;90),"Age OOR",($AJ775-CL775)/VLOOKUP(CL$14&amp;"-rse-"&amp;$O775,Equations!$G:$I,3,0)))</f>
        <v/>
      </c>
      <c r="CQ775" s="10" t="str">
        <f>IF($AK775="","",IF(OR($V775&lt;2.7,$V775&gt;90),"Age OOR",EXP(VLOOKUP(CQ$14&amp;"-int-"&amp;$P775,Equations!$G:$I,3,0)+VLOOKUP(CQ$14&amp;"-sexo-"&amp;$P775,Equations!$G:$I,3,0)*$U775+VLOOKUP(CQ$14&amp;"-edad-"&amp;$P775,Equations!$G:$I,3,0)*$V775+VLOOKUP(CQ$14&amp;"-est-"&amp;$P775,Equations!$G:$I,3,0)*(1/$W775)+VLOOKUP(CQ$14&amp;"-imc-"&amp;$P775,Equations!$G:$I,3,0)*(1/$Q775))))</f>
        <v/>
      </c>
      <c r="CR775" s="10" t="str">
        <f>IF($AK775="","",IF(OR($V775&lt;2.7,$V775&gt;90),"Age OOR",EXP(LN(CQ775)-1.6449*VLOOKUP(CQ$14&amp;"-rse-"&amp;$P775,Equations!$G:$I,3,0))))</f>
        <v/>
      </c>
      <c r="CS775" s="10" t="str">
        <f>IF($AK775="","",IF(OR($V775&lt;2.7,$V775&gt;90),"Age OOR",EXP(LN(CQ775)+1.6449*VLOOKUP(CQ$14&amp;"-rse-"&amp;$P775,Equations!$G:$I,3,0))))</f>
        <v/>
      </c>
      <c r="CT775" s="10" t="str">
        <f t="shared" si="299"/>
        <v/>
      </c>
      <c r="CU775" s="10" t="str">
        <f>IF($AK775="","",IF(OR($V775&lt;2.7,$V775&gt;90),"Age OOR",(LN($AK775)-LN(CQ775))/VLOOKUP(CQ$14&amp;"-rse-"&amp;$P775,Equations!$G:$I,3,0)))</f>
        <v/>
      </c>
      <c r="CV775" s="47"/>
    </row>
    <row r="776" spans="5:100" x14ac:dyDescent="0.2">
      <c r="E776" s="23" t="str">
        <f t="shared" si="275"/>
        <v>Age out of range</v>
      </c>
      <c r="F776" s="23" t="str">
        <f t="shared" si="276"/>
        <v>Age out of range</v>
      </c>
      <c r="G776" s="23" t="str">
        <f t="shared" si="277"/>
        <v>Age out of range</v>
      </c>
      <c r="H776" s="23" t="str">
        <f t="shared" si="278"/>
        <v>Age out of range</v>
      </c>
      <c r="I776" s="23" t="str">
        <f t="shared" si="279"/>
        <v>Age out of range</v>
      </c>
      <c r="J776" s="23" t="str">
        <f t="shared" si="280"/>
        <v>Age out of range</v>
      </c>
      <c r="K776" s="23" t="str">
        <f t="shared" si="281"/>
        <v>Age out of range</v>
      </c>
      <c r="L776" s="23" t="str">
        <f t="shared" si="282"/>
        <v>Age out of range</v>
      </c>
      <c r="M776" s="23" t="str">
        <f t="shared" si="283"/>
        <v>Age out of range</v>
      </c>
      <c r="N776" s="23" t="str">
        <f t="shared" si="284"/>
        <v>Age out of range</v>
      </c>
      <c r="O776" s="23" t="str">
        <f t="shared" si="285"/>
        <v>Age out of range</v>
      </c>
      <c r="P776" s="23" t="str">
        <f t="shared" si="286"/>
        <v>Age out of range</v>
      </c>
      <c r="Q776" s="23" t="e">
        <f t="shared" si="287"/>
        <v>#DIV/0!</v>
      </c>
      <c r="R776" s="17"/>
      <c r="S776" s="23">
        <v>760</v>
      </c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7"/>
      <c r="AM776" s="47"/>
      <c r="AN776" s="10" t="str">
        <f>IF($Z776="","",IF(OR($V776&lt;2.7,$V776&gt;90),"Age OOR",VLOOKUP(AN$14&amp;"-int-"&amp;$E776,Equations!$G:$I,3,0)+VLOOKUP(AN$14&amp;"-sexo-"&amp;$E776,Equations!$G:$I,3,0)*$U776+VLOOKUP(AN$14&amp;"-edad-"&amp;$E776,Equations!$G:$I,3,0)*$V776+VLOOKUP(AN$14&amp;"-est-"&amp;$E776,Equations!$G:$I,3,0)*(1/$W776)+VLOOKUP(AN$14&amp;"-imc-"&amp;$E776,Equations!$G:$I,3,0)*(1/$Q776)))</f>
        <v/>
      </c>
      <c r="AO776" s="10" t="str">
        <f>IF($Z776="","",IF(OR($V776&lt;2.7,$V776&gt;90),"Age OOR",AN776-1.6449*VLOOKUP(AN$14&amp;"-rse-"&amp;$E776,Equations!$G:$I,3,0)))</f>
        <v/>
      </c>
      <c r="AP776" s="10" t="str">
        <f>IF($Z776="","",IF(OR($V776&lt;2.7,$V776&gt;90),"Age OOR",AN776+1.6449*VLOOKUP(AN$14&amp;"-rse-"&amp;$E776,Equations!$G:$I,3,0)))</f>
        <v/>
      </c>
      <c r="AQ776" s="10" t="str">
        <f t="shared" si="288"/>
        <v/>
      </c>
      <c r="AR776" s="10" t="str">
        <f>IF($Z776="","",IF(OR($V776&lt;2.7,$V776&gt;90),"Age OOR",($Z776-AN776)/VLOOKUP(AN$14&amp;"-rse-"&amp;$E776,Equations!$G:$I,3,0)))</f>
        <v/>
      </c>
      <c r="AS776" s="10" t="str">
        <f>IF($AA776="","",IF(OR($V776&lt;2.7,$V776&gt;90),"Age OOR",VLOOKUP(AS$14&amp;"-int-"&amp;$F776,Equations!$G:$I,3,0)+VLOOKUP(AS$14&amp;"-sexo-"&amp;$F776,Equations!$G:$I,3,0)*$U776+VLOOKUP(AS$14&amp;"-edad-"&amp;$F776,Equations!$G:$I,3,0)*$V776+VLOOKUP(AS$14&amp;"-est-"&amp;$F776,Equations!$G:$I,3,0)*(1/$W776)+VLOOKUP(AS$14&amp;"-imc-"&amp;$F776,Equations!$G:$I,3,0)*(1/$Q776)))</f>
        <v/>
      </c>
      <c r="AT776" s="10" t="str">
        <f>IF($AA776="","",IF(OR($V776&lt;2.7,$V776&gt;90),"Age OOR",AS776-1.6449*VLOOKUP(AS$14&amp;"-rse-"&amp;$F776,Equations!$G:$I,3,0)))</f>
        <v/>
      </c>
      <c r="AU776" s="10" t="str">
        <f>IF($AA776="","",IF(OR($V776&lt;2.7,$V776&gt;90),"Age OOR",AS776+1.6449*VLOOKUP(AS$14&amp;"-rse-"&amp;$F776,Equations!$G:$I,3,0)))</f>
        <v/>
      </c>
      <c r="AV776" s="10" t="str">
        <f t="shared" si="289"/>
        <v/>
      </c>
      <c r="AW776" s="10" t="str">
        <f>IF($AA776="","",IF(OR($V776&lt;2.7,$V776&gt;90),"Age OOR",($AA776-AS776)/VLOOKUP(AS$14&amp;"-rse-"&amp;$F776,Equations!$G:$I,3,0)))</f>
        <v/>
      </c>
      <c r="AX776" s="10" t="str">
        <f>IF($AB776="","",IF(OR($V776&lt;2.7,$V776&gt;90),"Age OOR",VLOOKUP(AX$14&amp;"-int-"&amp;$G776,Equations!$G:$I,3,0)+VLOOKUP(AX$14&amp;"-sexo-"&amp;$G776,Equations!$G:$I,3,0)*$U776+VLOOKUP(AX$14&amp;"-edad-"&amp;$G776,Equations!$G:$I,3,0)*$V776+VLOOKUP(AX$14&amp;"-est-"&amp;$G776,Equations!$G:$I,3,0)*(1/$W776)+VLOOKUP(AX$14&amp;"-imc-"&amp;$G776,Equations!$G:$I,3,0)*(1/$Q776)))</f>
        <v/>
      </c>
      <c r="AY776" s="10" t="str">
        <f>IF($AB776="","",IF(OR($V776&lt;2.7,$V776&gt;90),"Age OOR",AX776-1.6449*VLOOKUP(AX$14&amp;"-rse-"&amp;$G776,Equations!$G:$I,3,0)))</f>
        <v/>
      </c>
      <c r="AZ776" s="10" t="str">
        <f>IF($AB776="","",IF(OR($V776&lt;2.7,$V776&gt;90),"Age OOR",AX776+1.6449*VLOOKUP(AX$14&amp;"-rse-"&amp;$G776,Equations!$G:$I,3,0)))</f>
        <v/>
      </c>
      <c r="BA776" s="10" t="str">
        <f t="shared" si="290"/>
        <v/>
      </c>
      <c r="BB776" s="10" t="str">
        <f>IF($AB776="","",IF(OR($V776&lt;2.7,$V776&gt;90),"Age OOR",($AB776-AX776)/VLOOKUP(AX$14&amp;"-rse-"&amp;$G776,Equations!$G:$I,3,0)))</f>
        <v/>
      </c>
      <c r="BC776" s="10" t="str">
        <f>IF($AC776="","",IF(OR($V776&lt;2.7,$V776&gt;90),"Age OOR",VLOOKUP(BC$14&amp;"-int-"&amp;$H776,Equations!$G:$I,3,0)+VLOOKUP(BC$14&amp;"-sexo-"&amp;$H776,Equations!$G:$I,3,0)*$U776+VLOOKUP(BC$14&amp;"-edad-"&amp;$H776,Equations!$G:$I,3,0)*$V776+VLOOKUP(BC$14&amp;"-est-"&amp;$H776,Equations!$G:$I,3,0)*(1/$W776)+VLOOKUP(BC$14&amp;"-imc-"&amp;$H776,Equations!$G:$I,3,0)*(1/$Q776)))</f>
        <v/>
      </c>
      <c r="BD776" s="10" t="str">
        <f>IF($AC776="","",IF(OR($V776&lt;2.7,$V776&gt;90),"Age OOR",BC776-1.6449*VLOOKUP(BC$14&amp;"-rse-"&amp;$H776,Equations!$G:$I,3,0)))</f>
        <v/>
      </c>
      <c r="BE776" s="10" t="str">
        <f>IF($AC776="","",IF(OR($V776&lt;2.7,$V776&gt;90),"Age OOR",BC776+1.6449*VLOOKUP(BC$14&amp;"-rse-"&amp;$H776,Equations!$G:$I,3,0)))</f>
        <v/>
      </c>
      <c r="BF776" s="10" t="str">
        <f t="shared" si="291"/>
        <v/>
      </c>
      <c r="BG776" s="10" t="str">
        <f>IF($AC776="","",IF(OR($V776&lt;2.7,$V776&gt;90),"Age OOR",($AC776-BC776)/VLOOKUP(BC$14&amp;"-rse-"&amp;$H776,Equations!$G:$I,3,0)))</f>
        <v/>
      </c>
      <c r="BH776" s="10" t="str">
        <f>IF($AD776="","",IF(OR($V776&lt;2.7,$V776&gt;90),"Age OOR",VLOOKUP(BH$14&amp;"-int-"&amp;$I776,Equations!$G:$I,3,0)+VLOOKUP(BH$14&amp;"-sexo-"&amp;$I776,Equations!$G:$I,3,0)*$U776+VLOOKUP(BH$14&amp;"-edad-"&amp;$I776,Equations!$G:$I,3,0)*$V776+VLOOKUP(BH$14&amp;"-est-"&amp;$I776,Equations!$G:$I,3,0)*(1/$W776)+VLOOKUP(BH$14&amp;"-imc-"&amp;$I776,Equations!$G:$I,3,0)*(1/$Q776)))</f>
        <v/>
      </c>
      <c r="BI776" s="10" t="str">
        <f>IF($AD776="","",IF(OR($V776&lt;2.7,$V776&gt;90),"Age OOR",BH776-1.6449*VLOOKUP(BH$14&amp;"-rse-"&amp;$I776,Equations!$G:$I,3,0)))</f>
        <v/>
      </c>
      <c r="BJ776" s="10" t="str">
        <f>IF($AD776="","",IF(OR($V776&lt;2.7,$V776&gt;90),"Age OOR",BH776+1.6449*VLOOKUP(BH$14&amp;"-rse-"&amp;$I776,Equations!$G:$I,3,0)))</f>
        <v/>
      </c>
      <c r="BK776" s="10" t="str">
        <f t="shared" si="292"/>
        <v/>
      </c>
      <c r="BL776" s="10" t="str">
        <f>IF($AD776="","",IF(OR($V776&lt;2.7,$V776&gt;90),"Age OOR",($AD776-BH776)/VLOOKUP(BH$14&amp;"-rse-"&amp;$I776,Equations!$G:$I,3,0)))</f>
        <v/>
      </c>
      <c r="BM776" s="10" t="str">
        <f>IF($AE776="","",IF(OR($V776&lt;2.7,$V776&gt;90),"Age OOR",VLOOKUP(BM$14&amp;"-int-"&amp;$J776,Equations!$G:$I,3,0)+VLOOKUP(BM$14&amp;"-sexo-"&amp;$J776,Equations!$G:$I,3,0)*$U776+VLOOKUP(BM$14&amp;"-edad-"&amp;$J776,Equations!$G:$I,3,0)*$V776+VLOOKUP(BM$14&amp;"-est-"&amp;$J776,Equations!$G:$I,3,0)*(1/$W776)+VLOOKUP(BM$14&amp;"-imc-"&amp;$J776,Equations!$G:$I,3,0)*(1/$Q776)))</f>
        <v/>
      </c>
      <c r="BN776" s="10" t="str">
        <f>IF($AE776="","",IF(OR($V776&lt;2.7,$V776&gt;90),"Age OOR",BM776-1.6449*VLOOKUP(BM$14&amp;"-rse-"&amp;$J776,Equations!$G:$I,3,0)))</f>
        <v/>
      </c>
      <c r="BO776" s="10" t="str">
        <f>IF($AE776="","",IF(OR($V776&lt;2.7,$V776&gt;90),"Age OOR",BM776+1.6449*VLOOKUP(BM$14&amp;"-rse-"&amp;$J776,Equations!$G:$I,3,0)))</f>
        <v/>
      </c>
      <c r="BP776" s="10" t="str">
        <f t="shared" si="293"/>
        <v/>
      </c>
      <c r="BQ776" s="10" t="str">
        <f>IF($AE776="","",IF(OR($V776&lt;2.7,$V776&gt;90),"Age OOR",($AE776-BM776)/VLOOKUP(BM$14&amp;"-rse-"&amp;$J776,Equations!$G:$I,3,0)))</f>
        <v/>
      </c>
      <c r="BR776" s="10" t="str">
        <f>IF($AF776="","",IF(OR($V776&lt;2.7,$V776&gt;90),"Age OOR",VLOOKUP(BR$14&amp;"-int-"&amp;$K776,Equations!$G:$I,3,0)+VLOOKUP(BR$14&amp;"-sexo-"&amp;$K776,Equations!$G:$I,3,0)*$U776+VLOOKUP(BR$14&amp;"-edad-"&amp;$K776,Equations!$G:$I,3,0)*$V776+VLOOKUP(BR$14&amp;"-est-"&amp;$K776,Equations!$G:$I,3,0)*(1/$W776)+VLOOKUP(BR$14&amp;"-imc-"&amp;$K776,Equations!$G:$I,3,0)*(1/$Q776)))</f>
        <v/>
      </c>
      <c r="BS776" s="10" t="str">
        <f>IF($AF776="","",IF(OR($V776&lt;2.7,$V776&gt;90),"Age OOR",BR776-1.6449*VLOOKUP(BR$14&amp;"-rse-"&amp;$K776,Equations!$G:$I,3,0)))</f>
        <v/>
      </c>
      <c r="BT776" s="10" t="str">
        <f>IF($AF776="","",IF(OR($V776&lt;2.7,$V776&gt;90),"Age OOR",BR776+1.6449*VLOOKUP(BR$14&amp;"-rse-"&amp;$K776,Equations!$G:$I,3,0)))</f>
        <v/>
      </c>
      <c r="BU776" s="10" t="str">
        <f t="shared" si="294"/>
        <v/>
      </c>
      <c r="BV776" s="10" t="str">
        <f>IF($AF776="","",IF(OR($V776&lt;2.7,$V776&gt;90),"Age OOR",($AF776-BR776)/VLOOKUP(BR$14&amp;"-rse-"&amp;$K776,Equations!$G:$I,3,0)))</f>
        <v/>
      </c>
      <c r="BW776" s="10" t="str">
        <f>IF($AG776="","",IF(OR($V776&lt;2.7,$V776&gt;90),"Age OOR",VLOOKUP(BW$14&amp;"-int-"&amp;$L776,Equations!$G:$I,3,0)+VLOOKUP(BW$14&amp;"-sexo-"&amp;$L776,Equations!$G:$I,3,0)*$U776+VLOOKUP(BW$14&amp;"-edad-"&amp;$L776,Equations!$G:$I,3,0)*$V776+VLOOKUP(BW$14&amp;"-est-"&amp;$L776,Equations!$G:$I,3,0)*(1/$W776)+VLOOKUP(BW$14&amp;"-imc-"&amp;$L776,Equations!$G:$I,3,0)*(1/$Q776)))</f>
        <v/>
      </c>
      <c r="BX776" s="10" t="str">
        <f>IF($AG776="","",IF(OR($V776&lt;2.7,$V776&gt;90),"Age OOR",BW776-1.6449*VLOOKUP(BW$14&amp;"-rse-"&amp;$L776,Equations!$G:$I,3,0)))</f>
        <v/>
      </c>
      <c r="BY776" s="10" t="str">
        <f>IF($AG776="","",IF(OR($V776&lt;2.7,$V776&gt;90),"Age OOR",BW776+1.6449*VLOOKUP(BW$14&amp;"-rse-"&amp;$L776,Equations!$G:$I,3,0)))</f>
        <v/>
      </c>
      <c r="BZ776" s="10" t="str">
        <f t="shared" si="295"/>
        <v/>
      </c>
      <c r="CA776" s="10" t="str">
        <f>IF($AG776="","",IF(OR($V776&lt;2.7,$V776&gt;90),"Age OOR",($AG776-BW776)/VLOOKUP(BW$14&amp;"-rse-"&amp;$L776,Equations!$G:$I,3,0)))</f>
        <v/>
      </c>
      <c r="CB776" s="10" t="str">
        <f>IF($AH776="","",IF(OR($V776&lt;2.7,$V776&gt;90),"Age OOR",VLOOKUP(CB$14&amp;"-int-"&amp;$M776,Equations!$G:$I,3,0)+VLOOKUP(CB$14&amp;"-sexo-"&amp;$M776,Equations!$G:$I,3,0)*$U776+VLOOKUP(CB$14&amp;"-edad-"&amp;$M776,Equations!$G:$I,3,0)*$V776+VLOOKUP(CB$14&amp;"-est-"&amp;$M776,Equations!$G:$I,3,0)*(1/$W776)+VLOOKUP(CB$14&amp;"-imc-"&amp;$M776,Equations!$G:$I,3,0)*(1/$Q776)))</f>
        <v/>
      </c>
      <c r="CC776" s="10" t="str">
        <f>IF($AH776="","",IF(OR($V776&lt;2.7,$V776&gt;90),"Age OOR",CB776-1.6449*VLOOKUP(CB$14&amp;"-rse-"&amp;$M776,Equations!$G:$I,3,0)))</f>
        <v/>
      </c>
      <c r="CD776" s="10" t="str">
        <f>IF($AH776="","",IF(OR($V776&lt;2.7,$V776&gt;90),"Age OOR",CB776+1.6449*VLOOKUP(CB$14&amp;"-rse-"&amp;$M776,Equations!$G:$I,3,0)))</f>
        <v/>
      </c>
      <c r="CE776" s="10" t="str">
        <f t="shared" si="296"/>
        <v/>
      </c>
      <c r="CF776" s="10" t="str">
        <f>IF($AH776="","",IF(OR($V776&lt;2.7,$V776&gt;90),"Age OOR",($AH776-CB776)/VLOOKUP(CB$14&amp;"-rse-"&amp;$M776,Equations!$G:$I,3,0)))</f>
        <v/>
      </c>
      <c r="CG776" s="10" t="str">
        <f>IF($AI776="","",IF(OR($V776&lt;2.7,$V776&gt;90),"Age OOR",VLOOKUP(CG$14&amp;"-int-"&amp;$N776,Equations!$G:$I,3,0)+VLOOKUP(CG$14&amp;"-sexo-"&amp;$N776,Equations!$G:$I,3,0)*$U776+VLOOKUP(CG$14&amp;"-edad-"&amp;$N776,Equations!$G:$I,3,0)*$V776+VLOOKUP(CG$14&amp;"-est-"&amp;$N776,Equations!$G:$I,3,0)*(1/$W776)+VLOOKUP(CG$14&amp;"-imc-"&amp;$N776,Equations!$G:$I,3,0)*(1/$Q776)))</f>
        <v/>
      </c>
      <c r="CH776" s="10" t="str">
        <f>IF($AI776="","",IF(OR($V776&lt;2.7,$V776&gt;90),"Age OOR",CG776-1.6449*VLOOKUP(CG$14&amp;"-rse-"&amp;$N776,Equations!$G:$I,3,0)))</f>
        <v/>
      </c>
      <c r="CI776" s="10" t="str">
        <f>IF($AI776="","",IF(OR($V776&lt;2.7,$V776&gt;90),"Age OOR",CG776+1.6449*VLOOKUP(CG$14&amp;"-rse-"&amp;$N776,Equations!$G:$I,3,0)))</f>
        <v/>
      </c>
      <c r="CJ776" s="10" t="str">
        <f t="shared" si="297"/>
        <v/>
      </c>
      <c r="CK776" s="10" t="str">
        <f>IF($AI776="","",IF(OR($V776&lt;2.7,$V776&gt;90),"Age OOR",($AI776-CG776)/VLOOKUP(CG$14&amp;"-rse-"&amp;$N776,Equations!$G:$I,3,0)))</f>
        <v/>
      </c>
      <c r="CL776" s="10" t="str">
        <f>IF($AJ776="","",IF(OR($V776&lt;2.7,$V776&gt;90),"Age OOR",VLOOKUP(CL$14&amp;"-int-"&amp;$O776,Equations!$G:$I,3,0)+VLOOKUP(CL$14&amp;"-sexo-"&amp;$O776,Equations!$G:$I,3,0)*$U776+VLOOKUP(CL$14&amp;"-edad-"&amp;$O776,Equations!$G:$I,3,0)*$V776+VLOOKUP(CL$14&amp;"-est-"&amp;$O776,Equations!$G:$I,3,0)*(1/$W776)+VLOOKUP(CL$14&amp;"-imc-"&amp;$O776,Equations!$G:$I,3,0)*(1/$Q776)))</f>
        <v/>
      </c>
      <c r="CM776" s="10" t="str">
        <f>IF($AJ776="","",IF(OR($V776&lt;2.7,$V776&gt;90),"Age OOR",CL776-1.6449*VLOOKUP(CL$14&amp;"-rse-"&amp;$O776,Equations!$G:$I,3,0)))</f>
        <v/>
      </c>
      <c r="CN776" s="10" t="str">
        <f>IF($AJ776="","",IF(OR($V776&lt;2.7,$V776&gt;90),"Age OOR",CL776+1.6449*VLOOKUP(CL$14&amp;"-rse-"&amp;$O776,Equations!$G:$I,3,0)))</f>
        <v/>
      </c>
      <c r="CO776" s="10" t="str">
        <f t="shared" si="298"/>
        <v/>
      </c>
      <c r="CP776" s="10" t="str">
        <f>IF($AJ776="","",IF(OR($V776&lt;2.7,$V776&gt;90),"Age OOR",($AJ776-CL776)/VLOOKUP(CL$14&amp;"-rse-"&amp;$O776,Equations!$G:$I,3,0)))</f>
        <v/>
      </c>
      <c r="CQ776" s="10" t="str">
        <f>IF($AK776="","",IF(OR($V776&lt;2.7,$V776&gt;90),"Age OOR",EXP(VLOOKUP(CQ$14&amp;"-int-"&amp;$P776,Equations!$G:$I,3,0)+VLOOKUP(CQ$14&amp;"-sexo-"&amp;$P776,Equations!$G:$I,3,0)*$U776+VLOOKUP(CQ$14&amp;"-edad-"&amp;$P776,Equations!$G:$I,3,0)*$V776+VLOOKUP(CQ$14&amp;"-est-"&amp;$P776,Equations!$G:$I,3,0)*(1/$W776)+VLOOKUP(CQ$14&amp;"-imc-"&amp;$P776,Equations!$G:$I,3,0)*(1/$Q776))))</f>
        <v/>
      </c>
      <c r="CR776" s="10" t="str">
        <f>IF($AK776="","",IF(OR($V776&lt;2.7,$V776&gt;90),"Age OOR",EXP(LN(CQ776)-1.6449*VLOOKUP(CQ$14&amp;"-rse-"&amp;$P776,Equations!$G:$I,3,0))))</f>
        <v/>
      </c>
      <c r="CS776" s="10" t="str">
        <f>IF($AK776="","",IF(OR($V776&lt;2.7,$V776&gt;90),"Age OOR",EXP(LN(CQ776)+1.6449*VLOOKUP(CQ$14&amp;"-rse-"&amp;$P776,Equations!$G:$I,3,0))))</f>
        <v/>
      </c>
      <c r="CT776" s="10" t="str">
        <f t="shared" si="299"/>
        <v/>
      </c>
      <c r="CU776" s="10" t="str">
        <f>IF($AK776="","",IF(OR($V776&lt;2.7,$V776&gt;90),"Age OOR",(LN($AK776)-LN(CQ776))/VLOOKUP(CQ$14&amp;"-rse-"&amp;$P776,Equations!$G:$I,3,0)))</f>
        <v/>
      </c>
      <c r="CV776" s="47"/>
    </row>
    <row r="777" spans="5:100" x14ac:dyDescent="0.2">
      <c r="E777" s="23" t="str">
        <f t="shared" si="275"/>
        <v>Age out of range</v>
      </c>
      <c r="F777" s="23" t="str">
        <f t="shared" si="276"/>
        <v>Age out of range</v>
      </c>
      <c r="G777" s="23" t="str">
        <f t="shared" si="277"/>
        <v>Age out of range</v>
      </c>
      <c r="H777" s="23" t="str">
        <f t="shared" si="278"/>
        <v>Age out of range</v>
      </c>
      <c r="I777" s="23" t="str">
        <f t="shared" si="279"/>
        <v>Age out of range</v>
      </c>
      <c r="J777" s="23" t="str">
        <f t="shared" si="280"/>
        <v>Age out of range</v>
      </c>
      <c r="K777" s="23" t="str">
        <f t="shared" si="281"/>
        <v>Age out of range</v>
      </c>
      <c r="L777" s="23" t="str">
        <f t="shared" si="282"/>
        <v>Age out of range</v>
      </c>
      <c r="M777" s="23" t="str">
        <f t="shared" si="283"/>
        <v>Age out of range</v>
      </c>
      <c r="N777" s="23" t="str">
        <f t="shared" si="284"/>
        <v>Age out of range</v>
      </c>
      <c r="O777" s="23" t="str">
        <f t="shared" si="285"/>
        <v>Age out of range</v>
      </c>
      <c r="P777" s="23" t="str">
        <f t="shared" si="286"/>
        <v>Age out of range</v>
      </c>
      <c r="Q777" s="23" t="e">
        <f t="shared" si="287"/>
        <v>#DIV/0!</v>
      </c>
      <c r="R777" s="17"/>
      <c r="S777" s="23">
        <v>761</v>
      </c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7"/>
      <c r="AM777" s="47"/>
      <c r="AN777" s="10" t="str">
        <f>IF($Z777="","",IF(OR($V777&lt;2.7,$V777&gt;90),"Age OOR",VLOOKUP(AN$14&amp;"-int-"&amp;$E777,Equations!$G:$I,3,0)+VLOOKUP(AN$14&amp;"-sexo-"&amp;$E777,Equations!$G:$I,3,0)*$U777+VLOOKUP(AN$14&amp;"-edad-"&amp;$E777,Equations!$G:$I,3,0)*$V777+VLOOKUP(AN$14&amp;"-est-"&amp;$E777,Equations!$G:$I,3,0)*(1/$W777)+VLOOKUP(AN$14&amp;"-imc-"&amp;$E777,Equations!$G:$I,3,0)*(1/$Q777)))</f>
        <v/>
      </c>
      <c r="AO777" s="10" t="str">
        <f>IF($Z777="","",IF(OR($V777&lt;2.7,$V777&gt;90),"Age OOR",AN777-1.6449*VLOOKUP(AN$14&amp;"-rse-"&amp;$E777,Equations!$G:$I,3,0)))</f>
        <v/>
      </c>
      <c r="AP777" s="10" t="str">
        <f>IF($Z777="","",IF(OR($V777&lt;2.7,$V777&gt;90),"Age OOR",AN777+1.6449*VLOOKUP(AN$14&amp;"-rse-"&amp;$E777,Equations!$G:$I,3,0)))</f>
        <v/>
      </c>
      <c r="AQ777" s="10" t="str">
        <f t="shared" si="288"/>
        <v/>
      </c>
      <c r="AR777" s="10" t="str">
        <f>IF($Z777="","",IF(OR($V777&lt;2.7,$V777&gt;90),"Age OOR",($Z777-AN777)/VLOOKUP(AN$14&amp;"-rse-"&amp;$E777,Equations!$G:$I,3,0)))</f>
        <v/>
      </c>
      <c r="AS777" s="10" t="str">
        <f>IF($AA777="","",IF(OR($V777&lt;2.7,$V777&gt;90),"Age OOR",VLOOKUP(AS$14&amp;"-int-"&amp;$F777,Equations!$G:$I,3,0)+VLOOKUP(AS$14&amp;"-sexo-"&amp;$F777,Equations!$G:$I,3,0)*$U777+VLOOKUP(AS$14&amp;"-edad-"&amp;$F777,Equations!$G:$I,3,0)*$V777+VLOOKUP(AS$14&amp;"-est-"&amp;$F777,Equations!$G:$I,3,0)*(1/$W777)+VLOOKUP(AS$14&amp;"-imc-"&amp;$F777,Equations!$G:$I,3,0)*(1/$Q777)))</f>
        <v/>
      </c>
      <c r="AT777" s="10" t="str">
        <f>IF($AA777="","",IF(OR($V777&lt;2.7,$V777&gt;90),"Age OOR",AS777-1.6449*VLOOKUP(AS$14&amp;"-rse-"&amp;$F777,Equations!$G:$I,3,0)))</f>
        <v/>
      </c>
      <c r="AU777" s="10" t="str">
        <f>IF($AA777="","",IF(OR($V777&lt;2.7,$V777&gt;90),"Age OOR",AS777+1.6449*VLOOKUP(AS$14&amp;"-rse-"&amp;$F777,Equations!$G:$I,3,0)))</f>
        <v/>
      </c>
      <c r="AV777" s="10" t="str">
        <f t="shared" si="289"/>
        <v/>
      </c>
      <c r="AW777" s="10" t="str">
        <f>IF($AA777="","",IF(OR($V777&lt;2.7,$V777&gt;90),"Age OOR",($AA777-AS777)/VLOOKUP(AS$14&amp;"-rse-"&amp;$F777,Equations!$G:$I,3,0)))</f>
        <v/>
      </c>
      <c r="AX777" s="10" t="str">
        <f>IF($AB777="","",IF(OR($V777&lt;2.7,$V777&gt;90),"Age OOR",VLOOKUP(AX$14&amp;"-int-"&amp;$G777,Equations!$G:$I,3,0)+VLOOKUP(AX$14&amp;"-sexo-"&amp;$G777,Equations!$G:$I,3,0)*$U777+VLOOKUP(AX$14&amp;"-edad-"&amp;$G777,Equations!$G:$I,3,0)*$V777+VLOOKUP(AX$14&amp;"-est-"&amp;$G777,Equations!$G:$I,3,0)*(1/$W777)+VLOOKUP(AX$14&amp;"-imc-"&amp;$G777,Equations!$G:$I,3,0)*(1/$Q777)))</f>
        <v/>
      </c>
      <c r="AY777" s="10" t="str">
        <f>IF($AB777="","",IF(OR($V777&lt;2.7,$V777&gt;90),"Age OOR",AX777-1.6449*VLOOKUP(AX$14&amp;"-rse-"&amp;$G777,Equations!$G:$I,3,0)))</f>
        <v/>
      </c>
      <c r="AZ777" s="10" t="str">
        <f>IF($AB777="","",IF(OR($V777&lt;2.7,$V777&gt;90),"Age OOR",AX777+1.6449*VLOOKUP(AX$14&amp;"-rse-"&amp;$G777,Equations!$G:$I,3,0)))</f>
        <v/>
      </c>
      <c r="BA777" s="10" t="str">
        <f t="shared" si="290"/>
        <v/>
      </c>
      <c r="BB777" s="10" t="str">
        <f>IF($AB777="","",IF(OR($V777&lt;2.7,$V777&gt;90),"Age OOR",($AB777-AX777)/VLOOKUP(AX$14&amp;"-rse-"&amp;$G777,Equations!$G:$I,3,0)))</f>
        <v/>
      </c>
      <c r="BC777" s="10" t="str">
        <f>IF($AC777="","",IF(OR($V777&lt;2.7,$V777&gt;90),"Age OOR",VLOOKUP(BC$14&amp;"-int-"&amp;$H777,Equations!$G:$I,3,0)+VLOOKUP(BC$14&amp;"-sexo-"&amp;$H777,Equations!$G:$I,3,0)*$U777+VLOOKUP(BC$14&amp;"-edad-"&amp;$H777,Equations!$G:$I,3,0)*$V777+VLOOKUP(BC$14&amp;"-est-"&amp;$H777,Equations!$G:$I,3,0)*(1/$W777)+VLOOKUP(BC$14&amp;"-imc-"&amp;$H777,Equations!$G:$I,3,0)*(1/$Q777)))</f>
        <v/>
      </c>
      <c r="BD777" s="10" t="str">
        <f>IF($AC777="","",IF(OR($V777&lt;2.7,$V777&gt;90),"Age OOR",BC777-1.6449*VLOOKUP(BC$14&amp;"-rse-"&amp;$H777,Equations!$G:$I,3,0)))</f>
        <v/>
      </c>
      <c r="BE777" s="10" t="str">
        <f>IF($AC777="","",IF(OR($V777&lt;2.7,$V777&gt;90),"Age OOR",BC777+1.6449*VLOOKUP(BC$14&amp;"-rse-"&amp;$H777,Equations!$G:$I,3,0)))</f>
        <v/>
      </c>
      <c r="BF777" s="10" t="str">
        <f t="shared" si="291"/>
        <v/>
      </c>
      <c r="BG777" s="10" t="str">
        <f>IF($AC777="","",IF(OR($V777&lt;2.7,$V777&gt;90),"Age OOR",($AC777-BC777)/VLOOKUP(BC$14&amp;"-rse-"&amp;$H777,Equations!$G:$I,3,0)))</f>
        <v/>
      </c>
      <c r="BH777" s="10" t="str">
        <f>IF($AD777="","",IF(OR($V777&lt;2.7,$V777&gt;90),"Age OOR",VLOOKUP(BH$14&amp;"-int-"&amp;$I777,Equations!$G:$I,3,0)+VLOOKUP(BH$14&amp;"-sexo-"&amp;$I777,Equations!$G:$I,3,0)*$U777+VLOOKUP(BH$14&amp;"-edad-"&amp;$I777,Equations!$G:$I,3,0)*$V777+VLOOKUP(BH$14&amp;"-est-"&amp;$I777,Equations!$G:$I,3,0)*(1/$W777)+VLOOKUP(BH$14&amp;"-imc-"&amp;$I777,Equations!$G:$I,3,0)*(1/$Q777)))</f>
        <v/>
      </c>
      <c r="BI777" s="10" t="str">
        <f>IF($AD777="","",IF(OR($V777&lt;2.7,$V777&gt;90),"Age OOR",BH777-1.6449*VLOOKUP(BH$14&amp;"-rse-"&amp;$I777,Equations!$G:$I,3,0)))</f>
        <v/>
      </c>
      <c r="BJ777" s="10" t="str">
        <f>IF($AD777="","",IF(OR($V777&lt;2.7,$V777&gt;90),"Age OOR",BH777+1.6449*VLOOKUP(BH$14&amp;"-rse-"&amp;$I777,Equations!$G:$I,3,0)))</f>
        <v/>
      </c>
      <c r="BK777" s="10" t="str">
        <f t="shared" si="292"/>
        <v/>
      </c>
      <c r="BL777" s="10" t="str">
        <f>IF($AD777="","",IF(OR($V777&lt;2.7,$V777&gt;90),"Age OOR",($AD777-BH777)/VLOOKUP(BH$14&amp;"-rse-"&amp;$I777,Equations!$G:$I,3,0)))</f>
        <v/>
      </c>
      <c r="BM777" s="10" t="str">
        <f>IF($AE777="","",IF(OR($V777&lt;2.7,$V777&gt;90),"Age OOR",VLOOKUP(BM$14&amp;"-int-"&amp;$J777,Equations!$G:$I,3,0)+VLOOKUP(BM$14&amp;"-sexo-"&amp;$J777,Equations!$G:$I,3,0)*$U777+VLOOKUP(BM$14&amp;"-edad-"&amp;$J777,Equations!$G:$I,3,0)*$V777+VLOOKUP(BM$14&amp;"-est-"&amp;$J777,Equations!$G:$I,3,0)*(1/$W777)+VLOOKUP(BM$14&amp;"-imc-"&amp;$J777,Equations!$G:$I,3,0)*(1/$Q777)))</f>
        <v/>
      </c>
      <c r="BN777" s="10" t="str">
        <f>IF($AE777="","",IF(OR($V777&lt;2.7,$V777&gt;90),"Age OOR",BM777-1.6449*VLOOKUP(BM$14&amp;"-rse-"&amp;$J777,Equations!$G:$I,3,0)))</f>
        <v/>
      </c>
      <c r="BO777" s="10" t="str">
        <f>IF($AE777="","",IF(OR($V777&lt;2.7,$V777&gt;90),"Age OOR",BM777+1.6449*VLOOKUP(BM$14&amp;"-rse-"&amp;$J777,Equations!$G:$I,3,0)))</f>
        <v/>
      </c>
      <c r="BP777" s="10" t="str">
        <f t="shared" si="293"/>
        <v/>
      </c>
      <c r="BQ777" s="10" t="str">
        <f>IF($AE777="","",IF(OR($V777&lt;2.7,$V777&gt;90),"Age OOR",($AE777-BM777)/VLOOKUP(BM$14&amp;"-rse-"&amp;$J777,Equations!$G:$I,3,0)))</f>
        <v/>
      </c>
      <c r="BR777" s="10" t="str">
        <f>IF($AF777="","",IF(OR($V777&lt;2.7,$V777&gt;90),"Age OOR",VLOOKUP(BR$14&amp;"-int-"&amp;$K777,Equations!$G:$I,3,0)+VLOOKUP(BR$14&amp;"-sexo-"&amp;$K777,Equations!$G:$I,3,0)*$U777+VLOOKUP(BR$14&amp;"-edad-"&amp;$K777,Equations!$G:$I,3,0)*$V777+VLOOKUP(BR$14&amp;"-est-"&amp;$K777,Equations!$G:$I,3,0)*(1/$W777)+VLOOKUP(BR$14&amp;"-imc-"&amp;$K777,Equations!$G:$I,3,0)*(1/$Q777)))</f>
        <v/>
      </c>
      <c r="BS777" s="10" t="str">
        <f>IF($AF777="","",IF(OR($V777&lt;2.7,$V777&gt;90),"Age OOR",BR777-1.6449*VLOOKUP(BR$14&amp;"-rse-"&amp;$K777,Equations!$G:$I,3,0)))</f>
        <v/>
      </c>
      <c r="BT777" s="10" t="str">
        <f>IF($AF777="","",IF(OR($V777&lt;2.7,$V777&gt;90),"Age OOR",BR777+1.6449*VLOOKUP(BR$14&amp;"-rse-"&amp;$K777,Equations!$G:$I,3,0)))</f>
        <v/>
      </c>
      <c r="BU777" s="10" t="str">
        <f t="shared" si="294"/>
        <v/>
      </c>
      <c r="BV777" s="10" t="str">
        <f>IF($AF777="","",IF(OR($V777&lt;2.7,$V777&gt;90),"Age OOR",($AF777-BR777)/VLOOKUP(BR$14&amp;"-rse-"&amp;$K777,Equations!$G:$I,3,0)))</f>
        <v/>
      </c>
      <c r="BW777" s="10" t="str">
        <f>IF($AG777="","",IF(OR($V777&lt;2.7,$V777&gt;90),"Age OOR",VLOOKUP(BW$14&amp;"-int-"&amp;$L777,Equations!$G:$I,3,0)+VLOOKUP(BW$14&amp;"-sexo-"&amp;$L777,Equations!$G:$I,3,0)*$U777+VLOOKUP(BW$14&amp;"-edad-"&amp;$L777,Equations!$G:$I,3,0)*$V777+VLOOKUP(BW$14&amp;"-est-"&amp;$L777,Equations!$G:$I,3,0)*(1/$W777)+VLOOKUP(BW$14&amp;"-imc-"&amp;$L777,Equations!$G:$I,3,0)*(1/$Q777)))</f>
        <v/>
      </c>
      <c r="BX777" s="10" t="str">
        <f>IF($AG777="","",IF(OR($V777&lt;2.7,$V777&gt;90),"Age OOR",BW777-1.6449*VLOOKUP(BW$14&amp;"-rse-"&amp;$L777,Equations!$G:$I,3,0)))</f>
        <v/>
      </c>
      <c r="BY777" s="10" t="str">
        <f>IF($AG777="","",IF(OR($V777&lt;2.7,$V777&gt;90),"Age OOR",BW777+1.6449*VLOOKUP(BW$14&amp;"-rse-"&amp;$L777,Equations!$G:$I,3,0)))</f>
        <v/>
      </c>
      <c r="BZ777" s="10" t="str">
        <f t="shared" si="295"/>
        <v/>
      </c>
      <c r="CA777" s="10" t="str">
        <f>IF($AG777="","",IF(OR($V777&lt;2.7,$V777&gt;90),"Age OOR",($AG777-BW777)/VLOOKUP(BW$14&amp;"-rse-"&amp;$L777,Equations!$G:$I,3,0)))</f>
        <v/>
      </c>
      <c r="CB777" s="10" t="str">
        <f>IF($AH777="","",IF(OR($V777&lt;2.7,$V777&gt;90),"Age OOR",VLOOKUP(CB$14&amp;"-int-"&amp;$M777,Equations!$G:$I,3,0)+VLOOKUP(CB$14&amp;"-sexo-"&amp;$M777,Equations!$G:$I,3,0)*$U777+VLOOKUP(CB$14&amp;"-edad-"&amp;$M777,Equations!$G:$I,3,0)*$V777+VLOOKUP(CB$14&amp;"-est-"&amp;$M777,Equations!$G:$I,3,0)*(1/$W777)+VLOOKUP(CB$14&amp;"-imc-"&amp;$M777,Equations!$G:$I,3,0)*(1/$Q777)))</f>
        <v/>
      </c>
      <c r="CC777" s="10" t="str">
        <f>IF($AH777="","",IF(OR($V777&lt;2.7,$V777&gt;90),"Age OOR",CB777-1.6449*VLOOKUP(CB$14&amp;"-rse-"&amp;$M777,Equations!$G:$I,3,0)))</f>
        <v/>
      </c>
      <c r="CD777" s="10" t="str">
        <f>IF($AH777="","",IF(OR($V777&lt;2.7,$V777&gt;90),"Age OOR",CB777+1.6449*VLOOKUP(CB$14&amp;"-rse-"&amp;$M777,Equations!$G:$I,3,0)))</f>
        <v/>
      </c>
      <c r="CE777" s="10" t="str">
        <f t="shared" si="296"/>
        <v/>
      </c>
      <c r="CF777" s="10" t="str">
        <f>IF($AH777="","",IF(OR($V777&lt;2.7,$V777&gt;90),"Age OOR",($AH777-CB777)/VLOOKUP(CB$14&amp;"-rse-"&amp;$M777,Equations!$G:$I,3,0)))</f>
        <v/>
      </c>
      <c r="CG777" s="10" t="str">
        <f>IF($AI777="","",IF(OR($V777&lt;2.7,$V777&gt;90),"Age OOR",VLOOKUP(CG$14&amp;"-int-"&amp;$N777,Equations!$G:$I,3,0)+VLOOKUP(CG$14&amp;"-sexo-"&amp;$N777,Equations!$G:$I,3,0)*$U777+VLOOKUP(CG$14&amp;"-edad-"&amp;$N777,Equations!$G:$I,3,0)*$V777+VLOOKUP(CG$14&amp;"-est-"&amp;$N777,Equations!$G:$I,3,0)*(1/$W777)+VLOOKUP(CG$14&amp;"-imc-"&amp;$N777,Equations!$G:$I,3,0)*(1/$Q777)))</f>
        <v/>
      </c>
      <c r="CH777" s="10" t="str">
        <f>IF($AI777="","",IF(OR($V777&lt;2.7,$V777&gt;90),"Age OOR",CG777-1.6449*VLOOKUP(CG$14&amp;"-rse-"&amp;$N777,Equations!$G:$I,3,0)))</f>
        <v/>
      </c>
      <c r="CI777" s="10" t="str">
        <f>IF($AI777="","",IF(OR($V777&lt;2.7,$V777&gt;90),"Age OOR",CG777+1.6449*VLOOKUP(CG$14&amp;"-rse-"&amp;$N777,Equations!$G:$I,3,0)))</f>
        <v/>
      </c>
      <c r="CJ777" s="10" t="str">
        <f t="shared" si="297"/>
        <v/>
      </c>
      <c r="CK777" s="10" t="str">
        <f>IF($AI777="","",IF(OR($V777&lt;2.7,$V777&gt;90),"Age OOR",($AI777-CG777)/VLOOKUP(CG$14&amp;"-rse-"&amp;$N777,Equations!$G:$I,3,0)))</f>
        <v/>
      </c>
      <c r="CL777" s="10" t="str">
        <f>IF($AJ777="","",IF(OR($V777&lt;2.7,$V777&gt;90),"Age OOR",VLOOKUP(CL$14&amp;"-int-"&amp;$O777,Equations!$G:$I,3,0)+VLOOKUP(CL$14&amp;"-sexo-"&amp;$O777,Equations!$G:$I,3,0)*$U777+VLOOKUP(CL$14&amp;"-edad-"&amp;$O777,Equations!$G:$I,3,0)*$V777+VLOOKUP(CL$14&amp;"-est-"&amp;$O777,Equations!$G:$I,3,0)*(1/$W777)+VLOOKUP(CL$14&amp;"-imc-"&amp;$O777,Equations!$G:$I,3,0)*(1/$Q777)))</f>
        <v/>
      </c>
      <c r="CM777" s="10" t="str">
        <f>IF($AJ777="","",IF(OR($V777&lt;2.7,$V777&gt;90),"Age OOR",CL777-1.6449*VLOOKUP(CL$14&amp;"-rse-"&amp;$O777,Equations!$G:$I,3,0)))</f>
        <v/>
      </c>
      <c r="CN777" s="10" t="str">
        <f>IF($AJ777="","",IF(OR($V777&lt;2.7,$V777&gt;90),"Age OOR",CL777+1.6449*VLOOKUP(CL$14&amp;"-rse-"&amp;$O777,Equations!$G:$I,3,0)))</f>
        <v/>
      </c>
      <c r="CO777" s="10" t="str">
        <f t="shared" si="298"/>
        <v/>
      </c>
      <c r="CP777" s="10" t="str">
        <f>IF($AJ777="","",IF(OR($V777&lt;2.7,$V777&gt;90),"Age OOR",($AJ777-CL777)/VLOOKUP(CL$14&amp;"-rse-"&amp;$O777,Equations!$G:$I,3,0)))</f>
        <v/>
      </c>
      <c r="CQ777" s="10" t="str">
        <f>IF($AK777="","",IF(OR($V777&lt;2.7,$V777&gt;90),"Age OOR",EXP(VLOOKUP(CQ$14&amp;"-int-"&amp;$P777,Equations!$G:$I,3,0)+VLOOKUP(CQ$14&amp;"-sexo-"&amp;$P777,Equations!$G:$I,3,0)*$U777+VLOOKUP(CQ$14&amp;"-edad-"&amp;$P777,Equations!$G:$I,3,0)*$V777+VLOOKUP(CQ$14&amp;"-est-"&amp;$P777,Equations!$G:$I,3,0)*(1/$W777)+VLOOKUP(CQ$14&amp;"-imc-"&amp;$P777,Equations!$G:$I,3,0)*(1/$Q777))))</f>
        <v/>
      </c>
      <c r="CR777" s="10" t="str">
        <f>IF($AK777="","",IF(OR($V777&lt;2.7,$V777&gt;90),"Age OOR",EXP(LN(CQ777)-1.6449*VLOOKUP(CQ$14&amp;"-rse-"&amp;$P777,Equations!$G:$I,3,0))))</f>
        <v/>
      </c>
      <c r="CS777" s="10" t="str">
        <f>IF($AK777="","",IF(OR($V777&lt;2.7,$V777&gt;90),"Age OOR",EXP(LN(CQ777)+1.6449*VLOOKUP(CQ$14&amp;"-rse-"&amp;$P777,Equations!$G:$I,3,0))))</f>
        <v/>
      </c>
      <c r="CT777" s="10" t="str">
        <f t="shared" si="299"/>
        <v/>
      </c>
      <c r="CU777" s="10" t="str">
        <f>IF($AK777="","",IF(OR($V777&lt;2.7,$V777&gt;90),"Age OOR",(LN($AK777)-LN(CQ777))/VLOOKUP(CQ$14&amp;"-rse-"&amp;$P777,Equations!$G:$I,3,0)))</f>
        <v/>
      </c>
      <c r="CV777" s="47"/>
    </row>
    <row r="778" spans="5:100" x14ac:dyDescent="0.2">
      <c r="E778" s="23" t="str">
        <f t="shared" si="275"/>
        <v>Age out of range</v>
      </c>
      <c r="F778" s="23" t="str">
        <f t="shared" si="276"/>
        <v>Age out of range</v>
      </c>
      <c r="G778" s="23" t="str">
        <f t="shared" si="277"/>
        <v>Age out of range</v>
      </c>
      <c r="H778" s="23" t="str">
        <f t="shared" si="278"/>
        <v>Age out of range</v>
      </c>
      <c r="I778" s="23" t="str">
        <f t="shared" si="279"/>
        <v>Age out of range</v>
      </c>
      <c r="J778" s="23" t="str">
        <f t="shared" si="280"/>
        <v>Age out of range</v>
      </c>
      <c r="K778" s="23" t="str">
        <f t="shared" si="281"/>
        <v>Age out of range</v>
      </c>
      <c r="L778" s="23" t="str">
        <f t="shared" si="282"/>
        <v>Age out of range</v>
      </c>
      <c r="M778" s="23" t="str">
        <f t="shared" si="283"/>
        <v>Age out of range</v>
      </c>
      <c r="N778" s="23" t="str">
        <f t="shared" si="284"/>
        <v>Age out of range</v>
      </c>
      <c r="O778" s="23" t="str">
        <f t="shared" si="285"/>
        <v>Age out of range</v>
      </c>
      <c r="P778" s="23" t="str">
        <f t="shared" si="286"/>
        <v>Age out of range</v>
      </c>
      <c r="Q778" s="23" t="e">
        <f t="shared" si="287"/>
        <v>#DIV/0!</v>
      </c>
      <c r="R778" s="17"/>
      <c r="S778" s="23">
        <v>762</v>
      </c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7"/>
      <c r="AM778" s="47"/>
      <c r="AN778" s="10" t="str">
        <f>IF($Z778="","",IF(OR($V778&lt;2.7,$V778&gt;90),"Age OOR",VLOOKUP(AN$14&amp;"-int-"&amp;$E778,Equations!$G:$I,3,0)+VLOOKUP(AN$14&amp;"-sexo-"&amp;$E778,Equations!$G:$I,3,0)*$U778+VLOOKUP(AN$14&amp;"-edad-"&amp;$E778,Equations!$G:$I,3,0)*$V778+VLOOKUP(AN$14&amp;"-est-"&amp;$E778,Equations!$G:$I,3,0)*(1/$W778)+VLOOKUP(AN$14&amp;"-imc-"&amp;$E778,Equations!$G:$I,3,0)*(1/$Q778)))</f>
        <v/>
      </c>
      <c r="AO778" s="10" t="str">
        <f>IF($Z778="","",IF(OR($V778&lt;2.7,$V778&gt;90),"Age OOR",AN778-1.6449*VLOOKUP(AN$14&amp;"-rse-"&amp;$E778,Equations!$G:$I,3,0)))</f>
        <v/>
      </c>
      <c r="AP778" s="10" t="str">
        <f>IF($Z778="","",IF(OR($V778&lt;2.7,$V778&gt;90),"Age OOR",AN778+1.6449*VLOOKUP(AN$14&amp;"-rse-"&amp;$E778,Equations!$G:$I,3,0)))</f>
        <v/>
      </c>
      <c r="AQ778" s="10" t="str">
        <f t="shared" si="288"/>
        <v/>
      </c>
      <c r="AR778" s="10" t="str">
        <f>IF($Z778="","",IF(OR($V778&lt;2.7,$V778&gt;90),"Age OOR",($Z778-AN778)/VLOOKUP(AN$14&amp;"-rse-"&amp;$E778,Equations!$G:$I,3,0)))</f>
        <v/>
      </c>
      <c r="AS778" s="10" t="str">
        <f>IF($AA778="","",IF(OR($V778&lt;2.7,$V778&gt;90),"Age OOR",VLOOKUP(AS$14&amp;"-int-"&amp;$F778,Equations!$G:$I,3,0)+VLOOKUP(AS$14&amp;"-sexo-"&amp;$F778,Equations!$G:$I,3,0)*$U778+VLOOKUP(AS$14&amp;"-edad-"&amp;$F778,Equations!$G:$I,3,0)*$V778+VLOOKUP(AS$14&amp;"-est-"&amp;$F778,Equations!$G:$I,3,0)*(1/$W778)+VLOOKUP(AS$14&amp;"-imc-"&amp;$F778,Equations!$G:$I,3,0)*(1/$Q778)))</f>
        <v/>
      </c>
      <c r="AT778" s="10" t="str">
        <f>IF($AA778="","",IF(OR($V778&lt;2.7,$V778&gt;90),"Age OOR",AS778-1.6449*VLOOKUP(AS$14&amp;"-rse-"&amp;$F778,Equations!$G:$I,3,0)))</f>
        <v/>
      </c>
      <c r="AU778" s="10" t="str">
        <f>IF($AA778="","",IF(OR($V778&lt;2.7,$V778&gt;90),"Age OOR",AS778+1.6449*VLOOKUP(AS$14&amp;"-rse-"&amp;$F778,Equations!$G:$I,3,0)))</f>
        <v/>
      </c>
      <c r="AV778" s="10" t="str">
        <f t="shared" si="289"/>
        <v/>
      </c>
      <c r="AW778" s="10" t="str">
        <f>IF($AA778="","",IF(OR($V778&lt;2.7,$V778&gt;90),"Age OOR",($AA778-AS778)/VLOOKUP(AS$14&amp;"-rse-"&amp;$F778,Equations!$G:$I,3,0)))</f>
        <v/>
      </c>
      <c r="AX778" s="10" t="str">
        <f>IF($AB778="","",IF(OR($V778&lt;2.7,$V778&gt;90),"Age OOR",VLOOKUP(AX$14&amp;"-int-"&amp;$G778,Equations!$G:$I,3,0)+VLOOKUP(AX$14&amp;"-sexo-"&amp;$G778,Equations!$G:$I,3,0)*$U778+VLOOKUP(AX$14&amp;"-edad-"&amp;$G778,Equations!$G:$I,3,0)*$V778+VLOOKUP(AX$14&amp;"-est-"&amp;$G778,Equations!$G:$I,3,0)*(1/$W778)+VLOOKUP(AX$14&amp;"-imc-"&amp;$G778,Equations!$G:$I,3,0)*(1/$Q778)))</f>
        <v/>
      </c>
      <c r="AY778" s="10" t="str">
        <f>IF($AB778="","",IF(OR($V778&lt;2.7,$V778&gt;90),"Age OOR",AX778-1.6449*VLOOKUP(AX$14&amp;"-rse-"&amp;$G778,Equations!$G:$I,3,0)))</f>
        <v/>
      </c>
      <c r="AZ778" s="10" t="str">
        <f>IF($AB778="","",IF(OR($V778&lt;2.7,$V778&gt;90),"Age OOR",AX778+1.6449*VLOOKUP(AX$14&amp;"-rse-"&amp;$G778,Equations!$G:$I,3,0)))</f>
        <v/>
      </c>
      <c r="BA778" s="10" t="str">
        <f t="shared" si="290"/>
        <v/>
      </c>
      <c r="BB778" s="10" t="str">
        <f>IF($AB778="","",IF(OR($V778&lt;2.7,$V778&gt;90),"Age OOR",($AB778-AX778)/VLOOKUP(AX$14&amp;"-rse-"&amp;$G778,Equations!$G:$I,3,0)))</f>
        <v/>
      </c>
      <c r="BC778" s="10" t="str">
        <f>IF($AC778="","",IF(OR($V778&lt;2.7,$V778&gt;90),"Age OOR",VLOOKUP(BC$14&amp;"-int-"&amp;$H778,Equations!$G:$I,3,0)+VLOOKUP(BC$14&amp;"-sexo-"&amp;$H778,Equations!$G:$I,3,0)*$U778+VLOOKUP(BC$14&amp;"-edad-"&amp;$H778,Equations!$G:$I,3,0)*$V778+VLOOKUP(BC$14&amp;"-est-"&amp;$H778,Equations!$G:$I,3,0)*(1/$W778)+VLOOKUP(BC$14&amp;"-imc-"&amp;$H778,Equations!$G:$I,3,0)*(1/$Q778)))</f>
        <v/>
      </c>
      <c r="BD778" s="10" t="str">
        <f>IF($AC778="","",IF(OR($V778&lt;2.7,$V778&gt;90),"Age OOR",BC778-1.6449*VLOOKUP(BC$14&amp;"-rse-"&amp;$H778,Equations!$G:$I,3,0)))</f>
        <v/>
      </c>
      <c r="BE778" s="10" t="str">
        <f>IF($AC778="","",IF(OR($V778&lt;2.7,$V778&gt;90),"Age OOR",BC778+1.6449*VLOOKUP(BC$14&amp;"-rse-"&amp;$H778,Equations!$G:$I,3,0)))</f>
        <v/>
      </c>
      <c r="BF778" s="10" t="str">
        <f t="shared" si="291"/>
        <v/>
      </c>
      <c r="BG778" s="10" t="str">
        <f>IF($AC778="","",IF(OR($V778&lt;2.7,$V778&gt;90),"Age OOR",($AC778-BC778)/VLOOKUP(BC$14&amp;"-rse-"&amp;$H778,Equations!$G:$I,3,0)))</f>
        <v/>
      </c>
      <c r="BH778" s="10" t="str">
        <f>IF($AD778="","",IF(OR($V778&lt;2.7,$V778&gt;90),"Age OOR",VLOOKUP(BH$14&amp;"-int-"&amp;$I778,Equations!$G:$I,3,0)+VLOOKUP(BH$14&amp;"-sexo-"&amp;$I778,Equations!$G:$I,3,0)*$U778+VLOOKUP(BH$14&amp;"-edad-"&amp;$I778,Equations!$G:$I,3,0)*$V778+VLOOKUP(BH$14&amp;"-est-"&amp;$I778,Equations!$G:$I,3,0)*(1/$W778)+VLOOKUP(BH$14&amp;"-imc-"&amp;$I778,Equations!$G:$I,3,0)*(1/$Q778)))</f>
        <v/>
      </c>
      <c r="BI778" s="10" t="str">
        <f>IF($AD778="","",IF(OR($V778&lt;2.7,$V778&gt;90),"Age OOR",BH778-1.6449*VLOOKUP(BH$14&amp;"-rse-"&amp;$I778,Equations!$G:$I,3,0)))</f>
        <v/>
      </c>
      <c r="BJ778" s="10" t="str">
        <f>IF($AD778="","",IF(OR($V778&lt;2.7,$V778&gt;90),"Age OOR",BH778+1.6449*VLOOKUP(BH$14&amp;"-rse-"&amp;$I778,Equations!$G:$I,3,0)))</f>
        <v/>
      </c>
      <c r="BK778" s="10" t="str">
        <f t="shared" si="292"/>
        <v/>
      </c>
      <c r="BL778" s="10" t="str">
        <f>IF($AD778="","",IF(OR($V778&lt;2.7,$V778&gt;90),"Age OOR",($AD778-BH778)/VLOOKUP(BH$14&amp;"-rse-"&amp;$I778,Equations!$G:$I,3,0)))</f>
        <v/>
      </c>
      <c r="BM778" s="10" t="str">
        <f>IF($AE778="","",IF(OR($V778&lt;2.7,$V778&gt;90),"Age OOR",VLOOKUP(BM$14&amp;"-int-"&amp;$J778,Equations!$G:$I,3,0)+VLOOKUP(BM$14&amp;"-sexo-"&amp;$J778,Equations!$G:$I,3,0)*$U778+VLOOKUP(BM$14&amp;"-edad-"&amp;$J778,Equations!$G:$I,3,0)*$V778+VLOOKUP(BM$14&amp;"-est-"&amp;$J778,Equations!$G:$I,3,0)*(1/$W778)+VLOOKUP(BM$14&amp;"-imc-"&amp;$J778,Equations!$G:$I,3,0)*(1/$Q778)))</f>
        <v/>
      </c>
      <c r="BN778" s="10" t="str">
        <f>IF($AE778="","",IF(OR($V778&lt;2.7,$V778&gt;90),"Age OOR",BM778-1.6449*VLOOKUP(BM$14&amp;"-rse-"&amp;$J778,Equations!$G:$I,3,0)))</f>
        <v/>
      </c>
      <c r="BO778" s="10" t="str">
        <f>IF($AE778="","",IF(OR($V778&lt;2.7,$V778&gt;90),"Age OOR",BM778+1.6449*VLOOKUP(BM$14&amp;"-rse-"&amp;$J778,Equations!$G:$I,3,0)))</f>
        <v/>
      </c>
      <c r="BP778" s="10" t="str">
        <f t="shared" si="293"/>
        <v/>
      </c>
      <c r="BQ778" s="10" t="str">
        <f>IF($AE778="","",IF(OR($V778&lt;2.7,$V778&gt;90),"Age OOR",($AE778-BM778)/VLOOKUP(BM$14&amp;"-rse-"&amp;$J778,Equations!$G:$I,3,0)))</f>
        <v/>
      </c>
      <c r="BR778" s="10" t="str">
        <f>IF($AF778="","",IF(OR($V778&lt;2.7,$V778&gt;90),"Age OOR",VLOOKUP(BR$14&amp;"-int-"&amp;$K778,Equations!$G:$I,3,0)+VLOOKUP(BR$14&amp;"-sexo-"&amp;$K778,Equations!$G:$I,3,0)*$U778+VLOOKUP(BR$14&amp;"-edad-"&amp;$K778,Equations!$G:$I,3,0)*$V778+VLOOKUP(BR$14&amp;"-est-"&amp;$K778,Equations!$G:$I,3,0)*(1/$W778)+VLOOKUP(BR$14&amp;"-imc-"&amp;$K778,Equations!$G:$I,3,0)*(1/$Q778)))</f>
        <v/>
      </c>
      <c r="BS778" s="10" t="str">
        <f>IF($AF778="","",IF(OR($V778&lt;2.7,$V778&gt;90),"Age OOR",BR778-1.6449*VLOOKUP(BR$14&amp;"-rse-"&amp;$K778,Equations!$G:$I,3,0)))</f>
        <v/>
      </c>
      <c r="BT778" s="10" t="str">
        <f>IF($AF778="","",IF(OR($V778&lt;2.7,$V778&gt;90),"Age OOR",BR778+1.6449*VLOOKUP(BR$14&amp;"-rse-"&amp;$K778,Equations!$G:$I,3,0)))</f>
        <v/>
      </c>
      <c r="BU778" s="10" t="str">
        <f t="shared" si="294"/>
        <v/>
      </c>
      <c r="BV778" s="10" t="str">
        <f>IF($AF778="","",IF(OR($V778&lt;2.7,$V778&gt;90),"Age OOR",($AF778-BR778)/VLOOKUP(BR$14&amp;"-rse-"&amp;$K778,Equations!$G:$I,3,0)))</f>
        <v/>
      </c>
      <c r="BW778" s="10" t="str">
        <f>IF($AG778="","",IF(OR($V778&lt;2.7,$V778&gt;90),"Age OOR",VLOOKUP(BW$14&amp;"-int-"&amp;$L778,Equations!$G:$I,3,0)+VLOOKUP(BW$14&amp;"-sexo-"&amp;$L778,Equations!$G:$I,3,0)*$U778+VLOOKUP(BW$14&amp;"-edad-"&amp;$L778,Equations!$G:$I,3,0)*$V778+VLOOKUP(BW$14&amp;"-est-"&amp;$L778,Equations!$G:$I,3,0)*(1/$W778)+VLOOKUP(BW$14&amp;"-imc-"&amp;$L778,Equations!$G:$I,3,0)*(1/$Q778)))</f>
        <v/>
      </c>
      <c r="BX778" s="10" t="str">
        <f>IF($AG778="","",IF(OR($V778&lt;2.7,$V778&gt;90),"Age OOR",BW778-1.6449*VLOOKUP(BW$14&amp;"-rse-"&amp;$L778,Equations!$G:$I,3,0)))</f>
        <v/>
      </c>
      <c r="BY778" s="10" t="str">
        <f>IF($AG778="","",IF(OR($V778&lt;2.7,$V778&gt;90),"Age OOR",BW778+1.6449*VLOOKUP(BW$14&amp;"-rse-"&amp;$L778,Equations!$G:$I,3,0)))</f>
        <v/>
      </c>
      <c r="BZ778" s="10" t="str">
        <f t="shared" si="295"/>
        <v/>
      </c>
      <c r="CA778" s="10" t="str">
        <f>IF($AG778="","",IF(OR($V778&lt;2.7,$V778&gt;90),"Age OOR",($AG778-BW778)/VLOOKUP(BW$14&amp;"-rse-"&amp;$L778,Equations!$G:$I,3,0)))</f>
        <v/>
      </c>
      <c r="CB778" s="10" t="str">
        <f>IF($AH778="","",IF(OR($V778&lt;2.7,$V778&gt;90),"Age OOR",VLOOKUP(CB$14&amp;"-int-"&amp;$M778,Equations!$G:$I,3,0)+VLOOKUP(CB$14&amp;"-sexo-"&amp;$M778,Equations!$G:$I,3,0)*$U778+VLOOKUP(CB$14&amp;"-edad-"&amp;$M778,Equations!$G:$I,3,0)*$V778+VLOOKUP(CB$14&amp;"-est-"&amp;$M778,Equations!$G:$I,3,0)*(1/$W778)+VLOOKUP(CB$14&amp;"-imc-"&amp;$M778,Equations!$G:$I,3,0)*(1/$Q778)))</f>
        <v/>
      </c>
      <c r="CC778" s="10" t="str">
        <f>IF($AH778="","",IF(OR($V778&lt;2.7,$V778&gt;90),"Age OOR",CB778-1.6449*VLOOKUP(CB$14&amp;"-rse-"&amp;$M778,Equations!$G:$I,3,0)))</f>
        <v/>
      </c>
      <c r="CD778" s="10" t="str">
        <f>IF($AH778="","",IF(OR($V778&lt;2.7,$V778&gt;90),"Age OOR",CB778+1.6449*VLOOKUP(CB$14&amp;"-rse-"&amp;$M778,Equations!$G:$I,3,0)))</f>
        <v/>
      </c>
      <c r="CE778" s="10" t="str">
        <f t="shared" si="296"/>
        <v/>
      </c>
      <c r="CF778" s="10" t="str">
        <f>IF($AH778="","",IF(OR($V778&lt;2.7,$V778&gt;90),"Age OOR",($AH778-CB778)/VLOOKUP(CB$14&amp;"-rse-"&amp;$M778,Equations!$G:$I,3,0)))</f>
        <v/>
      </c>
      <c r="CG778" s="10" t="str">
        <f>IF($AI778="","",IF(OR($V778&lt;2.7,$V778&gt;90),"Age OOR",VLOOKUP(CG$14&amp;"-int-"&amp;$N778,Equations!$G:$I,3,0)+VLOOKUP(CG$14&amp;"-sexo-"&amp;$N778,Equations!$G:$I,3,0)*$U778+VLOOKUP(CG$14&amp;"-edad-"&amp;$N778,Equations!$G:$I,3,0)*$V778+VLOOKUP(CG$14&amp;"-est-"&amp;$N778,Equations!$G:$I,3,0)*(1/$W778)+VLOOKUP(CG$14&amp;"-imc-"&amp;$N778,Equations!$G:$I,3,0)*(1/$Q778)))</f>
        <v/>
      </c>
      <c r="CH778" s="10" t="str">
        <f>IF($AI778="","",IF(OR($V778&lt;2.7,$V778&gt;90),"Age OOR",CG778-1.6449*VLOOKUP(CG$14&amp;"-rse-"&amp;$N778,Equations!$G:$I,3,0)))</f>
        <v/>
      </c>
      <c r="CI778" s="10" t="str">
        <f>IF($AI778="","",IF(OR($V778&lt;2.7,$V778&gt;90),"Age OOR",CG778+1.6449*VLOOKUP(CG$14&amp;"-rse-"&amp;$N778,Equations!$G:$I,3,0)))</f>
        <v/>
      </c>
      <c r="CJ778" s="10" t="str">
        <f t="shared" si="297"/>
        <v/>
      </c>
      <c r="CK778" s="10" t="str">
        <f>IF($AI778="","",IF(OR($V778&lt;2.7,$V778&gt;90),"Age OOR",($AI778-CG778)/VLOOKUP(CG$14&amp;"-rse-"&amp;$N778,Equations!$G:$I,3,0)))</f>
        <v/>
      </c>
      <c r="CL778" s="10" t="str">
        <f>IF($AJ778="","",IF(OR($V778&lt;2.7,$V778&gt;90),"Age OOR",VLOOKUP(CL$14&amp;"-int-"&amp;$O778,Equations!$G:$I,3,0)+VLOOKUP(CL$14&amp;"-sexo-"&amp;$O778,Equations!$G:$I,3,0)*$U778+VLOOKUP(CL$14&amp;"-edad-"&amp;$O778,Equations!$G:$I,3,0)*$V778+VLOOKUP(CL$14&amp;"-est-"&amp;$O778,Equations!$G:$I,3,0)*(1/$W778)+VLOOKUP(CL$14&amp;"-imc-"&amp;$O778,Equations!$G:$I,3,0)*(1/$Q778)))</f>
        <v/>
      </c>
      <c r="CM778" s="10" t="str">
        <f>IF($AJ778="","",IF(OR($V778&lt;2.7,$V778&gt;90),"Age OOR",CL778-1.6449*VLOOKUP(CL$14&amp;"-rse-"&amp;$O778,Equations!$G:$I,3,0)))</f>
        <v/>
      </c>
      <c r="CN778" s="10" t="str">
        <f>IF($AJ778="","",IF(OR($V778&lt;2.7,$V778&gt;90),"Age OOR",CL778+1.6449*VLOOKUP(CL$14&amp;"-rse-"&amp;$O778,Equations!$G:$I,3,0)))</f>
        <v/>
      </c>
      <c r="CO778" s="10" t="str">
        <f t="shared" si="298"/>
        <v/>
      </c>
      <c r="CP778" s="10" t="str">
        <f>IF($AJ778="","",IF(OR($V778&lt;2.7,$V778&gt;90),"Age OOR",($AJ778-CL778)/VLOOKUP(CL$14&amp;"-rse-"&amp;$O778,Equations!$G:$I,3,0)))</f>
        <v/>
      </c>
      <c r="CQ778" s="10" t="str">
        <f>IF($AK778="","",IF(OR($V778&lt;2.7,$V778&gt;90),"Age OOR",EXP(VLOOKUP(CQ$14&amp;"-int-"&amp;$P778,Equations!$G:$I,3,0)+VLOOKUP(CQ$14&amp;"-sexo-"&amp;$P778,Equations!$G:$I,3,0)*$U778+VLOOKUP(CQ$14&amp;"-edad-"&amp;$P778,Equations!$G:$I,3,0)*$V778+VLOOKUP(CQ$14&amp;"-est-"&amp;$P778,Equations!$G:$I,3,0)*(1/$W778)+VLOOKUP(CQ$14&amp;"-imc-"&amp;$P778,Equations!$G:$I,3,0)*(1/$Q778))))</f>
        <v/>
      </c>
      <c r="CR778" s="10" t="str">
        <f>IF($AK778="","",IF(OR($V778&lt;2.7,$V778&gt;90),"Age OOR",EXP(LN(CQ778)-1.6449*VLOOKUP(CQ$14&amp;"-rse-"&amp;$P778,Equations!$G:$I,3,0))))</f>
        <v/>
      </c>
      <c r="CS778" s="10" t="str">
        <f>IF($AK778="","",IF(OR($V778&lt;2.7,$V778&gt;90),"Age OOR",EXP(LN(CQ778)+1.6449*VLOOKUP(CQ$14&amp;"-rse-"&amp;$P778,Equations!$G:$I,3,0))))</f>
        <v/>
      </c>
      <c r="CT778" s="10" t="str">
        <f t="shared" si="299"/>
        <v/>
      </c>
      <c r="CU778" s="10" t="str">
        <f>IF($AK778="","",IF(OR($V778&lt;2.7,$V778&gt;90),"Age OOR",(LN($AK778)-LN(CQ778))/VLOOKUP(CQ$14&amp;"-rse-"&amp;$P778,Equations!$G:$I,3,0)))</f>
        <v/>
      </c>
      <c r="CV778" s="47"/>
    </row>
    <row r="779" spans="5:100" x14ac:dyDescent="0.2">
      <c r="E779" s="23" t="str">
        <f t="shared" si="275"/>
        <v>Age out of range</v>
      </c>
      <c r="F779" s="23" t="str">
        <f t="shared" si="276"/>
        <v>Age out of range</v>
      </c>
      <c r="G779" s="23" t="str">
        <f t="shared" si="277"/>
        <v>Age out of range</v>
      </c>
      <c r="H779" s="23" t="str">
        <f t="shared" si="278"/>
        <v>Age out of range</v>
      </c>
      <c r="I779" s="23" t="str">
        <f t="shared" si="279"/>
        <v>Age out of range</v>
      </c>
      <c r="J779" s="23" t="str">
        <f t="shared" si="280"/>
        <v>Age out of range</v>
      </c>
      <c r="K779" s="23" t="str">
        <f t="shared" si="281"/>
        <v>Age out of range</v>
      </c>
      <c r="L779" s="23" t="str">
        <f t="shared" si="282"/>
        <v>Age out of range</v>
      </c>
      <c r="M779" s="23" t="str">
        <f t="shared" si="283"/>
        <v>Age out of range</v>
      </c>
      <c r="N779" s="23" t="str">
        <f t="shared" si="284"/>
        <v>Age out of range</v>
      </c>
      <c r="O779" s="23" t="str">
        <f t="shared" si="285"/>
        <v>Age out of range</v>
      </c>
      <c r="P779" s="23" t="str">
        <f t="shared" si="286"/>
        <v>Age out of range</v>
      </c>
      <c r="Q779" s="23" t="e">
        <f t="shared" si="287"/>
        <v>#DIV/0!</v>
      </c>
      <c r="R779" s="17"/>
      <c r="S779" s="23">
        <v>763</v>
      </c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7"/>
      <c r="AM779" s="47"/>
      <c r="AN779" s="10" t="str">
        <f>IF($Z779="","",IF(OR($V779&lt;2.7,$V779&gt;90),"Age OOR",VLOOKUP(AN$14&amp;"-int-"&amp;$E779,Equations!$G:$I,3,0)+VLOOKUP(AN$14&amp;"-sexo-"&amp;$E779,Equations!$G:$I,3,0)*$U779+VLOOKUP(AN$14&amp;"-edad-"&amp;$E779,Equations!$G:$I,3,0)*$V779+VLOOKUP(AN$14&amp;"-est-"&amp;$E779,Equations!$G:$I,3,0)*(1/$W779)+VLOOKUP(AN$14&amp;"-imc-"&amp;$E779,Equations!$G:$I,3,0)*(1/$Q779)))</f>
        <v/>
      </c>
      <c r="AO779" s="10" t="str">
        <f>IF($Z779="","",IF(OR($V779&lt;2.7,$V779&gt;90),"Age OOR",AN779-1.6449*VLOOKUP(AN$14&amp;"-rse-"&amp;$E779,Equations!$G:$I,3,0)))</f>
        <v/>
      </c>
      <c r="AP779" s="10" t="str">
        <f>IF($Z779="","",IF(OR($V779&lt;2.7,$V779&gt;90),"Age OOR",AN779+1.6449*VLOOKUP(AN$14&amp;"-rse-"&amp;$E779,Equations!$G:$I,3,0)))</f>
        <v/>
      </c>
      <c r="AQ779" s="10" t="str">
        <f t="shared" si="288"/>
        <v/>
      </c>
      <c r="AR779" s="10" t="str">
        <f>IF($Z779="","",IF(OR($V779&lt;2.7,$V779&gt;90),"Age OOR",($Z779-AN779)/VLOOKUP(AN$14&amp;"-rse-"&amp;$E779,Equations!$G:$I,3,0)))</f>
        <v/>
      </c>
      <c r="AS779" s="10" t="str">
        <f>IF($AA779="","",IF(OR($V779&lt;2.7,$V779&gt;90),"Age OOR",VLOOKUP(AS$14&amp;"-int-"&amp;$F779,Equations!$G:$I,3,0)+VLOOKUP(AS$14&amp;"-sexo-"&amp;$F779,Equations!$G:$I,3,0)*$U779+VLOOKUP(AS$14&amp;"-edad-"&amp;$F779,Equations!$G:$I,3,0)*$V779+VLOOKUP(AS$14&amp;"-est-"&amp;$F779,Equations!$G:$I,3,0)*(1/$W779)+VLOOKUP(AS$14&amp;"-imc-"&amp;$F779,Equations!$G:$I,3,0)*(1/$Q779)))</f>
        <v/>
      </c>
      <c r="AT779" s="10" t="str">
        <f>IF($AA779="","",IF(OR($V779&lt;2.7,$V779&gt;90),"Age OOR",AS779-1.6449*VLOOKUP(AS$14&amp;"-rse-"&amp;$F779,Equations!$G:$I,3,0)))</f>
        <v/>
      </c>
      <c r="AU779" s="10" t="str">
        <f>IF($AA779="","",IF(OR($V779&lt;2.7,$V779&gt;90),"Age OOR",AS779+1.6449*VLOOKUP(AS$14&amp;"-rse-"&amp;$F779,Equations!$G:$I,3,0)))</f>
        <v/>
      </c>
      <c r="AV779" s="10" t="str">
        <f t="shared" si="289"/>
        <v/>
      </c>
      <c r="AW779" s="10" t="str">
        <f>IF($AA779="","",IF(OR($V779&lt;2.7,$V779&gt;90),"Age OOR",($AA779-AS779)/VLOOKUP(AS$14&amp;"-rse-"&amp;$F779,Equations!$G:$I,3,0)))</f>
        <v/>
      </c>
      <c r="AX779" s="10" t="str">
        <f>IF($AB779="","",IF(OR($V779&lt;2.7,$V779&gt;90),"Age OOR",VLOOKUP(AX$14&amp;"-int-"&amp;$G779,Equations!$G:$I,3,0)+VLOOKUP(AX$14&amp;"-sexo-"&amp;$G779,Equations!$G:$I,3,0)*$U779+VLOOKUP(AX$14&amp;"-edad-"&amp;$G779,Equations!$G:$I,3,0)*$V779+VLOOKUP(AX$14&amp;"-est-"&amp;$G779,Equations!$G:$I,3,0)*(1/$W779)+VLOOKUP(AX$14&amp;"-imc-"&amp;$G779,Equations!$G:$I,3,0)*(1/$Q779)))</f>
        <v/>
      </c>
      <c r="AY779" s="10" t="str">
        <f>IF($AB779="","",IF(OR($V779&lt;2.7,$V779&gt;90),"Age OOR",AX779-1.6449*VLOOKUP(AX$14&amp;"-rse-"&amp;$G779,Equations!$G:$I,3,0)))</f>
        <v/>
      </c>
      <c r="AZ779" s="10" t="str">
        <f>IF($AB779="","",IF(OR($V779&lt;2.7,$V779&gt;90),"Age OOR",AX779+1.6449*VLOOKUP(AX$14&amp;"-rse-"&amp;$G779,Equations!$G:$I,3,0)))</f>
        <v/>
      </c>
      <c r="BA779" s="10" t="str">
        <f t="shared" si="290"/>
        <v/>
      </c>
      <c r="BB779" s="10" t="str">
        <f>IF($AB779="","",IF(OR($V779&lt;2.7,$V779&gt;90),"Age OOR",($AB779-AX779)/VLOOKUP(AX$14&amp;"-rse-"&amp;$G779,Equations!$G:$I,3,0)))</f>
        <v/>
      </c>
      <c r="BC779" s="10" t="str">
        <f>IF($AC779="","",IF(OR($V779&lt;2.7,$V779&gt;90),"Age OOR",VLOOKUP(BC$14&amp;"-int-"&amp;$H779,Equations!$G:$I,3,0)+VLOOKUP(BC$14&amp;"-sexo-"&amp;$H779,Equations!$G:$I,3,0)*$U779+VLOOKUP(BC$14&amp;"-edad-"&amp;$H779,Equations!$G:$I,3,0)*$V779+VLOOKUP(BC$14&amp;"-est-"&amp;$H779,Equations!$G:$I,3,0)*(1/$W779)+VLOOKUP(BC$14&amp;"-imc-"&amp;$H779,Equations!$G:$I,3,0)*(1/$Q779)))</f>
        <v/>
      </c>
      <c r="BD779" s="10" t="str">
        <f>IF($AC779="","",IF(OR($V779&lt;2.7,$V779&gt;90),"Age OOR",BC779-1.6449*VLOOKUP(BC$14&amp;"-rse-"&amp;$H779,Equations!$G:$I,3,0)))</f>
        <v/>
      </c>
      <c r="BE779" s="10" t="str">
        <f>IF($AC779="","",IF(OR($V779&lt;2.7,$V779&gt;90),"Age OOR",BC779+1.6449*VLOOKUP(BC$14&amp;"-rse-"&amp;$H779,Equations!$G:$I,3,0)))</f>
        <v/>
      </c>
      <c r="BF779" s="10" t="str">
        <f t="shared" si="291"/>
        <v/>
      </c>
      <c r="BG779" s="10" t="str">
        <f>IF($AC779="","",IF(OR($V779&lt;2.7,$V779&gt;90),"Age OOR",($AC779-BC779)/VLOOKUP(BC$14&amp;"-rse-"&amp;$H779,Equations!$G:$I,3,0)))</f>
        <v/>
      </c>
      <c r="BH779" s="10" t="str">
        <f>IF($AD779="","",IF(OR($V779&lt;2.7,$V779&gt;90),"Age OOR",VLOOKUP(BH$14&amp;"-int-"&amp;$I779,Equations!$G:$I,3,0)+VLOOKUP(BH$14&amp;"-sexo-"&amp;$I779,Equations!$G:$I,3,0)*$U779+VLOOKUP(BH$14&amp;"-edad-"&amp;$I779,Equations!$G:$I,3,0)*$V779+VLOOKUP(BH$14&amp;"-est-"&amp;$I779,Equations!$G:$I,3,0)*(1/$W779)+VLOOKUP(BH$14&amp;"-imc-"&amp;$I779,Equations!$G:$I,3,0)*(1/$Q779)))</f>
        <v/>
      </c>
      <c r="BI779" s="10" t="str">
        <f>IF($AD779="","",IF(OR($V779&lt;2.7,$V779&gt;90),"Age OOR",BH779-1.6449*VLOOKUP(BH$14&amp;"-rse-"&amp;$I779,Equations!$G:$I,3,0)))</f>
        <v/>
      </c>
      <c r="BJ779" s="10" t="str">
        <f>IF($AD779="","",IF(OR($V779&lt;2.7,$V779&gt;90),"Age OOR",BH779+1.6449*VLOOKUP(BH$14&amp;"-rse-"&amp;$I779,Equations!$G:$I,3,0)))</f>
        <v/>
      </c>
      <c r="BK779" s="10" t="str">
        <f t="shared" si="292"/>
        <v/>
      </c>
      <c r="BL779" s="10" t="str">
        <f>IF($AD779="","",IF(OR($V779&lt;2.7,$V779&gt;90),"Age OOR",($AD779-BH779)/VLOOKUP(BH$14&amp;"-rse-"&amp;$I779,Equations!$G:$I,3,0)))</f>
        <v/>
      </c>
      <c r="BM779" s="10" t="str">
        <f>IF($AE779="","",IF(OR($V779&lt;2.7,$V779&gt;90),"Age OOR",VLOOKUP(BM$14&amp;"-int-"&amp;$J779,Equations!$G:$I,3,0)+VLOOKUP(BM$14&amp;"-sexo-"&amp;$J779,Equations!$G:$I,3,0)*$U779+VLOOKUP(BM$14&amp;"-edad-"&amp;$J779,Equations!$G:$I,3,0)*$V779+VLOOKUP(BM$14&amp;"-est-"&amp;$J779,Equations!$G:$I,3,0)*(1/$W779)+VLOOKUP(BM$14&amp;"-imc-"&amp;$J779,Equations!$G:$I,3,0)*(1/$Q779)))</f>
        <v/>
      </c>
      <c r="BN779" s="10" t="str">
        <f>IF($AE779="","",IF(OR($V779&lt;2.7,$V779&gt;90),"Age OOR",BM779-1.6449*VLOOKUP(BM$14&amp;"-rse-"&amp;$J779,Equations!$G:$I,3,0)))</f>
        <v/>
      </c>
      <c r="BO779" s="10" t="str">
        <f>IF($AE779="","",IF(OR($V779&lt;2.7,$V779&gt;90),"Age OOR",BM779+1.6449*VLOOKUP(BM$14&amp;"-rse-"&amp;$J779,Equations!$G:$I,3,0)))</f>
        <v/>
      </c>
      <c r="BP779" s="10" t="str">
        <f t="shared" si="293"/>
        <v/>
      </c>
      <c r="BQ779" s="10" t="str">
        <f>IF($AE779="","",IF(OR($V779&lt;2.7,$V779&gt;90),"Age OOR",($AE779-BM779)/VLOOKUP(BM$14&amp;"-rse-"&amp;$J779,Equations!$G:$I,3,0)))</f>
        <v/>
      </c>
      <c r="BR779" s="10" t="str">
        <f>IF($AF779="","",IF(OR($V779&lt;2.7,$V779&gt;90),"Age OOR",VLOOKUP(BR$14&amp;"-int-"&amp;$K779,Equations!$G:$I,3,0)+VLOOKUP(BR$14&amp;"-sexo-"&amp;$K779,Equations!$G:$I,3,0)*$U779+VLOOKUP(BR$14&amp;"-edad-"&amp;$K779,Equations!$G:$I,3,0)*$V779+VLOOKUP(BR$14&amp;"-est-"&amp;$K779,Equations!$G:$I,3,0)*(1/$W779)+VLOOKUP(BR$14&amp;"-imc-"&amp;$K779,Equations!$G:$I,3,0)*(1/$Q779)))</f>
        <v/>
      </c>
      <c r="BS779" s="10" t="str">
        <f>IF($AF779="","",IF(OR($V779&lt;2.7,$V779&gt;90),"Age OOR",BR779-1.6449*VLOOKUP(BR$14&amp;"-rse-"&amp;$K779,Equations!$G:$I,3,0)))</f>
        <v/>
      </c>
      <c r="BT779" s="10" t="str">
        <f>IF($AF779="","",IF(OR($V779&lt;2.7,$V779&gt;90),"Age OOR",BR779+1.6449*VLOOKUP(BR$14&amp;"-rse-"&amp;$K779,Equations!$G:$I,3,0)))</f>
        <v/>
      </c>
      <c r="BU779" s="10" t="str">
        <f t="shared" si="294"/>
        <v/>
      </c>
      <c r="BV779" s="10" t="str">
        <f>IF($AF779="","",IF(OR($V779&lt;2.7,$V779&gt;90),"Age OOR",($AF779-BR779)/VLOOKUP(BR$14&amp;"-rse-"&amp;$K779,Equations!$G:$I,3,0)))</f>
        <v/>
      </c>
      <c r="BW779" s="10" t="str">
        <f>IF($AG779="","",IF(OR($V779&lt;2.7,$V779&gt;90),"Age OOR",VLOOKUP(BW$14&amp;"-int-"&amp;$L779,Equations!$G:$I,3,0)+VLOOKUP(BW$14&amp;"-sexo-"&amp;$L779,Equations!$G:$I,3,0)*$U779+VLOOKUP(BW$14&amp;"-edad-"&amp;$L779,Equations!$G:$I,3,0)*$V779+VLOOKUP(BW$14&amp;"-est-"&amp;$L779,Equations!$G:$I,3,0)*(1/$W779)+VLOOKUP(BW$14&amp;"-imc-"&amp;$L779,Equations!$G:$I,3,0)*(1/$Q779)))</f>
        <v/>
      </c>
      <c r="BX779" s="10" t="str">
        <f>IF($AG779="","",IF(OR($V779&lt;2.7,$V779&gt;90),"Age OOR",BW779-1.6449*VLOOKUP(BW$14&amp;"-rse-"&amp;$L779,Equations!$G:$I,3,0)))</f>
        <v/>
      </c>
      <c r="BY779" s="10" t="str">
        <f>IF($AG779="","",IF(OR($V779&lt;2.7,$V779&gt;90),"Age OOR",BW779+1.6449*VLOOKUP(BW$14&amp;"-rse-"&amp;$L779,Equations!$G:$I,3,0)))</f>
        <v/>
      </c>
      <c r="BZ779" s="10" t="str">
        <f t="shared" si="295"/>
        <v/>
      </c>
      <c r="CA779" s="10" t="str">
        <f>IF($AG779="","",IF(OR($V779&lt;2.7,$V779&gt;90),"Age OOR",($AG779-BW779)/VLOOKUP(BW$14&amp;"-rse-"&amp;$L779,Equations!$G:$I,3,0)))</f>
        <v/>
      </c>
      <c r="CB779" s="10" t="str">
        <f>IF($AH779="","",IF(OR($V779&lt;2.7,$V779&gt;90),"Age OOR",VLOOKUP(CB$14&amp;"-int-"&amp;$M779,Equations!$G:$I,3,0)+VLOOKUP(CB$14&amp;"-sexo-"&amp;$M779,Equations!$G:$I,3,0)*$U779+VLOOKUP(CB$14&amp;"-edad-"&amp;$M779,Equations!$G:$I,3,0)*$V779+VLOOKUP(CB$14&amp;"-est-"&amp;$M779,Equations!$G:$I,3,0)*(1/$W779)+VLOOKUP(CB$14&amp;"-imc-"&amp;$M779,Equations!$G:$I,3,0)*(1/$Q779)))</f>
        <v/>
      </c>
      <c r="CC779" s="10" t="str">
        <f>IF($AH779="","",IF(OR($V779&lt;2.7,$V779&gt;90),"Age OOR",CB779-1.6449*VLOOKUP(CB$14&amp;"-rse-"&amp;$M779,Equations!$G:$I,3,0)))</f>
        <v/>
      </c>
      <c r="CD779" s="10" t="str">
        <f>IF($AH779="","",IF(OR($V779&lt;2.7,$V779&gt;90),"Age OOR",CB779+1.6449*VLOOKUP(CB$14&amp;"-rse-"&amp;$M779,Equations!$G:$I,3,0)))</f>
        <v/>
      </c>
      <c r="CE779" s="10" t="str">
        <f t="shared" si="296"/>
        <v/>
      </c>
      <c r="CF779" s="10" t="str">
        <f>IF($AH779="","",IF(OR($V779&lt;2.7,$V779&gt;90),"Age OOR",($AH779-CB779)/VLOOKUP(CB$14&amp;"-rse-"&amp;$M779,Equations!$G:$I,3,0)))</f>
        <v/>
      </c>
      <c r="CG779" s="10" t="str">
        <f>IF($AI779="","",IF(OR($V779&lt;2.7,$V779&gt;90),"Age OOR",VLOOKUP(CG$14&amp;"-int-"&amp;$N779,Equations!$G:$I,3,0)+VLOOKUP(CG$14&amp;"-sexo-"&amp;$N779,Equations!$G:$I,3,0)*$U779+VLOOKUP(CG$14&amp;"-edad-"&amp;$N779,Equations!$G:$I,3,0)*$V779+VLOOKUP(CG$14&amp;"-est-"&amp;$N779,Equations!$G:$I,3,0)*(1/$W779)+VLOOKUP(CG$14&amp;"-imc-"&amp;$N779,Equations!$G:$I,3,0)*(1/$Q779)))</f>
        <v/>
      </c>
      <c r="CH779" s="10" t="str">
        <f>IF($AI779="","",IF(OR($V779&lt;2.7,$V779&gt;90),"Age OOR",CG779-1.6449*VLOOKUP(CG$14&amp;"-rse-"&amp;$N779,Equations!$G:$I,3,0)))</f>
        <v/>
      </c>
      <c r="CI779" s="10" t="str">
        <f>IF($AI779="","",IF(OR($V779&lt;2.7,$V779&gt;90),"Age OOR",CG779+1.6449*VLOOKUP(CG$14&amp;"-rse-"&amp;$N779,Equations!$G:$I,3,0)))</f>
        <v/>
      </c>
      <c r="CJ779" s="10" t="str">
        <f t="shared" si="297"/>
        <v/>
      </c>
      <c r="CK779" s="10" t="str">
        <f>IF($AI779="","",IF(OR($V779&lt;2.7,$V779&gt;90),"Age OOR",($AI779-CG779)/VLOOKUP(CG$14&amp;"-rse-"&amp;$N779,Equations!$G:$I,3,0)))</f>
        <v/>
      </c>
      <c r="CL779" s="10" t="str">
        <f>IF($AJ779="","",IF(OR($V779&lt;2.7,$V779&gt;90),"Age OOR",VLOOKUP(CL$14&amp;"-int-"&amp;$O779,Equations!$G:$I,3,0)+VLOOKUP(CL$14&amp;"-sexo-"&amp;$O779,Equations!$G:$I,3,0)*$U779+VLOOKUP(CL$14&amp;"-edad-"&amp;$O779,Equations!$G:$I,3,0)*$V779+VLOOKUP(CL$14&amp;"-est-"&amp;$O779,Equations!$G:$I,3,0)*(1/$W779)+VLOOKUP(CL$14&amp;"-imc-"&amp;$O779,Equations!$G:$I,3,0)*(1/$Q779)))</f>
        <v/>
      </c>
      <c r="CM779" s="10" t="str">
        <f>IF($AJ779="","",IF(OR($V779&lt;2.7,$V779&gt;90),"Age OOR",CL779-1.6449*VLOOKUP(CL$14&amp;"-rse-"&amp;$O779,Equations!$G:$I,3,0)))</f>
        <v/>
      </c>
      <c r="CN779" s="10" t="str">
        <f>IF($AJ779="","",IF(OR($V779&lt;2.7,$V779&gt;90),"Age OOR",CL779+1.6449*VLOOKUP(CL$14&amp;"-rse-"&amp;$O779,Equations!$G:$I,3,0)))</f>
        <v/>
      </c>
      <c r="CO779" s="10" t="str">
        <f t="shared" si="298"/>
        <v/>
      </c>
      <c r="CP779" s="10" t="str">
        <f>IF($AJ779="","",IF(OR($V779&lt;2.7,$V779&gt;90),"Age OOR",($AJ779-CL779)/VLOOKUP(CL$14&amp;"-rse-"&amp;$O779,Equations!$G:$I,3,0)))</f>
        <v/>
      </c>
      <c r="CQ779" s="10" t="str">
        <f>IF($AK779="","",IF(OR($V779&lt;2.7,$V779&gt;90),"Age OOR",EXP(VLOOKUP(CQ$14&amp;"-int-"&amp;$P779,Equations!$G:$I,3,0)+VLOOKUP(CQ$14&amp;"-sexo-"&amp;$P779,Equations!$G:$I,3,0)*$U779+VLOOKUP(CQ$14&amp;"-edad-"&amp;$P779,Equations!$G:$I,3,0)*$V779+VLOOKUP(CQ$14&amp;"-est-"&amp;$P779,Equations!$G:$I,3,0)*(1/$W779)+VLOOKUP(CQ$14&amp;"-imc-"&amp;$P779,Equations!$G:$I,3,0)*(1/$Q779))))</f>
        <v/>
      </c>
      <c r="CR779" s="10" t="str">
        <f>IF($AK779="","",IF(OR($V779&lt;2.7,$V779&gt;90),"Age OOR",EXP(LN(CQ779)-1.6449*VLOOKUP(CQ$14&amp;"-rse-"&amp;$P779,Equations!$G:$I,3,0))))</f>
        <v/>
      </c>
      <c r="CS779" s="10" t="str">
        <f>IF($AK779="","",IF(OR($V779&lt;2.7,$V779&gt;90),"Age OOR",EXP(LN(CQ779)+1.6449*VLOOKUP(CQ$14&amp;"-rse-"&amp;$P779,Equations!$G:$I,3,0))))</f>
        <v/>
      </c>
      <c r="CT779" s="10" t="str">
        <f t="shared" si="299"/>
        <v/>
      </c>
      <c r="CU779" s="10" t="str">
        <f>IF($AK779="","",IF(OR($V779&lt;2.7,$V779&gt;90),"Age OOR",(LN($AK779)-LN(CQ779))/VLOOKUP(CQ$14&amp;"-rse-"&amp;$P779,Equations!$G:$I,3,0)))</f>
        <v/>
      </c>
      <c r="CV779" s="47"/>
    </row>
    <row r="780" spans="5:100" x14ac:dyDescent="0.2">
      <c r="E780" s="23" t="str">
        <f t="shared" si="275"/>
        <v>Age out of range</v>
      </c>
      <c r="F780" s="23" t="str">
        <f t="shared" si="276"/>
        <v>Age out of range</v>
      </c>
      <c r="G780" s="23" t="str">
        <f t="shared" si="277"/>
        <v>Age out of range</v>
      </c>
      <c r="H780" s="23" t="str">
        <f t="shared" si="278"/>
        <v>Age out of range</v>
      </c>
      <c r="I780" s="23" t="str">
        <f t="shared" si="279"/>
        <v>Age out of range</v>
      </c>
      <c r="J780" s="23" t="str">
        <f t="shared" si="280"/>
        <v>Age out of range</v>
      </c>
      <c r="K780" s="23" t="str">
        <f t="shared" si="281"/>
        <v>Age out of range</v>
      </c>
      <c r="L780" s="23" t="str">
        <f t="shared" si="282"/>
        <v>Age out of range</v>
      </c>
      <c r="M780" s="23" t="str">
        <f t="shared" si="283"/>
        <v>Age out of range</v>
      </c>
      <c r="N780" s="23" t="str">
        <f t="shared" si="284"/>
        <v>Age out of range</v>
      </c>
      <c r="O780" s="23" t="str">
        <f t="shared" si="285"/>
        <v>Age out of range</v>
      </c>
      <c r="P780" s="23" t="str">
        <f t="shared" si="286"/>
        <v>Age out of range</v>
      </c>
      <c r="Q780" s="23" t="e">
        <f t="shared" si="287"/>
        <v>#DIV/0!</v>
      </c>
      <c r="R780" s="17"/>
      <c r="S780" s="23">
        <v>764</v>
      </c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7"/>
      <c r="AM780" s="47"/>
      <c r="AN780" s="10" t="str">
        <f>IF($Z780="","",IF(OR($V780&lt;2.7,$V780&gt;90),"Age OOR",VLOOKUP(AN$14&amp;"-int-"&amp;$E780,Equations!$G:$I,3,0)+VLOOKUP(AN$14&amp;"-sexo-"&amp;$E780,Equations!$G:$I,3,0)*$U780+VLOOKUP(AN$14&amp;"-edad-"&amp;$E780,Equations!$G:$I,3,0)*$V780+VLOOKUP(AN$14&amp;"-est-"&amp;$E780,Equations!$G:$I,3,0)*(1/$W780)+VLOOKUP(AN$14&amp;"-imc-"&amp;$E780,Equations!$G:$I,3,0)*(1/$Q780)))</f>
        <v/>
      </c>
      <c r="AO780" s="10" t="str">
        <f>IF($Z780="","",IF(OR($V780&lt;2.7,$V780&gt;90),"Age OOR",AN780-1.6449*VLOOKUP(AN$14&amp;"-rse-"&amp;$E780,Equations!$G:$I,3,0)))</f>
        <v/>
      </c>
      <c r="AP780" s="10" t="str">
        <f>IF($Z780="","",IF(OR($V780&lt;2.7,$V780&gt;90),"Age OOR",AN780+1.6449*VLOOKUP(AN$14&amp;"-rse-"&amp;$E780,Equations!$G:$I,3,0)))</f>
        <v/>
      </c>
      <c r="AQ780" s="10" t="str">
        <f t="shared" si="288"/>
        <v/>
      </c>
      <c r="AR780" s="10" t="str">
        <f>IF($Z780="","",IF(OR($V780&lt;2.7,$V780&gt;90),"Age OOR",($Z780-AN780)/VLOOKUP(AN$14&amp;"-rse-"&amp;$E780,Equations!$G:$I,3,0)))</f>
        <v/>
      </c>
      <c r="AS780" s="10" t="str">
        <f>IF($AA780="","",IF(OR($V780&lt;2.7,$V780&gt;90),"Age OOR",VLOOKUP(AS$14&amp;"-int-"&amp;$F780,Equations!$G:$I,3,0)+VLOOKUP(AS$14&amp;"-sexo-"&amp;$F780,Equations!$G:$I,3,0)*$U780+VLOOKUP(AS$14&amp;"-edad-"&amp;$F780,Equations!$G:$I,3,0)*$V780+VLOOKUP(AS$14&amp;"-est-"&amp;$F780,Equations!$G:$I,3,0)*(1/$W780)+VLOOKUP(AS$14&amp;"-imc-"&amp;$F780,Equations!$G:$I,3,0)*(1/$Q780)))</f>
        <v/>
      </c>
      <c r="AT780" s="10" t="str">
        <f>IF($AA780="","",IF(OR($V780&lt;2.7,$V780&gt;90),"Age OOR",AS780-1.6449*VLOOKUP(AS$14&amp;"-rse-"&amp;$F780,Equations!$G:$I,3,0)))</f>
        <v/>
      </c>
      <c r="AU780" s="10" t="str">
        <f>IF($AA780="","",IF(OR($V780&lt;2.7,$V780&gt;90),"Age OOR",AS780+1.6449*VLOOKUP(AS$14&amp;"-rse-"&amp;$F780,Equations!$G:$I,3,0)))</f>
        <v/>
      </c>
      <c r="AV780" s="10" t="str">
        <f t="shared" si="289"/>
        <v/>
      </c>
      <c r="AW780" s="10" t="str">
        <f>IF($AA780="","",IF(OR($V780&lt;2.7,$V780&gt;90),"Age OOR",($AA780-AS780)/VLOOKUP(AS$14&amp;"-rse-"&amp;$F780,Equations!$G:$I,3,0)))</f>
        <v/>
      </c>
      <c r="AX780" s="10" t="str">
        <f>IF($AB780="","",IF(OR($V780&lt;2.7,$V780&gt;90),"Age OOR",VLOOKUP(AX$14&amp;"-int-"&amp;$G780,Equations!$G:$I,3,0)+VLOOKUP(AX$14&amp;"-sexo-"&amp;$G780,Equations!$G:$I,3,0)*$U780+VLOOKUP(AX$14&amp;"-edad-"&amp;$G780,Equations!$G:$I,3,0)*$V780+VLOOKUP(AX$14&amp;"-est-"&amp;$G780,Equations!$G:$I,3,0)*(1/$W780)+VLOOKUP(AX$14&amp;"-imc-"&amp;$G780,Equations!$G:$I,3,0)*(1/$Q780)))</f>
        <v/>
      </c>
      <c r="AY780" s="10" t="str">
        <f>IF($AB780="","",IF(OR($V780&lt;2.7,$V780&gt;90),"Age OOR",AX780-1.6449*VLOOKUP(AX$14&amp;"-rse-"&amp;$G780,Equations!$G:$I,3,0)))</f>
        <v/>
      </c>
      <c r="AZ780" s="10" t="str">
        <f>IF($AB780="","",IF(OR($V780&lt;2.7,$V780&gt;90),"Age OOR",AX780+1.6449*VLOOKUP(AX$14&amp;"-rse-"&amp;$G780,Equations!$G:$I,3,0)))</f>
        <v/>
      </c>
      <c r="BA780" s="10" t="str">
        <f t="shared" si="290"/>
        <v/>
      </c>
      <c r="BB780" s="10" t="str">
        <f>IF($AB780="","",IF(OR($V780&lt;2.7,$V780&gt;90),"Age OOR",($AB780-AX780)/VLOOKUP(AX$14&amp;"-rse-"&amp;$G780,Equations!$G:$I,3,0)))</f>
        <v/>
      </c>
      <c r="BC780" s="10" t="str">
        <f>IF($AC780="","",IF(OR($V780&lt;2.7,$V780&gt;90),"Age OOR",VLOOKUP(BC$14&amp;"-int-"&amp;$H780,Equations!$G:$I,3,0)+VLOOKUP(BC$14&amp;"-sexo-"&amp;$H780,Equations!$G:$I,3,0)*$U780+VLOOKUP(BC$14&amp;"-edad-"&amp;$H780,Equations!$G:$I,3,0)*$V780+VLOOKUP(BC$14&amp;"-est-"&amp;$H780,Equations!$G:$I,3,0)*(1/$W780)+VLOOKUP(BC$14&amp;"-imc-"&amp;$H780,Equations!$G:$I,3,0)*(1/$Q780)))</f>
        <v/>
      </c>
      <c r="BD780" s="10" t="str">
        <f>IF($AC780="","",IF(OR($V780&lt;2.7,$V780&gt;90),"Age OOR",BC780-1.6449*VLOOKUP(BC$14&amp;"-rse-"&amp;$H780,Equations!$G:$I,3,0)))</f>
        <v/>
      </c>
      <c r="BE780" s="10" t="str">
        <f>IF($AC780="","",IF(OR($V780&lt;2.7,$V780&gt;90),"Age OOR",BC780+1.6449*VLOOKUP(BC$14&amp;"-rse-"&amp;$H780,Equations!$G:$I,3,0)))</f>
        <v/>
      </c>
      <c r="BF780" s="10" t="str">
        <f t="shared" si="291"/>
        <v/>
      </c>
      <c r="BG780" s="10" t="str">
        <f>IF($AC780="","",IF(OR($V780&lt;2.7,$V780&gt;90),"Age OOR",($AC780-BC780)/VLOOKUP(BC$14&amp;"-rse-"&amp;$H780,Equations!$G:$I,3,0)))</f>
        <v/>
      </c>
      <c r="BH780" s="10" t="str">
        <f>IF($AD780="","",IF(OR($V780&lt;2.7,$V780&gt;90),"Age OOR",VLOOKUP(BH$14&amp;"-int-"&amp;$I780,Equations!$G:$I,3,0)+VLOOKUP(BH$14&amp;"-sexo-"&amp;$I780,Equations!$G:$I,3,0)*$U780+VLOOKUP(BH$14&amp;"-edad-"&amp;$I780,Equations!$G:$I,3,0)*$V780+VLOOKUP(BH$14&amp;"-est-"&amp;$I780,Equations!$G:$I,3,0)*(1/$W780)+VLOOKUP(BH$14&amp;"-imc-"&amp;$I780,Equations!$G:$I,3,0)*(1/$Q780)))</f>
        <v/>
      </c>
      <c r="BI780" s="10" t="str">
        <f>IF($AD780="","",IF(OR($V780&lt;2.7,$V780&gt;90),"Age OOR",BH780-1.6449*VLOOKUP(BH$14&amp;"-rse-"&amp;$I780,Equations!$G:$I,3,0)))</f>
        <v/>
      </c>
      <c r="BJ780" s="10" t="str">
        <f>IF($AD780="","",IF(OR($V780&lt;2.7,$V780&gt;90),"Age OOR",BH780+1.6449*VLOOKUP(BH$14&amp;"-rse-"&amp;$I780,Equations!$G:$I,3,0)))</f>
        <v/>
      </c>
      <c r="BK780" s="10" t="str">
        <f t="shared" si="292"/>
        <v/>
      </c>
      <c r="BL780" s="10" t="str">
        <f>IF($AD780="","",IF(OR($V780&lt;2.7,$V780&gt;90),"Age OOR",($AD780-BH780)/VLOOKUP(BH$14&amp;"-rse-"&amp;$I780,Equations!$G:$I,3,0)))</f>
        <v/>
      </c>
      <c r="BM780" s="10" t="str">
        <f>IF($AE780="","",IF(OR($V780&lt;2.7,$V780&gt;90),"Age OOR",VLOOKUP(BM$14&amp;"-int-"&amp;$J780,Equations!$G:$I,3,0)+VLOOKUP(BM$14&amp;"-sexo-"&amp;$J780,Equations!$G:$I,3,0)*$U780+VLOOKUP(BM$14&amp;"-edad-"&amp;$J780,Equations!$G:$I,3,0)*$V780+VLOOKUP(BM$14&amp;"-est-"&amp;$J780,Equations!$G:$I,3,0)*(1/$W780)+VLOOKUP(BM$14&amp;"-imc-"&amp;$J780,Equations!$G:$I,3,0)*(1/$Q780)))</f>
        <v/>
      </c>
      <c r="BN780" s="10" t="str">
        <f>IF($AE780="","",IF(OR($V780&lt;2.7,$V780&gt;90),"Age OOR",BM780-1.6449*VLOOKUP(BM$14&amp;"-rse-"&amp;$J780,Equations!$G:$I,3,0)))</f>
        <v/>
      </c>
      <c r="BO780" s="10" t="str">
        <f>IF($AE780="","",IF(OR($V780&lt;2.7,$V780&gt;90),"Age OOR",BM780+1.6449*VLOOKUP(BM$14&amp;"-rse-"&amp;$J780,Equations!$G:$I,3,0)))</f>
        <v/>
      </c>
      <c r="BP780" s="10" t="str">
        <f t="shared" si="293"/>
        <v/>
      </c>
      <c r="BQ780" s="10" t="str">
        <f>IF($AE780="","",IF(OR($V780&lt;2.7,$V780&gt;90),"Age OOR",($AE780-BM780)/VLOOKUP(BM$14&amp;"-rse-"&amp;$J780,Equations!$G:$I,3,0)))</f>
        <v/>
      </c>
      <c r="BR780" s="10" t="str">
        <f>IF($AF780="","",IF(OR($V780&lt;2.7,$V780&gt;90),"Age OOR",VLOOKUP(BR$14&amp;"-int-"&amp;$K780,Equations!$G:$I,3,0)+VLOOKUP(BR$14&amp;"-sexo-"&amp;$K780,Equations!$G:$I,3,0)*$U780+VLOOKUP(BR$14&amp;"-edad-"&amp;$K780,Equations!$G:$I,3,0)*$V780+VLOOKUP(BR$14&amp;"-est-"&amp;$K780,Equations!$G:$I,3,0)*(1/$W780)+VLOOKUP(BR$14&amp;"-imc-"&amp;$K780,Equations!$G:$I,3,0)*(1/$Q780)))</f>
        <v/>
      </c>
      <c r="BS780" s="10" t="str">
        <f>IF($AF780="","",IF(OR($V780&lt;2.7,$V780&gt;90),"Age OOR",BR780-1.6449*VLOOKUP(BR$14&amp;"-rse-"&amp;$K780,Equations!$G:$I,3,0)))</f>
        <v/>
      </c>
      <c r="BT780" s="10" t="str">
        <f>IF($AF780="","",IF(OR($V780&lt;2.7,$V780&gt;90),"Age OOR",BR780+1.6449*VLOOKUP(BR$14&amp;"-rse-"&amp;$K780,Equations!$G:$I,3,0)))</f>
        <v/>
      </c>
      <c r="BU780" s="10" t="str">
        <f t="shared" si="294"/>
        <v/>
      </c>
      <c r="BV780" s="10" t="str">
        <f>IF($AF780="","",IF(OR($V780&lt;2.7,$V780&gt;90),"Age OOR",($AF780-BR780)/VLOOKUP(BR$14&amp;"-rse-"&amp;$K780,Equations!$G:$I,3,0)))</f>
        <v/>
      </c>
      <c r="BW780" s="10" t="str">
        <f>IF($AG780="","",IF(OR($V780&lt;2.7,$V780&gt;90),"Age OOR",VLOOKUP(BW$14&amp;"-int-"&amp;$L780,Equations!$G:$I,3,0)+VLOOKUP(BW$14&amp;"-sexo-"&amp;$L780,Equations!$G:$I,3,0)*$U780+VLOOKUP(BW$14&amp;"-edad-"&amp;$L780,Equations!$G:$I,3,0)*$V780+VLOOKUP(BW$14&amp;"-est-"&amp;$L780,Equations!$G:$I,3,0)*(1/$W780)+VLOOKUP(BW$14&amp;"-imc-"&amp;$L780,Equations!$G:$I,3,0)*(1/$Q780)))</f>
        <v/>
      </c>
      <c r="BX780" s="10" t="str">
        <f>IF($AG780="","",IF(OR($V780&lt;2.7,$V780&gt;90),"Age OOR",BW780-1.6449*VLOOKUP(BW$14&amp;"-rse-"&amp;$L780,Equations!$G:$I,3,0)))</f>
        <v/>
      </c>
      <c r="BY780" s="10" t="str">
        <f>IF($AG780="","",IF(OR($V780&lt;2.7,$V780&gt;90),"Age OOR",BW780+1.6449*VLOOKUP(BW$14&amp;"-rse-"&amp;$L780,Equations!$G:$I,3,0)))</f>
        <v/>
      </c>
      <c r="BZ780" s="10" t="str">
        <f t="shared" si="295"/>
        <v/>
      </c>
      <c r="CA780" s="10" t="str">
        <f>IF($AG780="","",IF(OR($V780&lt;2.7,$V780&gt;90),"Age OOR",($AG780-BW780)/VLOOKUP(BW$14&amp;"-rse-"&amp;$L780,Equations!$G:$I,3,0)))</f>
        <v/>
      </c>
      <c r="CB780" s="10" t="str">
        <f>IF($AH780="","",IF(OR($V780&lt;2.7,$V780&gt;90),"Age OOR",VLOOKUP(CB$14&amp;"-int-"&amp;$M780,Equations!$G:$I,3,0)+VLOOKUP(CB$14&amp;"-sexo-"&amp;$M780,Equations!$G:$I,3,0)*$U780+VLOOKUP(CB$14&amp;"-edad-"&amp;$M780,Equations!$G:$I,3,0)*$V780+VLOOKUP(CB$14&amp;"-est-"&amp;$M780,Equations!$G:$I,3,0)*(1/$W780)+VLOOKUP(CB$14&amp;"-imc-"&amp;$M780,Equations!$G:$I,3,0)*(1/$Q780)))</f>
        <v/>
      </c>
      <c r="CC780" s="10" t="str">
        <f>IF($AH780="","",IF(OR($V780&lt;2.7,$V780&gt;90),"Age OOR",CB780-1.6449*VLOOKUP(CB$14&amp;"-rse-"&amp;$M780,Equations!$G:$I,3,0)))</f>
        <v/>
      </c>
      <c r="CD780" s="10" t="str">
        <f>IF($AH780="","",IF(OR($V780&lt;2.7,$V780&gt;90),"Age OOR",CB780+1.6449*VLOOKUP(CB$14&amp;"-rse-"&amp;$M780,Equations!$G:$I,3,0)))</f>
        <v/>
      </c>
      <c r="CE780" s="10" t="str">
        <f t="shared" si="296"/>
        <v/>
      </c>
      <c r="CF780" s="10" t="str">
        <f>IF($AH780="","",IF(OR($V780&lt;2.7,$V780&gt;90),"Age OOR",($AH780-CB780)/VLOOKUP(CB$14&amp;"-rse-"&amp;$M780,Equations!$G:$I,3,0)))</f>
        <v/>
      </c>
      <c r="CG780" s="10" t="str">
        <f>IF($AI780="","",IF(OR($V780&lt;2.7,$V780&gt;90),"Age OOR",VLOOKUP(CG$14&amp;"-int-"&amp;$N780,Equations!$G:$I,3,0)+VLOOKUP(CG$14&amp;"-sexo-"&amp;$N780,Equations!$G:$I,3,0)*$U780+VLOOKUP(CG$14&amp;"-edad-"&amp;$N780,Equations!$G:$I,3,0)*$V780+VLOOKUP(CG$14&amp;"-est-"&amp;$N780,Equations!$G:$I,3,0)*(1/$W780)+VLOOKUP(CG$14&amp;"-imc-"&amp;$N780,Equations!$G:$I,3,0)*(1/$Q780)))</f>
        <v/>
      </c>
      <c r="CH780" s="10" t="str">
        <f>IF($AI780="","",IF(OR($V780&lt;2.7,$V780&gt;90),"Age OOR",CG780-1.6449*VLOOKUP(CG$14&amp;"-rse-"&amp;$N780,Equations!$G:$I,3,0)))</f>
        <v/>
      </c>
      <c r="CI780" s="10" t="str">
        <f>IF($AI780="","",IF(OR($V780&lt;2.7,$V780&gt;90),"Age OOR",CG780+1.6449*VLOOKUP(CG$14&amp;"-rse-"&amp;$N780,Equations!$G:$I,3,0)))</f>
        <v/>
      </c>
      <c r="CJ780" s="10" t="str">
        <f t="shared" si="297"/>
        <v/>
      </c>
      <c r="CK780" s="10" t="str">
        <f>IF($AI780="","",IF(OR($V780&lt;2.7,$V780&gt;90),"Age OOR",($AI780-CG780)/VLOOKUP(CG$14&amp;"-rse-"&amp;$N780,Equations!$G:$I,3,0)))</f>
        <v/>
      </c>
      <c r="CL780" s="10" t="str">
        <f>IF($AJ780="","",IF(OR($V780&lt;2.7,$V780&gt;90),"Age OOR",VLOOKUP(CL$14&amp;"-int-"&amp;$O780,Equations!$G:$I,3,0)+VLOOKUP(CL$14&amp;"-sexo-"&amp;$O780,Equations!$G:$I,3,0)*$U780+VLOOKUP(CL$14&amp;"-edad-"&amp;$O780,Equations!$G:$I,3,0)*$V780+VLOOKUP(CL$14&amp;"-est-"&amp;$O780,Equations!$G:$I,3,0)*(1/$W780)+VLOOKUP(CL$14&amp;"-imc-"&amp;$O780,Equations!$G:$I,3,0)*(1/$Q780)))</f>
        <v/>
      </c>
      <c r="CM780" s="10" t="str">
        <f>IF($AJ780="","",IF(OR($V780&lt;2.7,$V780&gt;90),"Age OOR",CL780-1.6449*VLOOKUP(CL$14&amp;"-rse-"&amp;$O780,Equations!$G:$I,3,0)))</f>
        <v/>
      </c>
      <c r="CN780" s="10" t="str">
        <f>IF($AJ780="","",IF(OR($V780&lt;2.7,$V780&gt;90),"Age OOR",CL780+1.6449*VLOOKUP(CL$14&amp;"-rse-"&amp;$O780,Equations!$G:$I,3,0)))</f>
        <v/>
      </c>
      <c r="CO780" s="10" t="str">
        <f t="shared" si="298"/>
        <v/>
      </c>
      <c r="CP780" s="10" t="str">
        <f>IF($AJ780="","",IF(OR($V780&lt;2.7,$V780&gt;90),"Age OOR",($AJ780-CL780)/VLOOKUP(CL$14&amp;"-rse-"&amp;$O780,Equations!$G:$I,3,0)))</f>
        <v/>
      </c>
      <c r="CQ780" s="10" t="str">
        <f>IF($AK780="","",IF(OR($V780&lt;2.7,$V780&gt;90),"Age OOR",EXP(VLOOKUP(CQ$14&amp;"-int-"&amp;$P780,Equations!$G:$I,3,0)+VLOOKUP(CQ$14&amp;"-sexo-"&amp;$P780,Equations!$G:$I,3,0)*$U780+VLOOKUP(CQ$14&amp;"-edad-"&amp;$P780,Equations!$G:$I,3,0)*$V780+VLOOKUP(CQ$14&amp;"-est-"&amp;$P780,Equations!$G:$I,3,0)*(1/$W780)+VLOOKUP(CQ$14&amp;"-imc-"&amp;$P780,Equations!$G:$I,3,0)*(1/$Q780))))</f>
        <v/>
      </c>
      <c r="CR780" s="10" t="str">
        <f>IF($AK780="","",IF(OR($V780&lt;2.7,$V780&gt;90),"Age OOR",EXP(LN(CQ780)-1.6449*VLOOKUP(CQ$14&amp;"-rse-"&amp;$P780,Equations!$G:$I,3,0))))</f>
        <v/>
      </c>
      <c r="CS780" s="10" t="str">
        <f>IF($AK780="","",IF(OR($V780&lt;2.7,$V780&gt;90),"Age OOR",EXP(LN(CQ780)+1.6449*VLOOKUP(CQ$14&amp;"-rse-"&amp;$P780,Equations!$G:$I,3,0))))</f>
        <v/>
      </c>
      <c r="CT780" s="10" t="str">
        <f t="shared" si="299"/>
        <v/>
      </c>
      <c r="CU780" s="10" t="str">
        <f>IF($AK780="","",IF(OR($V780&lt;2.7,$V780&gt;90),"Age OOR",(LN($AK780)-LN(CQ780))/VLOOKUP(CQ$14&amp;"-rse-"&amp;$P780,Equations!$G:$I,3,0)))</f>
        <v/>
      </c>
      <c r="CV780" s="47"/>
    </row>
    <row r="781" spans="5:100" x14ac:dyDescent="0.2">
      <c r="E781" s="23" t="str">
        <f t="shared" si="275"/>
        <v>Age out of range</v>
      </c>
      <c r="F781" s="23" t="str">
        <f t="shared" si="276"/>
        <v>Age out of range</v>
      </c>
      <c r="G781" s="23" t="str">
        <f t="shared" si="277"/>
        <v>Age out of range</v>
      </c>
      <c r="H781" s="23" t="str">
        <f t="shared" si="278"/>
        <v>Age out of range</v>
      </c>
      <c r="I781" s="23" t="str">
        <f t="shared" si="279"/>
        <v>Age out of range</v>
      </c>
      <c r="J781" s="23" t="str">
        <f t="shared" si="280"/>
        <v>Age out of range</v>
      </c>
      <c r="K781" s="23" t="str">
        <f t="shared" si="281"/>
        <v>Age out of range</v>
      </c>
      <c r="L781" s="23" t="str">
        <f t="shared" si="282"/>
        <v>Age out of range</v>
      </c>
      <c r="M781" s="23" t="str">
        <f t="shared" si="283"/>
        <v>Age out of range</v>
      </c>
      <c r="N781" s="23" t="str">
        <f t="shared" si="284"/>
        <v>Age out of range</v>
      </c>
      <c r="O781" s="23" t="str">
        <f t="shared" si="285"/>
        <v>Age out of range</v>
      </c>
      <c r="P781" s="23" t="str">
        <f t="shared" si="286"/>
        <v>Age out of range</v>
      </c>
      <c r="Q781" s="23" t="e">
        <f t="shared" si="287"/>
        <v>#DIV/0!</v>
      </c>
      <c r="R781" s="17"/>
      <c r="S781" s="23">
        <v>765</v>
      </c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7"/>
      <c r="AM781" s="47"/>
      <c r="AN781" s="10" t="str">
        <f>IF($Z781="","",IF(OR($V781&lt;2.7,$V781&gt;90),"Age OOR",VLOOKUP(AN$14&amp;"-int-"&amp;$E781,Equations!$G:$I,3,0)+VLOOKUP(AN$14&amp;"-sexo-"&amp;$E781,Equations!$G:$I,3,0)*$U781+VLOOKUP(AN$14&amp;"-edad-"&amp;$E781,Equations!$G:$I,3,0)*$V781+VLOOKUP(AN$14&amp;"-est-"&amp;$E781,Equations!$G:$I,3,0)*(1/$W781)+VLOOKUP(AN$14&amp;"-imc-"&amp;$E781,Equations!$G:$I,3,0)*(1/$Q781)))</f>
        <v/>
      </c>
      <c r="AO781" s="10" t="str">
        <f>IF($Z781="","",IF(OR($V781&lt;2.7,$V781&gt;90),"Age OOR",AN781-1.6449*VLOOKUP(AN$14&amp;"-rse-"&amp;$E781,Equations!$G:$I,3,0)))</f>
        <v/>
      </c>
      <c r="AP781" s="10" t="str">
        <f>IF($Z781="","",IF(OR($V781&lt;2.7,$V781&gt;90),"Age OOR",AN781+1.6449*VLOOKUP(AN$14&amp;"-rse-"&amp;$E781,Equations!$G:$I,3,0)))</f>
        <v/>
      </c>
      <c r="AQ781" s="10" t="str">
        <f t="shared" si="288"/>
        <v/>
      </c>
      <c r="AR781" s="10" t="str">
        <f>IF($Z781="","",IF(OR($V781&lt;2.7,$V781&gt;90),"Age OOR",($Z781-AN781)/VLOOKUP(AN$14&amp;"-rse-"&amp;$E781,Equations!$G:$I,3,0)))</f>
        <v/>
      </c>
      <c r="AS781" s="10" t="str">
        <f>IF($AA781="","",IF(OR($V781&lt;2.7,$V781&gt;90),"Age OOR",VLOOKUP(AS$14&amp;"-int-"&amp;$F781,Equations!$G:$I,3,0)+VLOOKUP(AS$14&amp;"-sexo-"&amp;$F781,Equations!$G:$I,3,0)*$U781+VLOOKUP(AS$14&amp;"-edad-"&amp;$F781,Equations!$G:$I,3,0)*$V781+VLOOKUP(AS$14&amp;"-est-"&amp;$F781,Equations!$G:$I,3,0)*(1/$W781)+VLOOKUP(AS$14&amp;"-imc-"&amp;$F781,Equations!$G:$I,3,0)*(1/$Q781)))</f>
        <v/>
      </c>
      <c r="AT781" s="10" t="str">
        <f>IF($AA781="","",IF(OR($V781&lt;2.7,$V781&gt;90),"Age OOR",AS781-1.6449*VLOOKUP(AS$14&amp;"-rse-"&amp;$F781,Equations!$G:$I,3,0)))</f>
        <v/>
      </c>
      <c r="AU781" s="10" t="str">
        <f>IF($AA781="","",IF(OR($V781&lt;2.7,$V781&gt;90),"Age OOR",AS781+1.6449*VLOOKUP(AS$14&amp;"-rse-"&amp;$F781,Equations!$G:$I,3,0)))</f>
        <v/>
      </c>
      <c r="AV781" s="10" t="str">
        <f t="shared" si="289"/>
        <v/>
      </c>
      <c r="AW781" s="10" t="str">
        <f>IF($AA781="","",IF(OR($V781&lt;2.7,$V781&gt;90),"Age OOR",($AA781-AS781)/VLOOKUP(AS$14&amp;"-rse-"&amp;$F781,Equations!$G:$I,3,0)))</f>
        <v/>
      </c>
      <c r="AX781" s="10" t="str">
        <f>IF($AB781="","",IF(OR($V781&lt;2.7,$V781&gt;90),"Age OOR",VLOOKUP(AX$14&amp;"-int-"&amp;$G781,Equations!$G:$I,3,0)+VLOOKUP(AX$14&amp;"-sexo-"&amp;$G781,Equations!$G:$I,3,0)*$U781+VLOOKUP(AX$14&amp;"-edad-"&amp;$G781,Equations!$G:$I,3,0)*$V781+VLOOKUP(AX$14&amp;"-est-"&amp;$G781,Equations!$G:$I,3,0)*(1/$W781)+VLOOKUP(AX$14&amp;"-imc-"&amp;$G781,Equations!$G:$I,3,0)*(1/$Q781)))</f>
        <v/>
      </c>
      <c r="AY781" s="10" t="str">
        <f>IF($AB781="","",IF(OR($V781&lt;2.7,$V781&gt;90),"Age OOR",AX781-1.6449*VLOOKUP(AX$14&amp;"-rse-"&amp;$G781,Equations!$G:$I,3,0)))</f>
        <v/>
      </c>
      <c r="AZ781" s="10" t="str">
        <f>IF($AB781="","",IF(OR($V781&lt;2.7,$V781&gt;90),"Age OOR",AX781+1.6449*VLOOKUP(AX$14&amp;"-rse-"&amp;$G781,Equations!$G:$I,3,0)))</f>
        <v/>
      </c>
      <c r="BA781" s="10" t="str">
        <f t="shared" si="290"/>
        <v/>
      </c>
      <c r="BB781" s="10" t="str">
        <f>IF($AB781="","",IF(OR($V781&lt;2.7,$V781&gt;90),"Age OOR",($AB781-AX781)/VLOOKUP(AX$14&amp;"-rse-"&amp;$G781,Equations!$G:$I,3,0)))</f>
        <v/>
      </c>
      <c r="BC781" s="10" t="str">
        <f>IF($AC781="","",IF(OR($V781&lt;2.7,$V781&gt;90),"Age OOR",VLOOKUP(BC$14&amp;"-int-"&amp;$H781,Equations!$G:$I,3,0)+VLOOKUP(BC$14&amp;"-sexo-"&amp;$H781,Equations!$G:$I,3,0)*$U781+VLOOKUP(BC$14&amp;"-edad-"&amp;$H781,Equations!$G:$I,3,0)*$V781+VLOOKUP(BC$14&amp;"-est-"&amp;$H781,Equations!$G:$I,3,0)*(1/$W781)+VLOOKUP(BC$14&amp;"-imc-"&amp;$H781,Equations!$G:$I,3,0)*(1/$Q781)))</f>
        <v/>
      </c>
      <c r="BD781" s="10" t="str">
        <f>IF($AC781="","",IF(OR($V781&lt;2.7,$V781&gt;90),"Age OOR",BC781-1.6449*VLOOKUP(BC$14&amp;"-rse-"&amp;$H781,Equations!$G:$I,3,0)))</f>
        <v/>
      </c>
      <c r="BE781" s="10" t="str">
        <f>IF($AC781="","",IF(OR($V781&lt;2.7,$V781&gt;90),"Age OOR",BC781+1.6449*VLOOKUP(BC$14&amp;"-rse-"&amp;$H781,Equations!$G:$I,3,0)))</f>
        <v/>
      </c>
      <c r="BF781" s="10" t="str">
        <f t="shared" si="291"/>
        <v/>
      </c>
      <c r="BG781" s="10" t="str">
        <f>IF($AC781="","",IF(OR($V781&lt;2.7,$V781&gt;90),"Age OOR",($AC781-BC781)/VLOOKUP(BC$14&amp;"-rse-"&amp;$H781,Equations!$G:$I,3,0)))</f>
        <v/>
      </c>
      <c r="BH781" s="10" t="str">
        <f>IF($AD781="","",IF(OR($V781&lt;2.7,$V781&gt;90),"Age OOR",VLOOKUP(BH$14&amp;"-int-"&amp;$I781,Equations!$G:$I,3,0)+VLOOKUP(BH$14&amp;"-sexo-"&amp;$I781,Equations!$G:$I,3,0)*$U781+VLOOKUP(BH$14&amp;"-edad-"&amp;$I781,Equations!$G:$I,3,0)*$V781+VLOOKUP(BH$14&amp;"-est-"&amp;$I781,Equations!$G:$I,3,0)*(1/$W781)+VLOOKUP(BH$14&amp;"-imc-"&amp;$I781,Equations!$G:$I,3,0)*(1/$Q781)))</f>
        <v/>
      </c>
      <c r="BI781" s="10" t="str">
        <f>IF($AD781="","",IF(OR($V781&lt;2.7,$V781&gt;90),"Age OOR",BH781-1.6449*VLOOKUP(BH$14&amp;"-rse-"&amp;$I781,Equations!$G:$I,3,0)))</f>
        <v/>
      </c>
      <c r="BJ781" s="10" t="str">
        <f>IF($AD781="","",IF(OR($V781&lt;2.7,$V781&gt;90),"Age OOR",BH781+1.6449*VLOOKUP(BH$14&amp;"-rse-"&amp;$I781,Equations!$G:$I,3,0)))</f>
        <v/>
      </c>
      <c r="BK781" s="10" t="str">
        <f t="shared" si="292"/>
        <v/>
      </c>
      <c r="BL781" s="10" t="str">
        <f>IF($AD781="","",IF(OR($V781&lt;2.7,$V781&gt;90),"Age OOR",($AD781-BH781)/VLOOKUP(BH$14&amp;"-rse-"&amp;$I781,Equations!$G:$I,3,0)))</f>
        <v/>
      </c>
      <c r="BM781" s="10" t="str">
        <f>IF($AE781="","",IF(OR($V781&lt;2.7,$V781&gt;90),"Age OOR",VLOOKUP(BM$14&amp;"-int-"&amp;$J781,Equations!$G:$I,3,0)+VLOOKUP(BM$14&amp;"-sexo-"&amp;$J781,Equations!$G:$I,3,0)*$U781+VLOOKUP(BM$14&amp;"-edad-"&amp;$J781,Equations!$G:$I,3,0)*$V781+VLOOKUP(BM$14&amp;"-est-"&amp;$J781,Equations!$G:$I,3,0)*(1/$W781)+VLOOKUP(BM$14&amp;"-imc-"&amp;$J781,Equations!$G:$I,3,0)*(1/$Q781)))</f>
        <v/>
      </c>
      <c r="BN781" s="10" t="str">
        <f>IF($AE781="","",IF(OR($V781&lt;2.7,$V781&gt;90),"Age OOR",BM781-1.6449*VLOOKUP(BM$14&amp;"-rse-"&amp;$J781,Equations!$G:$I,3,0)))</f>
        <v/>
      </c>
      <c r="BO781" s="10" t="str">
        <f>IF($AE781="","",IF(OR($V781&lt;2.7,$V781&gt;90),"Age OOR",BM781+1.6449*VLOOKUP(BM$14&amp;"-rse-"&amp;$J781,Equations!$G:$I,3,0)))</f>
        <v/>
      </c>
      <c r="BP781" s="10" t="str">
        <f t="shared" si="293"/>
        <v/>
      </c>
      <c r="BQ781" s="10" t="str">
        <f>IF($AE781="","",IF(OR($V781&lt;2.7,$V781&gt;90),"Age OOR",($AE781-BM781)/VLOOKUP(BM$14&amp;"-rse-"&amp;$J781,Equations!$G:$I,3,0)))</f>
        <v/>
      </c>
      <c r="BR781" s="10" t="str">
        <f>IF($AF781="","",IF(OR($V781&lt;2.7,$V781&gt;90),"Age OOR",VLOOKUP(BR$14&amp;"-int-"&amp;$K781,Equations!$G:$I,3,0)+VLOOKUP(BR$14&amp;"-sexo-"&amp;$K781,Equations!$G:$I,3,0)*$U781+VLOOKUP(BR$14&amp;"-edad-"&amp;$K781,Equations!$G:$I,3,0)*$V781+VLOOKUP(BR$14&amp;"-est-"&amp;$K781,Equations!$G:$I,3,0)*(1/$W781)+VLOOKUP(BR$14&amp;"-imc-"&amp;$K781,Equations!$G:$I,3,0)*(1/$Q781)))</f>
        <v/>
      </c>
      <c r="BS781" s="10" t="str">
        <f>IF($AF781="","",IF(OR($V781&lt;2.7,$V781&gt;90),"Age OOR",BR781-1.6449*VLOOKUP(BR$14&amp;"-rse-"&amp;$K781,Equations!$G:$I,3,0)))</f>
        <v/>
      </c>
      <c r="BT781" s="10" t="str">
        <f>IF($AF781="","",IF(OR($V781&lt;2.7,$V781&gt;90),"Age OOR",BR781+1.6449*VLOOKUP(BR$14&amp;"-rse-"&amp;$K781,Equations!$G:$I,3,0)))</f>
        <v/>
      </c>
      <c r="BU781" s="10" t="str">
        <f t="shared" si="294"/>
        <v/>
      </c>
      <c r="BV781" s="10" t="str">
        <f>IF($AF781="","",IF(OR($V781&lt;2.7,$V781&gt;90),"Age OOR",($AF781-BR781)/VLOOKUP(BR$14&amp;"-rse-"&amp;$K781,Equations!$G:$I,3,0)))</f>
        <v/>
      </c>
      <c r="BW781" s="10" t="str">
        <f>IF($AG781="","",IF(OR($V781&lt;2.7,$V781&gt;90),"Age OOR",VLOOKUP(BW$14&amp;"-int-"&amp;$L781,Equations!$G:$I,3,0)+VLOOKUP(BW$14&amp;"-sexo-"&amp;$L781,Equations!$G:$I,3,0)*$U781+VLOOKUP(BW$14&amp;"-edad-"&amp;$L781,Equations!$G:$I,3,0)*$V781+VLOOKUP(BW$14&amp;"-est-"&amp;$L781,Equations!$G:$I,3,0)*(1/$W781)+VLOOKUP(BW$14&amp;"-imc-"&amp;$L781,Equations!$G:$I,3,0)*(1/$Q781)))</f>
        <v/>
      </c>
      <c r="BX781" s="10" t="str">
        <f>IF($AG781="","",IF(OR($V781&lt;2.7,$V781&gt;90),"Age OOR",BW781-1.6449*VLOOKUP(BW$14&amp;"-rse-"&amp;$L781,Equations!$G:$I,3,0)))</f>
        <v/>
      </c>
      <c r="BY781" s="10" t="str">
        <f>IF($AG781="","",IF(OR($V781&lt;2.7,$V781&gt;90),"Age OOR",BW781+1.6449*VLOOKUP(BW$14&amp;"-rse-"&amp;$L781,Equations!$G:$I,3,0)))</f>
        <v/>
      </c>
      <c r="BZ781" s="10" t="str">
        <f t="shared" si="295"/>
        <v/>
      </c>
      <c r="CA781" s="10" t="str">
        <f>IF($AG781="","",IF(OR($V781&lt;2.7,$V781&gt;90),"Age OOR",($AG781-BW781)/VLOOKUP(BW$14&amp;"-rse-"&amp;$L781,Equations!$G:$I,3,0)))</f>
        <v/>
      </c>
      <c r="CB781" s="10" t="str">
        <f>IF($AH781="","",IF(OR($V781&lt;2.7,$V781&gt;90),"Age OOR",VLOOKUP(CB$14&amp;"-int-"&amp;$M781,Equations!$G:$I,3,0)+VLOOKUP(CB$14&amp;"-sexo-"&amp;$M781,Equations!$G:$I,3,0)*$U781+VLOOKUP(CB$14&amp;"-edad-"&amp;$M781,Equations!$G:$I,3,0)*$V781+VLOOKUP(CB$14&amp;"-est-"&amp;$M781,Equations!$G:$I,3,0)*(1/$W781)+VLOOKUP(CB$14&amp;"-imc-"&amp;$M781,Equations!$G:$I,3,0)*(1/$Q781)))</f>
        <v/>
      </c>
      <c r="CC781" s="10" t="str">
        <f>IF($AH781="","",IF(OR($V781&lt;2.7,$V781&gt;90),"Age OOR",CB781-1.6449*VLOOKUP(CB$14&amp;"-rse-"&amp;$M781,Equations!$G:$I,3,0)))</f>
        <v/>
      </c>
      <c r="CD781" s="10" t="str">
        <f>IF($AH781="","",IF(OR($V781&lt;2.7,$V781&gt;90),"Age OOR",CB781+1.6449*VLOOKUP(CB$14&amp;"-rse-"&amp;$M781,Equations!$G:$I,3,0)))</f>
        <v/>
      </c>
      <c r="CE781" s="10" t="str">
        <f t="shared" si="296"/>
        <v/>
      </c>
      <c r="CF781" s="10" t="str">
        <f>IF($AH781="","",IF(OR($V781&lt;2.7,$V781&gt;90),"Age OOR",($AH781-CB781)/VLOOKUP(CB$14&amp;"-rse-"&amp;$M781,Equations!$G:$I,3,0)))</f>
        <v/>
      </c>
      <c r="CG781" s="10" t="str">
        <f>IF($AI781="","",IF(OR($V781&lt;2.7,$V781&gt;90),"Age OOR",VLOOKUP(CG$14&amp;"-int-"&amp;$N781,Equations!$G:$I,3,0)+VLOOKUP(CG$14&amp;"-sexo-"&amp;$N781,Equations!$G:$I,3,0)*$U781+VLOOKUP(CG$14&amp;"-edad-"&amp;$N781,Equations!$G:$I,3,0)*$V781+VLOOKUP(CG$14&amp;"-est-"&amp;$N781,Equations!$G:$I,3,0)*(1/$W781)+VLOOKUP(CG$14&amp;"-imc-"&amp;$N781,Equations!$G:$I,3,0)*(1/$Q781)))</f>
        <v/>
      </c>
      <c r="CH781" s="10" t="str">
        <f>IF($AI781="","",IF(OR($V781&lt;2.7,$V781&gt;90),"Age OOR",CG781-1.6449*VLOOKUP(CG$14&amp;"-rse-"&amp;$N781,Equations!$G:$I,3,0)))</f>
        <v/>
      </c>
      <c r="CI781" s="10" t="str">
        <f>IF($AI781="","",IF(OR($V781&lt;2.7,$V781&gt;90),"Age OOR",CG781+1.6449*VLOOKUP(CG$14&amp;"-rse-"&amp;$N781,Equations!$G:$I,3,0)))</f>
        <v/>
      </c>
      <c r="CJ781" s="10" t="str">
        <f t="shared" si="297"/>
        <v/>
      </c>
      <c r="CK781" s="10" t="str">
        <f>IF($AI781="","",IF(OR($V781&lt;2.7,$V781&gt;90),"Age OOR",($AI781-CG781)/VLOOKUP(CG$14&amp;"-rse-"&amp;$N781,Equations!$G:$I,3,0)))</f>
        <v/>
      </c>
      <c r="CL781" s="10" t="str">
        <f>IF($AJ781="","",IF(OR($V781&lt;2.7,$V781&gt;90),"Age OOR",VLOOKUP(CL$14&amp;"-int-"&amp;$O781,Equations!$G:$I,3,0)+VLOOKUP(CL$14&amp;"-sexo-"&amp;$O781,Equations!$G:$I,3,0)*$U781+VLOOKUP(CL$14&amp;"-edad-"&amp;$O781,Equations!$G:$I,3,0)*$V781+VLOOKUP(CL$14&amp;"-est-"&amp;$O781,Equations!$G:$I,3,0)*(1/$W781)+VLOOKUP(CL$14&amp;"-imc-"&amp;$O781,Equations!$G:$I,3,0)*(1/$Q781)))</f>
        <v/>
      </c>
      <c r="CM781" s="10" t="str">
        <f>IF($AJ781="","",IF(OR($V781&lt;2.7,$V781&gt;90),"Age OOR",CL781-1.6449*VLOOKUP(CL$14&amp;"-rse-"&amp;$O781,Equations!$G:$I,3,0)))</f>
        <v/>
      </c>
      <c r="CN781" s="10" t="str">
        <f>IF($AJ781="","",IF(OR($V781&lt;2.7,$V781&gt;90),"Age OOR",CL781+1.6449*VLOOKUP(CL$14&amp;"-rse-"&amp;$O781,Equations!$G:$I,3,0)))</f>
        <v/>
      </c>
      <c r="CO781" s="10" t="str">
        <f t="shared" si="298"/>
        <v/>
      </c>
      <c r="CP781" s="10" t="str">
        <f>IF($AJ781="","",IF(OR($V781&lt;2.7,$V781&gt;90),"Age OOR",($AJ781-CL781)/VLOOKUP(CL$14&amp;"-rse-"&amp;$O781,Equations!$G:$I,3,0)))</f>
        <v/>
      </c>
      <c r="CQ781" s="10" t="str">
        <f>IF($AK781="","",IF(OR($V781&lt;2.7,$V781&gt;90),"Age OOR",EXP(VLOOKUP(CQ$14&amp;"-int-"&amp;$P781,Equations!$G:$I,3,0)+VLOOKUP(CQ$14&amp;"-sexo-"&amp;$P781,Equations!$G:$I,3,0)*$U781+VLOOKUP(CQ$14&amp;"-edad-"&amp;$P781,Equations!$G:$I,3,0)*$V781+VLOOKUP(CQ$14&amp;"-est-"&amp;$P781,Equations!$G:$I,3,0)*(1/$W781)+VLOOKUP(CQ$14&amp;"-imc-"&amp;$P781,Equations!$G:$I,3,0)*(1/$Q781))))</f>
        <v/>
      </c>
      <c r="CR781" s="10" t="str">
        <f>IF($AK781="","",IF(OR($V781&lt;2.7,$V781&gt;90),"Age OOR",EXP(LN(CQ781)-1.6449*VLOOKUP(CQ$14&amp;"-rse-"&amp;$P781,Equations!$G:$I,3,0))))</f>
        <v/>
      </c>
      <c r="CS781" s="10" t="str">
        <f>IF($AK781="","",IF(OR($V781&lt;2.7,$V781&gt;90),"Age OOR",EXP(LN(CQ781)+1.6449*VLOOKUP(CQ$14&amp;"-rse-"&amp;$P781,Equations!$G:$I,3,0))))</f>
        <v/>
      </c>
      <c r="CT781" s="10" t="str">
        <f t="shared" si="299"/>
        <v/>
      </c>
      <c r="CU781" s="10" t="str">
        <f>IF($AK781="","",IF(OR($V781&lt;2.7,$V781&gt;90),"Age OOR",(LN($AK781)-LN(CQ781))/VLOOKUP(CQ$14&amp;"-rse-"&amp;$P781,Equations!$G:$I,3,0)))</f>
        <v/>
      </c>
      <c r="CV781" s="47"/>
    </row>
    <row r="782" spans="5:100" x14ac:dyDescent="0.2">
      <c r="E782" s="23" t="str">
        <f t="shared" si="275"/>
        <v>Age out of range</v>
      </c>
      <c r="F782" s="23" t="str">
        <f t="shared" si="276"/>
        <v>Age out of range</v>
      </c>
      <c r="G782" s="23" t="str">
        <f t="shared" si="277"/>
        <v>Age out of range</v>
      </c>
      <c r="H782" s="23" t="str">
        <f t="shared" si="278"/>
        <v>Age out of range</v>
      </c>
      <c r="I782" s="23" t="str">
        <f t="shared" si="279"/>
        <v>Age out of range</v>
      </c>
      <c r="J782" s="23" t="str">
        <f t="shared" si="280"/>
        <v>Age out of range</v>
      </c>
      <c r="K782" s="23" t="str">
        <f t="shared" si="281"/>
        <v>Age out of range</v>
      </c>
      <c r="L782" s="23" t="str">
        <f t="shared" si="282"/>
        <v>Age out of range</v>
      </c>
      <c r="M782" s="23" t="str">
        <f t="shared" si="283"/>
        <v>Age out of range</v>
      </c>
      <c r="N782" s="23" t="str">
        <f t="shared" si="284"/>
        <v>Age out of range</v>
      </c>
      <c r="O782" s="23" t="str">
        <f t="shared" si="285"/>
        <v>Age out of range</v>
      </c>
      <c r="P782" s="23" t="str">
        <f t="shared" si="286"/>
        <v>Age out of range</v>
      </c>
      <c r="Q782" s="23" t="e">
        <f t="shared" si="287"/>
        <v>#DIV/0!</v>
      </c>
      <c r="R782" s="17"/>
      <c r="S782" s="23">
        <v>766</v>
      </c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7"/>
      <c r="AM782" s="47"/>
      <c r="AN782" s="10" t="str">
        <f>IF($Z782="","",IF(OR($V782&lt;2.7,$V782&gt;90),"Age OOR",VLOOKUP(AN$14&amp;"-int-"&amp;$E782,Equations!$G:$I,3,0)+VLOOKUP(AN$14&amp;"-sexo-"&amp;$E782,Equations!$G:$I,3,0)*$U782+VLOOKUP(AN$14&amp;"-edad-"&amp;$E782,Equations!$G:$I,3,0)*$V782+VLOOKUP(AN$14&amp;"-est-"&amp;$E782,Equations!$G:$I,3,0)*(1/$W782)+VLOOKUP(AN$14&amp;"-imc-"&amp;$E782,Equations!$G:$I,3,0)*(1/$Q782)))</f>
        <v/>
      </c>
      <c r="AO782" s="10" t="str">
        <f>IF($Z782="","",IF(OR($V782&lt;2.7,$V782&gt;90),"Age OOR",AN782-1.6449*VLOOKUP(AN$14&amp;"-rse-"&amp;$E782,Equations!$G:$I,3,0)))</f>
        <v/>
      </c>
      <c r="AP782" s="10" t="str">
        <f>IF($Z782="","",IF(OR($V782&lt;2.7,$V782&gt;90),"Age OOR",AN782+1.6449*VLOOKUP(AN$14&amp;"-rse-"&amp;$E782,Equations!$G:$I,3,0)))</f>
        <v/>
      </c>
      <c r="AQ782" s="10" t="str">
        <f t="shared" si="288"/>
        <v/>
      </c>
      <c r="AR782" s="10" t="str">
        <f>IF($Z782="","",IF(OR($V782&lt;2.7,$V782&gt;90),"Age OOR",($Z782-AN782)/VLOOKUP(AN$14&amp;"-rse-"&amp;$E782,Equations!$G:$I,3,0)))</f>
        <v/>
      </c>
      <c r="AS782" s="10" t="str">
        <f>IF($AA782="","",IF(OR($V782&lt;2.7,$V782&gt;90),"Age OOR",VLOOKUP(AS$14&amp;"-int-"&amp;$F782,Equations!$G:$I,3,0)+VLOOKUP(AS$14&amp;"-sexo-"&amp;$F782,Equations!$G:$I,3,0)*$U782+VLOOKUP(AS$14&amp;"-edad-"&amp;$F782,Equations!$G:$I,3,0)*$V782+VLOOKUP(AS$14&amp;"-est-"&amp;$F782,Equations!$G:$I,3,0)*(1/$W782)+VLOOKUP(AS$14&amp;"-imc-"&amp;$F782,Equations!$G:$I,3,0)*(1/$Q782)))</f>
        <v/>
      </c>
      <c r="AT782" s="10" t="str">
        <f>IF($AA782="","",IF(OR($V782&lt;2.7,$V782&gt;90),"Age OOR",AS782-1.6449*VLOOKUP(AS$14&amp;"-rse-"&amp;$F782,Equations!$G:$I,3,0)))</f>
        <v/>
      </c>
      <c r="AU782" s="10" t="str">
        <f>IF($AA782="","",IF(OR($V782&lt;2.7,$V782&gt;90),"Age OOR",AS782+1.6449*VLOOKUP(AS$14&amp;"-rse-"&amp;$F782,Equations!$G:$I,3,0)))</f>
        <v/>
      </c>
      <c r="AV782" s="10" t="str">
        <f t="shared" si="289"/>
        <v/>
      </c>
      <c r="AW782" s="10" t="str">
        <f>IF($AA782="","",IF(OR($V782&lt;2.7,$V782&gt;90),"Age OOR",($AA782-AS782)/VLOOKUP(AS$14&amp;"-rse-"&amp;$F782,Equations!$G:$I,3,0)))</f>
        <v/>
      </c>
      <c r="AX782" s="10" t="str">
        <f>IF($AB782="","",IF(OR($V782&lt;2.7,$V782&gt;90),"Age OOR",VLOOKUP(AX$14&amp;"-int-"&amp;$G782,Equations!$G:$I,3,0)+VLOOKUP(AX$14&amp;"-sexo-"&amp;$G782,Equations!$G:$I,3,0)*$U782+VLOOKUP(AX$14&amp;"-edad-"&amp;$G782,Equations!$G:$I,3,0)*$V782+VLOOKUP(AX$14&amp;"-est-"&amp;$G782,Equations!$G:$I,3,0)*(1/$W782)+VLOOKUP(AX$14&amp;"-imc-"&amp;$G782,Equations!$G:$I,3,0)*(1/$Q782)))</f>
        <v/>
      </c>
      <c r="AY782" s="10" t="str">
        <f>IF($AB782="","",IF(OR($V782&lt;2.7,$V782&gt;90),"Age OOR",AX782-1.6449*VLOOKUP(AX$14&amp;"-rse-"&amp;$G782,Equations!$G:$I,3,0)))</f>
        <v/>
      </c>
      <c r="AZ782" s="10" t="str">
        <f>IF($AB782="","",IF(OR($V782&lt;2.7,$V782&gt;90),"Age OOR",AX782+1.6449*VLOOKUP(AX$14&amp;"-rse-"&amp;$G782,Equations!$G:$I,3,0)))</f>
        <v/>
      </c>
      <c r="BA782" s="10" t="str">
        <f t="shared" si="290"/>
        <v/>
      </c>
      <c r="BB782" s="10" t="str">
        <f>IF($AB782="","",IF(OR($V782&lt;2.7,$V782&gt;90),"Age OOR",($AB782-AX782)/VLOOKUP(AX$14&amp;"-rse-"&amp;$G782,Equations!$G:$I,3,0)))</f>
        <v/>
      </c>
      <c r="BC782" s="10" t="str">
        <f>IF($AC782="","",IF(OR($V782&lt;2.7,$V782&gt;90),"Age OOR",VLOOKUP(BC$14&amp;"-int-"&amp;$H782,Equations!$G:$I,3,0)+VLOOKUP(BC$14&amp;"-sexo-"&amp;$H782,Equations!$G:$I,3,0)*$U782+VLOOKUP(BC$14&amp;"-edad-"&amp;$H782,Equations!$G:$I,3,0)*$V782+VLOOKUP(BC$14&amp;"-est-"&amp;$H782,Equations!$G:$I,3,0)*(1/$W782)+VLOOKUP(BC$14&amp;"-imc-"&amp;$H782,Equations!$G:$I,3,0)*(1/$Q782)))</f>
        <v/>
      </c>
      <c r="BD782" s="10" t="str">
        <f>IF($AC782="","",IF(OR($V782&lt;2.7,$V782&gt;90),"Age OOR",BC782-1.6449*VLOOKUP(BC$14&amp;"-rse-"&amp;$H782,Equations!$G:$I,3,0)))</f>
        <v/>
      </c>
      <c r="BE782" s="10" t="str">
        <f>IF($AC782="","",IF(OR($V782&lt;2.7,$V782&gt;90),"Age OOR",BC782+1.6449*VLOOKUP(BC$14&amp;"-rse-"&amp;$H782,Equations!$G:$I,3,0)))</f>
        <v/>
      </c>
      <c r="BF782" s="10" t="str">
        <f t="shared" si="291"/>
        <v/>
      </c>
      <c r="BG782" s="10" t="str">
        <f>IF($AC782="","",IF(OR($V782&lt;2.7,$V782&gt;90),"Age OOR",($AC782-BC782)/VLOOKUP(BC$14&amp;"-rse-"&amp;$H782,Equations!$G:$I,3,0)))</f>
        <v/>
      </c>
      <c r="BH782" s="10" t="str">
        <f>IF($AD782="","",IF(OR($V782&lt;2.7,$V782&gt;90),"Age OOR",VLOOKUP(BH$14&amp;"-int-"&amp;$I782,Equations!$G:$I,3,0)+VLOOKUP(BH$14&amp;"-sexo-"&amp;$I782,Equations!$G:$I,3,0)*$U782+VLOOKUP(BH$14&amp;"-edad-"&amp;$I782,Equations!$G:$I,3,0)*$V782+VLOOKUP(BH$14&amp;"-est-"&amp;$I782,Equations!$G:$I,3,0)*(1/$W782)+VLOOKUP(BH$14&amp;"-imc-"&amp;$I782,Equations!$G:$I,3,0)*(1/$Q782)))</f>
        <v/>
      </c>
      <c r="BI782" s="10" t="str">
        <f>IF($AD782="","",IF(OR($V782&lt;2.7,$V782&gt;90),"Age OOR",BH782-1.6449*VLOOKUP(BH$14&amp;"-rse-"&amp;$I782,Equations!$G:$I,3,0)))</f>
        <v/>
      </c>
      <c r="BJ782" s="10" t="str">
        <f>IF($AD782="","",IF(OR($V782&lt;2.7,$V782&gt;90),"Age OOR",BH782+1.6449*VLOOKUP(BH$14&amp;"-rse-"&amp;$I782,Equations!$G:$I,3,0)))</f>
        <v/>
      </c>
      <c r="BK782" s="10" t="str">
        <f t="shared" si="292"/>
        <v/>
      </c>
      <c r="BL782" s="10" t="str">
        <f>IF($AD782="","",IF(OR($V782&lt;2.7,$V782&gt;90),"Age OOR",($AD782-BH782)/VLOOKUP(BH$14&amp;"-rse-"&amp;$I782,Equations!$G:$I,3,0)))</f>
        <v/>
      </c>
      <c r="BM782" s="10" t="str">
        <f>IF($AE782="","",IF(OR($V782&lt;2.7,$V782&gt;90),"Age OOR",VLOOKUP(BM$14&amp;"-int-"&amp;$J782,Equations!$G:$I,3,0)+VLOOKUP(BM$14&amp;"-sexo-"&amp;$J782,Equations!$G:$I,3,0)*$U782+VLOOKUP(BM$14&amp;"-edad-"&amp;$J782,Equations!$G:$I,3,0)*$V782+VLOOKUP(BM$14&amp;"-est-"&amp;$J782,Equations!$G:$I,3,0)*(1/$W782)+VLOOKUP(BM$14&amp;"-imc-"&amp;$J782,Equations!$G:$I,3,0)*(1/$Q782)))</f>
        <v/>
      </c>
      <c r="BN782" s="10" t="str">
        <f>IF($AE782="","",IF(OR($V782&lt;2.7,$V782&gt;90),"Age OOR",BM782-1.6449*VLOOKUP(BM$14&amp;"-rse-"&amp;$J782,Equations!$G:$I,3,0)))</f>
        <v/>
      </c>
      <c r="BO782" s="10" t="str">
        <f>IF($AE782="","",IF(OR($V782&lt;2.7,$V782&gt;90),"Age OOR",BM782+1.6449*VLOOKUP(BM$14&amp;"-rse-"&amp;$J782,Equations!$G:$I,3,0)))</f>
        <v/>
      </c>
      <c r="BP782" s="10" t="str">
        <f t="shared" si="293"/>
        <v/>
      </c>
      <c r="BQ782" s="10" t="str">
        <f>IF($AE782="","",IF(OR($V782&lt;2.7,$V782&gt;90),"Age OOR",($AE782-BM782)/VLOOKUP(BM$14&amp;"-rse-"&amp;$J782,Equations!$G:$I,3,0)))</f>
        <v/>
      </c>
      <c r="BR782" s="10" t="str">
        <f>IF($AF782="","",IF(OR($V782&lt;2.7,$V782&gt;90),"Age OOR",VLOOKUP(BR$14&amp;"-int-"&amp;$K782,Equations!$G:$I,3,0)+VLOOKUP(BR$14&amp;"-sexo-"&amp;$K782,Equations!$G:$I,3,0)*$U782+VLOOKUP(BR$14&amp;"-edad-"&amp;$K782,Equations!$G:$I,3,0)*$V782+VLOOKUP(BR$14&amp;"-est-"&amp;$K782,Equations!$G:$I,3,0)*(1/$W782)+VLOOKUP(BR$14&amp;"-imc-"&amp;$K782,Equations!$G:$I,3,0)*(1/$Q782)))</f>
        <v/>
      </c>
      <c r="BS782" s="10" t="str">
        <f>IF($AF782="","",IF(OR($V782&lt;2.7,$V782&gt;90),"Age OOR",BR782-1.6449*VLOOKUP(BR$14&amp;"-rse-"&amp;$K782,Equations!$G:$I,3,0)))</f>
        <v/>
      </c>
      <c r="BT782" s="10" t="str">
        <f>IF($AF782="","",IF(OR($V782&lt;2.7,$V782&gt;90),"Age OOR",BR782+1.6449*VLOOKUP(BR$14&amp;"-rse-"&amp;$K782,Equations!$G:$I,3,0)))</f>
        <v/>
      </c>
      <c r="BU782" s="10" t="str">
        <f t="shared" si="294"/>
        <v/>
      </c>
      <c r="BV782" s="10" t="str">
        <f>IF($AF782="","",IF(OR($V782&lt;2.7,$V782&gt;90),"Age OOR",($AF782-BR782)/VLOOKUP(BR$14&amp;"-rse-"&amp;$K782,Equations!$G:$I,3,0)))</f>
        <v/>
      </c>
      <c r="BW782" s="10" t="str">
        <f>IF($AG782="","",IF(OR($V782&lt;2.7,$V782&gt;90),"Age OOR",VLOOKUP(BW$14&amp;"-int-"&amp;$L782,Equations!$G:$I,3,0)+VLOOKUP(BW$14&amp;"-sexo-"&amp;$L782,Equations!$G:$I,3,0)*$U782+VLOOKUP(BW$14&amp;"-edad-"&amp;$L782,Equations!$G:$I,3,0)*$V782+VLOOKUP(BW$14&amp;"-est-"&amp;$L782,Equations!$G:$I,3,0)*(1/$W782)+VLOOKUP(BW$14&amp;"-imc-"&amp;$L782,Equations!$G:$I,3,0)*(1/$Q782)))</f>
        <v/>
      </c>
      <c r="BX782" s="10" t="str">
        <f>IF($AG782="","",IF(OR($V782&lt;2.7,$V782&gt;90),"Age OOR",BW782-1.6449*VLOOKUP(BW$14&amp;"-rse-"&amp;$L782,Equations!$G:$I,3,0)))</f>
        <v/>
      </c>
      <c r="BY782" s="10" t="str">
        <f>IF($AG782="","",IF(OR($V782&lt;2.7,$V782&gt;90),"Age OOR",BW782+1.6449*VLOOKUP(BW$14&amp;"-rse-"&amp;$L782,Equations!$G:$I,3,0)))</f>
        <v/>
      </c>
      <c r="BZ782" s="10" t="str">
        <f t="shared" si="295"/>
        <v/>
      </c>
      <c r="CA782" s="10" t="str">
        <f>IF($AG782="","",IF(OR($V782&lt;2.7,$V782&gt;90),"Age OOR",($AG782-BW782)/VLOOKUP(BW$14&amp;"-rse-"&amp;$L782,Equations!$G:$I,3,0)))</f>
        <v/>
      </c>
      <c r="CB782" s="10" t="str">
        <f>IF($AH782="","",IF(OR($V782&lt;2.7,$V782&gt;90),"Age OOR",VLOOKUP(CB$14&amp;"-int-"&amp;$M782,Equations!$G:$I,3,0)+VLOOKUP(CB$14&amp;"-sexo-"&amp;$M782,Equations!$G:$I,3,0)*$U782+VLOOKUP(CB$14&amp;"-edad-"&amp;$M782,Equations!$G:$I,3,0)*$V782+VLOOKUP(CB$14&amp;"-est-"&amp;$M782,Equations!$G:$I,3,0)*(1/$W782)+VLOOKUP(CB$14&amp;"-imc-"&amp;$M782,Equations!$G:$I,3,0)*(1/$Q782)))</f>
        <v/>
      </c>
      <c r="CC782" s="10" t="str">
        <f>IF($AH782="","",IF(OR($V782&lt;2.7,$V782&gt;90),"Age OOR",CB782-1.6449*VLOOKUP(CB$14&amp;"-rse-"&amp;$M782,Equations!$G:$I,3,0)))</f>
        <v/>
      </c>
      <c r="CD782" s="10" t="str">
        <f>IF($AH782="","",IF(OR($V782&lt;2.7,$V782&gt;90),"Age OOR",CB782+1.6449*VLOOKUP(CB$14&amp;"-rse-"&amp;$M782,Equations!$G:$I,3,0)))</f>
        <v/>
      </c>
      <c r="CE782" s="10" t="str">
        <f t="shared" si="296"/>
        <v/>
      </c>
      <c r="CF782" s="10" t="str">
        <f>IF($AH782="","",IF(OR($V782&lt;2.7,$V782&gt;90),"Age OOR",($AH782-CB782)/VLOOKUP(CB$14&amp;"-rse-"&amp;$M782,Equations!$G:$I,3,0)))</f>
        <v/>
      </c>
      <c r="CG782" s="10" t="str">
        <f>IF($AI782="","",IF(OR($V782&lt;2.7,$V782&gt;90),"Age OOR",VLOOKUP(CG$14&amp;"-int-"&amp;$N782,Equations!$G:$I,3,0)+VLOOKUP(CG$14&amp;"-sexo-"&amp;$N782,Equations!$G:$I,3,0)*$U782+VLOOKUP(CG$14&amp;"-edad-"&amp;$N782,Equations!$G:$I,3,0)*$V782+VLOOKUP(CG$14&amp;"-est-"&amp;$N782,Equations!$G:$I,3,0)*(1/$W782)+VLOOKUP(CG$14&amp;"-imc-"&amp;$N782,Equations!$G:$I,3,0)*(1/$Q782)))</f>
        <v/>
      </c>
      <c r="CH782" s="10" t="str">
        <f>IF($AI782="","",IF(OR($V782&lt;2.7,$V782&gt;90),"Age OOR",CG782-1.6449*VLOOKUP(CG$14&amp;"-rse-"&amp;$N782,Equations!$G:$I,3,0)))</f>
        <v/>
      </c>
      <c r="CI782" s="10" t="str">
        <f>IF($AI782="","",IF(OR($V782&lt;2.7,$V782&gt;90),"Age OOR",CG782+1.6449*VLOOKUP(CG$14&amp;"-rse-"&amp;$N782,Equations!$G:$I,3,0)))</f>
        <v/>
      </c>
      <c r="CJ782" s="10" t="str">
        <f t="shared" si="297"/>
        <v/>
      </c>
      <c r="CK782" s="10" t="str">
        <f>IF($AI782="","",IF(OR($V782&lt;2.7,$V782&gt;90),"Age OOR",($AI782-CG782)/VLOOKUP(CG$14&amp;"-rse-"&amp;$N782,Equations!$G:$I,3,0)))</f>
        <v/>
      </c>
      <c r="CL782" s="10" t="str">
        <f>IF($AJ782="","",IF(OR($V782&lt;2.7,$V782&gt;90),"Age OOR",VLOOKUP(CL$14&amp;"-int-"&amp;$O782,Equations!$G:$I,3,0)+VLOOKUP(CL$14&amp;"-sexo-"&amp;$O782,Equations!$G:$I,3,0)*$U782+VLOOKUP(CL$14&amp;"-edad-"&amp;$O782,Equations!$G:$I,3,0)*$V782+VLOOKUP(CL$14&amp;"-est-"&amp;$O782,Equations!$G:$I,3,0)*(1/$W782)+VLOOKUP(CL$14&amp;"-imc-"&amp;$O782,Equations!$G:$I,3,0)*(1/$Q782)))</f>
        <v/>
      </c>
      <c r="CM782" s="10" t="str">
        <f>IF($AJ782="","",IF(OR($V782&lt;2.7,$V782&gt;90),"Age OOR",CL782-1.6449*VLOOKUP(CL$14&amp;"-rse-"&amp;$O782,Equations!$G:$I,3,0)))</f>
        <v/>
      </c>
      <c r="CN782" s="10" t="str">
        <f>IF($AJ782="","",IF(OR($V782&lt;2.7,$V782&gt;90),"Age OOR",CL782+1.6449*VLOOKUP(CL$14&amp;"-rse-"&amp;$O782,Equations!$G:$I,3,0)))</f>
        <v/>
      </c>
      <c r="CO782" s="10" t="str">
        <f t="shared" si="298"/>
        <v/>
      </c>
      <c r="CP782" s="10" t="str">
        <f>IF($AJ782="","",IF(OR($V782&lt;2.7,$V782&gt;90),"Age OOR",($AJ782-CL782)/VLOOKUP(CL$14&amp;"-rse-"&amp;$O782,Equations!$G:$I,3,0)))</f>
        <v/>
      </c>
      <c r="CQ782" s="10" t="str">
        <f>IF($AK782="","",IF(OR($V782&lt;2.7,$V782&gt;90),"Age OOR",EXP(VLOOKUP(CQ$14&amp;"-int-"&amp;$P782,Equations!$G:$I,3,0)+VLOOKUP(CQ$14&amp;"-sexo-"&amp;$P782,Equations!$G:$I,3,0)*$U782+VLOOKUP(CQ$14&amp;"-edad-"&amp;$P782,Equations!$G:$I,3,0)*$V782+VLOOKUP(CQ$14&amp;"-est-"&amp;$P782,Equations!$G:$I,3,0)*(1/$W782)+VLOOKUP(CQ$14&amp;"-imc-"&amp;$P782,Equations!$G:$I,3,0)*(1/$Q782))))</f>
        <v/>
      </c>
      <c r="CR782" s="10" t="str">
        <f>IF($AK782="","",IF(OR($V782&lt;2.7,$V782&gt;90),"Age OOR",EXP(LN(CQ782)-1.6449*VLOOKUP(CQ$14&amp;"-rse-"&amp;$P782,Equations!$G:$I,3,0))))</f>
        <v/>
      </c>
      <c r="CS782" s="10" t="str">
        <f>IF($AK782="","",IF(OR($V782&lt;2.7,$V782&gt;90),"Age OOR",EXP(LN(CQ782)+1.6449*VLOOKUP(CQ$14&amp;"-rse-"&amp;$P782,Equations!$G:$I,3,0))))</f>
        <v/>
      </c>
      <c r="CT782" s="10" t="str">
        <f t="shared" si="299"/>
        <v/>
      </c>
      <c r="CU782" s="10" t="str">
        <f>IF($AK782="","",IF(OR($V782&lt;2.7,$V782&gt;90),"Age OOR",(LN($AK782)-LN(CQ782))/VLOOKUP(CQ$14&amp;"-rse-"&amp;$P782,Equations!$G:$I,3,0)))</f>
        <v/>
      </c>
      <c r="CV782" s="47"/>
    </row>
    <row r="783" spans="5:100" x14ac:dyDescent="0.2">
      <c r="E783" s="23" t="str">
        <f t="shared" si="275"/>
        <v>Age out of range</v>
      </c>
      <c r="F783" s="23" t="str">
        <f t="shared" si="276"/>
        <v>Age out of range</v>
      </c>
      <c r="G783" s="23" t="str">
        <f t="shared" si="277"/>
        <v>Age out of range</v>
      </c>
      <c r="H783" s="23" t="str">
        <f t="shared" si="278"/>
        <v>Age out of range</v>
      </c>
      <c r="I783" s="23" t="str">
        <f t="shared" si="279"/>
        <v>Age out of range</v>
      </c>
      <c r="J783" s="23" t="str">
        <f t="shared" si="280"/>
        <v>Age out of range</v>
      </c>
      <c r="K783" s="23" t="str">
        <f t="shared" si="281"/>
        <v>Age out of range</v>
      </c>
      <c r="L783" s="23" t="str">
        <f t="shared" si="282"/>
        <v>Age out of range</v>
      </c>
      <c r="M783" s="23" t="str">
        <f t="shared" si="283"/>
        <v>Age out of range</v>
      </c>
      <c r="N783" s="23" t="str">
        <f t="shared" si="284"/>
        <v>Age out of range</v>
      </c>
      <c r="O783" s="23" t="str">
        <f t="shared" si="285"/>
        <v>Age out of range</v>
      </c>
      <c r="P783" s="23" t="str">
        <f t="shared" si="286"/>
        <v>Age out of range</v>
      </c>
      <c r="Q783" s="23" t="e">
        <f t="shared" si="287"/>
        <v>#DIV/0!</v>
      </c>
      <c r="R783" s="17"/>
      <c r="S783" s="23">
        <v>767</v>
      </c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7"/>
      <c r="AM783" s="47"/>
      <c r="AN783" s="10" t="str">
        <f>IF($Z783="","",IF(OR($V783&lt;2.7,$V783&gt;90),"Age OOR",VLOOKUP(AN$14&amp;"-int-"&amp;$E783,Equations!$G:$I,3,0)+VLOOKUP(AN$14&amp;"-sexo-"&amp;$E783,Equations!$G:$I,3,0)*$U783+VLOOKUP(AN$14&amp;"-edad-"&amp;$E783,Equations!$G:$I,3,0)*$V783+VLOOKUP(AN$14&amp;"-est-"&amp;$E783,Equations!$G:$I,3,0)*(1/$W783)+VLOOKUP(AN$14&amp;"-imc-"&amp;$E783,Equations!$G:$I,3,0)*(1/$Q783)))</f>
        <v/>
      </c>
      <c r="AO783" s="10" t="str">
        <f>IF($Z783="","",IF(OR($V783&lt;2.7,$V783&gt;90),"Age OOR",AN783-1.6449*VLOOKUP(AN$14&amp;"-rse-"&amp;$E783,Equations!$G:$I,3,0)))</f>
        <v/>
      </c>
      <c r="AP783" s="10" t="str">
        <f>IF($Z783="","",IF(OR($V783&lt;2.7,$V783&gt;90),"Age OOR",AN783+1.6449*VLOOKUP(AN$14&amp;"-rse-"&amp;$E783,Equations!$G:$I,3,0)))</f>
        <v/>
      </c>
      <c r="AQ783" s="10" t="str">
        <f t="shared" si="288"/>
        <v/>
      </c>
      <c r="AR783" s="10" t="str">
        <f>IF($Z783="","",IF(OR($V783&lt;2.7,$V783&gt;90),"Age OOR",($Z783-AN783)/VLOOKUP(AN$14&amp;"-rse-"&amp;$E783,Equations!$G:$I,3,0)))</f>
        <v/>
      </c>
      <c r="AS783" s="10" t="str">
        <f>IF($AA783="","",IF(OR($V783&lt;2.7,$V783&gt;90),"Age OOR",VLOOKUP(AS$14&amp;"-int-"&amp;$F783,Equations!$G:$I,3,0)+VLOOKUP(AS$14&amp;"-sexo-"&amp;$F783,Equations!$G:$I,3,0)*$U783+VLOOKUP(AS$14&amp;"-edad-"&amp;$F783,Equations!$G:$I,3,0)*$V783+VLOOKUP(AS$14&amp;"-est-"&amp;$F783,Equations!$G:$I,3,0)*(1/$W783)+VLOOKUP(AS$14&amp;"-imc-"&amp;$F783,Equations!$G:$I,3,0)*(1/$Q783)))</f>
        <v/>
      </c>
      <c r="AT783" s="10" t="str">
        <f>IF($AA783="","",IF(OR($V783&lt;2.7,$V783&gt;90),"Age OOR",AS783-1.6449*VLOOKUP(AS$14&amp;"-rse-"&amp;$F783,Equations!$G:$I,3,0)))</f>
        <v/>
      </c>
      <c r="AU783" s="10" t="str">
        <f>IF($AA783="","",IF(OR($V783&lt;2.7,$V783&gt;90),"Age OOR",AS783+1.6449*VLOOKUP(AS$14&amp;"-rse-"&amp;$F783,Equations!$G:$I,3,0)))</f>
        <v/>
      </c>
      <c r="AV783" s="10" t="str">
        <f t="shared" si="289"/>
        <v/>
      </c>
      <c r="AW783" s="10" t="str">
        <f>IF($AA783="","",IF(OR($V783&lt;2.7,$V783&gt;90),"Age OOR",($AA783-AS783)/VLOOKUP(AS$14&amp;"-rse-"&amp;$F783,Equations!$G:$I,3,0)))</f>
        <v/>
      </c>
      <c r="AX783" s="10" t="str">
        <f>IF($AB783="","",IF(OR($V783&lt;2.7,$V783&gt;90),"Age OOR",VLOOKUP(AX$14&amp;"-int-"&amp;$G783,Equations!$G:$I,3,0)+VLOOKUP(AX$14&amp;"-sexo-"&amp;$G783,Equations!$G:$I,3,0)*$U783+VLOOKUP(AX$14&amp;"-edad-"&amp;$G783,Equations!$G:$I,3,0)*$V783+VLOOKUP(AX$14&amp;"-est-"&amp;$G783,Equations!$G:$I,3,0)*(1/$W783)+VLOOKUP(AX$14&amp;"-imc-"&amp;$G783,Equations!$G:$I,3,0)*(1/$Q783)))</f>
        <v/>
      </c>
      <c r="AY783" s="10" t="str">
        <f>IF($AB783="","",IF(OR($V783&lt;2.7,$V783&gt;90),"Age OOR",AX783-1.6449*VLOOKUP(AX$14&amp;"-rse-"&amp;$G783,Equations!$G:$I,3,0)))</f>
        <v/>
      </c>
      <c r="AZ783" s="10" t="str">
        <f>IF($AB783="","",IF(OR($V783&lt;2.7,$V783&gt;90),"Age OOR",AX783+1.6449*VLOOKUP(AX$14&amp;"-rse-"&amp;$G783,Equations!$G:$I,3,0)))</f>
        <v/>
      </c>
      <c r="BA783" s="10" t="str">
        <f t="shared" si="290"/>
        <v/>
      </c>
      <c r="BB783" s="10" t="str">
        <f>IF($AB783="","",IF(OR($V783&lt;2.7,$V783&gt;90),"Age OOR",($AB783-AX783)/VLOOKUP(AX$14&amp;"-rse-"&amp;$G783,Equations!$G:$I,3,0)))</f>
        <v/>
      </c>
      <c r="BC783" s="10" t="str">
        <f>IF($AC783="","",IF(OR($V783&lt;2.7,$V783&gt;90),"Age OOR",VLOOKUP(BC$14&amp;"-int-"&amp;$H783,Equations!$G:$I,3,0)+VLOOKUP(BC$14&amp;"-sexo-"&amp;$H783,Equations!$G:$I,3,0)*$U783+VLOOKUP(BC$14&amp;"-edad-"&amp;$H783,Equations!$G:$I,3,0)*$V783+VLOOKUP(BC$14&amp;"-est-"&amp;$H783,Equations!$G:$I,3,0)*(1/$W783)+VLOOKUP(BC$14&amp;"-imc-"&amp;$H783,Equations!$G:$I,3,0)*(1/$Q783)))</f>
        <v/>
      </c>
      <c r="BD783" s="10" t="str">
        <f>IF($AC783="","",IF(OR($V783&lt;2.7,$V783&gt;90),"Age OOR",BC783-1.6449*VLOOKUP(BC$14&amp;"-rse-"&amp;$H783,Equations!$G:$I,3,0)))</f>
        <v/>
      </c>
      <c r="BE783" s="10" t="str">
        <f>IF($AC783="","",IF(OR($V783&lt;2.7,$V783&gt;90),"Age OOR",BC783+1.6449*VLOOKUP(BC$14&amp;"-rse-"&amp;$H783,Equations!$G:$I,3,0)))</f>
        <v/>
      </c>
      <c r="BF783" s="10" t="str">
        <f t="shared" si="291"/>
        <v/>
      </c>
      <c r="BG783" s="10" t="str">
        <f>IF($AC783="","",IF(OR($V783&lt;2.7,$V783&gt;90),"Age OOR",($AC783-BC783)/VLOOKUP(BC$14&amp;"-rse-"&amp;$H783,Equations!$G:$I,3,0)))</f>
        <v/>
      </c>
      <c r="BH783" s="10" t="str">
        <f>IF($AD783="","",IF(OR($V783&lt;2.7,$V783&gt;90),"Age OOR",VLOOKUP(BH$14&amp;"-int-"&amp;$I783,Equations!$G:$I,3,0)+VLOOKUP(BH$14&amp;"-sexo-"&amp;$I783,Equations!$G:$I,3,0)*$U783+VLOOKUP(BH$14&amp;"-edad-"&amp;$I783,Equations!$G:$I,3,0)*$V783+VLOOKUP(BH$14&amp;"-est-"&amp;$I783,Equations!$G:$I,3,0)*(1/$W783)+VLOOKUP(BH$14&amp;"-imc-"&amp;$I783,Equations!$G:$I,3,0)*(1/$Q783)))</f>
        <v/>
      </c>
      <c r="BI783" s="10" t="str">
        <f>IF($AD783="","",IF(OR($V783&lt;2.7,$V783&gt;90),"Age OOR",BH783-1.6449*VLOOKUP(BH$14&amp;"-rse-"&amp;$I783,Equations!$G:$I,3,0)))</f>
        <v/>
      </c>
      <c r="BJ783" s="10" t="str">
        <f>IF($AD783="","",IF(OR($V783&lt;2.7,$V783&gt;90),"Age OOR",BH783+1.6449*VLOOKUP(BH$14&amp;"-rse-"&amp;$I783,Equations!$G:$I,3,0)))</f>
        <v/>
      </c>
      <c r="BK783" s="10" t="str">
        <f t="shared" si="292"/>
        <v/>
      </c>
      <c r="BL783" s="10" t="str">
        <f>IF($AD783="","",IF(OR($V783&lt;2.7,$V783&gt;90),"Age OOR",($AD783-BH783)/VLOOKUP(BH$14&amp;"-rse-"&amp;$I783,Equations!$G:$I,3,0)))</f>
        <v/>
      </c>
      <c r="BM783" s="10" t="str">
        <f>IF($AE783="","",IF(OR($V783&lt;2.7,$V783&gt;90),"Age OOR",VLOOKUP(BM$14&amp;"-int-"&amp;$J783,Equations!$G:$I,3,0)+VLOOKUP(BM$14&amp;"-sexo-"&amp;$J783,Equations!$G:$I,3,0)*$U783+VLOOKUP(BM$14&amp;"-edad-"&amp;$J783,Equations!$G:$I,3,0)*$V783+VLOOKUP(BM$14&amp;"-est-"&amp;$J783,Equations!$G:$I,3,0)*(1/$W783)+VLOOKUP(BM$14&amp;"-imc-"&amp;$J783,Equations!$G:$I,3,0)*(1/$Q783)))</f>
        <v/>
      </c>
      <c r="BN783" s="10" t="str">
        <f>IF($AE783="","",IF(OR($V783&lt;2.7,$V783&gt;90),"Age OOR",BM783-1.6449*VLOOKUP(BM$14&amp;"-rse-"&amp;$J783,Equations!$G:$I,3,0)))</f>
        <v/>
      </c>
      <c r="BO783" s="10" t="str">
        <f>IF($AE783="","",IF(OR($V783&lt;2.7,$V783&gt;90),"Age OOR",BM783+1.6449*VLOOKUP(BM$14&amp;"-rse-"&amp;$J783,Equations!$G:$I,3,0)))</f>
        <v/>
      </c>
      <c r="BP783" s="10" t="str">
        <f t="shared" si="293"/>
        <v/>
      </c>
      <c r="BQ783" s="10" t="str">
        <f>IF($AE783="","",IF(OR($V783&lt;2.7,$V783&gt;90),"Age OOR",($AE783-BM783)/VLOOKUP(BM$14&amp;"-rse-"&amp;$J783,Equations!$G:$I,3,0)))</f>
        <v/>
      </c>
      <c r="BR783" s="10" t="str">
        <f>IF($AF783="","",IF(OR($V783&lt;2.7,$V783&gt;90),"Age OOR",VLOOKUP(BR$14&amp;"-int-"&amp;$K783,Equations!$G:$I,3,0)+VLOOKUP(BR$14&amp;"-sexo-"&amp;$K783,Equations!$G:$I,3,0)*$U783+VLOOKUP(BR$14&amp;"-edad-"&amp;$K783,Equations!$G:$I,3,0)*$V783+VLOOKUP(BR$14&amp;"-est-"&amp;$K783,Equations!$G:$I,3,0)*(1/$W783)+VLOOKUP(BR$14&amp;"-imc-"&amp;$K783,Equations!$G:$I,3,0)*(1/$Q783)))</f>
        <v/>
      </c>
      <c r="BS783" s="10" t="str">
        <f>IF($AF783="","",IF(OR($V783&lt;2.7,$V783&gt;90),"Age OOR",BR783-1.6449*VLOOKUP(BR$14&amp;"-rse-"&amp;$K783,Equations!$G:$I,3,0)))</f>
        <v/>
      </c>
      <c r="BT783" s="10" t="str">
        <f>IF($AF783="","",IF(OR($V783&lt;2.7,$V783&gt;90),"Age OOR",BR783+1.6449*VLOOKUP(BR$14&amp;"-rse-"&amp;$K783,Equations!$G:$I,3,0)))</f>
        <v/>
      </c>
      <c r="BU783" s="10" t="str">
        <f t="shared" si="294"/>
        <v/>
      </c>
      <c r="BV783" s="10" t="str">
        <f>IF($AF783="","",IF(OR($V783&lt;2.7,$V783&gt;90),"Age OOR",($AF783-BR783)/VLOOKUP(BR$14&amp;"-rse-"&amp;$K783,Equations!$G:$I,3,0)))</f>
        <v/>
      </c>
      <c r="BW783" s="10" t="str">
        <f>IF($AG783="","",IF(OR($V783&lt;2.7,$V783&gt;90),"Age OOR",VLOOKUP(BW$14&amp;"-int-"&amp;$L783,Equations!$G:$I,3,0)+VLOOKUP(BW$14&amp;"-sexo-"&amp;$L783,Equations!$G:$I,3,0)*$U783+VLOOKUP(BW$14&amp;"-edad-"&amp;$L783,Equations!$G:$I,3,0)*$V783+VLOOKUP(BW$14&amp;"-est-"&amp;$L783,Equations!$G:$I,3,0)*(1/$W783)+VLOOKUP(BW$14&amp;"-imc-"&amp;$L783,Equations!$G:$I,3,0)*(1/$Q783)))</f>
        <v/>
      </c>
      <c r="BX783" s="10" t="str">
        <f>IF($AG783="","",IF(OR($V783&lt;2.7,$V783&gt;90),"Age OOR",BW783-1.6449*VLOOKUP(BW$14&amp;"-rse-"&amp;$L783,Equations!$G:$I,3,0)))</f>
        <v/>
      </c>
      <c r="BY783" s="10" t="str">
        <f>IF($AG783="","",IF(OR($V783&lt;2.7,$V783&gt;90),"Age OOR",BW783+1.6449*VLOOKUP(BW$14&amp;"-rse-"&amp;$L783,Equations!$G:$I,3,0)))</f>
        <v/>
      </c>
      <c r="BZ783" s="10" t="str">
        <f t="shared" si="295"/>
        <v/>
      </c>
      <c r="CA783" s="10" t="str">
        <f>IF($AG783="","",IF(OR($V783&lt;2.7,$V783&gt;90),"Age OOR",($AG783-BW783)/VLOOKUP(BW$14&amp;"-rse-"&amp;$L783,Equations!$G:$I,3,0)))</f>
        <v/>
      </c>
      <c r="CB783" s="10" t="str">
        <f>IF($AH783="","",IF(OR($V783&lt;2.7,$V783&gt;90),"Age OOR",VLOOKUP(CB$14&amp;"-int-"&amp;$M783,Equations!$G:$I,3,0)+VLOOKUP(CB$14&amp;"-sexo-"&amp;$M783,Equations!$G:$I,3,0)*$U783+VLOOKUP(CB$14&amp;"-edad-"&amp;$M783,Equations!$G:$I,3,0)*$V783+VLOOKUP(CB$14&amp;"-est-"&amp;$M783,Equations!$G:$I,3,0)*(1/$W783)+VLOOKUP(CB$14&amp;"-imc-"&amp;$M783,Equations!$G:$I,3,0)*(1/$Q783)))</f>
        <v/>
      </c>
      <c r="CC783" s="10" t="str">
        <f>IF($AH783="","",IF(OR($V783&lt;2.7,$V783&gt;90),"Age OOR",CB783-1.6449*VLOOKUP(CB$14&amp;"-rse-"&amp;$M783,Equations!$G:$I,3,0)))</f>
        <v/>
      </c>
      <c r="CD783" s="10" t="str">
        <f>IF($AH783="","",IF(OR($V783&lt;2.7,$V783&gt;90),"Age OOR",CB783+1.6449*VLOOKUP(CB$14&amp;"-rse-"&amp;$M783,Equations!$G:$I,3,0)))</f>
        <v/>
      </c>
      <c r="CE783" s="10" t="str">
        <f t="shared" si="296"/>
        <v/>
      </c>
      <c r="CF783" s="10" t="str">
        <f>IF($AH783="","",IF(OR($V783&lt;2.7,$V783&gt;90),"Age OOR",($AH783-CB783)/VLOOKUP(CB$14&amp;"-rse-"&amp;$M783,Equations!$G:$I,3,0)))</f>
        <v/>
      </c>
      <c r="CG783" s="10" t="str">
        <f>IF($AI783="","",IF(OR($V783&lt;2.7,$V783&gt;90),"Age OOR",VLOOKUP(CG$14&amp;"-int-"&amp;$N783,Equations!$G:$I,3,0)+VLOOKUP(CG$14&amp;"-sexo-"&amp;$N783,Equations!$G:$I,3,0)*$U783+VLOOKUP(CG$14&amp;"-edad-"&amp;$N783,Equations!$G:$I,3,0)*$V783+VLOOKUP(CG$14&amp;"-est-"&amp;$N783,Equations!$G:$I,3,0)*(1/$W783)+VLOOKUP(CG$14&amp;"-imc-"&amp;$N783,Equations!$G:$I,3,0)*(1/$Q783)))</f>
        <v/>
      </c>
      <c r="CH783" s="10" t="str">
        <f>IF($AI783="","",IF(OR($V783&lt;2.7,$V783&gt;90),"Age OOR",CG783-1.6449*VLOOKUP(CG$14&amp;"-rse-"&amp;$N783,Equations!$G:$I,3,0)))</f>
        <v/>
      </c>
      <c r="CI783" s="10" t="str">
        <f>IF($AI783="","",IF(OR($V783&lt;2.7,$V783&gt;90),"Age OOR",CG783+1.6449*VLOOKUP(CG$14&amp;"-rse-"&amp;$N783,Equations!$G:$I,3,0)))</f>
        <v/>
      </c>
      <c r="CJ783" s="10" t="str">
        <f t="shared" si="297"/>
        <v/>
      </c>
      <c r="CK783" s="10" t="str">
        <f>IF($AI783="","",IF(OR($V783&lt;2.7,$V783&gt;90),"Age OOR",($AI783-CG783)/VLOOKUP(CG$14&amp;"-rse-"&amp;$N783,Equations!$G:$I,3,0)))</f>
        <v/>
      </c>
      <c r="CL783" s="10" t="str">
        <f>IF($AJ783="","",IF(OR($V783&lt;2.7,$V783&gt;90),"Age OOR",VLOOKUP(CL$14&amp;"-int-"&amp;$O783,Equations!$G:$I,3,0)+VLOOKUP(CL$14&amp;"-sexo-"&amp;$O783,Equations!$G:$I,3,0)*$U783+VLOOKUP(CL$14&amp;"-edad-"&amp;$O783,Equations!$G:$I,3,0)*$V783+VLOOKUP(CL$14&amp;"-est-"&amp;$O783,Equations!$G:$I,3,0)*(1/$W783)+VLOOKUP(CL$14&amp;"-imc-"&amp;$O783,Equations!$G:$I,3,0)*(1/$Q783)))</f>
        <v/>
      </c>
      <c r="CM783" s="10" t="str">
        <f>IF($AJ783="","",IF(OR($V783&lt;2.7,$V783&gt;90),"Age OOR",CL783-1.6449*VLOOKUP(CL$14&amp;"-rse-"&amp;$O783,Equations!$G:$I,3,0)))</f>
        <v/>
      </c>
      <c r="CN783" s="10" t="str">
        <f>IF($AJ783="","",IF(OR($V783&lt;2.7,$V783&gt;90),"Age OOR",CL783+1.6449*VLOOKUP(CL$14&amp;"-rse-"&amp;$O783,Equations!$G:$I,3,0)))</f>
        <v/>
      </c>
      <c r="CO783" s="10" t="str">
        <f t="shared" si="298"/>
        <v/>
      </c>
      <c r="CP783" s="10" t="str">
        <f>IF($AJ783="","",IF(OR($V783&lt;2.7,$V783&gt;90),"Age OOR",($AJ783-CL783)/VLOOKUP(CL$14&amp;"-rse-"&amp;$O783,Equations!$G:$I,3,0)))</f>
        <v/>
      </c>
      <c r="CQ783" s="10" t="str">
        <f>IF($AK783="","",IF(OR($V783&lt;2.7,$V783&gt;90),"Age OOR",EXP(VLOOKUP(CQ$14&amp;"-int-"&amp;$P783,Equations!$G:$I,3,0)+VLOOKUP(CQ$14&amp;"-sexo-"&amp;$P783,Equations!$G:$I,3,0)*$U783+VLOOKUP(CQ$14&amp;"-edad-"&amp;$P783,Equations!$G:$I,3,0)*$V783+VLOOKUP(CQ$14&amp;"-est-"&amp;$P783,Equations!$G:$I,3,0)*(1/$W783)+VLOOKUP(CQ$14&amp;"-imc-"&amp;$P783,Equations!$G:$I,3,0)*(1/$Q783))))</f>
        <v/>
      </c>
      <c r="CR783" s="10" t="str">
        <f>IF($AK783="","",IF(OR($V783&lt;2.7,$V783&gt;90),"Age OOR",EXP(LN(CQ783)-1.6449*VLOOKUP(CQ$14&amp;"-rse-"&amp;$P783,Equations!$G:$I,3,0))))</f>
        <v/>
      </c>
      <c r="CS783" s="10" t="str">
        <f>IF($AK783="","",IF(OR($V783&lt;2.7,$V783&gt;90),"Age OOR",EXP(LN(CQ783)+1.6449*VLOOKUP(CQ$14&amp;"-rse-"&amp;$P783,Equations!$G:$I,3,0))))</f>
        <v/>
      </c>
      <c r="CT783" s="10" t="str">
        <f t="shared" si="299"/>
        <v/>
      </c>
      <c r="CU783" s="10" t="str">
        <f>IF($AK783="","",IF(OR($V783&lt;2.7,$V783&gt;90),"Age OOR",(LN($AK783)-LN(CQ783))/VLOOKUP(CQ$14&amp;"-rse-"&amp;$P783,Equations!$G:$I,3,0)))</f>
        <v/>
      </c>
      <c r="CV783" s="47"/>
    </row>
    <row r="784" spans="5:100" x14ac:dyDescent="0.2">
      <c r="E784" s="23" t="str">
        <f t="shared" si="275"/>
        <v>Age out of range</v>
      </c>
      <c r="F784" s="23" t="str">
        <f t="shared" si="276"/>
        <v>Age out of range</v>
      </c>
      <c r="G784" s="23" t="str">
        <f t="shared" si="277"/>
        <v>Age out of range</v>
      </c>
      <c r="H784" s="23" t="str">
        <f t="shared" si="278"/>
        <v>Age out of range</v>
      </c>
      <c r="I784" s="23" t="str">
        <f t="shared" si="279"/>
        <v>Age out of range</v>
      </c>
      <c r="J784" s="23" t="str">
        <f t="shared" si="280"/>
        <v>Age out of range</v>
      </c>
      <c r="K784" s="23" t="str">
        <f t="shared" si="281"/>
        <v>Age out of range</v>
      </c>
      <c r="L784" s="23" t="str">
        <f t="shared" si="282"/>
        <v>Age out of range</v>
      </c>
      <c r="M784" s="23" t="str">
        <f t="shared" si="283"/>
        <v>Age out of range</v>
      </c>
      <c r="N784" s="23" t="str">
        <f t="shared" si="284"/>
        <v>Age out of range</v>
      </c>
      <c r="O784" s="23" t="str">
        <f t="shared" si="285"/>
        <v>Age out of range</v>
      </c>
      <c r="P784" s="23" t="str">
        <f t="shared" si="286"/>
        <v>Age out of range</v>
      </c>
      <c r="Q784" s="23" t="e">
        <f t="shared" si="287"/>
        <v>#DIV/0!</v>
      </c>
      <c r="R784" s="17"/>
      <c r="S784" s="23">
        <v>768</v>
      </c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7"/>
      <c r="AM784" s="47"/>
      <c r="AN784" s="10" t="str">
        <f>IF($Z784="","",IF(OR($V784&lt;2.7,$V784&gt;90),"Age OOR",VLOOKUP(AN$14&amp;"-int-"&amp;$E784,Equations!$G:$I,3,0)+VLOOKUP(AN$14&amp;"-sexo-"&amp;$E784,Equations!$G:$I,3,0)*$U784+VLOOKUP(AN$14&amp;"-edad-"&amp;$E784,Equations!$G:$I,3,0)*$V784+VLOOKUP(AN$14&amp;"-est-"&amp;$E784,Equations!$G:$I,3,0)*(1/$W784)+VLOOKUP(AN$14&amp;"-imc-"&amp;$E784,Equations!$G:$I,3,0)*(1/$Q784)))</f>
        <v/>
      </c>
      <c r="AO784" s="10" t="str">
        <f>IF($Z784="","",IF(OR($V784&lt;2.7,$V784&gt;90),"Age OOR",AN784-1.6449*VLOOKUP(AN$14&amp;"-rse-"&amp;$E784,Equations!$G:$I,3,0)))</f>
        <v/>
      </c>
      <c r="AP784" s="10" t="str">
        <f>IF($Z784="","",IF(OR($V784&lt;2.7,$V784&gt;90),"Age OOR",AN784+1.6449*VLOOKUP(AN$14&amp;"-rse-"&amp;$E784,Equations!$G:$I,3,0)))</f>
        <v/>
      </c>
      <c r="AQ784" s="10" t="str">
        <f t="shared" si="288"/>
        <v/>
      </c>
      <c r="AR784" s="10" t="str">
        <f>IF($Z784="","",IF(OR($V784&lt;2.7,$V784&gt;90),"Age OOR",($Z784-AN784)/VLOOKUP(AN$14&amp;"-rse-"&amp;$E784,Equations!$G:$I,3,0)))</f>
        <v/>
      </c>
      <c r="AS784" s="10" t="str">
        <f>IF($AA784="","",IF(OR($V784&lt;2.7,$V784&gt;90),"Age OOR",VLOOKUP(AS$14&amp;"-int-"&amp;$F784,Equations!$G:$I,3,0)+VLOOKUP(AS$14&amp;"-sexo-"&amp;$F784,Equations!$G:$I,3,0)*$U784+VLOOKUP(AS$14&amp;"-edad-"&amp;$F784,Equations!$G:$I,3,0)*$V784+VLOOKUP(AS$14&amp;"-est-"&amp;$F784,Equations!$G:$I,3,0)*(1/$W784)+VLOOKUP(AS$14&amp;"-imc-"&amp;$F784,Equations!$G:$I,3,0)*(1/$Q784)))</f>
        <v/>
      </c>
      <c r="AT784" s="10" t="str">
        <f>IF($AA784="","",IF(OR($V784&lt;2.7,$V784&gt;90),"Age OOR",AS784-1.6449*VLOOKUP(AS$14&amp;"-rse-"&amp;$F784,Equations!$G:$I,3,0)))</f>
        <v/>
      </c>
      <c r="AU784" s="10" t="str">
        <f>IF($AA784="","",IF(OR($V784&lt;2.7,$V784&gt;90),"Age OOR",AS784+1.6449*VLOOKUP(AS$14&amp;"-rse-"&amp;$F784,Equations!$G:$I,3,0)))</f>
        <v/>
      </c>
      <c r="AV784" s="10" t="str">
        <f t="shared" si="289"/>
        <v/>
      </c>
      <c r="AW784" s="10" t="str">
        <f>IF($AA784="","",IF(OR($V784&lt;2.7,$V784&gt;90),"Age OOR",($AA784-AS784)/VLOOKUP(AS$14&amp;"-rse-"&amp;$F784,Equations!$G:$I,3,0)))</f>
        <v/>
      </c>
      <c r="AX784" s="10" t="str">
        <f>IF($AB784="","",IF(OR($V784&lt;2.7,$V784&gt;90),"Age OOR",VLOOKUP(AX$14&amp;"-int-"&amp;$G784,Equations!$G:$I,3,0)+VLOOKUP(AX$14&amp;"-sexo-"&amp;$G784,Equations!$G:$I,3,0)*$U784+VLOOKUP(AX$14&amp;"-edad-"&amp;$G784,Equations!$G:$I,3,0)*$V784+VLOOKUP(AX$14&amp;"-est-"&amp;$G784,Equations!$G:$I,3,0)*(1/$W784)+VLOOKUP(AX$14&amp;"-imc-"&amp;$G784,Equations!$G:$I,3,0)*(1/$Q784)))</f>
        <v/>
      </c>
      <c r="AY784" s="10" t="str">
        <f>IF($AB784="","",IF(OR($V784&lt;2.7,$V784&gt;90),"Age OOR",AX784-1.6449*VLOOKUP(AX$14&amp;"-rse-"&amp;$G784,Equations!$G:$I,3,0)))</f>
        <v/>
      </c>
      <c r="AZ784" s="10" t="str">
        <f>IF($AB784="","",IF(OR($V784&lt;2.7,$V784&gt;90),"Age OOR",AX784+1.6449*VLOOKUP(AX$14&amp;"-rse-"&amp;$G784,Equations!$G:$I,3,0)))</f>
        <v/>
      </c>
      <c r="BA784" s="10" t="str">
        <f t="shared" si="290"/>
        <v/>
      </c>
      <c r="BB784" s="10" t="str">
        <f>IF($AB784="","",IF(OR($V784&lt;2.7,$V784&gt;90),"Age OOR",($AB784-AX784)/VLOOKUP(AX$14&amp;"-rse-"&amp;$G784,Equations!$G:$I,3,0)))</f>
        <v/>
      </c>
      <c r="BC784" s="10" t="str">
        <f>IF($AC784="","",IF(OR($V784&lt;2.7,$V784&gt;90),"Age OOR",VLOOKUP(BC$14&amp;"-int-"&amp;$H784,Equations!$G:$I,3,0)+VLOOKUP(BC$14&amp;"-sexo-"&amp;$H784,Equations!$G:$I,3,0)*$U784+VLOOKUP(BC$14&amp;"-edad-"&amp;$H784,Equations!$G:$I,3,0)*$V784+VLOOKUP(BC$14&amp;"-est-"&amp;$H784,Equations!$G:$I,3,0)*(1/$W784)+VLOOKUP(BC$14&amp;"-imc-"&amp;$H784,Equations!$G:$I,3,0)*(1/$Q784)))</f>
        <v/>
      </c>
      <c r="BD784" s="10" t="str">
        <f>IF($AC784="","",IF(OR($V784&lt;2.7,$V784&gt;90),"Age OOR",BC784-1.6449*VLOOKUP(BC$14&amp;"-rse-"&amp;$H784,Equations!$G:$I,3,0)))</f>
        <v/>
      </c>
      <c r="BE784" s="10" t="str">
        <f>IF($AC784="","",IF(OR($V784&lt;2.7,$V784&gt;90),"Age OOR",BC784+1.6449*VLOOKUP(BC$14&amp;"-rse-"&amp;$H784,Equations!$G:$I,3,0)))</f>
        <v/>
      </c>
      <c r="BF784" s="10" t="str">
        <f t="shared" si="291"/>
        <v/>
      </c>
      <c r="BG784" s="10" t="str">
        <f>IF($AC784="","",IF(OR($V784&lt;2.7,$V784&gt;90),"Age OOR",($AC784-BC784)/VLOOKUP(BC$14&amp;"-rse-"&amp;$H784,Equations!$G:$I,3,0)))</f>
        <v/>
      </c>
      <c r="BH784" s="10" t="str">
        <f>IF($AD784="","",IF(OR($V784&lt;2.7,$V784&gt;90),"Age OOR",VLOOKUP(BH$14&amp;"-int-"&amp;$I784,Equations!$G:$I,3,0)+VLOOKUP(BH$14&amp;"-sexo-"&amp;$I784,Equations!$G:$I,3,0)*$U784+VLOOKUP(BH$14&amp;"-edad-"&amp;$I784,Equations!$G:$I,3,0)*$V784+VLOOKUP(BH$14&amp;"-est-"&amp;$I784,Equations!$G:$I,3,0)*(1/$W784)+VLOOKUP(BH$14&amp;"-imc-"&amp;$I784,Equations!$G:$I,3,0)*(1/$Q784)))</f>
        <v/>
      </c>
      <c r="BI784" s="10" t="str">
        <f>IF($AD784="","",IF(OR($V784&lt;2.7,$V784&gt;90),"Age OOR",BH784-1.6449*VLOOKUP(BH$14&amp;"-rse-"&amp;$I784,Equations!$G:$I,3,0)))</f>
        <v/>
      </c>
      <c r="BJ784" s="10" t="str">
        <f>IF($AD784="","",IF(OR($V784&lt;2.7,$V784&gt;90),"Age OOR",BH784+1.6449*VLOOKUP(BH$14&amp;"-rse-"&amp;$I784,Equations!$G:$I,3,0)))</f>
        <v/>
      </c>
      <c r="BK784" s="10" t="str">
        <f t="shared" si="292"/>
        <v/>
      </c>
      <c r="BL784" s="10" t="str">
        <f>IF($AD784="","",IF(OR($V784&lt;2.7,$V784&gt;90),"Age OOR",($AD784-BH784)/VLOOKUP(BH$14&amp;"-rse-"&amp;$I784,Equations!$G:$I,3,0)))</f>
        <v/>
      </c>
      <c r="BM784" s="10" t="str">
        <f>IF($AE784="","",IF(OR($V784&lt;2.7,$V784&gt;90),"Age OOR",VLOOKUP(BM$14&amp;"-int-"&amp;$J784,Equations!$G:$I,3,0)+VLOOKUP(BM$14&amp;"-sexo-"&amp;$J784,Equations!$G:$I,3,0)*$U784+VLOOKUP(BM$14&amp;"-edad-"&amp;$J784,Equations!$G:$I,3,0)*$V784+VLOOKUP(BM$14&amp;"-est-"&amp;$J784,Equations!$G:$I,3,0)*(1/$W784)+VLOOKUP(BM$14&amp;"-imc-"&amp;$J784,Equations!$G:$I,3,0)*(1/$Q784)))</f>
        <v/>
      </c>
      <c r="BN784" s="10" t="str">
        <f>IF($AE784="","",IF(OR($V784&lt;2.7,$V784&gt;90),"Age OOR",BM784-1.6449*VLOOKUP(BM$14&amp;"-rse-"&amp;$J784,Equations!$G:$I,3,0)))</f>
        <v/>
      </c>
      <c r="BO784" s="10" t="str">
        <f>IF($AE784="","",IF(OR($V784&lt;2.7,$V784&gt;90),"Age OOR",BM784+1.6449*VLOOKUP(BM$14&amp;"-rse-"&amp;$J784,Equations!$G:$I,3,0)))</f>
        <v/>
      </c>
      <c r="BP784" s="10" t="str">
        <f t="shared" si="293"/>
        <v/>
      </c>
      <c r="BQ784" s="10" t="str">
        <f>IF($AE784="","",IF(OR($V784&lt;2.7,$V784&gt;90),"Age OOR",($AE784-BM784)/VLOOKUP(BM$14&amp;"-rse-"&amp;$J784,Equations!$G:$I,3,0)))</f>
        <v/>
      </c>
      <c r="BR784" s="10" t="str">
        <f>IF($AF784="","",IF(OR($V784&lt;2.7,$V784&gt;90),"Age OOR",VLOOKUP(BR$14&amp;"-int-"&amp;$K784,Equations!$G:$I,3,0)+VLOOKUP(BR$14&amp;"-sexo-"&amp;$K784,Equations!$G:$I,3,0)*$U784+VLOOKUP(BR$14&amp;"-edad-"&amp;$K784,Equations!$G:$I,3,0)*$V784+VLOOKUP(BR$14&amp;"-est-"&amp;$K784,Equations!$G:$I,3,0)*(1/$W784)+VLOOKUP(BR$14&amp;"-imc-"&amp;$K784,Equations!$G:$I,3,0)*(1/$Q784)))</f>
        <v/>
      </c>
      <c r="BS784" s="10" t="str">
        <f>IF($AF784="","",IF(OR($V784&lt;2.7,$V784&gt;90),"Age OOR",BR784-1.6449*VLOOKUP(BR$14&amp;"-rse-"&amp;$K784,Equations!$G:$I,3,0)))</f>
        <v/>
      </c>
      <c r="BT784" s="10" t="str">
        <f>IF($AF784="","",IF(OR($V784&lt;2.7,$V784&gt;90),"Age OOR",BR784+1.6449*VLOOKUP(BR$14&amp;"-rse-"&amp;$K784,Equations!$G:$I,3,0)))</f>
        <v/>
      </c>
      <c r="BU784" s="10" t="str">
        <f t="shared" si="294"/>
        <v/>
      </c>
      <c r="BV784" s="10" t="str">
        <f>IF($AF784="","",IF(OR($V784&lt;2.7,$V784&gt;90),"Age OOR",($AF784-BR784)/VLOOKUP(BR$14&amp;"-rse-"&amp;$K784,Equations!$G:$I,3,0)))</f>
        <v/>
      </c>
      <c r="BW784" s="10" t="str">
        <f>IF($AG784="","",IF(OR($V784&lt;2.7,$V784&gt;90),"Age OOR",VLOOKUP(BW$14&amp;"-int-"&amp;$L784,Equations!$G:$I,3,0)+VLOOKUP(BW$14&amp;"-sexo-"&amp;$L784,Equations!$G:$I,3,0)*$U784+VLOOKUP(BW$14&amp;"-edad-"&amp;$L784,Equations!$G:$I,3,0)*$V784+VLOOKUP(BW$14&amp;"-est-"&amp;$L784,Equations!$G:$I,3,0)*(1/$W784)+VLOOKUP(BW$14&amp;"-imc-"&amp;$L784,Equations!$G:$I,3,0)*(1/$Q784)))</f>
        <v/>
      </c>
      <c r="BX784" s="10" t="str">
        <f>IF($AG784="","",IF(OR($V784&lt;2.7,$V784&gt;90),"Age OOR",BW784-1.6449*VLOOKUP(BW$14&amp;"-rse-"&amp;$L784,Equations!$G:$I,3,0)))</f>
        <v/>
      </c>
      <c r="BY784" s="10" t="str">
        <f>IF($AG784="","",IF(OR($V784&lt;2.7,$V784&gt;90),"Age OOR",BW784+1.6449*VLOOKUP(BW$14&amp;"-rse-"&amp;$L784,Equations!$G:$I,3,0)))</f>
        <v/>
      </c>
      <c r="BZ784" s="10" t="str">
        <f t="shared" si="295"/>
        <v/>
      </c>
      <c r="CA784" s="10" t="str">
        <f>IF($AG784="","",IF(OR($V784&lt;2.7,$V784&gt;90),"Age OOR",($AG784-BW784)/VLOOKUP(BW$14&amp;"-rse-"&amp;$L784,Equations!$G:$I,3,0)))</f>
        <v/>
      </c>
      <c r="CB784" s="10" t="str">
        <f>IF($AH784="","",IF(OR($V784&lt;2.7,$V784&gt;90),"Age OOR",VLOOKUP(CB$14&amp;"-int-"&amp;$M784,Equations!$G:$I,3,0)+VLOOKUP(CB$14&amp;"-sexo-"&amp;$M784,Equations!$G:$I,3,0)*$U784+VLOOKUP(CB$14&amp;"-edad-"&amp;$M784,Equations!$G:$I,3,0)*$V784+VLOOKUP(CB$14&amp;"-est-"&amp;$M784,Equations!$G:$I,3,0)*(1/$W784)+VLOOKUP(CB$14&amp;"-imc-"&amp;$M784,Equations!$G:$I,3,0)*(1/$Q784)))</f>
        <v/>
      </c>
      <c r="CC784" s="10" t="str">
        <f>IF($AH784="","",IF(OR($V784&lt;2.7,$V784&gt;90),"Age OOR",CB784-1.6449*VLOOKUP(CB$14&amp;"-rse-"&amp;$M784,Equations!$G:$I,3,0)))</f>
        <v/>
      </c>
      <c r="CD784" s="10" t="str">
        <f>IF($AH784="","",IF(OR($V784&lt;2.7,$V784&gt;90),"Age OOR",CB784+1.6449*VLOOKUP(CB$14&amp;"-rse-"&amp;$M784,Equations!$G:$I,3,0)))</f>
        <v/>
      </c>
      <c r="CE784" s="10" t="str">
        <f t="shared" si="296"/>
        <v/>
      </c>
      <c r="CF784" s="10" t="str">
        <f>IF($AH784="","",IF(OR($V784&lt;2.7,$V784&gt;90),"Age OOR",($AH784-CB784)/VLOOKUP(CB$14&amp;"-rse-"&amp;$M784,Equations!$G:$I,3,0)))</f>
        <v/>
      </c>
      <c r="CG784" s="10" t="str">
        <f>IF($AI784="","",IF(OR($V784&lt;2.7,$V784&gt;90),"Age OOR",VLOOKUP(CG$14&amp;"-int-"&amp;$N784,Equations!$G:$I,3,0)+VLOOKUP(CG$14&amp;"-sexo-"&amp;$N784,Equations!$G:$I,3,0)*$U784+VLOOKUP(CG$14&amp;"-edad-"&amp;$N784,Equations!$G:$I,3,0)*$V784+VLOOKUP(CG$14&amp;"-est-"&amp;$N784,Equations!$G:$I,3,0)*(1/$W784)+VLOOKUP(CG$14&amp;"-imc-"&amp;$N784,Equations!$G:$I,3,0)*(1/$Q784)))</f>
        <v/>
      </c>
      <c r="CH784" s="10" t="str">
        <f>IF($AI784="","",IF(OR($V784&lt;2.7,$V784&gt;90),"Age OOR",CG784-1.6449*VLOOKUP(CG$14&amp;"-rse-"&amp;$N784,Equations!$G:$I,3,0)))</f>
        <v/>
      </c>
      <c r="CI784" s="10" t="str">
        <f>IF($AI784="","",IF(OR($V784&lt;2.7,$V784&gt;90),"Age OOR",CG784+1.6449*VLOOKUP(CG$14&amp;"-rse-"&amp;$N784,Equations!$G:$I,3,0)))</f>
        <v/>
      </c>
      <c r="CJ784" s="10" t="str">
        <f t="shared" si="297"/>
        <v/>
      </c>
      <c r="CK784" s="10" t="str">
        <f>IF($AI784="","",IF(OR($V784&lt;2.7,$V784&gt;90),"Age OOR",($AI784-CG784)/VLOOKUP(CG$14&amp;"-rse-"&amp;$N784,Equations!$G:$I,3,0)))</f>
        <v/>
      </c>
      <c r="CL784" s="10" t="str">
        <f>IF($AJ784="","",IF(OR($V784&lt;2.7,$V784&gt;90),"Age OOR",VLOOKUP(CL$14&amp;"-int-"&amp;$O784,Equations!$G:$I,3,0)+VLOOKUP(CL$14&amp;"-sexo-"&amp;$O784,Equations!$G:$I,3,0)*$U784+VLOOKUP(CL$14&amp;"-edad-"&amp;$O784,Equations!$G:$I,3,0)*$V784+VLOOKUP(CL$14&amp;"-est-"&amp;$O784,Equations!$G:$I,3,0)*(1/$W784)+VLOOKUP(CL$14&amp;"-imc-"&amp;$O784,Equations!$G:$I,3,0)*(1/$Q784)))</f>
        <v/>
      </c>
      <c r="CM784" s="10" t="str">
        <f>IF($AJ784="","",IF(OR($V784&lt;2.7,$V784&gt;90),"Age OOR",CL784-1.6449*VLOOKUP(CL$14&amp;"-rse-"&amp;$O784,Equations!$G:$I,3,0)))</f>
        <v/>
      </c>
      <c r="CN784" s="10" t="str">
        <f>IF($AJ784="","",IF(OR($V784&lt;2.7,$V784&gt;90),"Age OOR",CL784+1.6449*VLOOKUP(CL$14&amp;"-rse-"&amp;$O784,Equations!$G:$I,3,0)))</f>
        <v/>
      </c>
      <c r="CO784" s="10" t="str">
        <f t="shared" si="298"/>
        <v/>
      </c>
      <c r="CP784" s="10" t="str">
        <f>IF($AJ784="","",IF(OR($V784&lt;2.7,$V784&gt;90),"Age OOR",($AJ784-CL784)/VLOOKUP(CL$14&amp;"-rse-"&amp;$O784,Equations!$G:$I,3,0)))</f>
        <v/>
      </c>
      <c r="CQ784" s="10" t="str">
        <f>IF($AK784="","",IF(OR($V784&lt;2.7,$V784&gt;90),"Age OOR",EXP(VLOOKUP(CQ$14&amp;"-int-"&amp;$P784,Equations!$G:$I,3,0)+VLOOKUP(CQ$14&amp;"-sexo-"&amp;$P784,Equations!$G:$I,3,0)*$U784+VLOOKUP(CQ$14&amp;"-edad-"&amp;$P784,Equations!$G:$I,3,0)*$V784+VLOOKUP(CQ$14&amp;"-est-"&amp;$P784,Equations!$G:$I,3,0)*(1/$W784)+VLOOKUP(CQ$14&amp;"-imc-"&amp;$P784,Equations!$G:$I,3,0)*(1/$Q784))))</f>
        <v/>
      </c>
      <c r="CR784" s="10" t="str">
        <f>IF($AK784="","",IF(OR($V784&lt;2.7,$V784&gt;90),"Age OOR",EXP(LN(CQ784)-1.6449*VLOOKUP(CQ$14&amp;"-rse-"&amp;$P784,Equations!$G:$I,3,0))))</f>
        <v/>
      </c>
      <c r="CS784" s="10" t="str">
        <f>IF($AK784="","",IF(OR($V784&lt;2.7,$V784&gt;90),"Age OOR",EXP(LN(CQ784)+1.6449*VLOOKUP(CQ$14&amp;"-rse-"&amp;$P784,Equations!$G:$I,3,0))))</f>
        <v/>
      </c>
      <c r="CT784" s="10" t="str">
        <f t="shared" si="299"/>
        <v/>
      </c>
      <c r="CU784" s="10" t="str">
        <f>IF($AK784="","",IF(OR($V784&lt;2.7,$V784&gt;90),"Age OOR",(LN($AK784)-LN(CQ784))/VLOOKUP(CQ$14&amp;"-rse-"&amp;$P784,Equations!$G:$I,3,0)))</f>
        <v/>
      </c>
      <c r="CV784" s="47"/>
    </row>
    <row r="785" spans="5:100" x14ac:dyDescent="0.2">
      <c r="E785" s="23" t="str">
        <f t="shared" ref="E785:E848" si="300">IF(OR($V785&lt;2.7,$V785&gt;90),"Age out of range",IF($V785&lt;AN$3,"a",IF($V785&lt;AN$4,"b","c")))</f>
        <v>Age out of range</v>
      </c>
      <c r="F785" s="23" t="str">
        <f t="shared" ref="F785:F848" si="301">IF(OR($V785&lt;2.7,$V785&gt;90),"Age out of range",IF($V785&lt;AS$3,"a",IF($V785&lt;AS$4,"b","c")))</f>
        <v>Age out of range</v>
      </c>
      <c r="G785" s="23" t="str">
        <f t="shared" ref="G785:G848" si="302">IF(OR($V785&lt;2.7,$V785&gt;90),"Age out of range",IF($V785&lt;AX$3,"a",IF($V785&lt;AX$4,"b","c")))</f>
        <v>Age out of range</v>
      </c>
      <c r="H785" s="23" t="str">
        <f t="shared" ref="H785:H848" si="303">IF(OR($V785&lt;2.7,$V785&gt;90),"Age out of range",IF($V785&lt;BC$3,"a",IF($V785&lt;BC$4,"b","c")))</f>
        <v>Age out of range</v>
      </c>
      <c r="I785" s="23" t="str">
        <f t="shared" ref="I785:I848" si="304">IF(OR($V785&lt;2.7,$V785&gt;90),"Age out of range",IF($V785&lt;BH$3,"a",IF($V785&lt;BH$4,"b","c")))</f>
        <v>Age out of range</v>
      </c>
      <c r="J785" s="23" t="str">
        <f t="shared" ref="J785:J848" si="305">IF(OR($V785&lt;2.7,$V785&gt;90),"Age out of range",IF($V785&lt;BM$3,"a",IF($V785&lt;BM$4,"b","c")))</f>
        <v>Age out of range</v>
      </c>
      <c r="K785" s="23" t="str">
        <f t="shared" ref="K785:K848" si="306">IF(OR($V785&lt;2.7,$V785&gt;90),"Age out of range",IF($V785&lt;BR$3,"a",IF($V785&lt;BR$4,"b","c")))</f>
        <v>Age out of range</v>
      </c>
      <c r="L785" s="23" t="str">
        <f t="shared" ref="L785:L848" si="307">IF(OR($V785&lt;2.7,$V785&gt;90),"Age out of range",IF($V785&lt;BW$3,"a",IF($V785&lt;BW$4,"b","c")))</f>
        <v>Age out of range</v>
      </c>
      <c r="M785" s="23" t="str">
        <f t="shared" ref="M785:M848" si="308">IF(OR($V785&lt;2.7,$V785&gt;90),"Age out of range",IF($V785&lt;CB$3,"a",IF($V785&lt;CB$4,"b","c")))</f>
        <v>Age out of range</v>
      </c>
      <c r="N785" s="23" t="str">
        <f t="shared" ref="N785:N848" si="309">IF(OR($V785&lt;2.7,$V785&gt;90),"Age out of range",IF($V785&lt;CG$3,"a",IF($V785&lt;CG$4,"b","c")))</f>
        <v>Age out of range</v>
      </c>
      <c r="O785" s="23" t="str">
        <f t="shared" ref="O785:O848" si="310">IF(OR($V785&lt;2.7,$V785&gt;90),"Age out of range",IF($V785&lt;CL$3,"a",IF($V785&lt;CL$4,"b","c")))</f>
        <v>Age out of range</v>
      </c>
      <c r="P785" s="23" t="str">
        <f t="shared" ref="P785:P848" si="311">IF(OR($V785&lt;2.7,$V785&gt;90),"Age out of range",IF($V785&lt;CQ$3,"a",IF($V785&lt;CQ$4,"b","c")))</f>
        <v>Age out of range</v>
      </c>
      <c r="Q785" s="23" t="e">
        <f t="shared" si="287"/>
        <v>#DIV/0!</v>
      </c>
      <c r="R785" s="17"/>
      <c r="S785" s="23">
        <v>769</v>
      </c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  <c r="AE785" s="134"/>
      <c r="AF785" s="134"/>
      <c r="AG785" s="134"/>
      <c r="AH785" s="134"/>
      <c r="AI785" s="134"/>
      <c r="AJ785" s="134"/>
      <c r="AK785" s="134"/>
      <c r="AL785" s="7"/>
      <c r="AM785" s="47"/>
      <c r="AN785" s="10" t="str">
        <f>IF($Z785="","",IF(OR($V785&lt;2.7,$V785&gt;90),"Age OOR",VLOOKUP(AN$14&amp;"-int-"&amp;$E785,Equations!$G:$I,3,0)+VLOOKUP(AN$14&amp;"-sexo-"&amp;$E785,Equations!$G:$I,3,0)*$U785+VLOOKUP(AN$14&amp;"-edad-"&amp;$E785,Equations!$G:$I,3,0)*$V785+VLOOKUP(AN$14&amp;"-est-"&amp;$E785,Equations!$G:$I,3,0)*(1/$W785)+VLOOKUP(AN$14&amp;"-imc-"&amp;$E785,Equations!$G:$I,3,0)*(1/$Q785)))</f>
        <v/>
      </c>
      <c r="AO785" s="10" t="str">
        <f>IF($Z785="","",IF(OR($V785&lt;2.7,$V785&gt;90),"Age OOR",AN785-1.6449*VLOOKUP(AN$14&amp;"-rse-"&amp;$E785,Equations!$G:$I,3,0)))</f>
        <v/>
      </c>
      <c r="AP785" s="10" t="str">
        <f>IF($Z785="","",IF(OR($V785&lt;2.7,$V785&gt;90),"Age OOR",AN785+1.6449*VLOOKUP(AN$14&amp;"-rse-"&amp;$E785,Equations!$G:$I,3,0)))</f>
        <v/>
      </c>
      <c r="AQ785" s="10" t="str">
        <f t="shared" si="288"/>
        <v/>
      </c>
      <c r="AR785" s="10" t="str">
        <f>IF($Z785="","",IF(OR($V785&lt;2.7,$V785&gt;90),"Age OOR",($Z785-AN785)/VLOOKUP(AN$14&amp;"-rse-"&amp;$E785,Equations!$G:$I,3,0)))</f>
        <v/>
      </c>
      <c r="AS785" s="10" t="str">
        <f>IF($AA785="","",IF(OR($V785&lt;2.7,$V785&gt;90),"Age OOR",VLOOKUP(AS$14&amp;"-int-"&amp;$F785,Equations!$G:$I,3,0)+VLOOKUP(AS$14&amp;"-sexo-"&amp;$F785,Equations!$G:$I,3,0)*$U785+VLOOKUP(AS$14&amp;"-edad-"&amp;$F785,Equations!$G:$I,3,0)*$V785+VLOOKUP(AS$14&amp;"-est-"&amp;$F785,Equations!$G:$I,3,0)*(1/$W785)+VLOOKUP(AS$14&amp;"-imc-"&amp;$F785,Equations!$G:$I,3,0)*(1/$Q785)))</f>
        <v/>
      </c>
      <c r="AT785" s="10" t="str">
        <f>IF($AA785="","",IF(OR($V785&lt;2.7,$V785&gt;90),"Age OOR",AS785-1.6449*VLOOKUP(AS$14&amp;"-rse-"&amp;$F785,Equations!$G:$I,3,0)))</f>
        <v/>
      </c>
      <c r="AU785" s="10" t="str">
        <f>IF($AA785="","",IF(OR($V785&lt;2.7,$V785&gt;90),"Age OOR",AS785+1.6449*VLOOKUP(AS$14&amp;"-rse-"&amp;$F785,Equations!$G:$I,3,0)))</f>
        <v/>
      </c>
      <c r="AV785" s="10" t="str">
        <f t="shared" si="289"/>
        <v/>
      </c>
      <c r="AW785" s="10" t="str">
        <f>IF($AA785="","",IF(OR($V785&lt;2.7,$V785&gt;90),"Age OOR",($AA785-AS785)/VLOOKUP(AS$14&amp;"-rse-"&amp;$F785,Equations!$G:$I,3,0)))</f>
        <v/>
      </c>
      <c r="AX785" s="10" t="str">
        <f>IF($AB785="","",IF(OR($V785&lt;2.7,$V785&gt;90),"Age OOR",VLOOKUP(AX$14&amp;"-int-"&amp;$G785,Equations!$G:$I,3,0)+VLOOKUP(AX$14&amp;"-sexo-"&amp;$G785,Equations!$G:$I,3,0)*$U785+VLOOKUP(AX$14&amp;"-edad-"&amp;$G785,Equations!$G:$I,3,0)*$V785+VLOOKUP(AX$14&amp;"-est-"&amp;$G785,Equations!$G:$I,3,0)*(1/$W785)+VLOOKUP(AX$14&amp;"-imc-"&amp;$G785,Equations!$G:$I,3,0)*(1/$Q785)))</f>
        <v/>
      </c>
      <c r="AY785" s="10" t="str">
        <f>IF($AB785="","",IF(OR($V785&lt;2.7,$V785&gt;90),"Age OOR",AX785-1.6449*VLOOKUP(AX$14&amp;"-rse-"&amp;$G785,Equations!$G:$I,3,0)))</f>
        <v/>
      </c>
      <c r="AZ785" s="10" t="str">
        <f>IF($AB785="","",IF(OR($V785&lt;2.7,$V785&gt;90),"Age OOR",AX785+1.6449*VLOOKUP(AX$14&amp;"-rse-"&amp;$G785,Equations!$G:$I,3,0)))</f>
        <v/>
      </c>
      <c r="BA785" s="10" t="str">
        <f t="shared" si="290"/>
        <v/>
      </c>
      <c r="BB785" s="10" t="str">
        <f>IF($AB785="","",IF(OR($V785&lt;2.7,$V785&gt;90),"Age OOR",($AB785-AX785)/VLOOKUP(AX$14&amp;"-rse-"&amp;$G785,Equations!$G:$I,3,0)))</f>
        <v/>
      </c>
      <c r="BC785" s="10" t="str">
        <f>IF($AC785="","",IF(OR($V785&lt;2.7,$V785&gt;90),"Age OOR",VLOOKUP(BC$14&amp;"-int-"&amp;$H785,Equations!$G:$I,3,0)+VLOOKUP(BC$14&amp;"-sexo-"&amp;$H785,Equations!$G:$I,3,0)*$U785+VLOOKUP(BC$14&amp;"-edad-"&amp;$H785,Equations!$G:$I,3,0)*$V785+VLOOKUP(BC$14&amp;"-est-"&amp;$H785,Equations!$G:$I,3,0)*(1/$W785)+VLOOKUP(BC$14&amp;"-imc-"&amp;$H785,Equations!$G:$I,3,0)*(1/$Q785)))</f>
        <v/>
      </c>
      <c r="BD785" s="10" t="str">
        <f>IF($AC785="","",IF(OR($V785&lt;2.7,$V785&gt;90),"Age OOR",BC785-1.6449*VLOOKUP(BC$14&amp;"-rse-"&amp;$H785,Equations!$G:$I,3,0)))</f>
        <v/>
      </c>
      <c r="BE785" s="10" t="str">
        <f>IF($AC785="","",IF(OR($V785&lt;2.7,$V785&gt;90),"Age OOR",BC785+1.6449*VLOOKUP(BC$14&amp;"-rse-"&amp;$H785,Equations!$G:$I,3,0)))</f>
        <v/>
      </c>
      <c r="BF785" s="10" t="str">
        <f t="shared" si="291"/>
        <v/>
      </c>
      <c r="BG785" s="10" t="str">
        <f>IF($AC785="","",IF(OR($V785&lt;2.7,$V785&gt;90),"Age OOR",($AC785-BC785)/VLOOKUP(BC$14&amp;"-rse-"&amp;$H785,Equations!$G:$I,3,0)))</f>
        <v/>
      </c>
      <c r="BH785" s="10" t="str">
        <f>IF($AD785="","",IF(OR($V785&lt;2.7,$V785&gt;90),"Age OOR",VLOOKUP(BH$14&amp;"-int-"&amp;$I785,Equations!$G:$I,3,0)+VLOOKUP(BH$14&amp;"-sexo-"&amp;$I785,Equations!$G:$I,3,0)*$U785+VLOOKUP(BH$14&amp;"-edad-"&amp;$I785,Equations!$G:$I,3,0)*$V785+VLOOKUP(BH$14&amp;"-est-"&amp;$I785,Equations!$G:$I,3,0)*(1/$W785)+VLOOKUP(BH$14&amp;"-imc-"&amp;$I785,Equations!$G:$I,3,0)*(1/$Q785)))</f>
        <v/>
      </c>
      <c r="BI785" s="10" t="str">
        <f>IF($AD785="","",IF(OR($V785&lt;2.7,$V785&gt;90),"Age OOR",BH785-1.6449*VLOOKUP(BH$14&amp;"-rse-"&amp;$I785,Equations!$G:$I,3,0)))</f>
        <v/>
      </c>
      <c r="BJ785" s="10" t="str">
        <f>IF($AD785="","",IF(OR($V785&lt;2.7,$V785&gt;90),"Age OOR",BH785+1.6449*VLOOKUP(BH$14&amp;"-rse-"&amp;$I785,Equations!$G:$I,3,0)))</f>
        <v/>
      </c>
      <c r="BK785" s="10" t="str">
        <f t="shared" si="292"/>
        <v/>
      </c>
      <c r="BL785" s="10" t="str">
        <f>IF($AD785="","",IF(OR($V785&lt;2.7,$V785&gt;90),"Age OOR",($AD785-BH785)/VLOOKUP(BH$14&amp;"-rse-"&amp;$I785,Equations!$G:$I,3,0)))</f>
        <v/>
      </c>
      <c r="BM785" s="10" t="str">
        <f>IF($AE785="","",IF(OR($V785&lt;2.7,$V785&gt;90),"Age OOR",VLOOKUP(BM$14&amp;"-int-"&amp;$J785,Equations!$G:$I,3,0)+VLOOKUP(BM$14&amp;"-sexo-"&amp;$J785,Equations!$G:$I,3,0)*$U785+VLOOKUP(BM$14&amp;"-edad-"&amp;$J785,Equations!$G:$I,3,0)*$V785+VLOOKUP(BM$14&amp;"-est-"&amp;$J785,Equations!$G:$I,3,0)*(1/$W785)+VLOOKUP(BM$14&amp;"-imc-"&amp;$J785,Equations!$G:$I,3,0)*(1/$Q785)))</f>
        <v/>
      </c>
      <c r="BN785" s="10" t="str">
        <f>IF($AE785="","",IF(OR($V785&lt;2.7,$V785&gt;90),"Age OOR",BM785-1.6449*VLOOKUP(BM$14&amp;"-rse-"&amp;$J785,Equations!$G:$I,3,0)))</f>
        <v/>
      </c>
      <c r="BO785" s="10" t="str">
        <f>IF($AE785="","",IF(OR($V785&lt;2.7,$V785&gt;90),"Age OOR",BM785+1.6449*VLOOKUP(BM$14&amp;"-rse-"&amp;$J785,Equations!$G:$I,3,0)))</f>
        <v/>
      </c>
      <c r="BP785" s="10" t="str">
        <f t="shared" si="293"/>
        <v/>
      </c>
      <c r="BQ785" s="10" t="str">
        <f>IF($AE785="","",IF(OR($V785&lt;2.7,$V785&gt;90),"Age OOR",($AE785-BM785)/VLOOKUP(BM$14&amp;"-rse-"&amp;$J785,Equations!$G:$I,3,0)))</f>
        <v/>
      </c>
      <c r="BR785" s="10" t="str">
        <f>IF($AF785="","",IF(OR($V785&lt;2.7,$V785&gt;90),"Age OOR",VLOOKUP(BR$14&amp;"-int-"&amp;$K785,Equations!$G:$I,3,0)+VLOOKUP(BR$14&amp;"-sexo-"&amp;$K785,Equations!$G:$I,3,0)*$U785+VLOOKUP(BR$14&amp;"-edad-"&amp;$K785,Equations!$G:$I,3,0)*$V785+VLOOKUP(BR$14&amp;"-est-"&amp;$K785,Equations!$G:$I,3,0)*(1/$W785)+VLOOKUP(BR$14&amp;"-imc-"&amp;$K785,Equations!$G:$I,3,0)*(1/$Q785)))</f>
        <v/>
      </c>
      <c r="BS785" s="10" t="str">
        <f>IF($AF785="","",IF(OR($V785&lt;2.7,$V785&gt;90),"Age OOR",BR785-1.6449*VLOOKUP(BR$14&amp;"-rse-"&amp;$K785,Equations!$G:$I,3,0)))</f>
        <v/>
      </c>
      <c r="BT785" s="10" t="str">
        <f>IF($AF785="","",IF(OR($V785&lt;2.7,$V785&gt;90),"Age OOR",BR785+1.6449*VLOOKUP(BR$14&amp;"-rse-"&amp;$K785,Equations!$G:$I,3,0)))</f>
        <v/>
      </c>
      <c r="BU785" s="10" t="str">
        <f t="shared" si="294"/>
        <v/>
      </c>
      <c r="BV785" s="10" t="str">
        <f>IF($AF785="","",IF(OR($V785&lt;2.7,$V785&gt;90),"Age OOR",($AF785-BR785)/VLOOKUP(BR$14&amp;"-rse-"&amp;$K785,Equations!$G:$I,3,0)))</f>
        <v/>
      </c>
      <c r="BW785" s="10" t="str">
        <f>IF($AG785="","",IF(OR($V785&lt;2.7,$V785&gt;90),"Age OOR",VLOOKUP(BW$14&amp;"-int-"&amp;$L785,Equations!$G:$I,3,0)+VLOOKUP(BW$14&amp;"-sexo-"&amp;$L785,Equations!$G:$I,3,0)*$U785+VLOOKUP(BW$14&amp;"-edad-"&amp;$L785,Equations!$G:$I,3,0)*$V785+VLOOKUP(BW$14&amp;"-est-"&amp;$L785,Equations!$G:$I,3,0)*(1/$W785)+VLOOKUP(BW$14&amp;"-imc-"&amp;$L785,Equations!$G:$I,3,0)*(1/$Q785)))</f>
        <v/>
      </c>
      <c r="BX785" s="10" t="str">
        <f>IF($AG785="","",IF(OR($V785&lt;2.7,$V785&gt;90),"Age OOR",BW785-1.6449*VLOOKUP(BW$14&amp;"-rse-"&amp;$L785,Equations!$G:$I,3,0)))</f>
        <v/>
      </c>
      <c r="BY785" s="10" t="str">
        <f>IF($AG785="","",IF(OR($V785&lt;2.7,$V785&gt;90),"Age OOR",BW785+1.6449*VLOOKUP(BW$14&amp;"-rse-"&amp;$L785,Equations!$G:$I,3,0)))</f>
        <v/>
      </c>
      <c r="BZ785" s="10" t="str">
        <f t="shared" si="295"/>
        <v/>
      </c>
      <c r="CA785" s="10" t="str">
        <f>IF($AG785="","",IF(OR($V785&lt;2.7,$V785&gt;90),"Age OOR",($AG785-BW785)/VLOOKUP(BW$14&amp;"-rse-"&amp;$L785,Equations!$G:$I,3,0)))</f>
        <v/>
      </c>
      <c r="CB785" s="10" t="str">
        <f>IF($AH785="","",IF(OR($V785&lt;2.7,$V785&gt;90),"Age OOR",VLOOKUP(CB$14&amp;"-int-"&amp;$M785,Equations!$G:$I,3,0)+VLOOKUP(CB$14&amp;"-sexo-"&amp;$M785,Equations!$G:$I,3,0)*$U785+VLOOKUP(CB$14&amp;"-edad-"&amp;$M785,Equations!$G:$I,3,0)*$V785+VLOOKUP(CB$14&amp;"-est-"&amp;$M785,Equations!$G:$I,3,0)*(1/$W785)+VLOOKUP(CB$14&amp;"-imc-"&amp;$M785,Equations!$G:$I,3,0)*(1/$Q785)))</f>
        <v/>
      </c>
      <c r="CC785" s="10" t="str">
        <f>IF($AH785="","",IF(OR($V785&lt;2.7,$V785&gt;90),"Age OOR",CB785-1.6449*VLOOKUP(CB$14&amp;"-rse-"&amp;$M785,Equations!$G:$I,3,0)))</f>
        <v/>
      </c>
      <c r="CD785" s="10" t="str">
        <f>IF($AH785="","",IF(OR($V785&lt;2.7,$V785&gt;90),"Age OOR",CB785+1.6449*VLOOKUP(CB$14&amp;"-rse-"&amp;$M785,Equations!$G:$I,3,0)))</f>
        <v/>
      </c>
      <c r="CE785" s="10" t="str">
        <f t="shared" si="296"/>
        <v/>
      </c>
      <c r="CF785" s="10" t="str">
        <f>IF($AH785="","",IF(OR($V785&lt;2.7,$V785&gt;90),"Age OOR",($AH785-CB785)/VLOOKUP(CB$14&amp;"-rse-"&amp;$M785,Equations!$G:$I,3,0)))</f>
        <v/>
      </c>
      <c r="CG785" s="10" t="str">
        <f>IF($AI785="","",IF(OR($V785&lt;2.7,$V785&gt;90),"Age OOR",VLOOKUP(CG$14&amp;"-int-"&amp;$N785,Equations!$G:$I,3,0)+VLOOKUP(CG$14&amp;"-sexo-"&amp;$N785,Equations!$G:$I,3,0)*$U785+VLOOKUP(CG$14&amp;"-edad-"&amp;$N785,Equations!$G:$I,3,0)*$V785+VLOOKUP(CG$14&amp;"-est-"&amp;$N785,Equations!$G:$I,3,0)*(1/$W785)+VLOOKUP(CG$14&amp;"-imc-"&amp;$N785,Equations!$G:$I,3,0)*(1/$Q785)))</f>
        <v/>
      </c>
      <c r="CH785" s="10" t="str">
        <f>IF($AI785="","",IF(OR($V785&lt;2.7,$V785&gt;90),"Age OOR",CG785-1.6449*VLOOKUP(CG$14&amp;"-rse-"&amp;$N785,Equations!$G:$I,3,0)))</f>
        <v/>
      </c>
      <c r="CI785" s="10" t="str">
        <f>IF($AI785="","",IF(OR($V785&lt;2.7,$V785&gt;90),"Age OOR",CG785+1.6449*VLOOKUP(CG$14&amp;"-rse-"&amp;$N785,Equations!$G:$I,3,0)))</f>
        <v/>
      </c>
      <c r="CJ785" s="10" t="str">
        <f t="shared" si="297"/>
        <v/>
      </c>
      <c r="CK785" s="10" t="str">
        <f>IF($AI785="","",IF(OR($V785&lt;2.7,$V785&gt;90),"Age OOR",($AI785-CG785)/VLOOKUP(CG$14&amp;"-rse-"&amp;$N785,Equations!$G:$I,3,0)))</f>
        <v/>
      </c>
      <c r="CL785" s="10" t="str">
        <f>IF($AJ785="","",IF(OR($V785&lt;2.7,$V785&gt;90),"Age OOR",VLOOKUP(CL$14&amp;"-int-"&amp;$O785,Equations!$G:$I,3,0)+VLOOKUP(CL$14&amp;"-sexo-"&amp;$O785,Equations!$G:$I,3,0)*$U785+VLOOKUP(CL$14&amp;"-edad-"&amp;$O785,Equations!$G:$I,3,0)*$V785+VLOOKUP(CL$14&amp;"-est-"&amp;$O785,Equations!$G:$I,3,0)*(1/$W785)+VLOOKUP(CL$14&amp;"-imc-"&amp;$O785,Equations!$G:$I,3,0)*(1/$Q785)))</f>
        <v/>
      </c>
      <c r="CM785" s="10" t="str">
        <f>IF($AJ785="","",IF(OR($V785&lt;2.7,$V785&gt;90),"Age OOR",CL785-1.6449*VLOOKUP(CL$14&amp;"-rse-"&amp;$O785,Equations!$G:$I,3,0)))</f>
        <v/>
      </c>
      <c r="CN785" s="10" t="str">
        <f>IF($AJ785="","",IF(OR($V785&lt;2.7,$V785&gt;90),"Age OOR",CL785+1.6449*VLOOKUP(CL$14&amp;"-rse-"&amp;$O785,Equations!$G:$I,3,0)))</f>
        <v/>
      </c>
      <c r="CO785" s="10" t="str">
        <f t="shared" si="298"/>
        <v/>
      </c>
      <c r="CP785" s="10" t="str">
        <f>IF($AJ785="","",IF(OR($V785&lt;2.7,$V785&gt;90),"Age OOR",($AJ785-CL785)/VLOOKUP(CL$14&amp;"-rse-"&amp;$O785,Equations!$G:$I,3,0)))</f>
        <v/>
      </c>
      <c r="CQ785" s="10" t="str">
        <f>IF($AK785="","",IF(OR($V785&lt;2.7,$V785&gt;90),"Age OOR",EXP(VLOOKUP(CQ$14&amp;"-int-"&amp;$P785,Equations!$G:$I,3,0)+VLOOKUP(CQ$14&amp;"-sexo-"&amp;$P785,Equations!$G:$I,3,0)*$U785+VLOOKUP(CQ$14&amp;"-edad-"&amp;$P785,Equations!$G:$I,3,0)*$V785+VLOOKUP(CQ$14&amp;"-est-"&amp;$P785,Equations!$G:$I,3,0)*(1/$W785)+VLOOKUP(CQ$14&amp;"-imc-"&amp;$P785,Equations!$G:$I,3,0)*(1/$Q785))))</f>
        <v/>
      </c>
      <c r="CR785" s="10" t="str">
        <f>IF($AK785="","",IF(OR($V785&lt;2.7,$V785&gt;90),"Age OOR",EXP(LN(CQ785)-1.6449*VLOOKUP(CQ$14&amp;"-rse-"&amp;$P785,Equations!$G:$I,3,0))))</f>
        <v/>
      </c>
      <c r="CS785" s="10" t="str">
        <f>IF($AK785="","",IF(OR($V785&lt;2.7,$V785&gt;90),"Age OOR",EXP(LN(CQ785)+1.6449*VLOOKUP(CQ$14&amp;"-rse-"&amp;$P785,Equations!$G:$I,3,0))))</f>
        <v/>
      </c>
      <c r="CT785" s="10" t="str">
        <f t="shared" si="299"/>
        <v/>
      </c>
      <c r="CU785" s="10" t="str">
        <f>IF($AK785="","",IF(OR($V785&lt;2.7,$V785&gt;90),"Age OOR",(LN($AK785)-LN(CQ785))/VLOOKUP(CQ$14&amp;"-rse-"&amp;$P785,Equations!$G:$I,3,0)))</f>
        <v/>
      </c>
      <c r="CV785" s="47"/>
    </row>
    <row r="786" spans="5:100" x14ac:dyDescent="0.2">
      <c r="E786" s="23" t="str">
        <f t="shared" si="300"/>
        <v>Age out of range</v>
      </c>
      <c r="F786" s="23" t="str">
        <f t="shared" si="301"/>
        <v>Age out of range</v>
      </c>
      <c r="G786" s="23" t="str">
        <f t="shared" si="302"/>
        <v>Age out of range</v>
      </c>
      <c r="H786" s="23" t="str">
        <f t="shared" si="303"/>
        <v>Age out of range</v>
      </c>
      <c r="I786" s="23" t="str">
        <f t="shared" si="304"/>
        <v>Age out of range</v>
      </c>
      <c r="J786" s="23" t="str">
        <f t="shared" si="305"/>
        <v>Age out of range</v>
      </c>
      <c r="K786" s="23" t="str">
        <f t="shared" si="306"/>
        <v>Age out of range</v>
      </c>
      <c r="L786" s="23" t="str">
        <f t="shared" si="307"/>
        <v>Age out of range</v>
      </c>
      <c r="M786" s="23" t="str">
        <f t="shared" si="308"/>
        <v>Age out of range</v>
      </c>
      <c r="N786" s="23" t="str">
        <f t="shared" si="309"/>
        <v>Age out of range</v>
      </c>
      <c r="O786" s="23" t="str">
        <f t="shared" si="310"/>
        <v>Age out of range</v>
      </c>
      <c r="P786" s="23" t="str">
        <f t="shared" si="311"/>
        <v>Age out of range</v>
      </c>
      <c r="Q786" s="23" t="e">
        <f t="shared" ref="Q786:Q849" si="312">IF($Y786&lt;&gt;"",$Y786,$X786/($W786/100)^2)</f>
        <v>#DIV/0!</v>
      </c>
      <c r="R786" s="17"/>
      <c r="S786" s="23">
        <v>770</v>
      </c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7"/>
      <c r="AM786" s="47"/>
      <c r="AN786" s="10" t="str">
        <f>IF($Z786="","",IF(OR($V786&lt;2.7,$V786&gt;90),"Age OOR",VLOOKUP(AN$14&amp;"-int-"&amp;$E786,Equations!$G:$I,3,0)+VLOOKUP(AN$14&amp;"-sexo-"&amp;$E786,Equations!$G:$I,3,0)*$U786+VLOOKUP(AN$14&amp;"-edad-"&amp;$E786,Equations!$G:$I,3,0)*$V786+VLOOKUP(AN$14&amp;"-est-"&amp;$E786,Equations!$G:$I,3,0)*(1/$W786)+VLOOKUP(AN$14&amp;"-imc-"&amp;$E786,Equations!$G:$I,3,0)*(1/$Q786)))</f>
        <v/>
      </c>
      <c r="AO786" s="10" t="str">
        <f>IF($Z786="","",IF(OR($V786&lt;2.7,$V786&gt;90),"Age OOR",AN786-1.6449*VLOOKUP(AN$14&amp;"-rse-"&amp;$E786,Equations!$G:$I,3,0)))</f>
        <v/>
      </c>
      <c r="AP786" s="10" t="str">
        <f>IF($Z786="","",IF(OR($V786&lt;2.7,$V786&gt;90),"Age OOR",AN786+1.6449*VLOOKUP(AN$14&amp;"-rse-"&amp;$E786,Equations!$G:$I,3,0)))</f>
        <v/>
      </c>
      <c r="AQ786" s="10" t="str">
        <f t="shared" ref="AQ786:AQ849" si="313">IF($Z786="","",IF(OR($V786&lt;2.7,$V786&gt;90),"Age OOR",100*$Z786/AN786))</f>
        <v/>
      </c>
      <c r="AR786" s="10" t="str">
        <f>IF($Z786="","",IF(OR($V786&lt;2.7,$V786&gt;90),"Age OOR",($Z786-AN786)/VLOOKUP(AN$14&amp;"-rse-"&amp;$E786,Equations!$G:$I,3,0)))</f>
        <v/>
      </c>
      <c r="AS786" s="10" t="str">
        <f>IF($AA786="","",IF(OR($V786&lt;2.7,$V786&gt;90),"Age OOR",VLOOKUP(AS$14&amp;"-int-"&amp;$F786,Equations!$G:$I,3,0)+VLOOKUP(AS$14&amp;"-sexo-"&amp;$F786,Equations!$G:$I,3,0)*$U786+VLOOKUP(AS$14&amp;"-edad-"&amp;$F786,Equations!$G:$I,3,0)*$V786+VLOOKUP(AS$14&amp;"-est-"&amp;$F786,Equations!$G:$I,3,0)*(1/$W786)+VLOOKUP(AS$14&amp;"-imc-"&amp;$F786,Equations!$G:$I,3,0)*(1/$Q786)))</f>
        <v/>
      </c>
      <c r="AT786" s="10" t="str">
        <f>IF($AA786="","",IF(OR($V786&lt;2.7,$V786&gt;90),"Age OOR",AS786-1.6449*VLOOKUP(AS$14&amp;"-rse-"&amp;$F786,Equations!$G:$I,3,0)))</f>
        <v/>
      </c>
      <c r="AU786" s="10" t="str">
        <f>IF($AA786="","",IF(OR($V786&lt;2.7,$V786&gt;90),"Age OOR",AS786+1.6449*VLOOKUP(AS$14&amp;"-rse-"&amp;$F786,Equations!$G:$I,3,0)))</f>
        <v/>
      </c>
      <c r="AV786" s="10" t="str">
        <f t="shared" ref="AV786:AV849" si="314">IF($AA786="","",IF(OR($V786&lt;2.7,$V786&gt;90),"Age OOR",100*$AA786/AS786))</f>
        <v/>
      </c>
      <c r="AW786" s="10" t="str">
        <f>IF($AA786="","",IF(OR($V786&lt;2.7,$V786&gt;90),"Age OOR",($AA786-AS786)/VLOOKUP(AS$14&amp;"-rse-"&amp;$F786,Equations!$G:$I,3,0)))</f>
        <v/>
      </c>
      <c r="AX786" s="10" t="str">
        <f>IF($AB786="","",IF(OR($V786&lt;2.7,$V786&gt;90),"Age OOR",VLOOKUP(AX$14&amp;"-int-"&amp;$G786,Equations!$G:$I,3,0)+VLOOKUP(AX$14&amp;"-sexo-"&amp;$G786,Equations!$G:$I,3,0)*$U786+VLOOKUP(AX$14&amp;"-edad-"&amp;$G786,Equations!$G:$I,3,0)*$V786+VLOOKUP(AX$14&amp;"-est-"&amp;$G786,Equations!$G:$I,3,0)*(1/$W786)+VLOOKUP(AX$14&amp;"-imc-"&amp;$G786,Equations!$G:$I,3,0)*(1/$Q786)))</f>
        <v/>
      </c>
      <c r="AY786" s="10" t="str">
        <f>IF($AB786="","",IF(OR($V786&lt;2.7,$V786&gt;90),"Age OOR",AX786-1.6449*VLOOKUP(AX$14&amp;"-rse-"&amp;$G786,Equations!$G:$I,3,0)))</f>
        <v/>
      </c>
      <c r="AZ786" s="10" t="str">
        <f>IF($AB786="","",IF(OR($V786&lt;2.7,$V786&gt;90),"Age OOR",AX786+1.6449*VLOOKUP(AX$14&amp;"-rse-"&amp;$G786,Equations!$G:$I,3,0)))</f>
        <v/>
      </c>
      <c r="BA786" s="10" t="str">
        <f t="shared" ref="BA786:BA849" si="315">IF($AB786="","",IF(OR($V786&lt;2.7,$V786&gt;90),"Age OOR",100*$AB786/AX786))</f>
        <v/>
      </c>
      <c r="BB786" s="10" t="str">
        <f>IF($AB786="","",IF(OR($V786&lt;2.7,$V786&gt;90),"Age OOR",($AB786-AX786)/VLOOKUP(AX$14&amp;"-rse-"&amp;$G786,Equations!$G:$I,3,0)))</f>
        <v/>
      </c>
      <c r="BC786" s="10" t="str">
        <f>IF($AC786="","",IF(OR($V786&lt;2.7,$V786&gt;90),"Age OOR",VLOOKUP(BC$14&amp;"-int-"&amp;$H786,Equations!$G:$I,3,0)+VLOOKUP(BC$14&amp;"-sexo-"&amp;$H786,Equations!$G:$I,3,0)*$U786+VLOOKUP(BC$14&amp;"-edad-"&amp;$H786,Equations!$G:$I,3,0)*$V786+VLOOKUP(BC$14&amp;"-est-"&amp;$H786,Equations!$G:$I,3,0)*(1/$W786)+VLOOKUP(BC$14&amp;"-imc-"&amp;$H786,Equations!$G:$I,3,0)*(1/$Q786)))</f>
        <v/>
      </c>
      <c r="BD786" s="10" t="str">
        <f>IF($AC786="","",IF(OR($V786&lt;2.7,$V786&gt;90),"Age OOR",BC786-1.6449*VLOOKUP(BC$14&amp;"-rse-"&amp;$H786,Equations!$G:$I,3,0)))</f>
        <v/>
      </c>
      <c r="BE786" s="10" t="str">
        <f>IF($AC786="","",IF(OR($V786&lt;2.7,$V786&gt;90),"Age OOR",BC786+1.6449*VLOOKUP(BC$14&amp;"-rse-"&amp;$H786,Equations!$G:$I,3,0)))</f>
        <v/>
      </c>
      <c r="BF786" s="10" t="str">
        <f t="shared" ref="BF786:BF849" si="316">IF($AC786="","",IF(OR($V786&lt;2.7,$V786&gt;90),"Age OOR",100*$AC786/BC786))</f>
        <v/>
      </c>
      <c r="BG786" s="10" t="str">
        <f>IF($AC786="","",IF(OR($V786&lt;2.7,$V786&gt;90),"Age OOR",($AC786-BC786)/VLOOKUP(BC$14&amp;"-rse-"&amp;$H786,Equations!$G:$I,3,0)))</f>
        <v/>
      </c>
      <c r="BH786" s="10" t="str">
        <f>IF($AD786="","",IF(OR($V786&lt;2.7,$V786&gt;90),"Age OOR",VLOOKUP(BH$14&amp;"-int-"&amp;$I786,Equations!$G:$I,3,0)+VLOOKUP(BH$14&amp;"-sexo-"&amp;$I786,Equations!$G:$I,3,0)*$U786+VLOOKUP(BH$14&amp;"-edad-"&amp;$I786,Equations!$G:$I,3,0)*$V786+VLOOKUP(BH$14&amp;"-est-"&amp;$I786,Equations!$G:$I,3,0)*(1/$W786)+VLOOKUP(BH$14&amp;"-imc-"&amp;$I786,Equations!$G:$I,3,0)*(1/$Q786)))</f>
        <v/>
      </c>
      <c r="BI786" s="10" t="str">
        <f>IF($AD786="","",IF(OR($V786&lt;2.7,$V786&gt;90),"Age OOR",BH786-1.6449*VLOOKUP(BH$14&amp;"-rse-"&amp;$I786,Equations!$G:$I,3,0)))</f>
        <v/>
      </c>
      <c r="BJ786" s="10" t="str">
        <f>IF($AD786="","",IF(OR($V786&lt;2.7,$V786&gt;90),"Age OOR",BH786+1.6449*VLOOKUP(BH$14&amp;"-rse-"&amp;$I786,Equations!$G:$I,3,0)))</f>
        <v/>
      </c>
      <c r="BK786" s="10" t="str">
        <f t="shared" ref="BK786:BK849" si="317">IF($AD786="","",IF(OR($V786&lt;2.7,$V786&gt;90),"Age OOR",100*$AD786/BH786))</f>
        <v/>
      </c>
      <c r="BL786" s="10" t="str">
        <f>IF($AD786="","",IF(OR($V786&lt;2.7,$V786&gt;90),"Age OOR",($AD786-BH786)/VLOOKUP(BH$14&amp;"-rse-"&amp;$I786,Equations!$G:$I,3,0)))</f>
        <v/>
      </c>
      <c r="BM786" s="10" t="str">
        <f>IF($AE786="","",IF(OR($V786&lt;2.7,$V786&gt;90),"Age OOR",VLOOKUP(BM$14&amp;"-int-"&amp;$J786,Equations!$G:$I,3,0)+VLOOKUP(BM$14&amp;"-sexo-"&amp;$J786,Equations!$G:$I,3,0)*$U786+VLOOKUP(BM$14&amp;"-edad-"&amp;$J786,Equations!$G:$I,3,0)*$V786+VLOOKUP(BM$14&amp;"-est-"&amp;$J786,Equations!$G:$I,3,0)*(1/$W786)+VLOOKUP(BM$14&amp;"-imc-"&amp;$J786,Equations!$G:$I,3,0)*(1/$Q786)))</f>
        <v/>
      </c>
      <c r="BN786" s="10" t="str">
        <f>IF($AE786="","",IF(OR($V786&lt;2.7,$V786&gt;90),"Age OOR",BM786-1.6449*VLOOKUP(BM$14&amp;"-rse-"&amp;$J786,Equations!$G:$I,3,0)))</f>
        <v/>
      </c>
      <c r="BO786" s="10" t="str">
        <f>IF($AE786="","",IF(OR($V786&lt;2.7,$V786&gt;90),"Age OOR",BM786+1.6449*VLOOKUP(BM$14&amp;"-rse-"&amp;$J786,Equations!$G:$I,3,0)))</f>
        <v/>
      </c>
      <c r="BP786" s="10" t="str">
        <f t="shared" ref="BP786:BP849" si="318">IF($AE786="","",IF(OR($V786&lt;2.7,$V786&gt;90),"Age OOR",100*$AE786/BM786))</f>
        <v/>
      </c>
      <c r="BQ786" s="10" t="str">
        <f>IF($AE786="","",IF(OR($V786&lt;2.7,$V786&gt;90),"Age OOR",($AE786-BM786)/VLOOKUP(BM$14&amp;"-rse-"&amp;$J786,Equations!$G:$I,3,0)))</f>
        <v/>
      </c>
      <c r="BR786" s="10" t="str">
        <f>IF($AF786="","",IF(OR($V786&lt;2.7,$V786&gt;90),"Age OOR",VLOOKUP(BR$14&amp;"-int-"&amp;$K786,Equations!$G:$I,3,0)+VLOOKUP(BR$14&amp;"-sexo-"&amp;$K786,Equations!$G:$I,3,0)*$U786+VLOOKUP(BR$14&amp;"-edad-"&amp;$K786,Equations!$G:$I,3,0)*$V786+VLOOKUP(BR$14&amp;"-est-"&amp;$K786,Equations!$G:$I,3,0)*(1/$W786)+VLOOKUP(BR$14&amp;"-imc-"&amp;$K786,Equations!$G:$I,3,0)*(1/$Q786)))</f>
        <v/>
      </c>
      <c r="BS786" s="10" t="str">
        <f>IF($AF786="","",IF(OR($V786&lt;2.7,$V786&gt;90),"Age OOR",BR786-1.6449*VLOOKUP(BR$14&amp;"-rse-"&amp;$K786,Equations!$G:$I,3,0)))</f>
        <v/>
      </c>
      <c r="BT786" s="10" t="str">
        <f>IF($AF786="","",IF(OR($V786&lt;2.7,$V786&gt;90),"Age OOR",BR786+1.6449*VLOOKUP(BR$14&amp;"-rse-"&amp;$K786,Equations!$G:$I,3,0)))</f>
        <v/>
      </c>
      <c r="BU786" s="10" t="str">
        <f t="shared" ref="BU786:BU849" si="319">IF($AF786="","",IF(OR($V786&lt;2.7,$V786&gt;90),"Age OOR",100*$AF786/BR786))</f>
        <v/>
      </c>
      <c r="BV786" s="10" t="str">
        <f>IF($AF786="","",IF(OR($V786&lt;2.7,$V786&gt;90),"Age OOR",($AF786-BR786)/VLOOKUP(BR$14&amp;"-rse-"&amp;$K786,Equations!$G:$I,3,0)))</f>
        <v/>
      </c>
      <c r="BW786" s="10" t="str">
        <f>IF($AG786="","",IF(OR($V786&lt;2.7,$V786&gt;90),"Age OOR",VLOOKUP(BW$14&amp;"-int-"&amp;$L786,Equations!$G:$I,3,0)+VLOOKUP(BW$14&amp;"-sexo-"&amp;$L786,Equations!$G:$I,3,0)*$U786+VLOOKUP(BW$14&amp;"-edad-"&amp;$L786,Equations!$G:$I,3,0)*$V786+VLOOKUP(BW$14&amp;"-est-"&amp;$L786,Equations!$G:$I,3,0)*(1/$W786)+VLOOKUP(BW$14&amp;"-imc-"&amp;$L786,Equations!$G:$I,3,0)*(1/$Q786)))</f>
        <v/>
      </c>
      <c r="BX786" s="10" t="str">
        <f>IF($AG786="","",IF(OR($V786&lt;2.7,$V786&gt;90),"Age OOR",BW786-1.6449*VLOOKUP(BW$14&amp;"-rse-"&amp;$L786,Equations!$G:$I,3,0)))</f>
        <v/>
      </c>
      <c r="BY786" s="10" t="str">
        <f>IF($AG786="","",IF(OR($V786&lt;2.7,$V786&gt;90),"Age OOR",BW786+1.6449*VLOOKUP(BW$14&amp;"-rse-"&amp;$L786,Equations!$G:$I,3,0)))</f>
        <v/>
      </c>
      <c r="BZ786" s="10" t="str">
        <f t="shared" ref="BZ786:BZ849" si="320">IF($AG786="","",IF(OR($V786&lt;2.7,$V786&gt;90),"Age OOR",100*$AG786/BW786))</f>
        <v/>
      </c>
      <c r="CA786" s="10" t="str">
        <f>IF($AG786="","",IF(OR($V786&lt;2.7,$V786&gt;90),"Age OOR",($AG786-BW786)/VLOOKUP(BW$14&amp;"-rse-"&amp;$L786,Equations!$G:$I,3,0)))</f>
        <v/>
      </c>
      <c r="CB786" s="10" t="str">
        <f>IF($AH786="","",IF(OR($V786&lt;2.7,$V786&gt;90),"Age OOR",VLOOKUP(CB$14&amp;"-int-"&amp;$M786,Equations!$G:$I,3,0)+VLOOKUP(CB$14&amp;"-sexo-"&amp;$M786,Equations!$G:$I,3,0)*$U786+VLOOKUP(CB$14&amp;"-edad-"&amp;$M786,Equations!$G:$I,3,0)*$V786+VLOOKUP(CB$14&amp;"-est-"&amp;$M786,Equations!$G:$I,3,0)*(1/$W786)+VLOOKUP(CB$14&amp;"-imc-"&amp;$M786,Equations!$G:$I,3,0)*(1/$Q786)))</f>
        <v/>
      </c>
      <c r="CC786" s="10" t="str">
        <f>IF($AH786="","",IF(OR($V786&lt;2.7,$V786&gt;90),"Age OOR",CB786-1.6449*VLOOKUP(CB$14&amp;"-rse-"&amp;$M786,Equations!$G:$I,3,0)))</f>
        <v/>
      </c>
      <c r="CD786" s="10" t="str">
        <f>IF($AH786="","",IF(OR($V786&lt;2.7,$V786&gt;90),"Age OOR",CB786+1.6449*VLOOKUP(CB$14&amp;"-rse-"&amp;$M786,Equations!$G:$I,3,0)))</f>
        <v/>
      </c>
      <c r="CE786" s="10" t="str">
        <f t="shared" ref="CE786:CE849" si="321">IF($AH786="","",IF(OR($V786&lt;2.7,$V786&gt;90),"Age OOR",100*$AH786/CB786))</f>
        <v/>
      </c>
      <c r="CF786" s="10" t="str">
        <f>IF($AH786="","",IF(OR($V786&lt;2.7,$V786&gt;90),"Age OOR",($AH786-CB786)/VLOOKUP(CB$14&amp;"-rse-"&amp;$M786,Equations!$G:$I,3,0)))</f>
        <v/>
      </c>
      <c r="CG786" s="10" t="str">
        <f>IF($AI786="","",IF(OR($V786&lt;2.7,$V786&gt;90),"Age OOR",VLOOKUP(CG$14&amp;"-int-"&amp;$N786,Equations!$G:$I,3,0)+VLOOKUP(CG$14&amp;"-sexo-"&amp;$N786,Equations!$G:$I,3,0)*$U786+VLOOKUP(CG$14&amp;"-edad-"&amp;$N786,Equations!$G:$I,3,0)*$V786+VLOOKUP(CG$14&amp;"-est-"&amp;$N786,Equations!$G:$I,3,0)*(1/$W786)+VLOOKUP(CG$14&amp;"-imc-"&amp;$N786,Equations!$G:$I,3,0)*(1/$Q786)))</f>
        <v/>
      </c>
      <c r="CH786" s="10" t="str">
        <f>IF($AI786="","",IF(OR($V786&lt;2.7,$V786&gt;90),"Age OOR",CG786-1.6449*VLOOKUP(CG$14&amp;"-rse-"&amp;$N786,Equations!$G:$I,3,0)))</f>
        <v/>
      </c>
      <c r="CI786" s="10" t="str">
        <f>IF($AI786="","",IF(OR($V786&lt;2.7,$V786&gt;90),"Age OOR",CG786+1.6449*VLOOKUP(CG$14&amp;"-rse-"&amp;$N786,Equations!$G:$I,3,0)))</f>
        <v/>
      </c>
      <c r="CJ786" s="10" t="str">
        <f t="shared" ref="CJ786:CJ849" si="322">IF($AI786="","",IF(OR($V786&lt;2.7,$V786&gt;90),"Age OOR",100*$AI786/CG786))</f>
        <v/>
      </c>
      <c r="CK786" s="10" t="str">
        <f>IF($AI786="","",IF(OR($V786&lt;2.7,$V786&gt;90),"Age OOR",($AI786-CG786)/VLOOKUP(CG$14&amp;"-rse-"&amp;$N786,Equations!$G:$I,3,0)))</f>
        <v/>
      </c>
      <c r="CL786" s="10" t="str">
        <f>IF($AJ786="","",IF(OR($V786&lt;2.7,$V786&gt;90),"Age OOR",VLOOKUP(CL$14&amp;"-int-"&amp;$O786,Equations!$G:$I,3,0)+VLOOKUP(CL$14&amp;"-sexo-"&amp;$O786,Equations!$G:$I,3,0)*$U786+VLOOKUP(CL$14&amp;"-edad-"&amp;$O786,Equations!$G:$I,3,0)*$V786+VLOOKUP(CL$14&amp;"-est-"&amp;$O786,Equations!$G:$I,3,0)*(1/$W786)+VLOOKUP(CL$14&amp;"-imc-"&amp;$O786,Equations!$G:$I,3,0)*(1/$Q786)))</f>
        <v/>
      </c>
      <c r="CM786" s="10" t="str">
        <f>IF($AJ786="","",IF(OR($V786&lt;2.7,$V786&gt;90),"Age OOR",CL786-1.6449*VLOOKUP(CL$14&amp;"-rse-"&amp;$O786,Equations!$G:$I,3,0)))</f>
        <v/>
      </c>
      <c r="CN786" s="10" t="str">
        <f>IF($AJ786="","",IF(OR($V786&lt;2.7,$V786&gt;90),"Age OOR",CL786+1.6449*VLOOKUP(CL$14&amp;"-rse-"&amp;$O786,Equations!$G:$I,3,0)))</f>
        <v/>
      </c>
      <c r="CO786" s="10" t="str">
        <f t="shared" ref="CO786:CO849" si="323">IF($AJ786="","",IF(OR($V786&lt;2.7,$V786&gt;90),"Age OOR",100*$AJ786/CL786))</f>
        <v/>
      </c>
      <c r="CP786" s="10" t="str">
        <f>IF($AJ786="","",IF(OR($V786&lt;2.7,$V786&gt;90),"Age OOR",($AJ786-CL786)/VLOOKUP(CL$14&amp;"-rse-"&amp;$O786,Equations!$G:$I,3,0)))</f>
        <v/>
      </c>
      <c r="CQ786" s="10" t="str">
        <f>IF($AK786="","",IF(OR($V786&lt;2.7,$V786&gt;90),"Age OOR",EXP(VLOOKUP(CQ$14&amp;"-int-"&amp;$P786,Equations!$G:$I,3,0)+VLOOKUP(CQ$14&amp;"-sexo-"&amp;$P786,Equations!$G:$I,3,0)*$U786+VLOOKUP(CQ$14&amp;"-edad-"&amp;$P786,Equations!$G:$I,3,0)*$V786+VLOOKUP(CQ$14&amp;"-est-"&amp;$P786,Equations!$G:$I,3,0)*(1/$W786)+VLOOKUP(CQ$14&amp;"-imc-"&amp;$P786,Equations!$G:$I,3,0)*(1/$Q786))))</f>
        <v/>
      </c>
      <c r="CR786" s="10" t="str">
        <f>IF($AK786="","",IF(OR($V786&lt;2.7,$V786&gt;90),"Age OOR",EXP(LN(CQ786)-1.6449*VLOOKUP(CQ$14&amp;"-rse-"&amp;$P786,Equations!$G:$I,3,0))))</f>
        <v/>
      </c>
      <c r="CS786" s="10" t="str">
        <f>IF($AK786="","",IF(OR($V786&lt;2.7,$V786&gt;90),"Age OOR",EXP(LN(CQ786)+1.6449*VLOOKUP(CQ$14&amp;"-rse-"&amp;$P786,Equations!$G:$I,3,0))))</f>
        <v/>
      </c>
      <c r="CT786" s="10" t="str">
        <f t="shared" ref="CT786:CT849" si="324">IF($AK786="","",IF(OR($V786&lt;2.7,$V786&gt;90),"Age OOR",100*$AK786/CQ786))</f>
        <v/>
      </c>
      <c r="CU786" s="10" t="str">
        <f>IF($AK786="","",IF(OR($V786&lt;2.7,$V786&gt;90),"Age OOR",(LN($AK786)-LN(CQ786))/VLOOKUP(CQ$14&amp;"-rse-"&amp;$P786,Equations!$G:$I,3,0)))</f>
        <v/>
      </c>
      <c r="CV786" s="47"/>
    </row>
    <row r="787" spans="5:100" x14ac:dyDescent="0.2">
      <c r="E787" s="23" t="str">
        <f t="shared" si="300"/>
        <v>Age out of range</v>
      </c>
      <c r="F787" s="23" t="str">
        <f t="shared" si="301"/>
        <v>Age out of range</v>
      </c>
      <c r="G787" s="23" t="str">
        <f t="shared" si="302"/>
        <v>Age out of range</v>
      </c>
      <c r="H787" s="23" t="str">
        <f t="shared" si="303"/>
        <v>Age out of range</v>
      </c>
      <c r="I787" s="23" t="str">
        <f t="shared" si="304"/>
        <v>Age out of range</v>
      </c>
      <c r="J787" s="23" t="str">
        <f t="shared" si="305"/>
        <v>Age out of range</v>
      </c>
      <c r="K787" s="23" t="str">
        <f t="shared" si="306"/>
        <v>Age out of range</v>
      </c>
      <c r="L787" s="23" t="str">
        <f t="shared" si="307"/>
        <v>Age out of range</v>
      </c>
      <c r="M787" s="23" t="str">
        <f t="shared" si="308"/>
        <v>Age out of range</v>
      </c>
      <c r="N787" s="23" t="str">
        <f t="shared" si="309"/>
        <v>Age out of range</v>
      </c>
      <c r="O787" s="23" t="str">
        <f t="shared" si="310"/>
        <v>Age out of range</v>
      </c>
      <c r="P787" s="23" t="str">
        <f t="shared" si="311"/>
        <v>Age out of range</v>
      </c>
      <c r="Q787" s="23" t="e">
        <f t="shared" si="312"/>
        <v>#DIV/0!</v>
      </c>
      <c r="R787" s="17"/>
      <c r="S787" s="23">
        <v>771</v>
      </c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7"/>
      <c r="AM787" s="47"/>
      <c r="AN787" s="10" t="str">
        <f>IF($Z787="","",IF(OR($V787&lt;2.7,$V787&gt;90),"Age OOR",VLOOKUP(AN$14&amp;"-int-"&amp;$E787,Equations!$G:$I,3,0)+VLOOKUP(AN$14&amp;"-sexo-"&amp;$E787,Equations!$G:$I,3,0)*$U787+VLOOKUP(AN$14&amp;"-edad-"&amp;$E787,Equations!$G:$I,3,0)*$V787+VLOOKUP(AN$14&amp;"-est-"&amp;$E787,Equations!$G:$I,3,0)*(1/$W787)+VLOOKUP(AN$14&amp;"-imc-"&amp;$E787,Equations!$G:$I,3,0)*(1/$Q787)))</f>
        <v/>
      </c>
      <c r="AO787" s="10" t="str">
        <f>IF($Z787="","",IF(OR($V787&lt;2.7,$V787&gt;90),"Age OOR",AN787-1.6449*VLOOKUP(AN$14&amp;"-rse-"&amp;$E787,Equations!$G:$I,3,0)))</f>
        <v/>
      </c>
      <c r="AP787" s="10" t="str">
        <f>IF($Z787="","",IF(OR($V787&lt;2.7,$V787&gt;90),"Age OOR",AN787+1.6449*VLOOKUP(AN$14&amp;"-rse-"&amp;$E787,Equations!$G:$I,3,0)))</f>
        <v/>
      </c>
      <c r="AQ787" s="10" t="str">
        <f t="shared" si="313"/>
        <v/>
      </c>
      <c r="AR787" s="10" t="str">
        <f>IF($Z787="","",IF(OR($V787&lt;2.7,$V787&gt;90),"Age OOR",($Z787-AN787)/VLOOKUP(AN$14&amp;"-rse-"&amp;$E787,Equations!$G:$I,3,0)))</f>
        <v/>
      </c>
      <c r="AS787" s="10" t="str">
        <f>IF($AA787="","",IF(OR($V787&lt;2.7,$V787&gt;90),"Age OOR",VLOOKUP(AS$14&amp;"-int-"&amp;$F787,Equations!$G:$I,3,0)+VLOOKUP(AS$14&amp;"-sexo-"&amp;$F787,Equations!$G:$I,3,0)*$U787+VLOOKUP(AS$14&amp;"-edad-"&amp;$F787,Equations!$G:$I,3,0)*$V787+VLOOKUP(AS$14&amp;"-est-"&amp;$F787,Equations!$G:$I,3,0)*(1/$W787)+VLOOKUP(AS$14&amp;"-imc-"&amp;$F787,Equations!$G:$I,3,0)*(1/$Q787)))</f>
        <v/>
      </c>
      <c r="AT787" s="10" t="str">
        <f>IF($AA787="","",IF(OR($V787&lt;2.7,$V787&gt;90),"Age OOR",AS787-1.6449*VLOOKUP(AS$14&amp;"-rse-"&amp;$F787,Equations!$G:$I,3,0)))</f>
        <v/>
      </c>
      <c r="AU787" s="10" t="str">
        <f>IF($AA787="","",IF(OR($V787&lt;2.7,$V787&gt;90),"Age OOR",AS787+1.6449*VLOOKUP(AS$14&amp;"-rse-"&amp;$F787,Equations!$G:$I,3,0)))</f>
        <v/>
      </c>
      <c r="AV787" s="10" t="str">
        <f t="shared" si="314"/>
        <v/>
      </c>
      <c r="AW787" s="10" t="str">
        <f>IF($AA787="","",IF(OR($V787&lt;2.7,$V787&gt;90),"Age OOR",($AA787-AS787)/VLOOKUP(AS$14&amp;"-rse-"&amp;$F787,Equations!$G:$I,3,0)))</f>
        <v/>
      </c>
      <c r="AX787" s="10" t="str">
        <f>IF($AB787="","",IF(OR($V787&lt;2.7,$V787&gt;90),"Age OOR",VLOOKUP(AX$14&amp;"-int-"&amp;$G787,Equations!$G:$I,3,0)+VLOOKUP(AX$14&amp;"-sexo-"&amp;$G787,Equations!$G:$I,3,0)*$U787+VLOOKUP(AX$14&amp;"-edad-"&amp;$G787,Equations!$G:$I,3,0)*$V787+VLOOKUP(AX$14&amp;"-est-"&amp;$G787,Equations!$G:$I,3,0)*(1/$W787)+VLOOKUP(AX$14&amp;"-imc-"&amp;$G787,Equations!$G:$I,3,0)*(1/$Q787)))</f>
        <v/>
      </c>
      <c r="AY787" s="10" t="str">
        <f>IF($AB787="","",IF(OR($V787&lt;2.7,$V787&gt;90),"Age OOR",AX787-1.6449*VLOOKUP(AX$14&amp;"-rse-"&amp;$G787,Equations!$G:$I,3,0)))</f>
        <v/>
      </c>
      <c r="AZ787" s="10" t="str">
        <f>IF($AB787="","",IF(OR($V787&lt;2.7,$V787&gt;90),"Age OOR",AX787+1.6449*VLOOKUP(AX$14&amp;"-rse-"&amp;$G787,Equations!$G:$I,3,0)))</f>
        <v/>
      </c>
      <c r="BA787" s="10" t="str">
        <f t="shared" si="315"/>
        <v/>
      </c>
      <c r="BB787" s="10" t="str">
        <f>IF($AB787="","",IF(OR($V787&lt;2.7,$V787&gt;90),"Age OOR",($AB787-AX787)/VLOOKUP(AX$14&amp;"-rse-"&amp;$G787,Equations!$G:$I,3,0)))</f>
        <v/>
      </c>
      <c r="BC787" s="10" t="str">
        <f>IF($AC787="","",IF(OR($V787&lt;2.7,$V787&gt;90),"Age OOR",VLOOKUP(BC$14&amp;"-int-"&amp;$H787,Equations!$G:$I,3,0)+VLOOKUP(BC$14&amp;"-sexo-"&amp;$H787,Equations!$G:$I,3,0)*$U787+VLOOKUP(BC$14&amp;"-edad-"&amp;$H787,Equations!$G:$I,3,0)*$V787+VLOOKUP(BC$14&amp;"-est-"&amp;$H787,Equations!$G:$I,3,0)*(1/$W787)+VLOOKUP(BC$14&amp;"-imc-"&amp;$H787,Equations!$G:$I,3,0)*(1/$Q787)))</f>
        <v/>
      </c>
      <c r="BD787" s="10" t="str">
        <f>IF($AC787="","",IF(OR($V787&lt;2.7,$V787&gt;90),"Age OOR",BC787-1.6449*VLOOKUP(BC$14&amp;"-rse-"&amp;$H787,Equations!$G:$I,3,0)))</f>
        <v/>
      </c>
      <c r="BE787" s="10" t="str">
        <f>IF($AC787="","",IF(OR($V787&lt;2.7,$V787&gt;90),"Age OOR",BC787+1.6449*VLOOKUP(BC$14&amp;"-rse-"&amp;$H787,Equations!$G:$I,3,0)))</f>
        <v/>
      </c>
      <c r="BF787" s="10" t="str">
        <f t="shared" si="316"/>
        <v/>
      </c>
      <c r="BG787" s="10" t="str">
        <f>IF($AC787="","",IF(OR($V787&lt;2.7,$V787&gt;90),"Age OOR",($AC787-BC787)/VLOOKUP(BC$14&amp;"-rse-"&amp;$H787,Equations!$G:$I,3,0)))</f>
        <v/>
      </c>
      <c r="BH787" s="10" t="str">
        <f>IF($AD787="","",IF(OR($V787&lt;2.7,$V787&gt;90),"Age OOR",VLOOKUP(BH$14&amp;"-int-"&amp;$I787,Equations!$G:$I,3,0)+VLOOKUP(BH$14&amp;"-sexo-"&amp;$I787,Equations!$G:$I,3,0)*$U787+VLOOKUP(BH$14&amp;"-edad-"&amp;$I787,Equations!$G:$I,3,0)*$V787+VLOOKUP(BH$14&amp;"-est-"&amp;$I787,Equations!$G:$I,3,0)*(1/$W787)+VLOOKUP(BH$14&amp;"-imc-"&amp;$I787,Equations!$G:$I,3,0)*(1/$Q787)))</f>
        <v/>
      </c>
      <c r="BI787" s="10" t="str">
        <f>IF($AD787="","",IF(OR($V787&lt;2.7,$V787&gt;90),"Age OOR",BH787-1.6449*VLOOKUP(BH$14&amp;"-rse-"&amp;$I787,Equations!$G:$I,3,0)))</f>
        <v/>
      </c>
      <c r="BJ787" s="10" t="str">
        <f>IF($AD787="","",IF(OR($V787&lt;2.7,$V787&gt;90),"Age OOR",BH787+1.6449*VLOOKUP(BH$14&amp;"-rse-"&amp;$I787,Equations!$G:$I,3,0)))</f>
        <v/>
      </c>
      <c r="BK787" s="10" t="str">
        <f t="shared" si="317"/>
        <v/>
      </c>
      <c r="BL787" s="10" t="str">
        <f>IF($AD787="","",IF(OR($V787&lt;2.7,$V787&gt;90),"Age OOR",($AD787-BH787)/VLOOKUP(BH$14&amp;"-rse-"&amp;$I787,Equations!$G:$I,3,0)))</f>
        <v/>
      </c>
      <c r="BM787" s="10" t="str">
        <f>IF($AE787="","",IF(OR($V787&lt;2.7,$V787&gt;90),"Age OOR",VLOOKUP(BM$14&amp;"-int-"&amp;$J787,Equations!$G:$I,3,0)+VLOOKUP(BM$14&amp;"-sexo-"&amp;$J787,Equations!$G:$I,3,0)*$U787+VLOOKUP(BM$14&amp;"-edad-"&amp;$J787,Equations!$G:$I,3,0)*$V787+VLOOKUP(BM$14&amp;"-est-"&amp;$J787,Equations!$G:$I,3,0)*(1/$W787)+VLOOKUP(BM$14&amp;"-imc-"&amp;$J787,Equations!$G:$I,3,0)*(1/$Q787)))</f>
        <v/>
      </c>
      <c r="BN787" s="10" t="str">
        <f>IF($AE787="","",IF(OR($V787&lt;2.7,$V787&gt;90),"Age OOR",BM787-1.6449*VLOOKUP(BM$14&amp;"-rse-"&amp;$J787,Equations!$G:$I,3,0)))</f>
        <v/>
      </c>
      <c r="BO787" s="10" t="str">
        <f>IF($AE787="","",IF(OR($V787&lt;2.7,$V787&gt;90),"Age OOR",BM787+1.6449*VLOOKUP(BM$14&amp;"-rse-"&amp;$J787,Equations!$G:$I,3,0)))</f>
        <v/>
      </c>
      <c r="BP787" s="10" t="str">
        <f t="shared" si="318"/>
        <v/>
      </c>
      <c r="BQ787" s="10" t="str">
        <f>IF($AE787="","",IF(OR($V787&lt;2.7,$V787&gt;90),"Age OOR",($AE787-BM787)/VLOOKUP(BM$14&amp;"-rse-"&amp;$J787,Equations!$G:$I,3,0)))</f>
        <v/>
      </c>
      <c r="BR787" s="10" t="str">
        <f>IF($AF787="","",IF(OR($V787&lt;2.7,$V787&gt;90),"Age OOR",VLOOKUP(BR$14&amp;"-int-"&amp;$K787,Equations!$G:$I,3,0)+VLOOKUP(BR$14&amp;"-sexo-"&amp;$K787,Equations!$G:$I,3,0)*$U787+VLOOKUP(BR$14&amp;"-edad-"&amp;$K787,Equations!$G:$I,3,0)*$V787+VLOOKUP(BR$14&amp;"-est-"&amp;$K787,Equations!$G:$I,3,0)*(1/$W787)+VLOOKUP(BR$14&amp;"-imc-"&amp;$K787,Equations!$G:$I,3,0)*(1/$Q787)))</f>
        <v/>
      </c>
      <c r="BS787" s="10" t="str">
        <f>IF($AF787="","",IF(OR($V787&lt;2.7,$V787&gt;90),"Age OOR",BR787-1.6449*VLOOKUP(BR$14&amp;"-rse-"&amp;$K787,Equations!$G:$I,3,0)))</f>
        <v/>
      </c>
      <c r="BT787" s="10" t="str">
        <f>IF($AF787="","",IF(OR($V787&lt;2.7,$V787&gt;90),"Age OOR",BR787+1.6449*VLOOKUP(BR$14&amp;"-rse-"&amp;$K787,Equations!$G:$I,3,0)))</f>
        <v/>
      </c>
      <c r="BU787" s="10" t="str">
        <f t="shared" si="319"/>
        <v/>
      </c>
      <c r="BV787" s="10" t="str">
        <f>IF($AF787="","",IF(OR($V787&lt;2.7,$V787&gt;90),"Age OOR",($AF787-BR787)/VLOOKUP(BR$14&amp;"-rse-"&amp;$K787,Equations!$G:$I,3,0)))</f>
        <v/>
      </c>
      <c r="BW787" s="10" t="str">
        <f>IF($AG787="","",IF(OR($V787&lt;2.7,$V787&gt;90),"Age OOR",VLOOKUP(BW$14&amp;"-int-"&amp;$L787,Equations!$G:$I,3,0)+VLOOKUP(BW$14&amp;"-sexo-"&amp;$L787,Equations!$G:$I,3,0)*$U787+VLOOKUP(BW$14&amp;"-edad-"&amp;$L787,Equations!$G:$I,3,0)*$V787+VLOOKUP(BW$14&amp;"-est-"&amp;$L787,Equations!$G:$I,3,0)*(1/$W787)+VLOOKUP(BW$14&amp;"-imc-"&amp;$L787,Equations!$G:$I,3,0)*(1/$Q787)))</f>
        <v/>
      </c>
      <c r="BX787" s="10" t="str">
        <f>IF($AG787="","",IF(OR($V787&lt;2.7,$V787&gt;90),"Age OOR",BW787-1.6449*VLOOKUP(BW$14&amp;"-rse-"&amp;$L787,Equations!$G:$I,3,0)))</f>
        <v/>
      </c>
      <c r="BY787" s="10" t="str">
        <f>IF($AG787="","",IF(OR($V787&lt;2.7,$V787&gt;90),"Age OOR",BW787+1.6449*VLOOKUP(BW$14&amp;"-rse-"&amp;$L787,Equations!$G:$I,3,0)))</f>
        <v/>
      </c>
      <c r="BZ787" s="10" t="str">
        <f t="shared" si="320"/>
        <v/>
      </c>
      <c r="CA787" s="10" t="str">
        <f>IF($AG787="","",IF(OR($V787&lt;2.7,$V787&gt;90),"Age OOR",($AG787-BW787)/VLOOKUP(BW$14&amp;"-rse-"&amp;$L787,Equations!$G:$I,3,0)))</f>
        <v/>
      </c>
      <c r="CB787" s="10" t="str">
        <f>IF($AH787="","",IF(OR($V787&lt;2.7,$V787&gt;90),"Age OOR",VLOOKUP(CB$14&amp;"-int-"&amp;$M787,Equations!$G:$I,3,0)+VLOOKUP(CB$14&amp;"-sexo-"&amp;$M787,Equations!$G:$I,3,0)*$U787+VLOOKUP(CB$14&amp;"-edad-"&amp;$M787,Equations!$G:$I,3,0)*$V787+VLOOKUP(CB$14&amp;"-est-"&amp;$M787,Equations!$G:$I,3,0)*(1/$W787)+VLOOKUP(CB$14&amp;"-imc-"&amp;$M787,Equations!$G:$I,3,0)*(1/$Q787)))</f>
        <v/>
      </c>
      <c r="CC787" s="10" t="str">
        <f>IF($AH787="","",IF(OR($V787&lt;2.7,$V787&gt;90),"Age OOR",CB787-1.6449*VLOOKUP(CB$14&amp;"-rse-"&amp;$M787,Equations!$G:$I,3,0)))</f>
        <v/>
      </c>
      <c r="CD787" s="10" t="str">
        <f>IF($AH787="","",IF(OR($V787&lt;2.7,$V787&gt;90),"Age OOR",CB787+1.6449*VLOOKUP(CB$14&amp;"-rse-"&amp;$M787,Equations!$G:$I,3,0)))</f>
        <v/>
      </c>
      <c r="CE787" s="10" t="str">
        <f t="shared" si="321"/>
        <v/>
      </c>
      <c r="CF787" s="10" t="str">
        <f>IF($AH787="","",IF(OR($V787&lt;2.7,$V787&gt;90),"Age OOR",($AH787-CB787)/VLOOKUP(CB$14&amp;"-rse-"&amp;$M787,Equations!$G:$I,3,0)))</f>
        <v/>
      </c>
      <c r="CG787" s="10" t="str">
        <f>IF($AI787="","",IF(OR($V787&lt;2.7,$V787&gt;90),"Age OOR",VLOOKUP(CG$14&amp;"-int-"&amp;$N787,Equations!$G:$I,3,0)+VLOOKUP(CG$14&amp;"-sexo-"&amp;$N787,Equations!$G:$I,3,0)*$U787+VLOOKUP(CG$14&amp;"-edad-"&amp;$N787,Equations!$G:$I,3,0)*$V787+VLOOKUP(CG$14&amp;"-est-"&amp;$N787,Equations!$G:$I,3,0)*(1/$W787)+VLOOKUP(CG$14&amp;"-imc-"&amp;$N787,Equations!$G:$I,3,0)*(1/$Q787)))</f>
        <v/>
      </c>
      <c r="CH787" s="10" t="str">
        <f>IF($AI787="","",IF(OR($V787&lt;2.7,$V787&gt;90),"Age OOR",CG787-1.6449*VLOOKUP(CG$14&amp;"-rse-"&amp;$N787,Equations!$G:$I,3,0)))</f>
        <v/>
      </c>
      <c r="CI787" s="10" t="str">
        <f>IF($AI787="","",IF(OR($V787&lt;2.7,$V787&gt;90),"Age OOR",CG787+1.6449*VLOOKUP(CG$14&amp;"-rse-"&amp;$N787,Equations!$G:$I,3,0)))</f>
        <v/>
      </c>
      <c r="CJ787" s="10" t="str">
        <f t="shared" si="322"/>
        <v/>
      </c>
      <c r="CK787" s="10" t="str">
        <f>IF($AI787="","",IF(OR($V787&lt;2.7,$V787&gt;90),"Age OOR",($AI787-CG787)/VLOOKUP(CG$14&amp;"-rse-"&amp;$N787,Equations!$G:$I,3,0)))</f>
        <v/>
      </c>
      <c r="CL787" s="10" t="str">
        <f>IF($AJ787="","",IF(OR($V787&lt;2.7,$V787&gt;90),"Age OOR",VLOOKUP(CL$14&amp;"-int-"&amp;$O787,Equations!$G:$I,3,0)+VLOOKUP(CL$14&amp;"-sexo-"&amp;$O787,Equations!$G:$I,3,0)*$U787+VLOOKUP(CL$14&amp;"-edad-"&amp;$O787,Equations!$G:$I,3,0)*$V787+VLOOKUP(CL$14&amp;"-est-"&amp;$O787,Equations!$G:$I,3,0)*(1/$W787)+VLOOKUP(CL$14&amp;"-imc-"&amp;$O787,Equations!$G:$I,3,0)*(1/$Q787)))</f>
        <v/>
      </c>
      <c r="CM787" s="10" t="str">
        <f>IF($AJ787="","",IF(OR($V787&lt;2.7,$V787&gt;90),"Age OOR",CL787-1.6449*VLOOKUP(CL$14&amp;"-rse-"&amp;$O787,Equations!$G:$I,3,0)))</f>
        <v/>
      </c>
      <c r="CN787" s="10" t="str">
        <f>IF($AJ787="","",IF(OR($V787&lt;2.7,$V787&gt;90),"Age OOR",CL787+1.6449*VLOOKUP(CL$14&amp;"-rse-"&amp;$O787,Equations!$G:$I,3,0)))</f>
        <v/>
      </c>
      <c r="CO787" s="10" t="str">
        <f t="shared" si="323"/>
        <v/>
      </c>
      <c r="CP787" s="10" t="str">
        <f>IF($AJ787="","",IF(OR($V787&lt;2.7,$V787&gt;90),"Age OOR",($AJ787-CL787)/VLOOKUP(CL$14&amp;"-rse-"&amp;$O787,Equations!$G:$I,3,0)))</f>
        <v/>
      </c>
      <c r="CQ787" s="10" t="str">
        <f>IF($AK787="","",IF(OR($V787&lt;2.7,$V787&gt;90),"Age OOR",EXP(VLOOKUP(CQ$14&amp;"-int-"&amp;$P787,Equations!$G:$I,3,0)+VLOOKUP(CQ$14&amp;"-sexo-"&amp;$P787,Equations!$G:$I,3,0)*$U787+VLOOKUP(CQ$14&amp;"-edad-"&amp;$P787,Equations!$G:$I,3,0)*$V787+VLOOKUP(CQ$14&amp;"-est-"&amp;$P787,Equations!$G:$I,3,0)*(1/$W787)+VLOOKUP(CQ$14&amp;"-imc-"&amp;$P787,Equations!$G:$I,3,0)*(1/$Q787))))</f>
        <v/>
      </c>
      <c r="CR787" s="10" t="str">
        <f>IF($AK787="","",IF(OR($V787&lt;2.7,$V787&gt;90),"Age OOR",EXP(LN(CQ787)-1.6449*VLOOKUP(CQ$14&amp;"-rse-"&amp;$P787,Equations!$G:$I,3,0))))</f>
        <v/>
      </c>
      <c r="CS787" s="10" t="str">
        <f>IF($AK787="","",IF(OR($V787&lt;2.7,$V787&gt;90),"Age OOR",EXP(LN(CQ787)+1.6449*VLOOKUP(CQ$14&amp;"-rse-"&amp;$P787,Equations!$G:$I,3,0))))</f>
        <v/>
      </c>
      <c r="CT787" s="10" t="str">
        <f t="shared" si="324"/>
        <v/>
      </c>
      <c r="CU787" s="10" t="str">
        <f>IF($AK787="","",IF(OR($V787&lt;2.7,$V787&gt;90),"Age OOR",(LN($AK787)-LN(CQ787))/VLOOKUP(CQ$14&amp;"-rse-"&amp;$P787,Equations!$G:$I,3,0)))</f>
        <v/>
      </c>
      <c r="CV787" s="47"/>
    </row>
    <row r="788" spans="5:100" x14ac:dyDescent="0.2">
      <c r="E788" s="23" t="str">
        <f t="shared" si="300"/>
        <v>Age out of range</v>
      </c>
      <c r="F788" s="23" t="str">
        <f t="shared" si="301"/>
        <v>Age out of range</v>
      </c>
      <c r="G788" s="23" t="str">
        <f t="shared" si="302"/>
        <v>Age out of range</v>
      </c>
      <c r="H788" s="23" t="str">
        <f t="shared" si="303"/>
        <v>Age out of range</v>
      </c>
      <c r="I788" s="23" t="str">
        <f t="shared" si="304"/>
        <v>Age out of range</v>
      </c>
      <c r="J788" s="23" t="str">
        <f t="shared" si="305"/>
        <v>Age out of range</v>
      </c>
      <c r="K788" s="23" t="str">
        <f t="shared" si="306"/>
        <v>Age out of range</v>
      </c>
      <c r="L788" s="23" t="str">
        <f t="shared" si="307"/>
        <v>Age out of range</v>
      </c>
      <c r="M788" s="23" t="str">
        <f t="shared" si="308"/>
        <v>Age out of range</v>
      </c>
      <c r="N788" s="23" t="str">
        <f t="shared" si="309"/>
        <v>Age out of range</v>
      </c>
      <c r="O788" s="23" t="str">
        <f t="shared" si="310"/>
        <v>Age out of range</v>
      </c>
      <c r="P788" s="23" t="str">
        <f t="shared" si="311"/>
        <v>Age out of range</v>
      </c>
      <c r="Q788" s="23" t="e">
        <f t="shared" si="312"/>
        <v>#DIV/0!</v>
      </c>
      <c r="R788" s="17"/>
      <c r="S788" s="23">
        <v>772</v>
      </c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  <c r="AE788" s="134"/>
      <c r="AF788" s="134"/>
      <c r="AG788" s="134"/>
      <c r="AH788" s="134"/>
      <c r="AI788" s="134"/>
      <c r="AJ788" s="134"/>
      <c r="AK788" s="134"/>
      <c r="AL788" s="7"/>
      <c r="AM788" s="47"/>
      <c r="AN788" s="10" t="str">
        <f>IF($Z788="","",IF(OR($V788&lt;2.7,$V788&gt;90),"Age OOR",VLOOKUP(AN$14&amp;"-int-"&amp;$E788,Equations!$G:$I,3,0)+VLOOKUP(AN$14&amp;"-sexo-"&amp;$E788,Equations!$G:$I,3,0)*$U788+VLOOKUP(AN$14&amp;"-edad-"&amp;$E788,Equations!$G:$I,3,0)*$V788+VLOOKUP(AN$14&amp;"-est-"&amp;$E788,Equations!$G:$I,3,0)*(1/$W788)+VLOOKUP(AN$14&amp;"-imc-"&amp;$E788,Equations!$G:$I,3,0)*(1/$Q788)))</f>
        <v/>
      </c>
      <c r="AO788" s="10" t="str">
        <f>IF($Z788="","",IF(OR($V788&lt;2.7,$V788&gt;90),"Age OOR",AN788-1.6449*VLOOKUP(AN$14&amp;"-rse-"&amp;$E788,Equations!$G:$I,3,0)))</f>
        <v/>
      </c>
      <c r="AP788" s="10" t="str">
        <f>IF($Z788="","",IF(OR($V788&lt;2.7,$V788&gt;90),"Age OOR",AN788+1.6449*VLOOKUP(AN$14&amp;"-rse-"&amp;$E788,Equations!$G:$I,3,0)))</f>
        <v/>
      </c>
      <c r="AQ788" s="10" t="str">
        <f t="shared" si="313"/>
        <v/>
      </c>
      <c r="AR788" s="10" t="str">
        <f>IF($Z788="","",IF(OR($V788&lt;2.7,$V788&gt;90),"Age OOR",($Z788-AN788)/VLOOKUP(AN$14&amp;"-rse-"&amp;$E788,Equations!$G:$I,3,0)))</f>
        <v/>
      </c>
      <c r="AS788" s="10" t="str">
        <f>IF($AA788="","",IF(OR($V788&lt;2.7,$V788&gt;90),"Age OOR",VLOOKUP(AS$14&amp;"-int-"&amp;$F788,Equations!$G:$I,3,0)+VLOOKUP(AS$14&amp;"-sexo-"&amp;$F788,Equations!$G:$I,3,0)*$U788+VLOOKUP(AS$14&amp;"-edad-"&amp;$F788,Equations!$G:$I,3,0)*$V788+VLOOKUP(AS$14&amp;"-est-"&amp;$F788,Equations!$G:$I,3,0)*(1/$W788)+VLOOKUP(AS$14&amp;"-imc-"&amp;$F788,Equations!$G:$I,3,0)*(1/$Q788)))</f>
        <v/>
      </c>
      <c r="AT788" s="10" t="str">
        <f>IF($AA788="","",IF(OR($V788&lt;2.7,$V788&gt;90),"Age OOR",AS788-1.6449*VLOOKUP(AS$14&amp;"-rse-"&amp;$F788,Equations!$G:$I,3,0)))</f>
        <v/>
      </c>
      <c r="AU788" s="10" t="str">
        <f>IF($AA788="","",IF(OR($V788&lt;2.7,$V788&gt;90),"Age OOR",AS788+1.6449*VLOOKUP(AS$14&amp;"-rse-"&amp;$F788,Equations!$G:$I,3,0)))</f>
        <v/>
      </c>
      <c r="AV788" s="10" t="str">
        <f t="shared" si="314"/>
        <v/>
      </c>
      <c r="AW788" s="10" t="str">
        <f>IF($AA788="","",IF(OR($V788&lt;2.7,$V788&gt;90),"Age OOR",($AA788-AS788)/VLOOKUP(AS$14&amp;"-rse-"&amp;$F788,Equations!$G:$I,3,0)))</f>
        <v/>
      </c>
      <c r="AX788" s="10" t="str">
        <f>IF($AB788="","",IF(OR($V788&lt;2.7,$V788&gt;90),"Age OOR",VLOOKUP(AX$14&amp;"-int-"&amp;$G788,Equations!$G:$I,3,0)+VLOOKUP(AX$14&amp;"-sexo-"&amp;$G788,Equations!$G:$I,3,0)*$U788+VLOOKUP(AX$14&amp;"-edad-"&amp;$G788,Equations!$G:$I,3,0)*$V788+VLOOKUP(AX$14&amp;"-est-"&amp;$G788,Equations!$G:$I,3,0)*(1/$W788)+VLOOKUP(AX$14&amp;"-imc-"&amp;$G788,Equations!$G:$I,3,0)*(1/$Q788)))</f>
        <v/>
      </c>
      <c r="AY788" s="10" t="str">
        <f>IF($AB788="","",IF(OR($V788&lt;2.7,$V788&gt;90),"Age OOR",AX788-1.6449*VLOOKUP(AX$14&amp;"-rse-"&amp;$G788,Equations!$G:$I,3,0)))</f>
        <v/>
      </c>
      <c r="AZ788" s="10" t="str">
        <f>IF($AB788="","",IF(OR($V788&lt;2.7,$V788&gt;90),"Age OOR",AX788+1.6449*VLOOKUP(AX$14&amp;"-rse-"&amp;$G788,Equations!$G:$I,3,0)))</f>
        <v/>
      </c>
      <c r="BA788" s="10" t="str">
        <f t="shared" si="315"/>
        <v/>
      </c>
      <c r="BB788" s="10" t="str">
        <f>IF($AB788="","",IF(OR($V788&lt;2.7,$V788&gt;90),"Age OOR",($AB788-AX788)/VLOOKUP(AX$14&amp;"-rse-"&amp;$G788,Equations!$G:$I,3,0)))</f>
        <v/>
      </c>
      <c r="BC788" s="10" t="str">
        <f>IF($AC788="","",IF(OR($V788&lt;2.7,$V788&gt;90),"Age OOR",VLOOKUP(BC$14&amp;"-int-"&amp;$H788,Equations!$G:$I,3,0)+VLOOKUP(BC$14&amp;"-sexo-"&amp;$H788,Equations!$G:$I,3,0)*$U788+VLOOKUP(BC$14&amp;"-edad-"&amp;$H788,Equations!$G:$I,3,0)*$V788+VLOOKUP(BC$14&amp;"-est-"&amp;$H788,Equations!$G:$I,3,0)*(1/$W788)+VLOOKUP(BC$14&amp;"-imc-"&amp;$H788,Equations!$G:$I,3,0)*(1/$Q788)))</f>
        <v/>
      </c>
      <c r="BD788" s="10" t="str">
        <f>IF($AC788="","",IF(OR($V788&lt;2.7,$V788&gt;90),"Age OOR",BC788-1.6449*VLOOKUP(BC$14&amp;"-rse-"&amp;$H788,Equations!$G:$I,3,0)))</f>
        <v/>
      </c>
      <c r="BE788" s="10" t="str">
        <f>IF($AC788="","",IF(OR($V788&lt;2.7,$V788&gt;90),"Age OOR",BC788+1.6449*VLOOKUP(BC$14&amp;"-rse-"&amp;$H788,Equations!$G:$I,3,0)))</f>
        <v/>
      </c>
      <c r="BF788" s="10" t="str">
        <f t="shared" si="316"/>
        <v/>
      </c>
      <c r="BG788" s="10" t="str">
        <f>IF($AC788="","",IF(OR($V788&lt;2.7,$V788&gt;90),"Age OOR",($AC788-BC788)/VLOOKUP(BC$14&amp;"-rse-"&amp;$H788,Equations!$G:$I,3,0)))</f>
        <v/>
      </c>
      <c r="BH788" s="10" t="str">
        <f>IF($AD788="","",IF(OR($V788&lt;2.7,$V788&gt;90),"Age OOR",VLOOKUP(BH$14&amp;"-int-"&amp;$I788,Equations!$G:$I,3,0)+VLOOKUP(BH$14&amp;"-sexo-"&amp;$I788,Equations!$G:$I,3,0)*$U788+VLOOKUP(BH$14&amp;"-edad-"&amp;$I788,Equations!$G:$I,3,0)*$V788+VLOOKUP(BH$14&amp;"-est-"&amp;$I788,Equations!$G:$I,3,0)*(1/$W788)+VLOOKUP(BH$14&amp;"-imc-"&amp;$I788,Equations!$G:$I,3,0)*(1/$Q788)))</f>
        <v/>
      </c>
      <c r="BI788" s="10" t="str">
        <f>IF($AD788="","",IF(OR($V788&lt;2.7,$V788&gt;90),"Age OOR",BH788-1.6449*VLOOKUP(BH$14&amp;"-rse-"&amp;$I788,Equations!$G:$I,3,0)))</f>
        <v/>
      </c>
      <c r="BJ788" s="10" t="str">
        <f>IF($AD788="","",IF(OR($V788&lt;2.7,$V788&gt;90),"Age OOR",BH788+1.6449*VLOOKUP(BH$14&amp;"-rse-"&amp;$I788,Equations!$G:$I,3,0)))</f>
        <v/>
      </c>
      <c r="BK788" s="10" t="str">
        <f t="shared" si="317"/>
        <v/>
      </c>
      <c r="BL788" s="10" t="str">
        <f>IF($AD788="","",IF(OR($V788&lt;2.7,$V788&gt;90),"Age OOR",($AD788-BH788)/VLOOKUP(BH$14&amp;"-rse-"&amp;$I788,Equations!$G:$I,3,0)))</f>
        <v/>
      </c>
      <c r="BM788" s="10" t="str">
        <f>IF($AE788="","",IF(OR($V788&lt;2.7,$V788&gt;90),"Age OOR",VLOOKUP(BM$14&amp;"-int-"&amp;$J788,Equations!$G:$I,3,0)+VLOOKUP(BM$14&amp;"-sexo-"&amp;$J788,Equations!$G:$I,3,0)*$U788+VLOOKUP(BM$14&amp;"-edad-"&amp;$J788,Equations!$G:$I,3,0)*$V788+VLOOKUP(BM$14&amp;"-est-"&amp;$J788,Equations!$G:$I,3,0)*(1/$W788)+VLOOKUP(BM$14&amp;"-imc-"&amp;$J788,Equations!$G:$I,3,0)*(1/$Q788)))</f>
        <v/>
      </c>
      <c r="BN788" s="10" t="str">
        <f>IF($AE788="","",IF(OR($V788&lt;2.7,$V788&gt;90),"Age OOR",BM788-1.6449*VLOOKUP(BM$14&amp;"-rse-"&amp;$J788,Equations!$G:$I,3,0)))</f>
        <v/>
      </c>
      <c r="BO788" s="10" t="str">
        <f>IF($AE788="","",IF(OR($V788&lt;2.7,$V788&gt;90),"Age OOR",BM788+1.6449*VLOOKUP(BM$14&amp;"-rse-"&amp;$J788,Equations!$G:$I,3,0)))</f>
        <v/>
      </c>
      <c r="BP788" s="10" t="str">
        <f t="shared" si="318"/>
        <v/>
      </c>
      <c r="BQ788" s="10" t="str">
        <f>IF($AE788="","",IF(OR($V788&lt;2.7,$V788&gt;90),"Age OOR",($AE788-BM788)/VLOOKUP(BM$14&amp;"-rse-"&amp;$J788,Equations!$G:$I,3,0)))</f>
        <v/>
      </c>
      <c r="BR788" s="10" t="str">
        <f>IF($AF788="","",IF(OR($V788&lt;2.7,$V788&gt;90),"Age OOR",VLOOKUP(BR$14&amp;"-int-"&amp;$K788,Equations!$G:$I,3,0)+VLOOKUP(BR$14&amp;"-sexo-"&amp;$K788,Equations!$G:$I,3,0)*$U788+VLOOKUP(BR$14&amp;"-edad-"&amp;$K788,Equations!$G:$I,3,0)*$V788+VLOOKUP(BR$14&amp;"-est-"&amp;$K788,Equations!$G:$I,3,0)*(1/$W788)+VLOOKUP(BR$14&amp;"-imc-"&amp;$K788,Equations!$G:$I,3,0)*(1/$Q788)))</f>
        <v/>
      </c>
      <c r="BS788" s="10" t="str">
        <f>IF($AF788="","",IF(OR($V788&lt;2.7,$V788&gt;90),"Age OOR",BR788-1.6449*VLOOKUP(BR$14&amp;"-rse-"&amp;$K788,Equations!$G:$I,3,0)))</f>
        <v/>
      </c>
      <c r="BT788" s="10" t="str">
        <f>IF($AF788="","",IF(OR($V788&lt;2.7,$V788&gt;90),"Age OOR",BR788+1.6449*VLOOKUP(BR$14&amp;"-rse-"&amp;$K788,Equations!$G:$I,3,0)))</f>
        <v/>
      </c>
      <c r="BU788" s="10" t="str">
        <f t="shared" si="319"/>
        <v/>
      </c>
      <c r="BV788" s="10" t="str">
        <f>IF($AF788="","",IF(OR($V788&lt;2.7,$V788&gt;90),"Age OOR",($AF788-BR788)/VLOOKUP(BR$14&amp;"-rse-"&amp;$K788,Equations!$G:$I,3,0)))</f>
        <v/>
      </c>
      <c r="BW788" s="10" t="str">
        <f>IF($AG788="","",IF(OR($V788&lt;2.7,$V788&gt;90),"Age OOR",VLOOKUP(BW$14&amp;"-int-"&amp;$L788,Equations!$G:$I,3,0)+VLOOKUP(BW$14&amp;"-sexo-"&amp;$L788,Equations!$G:$I,3,0)*$U788+VLOOKUP(BW$14&amp;"-edad-"&amp;$L788,Equations!$G:$I,3,0)*$V788+VLOOKUP(BW$14&amp;"-est-"&amp;$L788,Equations!$G:$I,3,0)*(1/$W788)+VLOOKUP(BW$14&amp;"-imc-"&amp;$L788,Equations!$G:$I,3,0)*(1/$Q788)))</f>
        <v/>
      </c>
      <c r="BX788" s="10" t="str">
        <f>IF($AG788="","",IF(OR($V788&lt;2.7,$V788&gt;90),"Age OOR",BW788-1.6449*VLOOKUP(BW$14&amp;"-rse-"&amp;$L788,Equations!$G:$I,3,0)))</f>
        <v/>
      </c>
      <c r="BY788" s="10" t="str">
        <f>IF($AG788="","",IF(OR($V788&lt;2.7,$V788&gt;90),"Age OOR",BW788+1.6449*VLOOKUP(BW$14&amp;"-rse-"&amp;$L788,Equations!$G:$I,3,0)))</f>
        <v/>
      </c>
      <c r="BZ788" s="10" t="str">
        <f t="shared" si="320"/>
        <v/>
      </c>
      <c r="CA788" s="10" t="str">
        <f>IF($AG788="","",IF(OR($V788&lt;2.7,$V788&gt;90),"Age OOR",($AG788-BW788)/VLOOKUP(BW$14&amp;"-rse-"&amp;$L788,Equations!$G:$I,3,0)))</f>
        <v/>
      </c>
      <c r="CB788" s="10" t="str">
        <f>IF($AH788="","",IF(OR($V788&lt;2.7,$V788&gt;90),"Age OOR",VLOOKUP(CB$14&amp;"-int-"&amp;$M788,Equations!$G:$I,3,0)+VLOOKUP(CB$14&amp;"-sexo-"&amp;$M788,Equations!$G:$I,3,0)*$U788+VLOOKUP(CB$14&amp;"-edad-"&amp;$M788,Equations!$G:$I,3,0)*$V788+VLOOKUP(CB$14&amp;"-est-"&amp;$M788,Equations!$G:$I,3,0)*(1/$W788)+VLOOKUP(CB$14&amp;"-imc-"&amp;$M788,Equations!$G:$I,3,0)*(1/$Q788)))</f>
        <v/>
      </c>
      <c r="CC788" s="10" t="str">
        <f>IF($AH788="","",IF(OR($V788&lt;2.7,$V788&gt;90),"Age OOR",CB788-1.6449*VLOOKUP(CB$14&amp;"-rse-"&amp;$M788,Equations!$G:$I,3,0)))</f>
        <v/>
      </c>
      <c r="CD788" s="10" t="str">
        <f>IF($AH788="","",IF(OR($V788&lt;2.7,$V788&gt;90),"Age OOR",CB788+1.6449*VLOOKUP(CB$14&amp;"-rse-"&amp;$M788,Equations!$G:$I,3,0)))</f>
        <v/>
      </c>
      <c r="CE788" s="10" t="str">
        <f t="shared" si="321"/>
        <v/>
      </c>
      <c r="CF788" s="10" t="str">
        <f>IF($AH788="","",IF(OR($V788&lt;2.7,$V788&gt;90),"Age OOR",($AH788-CB788)/VLOOKUP(CB$14&amp;"-rse-"&amp;$M788,Equations!$G:$I,3,0)))</f>
        <v/>
      </c>
      <c r="CG788" s="10" t="str">
        <f>IF($AI788="","",IF(OR($V788&lt;2.7,$V788&gt;90),"Age OOR",VLOOKUP(CG$14&amp;"-int-"&amp;$N788,Equations!$G:$I,3,0)+VLOOKUP(CG$14&amp;"-sexo-"&amp;$N788,Equations!$G:$I,3,0)*$U788+VLOOKUP(CG$14&amp;"-edad-"&amp;$N788,Equations!$G:$I,3,0)*$V788+VLOOKUP(CG$14&amp;"-est-"&amp;$N788,Equations!$G:$I,3,0)*(1/$W788)+VLOOKUP(CG$14&amp;"-imc-"&amp;$N788,Equations!$G:$I,3,0)*(1/$Q788)))</f>
        <v/>
      </c>
      <c r="CH788" s="10" t="str">
        <f>IF($AI788="","",IF(OR($V788&lt;2.7,$V788&gt;90),"Age OOR",CG788-1.6449*VLOOKUP(CG$14&amp;"-rse-"&amp;$N788,Equations!$G:$I,3,0)))</f>
        <v/>
      </c>
      <c r="CI788" s="10" t="str">
        <f>IF($AI788="","",IF(OR($V788&lt;2.7,$V788&gt;90),"Age OOR",CG788+1.6449*VLOOKUP(CG$14&amp;"-rse-"&amp;$N788,Equations!$G:$I,3,0)))</f>
        <v/>
      </c>
      <c r="CJ788" s="10" t="str">
        <f t="shared" si="322"/>
        <v/>
      </c>
      <c r="CK788" s="10" t="str">
        <f>IF($AI788="","",IF(OR($V788&lt;2.7,$V788&gt;90),"Age OOR",($AI788-CG788)/VLOOKUP(CG$14&amp;"-rse-"&amp;$N788,Equations!$G:$I,3,0)))</f>
        <v/>
      </c>
      <c r="CL788" s="10" t="str">
        <f>IF($AJ788="","",IF(OR($V788&lt;2.7,$V788&gt;90),"Age OOR",VLOOKUP(CL$14&amp;"-int-"&amp;$O788,Equations!$G:$I,3,0)+VLOOKUP(CL$14&amp;"-sexo-"&amp;$O788,Equations!$G:$I,3,0)*$U788+VLOOKUP(CL$14&amp;"-edad-"&amp;$O788,Equations!$G:$I,3,0)*$V788+VLOOKUP(CL$14&amp;"-est-"&amp;$O788,Equations!$G:$I,3,0)*(1/$W788)+VLOOKUP(CL$14&amp;"-imc-"&amp;$O788,Equations!$G:$I,3,0)*(1/$Q788)))</f>
        <v/>
      </c>
      <c r="CM788" s="10" t="str">
        <f>IF($AJ788="","",IF(OR($V788&lt;2.7,$V788&gt;90),"Age OOR",CL788-1.6449*VLOOKUP(CL$14&amp;"-rse-"&amp;$O788,Equations!$G:$I,3,0)))</f>
        <v/>
      </c>
      <c r="CN788" s="10" t="str">
        <f>IF($AJ788="","",IF(OR($V788&lt;2.7,$V788&gt;90),"Age OOR",CL788+1.6449*VLOOKUP(CL$14&amp;"-rse-"&amp;$O788,Equations!$G:$I,3,0)))</f>
        <v/>
      </c>
      <c r="CO788" s="10" t="str">
        <f t="shared" si="323"/>
        <v/>
      </c>
      <c r="CP788" s="10" t="str">
        <f>IF($AJ788="","",IF(OR($V788&lt;2.7,$V788&gt;90),"Age OOR",($AJ788-CL788)/VLOOKUP(CL$14&amp;"-rse-"&amp;$O788,Equations!$G:$I,3,0)))</f>
        <v/>
      </c>
      <c r="CQ788" s="10" t="str">
        <f>IF($AK788="","",IF(OR($V788&lt;2.7,$V788&gt;90),"Age OOR",EXP(VLOOKUP(CQ$14&amp;"-int-"&amp;$P788,Equations!$G:$I,3,0)+VLOOKUP(CQ$14&amp;"-sexo-"&amp;$P788,Equations!$G:$I,3,0)*$U788+VLOOKUP(CQ$14&amp;"-edad-"&amp;$P788,Equations!$G:$I,3,0)*$V788+VLOOKUP(CQ$14&amp;"-est-"&amp;$P788,Equations!$G:$I,3,0)*(1/$W788)+VLOOKUP(CQ$14&amp;"-imc-"&amp;$P788,Equations!$G:$I,3,0)*(1/$Q788))))</f>
        <v/>
      </c>
      <c r="CR788" s="10" t="str">
        <f>IF($AK788="","",IF(OR($V788&lt;2.7,$V788&gt;90),"Age OOR",EXP(LN(CQ788)-1.6449*VLOOKUP(CQ$14&amp;"-rse-"&amp;$P788,Equations!$G:$I,3,0))))</f>
        <v/>
      </c>
      <c r="CS788" s="10" t="str">
        <f>IF($AK788="","",IF(OR($V788&lt;2.7,$V788&gt;90),"Age OOR",EXP(LN(CQ788)+1.6449*VLOOKUP(CQ$14&amp;"-rse-"&amp;$P788,Equations!$G:$I,3,0))))</f>
        <v/>
      </c>
      <c r="CT788" s="10" t="str">
        <f t="shared" si="324"/>
        <v/>
      </c>
      <c r="CU788" s="10" t="str">
        <f>IF($AK788="","",IF(OR($V788&lt;2.7,$V788&gt;90),"Age OOR",(LN($AK788)-LN(CQ788))/VLOOKUP(CQ$14&amp;"-rse-"&amp;$P788,Equations!$G:$I,3,0)))</f>
        <v/>
      </c>
      <c r="CV788" s="47"/>
    </row>
    <row r="789" spans="5:100" x14ac:dyDescent="0.2">
      <c r="E789" s="23" t="str">
        <f t="shared" si="300"/>
        <v>Age out of range</v>
      </c>
      <c r="F789" s="23" t="str">
        <f t="shared" si="301"/>
        <v>Age out of range</v>
      </c>
      <c r="G789" s="23" t="str">
        <f t="shared" si="302"/>
        <v>Age out of range</v>
      </c>
      <c r="H789" s="23" t="str">
        <f t="shared" si="303"/>
        <v>Age out of range</v>
      </c>
      <c r="I789" s="23" t="str">
        <f t="shared" si="304"/>
        <v>Age out of range</v>
      </c>
      <c r="J789" s="23" t="str">
        <f t="shared" si="305"/>
        <v>Age out of range</v>
      </c>
      <c r="K789" s="23" t="str">
        <f t="shared" si="306"/>
        <v>Age out of range</v>
      </c>
      <c r="L789" s="23" t="str">
        <f t="shared" si="307"/>
        <v>Age out of range</v>
      </c>
      <c r="M789" s="23" t="str">
        <f t="shared" si="308"/>
        <v>Age out of range</v>
      </c>
      <c r="N789" s="23" t="str">
        <f t="shared" si="309"/>
        <v>Age out of range</v>
      </c>
      <c r="O789" s="23" t="str">
        <f t="shared" si="310"/>
        <v>Age out of range</v>
      </c>
      <c r="P789" s="23" t="str">
        <f t="shared" si="311"/>
        <v>Age out of range</v>
      </c>
      <c r="Q789" s="23" t="e">
        <f t="shared" si="312"/>
        <v>#DIV/0!</v>
      </c>
      <c r="R789" s="17"/>
      <c r="S789" s="23">
        <v>773</v>
      </c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7"/>
      <c r="AM789" s="47"/>
      <c r="AN789" s="10" t="str">
        <f>IF($Z789="","",IF(OR($V789&lt;2.7,$V789&gt;90),"Age OOR",VLOOKUP(AN$14&amp;"-int-"&amp;$E789,Equations!$G:$I,3,0)+VLOOKUP(AN$14&amp;"-sexo-"&amp;$E789,Equations!$G:$I,3,0)*$U789+VLOOKUP(AN$14&amp;"-edad-"&amp;$E789,Equations!$G:$I,3,0)*$V789+VLOOKUP(AN$14&amp;"-est-"&amp;$E789,Equations!$G:$I,3,0)*(1/$W789)+VLOOKUP(AN$14&amp;"-imc-"&amp;$E789,Equations!$G:$I,3,0)*(1/$Q789)))</f>
        <v/>
      </c>
      <c r="AO789" s="10" t="str">
        <f>IF($Z789="","",IF(OR($V789&lt;2.7,$V789&gt;90),"Age OOR",AN789-1.6449*VLOOKUP(AN$14&amp;"-rse-"&amp;$E789,Equations!$G:$I,3,0)))</f>
        <v/>
      </c>
      <c r="AP789" s="10" t="str">
        <f>IF($Z789="","",IF(OR($V789&lt;2.7,$V789&gt;90),"Age OOR",AN789+1.6449*VLOOKUP(AN$14&amp;"-rse-"&amp;$E789,Equations!$G:$I,3,0)))</f>
        <v/>
      </c>
      <c r="AQ789" s="10" t="str">
        <f t="shared" si="313"/>
        <v/>
      </c>
      <c r="AR789" s="10" t="str">
        <f>IF($Z789="","",IF(OR($V789&lt;2.7,$V789&gt;90),"Age OOR",($Z789-AN789)/VLOOKUP(AN$14&amp;"-rse-"&amp;$E789,Equations!$G:$I,3,0)))</f>
        <v/>
      </c>
      <c r="AS789" s="10" t="str">
        <f>IF($AA789="","",IF(OR($V789&lt;2.7,$V789&gt;90),"Age OOR",VLOOKUP(AS$14&amp;"-int-"&amp;$F789,Equations!$G:$I,3,0)+VLOOKUP(AS$14&amp;"-sexo-"&amp;$F789,Equations!$G:$I,3,0)*$U789+VLOOKUP(AS$14&amp;"-edad-"&amp;$F789,Equations!$G:$I,3,0)*$V789+VLOOKUP(AS$14&amp;"-est-"&amp;$F789,Equations!$G:$I,3,0)*(1/$W789)+VLOOKUP(AS$14&amp;"-imc-"&amp;$F789,Equations!$G:$I,3,0)*(1/$Q789)))</f>
        <v/>
      </c>
      <c r="AT789" s="10" t="str">
        <f>IF($AA789="","",IF(OR($V789&lt;2.7,$V789&gt;90),"Age OOR",AS789-1.6449*VLOOKUP(AS$14&amp;"-rse-"&amp;$F789,Equations!$G:$I,3,0)))</f>
        <v/>
      </c>
      <c r="AU789" s="10" t="str">
        <f>IF($AA789="","",IF(OR($V789&lt;2.7,$V789&gt;90),"Age OOR",AS789+1.6449*VLOOKUP(AS$14&amp;"-rse-"&amp;$F789,Equations!$G:$I,3,0)))</f>
        <v/>
      </c>
      <c r="AV789" s="10" t="str">
        <f t="shared" si="314"/>
        <v/>
      </c>
      <c r="AW789" s="10" t="str">
        <f>IF($AA789="","",IF(OR($V789&lt;2.7,$V789&gt;90),"Age OOR",($AA789-AS789)/VLOOKUP(AS$14&amp;"-rse-"&amp;$F789,Equations!$G:$I,3,0)))</f>
        <v/>
      </c>
      <c r="AX789" s="10" t="str">
        <f>IF($AB789="","",IF(OR($V789&lt;2.7,$V789&gt;90),"Age OOR",VLOOKUP(AX$14&amp;"-int-"&amp;$G789,Equations!$G:$I,3,0)+VLOOKUP(AX$14&amp;"-sexo-"&amp;$G789,Equations!$G:$I,3,0)*$U789+VLOOKUP(AX$14&amp;"-edad-"&amp;$G789,Equations!$G:$I,3,0)*$V789+VLOOKUP(AX$14&amp;"-est-"&amp;$G789,Equations!$G:$I,3,0)*(1/$W789)+VLOOKUP(AX$14&amp;"-imc-"&amp;$G789,Equations!$G:$I,3,0)*(1/$Q789)))</f>
        <v/>
      </c>
      <c r="AY789" s="10" t="str">
        <f>IF($AB789="","",IF(OR($V789&lt;2.7,$V789&gt;90),"Age OOR",AX789-1.6449*VLOOKUP(AX$14&amp;"-rse-"&amp;$G789,Equations!$G:$I,3,0)))</f>
        <v/>
      </c>
      <c r="AZ789" s="10" t="str">
        <f>IF($AB789="","",IF(OR($V789&lt;2.7,$V789&gt;90),"Age OOR",AX789+1.6449*VLOOKUP(AX$14&amp;"-rse-"&amp;$G789,Equations!$G:$I,3,0)))</f>
        <v/>
      </c>
      <c r="BA789" s="10" t="str">
        <f t="shared" si="315"/>
        <v/>
      </c>
      <c r="BB789" s="10" t="str">
        <f>IF($AB789="","",IF(OR($V789&lt;2.7,$V789&gt;90),"Age OOR",($AB789-AX789)/VLOOKUP(AX$14&amp;"-rse-"&amp;$G789,Equations!$G:$I,3,0)))</f>
        <v/>
      </c>
      <c r="BC789" s="10" t="str">
        <f>IF($AC789="","",IF(OR($V789&lt;2.7,$V789&gt;90),"Age OOR",VLOOKUP(BC$14&amp;"-int-"&amp;$H789,Equations!$G:$I,3,0)+VLOOKUP(BC$14&amp;"-sexo-"&amp;$H789,Equations!$G:$I,3,0)*$U789+VLOOKUP(BC$14&amp;"-edad-"&amp;$H789,Equations!$G:$I,3,0)*$V789+VLOOKUP(BC$14&amp;"-est-"&amp;$H789,Equations!$G:$I,3,0)*(1/$W789)+VLOOKUP(BC$14&amp;"-imc-"&amp;$H789,Equations!$G:$I,3,0)*(1/$Q789)))</f>
        <v/>
      </c>
      <c r="BD789" s="10" t="str">
        <f>IF($AC789="","",IF(OR($V789&lt;2.7,$V789&gt;90),"Age OOR",BC789-1.6449*VLOOKUP(BC$14&amp;"-rse-"&amp;$H789,Equations!$G:$I,3,0)))</f>
        <v/>
      </c>
      <c r="BE789" s="10" t="str">
        <f>IF($AC789="","",IF(OR($V789&lt;2.7,$V789&gt;90),"Age OOR",BC789+1.6449*VLOOKUP(BC$14&amp;"-rse-"&amp;$H789,Equations!$G:$I,3,0)))</f>
        <v/>
      </c>
      <c r="BF789" s="10" t="str">
        <f t="shared" si="316"/>
        <v/>
      </c>
      <c r="BG789" s="10" t="str">
        <f>IF($AC789="","",IF(OR($V789&lt;2.7,$V789&gt;90),"Age OOR",($AC789-BC789)/VLOOKUP(BC$14&amp;"-rse-"&amp;$H789,Equations!$G:$I,3,0)))</f>
        <v/>
      </c>
      <c r="BH789" s="10" t="str">
        <f>IF($AD789="","",IF(OR($V789&lt;2.7,$V789&gt;90),"Age OOR",VLOOKUP(BH$14&amp;"-int-"&amp;$I789,Equations!$G:$I,3,0)+VLOOKUP(BH$14&amp;"-sexo-"&amp;$I789,Equations!$G:$I,3,0)*$U789+VLOOKUP(BH$14&amp;"-edad-"&amp;$I789,Equations!$G:$I,3,0)*$V789+VLOOKUP(BH$14&amp;"-est-"&amp;$I789,Equations!$G:$I,3,0)*(1/$W789)+VLOOKUP(BH$14&amp;"-imc-"&amp;$I789,Equations!$G:$I,3,0)*(1/$Q789)))</f>
        <v/>
      </c>
      <c r="BI789" s="10" t="str">
        <f>IF($AD789="","",IF(OR($V789&lt;2.7,$V789&gt;90),"Age OOR",BH789-1.6449*VLOOKUP(BH$14&amp;"-rse-"&amp;$I789,Equations!$G:$I,3,0)))</f>
        <v/>
      </c>
      <c r="BJ789" s="10" t="str">
        <f>IF($AD789="","",IF(OR($V789&lt;2.7,$V789&gt;90),"Age OOR",BH789+1.6449*VLOOKUP(BH$14&amp;"-rse-"&amp;$I789,Equations!$G:$I,3,0)))</f>
        <v/>
      </c>
      <c r="BK789" s="10" t="str">
        <f t="shared" si="317"/>
        <v/>
      </c>
      <c r="BL789" s="10" t="str">
        <f>IF($AD789="","",IF(OR($V789&lt;2.7,$V789&gt;90),"Age OOR",($AD789-BH789)/VLOOKUP(BH$14&amp;"-rse-"&amp;$I789,Equations!$G:$I,3,0)))</f>
        <v/>
      </c>
      <c r="BM789" s="10" t="str">
        <f>IF($AE789="","",IF(OR($V789&lt;2.7,$V789&gt;90),"Age OOR",VLOOKUP(BM$14&amp;"-int-"&amp;$J789,Equations!$G:$I,3,0)+VLOOKUP(BM$14&amp;"-sexo-"&amp;$J789,Equations!$G:$I,3,0)*$U789+VLOOKUP(BM$14&amp;"-edad-"&amp;$J789,Equations!$G:$I,3,0)*$V789+VLOOKUP(BM$14&amp;"-est-"&amp;$J789,Equations!$G:$I,3,0)*(1/$W789)+VLOOKUP(BM$14&amp;"-imc-"&amp;$J789,Equations!$G:$I,3,0)*(1/$Q789)))</f>
        <v/>
      </c>
      <c r="BN789" s="10" t="str">
        <f>IF($AE789="","",IF(OR($V789&lt;2.7,$V789&gt;90),"Age OOR",BM789-1.6449*VLOOKUP(BM$14&amp;"-rse-"&amp;$J789,Equations!$G:$I,3,0)))</f>
        <v/>
      </c>
      <c r="BO789" s="10" t="str">
        <f>IF($AE789="","",IF(OR($V789&lt;2.7,$V789&gt;90),"Age OOR",BM789+1.6449*VLOOKUP(BM$14&amp;"-rse-"&amp;$J789,Equations!$G:$I,3,0)))</f>
        <v/>
      </c>
      <c r="BP789" s="10" t="str">
        <f t="shared" si="318"/>
        <v/>
      </c>
      <c r="BQ789" s="10" t="str">
        <f>IF($AE789="","",IF(OR($V789&lt;2.7,$V789&gt;90),"Age OOR",($AE789-BM789)/VLOOKUP(BM$14&amp;"-rse-"&amp;$J789,Equations!$G:$I,3,0)))</f>
        <v/>
      </c>
      <c r="BR789" s="10" t="str">
        <f>IF($AF789="","",IF(OR($V789&lt;2.7,$V789&gt;90),"Age OOR",VLOOKUP(BR$14&amp;"-int-"&amp;$K789,Equations!$G:$I,3,0)+VLOOKUP(BR$14&amp;"-sexo-"&amp;$K789,Equations!$G:$I,3,0)*$U789+VLOOKUP(BR$14&amp;"-edad-"&amp;$K789,Equations!$G:$I,3,0)*$V789+VLOOKUP(BR$14&amp;"-est-"&amp;$K789,Equations!$G:$I,3,0)*(1/$W789)+VLOOKUP(BR$14&amp;"-imc-"&amp;$K789,Equations!$G:$I,3,0)*(1/$Q789)))</f>
        <v/>
      </c>
      <c r="BS789" s="10" t="str">
        <f>IF($AF789="","",IF(OR($V789&lt;2.7,$V789&gt;90),"Age OOR",BR789-1.6449*VLOOKUP(BR$14&amp;"-rse-"&amp;$K789,Equations!$G:$I,3,0)))</f>
        <v/>
      </c>
      <c r="BT789" s="10" t="str">
        <f>IF($AF789="","",IF(OR($V789&lt;2.7,$V789&gt;90),"Age OOR",BR789+1.6449*VLOOKUP(BR$14&amp;"-rse-"&amp;$K789,Equations!$G:$I,3,0)))</f>
        <v/>
      </c>
      <c r="BU789" s="10" t="str">
        <f t="shared" si="319"/>
        <v/>
      </c>
      <c r="BV789" s="10" t="str">
        <f>IF($AF789="","",IF(OR($V789&lt;2.7,$V789&gt;90),"Age OOR",($AF789-BR789)/VLOOKUP(BR$14&amp;"-rse-"&amp;$K789,Equations!$G:$I,3,0)))</f>
        <v/>
      </c>
      <c r="BW789" s="10" t="str">
        <f>IF($AG789="","",IF(OR($V789&lt;2.7,$V789&gt;90),"Age OOR",VLOOKUP(BW$14&amp;"-int-"&amp;$L789,Equations!$G:$I,3,0)+VLOOKUP(BW$14&amp;"-sexo-"&amp;$L789,Equations!$G:$I,3,0)*$U789+VLOOKUP(BW$14&amp;"-edad-"&amp;$L789,Equations!$G:$I,3,0)*$V789+VLOOKUP(BW$14&amp;"-est-"&amp;$L789,Equations!$G:$I,3,0)*(1/$W789)+VLOOKUP(BW$14&amp;"-imc-"&amp;$L789,Equations!$G:$I,3,0)*(1/$Q789)))</f>
        <v/>
      </c>
      <c r="BX789" s="10" t="str">
        <f>IF($AG789="","",IF(OR($V789&lt;2.7,$V789&gt;90),"Age OOR",BW789-1.6449*VLOOKUP(BW$14&amp;"-rse-"&amp;$L789,Equations!$G:$I,3,0)))</f>
        <v/>
      </c>
      <c r="BY789" s="10" t="str">
        <f>IF($AG789="","",IF(OR($V789&lt;2.7,$V789&gt;90),"Age OOR",BW789+1.6449*VLOOKUP(BW$14&amp;"-rse-"&amp;$L789,Equations!$G:$I,3,0)))</f>
        <v/>
      </c>
      <c r="BZ789" s="10" t="str">
        <f t="shared" si="320"/>
        <v/>
      </c>
      <c r="CA789" s="10" t="str">
        <f>IF($AG789="","",IF(OR($V789&lt;2.7,$V789&gt;90),"Age OOR",($AG789-BW789)/VLOOKUP(BW$14&amp;"-rse-"&amp;$L789,Equations!$G:$I,3,0)))</f>
        <v/>
      </c>
      <c r="CB789" s="10" t="str">
        <f>IF($AH789="","",IF(OR($V789&lt;2.7,$V789&gt;90),"Age OOR",VLOOKUP(CB$14&amp;"-int-"&amp;$M789,Equations!$G:$I,3,0)+VLOOKUP(CB$14&amp;"-sexo-"&amp;$M789,Equations!$G:$I,3,0)*$U789+VLOOKUP(CB$14&amp;"-edad-"&amp;$M789,Equations!$G:$I,3,0)*$V789+VLOOKUP(CB$14&amp;"-est-"&amp;$M789,Equations!$G:$I,3,0)*(1/$W789)+VLOOKUP(CB$14&amp;"-imc-"&amp;$M789,Equations!$G:$I,3,0)*(1/$Q789)))</f>
        <v/>
      </c>
      <c r="CC789" s="10" t="str">
        <f>IF($AH789="","",IF(OR($V789&lt;2.7,$V789&gt;90),"Age OOR",CB789-1.6449*VLOOKUP(CB$14&amp;"-rse-"&amp;$M789,Equations!$G:$I,3,0)))</f>
        <v/>
      </c>
      <c r="CD789" s="10" t="str">
        <f>IF($AH789="","",IF(OR($V789&lt;2.7,$V789&gt;90),"Age OOR",CB789+1.6449*VLOOKUP(CB$14&amp;"-rse-"&amp;$M789,Equations!$G:$I,3,0)))</f>
        <v/>
      </c>
      <c r="CE789" s="10" t="str">
        <f t="shared" si="321"/>
        <v/>
      </c>
      <c r="CF789" s="10" t="str">
        <f>IF($AH789="","",IF(OR($V789&lt;2.7,$V789&gt;90),"Age OOR",($AH789-CB789)/VLOOKUP(CB$14&amp;"-rse-"&amp;$M789,Equations!$G:$I,3,0)))</f>
        <v/>
      </c>
      <c r="CG789" s="10" t="str">
        <f>IF($AI789="","",IF(OR($V789&lt;2.7,$V789&gt;90),"Age OOR",VLOOKUP(CG$14&amp;"-int-"&amp;$N789,Equations!$G:$I,3,0)+VLOOKUP(CG$14&amp;"-sexo-"&amp;$N789,Equations!$G:$I,3,0)*$U789+VLOOKUP(CG$14&amp;"-edad-"&amp;$N789,Equations!$G:$I,3,0)*$V789+VLOOKUP(CG$14&amp;"-est-"&amp;$N789,Equations!$G:$I,3,0)*(1/$W789)+VLOOKUP(CG$14&amp;"-imc-"&amp;$N789,Equations!$G:$I,3,0)*(1/$Q789)))</f>
        <v/>
      </c>
      <c r="CH789" s="10" t="str">
        <f>IF($AI789="","",IF(OR($V789&lt;2.7,$V789&gt;90),"Age OOR",CG789-1.6449*VLOOKUP(CG$14&amp;"-rse-"&amp;$N789,Equations!$G:$I,3,0)))</f>
        <v/>
      </c>
      <c r="CI789" s="10" t="str">
        <f>IF($AI789="","",IF(OR($V789&lt;2.7,$V789&gt;90),"Age OOR",CG789+1.6449*VLOOKUP(CG$14&amp;"-rse-"&amp;$N789,Equations!$G:$I,3,0)))</f>
        <v/>
      </c>
      <c r="CJ789" s="10" t="str">
        <f t="shared" si="322"/>
        <v/>
      </c>
      <c r="CK789" s="10" t="str">
        <f>IF($AI789="","",IF(OR($V789&lt;2.7,$V789&gt;90),"Age OOR",($AI789-CG789)/VLOOKUP(CG$14&amp;"-rse-"&amp;$N789,Equations!$G:$I,3,0)))</f>
        <v/>
      </c>
      <c r="CL789" s="10" t="str">
        <f>IF($AJ789="","",IF(OR($V789&lt;2.7,$V789&gt;90),"Age OOR",VLOOKUP(CL$14&amp;"-int-"&amp;$O789,Equations!$G:$I,3,0)+VLOOKUP(CL$14&amp;"-sexo-"&amp;$O789,Equations!$G:$I,3,0)*$U789+VLOOKUP(CL$14&amp;"-edad-"&amp;$O789,Equations!$G:$I,3,0)*$V789+VLOOKUP(CL$14&amp;"-est-"&amp;$O789,Equations!$G:$I,3,0)*(1/$W789)+VLOOKUP(CL$14&amp;"-imc-"&amp;$O789,Equations!$G:$I,3,0)*(1/$Q789)))</f>
        <v/>
      </c>
      <c r="CM789" s="10" t="str">
        <f>IF($AJ789="","",IF(OR($V789&lt;2.7,$V789&gt;90),"Age OOR",CL789-1.6449*VLOOKUP(CL$14&amp;"-rse-"&amp;$O789,Equations!$G:$I,3,0)))</f>
        <v/>
      </c>
      <c r="CN789" s="10" t="str">
        <f>IF($AJ789="","",IF(OR($V789&lt;2.7,$V789&gt;90),"Age OOR",CL789+1.6449*VLOOKUP(CL$14&amp;"-rse-"&amp;$O789,Equations!$G:$I,3,0)))</f>
        <v/>
      </c>
      <c r="CO789" s="10" t="str">
        <f t="shared" si="323"/>
        <v/>
      </c>
      <c r="CP789" s="10" t="str">
        <f>IF($AJ789="","",IF(OR($V789&lt;2.7,$V789&gt;90),"Age OOR",($AJ789-CL789)/VLOOKUP(CL$14&amp;"-rse-"&amp;$O789,Equations!$G:$I,3,0)))</f>
        <v/>
      </c>
      <c r="CQ789" s="10" t="str">
        <f>IF($AK789="","",IF(OR($V789&lt;2.7,$V789&gt;90),"Age OOR",EXP(VLOOKUP(CQ$14&amp;"-int-"&amp;$P789,Equations!$G:$I,3,0)+VLOOKUP(CQ$14&amp;"-sexo-"&amp;$P789,Equations!$G:$I,3,0)*$U789+VLOOKUP(CQ$14&amp;"-edad-"&amp;$P789,Equations!$G:$I,3,0)*$V789+VLOOKUP(CQ$14&amp;"-est-"&amp;$P789,Equations!$G:$I,3,0)*(1/$W789)+VLOOKUP(CQ$14&amp;"-imc-"&amp;$P789,Equations!$G:$I,3,0)*(1/$Q789))))</f>
        <v/>
      </c>
      <c r="CR789" s="10" t="str">
        <f>IF($AK789="","",IF(OR($V789&lt;2.7,$V789&gt;90),"Age OOR",EXP(LN(CQ789)-1.6449*VLOOKUP(CQ$14&amp;"-rse-"&amp;$P789,Equations!$G:$I,3,0))))</f>
        <v/>
      </c>
      <c r="CS789" s="10" t="str">
        <f>IF($AK789="","",IF(OR($V789&lt;2.7,$V789&gt;90),"Age OOR",EXP(LN(CQ789)+1.6449*VLOOKUP(CQ$14&amp;"-rse-"&amp;$P789,Equations!$G:$I,3,0))))</f>
        <v/>
      </c>
      <c r="CT789" s="10" t="str">
        <f t="shared" si="324"/>
        <v/>
      </c>
      <c r="CU789" s="10" t="str">
        <f>IF($AK789="","",IF(OR($V789&lt;2.7,$V789&gt;90),"Age OOR",(LN($AK789)-LN(CQ789))/VLOOKUP(CQ$14&amp;"-rse-"&amp;$P789,Equations!$G:$I,3,0)))</f>
        <v/>
      </c>
      <c r="CV789" s="47"/>
    </row>
    <row r="790" spans="5:100" x14ac:dyDescent="0.2">
      <c r="E790" s="23" t="str">
        <f t="shared" si="300"/>
        <v>Age out of range</v>
      </c>
      <c r="F790" s="23" t="str">
        <f t="shared" si="301"/>
        <v>Age out of range</v>
      </c>
      <c r="G790" s="23" t="str">
        <f t="shared" si="302"/>
        <v>Age out of range</v>
      </c>
      <c r="H790" s="23" t="str">
        <f t="shared" si="303"/>
        <v>Age out of range</v>
      </c>
      <c r="I790" s="23" t="str">
        <f t="shared" si="304"/>
        <v>Age out of range</v>
      </c>
      <c r="J790" s="23" t="str">
        <f t="shared" si="305"/>
        <v>Age out of range</v>
      </c>
      <c r="K790" s="23" t="str">
        <f t="shared" si="306"/>
        <v>Age out of range</v>
      </c>
      <c r="L790" s="23" t="str">
        <f t="shared" si="307"/>
        <v>Age out of range</v>
      </c>
      <c r="M790" s="23" t="str">
        <f t="shared" si="308"/>
        <v>Age out of range</v>
      </c>
      <c r="N790" s="23" t="str">
        <f t="shared" si="309"/>
        <v>Age out of range</v>
      </c>
      <c r="O790" s="23" t="str">
        <f t="shared" si="310"/>
        <v>Age out of range</v>
      </c>
      <c r="P790" s="23" t="str">
        <f t="shared" si="311"/>
        <v>Age out of range</v>
      </c>
      <c r="Q790" s="23" t="e">
        <f t="shared" si="312"/>
        <v>#DIV/0!</v>
      </c>
      <c r="R790" s="17"/>
      <c r="S790" s="23">
        <v>774</v>
      </c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7"/>
      <c r="AM790" s="47"/>
      <c r="AN790" s="10" t="str">
        <f>IF($Z790="","",IF(OR($V790&lt;2.7,$V790&gt;90),"Age OOR",VLOOKUP(AN$14&amp;"-int-"&amp;$E790,Equations!$G:$I,3,0)+VLOOKUP(AN$14&amp;"-sexo-"&amp;$E790,Equations!$G:$I,3,0)*$U790+VLOOKUP(AN$14&amp;"-edad-"&amp;$E790,Equations!$G:$I,3,0)*$V790+VLOOKUP(AN$14&amp;"-est-"&amp;$E790,Equations!$G:$I,3,0)*(1/$W790)+VLOOKUP(AN$14&amp;"-imc-"&amp;$E790,Equations!$G:$I,3,0)*(1/$Q790)))</f>
        <v/>
      </c>
      <c r="AO790" s="10" t="str">
        <f>IF($Z790="","",IF(OR($V790&lt;2.7,$V790&gt;90),"Age OOR",AN790-1.6449*VLOOKUP(AN$14&amp;"-rse-"&amp;$E790,Equations!$G:$I,3,0)))</f>
        <v/>
      </c>
      <c r="AP790" s="10" t="str">
        <f>IF($Z790="","",IF(OR($V790&lt;2.7,$V790&gt;90),"Age OOR",AN790+1.6449*VLOOKUP(AN$14&amp;"-rse-"&amp;$E790,Equations!$G:$I,3,0)))</f>
        <v/>
      </c>
      <c r="AQ790" s="10" t="str">
        <f t="shared" si="313"/>
        <v/>
      </c>
      <c r="AR790" s="10" t="str">
        <f>IF($Z790="","",IF(OR($V790&lt;2.7,$V790&gt;90),"Age OOR",($Z790-AN790)/VLOOKUP(AN$14&amp;"-rse-"&amp;$E790,Equations!$G:$I,3,0)))</f>
        <v/>
      </c>
      <c r="AS790" s="10" t="str">
        <f>IF($AA790="","",IF(OR($V790&lt;2.7,$V790&gt;90),"Age OOR",VLOOKUP(AS$14&amp;"-int-"&amp;$F790,Equations!$G:$I,3,0)+VLOOKUP(AS$14&amp;"-sexo-"&amp;$F790,Equations!$G:$I,3,0)*$U790+VLOOKUP(AS$14&amp;"-edad-"&amp;$F790,Equations!$G:$I,3,0)*$V790+VLOOKUP(AS$14&amp;"-est-"&amp;$F790,Equations!$G:$I,3,0)*(1/$W790)+VLOOKUP(AS$14&amp;"-imc-"&amp;$F790,Equations!$G:$I,3,0)*(1/$Q790)))</f>
        <v/>
      </c>
      <c r="AT790" s="10" t="str">
        <f>IF($AA790="","",IF(OR($V790&lt;2.7,$V790&gt;90),"Age OOR",AS790-1.6449*VLOOKUP(AS$14&amp;"-rse-"&amp;$F790,Equations!$G:$I,3,0)))</f>
        <v/>
      </c>
      <c r="AU790" s="10" t="str">
        <f>IF($AA790="","",IF(OR($V790&lt;2.7,$V790&gt;90),"Age OOR",AS790+1.6449*VLOOKUP(AS$14&amp;"-rse-"&amp;$F790,Equations!$G:$I,3,0)))</f>
        <v/>
      </c>
      <c r="AV790" s="10" t="str">
        <f t="shared" si="314"/>
        <v/>
      </c>
      <c r="AW790" s="10" t="str">
        <f>IF($AA790="","",IF(OR($V790&lt;2.7,$V790&gt;90),"Age OOR",($AA790-AS790)/VLOOKUP(AS$14&amp;"-rse-"&amp;$F790,Equations!$G:$I,3,0)))</f>
        <v/>
      </c>
      <c r="AX790" s="10" t="str">
        <f>IF($AB790="","",IF(OR($V790&lt;2.7,$V790&gt;90),"Age OOR",VLOOKUP(AX$14&amp;"-int-"&amp;$G790,Equations!$G:$I,3,0)+VLOOKUP(AX$14&amp;"-sexo-"&amp;$G790,Equations!$G:$I,3,0)*$U790+VLOOKUP(AX$14&amp;"-edad-"&amp;$G790,Equations!$G:$I,3,0)*$V790+VLOOKUP(AX$14&amp;"-est-"&amp;$G790,Equations!$G:$I,3,0)*(1/$W790)+VLOOKUP(AX$14&amp;"-imc-"&amp;$G790,Equations!$G:$I,3,0)*(1/$Q790)))</f>
        <v/>
      </c>
      <c r="AY790" s="10" t="str">
        <f>IF($AB790="","",IF(OR($V790&lt;2.7,$V790&gt;90),"Age OOR",AX790-1.6449*VLOOKUP(AX$14&amp;"-rse-"&amp;$G790,Equations!$G:$I,3,0)))</f>
        <v/>
      </c>
      <c r="AZ790" s="10" t="str">
        <f>IF($AB790="","",IF(OR($V790&lt;2.7,$V790&gt;90),"Age OOR",AX790+1.6449*VLOOKUP(AX$14&amp;"-rse-"&amp;$G790,Equations!$G:$I,3,0)))</f>
        <v/>
      </c>
      <c r="BA790" s="10" t="str">
        <f t="shared" si="315"/>
        <v/>
      </c>
      <c r="BB790" s="10" t="str">
        <f>IF($AB790="","",IF(OR($V790&lt;2.7,$V790&gt;90),"Age OOR",($AB790-AX790)/VLOOKUP(AX$14&amp;"-rse-"&amp;$G790,Equations!$G:$I,3,0)))</f>
        <v/>
      </c>
      <c r="BC790" s="10" t="str">
        <f>IF($AC790="","",IF(OR($V790&lt;2.7,$V790&gt;90),"Age OOR",VLOOKUP(BC$14&amp;"-int-"&amp;$H790,Equations!$G:$I,3,0)+VLOOKUP(BC$14&amp;"-sexo-"&amp;$H790,Equations!$G:$I,3,0)*$U790+VLOOKUP(BC$14&amp;"-edad-"&amp;$H790,Equations!$G:$I,3,0)*$V790+VLOOKUP(BC$14&amp;"-est-"&amp;$H790,Equations!$G:$I,3,0)*(1/$W790)+VLOOKUP(BC$14&amp;"-imc-"&amp;$H790,Equations!$G:$I,3,0)*(1/$Q790)))</f>
        <v/>
      </c>
      <c r="BD790" s="10" t="str">
        <f>IF($AC790="","",IF(OR($V790&lt;2.7,$V790&gt;90),"Age OOR",BC790-1.6449*VLOOKUP(BC$14&amp;"-rse-"&amp;$H790,Equations!$G:$I,3,0)))</f>
        <v/>
      </c>
      <c r="BE790" s="10" t="str">
        <f>IF($AC790="","",IF(OR($V790&lt;2.7,$V790&gt;90),"Age OOR",BC790+1.6449*VLOOKUP(BC$14&amp;"-rse-"&amp;$H790,Equations!$G:$I,3,0)))</f>
        <v/>
      </c>
      <c r="BF790" s="10" t="str">
        <f t="shared" si="316"/>
        <v/>
      </c>
      <c r="BG790" s="10" t="str">
        <f>IF($AC790="","",IF(OR($V790&lt;2.7,$V790&gt;90),"Age OOR",($AC790-BC790)/VLOOKUP(BC$14&amp;"-rse-"&amp;$H790,Equations!$G:$I,3,0)))</f>
        <v/>
      </c>
      <c r="BH790" s="10" t="str">
        <f>IF($AD790="","",IF(OR($V790&lt;2.7,$V790&gt;90),"Age OOR",VLOOKUP(BH$14&amp;"-int-"&amp;$I790,Equations!$G:$I,3,0)+VLOOKUP(BH$14&amp;"-sexo-"&amp;$I790,Equations!$G:$I,3,0)*$U790+VLOOKUP(BH$14&amp;"-edad-"&amp;$I790,Equations!$G:$I,3,0)*$V790+VLOOKUP(BH$14&amp;"-est-"&amp;$I790,Equations!$G:$I,3,0)*(1/$W790)+VLOOKUP(BH$14&amp;"-imc-"&amp;$I790,Equations!$G:$I,3,0)*(1/$Q790)))</f>
        <v/>
      </c>
      <c r="BI790" s="10" t="str">
        <f>IF($AD790="","",IF(OR($V790&lt;2.7,$V790&gt;90),"Age OOR",BH790-1.6449*VLOOKUP(BH$14&amp;"-rse-"&amp;$I790,Equations!$G:$I,3,0)))</f>
        <v/>
      </c>
      <c r="BJ790" s="10" t="str">
        <f>IF($AD790="","",IF(OR($V790&lt;2.7,$V790&gt;90),"Age OOR",BH790+1.6449*VLOOKUP(BH$14&amp;"-rse-"&amp;$I790,Equations!$G:$I,3,0)))</f>
        <v/>
      </c>
      <c r="BK790" s="10" t="str">
        <f t="shared" si="317"/>
        <v/>
      </c>
      <c r="BL790" s="10" t="str">
        <f>IF($AD790="","",IF(OR($V790&lt;2.7,$V790&gt;90),"Age OOR",($AD790-BH790)/VLOOKUP(BH$14&amp;"-rse-"&amp;$I790,Equations!$G:$I,3,0)))</f>
        <v/>
      </c>
      <c r="BM790" s="10" t="str">
        <f>IF($AE790="","",IF(OR($V790&lt;2.7,$V790&gt;90),"Age OOR",VLOOKUP(BM$14&amp;"-int-"&amp;$J790,Equations!$G:$I,3,0)+VLOOKUP(BM$14&amp;"-sexo-"&amp;$J790,Equations!$G:$I,3,0)*$U790+VLOOKUP(BM$14&amp;"-edad-"&amp;$J790,Equations!$G:$I,3,0)*$V790+VLOOKUP(BM$14&amp;"-est-"&amp;$J790,Equations!$G:$I,3,0)*(1/$W790)+VLOOKUP(BM$14&amp;"-imc-"&amp;$J790,Equations!$G:$I,3,0)*(1/$Q790)))</f>
        <v/>
      </c>
      <c r="BN790" s="10" t="str">
        <f>IF($AE790="","",IF(OR($V790&lt;2.7,$V790&gt;90),"Age OOR",BM790-1.6449*VLOOKUP(BM$14&amp;"-rse-"&amp;$J790,Equations!$G:$I,3,0)))</f>
        <v/>
      </c>
      <c r="BO790" s="10" t="str">
        <f>IF($AE790="","",IF(OR($V790&lt;2.7,$V790&gt;90),"Age OOR",BM790+1.6449*VLOOKUP(BM$14&amp;"-rse-"&amp;$J790,Equations!$G:$I,3,0)))</f>
        <v/>
      </c>
      <c r="BP790" s="10" t="str">
        <f t="shared" si="318"/>
        <v/>
      </c>
      <c r="BQ790" s="10" t="str">
        <f>IF($AE790="","",IF(OR($V790&lt;2.7,$V790&gt;90),"Age OOR",($AE790-BM790)/VLOOKUP(BM$14&amp;"-rse-"&amp;$J790,Equations!$G:$I,3,0)))</f>
        <v/>
      </c>
      <c r="BR790" s="10" t="str">
        <f>IF($AF790="","",IF(OR($V790&lt;2.7,$V790&gt;90),"Age OOR",VLOOKUP(BR$14&amp;"-int-"&amp;$K790,Equations!$G:$I,3,0)+VLOOKUP(BR$14&amp;"-sexo-"&amp;$K790,Equations!$G:$I,3,0)*$U790+VLOOKUP(BR$14&amp;"-edad-"&amp;$K790,Equations!$G:$I,3,0)*$V790+VLOOKUP(BR$14&amp;"-est-"&amp;$K790,Equations!$G:$I,3,0)*(1/$W790)+VLOOKUP(BR$14&amp;"-imc-"&amp;$K790,Equations!$G:$I,3,0)*(1/$Q790)))</f>
        <v/>
      </c>
      <c r="BS790" s="10" t="str">
        <f>IF($AF790="","",IF(OR($V790&lt;2.7,$V790&gt;90),"Age OOR",BR790-1.6449*VLOOKUP(BR$14&amp;"-rse-"&amp;$K790,Equations!$G:$I,3,0)))</f>
        <v/>
      </c>
      <c r="BT790" s="10" t="str">
        <f>IF($AF790="","",IF(OR($V790&lt;2.7,$V790&gt;90),"Age OOR",BR790+1.6449*VLOOKUP(BR$14&amp;"-rse-"&amp;$K790,Equations!$G:$I,3,0)))</f>
        <v/>
      </c>
      <c r="BU790" s="10" t="str">
        <f t="shared" si="319"/>
        <v/>
      </c>
      <c r="BV790" s="10" t="str">
        <f>IF($AF790="","",IF(OR($V790&lt;2.7,$V790&gt;90),"Age OOR",($AF790-BR790)/VLOOKUP(BR$14&amp;"-rse-"&amp;$K790,Equations!$G:$I,3,0)))</f>
        <v/>
      </c>
      <c r="BW790" s="10" t="str">
        <f>IF($AG790="","",IF(OR($V790&lt;2.7,$V790&gt;90),"Age OOR",VLOOKUP(BW$14&amp;"-int-"&amp;$L790,Equations!$G:$I,3,0)+VLOOKUP(BW$14&amp;"-sexo-"&amp;$L790,Equations!$G:$I,3,0)*$U790+VLOOKUP(BW$14&amp;"-edad-"&amp;$L790,Equations!$G:$I,3,0)*$V790+VLOOKUP(BW$14&amp;"-est-"&amp;$L790,Equations!$G:$I,3,0)*(1/$W790)+VLOOKUP(BW$14&amp;"-imc-"&amp;$L790,Equations!$G:$I,3,0)*(1/$Q790)))</f>
        <v/>
      </c>
      <c r="BX790" s="10" t="str">
        <f>IF($AG790="","",IF(OR($V790&lt;2.7,$V790&gt;90),"Age OOR",BW790-1.6449*VLOOKUP(BW$14&amp;"-rse-"&amp;$L790,Equations!$G:$I,3,0)))</f>
        <v/>
      </c>
      <c r="BY790" s="10" t="str">
        <f>IF($AG790="","",IF(OR($V790&lt;2.7,$V790&gt;90),"Age OOR",BW790+1.6449*VLOOKUP(BW$14&amp;"-rse-"&amp;$L790,Equations!$G:$I,3,0)))</f>
        <v/>
      </c>
      <c r="BZ790" s="10" t="str">
        <f t="shared" si="320"/>
        <v/>
      </c>
      <c r="CA790" s="10" t="str">
        <f>IF($AG790="","",IF(OR($V790&lt;2.7,$V790&gt;90),"Age OOR",($AG790-BW790)/VLOOKUP(BW$14&amp;"-rse-"&amp;$L790,Equations!$G:$I,3,0)))</f>
        <v/>
      </c>
      <c r="CB790" s="10" t="str">
        <f>IF($AH790="","",IF(OR($V790&lt;2.7,$V790&gt;90),"Age OOR",VLOOKUP(CB$14&amp;"-int-"&amp;$M790,Equations!$G:$I,3,0)+VLOOKUP(CB$14&amp;"-sexo-"&amp;$M790,Equations!$G:$I,3,0)*$U790+VLOOKUP(CB$14&amp;"-edad-"&amp;$M790,Equations!$G:$I,3,0)*$V790+VLOOKUP(CB$14&amp;"-est-"&amp;$M790,Equations!$G:$I,3,0)*(1/$W790)+VLOOKUP(CB$14&amp;"-imc-"&amp;$M790,Equations!$G:$I,3,0)*(1/$Q790)))</f>
        <v/>
      </c>
      <c r="CC790" s="10" t="str">
        <f>IF($AH790="","",IF(OR($V790&lt;2.7,$V790&gt;90),"Age OOR",CB790-1.6449*VLOOKUP(CB$14&amp;"-rse-"&amp;$M790,Equations!$G:$I,3,0)))</f>
        <v/>
      </c>
      <c r="CD790" s="10" t="str">
        <f>IF($AH790="","",IF(OR($V790&lt;2.7,$V790&gt;90),"Age OOR",CB790+1.6449*VLOOKUP(CB$14&amp;"-rse-"&amp;$M790,Equations!$G:$I,3,0)))</f>
        <v/>
      </c>
      <c r="CE790" s="10" t="str">
        <f t="shared" si="321"/>
        <v/>
      </c>
      <c r="CF790" s="10" t="str">
        <f>IF($AH790="","",IF(OR($V790&lt;2.7,$V790&gt;90),"Age OOR",($AH790-CB790)/VLOOKUP(CB$14&amp;"-rse-"&amp;$M790,Equations!$G:$I,3,0)))</f>
        <v/>
      </c>
      <c r="CG790" s="10" t="str">
        <f>IF($AI790="","",IF(OR($V790&lt;2.7,$V790&gt;90),"Age OOR",VLOOKUP(CG$14&amp;"-int-"&amp;$N790,Equations!$G:$I,3,0)+VLOOKUP(CG$14&amp;"-sexo-"&amp;$N790,Equations!$G:$I,3,0)*$U790+VLOOKUP(CG$14&amp;"-edad-"&amp;$N790,Equations!$G:$I,3,0)*$V790+VLOOKUP(CG$14&amp;"-est-"&amp;$N790,Equations!$G:$I,3,0)*(1/$W790)+VLOOKUP(CG$14&amp;"-imc-"&amp;$N790,Equations!$G:$I,3,0)*(1/$Q790)))</f>
        <v/>
      </c>
      <c r="CH790" s="10" t="str">
        <f>IF($AI790="","",IF(OR($V790&lt;2.7,$V790&gt;90),"Age OOR",CG790-1.6449*VLOOKUP(CG$14&amp;"-rse-"&amp;$N790,Equations!$G:$I,3,0)))</f>
        <v/>
      </c>
      <c r="CI790" s="10" t="str">
        <f>IF($AI790="","",IF(OR($V790&lt;2.7,$V790&gt;90),"Age OOR",CG790+1.6449*VLOOKUP(CG$14&amp;"-rse-"&amp;$N790,Equations!$G:$I,3,0)))</f>
        <v/>
      </c>
      <c r="CJ790" s="10" t="str">
        <f t="shared" si="322"/>
        <v/>
      </c>
      <c r="CK790" s="10" t="str">
        <f>IF($AI790="","",IF(OR($V790&lt;2.7,$V790&gt;90),"Age OOR",($AI790-CG790)/VLOOKUP(CG$14&amp;"-rse-"&amp;$N790,Equations!$G:$I,3,0)))</f>
        <v/>
      </c>
      <c r="CL790" s="10" t="str">
        <f>IF($AJ790="","",IF(OR($V790&lt;2.7,$V790&gt;90),"Age OOR",VLOOKUP(CL$14&amp;"-int-"&amp;$O790,Equations!$G:$I,3,0)+VLOOKUP(CL$14&amp;"-sexo-"&amp;$O790,Equations!$G:$I,3,0)*$U790+VLOOKUP(CL$14&amp;"-edad-"&amp;$O790,Equations!$G:$I,3,0)*$V790+VLOOKUP(CL$14&amp;"-est-"&amp;$O790,Equations!$G:$I,3,0)*(1/$W790)+VLOOKUP(CL$14&amp;"-imc-"&amp;$O790,Equations!$G:$I,3,0)*(1/$Q790)))</f>
        <v/>
      </c>
      <c r="CM790" s="10" t="str">
        <f>IF($AJ790="","",IF(OR($V790&lt;2.7,$V790&gt;90),"Age OOR",CL790-1.6449*VLOOKUP(CL$14&amp;"-rse-"&amp;$O790,Equations!$G:$I,3,0)))</f>
        <v/>
      </c>
      <c r="CN790" s="10" t="str">
        <f>IF($AJ790="","",IF(OR($V790&lt;2.7,$V790&gt;90),"Age OOR",CL790+1.6449*VLOOKUP(CL$14&amp;"-rse-"&amp;$O790,Equations!$G:$I,3,0)))</f>
        <v/>
      </c>
      <c r="CO790" s="10" t="str">
        <f t="shared" si="323"/>
        <v/>
      </c>
      <c r="CP790" s="10" t="str">
        <f>IF($AJ790="","",IF(OR($V790&lt;2.7,$V790&gt;90),"Age OOR",($AJ790-CL790)/VLOOKUP(CL$14&amp;"-rse-"&amp;$O790,Equations!$G:$I,3,0)))</f>
        <v/>
      </c>
      <c r="CQ790" s="10" t="str">
        <f>IF($AK790="","",IF(OR($V790&lt;2.7,$V790&gt;90),"Age OOR",EXP(VLOOKUP(CQ$14&amp;"-int-"&amp;$P790,Equations!$G:$I,3,0)+VLOOKUP(CQ$14&amp;"-sexo-"&amp;$P790,Equations!$G:$I,3,0)*$U790+VLOOKUP(CQ$14&amp;"-edad-"&amp;$P790,Equations!$G:$I,3,0)*$V790+VLOOKUP(CQ$14&amp;"-est-"&amp;$P790,Equations!$G:$I,3,0)*(1/$W790)+VLOOKUP(CQ$14&amp;"-imc-"&amp;$P790,Equations!$G:$I,3,0)*(1/$Q790))))</f>
        <v/>
      </c>
      <c r="CR790" s="10" t="str">
        <f>IF($AK790="","",IF(OR($V790&lt;2.7,$V790&gt;90),"Age OOR",EXP(LN(CQ790)-1.6449*VLOOKUP(CQ$14&amp;"-rse-"&amp;$P790,Equations!$G:$I,3,0))))</f>
        <v/>
      </c>
      <c r="CS790" s="10" t="str">
        <f>IF($AK790="","",IF(OR($V790&lt;2.7,$V790&gt;90),"Age OOR",EXP(LN(CQ790)+1.6449*VLOOKUP(CQ$14&amp;"-rse-"&amp;$P790,Equations!$G:$I,3,0))))</f>
        <v/>
      </c>
      <c r="CT790" s="10" t="str">
        <f t="shared" si="324"/>
        <v/>
      </c>
      <c r="CU790" s="10" t="str">
        <f>IF($AK790="","",IF(OR($V790&lt;2.7,$V790&gt;90),"Age OOR",(LN($AK790)-LN(CQ790))/VLOOKUP(CQ$14&amp;"-rse-"&amp;$P790,Equations!$G:$I,3,0)))</f>
        <v/>
      </c>
      <c r="CV790" s="47"/>
    </row>
    <row r="791" spans="5:100" x14ac:dyDescent="0.2">
      <c r="E791" s="23" t="str">
        <f t="shared" si="300"/>
        <v>Age out of range</v>
      </c>
      <c r="F791" s="23" t="str">
        <f t="shared" si="301"/>
        <v>Age out of range</v>
      </c>
      <c r="G791" s="23" t="str">
        <f t="shared" si="302"/>
        <v>Age out of range</v>
      </c>
      <c r="H791" s="23" t="str">
        <f t="shared" si="303"/>
        <v>Age out of range</v>
      </c>
      <c r="I791" s="23" t="str">
        <f t="shared" si="304"/>
        <v>Age out of range</v>
      </c>
      <c r="J791" s="23" t="str">
        <f t="shared" si="305"/>
        <v>Age out of range</v>
      </c>
      <c r="K791" s="23" t="str">
        <f t="shared" si="306"/>
        <v>Age out of range</v>
      </c>
      <c r="L791" s="23" t="str">
        <f t="shared" si="307"/>
        <v>Age out of range</v>
      </c>
      <c r="M791" s="23" t="str">
        <f t="shared" si="308"/>
        <v>Age out of range</v>
      </c>
      <c r="N791" s="23" t="str">
        <f t="shared" si="309"/>
        <v>Age out of range</v>
      </c>
      <c r="O791" s="23" t="str">
        <f t="shared" si="310"/>
        <v>Age out of range</v>
      </c>
      <c r="P791" s="23" t="str">
        <f t="shared" si="311"/>
        <v>Age out of range</v>
      </c>
      <c r="Q791" s="23" t="e">
        <f t="shared" si="312"/>
        <v>#DIV/0!</v>
      </c>
      <c r="R791" s="17"/>
      <c r="S791" s="23">
        <v>775</v>
      </c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7"/>
      <c r="AM791" s="47"/>
      <c r="AN791" s="10" t="str">
        <f>IF($Z791="","",IF(OR($V791&lt;2.7,$V791&gt;90),"Age OOR",VLOOKUP(AN$14&amp;"-int-"&amp;$E791,Equations!$G:$I,3,0)+VLOOKUP(AN$14&amp;"-sexo-"&amp;$E791,Equations!$G:$I,3,0)*$U791+VLOOKUP(AN$14&amp;"-edad-"&amp;$E791,Equations!$G:$I,3,0)*$V791+VLOOKUP(AN$14&amp;"-est-"&amp;$E791,Equations!$G:$I,3,0)*(1/$W791)+VLOOKUP(AN$14&amp;"-imc-"&amp;$E791,Equations!$G:$I,3,0)*(1/$Q791)))</f>
        <v/>
      </c>
      <c r="AO791" s="10" t="str">
        <f>IF($Z791="","",IF(OR($V791&lt;2.7,$V791&gt;90),"Age OOR",AN791-1.6449*VLOOKUP(AN$14&amp;"-rse-"&amp;$E791,Equations!$G:$I,3,0)))</f>
        <v/>
      </c>
      <c r="AP791" s="10" t="str">
        <f>IF($Z791="","",IF(OR($V791&lt;2.7,$V791&gt;90),"Age OOR",AN791+1.6449*VLOOKUP(AN$14&amp;"-rse-"&amp;$E791,Equations!$G:$I,3,0)))</f>
        <v/>
      </c>
      <c r="AQ791" s="10" t="str">
        <f t="shared" si="313"/>
        <v/>
      </c>
      <c r="AR791" s="10" t="str">
        <f>IF($Z791="","",IF(OR($V791&lt;2.7,$V791&gt;90),"Age OOR",($Z791-AN791)/VLOOKUP(AN$14&amp;"-rse-"&amp;$E791,Equations!$G:$I,3,0)))</f>
        <v/>
      </c>
      <c r="AS791" s="10" t="str">
        <f>IF($AA791="","",IF(OR($V791&lt;2.7,$V791&gt;90),"Age OOR",VLOOKUP(AS$14&amp;"-int-"&amp;$F791,Equations!$G:$I,3,0)+VLOOKUP(AS$14&amp;"-sexo-"&amp;$F791,Equations!$G:$I,3,0)*$U791+VLOOKUP(AS$14&amp;"-edad-"&amp;$F791,Equations!$G:$I,3,0)*$V791+VLOOKUP(AS$14&amp;"-est-"&amp;$F791,Equations!$G:$I,3,0)*(1/$W791)+VLOOKUP(AS$14&amp;"-imc-"&amp;$F791,Equations!$G:$I,3,0)*(1/$Q791)))</f>
        <v/>
      </c>
      <c r="AT791" s="10" t="str">
        <f>IF($AA791="","",IF(OR($V791&lt;2.7,$V791&gt;90),"Age OOR",AS791-1.6449*VLOOKUP(AS$14&amp;"-rse-"&amp;$F791,Equations!$G:$I,3,0)))</f>
        <v/>
      </c>
      <c r="AU791" s="10" t="str">
        <f>IF($AA791="","",IF(OR($V791&lt;2.7,$V791&gt;90),"Age OOR",AS791+1.6449*VLOOKUP(AS$14&amp;"-rse-"&amp;$F791,Equations!$G:$I,3,0)))</f>
        <v/>
      </c>
      <c r="AV791" s="10" t="str">
        <f t="shared" si="314"/>
        <v/>
      </c>
      <c r="AW791" s="10" t="str">
        <f>IF($AA791="","",IF(OR($V791&lt;2.7,$V791&gt;90),"Age OOR",($AA791-AS791)/VLOOKUP(AS$14&amp;"-rse-"&amp;$F791,Equations!$G:$I,3,0)))</f>
        <v/>
      </c>
      <c r="AX791" s="10" t="str">
        <f>IF($AB791="","",IF(OR($V791&lt;2.7,$V791&gt;90),"Age OOR",VLOOKUP(AX$14&amp;"-int-"&amp;$G791,Equations!$G:$I,3,0)+VLOOKUP(AX$14&amp;"-sexo-"&amp;$G791,Equations!$G:$I,3,0)*$U791+VLOOKUP(AX$14&amp;"-edad-"&amp;$G791,Equations!$G:$I,3,0)*$V791+VLOOKUP(AX$14&amp;"-est-"&amp;$G791,Equations!$G:$I,3,0)*(1/$W791)+VLOOKUP(AX$14&amp;"-imc-"&amp;$G791,Equations!$G:$I,3,0)*(1/$Q791)))</f>
        <v/>
      </c>
      <c r="AY791" s="10" t="str">
        <f>IF($AB791="","",IF(OR($V791&lt;2.7,$V791&gt;90),"Age OOR",AX791-1.6449*VLOOKUP(AX$14&amp;"-rse-"&amp;$G791,Equations!$G:$I,3,0)))</f>
        <v/>
      </c>
      <c r="AZ791" s="10" t="str">
        <f>IF($AB791="","",IF(OR($V791&lt;2.7,$V791&gt;90),"Age OOR",AX791+1.6449*VLOOKUP(AX$14&amp;"-rse-"&amp;$G791,Equations!$G:$I,3,0)))</f>
        <v/>
      </c>
      <c r="BA791" s="10" t="str">
        <f t="shared" si="315"/>
        <v/>
      </c>
      <c r="BB791" s="10" t="str">
        <f>IF($AB791="","",IF(OR($V791&lt;2.7,$V791&gt;90),"Age OOR",($AB791-AX791)/VLOOKUP(AX$14&amp;"-rse-"&amp;$G791,Equations!$G:$I,3,0)))</f>
        <v/>
      </c>
      <c r="BC791" s="10" t="str">
        <f>IF($AC791="","",IF(OR($V791&lt;2.7,$V791&gt;90),"Age OOR",VLOOKUP(BC$14&amp;"-int-"&amp;$H791,Equations!$G:$I,3,0)+VLOOKUP(BC$14&amp;"-sexo-"&amp;$H791,Equations!$G:$I,3,0)*$U791+VLOOKUP(BC$14&amp;"-edad-"&amp;$H791,Equations!$G:$I,3,0)*$V791+VLOOKUP(BC$14&amp;"-est-"&amp;$H791,Equations!$G:$I,3,0)*(1/$W791)+VLOOKUP(BC$14&amp;"-imc-"&amp;$H791,Equations!$G:$I,3,0)*(1/$Q791)))</f>
        <v/>
      </c>
      <c r="BD791" s="10" t="str">
        <f>IF($AC791="","",IF(OR($V791&lt;2.7,$V791&gt;90),"Age OOR",BC791-1.6449*VLOOKUP(BC$14&amp;"-rse-"&amp;$H791,Equations!$G:$I,3,0)))</f>
        <v/>
      </c>
      <c r="BE791" s="10" t="str">
        <f>IF($AC791="","",IF(OR($V791&lt;2.7,$V791&gt;90),"Age OOR",BC791+1.6449*VLOOKUP(BC$14&amp;"-rse-"&amp;$H791,Equations!$G:$I,3,0)))</f>
        <v/>
      </c>
      <c r="BF791" s="10" t="str">
        <f t="shared" si="316"/>
        <v/>
      </c>
      <c r="BG791" s="10" t="str">
        <f>IF($AC791="","",IF(OR($V791&lt;2.7,$V791&gt;90),"Age OOR",($AC791-BC791)/VLOOKUP(BC$14&amp;"-rse-"&amp;$H791,Equations!$G:$I,3,0)))</f>
        <v/>
      </c>
      <c r="BH791" s="10" t="str">
        <f>IF($AD791="","",IF(OR($V791&lt;2.7,$V791&gt;90),"Age OOR",VLOOKUP(BH$14&amp;"-int-"&amp;$I791,Equations!$G:$I,3,0)+VLOOKUP(BH$14&amp;"-sexo-"&amp;$I791,Equations!$G:$I,3,0)*$U791+VLOOKUP(BH$14&amp;"-edad-"&amp;$I791,Equations!$G:$I,3,0)*$V791+VLOOKUP(BH$14&amp;"-est-"&amp;$I791,Equations!$G:$I,3,0)*(1/$W791)+VLOOKUP(BH$14&amp;"-imc-"&amp;$I791,Equations!$G:$I,3,0)*(1/$Q791)))</f>
        <v/>
      </c>
      <c r="BI791" s="10" t="str">
        <f>IF($AD791="","",IF(OR($V791&lt;2.7,$V791&gt;90),"Age OOR",BH791-1.6449*VLOOKUP(BH$14&amp;"-rse-"&amp;$I791,Equations!$G:$I,3,0)))</f>
        <v/>
      </c>
      <c r="BJ791" s="10" t="str">
        <f>IF($AD791="","",IF(OR($V791&lt;2.7,$V791&gt;90),"Age OOR",BH791+1.6449*VLOOKUP(BH$14&amp;"-rse-"&amp;$I791,Equations!$G:$I,3,0)))</f>
        <v/>
      </c>
      <c r="BK791" s="10" t="str">
        <f t="shared" si="317"/>
        <v/>
      </c>
      <c r="BL791" s="10" t="str">
        <f>IF($AD791="","",IF(OR($V791&lt;2.7,$V791&gt;90),"Age OOR",($AD791-BH791)/VLOOKUP(BH$14&amp;"-rse-"&amp;$I791,Equations!$G:$I,3,0)))</f>
        <v/>
      </c>
      <c r="BM791" s="10" t="str">
        <f>IF($AE791="","",IF(OR($V791&lt;2.7,$V791&gt;90),"Age OOR",VLOOKUP(BM$14&amp;"-int-"&amp;$J791,Equations!$G:$I,3,0)+VLOOKUP(BM$14&amp;"-sexo-"&amp;$J791,Equations!$G:$I,3,0)*$U791+VLOOKUP(BM$14&amp;"-edad-"&amp;$J791,Equations!$G:$I,3,0)*$V791+VLOOKUP(BM$14&amp;"-est-"&amp;$J791,Equations!$G:$I,3,0)*(1/$W791)+VLOOKUP(BM$14&amp;"-imc-"&amp;$J791,Equations!$G:$I,3,0)*(1/$Q791)))</f>
        <v/>
      </c>
      <c r="BN791" s="10" t="str">
        <f>IF($AE791="","",IF(OR($V791&lt;2.7,$V791&gt;90),"Age OOR",BM791-1.6449*VLOOKUP(BM$14&amp;"-rse-"&amp;$J791,Equations!$G:$I,3,0)))</f>
        <v/>
      </c>
      <c r="BO791" s="10" t="str">
        <f>IF($AE791="","",IF(OR($V791&lt;2.7,$V791&gt;90),"Age OOR",BM791+1.6449*VLOOKUP(BM$14&amp;"-rse-"&amp;$J791,Equations!$G:$I,3,0)))</f>
        <v/>
      </c>
      <c r="BP791" s="10" t="str">
        <f t="shared" si="318"/>
        <v/>
      </c>
      <c r="BQ791" s="10" t="str">
        <f>IF($AE791="","",IF(OR($V791&lt;2.7,$V791&gt;90),"Age OOR",($AE791-BM791)/VLOOKUP(BM$14&amp;"-rse-"&amp;$J791,Equations!$G:$I,3,0)))</f>
        <v/>
      </c>
      <c r="BR791" s="10" t="str">
        <f>IF($AF791="","",IF(OR($V791&lt;2.7,$V791&gt;90),"Age OOR",VLOOKUP(BR$14&amp;"-int-"&amp;$K791,Equations!$G:$I,3,0)+VLOOKUP(BR$14&amp;"-sexo-"&amp;$K791,Equations!$G:$I,3,0)*$U791+VLOOKUP(BR$14&amp;"-edad-"&amp;$K791,Equations!$G:$I,3,0)*$V791+VLOOKUP(BR$14&amp;"-est-"&amp;$K791,Equations!$G:$I,3,0)*(1/$W791)+VLOOKUP(BR$14&amp;"-imc-"&amp;$K791,Equations!$G:$I,3,0)*(1/$Q791)))</f>
        <v/>
      </c>
      <c r="BS791" s="10" t="str">
        <f>IF($AF791="","",IF(OR($V791&lt;2.7,$V791&gt;90),"Age OOR",BR791-1.6449*VLOOKUP(BR$14&amp;"-rse-"&amp;$K791,Equations!$G:$I,3,0)))</f>
        <v/>
      </c>
      <c r="BT791" s="10" t="str">
        <f>IF($AF791="","",IF(OR($V791&lt;2.7,$V791&gt;90),"Age OOR",BR791+1.6449*VLOOKUP(BR$14&amp;"-rse-"&amp;$K791,Equations!$G:$I,3,0)))</f>
        <v/>
      </c>
      <c r="BU791" s="10" t="str">
        <f t="shared" si="319"/>
        <v/>
      </c>
      <c r="BV791" s="10" t="str">
        <f>IF($AF791="","",IF(OR($V791&lt;2.7,$V791&gt;90),"Age OOR",($AF791-BR791)/VLOOKUP(BR$14&amp;"-rse-"&amp;$K791,Equations!$G:$I,3,0)))</f>
        <v/>
      </c>
      <c r="BW791" s="10" t="str">
        <f>IF($AG791="","",IF(OR($V791&lt;2.7,$V791&gt;90),"Age OOR",VLOOKUP(BW$14&amp;"-int-"&amp;$L791,Equations!$G:$I,3,0)+VLOOKUP(BW$14&amp;"-sexo-"&amp;$L791,Equations!$G:$I,3,0)*$U791+VLOOKUP(BW$14&amp;"-edad-"&amp;$L791,Equations!$G:$I,3,0)*$V791+VLOOKUP(BW$14&amp;"-est-"&amp;$L791,Equations!$G:$I,3,0)*(1/$W791)+VLOOKUP(BW$14&amp;"-imc-"&amp;$L791,Equations!$G:$I,3,0)*(1/$Q791)))</f>
        <v/>
      </c>
      <c r="BX791" s="10" t="str">
        <f>IF($AG791="","",IF(OR($V791&lt;2.7,$V791&gt;90),"Age OOR",BW791-1.6449*VLOOKUP(BW$14&amp;"-rse-"&amp;$L791,Equations!$G:$I,3,0)))</f>
        <v/>
      </c>
      <c r="BY791" s="10" t="str">
        <f>IF($AG791="","",IF(OR($V791&lt;2.7,$V791&gt;90),"Age OOR",BW791+1.6449*VLOOKUP(BW$14&amp;"-rse-"&amp;$L791,Equations!$G:$I,3,0)))</f>
        <v/>
      </c>
      <c r="BZ791" s="10" t="str">
        <f t="shared" si="320"/>
        <v/>
      </c>
      <c r="CA791" s="10" t="str">
        <f>IF($AG791="","",IF(OR($V791&lt;2.7,$V791&gt;90),"Age OOR",($AG791-BW791)/VLOOKUP(BW$14&amp;"-rse-"&amp;$L791,Equations!$G:$I,3,0)))</f>
        <v/>
      </c>
      <c r="CB791" s="10" t="str">
        <f>IF($AH791="","",IF(OR($V791&lt;2.7,$V791&gt;90),"Age OOR",VLOOKUP(CB$14&amp;"-int-"&amp;$M791,Equations!$G:$I,3,0)+VLOOKUP(CB$14&amp;"-sexo-"&amp;$M791,Equations!$G:$I,3,0)*$U791+VLOOKUP(CB$14&amp;"-edad-"&amp;$M791,Equations!$G:$I,3,0)*$V791+VLOOKUP(CB$14&amp;"-est-"&amp;$M791,Equations!$G:$I,3,0)*(1/$W791)+VLOOKUP(CB$14&amp;"-imc-"&amp;$M791,Equations!$G:$I,3,0)*(1/$Q791)))</f>
        <v/>
      </c>
      <c r="CC791" s="10" t="str">
        <f>IF($AH791="","",IF(OR($V791&lt;2.7,$V791&gt;90),"Age OOR",CB791-1.6449*VLOOKUP(CB$14&amp;"-rse-"&amp;$M791,Equations!$G:$I,3,0)))</f>
        <v/>
      </c>
      <c r="CD791" s="10" t="str">
        <f>IF($AH791="","",IF(OR($V791&lt;2.7,$V791&gt;90),"Age OOR",CB791+1.6449*VLOOKUP(CB$14&amp;"-rse-"&amp;$M791,Equations!$G:$I,3,0)))</f>
        <v/>
      </c>
      <c r="CE791" s="10" t="str">
        <f t="shared" si="321"/>
        <v/>
      </c>
      <c r="CF791" s="10" t="str">
        <f>IF($AH791="","",IF(OR($V791&lt;2.7,$V791&gt;90),"Age OOR",($AH791-CB791)/VLOOKUP(CB$14&amp;"-rse-"&amp;$M791,Equations!$G:$I,3,0)))</f>
        <v/>
      </c>
      <c r="CG791" s="10" t="str">
        <f>IF($AI791="","",IF(OR($V791&lt;2.7,$V791&gt;90),"Age OOR",VLOOKUP(CG$14&amp;"-int-"&amp;$N791,Equations!$G:$I,3,0)+VLOOKUP(CG$14&amp;"-sexo-"&amp;$N791,Equations!$G:$I,3,0)*$U791+VLOOKUP(CG$14&amp;"-edad-"&amp;$N791,Equations!$G:$I,3,0)*$V791+VLOOKUP(CG$14&amp;"-est-"&amp;$N791,Equations!$G:$I,3,0)*(1/$W791)+VLOOKUP(CG$14&amp;"-imc-"&amp;$N791,Equations!$G:$I,3,0)*(1/$Q791)))</f>
        <v/>
      </c>
      <c r="CH791" s="10" t="str">
        <f>IF($AI791="","",IF(OR($V791&lt;2.7,$V791&gt;90),"Age OOR",CG791-1.6449*VLOOKUP(CG$14&amp;"-rse-"&amp;$N791,Equations!$G:$I,3,0)))</f>
        <v/>
      </c>
      <c r="CI791" s="10" t="str">
        <f>IF($AI791="","",IF(OR($V791&lt;2.7,$V791&gt;90),"Age OOR",CG791+1.6449*VLOOKUP(CG$14&amp;"-rse-"&amp;$N791,Equations!$G:$I,3,0)))</f>
        <v/>
      </c>
      <c r="CJ791" s="10" t="str">
        <f t="shared" si="322"/>
        <v/>
      </c>
      <c r="CK791" s="10" t="str">
        <f>IF($AI791="","",IF(OR($V791&lt;2.7,$V791&gt;90),"Age OOR",($AI791-CG791)/VLOOKUP(CG$14&amp;"-rse-"&amp;$N791,Equations!$G:$I,3,0)))</f>
        <v/>
      </c>
      <c r="CL791" s="10" t="str">
        <f>IF($AJ791="","",IF(OR($V791&lt;2.7,$V791&gt;90),"Age OOR",VLOOKUP(CL$14&amp;"-int-"&amp;$O791,Equations!$G:$I,3,0)+VLOOKUP(CL$14&amp;"-sexo-"&amp;$O791,Equations!$G:$I,3,0)*$U791+VLOOKUP(CL$14&amp;"-edad-"&amp;$O791,Equations!$G:$I,3,0)*$V791+VLOOKUP(CL$14&amp;"-est-"&amp;$O791,Equations!$G:$I,3,0)*(1/$W791)+VLOOKUP(CL$14&amp;"-imc-"&amp;$O791,Equations!$G:$I,3,0)*(1/$Q791)))</f>
        <v/>
      </c>
      <c r="CM791" s="10" t="str">
        <f>IF($AJ791="","",IF(OR($V791&lt;2.7,$V791&gt;90),"Age OOR",CL791-1.6449*VLOOKUP(CL$14&amp;"-rse-"&amp;$O791,Equations!$G:$I,3,0)))</f>
        <v/>
      </c>
      <c r="CN791" s="10" t="str">
        <f>IF($AJ791="","",IF(OR($V791&lt;2.7,$V791&gt;90),"Age OOR",CL791+1.6449*VLOOKUP(CL$14&amp;"-rse-"&amp;$O791,Equations!$G:$I,3,0)))</f>
        <v/>
      </c>
      <c r="CO791" s="10" t="str">
        <f t="shared" si="323"/>
        <v/>
      </c>
      <c r="CP791" s="10" t="str">
        <f>IF($AJ791="","",IF(OR($V791&lt;2.7,$V791&gt;90),"Age OOR",($AJ791-CL791)/VLOOKUP(CL$14&amp;"-rse-"&amp;$O791,Equations!$G:$I,3,0)))</f>
        <v/>
      </c>
      <c r="CQ791" s="10" t="str">
        <f>IF($AK791="","",IF(OR($V791&lt;2.7,$V791&gt;90),"Age OOR",EXP(VLOOKUP(CQ$14&amp;"-int-"&amp;$P791,Equations!$G:$I,3,0)+VLOOKUP(CQ$14&amp;"-sexo-"&amp;$P791,Equations!$G:$I,3,0)*$U791+VLOOKUP(CQ$14&amp;"-edad-"&amp;$P791,Equations!$G:$I,3,0)*$V791+VLOOKUP(CQ$14&amp;"-est-"&amp;$P791,Equations!$G:$I,3,0)*(1/$W791)+VLOOKUP(CQ$14&amp;"-imc-"&amp;$P791,Equations!$G:$I,3,0)*(1/$Q791))))</f>
        <v/>
      </c>
      <c r="CR791" s="10" t="str">
        <f>IF($AK791="","",IF(OR($V791&lt;2.7,$V791&gt;90),"Age OOR",EXP(LN(CQ791)-1.6449*VLOOKUP(CQ$14&amp;"-rse-"&amp;$P791,Equations!$G:$I,3,0))))</f>
        <v/>
      </c>
      <c r="CS791" s="10" t="str">
        <f>IF($AK791="","",IF(OR($V791&lt;2.7,$V791&gt;90),"Age OOR",EXP(LN(CQ791)+1.6449*VLOOKUP(CQ$14&amp;"-rse-"&amp;$P791,Equations!$G:$I,3,0))))</f>
        <v/>
      </c>
      <c r="CT791" s="10" t="str">
        <f t="shared" si="324"/>
        <v/>
      </c>
      <c r="CU791" s="10" t="str">
        <f>IF($AK791="","",IF(OR($V791&lt;2.7,$V791&gt;90),"Age OOR",(LN($AK791)-LN(CQ791))/VLOOKUP(CQ$14&amp;"-rse-"&amp;$P791,Equations!$G:$I,3,0)))</f>
        <v/>
      </c>
      <c r="CV791" s="47"/>
    </row>
    <row r="792" spans="5:100" x14ac:dyDescent="0.2">
      <c r="E792" s="23" t="str">
        <f t="shared" si="300"/>
        <v>Age out of range</v>
      </c>
      <c r="F792" s="23" t="str">
        <f t="shared" si="301"/>
        <v>Age out of range</v>
      </c>
      <c r="G792" s="23" t="str">
        <f t="shared" si="302"/>
        <v>Age out of range</v>
      </c>
      <c r="H792" s="23" t="str">
        <f t="shared" si="303"/>
        <v>Age out of range</v>
      </c>
      <c r="I792" s="23" t="str">
        <f t="shared" si="304"/>
        <v>Age out of range</v>
      </c>
      <c r="J792" s="23" t="str">
        <f t="shared" si="305"/>
        <v>Age out of range</v>
      </c>
      <c r="K792" s="23" t="str">
        <f t="shared" si="306"/>
        <v>Age out of range</v>
      </c>
      <c r="L792" s="23" t="str">
        <f t="shared" si="307"/>
        <v>Age out of range</v>
      </c>
      <c r="M792" s="23" t="str">
        <f t="shared" si="308"/>
        <v>Age out of range</v>
      </c>
      <c r="N792" s="23" t="str">
        <f t="shared" si="309"/>
        <v>Age out of range</v>
      </c>
      <c r="O792" s="23" t="str">
        <f t="shared" si="310"/>
        <v>Age out of range</v>
      </c>
      <c r="P792" s="23" t="str">
        <f t="shared" si="311"/>
        <v>Age out of range</v>
      </c>
      <c r="Q792" s="23" t="e">
        <f t="shared" si="312"/>
        <v>#DIV/0!</v>
      </c>
      <c r="R792" s="17"/>
      <c r="S792" s="23">
        <v>776</v>
      </c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7"/>
      <c r="AM792" s="47"/>
      <c r="AN792" s="10" t="str">
        <f>IF($Z792="","",IF(OR($V792&lt;2.7,$V792&gt;90),"Age OOR",VLOOKUP(AN$14&amp;"-int-"&amp;$E792,Equations!$G:$I,3,0)+VLOOKUP(AN$14&amp;"-sexo-"&amp;$E792,Equations!$G:$I,3,0)*$U792+VLOOKUP(AN$14&amp;"-edad-"&amp;$E792,Equations!$G:$I,3,0)*$V792+VLOOKUP(AN$14&amp;"-est-"&amp;$E792,Equations!$G:$I,3,0)*(1/$W792)+VLOOKUP(AN$14&amp;"-imc-"&amp;$E792,Equations!$G:$I,3,0)*(1/$Q792)))</f>
        <v/>
      </c>
      <c r="AO792" s="10" t="str">
        <f>IF($Z792="","",IF(OR($V792&lt;2.7,$V792&gt;90),"Age OOR",AN792-1.6449*VLOOKUP(AN$14&amp;"-rse-"&amp;$E792,Equations!$G:$I,3,0)))</f>
        <v/>
      </c>
      <c r="AP792" s="10" t="str">
        <f>IF($Z792="","",IF(OR($V792&lt;2.7,$V792&gt;90),"Age OOR",AN792+1.6449*VLOOKUP(AN$14&amp;"-rse-"&amp;$E792,Equations!$G:$I,3,0)))</f>
        <v/>
      </c>
      <c r="AQ792" s="10" t="str">
        <f t="shared" si="313"/>
        <v/>
      </c>
      <c r="AR792" s="10" t="str">
        <f>IF($Z792="","",IF(OR($V792&lt;2.7,$V792&gt;90),"Age OOR",($Z792-AN792)/VLOOKUP(AN$14&amp;"-rse-"&amp;$E792,Equations!$G:$I,3,0)))</f>
        <v/>
      </c>
      <c r="AS792" s="10" t="str">
        <f>IF($AA792="","",IF(OR($V792&lt;2.7,$V792&gt;90),"Age OOR",VLOOKUP(AS$14&amp;"-int-"&amp;$F792,Equations!$G:$I,3,0)+VLOOKUP(AS$14&amp;"-sexo-"&amp;$F792,Equations!$G:$I,3,0)*$U792+VLOOKUP(AS$14&amp;"-edad-"&amp;$F792,Equations!$G:$I,3,0)*$V792+VLOOKUP(AS$14&amp;"-est-"&amp;$F792,Equations!$G:$I,3,0)*(1/$W792)+VLOOKUP(AS$14&amp;"-imc-"&amp;$F792,Equations!$G:$I,3,0)*(1/$Q792)))</f>
        <v/>
      </c>
      <c r="AT792" s="10" t="str">
        <f>IF($AA792="","",IF(OR($V792&lt;2.7,$V792&gt;90),"Age OOR",AS792-1.6449*VLOOKUP(AS$14&amp;"-rse-"&amp;$F792,Equations!$G:$I,3,0)))</f>
        <v/>
      </c>
      <c r="AU792" s="10" t="str">
        <f>IF($AA792="","",IF(OR($V792&lt;2.7,$V792&gt;90),"Age OOR",AS792+1.6449*VLOOKUP(AS$14&amp;"-rse-"&amp;$F792,Equations!$G:$I,3,0)))</f>
        <v/>
      </c>
      <c r="AV792" s="10" t="str">
        <f t="shared" si="314"/>
        <v/>
      </c>
      <c r="AW792" s="10" t="str">
        <f>IF($AA792="","",IF(OR($V792&lt;2.7,$V792&gt;90),"Age OOR",($AA792-AS792)/VLOOKUP(AS$14&amp;"-rse-"&amp;$F792,Equations!$G:$I,3,0)))</f>
        <v/>
      </c>
      <c r="AX792" s="10" t="str">
        <f>IF($AB792="","",IF(OR($V792&lt;2.7,$V792&gt;90),"Age OOR",VLOOKUP(AX$14&amp;"-int-"&amp;$G792,Equations!$G:$I,3,0)+VLOOKUP(AX$14&amp;"-sexo-"&amp;$G792,Equations!$G:$I,3,0)*$U792+VLOOKUP(AX$14&amp;"-edad-"&amp;$G792,Equations!$G:$I,3,0)*$V792+VLOOKUP(AX$14&amp;"-est-"&amp;$G792,Equations!$G:$I,3,0)*(1/$W792)+VLOOKUP(AX$14&amp;"-imc-"&amp;$G792,Equations!$G:$I,3,0)*(1/$Q792)))</f>
        <v/>
      </c>
      <c r="AY792" s="10" t="str">
        <f>IF($AB792="","",IF(OR($V792&lt;2.7,$V792&gt;90),"Age OOR",AX792-1.6449*VLOOKUP(AX$14&amp;"-rse-"&amp;$G792,Equations!$G:$I,3,0)))</f>
        <v/>
      </c>
      <c r="AZ792" s="10" t="str">
        <f>IF($AB792="","",IF(OR($V792&lt;2.7,$V792&gt;90),"Age OOR",AX792+1.6449*VLOOKUP(AX$14&amp;"-rse-"&amp;$G792,Equations!$G:$I,3,0)))</f>
        <v/>
      </c>
      <c r="BA792" s="10" t="str">
        <f t="shared" si="315"/>
        <v/>
      </c>
      <c r="BB792" s="10" t="str">
        <f>IF($AB792="","",IF(OR($V792&lt;2.7,$V792&gt;90),"Age OOR",($AB792-AX792)/VLOOKUP(AX$14&amp;"-rse-"&amp;$G792,Equations!$G:$I,3,0)))</f>
        <v/>
      </c>
      <c r="BC792" s="10" t="str">
        <f>IF($AC792="","",IF(OR($V792&lt;2.7,$V792&gt;90),"Age OOR",VLOOKUP(BC$14&amp;"-int-"&amp;$H792,Equations!$G:$I,3,0)+VLOOKUP(BC$14&amp;"-sexo-"&amp;$H792,Equations!$G:$I,3,0)*$U792+VLOOKUP(BC$14&amp;"-edad-"&amp;$H792,Equations!$G:$I,3,0)*$V792+VLOOKUP(BC$14&amp;"-est-"&amp;$H792,Equations!$G:$I,3,0)*(1/$W792)+VLOOKUP(BC$14&amp;"-imc-"&amp;$H792,Equations!$G:$I,3,0)*(1/$Q792)))</f>
        <v/>
      </c>
      <c r="BD792" s="10" t="str">
        <f>IF($AC792="","",IF(OR($V792&lt;2.7,$V792&gt;90),"Age OOR",BC792-1.6449*VLOOKUP(BC$14&amp;"-rse-"&amp;$H792,Equations!$G:$I,3,0)))</f>
        <v/>
      </c>
      <c r="BE792" s="10" t="str">
        <f>IF($AC792="","",IF(OR($V792&lt;2.7,$V792&gt;90),"Age OOR",BC792+1.6449*VLOOKUP(BC$14&amp;"-rse-"&amp;$H792,Equations!$G:$I,3,0)))</f>
        <v/>
      </c>
      <c r="BF792" s="10" t="str">
        <f t="shared" si="316"/>
        <v/>
      </c>
      <c r="BG792" s="10" t="str">
        <f>IF($AC792="","",IF(OR($V792&lt;2.7,$V792&gt;90),"Age OOR",($AC792-BC792)/VLOOKUP(BC$14&amp;"-rse-"&amp;$H792,Equations!$G:$I,3,0)))</f>
        <v/>
      </c>
      <c r="BH792" s="10" t="str">
        <f>IF($AD792="","",IF(OR($V792&lt;2.7,$V792&gt;90),"Age OOR",VLOOKUP(BH$14&amp;"-int-"&amp;$I792,Equations!$G:$I,3,0)+VLOOKUP(BH$14&amp;"-sexo-"&amp;$I792,Equations!$G:$I,3,0)*$U792+VLOOKUP(BH$14&amp;"-edad-"&amp;$I792,Equations!$G:$I,3,0)*$V792+VLOOKUP(BH$14&amp;"-est-"&amp;$I792,Equations!$G:$I,3,0)*(1/$W792)+VLOOKUP(BH$14&amp;"-imc-"&amp;$I792,Equations!$G:$I,3,0)*(1/$Q792)))</f>
        <v/>
      </c>
      <c r="BI792" s="10" t="str">
        <f>IF($AD792="","",IF(OR($V792&lt;2.7,$V792&gt;90),"Age OOR",BH792-1.6449*VLOOKUP(BH$14&amp;"-rse-"&amp;$I792,Equations!$G:$I,3,0)))</f>
        <v/>
      </c>
      <c r="BJ792" s="10" t="str">
        <f>IF($AD792="","",IF(OR($V792&lt;2.7,$V792&gt;90),"Age OOR",BH792+1.6449*VLOOKUP(BH$14&amp;"-rse-"&amp;$I792,Equations!$G:$I,3,0)))</f>
        <v/>
      </c>
      <c r="BK792" s="10" t="str">
        <f t="shared" si="317"/>
        <v/>
      </c>
      <c r="BL792" s="10" t="str">
        <f>IF($AD792="","",IF(OR($V792&lt;2.7,$V792&gt;90),"Age OOR",($AD792-BH792)/VLOOKUP(BH$14&amp;"-rse-"&amp;$I792,Equations!$G:$I,3,0)))</f>
        <v/>
      </c>
      <c r="BM792" s="10" t="str">
        <f>IF($AE792="","",IF(OR($V792&lt;2.7,$V792&gt;90),"Age OOR",VLOOKUP(BM$14&amp;"-int-"&amp;$J792,Equations!$G:$I,3,0)+VLOOKUP(BM$14&amp;"-sexo-"&amp;$J792,Equations!$G:$I,3,0)*$U792+VLOOKUP(BM$14&amp;"-edad-"&amp;$J792,Equations!$G:$I,3,0)*$V792+VLOOKUP(BM$14&amp;"-est-"&amp;$J792,Equations!$G:$I,3,0)*(1/$W792)+VLOOKUP(BM$14&amp;"-imc-"&amp;$J792,Equations!$G:$I,3,0)*(1/$Q792)))</f>
        <v/>
      </c>
      <c r="BN792" s="10" t="str">
        <f>IF($AE792="","",IF(OR($V792&lt;2.7,$V792&gt;90),"Age OOR",BM792-1.6449*VLOOKUP(BM$14&amp;"-rse-"&amp;$J792,Equations!$G:$I,3,0)))</f>
        <v/>
      </c>
      <c r="BO792" s="10" t="str">
        <f>IF($AE792="","",IF(OR($V792&lt;2.7,$V792&gt;90),"Age OOR",BM792+1.6449*VLOOKUP(BM$14&amp;"-rse-"&amp;$J792,Equations!$G:$I,3,0)))</f>
        <v/>
      </c>
      <c r="BP792" s="10" t="str">
        <f t="shared" si="318"/>
        <v/>
      </c>
      <c r="BQ792" s="10" t="str">
        <f>IF($AE792="","",IF(OR($V792&lt;2.7,$V792&gt;90),"Age OOR",($AE792-BM792)/VLOOKUP(BM$14&amp;"-rse-"&amp;$J792,Equations!$G:$I,3,0)))</f>
        <v/>
      </c>
      <c r="BR792" s="10" t="str">
        <f>IF($AF792="","",IF(OR($V792&lt;2.7,$V792&gt;90),"Age OOR",VLOOKUP(BR$14&amp;"-int-"&amp;$K792,Equations!$G:$I,3,0)+VLOOKUP(BR$14&amp;"-sexo-"&amp;$K792,Equations!$G:$I,3,0)*$U792+VLOOKUP(BR$14&amp;"-edad-"&amp;$K792,Equations!$G:$I,3,0)*$V792+VLOOKUP(BR$14&amp;"-est-"&amp;$K792,Equations!$G:$I,3,0)*(1/$W792)+VLOOKUP(BR$14&amp;"-imc-"&amp;$K792,Equations!$G:$I,3,0)*(1/$Q792)))</f>
        <v/>
      </c>
      <c r="BS792" s="10" t="str">
        <f>IF($AF792="","",IF(OR($V792&lt;2.7,$V792&gt;90),"Age OOR",BR792-1.6449*VLOOKUP(BR$14&amp;"-rse-"&amp;$K792,Equations!$G:$I,3,0)))</f>
        <v/>
      </c>
      <c r="BT792" s="10" t="str">
        <f>IF($AF792="","",IF(OR($V792&lt;2.7,$V792&gt;90),"Age OOR",BR792+1.6449*VLOOKUP(BR$14&amp;"-rse-"&amp;$K792,Equations!$G:$I,3,0)))</f>
        <v/>
      </c>
      <c r="BU792" s="10" t="str">
        <f t="shared" si="319"/>
        <v/>
      </c>
      <c r="BV792" s="10" t="str">
        <f>IF($AF792="","",IF(OR($V792&lt;2.7,$V792&gt;90),"Age OOR",($AF792-BR792)/VLOOKUP(BR$14&amp;"-rse-"&amp;$K792,Equations!$G:$I,3,0)))</f>
        <v/>
      </c>
      <c r="BW792" s="10" t="str">
        <f>IF($AG792="","",IF(OR($V792&lt;2.7,$V792&gt;90),"Age OOR",VLOOKUP(BW$14&amp;"-int-"&amp;$L792,Equations!$G:$I,3,0)+VLOOKUP(BW$14&amp;"-sexo-"&amp;$L792,Equations!$G:$I,3,0)*$U792+VLOOKUP(BW$14&amp;"-edad-"&amp;$L792,Equations!$G:$I,3,0)*$V792+VLOOKUP(BW$14&amp;"-est-"&amp;$L792,Equations!$G:$I,3,0)*(1/$W792)+VLOOKUP(BW$14&amp;"-imc-"&amp;$L792,Equations!$G:$I,3,0)*(1/$Q792)))</f>
        <v/>
      </c>
      <c r="BX792" s="10" t="str">
        <f>IF($AG792="","",IF(OR($V792&lt;2.7,$V792&gt;90),"Age OOR",BW792-1.6449*VLOOKUP(BW$14&amp;"-rse-"&amp;$L792,Equations!$G:$I,3,0)))</f>
        <v/>
      </c>
      <c r="BY792" s="10" t="str">
        <f>IF($AG792="","",IF(OR($V792&lt;2.7,$V792&gt;90),"Age OOR",BW792+1.6449*VLOOKUP(BW$14&amp;"-rse-"&amp;$L792,Equations!$G:$I,3,0)))</f>
        <v/>
      </c>
      <c r="BZ792" s="10" t="str">
        <f t="shared" si="320"/>
        <v/>
      </c>
      <c r="CA792" s="10" t="str">
        <f>IF($AG792="","",IF(OR($V792&lt;2.7,$V792&gt;90),"Age OOR",($AG792-BW792)/VLOOKUP(BW$14&amp;"-rse-"&amp;$L792,Equations!$G:$I,3,0)))</f>
        <v/>
      </c>
      <c r="CB792" s="10" t="str">
        <f>IF($AH792="","",IF(OR($V792&lt;2.7,$V792&gt;90),"Age OOR",VLOOKUP(CB$14&amp;"-int-"&amp;$M792,Equations!$G:$I,3,0)+VLOOKUP(CB$14&amp;"-sexo-"&amp;$M792,Equations!$G:$I,3,0)*$U792+VLOOKUP(CB$14&amp;"-edad-"&amp;$M792,Equations!$G:$I,3,0)*$V792+VLOOKUP(CB$14&amp;"-est-"&amp;$M792,Equations!$G:$I,3,0)*(1/$W792)+VLOOKUP(CB$14&amp;"-imc-"&amp;$M792,Equations!$G:$I,3,0)*(1/$Q792)))</f>
        <v/>
      </c>
      <c r="CC792" s="10" t="str">
        <f>IF($AH792="","",IF(OR($V792&lt;2.7,$V792&gt;90),"Age OOR",CB792-1.6449*VLOOKUP(CB$14&amp;"-rse-"&amp;$M792,Equations!$G:$I,3,0)))</f>
        <v/>
      </c>
      <c r="CD792" s="10" t="str">
        <f>IF($AH792="","",IF(OR($V792&lt;2.7,$V792&gt;90),"Age OOR",CB792+1.6449*VLOOKUP(CB$14&amp;"-rse-"&amp;$M792,Equations!$G:$I,3,0)))</f>
        <v/>
      </c>
      <c r="CE792" s="10" t="str">
        <f t="shared" si="321"/>
        <v/>
      </c>
      <c r="CF792" s="10" t="str">
        <f>IF($AH792="","",IF(OR($V792&lt;2.7,$V792&gt;90),"Age OOR",($AH792-CB792)/VLOOKUP(CB$14&amp;"-rse-"&amp;$M792,Equations!$G:$I,3,0)))</f>
        <v/>
      </c>
      <c r="CG792" s="10" t="str">
        <f>IF($AI792="","",IF(OR($V792&lt;2.7,$V792&gt;90),"Age OOR",VLOOKUP(CG$14&amp;"-int-"&amp;$N792,Equations!$G:$I,3,0)+VLOOKUP(CG$14&amp;"-sexo-"&amp;$N792,Equations!$G:$I,3,0)*$U792+VLOOKUP(CG$14&amp;"-edad-"&amp;$N792,Equations!$G:$I,3,0)*$V792+VLOOKUP(CG$14&amp;"-est-"&amp;$N792,Equations!$G:$I,3,0)*(1/$W792)+VLOOKUP(CG$14&amp;"-imc-"&amp;$N792,Equations!$G:$I,3,0)*(1/$Q792)))</f>
        <v/>
      </c>
      <c r="CH792" s="10" t="str">
        <f>IF($AI792="","",IF(OR($V792&lt;2.7,$V792&gt;90),"Age OOR",CG792-1.6449*VLOOKUP(CG$14&amp;"-rse-"&amp;$N792,Equations!$G:$I,3,0)))</f>
        <v/>
      </c>
      <c r="CI792" s="10" t="str">
        <f>IF($AI792="","",IF(OR($V792&lt;2.7,$V792&gt;90),"Age OOR",CG792+1.6449*VLOOKUP(CG$14&amp;"-rse-"&amp;$N792,Equations!$G:$I,3,0)))</f>
        <v/>
      </c>
      <c r="CJ792" s="10" t="str">
        <f t="shared" si="322"/>
        <v/>
      </c>
      <c r="CK792" s="10" t="str">
        <f>IF($AI792="","",IF(OR($V792&lt;2.7,$V792&gt;90),"Age OOR",($AI792-CG792)/VLOOKUP(CG$14&amp;"-rse-"&amp;$N792,Equations!$G:$I,3,0)))</f>
        <v/>
      </c>
      <c r="CL792" s="10" t="str">
        <f>IF($AJ792="","",IF(OR($V792&lt;2.7,$V792&gt;90),"Age OOR",VLOOKUP(CL$14&amp;"-int-"&amp;$O792,Equations!$G:$I,3,0)+VLOOKUP(CL$14&amp;"-sexo-"&amp;$O792,Equations!$G:$I,3,0)*$U792+VLOOKUP(CL$14&amp;"-edad-"&amp;$O792,Equations!$G:$I,3,0)*$V792+VLOOKUP(CL$14&amp;"-est-"&amp;$O792,Equations!$G:$I,3,0)*(1/$W792)+VLOOKUP(CL$14&amp;"-imc-"&amp;$O792,Equations!$G:$I,3,0)*(1/$Q792)))</f>
        <v/>
      </c>
      <c r="CM792" s="10" t="str">
        <f>IF($AJ792="","",IF(OR($V792&lt;2.7,$V792&gt;90),"Age OOR",CL792-1.6449*VLOOKUP(CL$14&amp;"-rse-"&amp;$O792,Equations!$G:$I,3,0)))</f>
        <v/>
      </c>
      <c r="CN792" s="10" t="str">
        <f>IF($AJ792="","",IF(OR($V792&lt;2.7,$V792&gt;90),"Age OOR",CL792+1.6449*VLOOKUP(CL$14&amp;"-rse-"&amp;$O792,Equations!$G:$I,3,0)))</f>
        <v/>
      </c>
      <c r="CO792" s="10" t="str">
        <f t="shared" si="323"/>
        <v/>
      </c>
      <c r="CP792" s="10" t="str">
        <f>IF($AJ792="","",IF(OR($V792&lt;2.7,$V792&gt;90),"Age OOR",($AJ792-CL792)/VLOOKUP(CL$14&amp;"-rse-"&amp;$O792,Equations!$G:$I,3,0)))</f>
        <v/>
      </c>
      <c r="CQ792" s="10" t="str">
        <f>IF($AK792="","",IF(OR($V792&lt;2.7,$V792&gt;90),"Age OOR",EXP(VLOOKUP(CQ$14&amp;"-int-"&amp;$P792,Equations!$G:$I,3,0)+VLOOKUP(CQ$14&amp;"-sexo-"&amp;$P792,Equations!$G:$I,3,0)*$U792+VLOOKUP(CQ$14&amp;"-edad-"&amp;$P792,Equations!$G:$I,3,0)*$V792+VLOOKUP(CQ$14&amp;"-est-"&amp;$P792,Equations!$G:$I,3,0)*(1/$W792)+VLOOKUP(CQ$14&amp;"-imc-"&amp;$P792,Equations!$G:$I,3,0)*(1/$Q792))))</f>
        <v/>
      </c>
      <c r="CR792" s="10" t="str">
        <f>IF($AK792="","",IF(OR($V792&lt;2.7,$V792&gt;90),"Age OOR",EXP(LN(CQ792)-1.6449*VLOOKUP(CQ$14&amp;"-rse-"&amp;$P792,Equations!$G:$I,3,0))))</f>
        <v/>
      </c>
      <c r="CS792" s="10" t="str">
        <f>IF($AK792="","",IF(OR($V792&lt;2.7,$V792&gt;90),"Age OOR",EXP(LN(CQ792)+1.6449*VLOOKUP(CQ$14&amp;"-rse-"&amp;$P792,Equations!$G:$I,3,0))))</f>
        <v/>
      </c>
      <c r="CT792" s="10" t="str">
        <f t="shared" si="324"/>
        <v/>
      </c>
      <c r="CU792" s="10" t="str">
        <f>IF($AK792="","",IF(OR($V792&lt;2.7,$V792&gt;90),"Age OOR",(LN($AK792)-LN(CQ792))/VLOOKUP(CQ$14&amp;"-rse-"&amp;$P792,Equations!$G:$I,3,0)))</f>
        <v/>
      </c>
      <c r="CV792" s="47"/>
    </row>
    <row r="793" spans="5:100" x14ac:dyDescent="0.2">
      <c r="E793" s="23" t="str">
        <f t="shared" si="300"/>
        <v>Age out of range</v>
      </c>
      <c r="F793" s="23" t="str">
        <f t="shared" si="301"/>
        <v>Age out of range</v>
      </c>
      <c r="G793" s="23" t="str">
        <f t="shared" si="302"/>
        <v>Age out of range</v>
      </c>
      <c r="H793" s="23" t="str">
        <f t="shared" si="303"/>
        <v>Age out of range</v>
      </c>
      <c r="I793" s="23" t="str">
        <f t="shared" si="304"/>
        <v>Age out of range</v>
      </c>
      <c r="J793" s="23" t="str">
        <f t="shared" si="305"/>
        <v>Age out of range</v>
      </c>
      <c r="K793" s="23" t="str">
        <f t="shared" si="306"/>
        <v>Age out of range</v>
      </c>
      <c r="L793" s="23" t="str">
        <f t="shared" si="307"/>
        <v>Age out of range</v>
      </c>
      <c r="M793" s="23" t="str">
        <f t="shared" si="308"/>
        <v>Age out of range</v>
      </c>
      <c r="N793" s="23" t="str">
        <f t="shared" si="309"/>
        <v>Age out of range</v>
      </c>
      <c r="O793" s="23" t="str">
        <f t="shared" si="310"/>
        <v>Age out of range</v>
      </c>
      <c r="P793" s="23" t="str">
        <f t="shared" si="311"/>
        <v>Age out of range</v>
      </c>
      <c r="Q793" s="23" t="e">
        <f t="shared" si="312"/>
        <v>#DIV/0!</v>
      </c>
      <c r="R793" s="17"/>
      <c r="S793" s="23">
        <v>777</v>
      </c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7"/>
      <c r="AM793" s="47"/>
      <c r="AN793" s="10" t="str">
        <f>IF($Z793="","",IF(OR($V793&lt;2.7,$V793&gt;90),"Age OOR",VLOOKUP(AN$14&amp;"-int-"&amp;$E793,Equations!$G:$I,3,0)+VLOOKUP(AN$14&amp;"-sexo-"&amp;$E793,Equations!$G:$I,3,0)*$U793+VLOOKUP(AN$14&amp;"-edad-"&amp;$E793,Equations!$G:$I,3,0)*$V793+VLOOKUP(AN$14&amp;"-est-"&amp;$E793,Equations!$G:$I,3,0)*(1/$W793)+VLOOKUP(AN$14&amp;"-imc-"&amp;$E793,Equations!$G:$I,3,0)*(1/$Q793)))</f>
        <v/>
      </c>
      <c r="AO793" s="10" t="str">
        <f>IF($Z793="","",IF(OR($V793&lt;2.7,$V793&gt;90),"Age OOR",AN793-1.6449*VLOOKUP(AN$14&amp;"-rse-"&amp;$E793,Equations!$G:$I,3,0)))</f>
        <v/>
      </c>
      <c r="AP793" s="10" t="str">
        <f>IF($Z793="","",IF(OR($V793&lt;2.7,$V793&gt;90),"Age OOR",AN793+1.6449*VLOOKUP(AN$14&amp;"-rse-"&amp;$E793,Equations!$G:$I,3,0)))</f>
        <v/>
      </c>
      <c r="AQ793" s="10" t="str">
        <f t="shared" si="313"/>
        <v/>
      </c>
      <c r="AR793" s="10" t="str">
        <f>IF($Z793="","",IF(OR($V793&lt;2.7,$V793&gt;90),"Age OOR",($Z793-AN793)/VLOOKUP(AN$14&amp;"-rse-"&amp;$E793,Equations!$G:$I,3,0)))</f>
        <v/>
      </c>
      <c r="AS793" s="10" t="str">
        <f>IF($AA793="","",IF(OR($V793&lt;2.7,$V793&gt;90),"Age OOR",VLOOKUP(AS$14&amp;"-int-"&amp;$F793,Equations!$G:$I,3,0)+VLOOKUP(AS$14&amp;"-sexo-"&amp;$F793,Equations!$G:$I,3,0)*$U793+VLOOKUP(AS$14&amp;"-edad-"&amp;$F793,Equations!$G:$I,3,0)*$V793+VLOOKUP(AS$14&amp;"-est-"&amp;$F793,Equations!$G:$I,3,0)*(1/$W793)+VLOOKUP(AS$14&amp;"-imc-"&amp;$F793,Equations!$G:$I,3,0)*(1/$Q793)))</f>
        <v/>
      </c>
      <c r="AT793" s="10" t="str">
        <f>IF($AA793="","",IF(OR($V793&lt;2.7,$V793&gt;90),"Age OOR",AS793-1.6449*VLOOKUP(AS$14&amp;"-rse-"&amp;$F793,Equations!$G:$I,3,0)))</f>
        <v/>
      </c>
      <c r="AU793" s="10" t="str">
        <f>IF($AA793="","",IF(OR($V793&lt;2.7,$V793&gt;90),"Age OOR",AS793+1.6449*VLOOKUP(AS$14&amp;"-rse-"&amp;$F793,Equations!$G:$I,3,0)))</f>
        <v/>
      </c>
      <c r="AV793" s="10" t="str">
        <f t="shared" si="314"/>
        <v/>
      </c>
      <c r="AW793" s="10" t="str">
        <f>IF($AA793="","",IF(OR($V793&lt;2.7,$V793&gt;90),"Age OOR",($AA793-AS793)/VLOOKUP(AS$14&amp;"-rse-"&amp;$F793,Equations!$G:$I,3,0)))</f>
        <v/>
      </c>
      <c r="AX793" s="10" t="str">
        <f>IF($AB793="","",IF(OR($V793&lt;2.7,$V793&gt;90),"Age OOR",VLOOKUP(AX$14&amp;"-int-"&amp;$G793,Equations!$G:$I,3,0)+VLOOKUP(AX$14&amp;"-sexo-"&amp;$G793,Equations!$G:$I,3,0)*$U793+VLOOKUP(AX$14&amp;"-edad-"&amp;$G793,Equations!$G:$I,3,0)*$V793+VLOOKUP(AX$14&amp;"-est-"&amp;$G793,Equations!$G:$I,3,0)*(1/$W793)+VLOOKUP(AX$14&amp;"-imc-"&amp;$G793,Equations!$G:$I,3,0)*(1/$Q793)))</f>
        <v/>
      </c>
      <c r="AY793" s="10" t="str">
        <f>IF($AB793="","",IF(OR($V793&lt;2.7,$V793&gt;90),"Age OOR",AX793-1.6449*VLOOKUP(AX$14&amp;"-rse-"&amp;$G793,Equations!$G:$I,3,0)))</f>
        <v/>
      </c>
      <c r="AZ793" s="10" t="str">
        <f>IF($AB793="","",IF(OR($V793&lt;2.7,$V793&gt;90),"Age OOR",AX793+1.6449*VLOOKUP(AX$14&amp;"-rse-"&amp;$G793,Equations!$G:$I,3,0)))</f>
        <v/>
      </c>
      <c r="BA793" s="10" t="str">
        <f t="shared" si="315"/>
        <v/>
      </c>
      <c r="BB793" s="10" t="str">
        <f>IF($AB793="","",IF(OR($V793&lt;2.7,$V793&gt;90),"Age OOR",($AB793-AX793)/VLOOKUP(AX$14&amp;"-rse-"&amp;$G793,Equations!$G:$I,3,0)))</f>
        <v/>
      </c>
      <c r="BC793" s="10" t="str">
        <f>IF($AC793="","",IF(OR($V793&lt;2.7,$V793&gt;90),"Age OOR",VLOOKUP(BC$14&amp;"-int-"&amp;$H793,Equations!$G:$I,3,0)+VLOOKUP(BC$14&amp;"-sexo-"&amp;$H793,Equations!$G:$I,3,0)*$U793+VLOOKUP(BC$14&amp;"-edad-"&amp;$H793,Equations!$G:$I,3,0)*$V793+VLOOKUP(BC$14&amp;"-est-"&amp;$H793,Equations!$G:$I,3,0)*(1/$W793)+VLOOKUP(BC$14&amp;"-imc-"&amp;$H793,Equations!$G:$I,3,0)*(1/$Q793)))</f>
        <v/>
      </c>
      <c r="BD793" s="10" t="str">
        <f>IF($AC793="","",IF(OR($V793&lt;2.7,$V793&gt;90),"Age OOR",BC793-1.6449*VLOOKUP(BC$14&amp;"-rse-"&amp;$H793,Equations!$G:$I,3,0)))</f>
        <v/>
      </c>
      <c r="BE793" s="10" t="str">
        <f>IF($AC793="","",IF(OR($V793&lt;2.7,$V793&gt;90),"Age OOR",BC793+1.6449*VLOOKUP(BC$14&amp;"-rse-"&amp;$H793,Equations!$G:$I,3,0)))</f>
        <v/>
      </c>
      <c r="BF793" s="10" t="str">
        <f t="shared" si="316"/>
        <v/>
      </c>
      <c r="BG793" s="10" t="str">
        <f>IF($AC793="","",IF(OR($V793&lt;2.7,$V793&gt;90),"Age OOR",($AC793-BC793)/VLOOKUP(BC$14&amp;"-rse-"&amp;$H793,Equations!$G:$I,3,0)))</f>
        <v/>
      </c>
      <c r="BH793" s="10" t="str">
        <f>IF($AD793="","",IF(OR($V793&lt;2.7,$V793&gt;90),"Age OOR",VLOOKUP(BH$14&amp;"-int-"&amp;$I793,Equations!$G:$I,3,0)+VLOOKUP(BH$14&amp;"-sexo-"&amp;$I793,Equations!$G:$I,3,0)*$U793+VLOOKUP(BH$14&amp;"-edad-"&amp;$I793,Equations!$G:$I,3,0)*$V793+VLOOKUP(BH$14&amp;"-est-"&amp;$I793,Equations!$G:$I,3,0)*(1/$W793)+VLOOKUP(BH$14&amp;"-imc-"&amp;$I793,Equations!$G:$I,3,0)*(1/$Q793)))</f>
        <v/>
      </c>
      <c r="BI793" s="10" t="str">
        <f>IF($AD793="","",IF(OR($V793&lt;2.7,$V793&gt;90),"Age OOR",BH793-1.6449*VLOOKUP(BH$14&amp;"-rse-"&amp;$I793,Equations!$G:$I,3,0)))</f>
        <v/>
      </c>
      <c r="BJ793" s="10" t="str">
        <f>IF($AD793="","",IF(OR($V793&lt;2.7,$V793&gt;90),"Age OOR",BH793+1.6449*VLOOKUP(BH$14&amp;"-rse-"&amp;$I793,Equations!$G:$I,3,0)))</f>
        <v/>
      </c>
      <c r="BK793" s="10" t="str">
        <f t="shared" si="317"/>
        <v/>
      </c>
      <c r="BL793" s="10" t="str">
        <f>IF($AD793="","",IF(OR($V793&lt;2.7,$V793&gt;90),"Age OOR",($AD793-BH793)/VLOOKUP(BH$14&amp;"-rse-"&amp;$I793,Equations!$G:$I,3,0)))</f>
        <v/>
      </c>
      <c r="BM793" s="10" t="str">
        <f>IF($AE793="","",IF(OR($V793&lt;2.7,$V793&gt;90),"Age OOR",VLOOKUP(BM$14&amp;"-int-"&amp;$J793,Equations!$G:$I,3,0)+VLOOKUP(BM$14&amp;"-sexo-"&amp;$J793,Equations!$G:$I,3,0)*$U793+VLOOKUP(BM$14&amp;"-edad-"&amp;$J793,Equations!$G:$I,3,0)*$V793+VLOOKUP(BM$14&amp;"-est-"&amp;$J793,Equations!$G:$I,3,0)*(1/$W793)+VLOOKUP(BM$14&amp;"-imc-"&amp;$J793,Equations!$G:$I,3,0)*(1/$Q793)))</f>
        <v/>
      </c>
      <c r="BN793" s="10" t="str">
        <f>IF($AE793="","",IF(OR($V793&lt;2.7,$V793&gt;90),"Age OOR",BM793-1.6449*VLOOKUP(BM$14&amp;"-rse-"&amp;$J793,Equations!$G:$I,3,0)))</f>
        <v/>
      </c>
      <c r="BO793" s="10" t="str">
        <f>IF($AE793="","",IF(OR($V793&lt;2.7,$V793&gt;90),"Age OOR",BM793+1.6449*VLOOKUP(BM$14&amp;"-rse-"&amp;$J793,Equations!$G:$I,3,0)))</f>
        <v/>
      </c>
      <c r="BP793" s="10" t="str">
        <f t="shared" si="318"/>
        <v/>
      </c>
      <c r="BQ793" s="10" t="str">
        <f>IF($AE793="","",IF(OR($V793&lt;2.7,$V793&gt;90),"Age OOR",($AE793-BM793)/VLOOKUP(BM$14&amp;"-rse-"&amp;$J793,Equations!$G:$I,3,0)))</f>
        <v/>
      </c>
      <c r="BR793" s="10" t="str">
        <f>IF($AF793="","",IF(OR($V793&lt;2.7,$V793&gt;90),"Age OOR",VLOOKUP(BR$14&amp;"-int-"&amp;$K793,Equations!$G:$I,3,0)+VLOOKUP(BR$14&amp;"-sexo-"&amp;$K793,Equations!$G:$I,3,0)*$U793+VLOOKUP(BR$14&amp;"-edad-"&amp;$K793,Equations!$G:$I,3,0)*$V793+VLOOKUP(BR$14&amp;"-est-"&amp;$K793,Equations!$G:$I,3,0)*(1/$W793)+VLOOKUP(BR$14&amp;"-imc-"&amp;$K793,Equations!$G:$I,3,0)*(1/$Q793)))</f>
        <v/>
      </c>
      <c r="BS793" s="10" t="str">
        <f>IF($AF793="","",IF(OR($V793&lt;2.7,$V793&gt;90),"Age OOR",BR793-1.6449*VLOOKUP(BR$14&amp;"-rse-"&amp;$K793,Equations!$G:$I,3,0)))</f>
        <v/>
      </c>
      <c r="BT793" s="10" t="str">
        <f>IF($AF793="","",IF(OR($V793&lt;2.7,$V793&gt;90),"Age OOR",BR793+1.6449*VLOOKUP(BR$14&amp;"-rse-"&amp;$K793,Equations!$G:$I,3,0)))</f>
        <v/>
      </c>
      <c r="BU793" s="10" t="str">
        <f t="shared" si="319"/>
        <v/>
      </c>
      <c r="BV793" s="10" t="str">
        <f>IF($AF793="","",IF(OR($V793&lt;2.7,$V793&gt;90),"Age OOR",($AF793-BR793)/VLOOKUP(BR$14&amp;"-rse-"&amp;$K793,Equations!$G:$I,3,0)))</f>
        <v/>
      </c>
      <c r="BW793" s="10" t="str">
        <f>IF($AG793="","",IF(OR($V793&lt;2.7,$V793&gt;90),"Age OOR",VLOOKUP(BW$14&amp;"-int-"&amp;$L793,Equations!$G:$I,3,0)+VLOOKUP(BW$14&amp;"-sexo-"&amp;$L793,Equations!$G:$I,3,0)*$U793+VLOOKUP(BW$14&amp;"-edad-"&amp;$L793,Equations!$G:$I,3,0)*$V793+VLOOKUP(BW$14&amp;"-est-"&amp;$L793,Equations!$G:$I,3,0)*(1/$W793)+VLOOKUP(BW$14&amp;"-imc-"&amp;$L793,Equations!$G:$I,3,0)*(1/$Q793)))</f>
        <v/>
      </c>
      <c r="BX793" s="10" t="str">
        <f>IF($AG793="","",IF(OR($V793&lt;2.7,$V793&gt;90),"Age OOR",BW793-1.6449*VLOOKUP(BW$14&amp;"-rse-"&amp;$L793,Equations!$G:$I,3,0)))</f>
        <v/>
      </c>
      <c r="BY793" s="10" t="str">
        <f>IF($AG793="","",IF(OR($V793&lt;2.7,$V793&gt;90),"Age OOR",BW793+1.6449*VLOOKUP(BW$14&amp;"-rse-"&amp;$L793,Equations!$G:$I,3,0)))</f>
        <v/>
      </c>
      <c r="BZ793" s="10" t="str">
        <f t="shared" si="320"/>
        <v/>
      </c>
      <c r="CA793" s="10" t="str">
        <f>IF($AG793="","",IF(OR($V793&lt;2.7,$V793&gt;90),"Age OOR",($AG793-BW793)/VLOOKUP(BW$14&amp;"-rse-"&amp;$L793,Equations!$G:$I,3,0)))</f>
        <v/>
      </c>
      <c r="CB793" s="10" t="str">
        <f>IF($AH793="","",IF(OR($V793&lt;2.7,$V793&gt;90),"Age OOR",VLOOKUP(CB$14&amp;"-int-"&amp;$M793,Equations!$G:$I,3,0)+VLOOKUP(CB$14&amp;"-sexo-"&amp;$M793,Equations!$G:$I,3,0)*$U793+VLOOKUP(CB$14&amp;"-edad-"&amp;$M793,Equations!$G:$I,3,0)*$V793+VLOOKUP(CB$14&amp;"-est-"&amp;$M793,Equations!$G:$I,3,0)*(1/$W793)+VLOOKUP(CB$14&amp;"-imc-"&amp;$M793,Equations!$G:$I,3,0)*(1/$Q793)))</f>
        <v/>
      </c>
      <c r="CC793" s="10" t="str">
        <f>IF($AH793="","",IF(OR($V793&lt;2.7,$V793&gt;90),"Age OOR",CB793-1.6449*VLOOKUP(CB$14&amp;"-rse-"&amp;$M793,Equations!$G:$I,3,0)))</f>
        <v/>
      </c>
      <c r="CD793" s="10" t="str">
        <f>IF($AH793="","",IF(OR($V793&lt;2.7,$V793&gt;90),"Age OOR",CB793+1.6449*VLOOKUP(CB$14&amp;"-rse-"&amp;$M793,Equations!$G:$I,3,0)))</f>
        <v/>
      </c>
      <c r="CE793" s="10" t="str">
        <f t="shared" si="321"/>
        <v/>
      </c>
      <c r="CF793" s="10" t="str">
        <f>IF($AH793="","",IF(OR($V793&lt;2.7,$V793&gt;90),"Age OOR",($AH793-CB793)/VLOOKUP(CB$14&amp;"-rse-"&amp;$M793,Equations!$G:$I,3,0)))</f>
        <v/>
      </c>
      <c r="CG793" s="10" t="str">
        <f>IF($AI793="","",IF(OR($V793&lt;2.7,$V793&gt;90),"Age OOR",VLOOKUP(CG$14&amp;"-int-"&amp;$N793,Equations!$G:$I,3,0)+VLOOKUP(CG$14&amp;"-sexo-"&amp;$N793,Equations!$G:$I,3,0)*$U793+VLOOKUP(CG$14&amp;"-edad-"&amp;$N793,Equations!$G:$I,3,0)*$V793+VLOOKUP(CG$14&amp;"-est-"&amp;$N793,Equations!$G:$I,3,0)*(1/$W793)+VLOOKUP(CG$14&amp;"-imc-"&amp;$N793,Equations!$G:$I,3,0)*(1/$Q793)))</f>
        <v/>
      </c>
      <c r="CH793" s="10" t="str">
        <f>IF($AI793="","",IF(OR($V793&lt;2.7,$V793&gt;90),"Age OOR",CG793-1.6449*VLOOKUP(CG$14&amp;"-rse-"&amp;$N793,Equations!$G:$I,3,0)))</f>
        <v/>
      </c>
      <c r="CI793" s="10" t="str">
        <f>IF($AI793="","",IF(OR($V793&lt;2.7,$V793&gt;90),"Age OOR",CG793+1.6449*VLOOKUP(CG$14&amp;"-rse-"&amp;$N793,Equations!$G:$I,3,0)))</f>
        <v/>
      </c>
      <c r="CJ793" s="10" t="str">
        <f t="shared" si="322"/>
        <v/>
      </c>
      <c r="CK793" s="10" t="str">
        <f>IF($AI793="","",IF(OR($V793&lt;2.7,$V793&gt;90),"Age OOR",($AI793-CG793)/VLOOKUP(CG$14&amp;"-rse-"&amp;$N793,Equations!$G:$I,3,0)))</f>
        <v/>
      </c>
      <c r="CL793" s="10" t="str">
        <f>IF($AJ793="","",IF(OR($V793&lt;2.7,$V793&gt;90),"Age OOR",VLOOKUP(CL$14&amp;"-int-"&amp;$O793,Equations!$G:$I,3,0)+VLOOKUP(CL$14&amp;"-sexo-"&amp;$O793,Equations!$G:$I,3,0)*$U793+VLOOKUP(CL$14&amp;"-edad-"&amp;$O793,Equations!$G:$I,3,0)*$V793+VLOOKUP(CL$14&amp;"-est-"&amp;$O793,Equations!$G:$I,3,0)*(1/$W793)+VLOOKUP(CL$14&amp;"-imc-"&amp;$O793,Equations!$G:$I,3,0)*(1/$Q793)))</f>
        <v/>
      </c>
      <c r="CM793" s="10" t="str">
        <f>IF($AJ793="","",IF(OR($V793&lt;2.7,$V793&gt;90),"Age OOR",CL793-1.6449*VLOOKUP(CL$14&amp;"-rse-"&amp;$O793,Equations!$G:$I,3,0)))</f>
        <v/>
      </c>
      <c r="CN793" s="10" t="str">
        <f>IF($AJ793="","",IF(OR($V793&lt;2.7,$V793&gt;90),"Age OOR",CL793+1.6449*VLOOKUP(CL$14&amp;"-rse-"&amp;$O793,Equations!$G:$I,3,0)))</f>
        <v/>
      </c>
      <c r="CO793" s="10" t="str">
        <f t="shared" si="323"/>
        <v/>
      </c>
      <c r="CP793" s="10" t="str">
        <f>IF($AJ793="","",IF(OR($V793&lt;2.7,$V793&gt;90),"Age OOR",($AJ793-CL793)/VLOOKUP(CL$14&amp;"-rse-"&amp;$O793,Equations!$G:$I,3,0)))</f>
        <v/>
      </c>
      <c r="CQ793" s="10" t="str">
        <f>IF($AK793="","",IF(OR($V793&lt;2.7,$V793&gt;90),"Age OOR",EXP(VLOOKUP(CQ$14&amp;"-int-"&amp;$P793,Equations!$G:$I,3,0)+VLOOKUP(CQ$14&amp;"-sexo-"&amp;$P793,Equations!$G:$I,3,0)*$U793+VLOOKUP(CQ$14&amp;"-edad-"&amp;$P793,Equations!$G:$I,3,0)*$V793+VLOOKUP(CQ$14&amp;"-est-"&amp;$P793,Equations!$G:$I,3,0)*(1/$W793)+VLOOKUP(CQ$14&amp;"-imc-"&amp;$P793,Equations!$G:$I,3,0)*(1/$Q793))))</f>
        <v/>
      </c>
      <c r="CR793" s="10" t="str">
        <f>IF($AK793="","",IF(OR($V793&lt;2.7,$V793&gt;90),"Age OOR",EXP(LN(CQ793)-1.6449*VLOOKUP(CQ$14&amp;"-rse-"&amp;$P793,Equations!$G:$I,3,0))))</f>
        <v/>
      </c>
      <c r="CS793" s="10" t="str">
        <f>IF($AK793="","",IF(OR($V793&lt;2.7,$V793&gt;90),"Age OOR",EXP(LN(CQ793)+1.6449*VLOOKUP(CQ$14&amp;"-rse-"&amp;$P793,Equations!$G:$I,3,0))))</f>
        <v/>
      </c>
      <c r="CT793" s="10" t="str">
        <f t="shared" si="324"/>
        <v/>
      </c>
      <c r="CU793" s="10" t="str">
        <f>IF($AK793="","",IF(OR($V793&lt;2.7,$V793&gt;90),"Age OOR",(LN($AK793)-LN(CQ793))/VLOOKUP(CQ$14&amp;"-rse-"&amp;$P793,Equations!$G:$I,3,0)))</f>
        <v/>
      </c>
      <c r="CV793" s="47"/>
    </row>
    <row r="794" spans="5:100" x14ac:dyDescent="0.2">
      <c r="E794" s="23" t="str">
        <f t="shared" si="300"/>
        <v>Age out of range</v>
      </c>
      <c r="F794" s="23" t="str">
        <f t="shared" si="301"/>
        <v>Age out of range</v>
      </c>
      <c r="G794" s="23" t="str">
        <f t="shared" si="302"/>
        <v>Age out of range</v>
      </c>
      <c r="H794" s="23" t="str">
        <f t="shared" si="303"/>
        <v>Age out of range</v>
      </c>
      <c r="I794" s="23" t="str">
        <f t="shared" si="304"/>
        <v>Age out of range</v>
      </c>
      <c r="J794" s="23" t="str">
        <f t="shared" si="305"/>
        <v>Age out of range</v>
      </c>
      <c r="K794" s="23" t="str">
        <f t="shared" si="306"/>
        <v>Age out of range</v>
      </c>
      <c r="L794" s="23" t="str">
        <f t="shared" si="307"/>
        <v>Age out of range</v>
      </c>
      <c r="M794" s="23" t="str">
        <f t="shared" si="308"/>
        <v>Age out of range</v>
      </c>
      <c r="N794" s="23" t="str">
        <f t="shared" si="309"/>
        <v>Age out of range</v>
      </c>
      <c r="O794" s="23" t="str">
        <f t="shared" si="310"/>
        <v>Age out of range</v>
      </c>
      <c r="P794" s="23" t="str">
        <f t="shared" si="311"/>
        <v>Age out of range</v>
      </c>
      <c r="Q794" s="23" t="e">
        <f t="shared" si="312"/>
        <v>#DIV/0!</v>
      </c>
      <c r="R794" s="17"/>
      <c r="S794" s="23">
        <v>778</v>
      </c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7"/>
      <c r="AM794" s="47"/>
      <c r="AN794" s="10" t="str">
        <f>IF($Z794="","",IF(OR($V794&lt;2.7,$V794&gt;90),"Age OOR",VLOOKUP(AN$14&amp;"-int-"&amp;$E794,Equations!$G:$I,3,0)+VLOOKUP(AN$14&amp;"-sexo-"&amp;$E794,Equations!$G:$I,3,0)*$U794+VLOOKUP(AN$14&amp;"-edad-"&amp;$E794,Equations!$G:$I,3,0)*$V794+VLOOKUP(AN$14&amp;"-est-"&amp;$E794,Equations!$G:$I,3,0)*(1/$W794)+VLOOKUP(AN$14&amp;"-imc-"&amp;$E794,Equations!$G:$I,3,0)*(1/$Q794)))</f>
        <v/>
      </c>
      <c r="AO794" s="10" t="str">
        <f>IF($Z794="","",IF(OR($V794&lt;2.7,$V794&gt;90),"Age OOR",AN794-1.6449*VLOOKUP(AN$14&amp;"-rse-"&amp;$E794,Equations!$G:$I,3,0)))</f>
        <v/>
      </c>
      <c r="AP794" s="10" t="str">
        <f>IF($Z794="","",IF(OR($V794&lt;2.7,$V794&gt;90),"Age OOR",AN794+1.6449*VLOOKUP(AN$14&amp;"-rse-"&amp;$E794,Equations!$G:$I,3,0)))</f>
        <v/>
      </c>
      <c r="AQ794" s="10" t="str">
        <f t="shared" si="313"/>
        <v/>
      </c>
      <c r="AR794" s="10" t="str">
        <f>IF($Z794="","",IF(OR($V794&lt;2.7,$V794&gt;90),"Age OOR",($Z794-AN794)/VLOOKUP(AN$14&amp;"-rse-"&amp;$E794,Equations!$G:$I,3,0)))</f>
        <v/>
      </c>
      <c r="AS794" s="10" t="str">
        <f>IF($AA794="","",IF(OR($V794&lt;2.7,$V794&gt;90),"Age OOR",VLOOKUP(AS$14&amp;"-int-"&amp;$F794,Equations!$G:$I,3,0)+VLOOKUP(AS$14&amp;"-sexo-"&amp;$F794,Equations!$G:$I,3,0)*$U794+VLOOKUP(AS$14&amp;"-edad-"&amp;$F794,Equations!$G:$I,3,0)*$V794+VLOOKUP(AS$14&amp;"-est-"&amp;$F794,Equations!$G:$I,3,0)*(1/$W794)+VLOOKUP(AS$14&amp;"-imc-"&amp;$F794,Equations!$G:$I,3,0)*(1/$Q794)))</f>
        <v/>
      </c>
      <c r="AT794" s="10" t="str">
        <f>IF($AA794="","",IF(OR($V794&lt;2.7,$V794&gt;90),"Age OOR",AS794-1.6449*VLOOKUP(AS$14&amp;"-rse-"&amp;$F794,Equations!$G:$I,3,0)))</f>
        <v/>
      </c>
      <c r="AU794" s="10" t="str">
        <f>IF($AA794="","",IF(OR($V794&lt;2.7,$V794&gt;90),"Age OOR",AS794+1.6449*VLOOKUP(AS$14&amp;"-rse-"&amp;$F794,Equations!$G:$I,3,0)))</f>
        <v/>
      </c>
      <c r="AV794" s="10" t="str">
        <f t="shared" si="314"/>
        <v/>
      </c>
      <c r="AW794" s="10" t="str">
        <f>IF($AA794="","",IF(OR($V794&lt;2.7,$V794&gt;90),"Age OOR",($AA794-AS794)/VLOOKUP(AS$14&amp;"-rse-"&amp;$F794,Equations!$G:$I,3,0)))</f>
        <v/>
      </c>
      <c r="AX794" s="10" t="str">
        <f>IF($AB794="","",IF(OR($V794&lt;2.7,$V794&gt;90),"Age OOR",VLOOKUP(AX$14&amp;"-int-"&amp;$G794,Equations!$G:$I,3,0)+VLOOKUP(AX$14&amp;"-sexo-"&amp;$G794,Equations!$G:$I,3,0)*$U794+VLOOKUP(AX$14&amp;"-edad-"&amp;$G794,Equations!$G:$I,3,0)*$V794+VLOOKUP(AX$14&amp;"-est-"&amp;$G794,Equations!$G:$I,3,0)*(1/$W794)+VLOOKUP(AX$14&amp;"-imc-"&amp;$G794,Equations!$G:$I,3,0)*(1/$Q794)))</f>
        <v/>
      </c>
      <c r="AY794" s="10" t="str">
        <f>IF($AB794="","",IF(OR($V794&lt;2.7,$V794&gt;90),"Age OOR",AX794-1.6449*VLOOKUP(AX$14&amp;"-rse-"&amp;$G794,Equations!$G:$I,3,0)))</f>
        <v/>
      </c>
      <c r="AZ794" s="10" t="str">
        <f>IF($AB794="","",IF(OR($V794&lt;2.7,$V794&gt;90),"Age OOR",AX794+1.6449*VLOOKUP(AX$14&amp;"-rse-"&amp;$G794,Equations!$G:$I,3,0)))</f>
        <v/>
      </c>
      <c r="BA794" s="10" t="str">
        <f t="shared" si="315"/>
        <v/>
      </c>
      <c r="BB794" s="10" t="str">
        <f>IF($AB794="","",IF(OR($V794&lt;2.7,$V794&gt;90),"Age OOR",($AB794-AX794)/VLOOKUP(AX$14&amp;"-rse-"&amp;$G794,Equations!$G:$I,3,0)))</f>
        <v/>
      </c>
      <c r="BC794" s="10" t="str">
        <f>IF($AC794="","",IF(OR($V794&lt;2.7,$V794&gt;90),"Age OOR",VLOOKUP(BC$14&amp;"-int-"&amp;$H794,Equations!$G:$I,3,0)+VLOOKUP(BC$14&amp;"-sexo-"&amp;$H794,Equations!$G:$I,3,0)*$U794+VLOOKUP(BC$14&amp;"-edad-"&amp;$H794,Equations!$G:$I,3,0)*$V794+VLOOKUP(BC$14&amp;"-est-"&amp;$H794,Equations!$G:$I,3,0)*(1/$W794)+VLOOKUP(BC$14&amp;"-imc-"&amp;$H794,Equations!$G:$I,3,0)*(1/$Q794)))</f>
        <v/>
      </c>
      <c r="BD794" s="10" t="str">
        <f>IF($AC794="","",IF(OR($V794&lt;2.7,$V794&gt;90),"Age OOR",BC794-1.6449*VLOOKUP(BC$14&amp;"-rse-"&amp;$H794,Equations!$G:$I,3,0)))</f>
        <v/>
      </c>
      <c r="BE794" s="10" t="str">
        <f>IF($AC794="","",IF(OR($V794&lt;2.7,$V794&gt;90),"Age OOR",BC794+1.6449*VLOOKUP(BC$14&amp;"-rse-"&amp;$H794,Equations!$G:$I,3,0)))</f>
        <v/>
      </c>
      <c r="BF794" s="10" t="str">
        <f t="shared" si="316"/>
        <v/>
      </c>
      <c r="BG794" s="10" t="str">
        <f>IF($AC794="","",IF(OR($V794&lt;2.7,$V794&gt;90),"Age OOR",($AC794-BC794)/VLOOKUP(BC$14&amp;"-rse-"&amp;$H794,Equations!$G:$I,3,0)))</f>
        <v/>
      </c>
      <c r="BH794" s="10" t="str">
        <f>IF($AD794="","",IF(OR($V794&lt;2.7,$V794&gt;90),"Age OOR",VLOOKUP(BH$14&amp;"-int-"&amp;$I794,Equations!$G:$I,3,0)+VLOOKUP(BH$14&amp;"-sexo-"&amp;$I794,Equations!$G:$I,3,0)*$U794+VLOOKUP(BH$14&amp;"-edad-"&amp;$I794,Equations!$G:$I,3,0)*$V794+VLOOKUP(BH$14&amp;"-est-"&amp;$I794,Equations!$G:$I,3,0)*(1/$W794)+VLOOKUP(BH$14&amp;"-imc-"&amp;$I794,Equations!$G:$I,3,0)*(1/$Q794)))</f>
        <v/>
      </c>
      <c r="BI794" s="10" t="str">
        <f>IF($AD794="","",IF(OR($V794&lt;2.7,$V794&gt;90),"Age OOR",BH794-1.6449*VLOOKUP(BH$14&amp;"-rse-"&amp;$I794,Equations!$G:$I,3,0)))</f>
        <v/>
      </c>
      <c r="BJ794" s="10" t="str">
        <f>IF($AD794="","",IF(OR($V794&lt;2.7,$V794&gt;90),"Age OOR",BH794+1.6449*VLOOKUP(BH$14&amp;"-rse-"&amp;$I794,Equations!$G:$I,3,0)))</f>
        <v/>
      </c>
      <c r="BK794" s="10" t="str">
        <f t="shared" si="317"/>
        <v/>
      </c>
      <c r="BL794" s="10" t="str">
        <f>IF($AD794="","",IF(OR($V794&lt;2.7,$V794&gt;90),"Age OOR",($AD794-BH794)/VLOOKUP(BH$14&amp;"-rse-"&amp;$I794,Equations!$G:$I,3,0)))</f>
        <v/>
      </c>
      <c r="BM794" s="10" t="str">
        <f>IF($AE794="","",IF(OR($V794&lt;2.7,$V794&gt;90),"Age OOR",VLOOKUP(BM$14&amp;"-int-"&amp;$J794,Equations!$G:$I,3,0)+VLOOKUP(BM$14&amp;"-sexo-"&amp;$J794,Equations!$G:$I,3,0)*$U794+VLOOKUP(BM$14&amp;"-edad-"&amp;$J794,Equations!$G:$I,3,0)*$V794+VLOOKUP(BM$14&amp;"-est-"&amp;$J794,Equations!$G:$I,3,0)*(1/$W794)+VLOOKUP(BM$14&amp;"-imc-"&amp;$J794,Equations!$G:$I,3,0)*(1/$Q794)))</f>
        <v/>
      </c>
      <c r="BN794" s="10" t="str">
        <f>IF($AE794="","",IF(OR($V794&lt;2.7,$V794&gt;90),"Age OOR",BM794-1.6449*VLOOKUP(BM$14&amp;"-rse-"&amp;$J794,Equations!$G:$I,3,0)))</f>
        <v/>
      </c>
      <c r="BO794" s="10" t="str">
        <f>IF($AE794="","",IF(OR($V794&lt;2.7,$V794&gt;90),"Age OOR",BM794+1.6449*VLOOKUP(BM$14&amp;"-rse-"&amp;$J794,Equations!$G:$I,3,0)))</f>
        <v/>
      </c>
      <c r="BP794" s="10" t="str">
        <f t="shared" si="318"/>
        <v/>
      </c>
      <c r="BQ794" s="10" t="str">
        <f>IF($AE794="","",IF(OR($V794&lt;2.7,$V794&gt;90),"Age OOR",($AE794-BM794)/VLOOKUP(BM$14&amp;"-rse-"&amp;$J794,Equations!$G:$I,3,0)))</f>
        <v/>
      </c>
      <c r="BR794" s="10" t="str">
        <f>IF($AF794="","",IF(OR($V794&lt;2.7,$V794&gt;90),"Age OOR",VLOOKUP(BR$14&amp;"-int-"&amp;$K794,Equations!$G:$I,3,0)+VLOOKUP(BR$14&amp;"-sexo-"&amp;$K794,Equations!$G:$I,3,0)*$U794+VLOOKUP(BR$14&amp;"-edad-"&amp;$K794,Equations!$G:$I,3,0)*$V794+VLOOKUP(BR$14&amp;"-est-"&amp;$K794,Equations!$G:$I,3,0)*(1/$W794)+VLOOKUP(BR$14&amp;"-imc-"&amp;$K794,Equations!$G:$I,3,0)*(1/$Q794)))</f>
        <v/>
      </c>
      <c r="BS794" s="10" t="str">
        <f>IF($AF794="","",IF(OR($V794&lt;2.7,$V794&gt;90),"Age OOR",BR794-1.6449*VLOOKUP(BR$14&amp;"-rse-"&amp;$K794,Equations!$G:$I,3,0)))</f>
        <v/>
      </c>
      <c r="BT794" s="10" t="str">
        <f>IF($AF794="","",IF(OR($V794&lt;2.7,$V794&gt;90),"Age OOR",BR794+1.6449*VLOOKUP(BR$14&amp;"-rse-"&amp;$K794,Equations!$G:$I,3,0)))</f>
        <v/>
      </c>
      <c r="BU794" s="10" t="str">
        <f t="shared" si="319"/>
        <v/>
      </c>
      <c r="BV794" s="10" t="str">
        <f>IF($AF794="","",IF(OR($V794&lt;2.7,$V794&gt;90),"Age OOR",($AF794-BR794)/VLOOKUP(BR$14&amp;"-rse-"&amp;$K794,Equations!$G:$I,3,0)))</f>
        <v/>
      </c>
      <c r="BW794" s="10" t="str">
        <f>IF($AG794="","",IF(OR($V794&lt;2.7,$V794&gt;90),"Age OOR",VLOOKUP(BW$14&amp;"-int-"&amp;$L794,Equations!$G:$I,3,0)+VLOOKUP(BW$14&amp;"-sexo-"&amp;$L794,Equations!$G:$I,3,0)*$U794+VLOOKUP(BW$14&amp;"-edad-"&amp;$L794,Equations!$G:$I,3,0)*$V794+VLOOKUP(BW$14&amp;"-est-"&amp;$L794,Equations!$G:$I,3,0)*(1/$W794)+VLOOKUP(BW$14&amp;"-imc-"&amp;$L794,Equations!$G:$I,3,0)*(1/$Q794)))</f>
        <v/>
      </c>
      <c r="BX794" s="10" t="str">
        <f>IF($AG794="","",IF(OR($V794&lt;2.7,$V794&gt;90),"Age OOR",BW794-1.6449*VLOOKUP(BW$14&amp;"-rse-"&amp;$L794,Equations!$G:$I,3,0)))</f>
        <v/>
      </c>
      <c r="BY794" s="10" t="str">
        <f>IF($AG794="","",IF(OR($V794&lt;2.7,$V794&gt;90),"Age OOR",BW794+1.6449*VLOOKUP(BW$14&amp;"-rse-"&amp;$L794,Equations!$G:$I,3,0)))</f>
        <v/>
      </c>
      <c r="BZ794" s="10" t="str">
        <f t="shared" si="320"/>
        <v/>
      </c>
      <c r="CA794" s="10" t="str">
        <f>IF($AG794="","",IF(OR($V794&lt;2.7,$V794&gt;90),"Age OOR",($AG794-BW794)/VLOOKUP(BW$14&amp;"-rse-"&amp;$L794,Equations!$G:$I,3,0)))</f>
        <v/>
      </c>
      <c r="CB794" s="10" t="str">
        <f>IF($AH794="","",IF(OR($V794&lt;2.7,$V794&gt;90),"Age OOR",VLOOKUP(CB$14&amp;"-int-"&amp;$M794,Equations!$G:$I,3,0)+VLOOKUP(CB$14&amp;"-sexo-"&amp;$M794,Equations!$G:$I,3,0)*$U794+VLOOKUP(CB$14&amp;"-edad-"&amp;$M794,Equations!$G:$I,3,0)*$V794+VLOOKUP(CB$14&amp;"-est-"&amp;$M794,Equations!$G:$I,3,0)*(1/$W794)+VLOOKUP(CB$14&amp;"-imc-"&amp;$M794,Equations!$G:$I,3,0)*(1/$Q794)))</f>
        <v/>
      </c>
      <c r="CC794" s="10" t="str">
        <f>IF($AH794="","",IF(OR($V794&lt;2.7,$V794&gt;90),"Age OOR",CB794-1.6449*VLOOKUP(CB$14&amp;"-rse-"&amp;$M794,Equations!$G:$I,3,0)))</f>
        <v/>
      </c>
      <c r="CD794" s="10" t="str">
        <f>IF($AH794="","",IF(OR($V794&lt;2.7,$V794&gt;90),"Age OOR",CB794+1.6449*VLOOKUP(CB$14&amp;"-rse-"&amp;$M794,Equations!$G:$I,3,0)))</f>
        <v/>
      </c>
      <c r="CE794" s="10" t="str">
        <f t="shared" si="321"/>
        <v/>
      </c>
      <c r="CF794" s="10" t="str">
        <f>IF($AH794="","",IF(OR($V794&lt;2.7,$V794&gt;90),"Age OOR",($AH794-CB794)/VLOOKUP(CB$14&amp;"-rse-"&amp;$M794,Equations!$G:$I,3,0)))</f>
        <v/>
      </c>
      <c r="CG794" s="10" t="str">
        <f>IF($AI794="","",IF(OR($V794&lt;2.7,$V794&gt;90),"Age OOR",VLOOKUP(CG$14&amp;"-int-"&amp;$N794,Equations!$G:$I,3,0)+VLOOKUP(CG$14&amp;"-sexo-"&amp;$N794,Equations!$G:$I,3,0)*$U794+VLOOKUP(CG$14&amp;"-edad-"&amp;$N794,Equations!$G:$I,3,0)*$V794+VLOOKUP(CG$14&amp;"-est-"&amp;$N794,Equations!$G:$I,3,0)*(1/$W794)+VLOOKUP(CG$14&amp;"-imc-"&amp;$N794,Equations!$G:$I,3,0)*(1/$Q794)))</f>
        <v/>
      </c>
      <c r="CH794" s="10" t="str">
        <f>IF($AI794="","",IF(OR($V794&lt;2.7,$V794&gt;90),"Age OOR",CG794-1.6449*VLOOKUP(CG$14&amp;"-rse-"&amp;$N794,Equations!$G:$I,3,0)))</f>
        <v/>
      </c>
      <c r="CI794" s="10" t="str">
        <f>IF($AI794="","",IF(OR($V794&lt;2.7,$V794&gt;90),"Age OOR",CG794+1.6449*VLOOKUP(CG$14&amp;"-rse-"&amp;$N794,Equations!$G:$I,3,0)))</f>
        <v/>
      </c>
      <c r="CJ794" s="10" t="str">
        <f t="shared" si="322"/>
        <v/>
      </c>
      <c r="CK794" s="10" t="str">
        <f>IF($AI794="","",IF(OR($V794&lt;2.7,$V794&gt;90),"Age OOR",($AI794-CG794)/VLOOKUP(CG$14&amp;"-rse-"&amp;$N794,Equations!$G:$I,3,0)))</f>
        <v/>
      </c>
      <c r="CL794" s="10" t="str">
        <f>IF($AJ794="","",IF(OR($V794&lt;2.7,$V794&gt;90),"Age OOR",VLOOKUP(CL$14&amp;"-int-"&amp;$O794,Equations!$G:$I,3,0)+VLOOKUP(CL$14&amp;"-sexo-"&amp;$O794,Equations!$G:$I,3,0)*$U794+VLOOKUP(CL$14&amp;"-edad-"&amp;$O794,Equations!$G:$I,3,0)*$V794+VLOOKUP(CL$14&amp;"-est-"&amp;$O794,Equations!$G:$I,3,0)*(1/$W794)+VLOOKUP(CL$14&amp;"-imc-"&amp;$O794,Equations!$G:$I,3,0)*(1/$Q794)))</f>
        <v/>
      </c>
      <c r="CM794" s="10" t="str">
        <f>IF($AJ794="","",IF(OR($V794&lt;2.7,$V794&gt;90),"Age OOR",CL794-1.6449*VLOOKUP(CL$14&amp;"-rse-"&amp;$O794,Equations!$G:$I,3,0)))</f>
        <v/>
      </c>
      <c r="CN794" s="10" t="str">
        <f>IF($AJ794="","",IF(OR($V794&lt;2.7,$V794&gt;90),"Age OOR",CL794+1.6449*VLOOKUP(CL$14&amp;"-rse-"&amp;$O794,Equations!$G:$I,3,0)))</f>
        <v/>
      </c>
      <c r="CO794" s="10" t="str">
        <f t="shared" si="323"/>
        <v/>
      </c>
      <c r="CP794" s="10" t="str">
        <f>IF($AJ794="","",IF(OR($V794&lt;2.7,$V794&gt;90),"Age OOR",($AJ794-CL794)/VLOOKUP(CL$14&amp;"-rse-"&amp;$O794,Equations!$G:$I,3,0)))</f>
        <v/>
      </c>
      <c r="CQ794" s="10" t="str">
        <f>IF($AK794="","",IF(OR($V794&lt;2.7,$V794&gt;90),"Age OOR",EXP(VLOOKUP(CQ$14&amp;"-int-"&amp;$P794,Equations!$G:$I,3,0)+VLOOKUP(CQ$14&amp;"-sexo-"&amp;$P794,Equations!$G:$I,3,0)*$U794+VLOOKUP(CQ$14&amp;"-edad-"&amp;$P794,Equations!$G:$I,3,0)*$V794+VLOOKUP(CQ$14&amp;"-est-"&amp;$P794,Equations!$G:$I,3,0)*(1/$W794)+VLOOKUP(CQ$14&amp;"-imc-"&amp;$P794,Equations!$G:$I,3,0)*(1/$Q794))))</f>
        <v/>
      </c>
      <c r="CR794" s="10" t="str">
        <f>IF($AK794="","",IF(OR($V794&lt;2.7,$V794&gt;90),"Age OOR",EXP(LN(CQ794)-1.6449*VLOOKUP(CQ$14&amp;"-rse-"&amp;$P794,Equations!$G:$I,3,0))))</f>
        <v/>
      </c>
      <c r="CS794" s="10" t="str">
        <f>IF($AK794="","",IF(OR($V794&lt;2.7,$V794&gt;90),"Age OOR",EXP(LN(CQ794)+1.6449*VLOOKUP(CQ$14&amp;"-rse-"&amp;$P794,Equations!$G:$I,3,0))))</f>
        <v/>
      </c>
      <c r="CT794" s="10" t="str">
        <f t="shared" si="324"/>
        <v/>
      </c>
      <c r="CU794" s="10" t="str">
        <f>IF($AK794="","",IF(OR($V794&lt;2.7,$V794&gt;90),"Age OOR",(LN($AK794)-LN(CQ794))/VLOOKUP(CQ$14&amp;"-rse-"&amp;$P794,Equations!$G:$I,3,0)))</f>
        <v/>
      </c>
      <c r="CV794" s="47"/>
    </row>
    <row r="795" spans="5:100" x14ac:dyDescent="0.2">
      <c r="E795" s="23" t="str">
        <f t="shared" si="300"/>
        <v>Age out of range</v>
      </c>
      <c r="F795" s="23" t="str">
        <f t="shared" si="301"/>
        <v>Age out of range</v>
      </c>
      <c r="G795" s="23" t="str">
        <f t="shared" si="302"/>
        <v>Age out of range</v>
      </c>
      <c r="H795" s="23" t="str">
        <f t="shared" si="303"/>
        <v>Age out of range</v>
      </c>
      <c r="I795" s="23" t="str">
        <f t="shared" si="304"/>
        <v>Age out of range</v>
      </c>
      <c r="J795" s="23" t="str">
        <f t="shared" si="305"/>
        <v>Age out of range</v>
      </c>
      <c r="K795" s="23" t="str">
        <f t="shared" si="306"/>
        <v>Age out of range</v>
      </c>
      <c r="L795" s="23" t="str">
        <f t="shared" si="307"/>
        <v>Age out of range</v>
      </c>
      <c r="M795" s="23" t="str">
        <f t="shared" si="308"/>
        <v>Age out of range</v>
      </c>
      <c r="N795" s="23" t="str">
        <f t="shared" si="309"/>
        <v>Age out of range</v>
      </c>
      <c r="O795" s="23" t="str">
        <f t="shared" si="310"/>
        <v>Age out of range</v>
      </c>
      <c r="P795" s="23" t="str">
        <f t="shared" si="311"/>
        <v>Age out of range</v>
      </c>
      <c r="Q795" s="23" t="e">
        <f t="shared" si="312"/>
        <v>#DIV/0!</v>
      </c>
      <c r="R795" s="17"/>
      <c r="S795" s="23">
        <v>779</v>
      </c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7"/>
      <c r="AM795" s="47"/>
      <c r="AN795" s="10" t="str">
        <f>IF($Z795="","",IF(OR($V795&lt;2.7,$V795&gt;90),"Age OOR",VLOOKUP(AN$14&amp;"-int-"&amp;$E795,Equations!$G:$I,3,0)+VLOOKUP(AN$14&amp;"-sexo-"&amp;$E795,Equations!$G:$I,3,0)*$U795+VLOOKUP(AN$14&amp;"-edad-"&amp;$E795,Equations!$G:$I,3,0)*$V795+VLOOKUP(AN$14&amp;"-est-"&amp;$E795,Equations!$G:$I,3,0)*(1/$W795)+VLOOKUP(AN$14&amp;"-imc-"&amp;$E795,Equations!$G:$I,3,0)*(1/$Q795)))</f>
        <v/>
      </c>
      <c r="AO795" s="10" t="str">
        <f>IF($Z795="","",IF(OR($V795&lt;2.7,$V795&gt;90),"Age OOR",AN795-1.6449*VLOOKUP(AN$14&amp;"-rse-"&amp;$E795,Equations!$G:$I,3,0)))</f>
        <v/>
      </c>
      <c r="AP795" s="10" t="str">
        <f>IF($Z795="","",IF(OR($V795&lt;2.7,$V795&gt;90),"Age OOR",AN795+1.6449*VLOOKUP(AN$14&amp;"-rse-"&amp;$E795,Equations!$G:$I,3,0)))</f>
        <v/>
      </c>
      <c r="AQ795" s="10" t="str">
        <f t="shared" si="313"/>
        <v/>
      </c>
      <c r="AR795" s="10" t="str">
        <f>IF($Z795="","",IF(OR($V795&lt;2.7,$V795&gt;90),"Age OOR",($Z795-AN795)/VLOOKUP(AN$14&amp;"-rse-"&amp;$E795,Equations!$G:$I,3,0)))</f>
        <v/>
      </c>
      <c r="AS795" s="10" t="str">
        <f>IF($AA795="","",IF(OR($V795&lt;2.7,$V795&gt;90),"Age OOR",VLOOKUP(AS$14&amp;"-int-"&amp;$F795,Equations!$G:$I,3,0)+VLOOKUP(AS$14&amp;"-sexo-"&amp;$F795,Equations!$G:$I,3,0)*$U795+VLOOKUP(AS$14&amp;"-edad-"&amp;$F795,Equations!$G:$I,3,0)*$V795+VLOOKUP(AS$14&amp;"-est-"&amp;$F795,Equations!$G:$I,3,0)*(1/$W795)+VLOOKUP(AS$14&amp;"-imc-"&amp;$F795,Equations!$G:$I,3,0)*(1/$Q795)))</f>
        <v/>
      </c>
      <c r="AT795" s="10" t="str">
        <f>IF($AA795="","",IF(OR($V795&lt;2.7,$V795&gt;90),"Age OOR",AS795-1.6449*VLOOKUP(AS$14&amp;"-rse-"&amp;$F795,Equations!$G:$I,3,0)))</f>
        <v/>
      </c>
      <c r="AU795" s="10" t="str">
        <f>IF($AA795="","",IF(OR($V795&lt;2.7,$V795&gt;90),"Age OOR",AS795+1.6449*VLOOKUP(AS$14&amp;"-rse-"&amp;$F795,Equations!$G:$I,3,0)))</f>
        <v/>
      </c>
      <c r="AV795" s="10" t="str">
        <f t="shared" si="314"/>
        <v/>
      </c>
      <c r="AW795" s="10" t="str">
        <f>IF($AA795="","",IF(OR($V795&lt;2.7,$V795&gt;90),"Age OOR",($AA795-AS795)/VLOOKUP(AS$14&amp;"-rse-"&amp;$F795,Equations!$G:$I,3,0)))</f>
        <v/>
      </c>
      <c r="AX795" s="10" t="str">
        <f>IF($AB795="","",IF(OR($V795&lt;2.7,$V795&gt;90),"Age OOR",VLOOKUP(AX$14&amp;"-int-"&amp;$G795,Equations!$G:$I,3,0)+VLOOKUP(AX$14&amp;"-sexo-"&amp;$G795,Equations!$G:$I,3,0)*$U795+VLOOKUP(AX$14&amp;"-edad-"&amp;$G795,Equations!$G:$I,3,0)*$V795+VLOOKUP(AX$14&amp;"-est-"&amp;$G795,Equations!$G:$I,3,0)*(1/$W795)+VLOOKUP(AX$14&amp;"-imc-"&amp;$G795,Equations!$G:$I,3,0)*(1/$Q795)))</f>
        <v/>
      </c>
      <c r="AY795" s="10" t="str">
        <f>IF($AB795="","",IF(OR($V795&lt;2.7,$V795&gt;90),"Age OOR",AX795-1.6449*VLOOKUP(AX$14&amp;"-rse-"&amp;$G795,Equations!$G:$I,3,0)))</f>
        <v/>
      </c>
      <c r="AZ795" s="10" t="str">
        <f>IF($AB795="","",IF(OR($V795&lt;2.7,$V795&gt;90),"Age OOR",AX795+1.6449*VLOOKUP(AX$14&amp;"-rse-"&amp;$G795,Equations!$G:$I,3,0)))</f>
        <v/>
      </c>
      <c r="BA795" s="10" t="str">
        <f t="shared" si="315"/>
        <v/>
      </c>
      <c r="BB795" s="10" t="str">
        <f>IF($AB795="","",IF(OR($V795&lt;2.7,$V795&gt;90),"Age OOR",($AB795-AX795)/VLOOKUP(AX$14&amp;"-rse-"&amp;$G795,Equations!$G:$I,3,0)))</f>
        <v/>
      </c>
      <c r="BC795" s="10" t="str">
        <f>IF($AC795="","",IF(OR($V795&lt;2.7,$V795&gt;90),"Age OOR",VLOOKUP(BC$14&amp;"-int-"&amp;$H795,Equations!$G:$I,3,0)+VLOOKUP(BC$14&amp;"-sexo-"&amp;$H795,Equations!$G:$I,3,0)*$U795+VLOOKUP(BC$14&amp;"-edad-"&amp;$H795,Equations!$G:$I,3,0)*$V795+VLOOKUP(BC$14&amp;"-est-"&amp;$H795,Equations!$G:$I,3,0)*(1/$W795)+VLOOKUP(BC$14&amp;"-imc-"&amp;$H795,Equations!$G:$I,3,0)*(1/$Q795)))</f>
        <v/>
      </c>
      <c r="BD795" s="10" t="str">
        <f>IF($AC795="","",IF(OR($V795&lt;2.7,$V795&gt;90),"Age OOR",BC795-1.6449*VLOOKUP(BC$14&amp;"-rse-"&amp;$H795,Equations!$G:$I,3,0)))</f>
        <v/>
      </c>
      <c r="BE795" s="10" t="str">
        <f>IF($AC795="","",IF(OR($V795&lt;2.7,$V795&gt;90),"Age OOR",BC795+1.6449*VLOOKUP(BC$14&amp;"-rse-"&amp;$H795,Equations!$G:$I,3,0)))</f>
        <v/>
      </c>
      <c r="BF795" s="10" t="str">
        <f t="shared" si="316"/>
        <v/>
      </c>
      <c r="BG795" s="10" t="str">
        <f>IF($AC795="","",IF(OR($V795&lt;2.7,$V795&gt;90),"Age OOR",($AC795-BC795)/VLOOKUP(BC$14&amp;"-rse-"&amp;$H795,Equations!$G:$I,3,0)))</f>
        <v/>
      </c>
      <c r="BH795" s="10" t="str">
        <f>IF($AD795="","",IF(OR($V795&lt;2.7,$V795&gt;90),"Age OOR",VLOOKUP(BH$14&amp;"-int-"&amp;$I795,Equations!$G:$I,3,0)+VLOOKUP(BH$14&amp;"-sexo-"&amp;$I795,Equations!$G:$I,3,0)*$U795+VLOOKUP(BH$14&amp;"-edad-"&amp;$I795,Equations!$G:$I,3,0)*$V795+VLOOKUP(BH$14&amp;"-est-"&amp;$I795,Equations!$G:$I,3,0)*(1/$W795)+VLOOKUP(BH$14&amp;"-imc-"&amp;$I795,Equations!$G:$I,3,0)*(1/$Q795)))</f>
        <v/>
      </c>
      <c r="BI795" s="10" t="str">
        <f>IF($AD795="","",IF(OR($V795&lt;2.7,$V795&gt;90),"Age OOR",BH795-1.6449*VLOOKUP(BH$14&amp;"-rse-"&amp;$I795,Equations!$G:$I,3,0)))</f>
        <v/>
      </c>
      <c r="BJ795" s="10" t="str">
        <f>IF($AD795="","",IF(OR($V795&lt;2.7,$V795&gt;90),"Age OOR",BH795+1.6449*VLOOKUP(BH$14&amp;"-rse-"&amp;$I795,Equations!$G:$I,3,0)))</f>
        <v/>
      </c>
      <c r="BK795" s="10" t="str">
        <f t="shared" si="317"/>
        <v/>
      </c>
      <c r="BL795" s="10" t="str">
        <f>IF($AD795="","",IF(OR($V795&lt;2.7,$V795&gt;90),"Age OOR",($AD795-BH795)/VLOOKUP(BH$14&amp;"-rse-"&amp;$I795,Equations!$G:$I,3,0)))</f>
        <v/>
      </c>
      <c r="BM795" s="10" t="str">
        <f>IF($AE795="","",IF(OR($V795&lt;2.7,$V795&gt;90),"Age OOR",VLOOKUP(BM$14&amp;"-int-"&amp;$J795,Equations!$G:$I,3,0)+VLOOKUP(BM$14&amp;"-sexo-"&amp;$J795,Equations!$G:$I,3,0)*$U795+VLOOKUP(BM$14&amp;"-edad-"&amp;$J795,Equations!$G:$I,3,0)*$V795+VLOOKUP(BM$14&amp;"-est-"&amp;$J795,Equations!$G:$I,3,0)*(1/$W795)+VLOOKUP(BM$14&amp;"-imc-"&amp;$J795,Equations!$G:$I,3,0)*(1/$Q795)))</f>
        <v/>
      </c>
      <c r="BN795" s="10" t="str">
        <f>IF($AE795="","",IF(OR($V795&lt;2.7,$V795&gt;90),"Age OOR",BM795-1.6449*VLOOKUP(BM$14&amp;"-rse-"&amp;$J795,Equations!$G:$I,3,0)))</f>
        <v/>
      </c>
      <c r="BO795" s="10" t="str">
        <f>IF($AE795="","",IF(OR($V795&lt;2.7,$V795&gt;90),"Age OOR",BM795+1.6449*VLOOKUP(BM$14&amp;"-rse-"&amp;$J795,Equations!$G:$I,3,0)))</f>
        <v/>
      </c>
      <c r="BP795" s="10" t="str">
        <f t="shared" si="318"/>
        <v/>
      </c>
      <c r="BQ795" s="10" t="str">
        <f>IF($AE795="","",IF(OR($V795&lt;2.7,$V795&gt;90),"Age OOR",($AE795-BM795)/VLOOKUP(BM$14&amp;"-rse-"&amp;$J795,Equations!$G:$I,3,0)))</f>
        <v/>
      </c>
      <c r="BR795" s="10" t="str">
        <f>IF($AF795="","",IF(OR($V795&lt;2.7,$V795&gt;90),"Age OOR",VLOOKUP(BR$14&amp;"-int-"&amp;$K795,Equations!$G:$I,3,0)+VLOOKUP(BR$14&amp;"-sexo-"&amp;$K795,Equations!$G:$I,3,0)*$U795+VLOOKUP(BR$14&amp;"-edad-"&amp;$K795,Equations!$G:$I,3,0)*$V795+VLOOKUP(BR$14&amp;"-est-"&amp;$K795,Equations!$G:$I,3,0)*(1/$W795)+VLOOKUP(BR$14&amp;"-imc-"&amp;$K795,Equations!$G:$I,3,0)*(1/$Q795)))</f>
        <v/>
      </c>
      <c r="BS795" s="10" t="str">
        <f>IF($AF795="","",IF(OR($V795&lt;2.7,$V795&gt;90),"Age OOR",BR795-1.6449*VLOOKUP(BR$14&amp;"-rse-"&amp;$K795,Equations!$G:$I,3,0)))</f>
        <v/>
      </c>
      <c r="BT795" s="10" t="str">
        <f>IF($AF795="","",IF(OR($V795&lt;2.7,$V795&gt;90),"Age OOR",BR795+1.6449*VLOOKUP(BR$14&amp;"-rse-"&amp;$K795,Equations!$G:$I,3,0)))</f>
        <v/>
      </c>
      <c r="BU795" s="10" t="str">
        <f t="shared" si="319"/>
        <v/>
      </c>
      <c r="BV795" s="10" t="str">
        <f>IF($AF795="","",IF(OR($V795&lt;2.7,$V795&gt;90),"Age OOR",($AF795-BR795)/VLOOKUP(BR$14&amp;"-rse-"&amp;$K795,Equations!$G:$I,3,0)))</f>
        <v/>
      </c>
      <c r="BW795" s="10" t="str">
        <f>IF($AG795="","",IF(OR($V795&lt;2.7,$V795&gt;90),"Age OOR",VLOOKUP(BW$14&amp;"-int-"&amp;$L795,Equations!$G:$I,3,0)+VLOOKUP(BW$14&amp;"-sexo-"&amp;$L795,Equations!$G:$I,3,0)*$U795+VLOOKUP(BW$14&amp;"-edad-"&amp;$L795,Equations!$G:$I,3,0)*$V795+VLOOKUP(BW$14&amp;"-est-"&amp;$L795,Equations!$G:$I,3,0)*(1/$W795)+VLOOKUP(BW$14&amp;"-imc-"&amp;$L795,Equations!$G:$I,3,0)*(1/$Q795)))</f>
        <v/>
      </c>
      <c r="BX795" s="10" t="str">
        <f>IF($AG795="","",IF(OR($V795&lt;2.7,$V795&gt;90),"Age OOR",BW795-1.6449*VLOOKUP(BW$14&amp;"-rse-"&amp;$L795,Equations!$G:$I,3,0)))</f>
        <v/>
      </c>
      <c r="BY795" s="10" t="str">
        <f>IF($AG795="","",IF(OR($V795&lt;2.7,$V795&gt;90),"Age OOR",BW795+1.6449*VLOOKUP(BW$14&amp;"-rse-"&amp;$L795,Equations!$G:$I,3,0)))</f>
        <v/>
      </c>
      <c r="BZ795" s="10" t="str">
        <f t="shared" si="320"/>
        <v/>
      </c>
      <c r="CA795" s="10" t="str">
        <f>IF($AG795="","",IF(OR($V795&lt;2.7,$V795&gt;90),"Age OOR",($AG795-BW795)/VLOOKUP(BW$14&amp;"-rse-"&amp;$L795,Equations!$G:$I,3,0)))</f>
        <v/>
      </c>
      <c r="CB795" s="10" t="str">
        <f>IF($AH795="","",IF(OR($V795&lt;2.7,$V795&gt;90),"Age OOR",VLOOKUP(CB$14&amp;"-int-"&amp;$M795,Equations!$G:$I,3,0)+VLOOKUP(CB$14&amp;"-sexo-"&amp;$M795,Equations!$G:$I,3,0)*$U795+VLOOKUP(CB$14&amp;"-edad-"&amp;$M795,Equations!$G:$I,3,0)*$V795+VLOOKUP(CB$14&amp;"-est-"&amp;$M795,Equations!$G:$I,3,0)*(1/$W795)+VLOOKUP(CB$14&amp;"-imc-"&amp;$M795,Equations!$G:$I,3,0)*(1/$Q795)))</f>
        <v/>
      </c>
      <c r="CC795" s="10" t="str">
        <f>IF($AH795="","",IF(OR($V795&lt;2.7,$V795&gt;90),"Age OOR",CB795-1.6449*VLOOKUP(CB$14&amp;"-rse-"&amp;$M795,Equations!$G:$I,3,0)))</f>
        <v/>
      </c>
      <c r="CD795" s="10" t="str">
        <f>IF($AH795="","",IF(OR($V795&lt;2.7,$V795&gt;90),"Age OOR",CB795+1.6449*VLOOKUP(CB$14&amp;"-rse-"&amp;$M795,Equations!$G:$I,3,0)))</f>
        <v/>
      </c>
      <c r="CE795" s="10" t="str">
        <f t="shared" si="321"/>
        <v/>
      </c>
      <c r="CF795" s="10" t="str">
        <f>IF($AH795="","",IF(OR($V795&lt;2.7,$V795&gt;90),"Age OOR",($AH795-CB795)/VLOOKUP(CB$14&amp;"-rse-"&amp;$M795,Equations!$G:$I,3,0)))</f>
        <v/>
      </c>
      <c r="CG795" s="10" t="str">
        <f>IF($AI795="","",IF(OR($V795&lt;2.7,$V795&gt;90),"Age OOR",VLOOKUP(CG$14&amp;"-int-"&amp;$N795,Equations!$G:$I,3,0)+VLOOKUP(CG$14&amp;"-sexo-"&amp;$N795,Equations!$G:$I,3,0)*$U795+VLOOKUP(CG$14&amp;"-edad-"&amp;$N795,Equations!$G:$I,3,0)*$V795+VLOOKUP(CG$14&amp;"-est-"&amp;$N795,Equations!$G:$I,3,0)*(1/$W795)+VLOOKUP(CG$14&amp;"-imc-"&amp;$N795,Equations!$G:$I,3,0)*(1/$Q795)))</f>
        <v/>
      </c>
      <c r="CH795" s="10" t="str">
        <f>IF($AI795="","",IF(OR($V795&lt;2.7,$V795&gt;90),"Age OOR",CG795-1.6449*VLOOKUP(CG$14&amp;"-rse-"&amp;$N795,Equations!$G:$I,3,0)))</f>
        <v/>
      </c>
      <c r="CI795" s="10" t="str">
        <f>IF($AI795="","",IF(OR($V795&lt;2.7,$V795&gt;90),"Age OOR",CG795+1.6449*VLOOKUP(CG$14&amp;"-rse-"&amp;$N795,Equations!$G:$I,3,0)))</f>
        <v/>
      </c>
      <c r="CJ795" s="10" t="str">
        <f t="shared" si="322"/>
        <v/>
      </c>
      <c r="CK795" s="10" t="str">
        <f>IF($AI795="","",IF(OR($V795&lt;2.7,$V795&gt;90),"Age OOR",($AI795-CG795)/VLOOKUP(CG$14&amp;"-rse-"&amp;$N795,Equations!$G:$I,3,0)))</f>
        <v/>
      </c>
      <c r="CL795" s="10" t="str">
        <f>IF($AJ795="","",IF(OR($V795&lt;2.7,$V795&gt;90),"Age OOR",VLOOKUP(CL$14&amp;"-int-"&amp;$O795,Equations!$G:$I,3,0)+VLOOKUP(CL$14&amp;"-sexo-"&amp;$O795,Equations!$G:$I,3,0)*$U795+VLOOKUP(CL$14&amp;"-edad-"&amp;$O795,Equations!$G:$I,3,0)*$V795+VLOOKUP(CL$14&amp;"-est-"&amp;$O795,Equations!$G:$I,3,0)*(1/$W795)+VLOOKUP(CL$14&amp;"-imc-"&amp;$O795,Equations!$G:$I,3,0)*(1/$Q795)))</f>
        <v/>
      </c>
      <c r="CM795" s="10" t="str">
        <f>IF($AJ795="","",IF(OR($V795&lt;2.7,$V795&gt;90),"Age OOR",CL795-1.6449*VLOOKUP(CL$14&amp;"-rse-"&amp;$O795,Equations!$G:$I,3,0)))</f>
        <v/>
      </c>
      <c r="CN795" s="10" t="str">
        <f>IF($AJ795="","",IF(OR($V795&lt;2.7,$V795&gt;90),"Age OOR",CL795+1.6449*VLOOKUP(CL$14&amp;"-rse-"&amp;$O795,Equations!$G:$I,3,0)))</f>
        <v/>
      </c>
      <c r="CO795" s="10" t="str">
        <f t="shared" si="323"/>
        <v/>
      </c>
      <c r="CP795" s="10" t="str">
        <f>IF($AJ795="","",IF(OR($V795&lt;2.7,$V795&gt;90),"Age OOR",($AJ795-CL795)/VLOOKUP(CL$14&amp;"-rse-"&amp;$O795,Equations!$G:$I,3,0)))</f>
        <v/>
      </c>
      <c r="CQ795" s="10" t="str">
        <f>IF($AK795="","",IF(OR($V795&lt;2.7,$V795&gt;90),"Age OOR",EXP(VLOOKUP(CQ$14&amp;"-int-"&amp;$P795,Equations!$G:$I,3,0)+VLOOKUP(CQ$14&amp;"-sexo-"&amp;$P795,Equations!$G:$I,3,0)*$U795+VLOOKUP(CQ$14&amp;"-edad-"&amp;$P795,Equations!$G:$I,3,0)*$V795+VLOOKUP(CQ$14&amp;"-est-"&amp;$P795,Equations!$G:$I,3,0)*(1/$W795)+VLOOKUP(CQ$14&amp;"-imc-"&amp;$P795,Equations!$G:$I,3,0)*(1/$Q795))))</f>
        <v/>
      </c>
      <c r="CR795" s="10" t="str">
        <f>IF($AK795="","",IF(OR($V795&lt;2.7,$V795&gt;90),"Age OOR",EXP(LN(CQ795)-1.6449*VLOOKUP(CQ$14&amp;"-rse-"&amp;$P795,Equations!$G:$I,3,0))))</f>
        <v/>
      </c>
      <c r="CS795" s="10" t="str">
        <f>IF($AK795="","",IF(OR($V795&lt;2.7,$V795&gt;90),"Age OOR",EXP(LN(CQ795)+1.6449*VLOOKUP(CQ$14&amp;"-rse-"&amp;$P795,Equations!$G:$I,3,0))))</f>
        <v/>
      </c>
      <c r="CT795" s="10" t="str">
        <f t="shared" si="324"/>
        <v/>
      </c>
      <c r="CU795" s="10" t="str">
        <f>IF($AK795="","",IF(OR($V795&lt;2.7,$V795&gt;90),"Age OOR",(LN($AK795)-LN(CQ795))/VLOOKUP(CQ$14&amp;"-rse-"&amp;$P795,Equations!$G:$I,3,0)))</f>
        <v/>
      </c>
      <c r="CV795" s="47"/>
    </row>
    <row r="796" spans="5:100" x14ac:dyDescent="0.2">
      <c r="E796" s="23" t="str">
        <f t="shared" si="300"/>
        <v>Age out of range</v>
      </c>
      <c r="F796" s="23" t="str">
        <f t="shared" si="301"/>
        <v>Age out of range</v>
      </c>
      <c r="G796" s="23" t="str">
        <f t="shared" si="302"/>
        <v>Age out of range</v>
      </c>
      <c r="H796" s="23" t="str">
        <f t="shared" si="303"/>
        <v>Age out of range</v>
      </c>
      <c r="I796" s="23" t="str">
        <f t="shared" si="304"/>
        <v>Age out of range</v>
      </c>
      <c r="J796" s="23" t="str">
        <f t="shared" si="305"/>
        <v>Age out of range</v>
      </c>
      <c r="K796" s="23" t="str">
        <f t="shared" si="306"/>
        <v>Age out of range</v>
      </c>
      <c r="L796" s="23" t="str">
        <f t="shared" si="307"/>
        <v>Age out of range</v>
      </c>
      <c r="M796" s="23" t="str">
        <f t="shared" si="308"/>
        <v>Age out of range</v>
      </c>
      <c r="N796" s="23" t="str">
        <f t="shared" si="309"/>
        <v>Age out of range</v>
      </c>
      <c r="O796" s="23" t="str">
        <f t="shared" si="310"/>
        <v>Age out of range</v>
      </c>
      <c r="P796" s="23" t="str">
        <f t="shared" si="311"/>
        <v>Age out of range</v>
      </c>
      <c r="Q796" s="23" t="e">
        <f t="shared" si="312"/>
        <v>#DIV/0!</v>
      </c>
      <c r="R796" s="17"/>
      <c r="S796" s="23">
        <v>780</v>
      </c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7"/>
      <c r="AM796" s="47"/>
      <c r="AN796" s="10" t="str">
        <f>IF($Z796="","",IF(OR($V796&lt;2.7,$V796&gt;90),"Age OOR",VLOOKUP(AN$14&amp;"-int-"&amp;$E796,Equations!$G:$I,3,0)+VLOOKUP(AN$14&amp;"-sexo-"&amp;$E796,Equations!$G:$I,3,0)*$U796+VLOOKUP(AN$14&amp;"-edad-"&amp;$E796,Equations!$G:$I,3,0)*$V796+VLOOKUP(AN$14&amp;"-est-"&amp;$E796,Equations!$G:$I,3,0)*(1/$W796)+VLOOKUP(AN$14&amp;"-imc-"&amp;$E796,Equations!$G:$I,3,0)*(1/$Q796)))</f>
        <v/>
      </c>
      <c r="AO796" s="10" t="str">
        <f>IF($Z796="","",IF(OR($V796&lt;2.7,$V796&gt;90),"Age OOR",AN796-1.6449*VLOOKUP(AN$14&amp;"-rse-"&amp;$E796,Equations!$G:$I,3,0)))</f>
        <v/>
      </c>
      <c r="AP796" s="10" t="str">
        <f>IF($Z796="","",IF(OR($V796&lt;2.7,$V796&gt;90),"Age OOR",AN796+1.6449*VLOOKUP(AN$14&amp;"-rse-"&amp;$E796,Equations!$G:$I,3,0)))</f>
        <v/>
      </c>
      <c r="AQ796" s="10" t="str">
        <f t="shared" si="313"/>
        <v/>
      </c>
      <c r="AR796" s="10" t="str">
        <f>IF($Z796="","",IF(OR($V796&lt;2.7,$V796&gt;90),"Age OOR",($Z796-AN796)/VLOOKUP(AN$14&amp;"-rse-"&amp;$E796,Equations!$G:$I,3,0)))</f>
        <v/>
      </c>
      <c r="AS796" s="10" t="str">
        <f>IF($AA796="","",IF(OR($V796&lt;2.7,$V796&gt;90),"Age OOR",VLOOKUP(AS$14&amp;"-int-"&amp;$F796,Equations!$G:$I,3,0)+VLOOKUP(AS$14&amp;"-sexo-"&amp;$F796,Equations!$G:$I,3,0)*$U796+VLOOKUP(AS$14&amp;"-edad-"&amp;$F796,Equations!$G:$I,3,0)*$V796+VLOOKUP(AS$14&amp;"-est-"&amp;$F796,Equations!$G:$I,3,0)*(1/$W796)+VLOOKUP(AS$14&amp;"-imc-"&amp;$F796,Equations!$G:$I,3,0)*(1/$Q796)))</f>
        <v/>
      </c>
      <c r="AT796" s="10" t="str">
        <f>IF($AA796="","",IF(OR($V796&lt;2.7,$V796&gt;90),"Age OOR",AS796-1.6449*VLOOKUP(AS$14&amp;"-rse-"&amp;$F796,Equations!$G:$I,3,0)))</f>
        <v/>
      </c>
      <c r="AU796" s="10" t="str">
        <f>IF($AA796="","",IF(OR($V796&lt;2.7,$V796&gt;90),"Age OOR",AS796+1.6449*VLOOKUP(AS$14&amp;"-rse-"&amp;$F796,Equations!$G:$I,3,0)))</f>
        <v/>
      </c>
      <c r="AV796" s="10" t="str">
        <f t="shared" si="314"/>
        <v/>
      </c>
      <c r="AW796" s="10" t="str">
        <f>IF($AA796="","",IF(OR($V796&lt;2.7,$V796&gt;90),"Age OOR",($AA796-AS796)/VLOOKUP(AS$14&amp;"-rse-"&amp;$F796,Equations!$G:$I,3,0)))</f>
        <v/>
      </c>
      <c r="AX796" s="10" t="str">
        <f>IF($AB796="","",IF(OR($V796&lt;2.7,$V796&gt;90),"Age OOR",VLOOKUP(AX$14&amp;"-int-"&amp;$G796,Equations!$G:$I,3,0)+VLOOKUP(AX$14&amp;"-sexo-"&amp;$G796,Equations!$G:$I,3,0)*$U796+VLOOKUP(AX$14&amp;"-edad-"&amp;$G796,Equations!$G:$I,3,0)*$V796+VLOOKUP(AX$14&amp;"-est-"&amp;$G796,Equations!$G:$I,3,0)*(1/$W796)+VLOOKUP(AX$14&amp;"-imc-"&amp;$G796,Equations!$G:$I,3,0)*(1/$Q796)))</f>
        <v/>
      </c>
      <c r="AY796" s="10" t="str">
        <f>IF($AB796="","",IF(OR($V796&lt;2.7,$V796&gt;90),"Age OOR",AX796-1.6449*VLOOKUP(AX$14&amp;"-rse-"&amp;$G796,Equations!$G:$I,3,0)))</f>
        <v/>
      </c>
      <c r="AZ796" s="10" t="str">
        <f>IF($AB796="","",IF(OR($V796&lt;2.7,$V796&gt;90),"Age OOR",AX796+1.6449*VLOOKUP(AX$14&amp;"-rse-"&amp;$G796,Equations!$G:$I,3,0)))</f>
        <v/>
      </c>
      <c r="BA796" s="10" t="str">
        <f t="shared" si="315"/>
        <v/>
      </c>
      <c r="BB796" s="10" t="str">
        <f>IF($AB796="","",IF(OR($V796&lt;2.7,$V796&gt;90),"Age OOR",($AB796-AX796)/VLOOKUP(AX$14&amp;"-rse-"&amp;$G796,Equations!$G:$I,3,0)))</f>
        <v/>
      </c>
      <c r="BC796" s="10" t="str">
        <f>IF($AC796="","",IF(OR($V796&lt;2.7,$V796&gt;90),"Age OOR",VLOOKUP(BC$14&amp;"-int-"&amp;$H796,Equations!$G:$I,3,0)+VLOOKUP(BC$14&amp;"-sexo-"&amp;$H796,Equations!$G:$I,3,0)*$U796+VLOOKUP(BC$14&amp;"-edad-"&amp;$H796,Equations!$G:$I,3,0)*$V796+VLOOKUP(BC$14&amp;"-est-"&amp;$H796,Equations!$G:$I,3,0)*(1/$W796)+VLOOKUP(BC$14&amp;"-imc-"&amp;$H796,Equations!$G:$I,3,0)*(1/$Q796)))</f>
        <v/>
      </c>
      <c r="BD796" s="10" t="str">
        <f>IF($AC796="","",IF(OR($V796&lt;2.7,$V796&gt;90),"Age OOR",BC796-1.6449*VLOOKUP(BC$14&amp;"-rse-"&amp;$H796,Equations!$G:$I,3,0)))</f>
        <v/>
      </c>
      <c r="BE796" s="10" t="str">
        <f>IF($AC796="","",IF(OR($V796&lt;2.7,$V796&gt;90),"Age OOR",BC796+1.6449*VLOOKUP(BC$14&amp;"-rse-"&amp;$H796,Equations!$G:$I,3,0)))</f>
        <v/>
      </c>
      <c r="BF796" s="10" t="str">
        <f t="shared" si="316"/>
        <v/>
      </c>
      <c r="BG796" s="10" t="str">
        <f>IF($AC796="","",IF(OR($V796&lt;2.7,$V796&gt;90),"Age OOR",($AC796-BC796)/VLOOKUP(BC$14&amp;"-rse-"&amp;$H796,Equations!$G:$I,3,0)))</f>
        <v/>
      </c>
      <c r="BH796" s="10" t="str">
        <f>IF($AD796="","",IF(OR($V796&lt;2.7,$V796&gt;90),"Age OOR",VLOOKUP(BH$14&amp;"-int-"&amp;$I796,Equations!$G:$I,3,0)+VLOOKUP(BH$14&amp;"-sexo-"&amp;$I796,Equations!$G:$I,3,0)*$U796+VLOOKUP(BH$14&amp;"-edad-"&amp;$I796,Equations!$G:$I,3,0)*$V796+VLOOKUP(BH$14&amp;"-est-"&amp;$I796,Equations!$G:$I,3,0)*(1/$W796)+VLOOKUP(BH$14&amp;"-imc-"&amp;$I796,Equations!$G:$I,3,0)*(1/$Q796)))</f>
        <v/>
      </c>
      <c r="BI796" s="10" t="str">
        <f>IF($AD796="","",IF(OR($V796&lt;2.7,$V796&gt;90),"Age OOR",BH796-1.6449*VLOOKUP(BH$14&amp;"-rse-"&amp;$I796,Equations!$G:$I,3,0)))</f>
        <v/>
      </c>
      <c r="BJ796" s="10" t="str">
        <f>IF($AD796="","",IF(OR($V796&lt;2.7,$V796&gt;90),"Age OOR",BH796+1.6449*VLOOKUP(BH$14&amp;"-rse-"&amp;$I796,Equations!$G:$I,3,0)))</f>
        <v/>
      </c>
      <c r="BK796" s="10" t="str">
        <f t="shared" si="317"/>
        <v/>
      </c>
      <c r="BL796" s="10" t="str">
        <f>IF($AD796="","",IF(OR($V796&lt;2.7,$V796&gt;90),"Age OOR",($AD796-BH796)/VLOOKUP(BH$14&amp;"-rse-"&amp;$I796,Equations!$G:$I,3,0)))</f>
        <v/>
      </c>
      <c r="BM796" s="10" t="str">
        <f>IF($AE796="","",IF(OR($V796&lt;2.7,$V796&gt;90),"Age OOR",VLOOKUP(BM$14&amp;"-int-"&amp;$J796,Equations!$G:$I,3,0)+VLOOKUP(BM$14&amp;"-sexo-"&amp;$J796,Equations!$G:$I,3,0)*$U796+VLOOKUP(BM$14&amp;"-edad-"&amp;$J796,Equations!$G:$I,3,0)*$V796+VLOOKUP(BM$14&amp;"-est-"&amp;$J796,Equations!$G:$I,3,0)*(1/$W796)+VLOOKUP(BM$14&amp;"-imc-"&amp;$J796,Equations!$G:$I,3,0)*(1/$Q796)))</f>
        <v/>
      </c>
      <c r="BN796" s="10" t="str">
        <f>IF($AE796="","",IF(OR($V796&lt;2.7,$V796&gt;90),"Age OOR",BM796-1.6449*VLOOKUP(BM$14&amp;"-rse-"&amp;$J796,Equations!$G:$I,3,0)))</f>
        <v/>
      </c>
      <c r="BO796" s="10" t="str">
        <f>IF($AE796="","",IF(OR($V796&lt;2.7,$V796&gt;90),"Age OOR",BM796+1.6449*VLOOKUP(BM$14&amp;"-rse-"&amp;$J796,Equations!$G:$I,3,0)))</f>
        <v/>
      </c>
      <c r="BP796" s="10" t="str">
        <f t="shared" si="318"/>
        <v/>
      </c>
      <c r="BQ796" s="10" t="str">
        <f>IF($AE796="","",IF(OR($V796&lt;2.7,$V796&gt;90),"Age OOR",($AE796-BM796)/VLOOKUP(BM$14&amp;"-rse-"&amp;$J796,Equations!$G:$I,3,0)))</f>
        <v/>
      </c>
      <c r="BR796" s="10" t="str">
        <f>IF($AF796="","",IF(OR($V796&lt;2.7,$V796&gt;90),"Age OOR",VLOOKUP(BR$14&amp;"-int-"&amp;$K796,Equations!$G:$I,3,0)+VLOOKUP(BR$14&amp;"-sexo-"&amp;$K796,Equations!$G:$I,3,0)*$U796+VLOOKUP(BR$14&amp;"-edad-"&amp;$K796,Equations!$G:$I,3,0)*$V796+VLOOKUP(BR$14&amp;"-est-"&amp;$K796,Equations!$G:$I,3,0)*(1/$W796)+VLOOKUP(BR$14&amp;"-imc-"&amp;$K796,Equations!$G:$I,3,0)*(1/$Q796)))</f>
        <v/>
      </c>
      <c r="BS796" s="10" t="str">
        <f>IF($AF796="","",IF(OR($V796&lt;2.7,$V796&gt;90),"Age OOR",BR796-1.6449*VLOOKUP(BR$14&amp;"-rse-"&amp;$K796,Equations!$G:$I,3,0)))</f>
        <v/>
      </c>
      <c r="BT796" s="10" t="str">
        <f>IF($AF796="","",IF(OR($V796&lt;2.7,$V796&gt;90),"Age OOR",BR796+1.6449*VLOOKUP(BR$14&amp;"-rse-"&amp;$K796,Equations!$G:$I,3,0)))</f>
        <v/>
      </c>
      <c r="BU796" s="10" t="str">
        <f t="shared" si="319"/>
        <v/>
      </c>
      <c r="BV796" s="10" t="str">
        <f>IF($AF796="","",IF(OR($V796&lt;2.7,$V796&gt;90),"Age OOR",($AF796-BR796)/VLOOKUP(BR$14&amp;"-rse-"&amp;$K796,Equations!$G:$I,3,0)))</f>
        <v/>
      </c>
      <c r="BW796" s="10" t="str">
        <f>IF($AG796="","",IF(OR($V796&lt;2.7,$V796&gt;90),"Age OOR",VLOOKUP(BW$14&amp;"-int-"&amp;$L796,Equations!$G:$I,3,0)+VLOOKUP(BW$14&amp;"-sexo-"&amp;$L796,Equations!$G:$I,3,0)*$U796+VLOOKUP(BW$14&amp;"-edad-"&amp;$L796,Equations!$G:$I,3,0)*$V796+VLOOKUP(BW$14&amp;"-est-"&amp;$L796,Equations!$G:$I,3,0)*(1/$W796)+VLOOKUP(BW$14&amp;"-imc-"&amp;$L796,Equations!$G:$I,3,0)*(1/$Q796)))</f>
        <v/>
      </c>
      <c r="BX796" s="10" t="str">
        <f>IF($AG796="","",IF(OR($V796&lt;2.7,$V796&gt;90),"Age OOR",BW796-1.6449*VLOOKUP(BW$14&amp;"-rse-"&amp;$L796,Equations!$G:$I,3,0)))</f>
        <v/>
      </c>
      <c r="BY796" s="10" t="str">
        <f>IF($AG796="","",IF(OR($V796&lt;2.7,$V796&gt;90),"Age OOR",BW796+1.6449*VLOOKUP(BW$14&amp;"-rse-"&amp;$L796,Equations!$G:$I,3,0)))</f>
        <v/>
      </c>
      <c r="BZ796" s="10" t="str">
        <f t="shared" si="320"/>
        <v/>
      </c>
      <c r="CA796" s="10" t="str">
        <f>IF($AG796="","",IF(OR($V796&lt;2.7,$V796&gt;90),"Age OOR",($AG796-BW796)/VLOOKUP(BW$14&amp;"-rse-"&amp;$L796,Equations!$G:$I,3,0)))</f>
        <v/>
      </c>
      <c r="CB796" s="10" t="str">
        <f>IF($AH796="","",IF(OR($V796&lt;2.7,$V796&gt;90),"Age OOR",VLOOKUP(CB$14&amp;"-int-"&amp;$M796,Equations!$G:$I,3,0)+VLOOKUP(CB$14&amp;"-sexo-"&amp;$M796,Equations!$G:$I,3,0)*$U796+VLOOKUP(CB$14&amp;"-edad-"&amp;$M796,Equations!$G:$I,3,0)*$V796+VLOOKUP(CB$14&amp;"-est-"&amp;$M796,Equations!$G:$I,3,0)*(1/$W796)+VLOOKUP(CB$14&amp;"-imc-"&amp;$M796,Equations!$G:$I,3,0)*(1/$Q796)))</f>
        <v/>
      </c>
      <c r="CC796" s="10" t="str">
        <f>IF($AH796="","",IF(OR($V796&lt;2.7,$V796&gt;90),"Age OOR",CB796-1.6449*VLOOKUP(CB$14&amp;"-rse-"&amp;$M796,Equations!$G:$I,3,0)))</f>
        <v/>
      </c>
      <c r="CD796" s="10" t="str">
        <f>IF($AH796="","",IF(OR($V796&lt;2.7,$V796&gt;90),"Age OOR",CB796+1.6449*VLOOKUP(CB$14&amp;"-rse-"&amp;$M796,Equations!$G:$I,3,0)))</f>
        <v/>
      </c>
      <c r="CE796" s="10" t="str">
        <f t="shared" si="321"/>
        <v/>
      </c>
      <c r="CF796" s="10" t="str">
        <f>IF($AH796="","",IF(OR($V796&lt;2.7,$V796&gt;90),"Age OOR",($AH796-CB796)/VLOOKUP(CB$14&amp;"-rse-"&amp;$M796,Equations!$G:$I,3,0)))</f>
        <v/>
      </c>
      <c r="CG796" s="10" t="str">
        <f>IF($AI796="","",IF(OR($V796&lt;2.7,$V796&gt;90),"Age OOR",VLOOKUP(CG$14&amp;"-int-"&amp;$N796,Equations!$G:$I,3,0)+VLOOKUP(CG$14&amp;"-sexo-"&amp;$N796,Equations!$G:$I,3,0)*$U796+VLOOKUP(CG$14&amp;"-edad-"&amp;$N796,Equations!$G:$I,3,0)*$V796+VLOOKUP(CG$14&amp;"-est-"&amp;$N796,Equations!$G:$I,3,0)*(1/$W796)+VLOOKUP(CG$14&amp;"-imc-"&amp;$N796,Equations!$G:$I,3,0)*(1/$Q796)))</f>
        <v/>
      </c>
      <c r="CH796" s="10" t="str">
        <f>IF($AI796="","",IF(OR($V796&lt;2.7,$V796&gt;90),"Age OOR",CG796-1.6449*VLOOKUP(CG$14&amp;"-rse-"&amp;$N796,Equations!$G:$I,3,0)))</f>
        <v/>
      </c>
      <c r="CI796" s="10" t="str">
        <f>IF($AI796="","",IF(OR($V796&lt;2.7,$V796&gt;90),"Age OOR",CG796+1.6449*VLOOKUP(CG$14&amp;"-rse-"&amp;$N796,Equations!$G:$I,3,0)))</f>
        <v/>
      </c>
      <c r="CJ796" s="10" t="str">
        <f t="shared" si="322"/>
        <v/>
      </c>
      <c r="CK796" s="10" t="str">
        <f>IF($AI796="","",IF(OR($V796&lt;2.7,$V796&gt;90),"Age OOR",($AI796-CG796)/VLOOKUP(CG$14&amp;"-rse-"&amp;$N796,Equations!$G:$I,3,0)))</f>
        <v/>
      </c>
      <c r="CL796" s="10" t="str">
        <f>IF($AJ796="","",IF(OR($V796&lt;2.7,$V796&gt;90),"Age OOR",VLOOKUP(CL$14&amp;"-int-"&amp;$O796,Equations!$G:$I,3,0)+VLOOKUP(CL$14&amp;"-sexo-"&amp;$O796,Equations!$G:$I,3,0)*$U796+VLOOKUP(CL$14&amp;"-edad-"&amp;$O796,Equations!$G:$I,3,0)*$V796+VLOOKUP(CL$14&amp;"-est-"&amp;$O796,Equations!$G:$I,3,0)*(1/$W796)+VLOOKUP(CL$14&amp;"-imc-"&amp;$O796,Equations!$G:$I,3,0)*(1/$Q796)))</f>
        <v/>
      </c>
      <c r="CM796" s="10" t="str">
        <f>IF($AJ796="","",IF(OR($V796&lt;2.7,$V796&gt;90),"Age OOR",CL796-1.6449*VLOOKUP(CL$14&amp;"-rse-"&amp;$O796,Equations!$G:$I,3,0)))</f>
        <v/>
      </c>
      <c r="CN796" s="10" t="str">
        <f>IF($AJ796="","",IF(OR($V796&lt;2.7,$V796&gt;90),"Age OOR",CL796+1.6449*VLOOKUP(CL$14&amp;"-rse-"&amp;$O796,Equations!$G:$I,3,0)))</f>
        <v/>
      </c>
      <c r="CO796" s="10" t="str">
        <f t="shared" si="323"/>
        <v/>
      </c>
      <c r="CP796" s="10" t="str">
        <f>IF($AJ796="","",IF(OR($V796&lt;2.7,$V796&gt;90),"Age OOR",($AJ796-CL796)/VLOOKUP(CL$14&amp;"-rse-"&amp;$O796,Equations!$G:$I,3,0)))</f>
        <v/>
      </c>
      <c r="CQ796" s="10" t="str">
        <f>IF($AK796="","",IF(OR($V796&lt;2.7,$V796&gt;90),"Age OOR",EXP(VLOOKUP(CQ$14&amp;"-int-"&amp;$P796,Equations!$G:$I,3,0)+VLOOKUP(CQ$14&amp;"-sexo-"&amp;$P796,Equations!$G:$I,3,0)*$U796+VLOOKUP(CQ$14&amp;"-edad-"&amp;$P796,Equations!$G:$I,3,0)*$V796+VLOOKUP(CQ$14&amp;"-est-"&amp;$P796,Equations!$G:$I,3,0)*(1/$W796)+VLOOKUP(CQ$14&amp;"-imc-"&amp;$P796,Equations!$G:$I,3,0)*(1/$Q796))))</f>
        <v/>
      </c>
      <c r="CR796" s="10" t="str">
        <f>IF($AK796="","",IF(OR($V796&lt;2.7,$V796&gt;90),"Age OOR",EXP(LN(CQ796)-1.6449*VLOOKUP(CQ$14&amp;"-rse-"&amp;$P796,Equations!$G:$I,3,0))))</f>
        <v/>
      </c>
      <c r="CS796" s="10" t="str">
        <f>IF($AK796="","",IF(OR($V796&lt;2.7,$V796&gt;90),"Age OOR",EXP(LN(CQ796)+1.6449*VLOOKUP(CQ$14&amp;"-rse-"&amp;$P796,Equations!$G:$I,3,0))))</f>
        <v/>
      </c>
      <c r="CT796" s="10" t="str">
        <f t="shared" si="324"/>
        <v/>
      </c>
      <c r="CU796" s="10" t="str">
        <f>IF($AK796="","",IF(OR($V796&lt;2.7,$V796&gt;90),"Age OOR",(LN($AK796)-LN(CQ796))/VLOOKUP(CQ$14&amp;"-rse-"&amp;$P796,Equations!$G:$I,3,0)))</f>
        <v/>
      </c>
      <c r="CV796" s="47"/>
    </row>
    <row r="797" spans="5:100" x14ac:dyDescent="0.2">
      <c r="E797" s="23" t="str">
        <f t="shared" si="300"/>
        <v>Age out of range</v>
      </c>
      <c r="F797" s="23" t="str">
        <f t="shared" si="301"/>
        <v>Age out of range</v>
      </c>
      <c r="G797" s="23" t="str">
        <f t="shared" si="302"/>
        <v>Age out of range</v>
      </c>
      <c r="H797" s="23" t="str">
        <f t="shared" si="303"/>
        <v>Age out of range</v>
      </c>
      <c r="I797" s="23" t="str">
        <f t="shared" si="304"/>
        <v>Age out of range</v>
      </c>
      <c r="J797" s="23" t="str">
        <f t="shared" si="305"/>
        <v>Age out of range</v>
      </c>
      <c r="K797" s="23" t="str">
        <f t="shared" si="306"/>
        <v>Age out of range</v>
      </c>
      <c r="L797" s="23" t="str">
        <f t="shared" si="307"/>
        <v>Age out of range</v>
      </c>
      <c r="M797" s="23" t="str">
        <f t="shared" si="308"/>
        <v>Age out of range</v>
      </c>
      <c r="N797" s="23" t="str">
        <f t="shared" si="309"/>
        <v>Age out of range</v>
      </c>
      <c r="O797" s="23" t="str">
        <f t="shared" si="310"/>
        <v>Age out of range</v>
      </c>
      <c r="P797" s="23" t="str">
        <f t="shared" si="311"/>
        <v>Age out of range</v>
      </c>
      <c r="Q797" s="23" t="e">
        <f t="shared" si="312"/>
        <v>#DIV/0!</v>
      </c>
      <c r="R797" s="17"/>
      <c r="S797" s="23">
        <v>781</v>
      </c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7"/>
      <c r="AM797" s="47"/>
      <c r="AN797" s="10" t="str">
        <f>IF($Z797="","",IF(OR($V797&lt;2.7,$V797&gt;90),"Age OOR",VLOOKUP(AN$14&amp;"-int-"&amp;$E797,Equations!$G:$I,3,0)+VLOOKUP(AN$14&amp;"-sexo-"&amp;$E797,Equations!$G:$I,3,0)*$U797+VLOOKUP(AN$14&amp;"-edad-"&amp;$E797,Equations!$G:$I,3,0)*$V797+VLOOKUP(AN$14&amp;"-est-"&amp;$E797,Equations!$G:$I,3,0)*(1/$W797)+VLOOKUP(AN$14&amp;"-imc-"&amp;$E797,Equations!$G:$I,3,0)*(1/$Q797)))</f>
        <v/>
      </c>
      <c r="AO797" s="10" t="str">
        <f>IF($Z797="","",IF(OR($V797&lt;2.7,$V797&gt;90),"Age OOR",AN797-1.6449*VLOOKUP(AN$14&amp;"-rse-"&amp;$E797,Equations!$G:$I,3,0)))</f>
        <v/>
      </c>
      <c r="AP797" s="10" t="str">
        <f>IF($Z797="","",IF(OR($V797&lt;2.7,$V797&gt;90),"Age OOR",AN797+1.6449*VLOOKUP(AN$14&amp;"-rse-"&amp;$E797,Equations!$G:$I,3,0)))</f>
        <v/>
      </c>
      <c r="AQ797" s="10" t="str">
        <f t="shared" si="313"/>
        <v/>
      </c>
      <c r="AR797" s="10" t="str">
        <f>IF($Z797="","",IF(OR($V797&lt;2.7,$V797&gt;90),"Age OOR",($Z797-AN797)/VLOOKUP(AN$14&amp;"-rse-"&amp;$E797,Equations!$G:$I,3,0)))</f>
        <v/>
      </c>
      <c r="AS797" s="10" t="str">
        <f>IF($AA797="","",IF(OR($V797&lt;2.7,$V797&gt;90),"Age OOR",VLOOKUP(AS$14&amp;"-int-"&amp;$F797,Equations!$G:$I,3,0)+VLOOKUP(AS$14&amp;"-sexo-"&amp;$F797,Equations!$G:$I,3,0)*$U797+VLOOKUP(AS$14&amp;"-edad-"&amp;$F797,Equations!$G:$I,3,0)*$V797+VLOOKUP(AS$14&amp;"-est-"&amp;$F797,Equations!$G:$I,3,0)*(1/$W797)+VLOOKUP(AS$14&amp;"-imc-"&amp;$F797,Equations!$G:$I,3,0)*(1/$Q797)))</f>
        <v/>
      </c>
      <c r="AT797" s="10" t="str">
        <f>IF($AA797="","",IF(OR($V797&lt;2.7,$V797&gt;90),"Age OOR",AS797-1.6449*VLOOKUP(AS$14&amp;"-rse-"&amp;$F797,Equations!$G:$I,3,0)))</f>
        <v/>
      </c>
      <c r="AU797" s="10" t="str">
        <f>IF($AA797="","",IF(OR($V797&lt;2.7,$V797&gt;90),"Age OOR",AS797+1.6449*VLOOKUP(AS$14&amp;"-rse-"&amp;$F797,Equations!$G:$I,3,0)))</f>
        <v/>
      </c>
      <c r="AV797" s="10" t="str">
        <f t="shared" si="314"/>
        <v/>
      </c>
      <c r="AW797" s="10" t="str">
        <f>IF($AA797="","",IF(OR($V797&lt;2.7,$V797&gt;90),"Age OOR",($AA797-AS797)/VLOOKUP(AS$14&amp;"-rse-"&amp;$F797,Equations!$G:$I,3,0)))</f>
        <v/>
      </c>
      <c r="AX797" s="10" t="str">
        <f>IF($AB797="","",IF(OR($V797&lt;2.7,$V797&gt;90),"Age OOR",VLOOKUP(AX$14&amp;"-int-"&amp;$G797,Equations!$G:$I,3,0)+VLOOKUP(AX$14&amp;"-sexo-"&amp;$G797,Equations!$G:$I,3,0)*$U797+VLOOKUP(AX$14&amp;"-edad-"&amp;$G797,Equations!$G:$I,3,0)*$V797+VLOOKUP(AX$14&amp;"-est-"&amp;$G797,Equations!$G:$I,3,0)*(1/$W797)+VLOOKUP(AX$14&amp;"-imc-"&amp;$G797,Equations!$G:$I,3,0)*(1/$Q797)))</f>
        <v/>
      </c>
      <c r="AY797" s="10" t="str">
        <f>IF($AB797="","",IF(OR($V797&lt;2.7,$V797&gt;90),"Age OOR",AX797-1.6449*VLOOKUP(AX$14&amp;"-rse-"&amp;$G797,Equations!$G:$I,3,0)))</f>
        <v/>
      </c>
      <c r="AZ797" s="10" t="str">
        <f>IF($AB797="","",IF(OR($V797&lt;2.7,$V797&gt;90),"Age OOR",AX797+1.6449*VLOOKUP(AX$14&amp;"-rse-"&amp;$G797,Equations!$G:$I,3,0)))</f>
        <v/>
      </c>
      <c r="BA797" s="10" t="str">
        <f t="shared" si="315"/>
        <v/>
      </c>
      <c r="BB797" s="10" t="str">
        <f>IF($AB797="","",IF(OR($V797&lt;2.7,$V797&gt;90),"Age OOR",($AB797-AX797)/VLOOKUP(AX$14&amp;"-rse-"&amp;$G797,Equations!$G:$I,3,0)))</f>
        <v/>
      </c>
      <c r="BC797" s="10" t="str">
        <f>IF($AC797="","",IF(OR($V797&lt;2.7,$V797&gt;90),"Age OOR",VLOOKUP(BC$14&amp;"-int-"&amp;$H797,Equations!$G:$I,3,0)+VLOOKUP(BC$14&amp;"-sexo-"&amp;$H797,Equations!$G:$I,3,0)*$U797+VLOOKUP(BC$14&amp;"-edad-"&amp;$H797,Equations!$G:$I,3,0)*$V797+VLOOKUP(BC$14&amp;"-est-"&amp;$H797,Equations!$G:$I,3,0)*(1/$W797)+VLOOKUP(BC$14&amp;"-imc-"&amp;$H797,Equations!$G:$I,3,0)*(1/$Q797)))</f>
        <v/>
      </c>
      <c r="BD797" s="10" t="str">
        <f>IF($AC797="","",IF(OR($V797&lt;2.7,$V797&gt;90),"Age OOR",BC797-1.6449*VLOOKUP(BC$14&amp;"-rse-"&amp;$H797,Equations!$G:$I,3,0)))</f>
        <v/>
      </c>
      <c r="BE797" s="10" t="str">
        <f>IF($AC797="","",IF(OR($V797&lt;2.7,$V797&gt;90),"Age OOR",BC797+1.6449*VLOOKUP(BC$14&amp;"-rse-"&amp;$H797,Equations!$G:$I,3,0)))</f>
        <v/>
      </c>
      <c r="BF797" s="10" t="str">
        <f t="shared" si="316"/>
        <v/>
      </c>
      <c r="BG797" s="10" t="str">
        <f>IF($AC797="","",IF(OR($V797&lt;2.7,$V797&gt;90),"Age OOR",($AC797-BC797)/VLOOKUP(BC$14&amp;"-rse-"&amp;$H797,Equations!$G:$I,3,0)))</f>
        <v/>
      </c>
      <c r="BH797" s="10" t="str">
        <f>IF($AD797="","",IF(OR($V797&lt;2.7,$V797&gt;90),"Age OOR",VLOOKUP(BH$14&amp;"-int-"&amp;$I797,Equations!$G:$I,3,0)+VLOOKUP(BH$14&amp;"-sexo-"&amp;$I797,Equations!$G:$I,3,0)*$U797+VLOOKUP(BH$14&amp;"-edad-"&amp;$I797,Equations!$G:$I,3,0)*$V797+VLOOKUP(BH$14&amp;"-est-"&amp;$I797,Equations!$G:$I,3,0)*(1/$W797)+VLOOKUP(BH$14&amp;"-imc-"&amp;$I797,Equations!$G:$I,3,0)*(1/$Q797)))</f>
        <v/>
      </c>
      <c r="BI797" s="10" t="str">
        <f>IF($AD797="","",IF(OR($V797&lt;2.7,$V797&gt;90),"Age OOR",BH797-1.6449*VLOOKUP(BH$14&amp;"-rse-"&amp;$I797,Equations!$G:$I,3,0)))</f>
        <v/>
      </c>
      <c r="BJ797" s="10" t="str">
        <f>IF($AD797="","",IF(OR($V797&lt;2.7,$V797&gt;90),"Age OOR",BH797+1.6449*VLOOKUP(BH$14&amp;"-rse-"&amp;$I797,Equations!$G:$I,3,0)))</f>
        <v/>
      </c>
      <c r="BK797" s="10" t="str">
        <f t="shared" si="317"/>
        <v/>
      </c>
      <c r="BL797" s="10" t="str">
        <f>IF($AD797="","",IF(OR($V797&lt;2.7,$V797&gt;90),"Age OOR",($AD797-BH797)/VLOOKUP(BH$14&amp;"-rse-"&amp;$I797,Equations!$G:$I,3,0)))</f>
        <v/>
      </c>
      <c r="BM797" s="10" t="str">
        <f>IF($AE797="","",IF(OR($V797&lt;2.7,$V797&gt;90),"Age OOR",VLOOKUP(BM$14&amp;"-int-"&amp;$J797,Equations!$G:$I,3,0)+VLOOKUP(BM$14&amp;"-sexo-"&amp;$J797,Equations!$G:$I,3,0)*$U797+VLOOKUP(BM$14&amp;"-edad-"&amp;$J797,Equations!$G:$I,3,0)*$V797+VLOOKUP(BM$14&amp;"-est-"&amp;$J797,Equations!$G:$I,3,0)*(1/$W797)+VLOOKUP(BM$14&amp;"-imc-"&amp;$J797,Equations!$G:$I,3,0)*(1/$Q797)))</f>
        <v/>
      </c>
      <c r="BN797" s="10" t="str">
        <f>IF($AE797="","",IF(OR($V797&lt;2.7,$V797&gt;90),"Age OOR",BM797-1.6449*VLOOKUP(BM$14&amp;"-rse-"&amp;$J797,Equations!$G:$I,3,0)))</f>
        <v/>
      </c>
      <c r="BO797" s="10" t="str">
        <f>IF($AE797="","",IF(OR($V797&lt;2.7,$V797&gt;90),"Age OOR",BM797+1.6449*VLOOKUP(BM$14&amp;"-rse-"&amp;$J797,Equations!$G:$I,3,0)))</f>
        <v/>
      </c>
      <c r="BP797" s="10" t="str">
        <f t="shared" si="318"/>
        <v/>
      </c>
      <c r="BQ797" s="10" t="str">
        <f>IF($AE797="","",IF(OR($V797&lt;2.7,$V797&gt;90),"Age OOR",($AE797-BM797)/VLOOKUP(BM$14&amp;"-rse-"&amp;$J797,Equations!$G:$I,3,0)))</f>
        <v/>
      </c>
      <c r="BR797" s="10" t="str">
        <f>IF($AF797="","",IF(OR($V797&lt;2.7,$V797&gt;90),"Age OOR",VLOOKUP(BR$14&amp;"-int-"&amp;$K797,Equations!$G:$I,3,0)+VLOOKUP(BR$14&amp;"-sexo-"&amp;$K797,Equations!$G:$I,3,0)*$U797+VLOOKUP(BR$14&amp;"-edad-"&amp;$K797,Equations!$G:$I,3,0)*$V797+VLOOKUP(BR$14&amp;"-est-"&amp;$K797,Equations!$G:$I,3,0)*(1/$W797)+VLOOKUP(BR$14&amp;"-imc-"&amp;$K797,Equations!$G:$I,3,0)*(1/$Q797)))</f>
        <v/>
      </c>
      <c r="BS797" s="10" t="str">
        <f>IF($AF797="","",IF(OR($V797&lt;2.7,$V797&gt;90),"Age OOR",BR797-1.6449*VLOOKUP(BR$14&amp;"-rse-"&amp;$K797,Equations!$G:$I,3,0)))</f>
        <v/>
      </c>
      <c r="BT797" s="10" t="str">
        <f>IF($AF797="","",IF(OR($V797&lt;2.7,$V797&gt;90),"Age OOR",BR797+1.6449*VLOOKUP(BR$14&amp;"-rse-"&amp;$K797,Equations!$G:$I,3,0)))</f>
        <v/>
      </c>
      <c r="BU797" s="10" t="str">
        <f t="shared" si="319"/>
        <v/>
      </c>
      <c r="BV797" s="10" t="str">
        <f>IF($AF797="","",IF(OR($V797&lt;2.7,$V797&gt;90),"Age OOR",($AF797-BR797)/VLOOKUP(BR$14&amp;"-rse-"&amp;$K797,Equations!$G:$I,3,0)))</f>
        <v/>
      </c>
      <c r="BW797" s="10" t="str">
        <f>IF($AG797="","",IF(OR($V797&lt;2.7,$V797&gt;90),"Age OOR",VLOOKUP(BW$14&amp;"-int-"&amp;$L797,Equations!$G:$I,3,0)+VLOOKUP(BW$14&amp;"-sexo-"&amp;$L797,Equations!$G:$I,3,0)*$U797+VLOOKUP(BW$14&amp;"-edad-"&amp;$L797,Equations!$G:$I,3,0)*$V797+VLOOKUP(BW$14&amp;"-est-"&amp;$L797,Equations!$G:$I,3,0)*(1/$W797)+VLOOKUP(BW$14&amp;"-imc-"&amp;$L797,Equations!$G:$I,3,0)*(1/$Q797)))</f>
        <v/>
      </c>
      <c r="BX797" s="10" t="str">
        <f>IF($AG797="","",IF(OR($V797&lt;2.7,$V797&gt;90),"Age OOR",BW797-1.6449*VLOOKUP(BW$14&amp;"-rse-"&amp;$L797,Equations!$G:$I,3,0)))</f>
        <v/>
      </c>
      <c r="BY797" s="10" t="str">
        <f>IF($AG797="","",IF(OR($V797&lt;2.7,$V797&gt;90),"Age OOR",BW797+1.6449*VLOOKUP(BW$14&amp;"-rse-"&amp;$L797,Equations!$G:$I,3,0)))</f>
        <v/>
      </c>
      <c r="BZ797" s="10" t="str">
        <f t="shared" si="320"/>
        <v/>
      </c>
      <c r="CA797" s="10" t="str">
        <f>IF($AG797="","",IF(OR($V797&lt;2.7,$V797&gt;90),"Age OOR",($AG797-BW797)/VLOOKUP(BW$14&amp;"-rse-"&amp;$L797,Equations!$G:$I,3,0)))</f>
        <v/>
      </c>
      <c r="CB797" s="10" t="str">
        <f>IF($AH797="","",IF(OR($V797&lt;2.7,$V797&gt;90),"Age OOR",VLOOKUP(CB$14&amp;"-int-"&amp;$M797,Equations!$G:$I,3,0)+VLOOKUP(CB$14&amp;"-sexo-"&amp;$M797,Equations!$G:$I,3,0)*$U797+VLOOKUP(CB$14&amp;"-edad-"&amp;$M797,Equations!$G:$I,3,0)*$V797+VLOOKUP(CB$14&amp;"-est-"&amp;$M797,Equations!$G:$I,3,0)*(1/$W797)+VLOOKUP(CB$14&amp;"-imc-"&amp;$M797,Equations!$G:$I,3,0)*(1/$Q797)))</f>
        <v/>
      </c>
      <c r="CC797" s="10" t="str">
        <f>IF($AH797="","",IF(OR($V797&lt;2.7,$V797&gt;90),"Age OOR",CB797-1.6449*VLOOKUP(CB$14&amp;"-rse-"&amp;$M797,Equations!$G:$I,3,0)))</f>
        <v/>
      </c>
      <c r="CD797" s="10" t="str">
        <f>IF($AH797="","",IF(OR($V797&lt;2.7,$V797&gt;90),"Age OOR",CB797+1.6449*VLOOKUP(CB$14&amp;"-rse-"&amp;$M797,Equations!$G:$I,3,0)))</f>
        <v/>
      </c>
      <c r="CE797" s="10" t="str">
        <f t="shared" si="321"/>
        <v/>
      </c>
      <c r="CF797" s="10" t="str">
        <f>IF($AH797="","",IF(OR($V797&lt;2.7,$V797&gt;90),"Age OOR",($AH797-CB797)/VLOOKUP(CB$14&amp;"-rse-"&amp;$M797,Equations!$G:$I,3,0)))</f>
        <v/>
      </c>
      <c r="CG797" s="10" t="str">
        <f>IF($AI797="","",IF(OR($V797&lt;2.7,$V797&gt;90),"Age OOR",VLOOKUP(CG$14&amp;"-int-"&amp;$N797,Equations!$G:$I,3,0)+VLOOKUP(CG$14&amp;"-sexo-"&amp;$N797,Equations!$G:$I,3,0)*$U797+VLOOKUP(CG$14&amp;"-edad-"&amp;$N797,Equations!$G:$I,3,0)*$V797+VLOOKUP(CG$14&amp;"-est-"&amp;$N797,Equations!$G:$I,3,0)*(1/$W797)+VLOOKUP(CG$14&amp;"-imc-"&amp;$N797,Equations!$G:$I,3,0)*(1/$Q797)))</f>
        <v/>
      </c>
      <c r="CH797" s="10" t="str">
        <f>IF($AI797="","",IF(OR($V797&lt;2.7,$V797&gt;90),"Age OOR",CG797-1.6449*VLOOKUP(CG$14&amp;"-rse-"&amp;$N797,Equations!$G:$I,3,0)))</f>
        <v/>
      </c>
      <c r="CI797" s="10" t="str">
        <f>IF($AI797="","",IF(OR($V797&lt;2.7,$V797&gt;90),"Age OOR",CG797+1.6449*VLOOKUP(CG$14&amp;"-rse-"&amp;$N797,Equations!$G:$I,3,0)))</f>
        <v/>
      </c>
      <c r="CJ797" s="10" t="str">
        <f t="shared" si="322"/>
        <v/>
      </c>
      <c r="CK797" s="10" t="str">
        <f>IF($AI797="","",IF(OR($V797&lt;2.7,$V797&gt;90),"Age OOR",($AI797-CG797)/VLOOKUP(CG$14&amp;"-rse-"&amp;$N797,Equations!$G:$I,3,0)))</f>
        <v/>
      </c>
      <c r="CL797" s="10" t="str">
        <f>IF($AJ797="","",IF(OR($V797&lt;2.7,$V797&gt;90),"Age OOR",VLOOKUP(CL$14&amp;"-int-"&amp;$O797,Equations!$G:$I,3,0)+VLOOKUP(CL$14&amp;"-sexo-"&amp;$O797,Equations!$G:$I,3,0)*$U797+VLOOKUP(CL$14&amp;"-edad-"&amp;$O797,Equations!$G:$I,3,0)*$V797+VLOOKUP(CL$14&amp;"-est-"&amp;$O797,Equations!$G:$I,3,0)*(1/$W797)+VLOOKUP(CL$14&amp;"-imc-"&amp;$O797,Equations!$G:$I,3,0)*(1/$Q797)))</f>
        <v/>
      </c>
      <c r="CM797" s="10" t="str">
        <f>IF($AJ797="","",IF(OR($V797&lt;2.7,$V797&gt;90),"Age OOR",CL797-1.6449*VLOOKUP(CL$14&amp;"-rse-"&amp;$O797,Equations!$G:$I,3,0)))</f>
        <v/>
      </c>
      <c r="CN797" s="10" t="str">
        <f>IF($AJ797="","",IF(OR($V797&lt;2.7,$V797&gt;90),"Age OOR",CL797+1.6449*VLOOKUP(CL$14&amp;"-rse-"&amp;$O797,Equations!$G:$I,3,0)))</f>
        <v/>
      </c>
      <c r="CO797" s="10" t="str">
        <f t="shared" si="323"/>
        <v/>
      </c>
      <c r="CP797" s="10" t="str">
        <f>IF($AJ797="","",IF(OR($V797&lt;2.7,$V797&gt;90),"Age OOR",($AJ797-CL797)/VLOOKUP(CL$14&amp;"-rse-"&amp;$O797,Equations!$G:$I,3,0)))</f>
        <v/>
      </c>
      <c r="CQ797" s="10" t="str">
        <f>IF($AK797="","",IF(OR($V797&lt;2.7,$V797&gt;90),"Age OOR",EXP(VLOOKUP(CQ$14&amp;"-int-"&amp;$P797,Equations!$G:$I,3,0)+VLOOKUP(CQ$14&amp;"-sexo-"&amp;$P797,Equations!$G:$I,3,0)*$U797+VLOOKUP(CQ$14&amp;"-edad-"&amp;$P797,Equations!$G:$I,3,0)*$V797+VLOOKUP(CQ$14&amp;"-est-"&amp;$P797,Equations!$G:$I,3,0)*(1/$W797)+VLOOKUP(CQ$14&amp;"-imc-"&amp;$P797,Equations!$G:$I,3,0)*(1/$Q797))))</f>
        <v/>
      </c>
      <c r="CR797" s="10" t="str">
        <f>IF($AK797="","",IF(OR($V797&lt;2.7,$V797&gt;90),"Age OOR",EXP(LN(CQ797)-1.6449*VLOOKUP(CQ$14&amp;"-rse-"&amp;$P797,Equations!$G:$I,3,0))))</f>
        <v/>
      </c>
      <c r="CS797" s="10" t="str">
        <f>IF($AK797="","",IF(OR($V797&lt;2.7,$V797&gt;90),"Age OOR",EXP(LN(CQ797)+1.6449*VLOOKUP(CQ$14&amp;"-rse-"&amp;$P797,Equations!$G:$I,3,0))))</f>
        <v/>
      </c>
      <c r="CT797" s="10" t="str">
        <f t="shared" si="324"/>
        <v/>
      </c>
      <c r="CU797" s="10" t="str">
        <f>IF($AK797="","",IF(OR($V797&lt;2.7,$V797&gt;90),"Age OOR",(LN($AK797)-LN(CQ797))/VLOOKUP(CQ$14&amp;"-rse-"&amp;$P797,Equations!$G:$I,3,0)))</f>
        <v/>
      </c>
      <c r="CV797" s="47"/>
    </row>
    <row r="798" spans="5:100" x14ac:dyDescent="0.2">
      <c r="E798" s="23" t="str">
        <f t="shared" si="300"/>
        <v>Age out of range</v>
      </c>
      <c r="F798" s="23" t="str">
        <f t="shared" si="301"/>
        <v>Age out of range</v>
      </c>
      <c r="G798" s="23" t="str">
        <f t="shared" si="302"/>
        <v>Age out of range</v>
      </c>
      <c r="H798" s="23" t="str">
        <f t="shared" si="303"/>
        <v>Age out of range</v>
      </c>
      <c r="I798" s="23" t="str">
        <f t="shared" si="304"/>
        <v>Age out of range</v>
      </c>
      <c r="J798" s="23" t="str">
        <f t="shared" si="305"/>
        <v>Age out of range</v>
      </c>
      <c r="K798" s="23" t="str">
        <f t="shared" si="306"/>
        <v>Age out of range</v>
      </c>
      <c r="L798" s="23" t="str">
        <f t="shared" si="307"/>
        <v>Age out of range</v>
      </c>
      <c r="M798" s="23" t="str">
        <f t="shared" si="308"/>
        <v>Age out of range</v>
      </c>
      <c r="N798" s="23" t="str">
        <f t="shared" si="309"/>
        <v>Age out of range</v>
      </c>
      <c r="O798" s="23" t="str">
        <f t="shared" si="310"/>
        <v>Age out of range</v>
      </c>
      <c r="P798" s="23" t="str">
        <f t="shared" si="311"/>
        <v>Age out of range</v>
      </c>
      <c r="Q798" s="23" t="e">
        <f t="shared" si="312"/>
        <v>#DIV/0!</v>
      </c>
      <c r="R798" s="17"/>
      <c r="S798" s="23">
        <v>782</v>
      </c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  <c r="AE798" s="134"/>
      <c r="AF798" s="134"/>
      <c r="AG798" s="134"/>
      <c r="AH798" s="134"/>
      <c r="AI798" s="134"/>
      <c r="AJ798" s="134"/>
      <c r="AK798" s="134"/>
      <c r="AL798" s="7"/>
      <c r="AM798" s="47"/>
      <c r="AN798" s="10" t="str">
        <f>IF($Z798="","",IF(OR($V798&lt;2.7,$V798&gt;90),"Age OOR",VLOOKUP(AN$14&amp;"-int-"&amp;$E798,Equations!$G:$I,3,0)+VLOOKUP(AN$14&amp;"-sexo-"&amp;$E798,Equations!$G:$I,3,0)*$U798+VLOOKUP(AN$14&amp;"-edad-"&amp;$E798,Equations!$G:$I,3,0)*$V798+VLOOKUP(AN$14&amp;"-est-"&amp;$E798,Equations!$G:$I,3,0)*(1/$W798)+VLOOKUP(AN$14&amp;"-imc-"&amp;$E798,Equations!$G:$I,3,0)*(1/$Q798)))</f>
        <v/>
      </c>
      <c r="AO798" s="10" t="str">
        <f>IF($Z798="","",IF(OR($V798&lt;2.7,$V798&gt;90),"Age OOR",AN798-1.6449*VLOOKUP(AN$14&amp;"-rse-"&amp;$E798,Equations!$G:$I,3,0)))</f>
        <v/>
      </c>
      <c r="AP798" s="10" t="str">
        <f>IF($Z798="","",IF(OR($V798&lt;2.7,$V798&gt;90),"Age OOR",AN798+1.6449*VLOOKUP(AN$14&amp;"-rse-"&amp;$E798,Equations!$G:$I,3,0)))</f>
        <v/>
      </c>
      <c r="AQ798" s="10" t="str">
        <f t="shared" si="313"/>
        <v/>
      </c>
      <c r="AR798" s="10" t="str">
        <f>IF($Z798="","",IF(OR($V798&lt;2.7,$V798&gt;90),"Age OOR",($Z798-AN798)/VLOOKUP(AN$14&amp;"-rse-"&amp;$E798,Equations!$G:$I,3,0)))</f>
        <v/>
      </c>
      <c r="AS798" s="10" t="str">
        <f>IF($AA798="","",IF(OR($V798&lt;2.7,$V798&gt;90),"Age OOR",VLOOKUP(AS$14&amp;"-int-"&amp;$F798,Equations!$G:$I,3,0)+VLOOKUP(AS$14&amp;"-sexo-"&amp;$F798,Equations!$G:$I,3,0)*$U798+VLOOKUP(AS$14&amp;"-edad-"&amp;$F798,Equations!$G:$I,3,0)*$V798+VLOOKUP(AS$14&amp;"-est-"&amp;$F798,Equations!$G:$I,3,0)*(1/$W798)+VLOOKUP(AS$14&amp;"-imc-"&amp;$F798,Equations!$G:$I,3,0)*(1/$Q798)))</f>
        <v/>
      </c>
      <c r="AT798" s="10" t="str">
        <f>IF($AA798="","",IF(OR($V798&lt;2.7,$V798&gt;90),"Age OOR",AS798-1.6449*VLOOKUP(AS$14&amp;"-rse-"&amp;$F798,Equations!$G:$I,3,0)))</f>
        <v/>
      </c>
      <c r="AU798" s="10" t="str">
        <f>IF($AA798="","",IF(OR($V798&lt;2.7,$V798&gt;90),"Age OOR",AS798+1.6449*VLOOKUP(AS$14&amp;"-rse-"&amp;$F798,Equations!$G:$I,3,0)))</f>
        <v/>
      </c>
      <c r="AV798" s="10" t="str">
        <f t="shared" si="314"/>
        <v/>
      </c>
      <c r="AW798" s="10" t="str">
        <f>IF($AA798="","",IF(OR($V798&lt;2.7,$V798&gt;90),"Age OOR",($AA798-AS798)/VLOOKUP(AS$14&amp;"-rse-"&amp;$F798,Equations!$G:$I,3,0)))</f>
        <v/>
      </c>
      <c r="AX798" s="10" t="str">
        <f>IF($AB798="","",IF(OR($V798&lt;2.7,$V798&gt;90),"Age OOR",VLOOKUP(AX$14&amp;"-int-"&amp;$G798,Equations!$G:$I,3,0)+VLOOKUP(AX$14&amp;"-sexo-"&amp;$G798,Equations!$G:$I,3,0)*$U798+VLOOKUP(AX$14&amp;"-edad-"&amp;$G798,Equations!$G:$I,3,0)*$V798+VLOOKUP(AX$14&amp;"-est-"&amp;$G798,Equations!$G:$I,3,0)*(1/$W798)+VLOOKUP(AX$14&amp;"-imc-"&amp;$G798,Equations!$G:$I,3,0)*(1/$Q798)))</f>
        <v/>
      </c>
      <c r="AY798" s="10" t="str">
        <f>IF($AB798="","",IF(OR($V798&lt;2.7,$V798&gt;90),"Age OOR",AX798-1.6449*VLOOKUP(AX$14&amp;"-rse-"&amp;$G798,Equations!$G:$I,3,0)))</f>
        <v/>
      </c>
      <c r="AZ798" s="10" t="str">
        <f>IF($AB798="","",IF(OR($V798&lt;2.7,$V798&gt;90),"Age OOR",AX798+1.6449*VLOOKUP(AX$14&amp;"-rse-"&amp;$G798,Equations!$G:$I,3,0)))</f>
        <v/>
      </c>
      <c r="BA798" s="10" t="str">
        <f t="shared" si="315"/>
        <v/>
      </c>
      <c r="BB798" s="10" t="str">
        <f>IF($AB798="","",IF(OR($V798&lt;2.7,$V798&gt;90),"Age OOR",($AB798-AX798)/VLOOKUP(AX$14&amp;"-rse-"&amp;$G798,Equations!$G:$I,3,0)))</f>
        <v/>
      </c>
      <c r="BC798" s="10" t="str">
        <f>IF($AC798="","",IF(OR($V798&lt;2.7,$V798&gt;90),"Age OOR",VLOOKUP(BC$14&amp;"-int-"&amp;$H798,Equations!$G:$I,3,0)+VLOOKUP(BC$14&amp;"-sexo-"&amp;$H798,Equations!$G:$I,3,0)*$U798+VLOOKUP(BC$14&amp;"-edad-"&amp;$H798,Equations!$G:$I,3,0)*$V798+VLOOKUP(BC$14&amp;"-est-"&amp;$H798,Equations!$G:$I,3,0)*(1/$W798)+VLOOKUP(BC$14&amp;"-imc-"&amp;$H798,Equations!$G:$I,3,0)*(1/$Q798)))</f>
        <v/>
      </c>
      <c r="BD798" s="10" t="str">
        <f>IF($AC798="","",IF(OR($V798&lt;2.7,$V798&gt;90),"Age OOR",BC798-1.6449*VLOOKUP(BC$14&amp;"-rse-"&amp;$H798,Equations!$G:$I,3,0)))</f>
        <v/>
      </c>
      <c r="BE798" s="10" t="str">
        <f>IF($AC798="","",IF(OR($V798&lt;2.7,$V798&gt;90),"Age OOR",BC798+1.6449*VLOOKUP(BC$14&amp;"-rse-"&amp;$H798,Equations!$G:$I,3,0)))</f>
        <v/>
      </c>
      <c r="BF798" s="10" t="str">
        <f t="shared" si="316"/>
        <v/>
      </c>
      <c r="BG798" s="10" t="str">
        <f>IF($AC798="","",IF(OR($V798&lt;2.7,$V798&gt;90),"Age OOR",($AC798-BC798)/VLOOKUP(BC$14&amp;"-rse-"&amp;$H798,Equations!$G:$I,3,0)))</f>
        <v/>
      </c>
      <c r="BH798" s="10" t="str">
        <f>IF($AD798="","",IF(OR($V798&lt;2.7,$V798&gt;90),"Age OOR",VLOOKUP(BH$14&amp;"-int-"&amp;$I798,Equations!$G:$I,3,0)+VLOOKUP(BH$14&amp;"-sexo-"&amp;$I798,Equations!$G:$I,3,0)*$U798+VLOOKUP(BH$14&amp;"-edad-"&amp;$I798,Equations!$G:$I,3,0)*$V798+VLOOKUP(BH$14&amp;"-est-"&amp;$I798,Equations!$G:$I,3,0)*(1/$W798)+VLOOKUP(BH$14&amp;"-imc-"&amp;$I798,Equations!$G:$I,3,0)*(1/$Q798)))</f>
        <v/>
      </c>
      <c r="BI798" s="10" t="str">
        <f>IF($AD798="","",IF(OR($V798&lt;2.7,$V798&gt;90),"Age OOR",BH798-1.6449*VLOOKUP(BH$14&amp;"-rse-"&amp;$I798,Equations!$G:$I,3,0)))</f>
        <v/>
      </c>
      <c r="BJ798" s="10" t="str">
        <f>IF($AD798="","",IF(OR($V798&lt;2.7,$V798&gt;90),"Age OOR",BH798+1.6449*VLOOKUP(BH$14&amp;"-rse-"&amp;$I798,Equations!$G:$I,3,0)))</f>
        <v/>
      </c>
      <c r="BK798" s="10" t="str">
        <f t="shared" si="317"/>
        <v/>
      </c>
      <c r="BL798" s="10" t="str">
        <f>IF($AD798="","",IF(OR($V798&lt;2.7,$V798&gt;90),"Age OOR",($AD798-BH798)/VLOOKUP(BH$14&amp;"-rse-"&amp;$I798,Equations!$G:$I,3,0)))</f>
        <v/>
      </c>
      <c r="BM798" s="10" t="str">
        <f>IF($AE798="","",IF(OR($V798&lt;2.7,$V798&gt;90),"Age OOR",VLOOKUP(BM$14&amp;"-int-"&amp;$J798,Equations!$G:$I,3,0)+VLOOKUP(BM$14&amp;"-sexo-"&amp;$J798,Equations!$G:$I,3,0)*$U798+VLOOKUP(BM$14&amp;"-edad-"&amp;$J798,Equations!$G:$I,3,0)*$V798+VLOOKUP(BM$14&amp;"-est-"&amp;$J798,Equations!$G:$I,3,0)*(1/$W798)+VLOOKUP(BM$14&amp;"-imc-"&amp;$J798,Equations!$G:$I,3,0)*(1/$Q798)))</f>
        <v/>
      </c>
      <c r="BN798" s="10" t="str">
        <f>IF($AE798="","",IF(OR($V798&lt;2.7,$V798&gt;90),"Age OOR",BM798-1.6449*VLOOKUP(BM$14&amp;"-rse-"&amp;$J798,Equations!$G:$I,3,0)))</f>
        <v/>
      </c>
      <c r="BO798" s="10" t="str">
        <f>IF($AE798="","",IF(OR($V798&lt;2.7,$V798&gt;90),"Age OOR",BM798+1.6449*VLOOKUP(BM$14&amp;"-rse-"&amp;$J798,Equations!$G:$I,3,0)))</f>
        <v/>
      </c>
      <c r="BP798" s="10" t="str">
        <f t="shared" si="318"/>
        <v/>
      </c>
      <c r="BQ798" s="10" t="str">
        <f>IF($AE798="","",IF(OR($V798&lt;2.7,$V798&gt;90),"Age OOR",($AE798-BM798)/VLOOKUP(BM$14&amp;"-rse-"&amp;$J798,Equations!$G:$I,3,0)))</f>
        <v/>
      </c>
      <c r="BR798" s="10" t="str">
        <f>IF($AF798="","",IF(OR($V798&lt;2.7,$V798&gt;90),"Age OOR",VLOOKUP(BR$14&amp;"-int-"&amp;$K798,Equations!$G:$I,3,0)+VLOOKUP(BR$14&amp;"-sexo-"&amp;$K798,Equations!$G:$I,3,0)*$U798+VLOOKUP(BR$14&amp;"-edad-"&amp;$K798,Equations!$G:$I,3,0)*$V798+VLOOKUP(BR$14&amp;"-est-"&amp;$K798,Equations!$G:$I,3,0)*(1/$W798)+VLOOKUP(BR$14&amp;"-imc-"&amp;$K798,Equations!$G:$I,3,0)*(1/$Q798)))</f>
        <v/>
      </c>
      <c r="BS798" s="10" t="str">
        <f>IF($AF798="","",IF(OR($V798&lt;2.7,$V798&gt;90),"Age OOR",BR798-1.6449*VLOOKUP(BR$14&amp;"-rse-"&amp;$K798,Equations!$G:$I,3,0)))</f>
        <v/>
      </c>
      <c r="BT798" s="10" t="str">
        <f>IF($AF798="","",IF(OR($V798&lt;2.7,$V798&gt;90),"Age OOR",BR798+1.6449*VLOOKUP(BR$14&amp;"-rse-"&amp;$K798,Equations!$G:$I,3,0)))</f>
        <v/>
      </c>
      <c r="BU798" s="10" t="str">
        <f t="shared" si="319"/>
        <v/>
      </c>
      <c r="BV798" s="10" t="str">
        <f>IF($AF798="","",IF(OR($V798&lt;2.7,$V798&gt;90),"Age OOR",($AF798-BR798)/VLOOKUP(BR$14&amp;"-rse-"&amp;$K798,Equations!$G:$I,3,0)))</f>
        <v/>
      </c>
      <c r="BW798" s="10" t="str">
        <f>IF($AG798="","",IF(OR($V798&lt;2.7,$V798&gt;90),"Age OOR",VLOOKUP(BW$14&amp;"-int-"&amp;$L798,Equations!$G:$I,3,0)+VLOOKUP(BW$14&amp;"-sexo-"&amp;$L798,Equations!$G:$I,3,0)*$U798+VLOOKUP(BW$14&amp;"-edad-"&amp;$L798,Equations!$G:$I,3,0)*$V798+VLOOKUP(BW$14&amp;"-est-"&amp;$L798,Equations!$G:$I,3,0)*(1/$W798)+VLOOKUP(BW$14&amp;"-imc-"&amp;$L798,Equations!$G:$I,3,0)*(1/$Q798)))</f>
        <v/>
      </c>
      <c r="BX798" s="10" t="str">
        <f>IF($AG798="","",IF(OR($V798&lt;2.7,$V798&gt;90),"Age OOR",BW798-1.6449*VLOOKUP(BW$14&amp;"-rse-"&amp;$L798,Equations!$G:$I,3,0)))</f>
        <v/>
      </c>
      <c r="BY798" s="10" t="str">
        <f>IF($AG798="","",IF(OR($V798&lt;2.7,$V798&gt;90),"Age OOR",BW798+1.6449*VLOOKUP(BW$14&amp;"-rse-"&amp;$L798,Equations!$G:$I,3,0)))</f>
        <v/>
      </c>
      <c r="BZ798" s="10" t="str">
        <f t="shared" si="320"/>
        <v/>
      </c>
      <c r="CA798" s="10" t="str">
        <f>IF($AG798="","",IF(OR($V798&lt;2.7,$V798&gt;90),"Age OOR",($AG798-BW798)/VLOOKUP(BW$14&amp;"-rse-"&amp;$L798,Equations!$G:$I,3,0)))</f>
        <v/>
      </c>
      <c r="CB798" s="10" t="str">
        <f>IF($AH798="","",IF(OR($V798&lt;2.7,$V798&gt;90),"Age OOR",VLOOKUP(CB$14&amp;"-int-"&amp;$M798,Equations!$G:$I,3,0)+VLOOKUP(CB$14&amp;"-sexo-"&amp;$M798,Equations!$G:$I,3,0)*$U798+VLOOKUP(CB$14&amp;"-edad-"&amp;$M798,Equations!$G:$I,3,0)*$V798+VLOOKUP(CB$14&amp;"-est-"&amp;$M798,Equations!$G:$I,3,0)*(1/$W798)+VLOOKUP(CB$14&amp;"-imc-"&amp;$M798,Equations!$G:$I,3,0)*(1/$Q798)))</f>
        <v/>
      </c>
      <c r="CC798" s="10" t="str">
        <f>IF($AH798="","",IF(OR($V798&lt;2.7,$V798&gt;90),"Age OOR",CB798-1.6449*VLOOKUP(CB$14&amp;"-rse-"&amp;$M798,Equations!$G:$I,3,0)))</f>
        <v/>
      </c>
      <c r="CD798" s="10" t="str">
        <f>IF($AH798="","",IF(OR($V798&lt;2.7,$V798&gt;90),"Age OOR",CB798+1.6449*VLOOKUP(CB$14&amp;"-rse-"&amp;$M798,Equations!$G:$I,3,0)))</f>
        <v/>
      </c>
      <c r="CE798" s="10" t="str">
        <f t="shared" si="321"/>
        <v/>
      </c>
      <c r="CF798" s="10" t="str">
        <f>IF($AH798="","",IF(OR($V798&lt;2.7,$V798&gt;90),"Age OOR",($AH798-CB798)/VLOOKUP(CB$14&amp;"-rse-"&amp;$M798,Equations!$G:$I,3,0)))</f>
        <v/>
      </c>
      <c r="CG798" s="10" t="str">
        <f>IF($AI798="","",IF(OR($V798&lt;2.7,$V798&gt;90),"Age OOR",VLOOKUP(CG$14&amp;"-int-"&amp;$N798,Equations!$G:$I,3,0)+VLOOKUP(CG$14&amp;"-sexo-"&amp;$N798,Equations!$G:$I,3,0)*$U798+VLOOKUP(CG$14&amp;"-edad-"&amp;$N798,Equations!$G:$I,3,0)*$V798+VLOOKUP(CG$14&amp;"-est-"&amp;$N798,Equations!$G:$I,3,0)*(1/$W798)+VLOOKUP(CG$14&amp;"-imc-"&amp;$N798,Equations!$G:$I,3,0)*(1/$Q798)))</f>
        <v/>
      </c>
      <c r="CH798" s="10" t="str">
        <f>IF($AI798="","",IF(OR($V798&lt;2.7,$V798&gt;90),"Age OOR",CG798-1.6449*VLOOKUP(CG$14&amp;"-rse-"&amp;$N798,Equations!$G:$I,3,0)))</f>
        <v/>
      </c>
      <c r="CI798" s="10" t="str">
        <f>IF($AI798="","",IF(OR($V798&lt;2.7,$V798&gt;90),"Age OOR",CG798+1.6449*VLOOKUP(CG$14&amp;"-rse-"&amp;$N798,Equations!$G:$I,3,0)))</f>
        <v/>
      </c>
      <c r="CJ798" s="10" t="str">
        <f t="shared" si="322"/>
        <v/>
      </c>
      <c r="CK798" s="10" t="str">
        <f>IF($AI798="","",IF(OR($V798&lt;2.7,$V798&gt;90),"Age OOR",($AI798-CG798)/VLOOKUP(CG$14&amp;"-rse-"&amp;$N798,Equations!$G:$I,3,0)))</f>
        <v/>
      </c>
      <c r="CL798" s="10" t="str">
        <f>IF($AJ798="","",IF(OR($V798&lt;2.7,$V798&gt;90),"Age OOR",VLOOKUP(CL$14&amp;"-int-"&amp;$O798,Equations!$G:$I,3,0)+VLOOKUP(CL$14&amp;"-sexo-"&amp;$O798,Equations!$G:$I,3,0)*$U798+VLOOKUP(CL$14&amp;"-edad-"&amp;$O798,Equations!$G:$I,3,0)*$V798+VLOOKUP(CL$14&amp;"-est-"&amp;$O798,Equations!$G:$I,3,0)*(1/$W798)+VLOOKUP(CL$14&amp;"-imc-"&amp;$O798,Equations!$G:$I,3,0)*(1/$Q798)))</f>
        <v/>
      </c>
      <c r="CM798" s="10" t="str">
        <f>IF($AJ798="","",IF(OR($V798&lt;2.7,$V798&gt;90),"Age OOR",CL798-1.6449*VLOOKUP(CL$14&amp;"-rse-"&amp;$O798,Equations!$G:$I,3,0)))</f>
        <v/>
      </c>
      <c r="CN798" s="10" t="str">
        <f>IF($AJ798="","",IF(OR($V798&lt;2.7,$V798&gt;90),"Age OOR",CL798+1.6449*VLOOKUP(CL$14&amp;"-rse-"&amp;$O798,Equations!$G:$I,3,0)))</f>
        <v/>
      </c>
      <c r="CO798" s="10" t="str">
        <f t="shared" si="323"/>
        <v/>
      </c>
      <c r="CP798" s="10" t="str">
        <f>IF($AJ798="","",IF(OR($V798&lt;2.7,$V798&gt;90),"Age OOR",($AJ798-CL798)/VLOOKUP(CL$14&amp;"-rse-"&amp;$O798,Equations!$G:$I,3,0)))</f>
        <v/>
      </c>
      <c r="CQ798" s="10" t="str">
        <f>IF($AK798="","",IF(OR($V798&lt;2.7,$V798&gt;90),"Age OOR",EXP(VLOOKUP(CQ$14&amp;"-int-"&amp;$P798,Equations!$G:$I,3,0)+VLOOKUP(CQ$14&amp;"-sexo-"&amp;$P798,Equations!$G:$I,3,0)*$U798+VLOOKUP(CQ$14&amp;"-edad-"&amp;$P798,Equations!$G:$I,3,0)*$V798+VLOOKUP(CQ$14&amp;"-est-"&amp;$P798,Equations!$G:$I,3,0)*(1/$W798)+VLOOKUP(CQ$14&amp;"-imc-"&amp;$P798,Equations!$G:$I,3,0)*(1/$Q798))))</f>
        <v/>
      </c>
      <c r="CR798" s="10" t="str">
        <f>IF($AK798="","",IF(OR($V798&lt;2.7,$V798&gt;90),"Age OOR",EXP(LN(CQ798)-1.6449*VLOOKUP(CQ$14&amp;"-rse-"&amp;$P798,Equations!$G:$I,3,0))))</f>
        <v/>
      </c>
      <c r="CS798" s="10" t="str">
        <f>IF($AK798="","",IF(OR($V798&lt;2.7,$V798&gt;90),"Age OOR",EXP(LN(CQ798)+1.6449*VLOOKUP(CQ$14&amp;"-rse-"&amp;$P798,Equations!$G:$I,3,0))))</f>
        <v/>
      </c>
      <c r="CT798" s="10" t="str">
        <f t="shared" si="324"/>
        <v/>
      </c>
      <c r="CU798" s="10" t="str">
        <f>IF($AK798="","",IF(OR($V798&lt;2.7,$V798&gt;90),"Age OOR",(LN($AK798)-LN(CQ798))/VLOOKUP(CQ$14&amp;"-rse-"&amp;$P798,Equations!$G:$I,3,0)))</f>
        <v/>
      </c>
      <c r="CV798" s="47"/>
    </row>
    <row r="799" spans="5:100" x14ac:dyDescent="0.2">
      <c r="E799" s="23" t="str">
        <f t="shared" si="300"/>
        <v>Age out of range</v>
      </c>
      <c r="F799" s="23" t="str">
        <f t="shared" si="301"/>
        <v>Age out of range</v>
      </c>
      <c r="G799" s="23" t="str">
        <f t="shared" si="302"/>
        <v>Age out of range</v>
      </c>
      <c r="H799" s="23" t="str">
        <f t="shared" si="303"/>
        <v>Age out of range</v>
      </c>
      <c r="I799" s="23" t="str">
        <f t="shared" si="304"/>
        <v>Age out of range</v>
      </c>
      <c r="J799" s="23" t="str">
        <f t="shared" si="305"/>
        <v>Age out of range</v>
      </c>
      <c r="K799" s="23" t="str">
        <f t="shared" si="306"/>
        <v>Age out of range</v>
      </c>
      <c r="L799" s="23" t="str">
        <f t="shared" si="307"/>
        <v>Age out of range</v>
      </c>
      <c r="M799" s="23" t="str">
        <f t="shared" si="308"/>
        <v>Age out of range</v>
      </c>
      <c r="N799" s="23" t="str">
        <f t="shared" si="309"/>
        <v>Age out of range</v>
      </c>
      <c r="O799" s="23" t="str">
        <f t="shared" si="310"/>
        <v>Age out of range</v>
      </c>
      <c r="P799" s="23" t="str">
        <f t="shared" si="311"/>
        <v>Age out of range</v>
      </c>
      <c r="Q799" s="23" t="e">
        <f t="shared" si="312"/>
        <v>#DIV/0!</v>
      </c>
      <c r="R799" s="17"/>
      <c r="S799" s="23">
        <v>783</v>
      </c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  <c r="AE799" s="134"/>
      <c r="AF799" s="134"/>
      <c r="AG799" s="134"/>
      <c r="AH799" s="134"/>
      <c r="AI799" s="134"/>
      <c r="AJ799" s="134"/>
      <c r="AK799" s="134"/>
      <c r="AL799" s="7"/>
      <c r="AM799" s="47"/>
      <c r="AN799" s="10" t="str">
        <f>IF($Z799="","",IF(OR($V799&lt;2.7,$V799&gt;90),"Age OOR",VLOOKUP(AN$14&amp;"-int-"&amp;$E799,Equations!$G:$I,3,0)+VLOOKUP(AN$14&amp;"-sexo-"&amp;$E799,Equations!$G:$I,3,0)*$U799+VLOOKUP(AN$14&amp;"-edad-"&amp;$E799,Equations!$G:$I,3,0)*$V799+VLOOKUP(AN$14&amp;"-est-"&amp;$E799,Equations!$G:$I,3,0)*(1/$W799)+VLOOKUP(AN$14&amp;"-imc-"&amp;$E799,Equations!$G:$I,3,0)*(1/$Q799)))</f>
        <v/>
      </c>
      <c r="AO799" s="10" t="str">
        <f>IF($Z799="","",IF(OR($V799&lt;2.7,$V799&gt;90),"Age OOR",AN799-1.6449*VLOOKUP(AN$14&amp;"-rse-"&amp;$E799,Equations!$G:$I,3,0)))</f>
        <v/>
      </c>
      <c r="AP799" s="10" t="str">
        <f>IF($Z799="","",IF(OR($V799&lt;2.7,$V799&gt;90),"Age OOR",AN799+1.6449*VLOOKUP(AN$14&amp;"-rse-"&amp;$E799,Equations!$G:$I,3,0)))</f>
        <v/>
      </c>
      <c r="AQ799" s="10" t="str">
        <f t="shared" si="313"/>
        <v/>
      </c>
      <c r="AR799" s="10" t="str">
        <f>IF($Z799="","",IF(OR($V799&lt;2.7,$V799&gt;90),"Age OOR",($Z799-AN799)/VLOOKUP(AN$14&amp;"-rse-"&amp;$E799,Equations!$G:$I,3,0)))</f>
        <v/>
      </c>
      <c r="AS799" s="10" t="str">
        <f>IF($AA799="","",IF(OR($V799&lt;2.7,$V799&gt;90),"Age OOR",VLOOKUP(AS$14&amp;"-int-"&amp;$F799,Equations!$G:$I,3,0)+VLOOKUP(AS$14&amp;"-sexo-"&amp;$F799,Equations!$G:$I,3,0)*$U799+VLOOKUP(AS$14&amp;"-edad-"&amp;$F799,Equations!$G:$I,3,0)*$V799+VLOOKUP(AS$14&amp;"-est-"&amp;$F799,Equations!$G:$I,3,0)*(1/$W799)+VLOOKUP(AS$14&amp;"-imc-"&amp;$F799,Equations!$G:$I,3,0)*(1/$Q799)))</f>
        <v/>
      </c>
      <c r="AT799" s="10" t="str">
        <f>IF($AA799="","",IF(OR($V799&lt;2.7,$V799&gt;90),"Age OOR",AS799-1.6449*VLOOKUP(AS$14&amp;"-rse-"&amp;$F799,Equations!$G:$I,3,0)))</f>
        <v/>
      </c>
      <c r="AU799" s="10" t="str">
        <f>IF($AA799="","",IF(OR($V799&lt;2.7,$V799&gt;90),"Age OOR",AS799+1.6449*VLOOKUP(AS$14&amp;"-rse-"&amp;$F799,Equations!$G:$I,3,0)))</f>
        <v/>
      </c>
      <c r="AV799" s="10" t="str">
        <f t="shared" si="314"/>
        <v/>
      </c>
      <c r="AW799" s="10" t="str">
        <f>IF($AA799="","",IF(OR($V799&lt;2.7,$V799&gt;90),"Age OOR",($AA799-AS799)/VLOOKUP(AS$14&amp;"-rse-"&amp;$F799,Equations!$G:$I,3,0)))</f>
        <v/>
      </c>
      <c r="AX799" s="10" t="str">
        <f>IF($AB799="","",IF(OR($V799&lt;2.7,$V799&gt;90),"Age OOR",VLOOKUP(AX$14&amp;"-int-"&amp;$G799,Equations!$G:$I,3,0)+VLOOKUP(AX$14&amp;"-sexo-"&amp;$G799,Equations!$G:$I,3,0)*$U799+VLOOKUP(AX$14&amp;"-edad-"&amp;$G799,Equations!$G:$I,3,0)*$V799+VLOOKUP(AX$14&amp;"-est-"&amp;$G799,Equations!$G:$I,3,0)*(1/$W799)+VLOOKUP(AX$14&amp;"-imc-"&amp;$G799,Equations!$G:$I,3,0)*(1/$Q799)))</f>
        <v/>
      </c>
      <c r="AY799" s="10" t="str">
        <f>IF($AB799="","",IF(OR($V799&lt;2.7,$V799&gt;90),"Age OOR",AX799-1.6449*VLOOKUP(AX$14&amp;"-rse-"&amp;$G799,Equations!$G:$I,3,0)))</f>
        <v/>
      </c>
      <c r="AZ799" s="10" t="str">
        <f>IF($AB799="","",IF(OR($V799&lt;2.7,$V799&gt;90),"Age OOR",AX799+1.6449*VLOOKUP(AX$14&amp;"-rse-"&amp;$G799,Equations!$G:$I,3,0)))</f>
        <v/>
      </c>
      <c r="BA799" s="10" t="str">
        <f t="shared" si="315"/>
        <v/>
      </c>
      <c r="BB799" s="10" t="str">
        <f>IF($AB799="","",IF(OR($V799&lt;2.7,$V799&gt;90),"Age OOR",($AB799-AX799)/VLOOKUP(AX$14&amp;"-rse-"&amp;$G799,Equations!$G:$I,3,0)))</f>
        <v/>
      </c>
      <c r="BC799" s="10" t="str">
        <f>IF($AC799="","",IF(OR($V799&lt;2.7,$V799&gt;90),"Age OOR",VLOOKUP(BC$14&amp;"-int-"&amp;$H799,Equations!$G:$I,3,0)+VLOOKUP(BC$14&amp;"-sexo-"&amp;$H799,Equations!$G:$I,3,0)*$U799+VLOOKUP(BC$14&amp;"-edad-"&amp;$H799,Equations!$G:$I,3,0)*$V799+VLOOKUP(BC$14&amp;"-est-"&amp;$H799,Equations!$G:$I,3,0)*(1/$W799)+VLOOKUP(BC$14&amp;"-imc-"&amp;$H799,Equations!$G:$I,3,0)*(1/$Q799)))</f>
        <v/>
      </c>
      <c r="BD799" s="10" t="str">
        <f>IF($AC799="","",IF(OR($V799&lt;2.7,$V799&gt;90),"Age OOR",BC799-1.6449*VLOOKUP(BC$14&amp;"-rse-"&amp;$H799,Equations!$G:$I,3,0)))</f>
        <v/>
      </c>
      <c r="BE799" s="10" t="str">
        <f>IF($AC799="","",IF(OR($V799&lt;2.7,$V799&gt;90),"Age OOR",BC799+1.6449*VLOOKUP(BC$14&amp;"-rse-"&amp;$H799,Equations!$G:$I,3,0)))</f>
        <v/>
      </c>
      <c r="BF799" s="10" t="str">
        <f t="shared" si="316"/>
        <v/>
      </c>
      <c r="BG799" s="10" t="str">
        <f>IF($AC799="","",IF(OR($V799&lt;2.7,$V799&gt;90),"Age OOR",($AC799-BC799)/VLOOKUP(BC$14&amp;"-rse-"&amp;$H799,Equations!$G:$I,3,0)))</f>
        <v/>
      </c>
      <c r="BH799" s="10" t="str">
        <f>IF($AD799="","",IF(OR($V799&lt;2.7,$V799&gt;90),"Age OOR",VLOOKUP(BH$14&amp;"-int-"&amp;$I799,Equations!$G:$I,3,0)+VLOOKUP(BH$14&amp;"-sexo-"&amp;$I799,Equations!$G:$I,3,0)*$U799+VLOOKUP(BH$14&amp;"-edad-"&amp;$I799,Equations!$G:$I,3,0)*$V799+VLOOKUP(BH$14&amp;"-est-"&amp;$I799,Equations!$G:$I,3,0)*(1/$W799)+VLOOKUP(BH$14&amp;"-imc-"&amp;$I799,Equations!$G:$I,3,0)*(1/$Q799)))</f>
        <v/>
      </c>
      <c r="BI799" s="10" t="str">
        <f>IF($AD799="","",IF(OR($V799&lt;2.7,$V799&gt;90),"Age OOR",BH799-1.6449*VLOOKUP(BH$14&amp;"-rse-"&amp;$I799,Equations!$G:$I,3,0)))</f>
        <v/>
      </c>
      <c r="BJ799" s="10" t="str">
        <f>IF($AD799="","",IF(OR($V799&lt;2.7,$V799&gt;90),"Age OOR",BH799+1.6449*VLOOKUP(BH$14&amp;"-rse-"&amp;$I799,Equations!$G:$I,3,0)))</f>
        <v/>
      </c>
      <c r="BK799" s="10" t="str">
        <f t="shared" si="317"/>
        <v/>
      </c>
      <c r="BL799" s="10" t="str">
        <f>IF($AD799="","",IF(OR($V799&lt;2.7,$V799&gt;90),"Age OOR",($AD799-BH799)/VLOOKUP(BH$14&amp;"-rse-"&amp;$I799,Equations!$G:$I,3,0)))</f>
        <v/>
      </c>
      <c r="BM799" s="10" t="str">
        <f>IF($AE799="","",IF(OR($V799&lt;2.7,$V799&gt;90),"Age OOR",VLOOKUP(BM$14&amp;"-int-"&amp;$J799,Equations!$G:$I,3,0)+VLOOKUP(BM$14&amp;"-sexo-"&amp;$J799,Equations!$G:$I,3,0)*$U799+VLOOKUP(BM$14&amp;"-edad-"&amp;$J799,Equations!$G:$I,3,0)*$V799+VLOOKUP(BM$14&amp;"-est-"&amp;$J799,Equations!$G:$I,3,0)*(1/$W799)+VLOOKUP(BM$14&amp;"-imc-"&amp;$J799,Equations!$G:$I,3,0)*(1/$Q799)))</f>
        <v/>
      </c>
      <c r="BN799" s="10" t="str">
        <f>IF($AE799="","",IF(OR($V799&lt;2.7,$V799&gt;90),"Age OOR",BM799-1.6449*VLOOKUP(BM$14&amp;"-rse-"&amp;$J799,Equations!$G:$I,3,0)))</f>
        <v/>
      </c>
      <c r="BO799" s="10" t="str">
        <f>IF($AE799="","",IF(OR($V799&lt;2.7,$V799&gt;90),"Age OOR",BM799+1.6449*VLOOKUP(BM$14&amp;"-rse-"&amp;$J799,Equations!$G:$I,3,0)))</f>
        <v/>
      </c>
      <c r="BP799" s="10" t="str">
        <f t="shared" si="318"/>
        <v/>
      </c>
      <c r="BQ799" s="10" t="str">
        <f>IF($AE799="","",IF(OR($V799&lt;2.7,$V799&gt;90),"Age OOR",($AE799-BM799)/VLOOKUP(BM$14&amp;"-rse-"&amp;$J799,Equations!$G:$I,3,0)))</f>
        <v/>
      </c>
      <c r="BR799" s="10" t="str">
        <f>IF($AF799="","",IF(OR($V799&lt;2.7,$V799&gt;90),"Age OOR",VLOOKUP(BR$14&amp;"-int-"&amp;$K799,Equations!$G:$I,3,0)+VLOOKUP(BR$14&amp;"-sexo-"&amp;$K799,Equations!$G:$I,3,0)*$U799+VLOOKUP(BR$14&amp;"-edad-"&amp;$K799,Equations!$G:$I,3,0)*$V799+VLOOKUP(BR$14&amp;"-est-"&amp;$K799,Equations!$G:$I,3,0)*(1/$W799)+VLOOKUP(BR$14&amp;"-imc-"&amp;$K799,Equations!$G:$I,3,0)*(1/$Q799)))</f>
        <v/>
      </c>
      <c r="BS799" s="10" t="str">
        <f>IF($AF799="","",IF(OR($V799&lt;2.7,$V799&gt;90),"Age OOR",BR799-1.6449*VLOOKUP(BR$14&amp;"-rse-"&amp;$K799,Equations!$G:$I,3,0)))</f>
        <v/>
      </c>
      <c r="BT799" s="10" t="str">
        <f>IF($AF799="","",IF(OR($V799&lt;2.7,$V799&gt;90),"Age OOR",BR799+1.6449*VLOOKUP(BR$14&amp;"-rse-"&amp;$K799,Equations!$G:$I,3,0)))</f>
        <v/>
      </c>
      <c r="BU799" s="10" t="str">
        <f t="shared" si="319"/>
        <v/>
      </c>
      <c r="BV799" s="10" t="str">
        <f>IF($AF799="","",IF(OR($V799&lt;2.7,$V799&gt;90),"Age OOR",($AF799-BR799)/VLOOKUP(BR$14&amp;"-rse-"&amp;$K799,Equations!$G:$I,3,0)))</f>
        <v/>
      </c>
      <c r="BW799" s="10" t="str">
        <f>IF($AG799="","",IF(OR($V799&lt;2.7,$V799&gt;90),"Age OOR",VLOOKUP(BW$14&amp;"-int-"&amp;$L799,Equations!$G:$I,3,0)+VLOOKUP(BW$14&amp;"-sexo-"&amp;$L799,Equations!$G:$I,3,0)*$U799+VLOOKUP(BW$14&amp;"-edad-"&amp;$L799,Equations!$G:$I,3,0)*$V799+VLOOKUP(BW$14&amp;"-est-"&amp;$L799,Equations!$G:$I,3,0)*(1/$W799)+VLOOKUP(BW$14&amp;"-imc-"&amp;$L799,Equations!$G:$I,3,0)*(1/$Q799)))</f>
        <v/>
      </c>
      <c r="BX799" s="10" t="str">
        <f>IF($AG799="","",IF(OR($V799&lt;2.7,$V799&gt;90),"Age OOR",BW799-1.6449*VLOOKUP(BW$14&amp;"-rse-"&amp;$L799,Equations!$G:$I,3,0)))</f>
        <v/>
      </c>
      <c r="BY799" s="10" t="str">
        <f>IF($AG799="","",IF(OR($V799&lt;2.7,$V799&gt;90),"Age OOR",BW799+1.6449*VLOOKUP(BW$14&amp;"-rse-"&amp;$L799,Equations!$G:$I,3,0)))</f>
        <v/>
      </c>
      <c r="BZ799" s="10" t="str">
        <f t="shared" si="320"/>
        <v/>
      </c>
      <c r="CA799" s="10" t="str">
        <f>IF($AG799="","",IF(OR($V799&lt;2.7,$V799&gt;90),"Age OOR",($AG799-BW799)/VLOOKUP(BW$14&amp;"-rse-"&amp;$L799,Equations!$G:$I,3,0)))</f>
        <v/>
      </c>
      <c r="CB799" s="10" t="str">
        <f>IF($AH799="","",IF(OR($V799&lt;2.7,$V799&gt;90),"Age OOR",VLOOKUP(CB$14&amp;"-int-"&amp;$M799,Equations!$G:$I,3,0)+VLOOKUP(CB$14&amp;"-sexo-"&amp;$M799,Equations!$G:$I,3,0)*$U799+VLOOKUP(CB$14&amp;"-edad-"&amp;$M799,Equations!$G:$I,3,0)*$V799+VLOOKUP(CB$14&amp;"-est-"&amp;$M799,Equations!$G:$I,3,0)*(1/$W799)+VLOOKUP(CB$14&amp;"-imc-"&amp;$M799,Equations!$G:$I,3,0)*(1/$Q799)))</f>
        <v/>
      </c>
      <c r="CC799" s="10" t="str">
        <f>IF($AH799="","",IF(OR($V799&lt;2.7,$V799&gt;90),"Age OOR",CB799-1.6449*VLOOKUP(CB$14&amp;"-rse-"&amp;$M799,Equations!$G:$I,3,0)))</f>
        <v/>
      </c>
      <c r="CD799" s="10" t="str">
        <f>IF($AH799="","",IF(OR($V799&lt;2.7,$V799&gt;90),"Age OOR",CB799+1.6449*VLOOKUP(CB$14&amp;"-rse-"&amp;$M799,Equations!$G:$I,3,0)))</f>
        <v/>
      </c>
      <c r="CE799" s="10" t="str">
        <f t="shared" si="321"/>
        <v/>
      </c>
      <c r="CF799" s="10" t="str">
        <f>IF($AH799="","",IF(OR($V799&lt;2.7,$V799&gt;90),"Age OOR",($AH799-CB799)/VLOOKUP(CB$14&amp;"-rse-"&amp;$M799,Equations!$G:$I,3,0)))</f>
        <v/>
      </c>
      <c r="CG799" s="10" t="str">
        <f>IF($AI799="","",IF(OR($V799&lt;2.7,$V799&gt;90),"Age OOR",VLOOKUP(CG$14&amp;"-int-"&amp;$N799,Equations!$G:$I,3,0)+VLOOKUP(CG$14&amp;"-sexo-"&amp;$N799,Equations!$G:$I,3,0)*$U799+VLOOKUP(CG$14&amp;"-edad-"&amp;$N799,Equations!$G:$I,3,0)*$V799+VLOOKUP(CG$14&amp;"-est-"&amp;$N799,Equations!$G:$I,3,0)*(1/$W799)+VLOOKUP(CG$14&amp;"-imc-"&amp;$N799,Equations!$G:$I,3,0)*(1/$Q799)))</f>
        <v/>
      </c>
      <c r="CH799" s="10" t="str">
        <f>IF($AI799="","",IF(OR($V799&lt;2.7,$V799&gt;90),"Age OOR",CG799-1.6449*VLOOKUP(CG$14&amp;"-rse-"&amp;$N799,Equations!$G:$I,3,0)))</f>
        <v/>
      </c>
      <c r="CI799" s="10" t="str">
        <f>IF($AI799="","",IF(OR($V799&lt;2.7,$V799&gt;90),"Age OOR",CG799+1.6449*VLOOKUP(CG$14&amp;"-rse-"&amp;$N799,Equations!$G:$I,3,0)))</f>
        <v/>
      </c>
      <c r="CJ799" s="10" t="str">
        <f t="shared" si="322"/>
        <v/>
      </c>
      <c r="CK799" s="10" t="str">
        <f>IF($AI799="","",IF(OR($V799&lt;2.7,$V799&gt;90),"Age OOR",($AI799-CG799)/VLOOKUP(CG$14&amp;"-rse-"&amp;$N799,Equations!$G:$I,3,0)))</f>
        <v/>
      </c>
      <c r="CL799" s="10" t="str">
        <f>IF($AJ799="","",IF(OR($V799&lt;2.7,$V799&gt;90),"Age OOR",VLOOKUP(CL$14&amp;"-int-"&amp;$O799,Equations!$G:$I,3,0)+VLOOKUP(CL$14&amp;"-sexo-"&amp;$O799,Equations!$G:$I,3,0)*$U799+VLOOKUP(CL$14&amp;"-edad-"&amp;$O799,Equations!$G:$I,3,0)*$V799+VLOOKUP(CL$14&amp;"-est-"&amp;$O799,Equations!$G:$I,3,0)*(1/$W799)+VLOOKUP(CL$14&amp;"-imc-"&amp;$O799,Equations!$G:$I,3,0)*(1/$Q799)))</f>
        <v/>
      </c>
      <c r="CM799" s="10" t="str">
        <f>IF($AJ799="","",IF(OR($V799&lt;2.7,$V799&gt;90),"Age OOR",CL799-1.6449*VLOOKUP(CL$14&amp;"-rse-"&amp;$O799,Equations!$G:$I,3,0)))</f>
        <v/>
      </c>
      <c r="CN799" s="10" t="str">
        <f>IF($AJ799="","",IF(OR($V799&lt;2.7,$V799&gt;90),"Age OOR",CL799+1.6449*VLOOKUP(CL$14&amp;"-rse-"&amp;$O799,Equations!$G:$I,3,0)))</f>
        <v/>
      </c>
      <c r="CO799" s="10" t="str">
        <f t="shared" si="323"/>
        <v/>
      </c>
      <c r="CP799" s="10" t="str">
        <f>IF($AJ799="","",IF(OR($V799&lt;2.7,$V799&gt;90),"Age OOR",($AJ799-CL799)/VLOOKUP(CL$14&amp;"-rse-"&amp;$O799,Equations!$G:$I,3,0)))</f>
        <v/>
      </c>
      <c r="CQ799" s="10" t="str">
        <f>IF($AK799="","",IF(OR($V799&lt;2.7,$V799&gt;90),"Age OOR",EXP(VLOOKUP(CQ$14&amp;"-int-"&amp;$P799,Equations!$G:$I,3,0)+VLOOKUP(CQ$14&amp;"-sexo-"&amp;$P799,Equations!$G:$I,3,0)*$U799+VLOOKUP(CQ$14&amp;"-edad-"&amp;$P799,Equations!$G:$I,3,0)*$V799+VLOOKUP(CQ$14&amp;"-est-"&amp;$P799,Equations!$G:$I,3,0)*(1/$W799)+VLOOKUP(CQ$14&amp;"-imc-"&amp;$P799,Equations!$G:$I,3,0)*(1/$Q799))))</f>
        <v/>
      </c>
      <c r="CR799" s="10" t="str">
        <f>IF($AK799="","",IF(OR($V799&lt;2.7,$V799&gt;90),"Age OOR",EXP(LN(CQ799)-1.6449*VLOOKUP(CQ$14&amp;"-rse-"&amp;$P799,Equations!$G:$I,3,0))))</f>
        <v/>
      </c>
      <c r="CS799" s="10" t="str">
        <f>IF($AK799="","",IF(OR($V799&lt;2.7,$V799&gt;90),"Age OOR",EXP(LN(CQ799)+1.6449*VLOOKUP(CQ$14&amp;"-rse-"&amp;$P799,Equations!$G:$I,3,0))))</f>
        <v/>
      </c>
      <c r="CT799" s="10" t="str">
        <f t="shared" si="324"/>
        <v/>
      </c>
      <c r="CU799" s="10" t="str">
        <f>IF($AK799="","",IF(OR($V799&lt;2.7,$V799&gt;90),"Age OOR",(LN($AK799)-LN(CQ799))/VLOOKUP(CQ$14&amp;"-rse-"&amp;$P799,Equations!$G:$I,3,0)))</f>
        <v/>
      </c>
      <c r="CV799" s="47"/>
    </row>
    <row r="800" spans="5:100" x14ac:dyDescent="0.2">
      <c r="E800" s="23" t="str">
        <f t="shared" si="300"/>
        <v>Age out of range</v>
      </c>
      <c r="F800" s="23" t="str">
        <f t="shared" si="301"/>
        <v>Age out of range</v>
      </c>
      <c r="G800" s="23" t="str">
        <f t="shared" si="302"/>
        <v>Age out of range</v>
      </c>
      <c r="H800" s="23" t="str">
        <f t="shared" si="303"/>
        <v>Age out of range</v>
      </c>
      <c r="I800" s="23" t="str">
        <f t="shared" si="304"/>
        <v>Age out of range</v>
      </c>
      <c r="J800" s="23" t="str">
        <f t="shared" si="305"/>
        <v>Age out of range</v>
      </c>
      <c r="K800" s="23" t="str">
        <f t="shared" si="306"/>
        <v>Age out of range</v>
      </c>
      <c r="L800" s="23" t="str">
        <f t="shared" si="307"/>
        <v>Age out of range</v>
      </c>
      <c r="M800" s="23" t="str">
        <f t="shared" si="308"/>
        <v>Age out of range</v>
      </c>
      <c r="N800" s="23" t="str">
        <f t="shared" si="309"/>
        <v>Age out of range</v>
      </c>
      <c r="O800" s="23" t="str">
        <f t="shared" si="310"/>
        <v>Age out of range</v>
      </c>
      <c r="P800" s="23" t="str">
        <f t="shared" si="311"/>
        <v>Age out of range</v>
      </c>
      <c r="Q800" s="23" t="e">
        <f t="shared" si="312"/>
        <v>#DIV/0!</v>
      </c>
      <c r="R800" s="17"/>
      <c r="S800" s="23">
        <v>784</v>
      </c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7"/>
      <c r="AM800" s="47"/>
      <c r="AN800" s="10" t="str">
        <f>IF($Z800="","",IF(OR($V800&lt;2.7,$V800&gt;90),"Age OOR",VLOOKUP(AN$14&amp;"-int-"&amp;$E800,Equations!$G:$I,3,0)+VLOOKUP(AN$14&amp;"-sexo-"&amp;$E800,Equations!$G:$I,3,0)*$U800+VLOOKUP(AN$14&amp;"-edad-"&amp;$E800,Equations!$G:$I,3,0)*$V800+VLOOKUP(AN$14&amp;"-est-"&amp;$E800,Equations!$G:$I,3,0)*(1/$W800)+VLOOKUP(AN$14&amp;"-imc-"&amp;$E800,Equations!$G:$I,3,0)*(1/$Q800)))</f>
        <v/>
      </c>
      <c r="AO800" s="10" t="str">
        <f>IF($Z800="","",IF(OR($V800&lt;2.7,$V800&gt;90),"Age OOR",AN800-1.6449*VLOOKUP(AN$14&amp;"-rse-"&amp;$E800,Equations!$G:$I,3,0)))</f>
        <v/>
      </c>
      <c r="AP800" s="10" t="str">
        <f>IF($Z800="","",IF(OR($V800&lt;2.7,$V800&gt;90),"Age OOR",AN800+1.6449*VLOOKUP(AN$14&amp;"-rse-"&amp;$E800,Equations!$G:$I,3,0)))</f>
        <v/>
      </c>
      <c r="AQ800" s="10" t="str">
        <f t="shared" si="313"/>
        <v/>
      </c>
      <c r="AR800" s="10" t="str">
        <f>IF($Z800="","",IF(OR($V800&lt;2.7,$V800&gt;90),"Age OOR",($Z800-AN800)/VLOOKUP(AN$14&amp;"-rse-"&amp;$E800,Equations!$G:$I,3,0)))</f>
        <v/>
      </c>
      <c r="AS800" s="10" t="str">
        <f>IF($AA800="","",IF(OR($V800&lt;2.7,$V800&gt;90),"Age OOR",VLOOKUP(AS$14&amp;"-int-"&amp;$F800,Equations!$G:$I,3,0)+VLOOKUP(AS$14&amp;"-sexo-"&amp;$F800,Equations!$G:$I,3,0)*$U800+VLOOKUP(AS$14&amp;"-edad-"&amp;$F800,Equations!$G:$I,3,0)*$V800+VLOOKUP(AS$14&amp;"-est-"&amp;$F800,Equations!$G:$I,3,0)*(1/$W800)+VLOOKUP(AS$14&amp;"-imc-"&amp;$F800,Equations!$G:$I,3,0)*(1/$Q800)))</f>
        <v/>
      </c>
      <c r="AT800" s="10" t="str">
        <f>IF($AA800="","",IF(OR($V800&lt;2.7,$V800&gt;90),"Age OOR",AS800-1.6449*VLOOKUP(AS$14&amp;"-rse-"&amp;$F800,Equations!$G:$I,3,0)))</f>
        <v/>
      </c>
      <c r="AU800" s="10" t="str">
        <f>IF($AA800="","",IF(OR($V800&lt;2.7,$V800&gt;90),"Age OOR",AS800+1.6449*VLOOKUP(AS$14&amp;"-rse-"&amp;$F800,Equations!$G:$I,3,0)))</f>
        <v/>
      </c>
      <c r="AV800" s="10" t="str">
        <f t="shared" si="314"/>
        <v/>
      </c>
      <c r="AW800" s="10" t="str">
        <f>IF($AA800="","",IF(OR($V800&lt;2.7,$V800&gt;90),"Age OOR",($AA800-AS800)/VLOOKUP(AS$14&amp;"-rse-"&amp;$F800,Equations!$G:$I,3,0)))</f>
        <v/>
      </c>
      <c r="AX800" s="10" t="str">
        <f>IF($AB800="","",IF(OR($V800&lt;2.7,$V800&gt;90),"Age OOR",VLOOKUP(AX$14&amp;"-int-"&amp;$G800,Equations!$G:$I,3,0)+VLOOKUP(AX$14&amp;"-sexo-"&amp;$G800,Equations!$G:$I,3,0)*$U800+VLOOKUP(AX$14&amp;"-edad-"&amp;$G800,Equations!$G:$I,3,0)*$V800+VLOOKUP(AX$14&amp;"-est-"&amp;$G800,Equations!$G:$I,3,0)*(1/$W800)+VLOOKUP(AX$14&amp;"-imc-"&amp;$G800,Equations!$G:$I,3,0)*(1/$Q800)))</f>
        <v/>
      </c>
      <c r="AY800" s="10" t="str">
        <f>IF($AB800="","",IF(OR($V800&lt;2.7,$V800&gt;90),"Age OOR",AX800-1.6449*VLOOKUP(AX$14&amp;"-rse-"&amp;$G800,Equations!$G:$I,3,0)))</f>
        <v/>
      </c>
      <c r="AZ800" s="10" t="str">
        <f>IF($AB800="","",IF(OR($V800&lt;2.7,$V800&gt;90),"Age OOR",AX800+1.6449*VLOOKUP(AX$14&amp;"-rse-"&amp;$G800,Equations!$G:$I,3,0)))</f>
        <v/>
      </c>
      <c r="BA800" s="10" t="str">
        <f t="shared" si="315"/>
        <v/>
      </c>
      <c r="BB800" s="10" t="str">
        <f>IF($AB800="","",IF(OR($V800&lt;2.7,$V800&gt;90),"Age OOR",($AB800-AX800)/VLOOKUP(AX$14&amp;"-rse-"&amp;$G800,Equations!$G:$I,3,0)))</f>
        <v/>
      </c>
      <c r="BC800" s="10" t="str">
        <f>IF($AC800="","",IF(OR($V800&lt;2.7,$V800&gt;90),"Age OOR",VLOOKUP(BC$14&amp;"-int-"&amp;$H800,Equations!$G:$I,3,0)+VLOOKUP(BC$14&amp;"-sexo-"&amp;$H800,Equations!$G:$I,3,0)*$U800+VLOOKUP(BC$14&amp;"-edad-"&amp;$H800,Equations!$G:$I,3,0)*$V800+VLOOKUP(BC$14&amp;"-est-"&amp;$H800,Equations!$G:$I,3,0)*(1/$W800)+VLOOKUP(BC$14&amp;"-imc-"&amp;$H800,Equations!$G:$I,3,0)*(1/$Q800)))</f>
        <v/>
      </c>
      <c r="BD800" s="10" t="str">
        <f>IF($AC800="","",IF(OR($V800&lt;2.7,$V800&gt;90),"Age OOR",BC800-1.6449*VLOOKUP(BC$14&amp;"-rse-"&amp;$H800,Equations!$G:$I,3,0)))</f>
        <v/>
      </c>
      <c r="BE800" s="10" t="str">
        <f>IF($AC800="","",IF(OR($V800&lt;2.7,$V800&gt;90),"Age OOR",BC800+1.6449*VLOOKUP(BC$14&amp;"-rse-"&amp;$H800,Equations!$G:$I,3,0)))</f>
        <v/>
      </c>
      <c r="BF800" s="10" t="str">
        <f t="shared" si="316"/>
        <v/>
      </c>
      <c r="BG800" s="10" t="str">
        <f>IF($AC800="","",IF(OR($V800&lt;2.7,$V800&gt;90),"Age OOR",($AC800-BC800)/VLOOKUP(BC$14&amp;"-rse-"&amp;$H800,Equations!$G:$I,3,0)))</f>
        <v/>
      </c>
      <c r="BH800" s="10" t="str">
        <f>IF($AD800="","",IF(OR($V800&lt;2.7,$V800&gt;90),"Age OOR",VLOOKUP(BH$14&amp;"-int-"&amp;$I800,Equations!$G:$I,3,0)+VLOOKUP(BH$14&amp;"-sexo-"&amp;$I800,Equations!$G:$I,3,0)*$U800+VLOOKUP(BH$14&amp;"-edad-"&amp;$I800,Equations!$G:$I,3,0)*$V800+VLOOKUP(BH$14&amp;"-est-"&amp;$I800,Equations!$G:$I,3,0)*(1/$W800)+VLOOKUP(BH$14&amp;"-imc-"&amp;$I800,Equations!$G:$I,3,0)*(1/$Q800)))</f>
        <v/>
      </c>
      <c r="BI800" s="10" t="str">
        <f>IF($AD800="","",IF(OR($V800&lt;2.7,$V800&gt;90),"Age OOR",BH800-1.6449*VLOOKUP(BH$14&amp;"-rse-"&amp;$I800,Equations!$G:$I,3,0)))</f>
        <v/>
      </c>
      <c r="BJ800" s="10" t="str">
        <f>IF($AD800="","",IF(OR($V800&lt;2.7,$V800&gt;90),"Age OOR",BH800+1.6449*VLOOKUP(BH$14&amp;"-rse-"&amp;$I800,Equations!$G:$I,3,0)))</f>
        <v/>
      </c>
      <c r="BK800" s="10" t="str">
        <f t="shared" si="317"/>
        <v/>
      </c>
      <c r="BL800" s="10" t="str">
        <f>IF($AD800="","",IF(OR($V800&lt;2.7,$V800&gt;90),"Age OOR",($AD800-BH800)/VLOOKUP(BH$14&amp;"-rse-"&amp;$I800,Equations!$G:$I,3,0)))</f>
        <v/>
      </c>
      <c r="BM800" s="10" t="str">
        <f>IF($AE800="","",IF(OR($V800&lt;2.7,$V800&gt;90),"Age OOR",VLOOKUP(BM$14&amp;"-int-"&amp;$J800,Equations!$G:$I,3,0)+VLOOKUP(BM$14&amp;"-sexo-"&amp;$J800,Equations!$G:$I,3,0)*$U800+VLOOKUP(BM$14&amp;"-edad-"&amp;$J800,Equations!$G:$I,3,0)*$V800+VLOOKUP(BM$14&amp;"-est-"&amp;$J800,Equations!$G:$I,3,0)*(1/$W800)+VLOOKUP(BM$14&amp;"-imc-"&amp;$J800,Equations!$G:$I,3,0)*(1/$Q800)))</f>
        <v/>
      </c>
      <c r="BN800" s="10" t="str">
        <f>IF($AE800="","",IF(OR($V800&lt;2.7,$V800&gt;90),"Age OOR",BM800-1.6449*VLOOKUP(BM$14&amp;"-rse-"&amp;$J800,Equations!$G:$I,3,0)))</f>
        <v/>
      </c>
      <c r="BO800" s="10" t="str">
        <f>IF($AE800="","",IF(OR($V800&lt;2.7,$V800&gt;90),"Age OOR",BM800+1.6449*VLOOKUP(BM$14&amp;"-rse-"&amp;$J800,Equations!$G:$I,3,0)))</f>
        <v/>
      </c>
      <c r="BP800" s="10" t="str">
        <f t="shared" si="318"/>
        <v/>
      </c>
      <c r="BQ800" s="10" t="str">
        <f>IF($AE800="","",IF(OR($V800&lt;2.7,$V800&gt;90),"Age OOR",($AE800-BM800)/VLOOKUP(BM$14&amp;"-rse-"&amp;$J800,Equations!$G:$I,3,0)))</f>
        <v/>
      </c>
      <c r="BR800" s="10" t="str">
        <f>IF($AF800="","",IF(OR($V800&lt;2.7,$V800&gt;90),"Age OOR",VLOOKUP(BR$14&amp;"-int-"&amp;$K800,Equations!$G:$I,3,0)+VLOOKUP(BR$14&amp;"-sexo-"&amp;$K800,Equations!$G:$I,3,0)*$U800+VLOOKUP(BR$14&amp;"-edad-"&amp;$K800,Equations!$G:$I,3,0)*$V800+VLOOKUP(BR$14&amp;"-est-"&amp;$K800,Equations!$G:$I,3,0)*(1/$W800)+VLOOKUP(BR$14&amp;"-imc-"&amp;$K800,Equations!$G:$I,3,0)*(1/$Q800)))</f>
        <v/>
      </c>
      <c r="BS800" s="10" t="str">
        <f>IF($AF800="","",IF(OR($V800&lt;2.7,$V800&gt;90),"Age OOR",BR800-1.6449*VLOOKUP(BR$14&amp;"-rse-"&amp;$K800,Equations!$G:$I,3,0)))</f>
        <v/>
      </c>
      <c r="BT800" s="10" t="str">
        <f>IF($AF800="","",IF(OR($V800&lt;2.7,$V800&gt;90),"Age OOR",BR800+1.6449*VLOOKUP(BR$14&amp;"-rse-"&amp;$K800,Equations!$G:$I,3,0)))</f>
        <v/>
      </c>
      <c r="BU800" s="10" t="str">
        <f t="shared" si="319"/>
        <v/>
      </c>
      <c r="BV800" s="10" t="str">
        <f>IF($AF800="","",IF(OR($V800&lt;2.7,$V800&gt;90),"Age OOR",($AF800-BR800)/VLOOKUP(BR$14&amp;"-rse-"&amp;$K800,Equations!$G:$I,3,0)))</f>
        <v/>
      </c>
      <c r="BW800" s="10" t="str">
        <f>IF($AG800="","",IF(OR($V800&lt;2.7,$V800&gt;90),"Age OOR",VLOOKUP(BW$14&amp;"-int-"&amp;$L800,Equations!$G:$I,3,0)+VLOOKUP(BW$14&amp;"-sexo-"&amp;$L800,Equations!$G:$I,3,0)*$U800+VLOOKUP(BW$14&amp;"-edad-"&amp;$L800,Equations!$G:$I,3,0)*$V800+VLOOKUP(BW$14&amp;"-est-"&amp;$L800,Equations!$G:$I,3,0)*(1/$W800)+VLOOKUP(BW$14&amp;"-imc-"&amp;$L800,Equations!$G:$I,3,0)*(1/$Q800)))</f>
        <v/>
      </c>
      <c r="BX800" s="10" t="str">
        <f>IF($AG800="","",IF(OR($V800&lt;2.7,$V800&gt;90),"Age OOR",BW800-1.6449*VLOOKUP(BW$14&amp;"-rse-"&amp;$L800,Equations!$G:$I,3,0)))</f>
        <v/>
      </c>
      <c r="BY800" s="10" t="str">
        <f>IF($AG800="","",IF(OR($V800&lt;2.7,$V800&gt;90),"Age OOR",BW800+1.6449*VLOOKUP(BW$14&amp;"-rse-"&amp;$L800,Equations!$G:$I,3,0)))</f>
        <v/>
      </c>
      <c r="BZ800" s="10" t="str">
        <f t="shared" si="320"/>
        <v/>
      </c>
      <c r="CA800" s="10" t="str">
        <f>IF($AG800="","",IF(OR($V800&lt;2.7,$V800&gt;90),"Age OOR",($AG800-BW800)/VLOOKUP(BW$14&amp;"-rse-"&amp;$L800,Equations!$G:$I,3,0)))</f>
        <v/>
      </c>
      <c r="CB800" s="10" t="str">
        <f>IF($AH800="","",IF(OR($V800&lt;2.7,$V800&gt;90),"Age OOR",VLOOKUP(CB$14&amp;"-int-"&amp;$M800,Equations!$G:$I,3,0)+VLOOKUP(CB$14&amp;"-sexo-"&amp;$M800,Equations!$G:$I,3,0)*$U800+VLOOKUP(CB$14&amp;"-edad-"&amp;$M800,Equations!$G:$I,3,0)*$V800+VLOOKUP(CB$14&amp;"-est-"&amp;$M800,Equations!$G:$I,3,0)*(1/$W800)+VLOOKUP(CB$14&amp;"-imc-"&amp;$M800,Equations!$G:$I,3,0)*(1/$Q800)))</f>
        <v/>
      </c>
      <c r="CC800" s="10" t="str">
        <f>IF($AH800="","",IF(OR($V800&lt;2.7,$V800&gt;90),"Age OOR",CB800-1.6449*VLOOKUP(CB$14&amp;"-rse-"&amp;$M800,Equations!$G:$I,3,0)))</f>
        <v/>
      </c>
      <c r="CD800" s="10" t="str">
        <f>IF($AH800="","",IF(OR($V800&lt;2.7,$V800&gt;90),"Age OOR",CB800+1.6449*VLOOKUP(CB$14&amp;"-rse-"&amp;$M800,Equations!$G:$I,3,0)))</f>
        <v/>
      </c>
      <c r="CE800" s="10" t="str">
        <f t="shared" si="321"/>
        <v/>
      </c>
      <c r="CF800" s="10" t="str">
        <f>IF($AH800="","",IF(OR($V800&lt;2.7,$V800&gt;90),"Age OOR",($AH800-CB800)/VLOOKUP(CB$14&amp;"-rse-"&amp;$M800,Equations!$G:$I,3,0)))</f>
        <v/>
      </c>
      <c r="CG800" s="10" t="str">
        <f>IF($AI800="","",IF(OR($V800&lt;2.7,$V800&gt;90),"Age OOR",VLOOKUP(CG$14&amp;"-int-"&amp;$N800,Equations!$G:$I,3,0)+VLOOKUP(CG$14&amp;"-sexo-"&amp;$N800,Equations!$G:$I,3,0)*$U800+VLOOKUP(CG$14&amp;"-edad-"&amp;$N800,Equations!$G:$I,3,0)*$V800+VLOOKUP(CG$14&amp;"-est-"&amp;$N800,Equations!$G:$I,3,0)*(1/$W800)+VLOOKUP(CG$14&amp;"-imc-"&amp;$N800,Equations!$G:$I,3,0)*(1/$Q800)))</f>
        <v/>
      </c>
      <c r="CH800" s="10" t="str">
        <f>IF($AI800="","",IF(OR($V800&lt;2.7,$V800&gt;90),"Age OOR",CG800-1.6449*VLOOKUP(CG$14&amp;"-rse-"&amp;$N800,Equations!$G:$I,3,0)))</f>
        <v/>
      </c>
      <c r="CI800" s="10" t="str">
        <f>IF($AI800="","",IF(OR($V800&lt;2.7,$V800&gt;90),"Age OOR",CG800+1.6449*VLOOKUP(CG$14&amp;"-rse-"&amp;$N800,Equations!$G:$I,3,0)))</f>
        <v/>
      </c>
      <c r="CJ800" s="10" t="str">
        <f t="shared" si="322"/>
        <v/>
      </c>
      <c r="CK800" s="10" t="str">
        <f>IF($AI800="","",IF(OR($V800&lt;2.7,$V800&gt;90),"Age OOR",($AI800-CG800)/VLOOKUP(CG$14&amp;"-rse-"&amp;$N800,Equations!$G:$I,3,0)))</f>
        <v/>
      </c>
      <c r="CL800" s="10" t="str">
        <f>IF($AJ800="","",IF(OR($V800&lt;2.7,$V800&gt;90),"Age OOR",VLOOKUP(CL$14&amp;"-int-"&amp;$O800,Equations!$G:$I,3,0)+VLOOKUP(CL$14&amp;"-sexo-"&amp;$O800,Equations!$G:$I,3,0)*$U800+VLOOKUP(CL$14&amp;"-edad-"&amp;$O800,Equations!$G:$I,3,0)*$V800+VLOOKUP(CL$14&amp;"-est-"&amp;$O800,Equations!$G:$I,3,0)*(1/$W800)+VLOOKUP(CL$14&amp;"-imc-"&amp;$O800,Equations!$G:$I,3,0)*(1/$Q800)))</f>
        <v/>
      </c>
      <c r="CM800" s="10" t="str">
        <f>IF($AJ800="","",IF(OR($V800&lt;2.7,$V800&gt;90),"Age OOR",CL800-1.6449*VLOOKUP(CL$14&amp;"-rse-"&amp;$O800,Equations!$G:$I,3,0)))</f>
        <v/>
      </c>
      <c r="CN800" s="10" t="str">
        <f>IF($AJ800="","",IF(OR($V800&lt;2.7,$V800&gt;90),"Age OOR",CL800+1.6449*VLOOKUP(CL$14&amp;"-rse-"&amp;$O800,Equations!$G:$I,3,0)))</f>
        <v/>
      </c>
      <c r="CO800" s="10" t="str">
        <f t="shared" si="323"/>
        <v/>
      </c>
      <c r="CP800" s="10" t="str">
        <f>IF($AJ800="","",IF(OR($V800&lt;2.7,$V800&gt;90),"Age OOR",($AJ800-CL800)/VLOOKUP(CL$14&amp;"-rse-"&amp;$O800,Equations!$G:$I,3,0)))</f>
        <v/>
      </c>
      <c r="CQ800" s="10" t="str">
        <f>IF($AK800="","",IF(OR($V800&lt;2.7,$V800&gt;90),"Age OOR",EXP(VLOOKUP(CQ$14&amp;"-int-"&amp;$P800,Equations!$G:$I,3,0)+VLOOKUP(CQ$14&amp;"-sexo-"&amp;$P800,Equations!$G:$I,3,0)*$U800+VLOOKUP(CQ$14&amp;"-edad-"&amp;$P800,Equations!$G:$I,3,0)*$V800+VLOOKUP(CQ$14&amp;"-est-"&amp;$P800,Equations!$G:$I,3,0)*(1/$W800)+VLOOKUP(CQ$14&amp;"-imc-"&amp;$P800,Equations!$G:$I,3,0)*(1/$Q800))))</f>
        <v/>
      </c>
      <c r="CR800" s="10" t="str">
        <f>IF($AK800="","",IF(OR($V800&lt;2.7,$V800&gt;90),"Age OOR",EXP(LN(CQ800)-1.6449*VLOOKUP(CQ$14&amp;"-rse-"&amp;$P800,Equations!$G:$I,3,0))))</f>
        <v/>
      </c>
      <c r="CS800" s="10" t="str">
        <f>IF($AK800="","",IF(OR($V800&lt;2.7,$V800&gt;90),"Age OOR",EXP(LN(CQ800)+1.6449*VLOOKUP(CQ$14&amp;"-rse-"&amp;$P800,Equations!$G:$I,3,0))))</f>
        <v/>
      </c>
      <c r="CT800" s="10" t="str">
        <f t="shared" si="324"/>
        <v/>
      </c>
      <c r="CU800" s="10" t="str">
        <f>IF($AK800="","",IF(OR($V800&lt;2.7,$V800&gt;90),"Age OOR",(LN($AK800)-LN(CQ800))/VLOOKUP(CQ$14&amp;"-rse-"&amp;$P800,Equations!$G:$I,3,0)))</f>
        <v/>
      </c>
      <c r="CV800" s="47"/>
    </row>
    <row r="801" spans="5:116" x14ac:dyDescent="0.2">
      <c r="E801" s="23" t="str">
        <f t="shared" si="300"/>
        <v>Age out of range</v>
      </c>
      <c r="F801" s="23" t="str">
        <f t="shared" si="301"/>
        <v>Age out of range</v>
      </c>
      <c r="G801" s="23" t="str">
        <f t="shared" si="302"/>
        <v>Age out of range</v>
      </c>
      <c r="H801" s="23" t="str">
        <f t="shared" si="303"/>
        <v>Age out of range</v>
      </c>
      <c r="I801" s="23" t="str">
        <f t="shared" si="304"/>
        <v>Age out of range</v>
      </c>
      <c r="J801" s="23" t="str">
        <f t="shared" si="305"/>
        <v>Age out of range</v>
      </c>
      <c r="K801" s="23" t="str">
        <f t="shared" si="306"/>
        <v>Age out of range</v>
      </c>
      <c r="L801" s="23" t="str">
        <f t="shared" si="307"/>
        <v>Age out of range</v>
      </c>
      <c r="M801" s="23" t="str">
        <f t="shared" si="308"/>
        <v>Age out of range</v>
      </c>
      <c r="N801" s="23" t="str">
        <f t="shared" si="309"/>
        <v>Age out of range</v>
      </c>
      <c r="O801" s="23" t="str">
        <f t="shared" si="310"/>
        <v>Age out of range</v>
      </c>
      <c r="P801" s="23" t="str">
        <f t="shared" si="311"/>
        <v>Age out of range</v>
      </c>
      <c r="Q801" s="23" t="e">
        <f t="shared" si="312"/>
        <v>#DIV/0!</v>
      </c>
      <c r="R801" s="17"/>
      <c r="S801" s="23">
        <v>785</v>
      </c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  <c r="AE801" s="134"/>
      <c r="AF801" s="134"/>
      <c r="AG801" s="134"/>
      <c r="AH801" s="134"/>
      <c r="AI801" s="134"/>
      <c r="AJ801" s="134"/>
      <c r="AK801" s="134"/>
      <c r="AL801" s="7"/>
      <c r="AM801" s="47"/>
      <c r="AN801" s="10" t="str">
        <f>IF($Z801="","",IF(OR($V801&lt;2.7,$V801&gt;90),"Age OOR",VLOOKUP(AN$14&amp;"-int-"&amp;$E801,Equations!$G:$I,3,0)+VLOOKUP(AN$14&amp;"-sexo-"&amp;$E801,Equations!$G:$I,3,0)*$U801+VLOOKUP(AN$14&amp;"-edad-"&amp;$E801,Equations!$G:$I,3,0)*$V801+VLOOKUP(AN$14&amp;"-est-"&amp;$E801,Equations!$G:$I,3,0)*(1/$W801)+VLOOKUP(AN$14&amp;"-imc-"&amp;$E801,Equations!$G:$I,3,0)*(1/$Q801)))</f>
        <v/>
      </c>
      <c r="AO801" s="10" t="str">
        <f>IF($Z801="","",IF(OR($V801&lt;2.7,$V801&gt;90),"Age OOR",AN801-1.6449*VLOOKUP(AN$14&amp;"-rse-"&amp;$E801,Equations!$G:$I,3,0)))</f>
        <v/>
      </c>
      <c r="AP801" s="10" t="str">
        <f>IF($Z801="","",IF(OR($V801&lt;2.7,$V801&gt;90),"Age OOR",AN801+1.6449*VLOOKUP(AN$14&amp;"-rse-"&amp;$E801,Equations!$G:$I,3,0)))</f>
        <v/>
      </c>
      <c r="AQ801" s="10" t="str">
        <f t="shared" si="313"/>
        <v/>
      </c>
      <c r="AR801" s="10" t="str">
        <f>IF($Z801="","",IF(OR($V801&lt;2.7,$V801&gt;90),"Age OOR",($Z801-AN801)/VLOOKUP(AN$14&amp;"-rse-"&amp;$E801,Equations!$G:$I,3,0)))</f>
        <v/>
      </c>
      <c r="AS801" s="10" t="str">
        <f>IF($AA801="","",IF(OR($V801&lt;2.7,$V801&gt;90),"Age OOR",VLOOKUP(AS$14&amp;"-int-"&amp;$F801,Equations!$G:$I,3,0)+VLOOKUP(AS$14&amp;"-sexo-"&amp;$F801,Equations!$G:$I,3,0)*$U801+VLOOKUP(AS$14&amp;"-edad-"&amp;$F801,Equations!$G:$I,3,0)*$V801+VLOOKUP(AS$14&amp;"-est-"&amp;$F801,Equations!$G:$I,3,0)*(1/$W801)+VLOOKUP(AS$14&amp;"-imc-"&amp;$F801,Equations!$G:$I,3,0)*(1/$Q801)))</f>
        <v/>
      </c>
      <c r="AT801" s="10" t="str">
        <f>IF($AA801="","",IF(OR($V801&lt;2.7,$V801&gt;90),"Age OOR",AS801-1.6449*VLOOKUP(AS$14&amp;"-rse-"&amp;$F801,Equations!$G:$I,3,0)))</f>
        <v/>
      </c>
      <c r="AU801" s="10" t="str">
        <f>IF($AA801="","",IF(OR($V801&lt;2.7,$V801&gt;90),"Age OOR",AS801+1.6449*VLOOKUP(AS$14&amp;"-rse-"&amp;$F801,Equations!$G:$I,3,0)))</f>
        <v/>
      </c>
      <c r="AV801" s="10" t="str">
        <f t="shared" si="314"/>
        <v/>
      </c>
      <c r="AW801" s="10" t="str">
        <f>IF($AA801="","",IF(OR($V801&lt;2.7,$V801&gt;90),"Age OOR",($AA801-AS801)/VLOOKUP(AS$14&amp;"-rse-"&amp;$F801,Equations!$G:$I,3,0)))</f>
        <v/>
      </c>
      <c r="AX801" s="10" t="str">
        <f>IF($AB801="","",IF(OR($V801&lt;2.7,$V801&gt;90),"Age OOR",VLOOKUP(AX$14&amp;"-int-"&amp;$G801,Equations!$G:$I,3,0)+VLOOKUP(AX$14&amp;"-sexo-"&amp;$G801,Equations!$G:$I,3,0)*$U801+VLOOKUP(AX$14&amp;"-edad-"&amp;$G801,Equations!$G:$I,3,0)*$V801+VLOOKUP(AX$14&amp;"-est-"&amp;$G801,Equations!$G:$I,3,0)*(1/$W801)+VLOOKUP(AX$14&amp;"-imc-"&amp;$G801,Equations!$G:$I,3,0)*(1/$Q801)))</f>
        <v/>
      </c>
      <c r="AY801" s="10" t="str">
        <f>IF($AB801="","",IF(OR($V801&lt;2.7,$V801&gt;90),"Age OOR",AX801-1.6449*VLOOKUP(AX$14&amp;"-rse-"&amp;$G801,Equations!$G:$I,3,0)))</f>
        <v/>
      </c>
      <c r="AZ801" s="10" t="str">
        <f>IF($AB801="","",IF(OR($V801&lt;2.7,$V801&gt;90),"Age OOR",AX801+1.6449*VLOOKUP(AX$14&amp;"-rse-"&amp;$G801,Equations!$G:$I,3,0)))</f>
        <v/>
      </c>
      <c r="BA801" s="10" t="str">
        <f t="shared" si="315"/>
        <v/>
      </c>
      <c r="BB801" s="10" t="str">
        <f>IF($AB801="","",IF(OR($V801&lt;2.7,$V801&gt;90),"Age OOR",($AB801-AX801)/VLOOKUP(AX$14&amp;"-rse-"&amp;$G801,Equations!$G:$I,3,0)))</f>
        <v/>
      </c>
      <c r="BC801" s="10" t="str">
        <f>IF($AC801="","",IF(OR($V801&lt;2.7,$V801&gt;90),"Age OOR",VLOOKUP(BC$14&amp;"-int-"&amp;$H801,Equations!$G:$I,3,0)+VLOOKUP(BC$14&amp;"-sexo-"&amp;$H801,Equations!$G:$I,3,0)*$U801+VLOOKUP(BC$14&amp;"-edad-"&amp;$H801,Equations!$G:$I,3,0)*$V801+VLOOKUP(BC$14&amp;"-est-"&amp;$H801,Equations!$G:$I,3,0)*(1/$W801)+VLOOKUP(BC$14&amp;"-imc-"&amp;$H801,Equations!$G:$I,3,0)*(1/$Q801)))</f>
        <v/>
      </c>
      <c r="BD801" s="10" t="str">
        <f>IF($AC801="","",IF(OR($V801&lt;2.7,$V801&gt;90),"Age OOR",BC801-1.6449*VLOOKUP(BC$14&amp;"-rse-"&amp;$H801,Equations!$G:$I,3,0)))</f>
        <v/>
      </c>
      <c r="BE801" s="10" t="str">
        <f>IF($AC801="","",IF(OR($V801&lt;2.7,$V801&gt;90),"Age OOR",BC801+1.6449*VLOOKUP(BC$14&amp;"-rse-"&amp;$H801,Equations!$G:$I,3,0)))</f>
        <v/>
      </c>
      <c r="BF801" s="10" t="str">
        <f t="shared" si="316"/>
        <v/>
      </c>
      <c r="BG801" s="10" t="str">
        <f>IF($AC801="","",IF(OR($V801&lt;2.7,$V801&gt;90),"Age OOR",($AC801-BC801)/VLOOKUP(BC$14&amp;"-rse-"&amp;$H801,Equations!$G:$I,3,0)))</f>
        <v/>
      </c>
      <c r="BH801" s="10" t="str">
        <f>IF($AD801="","",IF(OR($V801&lt;2.7,$V801&gt;90),"Age OOR",VLOOKUP(BH$14&amp;"-int-"&amp;$I801,Equations!$G:$I,3,0)+VLOOKUP(BH$14&amp;"-sexo-"&amp;$I801,Equations!$G:$I,3,0)*$U801+VLOOKUP(BH$14&amp;"-edad-"&amp;$I801,Equations!$G:$I,3,0)*$V801+VLOOKUP(BH$14&amp;"-est-"&amp;$I801,Equations!$G:$I,3,0)*(1/$W801)+VLOOKUP(BH$14&amp;"-imc-"&amp;$I801,Equations!$G:$I,3,0)*(1/$Q801)))</f>
        <v/>
      </c>
      <c r="BI801" s="10" t="str">
        <f>IF($AD801="","",IF(OR($V801&lt;2.7,$V801&gt;90),"Age OOR",BH801-1.6449*VLOOKUP(BH$14&amp;"-rse-"&amp;$I801,Equations!$G:$I,3,0)))</f>
        <v/>
      </c>
      <c r="BJ801" s="10" t="str">
        <f>IF($AD801="","",IF(OR($V801&lt;2.7,$V801&gt;90),"Age OOR",BH801+1.6449*VLOOKUP(BH$14&amp;"-rse-"&amp;$I801,Equations!$G:$I,3,0)))</f>
        <v/>
      </c>
      <c r="BK801" s="10" t="str">
        <f t="shared" si="317"/>
        <v/>
      </c>
      <c r="BL801" s="10" t="str">
        <f>IF($AD801="","",IF(OR($V801&lt;2.7,$V801&gt;90),"Age OOR",($AD801-BH801)/VLOOKUP(BH$14&amp;"-rse-"&amp;$I801,Equations!$G:$I,3,0)))</f>
        <v/>
      </c>
      <c r="BM801" s="10" t="str">
        <f>IF($AE801="","",IF(OR($V801&lt;2.7,$V801&gt;90),"Age OOR",VLOOKUP(BM$14&amp;"-int-"&amp;$J801,Equations!$G:$I,3,0)+VLOOKUP(BM$14&amp;"-sexo-"&amp;$J801,Equations!$G:$I,3,0)*$U801+VLOOKUP(BM$14&amp;"-edad-"&amp;$J801,Equations!$G:$I,3,0)*$V801+VLOOKUP(BM$14&amp;"-est-"&amp;$J801,Equations!$G:$I,3,0)*(1/$W801)+VLOOKUP(BM$14&amp;"-imc-"&amp;$J801,Equations!$G:$I,3,0)*(1/$Q801)))</f>
        <v/>
      </c>
      <c r="BN801" s="10" t="str">
        <f>IF($AE801="","",IF(OR($V801&lt;2.7,$V801&gt;90),"Age OOR",BM801-1.6449*VLOOKUP(BM$14&amp;"-rse-"&amp;$J801,Equations!$G:$I,3,0)))</f>
        <v/>
      </c>
      <c r="BO801" s="10" t="str">
        <f>IF($AE801="","",IF(OR($V801&lt;2.7,$V801&gt;90),"Age OOR",BM801+1.6449*VLOOKUP(BM$14&amp;"-rse-"&amp;$J801,Equations!$G:$I,3,0)))</f>
        <v/>
      </c>
      <c r="BP801" s="10" t="str">
        <f t="shared" si="318"/>
        <v/>
      </c>
      <c r="BQ801" s="10" t="str">
        <f>IF($AE801="","",IF(OR($V801&lt;2.7,$V801&gt;90),"Age OOR",($AE801-BM801)/VLOOKUP(BM$14&amp;"-rse-"&amp;$J801,Equations!$G:$I,3,0)))</f>
        <v/>
      </c>
      <c r="BR801" s="10" t="str">
        <f>IF($AF801="","",IF(OR($V801&lt;2.7,$V801&gt;90),"Age OOR",VLOOKUP(BR$14&amp;"-int-"&amp;$K801,Equations!$G:$I,3,0)+VLOOKUP(BR$14&amp;"-sexo-"&amp;$K801,Equations!$G:$I,3,0)*$U801+VLOOKUP(BR$14&amp;"-edad-"&amp;$K801,Equations!$G:$I,3,0)*$V801+VLOOKUP(BR$14&amp;"-est-"&amp;$K801,Equations!$G:$I,3,0)*(1/$W801)+VLOOKUP(BR$14&amp;"-imc-"&amp;$K801,Equations!$G:$I,3,0)*(1/$Q801)))</f>
        <v/>
      </c>
      <c r="BS801" s="10" t="str">
        <f>IF($AF801="","",IF(OR($V801&lt;2.7,$V801&gt;90),"Age OOR",BR801-1.6449*VLOOKUP(BR$14&amp;"-rse-"&amp;$K801,Equations!$G:$I,3,0)))</f>
        <v/>
      </c>
      <c r="BT801" s="10" t="str">
        <f>IF($AF801="","",IF(OR($V801&lt;2.7,$V801&gt;90),"Age OOR",BR801+1.6449*VLOOKUP(BR$14&amp;"-rse-"&amp;$K801,Equations!$G:$I,3,0)))</f>
        <v/>
      </c>
      <c r="BU801" s="10" t="str">
        <f t="shared" si="319"/>
        <v/>
      </c>
      <c r="BV801" s="10" t="str">
        <f>IF($AF801="","",IF(OR($V801&lt;2.7,$V801&gt;90),"Age OOR",($AF801-BR801)/VLOOKUP(BR$14&amp;"-rse-"&amp;$K801,Equations!$G:$I,3,0)))</f>
        <v/>
      </c>
      <c r="BW801" s="10" t="str">
        <f>IF($AG801="","",IF(OR($V801&lt;2.7,$V801&gt;90),"Age OOR",VLOOKUP(BW$14&amp;"-int-"&amp;$L801,Equations!$G:$I,3,0)+VLOOKUP(BW$14&amp;"-sexo-"&amp;$L801,Equations!$G:$I,3,0)*$U801+VLOOKUP(BW$14&amp;"-edad-"&amp;$L801,Equations!$G:$I,3,0)*$V801+VLOOKUP(BW$14&amp;"-est-"&amp;$L801,Equations!$G:$I,3,0)*(1/$W801)+VLOOKUP(BW$14&amp;"-imc-"&amp;$L801,Equations!$G:$I,3,0)*(1/$Q801)))</f>
        <v/>
      </c>
      <c r="BX801" s="10" t="str">
        <f>IF($AG801="","",IF(OR($V801&lt;2.7,$V801&gt;90),"Age OOR",BW801-1.6449*VLOOKUP(BW$14&amp;"-rse-"&amp;$L801,Equations!$G:$I,3,0)))</f>
        <v/>
      </c>
      <c r="BY801" s="10" t="str">
        <f>IF($AG801="","",IF(OR($V801&lt;2.7,$V801&gt;90),"Age OOR",BW801+1.6449*VLOOKUP(BW$14&amp;"-rse-"&amp;$L801,Equations!$G:$I,3,0)))</f>
        <v/>
      </c>
      <c r="BZ801" s="10" t="str">
        <f t="shared" si="320"/>
        <v/>
      </c>
      <c r="CA801" s="10" t="str">
        <f>IF($AG801="","",IF(OR($V801&lt;2.7,$V801&gt;90),"Age OOR",($AG801-BW801)/VLOOKUP(BW$14&amp;"-rse-"&amp;$L801,Equations!$G:$I,3,0)))</f>
        <v/>
      </c>
      <c r="CB801" s="10" t="str">
        <f>IF($AH801="","",IF(OR($V801&lt;2.7,$V801&gt;90),"Age OOR",VLOOKUP(CB$14&amp;"-int-"&amp;$M801,Equations!$G:$I,3,0)+VLOOKUP(CB$14&amp;"-sexo-"&amp;$M801,Equations!$G:$I,3,0)*$U801+VLOOKUP(CB$14&amp;"-edad-"&amp;$M801,Equations!$G:$I,3,0)*$V801+VLOOKUP(CB$14&amp;"-est-"&amp;$M801,Equations!$G:$I,3,0)*(1/$W801)+VLOOKUP(CB$14&amp;"-imc-"&amp;$M801,Equations!$G:$I,3,0)*(1/$Q801)))</f>
        <v/>
      </c>
      <c r="CC801" s="10" t="str">
        <f>IF($AH801="","",IF(OR($V801&lt;2.7,$V801&gt;90),"Age OOR",CB801-1.6449*VLOOKUP(CB$14&amp;"-rse-"&amp;$M801,Equations!$G:$I,3,0)))</f>
        <v/>
      </c>
      <c r="CD801" s="10" t="str">
        <f>IF($AH801="","",IF(OR($V801&lt;2.7,$V801&gt;90),"Age OOR",CB801+1.6449*VLOOKUP(CB$14&amp;"-rse-"&amp;$M801,Equations!$G:$I,3,0)))</f>
        <v/>
      </c>
      <c r="CE801" s="10" t="str">
        <f t="shared" si="321"/>
        <v/>
      </c>
      <c r="CF801" s="10" t="str">
        <f>IF($AH801="","",IF(OR($V801&lt;2.7,$V801&gt;90),"Age OOR",($AH801-CB801)/VLOOKUP(CB$14&amp;"-rse-"&amp;$M801,Equations!$G:$I,3,0)))</f>
        <v/>
      </c>
      <c r="CG801" s="10" t="str">
        <f>IF($AI801="","",IF(OR($V801&lt;2.7,$V801&gt;90),"Age OOR",VLOOKUP(CG$14&amp;"-int-"&amp;$N801,Equations!$G:$I,3,0)+VLOOKUP(CG$14&amp;"-sexo-"&amp;$N801,Equations!$G:$I,3,0)*$U801+VLOOKUP(CG$14&amp;"-edad-"&amp;$N801,Equations!$G:$I,3,0)*$V801+VLOOKUP(CG$14&amp;"-est-"&amp;$N801,Equations!$G:$I,3,0)*(1/$W801)+VLOOKUP(CG$14&amp;"-imc-"&amp;$N801,Equations!$G:$I,3,0)*(1/$Q801)))</f>
        <v/>
      </c>
      <c r="CH801" s="10" t="str">
        <f>IF($AI801="","",IF(OR($V801&lt;2.7,$V801&gt;90),"Age OOR",CG801-1.6449*VLOOKUP(CG$14&amp;"-rse-"&amp;$N801,Equations!$G:$I,3,0)))</f>
        <v/>
      </c>
      <c r="CI801" s="10" t="str">
        <f>IF($AI801="","",IF(OR($V801&lt;2.7,$V801&gt;90),"Age OOR",CG801+1.6449*VLOOKUP(CG$14&amp;"-rse-"&amp;$N801,Equations!$G:$I,3,0)))</f>
        <v/>
      </c>
      <c r="CJ801" s="10" t="str">
        <f t="shared" si="322"/>
        <v/>
      </c>
      <c r="CK801" s="10" t="str">
        <f>IF($AI801="","",IF(OR($V801&lt;2.7,$V801&gt;90),"Age OOR",($AI801-CG801)/VLOOKUP(CG$14&amp;"-rse-"&amp;$N801,Equations!$G:$I,3,0)))</f>
        <v/>
      </c>
      <c r="CL801" s="10" t="str">
        <f>IF($AJ801="","",IF(OR($V801&lt;2.7,$V801&gt;90),"Age OOR",VLOOKUP(CL$14&amp;"-int-"&amp;$O801,Equations!$G:$I,3,0)+VLOOKUP(CL$14&amp;"-sexo-"&amp;$O801,Equations!$G:$I,3,0)*$U801+VLOOKUP(CL$14&amp;"-edad-"&amp;$O801,Equations!$G:$I,3,0)*$V801+VLOOKUP(CL$14&amp;"-est-"&amp;$O801,Equations!$G:$I,3,0)*(1/$W801)+VLOOKUP(CL$14&amp;"-imc-"&amp;$O801,Equations!$G:$I,3,0)*(1/$Q801)))</f>
        <v/>
      </c>
      <c r="CM801" s="10" t="str">
        <f>IF($AJ801="","",IF(OR($V801&lt;2.7,$V801&gt;90),"Age OOR",CL801-1.6449*VLOOKUP(CL$14&amp;"-rse-"&amp;$O801,Equations!$G:$I,3,0)))</f>
        <v/>
      </c>
      <c r="CN801" s="10" t="str">
        <f>IF($AJ801="","",IF(OR($V801&lt;2.7,$V801&gt;90),"Age OOR",CL801+1.6449*VLOOKUP(CL$14&amp;"-rse-"&amp;$O801,Equations!$G:$I,3,0)))</f>
        <v/>
      </c>
      <c r="CO801" s="10" t="str">
        <f t="shared" si="323"/>
        <v/>
      </c>
      <c r="CP801" s="10" t="str">
        <f>IF($AJ801="","",IF(OR($V801&lt;2.7,$V801&gt;90),"Age OOR",($AJ801-CL801)/VLOOKUP(CL$14&amp;"-rse-"&amp;$O801,Equations!$G:$I,3,0)))</f>
        <v/>
      </c>
      <c r="CQ801" s="10" t="str">
        <f>IF($AK801="","",IF(OR($V801&lt;2.7,$V801&gt;90),"Age OOR",EXP(VLOOKUP(CQ$14&amp;"-int-"&amp;$P801,Equations!$G:$I,3,0)+VLOOKUP(CQ$14&amp;"-sexo-"&amp;$P801,Equations!$G:$I,3,0)*$U801+VLOOKUP(CQ$14&amp;"-edad-"&amp;$P801,Equations!$G:$I,3,0)*$V801+VLOOKUP(CQ$14&amp;"-est-"&amp;$P801,Equations!$G:$I,3,0)*(1/$W801)+VLOOKUP(CQ$14&amp;"-imc-"&amp;$P801,Equations!$G:$I,3,0)*(1/$Q801))))</f>
        <v/>
      </c>
      <c r="CR801" s="10" t="str">
        <f>IF($AK801="","",IF(OR($V801&lt;2.7,$V801&gt;90),"Age OOR",EXP(LN(CQ801)-1.6449*VLOOKUP(CQ$14&amp;"-rse-"&amp;$P801,Equations!$G:$I,3,0))))</f>
        <v/>
      </c>
      <c r="CS801" s="10" t="str">
        <f>IF($AK801="","",IF(OR($V801&lt;2.7,$V801&gt;90),"Age OOR",EXP(LN(CQ801)+1.6449*VLOOKUP(CQ$14&amp;"-rse-"&amp;$P801,Equations!$G:$I,3,0))))</f>
        <v/>
      </c>
      <c r="CT801" s="10" t="str">
        <f t="shared" si="324"/>
        <v/>
      </c>
      <c r="CU801" s="10" t="str">
        <f>IF($AK801="","",IF(OR($V801&lt;2.7,$V801&gt;90),"Age OOR",(LN($AK801)-LN(CQ801))/VLOOKUP(CQ$14&amp;"-rse-"&amp;$P801,Equations!$G:$I,3,0)))</f>
        <v/>
      </c>
      <c r="CV801" s="47"/>
    </row>
    <row r="802" spans="5:116" x14ac:dyDescent="0.2">
      <c r="E802" s="23" t="str">
        <f t="shared" si="300"/>
        <v>Age out of range</v>
      </c>
      <c r="F802" s="23" t="str">
        <f t="shared" si="301"/>
        <v>Age out of range</v>
      </c>
      <c r="G802" s="23" t="str">
        <f t="shared" si="302"/>
        <v>Age out of range</v>
      </c>
      <c r="H802" s="23" t="str">
        <f t="shared" si="303"/>
        <v>Age out of range</v>
      </c>
      <c r="I802" s="23" t="str">
        <f t="shared" si="304"/>
        <v>Age out of range</v>
      </c>
      <c r="J802" s="23" t="str">
        <f t="shared" si="305"/>
        <v>Age out of range</v>
      </c>
      <c r="K802" s="23" t="str">
        <f t="shared" si="306"/>
        <v>Age out of range</v>
      </c>
      <c r="L802" s="23" t="str">
        <f t="shared" si="307"/>
        <v>Age out of range</v>
      </c>
      <c r="M802" s="23" t="str">
        <f t="shared" si="308"/>
        <v>Age out of range</v>
      </c>
      <c r="N802" s="23" t="str">
        <f t="shared" si="309"/>
        <v>Age out of range</v>
      </c>
      <c r="O802" s="23" t="str">
        <f t="shared" si="310"/>
        <v>Age out of range</v>
      </c>
      <c r="P802" s="23" t="str">
        <f t="shared" si="311"/>
        <v>Age out of range</v>
      </c>
      <c r="Q802" s="23" t="e">
        <f t="shared" si="312"/>
        <v>#DIV/0!</v>
      </c>
      <c r="R802" s="17"/>
      <c r="S802" s="23">
        <v>786</v>
      </c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7"/>
      <c r="AM802" s="47"/>
      <c r="AN802" s="10" t="str">
        <f>IF($Z802="","",IF(OR($V802&lt;2.7,$V802&gt;90),"Age OOR",VLOOKUP(AN$14&amp;"-int-"&amp;$E802,Equations!$G:$I,3,0)+VLOOKUP(AN$14&amp;"-sexo-"&amp;$E802,Equations!$G:$I,3,0)*$U802+VLOOKUP(AN$14&amp;"-edad-"&amp;$E802,Equations!$G:$I,3,0)*$V802+VLOOKUP(AN$14&amp;"-est-"&amp;$E802,Equations!$G:$I,3,0)*(1/$W802)+VLOOKUP(AN$14&amp;"-imc-"&amp;$E802,Equations!$G:$I,3,0)*(1/$Q802)))</f>
        <v/>
      </c>
      <c r="AO802" s="10" t="str">
        <f>IF($Z802="","",IF(OR($V802&lt;2.7,$V802&gt;90),"Age OOR",AN802-1.6449*VLOOKUP(AN$14&amp;"-rse-"&amp;$E802,Equations!$G:$I,3,0)))</f>
        <v/>
      </c>
      <c r="AP802" s="10" t="str">
        <f>IF($Z802="","",IF(OR($V802&lt;2.7,$V802&gt;90),"Age OOR",AN802+1.6449*VLOOKUP(AN$14&amp;"-rse-"&amp;$E802,Equations!$G:$I,3,0)))</f>
        <v/>
      </c>
      <c r="AQ802" s="10" t="str">
        <f t="shared" si="313"/>
        <v/>
      </c>
      <c r="AR802" s="10" t="str">
        <f>IF($Z802="","",IF(OR($V802&lt;2.7,$V802&gt;90),"Age OOR",($Z802-AN802)/VLOOKUP(AN$14&amp;"-rse-"&amp;$E802,Equations!$G:$I,3,0)))</f>
        <v/>
      </c>
      <c r="AS802" s="10" t="str">
        <f>IF($AA802="","",IF(OR($V802&lt;2.7,$V802&gt;90),"Age OOR",VLOOKUP(AS$14&amp;"-int-"&amp;$F802,Equations!$G:$I,3,0)+VLOOKUP(AS$14&amp;"-sexo-"&amp;$F802,Equations!$G:$I,3,0)*$U802+VLOOKUP(AS$14&amp;"-edad-"&amp;$F802,Equations!$G:$I,3,0)*$V802+VLOOKUP(AS$14&amp;"-est-"&amp;$F802,Equations!$G:$I,3,0)*(1/$W802)+VLOOKUP(AS$14&amp;"-imc-"&amp;$F802,Equations!$G:$I,3,0)*(1/$Q802)))</f>
        <v/>
      </c>
      <c r="AT802" s="10" t="str">
        <f>IF($AA802="","",IF(OR($V802&lt;2.7,$V802&gt;90),"Age OOR",AS802-1.6449*VLOOKUP(AS$14&amp;"-rse-"&amp;$F802,Equations!$G:$I,3,0)))</f>
        <v/>
      </c>
      <c r="AU802" s="10" t="str">
        <f>IF($AA802="","",IF(OR($V802&lt;2.7,$V802&gt;90),"Age OOR",AS802+1.6449*VLOOKUP(AS$14&amp;"-rse-"&amp;$F802,Equations!$G:$I,3,0)))</f>
        <v/>
      </c>
      <c r="AV802" s="10" t="str">
        <f t="shared" si="314"/>
        <v/>
      </c>
      <c r="AW802" s="10" t="str">
        <f>IF($AA802="","",IF(OR($V802&lt;2.7,$V802&gt;90),"Age OOR",($AA802-AS802)/VLOOKUP(AS$14&amp;"-rse-"&amp;$F802,Equations!$G:$I,3,0)))</f>
        <v/>
      </c>
      <c r="AX802" s="10" t="str">
        <f>IF($AB802="","",IF(OR($V802&lt;2.7,$V802&gt;90),"Age OOR",VLOOKUP(AX$14&amp;"-int-"&amp;$G802,Equations!$G:$I,3,0)+VLOOKUP(AX$14&amp;"-sexo-"&amp;$G802,Equations!$G:$I,3,0)*$U802+VLOOKUP(AX$14&amp;"-edad-"&amp;$G802,Equations!$G:$I,3,0)*$V802+VLOOKUP(AX$14&amp;"-est-"&amp;$G802,Equations!$G:$I,3,0)*(1/$W802)+VLOOKUP(AX$14&amp;"-imc-"&amp;$G802,Equations!$G:$I,3,0)*(1/$Q802)))</f>
        <v/>
      </c>
      <c r="AY802" s="10" t="str">
        <f>IF($AB802="","",IF(OR($V802&lt;2.7,$V802&gt;90),"Age OOR",AX802-1.6449*VLOOKUP(AX$14&amp;"-rse-"&amp;$G802,Equations!$G:$I,3,0)))</f>
        <v/>
      </c>
      <c r="AZ802" s="10" t="str">
        <f>IF($AB802="","",IF(OR($V802&lt;2.7,$V802&gt;90),"Age OOR",AX802+1.6449*VLOOKUP(AX$14&amp;"-rse-"&amp;$G802,Equations!$G:$I,3,0)))</f>
        <v/>
      </c>
      <c r="BA802" s="10" t="str">
        <f t="shared" si="315"/>
        <v/>
      </c>
      <c r="BB802" s="10" t="str">
        <f>IF($AB802="","",IF(OR($V802&lt;2.7,$V802&gt;90),"Age OOR",($AB802-AX802)/VLOOKUP(AX$14&amp;"-rse-"&amp;$G802,Equations!$G:$I,3,0)))</f>
        <v/>
      </c>
      <c r="BC802" s="10" t="str">
        <f>IF($AC802="","",IF(OR($V802&lt;2.7,$V802&gt;90),"Age OOR",VLOOKUP(BC$14&amp;"-int-"&amp;$H802,Equations!$G:$I,3,0)+VLOOKUP(BC$14&amp;"-sexo-"&amp;$H802,Equations!$G:$I,3,0)*$U802+VLOOKUP(BC$14&amp;"-edad-"&amp;$H802,Equations!$G:$I,3,0)*$V802+VLOOKUP(BC$14&amp;"-est-"&amp;$H802,Equations!$G:$I,3,0)*(1/$W802)+VLOOKUP(BC$14&amp;"-imc-"&amp;$H802,Equations!$G:$I,3,0)*(1/$Q802)))</f>
        <v/>
      </c>
      <c r="BD802" s="10" t="str">
        <f>IF($AC802="","",IF(OR($V802&lt;2.7,$V802&gt;90),"Age OOR",BC802-1.6449*VLOOKUP(BC$14&amp;"-rse-"&amp;$H802,Equations!$G:$I,3,0)))</f>
        <v/>
      </c>
      <c r="BE802" s="10" t="str">
        <f>IF($AC802="","",IF(OR($V802&lt;2.7,$V802&gt;90),"Age OOR",BC802+1.6449*VLOOKUP(BC$14&amp;"-rse-"&amp;$H802,Equations!$G:$I,3,0)))</f>
        <v/>
      </c>
      <c r="BF802" s="10" t="str">
        <f t="shared" si="316"/>
        <v/>
      </c>
      <c r="BG802" s="10" t="str">
        <f>IF($AC802="","",IF(OR($V802&lt;2.7,$V802&gt;90),"Age OOR",($AC802-BC802)/VLOOKUP(BC$14&amp;"-rse-"&amp;$H802,Equations!$G:$I,3,0)))</f>
        <v/>
      </c>
      <c r="BH802" s="10" t="str">
        <f>IF($AD802="","",IF(OR($V802&lt;2.7,$V802&gt;90),"Age OOR",VLOOKUP(BH$14&amp;"-int-"&amp;$I802,Equations!$G:$I,3,0)+VLOOKUP(BH$14&amp;"-sexo-"&amp;$I802,Equations!$G:$I,3,0)*$U802+VLOOKUP(BH$14&amp;"-edad-"&amp;$I802,Equations!$G:$I,3,0)*$V802+VLOOKUP(BH$14&amp;"-est-"&amp;$I802,Equations!$G:$I,3,0)*(1/$W802)+VLOOKUP(BH$14&amp;"-imc-"&amp;$I802,Equations!$G:$I,3,0)*(1/$Q802)))</f>
        <v/>
      </c>
      <c r="BI802" s="10" t="str">
        <f>IF($AD802="","",IF(OR($V802&lt;2.7,$V802&gt;90),"Age OOR",BH802-1.6449*VLOOKUP(BH$14&amp;"-rse-"&amp;$I802,Equations!$G:$I,3,0)))</f>
        <v/>
      </c>
      <c r="BJ802" s="10" t="str">
        <f>IF($AD802="","",IF(OR($V802&lt;2.7,$V802&gt;90),"Age OOR",BH802+1.6449*VLOOKUP(BH$14&amp;"-rse-"&amp;$I802,Equations!$G:$I,3,0)))</f>
        <v/>
      </c>
      <c r="BK802" s="10" t="str">
        <f t="shared" si="317"/>
        <v/>
      </c>
      <c r="BL802" s="10" t="str">
        <f>IF($AD802="","",IF(OR($V802&lt;2.7,$V802&gt;90),"Age OOR",($AD802-BH802)/VLOOKUP(BH$14&amp;"-rse-"&amp;$I802,Equations!$G:$I,3,0)))</f>
        <v/>
      </c>
      <c r="BM802" s="10" t="str">
        <f>IF($AE802="","",IF(OR($V802&lt;2.7,$V802&gt;90),"Age OOR",VLOOKUP(BM$14&amp;"-int-"&amp;$J802,Equations!$G:$I,3,0)+VLOOKUP(BM$14&amp;"-sexo-"&amp;$J802,Equations!$G:$I,3,0)*$U802+VLOOKUP(BM$14&amp;"-edad-"&amp;$J802,Equations!$G:$I,3,0)*$V802+VLOOKUP(BM$14&amp;"-est-"&amp;$J802,Equations!$G:$I,3,0)*(1/$W802)+VLOOKUP(BM$14&amp;"-imc-"&amp;$J802,Equations!$G:$I,3,0)*(1/$Q802)))</f>
        <v/>
      </c>
      <c r="BN802" s="10" t="str">
        <f>IF($AE802="","",IF(OR($V802&lt;2.7,$V802&gt;90),"Age OOR",BM802-1.6449*VLOOKUP(BM$14&amp;"-rse-"&amp;$J802,Equations!$G:$I,3,0)))</f>
        <v/>
      </c>
      <c r="BO802" s="10" t="str">
        <f>IF($AE802="","",IF(OR($V802&lt;2.7,$V802&gt;90),"Age OOR",BM802+1.6449*VLOOKUP(BM$14&amp;"-rse-"&amp;$J802,Equations!$G:$I,3,0)))</f>
        <v/>
      </c>
      <c r="BP802" s="10" t="str">
        <f t="shared" si="318"/>
        <v/>
      </c>
      <c r="BQ802" s="10" t="str">
        <f>IF($AE802="","",IF(OR($V802&lt;2.7,$V802&gt;90),"Age OOR",($AE802-BM802)/VLOOKUP(BM$14&amp;"-rse-"&amp;$J802,Equations!$G:$I,3,0)))</f>
        <v/>
      </c>
      <c r="BR802" s="10" t="str">
        <f>IF($AF802="","",IF(OR($V802&lt;2.7,$V802&gt;90),"Age OOR",VLOOKUP(BR$14&amp;"-int-"&amp;$K802,Equations!$G:$I,3,0)+VLOOKUP(BR$14&amp;"-sexo-"&amp;$K802,Equations!$G:$I,3,0)*$U802+VLOOKUP(BR$14&amp;"-edad-"&amp;$K802,Equations!$G:$I,3,0)*$V802+VLOOKUP(BR$14&amp;"-est-"&amp;$K802,Equations!$G:$I,3,0)*(1/$W802)+VLOOKUP(BR$14&amp;"-imc-"&amp;$K802,Equations!$G:$I,3,0)*(1/$Q802)))</f>
        <v/>
      </c>
      <c r="BS802" s="10" t="str">
        <f>IF($AF802="","",IF(OR($V802&lt;2.7,$V802&gt;90),"Age OOR",BR802-1.6449*VLOOKUP(BR$14&amp;"-rse-"&amp;$K802,Equations!$G:$I,3,0)))</f>
        <v/>
      </c>
      <c r="BT802" s="10" t="str">
        <f>IF($AF802="","",IF(OR($V802&lt;2.7,$V802&gt;90),"Age OOR",BR802+1.6449*VLOOKUP(BR$14&amp;"-rse-"&amp;$K802,Equations!$G:$I,3,0)))</f>
        <v/>
      </c>
      <c r="BU802" s="10" t="str">
        <f t="shared" si="319"/>
        <v/>
      </c>
      <c r="BV802" s="10" t="str">
        <f>IF($AF802="","",IF(OR($V802&lt;2.7,$V802&gt;90),"Age OOR",($AF802-BR802)/VLOOKUP(BR$14&amp;"-rse-"&amp;$K802,Equations!$G:$I,3,0)))</f>
        <v/>
      </c>
      <c r="BW802" s="10" t="str">
        <f>IF($AG802="","",IF(OR($V802&lt;2.7,$V802&gt;90),"Age OOR",VLOOKUP(BW$14&amp;"-int-"&amp;$L802,Equations!$G:$I,3,0)+VLOOKUP(BW$14&amp;"-sexo-"&amp;$L802,Equations!$G:$I,3,0)*$U802+VLOOKUP(BW$14&amp;"-edad-"&amp;$L802,Equations!$G:$I,3,0)*$V802+VLOOKUP(BW$14&amp;"-est-"&amp;$L802,Equations!$G:$I,3,0)*(1/$W802)+VLOOKUP(BW$14&amp;"-imc-"&amp;$L802,Equations!$G:$I,3,0)*(1/$Q802)))</f>
        <v/>
      </c>
      <c r="BX802" s="10" t="str">
        <f>IF($AG802="","",IF(OR($V802&lt;2.7,$V802&gt;90),"Age OOR",BW802-1.6449*VLOOKUP(BW$14&amp;"-rse-"&amp;$L802,Equations!$G:$I,3,0)))</f>
        <v/>
      </c>
      <c r="BY802" s="10" t="str">
        <f>IF($AG802="","",IF(OR($V802&lt;2.7,$V802&gt;90),"Age OOR",BW802+1.6449*VLOOKUP(BW$14&amp;"-rse-"&amp;$L802,Equations!$G:$I,3,0)))</f>
        <v/>
      </c>
      <c r="BZ802" s="10" t="str">
        <f t="shared" si="320"/>
        <v/>
      </c>
      <c r="CA802" s="10" t="str">
        <f>IF($AG802="","",IF(OR($V802&lt;2.7,$V802&gt;90),"Age OOR",($AG802-BW802)/VLOOKUP(BW$14&amp;"-rse-"&amp;$L802,Equations!$G:$I,3,0)))</f>
        <v/>
      </c>
      <c r="CB802" s="10" t="str">
        <f>IF($AH802="","",IF(OR($V802&lt;2.7,$V802&gt;90),"Age OOR",VLOOKUP(CB$14&amp;"-int-"&amp;$M802,Equations!$G:$I,3,0)+VLOOKUP(CB$14&amp;"-sexo-"&amp;$M802,Equations!$G:$I,3,0)*$U802+VLOOKUP(CB$14&amp;"-edad-"&amp;$M802,Equations!$G:$I,3,0)*$V802+VLOOKUP(CB$14&amp;"-est-"&amp;$M802,Equations!$G:$I,3,0)*(1/$W802)+VLOOKUP(CB$14&amp;"-imc-"&amp;$M802,Equations!$G:$I,3,0)*(1/$Q802)))</f>
        <v/>
      </c>
      <c r="CC802" s="10" t="str">
        <f>IF($AH802="","",IF(OR($V802&lt;2.7,$V802&gt;90),"Age OOR",CB802-1.6449*VLOOKUP(CB$14&amp;"-rse-"&amp;$M802,Equations!$G:$I,3,0)))</f>
        <v/>
      </c>
      <c r="CD802" s="10" t="str">
        <f>IF($AH802="","",IF(OR($V802&lt;2.7,$V802&gt;90),"Age OOR",CB802+1.6449*VLOOKUP(CB$14&amp;"-rse-"&amp;$M802,Equations!$G:$I,3,0)))</f>
        <v/>
      </c>
      <c r="CE802" s="10" t="str">
        <f t="shared" si="321"/>
        <v/>
      </c>
      <c r="CF802" s="10" t="str">
        <f>IF($AH802="","",IF(OR($V802&lt;2.7,$V802&gt;90),"Age OOR",($AH802-CB802)/VLOOKUP(CB$14&amp;"-rse-"&amp;$M802,Equations!$G:$I,3,0)))</f>
        <v/>
      </c>
      <c r="CG802" s="10" t="str">
        <f>IF($AI802="","",IF(OR($V802&lt;2.7,$V802&gt;90),"Age OOR",VLOOKUP(CG$14&amp;"-int-"&amp;$N802,Equations!$G:$I,3,0)+VLOOKUP(CG$14&amp;"-sexo-"&amp;$N802,Equations!$G:$I,3,0)*$U802+VLOOKUP(CG$14&amp;"-edad-"&amp;$N802,Equations!$G:$I,3,0)*$V802+VLOOKUP(CG$14&amp;"-est-"&amp;$N802,Equations!$G:$I,3,0)*(1/$W802)+VLOOKUP(CG$14&amp;"-imc-"&amp;$N802,Equations!$G:$I,3,0)*(1/$Q802)))</f>
        <v/>
      </c>
      <c r="CH802" s="10" t="str">
        <f>IF($AI802="","",IF(OR($V802&lt;2.7,$V802&gt;90),"Age OOR",CG802-1.6449*VLOOKUP(CG$14&amp;"-rse-"&amp;$N802,Equations!$G:$I,3,0)))</f>
        <v/>
      </c>
      <c r="CI802" s="10" t="str">
        <f>IF($AI802="","",IF(OR($V802&lt;2.7,$V802&gt;90),"Age OOR",CG802+1.6449*VLOOKUP(CG$14&amp;"-rse-"&amp;$N802,Equations!$G:$I,3,0)))</f>
        <v/>
      </c>
      <c r="CJ802" s="10" t="str">
        <f t="shared" si="322"/>
        <v/>
      </c>
      <c r="CK802" s="10" t="str">
        <f>IF($AI802="","",IF(OR($V802&lt;2.7,$V802&gt;90),"Age OOR",($AI802-CG802)/VLOOKUP(CG$14&amp;"-rse-"&amp;$N802,Equations!$G:$I,3,0)))</f>
        <v/>
      </c>
      <c r="CL802" s="10" t="str">
        <f>IF($AJ802="","",IF(OR($V802&lt;2.7,$V802&gt;90),"Age OOR",VLOOKUP(CL$14&amp;"-int-"&amp;$O802,Equations!$G:$I,3,0)+VLOOKUP(CL$14&amp;"-sexo-"&amp;$O802,Equations!$G:$I,3,0)*$U802+VLOOKUP(CL$14&amp;"-edad-"&amp;$O802,Equations!$G:$I,3,0)*$V802+VLOOKUP(CL$14&amp;"-est-"&amp;$O802,Equations!$G:$I,3,0)*(1/$W802)+VLOOKUP(CL$14&amp;"-imc-"&amp;$O802,Equations!$G:$I,3,0)*(1/$Q802)))</f>
        <v/>
      </c>
      <c r="CM802" s="10" t="str">
        <f>IF($AJ802="","",IF(OR($V802&lt;2.7,$V802&gt;90),"Age OOR",CL802-1.6449*VLOOKUP(CL$14&amp;"-rse-"&amp;$O802,Equations!$G:$I,3,0)))</f>
        <v/>
      </c>
      <c r="CN802" s="10" t="str">
        <f>IF($AJ802="","",IF(OR($V802&lt;2.7,$V802&gt;90),"Age OOR",CL802+1.6449*VLOOKUP(CL$14&amp;"-rse-"&amp;$O802,Equations!$G:$I,3,0)))</f>
        <v/>
      </c>
      <c r="CO802" s="10" t="str">
        <f t="shared" si="323"/>
        <v/>
      </c>
      <c r="CP802" s="10" t="str">
        <f>IF($AJ802="","",IF(OR($V802&lt;2.7,$V802&gt;90),"Age OOR",($AJ802-CL802)/VLOOKUP(CL$14&amp;"-rse-"&amp;$O802,Equations!$G:$I,3,0)))</f>
        <v/>
      </c>
      <c r="CQ802" s="10" t="str">
        <f>IF($AK802="","",IF(OR($V802&lt;2.7,$V802&gt;90),"Age OOR",EXP(VLOOKUP(CQ$14&amp;"-int-"&amp;$P802,Equations!$G:$I,3,0)+VLOOKUP(CQ$14&amp;"-sexo-"&amp;$P802,Equations!$G:$I,3,0)*$U802+VLOOKUP(CQ$14&amp;"-edad-"&amp;$P802,Equations!$G:$I,3,0)*$V802+VLOOKUP(CQ$14&amp;"-est-"&amp;$P802,Equations!$G:$I,3,0)*(1/$W802)+VLOOKUP(CQ$14&amp;"-imc-"&amp;$P802,Equations!$G:$I,3,0)*(1/$Q802))))</f>
        <v/>
      </c>
      <c r="CR802" s="10" t="str">
        <f>IF($AK802="","",IF(OR($V802&lt;2.7,$V802&gt;90),"Age OOR",EXP(LN(CQ802)-1.6449*VLOOKUP(CQ$14&amp;"-rse-"&amp;$P802,Equations!$G:$I,3,0))))</f>
        <v/>
      </c>
      <c r="CS802" s="10" t="str">
        <f>IF($AK802="","",IF(OR($V802&lt;2.7,$V802&gt;90),"Age OOR",EXP(LN(CQ802)+1.6449*VLOOKUP(CQ$14&amp;"-rse-"&amp;$P802,Equations!$G:$I,3,0))))</f>
        <v/>
      </c>
      <c r="CT802" s="10" t="str">
        <f t="shared" si="324"/>
        <v/>
      </c>
      <c r="CU802" s="10" t="str">
        <f>IF($AK802="","",IF(OR($V802&lt;2.7,$V802&gt;90),"Age OOR",(LN($AK802)-LN(CQ802))/VLOOKUP(CQ$14&amp;"-rse-"&amp;$P802,Equations!$G:$I,3,0)))</f>
        <v/>
      </c>
      <c r="CV802" s="47"/>
    </row>
    <row r="803" spans="5:116" x14ac:dyDescent="0.2">
      <c r="E803" s="23" t="str">
        <f t="shared" si="300"/>
        <v>Age out of range</v>
      </c>
      <c r="F803" s="23" t="str">
        <f t="shared" si="301"/>
        <v>Age out of range</v>
      </c>
      <c r="G803" s="23" t="str">
        <f t="shared" si="302"/>
        <v>Age out of range</v>
      </c>
      <c r="H803" s="23" t="str">
        <f t="shared" si="303"/>
        <v>Age out of range</v>
      </c>
      <c r="I803" s="23" t="str">
        <f t="shared" si="304"/>
        <v>Age out of range</v>
      </c>
      <c r="J803" s="23" t="str">
        <f t="shared" si="305"/>
        <v>Age out of range</v>
      </c>
      <c r="K803" s="23" t="str">
        <f t="shared" si="306"/>
        <v>Age out of range</v>
      </c>
      <c r="L803" s="23" t="str">
        <f t="shared" si="307"/>
        <v>Age out of range</v>
      </c>
      <c r="M803" s="23" t="str">
        <f t="shared" si="308"/>
        <v>Age out of range</v>
      </c>
      <c r="N803" s="23" t="str">
        <f t="shared" si="309"/>
        <v>Age out of range</v>
      </c>
      <c r="O803" s="23" t="str">
        <f t="shared" si="310"/>
        <v>Age out of range</v>
      </c>
      <c r="P803" s="23" t="str">
        <f t="shared" si="311"/>
        <v>Age out of range</v>
      </c>
      <c r="Q803" s="23" t="e">
        <f t="shared" si="312"/>
        <v>#DIV/0!</v>
      </c>
      <c r="R803" s="17"/>
      <c r="S803" s="23">
        <v>787</v>
      </c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  <c r="AE803" s="134"/>
      <c r="AF803" s="134"/>
      <c r="AG803" s="134"/>
      <c r="AH803" s="134"/>
      <c r="AI803" s="134"/>
      <c r="AJ803" s="134"/>
      <c r="AK803" s="134"/>
      <c r="AL803" s="7"/>
      <c r="AM803" s="47"/>
      <c r="AN803" s="10" t="str">
        <f>IF($Z803="","",IF(OR($V803&lt;2.7,$V803&gt;90),"Age OOR",VLOOKUP(AN$14&amp;"-int-"&amp;$E803,Equations!$G:$I,3,0)+VLOOKUP(AN$14&amp;"-sexo-"&amp;$E803,Equations!$G:$I,3,0)*$U803+VLOOKUP(AN$14&amp;"-edad-"&amp;$E803,Equations!$G:$I,3,0)*$V803+VLOOKUP(AN$14&amp;"-est-"&amp;$E803,Equations!$G:$I,3,0)*(1/$W803)+VLOOKUP(AN$14&amp;"-imc-"&amp;$E803,Equations!$G:$I,3,0)*(1/$Q803)))</f>
        <v/>
      </c>
      <c r="AO803" s="10" t="str">
        <f>IF($Z803="","",IF(OR($V803&lt;2.7,$V803&gt;90),"Age OOR",AN803-1.6449*VLOOKUP(AN$14&amp;"-rse-"&amp;$E803,Equations!$G:$I,3,0)))</f>
        <v/>
      </c>
      <c r="AP803" s="10" t="str">
        <f>IF($Z803="","",IF(OR($V803&lt;2.7,$V803&gt;90),"Age OOR",AN803+1.6449*VLOOKUP(AN$14&amp;"-rse-"&amp;$E803,Equations!$G:$I,3,0)))</f>
        <v/>
      </c>
      <c r="AQ803" s="10" t="str">
        <f t="shared" si="313"/>
        <v/>
      </c>
      <c r="AR803" s="10" t="str">
        <f>IF($Z803="","",IF(OR($V803&lt;2.7,$V803&gt;90),"Age OOR",($Z803-AN803)/VLOOKUP(AN$14&amp;"-rse-"&amp;$E803,Equations!$G:$I,3,0)))</f>
        <v/>
      </c>
      <c r="AS803" s="10" t="str">
        <f>IF($AA803="","",IF(OR($V803&lt;2.7,$V803&gt;90),"Age OOR",VLOOKUP(AS$14&amp;"-int-"&amp;$F803,Equations!$G:$I,3,0)+VLOOKUP(AS$14&amp;"-sexo-"&amp;$F803,Equations!$G:$I,3,0)*$U803+VLOOKUP(AS$14&amp;"-edad-"&amp;$F803,Equations!$G:$I,3,0)*$V803+VLOOKUP(AS$14&amp;"-est-"&amp;$F803,Equations!$G:$I,3,0)*(1/$W803)+VLOOKUP(AS$14&amp;"-imc-"&amp;$F803,Equations!$G:$I,3,0)*(1/$Q803)))</f>
        <v/>
      </c>
      <c r="AT803" s="10" t="str">
        <f>IF($AA803="","",IF(OR($V803&lt;2.7,$V803&gt;90),"Age OOR",AS803-1.6449*VLOOKUP(AS$14&amp;"-rse-"&amp;$F803,Equations!$G:$I,3,0)))</f>
        <v/>
      </c>
      <c r="AU803" s="10" t="str">
        <f>IF($AA803="","",IF(OR($V803&lt;2.7,$V803&gt;90),"Age OOR",AS803+1.6449*VLOOKUP(AS$14&amp;"-rse-"&amp;$F803,Equations!$G:$I,3,0)))</f>
        <v/>
      </c>
      <c r="AV803" s="10" t="str">
        <f t="shared" si="314"/>
        <v/>
      </c>
      <c r="AW803" s="10" t="str">
        <f>IF($AA803="","",IF(OR($V803&lt;2.7,$V803&gt;90),"Age OOR",($AA803-AS803)/VLOOKUP(AS$14&amp;"-rse-"&amp;$F803,Equations!$G:$I,3,0)))</f>
        <v/>
      </c>
      <c r="AX803" s="10" t="str">
        <f>IF($AB803="","",IF(OR($V803&lt;2.7,$V803&gt;90),"Age OOR",VLOOKUP(AX$14&amp;"-int-"&amp;$G803,Equations!$G:$I,3,0)+VLOOKUP(AX$14&amp;"-sexo-"&amp;$G803,Equations!$G:$I,3,0)*$U803+VLOOKUP(AX$14&amp;"-edad-"&amp;$G803,Equations!$G:$I,3,0)*$V803+VLOOKUP(AX$14&amp;"-est-"&amp;$G803,Equations!$G:$I,3,0)*(1/$W803)+VLOOKUP(AX$14&amp;"-imc-"&amp;$G803,Equations!$G:$I,3,0)*(1/$Q803)))</f>
        <v/>
      </c>
      <c r="AY803" s="10" t="str">
        <f>IF($AB803="","",IF(OR($V803&lt;2.7,$V803&gt;90),"Age OOR",AX803-1.6449*VLOOKUP(AX$14&amp;"-rse-"&amp;$G803,Equations!$G:$I,3,0)))</f>
        <v/>
      </c>
      <c r="AZ803" s="10" t="str">
        <f>IF($AB803="","",IF(OR($V803&lt;2.7,$V803&gt;90),"Age OOR",AX803+1.6449*VLOOKUP(AX$14&amp;"-rse-"&amp;$G803,Equations!$G:$I,3,0)))</f>
        <v/>
      </c>
      <c r="BA803" s="10" t="str">
        <f t="shared" si="315"/>
        <v/>
      </c>
      <c r="BB803" s="10" t="str">
        <f>IF($AB803="","",IF(OR($V803&lt;2.7,$V803&gt;90),"Age OOR",($AB803-AX803)/VLOOKUP(AX$14&amp;"-rse-"&amp;$G803,Equations!$G:$I,3,0)))</f>
        <v/>
      </c>
      <c r="BC803" s="10" t="str">
        <f>IF($AC803="","",IF(OR($V803&lt;2.7,$V803&gt;90),"Age OOR",VLOOKUP(BC$14&amp;"-int-"&amp;$H803,Equations!$G:$I,3,0)+VLOOKUP(BC$14&amp;"-sexo-"&amp;$H803,Equations!$G:$I,3,0)*$U803+VLOOKUP(BC$14&amp;"-edad-"&amp;$H803,Equations!$G:$I,3,0)*$V803+VLOOKUP(BC$14&amp;"-est-"&amp;$H803,Equations!$G:$I,3,0)*(1/$W803)+VLOOKUP(BC$14&amp;"-imc-"&amp;$H803,Equations!$G:$I,3,0)*(1/$Q803)))</f>
        <v/>
      </c>
      <c r="BD803" s="10" t="str">
        <f>IF($AC803="","",IF(OR($V803&lt;2.7,$V803&gt;90),"Age OOR",BC803-1.6449*VLOOKUP(BC$14&amp;"-rse-"&amp;$H803,Equations!$G:$I,3,0)))</f>
        <v/>
      </c>
      <c r="BE803" s="10" t="str">
        <f>IF($AC803="","",IF(OR($V803&lt;2.7,$V803&gt;90),"Age OOR",BC803+1.6449*VLOOKUP(BC$14&amp;"-rse-"&amp;$H803,Equations!$G:$I,3,0)))</f>
        <v/>
      </c>
      <c r="BF803" s="10" t="str">
        <f t="shared" si="316"/>
        <v/>
      </c>
      <c r="BG803" s="10" t="str">
        <f>IF($AC803="","",IF(OR($V803&lt;2.7,$V803&gt;90),"Age OOR",($AC803-BC803)/VLOOKUP(BC$14&amp;"-rse-"&amp;$H803,Equations!$G:$I,3,0)))</f>
        <v/>
      </c>
      <c r="BH803" s="10" t="str">
        <f>IF($AD803="","",IF(OR($V803&lt;2.7,$V803&gt;90),"Age OOR",VLOOKUP(BH$14&amp;"-int-"&amp;$I803,Equations!$G:$I,3,0)+VLOOKUP(BH$14&amp;"-sexo-"&amp;$I803,Equations!$G:$I,3,0)*$U803+VLOOKUP(BH$14&amp;"-edad-"&amp;$I803,Equations!$G:$I,3,0)*$V803+VLOOKUP(BH$14&amp;"-est-"&amp;$I803,Equations!$G:$I,3,0)*(1/$W803)+VLOOKUP(BH$14&amp;"-imc-"&amp;$I803,Equations!$G:$I,3,0)*(1/$Q803)))</f>
        <v/>
      </c>
      <c r="BI803" s="10" t="str">
        <f>IF($AD803="","",IF(OR($V803&lt;2.7,$V803&gt;90),"Age OOR",BH803-1.6449*VLOOKUP(BH$14&amp;"-rse-"&amp;$I803,Equations!$G:$I,3,0)))</f>
        <v/>
      </c>
      <c r="BJ803" s="10" t="str">
        <f>IF($AD803="","",IF(OR($V803&lt;2.7,$V803&gt;90),"Age OOR",BH803+1.6449*VLOOKUP(BH$14&amp;"-rse-"&amp;$I803,Equations!$G:$I,3,0)))</f>
        <v/>
      </c>
      <c r="BK803" s="10" t="str">
        <f t="shared" si="317"/>
        <v/>
      </c>
      <c r="BL803" s="10" t="str">
        <f>IF($AD803="","",IF(OR($V803&lt;2.7,$V803&gt;90),"Age OOR",($AD803-BH803)/VLOOKUP(BH$14&amp;"-rse-"&amp;$I803,Equations!$G:$I,3,0)))</f>
        <v/>
      </c>
      <c r="BM803" s="10" t="str">
        <f>IF($AE803="","",IF(OR($V803&lt;2.7,$V803&gt;90),"Age OOR",VLOOKUP(BM$14&amp;"-int-"&amp;$J803,Equations!$G:$I,3,0)+VLOOKUP(BM$14&amp;"-sexo-"&amp;$J803,Equations!$G:$I,3,0)*$U803+VLOOKUP(BM$14&amp;"-edad-"&amp;$J803,Equations!$G:$I,3,0)*$V803+VLOOKUP(BM$14&amp;"-est-"&amp;$J803,Equations!$G:$I,3,0)*(1/$W803)+VLOOKUP(BM$14&amp;"-imc-"&amp;$J803,Equations!$G:$I,3,0)*(1/$Q803)))</f>
        <v/>
      </c>
      <c r="BN803" s="10" t="str">
        <f>IF($AE803="","",IF(OR($V803&lt;2.7,$V803&gt;90),"Age OOR",BM803-1.6449*VLOOKUP(BM$14&amp;"-rse-"&amp;$J803,Equations!$G:$I,3,0)))</f>
        <v/>
      </c>
      <c r="BO803" s="10" t="str">
        <f>IF($AE803="","",IF(OR($V803&lt;2.7,$V803&gt;90),"Age OOR",BM803+1.6449*VLOOKUP(BM$14&amp;"-rse-"&amp;$J803,Equations!$G:$I,3,0)))</f>
        <v/>
      </c>
      <c r="BP803" s="10" t="str">
        <f t="shared" si="318"/>
        <v/>
      </c>
      <c r="BQ803" s="10" t="str">
        <f>IF($AE803="","",IF(OR($V803&lt;2.7,$V803&gt;90),"Age OOR",($AE803-BM803)/VLOOKUP(BM$14&amp;"-rse-"&amp;$J803,Equations!$G:$I,3,0)))</f>
        <v/>
      </c>
      <c r="BR803" s="10" t="str">
        <f>IF($AF803="","",IF(OR($V803&lt;2.7,$V803&gt;90),"Age OOR",VLOOKUP(BR$14&amp;"-int-"&amp;$K803,Equations!$G:$I,3,0)+VLOOKUP(BR$14&amp;"-sexo-"&amp;$K803,Equations!$G:$I,3,0)*$U803+VLOOKUP(BR$14&amp;"-edad-"&amp;$K803,Equations!$G:$I,3,0)*$V803+VLOOKUP(BR$14&amp;"-est-"&amp;$K803,Equations!$G:$I,3,0)*(1/$W803)+VLOOKUP(BR$14&amp;"-imc-"&amp;$K803,Equations!$G:$I,3,0)*(1/$Q803)))</f>
        <v/>
      </c>
      <c r="BS803" s="10" t="str">
        <f>IF($AF803="","",IF(OR($V803&lt;2.7,$V803&gt;90),"Age OOR",BR803-1.6449*VLOOKUP(BR$14&amp;"-rse-"&amp;$K803,Equations!$G:$I,3,0)))</f>
        <v/>
      </c>
      <c r="BT803" s="10" t="str">
        <f>IF($AF803="","",IF(OR($V803&lt;2.7,$V803&gt;90),"Age OOR",BR803+1.6449*VLOOKUP(BR$14&amp;"-rse-"&amp;$K803,Equations!$G:$I,3,0)))</f>
        <v/>
      </c>
      <c r="BU803" s="10" t="str">
        <f t="shared" si="319"/>
        <v/>
      </c>
      <c r="BV803" s="10" t="str">
        <f>IF($AF803="","",IF(OR($V803&lt;2.7,$V803&gt;90),"Age OOR",($AF803-BR803)/VLOOKUP(BR$14&amp;"-rse-"&amp;$K803,Equations!$G:$I,3,0)))</f>
        <v/>
      </c>
      <c r="BW803" s="10" t="str">
        <f>IF($AG803="","",IF(OR($V803&lt;2.7,$V803&gt;90),"Age OOR",VLOOKUP(BW$14&amp;"-int-"&amp;$L803,Equations!$G:$I,3,0)+VLOOKUP(BW$14&amp;"-sexo-"&amp;$L803,Equations!$G:$I,3,0)*$U803+VLOOKUP(BW$14&amp;"-edad-"&amp;$L803,Equations!$G:$I,3,0)*$V803+VLOOKUP(BW$14&amp;"-est-"&amp;$L803,Equations!$G:$I,3,0)*(1/$W803)+VLOOKUP(BW$14&amp;"-imc-"&amp;$L803,Equations!$G:$I,3,0)*(1/$Q803)))</f>
        <v/>
      </c>
      <c r="BX803" s="10" t="str">
        <f>IF($AG803="","",IF(OR($V803&lt;2.7,$V803&gt;90),"Age OOR",BW803-1.6449*VLOOKUP(BW$14&amp;"-rse-"&amp;$L803,Equations!$G:$I,3,0)))</f>
        <v/>
      </c>
      <c r="BY803" s="10" t="str">
        <f>IF($AG803="","",IF(OR($V803&lt;2.7,$V803&gt;90),"Age OOR",BW803+1.6449*VLOOKUP(BW$14&amp;"-rse-"&amp;$L803,Equations!$G:$I,3,0)))</f>
        <v/>
      </c>
      <c r="BZ803" s="10" t="str">
        <f t="shared" si="320"/>
        <v/>
      </c>
      <c r="CA803" s="10" t="str">
        <f>IF($AG803="","",IF(OR($V803&lt;2.7,$V803&gt;90),"Age OOR",($AG803-BW803)/VLOOKUP(BW$14&amp;"-rse-"&amp;$L803,Equations!$G:$I,3,0)))</f>
        <v/>
      </c>
      <c r="CB803" s="10" t="str">
        <f>IF($AH803="","",IF(OR($V803&lt;2.7,$V803&gt;90),"Age OOR",VLOOKUP(CB$14&amp;"-int-"&amp;$M803,Equations!$G:$I,3,0)+VLOOKUP(CB$14&amp;"-sexo-"&amp;$M803,Equations!$G:$I,3,0)*$U803+VLOOKUP(CB$14&amp;"-edad-"&amp;$M803,Equations!$G:$I,3,0)*$V803+VLOOKUP(CB$14&amp;"-est-"&amp;$M803,Equations!$G:$I,3,0)*(1/$W803)+VLOOKUP(CB$14&amp;"-imc-"&amp;$M803,Equations!$G:$I,3,0)*(1/$Q803)))</f>
        <v/>
      </c>
      <c r="CC803" s="10" t="str">
        <f>IF($AH803="","",IF(OR($V803&lt;2.7,$V803&gt;90),"Age OOR",CB803-1.6449*VLOOKUP(CB$14&amp;"-rse-"&amp;$M803,Equations!$G:$I,3,0)))</f>
        <v/>
      </c>
      <c r="CD803" s="10" t="str">
        <f>IF($AH803="","",IF(OR($V803&lt;2.7,$V803&gt;90),"Age OOR",CB803+1.6449*VLOOKUP(CB$14&amp;"-rse-"&amp;$M803,Equations!$G:$I,3,0)))</f>
        <v/>
      </c>
      <c r="CE803" s="10" t="str">
        <f t="shared" si="321"/>
        <v/>
      </c>
      <c r="CF803" s="10" t="str">
        <f>IF($AH803="","",IF(OR($V803&lt;2.7,$V803&gt;90),"Age OOR",($AH803-CB803)/VLOOKUP(CB$14&amp;"-rse-"&amp;$M803,Equations!$G:$I,3,0)))</f>
        <v/>
      </c>
      <c r="CG803" s="10" t="str">
        <f>IF($AI803="","",IF(OR($V803&lt;2.7,$V803&gt;90),"Age OOR",VLOOKUP(CG$14&amp;"-int-"&amp;$N803,Equations!$G:$I,3,0)+VLOOKUP(CG$14&amp;"-sexo-"&amp;$N803,Equations!$G:$I,3,0)*$U803+VLOOKUP(CG$14&amp;"-edad-"&amp;$N803,Equations!$G:$I,3,0)*$V803+VLOOKUP(CG$14&amp;"-est-"&amp;$N803,Equations!$G:$I,3,0)*(1/$W803)+VLOOKUP(CG$14&amp;"-imc-"&amp;$N803,Equations!$G:$I,3,0)*(1/$Q803)))</f>
        <v/>
      </c>
      <c r="CH803" s="10" t="str">
        <f>IF($AI803="","",IF(OR($V803&lt;2.7,$V803&gt;90),"Age OOR",CG803-1.6449*VLOOKUP(CG$14&amp;"-rse-"&amp;$N803,Equations!$G:$I,3,0)))</f>
        <v/>
      </c>
      <c r="CI803" s="10" t="str">
        <f>IF($AI803="","",IF(OR($V803&lt;2.7,$V803&gt;90),"Age OOR",CG803+1.6449*VLOOKUP(CG$14&amp;"-rse-"&amp;$N803,Equations!$G:$I,3,0)))</f>
        <v/>
      </c>
      <c r="CJ803" s="10" t="str">
        <f t="shared" si="322"/>
        <v/>
      </c>
      <c r="CK803" s="10" t="str">
        <f>IF($AI803="","",IF(OR($V803&lt;2.7,$V803&gt;90),"Age OOR",($AI803-CG803)/VLOOKUP(CG$14&amp;"-rse-"&amp;$N803,Equations!$G:$I,3,0)))</f>
        <v/>
      </c>
      <c r="CL803" s="10" t="str">
        <f>IF($AJ803="","",IF(OR($V803&lt;2.7,$V803&gt;90),"Age OOR",VLOOKUP(CL$14&amp;"-int-"&amp;$O803,Equations!$G:$I,3,0)+VLOOKUP(CL$14&amp;"-sexo-"&amp;$O803,Equations!$G:$I,3,0)*$U803+VLOOKUP(CL$14&amp;"-edad-"&amp;$O803,Equations!$G:$I,3,0)*$V803+VLOOKUP(CL$14&amp;"-est-"&amp;$O803,Equations!$G:$I,3,0)*(1/$W803)+VLOOKUP(CL$14&amp;"-imc-"&amp;$O803,Equations!$G:$I,3,0)*(1/$Q803)))</f>
        <v/>
      </c>
      <c r="CM803" s="10" t="str">
        <f>IF($AJ803="","",IF(OR($V803&lt;2.7,$V803&gt;90),"Age OOR",CL803-1.6449*VLOOKUP(CL$14&amp;"-rse-"&amp;$O803,Equations!$G:$I,3,0)))</f>
        <v/>
      </c>
      <c r="CN803" s="10" t="str">
        <f>IF($AJ803="","",IF(OR($V803&lt;2.7,$V803&gt;90),"Age OOR",CL803+1.6449*VLOOKUP(CL$14&amp;"-rse-"&amp;$O803,Equations!$G:$I,3,0)))</f>
        <v/>
      </c>
      <c r="CO803" s="10" t="str">
        <f t="shared" si="323"/>
        <v/>
      </c>
      <c r="CP803" s="10" t="str">
        <f>IF($AJ803="","",IF(OR($V803&lt;2.7,$V803&gt;90),"Age OOR",($AJ803-CL803)/VLOOKUP(CL$14&amp;"-rse-"&amp;$O803,Equations!$G:$I,3,0)))</f>
        <v/>
      </c>
      <c r="CQ803" s="10" t="str">
        <f>IF($AK803="","",IF(OR($V803&lt;2.7,$V803&gt;90),"Age OOR",EXP(VLOOKUP(CQ$14&amp;"-int-"&amp;$P803,Equations!$G:$I,3,0)+VLOOKUP(CQ$14&amp;"-sexo-"&amp;$P803,Equations!$G:$I,3,0)*$U803+VLOOKUP(CQ$14&amp;"-edad-"&amp;$P803,Equations!$G:$I,3,0)*$V803+VLOOKUP(CQ$14&amp;"-est-"&amp;$P803,Equations!$G:$I,3,0)*(1/$W803)+VLOOKUP(CQ$14&amp;"-imc-"&amp;$P803,Equations!$G:$I,3,0)*(1/$Q803))))</f>
        <v/>
      </c>
      <c r="CR803" s="10" t="str">
        <f>IF($AK803="","",IF(OR($V803&lt;2.7,$V803&gt;90),"Age OOR",EXP(LN(CQ803)-1.6449*VLOOKUP(CQ$14&amp;"-rse-"&amp;$P803,Equations!$G:$I,3,0))))</f>
        <v/>
      </c>
      <c r="CS803" s="10" t="str">
        <f>IF($AK803="","",IF(OR($V803&lt;2.7,$V803&gt;90),"Age OOR",EXP(LN(CQ803)+1.6449*VLOOKUP(CQ$14&amp;"-rse-"&amp;$P803,Equations!$G:$I,3,0))))</f>
        <v/>
      </c>
      <c r="CT803" s="10" t="str">
        <f t="shared" si="324"/>
        <v/>
      </c>
      <c r="CU803" s="10" t="str">
        <f>IF($AK803="","",IF(OR($V803&lt;2.7,$V803&gt;90),"Age OOR",(LN($AK803)-LN(CQ803))/VLOOKUP(CQ$14&amp;"-rse-"&amp;$P803,Equations!$G:$I,3,0)))</f>
        <v/>
      </c>
      <c r="CV803" s="47"/>
    </row>
    <row r="804" spans="5:116" x14ac:dyDescent="0.2">
      <c r="E804" s="23" t="str">
        <f t="shared" si="300"/>
        <v>Age out of range</v>
      </c>
      <c r="F804" s="23" t="str">
        <f t="shared" si="301"/>
        <v>Age out of range</v>
      </c>
      <c r="G804" s="23" t="str">
        <f t="shared" si="302"/>
        <v>Age out of range</v>
      </c>
      <c r="H804" s="23" t="str">
        <f t="shared" si="303"/>
        <v>Age out of range</v>
      </c>
      <c r="I804" s="23" t="str">
        <f t="shared" si="304"/>
        <v>Age out of range</v>
      </c>
      <c r="J804" s="23" t="str">
        <f t="shared" si="305"/>
        <v>Age out of range</v>
      </c>
      <c r="K804" s="23" t="str">
        <f t="shared" si="306"/>
        <v>Age out of range</v>
      </c>
      <c r="L804" s="23" t="str">
        <f t="shared" si="307"/>
        <v>Age out of range</v>
      </c>
      <c r="M804" s="23" t="str">
        <f t="shared" si="308"/>
        <v>Age out of range</v>
      </c>
      <c r="N804" s="23" t="str">
        <f t="shared" si="309"/>
        <v>Age out of range</v>
      </c>
      <c r="O804" s="23" t="str">
        <f t="shared" si="310"/>
        <v>Age out of range</v>
      </c>
      <c r="P804" s="23" t="str">
        <f t="shared" si="311"/>
        <v>Age out of range</v>
      </c>
      <c r="Q804" s="23" t="e">
        <f t="shared" si="312"/>
        <v>#DIV/0!</v>
      </c>
      <c r="R804" s="17"/>
      <c r="S804" s="23">
        <v>788</v>
      </c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  <c r="AE804" s="134"/>
      <c r="AF804" s="134"/>
      <c r="AG804" s="134"/>
      <c r="AH804" s="134"/>
      <c r="AI804" s="134"/>
      <c r="AJ804" s="134"/>
      <c r="AK804" s="134"/>
      <c r="AL804" s="7"/>
      <c r="AM804" s="47"/>
      <c r="AN804" s="10" t="str">
        <f>IF($Z804="","",IF(OR($V804&lt;2.7,$V804&gt;90),"Age OOR",VLOOKUP(AN$14&amp;"-int-"&amp;$E804,Equations!$G:$I,3,0)+VLOOKUP(AN$14&amp;"-sexo-"&amp;$E804,Equations!$G:$I,3,0)*$U804+VLOOKUP(AN$14&amp;"-edad-"&amp;$E804,Equations!$G:$I,3,0)*$V804+VLOOKUP(AN$14&amp;"-est-"&amp;$E804,Equations!$G:$I,3,0)*(1/$W804)+VLOOKUP(AN$14&amp;"-imc-"&amp;$E804,Equations!$G:$I,3,0)*(1/$Q804)))</f>
        <v/>
      </c>
      <c r="AO804" s="10" t="str">
        <f>IF($Z804="","",IF(OR($V804&lt;2.7,$V804&gt;90),"Age OOR",AN804-1.6449*VLOOKUP(AN$14&amp;"-rse-"&amp;$E804,Equations!$G:$I,3,0)))</f>
        <v/>
      </c>
      <c r="AP804" s="10" t="str">
        <f>IF($Z804="","",IF(OR($V804&lt;2.7,$V804&gt;90),"Age OOR",AN804+1.6449*VLOOKUP(AN$14&amp;"-rse-"&amp;$E804,Equations!$G:$I,3,0)))</f>
        <v/>
      </c>
      <c r="AQ804" s="10" t="str">
        <f t="shared" si="313"/>
        <v/>
      </c>
      <c r="AR804" s="10" t="str">
        <f>IF($Z804="","",IF(OR($V804&lt;2.7,$V804&gt;90),"Age OOR",($Z804-AN804)/VLOOKUP(AN$14&amp;"-rse-"&amp;$E804,Equations!$G:$I,3,0)))</f>
        <v/>
      </c>
      <c r="AS804" s="10" t="str">
        <f>IF($AA804="","",IF(OR($V804&lt;2.7,$V804&gt;90),"Age OOR",VLOOKUP(AS$14&amp;"-int-"&amp;$F804,Equations!$G:$I,3,0)+VLOOKUP(AS$14&amp;"-sexo-"&amp;$F804,Equations!$G:$I,3,0)*$U804+VLOOKUP(AS$14&amp;"-edad-"&amp;$F804,Equations!$G:$I,3,0)*$V804+VLOOKUP(AS$14&amp;"-est-"&amp;$F804,Equations!$G:$I,3,0)*(1/$W804)+VLOOKUP(AS$14&amp;"-imc-"&amp;$F804,Equations!$G:$I,3,0)*(1/$Q804)))</f>
        <v/>
      </c>
      <c r="AT804" s="10" t="str">
        <f>IF($AA804="","",IF(OR($V804&lt;2.7,$V804&gt;90),"Age OOR",AS804-1.6449*VLOOKUP(AS$14&amp;"-rse-"&amp;$F804,Equations!$G:$I,3,0)))</f>
        <v/>
      </c>
      <c r="AU804" s="10" t="str">
        <f>IF($AA804="","",IF(OR($V804&lt;2.7,$V804&gt;90),"Age OOR",AS804+1.6449*VLOOKUP(AS$14&amp;"-rse-"&amp;$F804,Equations!$G:$I,3,0)))</f>
        <v/>
      </c>
      <c r="AV804" s="10" t="str">
        <f t="shared" si="314"/>
        <v/>
      </c>
      <c r="AW804" s="10" t="str">
        <f>IF($AA804="","",IF(OR($V804&lt;2.7,$V804&gt;90),"Age OOR",($AA804-AS804)/VLOOKUP(AS$14&amp;"-rse-"&amp;$F804,Equations!$G:$I,3,0)))</f>
        <v/>
      </c>
      <c r="AX804" s="10" t="str">
        <f>IF($AB804="","",IF(OR($V804&lt;2.7,$V804&gt;90),"Age OOR",VLOOKUP(AX$14&amp;"-int-"&amp;$G804,Equations!$G:$I,3,0)+VLOOKUP(AX$14&amp;"-sexo-"&amp;$G804,Equations!$G:$I,3,0)*$U804+VLOOKUP(AX$14&amp;"-edad-"&amp;$G804,Equations!$G:$I,3,0)*$V804+VLOOKUP(AX$14&amp;"-est-"&amp;$G804,Equations!$G:$I,3,0)*(1/$W804)+VLOOKUP(AX$14&amp;"-imc-"&amp;$G804,Equations!$G:$I,3,0)*(1/$Q804)))</f>
        <v/>
      </c>
      <c r="AY804" s="10" t="str">
        <f>IF($AB804="","",IF(OR($V804&lt;2.7,$V804&gt;90),"Age OOR",AX804-1.6449*VLOOKUP(AX$14&amp;"-rse-"&amp;$G804,Equations!$G:$I,3,0)))</f>
        <v/>
      </c>
      <c r="AZ804" s="10" t="str">
        <f>IF($AB804="","",IF(OR($V804&lt;2.7,$V804&gt;90),"Age OOR",AX804+1.6449*VLOOKUP(AX$14&amp;"-rse-"&amp;$G804,Equations!$G:$I,3,0)))</f>
        <v/>
      </c>
      <c r="BA804" s="10" t="str">
        <f t="shared" si="315"/>
        <v/>
      </c>
      <c r="BB804" s="10" t="str">
        <f>IF($AB804="","",IF(OR($V804&lt;2.7,$V804&gt;90),"Age OOR",($AB804-AX804)/VLOOKUP(AX$14&amp;"-rse-"&amp;$G804,Equations!$G:$I,3,0)))</f>
        <v/>
      </c>
      <c r="BC804" s="10" t="str">
        <f>IF($AC804="","",IF(OR($V804&lt;2.7,$V804&gt;90),"Age OOR",VLOOKUP(BC$14&amp;"-int-"&amp;$H804,Equations!$G:$I,3,0)+VLOOKUP(BC$14&amp;"-sexo-"&amp;$H804,Equations!$G:$I,3,0)*$U804+VLOOKUP(BC$14&amp;"-edad-"&amp;$H804,Equations!$G:$I,3,0)*$V804+VLOOKUP(BC$14&amp;"-est-"&amp;$H804,Equations!$G:$I,3,0)*(1/$W804)+VLOOKUP(BC$14&amp;"-imc-"&amp;$H804,Equations!$G:$I,3,0)*(1/$Q804)))</f>
        <v/>
      </c>
      <c r="BD804" s="10" t="str">
        <f>IF($AC804="","",IF(OR($V804&lt;2.7,$V804&gt;90),"Age OOR",BC804-1.6449*VLOOKUP(BC$14&amp;"-rse-"&amp;$H804,Equations!$G:$I,3,0)))</f>
        <v/>
      </c>
      <c r="BE804" s="10" t="str">
        <f>IF($AC804="","",IF(OR($V804&lt;2.7,$V804&gt;90),"Age OOR",BC804+1.6449*VLOOKUP(BC$14&amp;"-rse-"&amp;$H804,Equations!$G:$I,3,0)))</f>
        <v/>
      </c>
      <c r="BF804" s="10" t="str">
        <f t="shared" si="316"/>
        <v/>
      </c>
      <c r="BG804" s="10" t="str">
        <f>IF($AC804="","",IF(OR($V804&lt;2.7,$V804&gt;90),"Age OOR",($AC804-BC804)/VLOOKUP(BC$14&amp;"-rse-"&amp;$H804,Equations!$G:$I,3,0)))</f>
        <v/>
      </c>
      <c r="BH804" s="10" t="str">
        <f>IF($AD804="","",IF(OR($V804&lt;2.7,$V804&gt;90),"Age OOR",VLOOKUP(BH$14&amp;"-int-"&amp;$I804,Equations!$G:$I,3,0)+VLOOKUP(BH$14&amp;"-sexo-"&amp;$I804,Equations!$G:$I,3,0)*$U804+VLOOKUP(BH$14&amp;"-edad-"&amp;$I804,Equations!$G:$I,3,0)*$V804+VLOOKUP(BH$14&amp;"-est-"&amp;$I804,Equations!$G:$I,3,0)*(1/$W804)+VLOOKUP(BH$14&amp;"-imc-"&amp;$I804,Equations!$G:$I,3,0)*(1/$Q804)))</f>
        <v/>
      </c>
      <c r="BI804" s="10" t="str">
        <f>IF($AD804="","",IF(OR($V804&lt;2.7,$V804&gt;90),"Age OOR",BH804-1.6449*VLOOKUP(BH$14&amp;"-rse-"&amp;$I804,Equations!$G:$I,3,0)))</f>
        <v/>
      </c>
      <c r="BJ804" s="10" t="str">
        <f>IF($AD804="","",IF(OR($V804&lt;2.7,$V804&gt;90),"Age OOR",BH804+1.6449*VLOOKUP(BH$14&amp;"-rse-"&amp;$I804,Equations!$G:$I,3,0)))</f>
        <v/>
      </c>
      <c r="BK804" s="10" t="str">
        <f t="shared" si="317"/>
        <v/>
      </c>
      <c r="BL804" s="10" t="str">
        <f>IF($AD804="","",IF(OR($V804&lt;2.7,$V804&gt;90),"Age OOR",($AD804-BH804)/VLOOKUP(BH$14&amp;"-rse-"&amp;$I804,Equations!$G:$I,3,0)))</f>
        <v/>
      </c>
      <c r="BM804" s="10" t="str">
        <f>IF($AE804="","",IF(OR($V804&lt;2.7,$V804&gt;90),"Age OOR",VLOOKUP(BM$14&amp;"-int-"&amp;$J804,Equations!$G:$I,3,0)+VLOOKUP(BM$14&amp;"-sexo-"&amp;$J804,Equations!$G:$I,3,0)*$U804+VLOOKUP(BM$14&amp;"-edad-"&amp;$J804,Equations!$G:$I,3,0)*$V804+VLOOKUP(BM$14&amp;"-est-"&amp;$J804,Equations!$G:$I,3,0)*(1/$W804)+VLOOKUP(BM$14&amp;"-imc-"&amp;$J804,Equations!$G:$I,3,0)*(1/$Q804)))</f>
        <v/>
      </c>
      <c r="BN804" s="10" t="str">
        <f>IF($AE804="","",IF(OR($V804&lt;2.7,$V804&gt;90),"Age OOR",BM804-1.6449*VLOOKUP(BM$14&amp;"-rse-"&amp;$J804,Equations!$G:$I,3,0)))</f>
        <v/>
      </c>
      <c r="BO804" s="10" t="str">
        <f>IF($AE804="","",IF(OR($V804&lt;2.7,$V804&gt;90),"Age OOR",BM804+1.6449*VLOOKUP(BM$14&amp;"-rse-"&amp;$J804,Equations!$G:$I,3,0)))</f>
        <v/>
      </c>
      <c r="BP804" s="10" t="str">
        <f t="shared" si="318"/>
        <v/>
      </c>
      <c r="BQ804" s="10" t="str">
        <f>IF($AE804="","",IF(OR($V804&lt;2.7,$V804&gt;90),"Age OOR",($AE804-BM804)/VLOOKUP(BM$14&amp;"-rse-"&amp;$J804,Equations!$G:$I,3,0)))</f>
        <v/>
      </c>
      <c r="BR804" s="10" t="str">
        <f>IF($AF804="","",IF(OR($V804&lt;2.7,$V804&gt;90),"Age OOR",VLOOKUP(BR$14&amp;"-int-"&amp;$K804,Equations!$G:$I,3,0)+VLOOKUP(BR$14&amp;"-sexo-"&amp;$K804,Equations!$G:$I,3,0)*$U804+VLOOKUP(BR$14&amp;"-edad-"&amp;$K804,Equations!$G:$I,3,0)*$V804+VLOOKUP(BR$14&amp;"-est-"&amp;$K804,Equations!$G:$I,3,0)*(1/$W804)+VLOOKUP(BR$14&amp;"-imc-"&amp;$K804,Equations!$G:$I,3,0)*(1/$Q804)))</f>
        <v/>
      </c>
      <c r="BS804" s="10" t="str">
        <f>IF($AF804="","",IF(OR($V804&lt;2.7,$V804&gt;90),"Age OOR",BR804-1.6449*VLOOKUP(BR$14&amp;"-rse-"&amp;$K804,Equations!$G:$I,3,0)))</f>
        <v/>
      </c>
      <c r="BT804" s="10" t="str">
        <f>IF($AF804="","",IF(OR($V804&lt;2.7,$V804&gt;90),"Age OOR",BR804+1.6449*VLOOKUP(BR$14&amp;"-rse-"&amp;$K804,Equations!$G:$I,3,0)))</f>
        <v/>
      </c>
      <c r="BU804" s="10" t="str">
        <f t="shared" si="319"/>
        <v/>
      </c>
      <c r="BV804" s="10" t="str">
        <f>IF($AF804="","",IF(OR($V804&lt;2.7,$V804&gt;90),"Age OOR",($AF804-BR804)/VLOOKUP(BR$14&amp;"-rse-"&amp;$K804,Equations!$G:$I,3,0)))</f>
        <v/>
      </c>
      <c r="BW804" s="10" t="str">
        <f>IF($AG804="","",IF(OR($V804&lt;2.7,$V804&gt;90),"Age OOR",VLOOKUP(BW$14&amp;"-int-"&amp;$L804,Equations!$G:$I,3,0)+VLOOKUP(BW$14&amp;"-sexo-"&amp;$L804,Equations!$G:$I,3,0)*$U804+VLOOKUP(BW$14&amp;"-edad-"&amp;$L804,Equations!$G:$I,3,0)*$V804+VLOOKUP(BW$14&amp;"-est-"&amp;$L804,Equations!$G:$I,3,0)*(1/$W804)+VLOOKUP(BW$14&amp;"-imc-"&amp;$L804,Equations!$G:$I,3,0)*(1/$Q804)))</f>
        <v/>
      </c>
      <c r="BX804" s="10" t="str">
        <f>IF($AG804="","",IF(OR($V804&lt;2.7,$V804&gt;90),"Age OOR",BW804-1.6449*VLOOKUP(BW$14&amp;"-rse-"&amp;$L804,Equations!$G:$I,3,0)))</f>
        <v/>
      </c>
      <c r="BY804" s="10" t="str">
        <f>IF($AG804="","",IF(OR($V804&lt;2.7,$V804&gt;90),"Age OOR",BW804+1.6449*VLOOKUP(BW$14&amp;"-rse-"&amp;$L804,Equations!$G:$I,3,0)))</f>
        <v/>
      </c>
      <c r="BZ804" s="10" t="str">
        <f t="shared" si="320"/>
        <v/>
      </c>
      <c r="CA804" s="10" t="str">
        <f>IF($AG804="","",IF(OR($V804&lt;2.7,$V804&gt;90),"Age OOR",($AG804-BW804)/VLOOKUP(BW$14&amp;"-rse-"&amp;$L804,Equations!$G:$I,3,0)))</f>
        <v/>
      </c>
      <c r="CB804" s="10" t="str">
        <f>IF($AH804="","",IF(OR($V804&lt;2.7,$V804&gt;90),"Age OOR",VLOOKUP(CB$14&amp;"-int-"&amp;$M804,Equations!$G:$I,3,0)+VLOOKUP(CB$14&amp;"-sexo-"&amp;$M804,Equations!$G:$I,3,0)*$U804+VLOOKUP(CB$14&amp;"-edad-"&amp;$M804,Equations!$G:$I,3,0)*$V804+VLOOKUP(CB$14&amp;"-est-"&amp;$M804,Equations!$G:$I,3,0)*(1/$W804)+VLOOKUP(CB$14&amp;"-imc-"&amp;$M804,Equations!$G:$I,3,0)*(1/$Q804)))</f>
        <v/>
      </c>
      <c r="CC804" s="10" t="str">
        <f>IF($AH804="","",IF(OR($V804&lt;2.7,$V804&gt;90),"Age OOR",CB804-1.6449*VLOOKUP(CB$14&amp;"-rse-"&amp;$M804,Equations!$G:$I,3,0)))</f>
        <v/>
      </c>
      <c r="CD804" s="10" t="str">
        <f>IF($AH804="","",IF(OR($V804&lt;2.7,$V804&gt;90),"Age OOR",CB804+1.6449*VLOOKUP(CB$14&amp;"-rse-"&amp;$M804,Equations!$G:$I,3,0)))</f>
        <v/>
      </c>
      <c r="CE804" s="10" t="str">
        <f t="shared" si="321"/>
        <v/>
      </c>
      <c r="CF804" s="10" t="str">
        <f>IF($AH804="","",IF(OR($V804&lt;2.7,$V804&gt;90),"Age OOR",($AH804-CB804)/VLOOKUP(CB$14&amp;"-rse-"&amp;$M804,Equations!$G:$I,3,0)))</f>
        <v/>
      </c>
      <c r="CG804" s="10" t="str">
        <f>IF($AI804="","",IF(OR($V804&lt;2.7,$V804&gt;90),"Age OOR",VLOOKUP(CG$14&amp;"-int-"&amp;$N804,Equations!$G:$I,3,0)+VLOOKUP(CG$14&amp;"-sexo-"&amp;$N804,Equations!$G:$I,3,0)*$U804+VLOOKUP(CG$14&amp;"-edad-"&amp;$N804,Equations!$G:$I,3,0)*$V804+VLOOKUP(CG$14&amp;"-est-"&amp;$N804,Equations!$G:$I,3,0)*(1/$W804)+VLOOKUP(CG$14&amp;"-imc-"&amp;$N804,Equations!$G:$I,3,0)*(1/$Q804)))</f>
        <v/>
      </c>
      <c r="CH804" s="10" t="str">
        <f>IF($AI804="","",IF(OR($V804&lt;2.7,$V804&gt;90),"Age OOR",CG804-1.6449*VLOOKUP(CG$14&amp;"-rse-"&amp;$N804,Equations!$G:$I,3,0)))</f>
        <v/>
      </c>
      <c r="CI804" s="10" t="str">
        <f>IF($AI804="","",IF(OR($V804&lt;2.7,$V804&gt;90),"Age OOR",CG804+1.6449*VLOOKUP(CG$14&amp;"-rse-"&amp;$N804,Equations!$G:$I,3,0)))</f>
        <v/>
      </c>
      <c r="CJ804" s="10" t="str">
        <f t="shared" si="322"/>
        <v/>
      </c>
      <c r="CK804" s="10" t="str">
        <f>IF($AI804="","",IF(OR($V804&lt;2.7,$V804&gt;90),"Age OOR",($AI804-CG804)/VLOOKUP(CG$14&amp;"-rse-"&amp;$N804,Equations!$G:$I,3,0)))</f>
        <v/>
      </c>
      <c r="CL804" s="10" t="str">
        <f>IF($AJ804="","",IF(OR($V804&lt;2.7,$V804&gt;90),"Age OOR",VLOOKUP(CL$14&amp;"-int-"&amp;$O804,Equations!$G:$I,3,0)+VLOOKUP(CL$14&amp;"-sexo-"&amp;$O804,Equations!$G:$I,3,0)*$U804+VLOOKUP(CL$14&amp;"-edad-"&amp;$O804,Equations!$G:$I,3,0)*$V804+VLOOKUP(CL$14&amp;"-est-"&amp;$O804,Equations!$G:$I,3,0)*(1/$W804)+VLOOKUP(CL$14&amp;"-imc-"&amp;$O804,Equations!$G:$I,3,0)*(1/$Q804)))</f>
        <v/>
      </c>
      <c r="CM804" s="10" t="str">
        <f>IF($AJ804="","",IF(OR($V804&lt;2.7,$V804&gt;90),"Age OOR",CL804-1.6449*VLOOKUP(CL$14&amp;"-rse-"&amp;$O804,Equations!$G:$I,3,0)))</f>
        <v/>
      </c>
      <c r="CN804" s="10" t="str">
        <f>IF($AJ804="","",IF(OR($V804&lt;2.7,$V804&gt;90),"Age OOR",CL804+1.6449*VLOOKUP(CL$14&amp;"-rse-"&amp;$O804,Equations!$G:$I,3,0)))</f>
        <v/>
      </c>
      <c r="CO804" s="10" t="str">
        <f t="shared" si="323"/>
        <v/>
      </c>
      <c r="CP804" s="10" t="str">
        <f>IF($AJ804="","",IF(OR($V804&lt;2.7,$V804&gt;90),"Age OOR",($AJ804-CL804)/VLOOKUP(CL$14&amp;"-rse-"&amp;$O804,Equations!$G:$I,3,0)))</f>
        <v/>
      </c>
      <c r="CQ804" s="10" t="str">
        <f>IF($AK804="","",IF(OR($V804&lt;2.7,$V804&gt;90),"Age OOR",EXP(VLOOKUP(CQ$14&amp;"-int-"&amp;$P804,Equations!$G:$I,3,0)+VLOOKUP(CQ$14&amp;"-sexo-"&amp;$P804,Equations!$G:$I,3,0)*$U804+VLOOKUP(CQ$14&amp;"-edad-"&amp;$P804,Equations!$G:$I,3,0)*$V804+VLOOKUP(CQ$14&amp;"-est-"&amp;$P804,Equations!$G:$I,3,0)*(1/$W804)+VLOOKUP(CQ$14&amp;"-imc-"&amp;$P804,Equations!$G:$I,3,0)*(1/$Q804))))</f>
        <v/>
      </c>
      <c r="CR804" s="10" t="str">
        <f>IF($AK804="","",IF(OR($V804&lt;2.7,$V804&gt;90),"Age OOR",EXP(LN(CQ804)-1.6449*VLOOKUP(CQ$14&amp;"-rse-"&amp;$P804,Equations!$G:$I,3,0))))</f>
        <v/>
      </c>
      <c r="CS804" s="10" t="str">
        <f>IF($AK804="","",IF(OR($V804&lt;2.7,$V804&gt;90),"Age OOR",EXP(LN(CQ804)+1.6449*VLOOKUP(CQ$14&amp;"-rse-"&amp;$P804,Equations!$G:$I,3,0))))</f>
        <v/>
      </c>
      <c r="CT804" s="10" t="str">
        <f t="shared" si="324"/>
        <v/>
      </c>
      <c r="CU804" s="10" t="str">
        <f>IF($AK804="","",IF(OR($V804&lt;2.7,$V804&gt;90),"Age OOR",(LN($AK804)-LN(CQ804))/VLOOKUP(CQ$14&amp;"-rse-"&amp;$P804,Equations!$G:$I,3,0)))</f>
        <v/>
      </c>
      <c r="CV804" s="47"/>
    </row>
    <row r="805" spans="5:116" x14ac:dyDescent="0.2">
      <c r="E805" s="23" t="str">
        <f t="shared" si="300"/>
        <v>Age out of range</v>
      </c>
      <c r="F805" s="23" t="str">
        <f t="shared" si="301"/>
        <v>Age out of range</v>
      </c>
      <c r="G805" s="23" t="str">
        <f t="shared" si="302"/>
        <v>Age out of range</v>
      </c>
      <c r="H805" s="23" t="str">
        <f t="shared" si="303"/>
        <v>Age out of range</v>
      </c>
      <c r="I805" s="23" t="str">
        <f t="shared" si="304"/>
        <v>Age out of range</v>
      </c>
      <c r="J805" s="23" t="str">
        <f t="shared" si="305"/>
        <v>Age out of range</v>
      </c>
      <c r="K805" s="23" t="str">
        <f t="shared" si="306"/>
        <v>Age out of range</v>
      </c>
      <c r="L805" s="23" t="str">
        <f t="shared" si="307"/>
        <v>Age out of range</v>
      </c>
      <c r="M805" s="23" t="str">
        <f t="shared" si="308"/>
        <v>Age out of range</v>
      </c>
      <c r="N805" s="23" t="str">
        <f t="shared" si="309"/>
        <v>Age out of range</v>
      </c>
      <c r="O805" s="23" t="str">
        <f t="shared" si="310"/>
        <v>Age out of range</v>
      </c>
      <c r="P805" s="23" t="str">
        <f t="shared" si="311"/>
        <v>Age out of range</v>
      </c>
      <c r="Q805" s="23" t="e">
        <f t="shared" si="312"/>
        <v>#DIV/0!</v>
      </c>
      <c r="R805" s="17"/>
      <c r="S805" s="23">
        <v>789</v>
      </c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  <c r="AE805" s="134"/>
      <c r="AF805" s="134"/>
      <c r="AG805" s="134"/>
      <c r="AH805" s="134"/>
      <c r="AI805" s="134"/>
      <c r="AJ805" s="134"/>
      <c r="AK805" s="134"/>
      <c r="AL805" s="7"/>
      <c r="AM805" s="47"/>
      <c r="AN805" s="10" t="str">
        <f>IF($Z805="","",IF(OR($V805&lt;2.7,$V805&gt;90),"Age OOR",VLOOKUP(AN$14&amp;"-int-"&amp;$E805,Equations!$G:$I,3,0)+VLOOKUP(AN$14&amp;"-sexo-"&amp;$E805,Equations!$G:$I,3,0)*$U805+VLOOKUP(AN$14&amp;"-edad-"&amp;$E805,Equations!$G:$I,3,0)*$V805+VLOOKUP(AN$14&amp;"-est-"&amp;$E805,Equations!$G:$I,3,0)*(1/$W805)+VLOOKUP(AN$14&amp;"-imc-"&amp;$E805,Equations!$G:$I,3,0)*(1/$Q805)))</f>
        <v/>
      </c>
      <c r="AO805" s="10" t="str">
        <f>IF($Z805="","",IF(OR($V805&lt;2.7,$V805&gt;90),"Age OOR",AN805-1.6449*VLOOKUP(AN$14&amp;"-rse-"&amp;$E805,Equations!$G:$I,3,0)))</f>
        <v/>
      </c>
      <c r="AP805" s="10" t="str">
        <f>IF($Z805="","",IF(OR($V805&lt;2.7,$V805&gt;90),"Age OOR",AN805+1.6449*VLOOKUP(AN$14&amp;"-rse-"&amp;$E805,Equations!$G:$I,3,0)))</f>
        <v/>
      </c>
      <c r="AQ805" s="10" t="str">
        <f t="shared" si="313"/>
        <v/>
      </c>
      <c r="AR805" s="10" t="str">
        <f>IF($Z805="","",IF(OR($V805&lt;2.7,$V805&gt;90),"Age OOR",($Z805-AN805)/VLOOKUP(AN$14&amp;"-rse-"&amp;$E805,Equations!$G:$I,3,0)))</f>
        <v/>
      </c>
      <c r="AS805" s="10" t="str">
        <f>IF($AA805="","",IF(OR($V805&lt;2.7,$V805&gt;90),"Age OOR",VLOOKUP(AS$14&amp;"-int-"&amp;$F805,Equations!$G:$I,3,0)+VLOOKUP(AS$14&amp;"-sexo-"&amp;$F805,Equations!$G:$I,3,0)*$U805+VLOOKUP(AS$14&amp;"-edad-"&amp;$F805,Equations!$G:$I,3,0)*$V805+VLOOKUP(AS$14&amp;"-est-"&amp;$F805,Equations!$G:$I,3,0)*(1/$W805)+VLOOKUP(AS$14&amp;"-imc-"&amp;$F805,Equations!$G:$I,3,0)*(1/$Q805)))</f>
        <v/>
      </c>
      <c r="AT805" s="10" t="str">
        <f>IF($AA805="","",IF(OR($V805&lt;2.7,$V805&gt;90),"Age OOR",AS805-1.6449*VLOOKUP(AS$14&amp;"-rse-"&amp;$F805,Equations!$G:$I,3,0)))</f>
        <v/>
      </c>
      <c r="AU805" s="10" t="str">
        <f>IF($AA805="","",IF(OR($V805&lt;2.7,$V805&gt;90),"Age OOR",AS805+1.6449*VLOOKUP(AS$14&amp;"-rse-"&amp;$F805,Equations!$G:$I,3,0)))</f>
        <v/>
      </c>
      <c r="AV805" s="10" t="str">
        <f t="shared" si="314"/>
        <v/>
      </c>
      <c r="AW805" s="10" t="str">
        <f>IF($AA805="","",IF(OR($V805&lt;2.7,$V805&gt;90),"Age OOR",($AA805-AS805)/VLOOKUP(AS$14&amp;"-rse-"&amp;$F805,Equations!$G:$I,3,0)))</f>
        <v/>
      </c>
      <c r="AX805" s="10" t="str">
        <f>IF($AB805="","",IF(OR($V805&lt;2.7,$V805&gt;90),"Age OOR",VLOOKUP(AX$14&amp;"-int-"&amp;$G805,Equations!$G:$I,3,0)+VLOOKUP(AX$14&amp;"-sexo-"&amp;$G805,Equations!$G:$I,3,0)*$U805+VLOOKUP(AX$14&amp;"-edad-"&amp;$G805,Equations!$G:$I,3,0)*$V805+VLOOKUP(AX$14&amp;"-est-"&amp;$G805,Equations!$G:$I,3,0)*(1/$W805)+VLOOKUP(AX$14&amp;"-imc-"&amp;$G805,Equations!$G:$I,3,0)*(1/$Q805)))</f>
        <v/>
      </c>
      <c r="AY805" s="10" t="str">
        <f>IF($AB805="","",IF(OR($V805&lt;2.7,$V805&gt;90),"Age OOR",AX805-1.6449*VLOOKUP(AX$14&amp;"-rse-"&amp;$G805,Equations!$G:$I,3,0)))</f>
        <v/>
      </c>
      <c r="AZ805" s="10" t="str">
        <f>IF($AB805="","",IF(OR($V805&lt;2.7,$V805&gt;90),"Age OOR",AX805+1.6449*VLOOKUP(AX$14&amp;"-rse-"&amp;$G805,Equations!$G:$I,3,0)))</f>
        <v/>
      </c>
      <c r="BA805" s="10" t="str">
        <f t="shared" si="315"/>
        <v/>
      </c>
      <c r="BB805" s="10" t="str">
        <f>IF($AB805="","",IF(OR($V805&lt;2.7,$V805&gt;90),"Age OOR",($AB805-AX805)/VLOOKUP(AX$14&amp;"-rse-"&amp;$G805,Equations!$G:$I,3,0)))</f>
        <v/>
      </c>
      <c r="BC805" s="10" t="str">
        <f>IF($AC805="","",IF(OR($V805&lt;2.7,$V805&gt;90),"Age OOR",VLOOKUP(BC$14&amp;"-int-"&amp;$H805,Equations!$G:$I,3,0)+VLOOKUP(BC$14&amp;"-sexo-"&amp;$H805,Equations!$G:$I,3,0)*$U805+VLOOKUP(BC$14&amp;"-edad-"&amp;$H805,Equations!$G:$I,3,0)*$V805+VLOOKUP(BC$14&amp;"-est-"&amp;$H805,Equations!$G:$I,3,0)*(1/$W805)+VLOOKUP(BC$14&amp;"-imc-"&amp;$H805,Equations!$G:$I,3,0)*(1/$Q805)))</f>
        <v/>
      </c>
      <c r="BD805" s="10" t="str">
        <f>IF($AC805="","",IF(OR($V805&lt;2.7,$V805&gt;90),"Age OOR",BC805-1.6449*VLOOKUP(BC$14&amp;"-rse-"&amp;$H805,Equations!$G:$I,3,0)))</f>
        <v/>
      </c>
      <c r="BE805" s="10" t="str">
        <f>IF($AC805="","",IF(OR($V805&lt;2.7,$V805&gt;90),"Age OOR",BC805+1.6449*VLOOKUP(BC$14&amp;"-rse-"&amp;$H805,Equations!$G:$I,3,0)))</f>
        <v/>
      </c>
      <c r="BF805" s="10" t="str">
        <f t="shared" si="316"/>
        <v/>
      </c>
      <c r="BG805" s="10" t="str">
        <f>IF($AC805="","",IF(OR($V805&lt;2.7,$V805&gt;90),"Age OOR",($AC805-BC805)/VLOOKUP(BC$14&amp;"-rse-"&amp;$H805,Equations!$G:$I,3,0)))</f>
        <v/>
      </c>
      <c r="BH805" s="10" t="str">
        <f>IF($AD805="","",IF(OR($V805&lt;2.7,$V805&gt;90),"Age OOR",VLOOKUP(BH$14&amp;"-int-"&amp;$I805,Equations!$G:$I,3,0)+VLOOKUP(BH$14&amp;"-sexo-"&amp;$I805,Equations!$G:$I,3,0)*$U805+VLOOKUP(BH$14&amp;"-edad-"&amp;$I805,Equations!$G:$I,3,0)*$V805+VLOOKUP(BH$14&amp;"-est-"&amp;$I805,Equations!$G:$I,3,0)*(1/$W805)+VLOOKUP(BH$14&amp;"-imc-"&amp;$I805,Equations!$G:$I,3,0)*(1/$Q805)))</f>
        <v/>
      </c>
      <c r="BI805" s="10" t="str">
        <f>IF($AD805="","",IF(OR($V805&lt;2.7,$V805&gt;90),"Age OOR",BH805-1.6449*VLOOKUP(BH$14&amp;"-rse-"&amp;$I805,Equations!$G:$I,3,0)))</f>
        <v/>
      </c>
      <c r="BJ805" s="10" t="str">
        <f>IF($AD805="","",IF(OR($V805&lt;2.7,$V805&gt;90),"Age OOR",BH805+1.6449*VLOOKUP(BH$14&amp;"-rse-"&amp;$I805,Equations!$G:$I,3,0)))</f>
        <v/>
      </c>
      <c r="BK805" s="10" t="str">
        <f t="shared" si="317"/>
        <v/>
      </c>
      <c r="BL805" s="10" t="str">
        <f>IF($AD805="","",IF(OR($V805&lt;2.7,$V805&gt;90),"Age OOR",($AD805-BH805)/VLOOKUP(BH$14&amp;"-rse-"&amp;$I805,Equations!$G:$I,3,0)))</f>
        <v/>
      </c>
      <c r="BM805" s="10" t="str">
        <f>IF($AE805="","",IF(OR($V805&lt;2.7,$V805&gt;90),"Age OOR",VLOOKUP(BM$14&amp;"-int-"&amp;$J805,Equations!$G:$I,3,0)+VLOOKUP(BM$14&amp;"-sexo-"&amp;$J805,Equations!$G:$I,3,0)*$U805+VLOOKUP(BM$14&amp;"-edad-"&amp;$J805,Equations!$G:$I,3,0)*$V805+VLOOKUP(BM$14&amp;"-est-"&amp;$J805,Equations!$G:$I,3,0)*(1/$W805)+VLOOKUP(BM$14&amp;"-imc-"&amp;$J805,Equations!$G:$I,3,0)*(1/$Q805)))</f>
        <v/>
      </c>
      <c r="BN805" s="10" t="str">
        <f>IF($AE805="","",IF(OR($V805&lt;2.7,$V805&gt;90),"Age OOR",BM805-1.6449*VLOOKUP(BM$14&amp;"-rse-"&amp;$J805,Equations!$G:$I,3,0)))</f>
        <v/>
      </c>
      <c r="BO805" s="10" t="str">
        <f>IF($AE805="","",IF(OR($V805&lt;2.7,$V805&gt;90),"Age OOR",BM805+1.6449*VLOOKUP(BM$14&amp;"-rse-"&amp;$J805,Equations!$G:$I,3,0)))</f>
        <v/>
      </c>
      <c r="BP805" s="10" t="str">
        <f t="shared" si="318"/>
        <v/>
      </c>
      <c r="BQ805" s="10" t="str">
        <f>IF($AE805="","",IF(OR($V805&lt;2.7,$V805&gt;90),"Age OOR",($AE805-BM805)/VLOOKUP(BM$14&amp;"-rse-"&amp;$J805,Equations!$G:$I,3,0)))</f>
        <v/>
      </c>
      <c r="BR805" s="10" t="str">
        <f>IF($AF805="","",IF(OR($V805&lt;2.7,$V805&gt;90),"Age OOR",VLOOKUP(BR$14&amp;"-int-"&amp;$K805,Equations!$G:$I,3,0)+VLOOKUP(BR$14&amp;"-sexo-"&amp;$K805,Equations!$G:$I,3,0)*$U805+VLOOKUP(BR$14&amp;"-edad-"&amp;$K805,Equations!$G:$I,3,0)*$V805+VLOOKUP(BR$14&amp;"-est-"&amp;$K805,Equations!$G:$I,3,0)*(1/$W805)+VLOOKUP(BR$14&amp;"-imc-"&amp;$K805,Equations!$G:$I,3,0)*(1/$Q805)))</f>
        <v/>
      </c>
      <c r="BS805" s="10" t="str">
        <f>IF($AF805="","",IF(OR($V805&lt;2.7,$V805&gt;90),"Age OOR",BR805-1.6449*VLOOKUP(BR$14&amp;"-rse-"&amp;$K805,Equations!$G:$I,3,0)))</f>
        <v/>
      </c>
      <c r="BT805" s="10" t="str">
        <f>IF($AF805="","",IF(OR($V805&lt;2.7,$V805&gt;90),"Age OOR",BR805+1.6449*VLOOKUP(BR$14&amp;"-rse-"&amp;$K805,Equations!$G:$I,3,0)))</f>
        <v/>
      </c>
      <c r="BU805" s="10" t="str">
        <f t="shared" si="319"/>
        <v/>
      </c>
      <c r="BV805" s="10" t="str">
        <f>IF($AF805="","",IF(OR($V805&lt;2.7,$V805&gt;90),"Age OOR",($AF805-BR805)/VLOOKUP(BR$14&amp;"-rse-"&amp;$K805,Equations!$G:$I,3,0)))</f>
        <v/>
      </c>
      <c r="BW805" s="10" t="str">
        <f>IF($AG805="","",IF(OR($V805&lt;2.7,$V805&gt;90),"Age OOR",VLOOKUP(BW$14&amp;"-int-"&amp;$L805,Equations!$G:$I,3,0)+VLOOKUP(BW$14&amp;"-sexo-"&amp;$L805,Equations!$G:$I,3,0)*$U805+VLOOKUP(BW$14&amp;"-edad-"&amp;$L805,Equations!$G:$I,3,0)*$V805+VLOOKUP(BW$14&amp;"-est-"&amp;$L805,Equations!$G:$I,3,0)*(1/$W805)+VLOOKUP(BW$14&amp;"-imc-"&amp;$L805,Equations!$G:$I,3,0)*(1/$Q805)))</f>
        <v/>
      </c>
      <c r="BX805" s="10" t="str">
        <f>IF($AG805="","",IF(OR($V805&lt;2.7,$V805&gt;90),"Age OOR",BW805-1.6449*VLOOKUP(BW$14&amp;"-rse-"&amp;$L805,Equations!$G:$I,3,0)))</f>
        <v/>
      </c>
      <c r="BY805" s="10" t="str">
        <f>IF($AG805="","",IF(OR($V805&lt;2.7,$V805&gt;90),"Age OOR",BW805+1.6449*VLOOKUP(BW$14&amp;"-rse-"&amp;$L805,Equations!$G:$I,3,0)))</f>
        <v/>
      </c>
      <c r="BZ805" s="10" t="str">
        <f t="shared" si="320"/>
        <v/>
      </c>
      <c r="CA805" s="10" t="str">
        <f>IF($AG805="","",IF(OR($V805&lt;2.7,$V805&gt;90),"Age OOR",($AG805-BW805)/VLOOKUP(BW$14&amp;"-rse-"&amp;$L805,Equations!$G:$I,3,0)))</f>
        <v/>
      </c>
      <c r="CB805" s="10" t="str">
        <f>IF($AH805="","",IF(OR($V805&lt;2.7,$V805&gt;90),"Age OOR",VLOOKUP(CB$14&amp;"-int-"&amp;$M805,Equations!$G:$I,3,0)+VLOOKUP(CB$14&amp;"-sexo-"&amp;$M805,Equations!$G:$I,3,0)*$U805+VLOOKUP(CB$14&amp;"-edad-"&amp;$M805,Equations!$G:$I,3,0)*$V805+VLOOKUP(CB$14&amp;"-est-"&amp;$M805,Equations!$G:$I,3,0)*(1/$W805)+VLOOKUP(CB$14&amp;"-imc-"&amp;$M805,Equations!$G:$I,3,0)*(1/$Q805)))</f>
        <v/>
      </c>
      <c r="CC805" s="10" t="str">
        <f>IF($AH805="","",IF(OR($V805&lt;2.7,$V805&gt;90),"Age OOR",CB805-1.6449*VLOOKUP(CB$14&amp;"-rse-"&amp;$M805,Equations!$G:$I,3,0)))</f>
        <v/>
      </c>
      <c r="CD805" s="10" t="str">
        <f>IF($AH805="","",IF(OR($V805&lt;2.7,$V805&gt;90),"Age OOR",CB805+1.6449*VLOOKUP(CB$14&amp;"-rse-"&amp;$M805,Equations!$G:$I,3,0)))</f>
        <v/>
      </c>
      <c r="CE805" s="10" t="str">
        <f t="shared" si="321"/>
        <v/>
      </c>
      <c r="CF805" s="10" t="str">
        <f>IF($AH805="","",IF(OR($V805&lt;2.7,$V805&gt;90),"Age OOR",($AH805-CB805)/VLOOKUP(CB$14&amp;"-rse-"&amp;$M805,Equations!$G:$I,3,0)))</f>
        <v/>
      </c>
      <c r="CG805" s="10" t="str">
        <f>IF($AI805="","",IF(OR($V805&lt;2.7,$V805&gt;90),"Age OOR",VLOOKUP(CG$14&amp;"-int-"&amp;$N805,Equations!$G:$I,3,0)+VLOOKUP(CG$14&amp;"-sexo-"&amp;$N805,Equations!$G:$I,3,0)*$U805+VLOOKUP(CG$14&amp;"-edad-"&amp;$N805,Equations!$G:$I,3,0)*$V805+VLOOKUP(CG$14&amp;"-est-"&amp;$N805,Equations!$G:$I,3,0)*(1/$W805)+VLOOKUP(CG$14&amp;"-imc-"&amp;$N805,Equations!$G:$I,3,0)*(1/$Q805)))</f>
        <v/>
      </c>
      <c r="CH805" s="10" t="str">
        <f>IF($AI805="","",IF(OR($V805&lt;2.7,$V805&gt;90),"Age OOR",CG805-1.6449*VLOOKUP(CG$14&amp;"-rse-"&amp;$N805,Equations!$G:$I,3,0)))</f>
        <v/>
      </c>
      <c r="CI805" s="10" t="str">
        <f>IF($AI805="","",IF(OR($V805&lt;2.7,$V805&gt;90),"Age OOR",CG805+1.6449*VLOOKUP(CG$14&amp;"-rse-"&amp;$N805,Equations!$G:$I,3,0)))</f>
        <v/>
      </c>
      <c r="CJ805" s="10" t="str">
        <f t="shared" si="322"/>
        <v/>
      </c>
      <c r="CK805" s="10" t="str">
        <f>IF($AI805="","",IF(OR($V805&lt;2.7,$V805&gt;90),"Age OOR",($AI805-CG805)/VLOOKUP(CG$14&amp;"-rse-"&amp;$N805,Equations!$G:$I,3,0)))</f>
        <v/>
      </c>
      <c r="CL805" s="10" t="str">
        <f>IF($AJ805="","",IF(OR($V805&lt;2.7,$V805&gt;90),"Age OOR",VLOOKUP(CL$14&amp;"-int-"&amp;$O805,Equations!$G:$I,3,0)+VLOOKUP(CL$14&amp;"-sexo-"&amp;$O805,Equations!$G:$I,3,0)*$U805+VLOOKUP(CL$14&amp;"-edad-"&amp;$O805,Equations!$G:$I,3,0)*$V805+VLOOKUP(CL$14&amp;"-est-"&amp;$O805,Equations!$G:$I,3,0)*(1/$W805)+VLOOKUP(CL$14&amp;"-imc-"&amp;$O805,Equations!$G:$I,3,0)*(1/$Q805)))</f>
        <v/>
      </c>
      <c r="CM805" s="10" t="str">
        <f>IF($AJ805="","",IF(OR($V805&lt;2.7,$V805&gt;90),"Age OOR",CL805-1.6449*VLOOKUP(CL$14&amp;"-rse-"&amp;$O805,Equations!$G:$I,3,0)))</f>
        <v/>
      </c>
      <c r="CN805" s="10" t="str">
        <f>IF($AJ805="","",IF(OR($V805&lt;2.7,$V805&gt;90),"Age OOR",CL805+1.6449*VLOOKUP(CL$14&amp;"-rse-"&amp;$O805,Equations!$G:$I,3,0)))</f>
        <v/>
      </c>
      <c r="CO805" s="10" t="str">
        <f t="shared" si="323"/>
        <v/>
      </c>
      <c r="CP805" s="10" t="str">
        <f>IF($AJ805="","",IF(OR($V805&lt;2.7,$V805&gt;90),"Age OOR",($AJ805-CL805)/VLOOKUP(CL$14&amp;"-rse-"&amp;$O805,Equations!$G:$I,3,0)))</f>
        <v/>
      </c>
      <c r="CQ805" s="10" t="str">
        <f>IF($AK805="","",IF(OR($V805&lt;2.7,$V805&gt;90),"Age OOR",EXP(VLOOKUP(CQ$14&amp;"-int-"&amp;$P805,Equations!$G:$I,3,0)+VLOOKUP(CQ$14&amp;"-sexo-"&amp;$P805,Equations!$G:$I,3,0)*$U805+VLOOKUP(CQ$14&amp;"-edad-"&amp;$P805,Equations!$G:$I,3,0)*$V805+VLOOKUP(CQ$14&amp;"-est-"&amp;$P805,Equations!$G:$I,3,0)*(1/$W805)+VLOOKUP(CQ$14&amp;"-imc-"&amp;$P805,Equations!$G:$I,3,0)*(1/$Q805))))</f>
        <v/>
      </c>
      <c r="CR805" s="10" t="str">
        <f>IF($AK805="","",IF(OR($V805&lt;2.7,$V805&gt;90),"Age OOR",EXP(LN(CQ805)-1.6449*VLOOKUP(CQ$14&amp;"-rse-"&amp;$P805,Equations!$G:$I,3,0))))</f>
        <v/>
      </c>
      <c r="CS805" s="10" t="str">
        <f>IF($AK805="","",IF(OR($V805&lt;2.7,$V805&gt;90),"Age OOR",EXP(LN(CQ805)+1.6449*VLOOKUP(CQ$14&amp;"-rse-"&amp;$P805,Equations!$G:$I,3,0))))</f>
        <v/>
      </c>
      <c r="CT805" s="10" t="str">
        <f t="shared" si="324"/>
        <v/>
      </c>
      <c r="CU805" s="10" t="str">
        <f>IF($AK805="","",IF(OR($V805&lt;2.7,$V805&gt;90),"Age OOR",(LN($AK805)-LN(CQ805))/VLOOKUP(CQ$14&amp;"-rse-"&amp;$P805,Equations!$G:$I,3,0)))</f>
        <v/>
      </c>
      <c r="CV805" s="47"/>
    </row>
    <row r="806" spans="5:116" x14ac:dyDescent="0.2">
      <c r="E806" s="23" t="str">
        <f t="shared" si="300"/>
        <v>Age out of range</v>
      </c>
      <c r="F806" s="23" t="str">
        <f t="shared" si="301"/>
        <v>Age out of range</v>
      </c>
      <c r="G806" s="23" t="str">
        <f t="shared" si="302"/>
        <v>Age out of range</v>
      </c>
      <c r="H806" s="23" t="str">
        <f t="shared" si="303"/>
        <v>Age out of range</v>
      </c>
      <c r="I806" s="23" t="str">
        <f t="shared" si="304"/>
        <v>Age out of range</v>
      </c>
      <c r="J806" s="23" t="str">
        <f t="shared" si="305"/>
        <v>Age out of range</v>
      </c>
      <c r="K806" s="23" t="str">
        <f t="shared" si="306"/>
        <v>Age out of range</v>
      </c>
      <c r="L806" s="23" t="str">
        <f t="shared" si="307"/>
        <v>Age out of range</v>
      </c>
      <c r="M806" s="23" t="str">
        <f t="shared" si="308"/>
        <v>Age out of range</v>
      </c>
      <c r="N806" s="23" t="str">
        <f t="shared" si="309"/>
        <v>Age out of range</v>
      </c>
      <c r="O806" s="23" t="str">
        <f t="shared" si="310"/>
        <v>Age out of range</v>
      </c>
      <c r="P806" s="23" t="str">
        <f t="shared" si="311"/>
        <v>Age out of range</v>
      </c>
      <c r="Q806" s="23" t="e">
        <f t="shared" si="312"/>
        <v>#DIV/0!</v>
      </c>
      <c r="R806" s="17"/>
      <c r="S806" s="23">
        <v>790</v>
      </c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  <c r="AE806" s="134"/>
      <c r="AF806" s="134"/>
      <c r="AG806" s="134"/>
      <c r="AH806" s="134"/>
      <c r="AI806" s="134"/>
      <c r="AJ806" s="134"/>
      <c r="AK806" s="134"/>
      <c r="AL806" s="7"/>
      <c r="AM806" s="47"/>
      <c r="AN806" s="10" t="str">
        <f>IF($Z806="","",IF(OR($V806&lt;2.7,$V806&gt;90),"Age OOR",VLOOKUP(AN$14&amp;"-int-"&amp;$E806,Equations!$G:$I,3,0)+VLOOKUP(AN$14&amp;"-sexo-"&amp;$E806,Equations!$G:$I,3,0)*$U806+VLOOKUP(AN$14&amp;"-edad-"&amp;$E806,Equations!$G:$I,3,0)*$V806+VLOOKUP(AN$14&amp;"-est-"&amp;$E806,Equations!$G:$I,3,0)*(1/$W806)+VLOOKUP(AN$14&amp;"-imc-"&amp;$E806,Equations!$G:$I,3,0)*(1/$Q806)))</f>
        <v/>
      </c>
      <c r="AO806" s="10" t="str">
        <f>IF($Z806="","",IF(OR($V806&lt;2.7,$V806&gt;90),"Age OOR",AN806-1.6449*VLOOKUP(AN$14&amp;"-rse-"&amp;$E806,Equations!$G:$I,3,0)))</f>
        <v/>
      </c>
      <c r="AP806" s="10" t="str">
        <f>IF($Z806="","",IF(OR($V806&lt;2.7,$V806&gt;90),"Age OOR",AN806+1.6449*VLOOKUP(AN$14&amp;"-rse-"&amp;$E806,Equations!$G:$I,3,0)))</f>
        <v/>
      </c>
      <c r="AQ806" s="10" t="str">
        <f t="shared" si="313"/>
        <v/>
      </c>
      <c r="AR806" s="10" t="str">
        <f>IF($Z806="","",IF(OR($V806&lt;2.7,$V806&gt;90),"Age OOR",($Z806-AN806)/VLOOKUP(AN$14&amp;"-rse-"&amp;$E806,Equations!$G:$I,3,0)))</f>
        <v/>
      </c>
      <c r="AS806" s="10" t="str">
        <f>IF($AA806="","",IF(OR($V806&lt;2.7,$V806&gt;90),"Age OOR",VLOOKUP(AS$14&amp;"-int-"&amp;$F806,Equations!$G:$I,3,0)+VLOOKUP(AS$14&amp;"-sexo-"&amp;$F806,Equations!$G:$I,3,0)*$U806+VLOOKUP(AS$14&amp;"-edad-"&amp;$F806,Equations!$G:$I,3,0)*$V806+VLOOKUP(AS$14&amp;"-est-"&amp;$F806,Equations!$G:$I,3,0)*(1/$W806)+VLOOKUP(AS$14&amp;"-imc-"&amp;$F806,Equations!$G:$I,3,0)*(1/$Q806)))</f>
        <v/>
      </c>
      <c r="AT806" s="10" t="str">
        <f>IF($AA806="","",IF(OR($V806&lt;2.7,$V806&gt;90),"Age OOR",AS806-1.6449*VLOOKUP(AS$14&amp;"-rse-"&amp;$F806,Equations!$G:$I,3,0)))</f>
        <v/>
      </c>
      <c r="AU806" s="10" t="str">
        <f>IF($AA806="","",IF(OR($V806&lt;2.7,$V806&gt;90),"Age OOR",AS806+1.6449*VLOOKUP(AS$14&amp;"-rse-"&amp;$F806,Equations!$G:$I,3,0)))</f>
        <v/>
      </c>
      <c r="AV806" s="10" t="str">
        <f t="shared" si="314"/>
        <v/>
      </c>
      <c r="AW806" s="10" t="str">
        <f>IF($AA806="","",IF(OR($V806&lt;2.7,$V806&gt;90),"Age OOR",($AA806-AS806)/VLOOKUP(AS$14&amp;"-rse-"&amp;$F806,Equations!$G:$I,3,0)))</f>
        <v/>
      </c>
      <c r="AX806" s="10" t="str">
        <f>IF($AB806="","",IF(OR($V806&lt;2.7,$V806&gt;90),"Age OOR",VLOOKUP(AX$14&amp;"-int-"&amp;$G806,Equations!$G:$I,3,0)+VLOOKUP(AX$14&amp;"-sexo-"&amp;$G806,Equations!$G:$I,3,0)*$U806+VLOOKUP(AX$14&amp;"-edad-"&amp;$G806,Equations!$G:$I,3,0)*$V806+VLOOKUP(AX$14&amp;"-est-"&amp;$G806,Equations!$G:$I,3,0)*(1/$W806)+VLOOKUP(AX$14&amp;"-imc-"&amp;$G806,Equations!$G:$I,3,0)*(1/$Q806)))</f>
        <v/>
      </c>
      <c r="AY806" s="10" t="str">
        <f>IF($AB806="","",IF(OR($V806&lt;2.7,$V806&gt;90),"Age OOR",AX806-1.6449*VLOOKUP(AX$14&amp;"-rse-"&amp;$G806,Equations!$G:$I,3,0)))</f>
        <v/>
      </c>
      <c r="AZ806" s="10" t="str">
        <f>IF($AB806="","",IF(OR($V806&lt;2.7,$V806&gt;90),"Age OOR",AX806+1.6449*VLOOKUP(AX$14&amp;"-rse-"&amp;$G806,Equations!$G:$I,3,0)))</f>
        <v/>
      </c>
      <c r="BA806" s="10" t="str">
        <f t="shared" si="315"/>
        <v/>
      </c>
      <c r="BB806" s="10" t="str">
        <f>IF($AB806="","",IF(OR($V806&lt;2.7,$V806&gt;90),"Age OOR",($AB806-AX806)/VLOOKUP(AX$14&amp;"-rse-"&amp;$G806,Equations!$G:$I,3,0)))</f>
        <v/>
      </c>
      <c r="BC806" s="10" t="str">
        <f>IF($AC806="","",IF(OR($V806&lt;2.7,$V806&gt;90),"Age OOR",VLOOKUP(BC$14&amp;"-int-"&amp;$H806,Equations!$G:$I,3,0)+VLOOKUP(BC$14&amp;"-sexo-"&amp;$H806,Equations!$G:$I,3,0)*$U806+VLOOKUP(BC$14&amp;"-edad-"&amp;$H806,Equations!$G:$I,3,0)*$V806+VLOOKUP(BC$14&amp;"-est-"&amp;$H806,Equations!$G:$I,3,0)*(1/$W806)+VLOOKUP(BC$14&amp;"-imc-"&amp;$H806,Equations!$G:$I,3,0)*(1/$Q806)))</f>
        <v/>
      </c>
      <c r="BD806" s="10" t="str">
        <f>IF($AC806="","",IF(OR($V806&lt;2.7,$V806&gt;90),"Age OOR",BC806-1.6449*VLOOKUP(BC$14&amp;"-rse-"&amp;$H806,Equations!$G:$I,3,0)))</f>
        <v/>
      </c>
      <c r="BE806" s="10" t="str">
        <f>IF($AC806="","",IF(OR($V806&lt;2.7,$V806&gt;90),"Age OOR",BC806+1.6449*VLOOKUP(BC$14&amp;"-rse-"&amp;$H806,Equations!$G:$I,3,0)))</f>
        <v/>
      </c>
      <c r="BF806" s="10" t="str">
        <f t="shared" si="316"/>
        <v/>
      </c>
      <c r="BG806" s="10" t="str">
        <f>IF($AC806="","",IF(OR($V806&lt;2.7,$V806&gt;90),"Age OOR",($AC806-BC806)/VLOOKUP(BC$14&amp;"-rse-"&amp;$H806,Equations!$G:$I,3,0)))</f>
        <v/>
      </c>
      <c r="BH806" s="10" t="str">
        <f>IF($AD806="","",IF(OR($V806&lt;2.7,$V806&gt;90),"Age OOR",VLOOKUP(BH$14&amp;"-int-"&amp;$I806,Equations!$G:$I,3,0)+VLOOKUP(BH$14&amp;"-sexo-"&amp;$I806,Equations!$G:$I,3,0)*$U806+VLOOKUP(BH$14&amp;"-edad-"&amp;$I806,Equations!$G:$I,3,0)*$V806+VLOOKUP(BH$14&amp;"-est-"&amp;$I806,Equations!$G:$I,3,0)*(1/$W806)+VLOOKUP(BH$14&amp;"-imc-"&amp;$I806,Equations!$G:$I,3,0)*(1/$Q806)))</f>
        <v/>
      </c>
      <c r="BI806" s="10" t="str">
        <f>IF($AD806="","",IF(OR($V806&lt;2.7,$V806&gt;90),"Age OOR",BH806-1.6449*VLOOKUP(BH$14&amp;"-rse-"&amp;$I806,Equations!$G:$I,3,0)))</f>
        <v/>
      </c>
      <c r="BJ806" s="10" t="str">
        <f>IF($AD806="","",IF(OR($V806&lt;2.7,$V806&gt;90),"Age OOR",BH806+1.6449*VLOOKUP(BH$14&amp;"-rse-"&amp;$I806,Equations!$G:$I,3,0)))</f>
        <v/>
      </c>
      <c r="BK806" s="10" t="str">
        <f t="shared" si="317"/>
        <v/>
      </c>
      <c r="BL806" s="10" t="str">
        <f>IF($AD806="","",IF(OR($V806&lt;2.7,$V806&gt;90),"Age OOR",($AD806-BH806)/VLOOKUP(BH$14&amp;"-rse-"&amp;$I806,Equations!$G:$I,3,0)))</f>
        <v/>
      </c>
      <c r="BM806" s="10" t="str">
        <f>IF($AE806="","",IF(OR($V806&lt;2.7,$V806&gt;90),"Age OOR",VLOOKUP(BM$14&amp;"-int-"&amp;$J806,Equations!$G:$I,3,0)+VLOOKUP(BM$14&amp;"-sexo-"&amp;$J806,Equations!$G:$I,3,0)*$U806+VLOOKUP(BM$14&amp;"-edad-"&amp;$J806,Equations!$G:$I,3,0)*$V806+VLOOKUP(BM$14&amp;"-est-"&amp;$J806,Equations!$G:$I,3,0)*(1/$W806)+VLOOKUP(BM$14&amp;"-imc-"&amp;$J806,Equations!$G:$I,3,0)*(1/$Q806)))</f>
        <v/>
      </c>
      <c r="BN806" s="10" t="str">
        <f>IF($AE806="","",IF(OR($V806&lt;2.7,$V806&gt;90),"Age OOR",BM806-1.6449*VLOOKUP(BM$14&amp;"-rse-"&amp;$J806,Equations!$G:$I,3,0)))</f>
        <v/>
      </c>
      <c r="BO806" s="10" t="str">
        <f>IF($AE806="","",IF(OR($V806&lt;2.7,$V806&gt;90),"Age OOR",BM806+1.6449*VLOOKUP(BM$14&amp;"-rse-"&amp;$J806,Equations!$G:$I,3,0)))</f>
        <v/>
      </c>
      <c r="BP806" s="10" t="str">
        <f t="shared" si="318"/>
        <v/>
      </c>
      <c r="BQ806" s="10" t="str">
        <f>IF($AE806="","",IF(OR($V806&lt;2.7,$V806&gt;90),"Age OOR",($AE806-BM806)/VLOOKUP(BM$14&amp;"-rse-"&amp;$J806,Equations!$G:$I,3,0)))</f>
        <v/>
      </c>
      <c r="BR806" s="10" t="str">
        <f>IF($AF806="","",IF(OR($V806&lt;2.7,$V806&gt;90),"Age OOR",VLOOKUP(BR$14&amp;"-int-"&amp;$K806,Equations!$G:$I,3,0)+VLOOKUP(BR$14&amp;"-sexo-"&amp;$K806,Equations!$G:$I,3,0)*$U806+VLOOKUP(BR$14&amp;"-edad-"&amp;$K806,Equations!$G:$I,3,0)*$V806+VLOOKUP(BR$14&amp;"-est-"&amp;$K806,Equations!$G:$I,3,0)*(1/$W806)+VLOOKUP(BR$14&amp;"-imc-"&amp;$K806,Equations!$G:$I,3,0)*(1/$Q806)))</f>
        <v/>
      </c>
      <c r="BS806" s="10" t="str">
        <f>IF($AF806="","",IF(OR($V806&lt;2.7,$V806&gt;90),"Age OOR",BR806-1.6449*VLOOKUP(BR$14&amp;"-rse-"&amp;$K806,Equations!$G:$I,3,0)))</f>
        <v/>
      </c>
      <c r="BT806" s="10" t="str">
        <f>IF($AF806="","",IF(OR($V806&lt;2.7,$V806&gt;90),"Age OOR",BR806+1.6449*VLOOKUP(BR$14&amp;"-rse-"&amp;$K806,Equations!$G:$I,3,0)))</f>
        <v/>
      </c>
      <c r="BU806" s="10" t="str">
        <f t="shared" si="319"/>
        <v/>
      </c>
      <c r="BV806" s="10" t="str">
        <f>IF($AF806="","",IF(OR($V806&lt;2.7,$V806&gt;90),"Age OOR",($AF806-BR806)/VLOOKUP(BR$14&amp;"-rse-"&amp;$K806,Equations!$G:$I,3,0)))</f>
        <v/>
      </c>
      <c r="BW806" s="10" t="str">
        <f>IF($AG806="","",IF(OR($V806&lt;2.7,$V806&gt;90),"Age OOR",VLOOKUP(BW$14&amp;"-int-"&amp;$L806,Equations!$G:$I,3,0)+VLOOKUP(BW$14&amp;"-sexo-"&amp;$L806,Equations!$G:$I,3,0)*$U806+VLOOKUP(BW$14&amp;"-edad-"&amp;$L806,Equations!$G:$I,3,0)*$V806+VLOOKUP(BW$14&amp;"-est-"&amp;$L806,Equations!$G:$I,3,0)*(1/$W806)+VLOOKUP(BW$14&amp;"-imc-"&amp;$L806,Equations!$G:$I,3,0)*(1/$Q806)))</f>
        <v/>
      </c>
      <c r="BX806" s="10" t="str">
        <f>IF($AG806="","",IF(OR($V806&lt;2.7,$V806&gt;90),"Age OOR",BW806-1.6449*VLOOKUP(BW$14&amp;"-rse-"&amp;$L806,Equations!$G:$I,3,0)))</f>
        <v/>
      </c>
      <c r="BY806" s="10" t="str">
        <f>IF($AG806="","",IF(OR($V806&lt;2.7,$V806&gt;90),"Age OOR",BW806+1.6449*VLOOKUP(BW$14&amp;"-rse-"&amp;$L806,Equations!$G:$I,3,0)))</f>
        <v/>
      </c>
      <c r="BZ806" s="10" t="str">
        <f t="shared" si="320"/>
        <v/>
      </c>
      <c r="CA806" s="10" t="str">
        <f>IF($AG806="","",IF(OR($V806&lt;2.7,$V806&gt;90),"Age OOR",($AG806-BW806)/VLOOKUP(BW$14&amp;"-rse-"&amp;$L806,Equations!$G:$I,3,0)))</f>
        <v/>
      </c>
      <c r="CB806" s="10" t="str">
        <f>IF($AH806="","",IF(OR($V806&lt;2.7,$V806&gt;90),"Age OOR",VLOOKUP(CB$14&amp;"-int-"&amp;$M806,Equations!$G:$I,3,0)+VLOOKUP(CB$14&amp;"-sexo-"&amp;$M806,Equations!$G:$I,3,0)*$U806+VLOOKUP(CB$14&amp;"-edad-"&amp;$M806,Equations!$G:$I,3,0)*$V806+VLOOKUP(CB$14&amp;"-est-"&amp;$M806,Equations!$G:$I,3,0)*(1/$W806)+VLOOKUP(CB$14&amp;"-imc-"&amp;$M806,Equations!$G:$I,3,0)*(1/$Q806)))</f>
        <v/>
      </c>
      <c r="CC806" s="10" t="str">
        <f>IF($AH806="","",IF(OR($V806&lt;2.7,$V806&gt;90),"Age OOR",CB806-1.6449*VLOOKUP(CB$14&amp;"-rse-"&amp;$M806,Equations!$G:$I,3,0)))</f>
        <v/>
      </c>
      <c r="CD806" s="10" t="str">
        <f>IF($AH806="","",IF(OR($V806&lt;2.7,$V806&gt;90),"Age OOR",CB806+1.6449*VLOOKUP(CB$14&amp;"-rse-"&amp;$M806,Equations!$G:$I,3,0)))</f>
        <v/>
      </c>
      <c r="CE806" s="10" t="str">
        <f t="shared" si="321"/>
        <v/>
      </c>
      <c r="CF806" s="10" t="str">
        <f>IF($AH806="","",IF(OR($V806&lt;2.7,$V806&gt;90),"Age OOR",($AH806-CB806)/VLOOKUP(CB$14&amp;"-rse-"&amp;$M806,Equations!$G:$I,3,0)))</f>
        <v/>
      </c>
      <c r="CG806" s="10" t="str">
        <f>IF($AI806="","",IF(OR($V806&lt;2.7,$V806&gt;90),"Age OOR",VLOOKUP(CG$14&amp;"-int-"&amp;$N806,Equations!$G:$I,3,0)+VLOOKUP(CG$14&amp;"-sexo-"&amp;$N806,Equations!$G:$I,3,0)*$U806+VLOOKUP(CG$14&amp;"-edad-"&amp;$N806,Equations!$G:$I,3,0)*$V806+VLOOKUP(CG$14&amp;"-est-"&amp;$N806,Equations!$G:$I,3,0)*(1/$W806)+VLOOKUP(CG$14&amp;"-imc-"&amp;$N806,Equations!$G:$I,3,0)*(1/$Q806)))</f>
        <v/>
      </c>
      <c r="CH806" s="10" t="str">
        <f>IF($AI806="","",IF(OR($V806&lt;2.7,$V806&gt;90),"Age OOR",CG806-1.6449*VLOOKUP(CG$14&amp;"-rse-"&amp;$N806,Equations!$G:$I,3,0)))</f>
        <v/>
      </c>
      <c r="CI806" s="10" t="str">
        <f>IF($AI806="","",IF(OR($V806&lt;2.7,$V806&gt;90),"Age OOR",CG806+1.6449*VLOOKUP(CG$14&amp;"-rse-"&amp;$N806,Equations!$G:$I,3,0)))</f>
        <v/>
      </c>
      <c r="CJ806" s="10" t="str">
        <f t="shared" si="322"/>
        <v/>
      </c>
      <c r="CK806" s="10" t="str">
        <f>IF($AI806="","",IF(OR($V806&lt;2.7,$V806&gt;90),"Age OOR",($AI806-CG806)/VLOOKUP(CG$14&amp;"-rse-"&amp;$N806,Equations!$G:$I,3,0)))</f>
        <v/>
      </c>
      <c r="CL806" s="10" t="str">
        <f>IF($AJ806="","",IF(OR($V806&lt;2.7,$V806&gt;90),"Age OOR",VLOOKUP(CL$14&amp;"-int-"&amp;$O806,Equations!$G:$I,3,0)+VLOOKUP(CL$14&amp;"-sexo-"&amp;$O806,Equations!$G:$I,3,0)*$U806+VLOOKUP(CL$14&amp;"-edad-"&amp;$O806,Equations!$G:$I,3,0)*$V806+VLOOKUP(CL$14&amp;"-est-"&amp;$O806,Equations!$G:$I,3,0)*(1/$W806)+VLOOKUP(CL$14&amp;"-imc-"&amp;$O806,Equations!$G:$I,3,0)*(1/$Q806)))</f>
        <v/>
      </c>
      <c r="CM806" s="10" t="str">
        <f>IF($AJ806="","",IF(OR($V806&lt;2.7,$V806&gt;90),"Age OOR",CL806-1.6449*VLOOKUP(CL$14&amp;"-rse-"&amp;$O806,Equations!$G:$I,3,0)))</f>
        <v/>
      </c>
      <c r="CN806" s="10" t="str">
        <f>IF($AJ806="","",IF(OR($V806&lt;2.7,$V806&gt;90),"Age OOR",CL806+1.6449*VLOOKUP(CL$14&amp;"-rse-"&amp;$O806,Equations!$G:$I,3,0)))</f>
        <v/>
      </c>
      <c r="CO806" s="10" t="str">
        <f t="shared" si="323"/>
        <v/>
      </c>
      <c r="CP806" s="10" t="str">
        <f>IF($AJ806="","",IF(OR($V806&lt;2.7,$V806&gt;90),"Age OOR",($AJ806-CL806)/VLOOKUP(CL$14&amp;"-rse-"&amp;$O806,Equations!$G:$I,3,0)))</f>
        <v/>
      </c>
      <c r="CQ806" s="10" t="str">
        <f>IF($AK806="","",IF(OR($V806&lt;2.7,$V806&gt;90),"Age OOR",EXP(VLOOKUP(CQ$14&amp;"-int-"&amp;$P806,Equations!$G:$I,3,0)+VLOOKUP(CQ$14&amp;"-sexo-"&amp;$P806,Equations!$G:$I,3,0)*$U806+VLOOKUP(CQ$14&amp;"-edad-"&amp;$P806,Equations!$G:$I,3,0)*$V806+VLOOKUP(CQ$14&amp;"-est-"&amp;$P806,Equations!$G:$I,3,0)*(1/$W806)+VLOOKUP(CQ$14&amp;"-imc-"&amp;$P806,Equations!$G:$I,3,0)*(1/$Q806))))</f>
        <v/>
      </c>
      <c r="CR806" s="10" t="str">
        <f>IF($AK806="","",IF(OR($V806&lt;2.7,$V806&gt;90),"Age OOR",EXP(LN(CQ806)-1.6449*VLOOKUP(CQ$14&amp;"-rse-"&amp;$P806,Equations!$G:$I,3,0))))</f>
        <v/>
      </c>
      <c r="CS806" s="10" t="str">
        <f>IF($AK806="","",IF(OR($V806&lt;2.7,$V806&gt;90),"Age OOR",EXP(LN(CQ806)+1.6449*VLOOKUP(CQ$14&amp;"-rse-"&amp;$P806,Equations!$G:$I,3,0))))</f>
        <v/>
      </c>
      <c r="CT806" s="10" t="str">
        <f t="shared" si="324"/>
        <v/>
      </c>
      <c r="CU806" s="10" t="str">
        <f>IF($AK806="","",IF(OR($V806&lt;2.7,$V806&gt;90),"Age OOR",(LN($AK806)-LN(CQ806))/VLOOKUP(CQ$14&amp;"-rse-"&amp;$P806,Equations!$G:$I,3,0)))</f>
        <v/>
      </c>
      <c r="CV806" s="47"/>
    </row>
    <row r="807" spans="5:116" x14ac:dyDescent="0.2">
      <c r="E807" s="23" t="str">
        <f t="shared" si="300"/>
        <v>Age out of range</v>
      </c>
      <c r="F807" s="23" t="str">
        <f t="shared" si="301"/>
        <v>Age out of range</v>
      </c>
      <c r="G807" s="23" t="str">
        <f t="shared" si="302"/>
        <v>Age out of range</v>
      </c>
      <c r="H807" s="23" t="str">
        <f t="shared" si="303"/>
        <v>Age out of range</v>
      </c>
      <c r="I807" s="23" t="str">
        <f t="shared" si="304"/>
        <v>Age out of range</v>
      </c>
      <c r="J807" s="23" t="str">
        <f t="shared" si="305"/>
        <v>Age out of range</v>
      </c>
      <c r="K807" s="23" t="str">
        <f t="shared" si="306"/>
        <v>Age out of range</v>
      </c>
      <c r="L807" s="23" t="str">
        <f t="shared" si="307"/>
        <v>Age out of range</v>
      </c>
      <c r="M807" s="23" t="str">
        <f t="shared" si="308"/>
        <v>Age out of range</v>
      </c>
      <c r="N807" s="23" t="str">
        <f t="shared" si="309"/>
        <v>Age out of range</v>
      </c>
      <c r="O807" s="23" t="str">
        <f t="shared" si="310"/>
        <v>Age out of range</v>
      </c>
      <c r="P807" s="23" t="str">
        <f t="shared" si="311"/>
        <v>Age out of range</v>
      </c>
      <c r="Q807" s="23" t="e">
        <f t="shared" si="312"/>
        <v>#DIV/0!</v>
      </c>
      <c r="R807" s="17"/>
      <c r="S807" s="23">
        <v>791</v>
      </c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  <c r="AE807" s="134"/>
      <c r="AF807" s="134"/>
      <c r="AG807" s="134"/>
      <c r="AH807" s="134"/>
      <c r="AI807" s="134"/>
      <c r="AJ807" s="134"/>
      <c r="AK807" s="134"/>
      <c r="AL807" s="7"/>
      <c r="AM807" s="47"/>
      <c r="AN807" s="10" t="str">
        <f>IF($Z807="","",IF(OR($V807&lt;2.7,$V807&gt;90),"Age OOR",VLOOKUP(AN$14&amp;"-int-"&amp;$E807,Equations!$G:$I,3,0)+VLOOKUP(AN$14&amp;"-sexo-"&amp;$E807,Equations!$G:$I,3,0)*$U807+VLOOKUP(AN$14&amp;"-edad-"&amp;$E807,Equations!$G:$I,3,0)*$V807+VLOOKUP(AN$14&amp;"-est-"&amp;$E807,Equations!$G:$I,3,0)*(1/$W807)+VLOOKUP(AN$14&amp;"-imc-"&amp;$E807,Equations!$G:$I,3,0)*(1/$Q807)))</f>
        <v/>
      </c>
      <c r="AO807" s="10" t="str">
        <f>IF($Z807="","",IF(OR($V807&lt;2.7,$V807&gt;90),"Age OOR",AN807-1.6449*VLOOKUP(AN$14&amp;"-rse-"&amp;$E807,Equations!$G:$I,3,0)))</f>
        <v/>
      </c>
      <c r="AP807" s="10" t="str">
        <f>IF($Z807="","",IF(OR($V807&lt;2.7,$V807&gt;90),"Age OOR",AN807+1.6449*VLOOKUP(AN$14&amp;"-rse-"&amp;$E807,Equations!$G:$I,3,0)))</f>
        <v/>
      </c>
      <c r="AQ807" s="10" t="str">
        <f t="shared" si="313"/>
        <v/>
      </c>
      <c r="AR807" s="10" t="str">
        <f>IF($Z807="","",IF(OR($V807&lt;2.7,$V807&gt;90),"Age OOR",($Z807-AN807)/VLOOKUP(AN$14&amp;"-rse-"&amp;$E807,Equations!$G:$I,3,0)))</f>
        <v/>
      </c>
      <c r="AS807" s="10" t="str">
        <f>IF($AA807="","",IF(OR($V807&lt;2.7,$V807&gt;90),"Age OOR",VLOOKUP(AS$14&amp;"-int-"&amp;$F807,Equations!$G:$I,3,0)+VLOOKUP(AS$14&amp;"-sexo-"&amp;$F807,Equations!$G:$I,3,0)*$U807+VLOOKUP(AS$14&amp;"-edad-"&amp;$F807,Equations!$G:$I,3,0)*$V807+VLOOKUP(AS$14&amp;"-est-"&amp;$F807,Equations!$G:$I,3,0)*(1/$W807)+VLOOKUP(AS$14&amp;"-imc-"&amp;$F807,Equations!$G:$I,3,0)*(1/$Q807)))</f>
        <v/>
      </c>
      <c r="AT807" s="10" t="str">
        <f>IF($AA807="","",IF(OR($V807&lt;2.7,$V807&gt;90),"Age OOR",AS807-1.6449*VLOOKUP(AS$14&amp;"-rse-"&amp;$F807,Equations!$G:$I,3,0)))</f>
        <v/>
      </c>
      <c r="AU807" s="10" t="str">
        <f>IF($AA807="","",IF(OR($V807&lt;2.7,$V807&gt;90),"Age OOR",AS807+1.6449*VLOOKUP(AS$14&amp;"-rse-"&amp;$F807,Equations!$G:$I,3,0)))</f>
        <v/>
      </c>
      <c r="AV807" s="10" t="str">
        <f t="shared" si="314"/>
        <v/>
      </c>
      <c r="AW807" s="10" t="str">
        <f>IF($AA807="","",IF(OR($V807&lt;2.7,$V807&gt;90),"Age OOR",($AA807-AS807)/VLOOKUP(AS$14&amp;"-rse-"&amp;$F807,Equations!$G:$I,3,0)))</f>
        <v/>
      </c>
      <c r="AX807" s="10" t="str">
        <f>IF($AB807="","",IF(OR($V807&lt;2.7,$V807&gt;90),"Age OOR",VLOOKUP(AX$14&amp;"-int-"&amp;$G807,Equations!$G:$I,3,0)+VLOOKUP(AX$14&amp;"-sexo-"&amp;$G807,Equations!$G:$I,3,0)*$U807+VLOOKUP(AX$14&amp;"-edad-"&amp;$G807,Equations!$G:$I,3,0)*$V807+VLOOKUP(AX$14&amp;"-est-"&amp;$G807,Equations!$G:$I,3,0)*(1/$W807)+VLOOKUP(AX$14&amp;"-imc-"&amp;$G807,Equations!$G:$I,3,0)*(1/$Q807)))</f>
        <v/>
      </c>
      <c r="AY807" s="10" t="str">
        <f>IF($AB807="","",IF(OR($V807&lt;2.7,$V807&gt;90),"Age OOR",AX807-1.6449*VLOOKUP(AX$14&amp;"-rse-"&amp;$G807,Equations!$G:$I,3,0)))</f>
        <v/>
      </c>
      <c r="AZ807" s="10" t="str">
        <f>IF($AB807="","",IF(OR($V807&lt;2.7,$V807&gt;90),"Age OOR",AX807+1.6449*VLOOKUP(AX$14&amp;"-rse-"&amp;$G807,Equations!$G:$I,3,0)))</f>
        <v/>
      </c>
      <c r="BA807" s="10" t="str">
        <f t="shared" si="315"/>
        <v/>
      </c>
      <c r="BB807" s="10" t="str">
        <f>IF($AB807="","",IF(OR($V807&lt;2.7,$V807&gt;90),"Age OOR",($AB807-AX807)/VLOOKUP(AX$14&amp;"-rse-"&amp;$G807,Equations!$G:$I,3,0)))</f>
        <v/>
      </c>
      <c r="BC807" s="10" t="str">
        <f>IF($AC807="","",IF(OR($V807&lt;2.7,$V807&gt;90),"Age OOR",VLOOKUP(BC$14&amp;"-int-"&amp;$H807,Equations!$G:$I,3,0)+VLOOKUP(BC$14&amp;"-sexo-"&amp;$H807,Equations!$G:$I,3,0)*$U807+VLOOKUP(BC$14&amp;"-edad-"&amp;$H807,Equations!$G:$I,3,0)*$V807+VLOOKUP(BC$14&amp;"-est-"&amp;$H807,Equations!$G:$I,3,0)*(1/$W807)+VLOOKUP(BC$14&amp;"-imc-"&amp;$H807,Equations!$G:$I,3,0)*(1/$Q807)))</f>
        <v/>
      </c>
      <c r="BD807" s="10" t="str">
        <f>IF($AC807="","",IF(OR($V807&lt;2.7,$V807&gt;90),"Age OOR",BC807-1.6449*VLOOKUP(BC$14&amp;"-rse-"&amp;$H807,Equations!$G:$I,3,0)))</f>
        <v/>
      </c>
      <c r="BE807" s="10" t="str">
        <f>IF($AC807="","",IF(OR($V807&lt;2.7,$V807&gt;90),"Age OOR",BC807+1.6449*VLOOKUP(BC$14&amp;"-rse-"&amp;$H807,Equations!$G:$I,3,0)))</f>
        <v/>
      </c>
      <c r="BF807" s="10" t="str">
        <f t="shared" si="316"/>
        <v/>
      </c>
      <c r="BG807" s="10" t="str">
        <f>IF($AC807="","",IF(OR($V807&lt;2.7,$V807&gt;90),"Age OOR",($AC807-BC807)/VLOOKUP(BC$14&amp;"-rse-"&amp;$H807,Equations!$G:$I,3,0)))</f>
        <v/>
      </c>
      <c r="BH807" s="10" t="str">
        <f>IF($AD807="","",IF(OR($V807&lt;2.7,$V807&gt;90),"Age OOR",VLOOKUP(BH$14&amp;"-int-"&amp;$I807,Equations!$G:$I,3,0)+VLOOKUP(BH$14&amp;"-sexo-"&amp;$I807,Equations!$G:$I,3,0)*$U807+VLOOKUP(BH$14&amp;"-edad-"&amp;$I807,Equations!$G:$I,3,0)*$V807+VLOOKUP(BH$14&amp;"-est-"&amp;$I807,Equations!$G:$I,3,0)*(1/$W807)+VLOOKUP(BH$14&amp;"-imc-"&amp;$I807,Equations!$G:$I,3,0)*(1/$Q807)))</f>
        <v/>
      </c>
      <c r="BI807" s="10" t="str">
        <f>IF($AD807="","",IF(OR($V807&lt;2.7,$V807&gt;90),"Age OOR",BH807-1.6449*VLOOKUP(BH$14&amp;"-rse-"&amp;$I807,Equations!$G:$I,3,0)))</f>
        <v/>
      </c>
      <c r="BJ807" s="10" t="str">
        <f>IF($AD807="","",IF(OR($V807&lt;2.7,$V807&gt;90),"Age OOR",BH807+1.6449*VLOOKUP(BH$14&amp;"-rse-"&amp;$I807,Equations!$G:$I,3,0)))</f>
        <v/>
      </c>
      <c r="BK807" s="10" t="str">
        <f t="shared" si="317"/>
        <v/>
      </c>
      <c r="BL807" s="10" t="str">
        <f>IF($AD807="","",IF(OR($V807&lt;2.7,$V807&gt;90),"Age OOR",($AD807-BH807)/VLOOKUP(BH$14&amp;"-rse-"&amp;$I807,Equations!$G:$I,3,0)))</f>
        <v/>
      </c>
      <c r="BM807" s="10" t="str">
        <f>IF($AE807="","",IF(OR($V807&lt;2.7,$V807&gt;90),"Age OOR",VLOOKUP(BM$14&amp;"-int-"&amp;$J807,Equations!$G:$I,3,0)+VLOOKUP(BM$14&amp;"-sexo-"&amp;$J807,Equations!$G:$I,3,0)*$U807+VLOOKUP(BM$14&amp;"-edad-"&amp;$J807,Equations!$G:$I,3,0)*$V807+VLOOKUP(BM$14&amp;"-est-"&amp;$J807,Equations!$G:$I,3,0)*(1/$W807)+VLOOKUP(BM$14&amp;"-imc-"&amp;$J807,Equations!$G:$I,3,0)*(1/$Q807)))</f>
        <v/>
      </c>
      <c r="BN807" s="10" t="str">
        <f>IF($AE807="","",IF(OR($V807&lt;2.7,$V807&gt;90),"Age OOR",BM807-1.6449*VLOOKUP(BM$14&amp;"-rse-"&amp;$J807,Equations!$G:$I,3,0)))</f>
        <v/>
      </c>
      <c r="BO807" s="10" t="str">
        <f>IF($AE807="","",IF(OR($V807&lt;2.7,$V807&gt;90),"Age OOR",BM807+1.6449*VLOOKUP(BM$14&amp;"-rse-"&amp;$J807,Equations!$G:$I,3,0)))</f>
        <v/>
      </c>
      <c r="BP807" s="10" t="str">
        <f t="shared" si="318"/>
        <v/>
      </c>
      <c r="BQ807" s="10" t="str">
        <f>IF($AE807="","",IF(OR($V807&lt;2.7,$V807&gt;90),"Age OOR",($AE807-BM807)/VLOOKUP(BM$14&amp;"-rse-"&amp;$J807,Equations!$G:$I,3,0)))</f>
        <v/>
      </c>
      <c r="BR807" s="10" t="str">
        <f>IF($AF807="","",IF(OR($V807&lt;2.7,$V807&gt;90),"Age OOR",VLOOKUP(BR$14&amp;"-int-"&amp;$K807,Equations!$G:$I,3,0)+VLOOKUP(BR$14&amp;"-sexo-"&amp;$K807,Equations!$G:$I,3,0)*$U807+VLOOKUP(BR$14&amp;"-edad-"&amp;$K807,Equations!$G:$I,3,0)*$V807+VLOOKUP(BR$14&amp;"-est-"&amp;$K807,Equations!$G:$I,3,0)*(1/$W807)+VLOOKUP(BR$14&amp;"-imc-"&amp;$K807,Equations!$G:$I,3,0)*(1/$Q807)))</f>
        <v/>
      </c>
      <c r="BS807" s="10" t="str">
        <f>IF($AF807="","",IF(OR($V807&lt;2.7,$V807&gt;90),"Age OOR",BR807-1.6449*VLOOKUP(BR$14&amp;"-rse-"&amp;$K807,Equations!$G:$I,3,0)))</f>
        <v/>
      </c>
      <c r="BT807" s="10" t="str">
        <f>IF($AF807="","",IF(OR($V807&lt;2.7,$V807&gt;90),"Age OOR",BR807+1.6449*VLOOKUP(BR$14&amp;"-rse-"&amp;$K807,Equations!$G:$I,3,0)))</f>
        <v/>
      </c>
      <c r="BU807" s="10" t="str">
        <f t="shared" si="319"/>
        <v/>
      </c>
      <c r="BV807" s="10" t="str">
        <f>IF($AF807="","",IF(OR($V807&lt;2.7,$V807&gt;90),"Age OOR",($AF807-BR807)/VLOOKUP(BR$14&amp;"-rse-"&amp;$K807,Equations!$G:$I,3,0)))</f>
        <v/>
      </c>
      <c r="BW807" s="10" t="str">
        <f>IF($AG807="","",IF(OR($V807&lt;2.7,$V807&gt;90),"Age OOR",VLOOKUP(BW$14&amp;"-int-"&amp;$L807,Equations!$G:$I,3,0)+VLOOKUP(BW$14&amp;"-sexo-"&amp;$L807,Equations!$G:$I,3,0)*$U807+VLOOKUP(BW$14&amp;"-edad-"&amp;$L807,Equations!$G:$I,3,0)*$V807+VLOOKUP(BW$14&amp;"-est-"&amp;$L807,Equations!$G:$I,3,0)*(1/$W807)+VLOOKUP(BW$14&amp;"-imc-"&amp;$L807,Equations!$G:$I,3,0)*(1/$Q807)))</f>
        <v/>
      </c>
      <c r="BX807" s="10" t="str">
        <f>IF($AG807="","",IF(OR($V807&lt;2.7,$V807&gt;90),"Age OOR",BW807-1.6449*VLOOKUP(BW$14&amp;"-rse-"&amp;$L807,Equations!$G:$I,3,0)))</f>
        <v/>
      </c>
      <c r="BY807" s="10" t="str">
        <f>IF($AG807="","",IF(OR($V807&lt;2.7,$V807&gt;90),"Age OOR",BW807+1.6449*VLOOKUP(BW$14&amp;"-rse-"&amp;$L807,Equations!$G:$I,3,0)))</f>
        <v/>
      </c>
      <c r="BZ807" s="10" t="str">
        <f t="shared" si="320"/>
        <v/>
      </c>
      <c r="CA807" s="10" t="str">
        <f>IF($AG807="","",IF(OR($V807&lt;2.7,$V807&gt;90),"Age OOR",($AG807-BW807)/VLOOKUP(BW$14&amp;"-rse-"&amp;$L807,Equations!$G:$I,3,0)))</f>
        <v/>
      </c>
      <c r="CB807" s="10" t="str">
        <f>IF($AH807="","",IF(OR($V807&lt;2.7,$V807&gt;90),"Age OOR",VLOOKUP(CB$14&amp;"-int-"&amp;$M807,Equations!$G:$I,3,0)+VLOOKUP(CB$14&amp;"-sexo-"&amp;$M807,Equations!$G:$I,3,0)*$U807+VLOOKUP(CB$14&amp;"-edad-"&amp;$M807,Equations!$G:$I,3,0)*$V807+VLOOKUP(CB$14&amp;"-est-"&amp;$M807,Equations!$G:$I,3,0)*(1/$W807)+VLOOKUP(CB$14&amp;"-imc-"&amp;$M807,Equations!$G:$I,3,0)*(1/$Q807)))</f>
        <v/>
      </c>
      <c r="CC807" s="10" t="str">
        <f>IF($AH807="","",IF(OR($V807&lt;2.7,$V807&gt;90),"Age OOR",CB807-1.6449*VLOOKUP(CB$14&amp;"-rse-"&amp;$M807,Equations!$G:$I,3,0)))</f>
        <v/>
      </c>
      <c r="CD807" s="10" t="str">
        <f>IF($AH807="","",IF(OR($V807&lt;2.7,$V807&gt;90),"Age OOR",CB807+1.6449*VLOOKUP(CB$14&amp;"-rse-"&amp;$M807,Equations!$G:$I,3,0)))</f>
        <v/>
      </c>
      <c r="CE807" s="10" t="str">
        <f t="shared" si="321"/>
        <v/>
      </c>
      <c r="CF807" s="10" t="str">
        <f>IF($AH807="","",IF(OR($V807&lt;2.7,$V807&gt;90),"Age OOR",($AH807-CB807)/VLOOKUP(CB$14&amp;"-rse-"&amp;$M807,Equations!$G:$I,3,0)))</f>
        <v/>
      </c>
      <c r="CG807" s="10" t="str">
        <f>IF($AI807="","",IF(OR($V807&lt;2.7,$V807&gt;90),"Age OOR",VLOOKUP(CG$14&amp;"-int-"&amp;$N807,Equations!$G:$I,3,0)+VLOOKUP(CG$14&amp;"-sexo-"&amp;$N807,Equations!$G:$I,3,0)*$U807+VLOOKUP(CG$14&amp;"-edad-"&amp;$N807,Equations!$G:$I,3,0)*$V807+VLOOKUP(CG$14&amp;"-est-"&amp;$N807,Equations!$G:$I,3,0)*(1/$W807)+VLOOKUP(CG$14&amp;"-imc-"&amp;$N807,Equations!$G:$I,3,0)*(1/$Q807)))</f>
        <v/>
      </c>
      <c r="CH807" s="10" t="str">
        <f>IF($AI807="","",IF(OR($V807&lt;2.7,$V807&gt;90),"Age OOR",CG807-1.6449*VLOOKUP(CG$14&amp;"-rse-"&amp;$N807,Equations!$G:$I,3,0)))</f>
        <v/>
      </c>
      <c r="CI807" s="10" t="str">
        <f>IF($AI807="","",IF(OR($V807&lt;2.7,$V807&gt;90),"Age OOR",CG807+1.6449*VLOOKUP(CG$14&amp;"-rse-"&amp;$N807,Equations!$G:$I,3,0)))</f>
        <v/>
      </c>
      <c r="CJ807" s="10" t="str">
        <f t="shared" si="322"/>
        <v/>
      </c>
      <c r="CK807" s="10" t="str">
        <f>IF($AI807="","",IF(OR($V807&lt;2.7,$V807&gt;90),"Age OOR",($AI807-CG807)/VLOOKUP(CG$14&amp;"-rse-"&amp;$N807,Equations!$G:$I,3,0)))</f>
        <v/>
      </c>
      <c r="CL807" s="10" t="str">
        <f>IF($AJ807="","",IF(OR($V807&lt;2.7,$V807&gt;90),"Age OOR",VLOOKUP(CL$14&amp;"-int-"&amp;$O807,Equations!$G:$I,3,0)+VLOOKUP(CL$14&amp;"-sexo-"&amp;$O807,Equations!$G:$I,3,0)*$U807+VLOOKUP(CL$14&amp;"-edad-"&amp;$O807,Equations!$G:$I,3,0)*$V807+VLOOKUP(CL$14&amp;"-est-"&amp;$O807,Equations!$G:$I,3,0)*(1/$W807)+VLOOKUP(CL$14&amp;"-imc-"&amp;$O807,Equations!$G:$I,3,0)*(1/$Q807)))</f>
        <v/>
      </c>
      <c r="CM807" s="10" t="str">
        <f>IF($AJ807="","",IF(OR($V807&lt;2.7,$V807&gt;90),"Age OOR",CL807-1.6449*VLOOKUP(CL$14&amp;"-rse-"&amp;$O807,Equations!$G:$I,3,0)))</f>
        <v/>
      </c>
      <c r="CN807" s="10" t="str">
        <f>IF($AJ807="","",IF(OR($V807&lt;2.7,$V807&gt;90),"Age OOR",CL807+1.6449*VLOOKUP(CL$14&amp;"-rse-"&amp;$O807,Equations!$G:$I,3,0)))</f>
        <v/>
      </c>
      <c r="CO807" s="10" t="str">
        <f t="shared" si="323"/>
        <v/>
      </c>
      <c r="CP807" s="10" t="str">
        <f>IF($AJ807="","",IF(OR($V807&lt;2.7,$V807&gt;90),"Age OOR",($AJ807-CL807)/VLOOKUP(CL$14&amp;"-rse-"&amp;$O807,Equations!$G:$I,3,0)))</f>
        <v/>
      </c>
      <c r="CQ807" s="10" t="str">
        <f>IF($AK807="","",IF(OR($V807&lt;2.7,$V807&gt;90),"Age OOR",EXP(VLOOKUP(CQ$14&amp;"-int-"&amp;$P807,Equations!$G:$I,3,0)+VLOOKUP(CQ$14&amp;"-sexo-"&amp;$P807,Equations!$G:$I,3,0)*$U807+VLOOKUP(CQ$14&amp;"-edad-"&amp;$P807,Equations!$G:$I,3,0)*$V807+VLOOKUP(CQ$14&amp;"-est-"&amp;$P807,Equations!$G:$I,3,0)*(1/$W807)+VLOOKUP(CQ$14&amp;"-imc-"&amp;$P807,Equations!$G:$I,3,0)*(1/$Q807))))</f>
        <v/>
      </c>
      <c r="CR807" s="10" t="str">
        <f>IF($AK807="","",IF(OR($V807&lt;2.7,$V807&gt;90),"Age OOR",EXP(LN(CQ807)-1.6449*VLOOKUP(CQ$14&amp;"-rse-"&amp;$P807,Equations!$G:$I,3,0))))</f>
        <v/>
      </c>
      <c r="CS807" s="10" t="str">
        <f>IF($AK807="","",IF(OR($V807&lt;2.7,$V807&gt;90),"Age OOR",EXP(LN(CQ807)+1.6449*VLOOKUP(CQ$14&amp;"-rse-"&amp;$P807,Equations!$G:$I,3,0))))</f>
        <v/>
      </c>
      <c r="CT807" s="10" t="str">
        <f t="shared" si="324"/>
        <v/>
      </c>
      <c r="CU807" s="10" t="str">
        <f>IF($AK807="","",IF(OR($V807&lt;2.7,$V807&gt;90),"Age OOR",(LN($AK807)-LN(CQ807))/VLOOKUP(CQ$14&amp;"-rse-"&amp;$P807,Equations!$G:$I,3,0)))</f>
        <v/>
      </c>
      <c r="CV807" s="47"/>
    </row>
    <row r="808" spans="5:116" x14ac:dyDescent="0.2">
      <c r="E808" s="23" t="str">
        <f t="shared" si="300"/>
        <v>Age out of range</v>
      </c>
      <c r="F808" s="23" t="str">
        <f t="shared" si="301"/>
        <v>Age out of range</v>
      </c>
      <c r="G808" s="23" t="str">
        <f t="shared" si="302"/>
        <v>Age out of range</v>
      </c>
      <c r="H808" s="23" t="str">
        <f t="shared" si="303"/>
        <v>Age out of range</v>
      </c>
      <c r="I808" s="23" t="str">
        <f t="shared" si="304"/>
        <v>Age out of range</v>
      </c>
      <c r="J808" s="23" t="str">
        <f t="shared" si="305"/>
        <v>Age out of range</v>
      </c>
      <c r="K808" s="23" t="str">
        <f t="shared" si="306"/>
        <v>Age out of range</v>
      </c>
      <c r="L808" s="23" t="str">
        <f t="shared" si="307"/>
        <v>Age out of range</v>
      </c>
      <c r="M808" s="23" t="str">
        <f t="shared" si="308"/>
        <v>Age out of range</v>
      </c>
      <c r="N808" s="23" t="str">
        <f t="shared" si="309"/>
        <v>Age out of range</v>
      </c>
      <c r="O808" s="23" t="str">
        <f t="shared" si="310"/>
        <v>Age out of range</v>
      </c>
      <c r="P808" s="23" t="str">
        <f t="shared" si="311"/>
        <v>Age out of range</v>
      </c>
      <c r="Q808" s="23" t="e">
        <f t="shared" si="312"/>
        <v>#DIV/0!</v>
      </c>
      <c r="R808" s="17"/>
      <c r="S808" s="23">
        <v>792</v>
      </c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  <c r="AE808" s="134"/>
      <c r="AF808" s="134"/>
      <c r="AG808" s="134"/>
      <c r="AH808" s="134"/>
      <c r="AI808" s="134"/>
      <c r="AJ808" s="134"/>
      <c r="AK808" s="134"/>
      <c r="AL808" s="7"/>
      <c r="AM808" s="47"/>
      <c r="AN808" s="10" t="str">
        <f>IF($Z808="","",IF(OR($V808&lt;2.7,$V808&gt;90),"Age OOR",VLOOKUP(AN$14&amp;"-int-"&amp;$E808,Equations!$G:$I,3,0)+VLOOKUP(AN$14&amp;"-sexo-"&amp;$E808,Equations!$G:$I,3,0)*$U808+VLOOKUP(AN$14&amp;"-edad-"&amp;$E808,Equations!$G:$I,3,0)*$V808+VLOOKUP(AN$14&amp;"-est-"&amp;$E808,Equations!$G:$I,3,0)*(1/$W808)+VLOOKUP(AN$14&amp;"-imc-"&amp;$E808,Equations!$G:$I,3,0)*(1/$Q808)))</f>
        <v/>
      </c>
      <c r="AO808" s="10" t="str">
        <f>IF($Z808="","",IF(OR($V808&lt;2.7,$V808&gt;90),"Age OOR",AN808-1.6449*VLOOKUP(AN$14&amp;"-rse-"&amp;$E808,Equations!$G:$I,3,0)))</f>
        <v/>
      </c>
      <c r="AP808" s="10" t="str">
        <f>IF($Z808="","",IF(OR($V808&lt;2.7,$V808&gt;90),"Age OOR",AN808+1.6449*VLOOKUP(AN$14&amp;"-rse-"&amp;$E808,Equations!$G:$I,3,0)))</f>
        <v/>
      </c>
      <c r="AQ808" s="10" t="str">
        <f t="shared" si="313"/>
        <v/>
      </c>
      <c r="AR808" s="10" t="str">
        <f>IF($Z808="","",IF(OR($V808&lt;2.7,$V808&gt;90),"Age OOR",($Z808-AN808)/VLOOKUP(AN$14&amp;"-rse-"&amp;$E808,Equations!$G:$I,3,0)))</f>
        <v/>
      </c>
      <c r="AS808" s="10" t="str">
        <f>IF($AA808="","",IF(OR($V808&lt;2.7,$V808&gt;90),"Age OOR",VLOOKUP(AS$14&amp;"-int-"&amp;$F808,Equations!$G:$I,3,0)+VLOOKUP(AS$14&amp;"-sexo-"&amp;$F808,Equations!$G:$I,3,0)*$U808+VLOOKUP(AS$14&amp;"-edad-"&amp;$F808,Equations!$G:$I,3,0)*$V808+VLOOKUP(AS$14&amp;"-est-"&amp;$F808,Equations!$G:$I,3,0)*(1/$W808)+VLOOKUP(AS$14&amp;"-imc-"&amp;$F808,Equations!$G:$I,3,0)*(1/$Q808)))</f>
        <v/>
      </c>
      <c r="AT808" s="10" t="str">
        <f>IF($AA808="","",IF(OR($V808&lt;2.7,$V808&gt;90),"Age OOR",AS808-1.6449*VLOOKUP(AS$14&amp;"-rse-"&amp;$F808,Equations!$G:$I,3,0)))</f>
        <v/>
      </c>
      <c r="AU808" s="10" t="str">
        <f>IF($AA808="","",IF(OR($V808&lt;2.7,$V808&gt;90),"Age OOR",AS808+1.6449*VLOOKUP(AS$14&amp;"-rse-"&amp;$F808,Equations!$G:$I,3,0)))</f>
        <v/>
      </c>
      <c r="AV808" s="10" t="str">
        <f t="shared" si="314"/>
        <v/>
      </c>
      <c r="AW808" s="10" t="str">
        <f>IF($AA808="","",IF(OR($V808&lt;2.7,$V808&gt;90),"Age OOR",($AA808-AS808)/VLOOKUP(AS$14&amp;"-rse-"&amp;$F808,Equations!$G:$I,3,0)))</f>
        <v/>
      </c>
      <c r="AX808" s="10" t="str">
        <f>IF($AB808="","",IF(OR($V808&lt;2.7,$V808&gt;90),"Age OOR",VLOOKUP(AX$14&amp;"-int-"&amp;$G808,Equations!$G:$I,3,0)+VLOOKUP(AX$14&amp;"-sexo-"&amp;$G808,Equations!$G:$I,3,0)*$U808+VLOOKUP(AX$14&amp;"-edad-"&amp;$G808,Equations!$G:$I,3,0)*$V808+VLOOKUP(AX$14&amp;"-est-"&amp;$G808,Equations!$G:$I,3,0)*(1/$W808)+VLOOKUP(AX$14&amp;"-imc-"&amp;$G808,Equations!$G:$I,3,0)*(1/$Q808)))</f>
        <v/>
      </c>
      <c r="AY808" s="10" t="str">
        <f>IF($AB808="","",IF(OR($V808&lt;2.7,$V808&gt;90),"Age OOR",AX808-1.6449*VLOOKUP(AX$14&amp;"-rse-"&amp;$G808,Equations!$G:$I,3,0)))</f>
        <v/>
      </c>
      <c r="AZ808" s="10" t="str">
        <f>IF($AB808="","",IF(OR($V808&lt;2.7,$V808&gt;90),"Age OOR",AX808+1.6449*VLOOKUP(AX$14&amp;"-rse-"&amp;$G808,Equations!$G:$I,3,0)))</f>
        <v/>
      </c>
      <c r="BA808" s="10" t="str">
        <f t="shared" si="315"/>
        <v/>
      </c>
      <c r="BB808" s="10" t="str">
        <f>IF($AB808="","",IF(OR($V808&lt;2.7,$V808&gt;90),"Age OOR",($AB808-AX808)/VLOOKUP(AX$14&amp;"-rse-"&amp;$G808,Equations!$G:$I,3,0)))</f>
        <v/>
      </c>
      <c r="BC808" s="10" t="str">
        <f>IF($AC808="","",IF(OR($V808&lt;2.7,$V808&gt;90),"Age OOR",VLOOKUP(BC$14&amp;"-int-"&amp;$H808,Equations!$G:$I,3,0)+VLOOKUP(BC$14&amp;"-sexo-"&amp;$H808,Equations!$G:$I,3,0)*$U808+VLOOKUP(BC$14&amp;"-edad-"&amp;$H808,Equations!$G:$I,3,0)*$V808+VLOOKUP(BC$14&amp;"-est-"&amp;$H808,Equations!$G:$I,3,0)*(1/$W808)+VLOOKUP(BC$14&amp;"-imc-"&amp;$H808,Equations!$G:$I,3,0)*(1/$Q808)))</f>
        <v/>
      </c>
      <c r="BD808" s="10" t="str">
        <f>IF($AC808="","",IF(OR($V808&lt;2.7,$V808&gt;90),"Age OOR",BC808-1.6449*VLOOKUP(BC$14&amp;"-rse-"&amp;$H808,Equations!$G:$I,3,0)))</f>
        <v/>
      </c>
      <c r="BE808" s="10" t="str">
        <f>IF($AC808="","",IF(OR($V808&lt;2.7,$V808&gt;90),"Age OOR",BC808+1.6449*VLOOKUP(BC$14&amp;"-rse-"&amp;$H808,Equations!$G:$I,3,0)))</f>
        <v/>
      </c>
      <c r="BF808" s="10" t="str">
        <f t="shared" si="316"/>
        <v/>
      </c>
      <c r="BG808" s="10" t="str">
        <f>IF($AC808="","",IF(OR($V808&lt;2.7,$V808&gt;90),"Age OOR",($AC808-BC808)/VLOOKUP(BC$14&amp;"-rse-"&amp;$H808,Equations!$G:$I,3,0)))</f>
        <v/>
      </c>
      <c r="BH808" s="10" t="str">
        <f>IF($AD808="","",IF(OR($V808&lt;2.7,$V808&gt;90),"Age OOR",VLOOKUP(BH$14&amp;"-int-"&amp;$I808,Equations!$G:$I,3,0)+VLOOKUP(BH$14&amp;"-sexo-"&amp;$I808,Equations!$G:$I,3,0)*$U808+VLOOKUP(BH$14&amp;"-edad-"&amp;$I808,Equations!$G:$I,3,0)*$V808+VLOOKUP(BH$14&amp;"-est-"&amp;$I808,Equations!$G:$I,3,0)*(1/$W808)+VLOOKUP(BH$14&amp;"-imc-"&amp;$I808,Equations!$G:$I,3,0)*(1/$Q808)))</f>
        <v/>
      </c>
      <c r="BI808" s="10" t="str">
        <f>IF($AD808="","",IF(OR($V808&lt;2.7,$V808&gt;90),"Age OOR",BH808-1.6449*VLOOKUP(BH$14&amp;"-rse-"&amp;$I808,Equations!$G:$I,3,0)))</f>
        <v/>
      </c>
      <c r="BJ808" s="10" t="str">
        <f>IF($AD808="","",IF(OR($V808&lt;2.7,$V808&gt;90),"Age OOR",BH808+1.6449*VLOOKUP(BH$14&amp;"-rse-"&amp;$I808,Equations!$G:$I,3,0)))</f>
        <v/>
      </c>
      <c r="BK808" s="10" t="str">
        <f t="shared" si="317"/>
        <v/>
      </c>
      <c r="BL808" s="10" t="str">
        <f>IF($AD808="","",IF(OR($V808&lt;2.7,$V808&gt;90),"Age OOR",($AD808-BH808)/VLOOKUP(BH$14&amp;"-rse-"&amp;$I808,Equations!$G:$I,3,0)))</f>
        <v/>
      </c>
      <c r="BM808" s="10" t="str">
        <f>IF($AE808="","",IF(OR($V808&lt;2.7,$V808&gt;90),"Age OOR",VLOOKUP(BM$14&amp;"-int-"&amp;$J808,Equations!$G:$I,3,0)+VLOOKUP(BM$14&amp;"-sexo-"&amp;$J808,Equations!$G:$I,3,0)*$U808+VLOOKUP(BM$14&amp;"-edad-"&amp;$J808,Equations!$G:$I,3,0)*$V808+VLOOKUP(BM$14&amp;"-est-"&amp;$J808,Equations!$G:$I,3,0)*(1/$W808)+VLOOKUP(BM$14&amp;"-imc-"&amp;$J808,Equations!$G:$I,3,0)*(1/$Q808)))</f>
        <v/>
      </c>
      <c r="BN808" s="10" t="str">
        <f>IF($AE808="","",IF(OR($V808&lt;2.7,$V808&gt;90),"Age OOR",BM808-1.6449*VLOOKUP(BM$14&amp;"-rse-"&amp;$J808,Equations!$G:$I,3,0)))</f>
        <v/>
      </c>
      <c r="BO808" s="10" t="str">
        <f>IF($AE808="","",IF(OR($V808&lt;2.7,$V808&gt;90),"Age OOR",BM808+1.6449*VLOOKUP(BM$14&amp;"-rse-"&amp;$J808,Equations!$G:$I,3,0)))</f>
        <v/>
      </c>
      <c r="BP808" s="10" t="str">
        <f t="shared" si="318"/>
        <v/>
      </c>
      <c r="BQ808" s="10" t="str">
        <f>IF($AE808="","",IF(OR($V808&lt;2.7,$V808&gt;90),"Age OOR",($AE808-BM808)/VLOOKUP(BM$14&amp;"-rse-"&amp;$J808,Equations!$G:$I,3,0)))</f>
        <v/>
      </c>
      <c r="BR808" s="10" t="str">
        <f>IF($AF808="","",IF(OR($V808&lt;2.7,$V808&gt;90),"Age OOR",VLOOKUP(BR$14&amp;"-int-"&amp;$K808,Equations!$G:$I,3,0)+VLOOKUP(BR$14&amp;"-sexo-"&amp;$K808,Equations!$G:$I,3,0)*$U808+VLOOKUP(BR$14&amp;"-edad-"&amp;$K808,Equations!$G:$I,3,0)*$V808+VLOOKUP(BR$14&amp;"-est-"&amp;$K808,Equations!$G:$I,3,0)*(1/$W808)+VLOOKUP(BR$14&amp;"-imc-"&amp;$K808,Equations!$G:$I,3,0)*(1/$Q808)))</f>
        <v/>
      </c>
      <c r="BS808" s="10" t="str">
        <f>IF($AF808="","",IF(OR($V808&lt;2.7,$V808&gt;90),"Age OOR",BR808-1.6449*VLOOKUP(BR$14&amp;"-rse-"&amp;$K808,Equations!$G:$I,3,0)))</f>
        <v/>
      </c>
      <c r="BT808" s="10" t="str">
        <f>IF($AF808="","",IF(OR($V808&lt;2.7,$V808&gt;90),"Age OOR",BR808+1.6449*VLOOKUP(BR$14&amp;"-rse-"&amp;$K808,Equations!$G:$I,3,0)))</f>
        <v/>
      </c>
      <c r="BU808" s="10" t="str">
        <f t="shared" si="319"/>
        <v/>
      </c>
      <c r="BV808" s="10" t="str">
        <f>IF($AF808="","",IF(OR($V808&lt;2.7,$V808&gt;90),"Age OOR",($AF808-BR808)/VLOOKUP(BR$14&amp;"-rse-"&amp;$K808,Equations!$G:$I,3,0)))</f>
        <v/>
      </c>
      <c r="BW808" s="10" t="str">
        <f>IF($AG808="","",IF(OR($V808&lt;2.7,$V808&gt;90),"Age OOR",VLOOKUP(BW$14&amp;"-int-"&amp;$L808,Equations!$G:$I,3,0)+VLOOKUP(BW$14&amp;"-sexo-"&amp;$L808,Equations!$G:$I,3,0)*$U808+VLOOKUP(BW$14&amp;"-edad-"&amp;$L808,Equations!$G:$I,3,0)*$V808+VLOOKUP(BW$14&amp;"-est-"&amp;$L808,Equations!$G:$I,3,0)*(1/$W808)+VLOOKUP(BW$14&amp;"-imc-"&amp;$L808,Equations!$G:$I,3,0)*(1/$Q808)))</f>
        <v/>
      </c>
      <c r="BX808" s="10" t="str">
        <f>IF($AG808="","",IF(OR($V808&lt;2.7,$V808&gt;90),"Age OOR",BW808-1.6449*VLOOKUP(BW$14&amp;"-rse-"&amp;$L808,Equations!$G:$I,3,0)))</f>
        <v/>
      </c>
      <c r="BY808" s="10" t="str">
        <f>IF($AG808="","",IF(OR($V808&lt;2.7,$V808&gt;90),"Age OOR",BW808+1.6449*VLOOKUP(BW$14&amp;"-rse-"&amp;$L808,Equations!$G:$I,3,0)))</f>
        <v/>
      </c>
      <c r="BZ808" s="10" t="str">
        <f t="shared" si="320"/>
        <v/>
      </c>
      <c r="CA808" s="10" t="str">
        <f>IF($AG808="","",IF(OR($V808&lt;2.7,$V808&gt;90),"Age OOR",($AG808-BW808)/VLOOKUP(BW$14&amp;"-rse-"&amp;$L808,Equations!$G:$I,3,0)))</f>
        <v/>
      </c>
      <c r="CB808" s="10" t="str">
        <f>IF($AH808="","",IF(OR($V808&lt;2.7,$V808&gt;90),"Age OOR",VLOOKUP(CB$14&amp;"-int-"&amp;$M808,Equations!$G:$I,3,0)+VLOOKUP(CB$14&amp;"-sexo-"&amp;$M808,Equations!$G:$I,3,0)*$U808+VLOOKUP(CB$14&amp;"-edad-"&amp;$M808,Equations!$G:$I,3,0)*$V808+VLOOKUP(CB$14&amp;"-est-"&amp;$M808,Equations!$G:$I,3,0)*(1/$W808)+VLOOKUP(CB$14&amp;"-imc-"&amp;$M808,Equations!$G:$I,3,0)*(1/$Q808)))</f>
        <v/>
      </c>
      <c r="CC808" s="10" t="str">
        <f>IF($AH808="","",IF(OR($V808&lt;2.7,$V808&gt;90),"Age OOR",CB808-1.6449*VLOOKUP(CB$14&amp;"-rse-"&amp;$M808,Equations!$G:$I,3,0)))</f>
        <v/>
      </c>
      <c r="CD808" s="10" t="str">
        <f>IF($AH808="","",IF(OR($V808&lt;2.7,$V808&gt;90),"Age OOR",CB808+1.6449*VLOOKUP(CB$14&amp;"-rse-"&amp;$M808,Equations!$G:$I,3,0)))</f>
        <v/>
      </c>
      <c r="CE808" s="10" t="str">
        <f t="shared" si="321"/>
        <v/>
      </c>
      <c r="CF808" s="10" t="str">
        <f>IF($AH808="","",IF(OR($V808&lt;2.7,$V808&gt;90),"Age OOR",($AH808-CB808)/VLOOKUP(CB$14&amp;"-rse-"&amp;$M808,Equations!$G:$I,3,0)))</f>
        <v/>
      </c>
      <c r="CG808" s="10" t="str">
        <f>IF($AI808="","",IF(OR($V808&lt;2.7,$V808&gt;90),"Age OOR",VLOOKUP(CG$14&amp;"-int-"&amp;$N808,Equations!$G:$I,3,0)+VLOOKUP(CG$14&amp;"-sexo-"&amp;$N808,Equations!$G:$I,3,0)*$U808+VLOOKUP(CG$14&amp;"-edad-"&amp;$N808,Equations!$G:$I,3,0)*$V808+VLOOKUP(CG$14&amp;"-est-"&amp;$N808,Equations!$G:$I,3,0)*(1/$W808)+VLOOKUP(CG$14&amp;"-imc-"&amp;$N808,Equations!$G:$I,3,0)*(1/$Q808)))</f>
        <v/>
      </c>
      <c r="CH808" s="10" t="str">
        <f>IF($AI808="","",IF(OR($V808&lt;2.7,$V808&gt;90),"Age OOR",CG808-1.6449*VLOOKUP(CG$14&amp;"-rse-"&amp;$N808,Equations!$G:$I,3,0)))</f>
        <v/>
      </c>
      <c r="CI808" s="10" t="str">
        <f>IF($AI808="","",IF(OR($V808&lt;2.7,$V808&gt;90),"Age OOR",CG808+1.6449*VLOOKUP(CG$14&amp;"-rse-"&amp;$N808,Equations!$G:$I,3,0)))</f>
        <v/>
      </c>
      <c r="CJ808" s="10" t="str">
        <f t="shared" si="322"/>
        <v/>
      </c>
      <c r="CK808" s="10" t="str">
        <f>IF($AI808="","",IF(OR($V808&lt;2.7,$V808&gt;90),"Age OOR",($AI808-CG808)/VLOOKUP(CG$14&amp;"-rse-"&amp;$N808,Equations!$G:$I,3,0)))</f>
        <v/>
      </c>
      <c r="CL808" s="10" t="str">
        <f>IF($AJ808="","",IF(OR($V808&lt;2.7,$V808&gt;90),"Age OOR",VLOOKUP(CL$14&amp;"-int-"&amp;$O808,Equations!$G:$I,3,0)+VLOOKUP(CL$14&amp;"-sexo-"&amp;$O808,Equations!$G:$I,3,0)*$U808+VLOOKUP(CL$14&amp;"-edad-"&amp;$O808,Equations!$G:$I,3,0)*$V808+VLOOKUP(CL$14&amp;"-est-"&amp;$O808,Equations!$G:$I,3,0)*(1/$W808)+VLOOKUP(CL$14&amp;"-imc-"&amp;$O808,Equations!$G:$I,3,0)*(1/$Q808)))</f>
        <v/>
      </c>
      <c r="CM808" s="10" t="str">
        <f>IF($AJ808="","",IF(OR($V808&lt;2.7,$V808&gt;90),"Age OOR",CL808-1.6449*VLOOKUP(CL$14&amp;"-rse-"&amp;$O808,Equations!$G:$I,3,0)))</f>
        <v/>
      </c>
      <c r="CN808" s="10" t="str">
        <f>IF($AJ808="","",IF(OR($V808&lt;2.7,$V808&gt;90),"Age OOR",CL808+1.6449*VLOOKUP(CL$14&amp;"-rse-"&amp;$O808,Equations!$G:$I,3,0)))</f>
        <v/>
      </c>
      <c r="CO808" s="10" t="str">
        <f t="shared" si="323"/>
        <v/>
      </c>
      <c r="CP808" s="10" t="str">
        <f>IF($AJ808="","",IF(OR($V808&lt;2.7,$V808&gt;90),"Age OOR",($AJ808-CL808)/VLOOKUP(CL$14&amp;"-rse-"&amp;$O808,Equations!$G:$I,3,0)))</f>
        <v/>
      </c>
      <c r="CQ808" s="10" t="str">
        <f>IF($AK808="","",IF(OR($V808&lt;2.7,$V808&gt;90),"Age OOR",EXP(VLOOKUP(CQ$14&amp;"-int-"&amp;$P808,Equations!$G:$I,3,0)+VLOOKUP(CQ$14&amp;"-sexo-"&amp;$P808,Equations!$G:$I,3,0)*$U808+VLOOKUP(CQ$14&amp;"-edad-"&amp;$P808,Equations!$G:$I,3,0)*$V808+VLOOKUP(CQ$14&amp;"-est-"&amp;$P808,Equations!$G:$I,3,0)*(1/$W808)+VLOOKUP(CQ$14&amp;"-imc-"&amp;$P808,Equations!$G:$I,3,0)*(1/$Q808))))</f>
        <v/>
      </c>
      <c r="CR808" s="10" t="str">
        <f>IF($AK808="","",IF(OR($V808&lt;2.7,$V808&gt;90),"Age OOR",EXP(LN(CQ808)-1.6449*VLOOKUP(CQ$14&amp;"-rse-"&amp;$P808,Equations!$G:$I,3,0))))</f>
        <v/>
      </c>
      <c r="CS808" s="10" t="str">
        <f>IF($AK808="","",IF(OR($V808&lt;2.7,$V808&gt;90),"Age OOR",EXP(LN(CQ808)+1.6449*VLOOKUP(CQ$14&amp;"-rse-"&amp;$P808,Equations!$G:$I,3,0))))</f>
        <v/>
      </c>
      <c r="CT808" s="10" t="str">
        <f t="shared" si="324"/>
        <v/>
      </c>
      <c r="CU808" s="10" t="str">
        <f>IF($AK808="","",IF(OR($V808&lt;2.7,$V808&gt;90),"Age OOR",(LN($AK808)-LN(CQ808))/VLOOKUP(CQ$14&amp;"-rse-"&amp;$P808,Equations!$G:$I,3,0)))</f>
        <v/>
      </c>
      <c r="CV808" s="47"/>
    </row>
    <row r="809" spans="5:116" x14ac:dyDescent="0.2">
      <c r="E809" s="23" t="str">
        <f t="shared" si="300"/>
        <v>Age out of range</v>
      </c>
      <c r="F809" s="23" t="str">
        <f t="shared" si="301"/>
        <v>Age out of range</v>
      </c>
      <c r="G809" s="23" t="str">
        <f t="shared" si="302"/>
        <v>Age out of range</v>
      </c>
      <c r="H809" s="23" t="str">
        <f t="shared" si="303"/>
        <v>Age out of range</v>
      </c>
      <c r="I809" s="23" t="str">
        <f t="shared" si="304"/>
        <v>Age out of range</v>
      </c>
      <c r="J809" s="23" t="str">
        <f t="shared" si="305"/>
        <v>Age out of range</v>
      </c>
      <c r="K809" s="23" t="str">
        <f t="shared" si="306"/>
        <v>Age out of range</v>
      </c>
      <c r="L809" s="23" t="str">
        <f t="shared" si="307"/>
        <v>Age out of range</v>
      </c>
      <c r="M809" s="23" t="str">
        <f t="shared" si="308"/>
        <v>Age out of range</v>
      </c>
      <c r="N809" s="23" t="str">
        <f t="shared" si="309"/>
        <v>Age out of range</v>
      </c>
      <c r="O809" s="23" t="str">
        <f t="shared" si="310"/>
        <v>Age out of range</v>
      </c>
      <c r="P809" s="23" t="str">
        <f t="shared" si="311"/>
        <v>Age out of range</v>
      </c>
      <c r="Q809" s="23" t="e">
        <f t="shared" si="312"/>
        <v>#DIV/0!</v>
      </c>
      <c r="R809" s="17"/>
      <c r="S809" s="23">
        <v>793</v>
      </c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  <c r="AE809" s="134"/>
      <c r="AF809" s="134"/>
      <c r="AG809" s="134"/>
      <c r="AH809" s="134"/>
      <c r="AI809" s="134"/>
      <c r="AJ809" s="134"/>
      <c r="AK809" s="134"/>
      <c r="AL809" s="7"/>
      <c r="AM809" s="47"/>
      <c r="AN809" s="10" t="str">
        <f>IF($Z809="","",IF(OR($V809&lt;2.7,$V809&gt;90),"Age OOR",VLOOKUP(AN$14&amp;"-int-"&amp;$E809,Equations!$G:$I,3,0)+VLOOKUP(AN$14&amp;"-sexo-"&amp;$E809,Equations!$G:$I,3,0)*$U809+VLOOKUP(AN$14&amp;"-edad-"&amp;$E809,Equations!$G:$I,3,0)*$V809+VLOOKUP(AN$14&amp;"-est-"&amp;$E809,Equations!$G:$I,3,0)*(1/$W809)+VLOOKUP(AN$14&amp;"-imc-"&amp;$E809,Equations!$G:$I,3,0)*(1/$Q809)))</f>
        <v/>
      </c>
      <c r="AO809" s="10" t="str">
        <f>IF($Z809="","",IF(OR($V809&lt;2.7,$V809&gt;90),"Age OOR",AN809-1.6449*VLOOKUP(AN$14&amp;"-rse-"&amp;$E809,Equations!$G:$I,3,0)))</f>
        <v/>
      </c>
      <c r="AP809" s="10" t="str">
        <f>IF($Z809="","",IF(OR($V809&lt;2.7,$V809&gt;90),"Age OOR",AN809+1.6449*VLOOKUP(AN$14&amp;"-rse-"&amp;$E809,Equations!$G:$I,3,0)))</f>
        <v/>
      </c>
      <c r="AQ809" s="10" t="str">
        <f t="shared" si="313"/>
        <v/>
      </c>
      <c r="AR809" s="10" t="str">
        <f>IF($Z809="","",IF(OR($V809&lt;2.7,$V809&gt;90),"Age OOR",($Z809-AN809)/VLOOKUP(AN$14&amp;"-rse-"&amp;$E809,Equations!$G:$I,3,0)))</f>
        <v/>
      </c>
      <c r="AS809" s="10" t="str">
        <f>IF($AA809="","",IF(OR($V809&lt;2.7,$V809&gt;90),"Age OOR",VLOOKUP(AS$14&amp;"-int-"&amp;$F809,Equations!$G:$I,3,0)+VLOOKUP(AS$14&amp;"-sexo-"&amp;$F809,Equations!$G:$I,3,0)*$U809+VLOOKUP(AS$14&amp;"-edad-"&amp;$F809,Equations!$G:$I,3,0)*$V809+VLOOKUP(AS$14&amp;"-est-"&amp;$F809,Equations!$G:$I,3,0)*(1/$W809)+VLOOKUP(AS$14&amp;"-imc-"&amp;$F809,Equations!$G:$I,3,0)*(1/$Q809)))</f>
        <v/>
      </c>
      <c r="AT809" s="10" t="str">
        <f>IF($AA809="","",IF(OR($V809&lt;2.7,$V809&gt;90),"Age OOR",AS809-1.6449*VLOOKUP(AS$14&amp;"-rse-"&amp;$F809,Equations!$G:$I,3,0)))</f>
        <v/>
      </c>
      <c r="AU809" s="10" t="str">
        <f>IF($AA809="","",IF(OR($V809&lt;2.7,$V809&gt;90),"Age OOR",AS809+1.6449*VLOOKUP(AS$14&amp;"-rse-"&amp;$F809,Equations!$G:$I,3,0)))</f>
        <v/>
      </c>
      <c r="AV809" s="10" t="str">
        <f t="shared" si="314"/>
        <v/>
      </c>
      <c r="AW809" s="10" t="str">
        <f>IF($AA809="","",IF(OR($V809&lt;2.7,$V809&gt;90),"Age OOR",($AA809-AS809)/VLOOKUP(AS$14&amp;"-rse-"&amp;$F809,Equations!$G:$I,3,0)))</f>
        <v/>
      </c>
      <c r="AX809" s="10" t="str">
        <f>IF($AB809="","",IF(OR($V809&lt;2.7,$V809&gt;90),"Age OOR",VLOOKUP(AX$14&amp;"-int-"&amp;$G809,Equations!$G:$I,3,0)+VLOOKUP(AX$14&amp;"-sexo-"&amp;$G809,Equations!$G:$I,3,0)*$U809+VLOOKUP(AX$14&amp;"-edad-"&amp;$G809,Equations!$G:$I,3,0)*$V809+VLOOKUP(AX$14&amp;"-est-"&amp;$G809,Equations!$G:$I,3,0)*(1/$W809)+VLOOKUP(AX$14&amp;"-imc-"&amp;$G809,Equations!$G:$I,3,0)*(1/$Q809)))</f>
        <v/>
      </c>
      <c r="AY809" s="10" t="str">
        <f>IF($AB809="","",IF(OR($V809&lt;2.7,$V809&gt;90),"Age OOR",AX809-1.6449*VLOOKUP(AX$14&amp;"-rse-"&amp;$G809,Equations!$G:$I,3,0)))</f>
        <v/>
      </c>
      <c r="AZ809" s="10" t="str">
        <f>IF($AB809="","",IF(OR($V809&lt;2.7,$V809&gt;90),"Age OOR",AX809+1.6449*VLOOKUP(AX$14&amp;"-rse-"&amp;$G809,Equations!$G:$I,3,0)))</f>
        <v/>
      </c>
      <c r="BA809" s="10" t="str">
        <f t="shared" si="315"/>
        <v/>
      </c>
      <c r="BB809" s="10" t="str">
        <f>IF($AB809="","",IF(OR($V809&lt;2.7,$V809&gt;90),"Age OOR",($AB809-AX809)/VLOOKUP(AX$14&amp;"-rse-"&amp;$G809,Equations!$G:$I,3,0)))</f>
        <v/>
      </c>
      <c r="BC809" s="10" t="str">
        <f>IF($AC809="","",IF(OR($V809&lt;2.7,$V809&gt;90),"Age OOR",VLOOKUP(BC$14&amp;"-int-"&amp;$H809,Equations!$G:$I,3,0)+VLOOKUP(BC$14&amp;"-sexo-"&amp;$H809,Equations!$G:$I,3,0)*$U809+VLOOKUP(BC$14&amp;"-edad-"&amp;$H809,Equations!$G:$I,3,0)*$V809+VLOOKUP(BC$14&amp;"-est-"&amp;$H809,Equations!$G:$I,3,0)*(1/$W809)+VLOOKUP(BC$14&amp;"-imc-"&amp;$H809,Equations!$G:$I,3,0)*(1/$Q809)))</f>
        <v/>
      </c>
      <c r="BD809" s="10" t="str">
        <f>IF($AC809="","",IF(OR($V809&lt;2.7,$V809&gt;90),"Age OOR",BC809-1.6449*VLOOKUP(BC$14&amp;"-rse-"&amp;$H809,Equations!$G:$I,3,0)))</f>
        <v/>
      </c>
      <c r="BE809" s="10" t="str">
        <f>IF($AC809="","",IF(OR($V809&lt;2.7,$V809&gt;90),"Age OOR",BC809+1.6449*VLOOKUP(BC$14&amp;"-rse-"&amp;$H809,Equations!$G:$I,3,0)))</f>
        <v/>
      </c>
      <c r="BF809" s="10" t="str">
        <f t="shared" si="316"/>
        <v/>
      </c>
      <c r="BG809" s="10" t="str">
        <f>IF($AC809="","",IF(OR($V809&lt;2.7,$V809&gt;90),"Age OOR",($AC809-BC809)/VLOOKUP(BC$14&amp;"-rse-"&amp;$H809,Equations!$G:$I,3,0)))</f>
        <v/>
      </c>
      <c r="BH809" s="10" t="str">
        <f>IF($AD809="","",IF(OR($V809&lt;2.7,$V809&gt;90),"Age OOR",VLOOKUP(BH$14&amp;"-int-"&amp;$I809,Equations!$G:$I,3,0)+VLOOKUP(BH$14&amp;"-sexo-"&amp;$I809,Equations!$G:$I,3,0)*$U809+VLOOKUP(BH$14&amp;"-edad-"&amp;$I809,Equations!$G:$I,3,0)*$V809+VLOOKUP(BH$14&amp;"-est-"&amp;$I809,Equations!$G:$I,3,0)*(1/$W809)+VLOOKUP(BH$14&amp;"-imc-"&amp;$I809,Equations!$G:$I,3,0)*(1/$Q809)))</f>
        <v/>
      </c>
      <c r="BI809" s="10" t="str">
        <f>IF($AD809="","",IF(OR($V809&lt;2.7,$V809&gt;90),"Age OOR",BH809-1.6449*VLOOKUP(BH$14&amp;"-rse-"&amp;$I809,Equations!$G:$I,3,0)))</f>
        <v/>
      </c>
      <c r="BJ809" s="10" t="str">
        <f>IF($AD809="","",IF(OR($V809&lt;2.7,$V809&gt;90),"Age OOR",BH809+1.6449*VLOOKUP(BH$14&amp;"-rse-"&amp;$I809,Equations!$G:$I,3,0)))</f>
        <v/>
      </c>
      <c r="BK809" s="10" t="str">
        <f t="shared" si="317"/>
        <v/>
      </c>
      <c r="BL809" s="10" t="str">
        <f>IF($AD809="","",IF(OR($V809&lt;2.7,$V809&gt;90),"Age OOR",($AD809-BH809)/VLOOKUP(BH$14&amp;"-rse-"&amp;$I809,Equations!$G:$I,3,0)))</f>
        <v/>
      </c>
      <c r="BM809" s="10" t="str">
        <f>IF($AE809="","",IF(OR($V809&lt;2.7,$V809&gt;90),"Age OOR",VLOOKUP(BM$14&amp;"-int-"&amp;$J809,Equations!$G:$I,3,0)+VLOOKUP(BM$14&amp;"-sexo-"&amp;$J809,Equations!$G:$I,3,0)*$U809+VLOOKUP(BM$14&amp;"-edad-"&amp;$J809,Equations!$G:$I,3,0)*$V809+VLOOKUP(BM$14&amp;"-est-"&amp;$J809,Equations!$G:$I,3,0)*(1/$W809)+VLOOKUP(BM$14&amp;"-imc-"&amp;$J809,Equations!$G:$I,3,0)*(1/$Q809)))</f>
        <v/>
      </c>
      <c r="BN809" s="10" t="str">
        <f>IF($AE809="","",IF(OR($V809&lt;2.7,$V809&gt;90),"Age OOR",BM809-1.6449*VLOOKUP(BM$14&amp;"-rse-"&amp;$J809,Equations!$G:$I,3,0)))</f>
        <v/>
      </c>
      <c r="BO809" s="10" t="str">
        <f>IF($AE809="","",IF(OR($V809&lt;2.7,$V809&gt;90),"Age OOR",BM809+1.6449*VLOOKUP(BM$14&amp;"-rse-"&amp;$J809,Equations!$G:$I,3,0)))</f>
        <v/>
      </c>
      <c r="BP809" s="10" t="str">
        <f t="shared" si="318"/>
        <v/>
      </c>
      <c r="BQ809" s="10" t="str">
        <f>IF($AE809="","",IF(OR($V809&lt;2.7,$V809&gt;90),"Age OOR",($AE809-BM809)/VLOOKUP(BM$14&amp;"-rse-"&amp;$J809,Equations!$G:$I,3,0)))</f>
        <v/>
      </c>
      <c r="BR809" s="10" t="str">
        <f>IF($AF809="","",IF(OR($V809&lt;2.7,$V809&gt;90),"Age OOR",VLOOKUP(BR$14&amp;"-int-"&amp;$K809,Equations!$G:$I,3,0)+VLOOKUP(BR$14&amp;"-sexo-"&amp;$K809,Equations!$G:$I,3,0)*$U809+VLOOKUP(BR$14&amp;"-edad-"&amp;$K809,Equations!$G:$I,3,0)*$V809+VLOOKUP(BR$14&amp;"-est-"&amp;$K809,Equations!$G:$I,3,0)*(1/$W809)+VLOOKUP(BR$14&amp;"-imc-"&amp;$K809,Equations!$G:$I,3,0)*(1/$Q809)))</f>
        <v/>
      </c>
      <c r="BS809" s="10" t="str">
        <f>IF($AF809="","",IF(OR($V809&lt;2.7,$V809&gt;90),"Age OOR",BR809-1.6449*VLOOKUP(BR$14&amp;"-rse-"&amp;$K809,Equations!$G:$I,3,0)))</f>
        <v/>
      </c>
      <c r="BT809" s="10" t="str">
        <f>IF($AF809="","",IF(OR($V809&lt;2.7,$V809&gt;90),"Age OOR",BR809+1.6449*VLOOKUP(BR$14&amp;"-rse-"&amp;$K809,Equations!$G:$I,3,0)))</f>
        <v/>
      </c>
      <c r="BU809" s="10" t="str">
        <f t="shared" si="319"/>
        <v/>
      </c>
      <c r="BV809" s="10" t="str">
        <f>IF($AF809="","",IF(OR($V809&lt;2.7,$V809&gt;90),"Age OOR",($AF809-BR809)/VLOOKUP(BR$14&amp;"-rse-"&amp;$K809,Equations!$G:$I,3,0)))</f>
        <v/>
      </c>
      <c r="BW809" s="10" t="str">
        <f>IF($AG809="","",IF(OR($V809&lt;2.7,$V809&gt;90),"Age OOR",VLOOKUP(BW$14&amp;"-int-"&amp;$L809,Equations!$G:$I,3,0)+VLOOKUP(BW$14&amp;"-sexo-"&amp;$L809,Equations!$G:$I,3,0)*$U809+VLOOKUP(BW$14&amp;"-edad-"&amp;$L809,Equations!$G:$I,3,0)*$V809+VLOOKUP(BW$14&amp;"-est-"&amp;$L809,Equations!$G:$I,3,0)*(1/$W809)+VLOOKUP(BW$14&amp;"-imc-"&amp;$L809,Equations!$G:$I,3,0)*(1/$Q809)))</f>
        <v/>
      </c>
      <c r="BX809" s="10" t="str">
        <f>IF($AG809="","",IF(OR($V809&lt;2.7,$V809&gt;90),"Age OOR",BW809-1.6449*VLOOKUP(BW$14&amp;"-rse-"&amp;$L809,Equations!$G:$I,3,0)))</f>
        <v/>
      </c>
      <c r="BY809" s="10" t="str">
        <f>IF($AG809="","",IF(OR($V809&lt;2.7,$V809&gt;90),"Age OOR",BW809+1.6449*VLOOKUP(BW$14&amp;"-rse-"&amp;$L809,Equations!$G:$I,3,0)))</f>
        <v/>
      </c>
      <c r="BZ809" s="10" t="str">
        <f t="shared" si="320"/>
        <v/>
      </c>
      <c r="CA809" s="10" t="str">
        <f>IF($AG809="","",IF(OR($V809&lt;2.7,$V809&gt;90),"Age OOR",($AG809-BW809)/VLOOKUP(BW$14&amp;"-rse-"&amp;$L809,Equations!$G:$I,3,0)))</f>
        <v/>
      </c>
      <c r="CB809" s="10" t="str">
        <f>IF($AH809="","",IF(OR($V809&lt;2.7,$V809&gt;90),"Age OOR",VLOOKUP(CB$14&amp;"-int-"&amp;$M809,Equations!$G:$I,3,0)+VLOOKUP(CB$14&amp;"-sexo-"&amp;$M809,Equations!$G:$I,3,0)*$U809+VLOOKUP(CB$14&amp;"-edad-"&amp;$M809,Equations!$G:$I,3,0)*$V809+VLOOKUP(CB$14&amp;"-est-"&amp;$M809,Equations!$G:$I,3,0)*(1/$W809)+VLOOKUP(CB$14&amp;"-imc-"&amp;$M809,Equations!$G:$I,3,0)*(1/$Q809)))</f>
        <v/>
      </c>
      <c r="CC809" s="10" t="str">
        <f>IF($AH809="","",IF(OR($V809&lt;2.7,$V809&gt;90),"Age OOR",CB809-1.6449*VLOOKUP(CB$14&amp;"-rse-"&amp;$M809,Equations!$G:$I,3,0)))</f>
        <v/>
      </c>
      <c r="CD809" s="10" t="str">
        <f>IF($AH809="","",IF(OR($V809&lt;2.7,$V809&gt;90),"Age OOR",CB809+1.6449*VLOOKUP(CB$14&amp;"-rse-"&amp;$M809,Equations!$G:$I,3,0)))</f>
        <v/>
      </c>
      <c r="CE809" s="10" t="str">
        <f t="shared" si="321"/>
        <v/>
      </c>
      <c r="CF809" s="10" t="str">
        <f>IF($AH809="","",IF(OR($V809&lt;2.7,$V809&gt;90),"Age OOR",($AH809-CB809)/VLOOKUP(CB$14&amp;"-rse-"&amp;$M809,Equations!$G:$I,3,0)))</f>
        <v/>
      </c>
      <c r="CG809" s="10" t="str">
        <f>IF($AI809="","",IF(OR($V809&lt;2.7,$V809&gt;90),"Age OOR",VLOOKUP(CG$14&amp;"-int-"&amp;$N809,Equations!$G:$I,3,0)+VLOOKUP(CG$14&amp;"-sexo-"&amp;$N809,Equations!$G:$I,3,0)*$U809+VLOOKUP(CG$14&amp;"-edad-"&amp;$N809,Equations!$G:$I,3,0)*$V809+VLOOKUP(CG$14&amp;"-est-"&amp;$N809,Equations!$G:$I,3,0)*(1/$W809)+VLOOKUP(CG$14&amp;"-imc-"&amp;$N809,Equations!$G:$I,3,0)*(1/$Q809)))</f>
        <v/>
      </c>
      <c r="CH809" s="10" t="str">
        <f>IF($AI809="","",IF(OR($V809&lt;2.7,$V809&gt;90),"Age OOR",CG809-1.6449*VLOOKUP(CG$14&amp;"-rse-"&amp;$N809,Equations!$G:$I,3,0)))</f>
        <v/>
      </c>
      <c r="CI809" s="10" t="str">
        <f>IF($AI809="","",IF(OR($V809&lt;2.7,$V809&gt;90),"Age OOR",CG809+1.6449*VLOOKUP(CG$14&amp;"-rse-"&amp;$N809,Equations!$G:$I,3,0)))</f>
        <v/>
      </c>
      <c r="CJ809" s="10" t="str">
        <f t="shared" si="322"/>
        <v/>
      </c>
      <c r="CK809" s="10" t="str">
        <f>IF($AI809="","",IF(OR($V809&lt;2.7,$V809&gt;90),"Age OOR",($AI809-CG809)/VLOOKUP(CG$14&amp;"-rse-"&amp;$N809,Equations!$G:$I,3,0)))</f>
        <v/>
      </c>
      <c r="CL809" s="10" t="str">
        <f>IF($AJ809="","",IF(OR($V809&lt;2.7,$V809&gt;90),"Age OOR",VLOOKUP(CL$14&amp;"-int-"&amp;$O809,Equations!$G:$I,3,0)+VLOOKUP(CL$14&amp;"-sexo-"&amp;$O809,Equations!$G:$I,3,0)*$U809+VLOOKUP(CL$14&amp;"-edad-"&amp;$O809,Equations!$G:$I,3,0)*$V809+VLOOKUP(CL$14&amp;"-est-"&amp;$O809,Equations!$G:$I,3,0)*(1/$W809)+VLOOKUP(CL$14&amp;"-imc-"&amp;$O809,Equations!$G:$I,3,0)*(1/$Q809)))</f>
        <v/>
      </c>
      <c r="CM809" s="10" t="str">
        <f>IF($AJ809="","",IF(OR($V809&lt;2.7,$V809&gt;90),"Age OOR",CL809-1.6449*VLOOKUP(CL$14&amp;"-rse-"&amp;$O809,Equations!$G:$I,3,0)))</f>
        <v/>
      </c>
      <c r="CN809" s="10" t="str">
        <f>IF($AJ809="","",IF(OR($V809&lt;2.7,$V809&gt;90),"Age OOR",CL809+1.6449*VLOOKUP(CL$14&amp;"-rse-"&amp;$O809,Equations!$G:$I,3,0)))</f>
        <v/>
      </c>
      <c r="CO809" s="10" t="str">
        <f t="shared" si="323"/>
        <v/>
      </c>
      <c r="CP809" s="10" t="str">
        <f>IF($AJ809="","",IF(OR($V809&lt;2.7,$V809&gt;90),"Age OOR",($AJ809-CL809)/VLOOKUP(CL$14&amp;"-rse-"&amp;$O809,Equations!$G:$I,3,0)))</f>
        <v/>
      </c>
      <c r="CQ809" s="10" t="str">
        <f>IF($AK809="","",IF(OR($V809&lt;2.7,$V809&gt;90),"Age OOR",EXP(VLOOKUP(CQ$14&amp;"-int-"&amp;$P809,Equations!$G:$I,3,0)+VLOOKUP(CQ$14&amp;"-sexo-"&amp;$P809,Equations!$G:$I,3,0)*$U809+VLOOKUP(CQ$14&amp;"-edad-"&amp;$P809,Equations!$G:$I,3,0)*$V809+VLOOKUP(CQ$14&amp;"-est-"&amp;$P809,Equations!$G:$I,3,0)*(1/$W809)+VLOOKUP(CQ$14&amp;"-imc-"&amp;$P809,Equations!$G:$I,3,0)*(1/$Q809))))</f>
        <v/>
      </c>
      <c r="CR809" s="10" t="str">
        <f>IF($AK809="","",IF(OR($V809&lt;2.7,$V809&gt;90),"Age OOR",EXP(LN(CQ809)-1.6449*VLOOKUP(CQ$14&amp;"-rse-"&amp;$P809,Equations!$G:$I,3,0))))</f>
        <v/>
      </c>
      <c r="CS809" s="10" t="str">
        <f>IF($AK809="","",IF(OR($V809&lt;2.7,$V809&gt;90),"Age OOR",EXP(LN(CQ809)+1.6449*VLOOKUP(CQ$14&amp;"-rse-"&amp;$P809,Equations!$G:$I,3,0))))</f>
        <v/>
      </c>
      <c r="CT809" s="10" t="str">
        <f t="shared" si="324"/>
        <v/>
      </c>
      <c r="CU809" s="10" t="str">
        <f>IF($AK809="","",IF(OR($V809&lt;2.7,$V809&gt;90),"Age OOR",(LN($AK809)-LN(CQ809))/VLOOKUP(CQ$14&amp;"-rse-"&amp;$P809,Equations!$G:$I,3,0)))</f>
        <v/>
      </c>
      <c r="CV809" s="47"/>
    </row>
    <row r="810" spans="5:116" x14ac:dyDescent="0.2">
      <c r="E810" s="23" t="str">
        <f t="shared" si="300"/>
        <v>Age out of range</v>
      </c>
      <c r="F810" s="23" t="str">
        <f t="shared" si="301"/>
        <v>Age out of range</v>
      </c>
      <c r="G810" s="23" t="str">
        <f t="shared" si="302"/>
        <v>Age out of range</v>
      </c>
      <c r="H810" s="23" t="str">
        <f t="shared" si="303"/>
        <v>Age out of range</v>
      </c>
      <c r="I810" s="23" t="str">
        <f t="shared" si="304"/>
        <v>Age out of range</v>
      </c>
      <c r="J810" s="23" t="str">
        <f t="shared" si="305"/>
        <v>Age out of range</v>
      </c>
      <c r="K810" s="23" t="str">
        <f t="shared" si="306"/>
        <v>Age out of range</v>
      </c>
      <c r="L810" s="23" t="str">
        <f t="shared" si="307"/>
        <v>Age out of range</v>
      </c>
      <c r="M810" s="23" t="str">
        <f t="shared" si="308"/>
        <v>Age out of range</v>
      </c>
      <c r="N810" s="23" t="str">
        <f t="shared" si="309"/>
        <v>Age out of range</v>
      </c>
      <c r="O810" s="23" t="str">
        <f t="shared" si="310"/>
        <v>Age out of range</v>
      </c>
      <c r="P810" s="23" t="str">
        <f t="shared" si="311"/>
        <v>Age out of range</v>
      </c>
      <c r="Q810" s="23" t="e">
        <f t="shared" si="312"/>
        <v>#DIV/0!</v>
      </c>
      <c r="R810" s="17"/>
      <c r="S810" s="23">
        <v>794</v>
      </c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  <c r="AE810" s="134"/>
      <c r="AF810" s="134"/>
      <c r="AG810" s="134"/>
      <c r="AH810" s="134"/>
      <c r="AI810" s="134"/>
      <c r="AJ810" s="134"/>
      <c r="AK810" s="134"/>
      <c r="AL810" s="7"/>
      <c r="AM810" s="47"/>
      <c r="AN810" s="10" t="str">
        <f>IF($Z810="","",IF(OR($V810&lt;2.7,$V810&gt;90),"Age OOR",VLOOKUP(AN$14&amp;"-int-"&amp;$E810,Equations!$G:$I,3,0)+VLOOKUP(AN$14&amp;"-sexo-"&amp;$E810,Equations!$G:$I,3,0)*$U810+VLOOKUP(AN$14&amp;"-edad-"&amp;$E810,Equations!$G:$I,3,0)*$V810+VLOOKUP(AN$14&amp;"-est-"&amp;$E810,Equations!$G:$I,3,0)*(1/$W810)+VLOOKUP(AN$14&amp;"-imc-"&amp;$E810,Equations!$G:$I,3,0)*(1/$Q810)))</f>
        <v/>
      </c>
      <c r="AO810" s="10" t="str">
        <f>IF($Z810="","",IF(OR($V810&lt;2.7,$V810&gt;90),"Age OOR",AN810-1.6449*VLOOKUP(AN$14&amp;"-rse-"&amp;$E810,Equations!$G:$I,3,0)))</f>
        <v/>
      </c>
      <c r="AP810" s="10" t="str">
        <f>IF($Z810="","",IF(OR($V810&lt;2.7,$V810&gt;90),"Age OOR",AN810+1.6449*VLOOKUP(AN$14&amp;"-rse-"&amp;$E810,Equations!$G:$I,3,0)))</f>
        <v/>
      </c>
      <c r="AQ810" s="10" t="str">
        <f t="shared" si="313"/>
        <v/>
      </c>
      <c r="AR810" s="10" t="str">
        <f>IF($Z810="","",IF(OR($V810&lt;2.7,$V810&gt;90),"Age OOR",($Z810-AN810)/VLOOKUP(AN$14&amp;"-rse-"&amp;$E810,Equations!$G:$I,3,0)))</f>
        <v/>
      </c>
      <c r="AS810" s="10" t="str">
        <f>IF($AA810="","",IF(OR($V810&lt;2.7,$V810&gt;90),"Age OOR",VLOOKUP(AS$14&amp;"-int-"&amp;$F810,Equations!$G:$I,3,0)+VLOOKUP(AS$14&amp;"-sexo-"&amp;$F810,Equations!$G:$I,3,0)*$U810+VLOOKUP(AS$14&amp;"-edad-"&amp;$F810,Equations!$G:$I,3,0)*$V810+VLOOKUP(AS$14&amp;"-est-"&amp;$F810,Equations!$G:$I,3,0)*(1/$W810)+VLOOKUP(AS$14&amp;"-imc-"&amp;$F810,Equations!$G:$I,3,0)*(1/$Q810)))</f>
        <v/>
      </c>
      <c r="AT810" s="10" t="str">
        <f>IF($AA810="","",IF(OR($V810&lt;2.7,$V810&gt;90),"Age OOR",AS810-1.6449*VLOOKUP(AS$14&amp;"-rse-"&amp;$F810,Equations!$G:$I,3,0)))</f>
        <v/>
      </c>
      <c r="AU810" s="10" t="str">
        <f>IF($AA810="","",IF(OR($V810&lt;2.7,$V810&gt;90),"Age OOR",AS810+1.6449*VLOOKUP(AS$14&amp;"-rse-"&amp;$F810,Equations!$G:$I,3,0)))</f>
        <v/>
      </c>
      <c r="AV810" s="10" t="str">
        <f t="shared" si="314"/>
        <v/>
      </c>
      <c r="AW810" s="10" t="str">
        <f>IF($AA810="","",IF(OR($V810&lt;2.7,$V810&gt;90),"Age OOR",($AA810-AS810)/VLOOKUP(AS$14&amp;"-rse-"&amp;$F810,Equations!$G:$I,3,0)))</f>
        <v/>
      </c>
      <c r="AX810" s="10" t="str">
        <f>IF($AB810="","",IF(OR($V810&lt;2.7,$V810&gt;90),"Age OOR",VLOOKUP(AX$14&amp;"-int-"&amp;$G810,Equations!$G:$I,3,0)+VLOOKUP(AX$14&amp;"-sexo-"&amp;$G810,Equations!$G:$I,3,0)*$U810+VLOOKUP(AX$14&amp;"-edad-"&amp;$G810,Equations!$G:$I,3,0)*$V810+VLOOKUP(AX$14&amp;"-est-"&amp;$G810,Equations!$G:$I,3,0)*(1/$W810)+VLOOKUP(AX$14&amp;"-imc-"&amp;$G810,Equations!$G:$I,3,0)*(1/$Q810)))</f>
        <v/>
      </c>
      <c r="AY810" s="10" t="str">
        <f>IF($AB810="","",IF(OR($V810&lt;2.7,$V810&gt;90),"Age OOR",AX810-1.6449*VLOOKUP(AX$14&amp;"-rse-"&amp;$G810,Equations!$G:$I,3,0)))</f>
        <v/>
      </c>
      <c r="AZ810" s="10" t="str">
        <f>IF($AB810="","",IF(OR($V810&lt;2.7,$V810&gt;90),"Age OOR",AX810+1.6449*VLOOKUP(AX$14&amp;"-rse-"&amp;$G810,Equations!$G:$I,3,0)))</f>
        <v/>
      </c>
      <c r="BA810" s="10" t="str">
        <f t="shared" si="315"/>
        <v/>
      </c>
      <c r="BB810" s="10" t="str">
        <f>IF($AB810="","",IF(OR($V810&lt;2.7,$V810&gt;90),"Age OOR",($AB810-AX810)/VLOOKUP(AX$14&amp;"-rse-"&amp;$G810,Equations!$G:$I,3,0)))</f>
        <v/>
      </c>
      <c r="BC810" s="10" t="str">
        <f>IF($AC810="","",IF(OR($V810&lt;2.7,$V810&gt;90),"Age OOR",VLOOKUP(BC$14&amp;"-int-"&amp;$H810,Equations!$G:$I,3,0)+VLOOKUP(BC$14&amp;"-sexo-"&amp;$H810,Equations!$G:$I,3,0)*$U810+VLOOKUP(BC$14&amp;"-edad-"&amp;$H810,Equations!$G:$I,3,0)*$V810+VLOOKUP(BC$14&amp;"-est-"&amp;$H810,Equations!$G:$I,3,0)*(1/$W810)+VLOOKUP(BC$14&amp;"-imc-"&amp;$H810,Equations!$G:$I,3,0)*(1/$Q810)))</f>
        <v/>
      </c>
      <c r="BD810" s="10" t="str">
        <f>IF($AC810="","",IF(OR($V810&lt;2.7,$V810&gt;90),"Age OOR",BC810-1.6449*VLOOKUP(BC$14&amp;"-rse-"&amp;$H810,Equations!$G:$I,3,0)))</f>
        <v/>
      </c>
      <c r="BE810" s="10" t="str">
        <f>IF($AC810="","",IF(OR($V810&lt;2.7,$V810&gt;90),"Age OOR",BC810+1.6449*VLOOKUP(BC$14&amp;"-rse-"&amp;$H810,Equations!$G:$I,3,0)))</f>
        <v/>
      </c>
      <c r="BF810" s="10" t="str">
        <f t="shared" si="316"/>
        <v/>
      </c>
      <c r="BG810" s="10" t="str">
        <f>IF($AC810="","",IF(OR($V810&lt;2.7,$V810&gt;90),"Age OOR",($AC810-BC810)/VLOOKUP(BC$14&amp;"-rse-"&amp;$H810,Equations!$G:$I,3,0)))</f>
        <v/>
      </c>
      <c r="BH810" s="10" t="str">
        <f>IF($AD810="","",IF(OR($V810&lt;2.7,$V810&gt;90),"Age OOR",VLOOKUP(BH$14&amp;"-int-"&amp;$I810,Equations!$G:$I,3,0)+VLOOKUP(BH$14&amp;"-sexo-"&amp;$I810,Equations!$G:$I,3,0)*$U810+VLOOKUP(BH$14&amp;"-edad-"&amp;$I810,Equations!$G:$I,3,0)*$V810+VLOOKUP(BH$14&amp;"-est-"&amp;$I810,Equations!$G:$I,3,0)*(1/$W810)+VLOOKUP(BH$14&amp;"-imc-"&amp;$I810,Equations!$G:$I,3,0)*(1/$Q810)))</f>
        <v/>
      </c>
      <c r="BI810" s="10" t="str">
        <f>IF($AD810="","",IF(OR($V810&lt;2.7,$V810&gt;90),"Age OOR",BH810-1.6449*VLOOKUP(BH$14&amp;"-rse-"&amp;$I810,Equations!$G:$I,3,0)))</f>
        <v/>
      </c>
      <c r="BJ810" s="10" t="str">
        <f>IF($AD810="","",IF(OR($V810&lt;2.7,$V810&gt;90),"Age OOR",BH810+1.6449*VLOOKUP(BH$14&amp;"-rse-"&amp;$I810,Equations!$G:$I,3,0)))</f>
        <v/>
      </c>
      <c r="BK810" s="10" t="str">
        <f t="shared" si="317"/>
        <v/>
      </c>
      <c r="BL810" s="10" t="str">
        <f>IF($AD810="","",IF(OR($V810&lt;2.7,$V810&gt;90),"Age OOR",($AD810-BH810)/VLOOKUP(BH$14&amp;"-rse-"&amp;$I810,Equations!$G:$I,3,0)))</f>
        <v/>
      </c>
      <c r="BM810" s="10" t="str">
        <f>IF($AE810="","",IF(OR($V810&lt;2.7,$V810&gt;90),"Age OOR",VLOOKUP(BM$14&amp;"-int-"&amp;$J810,Equations!$G:$I,3,0)+VLOOKUP(BM$14&amp;"-sexo-"&amp;$J810,Equations!$G:$I,3,0)*$U810+VLOOKUP(BM$14&amp;"-edad-"&amp;$J810,Equations!$G:$I,3,0)*$V810+VLOOKUP(BM$14&amp;"-est-"&amp;$J810,Equations!$G:$I,3,0)*(1/$W810)+VLOOKUP(BM$14&amp;"-imc-"&amp;$J810,Equations!$G:$I,3,0)*(1/$Q810)))</f>
        <v/>
      </c>
      <c r="BN810" s="10" t="str">
        <f>IF($AE810="","",IF(OR($V810&lt;2.7,$V810&gt;90),"Age OOR",BM810-1.6449*VLOOKUP(BM$14&amp;"-rse-"&amp;$J810,Equations!$G:$I,3,0)))</f>
        <v/>
      </c>
      <c r="BO810" s="10" t="str">
        <f>IF($AE810="","",IF(OR($V810&lt;2.7,$V810&gt;90),"Age OOR",BM810+1.6449*VLOOKUP(BM$14&amp;"-rse-"&amp;$J810,Equations!$G:$I,3,0)))</f>
        <v/>
      </c>
      <c r="BP810" s="10" t="str">
        <f t="shared" si="318"/>
        <v/>
      </c>
      <c r="BQ810" s="10" t="str">
        <f>IF($AE810="","",IF(OR($V810&lt;2.7,$V810&gt;90),"Age OOR",($AE810-BM810)/VLOOKUP(BM$14&amp;"-rse-"&amp;$J810,Equations!$G:$I,3,0)))</f>
        <v/>
      </c>
      <c r="BR810" s="10" t="str">
        <f>IF($AF810="","",IF(OR($V810&lt;2.7,$V810&gt;90),"Age OOR",VLOOKUP(BR$14&amp;"-int-"&amp;$K810,Equations!$G:$I,3,0)+VLOOKUP(BR$14&amp;"-sexo-"&amp;$K810,Equations!$G:$I,3,0)*$U810+VLOOKUP(BR$14&amp;"-edad-"&amp;$K810,Equations!$G:$I,3,0)*$V810+VLOOKUP(BR$14&amp;"-est-"&amp;$K810,Equations!$G:$I,3,0)*(1/$W810)+VLOOKUP(BR$14&amp;"-imc-"&amp;$K810,Equations!$G:$I,3,0)*(1/$Q810)))</f>
        <v/>
      </c>
      <c r="BS810" s="10" t="str">
        <f>IF($AF810="","",IF(OR($V810&lt;2.7,$V810&gt;90),"Age OOR",BR810-1.6449*VLOOKUP(BR$14&amp;"-rse-"&amp;$K810,Equations!$G:$I,3,0)))</f>
        <v/>
      </c>
      <c r="BT810" s="10" t="str">
        <f>IF($AF810="","",IF(OR($V810&lt;2.7,$V810&gt;90),"Age OOR",BR810+1.6449*VLOOKUP(BR$14&amp;"-rse-"&amp;$K810,Equations!$G:$I,3,0)))</f>
        <v/>
      </c>
      <c r="BU810" s="10" t="str">
        <f t="shared" si="319"/>
        <v/>
      </c>
      <c r="BV810" s="10" t="str">
        <f>IF($AF810="","",IF(OR($V810&lt;2.7,$V810&gt;90),"Age OOR",($AF810-BR810)/VLOOKUP(BR$14&amp;"-rse-"&amp;$K810,Equations!$G:$I,3,0)))</f>
        <v/>
      </c>
      <c r="BW810" s="10" t="str">
        <f>IF($AG810="","",IF(OR($V810&lt;2.7,$V810&gt;90),"Age OOR",VLOOKUP(BW$14&amp;"-int-"&amp;$L810,Equations!$G:$I,3,0)+VLOOKUP(BW$14&amp;"-sexo-"&amp;$L810,Equations!$G:$I,3,0)*$U810+VLOOKUP(BW$14&amp;"-edad-"&amp;$L810,Equations!$G:$I,3,0)*$V810+VLOOKUP(BW$14&amp;"-est-"&amp;$L810,Equations!$G:$I,3,0)*(1/$W810)+VLOOKUP(BW$14&amp;"-imc-"&amp;$L810,Equations!$G:$I,3,0)*(1/$Q810)))</f>
        <v/>
      </c>
      <c r="BX810" s="10" t="str">
        <f>IF($AG810="","",IF(OR($V810&lt;2.7,$V810&gt;90),"Age OOR",BW810-1.6449*VLOOKUP(BW$14&amp;"-rse-"&amp;$L810,Equations!$G:$I,3,0)))</f>
        <v/>
      </c>
      <c r="BY810" s="10" t="str">
        <f>IF($AG810="","",IF(OR($V810&lt;2.7,$V810&gt;90),"Age OOR",BW810+1.6449*VLOOKUP(BW$14&amp;"-rse-"&amp;$L810,Equations!$G:$I,3,0)))</f>
        <v/>
      </c>
      <c r="BZ810" s="10" t="str">
        <f t="shared" si="320"/>
        <v/>
      </c>
      <c r="CA810" s="10" t="str">
        <f>IF($AG810="","",IF(OR($V810&lt;2.7,$V810&gt;90),"Age OOR",($AG810-BW810)/VLOOKUP(BW$14&amp;"-rse-"&amp;$L810,Equations!$G:$I,3,0)))</f>
        <v/>
      </c>
      <c r="CB810" s="10" t="str">
        <f>IF($AH810="","",IF(OR($V810&lt;2.7,$V810&gt;90),"Age OOR",VLOOKUP(CB$14&amp;"-int-"&amp;$M810,Equations!$G:$I,3,0)+VLOOKUP(CB$14&amp;"-sexo-"&amp;$M810,Equations!$G:$I,3,0)*$U810+VLOOKUP(CB$14&amp;"-edad-"&amp;$M810,Equations!$G:$I,3,0)*$V810+VLOOKUP(CB$14&amp;"-est-"&amp;$M810,Equations!$G:$I,3,0)*(1/$W810)+VLOOKUP(CB$14&amp;"-imc-"&amp;$M810,Equations!$G:$I,3,0)*(1/$Q810)))</f>
        <v/>
      </c>
      <c r="CC810" s="10" t="str">
        <f>IF($AH810="","",IF(OR($V810&lt;2.7,$V810&gt;90),"Age OOR",CB810-1.6449*VLOOKUP(CB$14&amp;"-rse-"&amp;$M810,Equations!$G:$I,3,0)))</f>
        <v/>
      </c>
      <c r="CD810" s="10" t="str">
        <f>IF($AH810="","",IF(OR($V810&lt;2.7,$V810&gt;90),"Age OOR",CB810+1.6449*VLOOKUP(CB$14&amp;"-rse-"&amp;$M810,Equations!$G:$I,3,0)))</f>
        <v/>
      </c>
      <c r="CE810" s="10" t="str">
        <f t="shared" si="321"/>
        <v/>
      </c>
      <c r="CF810" s="10" t="str">
        <f>IF($AH810="","",IF(OR($V810&lt;2.7,$V810&gt;90),"Age OOR",($AH810-CB810)/VLOOKUP(CB$14&amp;"-rse-"&amp;$M810,Equations!$G:$I,3,0)))</f>
        <v/>
      </c>
      <c r="CG810" s="10" t="str">
        <f>IF($AI810="","",IF(OR($V810&lt;2.7,$V810&gt;90),"Age OOR",VLOOKUP(CG$14&amp;"-int-"&amp;$N810,Equations!$G:$I,3,0)+VLOOKUP(CG$14&amp;"-sexo-"&amp;$N810,Equations!$G:$I,3,0)*$U810+VLOOKUP(CG$14&amp;"-edad-"&amp;$N810,Equations!$G:$I,3,0)*$V810+VLOOKUP(CG$14&amp;"-est-"&amp;$N810,Equations!$G:$I,3,0)*(1/$W810)+VLOOKUP(CG$14&amp;"-imc-"&amp;$N810,Equations!$G:$I,3,0)*(1/$Q810)))</f>
        <v/>
      </c>
      <c r="CH810" s="10" t="str">
        <f>IF($AI810="","",IF(OR($V810&lt;2.7,$V810&gt;90),"Age OOR",CG810-1.6449*VLOOKUP(CG$14&amp;"-rse-"&amp;$N810,Equations!$G:$I,3,0)))</f>
        <v/>
      </c>
      <c r="CI810" s="10" t="str">
        <f>IF($AI810="","",IF(OR($V810&lt;2.7,$V810&gt;90),"Age OOR",CG810+1.6449*VLOOKUP(CG$14&amp;"-rse-"&amp;$N810,Equations!$G:$I,3,0)))</f>
        <v/>
      </c>
      <c r="CJ810" s="10" t="str">
        <f t="shared" si="322"/>
        <v/>
      </c>
      <c r="CK810" s="10" t="str">
        <f>IF($AI810="","",IF(OR($V810&lt;2.7,$V810&gt;90),"Age OOR",($AI810-CG810)/VLOOKUP(CG$14&amp;"-rse-"&amp;$N810,Equations!$G:$I,3,0)))</f>
        <v/>
      </c>
      <c r="CL810" s="10" t="str">
        <f>IF($AJ810="","",IF(OR($V810&lt;2.7,$V810&gt;90),"Age OOR",VLOOKUP(CL$14&amp;"-int-"&amp;$O810,Equations!$G:$I,3,0)+VLOOKUP(CL$14&amp;"-sexo-"&amp;$O810,Equations!$G:$I,3,0)*$U810+VLOOKUP(CL$14&amp;"-edad-"&amp;$O810,Equations!$G:$I,3,0)*$V810+VLOOKUP(CL$14&amp;"-est-"&amp;$O810,Equations!$G:$I,3,0)*(1/$W810)+VLOOKUP(CL$14&amp;"-imc-"&amp;$O810,Equations!$G:$I,3,0)*(1/$Q810)))</f>
        <v/>
      </c>
      <c r="CM810" s="10" t="str">
        <f>IF($AJ810="","",IF(OR($V810&lt;2.7,$V810&gt;90),"Age OOR",CL810-1.6449*VLOOKUP(CL$14&amp;"-rse-"&amp;$O810,Equations!$G:$I,3,0)))</f>
        <v/>
      </c>
      <c r="CN810" s="10" t="str">
        <f>IF($AJ810="","",IF(OR($V810&lt;2.7,$V810&gt;90),"Age OOR",CL810+1.6449*VLOOKUP(CL$14&amp;"-rse-"&amp;$O810,Equations!$G:$I,3,0)))</f>
        <v/>
      </c>
      <c r="CO810" s="10" t="str">
        <f t="shared" si="323"/>
        <v/>
      </c>
      <c r="CP810" s="10" t="str">
        <f>IF($AJ810="","",IF(OR($V810&lt;2.7,$V810&gt;90),"Age OOR",($AJ810-CL810)/VLOOKUP(CL$14&amp;"-rse-"&amp;$O810,Equations!$G:$I,3,0)))</f>
        <v/>
      </c>
      <c r="CQ810" s="10" t="str">
        <f>IF($AK810="","",IF(OR($V810&lt;2.7,$V810&gt;90),"Age OOR",EXP(VLOOKUP(CQ$14&amp;"-int-"&amp;$P810,Equations!$G:$I,3,0)+VLOOKUP(CQ$14&amp;"-sexo-"&amp;$P810,Equations!$G:$I,3,0)*$U810+VLOOKUP(CQ$14&amp;"-edad-"&amp;$P810,Equations!$G:$I,3,0)*$V810+VLOOKUP(CQ$14&amp;"-est-"&amp;$P810,Equations!$G:$I,3,0)*(1/$W810)+VLOOKUP(CQ$14&amp;"-imc-"&amp;$P810,Equations!$G:$I,3,0)*(1/$Q810))))</f>
        <v/>
      </c>
      <c r="CR810" s="10" t="str">
        <f>IF($AK810="","",IF(OR($V810&lt;2.7,$V810&gt;90),"Age OOR",EXP(LN(CQ810)-1.6449*VLOOKUP(CQ$14&amp;"-rse-"&amp;$P810,Equations!$G:$I,3,0))))</f>
        <v/>
      </c>
      <c r="CS810" s="10" t="str">
        <f>IF($AK810="","",IF(OR($V810&lt;2.7,$V810&gt;90),"Age OOR",EXP(LN(CQ810)+1.6449*VLOOKUP(CQ$14&amp;"-rse-"&amp;$P810,Equations!$G:$I,3,0))))</f>
        <v/>
      </c>
      <c r="CT810" s="10" t="str">
        <f t="shared" si="324"/>
        <v/>
      </c>
      <c r="CU810" s="10" t="str">
        <f>IF($AK810="","",IF(OR($V810&lt;2.7,$V810&gt;90),"Age OOR",(LN($AK810)-LN(CQ810))/VLOOKUP(CQ$14&amp;"-rse-"&amp;$P810,Equations!$G:$I,3,0)))</f>
        <v/>
      </c>
      <c r="CV810" s="47"/>
    </row>
    <row r="811" spans="5:116" x14ac:dyDescent="0.2">
      <c r="E811" s="23" t="str">
        <f t="shared" si="300"/>
        <v>Age out of range</v>
      </c>
      <c r="F811" s="23" t="str">
        <f t="shared" si="301"/>
        <v>Age out of range</v>
      </c>
      <c r="G811" s="23" t="str">
        <f t="shared" si="302"/>
        <v>Age out of range</v>
      </c>
      <c r="H811" s="23" t="str">
        <f t="shared" si="303"/>
        <v>Age out of range</v>
      </c>
      <c r="I811" s="23" t="str">
        <f t="shared" si="304"/>
        <v>Age out of range</v>
      </c>
      <c r="J811" s="23" t="str">
        <f t="shared" si="305"/>
        <v>Age out of range</v>
      </c>
      <c r="K811" s="23" t="str">
        <f t="shared" si="306"/>
        <v>Age out of range</v>
      </c>
      <c r="L811" s="23" t="str">
        <f t="shared" si="307"/>
        <v>Age out of range</v>
      </c>
      <c r="M811" s="23" t="str">
        <f t="shared" si="308"/>
        <v>Age out of range</v>
      </c>
      <c r="N811" s="23" t="str">
        <f t="shared" si="309"/>
        <v>Age out of range</v>
      </c>
      <c r="O811" s="23" t="str">
        <f t="shared" si="310"/>
        <v>Age out of range</v>
      </c>
      <c r="P811" s="23" t="str">
        <f t="shared" si="311"/>
        <v>Age out of range</v>
      </c>
      <c r="Q811" s="23" t="e">
        <f t="shared" si="312"/>
        <v>#DIV/0!</v>
      </c>
      <c r="R811" s="17"/>
      <c r="S811" s="23">
        <v>795</v>
      </c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  <c r="AE811" s="134"/>
      <c r="AF811" s="134"/>
      <c r="AG811" s="134"/>
      <c r="AH811" s="134"/>
      <c r="AI811" s="134"/>
      <c r="AJ811" s="134"/>
      <c r="AK811" s="134"/>
      <c r="AL811" s="7"/>
      <c r="AM811" s="47"/>
      <c r="AN811" s="10" t="str">
        <f>IF($Z811="","",IF(OR($V811&lt;2.7,$V811&gt;90),"Age OOR",VLOOKUP(AN$14&amp;"-int-"&amp;$E811,Equations!$G:$I,3,0)+VLOOKUP(AN$14&amp;"-sexo-"&amp;$E811,Equations!$G:$I,3,0)*$U811+VLOOKUP(AN$14&amp;"-edad-"&amp;$E811,Equations!$G:$I,3,0)*$V811+VLOOKUP(AN$14&amp;"-est-"&amp;$E811,Equations!$G:$I,3,0)*(1/$W811)+VLOOKUP(AN$14&amp;"-imc-"&amp;$E811,Equations!$G:$I,3,0)*(1/$Q811)))</f>
        <v/>
      </c>
      <c r="AO811" s="10" t="str">
        <f>IF($Z811="","",IF(OR($V811&lt;2.7,$V811&gt;90),"Age OOR",AN811-1.6449*VLOOKUP(AN$14&amp;"-rse-"&amp;$E811,Equations!$G:$I,3,0)))</f>
        <v/>
      </c>
      <c r="AP811" s="10" t="str">
        <f>IF($Z811="","",IF(OR($V811&lt;2.7,$V811&gt;90),"Age OOR",AN811+1.6449*VLOOKUP(AN$14&amp;"-rse-"&amp;$E811,Equations!$G:$I,3,0)))</f>
        <v/>
      </c>
      <c r="AQ811" s="10" t="str">
        <f t="shared" si="313"/>
        <v/>
      </c>
      <c r="AR811" s="10" t="str">
        <f>IF($Z811="","",IF(OR($V811&lt;2.7,$V811&gt;90),"Age OOR",($Z811-AN811)/VLOOKUP(AN$14&amp;"-rse-"&amp;$E811,Equations!$G:$I,3,0)))</f>
        <v/>
      </c>
      <c r="AS811" s="10" t="str">
        <f>IF($AA811="","",IF(OR($V811&lt;2.7,$V811&gt;90),"Age OOR",VLOOKUP(AS$14&amp;"-int-"&amp;$F811,Equations!$G:$I,3,0)+VLOOKUP(AS$14&amp;"-sexo-"&amp;$F811,Equations!$G:$I,3,0)*$U811+VLOOKUP(AS$14&amp;"-edad-"&amp;$F811,Equations!$G:$I,3,0)*$V811+VLOOKUP(AS$14&amp;"-est-"&amp;$F811,Equations!$G:$I,3,0)*(1/$W811)+VLOOKUP(AS$14&amp;"-imc-"&amp;$F811,Equations!$G:$I,3,0)*(1/$Q811)))</f>
        <v/>
      </c>
      <c r="AT811" s="10" t="str">
        <f>IF($AA811="","",IF(OR($V811&lt;2.7,$V811&gt;90),"Age OOR",AS811-1.6449*VLOOKUP(AS$14&amp;"-rse-"&amp;$F811,Equations!$G:$I,3,0)))</f>
        <v/>
      </c>
      <c r="AU811" s="10" t="str">
        <f>IF($AA811="","",IF(OR($V811&lt;2.7,$V811&gt;90),"Age OOR",AS811+1.6449*VLOOKUP(AS$14&amp;"-rse-"&amp;$F811,Equations!$G:$I,3,0)))</f>
        <v/>
      </c>
      <c r="AV811" s="10" t="str">
        <f t="shared" si="314"/>
        <v/>
      </c>
      <c r="AW811" s="10" t="str">
        <f>IF($AA811="","",IF(OR($V811&lt;2.7,$V811&gt;90),"Age OOR",($AA811-AS811)/VLOOKUP(AS$14&amp;"-rse-"&amp;$F811,Equations!$G:$I,3,0)))</f>
        <v/>
      </c>
      <c r="AX811" s="10" t="str">
        <f>IF($AB811="","",IF(OR($V811&lt;2.7,$V811&gt;90),"Age OOR",VLOOKUP(AX$14&amp;"-int-"&amp;$G811,Equations!$G:$I,3,0)+VLOOKUP(AX$14&amp;"-sexo-"&amp;$G811,Equations!$G:$I,3,0)*$U811+VLOOKUP(AX$14&amp;"-edad-"&amp;$G811,Equations!$G:$I,3,0)*$V811+VLOOKUP(AX$14&amp;"-est-"&amp;$G811,Equations!$G:$I,3,0)*(1/$W811)+VLOOKUP(AX$14&amp;"-imc-"&amp;$G811,Equations!$G:$I,3,0)*(1/$Q811)))</f>
        <v/>
      </c>
      <c r="AY811" s="10" t="str">
        <f>IF($AB811="","",IF(OR($V811&lt;2.7,$V811&gt;90),"Age OOR",AX811-1.6449*VLOOKUP(AX$14&amp;"-rse-"&amp;$G811,Equations!$G:$I,3,0)))</f>
        <v/>
      </c>
      <c r="AZ811" s="10" t="str">
        <f>IF($AB811="","",IF(OR($V811&lt;2.7,$V811&gt;90),"Age OOR",AX811+1.6449*VLOOKUP(AX$14&amp;"-rse-"&amp;$G811,Equations!$G:$I,3,0)))</f>
        <v/>
      </c>
      <c r="BA811" s="10" t="str">
        <f t="shared" si="315"/>
        <v/>
      </c>
      <c r="BB811" s="10" t="str">
        <f>IF($AB811="","",IF(OR($V811&lt;2.7,$V811&gt;90),"Age OOR",($AB811-AX811)/VLOOKUP(AX$14&amp;"-rse-"&amp;$G811,Equations!$G:$I,3,0)))</f>
        <v/>
      </c>
      <c r="BC811" s="10" t="str">
        <f>IF($AC811="","",IF(OR($V811&lt;2.7,$V811&gt;90),"Age OOR",VLOOKUP(BC$14&amp;"-int-"&amp;$H811,Equations!$G:$I,3,0)+VLOOKUP(BC$14&amp;"-sexo-"&amp;$H811,Equations!$G:$I,3,0)*$U811+VLOOKUP(BC$14&amp;"-edad-"&amp;$H811,Equations!$G:$I,3,0)*$V811+VLOOKUP(BC$14&amp;"-est-"&amp;$H811,Equations!$G:$I,3,0)*(1/$W811)+VLOOKUP(BC$14&amp;"-imc-"&amp;$H811,Equations!$G:$I,3,0)*(1/$Q811)))</f>
        <v/>
      </c>
      <c r="BD811" s="10" t="str">
        <f>IF($AC811="","",IF(OR($V811&lt;2.7,$V811&gt;90),"Age OOR",BC811-1.6449*VLOOKUP(BC$14&amp;"-rse-"&amp;$H811,Equations!$G:$I,3,0)))</f>
        <v/>
      </c>
      <c r="BE811" s="10" t="str">
        <f>IF($AC811="","",IF(OR($V811&lt;2.7,$V811&gt;90),"Age OOR",BC811+1.6449*VLOOKUP(BC$14&amp;"-rse-"&amp;$H811,Equations!$G:$I,3,0)))</f>
        <v/>
      </c>
      <c r="BF811" s="10" t="str">
        <f t="shared" si="316"/>
        <v/>
      </c>
      <c r="BG811" s="10" t="str">
        <f>IF($AC811="","",IF(OR($V811&lt;2.7,$V811&gt;90),"Age OOR",($AC811-BC811)/VLOOKUP(BC$14&amp;"-rse-"&amp;$H811,Equations!$G:$I,3,0)))</f>
        <v/>
      </c>
      <c r="BH811" s="10" t="str">
        <f>IF($AD811="","",IF(OR($V811&lt;2.7,$V811&gt;90),"Age OOR",VLOOKUP(BH$14&amp;"-int-"&amp;$I811,Equations!$G:$I,3,0)+VLOOKUP(BH$14&amp;"-sexo-"&amp;$I811,Equations!$G:$I,3,0)*$U811+VLOOKUP(BH$14&amp;"-edad-"&amp;$I811,Equations!$G:$I,3,0)*$V811+VLOOKUP(BH$14&amp;"-est-"&amp;$I811,Equations!$G:$I,3,0)*(1/$W811)+VLOOKUP(BH$14&amp;"-imc-"&amp;$I811,Equations!$G:$I,3,0)*(1/$Q811)))</f>
        <v/>
      </c>
      <c r="BI811" s="10" t="str">
        <f>IF($AD811="","",IF(OR($V811&lt;2.7,$V811&gt;90),"Age OOR",BH811-1.6449*VLOOKUP(BH$14&amp;"-rse-"&amp;$I811,Equations!$G:$I,3,0)))</f>
        <v/>
      </c>
      <c r="BJ811" s="10" t="str">
        <f>IF($AD811="","",IF(OR($V811&lt;2.7,$V811&gt;90),"Age OOR",BH811+1.6449*VLOOKUP(BH$14&amp;"-rse-"&amp;$I811,Equations!$G:$I,3,0)))</f>
        <v/>
      </c>
      <c r="BK811" s="10" t="str">
        <f t="shared" si="317"/>
        <v/>
      </c>
      <c r="BL811" s="10" t="str">
        <f>IF($AD811="","",IF(OR($V811&lt;2.7,$V811&gt;90),"Age OOR",($AD811-BH811)/VLOOKUP(BH$14&amp;"-rse-"&amp;$I811,Equations!$G:$I,3,0)))</f>
        <v/>
      </c>
      <c r="BM811" s="10" t="str">
        <f>IF($AE811="","",IF(OR($V811&lt;2.7,$V811&gt;90),"Age OOR",VLOOKUP(BM$14&amp;"-int-"&amp;$J811,Equations!$G:$I,3,0)+VLOOKUP(BM$14&amp;"-sexo-"&amp;$J811,Equations!$G:$I,3,0)*$U811+VLOOKUP(BM$14&amp;"-edad-"&amp;$J811,Equations!$G:$I,3,0)*$V811+VLOOKUP(BM$14&amp;"-est-"&amp;$J811,Equations!$G:$I,3,0)*(1/$W811)+VLOOKUP(BM$14&amp;"-imc-"&amp;$J811,Equations!$G:$I,3,0)*(1/$Q811)))</f>
        <v/>
      </c>
      <c r="BN811" s="10" t="str">
        <f>IF($AE811="","",IF(OR($V811&lt;2.7,$V811&gt;90),"Age OOR",BM811-1.6449*VLOOKUP(BM$14&amp;"-rse-"&amp;$J811,Equations!$G:$I,3,0)))</f>
        <v/>
      </c>
      <c r="BO811" s="10" t="str">
        <f>IF($AE811="","",IF(OR($V811&lt;2.7,$V811&gt;90),"Age OOR",BM811+1.6449*VLOOKUP(BM$14&amp;"-rse-"&amp;$J811,Equations!$G:$I,3,0)))</f>
        <v/>
      </c>
      <c r="BP811" s="10" t="str">
        <f t="shared" si="318"/>
        <v/>
      </c>
      <c r="BQ811" s="10" t="str">
        <f>IF($AE811="","",IF(OR($V811&lt;2.7,$V811&gt;90),"Age OOR",($AE811-BM811)/VLOOKUP(BM$14&amp;"-rse-"&amp;$J811,Equations!$G:$I,3,0)))</f>
        <v/>
      </c>
      <c r="BR811" s="10" t="str">
        <f>IF($AF811="","",IF(OR($V811&lt;2.7,$V811&gt;90),"Age OOR",VLOOKUP(BR$14&amp;"-int-"&amp;$K811,Equations!$G:$I,3,0)+VLOOKUP(BR$14&amp;"-sexo-"&amp;$K811,Equations!$G:$I,3,0)*$U811+VLOOKUP(BR$14&amp;"-edad-"&amp;$K811,Equations!$G:$I,3,0)*$V811+VLOOKUP(BR$14&amp;"-est-"&amp;$K811,Equations!$G:$I,3,0)*(1/$W811)+VLOOKUP(BR$14&amp;"-imc-"&amp;$K811,Equations!$G:$I,3,0)*(1/$Q811)))</f>
        <v/>
      </c>
      <c r="BS811" s="10" t="str">
        <f>IF($AF811="","",IF(OR($V811&lt;2.7,$V811&gt;90),"Age OOR",BR811-1.6449*VLOOKUP(BR$14&amp;"-rse-"&amp;$K811,Equations!$G:$I,3,0)))</f>
        <v/>
      </c>
      <c r="BT811" s="10" t="str">
        <f>IF($AF811="","",IF(OR($V811&lt;2.7,$V811&gt;90),"Age OOR",BR811+1.6449*VLOOKUP(BR$14&amp;"-rse-"&amp;$K811,Equations!$G:$I,3,0)))</f>
        <v/>
      </c>
      <c r="BU811" s="10" t="str">
        <f t="shared" si="319"/>
        <v/>
      </c>
      <c r="BV811" s="10" t="str">
        <f>IF($AF811="","",IF(OR($V811&lt;2.7,$V811&gt;90),"Age OOR",($AF811-BR811)/VLOOKUP(BR$14&amp;"-rse-"&amp;$K811,Equations!$G:$I,3,0)))</f>
        <v/>
      </c>
      <c r="BW811" s="10" t="str">
        <f>IF($AG811="","",IF(OR($V811&lt;2.7,$V811&gt;90),"Age OOR",VLOOKUP(BW$14&amp;"-int-"&amp;$L811,Equations!$G:$I,3,0)+VLOOKUP(BW$14&amp;"-sexo-"&amp;$L811,Equations!$G:$I,3,0)*$U811+VLOOKUP(BW$14&amp;"-edad-"&amp;$L811,Equations!$G:$I,3,0)*$V811+VLOOKUP(BW$14&amp;"-est-"&amp;$L811,Equations!$G:$I,3,0)*(1/$W811)+VLOOKUP(BW$14&amp;"-imc-"&amp;$L811,Equations!$G:$I,3,0)*(1/$Q811)))</f>
        <v/>
      </c>
      <c r="BX811" s="10" t="str">
        <f>IF($AG811="","",IF(OR($V811&lt;2.7,$V811&gt;90),"Age OOR",BW811-1.6449*VLOOKUP(BW$14&amp;"-rse-"&amp;$L811,Equations!$G:$I,3,0)))</f>
        <v/>
      </c>
      <c r="BY811" s="10" t="str">
        <f>IF($AG811="","",IF(OR($V811&lt;2.7,$V811&gt;90),"Age OOR",BW811+1.6449*VLOOKUP(BW$14&amp;"-rse-"&amp;$L811,Equations!$G:$I,3,0)))</f>
        <v/>
      </c>
      <c r="BZ811" s="10" t="str">
        <f t="shared" si="320"/>
        <v/>
      </c>
      <c r="CA811" s="10" t="str">
        <f>IF($AG811="","",IF(OR($V811&lt;2.7,$V811&gt;90),"Age OOR",($AG811-BW811)/VLOOKUP(BW$14&amp;"-rse-"&amp;$L811,Equations!$G:$I,3,0)))</f>
        <v/>
      </c>
      <c r="CB811" s="10" t="str">
        <f>IF($AH811="","",IF(OR($V811&lt;2.7,$V811&gt;90),"Age OOR",VLOOKUP(CB$14&amp;"-int-"&amp;$M811,Equations!$G:$I,3,0)+VLOOKUP(CB$14&amp;"-sexo-"&amp;$M811,Equations!$G:$I,3,0)*$U811+VLOOKUP(CB$14&amp;"-edad-"&amp;$M811,Equations!$G:$I,3,0)*$V811+VLOOKUP(CB$14&amp;"-est-"&amp;$M811,Equations!$G:$I,3,0)*(1/$W811)+VLOOKUP(CB$14&amp;"-imc-"&amp;$M811,Equations!$G:$I,3,0)*(1/$Q811)))</f>
        <v/>
      </c>
      <c r="CC811" s="10" t="str">
        <f>IF($AH811="","",IF(OR($V811&lt;2.7,$V811&gt;90),"Age OOR",CB811-1.6449*VLOOKUP(CB$14&amp;"-rse-"&amp;$M811,Equations!$G:$I,3,0)))</f>
        <v/>
      </c>
      <c r="CD811" s="10" t="str">
        <f>IF($AH811="","",IF(OR($V811&lt;2.7,$V811&gt;90),"Age OOR",CB811+1.6449*VLOOKUP(CB$14&amp;"-rse-"&amp;$M811,Equations!$G:$I,3,0)))</f>
        <v/>
      </c>
      <c r="CE811" s="10" t="str">
        <f t="shared" si="321"/>
        <v/>
      </c>
      <c r="CF811" s="10" t="str">
        <f>IF($AH811="","",IF(OR($V811&lt;2.7,$V811&gt;90),"Age OOR",($AH811-CB811)/VLOOKUP(CB$14&amp;"-rse-"&amp;$M811,Equations!$G:$I,3,0)))</f>
        <v/>
      </c>
      <c r="CG811" s="10" t="str">
        <f>IF($AI811="","",IF(OR($V811&lt;2.7,$V811&gt;90),"Age OOR",VLOOKUP(CG$14&amp;"-int-"&amp;$N811,Equations!$G:$I,3,0)+VLOOKUP(CG$14&amp;"-sexo-"&amp;$N811,Equations!$G:$I,3,0)*$U811+VLOOKUP(CG$14&amp;"-edad-"&amp;$N811,Equations!$G:$I,3,0)*$V811+VLOOKUP(CG$14&amp;"-est-"&amp;$N811,Equations!$G:$I,3,0)*(1/$W811)+VLOOKUP(CG$14&amp;"-imc-"&amp;$N811,Equations!$G:$I,3,0)*(1/$Q811)))</f>
        <v/>
      </c>
      <c r="CH811" s="10" t="str">
        <f>IF($AI811="","",IF(OR($V811&lt;2.7,$V811&gt;90),"Age OOR",CG811-1.6449*VLOOKUP(CG$14&amp;"-rse-"&amp;$N811,Equations!$G:$I,3,0)))</f>
        <v/>
      </c>
      <c r="CI811" s="10" t="str">
        <f>IF($AI811="","",IF(OR($V811&lt;2.7,$V811&gt;90),"Age OOR",CG811+1.6449*VLOOKUP(CG$14&amp;"-rse-"&amp;$N811,Equations!$G:$I,3,0)))</f>
        <v/>
      </c>
      <c r="CJ811" s="10" t="str">
        <f t="shared" si="322"/>
        <v/>
      </c>
      <c r="CK811" s="10" t="str">
        <f>IF($AI811="","",IF(OR($V811&lt;2.7,$V811&gt;90),"Age OOR",($AI811-CG811)/VLOOKUP(CG$14&amp;"-rse-"&amp;$N811,Equations!$G:$I,3,0)))</f>
        <v/>
      </c>
      <c r="CL811" s="10" t="str">
        <f>IF($AJ811="","",IF(OR($V811&lt;2.7,$V811&gt;90),"Age OOR",VLOOKUP(CL$14&amp;"-int-"&amp;$O811,Equations!$G:$I,3,0)+VLOOKUP(CL$14&amp;"-sexo-"&amp;$O811,Equations!$G:$I,3,0)*$U811+VLOOKUP(CL$14&amp;"-edad-"&amp;$O811,Equations!$G:$I,3,0)*$V811+VLOOKUP(CL$14&amp;"-est-"&amp;$O811,Equations!$G:$I,3,0)*(1/$W811)+VLOOKUP(CL$14&amp;"-imc-"&amp;$O811,Equations!$G:$I,3,0)*(1/$Q811)))</f>
        <v/>
      </c>
      <c r="CM811" s="10" t="str">
        <f>IF($AJ811="","",IF(OR($V811&lt;2.7,$V811&gt;90),"Age OOR",CL811-1.6449*VLOOKUP(CL$14&amp;"-rse-"&amp;$O811,Equations!$G:$I,3,0)))</f>
        <v/>
      </c>
      <c r="CN811" s="10" t="str">
        <f>IF($AJ811="","",IF(OR($V811&lt;2.7,$V811&gt;90),"Age OOR",CL811+1.6449*VLOOKUP(CL$14&amp;"-rse-"&amp;$O811,Equations!$G:$I,3,0)))</f>
        <v/>
      </c>
      <c r="CO811" s="10" t="str">
        <f t="shared" si="323"/>
        <v/>
      </c>
      <c r="CP811" s="10" t="str">
        <f>IF($AJ811="","",IF(OR($V811&lt;2.7,$V811&gt;90),"Age OOR",($AJ811-CL811)/VLOOKUP(CL$14&amp;"-rse-"&amp;$O811,Equations!$G:$I,3,0)))</f>
        <v/>
      </c>
      <c r="CQ811" s="10" t="str">
        <f>IF($AK811="","",IF(OR($V811&lt;2.7,$V811&gt;90),"Age OOR",EXP(VLOOKUP(CQ$14&amp;"-int-"&amp;$P811,Equations!$G:$I,3,0)+VLOOKUP(CQ$14&amp;"-sexo-"&amp;$P811,Equations!$G:$I,3,0)*$U811+VLOOKUP(CQ$14&amp;"-edad-"&amp;$P811,Equations!$G:$I,3,0)*$V811+VLOOKUP(CQ$14&amp;"-est-"&amp;$P811,Equations!$G:$I,3,0)*(1/$W811)+VLOOKUP(CQ$14&amp;"-imc-"&amp;$P811,Equations!$G:$I,3,0)*(1/$Q811))))</f>
        <v/>
      </c>
      <c r="CR811" s="10" t="str">
        <f>IF($AK811="","",IF(OR($V811&lt;2.7,$V811&gt;90),"Age OOR",EXP(LN(CQ811)-1.6449*VLOOKUP(CQ$14&amp;"-rse-"&amp;$P811,Equations!$G:$I,3,0))))</f>
        <v/>
      </c>
      <c r="CS811" s="10" t="str">
        <f>IF($AK811="","",IF(OR($V811&lt;2.7,$V811&gt;90),"Age OOR",EXP(LN(CQ811)+1.6449*VLOOKUP(CQ$14&amp;"-rse-"&amp;$P811,Equations!$G:$I,3,0))))</f>
        <v/>
      </c>
      <c r="CT811" s="10" t="str">
        <f t="shared" si="324"/>
        <v/>
      </c>
      <c r="CU811" s="10" t="str">
        <f>IF($AK811="","",IF(OR($V811&lt;2.7,$V811&gt;90),"Age OOR",(LN($AK811)-LN(CQ811))/VLOOKUP(CQ$14&amp;"-rse-"&amp;$P811,Equations!$G:$I,3,0)))</f>
        <v/>
      </c>
      <c r="CV811" s="47"/>
      <c r="DL811" s="54"/>
    </row>
    <row r="812" spans="5:116" x14ac:dyDescent="0.2">
      <c r="E812" s="23" t="str">
        <f t="shared" si="300"/>
        <v>Age out of range</v>
      </c>
      <c r="F812" s="23" t="str">
        <f t="shared" si="301"/>
        <v>Age out of range</v>
      </c>
      <c r="G812" s="23" t="str">
        <f t="shared" si="302"/>
        <v>Age out of range</v>
      </c>
      <c r="H812" s="23" t="str">
        <f t="shared" si="303"/>
        <v>Age out of range</v>
      </c>
      <c r="I812" s="23" t="str">
        <f t="shared" si="304"/>
        <v>Age out of range</v>
      </c>
      <c r="J812" s="23" t="str">
        <f t="shared" si="305"/>
        <v>Age out of range</v>
      </c>
      <c r="K812" s="23" t="str">
        <f t="shared" si="306"/>
        <v>Age out of range</v>
      </c>
      <c r="L812" s="23" t="str">
        <f t="shared" si="307"/>
        <v>Age out of range</v>
      </c>
      <c r="M812" s="23" t="str">
        <f t="shared" si="308"/>
        <v>Age out of range</v>
      </c>
      <c r="N812" s="23" t="str">
        <f t="shared" si="309"/>
        <v>Age out of range</v>
      </c>
      <c r="O812" s="23" t="str">
        <f t="shared" si="310"/>
        <v>Age out of range</v>
      </c>
      <c r="P812" s="23" t="str">
        <f t="shared" si="311"/>
        <v>Age out of range</v>
      </c>
      <c r="Q812" s="23" t="e">
        <f t="shared" si="312"/>
        <v>#DIV/0!</v>
      </c>
      <c r="R812" s="17"/>
      <c r="S812" s="23">
        <v>796</v>
      </c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7"/>
      <c r="AM812" s="47"/>
      <c r="AN812" s="10" t="str">
        <f>IF($Z812="","",IF(OR($V812&lt;2.7,$V812&gt;90),"Age OOR",VLOOKUP(AN$14&amp;"-int-"&amp;$E812,Equations!$G:$I,3,0)+VLOOKUP(AN$14&amp;"-sexo-"&amp;$E812,Equations!$G:$I,3,0)*$U812+VLOOKUP(AN$14&amp;"-edad-"&amp;$E812,Equations!$G:$I,3,0)*$V812+VLOOKUP(AN$14&amp;"-est-"&amp;$E812,Equations!$G:$I,3,0)*(1/$W812)+VLOOKUP(AN$14&amp;"-imc-"&amp;$E812,Equations!$G:$I,3,0)*(1/$Q812)))</f>
        <v/>
      </c>
      <c r="AO812" s="10" t="str">
        <f>IF($Z812="","",IF(OR($V812&lt;2.7,$V812&gt;90),"Age OOR",AN812-1.6449*VLOOKUP(AN$14&amp;"-rse-"&amp;$E812,Equations!$G:$I,3,0)))</f>
        <v/>
      </c>
      <c r="AP812" s="10" t="str">
        <f>IF($Z812="","",IF(OR($V812&lt;2.7,$V812&gt;90),"Age OOR",AN812+1.6449*VLOOKUP(AN$14&amp;"-rse-"&amp;$E812,Equations!$G:$I,3,0)))</f>
        <v/>
      </c>
      <c r="AQ812" s="10" t="str">
        <f t="shared" si="313"/>
        <v/>
      </c>
      <c r="AR812" s="10" t="str">
        <f>IF($Z812="","",IF(OR($V812&lt;2.7,$V812&gt;90),"Age OOR",($Z812-AN812)/VLOOKUP(AN$14&amp;"-rse-"&amp;$E812,Equations!$G:$I,3,0)))</f>
        <v/>
      </c>
      <c r="AS812" s="10" t="str">
        <f>IF($AA812="","",IF(OR($V812&lt;2.7,$V812&gt;90),"Age OOR",VLOOKUP(AS$14&amp;"-int-"&amp;$F812,Equations!$G:$I,3,0)+VLOOKUP(AS$14&amp;"-sexo-"&amp;$F812,Equations!$G:$I,3,0)*$U812+VLOOKUP(AS$14&amp;"-edad-"&amp;$F812,Equations!$G:$I,3,0)*$V812+VLOOKUP(AS$14&amp;"-est-"&amp;$F812,Equations!$G:$I,3,0)*(1/$W812)+VLOOKUP(AS$14&amp;"-imc-"&amp;$F812,Equations!$G:$I,3,0)*(1/$Q812)))</f>
        <v/>
      </c>
      <c r="AT812" s="10" t="str">
        <f>IF($AA812="","",IF(OR($V812&lt;2.7,$V812&gt;90),"Age OOR",AS812-1.6449*VLOOKUP(AS$14&amp;"-rse-"&amp;$F812,Equations!$G:$I,3,0)))</f>
        <v/>
      </c>
      <c r="AU812" s="10" t="str">
        <f>IF($AA812="","",IF(OR($V812&lt;2.7,$V812&gt;90),"Age OOR",AS812+1.6449*VLOOKUP(AS$14&amp;"-rse-"&amp;$F812,Equations!$G:$I,3,0)))</f>
        <v/>
      </c>
      <c r="AV812" s="10" t="str">
        <f t="shared" si="314"/>
        <v/>
      </c>
      <c r="AW812" s="10" t="str">
        <f>IF($AA812="","",IF(OR($V812&lt;2.7,$V812&gt;90),"Age OOR",($AA812-AS812)/VLOOKUP(AS$14&amp;"-rse-"&amp;$F812,Equations!$G:$I,3,0)))</f>
        <v/>
      </c>
      <c r="AX812" s="10" t="str">
        <f>IF($AB812="","",IF(OR($V812&lt;2.7,$V812&gt;90),"Age OOR",VLOOKUP(AX$14&amp;"-int-"&amp;$G812,Equations!$G:$I,3,0)+VLOOKUP(AX$14&amp;"-sexo-"&amp;$G812,Equations!$G:$I,3,0)*$U812+VLOOKUP(AX$14&amp;"-edad-"&amp;$G812,Equations!$G:$I,3,0)*$V812+VLOOKUP(AX$14&amp;"-est-"&amp;$G812,Equations!$G:$I,3,0)*(1/$W812)+VLOOKUP(AX$14&amp;"-imc-"&amp;$G812,Equations!$G:$I,3,0)*(1/$Q812)))</f>
        <v/>
      </c>
      <c r="AY812" s="10" t="str">
        <f>IF($AB812="","",IF(OR($V812&lt;2.7,$V812&gt;90),"Age OOR",AX812-1.6449*VLOOKUP(AX$14&amp;"-rse-"&amp;$G812,Equations!$G:$I,3,0)))</f>
        <v/>
      </c>
      <c r="AZ812" s="10" t="str">
        <f>IF($AB812="","",IF(OR($V812&lt;2.7,$V812&gt;90),"Age OOR",AX812+1.6449*VLOOKUP(AX$14&amp;"-rse-"&amp;$G812,Equations!$G:$I,3,0)))</f>
        <v/>
      </c>
      <c r="BA812" s="10" t="str">
        <f t="shared" si="315"/>
        <v/>
      </c>
      <c r="BB812" s="10" t="str">
        <f>IF($AB812="","",IF(OR($V812&lt;2.7,$V812&gt;90),"Age OOR",($AB812-AX812)/VLOOKUP(AX$14&amp;"-rse-"&amp;$G812,Equations!$G:$I,3,0)))</f>
        <v/>
      </c>
      <c r="BC812" s="10" t="str">
        <f>IF($AC812="","",IF(OR($V812&lt;2.7,$V812&gt;90),"Age OOR",VLOOKUP(BC$14&amp;"-int-"&amp;$H812,Equations!$G:$I,3,0)+VLOOKUP(BC$14&amp;"-sexo-"&amp;$H812,Equations!$G:$I,3,0)*$U812+VLOOKUP(BC$14&amp;"-edad-"&amp;$H812,Equations!$G:$I,3,0)*$V812+VLOOKUP(BC$14&amp;"-est-"&amp;$H812,Equations!$G:$I,3,0)*(1/$W812)+VLOOKUP(BC$14&amp;"-imc-"&amp;$H812,Equations!$G:$I,3,0)*(1/$Q812)))</f>
        <v/>
      </c>
      <c r="BD812" s="10" t="str">
        <f>IF($AC812="","",IF(OR($V812&lt;2.7,$V812&gt;90),"Age OOR",BC812-1.6449*VLOOKUP(BC$14&amp;"-rse-"&amp;$H812,Equations!$G:$I,3,0)))</f>
        <v/>
      </c>
      <c r="BE812" s="10" t="str">
        <f>IF($AC812="","",IF(OR($V812&lt;2.7,$V812&gt;90),"Age OOR",BC812+1.6449*VLOOKUP(BC$14&amp;"-rse-"&amp;$H812,Equations!$G:$I,3,0)))</f>
        <v/>
      </c>
      <c r="BF812" s="10" t="str">
        <f t="shared" si="316"/>
        <v/>
      </c>
      <c r="BG812" s="10" t="str">
        <f>IF($AC812="","",IF(OR($V812&lt;2.7,$V812&gt;90),"Age OOR",($AC812-BC812)/VLOOKUP(BC$14&amp;"-rse-"&amp;$H812,Equations!$G:$I,3,0)))</f>
        <v/>
      </c>
      <c r="BH812" s="10" t="str">
        <f>IF($AD812="","",IF(OR($V812&lt;2.7,$V812&gt;90),"Age OOR",VLOOKUP(BH$14&amp;"-int-"&amp;$I812,Equations!$G:$I,3,0)+VLOOKUP(BH$14&amp;"-sexo-"&amp;$I812,Equations!$G:$I,3,0)*$U812+VLOOKUP(BH$14&amp;"-edad-"&amp;$I812,Equations!$G:$I,3,0)*$V812+VLOOKUP(BH$14&amp;"-est-"&amp;$I812,Equations!$G:$I,3,0)*(1/$W812)+VLOOKUP(BH$14&amp;"-imc-"&amp;$I812,Equations!$G:$I,3,0)*(1/$Q812)))</f>
        <v/>
      </c>
      <c r="BI812" s="10" t="str">
        <f>IF($AD812="","",IF(OR($V812&lt;2.7,$V812&gt;90),"Age OOR",BH812-1.6449*VLOOKUP(BH$14&amp;"-rse-"&amp;$I812,Equations!$G:$I,3,0)))</f>
        <v/>
      </c>
      <c r="BJ812" s="10" t="str">
        <f>IF($AD812="","",IF(OR($V812&lt;2.7,$V812&gt;90),"Age OOR",BH812+1.6449*VLOOKUP(BH$14&amp;"-rse-"&amp;$I812,Equations!$G:$I,3,0)))</f>
        <v/>
      </c>
      <c r="BK812" s="10" t="str">
        <f t="shared" si="317"/>
        <v/>
      </c>
      <c r="BL812" s="10" t="str">
        <f>IF($AD812="","",IF(OR($V812&lt;2.7,$V812&gt;90),"Age OOR",($AD812-BH812)/VLOOKUP(BH$14&amp;"-rse-"&amp;$I812,Equations!$G:$I,3,0)))</f>
        <v/>
      </c>
      <c r="BM812" s="10" t="str">
        <f>IF($AE812="","",IF(OR($V812&lt;2.7,$V812&gt;90),"Age OOR",VLOOKUP(BM$14&amp;"-int-"&amp;$J812,Equations!$G:$I,3,0)+VLOOKUP(BM$14&amp;"-sexo-"&amp;$J812,Equations!$G:$I,3,0)*$U812+VLOOKUP(BM$14&amp;"-edad-"&amp;$J812,Equations!$G:$I,3,0)*$V812+VLOOKUP(BM$14&amp;"-est-"&amp;$J812,Equations!$G:$I,3,0)*(1/$W812)+VLOOKUP(BM$14&amp;"-imc-"&amp;$J812,Equations!$G:$I,3,0)*(1/$Q812)))</f>
        <v/>
      </c>
      <c r="BN812" s="10" t="str">
        <f>IF($AE812="","",IF(OR($V812&lt;2.7,$V812&gt;90),"Age OOR",BM812-1.6449*VLOOKUP(BM$14&amp;"-rse-"&amp;$J812,Equations!$G:$I,3,0)))</f>
        <v/>
      </c>
      <c r="BO812" s="10" t="str">
        <f>IF($AE812="","",IF(OR($V812&lt;2.7,$V812&gt;90),"Age OOR",BM812+1.6449*VLOOKUP(BM$14&amp;"-rse-"&amp;$J812,Equations!$G:$I,3,0)))</f>
        <v/>
      </c>
      <c r="BP812" s="10" t="str">
        <f t="shared" si="318"/>
        <v/>
      </c>
      <c r="BQ812" s="10" t="str">
        <f>IF($AE812="","",IF(OR($V812&lt;2.7,$V812&gt;90),"Age OOR",($AE812-BM812)/VLOOKUP(BM$14&amp;"-rse-"&amp;$J812,Equations!$G:$I,3,0)))</f>
        <v/>
      </c>
      <c r="BR812" s="10" t="str">
        <f>IF($AF812="","",IF(OR($V812&lt;2.7,$V812&gt;90),"Age OOR",VLOOKUP(BR$14&amp;"-int-"&amp;$K812,Equations!$G:$I,3,0)+VLOOKUP(BR$14&amp;"-sexo-"&amp;$K812,Equations!$G:$I,3,0)*$U812+VLOOKUP(BR$14&amp;"-edad-"&amp;$K812,Equations!$G:$I,3,0)*$V812+VLOOKUP(BR$14&amp;"-est-"&amp;$K812,Equations!$G:$I,3,0)*(1/$W812)+VLOOKUP(BR$14&amp;"-imc-"&amp;$K812,Equations!$G:$I,3,0)*(1/$Q812)))</f>
        <v/>
      </c>
      <c r="BS812" s="10" t="str">
        <f>IF($AF812="","",IF(OR($V812&lt;2.7,$V812&gt;90),"Age OOR",BR812-1.6449*VLOOKUP(BR$14&amp;"-rse-"&amp;$K812,Equations!$G:$I,3,0)))</f>
        <v/>
      </c>
      <c r="BT812" s="10" t="str">
        <f>IF($AF812="","",IF(OR($V812&lt;2.7,$V812&gt;90),"Age OOR",BR812+1.6449*VLOOKUP(BR$14&amp;"-rse-"&amp;$K812,Equations!$G:$I,3,0)))</f>
        <v/>
      </c>
      <c r="BU812" s="10" t="str">
        <f t="shared" si="319"/>
        <v/>
      </c>
      <c r="BV812" s="10" t="str">
        <f>IF($AF812="","",IF(OR($V812&lt;2.7,$V812&gt;90),"Age OOR",($AF812-BR812)/VLOOKUP(BR$14&amp;"-rse-"&amp;$K812,Equations!$G:$I,3,0)))</f>
        <v/>
      </c>
      <c r="BW812" s="10" t="str">
        <f>IF($AG812="","",IF(OR($V812&lt;2.7,$V812&gt;90),"Age OOR",VLOOKUP(BW$14&amp;"-int-"&amp;$L812,Equations!$G:$I,3,0)+VLOOKUP(BW$14&amp;"-sexo-"&amp;$L812,Equations!$G:$I,3,0)*$U812+VLOOKUP(BW$14&amp;"-edad-"&amp;$L812,Equations!$G:$I,3,0)*$V812+VLOOKUP(BW$14&amp;"-est-"&amp;$L812,Equations!$G:$I,3,0)*(1/$W812)+VLOOKUP(BW$14&amp;"-imc-"&amp;$L812,Equations!$G:$I,3,0)*(1/$Q812)))</f>
        <v/>
      </c>
      <c r="BX812" s="10" t="str">
        <f>IF($AG812="","",IF(OR($V812&lt;2.7,$V812&gt;90),"Age OOR",BW812-1.6449*VLOOKUP(BW$14&amp;"-rse-"&amp;$L812,Equations!$G:$I,3,0)))</f>
        <v/>
      </c>
      <c r="BY812" s="10" t="str">
        <f>IF($AG812="","",IF(OR($V812&lt;2.7,$V812&gt;90),"Age OOR",BW812+1.6449*VLOOKUP(BW$14&amp;"-rse-"&amp;$L812,Equations!$G:$I,3,0)))</f>
        <v/>
      </c>
      <c r="BZ812" s="10" t="str">
        <f t="shared" si="320"/>
        <v/>
      </c>
      <c r="CA812" s="10" t="str">
        <f>IF($AG812="","",IF(OR($V812&lt;2.7,$V812&gt;90),"Age OOR",($AG812-BW812)/VLOOKUP(BW$14&amp;"-rse-"&amp;$L812,Equations!$G:$I,3,0)))</f>
        <v/>
      </c>
      <c r="CB812" s="10" t="str">
        <f>IF($AH812="","",IF(OR($V812&lt;2.7,$V812&gt;90),"Age OOR",VLOOKUP(CB$14&amp;"-int-"&amp;$M812,Equations!$G:$I,3,0)+VLOOKUP(CB$14&amp;"-sexo-"&amp;$M812,Equations!$G:$I,3,0)*$U812+VLOOKUP(CB$14&amp;"-edad-"&amp;$M812,Equations!$G:$I,3,0)*$V812+VLOOKUP(CB$14&amp;"-est-"&amp;$M812,Equations!$G:$I,3,0)*(1/$W812)+VLOOKUP(CB$14&amp;"-imc-"&amp;$M812,Equations!$G:$I,3,0)*(1/$Q812)))</f>
        <v/>
      </c>
      <c r="CC812" s="10" t="str">
        <f>IF($AH812="","",IF(OR($V812&lt;2.7,$V812&gt;90),"Age OOR",CB812-1.6449*VLOOKUP(CB$14&amp;"-rse-"&amp;$M812,Equations!$G:$I,3,0)))</f>
        <v/>
      </c>
      <c r="CD812" s="10" t="str">
        <f>IF($AH812="","",IF(OR($V812&lt;2.7,$V812&gt;90),"Age OOR",CB812+1.6449*VLOOKUP(CB$14&amp;"-rse-"&amp;$M812,Equations!$G:$I,3,0)))</f>
        <v/>
      </c>
      <c r="CE812" s="10" t="str">
        <f t="shared" si="321"/>
        <v/>
      </c>
      <c r="CF812" s="10" t="str">
        <f>IF($AH812="","",IF(OR($V812&lt;2.7,$V812&gt;90),"Age OOR",($AH812-CB812)/VLOOKUP(CB$14&amp;"-rse-"&amp;$M812,Equations!$G:$I,3,0)))</f>
        <v/>
      </c>
      <c r="CG812" s="10" t="str">
        <f>IF($AI812="","",IF(OR($V812&lt;2.7,$V812&gt;90),"Age OOR",VLOOKUP(CG$14&amp;"-int-"&amp;$N812,Equations!$G:$I,3,0)+VLOOKUP(CG$14&amp;"-sexo-"&amp;$N812,Equations!$G:$I,3,0)*$U812+VLOOKUP(CG$14&amp;"-edad-"&amp;$N812,Equations!$G:$I,3,0)*$V812+VLOOKUP(CG$14&amp;"-est-"&amp;$N812,Equations!$G:$I,3,0)*(1/$W812)+VLOOKUP(CG$14&amp;"-imc-"&amp;$N812,Equations!$G:$I,3,0)*(1/$Q812)))</f>
        <v/>
      </c>
      <c r="CH812" s="10" t="str">
        <f>IF($AI812="","",IF(OR($V812&lt;2.7,$V812&gt;90),"Age OOR",CG812-1.6449*VLOOKUP(CG$14&amp;"-rse-"&amp;$N812,Equations!$G:$I,3,0)))</f>
        <v/>
      </c>
      <c r="CI812" s="10" t="str">
        <f>IF($AI812="","",IF(OR($V812&lt;2.7,$V812&gt;90),"Age OOR",CG812+1.6449*VLOOKUP(CG$14&amp;"-rse-"&amp;$N812,Equations!$G:$I,3,0)))</f>
        <v/>
      </c>
      <c r="CJ812" s="10" t="str">
        <f t="shared" si="322"/>
        <v/>
      </c>
      <c r="CK812" s="10" t="str">
        <f>IF($AI812="","",IF(OR($V812&lt;2.7,$V812&gt;90),"Age OOR",($AI812-CG812)/VLOOKUP(CG$14&amp;"-rse-"&amp;$N812,Equations!$G:$I,3,0)))</f>
        <v/>
      </c>
      <c r="CL812" s="10" t="str">
        <f>IF($AJ812="","",IF(OR($V812&lt;2.7,$V812&gt;90),"Age OOR",VLOOKUP(CL$14&amp;"-int-"&amp;$O812,Equations!$G:$I,3,0)+VLOOKUP(CL$14&amp;"-sexo-"&amp;$O812,Equations!$G:$I,3,0)*$U812+VLOOKUP(CL$14&amp;"-edad-"&amp;$O812,Equations!$G:$I,3,0)*$V812+VLOOKUP(CL$14&amp;"-est-"&amp;$O812,Equations!$G:$I,3,0)*(1/$W812)+VLOOKUP(CL$14&amp;"-imc-"&amp;$O812,Equations!$G:$I,3,0)*(1/$Q812)))</f>
        <v/>
      </c>
      <c r="CM812" s="10" t="str">
        <f>IF($AJ812="","",IF(OR($V812&lt;2.7,$V812&gt;90),"Age OOR",CL812-1.6449*VLOOKUP(CL$14&amp;"-rse-"&amp;$O812,Equations!$G:$I,3,0)))</f>
        <v/>
      </c>
      <c r="CN812" s="10" t="str">
        <f>IF($AJ812="","",IF(OR($V812&lt;2.7,$V812&gt;90),"Age OOR",CL812+1.6449*VLOOKUP(CL$14&amp;"-rse-"&amp;$O812,Equations!$G:$I,3,0)))</f>
        <v/>
      </c>
      <c r="CO812" s="10" t="str">
        <f t="shared" si="323"/>
        <v/>
      </c>
      <c r="CP812" s="10" t="str">
        <f>IF($AJ812="","",IF(OR($V812&lt;2.7,$V812&gt;90),"Age OOR",($AJ812-CL812)/VLOOKUP(CL$14&amp;"-rse-"&amp;$O812,Equations!$G:$I,3,0)))</f>
        <v/>
      </c>
      <c r="CQ812" s="10" t="str">
        <f>IF($AK812="","",IF(OR($V812&lt;2.7,$V812&gt;90),"Age OOR",EXP(VLOOKUP(CQ$14&amp;"-int-"&amp;$P812,Equations!$G:$I,3,0)+VLOOKUP(CQ$14&amp;"-sexo-"&amp;$P812,Equations!$G:$I,3,0)*$U812+VLOOKUP(CQ$14&amp;"-edad-"&amp;$P812,Equations!$G:$I,3,0)*$V812+VLOOKUP(CQ$14&amp;"-est-"&amp;$P812,Equations!$G:$I,3,0)*(1/$W812)+VLOOKUP(CQ$14&amp;"-imc-"&amp;$P812,Equations!$G:$I,3,0)*(1/$Q812))))</f>
        <v/>
      </c>
      <c r="CR812" s="10" t="str">
        <f>IF($AK812="","",IF(OR($V812&lt;2.7,$V812&gt;90),"Age OOR",EXP(LN(CQ812)-1.6449*VLOOKUP(CQ$14&amp;"-rse-"&amp;$P812,Equations!$G:$I,3,0))))</f>
        <v/>
      </c>
      <c r="CS812" s="10" t="str">
        <f>IF($AK812="","",IF(OR($V812&lt;2.7,$V812&gt;90),"Age OOR",EXP(LN(CQ812)+1.6449*VLOOKUP(CQ$14&amp;"-rse-"&amp;$P812,Equations!$G:$I,3,0))))</f>
        <v/>
      </c>
      <c r="CT812" s="10" t="str">
        <f t="shared" si="324"/>
        <v/>
      </c>
      <c r="CU812" s="10" t="str">
        <f>IF($AK812="","",IF(OR($V812&lt;2.7,$V812&gt;90),"Age OOR",(LN($AK812)-LN(CQ812))/VLOOKUP(CQ$14&amp;"-rse-"&amp;$P812,Equations!$G:$I,3,0)))</f>
        <v/>
      </c>
      <c r="CV812" s="47"/>
    </row>
    <row r="813" spans="5:116" x14ac:dyDescent="0.2">
      <c r="E813" s="23" t="str">
        <f t="shared" si="300"/>
        <v>Age out of range</v>
      </c>
      <c r="F813" s="23" t="str">
        <f t="shared" si="301"/>
        <v>Age out of range</v>
      </c>
      <c r="G813" s="23" t="str">
        <f t="shared" si="302"/>
        <v>Age out of range</v>
      </c>
      <c r="H813" s="23" t="str">
        <f t="shared" si="303"/>
        <v>Age out of range</v>
      </c>
      <c r="I813" s="23" t="str">
        <f t="shared" si="304"/>
        <v>Age out of range</v>
      </c>
      <c r="J813" s="23" t="str">
        <f t="shared" si="305"/>
        <v>Age out of range</v>
      </c>
      <c r="K813" s="23" t="str">
        <f t="shared" si="306"/>
        <v>Age out of range</v>
      </c>
      <c r="L813" s="23" t="str">
        <f t="shared" si="307"/>
        <v>Age out of range</v>
      </c>
      <c r="M813" s="23" t="str">
        <f t="shared" si="308"/>
        <v>Age out of range</v>
      </c>
      <c r="N813" s="23" t="str">
        <f t="shared" si="309"/>
        <v>Age out of range</v>
      </c>
      <c r="O813" s="23" t="str">
        <f t="shared" si="310"/>
        <v>Age out of range</v>
      </c>
      <c r="P813" s="23" t="str">
        <f t="shared" si="311"/>
        <v>Age out of range</v>
      </c>
      <c r="Q813" s="23" t="e">
        <f t="shared" si="312"/>
        <v>#DIV/0!</v>
      </c>
      <c r="R813" s="17"/>
      <c r="S813" s="23">
        <v>797</v>
      </c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  <c r="AE813" s="134"/>
      <c r="AF813" s="134"/>
      <c r="AG813" s="134"/>
      <c r="AH813" s="134"/>
      <c r="AI813" s="134"/>
      <c r="AJ813" s="134"/>
      <c r="AK813" s="134"/>
      <c r="AL813" s="7"/>
      <c r="AM813" s="47"/>
      <c r="AN813" s="10" t="str">
        <f>IF($Z813="","",IF(OR($V813&lt;2.7,$V813&gt;90),"Age OOR",VLOOKUP(AN$14&amp;"-int-"&amp;$E813,Equations!$G:$I,3,0)+VLOOKUP(AN$14&amp;"-sexo-"&amp;$E813,Equations!$G:$I,3,0)*$U813+VLOOKUP(AN$14&amp;"-edad-"&amp;$E813,Equations!$G:$I,3,0)*$V813+VLOOKUP(AN$14&amp;"-est-"&amp;$E813,Equations!$G:$I,3,0)*(1/$W813)+VLOOKUP(AN$14&amp;"-imc-"&amp;$E813,Equations!$G:$I,3,0)*(1/$Q813)))</f>
        <v/>
      </c>
      <c r="AO813" s="10" t="str">
        <f>IF($Z813="","",IF(OR($V813&lt;2.7,$V813&gt;90),"Age OOR",AN813-1.6449*VLOOKUP(AN$14&amp;"-rse-"&amp;$E813,Equations!$G:$I,3,0)))</f>
        <v/>
      </c>
      <c r="AP813" s="10" t="str">
        <f>IF($Z813="","",IF(OR($V813&lt;2.7,$V813&gt;90),"Age OOR",AN813+1.6449*VLOOKUP(AN$14&amp;"-rse-"&amp;$E813,Equations!$G:$I,3,0)))</f>
        <v/>
      </c>
      <c r="AQ813" s="10" t="str">
        <f t="shared" si="313"/>
        <v/>
      </c>
      <c r="AR813" s="10" t="str">
        <f>IF($Z813="","",IF(OR($V813&lt;2.7,$V813&gt;90),"Age OOR",($Z813-AN813)/VLOOKUP(AN$14&amp;"-rse-"&amp;$E813,Equations!$G:$I,3,0)))</f>
        <v/>
      </c>
      <c r="AS813" s="10" t="str">
        <f>IF($AA813="","",IF(OR($V813&lt;2.7,$V813&gt;90),"Age OOR",VLOOKUP(AS$14&amp;"-int-"&amp;$F813,Equations!$G:$I,3,0)+VLOOKUP(AS$14&amp;"-sexo-"&amp;$F813,Equations!$G:$I,3,0)*$U813+VLOOKUP(AS$14&amp;"-edad-"&amp;$F813,Equations!$G:$I,3,0)*$V813+VLOOKUP(AS$14&amp;"-est-"&amp;$F813,Equations!$G:$I,3,0)*(1/$W813)+VLOOKUP(AS$14&amp;"-imc-"&amp;$F813,Equations!$G:$I,3,0)*(1/$Q813)))</f>
        <v/>
      </c>
      <c r="AT813" s="10" t="str">
        <f>IF($AA813="","",IF(OR($V813&lt;2.7,$V813&gt;90),"Age OOR",AS813-1.6449*VLOOKUP(AS$14&amp;"-rse-"&amp;$F813,Equations!$G:$I,3,0)))</f>
        <v/>
      </c>
      <c r="AU813" s="10" t="str">
        <f>IF($AA813="","",IF(OR($V813&lt;2.7,$V813&gt;90),"Age OOR",AS813+1.6449*VLOOKUP(AS$14&amp;"-rse-"&amp;$F813,Equations!$G:$I,3,0)))</f>
        <v/>
      </c>
      <c r="AV813" s="10" t="str">
        <f t="shared" si="314"/>
        <v/>
      </c>
      <c r="AW813" s="10" t="str">
        <f>IF($AA813="","",IF(OR($V813&lt;2.7,$V813&gt;90),"Age OOR",($AA813-AS813)/VLOOKUP(AS$14&amp;"-rse-"&amp;$F813,Equations!$G:$I,3,0)))</f>
        <v/>
      </c>
      <c r="AX813" s="10" t="str">
        <f>IF($AB813="","",IF(OR($V813&lt;2.7,$V813&gt;90),"Age OOR",VLOOKUP(AX$14&amp;"-int-"&amp;$G813,Equations!$G:$I,3,0)+VLOOKUP(AX$14&amp;"-sexo-"&amp;$G813,Equations!$G:$I,3,0)*$U813+VLOOKUP(AX$14&amp;"-edad-"&amp;$G813,Equations!$G:$I,3,0)*$V813+VLOOKUP(AX$14&amp;"-est-"&amp;$G813,Equations!$G:$I,3,0)*(1/$W813)+VLOOKUP(AX$14&amp;"-imc-"&amp;$G813,Equations!$G:$I,3,0)*(1/$Q813)))</f>
        <v/>
      </c>
      <c r="AY813" s="10" t="str">
        <f>IF($AB813="","",IF(OR($V813&lt;2.7,$V813&gt;90),"Age OOR",AX813-1.6449*VLOOKUP(AX$14&amp;"-rse-"&amp;$G813,Equations!$G:$I,3,0)))</f>
        <v/>
      </c>
      <c r="AZ813" s="10" t="str">
        <f>IF($AB813="","",IF(OR($V813&lt;2.7,$V813&gt;90),"Age OOR",AX813+1.6449*VLOOKUP(AX$14&amp;"-rse-"&amp;$G813,Equations!$G:$I,3,0)))</f>
        <v/>
      </c>
      <c r="BA813" s="10" t="str">
        <f t="shared" si="315"/>
        <v/>
      </c>
      <c r="BB813" s="10" t="str">
        <f>IF($AB813="","",IF(OR($V813&lt;2.7,$V813&gt;90),"Age OOR",($AB813-AX813)/VLOOKUP(AX$14&amp;"-rse-"&amp;$G813,Equations!$G:$I,3,0)))</f>
        <v/>
      </c>
      <c r="BC813" s="10" t="str">
        <f>IF($AC813="","",IF(OR($V813&lt;2.7,$V813&gt;90),"Age OOR",VLOOKUP(BC$14&amp;"-int-"&amp;$H813,Equations!$G:$I,3,0)+VLOOKUP(BC$14&amp;"-sexo-"&amp;$H813,Equations!$G:$I,3,0)*$U813+VLOOKUP(BC$14&amp;"-edad-"&amp;$H813,Equations!$G:$I,3,0)*$V813+VLOOKUP(BC$14&amp;"-est-"&amp;$H813,Equations!$G:$I,3,0)*(1/$W813)+VLOOKUP(BC$14&amp;"-imc-"&amp;$H813,Equations!$G:$I,3,0)*(1/$Q813)))</f>
        <v/>
      </c>
      <c r="BD813" s="10" t="str">
        <f>IF($AC813="","",IF(OR($V813&lt;2.7,$V813&gt;90),"Age OOR",BC813-1.6449*VLOOKUP(BC$14&amp;"-rse-"&amp;$H813,Equations!$G:$I,3,0)))</f>
        <v/>
      </c>
      <c r="BE813" s="10" t="str">
        <f>IF($AC813="","",IF(OR($V813&lt;2.7,$V813&gt;90),"Age OOR",BC813+1.6449*VLOOKUP(BC$14&amp;"-rse-"&amp;$H813,Equations!$G:$I,3,0)))</f>
        <v/>
      </c>
      <c r="BF813" s="10" t="str">
        <f t="shared" si="316"/>
        <v/>
      </c>
      <c r="BG813" s="10" t="str">
        <f>IF($AC813="","",IF(OR($V813&lt;2.7,$V813&gt;90),"Age OOR",($AC813-BC813)/VLOOKUP(BC$14&amp;"-rse-"&amp;$H813,Equations!$G:$I,3,0)))</f>
        <v/>
      </c>
      <c r="BH813" s="10" t="str">
        <f>IF($AD813="","",IF(OR($V813&lt;2.7,$V813&gt;90),"Age OOR",VLOOKUP(BH$14&amp;"-int-"&amp;$I813,Equations!$G:$I,3,0)+VLOOKUP(BH$14&amp;"-sexo-"&amp;$I813,Equations!$G:$I,3,0)*$U813+VLOOKUP(BH$14&amp;"-edad-"&amp;$I813,Equations!$G:$I,3,0)*$V813+VLOOKUP(BH$14&amp;"-est-"&amp;$I813,Equations!$G:$I,3,0)*(1/$W813)+VLOOKUP(BH$14&amp;"-imc-"&amp;$I813,Equations!$G:$I,3,0)*(1/$Q813)))</f>
        <v/>
      </c>
      <c r="BI813" s="10" t="str">
        <f>IF($AD813="","",IF(OR($V813&lt;2.7,$V813&gt;90),"Age OOR",BH813-1.6449*VLOOKUP(BH$14&amp;"-rse-"&amp;$I813,Equations!$G:$I,3,0)))</f>
        <v/>
      </c>
      <c r="BJ813" s="10" t="str">
        <f>IF($AD813="","",IF(OR($V813&lt;2.7,$V813&gt;90),"Age OOR",BH813+1.6449*VLOOKUP(BH$14&amp;"-rse-"&amp;$I813,Equations!$G:$I,3,0)))</f>
        <v/>
      </c>
      <c r="BK813" s="10" t="str">
        <f t="shared" si="317"/>
        <v/>
      </c>
      <c r="BL813" s="10" t="str">
        <f>IF($AD813="","",IF(OR($V813&lt;2.7,$V813&gt;90),"Age OOR",($AD813-BH813)/VLOOKUP(BH$14&amp;"-rse-"&amp;$I813,Equations!$G:$I,3,0)))</f>
        <v/>
      </c>
      <c r="BM813" s="10" t="str">
        <f>IF($AE813="","",IF(OR($V813&lt;2.7,$V813&gt;90),"Age OOR",VLOOKUP(BM$14&amp;"-int-"&amp;$J813,Equations!$G:$I,3,0)+VLOOKUP(BM$14&amp;"-sexo-"&amp;$J813,Equations!$G:$I,3,0)*$U813+VLOOKUP(BM$14&amp;"-edad-"&amp;$J813,Equations!$G:$I,3,0)*$V813+VLOOKUP(BM$14&amp;"-est-"&amp;$J813,Equations!$G:$I,3,0)*(1/$W813)+VLOOKUP(BM$14&amp;"-imc-"&amp;$J813,Equations!$G:$I,3,0)*(1/$Q813)))</f>
        <v/>
      </c>
      <c r="BN813" s="10" t="str">
        <f>IF($AE813="","",IF(OR($V813&lt;2.7,$V813&gt;90),"Age OOR",BM813-1.6449*VLOOKUP(BM$14&amp;"-rse-"&amp;$J813,Equations!$G:$I,3,0)))</f>
        <v/>
      </c>
      <c r="BO813" s="10" t="str">
        <f>IF($AE813="","",IF(OR($V813&lt;2.7,$V813&gt;90),"Age OOR",BM813+1.6449*VLOOKUP(BM$14&amp;"-rse-"&amp;$J813,Equations!$G:$I,3,0)))</f>
        <v/>
      </c>
      <c r="BP813" s="10" t="str">
        <f t="shared" si="318"/>
        <v/>
      </c>
      <c r="BQ813" s="10" t="str">
        <f>IF($AE813="","",IF(OR($V813&lt;2.7,$V813&gt;90),"Age OOR",($AE813-BM813)/VLOOKUP(BM$14&amp;"-rse-"&amp;$J813,Equations!$G:$I,3,0)))</f>
        <v/>
      </c>
      <c r="BR813" s="10" t="str">
        <f>IF($AF813="","",IF(OR($V813&lt;2.7,$V813&gt;90),"Age OOR",VLOOKUP(BR$14&amp;"-int-"&amp;$K813,Equations!$G:$I,3,0)+VLOOKUP(BR$14&amp;"-sexo-"&amp;$K813,Equations!$G:$I,3,0)*$U813+VLOOKUP(BR$14&amp;"-edad-"&amp;$K813,Equations!$G:$I,3,0)*$V813+VLOOKUP(BR$14&amp;"-est-"&amp;$K813,Equations!$G:$I,3,0)*(1/$W813)+VLOOKUP(BR$14&amp;"-imc-"&amp;$K813,Equations!$G:$I,3,0)*(1/$Q813)))</f>
        <v/>
      </c>
      <c r="BS813" s="10" t="str">
        <f>IF($AF813="","",IF(OR($V813&lt;2.7,$V813&gt;90),"Age OOR",BR813-1.6449*VLOOKUP(BR$14&amp;"-rse-"&amp;$K813,Equations!$G:$I,3,0)))</f>
        <v/>
      </c>
      <c r="BT813" s="10" t="str">
        <f>IF($AF813="","",IF(OR($V813&lt;2.7,$V813&gt;90),"Age OOR",BR813+1.6449*VLOOKUP(BR$14&amp;"-rse-"&amp;$K813,Equations!$G:$I,3,0)))</f>
        <v/>
      </c>
      <c r="BU813" s="10" t="str">
        <f t="shared" si="319"/>
        <v/>
      </c>
      <c r="BV813" s="10" t="str">
        <f>IF($AF813="","",IF(OR($V813&lt;2.7,$V813&gt;90),"Age OOR",($AF813-BR813)/VLOOKUP(BR$14&amp;"-rse-"&amp;$K813,Equations!$G:$I,3,0)))</f>
        <v/>
      </c>
      <c r="BW813" s="10" t="str">
        <f>IF($AG813="","",IF(OR($V813&lt;2.7,$V813&gt;90),"Age OOR",VLOOKUP(BW$14&amp;"-int-"&amp;$L813,Equations!$G:$I,3,0)+VLOOKUP(BW$14&amp;"-sexo-"&amp;$L813,Equations!$G:$I,3,0)*$U813+VLOOKUP(BW$14&amp;"-edad-"&amp;$L813,Equations!$G:$I,3,0)*$V813+VLOOKUP(BW$14&amp;"-est-"&amp;$L813,Equations!$G:$I,3,0)*(1/$W813)+VLOOKUP(BW$14&amp;"-imc-"&amp;$L813,Equations!$G:$I,3,0)*(1/$Q813)))</f>
        <v/>
      </c>
      <c r="BX813" s="10" t="str">
        <f>IF($AG813="","",IF(OR($V813&lt;2.7,$V813&gt;90),"Age OOR",BW813-1.6449*VLOOKUP(BW$14&amp;"-rse-"&amp;$L813,Equations!$G:$I,3,0)))</f>
        <v/>
      </c>
      <c r="BY813" s="10" t="str">
        <f>IF($AG813="","",IF(OR($V813&lt;2.7,$V813&gt;90),"Age OOR",BW813+1.6449*VLOOKUP(BW$14&amp;"-rse-"&amp;$L813,Equations!$G:$I,3,0)))</f>
        <v/>
      </c>
      <c r="BZ813" s="10" t="str">
        <f t="shared" si="320"/>
        <v/>
      </c>
      <c r="CA813" s="10" t="str">
        <f>IF($AG813="","",IF(OR($V813&lt;2.7,$V813&gt;90),"Age OOR",($AG813-BW813)/VLOOKUP(BW$14&amp;"-rse-"&amp;$L813,Equations!$G:$I,3,0)))</f>
        <v/>
      </c>
      <c r="CB813" s="10" t="str">
        <f>IF($AH813="","",IF(OR($V813&lt;2.7,$V813&gt;90),"Age OOR",VLOOKUP(CB$14&amp;"-int-"&amp;$M813,Equations!$G:$I,3,0)+VLOOKUP(CB$14&amp;"-sexo-"&amp;$M813,Equations!$G:$I,3,0)*$U813+VLOOKUP(CB$14&amp;"-edad-"&amp;$M813,Equations!$G:$I,3,0)*$V813+VLOOKUP(CB$14&amp;"-est-"&amp;$M813,Equations!$G:$I,3,0)*(1/$W813)+VLOOKUP(CB$14&amp;"-imc-"&amp;$M813,Equations!$G:$I,3,0)*(1/$Q813)))</f>
        <v/>
      </c>
      <c r="CC813" s="10" t="str">
        <f>IF($AH813="","",IF(OR($V813&lt;2.7,$V813&gt;90),"Age OOR",CB813-1.6449*VLOOKUP(CB$14&amp;"-rse-"&amp;$M813,Equations!$G:$I,3,0)))</f>
        <v/>
      </c>
      <c r="CD813" s="10" t="str">
        <f>IF($AH813="","",IF(OR($V813&lt;2.7,$V813&gt;90),"Age OOR",CB813+1.6449*VLOOKUP(CB$14&amp;"-rse-"&amp;$M813,Equations!$G:$I,3,0)))</f>
        <v/>
      </c>
      <c r="CE813" s="10" t="str">
        <f t="shared" si="321"/>
        <v/>
      </c>
      <c r="CF813" s="10" t="str">
        <f>IF($AH813="","",IF(OR($V813&lt;2.7,$V813&gt;90),"Age OOR",($AH813-CB813)/VLOOKUP(CB$14&amp;"-rse-"&amp;$M813,Equations!$G:$I,3,0)))</f>
        <v/>
      </c>
      <c r="CG813" s="10" t="str">
        <f>IF($AI813="","",IF(OR($V813&lt;2.7,$V813&gt;90),"Age OOR",VLOOKUP(CG$14&amp;"-int-"&amp;$N813,Equations!$G:$I,3,0)+VLOOKUP(CG$14&amp;"-sexo-"&amp;$N813,Equations!$G:$I,3,0)*$U813+VLOOKUP(CG$14&amp;"-edad-"&amp;$N813,Equations!$G:$I,3,0)*$V813+VLOOKUP(CG$14&amp;"-est-"&amp;$N813,Equations!$G:$I,3,0)*(1/$W813)+VLOOKUP(CG$14&amp;"-imc-"&amp;$N813,Equations!$G:$I,3,0)*(1/$Q813)))</f>
        <v/>
      </c>
      <c r="CH813" s="10" t="str">
        <f>IF($AI813="","",IF(OR($V813&lt;2.7,$V813&gt;90),"Age OOR",CG813-1.6449*VLOOKUP(CG$14&amp;"-rse-"&amp;$N813,Equations!$G:$I,3,0)))</f>
        <v/>
      </c>
      <c r="CI813" s="10" t="str">
        <f>IF($AI813="","",IF(OR($V813&lt;2.7,$V813&gt;90),"Age OOR",CG813+1.6449*VLOOKUP(CG$14&amp;"-rse-"&amp;$N813,Equations!$G:$I,3,0)))</f>
        <v/>
      </c>
      <c r="CJ813" s="10" t="str">
        <f t="shared" si="322"/>
        <v/>
      </c>
      <c r="CK813" s="10" t="str">
        <f>IF($AI813="","",IF(OR($V813&lt;2.7,$V813&gt;90),"Age OOR",($AI813-CG813)/VLOOKUP(CG$14&amp;"-rse-"&amp;$N813,Equations!$G:$I,3,0)))</f>
        <v/>
      </c>
      <c r="CL813" s="10" t="str">
        <f>IF($AJ813="","",IF(OR($V813&lt;2.7,$V813&gt;90),"Age OOR",VLOOKUP(CL$14&amp;"-int-"&amp;$O813,Equations!$G:$I,3,0)+VLOOKUP(CL$14&amp;"-sexo-"&amp;$O813,Equations!$G:$I,3,0)*$U813+VLOOKUP(CL$14&amp;"-edad-"&amp;$O813,Equations!$G:$I,3,0)*$V813+VLOOKUP(CL$14&amp;"-est-"&amp;$O813,Equations!$G:$I,3,0)*(1/$W813)+VLOOKUP(CL$14&amp;"-imc-"&amp;$O813,Equations!$G:$I,3,0)*(1/$Q813)))</f>
        <v/>
      </c>
      <c r="CM813" s="10" t="str">
        <f>IF($AJ813="","",IF(OR($V813&lt;2.7,$V813&gt;90),"Age OOR",CL813-1.6449*VLOOKUP(CL$14&amp;"-rse-"&amp;$O813,Equations!$G:$I,3,0)))</f>
        <v/>
      </c>
      <c r="CN813" s="10" t="str">
        <f>IF($AJ813="","",IF(OR($V813&lt;2.7,$V813&gt;90),"Age OOR",CL813+1.6449*VLOOKUP(CL$14&amp;"-rse-"&amp;$O813,Equations!$G:$I,3,0)))</f>
        <v/>
      </c>
      <c r="CO813" s="10" t="str">
        <f t="shared" si="323"/>
        <v/>
      </c>
      <c r="CP813" s="10" t="str">
        <f>IF($AJ813="","",IF(OR($V813&lt;2.7,$V813&gt;90),"Age OOR",($AJ813-CL813)/VLOOKUP(CL$14&amp;"-rse-"&amp;$O813,Equations!$G:$I,3,0)))</f>
        <v/>
      </c>
      <c r="CQ813" s="10" t="str">
        <f>IF($AK813="","",IF(OR($V813&lt;2.7,$V813&gt;90),"Age OOR",EXP(VLOOKUP(CQ$14&amp;"-int-"&amp;$P813,Equations!$G:$I,3,0)+VLOOKUP(CQ$14&amp;"-sexo-"&amp;$P813,Equations!$G:$I,3,0)*$U813+VLOOKUP(CQ$14&amp;"-edad-"&amp;$P813,Equations!$G:$I,3,0)*$V813+VLOOKUP(CQ$14&amp;"-est-"&amp;$P813,Equations!$G:$I,3,0)*(1/$W813)+VLOOKUP(CQ$14&amp;"-imc-"&amp;$P813,Equations!$G:$I,3,0)*(1/$Q813))))</f>
        <v/>
      </c>
      <c r="CR813" s="10" t="str">
        <f>IF($AK813="","",IF(OR($V813&lt;2.7,$V813&gt;90),"Age OOR",EXP(LN(CQ813)-1.6449*VLOOKUP(CQ$14&amp;"-rse-"&amp;$P813,Equations!$G:$I,3,0))))</f>
        <v/>
      </c>
      <c r="CS813" s="10" t="str">
        <f>IF($AK813="","",IF(OR($V813&lt;2.7,$V813&gt;90),"Age OOR",EXP(LN(CQ813)+1.6449*VLOOKUP(CQ$14&amp;"-rse-"&amp;$P813,Equations!$G:$I,3,0))))</f>
        <v/>
      </c>
      <c r="CT813" s="10" t="str">
        <f t="shared" si="324"/>
        <v/>
      </c>
      <c r="CU813" s="10" t="str">
        <f>IF($AK813="","",IF(OR($V813&lt;2.7,$V813&gt;90),"Age OOR",(LN($AK813)-LN(CQ813))/VLOOKUP(CQ$14&amp;"-rse-"&amp;$P813,Equations!$G:$I,3,0)))</f>
        <v/>
      </c>
      <c r="CV813" s="47"/>
    </row>
    <row r="814" spans="5:116" x14ac:dyDescent="0.2">
      <c r="E814" s="23" t="str">
        <f t="shared" si="300"/>
        <v>Age out of range</v>
      </c>
      <c r="F814" s="23" t="str">
        <f t="shared" si="301"/>
        <v>Age out of range</v>
      </c>
      <c r="G814" s="23" t="str">
        <f t="shared" si="302"/>
        <v>Age out of range</v>
      </c>
      <c r="H814" s="23" t="str">
        <f t="shared" si="303"/>
        <v>Age out of range</v>
      </c>
      <c r="I814" s="23" t="str">
        <f t="shared" si="304"/>
        <v>Age out of range</v>
      </c>
      <c r="J814" s="23" t="str">
        <f t="shared" si="305"/>
        <v>Age out of range</v>
      </c>
      <c r="K814" s="23" t="str">
        <f t="shared" si="306"/>
        <v>Age out of range</v>
      </c>
      <c r="L814" s="23" t="str">
        <f t="shared" si="307"/>
        <v>Age out of range</v>
      </c>
      <c r="M814" s="23" t="str">
        <f t="shared" si="308"/>
        <v>Age out of range</v>
      </c>
      <c r="N814" s="23" t="str">
        <f t="shared" si="309"/>
        <v>Age out of range</v>
      </c>
      <c r="O814" s="23" t="str">
        <f t="shared" si="310"/>
        <v>Age out of range</v>
      </c>
      <c r="P814" s="23" t="str">
        <f t="shared" si="311"/>
        <v>Age out of range</v>
      </c>
      <c r="Q814" s="23" t="e">
        <f t="shared" si="312"/>
        <v>#DIV/0!</v>
      </c>
      <c r="R814" s="17"/>
      <c r="S814" s="23">
        <v>798</v>
      </c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  <c r="AE814" s="134"/>
      <c r="AF814" s="134"/>
      <c r="AG814" s="134"/>
      <c r="AH814" s="134"/>
      <c r="AI814" s="134"/>
      <c r="AJ814" s="134"/>
      <c r="AK814" s="134"/>
      <c r="AL814" s="7"/>
      <c r="AM814" s="47"/>
      <c r="AN814" s="10" t="str">
        <f>IF($Z814="","",IF(OR($V814&lt;2.7,$V814&gt;90),"Age OOR",VLOOKUP(AN$14&amp;"-int-"&amp;$E814,Equations!$G:$I,3,0)+VLOOKUP(AN$14&amp;"-sexo-"&amp;$E814,Equations!$G:$I,3,0)*$U814+VLOOKUP(AN$14&amp;"-edad-"&amp;$E814,Equations!$G:$I,3,0)*$V814+VLOOKUP(AN$14&amp;"-est-"&amp;$E814,Equations!$G:$I,3,0)*(1/$W814)+VLOOKUP(AN$14&amp;"-imc-"&amp;$E814,Equations!$G:$I,3,0)*(1/$Q814)))</f>
        <v/>
      </c>
      <c r="AO814" s="10" t="str">
        <f>IF($Z814="","",IF(OR($V814&lt;2.7,$V814&gt;90),"Age OOR",AN814-1.6449*VLOOKUP(AN$14&amp;"-rse-"&amp;$E814,Equations!$G:$I,3,0)))</f>
        <v/>
      </c>
      <c r="AP814" s="10" t="str">
        <f>IF($Z814="","",IF(OR($V814&lt;2.7,$V814&gt;90),"Age OOR",AN814+1.6449*VLOOKUP(AN$14&amp;"-rse-"&amp;$E814,Equations!$G:$I,3,0)))</f>
        <v/>
      </c>
      <c r="AQ814" s="10" t="str">
        <f t="shared" si="313"/>
        <v/>
      </c>
      <c r="AR814" s="10" t="str">
        <f>IF($Z814="","",IF(OR($V814&lt;2.7,$V814&gt;90),"Age OOR",($Z814-AN814)/VLOOKUP(AN$14&amp;"-rse-"&amp;$E814,Equations!$G:$I,3,0)))</f>
        <v/>
      </c>
      <c r="AS814" s="10" t="str">
        <f>IF($AA814="","",IF(OR($V814&lt;2.7,$V814&gt;90),"Age OOR",VLOOKUP(AS$14&amp;"-int-"&amp;$F814,Equations!$G:$I,3,0)+VLOOKUP(AS$14&amp;"-sexo-"&amp;$F814,Equations!$G:$I,3,0)*$U814+VLOOKUP(AS$14&amp;"-edad-"&amp;$F814,Equations!$G:$I,3,0)*$V814+VLOOKUP(AS$14&amp;"-est-"&amp;$F814,Equations!$G:$I,3,0)*(1/$W814)+VLOOKUP(AS$14&amp;"-imc-"&amp;$F814,Equations!$G:$I,3,0)*(1/$Q814)))</f>
        <v/>
      </c>
      <c r="AT814" s="10" t="str">
        <f>IF($AA814="","",IF(OR($V814&lt;2.7,$V814&gt;90),"Age OOR",AS814-1.6449*VLOOKUP(AS$14&amp;"-rse-"&amp;$F814,Equations!$G:$I,3,0)))</f>
        <v/>
      </c>
      <c r="AU814" s="10" t="str">
        <f>IF($AA814="","",IF(OR($V814&lt;2.7,$V814&gt;90),"Age OOR",AS814+1.6449*VLOOKUP(AS$14&amp;"-rse-"&amp;$F814,Equations!$G:$I,3,0)))</f>
        <v/>
      </c>
      <c r="AV814" s="10" t="str">
        <f t="shared" si="314"/>
        <v/>
      </c>
      <c r="AW814" s="10" t="str">
        <f>IF($AA814="","",IF(OR($V814&lt;2.7,$V814&gt;90),"Age OOR",($AA814-AS814)/VLOOKUP(AS$14&amp;"-rse-"&amp;$F814,Equations!$G:$I,3,0)))</f>
        <v/>
      </c>
      <c r="AX814" s="10" t="str">
        <f>IF($AB814="","",IF(OR($V814&lt;2.7,$V814&gt;90),"Age OOR",VLOOKUP(AX$14&amp;"-int-"&amp;$G814,Equations!$G:$I,3,0)+VLOOKUP(AX$14&amp;"-sexo-"&amp;$G814,Equations!$G:$I,3,0)*$U814+VLOOKUP(AX$14&amp;"-edad-"&amp;$G814,Equations!$G:$I,3,0)*$V814+VLOOKUP(AX$14&amp;"-est-"&amp;$G814,Equations!$G:$I,3,0)*(1/$W814)+VLOOKUP(AX$14&amp;"-imc-"&amp;$G814,Equations!$G:$I,3,0)*(1/$Q814)))</f>
        <v/>
      </c>
      <c r="AY814" s="10" t="str">
        <f>IF($AB814="","",IF(OR($V814&lt;2.7,$V814&gt;90),"Age OOR",AX814-1.6449*VLOOKUP(AX$14&amp;"-rse-"&amp;$G814,Equations!$G:$I,3,0)))</f>
        <v/>
      </c>
      <c r="AZ814" s="10" t="str">
        <f>IF($AB814="","",IF(OR($V814&lt;2.7,$V814&gt;90),"Age OOR",AX814+1.6449*VLOOKUP(AX$14&amp;"-rse-"&amp;$G814,Equations!$G:$I,3,0)))</f>
        <v/>
      </c>
      <c r="BA814" s="10" t="str">
        <f t="shared" si="315"/>
        <v/>
      </c>
      <c r="BB814" s="10" t="str">
        <f>IF($AB814="","",IF(OR($V814&lt;2.7,$V814&gt;90),"Age OOR",($AB814-AX814)/VLOOKUP(AX$14&amp;"-rse-"&amp;$G814,Equations!$G:$I,3,0)))</f>
        <v/>
      </c>
      <c r="BC814" s="10" t="str">
        <f>IF($AC814="","",IF(OR($V814&lt;2.7,$V814&gt;90),"Age OOR",VLOOKUP(BC$14&amp;"-int-"&amp;$H814,Equations!$G:$I,3,0)+VLOOKUP(BC$14&amp;"-sexo-"&amp;$H814,Equations!$G:$I,3,0)*$U814+VLOOKUP(BC$14&amp;"-edad-"&amp;$H814,Equations!$G:$I,3,0)*$V814+VLOOKUP(BC$14&amp;"-est-"&amp;$H814,Equations!$G:$I,3,0)*(1/$W814)+VLOOKUP(BC$14&amp;"-imc-"&amp;$H814,Equations!$G:$I,3,0)*(1/$Q814)))</f>
        <v/>
      </c>
      <c r="BD814" s="10" t="str">
        <f>IF($AC814="","",IF(OR($V814&lt;2.7,$V814&gt;90),"Age OOR",BC814-1.6449*VLOOKUP(BC$14&amp;"-rse-"&amp;$H814,Equations!$G:$I,3,0)))</f>
        <v/>
      </c>
      <c r="BE814" s="10" t="str">
        <f>IF($AC814="","",IF(OR($V814&lt;2.7,$V814&gt;90),"Age OOR",BC814+1.6449*VLOOKUP(BC$14&amp;"-rse-"&amp;$H814,Equations!$G:$I,3,0)))</f>
        <v/>
      </c>
      <c r="BF814" s="10" t="str">
        <f t="shared" si="316"/>
        <v/>
      </c>
      <c r="BG814" s="10" t="str">
        <f>IF($AC814="","",IF(OR($V814&lt;2.7,$V814&gt;90),"Age OOR",($AC814-BC814)/VLOOKUP(BC$14&amp;"-rse-"&amp;$H814,Equations!$G:$I,3,0)))</f>
        <v/>
      </c>
      <c r="BH814" s="10" t="str">
        <f>IF($AD814="","",IF(OR($V814&lt;2.7,$V814&gt;90),"Age OOR",VLOOKUP(BH$14&amp;"-int-"&amp;$I814,Equations!$G:$I,3,0)+VLOOKUP(BH$14&amp;"-sexo-"&amp;$I814,Equations!$G:$I,3,0)*$U814+VLOOKUP(BH$14&amp;"-edad-"&amp;$I814,Equations!$G:$I,3,0)*$V814+VLOOKUP(BH$14&amp;"-est-"&amp;$I814,Equations!$G:$I,3,0)*(1/$W814)+VLOOKUP(BH$14&amp;"-imc-"&amp;$I814,Equations!$G:$I,3,0)*(1/$Q814)))</f>
        <v/>
      </c>
      <c r="BI814" s="10" t="str">
        <f>IF($AD814="","",IF(OR($V814&lt;2.7,$V814&gt;90),"Age OOR",BH814-1.6449*VLOOKUP(BH$14&amp;"-rse-"&amp;$I814,Equations!$G:$I,3,0)))</f>
        <v/>
      </c>
      <c r="BJ814" s="10" t="str">
        <f>IF($AD814="","",IF(OR($V814&lt;2.7,$V814&gt;90),"Age OOR",BH814+1.6449*VLOOKUP(BH$14&amp;"-rse-"&amp;$I814,Equations!$G:$I,3,0)))</f>
        <v/>
      </c>
      <c r="BK814" s="10" t="str">
        <f t="shared" si="317"/>
        <v/>
      </c>
      <c r="BL814" s="10" t="str">
        <f>IF($AD814="","",IF(OR($V814&lt;2.7,$V814&gt;90),"Age OOR",($AD814-BH814)/VLOOKUP(BH$14&amp;"-rse-"&amp;$I814,Equations!$G:$I,3,0)))</f>
        <v/>
      </c>
      <c r="BM814" s="10" t="str">
        <f>IF($AE814="","",IF(OR($V814&lt;2.7,$V814&gt;90),"Age OOR",VLOOKUP(BM$14&amp;"-int-"&amp;$J814,Equations!$G:$I,3,0)+VLOOKUP(BM$14&amp;"-sexo-"&amp;$J814,Equations!$G:$I,3,0)*$U814+VLOOKUP(BM$14&amp;"-edad-"&amp;$J814,Equations!$G:$I,3,0)*$V814+VLOOKUP(BM$14&amp;"-est-"&amp;$J814,Equations!$G:$I,3,0)*(1/$W814)+VLOOKUP(BM$14&amp;"-imc-"&amp;$J814,Equations!$G:$I,3,0)*(1/$Q814)))</f>
        <v/>
      </c>
      <c r="BN814" s="10" t="str">
        <f>IF($AE814="","",IF(OR($V814&lt;2.7,$V814&gt;90),"Age OOR",BM814-1.6449*VLOOKUP(BM$14&amp;"-rse-"&amp;$J814,Equations!$G:$I,3,0)))</f>
        <v/>
      </c>
      <c r="BO814" s="10" t="str">
        <f>IF($AE814="","",IF(OR($V814&lt;2.7,$V814&gt;90),"Age OOR",BM814+1.6449*VLOOKUP(BM$14&amp;"-rse-"&amp;$J814,Equations!$G:$I,3,0)))</f>
        <v/>
      </c>
      <c r="BP814" s="10" t="str">
        <f t="shared" si="318"/>
        <v/>
      </c>
      <c r="BQ814" s="10" t="str">
        <f>IF($AE814="","",IF(OR($V814&lt;2.7,$V814&gt;90),"Age OOR",($AE814-BM814)/VLOOKUP(BM$14&amp;"-rse-"&amp;$J814,Equations!$G:$I,3,0)))</f>
        <v/>
      </c>
      <c r="BR814" s="10" t="str">
        <f>IF($AF814="","",IF(OR($V814&lt;2.7,$V814&gt;90),"Age OOR",VLOOKUP(BR$14&amp;"-int-"&amp;$K814,Equations!$G:$I,3,0)+VLOOKUP(BR$14&amp;"-sexo-"&amp;$K814,Equations!$G:$I,3,0)*$U814+VLOOKUP(BR$14&amp;"-edad-"&amp;$K814,Equations!$G:$I,3,0)*$V814+VLOOKUP(BR$14&amp;"-est-"&amp;$K814,Equations!$G:$I,3,0)*(1/$W814)+VLOOKUP(BR$14&amp;"-imc-"&amp;$K814,Equations!$G:$I,3,0)*(1/$Q814)))</f>
        <v/>
      </c>
      <c r="BS814" s="10" t="str">
        <f>IF($AF814="","",IF(OR($V814&lt;2.7,$V814&gt;90),"Age OOR",BR814-1.6449*VLOOKUP(BR$14&amp;"-rse-"&amp;$K814,Equations!$G:$I,3,0)))</f>
        <v/>
      </c>
      <c r="BT814" s="10" t="str">
        <f>IF($AF814="","",IF(OR($V814&lt;2.7,$V814&gt;90),"Age OOR",BR814+1.6449*VLOOKUP(BR$14&amp;"-rse-"&amp;$K814,Equations!$G:$I,3,0)))</f>
        <v/>
      </c>
      <c r="BU814" s="10" t="str">
        <f t="shared" si="319"/>
        <v/>
      </c>
      <c r="BV814" s="10" t="str">
        <f>IF($AF814="","",IF(OR($V814&lt;2.7,$V814&gt;90),"Age OOR",($AF814-BR814)/VLOOKUP(BR$14&amp;"-rse-"&amp;$K814,Equations!$G:$I,3,0)))</f>
        <v/>
      </c>
      <c r="BW814" s="10" t="str">
        <f>IF($AG814="","",IF(OR($V814&lt;2.7,$V814&gt;90),"Age OOR",VLOOKUP(BW$14&amp;"-int-"&amp;$L814,Equations!$G:$I,3,0)+VLOOKUP(BW$14&amp;"-sexo-"&amp;$L814,Equations!$G:$I,3,0)*$U814+VLOOKUP(BW$14&amp;"-edad-"&amp;$L814,Equations!$G:$I,3,0)*$V814+VLOOKUP(BW$14&amp;"-est-"&amp;$L814,Equations!$G:$I,3,0)*(1/$W814)+VLOOKUP(BW$14&amp;"-imc-"&amp;$L814,Equations!$G:$I,3,0)*(1/$Q814)))</f>
        <v/>
      </c>
      <c r="BX814" s="10" t="str">
        <f>IF($AG814="","",IF(OR($V814&lt;2.7,$V814&gt;90),"Age OOR",BW814-1.6449*VLOOKUP(BW$14&amp;"-rse-"&amp;$L814,Equations!$G:$I,3,0)))</f>
        <v/>
      </c>
      <c r="BY814" s="10" t="str">
        <f>IF($AG814="","",IF(OR($V814&lt;2.7,$V814&gt;90),"Age OOR",BW814+1.6449*VLOOKUP(BW$14&amp;"-rse-"&amp;$L814,Equations!$G:$I,3,0)))</f>
        <v/>
      </c>
      <c r="BZ814" s="10" t="str">
        <f t="shared" si="320"/>
        <v/>
      </c>
      <c r="CA814" s="10" t="str">
        <f>IF($AG814="","",IF(OR($V814&lt;2.7,$V814&gt;90),"Age OOR",($AG814-BW814)/VLOOKUP(BW$14&amp;"-rse-"&amp;$L814,Equations!$G:$I,3,0)))</f>
        <v/>
      </c>
      <c r="CB814" s="10" t="str">
        <f>IF($AH814="","",IF(OR($V814&lt;2.7,$V814&gt;90),"Age OOR",VLOOKUP(CB$14&amp;"-int-"&amp;$M814,Equations!$G:$I,3,0)+VLOOKUP(CB$14&amp;"-sexo-"&amp;$M814,Equations!$G:$I,3,0)*$U814+VLOOKUP(CB$14&amp;"-edad-"&amp;$M814,Equations!$G:$I,3,0)*$V814+VLOOKUP(CB$14&amp;"-est-"&amp;$M814,Equations!$G:$I,3,0)*(1/$W814)+VLOOKUP(CB$14&amp;"-imc-"&amp;$M814,Equations!$G:$I,3,0)*(1/$Q814)))</f>
        <v/>
      </c>
      <c r="CC814" s="10" t="str">
        <f>IF($AH814="","",IF(OR($V814&lt;2.7,$V814&gt;90),"Age OOR",CB814-1.6449*VLOOKUP(CB$14&amp;"-rse-"&amp;$M814,Equations!$G:$I,3,0)))</f>
        <v/>
      </c>
      <c r="CD814" s="10" t="str">
        <f>IF($AH814="","",IF(OR($V814&lt;2.7,$V814&gt;90),"Age OOR",CB814+1.6449*VLOOKUP(CB$14&amp;"-rse-"&amp;$M814,Equations!$G:$I,3,0)))</f>
        <v/>
      </c>
      <c r="CE814" s="10" t="str">
        <f t="shared" si="321"/>
        <v/>
      </c>
      <c r="CF814" s="10" t="str">
        <f>IF($AH814="","",IF(OR($V814&lt;2.7,$V814&gt;90),"Age OOR",($AH814-CB814)/VLOOKUP(CB$14&amp;"-rse-"&amp;$M814,Equations!$G:$I,3,0)))</f>
        <v/>
      </c>
      <c r="CG814" s="10" t="str">
        <f>IF($AI814="","",IF(OR($V814&lt;2.7,$V814&gt;90),"Age OOR",VLOOKUP(CG$14&amp;"-int-"&amp;$N814,Equations!$G:$I,3,0)+VLOOKUP(CG$14&amp;"-sexo-"&amp;$N814,Equations!$G:$I,3,0)*$U814+VLOOKUP(CG$14&amp;"-edad-"&amp;$N814,Equations!$G:$I,3,0)*$V814+VLOOKUP(CG$14&amp;"-est-"&amp;$N814,Equations!$G:$I,3,0)*(1/$W814)+VLOOKUP(CG$14&amp;"-imc-"&amp;$N814,Equations!$G:$I,3,0)*(1/$Q814)))</f>
        <v/>
      </c>
      <c r="CH814" s="10" t="str">
        <f>IF($AI814="","",IF(OR($V814&lt;2.7,$V814&gt;90),"Age OOR",CG814-1.6449*VLOOKUP(CG$14&amp;"-rse-"&amp;$N814,Equations!$G:$I,3,0)))</f>
        <v/>
      </c>
      <c r="CI814" s="10" t="str">
        <f>IF($AI814="","",IF(OR($V814&lt;2.7,$V814&gt;90),"Age OOR",CG814+1.6449*VLOOKUP(CG$14&amp;"-rse-"&amp;$N814,Equations!$G:$I,3,0)))</f>
        <v/>
      </c>
      <c r="CJ814" s="10" t="str">
        <f t="shared" si="322"/>
        <v/>
      </c>
      <c r="CK814" s="10" t="str">
        <f>IF($AI814="","",IF(OR($V814&lt;2.7,$V814&gt;90),"Age OOR",($AI814-CG814)/VLOOKUP(CG$14&amp;"-rse-"&amp;$N814,Equations!$G:$I,3,0)))</f>
        <v/>
      </c>
      <c r="CL814" s="10" t="str">
        <f>IF($AJ814="","",IF(OR($V814&lt;2.7,$V814&gt;90),"Age OOR",VLOOKUP(CL$14&amp;"-int-"&amp;$O814,Equations!$G:$I,3,0)+VLOOKUP(CL$14&amp;"-sexo-"&amp;$O814,Equations!$G:$I,3,0)*$U814+VLOOKUP(CL$14&amp;"-edad-"&amp;$O814,Equations!$G:$I,3,0)*$V814+VLOOKUP(CL$14&amp;"-est-"&amp;$O814,Equations!$G:$I,3,0)*(1/$W814)+VLOOKUP(CL$14&amp;"-imc-"&amp;$O814,Equations!$G:$I,3,0)*(1/$Q814)))</f>
        <v/>
      </c>
      <c r="CM814" s="10" t="str">
        <f>IF($AJ814="","",IF(OR($V814&lt;2.7,$V814&gt;90),"Age OOR",CL814-1.6449*VLOOKUP(CL$14&amp;"-rse-"&amp;$O814,Equations!$G:$I,3,0)))</f>
        <v/>
      </c>
      <c r="CN814" s="10" t="str">
        <f>IF($AJ814="","",IF(OR($V814&lt;2.7,$V814&gt;90),"Age OOR",CL814+1.6449*VLOOKUP(CL$14&amp;"-rse-"&amp;$O814,Equations!$G:$I,3,0)))</f>
        <v/>
      </c>
      <c r="CO814" s="10" t="str">
        <f t="shared" si="323"/>
        <v/>
      </c>
      <c r="CP814" s="10" t="str">
        <f>IF($AJ814="","",IF(OR($V814&lt;2.7,$V814&gt;90),"Age OOR",($AJ814-CL814)/VLOOKUP(CL$14&amp;"-rse-"&amp;$O814,Equations!$G:$I,3,0)))</f>
        <v/>
      </c>
      <c r="CQ814" s="10" t="str">
        <f>IF($AK814="","",IF(OR($V814&lt;2.7,$V814&gt;90),"Age OOR",EXP(VLOOKUP(CQ$14&amp;"-int-"&amp;$P814,Equations!$G:$I,3,0)+VLOOKUP(CQ$14&amp;"-sexo-"&amp;$P814,Equations!$G:$I,3,0)*$U814+VLOOKUP(CQ$14&amp;"-edad-"&amp;$P814,Equations!$G:$I,3,0)*$V814+VLOOKUP(CQ$14&amp;"-est-"&amp;$P814,Equations!$G:$I,3,0)*(1/$W814)+VLOOKUP(CQ$14&amp;"-imc-"&amp;$P814,Equations!$G:$I,3,0)*(1/$Q814))))</f>
        <v/>
      </c>
      <c r="CR814" s="10" t="str">
        <f>IF($AK814="","",IF(OR($V814&lt;2.7,$V814&gt;90),"Age OOR",EXP(LN(CQ814)-1.6449*VLOOKUP(CQ$14&amp;"-rse-"&amp;$P814,Equations!$G:$I,3,0))))</f>
        <v/>
      </c>
      <c r="CS814" s="10" t="str">
        <f>IF($AK814="","",IF(OR($V814&lt;2.7,$V814&gt;90),"Age OOR",EXP(LN(CQ814)+1.6449*VLOOKUP(CQ$14&amp;"-rse-"&amp;$P814,Equations!$G:$I,3,0))))</f>
        <v/>
      </c>
      <c r="CT814" s="10" t="str">
        <f t="shared" si="324"/>
        <v/>
      </c>
      <c r="CU814" s="10" t="str">
        <f>IF($AK814="","",IF(OR($V814&lt;2.7,$V814&gt;90),"Age OOR",(LN($AK814)-LN(CQ814))/VLOOKUP(CQ$14&amp;"-rse-"&amp;$P814,Equations!$G:$I,3,0)))</f>
        <v/>
      </c>
      <c r="CV814" s="47"/>
    </row>
    <row r="815" spans="5:116" x14ac:dyDescent="0.2">
      <c r="E815" s="23" t="str">
        <f t="shared" si="300"/>
        <v>Age out of range</v>
      </c>
      <c r="F815" s="23" t="str">
        <f t="shared" si="301"/>
        <v>Age out of range</v>
      </c>
      <c r="G815" s="23" t="str">
        <f t="shared" si="302"/>
        <v>Age out of range</v>
      </c>
      <c r="H815" s="23" t="str">
        <f t="shared" si="303"/>
        <v>Age out of range</v>
      </c>
      <c r="I815" s="23" t="str">
        <f t="shared" si="304"/>
        <v>Age out of range</v>
      </c>
      <c r="J815" s="23" t="str">
        <f t="shared" si="305"/>
        <v>Age out of range</v>
      </c>
      <c r="K815" s="23" t="str">
        <f t="shared" si="306"/>
        <v>Age out of range</v>
      </c>
      <c r="L815" s="23" t="str">
        <f t="shared" si="307"/>
        <v>Age out of range</v>
      </c>
      <c r="M815" s="23" t="str">
        <f t="shared" si="308"/>
        <v>Age out of range</v>
      </c>
      <c r="N815" s="23" t="str">
        <f t="shared" si="309"/>
        <v>Age out of range</v>
      </c>
      <c r="O815" s="23" t="str">
        <f t="shared" si="310"/>
        <v>Age out of range</v>
      </c>
      <c r="P815" s="23" t="str">
        <f t="shared" si="311"/>
        <v>Age out of range</v>
      </c>
      <c r="Q815" s="23" t="e">
        <f t="shared" si="312"/>
        <v>#DIV/0!</v>
      </c>
      <c r="R815" s="17"/>
      <c r="S815" s="23">
        <v>799</v>
      </c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  <c r="AE815" s="134"/>
      <c r="AF815" s="134"/>
      <c r="AG815" s="134"/>
      <c r="AH815" s="134"/>
      <c r="AI815" s="134"/>
      <c r="AJ815" s="134"/>
      <c r="AK815" s="134"/>
      <c r="AL815" s="7"/>
      <c r="AM815" s="47"/>
      <c r="AN815" s="10" t="str">
        <f>IF($Z815="","",IF(OR($V815&lt;2.7,$V815&gt;90),"Age OOR",VLOOKUP(AN$14&amp;"-int-"&amp;$E815,Equations!$G:$I,3,0)+VLOOKUP(AN$14&amp;"-sexo-"&amp;$E815,Equations!$G:$I,3,0)*$U815+VLOOKUP(AN$14&amp;"-edad-"&amp;$E815,Equations!$G:$I,3,0)*$V815+VLOOKUP(AN$14&amp;"-est-"&amp;$E815,Equations!$G:$I,3,0)*(1/$W815)+VLOOKUP(AN$14&amp;"-imc-"&amp;$E815,Equations!$G:$I,3,0)*(1/$Q815)))</f>
        <v/>
      </c>
      <c r="AO815" s="10" t="str">
        <f>IF($Z815="","",IF(OR($V815&lt;2.7,$V815&gt;90),"Age OOR",AN815-1.6449*VLOOKUP(AN$14&amp;"-rse-"&amp;$E815,Equations!$G:$I,3,0)))</f>
        <v/>
      </c>
      <c r="AP815" s="10" t="str">
        <f>IF($Z815="","",IF(OR($V815&lt;2.7,$V815&gt;90),"Age OOR",AN815+1.6449*VLOOKUP(AN$14&amp;"-rse-"&amp;$E815,Equations!$G:$I,3,0)))</f>
        <v/>
      </c>
      <c r="AQ815" s="10" t="str">
        <f t="shared" si="313"/>
        <v/>
      </c>
      <c r="AR815" s="10" t="str">
        <f>IF($Z815="","",IF(OR($V815&lt;2.7,$V815&gt;90),"Age OOR",($Z815-AN815)/VLOOKUP(AN$14&amp;"-rse-"&amp;$E815,Equations!$G:$I,3,0)))</f>
        <v/>
      </c>
      <c r="AS815" s="10" t="str">
        <f>IF($AA815="","",IF(OR($V815&lt;2.7,$V815&gt;90),"Age OOR",VLOOKUP(AS$14&amp;"-int-"&amp;$F815,Equations!$G:$I,3,0)+VLOOKUP(AS$14&amp;"-sexo-"&amp;$F815,Equations!$G:$I,3,0)*$U815+VLOOKUP(AS$14&amp;"-edad-"&amp;$F815,Equations!$G:$I,3,0)*$V815+VLOOKUP(AS$14&amp;"-est-"&amp;$F815,Equations!$G:$I,3,0)*(1/$W815)+VLOOKUP(AS$14&amp;"-imc-"&amp;$F815,Equations!$G:$I,3,0)*(1/$Q815)))</f>
        <v/>
      </c>
      <c r="AT815" s="10" t="str">
        <f>IF($AA815="","",IF(OR($V815&lt;2.7,$V815&gt;90),"Age OOR",AS815-1.6449*VLOOKUP(AS$14&amp;"-rse-"&amp;$F815,Equations!$G:$I,3,0)))</f>
        <v/>
      </c>
      <c r="AU815" s="10" t="str">
        <f>IF($AA815="","",IF(OR($V815&lt;2.7,$V815&gt;90),"Age OOR",AS815+1.6449*VLOOKUP(AS$14&amp;"-rse-"&amp;$F815,Equations!$G:$I,3,0)))</f>
        <v/>
      </c>
      <c r="AV815" s="10" t="str">
        <f t="shared" si="314"/>
        <v/>
      </c>
      <c r="AW815" s="10" t="str">
        <f>IF($AA815="","",IF(OR($V815&lt;2.7,$V815&gt;90),"Age OOR",($AA815-AS815)/VLOOKUP(AS$14&amp;"-rse-"&amp;$F815,Equations!$G:$I,3,0)))</f>
        <v/>
      </c>
      <c r="AX815" s="10" t="str">
        <f>IF($AB815="","",IF(OR($V815&lt;2.7,$V815&gt;90),"Age OOR",VLOOKUP(AX$14&amp;"-int-"&amp;$G815,Equations!$G:$I,3,0)+VLOOKUP(AX$14&amp;"-sexo-"&amp;$G815,Equations!$G:$I,3,0)*$U815+VLOOKUP(AX$14&amp;"-edad-"&amp;$G815,Equations!$G:$I,3,0)*$V815+VLOOKUP(AX$14&amp;"-est-"&amp;$G815,Equations!$G:$I,3,0)*(1/$W815)+VLOOKUP(AX$14&amp;"-imc-"&amp;$G815,Equations!$G:$I,3,0)*(1/$Q815)))</f>
        <v/>
      </c>
      <c r="AY815" s="10" t="str">
        <f>IF($AB815="","",IF(OR($V815&lt;2.7,$V815&gt;90),"Age OOR",AX815-1.6449*VLOOKUP(AX$14&amp;"-rse-"&amp;$G815,Equations!$G:$I,3,0)))</f>
        <v/>
      </c>
      <c r="AZ815" s="10" t="str">
        <f>IF($AB815="","",IF(OR($V815&lt;2.7,$V815&gt;90),"Age OOR",AX815+1.6449*VLOOKUP(AX$14&amp;"-rse-"&amp;$G815,Equations!$G:$I,3,0)))</f>
        <v/>
      </c>
      <c r="BA815" s="10" t="str">
        <f t="shared" si="315"/>
        <v/>
      </c>
      <c r="BB815" s="10" t="str">
        <f>IF($AB815="","",IF(OR($V815&lt;2.7,$V815&gt;90),"Age OOR",($AB815-AX815)/VLOOKUP(AX$14&amp;"-rse-"&amp;$G815,Equations!$G:$I,3,0)))</f>
        <v/>
      </c>
      <c r="BC815" s="10" t="str">
        <f>IF($AC815="","",IF(OR($V815&lt;2.7,$V815&gt;90),"Age OOR",VLOOKUP(BC$14&amp;"-int-"&amp;$H815,Equations!$G:$I,3,0)+VLOOKUP(BC$14&amp;"-sexo-"&amp;$H815,Equations!$G:$I,3,0)*$U815+VLOOKUP(BC$14&amp;"-edad-"&amp;$H815,Equations!$G:$I,3,0)*$V815+VLOOKUP(BC$14&amp;"-est-"&amp;$H815,Equations!$G:$I,3,0)*(1/$W815)+VLOOKUP(BC$14&amp;"-imc-"&amp;$H815,Equations!$G:$I,3,0)*(1/$Q815)))</f>
        <v/>
      </c>
      <c r="BD815" s="10" t="str">
        <f>IF($AC815="","",IF(OR($V815&lt;2.7,$V815&gt;90),"Age OOR",BC815-1.6449*VLOOKUP(BC$14&amp;"-rse-"&amp;$H815,Equations!$G:$I,3,0)))</f>
        <v/>
      </c>
      <c r="BE815" s="10" t="str">
        <f>IF($AC815="","",IF(OR($V815&lt;2.7,$V815&gt;90),"Age OOR",BC815+1.6449*VLOOKUP(BC$14&amp;"-rse-"&amp;$H815,Equations!$G:$I,3,0)))</f>
        <v/>
      </c>
      <c r="BF815" s="10" t="str">
        <f t="shared" si="316"/>
        <v/>
      </c>
      <c r="BG815" s="10" t="str">
        <f>IF($AC815="","",IF(OR($V815&lt;2.7,$V815&gt;90),"Age OOR",($AC815-BC815)/VLOOKUP(BC$14&amp;"-rse-"&amp;$H815,Equations!$G:$I,3,0)))</f>
        <v/>
      </c>
      <c r="BH815" s="10" t="str">
        <f>IF($AD815="","",IF(OR($V815&lt;2.7,$V815&gt;90),"Age OOR",VLOOKUP(BH$14&amp;"-int-"&amp;$I815,Equations!$G:$I,3,0)+VLOOKUP(BH$14&amp;"-sexo-"&amp;$I815,Equations!$G:$I,3,0)*$U815+VLOOKUP(BH$14&amp;"-edad-"&amp;$I815,Equations!$G:$I,3,0)*$V815+VLOOKUP(BH$14&amp;"-est-"&amp;$I815,Equations!$G:$I,3,0)*(1/$W815)+VLOOKUP(BH$14&amp;"-imc-"&amp;$I815,Equations!$G:$I,3,0)*(1/$Q815)))</f>
        <v/>
      </c>
      <c r="BI815" s="10" t="str">
        <f>IF($AD815="","",IF(OR($V815&lt;2.7,$V815&gt;90),"Age OOR",BH815-1.6449*VLOOKUP(BH$14&amp;"-rse-"&amp;$I815,Equations!$G:$I,3,0)))</f>
        <v/>
      </c>
      <c r="BJ815" s="10" t="str">
        <f>IF($AD815="","",IF(OR($V815&lt;2.7,$V815&gt;90),"Age OOR",BH815+1.6449*VLOOKUP(BH$14&amp;"-rse-"&amp;$I815,Equations!$G:$I,3,0)))</f>
        <v/>
      </c>
      <c r="BK815" s="10" t="str">
        <f t="shared" si="317"/>
        <v/>
      </c>
      <c r="BL815" s="10" t="str">
        <f>IF($AD815="","",IF(OR($V815&lt;2.7,$V815&gt;90),"Age OOR",($AD815-BH815)/VLOOKUP(BH$14&amp;"-rse-"&amp;$I815,Equations!$G:$I,3,0)))</f>
        <v/>
      </c>
      <c r="BM815" s="10" t="str">
        <f>IF($AE815="","",IF(OR($V815&lt;2.7,$V815&gt;90),"Age OOR",VLOOKUP(BM$14&amp;"-int-"&amp;$J815,Equations!$G:$I,3,0)+VLOOKUP(BM$14&amp;"-sexo-"&amp;$J815,Equations!$G:$I,3,0)*$U815+VLOOKUP(BM$14&amp;"-edad-"&amp;$J815,Equations!$G:$I,3,0)*$V815+VLOOKUP(BM$14&amp;"-est-"&amp;$J815,Equations!$G:$I,3,0)*(1/$W815)+VLOOKUP(BM$14&amp;"-imc-"&amp;$J815,Equations!$G:$I,3,0)*(1/$Q815)))</f>
        <v/>
      </c>
      <c r="BN815" s="10" t="str">
        <f>IF($AE815="","",IF(OR($V815&lt;2.7,$V815&gt;90),"Age OOR",BM815-1.6449*VLOOKUP(BM$14&amp;"-rse-"&amp;$J815,Equations!$G:$I,3,0)))</f>
        <v/>
      </c>
      <c r="BO815" s="10" t="str">
        <f>IF($AE815="","",IF(OR($V815&lt;2.7,$V815&gt;90),"Age OOR",BM815+1.6449*VLOOKUP(BM$14&amp;"-rse-"&amp;$J815,Equations!$G:$I,3,0)))</f>
        <v/>
      </c>
      <c r="BP815" s="10" t="str">
        <f t="shared" si="318"/>
        <v/>
      </c>
      <c r="BQ815" s="10" t="str">
        <f>IF($AE815="","",IF(OR($V815&lt;2.7,$V815&gt;90),"Age OOR",($AE815-BM815)/VLOOKUP(BM$14&amp;"-rse-"&amp;$J815,Equations!$G:$I,3,0)))</f>
        <v/>
      </c>
      <c r="BR815" s="10" t="str">
        <f>IF($AF815="","",IF(OR($V815&lt;2.7,$V815&gt;90),"Age OOR",VLOOKUP(BR$14&amp;"-int-"&amp;$K815,Equations!$G:$I,3,0)+VLOOKUP(BR$14&amp;"-sexo-"&amp;$K815,Equations!$G:$I,3,0)*$U815+VLOOKUP(BR$14&amp;"-edad-"&amp;$K815,Equations!$G:$I,3,0)*$V815+VLOOKUP(BR$14&amp;"-est-"&amp;$K815,Equations!$G:$I,3,0)*(1/$W815)+VLOOKUP(BR$14&amp;"-imc-"&amp;$K815,Equations!$G:$I,3,0)*(1/$Q815)))</f>
        <v/>
      </c>
      <c r="BS815" s="10" t="str">
        <f>IF($AF815="","",IF(OR($V815&lt;2.7,$V815&gt;90),"Age OOR",BR815-1.6449*VLOOKUP(BR$14&amp;"-rse-"&amp;$K815,Equations!$G:$I,3,0)))</f>
        <v/>
      </c>
      <c r="BT815" s="10" t="str">
        <f>IF($AF815="","",IF(OR($V815&lt;2.7,$V815&gt;90),"Age OOR",BR815+1.6449*VLOOKUP(BR$14&amp;"-rse-"&amp;$K815,Equations!$G:$I,3,0)))</f>
        <v/>
      </c>
      <c r="BU815" s="10" t="str">
        <f t="shared" si="319"/>
        <v/>
      </c>
      <c r="BV815" s="10" t="str">
        <f>IF($AF815="","",IF(OR($V815&lt;2.7,$V815&gt;90),"Age OOR",($AF815-BR815)/VLOOKUP(BR$14&amp;"-rse-"&amp;$K815,Equations!$G:$I,3,0)))</f>
        <v/>
      </c>
      <c r="BW815" s="10" t="str">
        <f>IF($AG815="","",IF(OR($V815&lt;2.7,$V815&gt;90),"Age OOR",VLOOKUP(BW$14&amp;"-int-"&amp;$L815,Equations!$G:$I,3,0)+VLOOKUP(BW$14&amp;"-sexo-"&amp;$L815,Equations!$G:$I,3,0)*$U815+VLOOKUP(BW$14&amp;"-edad-"&amp;$L815,Equations!$G:$I,3,0)*$V815+VLOOKUP(BW$14&amp;"-est-"&amp;$L815,Equations!$G:$I,3,0)*(1/$W815)+VLOOKUP(BW$14&amp;"-imc-"&amp;$L815,Equations!$G:$I,3,0)*(1/$Q815)))</f>
        <v/>
      </c>
      <c r="BX815" s="10" t="str">
        <f>IF($AG815="","",IF(OR($V815&lt;2.7,$V815&gt;90),"Age OOR",BW815-1.6449*VLOOKUP(BW$14&amp;"-rse-"&amp;$L815,Equations!$G:$I,3,0)))</f>
        <v/>
      </c>
      <c r="BY815" s="10" t="str">
        <f>IF($AG815="","",IF(OR($V815&lt;2.7,$V815&gt;90),"Age OOR",BW815+1.6449*VLOOKUP(BW$14&amp;"-rse-"&amp;$L815,Equations!$G:$I,3,0)))</f>
        <v/>
      </c>
      <c r="BZ815" s="10" t="str">
        <f t="shared" si="320"/>
        <v/>
      </c>
      <c r="CA815" s="10" t="str">
        <f>IF($AG815="","",IF(OR($V815&lt;2.7,$V815&gt;90),"Age OOR",($AG815-BW815)/VLOOKUP(BW$14&amp;"-rse-"&amp;$L815,Equations!$G:$I,3,0)))</f>
        <v/>
      </c>
      <c r="CB815" s="10" t="str">
        <f>IF($AH815="","",IF(OR($V815&lt;2.7,$V815&gt;90),"Age OOR",VLOOKUP(CB$14&amp;"-int-"&amp;$M815,Equations!$G:$I,3,0)+VLOOKUP(CB$14&amp;"-sexo-"&amp;$M815,Equations!$G:$I,3,0)*$U815+VLOOKUP(CB$14&amp;"-edad-"&amp;$M815,Equations!$G:$I,3,0)*$V815+VLOOKUP(CB$14&amp;"-est-"&amp;$M815,Equations!$G:$I,3,0)*(1/$W815)+VLOOKUP(CB$14&amp;"-imc-"&amp;$M815,Equations!$G:$I,3,0)*(1/$Q815)))</f>
        <v/>
      </c>
      <c r="CC815" s="10" t="str">
        <f>IF($AH815="","",IF(OR($V815&lt;2.7,$V815&gt;90),"Age OOR",CB815-1.6449*VLOOKUP(CB$14&amp;"-rse-"&amp;$M815,Equations!$G:$I,3,0)))</f>
        <v/>
      </c>
      <c r="CD815" s="10" t="str">
        <f>IF($AH815="","",IF(OR($V815&lt;2.7,$V815&gt;90),"Age OOR",CB815+1.6449*VLOOKUP(CB$14&amp;"-rse-"&amp;$M815,Equations!$G:$I,3,0)))</f>
        <v/>
      </c>
      <c r="CE815" s="10" t="str">
        <f t="shared" si="321"/>
        <v/>
      </c>
      <c r="CF815" s="10" t="str">
        <f>IF($AH815="","",IF(OR($V815&lt;2.7,$V815&gt;90),"Age OOR",($AH815-CB815)/VLOOKUP(CB$14&amp;"-rse-"&amp;$M815,Equations!$G:$I,3,0)))</f>
        <v/>
      </c>
      <c r="CG815" s="10" t="str">
        <f>IF($AI815="","",IF(OR($V815&lt;2.7,$V815&gt;90),"Age OOR",VLOOKUP(CG$14&amp;"-int-"&amp;$N815,Equations!$G:$I,3,0)+VLOOKUP(CG$14&amp;"-sexo-"&amp;$N815,Equations!$G:$I,3,0)*$U815+VLOOKUP(CG$14&amp;"-edad-"&amp;$N815,Equations!$G:$I,3,0)*$V815+VLOOKUP(CG$14&amp;"-est-"&amp;$N815,Equations!$G:$I,3,0)*(1/$W815)+VLOOKUP(CG$14&amp;"-imc-"&amp;$N815,Equations!$G:$I,3,0)*(1/$Q815)))</f>
        <v/>
      </c>
      <c r="CH815" s="10" t="str">
        <f>IF($AI815="","",IF(OR($V815&lt;2.7,$V815&gt;90),"Age OOR",CG815-1.6449*VLOOKUP(CG$14&amp;"-rse-"&amp;$N815,Equations!$G:$I,3,0)))</f>
        <v/>
      </c>
      <c r="CI815" s="10" t="str">
        <f>IF($AI815="","",IF(OR($V815&lt;2.7,$V815&gt;90),"Age OOR",CG815+1.6449*VLOOKUP(CG$14&amp;"-rse-"&amp;$N815,Equations!$G:$I,3,0)))</f>
        <v/>
      </c>
      <c r="CJ815" s="10" t="str">
        <f t="shared" si="322"/>
        <v/>
      </c>
      <c r="CK815" s="10" t="str">
        <f>IF($AI815="","",IF(OR($V815&lt;2.7,$V815&gt;90),"Age OOR",($AI815-CG815)/VLOOKUP(CG$14&amp;"-rse-"&amp;$N815,Equations!$G:$I,3,0)))</f>
        <v/>
      </c>
      <c r="CL815" s="10" t="str">
        <f>IF($AJ815="","",IF(OR($V815&lt;2.7,$V815&gt;90),"Age OOR",VLOOKUP(CL$14&amp;"-int-"&amp;$O815,Equations!$G:$I,3,0)+VLOOKUP(CL$14&amp;"-sexo-"&amp;$O815,Equations!$G:$I,3,0)*$U815+VLOOKUP(CL$14&amp;"-edad-"&amp;$O815,Equations!$G:$I,3,0)*$V815+VLOOKUP(CL$14&amp;"-est-"&amp;$O815,Equations!$G:$I,3,0)*(1/$W815)+VLOOKUP(CL$14&amp;"-imc-"&amp;$O815,Equations!$G:$I,3,0)*(1/$Q815)))</f>
        <v/>
      </c>
      <c r="CM815" s="10" t="str">
        <f>IF($AJ815="","",IF(OR($V815&lt;2.7,$V815&gt;90),"Age OOR",CL815-1.6449*VLOOKUP(CL$14&amp;"-rse-"&amp;$O815,Equations!$G:$I,3,0)))</f>
        <v/>
      </c>
      <c r="CN815" s="10" t="str">
        <f>IF($AJ815="","",IF(OR($V815&lt;2.7,$V815&gt;90),"Age OOR",CL815+1.6449*VLOOKUP(CL$14&amp;"-rse-"&amp;$O815,Equations!$G:$I,3,0)))</f>
        <v/>
      </c>
      <c r="CO815" s="10" t="str">
        <f t="shared" si="323"/>
        <v/>
      </c>
      <c r="CP815" s="10" t="str">
        <f>IF($AJ815="","",IF(OR($V815&lt;2.7,$V815&gt;90),"Age OOR",($AJ815-CL815)/VLOOKUP(CL$14&amp;"-rse-"&amp;$O815,Equations!$G:$I,3,0)))</f>
        <v/>
      </c>
      <c r="CQ815" s="10" t="str">
        <f>IF($AK815="","",IF(OR($V815&lt;2.7,$V815&gt;90),"Age OOR",EXP(VLOOKUP(CQ$14&amp;"-int-"&amp;$P815,Equations!$G:$I,3,0)+VLOOKUP(CQ$14&amp;"-sexo-"&amp;$P815,Equations!$G:$I,3,0)*$U815+VLOOKUP(CQ$14&amp;"-edad-"&amp;$P815,Equations!$G:$I,3,0)*$V815+VLOOKUP(CQ$14&amp;"-est-"&amp;$P815,Equations!$G:$I,3,0)*(1/$W815)+VLOOKUP(CQ$14&amp;"-imc-"&amp;$P815,Equations!$G:$I,3,0)*(1/$Q815))))</f>
        <v/>
      </c>
      <c r="CR815" s="10" t="str">
        <f>IF($AK815="","",IF(OR($V815&lt;2.7,$V815&gt;90),"Age OOR",EXP(LN(CQ815)-1.6449*VLOOKUP(CQ$14&amp;"-rse-"&amp;$P815,Equations!$G:$I,3,0))))</f>
        <v/>
      </c>
      <c r="CS815" s="10" t="str">
        <f>IF($AK815="","",IF(OR($V815&lt;2.7,$V815&gt;90),"Age OOR",EXP(LN(CQ815)+1.6449*VLOOKUP(CQ$14&amp;"-rse-"&amp;$P815,Equations!$G:$I,3,0))))</f>
        <v/>
      </c>
      <c r="CT815" s="10" t="str">
        <f t="shared" si="324"/>
        <v/>
      </c>
      <c r="CU815" s="10" t="str">
        <f>IF($AK815="","",IF(OR($V815&lt;2.7,$V815&gt;90),"Age OOR",(LN($AK815)-LN(CQ815))/VLOOKUP(CQ$14&amp;"-rse-"&amp;$P815,Equations!$G:$I,3,0)))</f>
        <v/>
      </c>
      <c r="CV815" s="47"/>
    </row>
    <row r="816" spans="5:116" x14ac:dyDescent="0.2">
      <c r="E816" s="23" t="str">
        <f t="shared" si="300"/>
        <v>Age out of range</v>
      </c>
      <c r="F816" s="23" t="str">
        <f t="shared" si="301"/>
        <v>Age out of range</v>
      </c>
      <c r="G816" s="23" t="str">
        <f t="shared" si="302"/>
        <v>Age out of range</v>
      </c>
      <c r="H816" s="23" t="str">
        <f t="shared" si="303"/>
        <v>Age out of range</v>
      </c>
      <c r="I816" s="23" t="str">
        <f t="shared" si="304"/>
        <v>Age out of range</v>
      </c>
      <c r="J816" s="23" t="str">
        <f t="shared" si="305"/>
        <v>Age out of range</v>
      </c>
      <c r="K816" s="23" t="str">
        <f t="shared" si="306"/>
        <v>Age out of range</v>
      </c>
      <c r="L816" s="23" t="str">
        <f t="shared" si="307"/>
        <v>Age out of range</v>
      </c>
      <c r="M816" s="23" t="str">
        <f t="shared" si="308"/>
        <v>Age out of range</v>
      </c>
      <c r="N816" s="23" t="str">
        <f t="shared" si="309"/>
        <v>Age out of range</v>
      </c>
      <c r="O816" s="23" t="str">
        <f t="shared" si="310"/>
        <v>Age out of range</v>
      </c>
      <c r="P816" s="23" t="str">
        <f t="shared" si="311"/>
        <v>Age out of range</v>
      </c>
      <c r="Q816" s="23" t="e">
        <f t="shared" si="312"/>
        <v>#DIV/0!</v>
      </c>
      <c r="R816" s="17"/>
      <c r="S816" s="23">
        <v>800</v>
      </c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  <c r="AE816" s="134"/>
      <c r="AF816" s="134"/>
      <c r="AG816" s="134"/>
      <c r="AH816" s="134"/>
      <c r="AI816" s="134"/>
      <c r="AJ816" s="134"/>
      <c r="AK816" s="134"/>
      <c r="AL816" s="7"/>
      <c r="AM816" s="47"/>
      <c r="AN816" s="10" t="str">
        <f>IF($Z816="","",IF(OR($V816&lt;2.7,$V816&gt;90),"Age OOR",VLOOKUP(AN$14&amp;"-int-"&amp;$E816,Equations!$G:$I,3,0)+VLOOKUP(AN$14&amp;"-sexo-"&amp;$E816,Equations!$G:$I,3,0)*$U816+VLOOKUP(AN$14&amp;"-edad-"&amp;$E816,Equations!$G:$I,3,0)*$V816+VLOOKUP(AN$14&amp;"-est-"&amp;$E816,Equations!$G:$I,3,0)*(1/$W816)+VLOOKUP(AN$14&amp;"-imc-"&amp;$E816,Equations!$G:$I,3,0)*(1/$Q816)))</f>
        <v/>
      </c>
      <c r="AO816" s="10" t="str">
        <f>IF($Z816="","",IF(OR($V816&lt;2.7,$V816&gt;90),"Age OOR",AN816-1.6449*VLOOKUP(AN$14&amp;"-rse-"&amp;$E816,Equations!$G:$I,3,0)))</f>
        <v/>
      </c>
      <c r="AP816" s="10" t="str">
        <f>IF($Z816="","",IF(OR($V816&lt;2.7,$V816&gt;90),"Age OOR",AN816+1.6449*VLOOKUP(AN$14&amp;"-rse-"&amp;$E816,Equations!$G:$I,3,0)))</f>
        <v/>
      </c>
      <c r="AQ816" s="10" t="str">
        <f t="shared" si="313"/>
        <v/>
      </c>
      <c r="AR816" s="10" t="str">
        <f>IF($Z816="","",IF(OR($V816&lt;2.7,$V816&gt;90),"Age OOR",($Z816-AN816)/VLOOKUP(AN$14&amp;"-rse-"&amp;$E816,Equations!$G:$I,3,0)))</f>
        <v/>
      </c>
      <c r="AS816" s="10" t="str">
        <f>IF($AA816="","",IF(OR($V816&lt;2.7,$V816&gt;90),"Age OOR",VLOOKUP(AS$14&amp;"-int-"&amp;$F816,Equations!$G:$I,3,0)+VLOOKUP(AS$14&amp;"-sexo-"&amp;$F816,Equations!$G:$I,3,0)*$U816+VLOOKUP(AS$14&amp;"-edad-"&amp;$F816,Equations!$G:$I,3,0)*$V816+VLOOKUP(AS$14&amp;"-est-"&amp;$F816,Equations!$G:$I,3,0)*(1/$W816)+VLOOKUP(AS$14&amp;"-imc-"&amp;$F816,Equations!$G:$I,3,0)*(1/$Q816)))</f>
        <v/>
      </c>
      <c r="AT816" s="10" t="str">
        <f>IF($AA816="","",IF(OR($V816&lt;2.7,$V816&gt;90),"Age OOR",AS816-1.6449*VLOOKUP(AS$14&amp;"-rse-"&amp;$F816,Equations!$G:$I,3,0)))</f>
        <v/>
      </c>
      <c r="AU816" s="10" t="str">
        <f>IF($AA816="","",IF(OR($V816&lt;2.7,$V816&gt;90),"Age OOR",AS816+1.6449*VLOOKUP(AS$14&amp;"-rse-"&amp;$F816,Equations!$G:$I,3,0)))</f>
        <v/>
      </c>
      <c r="AV816" s="10" t="str">
        <f t="shared" si="314"/>
        <v/>
      </c>
      <c r="AW816" s="10" t="str">
        <f>IF($AA816="","",IF(OR($V816&lt;2.7,$V816&gt;90),"Age OOR",($AA816-AS816)/VLOOKUP(AS$14&amp;"-rse-"&amp;$F816,Equations!$G:$I,3,0)))</f>
        <v/>
      </c>
      <c r="AX816" s="10" t="str">
        <f>IF($AB816="","",IF(OR($V816&lt;2.7,$V816&gt;90),"Age OOR",VLOOKUP(AX$14&amp;"-int-"&amp;$G816,Equations!$G:$I,3,0)+VLOOKUP(AX$14&amp;"-sexo-"&amp;$G816,Equations!$G:$I,3,0)*$U816+VLOOKUP(AX$14&amp;"-edad-"&amp;$G816,Equations!$G:$I,3,0)*$V816+VLOOKUP(AX$14&amp;"-est-"&amp;$G816,Equations!$G:$I,3,0)*(1/$W816)+VLOOKUP(AX$14&amp;"-imc-"&amp;$G816,Equations!$G:$I,3,0)*(1/$Q816)))</f>
        <v/>
      </c>
      <c r="AY816" s="10" t="str">
        <f>IF($AB816="","",IF(OR($V816&lt;2.7,$V816&gt;90),"Age OOR",AX816-1.6449*VLOOKUP(AX$14&amp;"-rse-"&amp;$G816,Equations!$G:$I,3,0)))</f>
        <v/>
      </c>
      <c r="AZ816" s="10" t="str">
        <f>IF($AB816="","",IF(OR($V816&lt;2.7,$V816&gt;90),"Age OOR",AX816+1.6449*VLOOKUP(AX$14&amp;"-rse-"&amp;$G816,Equations!$G:$I,3,0)))</f>
        <v/>
      </c>
      <c r="BA816" s="10" t="str">
        <f t="shared" si="315"/>
        <v/>
      </c>
      <c r="BB816" s="10" t="str">
        <f>IF($AB816="","",IF(OR($V816&lt;2.7,$V816&gt;90),"Age OOR",($AB816-AX816)/VLOOKUP(AX$14&amp;"-rse-"&amp;$G816,Equations!$G:$I,3,0)))</f>
        <v/>
      </c>
      <c r="BC816" s="10" t="str">
        <f>IF($AC816="","",IF(OR($V816&lt;2.7,$V816&gt;90),"Age OOR",VLOOKUP(BC$14&amp;"-int-"&amp;$H816,Equations!$G:$I,3,0)+VLOOKUP(BC$14&amp;"-sexo-"&amp;$H816,Equations!$G:$I,3,0)*$U816+VLOOKUP(BC$14&amp;"-edad-"&amp;$H816,Equations!$G:$I,3,0)*$V816+VLOOKUP(BC$14&amp;"-est-"&amp;$H816,Equations!$G:$I,3,0)*(1/$W816)+VLOOKUP(BC$14&amp;"-imc-"&amp;$H816,Equations!$G:$I,3,0)*(1/$Q816)))</f>
        <v/>
      </c>
      <c r="BD816" s="10" t="str">
        <f>IF($AC816="","",IF(OR($V816&lt;2.7,$V816&gt;90),"Age OOR",BC816-1.6449*VLOOKUP(BC$14&amp;"-rse-"&amp;$H816,Equations!$G:$I,3,0)))</f>
        <v/>
      </c>
      <c r="BE816" s="10" t="str">
        <f>IF($AC816="","",IF(OR($V816&lt;2.7,$V816&gt;90),"Age OOR",BC816+1.6449*VLOOKUP(BC$14&amp;"-rse-"&amp;$H816,Equations!$G:$I,3,0)))</f>
        <v/>
      </c>
      <c r="BF816" s="10" t="str">
        <f t="shared" si="316"/>
        <v/>
      </c>
      <c r="BG816" s="10" t="str">
        <f>IF($AC816="","",IF(OR($V816&lt;2.7,$V816&gt;90),"Age OOR",($AC816-BC816)/VLOOKUP(BC$14&amp;"-rse-"&amp;$H816,Equations!$G:$I,3,0)))</f>
        <v/>
      </c>
      <c r="BH816" s="10" t="str">
        <f>IF($AD816="","",IF(OR($V816&lt;2.7,$V816&gt;90),"Age OOR",VLOOKUP(BH$14&amp;"-int-"&amp;$I816,Equations!$G:$I,3,0)+VLOOKUP(BH$14&amp;"-sexo-"&amp;$I816,Equations!$G:$I,3,0)*$U816+VLOOKUP(BH$14&amp;"-edad-"&amp;$I816,Equations!$G:$I,3,0)*$V816+VLOOKUP(BH$14&amp;"-est-"&amp;$I816,Equations!$G:$I,3,0)*(1/$W816)+VLOOKUP(BH$14&amp;"-imc-"&amp;$I816,Equations!$G:$I,3,0)*(1/$Q816)))</f>
        <v/>
      </c>
      <c r="BI816" s="10" t="str">
        <f>IF($AD816="","",IF(OR($V816&lt;2.7,$V816&gt;90),"Age OOR",BH816-1.6449*VLOOKUP(BH$14&amp;"-rse-"&amp;$I816,Equations!$G:$I,3,0)))</f>
        <v/>
      </c>
      <c r="BJ816" s="10" t="str">
        <f>IF($AD816="","",IF(OR($V816&lt;2.7,$V816&gt;90),"Age OOR",BH816+1.6449*VLOOKUP(BH$14&amp;"-rse-"&amp;$I816,Equations!$G:$I,3,0)))</f>
        <v/>
      </c>
      <c r="BK816" s="10" t="str">
        <f t="shared" si="317"/>
        <v/>
      </c>
      <c r="BL816" s="10" t="str">
        <f>IF($AD816="","",IF(OR($V816&lt;2.7,$V816&gt;90),"Age OOR",($AD816-BH816)/VLOOKUP(BH$14&amp;"-rse-"&amp;$I816,Equations!$G:$I,3,0)))</f>
        <v/>
      </c>
      <c r="BM816" s="10" t="str">
        <f>IF($AE816="","",IF(OR($V816&lt;2.7,$V816&gt;90),"Age OOR",VLOOKUP(BM$14&amp;"-int-"&amp;$J816,Equations!$G:$I,3,0)+VLOOKUP(BM$14&amp;"-sexo-"&amp;$J816,Equations!$G:$I,3,0)*$U816+VLOOKUP(BM$14&amp;"-edad-"&amp;$J816,Equations!$G:$I,3,0)*$V816+VLOOKUP(BM$14&amp;"-est-"&amp;$J816,Equations!$G:$I,3,0)*(1/$W816)+VLOOKUP(BM$14&amp;"-imc-"&amp;$J816,Equations!$G:$I,3,0)*(1/$Q816)))</f>
        <v/>
      </c>
      <c r="BN816" s="10" t="str">
        <f>IF($AE816="","",IF(OR($V816&lt;2.7,$V816&gt;90),"Age OOR",BM816-1.6449*VLOOKUP(BM$14&amp;"-rse-"&amp;$J816,Equations!$G:$I,3,0)))</f>
        <v/>
      </c>
      <c r="BO816" s="10" t="str">
        <f>IF($AE816="","",IF(OR($V816&lt;2.7,$V816&gt;90),"Age OOR",BM816+1.6449*VLOOKUP(BM$14&amp;"-rse-"&amp;$J816,Equations!$G:$I,3,0)))</f>
        <v/>
      </c>
      <c r="BP816" s="10" t="str">
        <f t="shared" si="318"/>
        <v/>
      </c>
      <c r="BQ816" s="10" t="str">
        <f>IF($AE816="","",IF(OR($V816&lt;2.7,$V816&gt;90),"Age OOR",($AE816-BM816)/VLOOKUP(BM$14&amp;"-rse-"&amp;$J816,Equations!$G:$I,3,0)))</f>
        <v/>
      </c>
      <c r="BR816" s="10" t="str">
        <f>IF($AF816="","",IF(OR($V816&lt;2.7,$V816&gt;90),"Age OOR",VLOOKUP(BR$14&amp;"-int-"&amp;$K816,Equations!$G:$I,3,0)+VLOOKUP(BR$14&amp;"-sexo-"&amp;$K816,Equations!$G:$I,3,0)*$U816+VLOOKUP(BR$14&amp;"-edad-"&amp;$K816,Equations!$G:$I,3,0)*$V816+VLOOKUP(BR$14&amp;"-est-"&amp;$K816,Equations!$G:$I,3,0)*(1/$W816)+VLOOKUP(BR$14&amp;"-imc-"&amp;$K816,Equations!$G:$I,3,0)*(1/$Q816)))</f>
        <v/>
      </c>
      <c r="BS816" s="10" t="str">
        <f>IF($AF816="","",IF(OR($V816&lt;2.7,$V816&gt;90),"Age OOR",BR816-1.6449*VLOOKUP(BR$14&amp;"-rse-"&amp;$K816,Equations!$G:$I,3,0)))</f>
        <v/>
      </c>
      <c r="BT816" s="10" t="str">
        <f>IF($AF816="","",IF(OR($V816&lt;2.7,$V816&gt;90),"Age OOR",BR816+1.6449*VLOOKUP(BR$14&amp;"-rse-"&amp;$K816,Equations!$G:$I,3,0)))</f>
        <v/>
      </c>
      <c r="BU816" s="10" t="str">
        <f t="shared" si="319"/>
        <v/>
      </c>
      <c r="BV816" s="10" t="str">
        <f>IF($AF816="","",IF(OR($V816&lt;2.7,$V816&gt;90),"Age OOR",($AF816-BR816)/VLOOKUP(BR$14&amp;"-rse-"&amp;$K816,Equations!$G:$I,3,0)))</f>
        <v/>
      </c>
      <c r="BW816" s="10" t="str">
        <f>IF($AG816="","",IF(OR($V816&lt;2.7,$V816&gt;90),"Age OOR",VLOOKUP(BW$14&amp;"-int-"&amp;$L816,Equations!$G:$I,3,0)+VLOOKUP(BW$14&amp;"-sexo-"&amp;$L816,Equations!$G:$I,3,0)*$U816+VLOOKUP(BW$14&amp;"-edad-"&amp;$L816,Equations!$G:$I,3,0)*$V816+VLOOKUP(BW$14&amp;"-est-"&amp;$L816,Equations!$G:$I,3,0)*(1/$W816)+VLOOKUP(BW$14&amp;"-imc-"&amp;$L816,Equations!$G:$I,3,0)*(1/$Q816)))</f>
        <v/>
      </c>
      <c r="BX816" s="10" t="str">
        <f>IF($AG816="","",IF(OR($V816&lt;2.7,$V816&gt;90),"Age OOR",BW816-1.6449*VLOOKUP(BW$14&amp;"-rse-"&amp;$L816,Equations!$G:$I,3,0)))</f>
        <v/>
      </c>
      <c r="BY816" s="10" t="str">
        <f>IF($AG816="","",IF(OR($V816&lt;2.7,$V816&gt;90),"Age OOR",BW816+1.6449*VLOOKUP(BW$14&amp;"-rse-"&amp;$L816,Equations!$G:$I,3,0)))</f>
        <v/>
      </c>
      <c r="BZ816" s="10" t="str">
        <f t="shared" si="320"/>
        <v/>
      </c>
      <c r="CA816" s="10" t="str">
        <f>IF($AG816="","",IF(OR($V816&lt;2.7,$V816&gt;90),"Age OOR",($AG816-BW816)/VLOOKUP(BW$14&amp;"-rse-"&amp;$L816,Equations!$G:$I,3,0)))</f>
        <v/>
      </c>
      <c r="CB816" s="10" t="str">
        <f>IF($AH816="","",IF(OR($V816&lt;2.7,$V816&gt;90),"Age OOR",VLOOKUP(CB$14&amp;"-int-"&amp;$M816,Equations!$G:$I,3,0)+VLOOKUP(CB$14&amp;"-sexo-"&amp;$M816,Equations!$G:$I,3,0)*$U816+VLOOKUP(CB$14&amp;"-edad-"&amp;$M816,Equations!$G:$I,3,0)*$V816+VLOOKUP(CB$14&amp;"-est-"&amp;$M816,Equations!$G:$I,3,0)*(1/$W816)+VLOOKUP(CB$14&amp;"-imc-"&amp;$M816,Equations!$G:$I,3,0)*(1/$Q816)))</f>
        <v/>
      </c>
      <c r="CC816" s="10" t="str">
        <f>IF($AH816="","",IF(OR($V816&lt;2.7,$V816&gt;90),"Age OOR",CB816-1.6449*VLOOKUP(CB$14&amp;"-rse-"&amp;$M816,Equations!$G:$I,3,0)))</f>
        <v/>
      </c>
      <c r="CD816" s="10" t="str">
        <f>IF($AH816="","",IF(OR($V816&lt;2.7,$V816&gt;90),"Age OOR",CB816+1.6449*VLOOKUP(CB$14&amp;"-rse-"&amp;$M816,Equations!$G:$I,3,0)))</f>
        <v/>
      </c>
      <c r="CE816" s="10" t="str">
        <f t="shared" si="321"/>
        <v/>
      </c>
      <c r="CF816" s="10" t="str">
        <f>IF($AH816="","",IF(OR($V816&lt;2.7,$V816&gt;90),"Age OOR",($AH816-CB816)/VLOOKUP(CB$14&amp;"-rse-"&amp;$M816,Equations!$G:$I,3,0)))</f>
        <v/>
      </c>
      <c r="CG816" s="10" t="str">
        <f>IF($AI816="","",IF(OR($V816&lt;2.7,$V816&gt;90),"Age OOR",VLOOKUP(CG$14&amp;"-int-"&amp;$N816,Equations!$G:$I,3,0)+VLOOKUP(CG$14&amp;"-sexo-"&amp;$N816,Equations!$G:$I,3,0)*$U816+VLOOKUP(CG$14&amp;"-edad-"&amp;$N816,Equations!$G:$I,3,0)*$V816+VLOOKUP(CG$14&amp;"-est-"&amp;$N816,Equations!$G:$I,3,0)*(1/$W816)+VLOOKUP(CG$14&amp;"-imc-"&amp;$N816,Equations!$G:$I,3,0)*(1/$Q816)))</f>
        <v/>
      </c>
      <c r="CH816" s="10" t="str">
        <f>IF($AI816="","",IF(OR($V816&lt;2.7,$V816&gt;90),"Age OOR",CG816-1.6449*VLOOKUP(CG$14&amp;"-rse-"&amp;$N816,Equations!$G:$I,3,0)))</f>
        <v/>
      </c>
      <c r="CI816" s="10" t="str">
        <f>IF($AI816="","",IF(OR($V816&lt;2.7,$V816&gt;90),"Age OOR",CG816+1.6449*VLOOKUP(CG$14&amp;"-rse-"&amp;$N816,Equations!$G:$I,3,0)))</f>
        <v/>
      </c>
      <c r="CJ816" s="10" t="str">
        <f t="shared" si="322"/>
        <v/>
      </c>
      <c r="CK816" s="10" t="str">
        <f>IF($AI816="","",IF(OR($V816&lt;2.7,$V816&gt;90),"Age OOR",($AI816-CG816)/VLOOKUP(CG$14&amp;"-rse-"&amp;$N816,Equations!$G:$I,3,0)))</f>
        <v/>
      </c>
      <c r="CL816" s="10" t="str">
        <f>IF($AJ816="","",IF(OR($V816&lt;2.7,$V816&gt;90),"Age OOR",VLOOKUP(CL$14&amp;"-int-"&amp;$O816,Equations!$G:$I,3,0)+VLOOKUP(CL$14&amp;"-sexo-"&amp;$O816,Equations!$G:$I,3,0)*$U816+VLOOKUP(CL$14&amp;"-edad-"&amp;$O816,Equations!$G:$I,3,0)*$V816+VLOOKUP(CL$14&amp;"-est-"&amp;$O816,Equations!$G:$I,3,0)*(1/$W816)+VLOOKUP(CL$14&amp;"-imc-"&amp;$O816,Equations!$G:$I,3,0)*(1/$Q816)))</f>
        <v/>
      </c>
      <c r="CM816" s="10" t="str">
        <f>IF($AJ816="","",IF(OR($V816&lt;2.7,$V816&gt;90),"Age OOR",CL816-1.6449*VLOOKUP(CL$14&amp;"-rse-"&amp;$O816,Equations!$G:$I,3,0)))</f>
        <v/>
      </c>
      <c r="CN816" s="10" t="str">
        <f>IF($AJ816="","",IF(OR($V816&lt;2.7,$V816&gt;90),"Age OOR",CL816+1.6449*VLOOKUP(CL$14&amp;"-rse-"&amp;$O816,Equations!$G:$I,3,0)))</f>
        <v/>
      </c>
      <c r="CO816" s="10" t="str">
        <f t="shared" si="323"/>
        <v/>
      </c>
      <c r="CP816" s="10" t="str">
        <f>IF($AJ816="","",IF(OR($V816&lt;2.7,$V816&gt;90),"Age OOR",($AJ816-CL816)/VLOOKUP(CL$14&amp;"-rse-"&amp;$O816,Equations!$G:$I,3,0)))</f>
        <v/>
      </c>
      <c r="CQ816" s="10" t="str">
        <f>IF($AK816="","",IF(OR($V816&lt;2.7,$V816&gt;90),"Age OOR",EXP(VLOOKUP(CQ$14&amp;"-int-"&amp;$P816,Equations!$G:$I,3,0)+VLOOKUP(CQ$14&amp;"-sexo-"&amp;$P816,Equations!$G:$I,3,0)*$U816+VLOOKUP(CQ$14&amp;"-edad-"&amp;$P816,Equations!$G:$I,3,0)*$V816+VLOOKUP(CQ$14&amp;"-est-"&amp;$P816,Equations!$G:$I,3,0)*(1/$W816)+VLOOKUP(CQ$14&amp;"-imc-"&amp;$P816,Equations!$G:$I,3,0)*(1/$Q816))))</f>
        <v/>
      </c>
      <c r="CR816" s="10" t="str">
        <f>IF($AK816="","",IF(OR($V816&lt;2.7,$V816&gt;90),"Age OOR",EXP(LN(CQ816)-1.6449*VLOOKUP(CQ$14&amp;"-rse-"&amp;$P816,Equations!$G:$I,3,0))))</f>
        <v/>
      </c>
      <c r="CS816" s="10" t="str">
        <f>IF($AK816="","",IF(OR($V816&lt;2.7,$V816&gt;90),"Age OOR",EXP(LN(CQ816)+1.6449*VLOOKUP(CQ$14&amp;"-rse-"&amp;$P816,Equations!$G:$I,3,0))))</f>
        <v/>
      </c>
      <c r="CT816" s="10" t="str">
        <f t="shared" si="324"/>
        <v/>
      </c>
      <c r="CU816" s="10" t="str">
        <f>IF($AK816="","",IF(OR($V816&lt;2.7,$V816&gt;90),"Age OOR",(LN($AK816)-LN(CQ816))/VLOOKUP(CQ$14&amp;"-rse-"&amp;$P816,Equations!$G:$I,3,0)))</f>
        <v/>
      </c>
      <c r="CV816" s="47"/>
    </row>
    <row r="817" spans="5:116" x14ac:dyDescent="0.2">
      <c r="E817" s="23" t="str">
        <f t="shared" si="300"/>
        <v>Age out of range</v>
      </c>
      <c r="F817" s="23" t="str">
        <f t="shared" si="301"/>
        <v>Age out of range</v>
      </c>
      <c r="G817" s="23" t="str">
        <f t="shared" si="302"/>
        <v>Age out of range</v>
      </c>
      <c r="H817" s="23" t="str">
        <f t="shared" si="303"/>
        <v>Age out of range</v>
      </c>
      <c r="I817" s="23" t="str">
        <f t="shared" si="304"/>
        <v>Age out of range</v>
      </c>
      <c r="J817" s="23" t="str">
        <f t="shared" si="305"/>
        <v>Age out of range</v>
      </c>
      <c r="K817" s="23" t="str">
        <f t="shared" si="306"/>
        <v>Age out of range</v>
      </c>
      <c r="L817" s="23" t="str">
        <f t="shared" si="307"/>
        <v>Age out of range</v>
      </c>
      <c r="M817" s="23" t="str">
        <f t="shared" si="308"/>
        <v>Age out of range</v>
      </c>
      <c r="N817" s="23" t="str">
        <f t="shared" si="309"/>
        <v>Age out of range</v>
      </c>
      <c r="O817" s="23" t="str">
        <f t="shared" si="310"/>
        <v>Age out of range</v>
      </c>
      <c r="P817" s="23" t="str">
        <f t="shared" si="311"/>
        <v>Age out of range</v>
      </c>
      <c r="Q817" s="23" t="e">
        <f t="shared" si="312"/>
        <v>#DIV/0!</v>
      </c>
      <c r="R817" s="17"/>
      <c r="S817" s="23">
        <v>801</v>
      </c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  <c r="AE817" s="134"/>
      <c r="AF817" s="134"/>
      <c r="AG817" s="134"/>
      <c r="AH817" s="134"/>
      <c r="AI817" s="134"/>
      <c r="AJ817" s="134"/>
      <c r="AK817" s="134"/>
      <c r="AL817" s="7"/>
      <c r="AM817" s="47"/>
      <c r="AN817" s="10" t="str">
        <f>IF($Z817="","",IF(OR($V817&lt;2.7,$V817&gt;90),"Age OOR",VLOOKUP(AN$14&amp;"-int-"&amp;$E817,Equations!$G:$I,3,0)+VLOOKUP(AN$14&amp;"-sexo-"&amp;$E817,Equations!$G:$I,3,0)*$U817+VLOOKUP(AN$14&amp;"-edad-"&amp;$E817,Equations!$G:$I,3,0)*$V817+VLOOKUP(AN$14&amp;"-est-"&amp;$E817,Equations!$G:$I,3,0)*(1/$W817)+VLOOKUP(AN$14&amp;"-imc-"&amp;$E817,Equations!$G:$I,3,0)*(1/$Q817)))</f>
        <v/>
      </c>
      <c r="AO817" s="10" t="str">
        <f>IF($Z817="","",IF(OR($V817&lt;2.7,$V817&gt;90),"Age OOR",AN817-1.6449*VLOOKUP(AN$14&amp;"-rse-"&amp;$E817,Equations!$G:$I,3,0)))</f>
        <v/>
      </c>
      <c r="AP817" s="10" t="str">
        <f>IF($Z817="","",IF(OR($V817&lt;2.7,$V817&gt;90),"Age OOR",AN817+1.6449*VLOOKUP(AN$14&amp;"-rse-"&amp;$E817,Equations!$G:$I,3,0)))</f>
        <v/>
      </c>
      <c r="AQ817" s="10" t="str">
        <f t="shared" si="313"/>
        <v/>
      </c>
      <c r="AR817" s="10" t="str">
        <f>IF($Z817="","",IF(OR($V817&lt;2.7,$V817&gt;90),"Age OOR",($Z817-AN817)/VLOOKUP(AN$14&amp;"-rse-"&amp;$E817,Equations!$G:$I,3,0)))</f>
        <v/>
      </c>
      <c r="AS817" s="10" t="str">
        <f>IF($AA817="","",IF(OR($V817&lt;2.7,$V817&gt;90),"Age OOR",VLOOKUP(AS$14&amp;"-int-"&amp;$F817,Equations!$G:$I,3,0)+VLOOKUP(AS$14&amp;"-sexo-"&amp;$F817,Equations!$G:$I,3,0)*$U817+VLOOKUP(AS$14&amp;"-edad-"&amp;$F817,Equations!$G:$I,3,0)*$V817+VLOOKUP(AS$14&amp;"-est-"&amp;$F817,Equations!$G:$I,3,0)*(1/$W817)+VLOOKUP(AS$14&amp;"-imc-"&amp;$F817,Equations!$G:$I,3,0)*(1/$Q817)))</f>
        <v/>
      </c>
      <c r="AT817" s="10" t="str">
        <f>IF($AA817="","",IF(OR($V817&lt;2.7,$V817&gt;90),"Age OOR",AS817-1.6449*VLOOKUP(AS$14&amp;"-rse-"&amp;$F817,Equations!$G:$I,3,0)))</f>
        <v/>
      </c>
      <c r="AU817" s="10" t="str">
        <f>IF($AA817="","",IF(OR($V817&lt;2.7,$V817&gt;90),"Age OOR",AS817+1.6449*VLOOKUP(AS$14&amp;"-rse-"&amp;$F817,Equations!$G:$I,3,0)))</f>
        <v/>
      </c>
      <c r="AV817" s="10" t="str">
        <f t="shared" si="314"/>
        <v/>
      </c>
      <c r="AW817" s="10" t="str">
        <f>IF($AA817="","",IF(OR($V817&lt;2.7,$V817&gt;90),"Age OOR",($AA817-AS817)/VLOOKUP(AS$14&amp;"-rse-"&amp;$F817,Equations!$G:$I,3,0)))</f>
        <v/>
      </c>
      <c r="AX817" s="10" t="str">
        <f>IF($AB817="","",IF(OR($V817&lt;2.7,$V817&gt;90),"Age OOR",VLOOKUP(AX$14&amp;"-int-"&amp;$G817,Equations!$G:$I,3,0)+VLOOKUP(AX$14&amp;"-sexo-"&amp;$G817,Equations!$G:$I,3,0)*$U817+VLOOKUP(AX$14&amp;"-edad-"&amp;$G817,Equations!$G:$I,3,0)*$V817+VLOOKUP(AX$14&amp;"-est-"&amp;$G817,Equations!$G:$I,3,0)*(1/$W817)+VLOOKUP(AX$14&amp;"-imc-"&amp;$G817,Equations!$G:$I,3,0)*(1/$Q817)))</f>
        <v/>
      </c>
      <c r="AY817" s="10" t="str">
        <f>IF($AB817="","",IF(OR($V817&lt;2.7,$V817&gt;90),"Age OOR",AX817-1.6449*VLOOKUP(AX$14&amp;"-rse-"&amp;$G817,Equations!$G:$I,3,0)))</f>
        <v/>
      </c>
      <c r="AZ817" s="10" t="str">
        <f>IF($AB817="","",IF(OR($V817&lt;2.7,$V817&gt;90),"Age OOR",AX817+1.6449*VLOOKUP(AX$14&amp;"-rse-"&amp;$G817,Equations!$G:$I,3,0)))</f>
        <v/>
      </c>
      <c r="BA817" s="10" t="str">
        <f t="shared" si="315"/>
        <v/>
      </c>
      <c r="BB817" s="10" t="str">
        <f>IF($AB817="","",IF(OR($V817&lt;2.7,$V817&gt;90),"Age OOR",($AB817-AX817)/VLOOKUP(AX$14&amp;"-rse-"&amp;$G817,Equations!$G:$I,3,0)))</f>
        <v/>
      </c>
      <c r="BC817" s="10" t="str">
        <f>IF($AC817="","",IF(OR($V817&lt;2.7,$V817&gt;90),"Age OOR",VLOOKUP(BC$14&amp;"-int-"&amp;$H817,Equations!$G:$I,3,0)+VLOOKUP(BC$14&amp;"-sexo-"&amp;$H817,Equations!$G:$I,3,0)*$U817+VLOOKUP(BC$14&amp;"-edad-"&amp;$H817,Equations!$G:$I,3,0)*$V817+VLOOKUP(BC$14&amp;"-est-"&amp;$H817,Equations!$G:$I,3,0)*(1/$W817)+VLOOKUP(BC$14&amp;"-imc-"&amp;$H817,Equations!$G:$I,3,0)*(1/$Q817)))</f>
        <v/>
      </c>
      <c r="BD817" s="10" t="str">
        <f>IF($AC817="","",IF(OR($V817&lt;2.7,$V817&gt;90),"Age OOR",BC817-1.6449*VLOOKUP(BC$14&amp;"-rse-"&amp;$H817,Equations!$G:$I,3,0)))</f>
        <v/>
      </c>
      <c r="BE817" s="10" t="str">
        <f>IF($AC817="","",IF(OR($V817&lt;2.7,$V817&gt;90),"Age OOR",BC817+1.6449*VLOOKUP(BC$14&amp;"-rse-"&amp;$H817,Equations!$G:$I,3,0)))</f>
        <v/>
      </c>
      <c r="BF817" s="10" t="str">
        <f t="shared" si="316"/>
        <v/>
      </c>
      <c r="BG817" s="10" t="str">
        <f>IF($AC817="","",IF(OR($V817&lt;2.7,$V817&gt;90),"Age OOR",($AC817-BC817)/VLOOKUP(BC$14&amp;"-rse-"&amp;$H817,Equations!$G:$I,3,0)))</f>
        <v/>
      </c>
      <c r="BH817" s="10" t="str">
        <f>IF($AD817="","",IF(OR($V817&lt;2.7,$V817&gt;90),"Age OOR",VLOOKUP(BH$14&amp;"-int-"&amp;$I817,Equations!$G:$I,3,0)+VLOOKUP(BH$14&amp;"-sexo-"&amp;$I817,Equations!$G:$I,3,0)*$U817+VLOOKUP(BH$14&amp;"-edad-"&amp;$I817,Equations!$G:$I,3,0)*$V817+VLOOKUP(BH$14&amp;"-est-"&amp;$I817,Equations!$G:$I,3,0)*(1/$W817)+VLOOKUP(BH$14&amp;"-imc-"&amp;$I817,Equations!$G:$I,3,0)*(1/$Q817)))</f>
        <v/>
      </c>
      <c r="BI817" s="10" t="str">
        <f>IF($AD817="","",IF(OR($V817&lt;2.7,$V817&gt;90),"Age OOR",BH817-1.6449*VLOOKUP(BH$14&amp;"-rse-"&amp;$I817,Equations!$G:$I,3,0)))</f>
        <v/>
      </c>
      <c r="BJ817" s="10" t="str">
        <f>IF($AD817="","",IF(OR($V817&lt;2.7,$V817&gt;90),"Age OOR",BH817+1.6449*VLOOKUP(BH$14&amp;"-rse-"&amp;$I817,Equations!$G:$I,3,0)))</f>
        <v/>
      </c>
      <c r="BK817" s="10" t="str">
        <f t="shared" si="317"/>
        <v/>
      </c>
      <c r="BL817" s="10" t="str">
        <f>IF($AD817="","",IF(OR($V817&lt;2.7,$V817&gt;90),"Age OOR",($AD817-BH817)/VLOOKUP(BH$14&amp;"-rse-"&amp;$I817,Equations!$G:$I,3,0)))</f>
        <v/>
      </c>
      <c r="BM817" s="10" t="str">
        <f>IF($AE817="","",IF(OR($V817&lt;2.7,$V817&gt;90),"Age OOR",VLOOKUP(BM$14&amp;"-int-"&amp;$J817,Equations!$G:$I,3,0)+VLOOKUP(BM$14&amp;"-sexo-"&amp;$J817,Equations!$G:$I,3,0)*$U817+VLOOKUP(BM$14&amp;"-edad-"&amp;$J817,Equations!$G:$I,3,0)*$V817+VLOOKUP(BM$14&amp;"-est-"&amp;$J817,Equations!$G:$I,3,0)*(1/$W817)+VLOOKUP(BM$14&amp;"-imc-"&amp;$J817,Equations!$G:$I,3,0)*(1/$Q817)))</f>
        <v/>
      </c>
      <c r="BN817" s="10" t="str">
        <f>IF($AE817="","",IF(OR($V817&lt;2.7,$V817&gt;90),"Age OOR",BM817-1.6449*VLOOKUP(BM$14&amp;"-rse-"&amp;$J817,Equations!$G:$I,3,0)))</f>
        <v/>
      </c>
      <c r="BO817" s="10" t="str">
        <f>IF($AE817="","",IF(OR($V817&lt;2.7,$V817&gt;90),"Age OOR",BM817+1.6449*VLOOKUP(BM$14&amp;"-rse-"&amp;$J817,Equations!$G:$I,3,0)))</f>
        <v/>
      </c>
      <c r="BP817" s="10" t="str">
        <f t="shared" si="318"/>
        <v/>
      </c>
      <c r="BQ817" s="10" t="str">
        <f>IF($AE817="","",IF(OR($V817&lt;2.7,$V817&gt;90),"Age OOR",($AE817-BM817)/VLOOKUP(BM$14&amp;"-rse-"&amp;$J817,Equations!$G:$I,3,0)))</f>
        <v/>
      </c>
      <c r="BR817" s="10" t="str">
        <f>IF($AF817="","",IF(OR($V817&lt;2.7,$V817&gt;90),"Age OOR",VLOOKUP(BR$14&amp;"-int-"&amp;$K817,Equations!$G:$I,3,0)+VLOOKUP(BR$14&amp;"-sexo-"&amp;$K817,Equations!$G:$I,3,0)*$U817+VLOOKUP(BR$14&amp;"-edad-"&amp;$K817,Equations!$G:$I,3,0)*$V817+VLOOKUP(BR$14&amp;"-est-"&amp;$K817,Equations!$G:$I,3,0)*(1/$W817)+VLOOKUP(BR$14&amp;"-imc-"&amp;$K817,Equations!$G:$I,3,0)*(1/$Q817)))</f>
        <v/>
      </c>
      <c r="BS817" s="10" t="str">
        <f>IF($AF817="","",IF(OR($V817&lt;2.7,$V817&gt;90),"Age OOR",BR817-1.6449*VLOOKUP(BR$14&amp;"-rse-"&amp;$K817,Equations!$G:$I,3,0)))</f>
        <v/>
      </c>
      <c r="BT817" s="10" t="str">
        <f>IF($AF817="","",IF(OR($V817&lt;2.7,$V817&gt;90),"Age OOR",BR817+1.6449*VLOOKUP(BR$14&amp;"-rse-"&amp;$K817,Equations!$G:$I,3,0)))</f>
        <v/>
      </c>
      <c r="BU817" s="10" t="str">
        <f t="shared" si="319"/>
        <v/>
      </c>
      <c r="BV817" s="10" t="str">
        <f>IF($AF817="","",IF(OR($V817&lt;2.7,$V817&gt;90),"Age OOR",($AF817-BR817)/VLOOKUP(BR$14&amp;"-rse-"&amp;$K817,Equations!$G:$I,3,0)))</f>
        <v/>
      </c>
      <c r="BW817" s="10" t="str">
        <f>IF($AG817="","",IF(OR($V817&lt;2.7,$V817&gt;90),"Age OOR",VLOOKUP(BW$14&amp;"-int-"&amp;$L817,Equations!$G:$I,3,0)+VLOOKUP(BW$14&amp;"-sexo-"&amp;$L817,Equations!$G:$I,3,0)*$U817+VLOOKUP(BW$14&amp;"-edad-"&amp;$L817,Equations!$G:$I,3,0)*$V817+VLOOKUP(BW$14&amp;"-est-"&amp;$L817,Equations!$G:$I,3,0)*(1/$W817)+VLOOKUP(BW$14&amp;"-imc-"&amp;$L817,Equations!$G:$I,3,0)*(1/$Q817)))</f>
        <v/>
      </c>
      <c r="BX817" s="10" t="str">
        <f>IF($AG817="","",IF(OR($V817&lt;2.7,$V817&gt;90),"Age OOR",BW817-1.6449*VLOOKUP(BW$14&amp;"-rse-"&amp;$L817,Equations!$G:$I,3,0)))</f>
        <v/>
      </c>
      <c r="BY817" s="10" t="str">
        <f>IF($AG817="","",IF(OR($V817&lt;2.7,$V817&gt;90),"Age OOR",BW817+1.6449*VLOOKUP(BW$14&amp;"-rse-"&amp;$L817,Equations!$G:$I,3,0)))</f>
        <v/>
      </c>
      <c r="BZ817" s="10" t="str">
        <f t="shared" si="320"/>
        <v/>
      </c>
      <c r="CA817" s="10" t="str">
        <f>IF($AG817="","",IF(OR($V817&lt;2.7,$V817&gt;90),"Age OOR",($AG817-BW817)/VLOOKUP(BW$14&amp;"-rse-"&amp;$L817,Equations!$G:$I,3,0)))</f>
        <v/>
      </c>
      <c r="CB817" s="10" t="str">
        <f>IF($AH817="","",IF(OR($V817&lt;2.7,$V817&gt;90),"Age OOR",VLOOKUP(CB$14&amp;"-int-"&amp;$M817,Equations!$G:$I,3,0)+VLOOKUP(CB$14&amp;"-sexo-"&amp;$M817,Equations!$G:$I,3,0)*$U817+VLOOKUP(CB$14&amp;"-edad-"&amp;$M817,Equations!$G:$I,3,0)*$V817+VLOOKUP(CB$14&amp;"-est-"&amp;$M817,Equations!$G:$I,3,0)*(1/$W817)+VLOOKUP(CB$14&amp;"-imc-"&amp;$M817,Equations!$G:$I,3,0)*(1/$Q817)))</f>
        <v/>
      </c>
      <c r="CC817" s="10" t="str">
        <f>IF($AH817="","",IF(OR($V817&lt;2.7,$V817&gt;90),"Age OOR",CB817-1.6449*VLOOKUP(CB$14&amp;"-rse-"&amp;$M817,Equations!$G:$I,3,0)))</f>
        <v/>
      </c>
      <c r="CD817" s="10" t="str">
        <f>IF($AH817="","",IF(OR($V817&lt;2.7,$V817&gt;90),"Age OOR",CB817+1.6449*VLOOKUP(CB$14&amp;"-rse-"&amp;$M817,Equations!$G:$I,3,0)))</f>
        <v/>
      </c>
      <c r="CE817" s="10" t="str">
        <f t="shared" si="321"/>
        <v/>
      </c>
      <c r="CF817" s="10" t="str">
        <f>IF($AH817="","",IF(OR($V817&lt;2.7,$V817&gt;90),"Age OOR",($AH817-CB817)/VLOOKUP(CB$14&amp;"-rse-"&amp;$M817,Equations!$G:$I,3,0)))</f>
        <v/>
      </c>
      <c r="CG817" s="10" t="str">
        <f>IF($AI817="","",IF(OR($V817&lt;2.7,$V817&gt;90),"Age OOR",VLOOKUP(CG$14&amp;"-int-"&amp;$N817,Equations!$G:$I,3,0)+VLOOKUP(CG$14&amp;"-sexo-"&amp;$N817,Equations!$G:$I,3,0)*$U817+VLOOKUP(CG$14&amp;"-edad-"&amp;$N817,Equations!$G:$I,3,0)*$V817+VLOOKUP(CG$14&amp;"-est-"&amp;$N817,Equations!$G:$I,3,0)*(1/$W817)+VLOOKUP(CG$14&amp;"-imc-"&amp;$N817,Equations!$G:$I,3,0)*(1/$Q817)))</f>
        <v/>
      </c>
      <c r="CH817" s="10" t="str">
        <f>IF($AI817="","",IF(OR($V817&lt;2.7,$V817&gt;90),"Age OOR",CG817-1.6449*VLOOKUP(CG$14&amp;"-rse-"&amp;$N817,Equations!$G:$I,3,0)))</f>
        <v/>
      </c>
      <c r="CI817" s="10" t="str">
        <f>IF($AI817="","",IF(OR($V817&lt;2.7,$V817&gt;90),"Age OOR",CG817+1.6449*VLOOKUP(CG$14&amp;"-rse-"&amp;$N817,Equations!$G:$I,3,0)))</f>
        <v/>
      </c>
      <c r="CJ817" s="10" t="str">
        <f t="shared" si="322"/>
        <v/>
      </c>
      <c r="CK817" s="10" t="str">
        <f>IF($AI817="","",IF(OR($V817&lt;2.7,$V817&gt;90),"Age OOR",($AI817-CG817)/VLOOKUP(CG$14&amp;"-rse-"&amp;$N817,Equations!$G:$I,3,0)))</f>
        <v/>
      </c>
      <c r="CL817" s="10" t="str">
        <f>IF($AJ817="","",IF(OR($V817&lt;2.7,$V817&gt;90),"Age OOR",VLOOKUP(CL$14&amp;"-int-"&amp;$O817,Equations!$G:$I,3,0)+VLOOKUP(CL$14&amp;"-sexo-"&amp;$O817,Equations!$G:$I,3,0)*$U817+VLOOKUP(CL$14&amp;"-edad-"&amp;$O817,Equations!$G:$I,3,0)*$V817+VLOOKUP(CL$14&amp;"-est-"&amp;$O817,Equations!$G:$I,3,0)*(1/$W817)+VLOOKUP(CL$14&amp;"-imc-"&amp;$O817,Equations!$G:$I,3,0)*(1/$Q817)))</f>
        <v/>
      </c>
      <c r="CM817" s="10" t="str">
        <f>IF($AJ817="","",IF(OR($V817&lt;2.7,$V817&gt;90),"Age OOR",CL817-1.6449*VLOOKUP(CL$14&amp;"-rse-"&amp;$O817,Equations!$G:$I,3,0)))</f>
        <v/>
      </c>
      <c r="CN817" s="10" t="str">
        <f>IF($AJ817="","",IF(OR($V817&lt;2.7,$V817&gt;90),"Age OOR",CL817+1.6449*VLOOKUP(CL$14&amp;"-rse-"&amp;$O817,Equations!$G:$I,3,0)))</f>
        <v/>
      </c>
      <c r="CO817" s="10" t="str">
        <f t="shared" si="323"/>
        <v/>
      </c>
      <c r="CP817" s="10" t="str">
        <f>IF($AJ817="","",IF(OR($V817&lt;2.7,$V817&gt;90),"Age OOR",($AJ817-CL817)/VLOOKUP(CL$14&amp;"-rse-"&amp;$O817,Equations!$G:$I,3,0)))</f>
        <v/>
      </c>
      <c r="CQ817" s="10" t="str">
        <f>IF($AK817="","",IF(OR($V817&lt;2.7,$V817&gt;90),"Age OOR",EXP(VLOOKUP(CQ$14&amp;"-int-"&amp;$P817,Equations!$G:$I,3,0)+VLOOKUP(CQ$14&amp;"-sexo-"&amp;$P817,Equations!$G:$I,3,0)*$U817+VLOOKUP(CQ$14&amp;"-edad-"&amp;$P817,Equations!$G:$I,3,0)*$V817+VLOOKUP(CQ$14&amp;"-est-"&amp;$P817,Equations!$G:$I,3,0)*(1/$W817)+VLOOKUP(CQ$14&amp;"-imc-"&amp;$P817,Equations!$G:$I,3,0)*(1/$Q817))))</f>
        <v/>
      </c>
      <c r="CR817" s="10" t="str">
        <f>IF($AK817="","",IF(OR($V817&lt;2.7,$V817&gt;90),"Age OOR",EXP(LN(CQ817)-1.6449*VLOOKUP(CQ$14&amp;"-rse-"&amp;$P817,Equations!$G:$I,3,0))))</f>
        <v/>
      </c>
      <c r="CS817" s="10" t="str">
        <f>IF($AK817="","",IF(OR($V817&lt;2.7,$V817&gt;90),"Age OOR",EXP(LN(CQ817)+1.6449*VLOOKUP(CQ$14&amp;"-rse-"&amp;$P817,Equations!$G:$I,3,0))))</f>
        <v/>
      </c>
      <c r="CT817" s="10" t="str">
        <f t="shared" si="324"/>
        <v/>
      </c>
      <c r="CU817" s="10" t="str">
        <f>IF($AK817="","",IF(OR($V817&lt;2.7,$V817&gt;90),"Age OOR",(LN($AK817)-LN(CQ817))/VLOOKUP(CQ$14&amp;"-rse-"&amp;$P817,Equations!$G:$I,3,0)))</f>
        <v/>
      </c>
      <c r="CV817" s="47"/>
    </row>
    <row r="818" spans="5:116" x14ac:dyDescent="0.2">
      <c r="E818" s="23" t="str">
        <f t="shared" si="300"/>
        <v>Age out of range</v>
      </c>
      <c r="F818" s="23" t="str">
        <f t="shared" si="301"/>
        <v>Age out of range</v>
      </c>
      <c r="G818" s="23" t="str">
        <f t="shared" si="302"/>
        <v>Age out of range</v>
      </c>
      <c r="H818" s="23" t="str">
        <f t="shared" si="303"/>
        <v>Age out of range</v>
      </c>
      <c r="I818" s="23" t="str">
        <f t="shared" si="304"/>
        <v>Age out of range</v>
      </c>
      <c r="J818" s="23" t="str">
        <f t="shared" si="305"/>
        <v>Age out of range</v>
      </c>
      <c r="K818" s="23" t="str">
        <f t="shared" si="306"/>
        <v>Age out of range</v>
      </c>
      <c r="L818" s="23" t="str">
        <f t="shared" si="307"/>
        <v>Age out of range</v>
      </c>
      <c r="M818" s="23" t="str">
        <f t="shared" si="308"/>
        <v>Age out of range</v>
      </c>
      <c r="N818" s="23" t="str">
        <f t="shared" si="309"/>
        <v>Age out of range</v>
      </c>
      <c r="O818" s="23" t="str">
        <f t="shared" si="310"/>
        <v>Age out of range</v>
      </c>
      <c r="P818" s="23" t="str">
        <f t="shared" si="311"/>
        <v>Age out of range</v>
      </c>
      <c r="Q818" s="23" t="e">
        <f t="shared" si="312"/>
        <v>#DIV/0!</v>
      </c>
      <c r="R818" s="17"/>
      <c r="S818" s="23">
        <v>802</v>
      </c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  <c r="AE818" s="134"/>
      <c r="AF818" s="134"/>
      <c r="AG818" s="134"/>
      <c r="AH818" s="134"/>
      <c r="AI818" s="134"/>
      <c r="AJ818" s="134"/>
      <c r="AK818" s="134"/>
      <c r="AL818" s="7"/>
      <c r="AM818" s="47"/>
      <c r="AN818" s="10" t="str">
        <f>IF($Z818="","",IF(OR($V818&lt;2.7,$V818&gt;90),"Age OOR",VLOOKUP(AN$14&amp;"-int-"&amp;$E818,Equations!$G:$I,3,0)+VLOOKUP(AN$14&amp;"-sexo-"&amp;$E818,Equations!$G:$I,3,0)*$U818+VLOOKUP(AN$14&amp;"-edad-"&amp;$E818,Equations!$G:$I,3,0)*$V818+VLOOKUP(AN$14&amp;"-est-"&amp;$E818,Equations!$G:$I,3,0)*(1/$W818)+VLOOKUP(AN$14&amp;"-imc-"&amp;$E818,Equations!$G:$I,3,0)*(1/$Q818)))</f>
        <v/>
      </c>
      <c r="AO818" s="10" t="str">
        <f>IF($Z818="","",IF(OR($V818&lt;2.7,$V818&gt;90),"Age OOR",AN818-1.6449*VLOOKUP(AN$14&amp;"-rse-"&amp;$E818,Equations!$G:$I,3,0)))</f>
        <v/>
      </c>
      <c r="AP818" s="10" t="str">
        <f>IF($Z818="","",IF(OR($V818&lt;2.7,$V818&gt;90),"Age OOR",AN818+1.6449*VLOOKUP(AN$14&amp;"-rse-"&amp;$E818,Equations!$G:$I,3,0)))</f>
        <v/>
      </c>
      <c r="AQ818" s="10" t="str">
        <f t="shared" si="313"/>
        <v/>
      </c>
      <c r="AR818" s="10" t="str">
        <f>IF($Z818="","",IF(OR($V818&lt;2.7,$V818&gt;90),"Age OOR",($Z818-AN818)/VLOOKUP(AN$14&amp;"-rse-"&amp;$E818,Equations!$G:$I,3,0)))</f>
        <v/>
      </c>
      <c r="AS818" s="10" t="str">
        <f>IF($AA818="","",IF(OR($V818&lt;2.7,$V818&gt;90),"Age OOR",VLOOKUP(AS$14&amp;"-int-"&amp;$F818,Equations!$G:$I,3,0)+VLOOKUP(AS$14&amp;"-sexo-"&amp;$F818,Equations!$G:$I,3,0)*$U818+VLOOKUP(AS$14&amp;"-edad-"&amp;$F818,Equations!$G:$I,3,0)*$V818+VLOOKUP(AS$14&amp;"-est-"&amp;$F818,Equations!$G:$I,3,0)*(1/$W818)+VLOOKUP(AS$14&amp;"-imc-"&amp;$F818,Equations!$G:$I,3,0)*(1/$Q818)))</f>
        <v/>
      </c>
      <c r="AT818" s="10" t="str">
        <f>IF($AA818="","",IF(OR($V818&lt;2.7,$V818&gt;90),"Age OOR",AS818-1.6449*VLOOKUP(AS$14&amp;"-rse-"&amp;$F818,Equations!$G:$I,3,0)))</f>
        <v/>
      </c>
      <c r="AU818" s="10" t="str">
        <f>IF($AA818="","",IF(OR($V818&lt;2.7,$V818&gt;90),"Age OOR",AS818+1.6449*VLOOKUP(AS$14&amp;"-rse-"&amp;$F818,Equations!$G:$I,3,0)))</f>
        <v/>
      </c>
      <c r="AV818" s="10" t="str">
        <f t="shared" si="314"/>
        <v/>
      </c>
      <c r="AW818" s="10" t="str">
        <f>IF($AA818="","",IF(OR($V818&lt;2.7,$V818&gt;90),"Age OOR",($AA818-AS818)/VLOOKUP(AS$14&amp;"-rse-"&amp;$F818,Equations!$G:$I,3,0)))</f>
        <v/>
      </c>
      <c r="AX818" s="10" t="str">
        <f>IF($AB818="","",IF(OR($V818&lt;2.7,$V818&gt;90),"Age OOR",VLOOKUP(AX$14&amp;"-int-"&amp;$G818,Equations!$G:$I,3,0)+VLOOKUP(AX$14&amp;"-sexo-"&amp;$G818,Equations!$G:$I,3,0)*$U818+VLOOKUP(AX$14&amp;"-edad-"&amp;$G818,Equations!$G:$I,3,0)*$V818+VLOOKUP(AX$14&amp;"-est-"&amp;$G818,Equations!$G:$I,3,0)*(1/$W818)+VLOOKUP(AX$14&amp;"-imc-"&amp;$G818,Equations!$G:$I,3,0)*(1/$Q818)))</f>
        <v/>
      </c>
      <c r="AY818" s="10" t="str">
        <f>IF($AB818="","",IF(OR($V818&lt;2.7,$V818&gt;90),"Age OOR",AX818-1.6449*VLOOKUP(AX$14&amp;"-rse-"&amp;$G818,Equations!$G:$I,3,0)))</f>
        <v/>
      </c>
      <c r="AZ818" s="10" t="str">
        <f>IF($AB818="","",IF(OR($V818&lt;2.7,$V818&gt;90),"Age OOR",AX818+1.6449*VLOOKUP(AX$14&amp;"-rse-"&amp;$G818,Equations!$G:$I,3,0)))</f>
        <v/>
      </c>
      <c r="BA818" s="10" t="str">
        <f t="shared" si="315"/>
        <v/>
      </c>
      <c r="BB818" s="10" t="str">
        <f>IF($AB818="","",IF(OR($V818&lt;2.7,$V818&gt;90),"Age OOR",($AB818-AX818)/VLOOKUP(AX$14&amp;"-rse-"&amp;$G818,Equations!$G:$I,3,0)))</f>
        <v/>
      </c>
      <c r="BC818" s="10" t="str">
        <f>IF($AC818="","",IF(OR($V818&lt;2.7,$V818&gt;90),"Age OOR",VLOOKUP(BC$14&amp;"-int-"&amp;$H818,Equations!$G:$I,3,0)+VLOOKUP(BC$14&amp;"-sexo-"&amp;$H818,Equations!$G:$I,3,0)*$U818+VLOOKUP(BC$14&amp;"-edad-"&amp;$H818,Equations!$G:$I,3,0)*$V818+VLOOKUP(BC$14&amp;"-est-"&amp;$H818,Equations!$G:$I,3,0)*(1/$W818)+VLOOKUP(BC$14&amp;"-imc-"&amp;$H818,Equations!$G:$I,3,0)*(1/$Q818)))</f>
        <v/>
      </c>
      <c r="BD818" s="10" t="str">
        <f>IF($AC818="","",IF(OR($V818&lt;2.7,$V818&gt;90),"Age OOR",BC818-1.6449*VLOOKUP(BC$14&amp;"-rse-"&amp;$H818,Equations!$G:$I,3,0)))</f>
        <v/>
      </c>
      <c r="BE818" s="10" t="str">
        <f>IF($AC818="","",IF(OR($V818&lt;2.7,$V818&gt;90),"Age OOR",BC818+1.6449*VLOOKUP(BC$14&amp;"-rse-"&amp;$H818,Equations!$G:$I,3,0)))</f>
        <v/>
      </c>
      <c r="BF818" s="10" t="str">
        <f t="shared" si="316"/>
        <v/>
      </c>
      <c r="BG818" s="10" t="str">
        <f>IF($AC818="","",IF(OR($V818&lt;2.7,$V818&gt;90),"Age OOR",($AC818-BC818)/VLOOKUP(BC$14&amp;"-rse-"&amp;$H818,Equations!$G:$I,3,0)))</f>
        <v/>
      </c>
      <c r="BH818" s="10" t="str">
        <f>IF($AD818="","",IF(OR($V818&lt;2.7,$V818&gt;90),"Age OOR",VLOOKUP(BH$14&amp;"-int-"&amp;$I818,Equations!$G:$I,3,0)+VLOOKUP(BH$14&amp;"-sexo-"&amp;$I818,Equations!$G:$I,3,0)*$U818+VLOOKUP(BH$14&amp;"-edad-"&amp;$I818,Equations!$G:$I,3,0)*$V818+VLOOKUP(BH$14&amp;"-est-"&amp;$I818,Equations!$G:$I,3,0)*(1/$W818)+VLOOKUP(BH$14&amp;"-imc-"&amp;$I818,Equations!$G:$I,3,0)*(1/$Q818)))</f>
        <v/>
      </c>
      <c r="BI818" s="10" t="str">
        <f>IF($AD818="","",IF(OR($V818&lt;2.7,$V818&gt;90),"Age OOR",BH818-1.6449*VLOOKUP(BH$14&amp;"-rse-"&amp;$I818,Equations!$G:$I,3,0)))</f>
        <v/>
      </c>
      <c r="BJ818" s="10" t="str">
        <f>IF($AD818="","",IF(OR($V818&lt;2.7,$V818&gt;90),"Age OOR",BH818+1.6449*VLOOKUP(BH$14&amp;"-rse-"&amp;$I818,Equations!$G:$I,3,0)))</f>
        <v/>
      </c>
      <c r="BK818" s="10" t="str">
        <f t="shared" si="317"/>
        <v/>
      </c>
      <c r="BL818" s="10" t="str">
        <f>IF($AD818="","",IF(OR($V818&lt;2.7,$V818&gt;90),"Age OOR",($AD818-BH818)/VLOOKUP(BH$14&amp;"-rse-"&amp;$I818,Equations!$G:$I,3,0)))</f>
        <v/>
      </c>
      <c r="BM818" s="10" t="str">
        <f>IF($AE818="","",IF(OR($V818&lt;2.7,$V818&gt;90),"Age OOR",VLOOKUP(BM$14&amp;"-int-"&amp;$J818,Equations!$G:$I,3,0)+VLOOKUP(BM$14&amp;"-sexo-"&amp;$J818,Equations!$G:$I,3,0)*$U818+VLOOKUP(BM$14&amp;"-edad-"&amp;$J818,Equations!$G:$I,3,0)*$V818+VLOOKUP(BM$14&amp;"-est-"&amp;$J818,Equations!$G:$I,3,0)*(1/$W818)+VLOOKUP(BM$14&amp;"-imc-"&amp;$J818,Equations!$G:$I,3,0)*(1/$Q818)))</f>
        <v/>
      </c>
      <c r="BN818" s="10" t="str">
        <f>IF($AE818="","",IF(OR($V818&lt;2.7,$V818&gt;90),"Age OOR",BM818-1.6449*VLOOKUP(BM$14&amp;"-rse-"&amp;$J818,Equations!$G:$I,3,0)))</f>
        <v/>
      </c>
      <c r="BO818" s="10" t="str">
        <f>IF($AE818="","",IF(OR($V818&lt;2.7,$V818&gt;90),"Age OOR",BM818+1.6449*VLOOKUP(BM$14&amp;"-rse-"&amp;$J818,Equations!$G:$I,3,0)))</f>
        <v/>
      </c>
      <c r="BP818" s="10" t="str">
        <f t="shared" si="318"/>
        <v/>
      </c>
      <c r="BQ818" s="10" t="str">
        <f>IF($AE818="","",IF(OR($V818&lt;2.7,$V818&gt;90),"Age OOR",($AE818-BM818)/VLOOKUP(BM$14&amp;"-rse-"&amp;$J818,Equations!$G:$I,3,0)))</f>
        <v/>
      </c>
      <c r="BR818" s="10" t="str">
        <f>IF($AF818="","",IF(OR($V818&lt;2.7,$V818&gt;90),"Age OOR",VLOOKUP(BR$14&amp;"-int-"&amp;$K818,Equations!$G:$I,3,0)+VLOOKUP(BR$14&amp;"-sexo-"&amp;$K818,Equations!$G:$I,3,0)*$U818+VLOOKUP(BR$14&amp;"-edad-"&amp;$K818,Equations!$G:$I,3,0)*$V818+VLOOKUP(BR$14&amp;"-est-"&amp;$K818,Equations!$G:$I,3,0)*(1/$W818)+VLOOKUP(BR$14&amp;"-imc-"&amp;$K818,Equations!$G:$I,3,0)*(1/$Q818)))</f>
        <v/>
      </c>
      <c r="BS818" s="10" t="str">
        <f>IF($AF818="","",IF(OR($V818&lt;2.7,$V818&gt;90),"Age OOR",BR818-1.6449*VLOOKUP(BR$14&amp;"-rse-"&amp;$K818,Equations!$G:$I,3,0)))</f>
        <v/>
      </c>
      <c r="BT818" s="10" t="str">
        <f>IF($AF818="","",IF(OR($V818&lt;2.7,$V818&gt;90),"Age OOR",BR818+1.6449*VLOOKUP(BR$14&amp;"-rse-"&amp;$K818,Equations!$G:$I,3,0)))</f>
        <v/>
      </c>
      <c r="BU818" s="10" t="str">
        <f t="shared" si="319"/>
        <v/>
      </c>
      <c r="BV818" s="10" t="str">
        <f>IF($AF818="","",IF(OR($V818&lt;2.7,$V818&gt;90),"Age OOR",($AF818-BR818)/VLOOKUP(BR$14&amp;"-rse-"&amp;$K818,Equations!$G:$I,3,0)))</f>
        <v/>
      </c>
      <c r="BW818" s="10" t="str">
        <f>IF($AG818="","",IF(OR($V818&lt;2.7,$V818&gt;90),"Age OOR",VLOOKUP(BW$14&amp;"-int-"&amp;$L818,Equations!$G:$I,3,0)+VLOOKUP(BW$14&amp;"-sexo-"&amp;$L818,Equations!$G:$I,3,0)*$U818+VLOOKUP(BW$14&amp;"-edad-"&amp;$L818,Equations!$G:$I,3,0)*$V818+VLOOKUP(BW$14&amp;"-est-"&amp;$L818,Equations!$G:$I,3,0)*(1/$W818)+VLOOKUP(BW$14&amp;"-imc-"&amp;$L818,Equations!$G:$I,3,0)*(1/$Q818)))</f>
        <v/>
      </c>
      <c r="BX818" s="10" t="str">
        <f>IF($AG818="","",IF(OR($V818&lt;2.7,$V818&gt;90),"Age OOR",BW818-1.6449*VLOOKUP(BW$14&amp;"-rse-"&amp;$L818,Equations!$G:$I,3,0)))</f>
        <v/>
      </c>
      <c r="BY818" s="10" t="str">
        <f>IF($AG818="","",IF(OR($V818&lt;2.7,$V818&gt;90),"Age OOR",BW818+1.6449*VLOOKUP(BW$14&amp;"-rse-"&amp;$L818,Equations!$G:$I,3,0)))</f>
        <v/>
      </c>
      <c r="BZ818" s="10" t="str">
        <f t="shared" si="320"/>
        <v/>
      </c>
      <c r="CA818" s="10" t="str">
        <f>IF($AG818="","",IF(OR($V818&lt;2.7,$V818&gt;90),"Age OOR",($AG818-BW818)/VLOOKUP(BW$14&amp;"-rse-"&amp;$L818,Equations!$G:$I,3,0)))</f>
        <v/>
      </c>
      <c r="CB818" s="10" t="str">
        <f>IF($AH818="","",IF(OR($V818&lt;2.7,$V818&gt;90),"Age OOR",VLOOKUP(CB$14&amp;"-int-"&amp;$M818,Equations!$G:$I,3,0)+VLOOKUP(CB$14&amp;"-sexo-"&amp;$M818,Equations!$G:$I,3,0)*$U818+VLOOKUP(CB$14&amp;"-edad-"&amp;$M818,Equations!$G:$I,3,0)*$V818+VLOOKUP(CB$14&amp;"-est-"&amp;$M818,Equations!$G:$I,3,0)*(1/$W818)+VLOOKUP(CB$14&amp;"-imc-"&amp;$M818,Equations!$G:$I,3,0)*(1/$Q818)))</f>
        <v/>
      </c>
      <c r="CC818" s="10" t="str">
        <f>IF($AH818="","",IF(OR($V818&lt;2.7,$V818&gt;90),"Age OOR",CB818-1.6449*VLOOKUP(CB$14&amp;"-rse-"&amp;$M818,Equations!$G:$I,3,0)))</f>
        <v/>
      </c>
      <c r="CD818" s="10" t="str">
        <f>IF($AH818="","",IF(OR($V818&lt;2.7,$V818&gt;90),"Age OOR",CB818+1.6449*VLOOKUP(CB$14&amp;"-rse-"&amp;$M818,Equations!$G:$I,3,0)))</f>
        <v/>
      </c>
      <c r="CE818" s="10" t="str">
        <f t="shared" si="321"/>
        <v/>
      </c>
      <c r="CF818" s="10" t="str">
        <f>IF($AH818="","",IF(OR($V818&lt;2.7,$V818&gt;90),"Age OOR",($AH818-CB818)/VLOOKUP(CB$14&amp;"-rse-"&amp;$M818,Equations!$G:$I,3,0)))</f>
        <v/>
      </c>
      <c r="CG818" s="10" t="str">
        <f>IF($AI818="","",IF(OR($V818&lt;2.7,$V818&gt;90),"Age OOR",VLOOKUP(CG$14&amp;"-int-"&amp;$N818,Equations!$G:$I,3,0)+VLOOKUP(CG$14&amp;"-sexo-"&amp;$N818,Equations!$G:$I,3,0)*$U818+VLOOKUP(CG$14&amp;"-edad-"&amp;$N818,Equations!$G:$I,3,0)*$V818+VLOOKUP(CG$14&amp;"-est-"&amp;$N818,Equations!$G:$I,3,0)*(1/$W818)+VLOOKUP(CG$14&amp;"-imc-"&amp;$N818,Equations!$G:$I,3,0)*(1/$Q818)))</f>
        <v/>
      </c>
      <c r="CH818" s="10" t="str">
        <f>IF($AI818="","",IF(OR($V818&lt;2.7,$V818&gt;90),"Age OOR",CG818-1.6449*VLOOKUP(CG$14&amp;"-rse-"&amp;$N818,Equations!$G:$I,3,0)))</f>
        <v/>
      </c>
      <c r="CI818" s="10" t="str">
        <f>IF($AI818="","",IF(OR($V818&lt;2.7,$V818&gt;90),"Age OOR",CG818+1.6449*VLOOKUP(CG$14&amp;"-rse-"&amp;$N818,Equations!$G:$I,3,0)))</f>
        <v/>
      </c>
      <c r="CJ818" s="10" t="str">
        <f t="shared" si="322"/>
        <v/>
      </c>
      <c r="CK818" s="10" t="str">
        <f>IF($AI818="","",IF(OR($V818&lt;2.7,$V818&gt;90),"Age OOR",($AI818-CG818)/VLOOKUP(CG$14&amp;"-rse-"&amp;$N818,Equations!$G:$I,3,0)))</f>
        <v/>
      </c>
      <c r="CL818" s="10" t="str">
        <f>IF($AJ818="","",IF(OR($V818&lt;2.7,$V818&gt;90),"Age OOR",VLOOKUP(CL$14&amp;"-int-"&amp;$O818,Equations!$G:$I,3,0)+VLOOKUP(CL$14&amp;"-sexo-"&amp;$O818,Equations!$G:$I,3,0)*$U818+VLOOKUP(CL$14&amp;"-edad-"&amp;$O818,Equations!$G:$I,3,0)*$V818+VLOOKUP(CL$14&amp;"-est-"&amp;$O818,Equations!$G:$I,3,0)*(1/$W818)+VLOOKUP(CL$14&amp;"-imc-"&amp;$O818,Equations!$G:$I,3,0)*(1/$Q818)))</f>
        <v/>
      </c>
      <c r="CM818" s="10" t="str">
        <f>IF($AJ818="","",IF(OR($V818&lt;2.7,$V818&gt;90),"Age OOR",CL818-1.6449*VLOOKUP(CL$14&amp;"-rse-"&amp;$O818,Equations!$G:$I,3,0)))</f>
        <v/>
      </c>
      <c r="CN818" s="10" t="str">
        <f>IF($AJ818="","",IF(OR($V818&lt;2.7,$V818&gt;90),"Age OOR",CL818+1.6449*VLOOKUP(CL$14&amp;"-rse-"&amp;$O818,Equations!$G:$I,3,0)))</f>
        <v/>
      </c>
      <c r="CO818" s="10" t="str">
        <f t="shared" si="323"/>
        <v/>
      </c>
      <c r="CP818" s="10" t="str">
        <f>IF($AJ818="","",IF(OR($V818&lt;2.7,$V818&gt;90),"Age OOR",($AJ818-CL818)/VLOOKUP(CL$14&amp;"-rse-"&amp;$O818,Equations!$G:$I,3,0)))</f>
        <v/>
      </c>
      <c r="CQ818" s="10" t="str">
        <f>IF($AK818="","",IF(OR($V818&lt;2.7,$V818&gt;90),"Age OOR",EXP(VLOOKUP(CQ$14&amp;"-int-"&amp;$P818,Equations!$G:$I,3,0)+VLOOKUP(CQ$14&amp;"-sexo-"&amp;$P818,Equations!$G:$I,3,0)*$U818+VLOOKUP(CQ$14&amp;"-edad-"&amp;$P818,Equations!$G:$I,3,0)*$V818+VLOOKUP(CQ$14&amp;"-est-"&amp;$P818,Equations!$G:$I,3,0)*(1/$W818)+VLOOKUP(CQ$14&amp;"-imc-"&amp;$P818,Equations!$G:$I,3,0)*(1/$Q818))))</f>
        <v/>
      </c>
      <c r="CR818" s="10" t="str">
        <f>IF($AK818="","",IF(OR($V818&lt;2.7,$V818&gt;90),"Age OOR",EXP(LN(CQ818)-1.6449*VLOOKUP(CQ$14&amp;"-rse-"&amp;$P818,Equations!$G:$I,3,0))))</f>
        <v/>
      </c>
      <c r="CS818" s="10" t="str">
        <f>IF($AK818="","",IF(OR($V818&lt;2.7,$V818&gt;90),"Age OOR",EXP(LN(CQ818)+1.6449*VLOOKUP(CQ$14&amp;"-rse-"&amp;$P818,Equations!$G:$I,3,0))))</f>
        <v/>
      </c>
      <c r="CT818" s="10" t="str">
        <f t="shared" si="324"/>
        <v/>
      </c>
      <c r="CU818" s="10" t="str">
        <f>IF($AK818="","",IF(OR($V818&lt;2.7,$V818&gt;90),"Age OOR",(LN($AK818)-LN(CQ818))/VLOOKUP(CQ$14&amp;"-rse-"&amp;$P818,Equations!$G:$I,3,0)))</f>
        <v/>
      </c>
      <c r="CV818" s="47"/>
    </row>
    <row r="819" spans="5:116" x14ac:dyDescent="0.2">
      <c r="E819" s="23" t="str">
        <f t="shared" si="300"/>
        <v>Age out of range</v>
      </c>
      <c r="F819" s="23" t="str">
        <f t="shared" si="301"/>
        <v>Age out of range</v>
      </c>
      <c r="G819" s="23" t="str">
        <f t="shared" si="302"/>
        <v>Age out of range</v>
      </c>
      <c r="H819" s="23" t="str">
        <f t="shared" si="303"/>
        <v>Age out of range</v>
      </c>
      <c r="I819" s="23" t="str">
        <f t="shared" si="304"/>
        <v>Age out of range</v>
      </c>
      <c r="J819" s="23" t="str">
        <f t="shared" si="305"/>
        <v>Age out of range</v>
      </c>
      <c r="K819" s="23" t="str">
        <f t="shared" si="306"/>
        <v>Age out of range</v>
      </c>
      <c r="L819" s="23" t="str">
        <f t="shared" si="307"/>
        <v>Age out of range</v>
      </c>
      <c r="M819" s="23" t="str">
        <f t="shared" si="308"/>
        <v>Age out of range</v>
      </c>
      <c r="N819" s="23" t="str">
        <f t="shared" si="309"/>
        <v>Age out of range</v>
      </c>
      <c r="O819" s="23" t="str">
        <f t="shared" si="310"/>
        <v>Age out of range</v>
      </c>
      <c r="P819" s="23" t="str">
        <f t="shared" si="311"/>
        <v>Age out of range</v>
      </c>
      <c r="Q819" s="23" t="e">
        <f t="shared" si="312"/>
        <v>#DIV/0!</v>
      </c>
      <c r="R819" s="17"/>
      <c r="S819" s="23">
        <v>803</v>
      </c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  <c r="AE819" s="134"/>
      <c r="AF819" s="134"/>
      <c r="AG819" s="134"/>
      <c r="AH819" s="134"/>
      <c r="AI819" s="134"/>
      <c r="AJ819" s="134"/>
      <c r="AK819" s="134"/>
      <c r="AL819" s="7"/>
      <c r="AM819" s="47"/>
      <c r="AN819" s="10" t="str">
        <f>IF($Z819="","",IF(OR($V819&lt;2.7,$V819&gt;90),"Age OOR",VLOOKUP(AN$14&amp;"-int-"&amp;$E819,Equations!$G:$I,3,0)+VLOOKUP(AN$14&amp;"-sexo-"&amp;$E819,Equations!$G:$I,3,0)*$U819+VLOOKUP(AN$14&amp;"-edad-"&amp;$E819,Equations!$G:$I,3,0)*$V819+VLOOKUP(AN$14&amp;"-est-"&amp;$E819,Equations!$G:$I,3,0)*(1/$W819)+VLOOKUP(AN$14&amp;"-imc-"&amp;$E819,Equations!$G:$I,3,0)*(1/$Q819)))</f>
        <v/>
      </c>
      <c r="AO819" s="10" t="str">
        <f>IF($Z819="","",IF(OR($V819&lt;2.7,$V819&gt;90),"Age OOR",AN819-1.6449*VLOOKUP(AN$14&amp;"-rse-"&amp;$E819,Equations!$G:$I,3,0)))</f>
        <v/>
      </c>
      <c r="AP819" s="10" t="str">
        <f>IF($Z819="","",IF(OR($V819&lt;2.7,$V819&gt;90),"Age OOR",AN819+1.6449*VLOOKUP(AN$14&amp;"-rse-"&amp;$E819,Equations!$G:$I,3,0)))</f>
        <v/>
      </c>
      <c r="AQ819" s="10" t="str">
        <f t="shared" si="313"/>
        <v/>
      </c>
      <c r="AR819" s="10" t="str">
        <f>IF($Z819="","",IF(OR($V819&lt;2.7,$V819&gt;90),"Age OOR",($Z819-AN819)/VLOOKUP(AN$14&amp;"-rse-"&amp;$E819,Equations!$G:$I,3,0)))</f>
        <v/>
      </c>
      <c r="AS819" s="10" t="str">
        <f>IF($AA819="","",IF(OR($V819&lt;2.7,$V819&gt;90),"Age OOR",VLOOKUP(AS$14&amp;"-int-"&amp;$F819,Equations!$G:$I,3,0)+VLOOKUP(AS$14&amp;"-sexo-"&amp;$F819,Equations!$G:$I,3,0)*$U819+VLOOKUP(AS$14&amp;"-edad-"&amp;$F819,Equations!$G:$I,3,0)*$V819+VLOOKUP(AS$14&amp;"-est-"&amp;$F819,Equations!$G:$I,3,0)*(1/$W819)+VLOOKUP(AS$14&amp;"-imc-"&amp;$F819,Equations!$G:$I,3,0)*(1/$Q819)))</f>
        <v/>
      </c>
      <c r="AT819" s="10" t="str">
        <f>IF($AA819="","",IF(OR($V819&lt;2.7,$V819&gt;90),"Age OOR",AS819-1.6449*VLOOKUP(AS$14&amp;"-rse-"&amp;$F819,Equations!$G:$I,3,0)))</f>
        <v/>
      </c>
      <c r="AU819" s="10" t="str">
        <f>IF($AA819="","",IF(OR($V819&lt;2.7,$V819&gt;90),"Age OOR",AS819+1.6449*VLOOKUP(AS$14&amp;"-rse-"&amp;$F819,Equations!$G:$I,3,0)))</f>
        <v/>
      </c>
      <c r="AV819" s="10" t="str">
        <f t="shared" si="314"/>
        <v/>
      </c>
      <c r="AW819" s="10" t="str">
        <f>IF($AA819="","",IF(OR($V819&lt;2.7,$V819&gt;90),"Age OOR",($AA819-AS819)/VLOOKUP(AS$14&amp;"-rse-"&amp;$F819,Equations!$G:$I,3,0)))</f>
        <v/>
      </c>
      <c r="AX819" s="10" t="str">
        <f>IF($AB819="","",IF(OR($V819&lt;2.7,$V819&gt;90),"Age OOR",VLOOKUP(AX$14&amp;"-int-"&amp;$G819,Equations!$G:$I,3,0)+VLOOKUP(AX$14&amp;"-sexo-"&amp;$G819,Equations!$G:$I,3,0)*$U819+VLOOKUP(AX$14&amp;"-edad-"&amp;$G819,Equations!$G:$I,3,0)*$V819+VLOOKUP(AX$14&amp;"-est-"&amp;$G819,Equations!$G:$I,3,0)*(1/$W819)+VLOOKUP(AX$14&amp;"-imc-"&amp;$G819,Equations!$G:$I,3,0)*(1/$Q819)))</f>
        <v/>
      </c>
      <c r="AY819" s="10" t="str">
        <f>IF($AB819="","",IF(OR($V819&lt;2.7,$V819&gt;90),"Age OOR",AX819-1.6449*VLOOKUP(AX$14&amp;"-rse-"&amp;$G819,Equations!$G:$I,3,0)))</f>
        <v/>
      </c>
      <c r="AZ819" s="10" t="str">
        <f>IF($AB819="","",IF(OR($V819&lt;2.7,$V819&gt;90),"Age OOR",AX819+1.6449*VLOOKUP(AX$14&amp;"-rse-"&amp;$G819,Equations!$G:$I,3,0)))</f>
        <v/>
      </c>
      <c r="BA819" s="10" t="str">
        <f t="shared" si="315"/>
        <v/>
      </c>
      <c r="BB819" s="10" t="str">
        <f>IF($AB819="","",IF(OR($V819&lt;2.7,$V819&gt;90),"Age OOR",($AB819-AX819)/VLOOKUP(AX$14&amp;"-rse-"&amp;$G819,Equations!$G:$I,3,0)))</f>
        <v/>
      </c>
      <c r="BC819" s="10" t="str">
        <f>IF($AC819="","",IF(OR($V819&lt;2.7,$V819&gt;90),"Age OOR",VLOOKUP(BC$14&amp;"-int-"&amp;$H819,Equations!$G:$I,3,0)+VLOOKUP(BC$14&amp;"-sexo-"&amp;$H819,Equations!$G:$I,3,0)*$U819+VLOOKUP(BC$14&amp;"-edad-"&amp;$H819,Equations!$G:$I,3,0)*$V819+VLOOKUP(BC$14&amp;"-est-"&amp;$H819,Equations!$G:$I,3,0)*(1/$W819)+VLOOKUP(BC$14&amp;"-imc-"&amp;$H819,Equations!$G:$I,3,0)*(1/$Q819)))</f>
        <v/>
      </c>
      <c r="BD819" s="10" t="str">
        <f>IF($AC819="","",IF(OR($V819&lt;2.7,$V819&gt;90),"Age OOR",BC819-1.6449*VLOOKUP(BC$14&amp;"-rse-"&amp;$H819,Equations!$G:$I,3,0)))</f>
        <v/>
      </c>
      <c r="BE819" s="10" t="str">
        <f>IF($AC819="","",IF(OR($V819&lt;2.7,$V819&gt;90),"Age OOR",BC819+1.6449*VLOOKUP(BC$14&amp;"-rse-"&amp;$H819,Equations!$G:$I,3,0)))</f>
        <v/>
      </c>
      <c r="BF819" s="10" t="str">
        <f t="shared" si="316"/>
        <v/>
      </c>
      <c r="BG819" s="10" t="str">
        <f>IF($AC819="","",IF(OR($V819&lt;2.7,$V819&gt;90),"Age OOR",($AC819-BC819)/VLOOKUP(BC$14&amp;"-rse-"&amp;$H819,Equations!$G:$I,3,0)))</f>
        <v/>
      </c>
      <c r="BH819" s="10" t="str">
        <f>IF($AD819="","",IF(OR($V819&lt;2.7,$V819&gt;90),"Age OOR",VLOOKUP(BH$14&amp;"-int-"&amp;$I819,Equations!$G:$I,3,0)+VLOOKUP(BH$14&amp;"-sexo-"&amp;$I819,Equations!$G:$I,3,0)*$U819+VLOOKUP(BH$14&amp;"-edad-"&amp;$I819,Equations!$G:$I,3,0)*$V819+VLOOKUP(BH$14&amp;"-est-"&amp;$I819,Equations!$G:$I,3,0)*(1/$W819)+VLOOKUP(BH$14&amp;"-imc-"&amp;$I819,Equations!$G:$I,3,0)*(1/$Q819)))</f>
        <v/>
      </c>
      <c r="BI819" s="10" t="str">
        <f>IF($AD819="","",IF(OR($V819&lt;2.7,$V819&gt;90),"Age OOR",BH819-1.6449*VLOOKUP(BH$14&amp;"-rse-"&amp;$I819,Equations!$G:$I,3,0)))</f>
        <v/>
      </c>
      <c r="BJ819" s="10" t="str">
        <f>IF($AD819="","",IF(OR($V819&lt;2.7,$V819&gt;90),"Age OOR",BH819+1.6449*VLOOKUP(BH$14&amp;"-rse-"&amp;$I819,Equations!$G:$I,3,0)))</f>
        <v/>
      </c>
      <c r="BK819" s="10" t="str">
        <f t="shared" si="317"/>
        <v/>
      </c>
      <c r="BL819" s="10" t="str">
        <f>IF($AD819="","",IF(OR($V819&lt;2.7,$V819&gt;90),"Age OOR",($AD819-BH819)/VLOOKUP(BH$14&amp;"-rse-"&amp;$I819,Equations!$G:$I,3,0)))</f>
        <v/>
      </c>
      <c r="BM819" s="10" t="str">
        <f>IF($AE819="","",IF(OR($V819&lt;2.7,$V819&gt;90),"Age OOR",VLOOKUP(BM$14&amp;"-int-"&amp;$J819,Equations!$G:$I,3,0)+VLOOKUP(BM$14&amp;"-sexo-"&amp;$J819,Equations!$G:$I,3,0)*$U819+VLOOKUP(BM$14&amp;"-edad-"&amp;$J819,Equations!$G:$I,3,0)*$V819+VLOOKUP(BM$14&amp;"-est-"&amp;$J819,Equations!$G:$I,3,0)*(1/$W819)+VLOOKUP(BM$14&amp;"-imc-"&amp;$J819,Equations!$G:$I,3,0)*(1/$Q819)))</f>
        <v/>
      </c>
      <c r="BN819" s="10" t="str">
        <f>IF($AE819="","",IF(OR($V819&lt;2.7,$V819&gt;90),"Age OOR",BM819-1.6449*VLOOKUP(BM$14&amp;"-rse-"&amp;$J819,Equations!$G:$I,3,0)))</f>
        <v/>
      </c>
      <c r="BO819" s="10" t="str">
        <f>IF($AE819="","",IF(OR($V819&lt;2.7,$V819&gt;90),"Age OOR",BM819+1.6449*VLOOKUP(BM$14&amp;"-rse-"&amp;$J819,Equations!$G:$I,3,0)))</f>
        <v/>
      </c>
      <c r="BP819" s="10" t="str">
        <f t="shared" si="318"/>
        <v/>
      </c>
      <c r="BQ819" s="10" t="str">
        <f>IF($AE819="","",IF(OR($V819&lt;2.7,$V819&gt;90),"Age OOR",($AE819-BM819)/VLOOKUP(BM$14&amp;"-rse-"&amp;$J819,Equations!$G:$I,3,0)))</f>
        <v/>
      </c>
      <c r="BR819" s="10" t="str">
        <f>IF($AF819="","",IF(OR($V819&lt;2.7,$V819&gt;90),"Age OOR",VLOOKUP(BR$14&amp;"-int-"&amp;$K819,Equations!$G:$I,3,0)+VLOOKUP(BR$14&amp;"-sexo-"&amp;$K819,Equations!$G:$I,3,0)*$U819+VLOOKUP(BR$14&amp;"-edad-"&amp;$K819,Equations!$G:$I,3,0)*$V819+VLOOKUP(BR$14&amp;"-est-"&amp;$K819,Equations!$G:$I,3,0)*(1/$W819)+VLOOKUP(BR$14&amp;"-imc-"&amp;$K819,Equations!$G:$I,3,0)*(1/$Q819)))</f>
        <v/>
      </c>
      <c r="BS819" s="10" t="str">
        <f>IF($AF819="","",IF(OR($V819&lt;2.7,$V819&gt;90),"Age OOR",BR819-1.6449*VLOOKUP(BR$14&amp;"-rse-"&amp;$K819,Equations!$G:$I,3,0)))</f>
        <v/>
      </c>
      <c r="BT819" s="10" t="str">
        <f>IF($AF819="","",IF(OR($V819&lt;2.7,$V819&gt;90),"Age OOR",BR819+1.6449*VLOOKUP(BR$14&amp;"-rse-"&amp;$K819,Equations!$G:$I,3,0)))</f>
        <v/>
      </c>
      <c r="BU819" s="10" t="str">
        <f t="shared" si="319"/>
        <v/>
      </c>
      <c r="BV819" s="10" t="str">
        <f>IF($AF819="","",IF(OR($V819&lt;2.7,$V819&gt;90),"Age OOR",($AF819-BR819)/VLOOKUP(BR$14&amp;"-rse-"&amp;$K819,Equations!$G:$I,3,0)))</f>
        <v/>
      </c>
      <c r="BW819" s="10" t="str">
        <f>IF($AG819="","",IF(OR($V819&lt;2.7,$V819&gt;90),"Age OOR",VLOOKUP(BW$14&amp;"-int-"&amp;$L819,Equations!$G:$I,3,0)+VLOOKUP(BW$14&amp;"-sexo-"&amp;$L819,Equations!$G:$I,3,0)*$U819+VLOOKUP(BW$14&amp;"-edad-"&amp;$L819,Equations!$G:$I,3,0)*$V819+VLOOKUP(BW$14&amp;"-est-"&amp;$L819,Equations!$G:$I,3,0)*(1/$W819)+VLOOKUP(BW$14&amp;"-imc-"&amp;$L819,Equations!$G:$I,3,0)*(1/$Q819)))</f>
        <v/>
      </c>
      <c r="BX819" s="10" t="str">
        <f>IF($AG819="","",IF(OR($V819&lt;2.7,$V819&gt;90),"Age OOR",BW819-1.6449*VLOOKUP(BW$14&amp;"-rse-"&amp;$L819,Equations!$G:$I,3,0)))</f>
        <v/>
      </c>
      <c r="BY819" s="10" t="str">
        <f>IF($AG819="","",IF(OR($V819&lt;2.7,$V819&gt;90),"Age OOR",BW819+1.6449*VLOOKUP(BW$14&amp;"-rse-"&amp;$L819,Equations!$G:$I,3,0)))</f>
        <v/>
      </c>
      <c r="BZ819" s="10" t="str">
        <f t="shared" si="320"/>
        <v/>
      </c>
      <c r="CA819" s="10" t="str">
        <f>IF($AG819="","",IF(OR($V819&lt;2.7,$V819&gt;90),"Age OOR",($AG819-BW819)/VLOOKUP(BW$14&amp;"-rse-"&amp;$L819,Equations!$G:$I,3,0)))</f>
        <v/>
      </c>
      <c r="CB819" s="10" t="str">
        <f>IF($AH819="","",IF(OR($V819&lt;2.7,$V819&gt;90),"Age OOR",VLOOKUP(CB$14&amp;"-int-"&amp;$M819,Equations!$G:$I,3,0)+VLOOKUP(CB$14&amp;"-sexo-"&amp;$M819,Equations!$G:$I,3,0)*$U819+VLOOKUP(CB$14&amp;"-edad-"&amp;$M819,Equations!$G:$I,3,0)*$V819+VLOOKUP(CB$14&amp;"-est-"&amp;$M819,Equations!$G:$I,3,0)*(1/$W819)+VLOOKUP(CB$14&amp;"-imc-"&amp;$M819,Equations!$G:$I,3,0)*(1/$Q819)))</f>
        <v/>
      </c>
      <c r="CC819" s="10" t="str">
        <f>IF($AH819="","",IF(OR($V819&lt;2.7,$V819&gt;90),"Age OOR",CB819-1.6449*VLOOKUP(CB$14&amp;"-rse-"&amp;$M819,Equations!$G:$I,3,0)))</f>
        <v/>
      </c>
      <c r="CD819" s="10" t="str">
        <f>IF($AH819="","",IF(OR($V819&lt;2.7,$V819&gt;90),"Age OOR",CB819+1.6449*VLOOKUP(CB$14&amp;"-rse-"&amp;$M819,Equations!$G:$I,3,0)))</f>
        <v/>
      </c>
      <c r="CE819" s="10" t="str">
        <f t="shared" si="321"/>
        <v/>
      </c>
      <c r="CF819" s="10" t="str">
        <f>IF($AH819="","",IF(OR($V819&lt;2.7,$V819&gt;90),"Age OOR",($AH819-CB819)/VLOOKUP(CB$14&amp;"-rse-"&amp;$M819,Equations!$G:$I,3,0)))</f>
        <v/>
      </c>
      <c r="CG819" s="10" t="str">
        <f>IF($AI819="","",IF(OR($V819&lt;2.7,$V819&gt;90),"Age OOR",VLOOKUP(CG$14&amp;"-int-"&amp;$N819,Equations!$G:$I,3,0)+VLOOKUP(CG$14&amp;"-sexo-"&amp;$N819,Equations!$G:$I,3,0)*$U819+VLOOKUP(CG$14&amp;"-edad-"&amp;$N819,Equations!$G:$I,3,0)*$V819+VLOOKUP(CG$14&amp;"-est-"&amp;$N819,Equations!$G:$I,3,0)*(1/$W819)+VLOOKUP(CG$14&amp;"-imc-"&amp;$N819,Equations!$G:$I,3,0)*(1/$Q819)))</f>
        <v/>
      </c>
      <c r="CH819" s="10" t="str">
        <f>IF($AI819="","",IF(OR($V819&lt;2.7,$V819&gt;90),"Age OOR",CG819-1.6449*VLOOKUP(CG$14&amp;"-rse-"&amp;$N819,Equations!$G:$I,3,0)))</f>
        <v/>
      </c>
      <c r="CI819" s="10" t="str">
        <f>IF($AI819="","",IF(OR($V819&lt;2.7,$V819&gt;90),"Age OOR",CG819+1.6449*VLOOKUP(CG$14&amp;"-rse-"&amp;$N819,Equations!$G:$I,3,0)))</f>
        <v/>
      </c>
      <c r="CJ819" s="10" t="str">
        <f t="shared" si="322"/>
        <v/>
      </c>
      <c r="CK819" s="10" t="str">
        <f>IF($AI819="","",IF(OR($V819&lt;2.7,$V819&gt;90),"Age OOR",($AI819-CG819)/VLOOKUP(CG$14&amp;"-rse-"&amp;$N819,Equations!$G:$I,3,0)))</f>
        <v/>
      </c>
      <c r="CL819" s="10" t="str">
        <f>IF($AJ819="","",IF(OR($V819&lt;2.7,$V819&gt;90),"Age OOR",VLOOKUP(CL$14&amp;"-int-"&amp;$O819,Equations!$G:$I,3,0)+VLOOKUP(CL$14&amp;"-sexo-"&amp;$O819,Equations!$G:$I,3,0)*$U819+VLOOKUP(CL$14&amp;"-edad-"&amp;$O819,Equations!$G:$I,3,0)*$V819+VLOOKUP(CL$14&amp;"-est-"&amp;$O819,Equations!$G:$I,3,0)*(1/$W819)+VLOOKUP(CL$14&amp;"-imc-"&amp;$O819,Equations!$G:$I,3,0)*(1/$Q819)))</f>
        <v/>
      </c>
      <c r="CM819" s="10" t="str">
        <f>IF($AJ819="","",IF(OR($V819&lt;2.7,$V819&gt;90),"Age OOR",CL819-1.6449*VLOOKUP(CL$14&amp;"-rse-"&amp;$O819,Equations!$G:$I,3,0)))</f>
        <v/>
      </c>
      <c r="CN819" s="10" t="str">
        <f>IF($AJ819="","",IF(OR($V819&lt;2.7,$V819&gt;90),"Age OOR",CL819+1.6449*VLOOKUP(CL$14&amp;"-rse-"&amp;$O819,Equations!$G:$I,3,0)))</f>
        <v/>
      </c>
      <c r="CO819" s="10" t="str">
        <f t="shared" si="323"/>
        <v/>
      </c>
      <c r="CP819" s="10" t="str">
        <f>IF($AJ819="","",IF(OR($V819&lt;2.7,$V819&gt;90),"Age OOR",($AJ819-CL819)/VLOOKUP(CL$14&amp;"-rse-"&amp;$O819,Equations!$G:$I,3,0)))</f>
        <v/>
      </c>
      <c r="CQ819" s="10" t="str">
        <f>IF($AK819="","",IF(OR($V819&lt;2.7,$V819&gt;90),"Age OOR",EXP(VLOOKUP(CQ$14&amp;"-int-"&amp;$P819,Equations!$G:$I,3,0)+VLOOKUP(CQ$14&amp;"-sexo-"&amp;$P819,Equations!$G:$I,3,0)*$U819+VLOOKUP(CQ$14&amp;"-edad-"&amp;$P819,Equations!$G:$I,3,0)*$V819+VLOOKUP(CQ$14&amp;"-est-"&amp;$P819,Equations!$G:$I,3,0)*(1/$W819)+VLOOKUP(CQ$14&amp;"-imc-"&amp;$P819,Equations!$G:$I,3,0)*(1/$Q819))))</f>
        <v/>
      </c>
      <c r="CR819" s="10" t="str">
        <f>IF($AK819="","",IF(OR($V819&lt;2.7,$V819&gt;90),"Age OOR",EXP(LN(CQ819)-1.6449*VLOOKUP(CQ$14&amp;"-rse-"&amp;$P819,Equations!$G:$I,3,0))))</f>
        <v/>
      </c>
      <c r="CS819" s="10" t="str">
        <f>IF($AK819="","",IF(OR($V819&lt;2.7,$V819&gt;90),"Age OOR",EXP(LN(CQ819)+1.6449*VLOOKUP(CQ$14&amp;"-rse-"&amp;$P819,Equations!$G:$I,3,0))))</f>
        <v/>
      </c>
      <c r="CT819" s="10" t="str">
        <f t="shared" si="324"/>
        <v/>
      </c>
      <c r="CU819" s="10" t="str">
        <f>IF($AK819="","",IF(OR($V819&lt;2.7,$V819&gt;90),"Age OOR",(LN($AK819)-LN(CQ819))/VLOOKUP(CQ$14&amp;"-rse-"&amp;$P819,Equations!$G:$I,3,0)))</f>
        <v/>
      </c>
      <c r="CV819" s="47"/>
    </row>
    <row r="820" spans="5:116" x14ac:dyDescent="0.2">
      <c r="E820" s="23" t="str">
        <f t="shared" si="300"/>
        <v>Age out of range</v>
      </c>
      <c r="F820" s="23" t="str">
        <f t="shared" si="301"/>
        <v>Age out of range</v>
      </c>
      <c r="G820" s="23" t="str">
        <f t="shared" si="302"/>
        <v>Age out of range</v>
      </c>
      <c r="H820" s="23" t="str">
        <f t="shared" si="303"/>
        <v>Age out of range</v>
      </c>
      <c r="I820" s="23" t="str">
        <f t="shared" si="304"/>
        <v>Age out of range</v>
      </c>
      <c r="J820" s="23" t="str">
        <f t="shared" si="305"/>
        <v>Age out of range</v>
      </c>
      <c r="K820" s="23" t="str">
        <f t="shared" si="306"/>
        <v>Age out of range</v>
      </c>
      <c r="L820" s="23" t="str">
        <f t="shared" si="307"/>
        <v>Age out of range</v>
      </c>
      <c r="M820" s="23" t="str">
        <f t="shared" si="308"/>
        <v>Age out of range</v>
      </c>
      <c r="N820" s="23" t="str">
        <f t="shared" si="309"/>
        <v>Age out of range</v>
      </c>
      <c r="O820" s="23" t="str">
        <f t="shared" si="310"/>
        <v>Age out of range</v>
      </c>
      <c r="P820" s="23" t="str">
        <f t="shared" si="311"/>
        <v>Age out of range</v>
      </c>
      <c r="Q820" s="23" t="e">
        <f t="shared" si="312"/>
        <v>#DIV/0!</v>
      </c>
      <c r="R820" s="17"/>
      <c r="S820" s="23">
        <v>804</v>
      </c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  <c r="AE820" s="134"/>
      <c r="AF820" s="134"/>
      <c r="AG820" s="134"/>
      <c r="AH820" s="134"/>
      <c r="AI820" s="134"/>
      <c r="AJ820" s="134"/>
      <c r="AK820" s="134"/>
      <c r="AL820" s="7"/>
      <c r="AM820" s="47"/>
      <c r="AN820" s="10" t="str">
        <f>IF($Z820="","",IF(OR($V820&lt;2.7,$V820&gt;90),"Age OOR",VLOOKUP(AN$14&amp;"-int-"&amp;$E820,Equations!$G:$I,3,0)+VLOOKUP(AN$14&amp;"-sexo-"&amp;$E820,Equations!$G:$I,3,0)*$U820+VLOOKUP(AN$14&amp;"-edad-"&amp;$E820,Equations!$G:$I,3,0)*$V820+VLOOKUP(AN$14&amp;"-est-"&amp;$E820,Equations!$G:$I,3,0)*(1/$W820)+VLOOKUP(AN$14&amp;"-imc-"&amp;$E820,Equations!$G:$I,3,0)*(1/$Q820)))</f>
        <v/>
      </c>
      <c r="AO820" s="10" t="str">
        <f>IF($Z820="","",IF(OR($V820&lt;2.7,$V820&gt;90),"Age OOR",AN820-1.6449*VLOOKUP(AN$14&amp;"-rse-"&amp;$E820,Equations!$G:$I,3,0)))</f>
        <v/>
      </c>
      <c r="AP820" s="10" t="str">
        <f>IF($Z820="","",IF(OR($V820&lt;2.7,$V820&gt;90),"Age OOR",AN820+1.6449*VLOOKUP(AN$14&amp;"-rse-"&amp;$E820,Equations!$G:$I,3,0)))</f>
        <v/>
      </c>
      <c r="AQ820" s="10" t="str">
        <f t="shared" si="313"/>
        <v/>
      </c>
      <c r="AR820" s="10" t="str">
        <f>IF($Z820="","",IF(OR($V820&lt;2.7,$V820&gt;90),"Age OOR",($Z820-AN820)/VLOOKUP(AN$14&amp;"-rse-"&amp;$E820,Equations!$G:$I,3,0)))</f>
        <v/>
      </c>
      <c r="AS820" s="10" t="str">
        <f>IF($AA820="","",IF(OR($V820&lt;2.7,$V820&gt;90),"Age OOR",VLOOKUP(AS$14&amp;"-int-"&amp;$F820,Equations!$G:$I,3,0)+VLOOKUP(AS$14&amp;"-sexo-"&amp;$F820,Equations!$G:$I,3,0)*$U820+VLOOKUP(AS$14&amp;"-edad-"&amp;$F820,Equations!$G:$I,3,0)*$V820+VLOOKUP(AS$14&amp;"-est-"&amp;$F820,Equations!$G:$I,3,0)*(1/$W820)+VLOOKUP(AS$14&amp;"-imc-"&amp;$F820,Equations!$G:$I,3,0)*(1/$Q820)))</f>
        <v/>
      </c>
      <c r="AT820" s="10" t="str">
        <f>IF($AA820="","",IF(OR($V820&lt;2.7,$V820&gt;90),"Age OOR",AS820-1.6449*VLOOKUP(AS$14&amp;"-rse-"&amp;$F820,Equations!$G:$I,3,0)))</f>
        <v/>
      </c>
      <c r="AU820" s="10" t="str">
        <f>IF($AA820="","",IF(OR($V820&lt;2.7,$V820&gt;90),"Age OOR",AS820+1.6449*VLOOKUP(AS$14&amp;"-rse-"&amp;$F820,Equations!$G:$I,3,0)))</f>
        <v/>
      </c>
      <c r="AV820" s="10" t="str">
        <f t="shared" si="314"/>
        <v/>
      </c>
      <c r="AW820" s="10" t="str">
        <f>IF($AA820="","",IF(OR($V820&lt;2.7,$V820&gt;90),"Age OOR",($AA820-AS820)/VLOOKUP(AS$14&amp;"-rse-"&amp;$F820,Equations!$G:$I,3,0)))</f>
        <v/>
      </c>
      <c r="AX820" s="10" t="str">
        <f>IF($AB820="","",IF(OR($V820&lt;2.7,$V820&gt;90),"Age OOR",VLOOKUP(AX$14&amp;"-int-"&amp;$G820,Equations!$G:$I,3,0)+VLOOKUP(AX$14&amp;"-sexo-"&amp;$G820,Equations!$G:$I,3,0)*$U820+VLOOKUP(AX$14&amp;"-edad-"&amp;$G820,Equations!$G:$I,3,0)*$V820+VLOOKUP(AX$14&amp;"-est-"&amp;$G820,Equations!$G:$I,3,0)*(1/$W820)+VLOOKUP(AX$14&amp;"-imc-"&amp;$G820,Equations!$G:$I,3,0)*(1/$Q820)))</f>
        <v/>
      </c>
      <c r="AY820" s="10" t="str">
        <f>IF($AB820="","",IF(OR($V820&lt;2.7,$V820&gt;90),"Age OOR",AX820-1.6449*VLOOKUP(AX$14&amp;"-rse-"&amp;$G820,Equations!$G:$I,3,0)))</f>
        <v/>
      </c>
      <c r="AZ820" s="10" t="str">
        <f>IF($AB820="","",IF(OR($V820&lt;2.7,$V820&gt;90),"Age OOR",AX820+1.6449*VLOOKUP(AX$14&amp;"-rse-"&amp;$G820,Equations!$G:$I,3,0)))</f>
        <v/>
      </c>
      <c r="BA820" s="10" t="str">
        <f t="shared" si="315"/>
        <v/>
      </c>
      <c r="BB820" s="10" t="str">
        <f>IF($AB820="","",IF(OR($V820&lt;2.7,$V820&gt;90),"Age OOR",($AB820-AX820)/VLOOKUP(AX$14&amp;"-rse-"&amp;$G820,Equations!$G:$I,3,0)))</f>
        <v/>
      </c>
      <c r="BC820" s="10" t="str">
        <f>IF($AC820="","",IF(OR($V820&lt;2.7,$V820&gt;90),"Age OOR",VLOOKUP(BC$14&amp;"-int-"&amp;$H820,Equations!$G:$I,3,0)+VLOOKUP(BC$14&amp;"-sexo-"&amp;$H820,Equations!$G:$I,3,0)*$U820+VLOOKUP(BC$14&amp;"-edad-"&amp;$H820,Equations!$G:$I,3,0)*$V820+VLOOKUP(BC$14&amp;"-est-"&amp;$H820,Equations!$G:$I,3,0)*(1/$W820)+VLOOKUP(BC$14&amp;"-imc-"&amp;$H820,Equations!$G:$I,3,0)*(1/$Q820)))</f>
        <v/>
      </c>
      <c r="BD820" s="10" t="str">
        <f>IF($AC820="","",IF(OR($V820&lt;2.7,$V820&gt;90),"Age OOR",BC820-1.6449*VLOOKUP(BC$14&amp;"-rse-"&amp;$H820,Equations!$G:$I,3,0)))</f>
        <v/>
      </c>
      <c r="BE820" s="10" t="str">
        <f>IF($AC820="","",IF(OR($V820&lt;2.7,$V820&gt;90),"Age OOR",BC820+1.6449*VLOOKUP(BC$14&amp;"-rse-"&amp;$H820,Equations!$G:$I,3,0)))</f>
        <v/>
      </c>
      <c r="BF820" s="10" t="str">
        <f t="shared" si="316"/>
        <v/>
      </c>
      <c r="BG820" s="10" t="str">
        <f>IF($AC820="","",IF(OR($V820&lt;2.7,$V820&gt;90),"Age OOR",($AC820-BC820)/VLOOKUP(BC$14&amp;"-rse-"&amp;$H820,Equations!$G:$I,3,0)))</f>
        <v/>
      </c>
      <c r="BH820" s="10" t="str">
        <f>IF($AD820="","",IF(OR($V820&lt;2.7,$V820&gt;90),"Age OOR",VLOOKUP(BH$14&amp;"-int-"&amp;$I820,Equations!$G:$I,3,0)+VLOOKUP(BH$14&amp;"-sexo-"&amp;$I820,Equations!$G:$I,3,0)*$U820+VLOOKUP(BH$14&amp;"-edad-"&amp;$I820,Equations!$G:$I,3,0)*$V820+VLOOKUP(BH$14&amp;"-est-"&amp;$I820,Equations!$G:$I,3,0)*(1/$W820)+VLOOKUP(BH$14&amp;"-imc-"&amp;$I820,Equations!$G:$I,3,0)*(1/$Q820)))</f>
        <v/>
      </c>
      <c r="BI820" s="10" t="str">
        <f>IF($AD820="","",IF(OR($V820&lt;2.7,$V820&gt;90),"Age OOR",BH820-1.6449*VLOOKUP(BH$14&amp;"-rse-"&amp;$I820,Equations!$G:$I,3,0)))</f>
        <v/>
      </c>
      <c r="BJ820" s="10" t="str">
        <f>IF($AD820="","",IF(OR($V820&lt;2.7,$V820&gt;90),"Age OOR",BH820+1.6449*VLOOKUP(BH$14&amp;"-rse-"&amp;$I820,Equations!$G:$I,3,0)))</f>
        <v/>
      </c>
      <c r="BK820" s="10" t="str">
        <f t="shared" si="317"/>
        <v/>
      </c>
      <c r="BL820" s="10" t="str">
        <f>IF($AD820="","",IF(OR($V820&lt;2.7,$V820&gt;90),"Age OOR",($AD820-BH820)/VLOOKUP(BH$14&amp;"-rse-"&amp;$I820,Equations!$G:$I,3,0)))</f>
        <v/>
      </c>
      <c r="BM820" s="10" t="str">
        <f>IF($AE820="","",IF(OR($V820&lt;2.7,$V820&gt;90),"Age OOR",VLOOKUP(BM$14&amp;"-int-"&amp;$J820,Equations!$G:$I,3,0)+VLOOKUP(BM$14&amp;"-sexo-"&amp;$J820,Equations!$G:$I,3,0)*$U820+VLOOKUP(BM$14&amp;"-edad-"&amp;$J820,Equations!$G:$I,3,0)*$V820+VLOOKUP(BM$14&amp;"-est-"&amp;$J820,Equations!$G:$I,3,0)*(1/$W820)+VLOOKUP(BM$14&amp;"-imc-"&amp;$J820,Equations!$G:$I,3,0)*(1/$Q820)))</f>
        <v/>
      </c>
      <c r="BN820" s="10" t="str">
        <f>IF($AE820="","",IF(OR($V820&lt;2.7,$V820&gt;90),"Age OOR",BM820-1.6449*VLOOKUP(BM$14&amp;"-rse-"&amp;$J820,Equations!$G:$I,3,0)))</f>
        <v/>
      </c>
      <c r="BO820" s="10" t="str">
        <f>IF($AE820="","",IF(OR($V820&lt;2.7,$V820&gt;90),"Age OOR",BM820+1.6449*VLOOKUP(BM$14&amp;"-rse-"&amp;$J820,Equations!$G:$I,3,0)))</f>
        <v/>
      </c>
      <c r="BP820" s="10" t="str">
        <f t="shared" si="318"/>
        <v/>
      </c>
      <c r="BQ820" s="10" t="str">
        <f>IF($AE820="","",IF(OR($V820&lt;2.7,$V820&gt;90),"Age OOR",($AE820-BM820)/VLOOKUP(BM$14&amp;"-rse-"&amp;$J820,Equations!$G:$I,3,0)))</f>
        <v/>
      </c>
      <c r="BR820" s="10" t="str">
        <f>IF($AF820="","",IF(OR($V820&lt;2.7,$V820&gt;90),"Age OOR",VLOOKUP(BR$14&amp;"-int-"&amp;$K820,Equations!$G:$I,3,0)+VLOOKUP(BR$14&amp;"-sexo-"&amp;$K820,Equations!$G:$I,3,0)*$U820+VLOOKUP(BR$14&amp;"-edad-"&amp;$K820,Equations!$G:$I,3,0)*$V820+VLOOKUP(BR$14&amp;"-est-"&amp;$K820,Equations!$G:$I,3,0)*(1/$W820)+VLOOKUP(BR$14&amp;"-imc-"&amp;$K820,Equations!$G:$I,3,0)*(1/$Q820)))</f>
        <v/>
      </c>
      <c r="BS820" s="10" t="str">
        <f>IF($AF820="","",IF(OR($V820&lt;2.7,$V820&gt;90),"Age OOR",BR820-1.6449*VLOOKUP(BR$14&amp;"-rse-"&amp;$K820,Equations!$G:$I,3,0)))</f>
        <v/>
      </c>
      <c r="BT820" s="10" t="str">
        <f>IF($AF820="","",IF(OR($V820&lt;2.7,$V820&gt;90),"Age OOR",BR820+1.6449*VLOOKUP(BR$14&amp;"-rse-"&amp;$K820,Equations!$G:$I,3,0)))</f>
        <v/>
      </c>
      <c r="BU820" s="10" t="str">
        <f t="shared" si="319"/>
        <v/>
      </c>
      <c r="BV820" s="10" t="str">
        <f>IF($AF820="","",IF(OR($V820&lt;2.7,$V820&gt;90),"Age OOR",($AF820-BR820)/VLOOKUP(BR$14&amp;"-rse-"&amp;$K820,Equations!$G:$I,3,0)))</f>
        <v/>
      </c>
      <c r="BW820" s="10" t="str">
        <f>IF($AG820="","",IF(OR($V820&lt;2.7,$V820&gt;90),"Age OOR",VLOOKUP(BW$14&amp;"-int-"&amp;$L820,Equations!$G:$I,3,0)+VLOOKUP(BW$14&amp;"-sexo-"&amp;$L820,Equations!$G:$I,3,0)*$U820+VLOOKUP(BW$14&amp;"-edad-"&amp;$L820,Equations!$G:$I,3,0)*$V820+VLOOKUP(BW$14&amp;"-est-"&amp;$L820,Equations!$G:$I,3,0)*(1/$W820)+VLOOKUP(BW$14&amp;"-imc-"&amp;$L820,Equations!$G:$I,3,0)*(1/$Q820)))</f>
        <v/>
      </c>
      <c r="BX820" s="10" t="str">
        <f>IF($AG820="","",IF(OR($V820&lt;2.7,$V820&gt;90),"Age OOR",BW820-1.6449*VLOOKUP(BW$14&amp;"-rse-"&amp;$L820,Equations!$G:$I,3,0)))</f>
        <v/>
      </c>
      <c r="BY820" s="10" t="str">
        <f>IF($AG820="","",IF(OR($V820&lt;2.7,$V820&gt;90),"Age OOR",BW820+1.6449*VLOOKUP(BW$14&amp;"-rse-"&amp;$L820,Equations!$G:$I,3,0)))</f>
        <v/>
      </c>
      <c r="BZ820" s="10" t="str">
        <f t="shared" si="320"/>
        <v/>
      </c>
      <c r="CA820" s="10" t="str">
        <f>IF($AG820="","",IF(OR($V820&lt;2.7,$V820&gt;90),"Age OOR",($AG820-BW820)/VLOOKUP(BW$14&amp;"-rse-"&amp;$L820,Equations!$G:$I,3,0)))</f>
        <v/>
      </c>
      <c r="CB820" s="10" t="str">
        <f>IF($AH820="","",IF(OR($V820&lt;2.7,$V820&gt;90),"Age OOR",VLOOKUP(CB$14&amp;"-int-"&amp;$M820,Equations!$G:$I,3,0)+VLOOKUP(CB$14&amp;"-sexo-"&amp;$M820,Equations!$G:$I,3,0)*$U820+VLOOKUP(CB$14&amp;"-edad-"&amp;$M820,Equations!$G:$I,3,0)*$V820+VLOOKUP(CB$14&amp;"-est-"&amp;$M820,Equations!$G:$I,3,0)*(1/$W820)+VLOOKUP(CB$14&amp;"-imc-"&amp;$M820,Equations!$G:$I,3,0)*(1/$Q820)))</f>
        <v/>
      </c>
      <c r="CC820" s="10" t="str">
        <f>IF($AH820="","",IF(OR($V820&lt;2.7,$V820&gt;90),"Age OOR",CB820-1.6449*VLOOKUP(CB$14&amp;"-rse-"&amp;$M820,Equations!$G:$I,3,0)))</f>
        <v/>
      </c>
      <c r="CD820" s="10" t="str">
        <f>IF($AH820="","",IF(OR($V820&lt;2.7,$V820&gt;90),"Age OOR",CB820+1.6449*VLOOKUP(CB$14&amp;"-rse-"&amp;$M820,Equations!$G:$I,3,0)))</f>
        <v/>
      </c>
      <c r="CE820" s="10" t="str">
        <f t="shared" si="321"/>
        <v/>
      </c>
      <c r="CF820" s="10" t="str">
        <f>IF($AH820="","",IF(OR($V820&lt;2.7,$V820&gt;90),"Age OOR",($AH820-CB820)/VLOOKUP(CB$14&amp;"-rse-"&amp;$M820,Equations!$G:$I,3,0)))</f>
        <v/>
      </c>
      <c r="CG820" s="10" t="str">
        <f>IF($AI820="","",IF(OR($V820&lt;2.7,$V820&gt;90),"Age OOR",VLOOKUP(CG$14&amp;"-int-"&amp;$N820,Equations!$G:$I,3,0)+VLOOKUP(CG$14&amp;"-sexo-"&amp;$N820,Equations!$G:$I,3,0)*$U820+VLOOKUP(CG$14&amp;"-edad-"&amp;$N820,Equations!$G:$I,3,0)*$V820+VLOOKUP(CG$14&amp;"-est-"&amp;$N820,Equations!$G:$I,3,0)*(1/$W820)+VLOOKUP(CG$14&amp;"-imc-"&amp;$N820,Equations!$G:$I,3,0)*(1/$Q820)))</f>
        <v/>
      </c>
      <c r="CH820" s="10" t="str">
        <f>IF($AI820="","",IF(OR($V820&lt;2.7,$V820&gt;90),"Age OOR",CG820-1.6449*VLOOKUP(CG$14&amp;"-rse-"&amp;$N820,Equations!$G:$I,3,0)))</f>
        <v/>
      </c>
      <c r="CI820" s="10" t="str">
        <f>IF($AI820="","",IF(OR($V820&lt;2.7,$V820&gt;90),"Age OOR",CG820+1.6449*VLOOKUP(CG$14&amp;"-rse-"&amp;$N820,Equations!$G:$I,3,0)))</f>
        <v/>
      </c>
      <c r="CJ820" s="10" t="str">
        <f t="shared" si="322"/>
        <v/>
      </c>
      <c r="CK820" s="10" t="str">
        <f>IF($AI820="","",IF(OR($V820&lt;2.7,$V820&gt;90),"Age OOR",($AI820-CG820)/VLOOKUP(CG$14&amp;"-rse-"&amp;$N820,Equations!$G:$I,3,0)))</f>
        <v/>
      </c>
      <c r="CL820" s="10" t="str">
        <f>IF($AJ820="","",IF(OR($V820&lt;2.7,$V820&gt;90),"Age OOR",VLOOKUP(CL$14&amp;"-int-"&amp;$O820,Equations!$G:$I,3,0)+VLOOKUP(CL$14&amp;"-sexo-"&amp;$O820,Equations!$G:$I,3,0)*$U820+VLOOKUP(CL$14&amp;"-edad-"&amp;$O820,Equations!$G:$I,3,0)*$V820+VLOOKUP(CL$14&amp;"-est-"&amp;$O820,Equations!$G:$I,3,0)*(1/$W820)+VLOOKUP(CL$14&amp;"-imc-"&amp;$O820,Equations!$G:$I,3,0)*(1/$Q820)))</f>
        <v/>
      </c>
      <c r="CM820" s="10" t="str">
        <f>IF($AJ820="","",IF(OR($V820&lt;2.7,$V820&gt;90),"Age OOR",CL820-1.6449*VLOOKUP(CL$14&amp;"-rse-"&amp;$O820,Equations!$G:$I,3,0)))</f>
        <v/>
      </c>
      <c r="CN820" s="10" t="str">
        <f>IF($AJ820="","",IF(OR($V820&lt;2.7,$V820&gt;90),"Age OOR",CL820+1.6449*VLOOKUP(CL$14&amp;"-rse-"&amp;$O820,Equations!$G:$I,3,0)))</f>
        <v/>
      </c>
      <c r="CO820" s="10" t="str">
        <f t="shared" si="323"/>
        <v/>
      </c>
      <c r="CP820" s="10" t="str">
        <f>IF($AJ820="","",IF(OR($V820&lt;2.7,$V820&gt;90),"Age OOR",($AJ820-CL820)/VLOOKUP(CL$14&amp;"-rse-"&amp;$O820,Equations!$G:$I,3,0)))</f>
        <v/>
      </c>
      <c r="CQ820" s="10" t="str">
        <f>IF($AK820="","",IF(OR($V820&lt;2.7,$V820&gt;90),"Age OOR",EXP(VLOOKUP(CQ$14&amp;"-int-"&amp;$P820,Equations!$G:$I,3,0)+VLOOKUP(CQ$14&amp;"-sexo-"&amp;$P820,Equations!$G:$I,3,0)*$U820+VLOOKUP(CQ$14&amp;"-edad-"&amp;$P820,Equations!$G:$I,3,0)*$V820+VLOOKUP(CQ$14&amp;"-est-"&amp;$P820,Equations!$G:$I,3,0)*(1/$W820)+VLOOKUP(CQ$14&amp;"-imc-"&amp;$P820,Equations!$G:$I,3,0)*(1/$Q820))))</f>
        <v/>
      </c>
      <c r="CR820" s="10" t="str">
        <f>IF($AK820="","",IF(OR($V820&lt;2.7,$V820&gt;90),"Age OOR",EXP(LN(CQ820)-1.6449*VLOOKUP(CQ$14&amp;"-rse-"&amp;$P820,Equations!$G:$I,3,0))))</f>
        <v/>
      </c>
      <c r="CS820" s="10" t="str">
        <f>IF($AK820="","",IF(OR($V820&lt;2.7,$V820&gt;90),"Age OOR",EXP(LN(CQ820)+1.6449*VLOOKUP(CQ$14&amp;"-rse-"&amp;$P820,Equations!$G:$I,3,0))))</f>
        <v/>
      </c>
      <c r="CT820" s="10" t="str">
        <f t="shared" si="324"/>
        <v/>
      </c>
      <c r="CU820" s="10" t="str">
        <f>IF($AK820="","",IF(OR($V820&lt;2.7,$V820&gt;90),"Age OOR",(LN($AK820)-LN(CQ820))/VLOOKUP(CQ$14&amp;"-rse-"&amp;$P820,Equations!$G:$I,3,0)))</f>
        <v/>
      </c>
      <c r="CV820" s="47"/>
    </row>
    <row r="821" spans="5:116" x14ac:dyDescent="0.2">
      <c r="E821" s="23" t="str">
        <f t="shared" si="300"/>
        <v>Age out of range</v>
      </c>
      <c r="F821" s="23" t="str">
        <f t="shared" si="301"/>
        <v>Age out of range</v>
      </c>
      <c r="G821" s="23" t="str">
        <f t="shared" si="302"/>
        <v>Age out of range</v>
      </c>
      <c r="H821" s="23" t="str">
        <f t="shared" si="303"/>
        <v>Age out of range</v>
      </c>
      <c r="I821" s="23" t="str">
        <f t="shared" si="304"/>
        <v>Age out of range</v>
      </c>
      <c r="J821" s="23" t="str">
        <f t="shared" si="305"/>
        <v>Age out of range</v>
      </c>
      <c r="K821" s="23" t="str">
        <f t="shared" si="306"/>
        <v>Age out of range</v>
      </c>
      <c r="L821" s="23" t="str">
        <f t="shared" si="307"/>
        <v>Age out of range</v>
      </c>
      <c r="M821" s="23" t="str">
        <f t="shared" si="308"/>
        <v>Age out of range</v>
      </c>
      <c r="N821" s="23" t="str">
        <f t="shared" si="309"/>
        <v>Age out of range</v>
      </c>
      <c r="O821" s="23" t="str">
        <f t="shared" si="310"/>
        <v>Age out of range</v>
      </c>
      <c r="P821" s="23" t="str">
        <f t="shared" si="311"/>
        <v>Age out of range</v>
      </c>
      <c r="Q821" s="23" t="e">
        <f t="shared" si="312"/>
        <v>#DIV/0!</v>
      </c>
      <c r="R821" s="17"/>
      <c r="S821" s="23">
        <v>805</v>
      </c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  <c r="AE821" s="134"/>
      <c r="AF821" s="134"/>
      <c r="AG821" s="134"/>
      <c r="AH821" s="134"/>
      <c r="AI821" s="134"/>
      <c r="AJ821" s="134"/>
      <c r="AK821" s="134"/>
      <c r="AL821" s="7"/>
      <c r="AM821" s="47"/>
      <c r="AN821" s="10" t="str">
        <f>IF($Z821="","",IF(OR($V821&lt;2.7,$V821&gt;90),"Age OOR",VLOOKUP(AN$14&amp;"-int-"&amp;$E821,Equations!$G:$I,3,0)+VLOOKUP(AN$14&amp;"-sexo-"&amp;$E821,Equations!$G:$I,3,0)*$U821+VLOOKUP(AN$14&amp;"-edad-"&amp;$E821,Equations!$G:$I,3,0)*$V821+VLOOKUP(AN$14&amp;"-est-"&amp;$E821,Equations!$G:$I,3,0)*(1/$W821)+VLOOKUP(AN$14&amp;"-imc-"&amp;$E821,Equations!$G:$I,3,0)*(1/$Q821)))</f>
        <v/>
      </c>
      <c r="AO821" s="10" t="str">
        <f>IF($Z821="","",IF(OR($V821&lt;2.7,$V821&gt;90),"Age OOR",AN821-1.6449*VLOOKUP(AN$14&amp;"-rse-"&amp;$E821,Equations!$G:$I,3,0)))</f>
        <v/>
      </c>
      <c r="AP821" s="10" t="str">
        <f>IF($Z821="","",IF(OR($V821&lt;2.7,$V821&gt;90),"Age OOR",AN821+1.6449*VLOOKUP(AN$14&amp;"-rse-"&amp;$E821,Equations!$G:$I,3,0)))</f>
        <v/>
      </c>
      <c r="AQ821" s="10" t="str">
        <f t="shared" si="313"/>
        <v/>
      </c>
      <c r="AR821" s="10" t="str">
        <f>IF($Z821="","",IF(OR($V821&lt;2.7,$V821&gt;90),"Age OOR",($Z821-AN821)/VLOOKUP(AN$14&amp;"-rse-"&amp;$E821,Equations!$G:$I,3,0)))</f>
        <v/>
      </c>
      <c r="AS821" s="10" t="str">
        <f>IF($AA821="","",IF(OR($V821&lt;2.7,$V821&gt;90),"Age OOR",VLOOKUP(AS$14&amp;"-int-"&amp;$F821,Equations!$G:$I,3,0)+VLOOKUP(AS$14&amp;"-sexo-"&amp;$F821,Equations!$G:$I,3,0)*$U821+VLOOKUP(AS$14&amp;"-edad-"&amp;$F821,Equations!$G:$I,3,0)*$V821+VLOOKUP(AS$14&amp;"-est-"&amp;$F821,Equations!$G:$I,3,0)*(1/$W821)+VLOOKUP(AS$14&amp;"-imc-"&amp;$F821,Equations!$G:$I,3,0)*(1/$Q821)))</f>
        <v/>
      </c>
      <c r="AT821" s="10" t="str">
        <f>IF($AA821="","",IF(OR($V821&lt;2.7,$V821&gt;90),"Age OOR",AS821-1.6449*VLOOKUP(AS$14&amp;"-rse-"&amp;$F821,Equations!$G:$I,3,0)))</f>
        <v/>
      </c>
      <c r="AU821" s="10" t="str">
        <f>IF($AA821="","",IF(OR($V821&lt;2.7,$V821&gt;90),"Age OOR",AS821+1.6449*VLOOKUP(AS$14&amp;"-rse-"&amp;$F821,Equations!$G:$I,3,0)))</f>
        <v/>
      </c>
      <c r="AV821" s="10" t="str">
        <f t="shared" si="314"/>
        <v/>
      </c>
      <c r="AW821" s="10" t="str">
        <f>IF($AA821="","",IF(OR($V821&lt;2.7,$V821&gt;90),"Age OOR",($AA821-AS821)/VLOOKUP(AS$14&amp;"-rse-"&amp;$F821,Equations!$G:$I,3,0)))</f>
        <v/>
      </c>
      <c r="AX821" s="10" t="str">
        <f>IF($AB821="","",IF(OR($V821&lt;2.7,$V821&gt;90),"Age OOR",VLOOKUP(AX$14&amp;"-int-"&amp;$G821,Equations!$G:$I,3,0)+VLOOKUP(AX$14&amp;"-sexo-"&amp;$G821,Equations!$G:$I,3,0)*$U821+VLOOKUP(AX$14&amp;"-edad-"&amp;$G821,Equations!$G:$I,3,0)*$V821+VLOOKUP(AX$14&amp;"-est-"&amp;$G821,Equations!$G:$I,3,0)*(1/$W821)+VLOOKUP(AX$14&amp;"-imc-"&amp;$G821,Equations!$G:$I,3,0)*(1/$Q821)))</f>
        <v/>
      </c>
      <c r="AY821" s="10" t="str">
        <f>IF($AB821="","",IF(OR($V821&lt;2.7,$V821&gt;90),"Age OOR",AX821-1.6449*VLOOKUP(AX$14&amp;"-rse-"&amp;$G821,Equations!$G:$I,3,0)))</f>
        <v/>
      </c>
      <c r="AZ821" s="10" t="str">
        <f>IF($AB821="","",IF(OR($V821&lt;2.7,$V821&gt;90),"Age OOR",AX821+1.6449*VLOOKUP(AX$14&amp;"-rse-"&amp;$G821,Equations!$G:$I,3,0)))</f>
        <v/>
      </c>
      <c r="BA821" s="10" t="str">
        <f t="shared" si="315"/>
        <v/>
      </c>
      <c r="BB821" s="10" t="str">
        <f>IF($AB821="","",IF(OR($V821&lt;2.7,$V821&gt;90),"Age OOR",($AB821-AX821)/VLOOKUP(AX$14&amp;"-rse-"&amp;$G821,Equations!$G:$I,3,0)))</f>
        <v/>
      </c>
      <c r="BC821" s="10" t="str">
        <f>IF($AC821="","",IF(OR($V821&lt;2.7,$V821&gt;90),"Age OOR",VLOOKUP(BC$14&amp;"-int-"&amp;$H821,Equations!$G:$I,3,0)+VLOOKUP(BC$14&amp;"-sexo-"&amp;$H821,Equations!$G:$I,3,0)*$U821+VLOOKUP(BC$14&amp;"-edad-"&amp;$H821,Equations!$G:$I,3,0)*$V821+VLOOKUP(BC$14&amp;"-est-"&amp;$H821,Equations!$G:$I,3,0)*(1/$W821)+VLOOKUP(BC$14&amp;"-imc-"&amp;$H821,Equations!$G:$I,3,0)*(1/$Q821)))</f>
        <v/>
      </c>
      <c r="BD821" s="10" t="str">
        <f>IF($AC821="","",IF(OR($V821&lt;2.7,$V821&gt;90),"Age OOR",BC821-1.6449*VLOOKUP(BC$14&amp;"-rse-"&amp;$H821,Equations!$G:$I,3,0)))</f>
        <v/>
      </c>
      <c r="BE821" s="10" t="str">
        <f>IF($AC821="","",IF(OR($V821&lt;2.7,$V821&gt;90),"Age OOR",BC821+1.6449*VLOOKUP(BC$14&amp;"-rse-"&amp;$H821,Equations!$G:$I,3,0)))</f>
        <v/>
      </c>
      <c r="BF821" s="10" t="str">
        <f t="shared" si="316"/>
        <v/>
      </c>
      <c r="BG821" s="10" t="str">
        <f>IF($AC821="","",IF(OR($V821&lt;2.7,$V821&gt;90),"Age OOR",($AC821-BC821)/VLOOKUP(BC$14&amp;"-rse-"&amp;$H821,Equations!$G:$I,3,0)))</f>
        <v/>
      </c>
      <c r="BH821" s="10" t="str">
        <f>IF($AD821="","",IF(OR($V821&lt;2.7,$V821&gt;90),"Age OOR",VLOOKUP(BH$14&amp;"-int-"&amp;$I821,Equations!$G:$I,3,0)+VLOOKUP(BH$14&amp;"-sexo-"&amp;$I821,Equations!$G:$I,3,0)*$U821+VLOOKUP(BH$14&amp;"-edad-"&amp;$I821,Equations!$G:$I,3,0)*$V821+VLOOKUP(BH$14&amp;"-est-"&amp;$I821,Equations!$G:$I,3,0)*(1/$W821)+VLOOKUP(BH$14&amp;"-imc-"&amp;$I821,Equations!$G:$I,3,0)*(1/$Q821)))</f>
        <v/>
      </c>
      <c r="BI821" s="10" t="str">
        <f>IF($AD821="","",IF(OR($V821&lt;2.7,$V821&gt;90),"Age OOR",BH821-1.6449*VLOOKUP(BH$14&amp;"-rse-"&amp;$I821,Equations!$G:$I,3,0)))</f>
        <v/>
      </c>
      <c r="BJ821" s="10" t="str">
        <f>IF($AD821="","",IF(OR($V821&lt;2.7,$V821&gt;90),"Age OOR",BH821+1.6449*VLOOKUP(BH$14&amp;"-rse-"&amp;$I821,Equations!$G:$I,3,0)))</f>
        <v/>
      </c>
      <c r="BK821" s="10" t="str">
        <f t="shared" si="317"/>
        <v/>
      </c>
      <c r="BL821" s="10" t="str">
        <f>IF($AD821="","",IF(OR($V821&lt;2.7,$V821&gt;90),"Age OOR",($AD821-BH821)/VLOOKUP(BH$14&amp;"-rse-"&amp;$I821,Equations!$G:$I,3,0)))</f>
        <v/>
      </c>
      <c r="BM821" s="10" t="str">
        <f>IF($AE821="","",IF(OR($V821&lt;2.7,$V821&gt;90),"Age OOR",VLOOKUP(BM$14&amp;"-int-"&amp;$J821,Equations!$G:$I,3,0)+VLOOKUP(BM$14&amp;"-sexo-"&amp;$J821,Equations!$G:$I,3,0)*$U821+VLOOKUP(BM$14&amp;"-edad-"&amp;$J821,Equations!$G:$I,3,0)*$V821+VLOOKUP(BM$14&amp;"-est-"&amp;$J821,Equations!$G:$I,3,0)*(1/$W821)+VLOOKUP(BM$14&amp;"-imc-"&amp;$J821,Equations!$G:$I,3,0)*(1/$Q821)))</f>
        <v/>
      </c>
      <c r="BN821" s="10" t="str">
        <f>IF($AE821="","",IF(OR($V821&lt;2.7,$V821&gt;90),"Age OOR",BM821-1.6449*VLOOKUP(BM$14&amp;"-rse-"&amp;$J821,Equations!$G:$I,3,0)))</f>
        <v/>
      </c>
      <c r="BO821" s="10" t="str">
        <f>IF($AE821="","",IF(OR($V821&lt;2.7,$V821&gt;90),"Age OOR",BM821+1.6449*VLOOKUP(BM$14&amp;"-rse-"&amp;$J821,Equations!$G:$I,3,0)))</f>
        <v/>
      </c>
      <c r="BP821" s="10" t="str">
        <f t="shared" si="318"/>
        <v/>
      </c>
      <c r="BQ821" s="10" t="str">
        <f>IF($AE821="","",IF(OR($V821&lt;2.7,$V821&gt;90),"Age OOR",($AE821-BM821)/VLOOKUP(BM$14&amp;"-rse-"&amp;$J821,Equations!$G:$I,3,0)))</f>
        <v/>
      </c>
      <c r="BR821" s="10" t="str">
        <f>IF($AF821="","",IF(OR($V821&lt;2.7,$V821&gt;90),"Age OOR",VLOOKUP(BR$14&amp;"-int-"&amp;$K821,Equations!$G:$I,3,0)+VLOOKUP(BR$14&amp;"-sexo-"&amp;$K821,Equations!$G:$I,3,0)*$U821+VLOOKUP(BR$14&amp;"-edad-"&amp;$K821,Equations!$G:$I,3,0)*$V821+VLOOKUP(BR$14&amp;"-est-"&amp;$K821,Equations!$G:$I,3,0)*(1/$W821)+VLOOKUP(BR$14&amp;"-imc-"&amp;$K821,Equations!$G:$I,3,0)*(1/$Q821)))</f>
        <v/>
      </c>
      <c r="BS821" s="10" t="str">
        <f>IF($AF821="","",IF(OR($V821&lt;2.7,$V821&gt;90),"Age OOR",BR821-1.6449*VLOOKUP(BR$14&amp;"-rse-"&amp;$K821,Equations!$G:$I,3,0)))</f>
        <v/>
      </c>
      <c r="BT821" s="10" t="str">
        <f>IF($AF821="","",IF(OR($V821&lt;2.7,$V821&gt;90),"Age OOR",BR821+1.6449*VLOOKUP(BR$14&amp;"-rse-"&amp;$K821,Equations!$G:$I,3,0)))</f>
        <v/>
      </c>
      <c r="BU821" s="10" t="str">
        <f t="shared" si="319"/>
        <v/>
      </c>
      <c r="BV821" s="10" t="str">
        <f>IF($AF821="","",IF(OR($V821&lt;2.7,$V821&gt;90),"Age OOR",($AF821-BR821)/VLOOKUP(BR$14&amp;"-rse-"&amp;$K821,Equations!$G:$I,3,0)))</f>
        <v/>
      </c>
      <c r="BW821" s="10" t="str">
        <f>IF($AG821="","",IF(OR($V821&lt;2.7,$V821&gt;90),"Age OOR",VLOOKUP(BW$14&amp;"-int-"&amp;$L821,Equations!$G:$I,3,0)+VLOOKUP(BW$14&amp;"-sexo-"&amp;$L821,Equations!$G:$I,3,0)*$U821+VLOOKUP(BW$14&amp;"-edad-"&amp;$L821,Equations!$G:$I,3,0)*$V821+VLOOKUP(BW$14&amp;"-est-"&amp;$L821,Equations!$G:$I,3,0)*(1/$W821)+VLOOKUP(BW$14&amp;"-imc-"&amp;$L821,Equations!$G:$I,3,0)*(1/$Q821)))</f>
        <v/>
      </c>
      <c r="BX821" s="10" t="str">
        <f>IF($AG821="","",IF(OR($V821&lt;2.7,$V821&gt;90),"Age OOR",BW821-1.6449*VLOOKUP(BW$14&amp;"-rse-"&amp;$L821,Equations!$G:$I,3,0)))</f>
        <v/>
      </c>
      <c r="BY821" s="10" t="str">
        <f>IF($AG821="","",IF(OR($V821&lt;2.7,$V821&gt;90),"Age OOR",BW821+1.6449*VLOOKUP(BW$14&amp;"-rse-"&amp;$L821,Equations!$G:$I,3,0)))</f>
        <v/>
      </c>
      <c r="BZ821" s="10" t="str">
        <f t="shared" si="320"/>
        <v/>
      </c>
      <c r="CA821" s="10" t="str">
        <f>IF($AG821="","",IF(OR($V821&lt;2.7,$V821&gt;90),"Age OOR",($AG821-BW821)/VLOOKUP(BW$14&amp;"-rse-"&amp;$L821,Equations!$G:$I,3,0)))</f>
        <v/>
      </c>
      <c r="CB821" s="10" t="str">
        <f>IF($AH821="","",IF(OR($V821&lt;2.7,$V821&gt;90),"Age OOR",VLOOKUP(CB$14&amp;"-int-"&amp;$M821,Equations!$G:$I,3,0)+VLOOKUP(CB$14&amp;"-sexo-"&amp;$M821,Equations!$G:$I,3,0)*$U821+VLOOKUP(CB$14&amp;"-edad-"&amp;$M821,Equations!$G:$I,3,0)*$V821+VLOOKUP(CB$14&amp;"-est-"&amp;$M821,Equations!$G:$I,3,0)*(1/$W821)+VLOOKUP(CB$14&amp;"-imc-"&amp;$M821,Equations!$G:$I,3,0)*(1/$Q821)))</f>
        <v/>
      </c>
      <c r="CC821" s="10" t="str">
        <f>IF($AH821="","",IF(OR($V821&lt;2.7,$V821&gt;90),"Age OOR",CB821-1.6449*VLOOKUP(CB$14&amp;"-rse-"&amp;$M821,Equations!$G:$I,3,0)))</f>
        <v/>
      </c>
      <c r="CD821" s="10" t="str">
        <f>IF($AH821="","",IF(OR($V821&lt;2.7,$V821&gt;90),"Age OOR",CB821+1.6449*VLOOKUP(CB$14&amp;"-rse-"&amp;$M821,Equations!$G:$I,3,0)))</f>
        <v/>
      </c>
      <c r="CE821" s="10" t="str">
        <f t="shared" si="321"/>
        <v/>
      </c>
      <c r="CF821" s="10" t="str">
        <f>IF($AH821="","",IF(OR($V821&lt;2.7,$V821&gt;90),"Age OOR",($AH821-CB821)/VLOOKUP(CB$14&amp;"-rse-"&amp;$M821,Equations!$G:$I,3,0)))</f>
        <v/>
      </c>
      <c r="CG821" s="10" t="str">
        <f>IF($AI821="","",IF(OR($V821&lt;2.7,$V821&gt;90),"Age OOR",VLOOKUP(CG$14&amp;"-int-"&amp;$N821,Equations!$G:$I,3,0)+VLOOKUP(CG$14&amp;"-sexo-"&amp;$N821,Equations!$G:$I,3,0)*$U821+VLOOKUP(CG$14&amp;"-edad-"&amp;$N821,Equations!$G:$I,3,0)*$V821+VLOOKUP(CG$14&amp;"-est-"&amp;$N821,Equations!$G:$I,3,0)*(1/$W821)+VLOOKUP(CG$14&amp;"-imc-"&amp;$N821,Equations!$G:$I,3,0)*(1/$Q821)))</f>
        <v/>
      </c>
      <c r="CH821" s="10" t="str">
        <f>IF($AI821="","",IF(OR($V821&lt;2.7,$V821&gt;90),"Age OOR",CG821-1.6449*VLOOKUP(CG$14&amp;"-rse-"&amp;$N821,Equations!$G:$I,3,0)))</f>
        <v/>
      </c>
      <c r="CI821" s="10" t="str">
        <f>IF($AI821="","",IF(OR($V821&lt;2.7,$V821&gt;90),"Age OOR",CG821+1.6449*VLOOKUP(CG$14&amp;"-rse-"&amp;$N821,Equations!$G:$I,3,0)))</f>
        <v/>
      </c>
      <c r="CJ821" s="10" t="str">
        <f t="shared" si="322"/>
        <v/>
      </c>
      <c r="CK821" s="10" t="str">
        <f>IF($AI821="","",IF(OR($V821&lt;2.7,$V821&gt;90),"Age OOR",($AI821-CG821)/VLOOKUP(CG$14&amp;"-rse-"&amp;$N821,Equations!$G:$I,3,0)))</f>
        <v/>
      </c>
      <c r="CL821" s="10" t="str">
        <f>IF($AJ821="","",IF(OR($V821&lt;2.7,$V821&gt;90),"Age OOR",VLOOKUP(CL$14&amp;"-int-"&amp;$O821,Equations!$G:$I,3,0)+VLOOKUP(CL$14&amp;"-sexo-"&amp;$O821,Equations!$G:$I,3,0)*$U821+VLOOKUP(CL$14&amp;"-edad-"&amp;$O821,Equations!$G:$I,3,0)*$V821+VLOOKUP(CL$14&amp;"-est-"&amp;$O821,Equations!$G:$I,3,0)*(1/$W821)+VLOOKUP(CL$14&amp;"-imc-"&amp;$O821,Equations!$G:$I,3,0)*(1/$Q821)))</f>
        <v/>
      </c>
      <c r="CM821" s="10" t="str">
        <f>IF($AJ821="","",IF(OR($V821&lt;2.7,$V821&gt;90),"Age OOR",CL821-1.6449*VLOOKUP(CL$14&amp;"-rse-"&amp;$O821,Equations!$G:$I,3,0)))</f>
        <v/>
      </c>
      <c r="CN821" s="10" t="str">
        <f>IF($AJ821="","",IF(OR($V821&lt;2.7,$V821&gt;90),"Age OOR",CL821+1.6449*VLOOKUP(CL$14&amp;"-rse-"&amp;$O821,Equations!$G:$I,3,0)))</f>
        <v/>
      </c>
      <c r="CO821" s="10" t="str">
        <f t="shared" si="323"/>
        <v/>
      </c>
      <c r="CP821" s="10" t="str">
        <f>IF($AJ821="","",IF(OR($V821&lt;2.7,$V821&gt;90),"Age OOR",($AJ821-CL821)/VLOOKUP(CL$14&amp;"-rse-"&amp;$O821,Equations!$G:$I,3,0)))</f>
        <v/>
      </c>
      <c r="CQ821" s="10" t="str">
        <f>IF($AK821="","",IF(OR($V821&lt;2.7,$V821&gt;90),"Age OOR",EXP(VLOOKUP(CQ$14&amp;"-int-"&amp;$P821,Equations!$G:$I,3,0)+VLOOKUP(CQ$14&amp;"-sexo-"&amp;$P821,Equations!$G:$I,3,0)*$U821+VLOOKUP(CQ$14&amp;"-edad-"&amp;$P821,Equations!$G:$I,3,0)*$V821+VLOOKUP(CQ$14&amp;"-est-"&amp;$P821,Equations!$G:$I,3,0)*(1/$W821)+VLOOKUP(CQ$14&amp;"-imc-"&amp;$P821,Equations!$G:$I,3,0)*(1/$Q821))))</f>
        <v/>
      </c>
      <c r="CR821" s="10" t="str">
        <f>IF($AK821="","",IF(OR($V821&lt;2.7,$V821&gt;90),"Age OOR",EXP(LN(CQ821)-1.6449*VLOOKUP(CQ$14&amp;"-rse-"&amp;$P821,Equations!$G:$I,3,0))))</f>
        <v/>
      </c>
      <c r="CS821" s="10" t="str">
        <f>IF($AK821="","",IF(OR($V821&lt;2.7,$V821&gt;90),"Age OOR",EXP(LN(CQ821)+1.6449*VLOOKUP(CQ$14&amp;"-rse-"&amp;$P821,Equations!$G:$I,3,0))))</f>
        <v/>
      </c>
      <c r="CT821" s="10" t="str">
        <f t="shared" si="324"/>
        <v/>
      </c>
      <c r="CU821" s="10" t="str">
        <f>IF($AK821="","",IF(OR($V821&lt;2.7,$V821&gt;90),"Age OOR",(LN($AK821)-LN(CQ821))/VLOOKUP(CQ$14&amp;"-rse-"&amp;$P821,Equations!$G:$I,3,0)))</f>
        <v/>
      </c>
      <c r="CV821" s="47"/>
    </row>
    <row r="822" spans="5:116" x14ac:dyDescent="0.2">
      <c r="E822" s="23" t="str">
        <f t="shared" si="300"/>
        <v>Age out of range</v>
      </c>
      <c r="F822" s="23" t="str">
        <f t="shared" si="301"/>
        <v>Age out of range</v>
      </c>
      <c r="G822" s="23" t="str">
        <f t="shared" si="302"/>
        <v>Age out of range</v>
      </c>
      <c r="H822" s="23" t="str">
        <f t="shared" si="303"/>
        <v>Age out of range</v>
      </c>
      <c r="I822" s="23" t="str">
        <f t="shared" si="304"/>
        <v>Age out of range</v>
      </c>
      <c r="J822" s="23" t="str">
        <f t="shared" si="305"/>
        <v>Age out of range</v>
      </c>
      <c r="K822" s="23" t="str">
        <f t="shared" si="306"/>
        <v>Age out of range</v>
      </c>
      <c r="L822" s="23" t="str">
        <f t="shared" si="307"/>
        <v>Age out of range</v>
      </c>
      <c r="M822" s="23" t="str">
        <f t="shared" si="308"/>
        <v>Age out of range</v>
      </c>
      <c r="N822" s="23" t="str">
        <f t="shared" si="309"/>
        <v>Age out of range</v>
      </c>
      <c r="O822" s="23" t="str">
        <f t="shared" si="310"/>
        <v>Age out of range</v>
      </c>
      <c r="P822" s="23" t="str">
        <f t="shared" si="311"/>
        <v>Age out of range</v>
      </c>
      <c r="Q822" s="23" t="e">
        <f t="shared" si="312"/>
        <v>#DIV/0!</v>
      </c>
      <c r="R822" s="17"/>
      <c r="S822" s="23">
        <v>806</v>
      </c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  <c r="AE822" s="134"/>
      <c r="AF822" s="134"/>
      <c r="AG822" s="134"/>
      <c r="AH822" s="134"/>
      <c r="AI822" s="134"/>
      <c r="AJ822" s="134"/>
      <c r="AK822" s="134"/>
      <c r="AL822" s="7"/>
      <c r="AM822" s="47"/>
      <c r="AN822" s="10" t="str">
        <f>IF($Z822="","",IF(OR($V822&lt;2.7,$V822&gt;90),"Age OOR",VLOOKUP(AN$14&amp;"-int-"&amp;$E822,Equations!$G:$I,3,0)+VLOOKUP(AN$14&amp;"-sexo-"&amp;$E822,Equations!$G:$I,3,0)*$U822+VLOOKUP(AN$14&amp;"-edad-"&amp;$E822,Equations!$G:$I,3,0)*$V822+VLOOKUP(AN$14&amp;"-est-"&amp;$E822,Equations!$G:$I,3,0)*(1/$W822)+VLOOKUP(AN$14&amp;"-imc-"&amp;$E822,Equations!$G:$I,3,0)*(1/$Q822)))</f>
        <v/>
      </c>
      <c r="AO822" s="10" t="str">
        <f>IF($Z822="","",IF(OR($V822&lt;2.7,$V822&gt;90),"Age OOR",AN822-1.6449*VLOOKUP(AN$14&amp;"-rse-"&amp;$E822,Equations!$G:$I,3,0)))</f>
        <v/>
      </c>
      <c r="AP822" s="10" t="str">
        <f>IF($Z822="","",IF(OR($V822&lt;2.7,$V822&gt;90),"Age OOR",AN822+1.6449*VLOOKUP(AN$14&amp;"-rse-"&amp;$E822,Equations!$G:$I,3,0)))</f>
        <v/>
      </c>
      <c r="AQ822" s="10" t="str">
        <f t="shared" si="313"/>
        <v/>
      </c>
      <c r="AR822" s="10" t="str">
        <f>IF($Z822="","",IF(OR($V822&lt;2.7,$V822&gt;90),"Age OOR",($Z822-AN822)/VLOOKUP(AN$14&amp;"-rse-"&amp;$E822,Equations!$G:$I,3,0)))</f>
        <v/>
      </c>
      <c r="AS822" s="10" t="str">
        <f>IF($AA822="","",IF(OR($V822&lt;2.7,$V822&gt;90),"Age OOR",VLOOKUP(AS$14&amp;"-int-"&amp;$F822,Equations!$G:$I,3,0)+VLOOKUP(AS$14&amp;"-sexo-"&amp;$F822,Equations!$G:$I,3,0)*$U822+VLOOKUP(AS$14&amp;"-edad-"&amp;$F822,Equations!$G:$I,3,0)*$V822+VLOOKUP(AS$14&amp;"-est-"&amp;$F822,Equations!$G:$I,3,0)*(1/$W822)+VLOOKUP(AS$14&amp;"-imc-"&amp;$F822,Equations!$G:$I,3,0)*(1/$Q822)))</f>
        <v/>
      </c>
      <c r="AT822" s="10" t="str">
        <f>IF($AA822="","",IF(OR($V822&lt;2.7,$V822&gt;90),"Age OOR",AS822-1.6449*VLOOKUP(AS$14&amp;"-rse-"&amp;$F822,Equations!$G:$I,3,0)))</f>
        <v/>
      </c>
      <c r="AU822" s="10" t="str">
        <f>IF($AA822="","",IF(OR($V822&lt;2.7,$V822&gt;90),"Age OOR",AS822+1.6449*VLOOKUP(AS$14&amp;"-rse-"&amp;$F822,Equations!$G:$I,3,0)))</f>
        <v/>
      </c>
      <c r="AV822" s="10" t="str">
        <f t="shared" si="314"/>
        <v/>
      </c>
      <c r="AW822" s="10" t="str">
        <f>IF($AA822="","",IF(OR($V822&lt;2.7,$V822&gt;90),"Age OOR",($AA822-AS822)/VLOOKUP(AS$14&amp;"-rse-"&amp;$F822,Equations!$G:$I,3,0)))</f>
        <v/>
      </c>
      <c r="AX822" s="10" t="str">
        <f>IF($AB822="","",IF(OR($V822&lt;2.7,$V822&gt;90),"Age OOR",VLOOKUP(AX$14&amp;"-int-"&amp;$G822,Equations!$G:$I,3,0)+VLOOKUP(AX$14&amp;"-sexo-"&amp;$G822,Equations!$G:$I,3,0)*$U822+VLOOKUP(AX$14&amp;"-edad-"&amp;$G822,Equations!$G:$I,3,0)*$V822+VLOOKUP(AX$14&amp;"-est-"&amp;$G822,Equations!$G:$I,3,0)*(1/$W822)+VLOOKUP(AX$14&amp;"-imc-"&amp;$G822,Equations!$G:$I,3,0)*(1/$Q822)))</f>
        <v/>
      </c>
      <c r="AY822" s="10" t="str">
        <f>IF($AB822="","",IF(OR($V822&lt;2.7,$V822&gt;90),"Age OOR",AX822-1.6449*VLOOKUP(AX$14&amp;"-rse-"&amp;$G822,Equations!$G:$I,3,0)))</f>
        <v/>
      </c>
      <c r="AZ822" s="10" t="str">
        <f>IF($AB822="","",IF(OR($V822&lt;2.7,$V822&gt;90),"Age OOR",AX822+1.6449*VLOOKUP(AX$14&amp;"-rse-"&amp;$G822,Equations!$G:$I,3,0)))</f>
        <v/>
      </c>
      <c r="BA822" s="10" t="str">
        <f t="shared" si="315"/>
        <v/>
      </c>
      <c r="BB822" s="10" t="str">
        <f>IF($AB822="","",IF(OR($V822&lt;2.7,$V822&gt;90),"Age OOR",($AB822-AX822)/VLOOKUP(AX$14&amp;"-rse-"&amp;$G822,Equations!$G:$I,3,0)))</f>
        <v/>
      </c>
      <c r="BC822" s="10" t="str">
        <f>IF($AC822="","",IF(OR($V822&lt;2.7,$V822&gt;90),"Age OOR",VLOOKUP(BC$14&amp;"-int-"&amp;$H822,Equations!$G:$I,3,0)+VLOOKUP(BC$14&amp;"-sexo-"&amp;$H822,Equations!$G:$I,3,0)*$U822+VLOOKUP(BC$14&amp;"-edad-"&amp;$H822,Equations!$G:$I,3,0)*$V822+VLOOKUP(BC$14&amp;"-est-"&amp;$H822,Equations!$G:$I,3,0)*(1/$W822)+VLOOKUP(BC$14&amp;"-imc-"&amp;$H822,Equations!$G:$I,3,0)*(1/$Q822)))</f>
        <v/>
      </c>
      <c r="BD822" s="10" t="str">
        <f>IF($AC822="","",IF(OR($V822&lt;2.7,$V822&gt;90),"Age OOR",BC822-1.6449*VLOOKUP(BC$14&amp;"-rse-"&amp;$H822,Equations!$G:$I,3,0)))</f>
        <v/>
      </c>
      <c r="BE822" s="10" t="str">
        <f>IF($AC822="","",IF(OR($V822&lt;2.7,$V822&gt;90),"Age OOR",BC822+1.6449*VLOOKUP(BC$14&amp;"-rse-"&amp;$H822,Equations!$G:$I,3,0)))</f>
        <v/>
      </c>
      <c r="BF822" s="10" t="str">
        <f t="shared" si="316"/>
        <v/>
      </c>
      <c r="BG822" s="10" t="str">
        <f>IF($AC822="","",IF(OR($V822&lt;2.7,$V822&gt;90),"Age OOR",($AC822-BC822)/VLOOKUP(BC$14&amp;"-rse-"&amp;$H822,Equations!$G:$I,3,0)))</f>
        <v/>
      </c>
      <c r="BH822" s="10" t="str">
        <f>IF($AD822="","",IF(OR($V822&lt;2.7,$V822&gt;90),"Age OOR",VLOOKUP(BH$14&amp;"-int-"&amp;$I822,Equations!$G:$I,3,0)+VLOOKUP(BH$14&amp;"-sexo-"&amp;$I822,Equations!$G:$I,3,0)*$U822+VLOOKUP(BH$14&amp;"-edad-"&amp;$I822,Equations!$G:$I,3,0)*$V822+VLOOKUP(BH$14&amp;"-est-"&amp;$I822,Equations!$G:$I,3,0)*(1/$W822)+VLOOKUP(BH$14&amp;"-imc-"&amp;$I822,Equations!$G:$I,3,0)*(1/$Q822)))</f>
        <v/>
      </c>
      <c r="BI822" s="10" t="str">
        <f>IF($AD822="","",IF(OR($V822&lt;2.7,$V822&gt;90),"Age OOR",BH822-1.6449*VLOOKUP(BH$14&amp;"-rse-"&amp;$I822,Equations!$G:$I,3,0)))</f>
        <v/>
      </c>
      <c r="BJ822" s="10" t="str">
        <f>IF($AD822="","",IF(OR($V822&lt;2.7,$V822&gt;90),"Age OOR",BH822+1.6449*VLOOKUP(BH$14&amp;"-rse-"&amp;$I822,Equations!$G:$I,3,0)))</f>
        <v/>
      </c>
      <c r="BK822" s="10" t="str">
        <f t="shared" si="317"/>
        <v/>
      </c>
      <c r="BL822" s="10" t="str">
        <f>IF($AD822="","",IF(OR($V822&lt;2.7,$V822&gt;90),"Age OOR",($AD822-BH822)/VLOOKUP(BH$14&amp;"-rse-"&amp;$I822,Equations!$G:$I,3,0)))</f>
        <v/>
      </c>
      <c r="BM822" s="10" t="str">
        <f>IF($AE822="","",IF(OR($V822&lt;2.7,$V822&gt;90),"Age OOR",VLOOKUP(BM$14&amp;"-int-"&amp;$J822,Equations!$G:$I,3,0)+VLOOKUP(BM$14&amp;"-sexo-"&amp;$J822,Equations!$G:$I,3,0)*$U822+VLOOKUP(BM$14&amp;"-edad-"&amp;$J822,Equations!$G:$I,3,0)*$V822+VLOOKUP(BM$14&amp;"-est-"&amp;$J822,Equations!$G:$I,3,0)*(1/$W822)+VLOOKUP(BM$14&amp;"-imc-"&amp;$J822,Equations!$G:$I,3,0)*(1/$Q822)))</f>
        <v/>
      </c>
      <c r="BN822" s="10" t="str">
        <f>IF($AE822="","",IF(OR($V822&lt;2.7,$V822&gt;90),"Age OOR",BM822-1.6449*VLOOKUP(BM$14&amp;"-rse-"&amp;$J822,Equations!$G:$I,3,0)))</f>
        <v/>
      </c>
      <c r="BO822" s="10" t="str">
        <f>IF($AE822="","",IF(OR($V822&lt;2.7,$V822&gt;90),"Age OOR",BM822+1.6449*VLOOKUP(BM$14&amp;"-rse-"&amp;$J822,Equations!$G:$I,3,0)))</f>
        <v/>
      </c>
      <c r="BP822" s="10" t="str">
        <f t="shared" si="318"/>
        <v/>
      </c>
      <c r="BQ822" s="10" t="str">
        <f>IF($AE822="","",IF(OR($V822&lt;2.7,$V822&gt;90),"Age OOR",($AE822-BM822)/VLOOKUP(BM$14&amp;"-rse-"&amp;$J822,Equations!$G:$I,3,0)))</f>
        <v/>
      </c>
      <c r="BR822" s="10" t="str">
        <f>IF($AF822="","",IF(OR($V822&lt;2.7,$V822&gt;90),"Age OOR",VLOOKUP(BR$14&amp;"-int-"&amp;$K822,Equations!$G:$I,3,0)+VLOOKUP(BR$14&amp;"-sexo-"&amp;$K822,Equations!$G:$I,3,0)*$U822+VLOOKUP(BR$14&amp;"-edad-"&amp;$K822,Equations!$G:$I,3,0)*$V822+VLOOKUP(BR$14&amp;"-est-"&amp;$K822,Equations!$G:$I,3,0)*(1/$W822)+VLOOKUP(BR$14&amp;"-imc-"&amp;$K822,Equations!$G:$I,3,0)*(1/$Q822)))</f>
        <v/>
      </c>
      <c r="BS822" s="10" t="str">
        <f>IF($AF822="","",IF(OR($V822&lt;2.7,$V822&gt;90),"Age OOR",BR822-1.6449*VLOOKUP(BR$14&amp;"-rse-"&amp;$K822,Equations!$G:$I,3,0)))</f>
        <v/>
      </c>
      <c r="BT822" s="10" t="str">
        <f>IF($AF822="","",IF(OR($V822&lt;2.7,$V822&gt;90),"Age OOR",BR822+1.6449*VLOOKUP(BR$14&amp;"-rse-"&amp;$K822,Equations!$G:$I,3,0)))</f>
        <v/>
      </c>
      <c r="BU822" s="10" t="str">
        <f t="shared" si="319"/>
        <v/>
      </c>
      <c r="BV822" s="10" t="str">
        <f>IF($AF822="","",IF(OR($V822&lt;2.7,$V822&gt;90),"Age OOR",($AF822-BR822)/VLOOKUP(BR$14&amp;"-rse-"&amp;$K822,Equations!$G:$I,3,0)))</f>
        <v/>
      </c>
      <c r="BW822" s="10" t="str">
        <f>IF($AG822="","",IF(OR($V822&lt;2.7,$V822&gt;90),"Age OOR",VLOOKUP(BW$14&amp;"-int-"&amp;$L822,Equations!$G:$I,3,0)+VLOOKUP(BW$14&amp;"-sexo-"&amp;$L822,Equations!$G:$I,3,0)*$U822+VLOOKUP(BW$14&amp;"-edad-"&amp;$L822,Equations!$G:$I,3,0)*$V822+VLOOKUP(BW$14&amp;"-est-"&amp;$L822,Equations!$G:$I,3,0)*(1/$W822)+VLOOKUP(BW$14&amp;"-imc-"&amp;$L822,Equations!$G:$I,3,0)*(1/$Q822)))</f>
        <v/>
      </c>
      <c r="BX822" s="10" t="str">
        <f>IF($AG822="","",IF(OR($V822&lt;2.7,$V822&gt;90),"Age OOR",BW822-1.6449*VLOOKUP(BW$14&amp;"-rse-"&amp;$L822,Equations!$G:$I,3,0)))</f>
        <v/>
      </c>
      <c r="BY822" s="10" t="str">
        <f>IF($AG822="","",IF(OR($V822&lt;2.7,$V822&gt;90),"Age OOR",BW822+1.6449*VLOOKUP(BW$14&amp;"-rse-"&amp;$L822,Equations!$G:$I,3,0)))</f>
        <v/>
      </c>
      <c r="BZ822" s="10" t="str">
        <f t="shared" si="320"/>
        <v/>
      </c>
      <c r="CA822" s="10" t="str">
        <f>IF($AG822="","",IF(OR($V822&lt;2.7,$V822&gt;90),"Age OOR",($AG822-BW822)/VLOOKUP(BW$14&amp;"-rse-"&amp;$L822,Equations!$G:$I,3,0)))</f>
        <v/>
      </c>
      <c r="CB822" s="10" t="str">
        <f>IF($AH822="","",IF(OR($V822&lt;2.7,$V822&gt;90),"Age OOR",VLOOKUP(CB$14&amp;"-int-"&amp;$M822,Equations!$G:$I,3,0)+VLOOKUP(CB$14&amp;"-sexo-"&amp;$M822,Equations!$G:$I,3,0)*$U822+VLOOKUP(CB$14&amp;"-edad-"&amp;$M822,Equations!$G:$I,3,0)*$V822+VLOOKUP(CB$14&amp;"-est-"&amp;$M822,Equations!$G:$I,3,0)*(1/$W822)+VLOOKUP(CB$14&amp;"-imc-"&amp;$M822,Equations!$G:$I,3,0)*(1/$Q822)))</f>
        <v/>
      </c>
      <c r="CC822" s="10" t="str">
        <f>IF($AH822="","",IF(OR($V822&lt;2.7,$V822&gt;90),"Age OOR",CB822-1.6449*VLOOKUP(CB$14&amp;"-rse-"&amp;$M822,Equations!$G:$I,3,0)))</f>
        <v/>
      </c>
      <c r="CD822" s="10" t="str">
        <f>IF($AH822="","",IF(OR($V822&lt;2.7,$V822&gt;90),"Age OOR",CB822+1.6449*VLOOKUP(CB$14&amp;"-rse-"&amp;$M822,Equations!$G:$I,3,0)))</f>
        <v/>
      </c>
      <c r="CE822" s="10" t="str">
        <f t="shared" si="321"/>
        <v/>
      </c>
      <c r="CF822" s="10" t="str">
        <f>IF($AH822="","",IF(OR($V822&lt;2.7,$V822&gt;90),"Age OOR",($AH822-CB822)/VLOOKUP(CB$14&amp;"-rse-"&amp;$M822,Equations!$G:$I,3,0)))</f>
        <v/>
      </c>
      <c r="CG822" s="10" t="str">
        <f>IF($AI822="","",IF(OR($V822&lt;2.7,$V822&gt;90),"Age OOR",VLOOKUP(CG$14&amp;"-int-"&amp;$N822,Equations!$G:$I,3,0)+VLOOKUP(CG$14&amp;"-sexo-"&amp;$N822,Equations!$G:$I,3,0)*$U822+VLOOKUP(CG$14&amp;"-edad-"&amp;$N822,Equations!$G:$I,3,0)*$V822+VLOOKUP(CG$14&amp;"-est-"&amp;$N822,Equations!$G:$I,3,0)*(1/$W822)+VLOOKUP(CG$14&amp;"-imc-"&amp;$N822,Equations!$G:$I,3,0)*(1/$Q822)))</f>
        <v/>
      </c>
      <c r="CH822" s="10" t="str">
        <f>IF($AI822="","",IF(OR($V822&lt;2.7,$V822&gt;90),"Age OOR",CG822-1.6449*VLOOKUP(CG$14&amp;"-rse-"&amp;$N822,Equations!$G:$I,3,0)))</f>
        <v/>
      </c>
      <c r="CI822" s="10" t="str">
        <f>IF($AI822="","",IF(OR($V822&lt;2.7,$V822&gt;90),"Age OOR",CG822+1.6449*VLOOKUP(CG$14&amp;"-rse-"&amp;$N822,Equations!$G:$I,3,0)))</f>
        <v/>
      </c>
      <c r="CJ822" s="10" t="str">
        <f t="shared" si="322"/>
        <v/>
      </c>
      <c r="CK822" s="10" t="str">
        <f>IF($AI822="","",IF(OR($V822&lt;2.7,$V822&gt;90),"Age OOR",($AI822-CG822)/VLOOKUP(CG$14&amp;"-rse-"&amp;$N822,Equations!$G:$I,3,0)))</f>
        <v/>
      </c>
      <c r="CL822" s="10" t="str">
        <f>IF($AJ822="","",IF(OR($V822&lt;2.7,$V822&gt;90),"Age OOR",VLOOKUP(CL$14&amp;"-int-"&amp;$O822,Equations!$G:$I,3,0)+VLOOKUP(CL$14&amp;"-sexo-"&amp;$O822,Equations!$G:$I,3,0)*$U822+VLOOKUP(CL$14&amp;"-edad-"&amp;$O822,Equations!$G:$I,3,0)*$V822+VLOOKUP(CL$14&amp;"-est-"&amp;$O822,Equations!$G:$I,3,0)*(1/$W822)+VLOOKUP(CL$14&amp;"-imc-"&amp;$O822,Equations!$G:$I,3,0)*(1/$Q822)))</f>
        <v/>
      </c>
      <c r="CM822" s="10" t="str">
        <f>IF($AJ822="","",IF(OR($V822&lt;2.7,$V822&gt;90),"Age OOR",CL822-1.6449*VLOOKUP(CL$14&amp;"-rse-"&amp;$O822,Equations!$G:$I,3,0)))</f>
        <v/>
      </c>
      <c r="CN822" s="10" t="str">
        <f>IF($AJ822="","",IF(OR($V822&lt;2.7,$V822&gt;90),"Age OOR",CL822+1.6449*VLOOKUP(CL$14&amp;"-rse-"&amp;$O822,Equations!$G:$I,3,0)))</f>
        <v/>
      </c>
      <c r="CO822" s="10" t="str">
        <f t="shared" si="323"/>
        <v/>
      </c>
      <c r="CP822" s="10" t="str">
        <f>IF($AJ822="","",IF(OR($V822&lt;2.7,$V822&gt;90),"Age OOR",($AJ822-CL822)/VLOOKUP(CL$14&amp;"-rse-"&amp;$O822,Equations!$G:$I,3,0)))</f>
        <v/>
      </c>
      <c r="CQ822" s="10" t="str">
        <f>IF($AK822="","",IF(OR($V822&lt;2.7,$V822&gt;90),"Age OOR",EXP(VLOOKUP(CQ$14&amp;"-int-"&amp;$P822,Equations!$G:$I,3,0)+VLOOKUP(CQ$14&amp;"-sexo-"&amp;$P822,Equations!$G:$I,3,0)*$U822+VLOOKUP(CQ$14&amp;"-edad-"&amp;$P822,Equations!$G:$I,3,0)*$V822+VLOOKUP(CQ$14&amp;"-est-"&amp;$P822,Equations!$G:$I,3,0)*(1/$W822)+VLOOKUP(CQ$14&amp;"-imc-"&amp;$P822,Equations!$G:$I,3,0)*(1/$Q822))))</f>
        <v/>
      </c>
      <c r="CR822" s="10" t="str">
        <f>IF($AK822="","",IF(OR($V822&lt;2.7,$V822&gt;90),"Age OOR",EXP(LN(CQ822)-1.6449*VLOOKUP(CQ$14&amp;"-rse-"&amp;$P822,Equations!$G:$I,3,0))))</f>
        <v/>
      </c>
      <c r="CS822" s="10" t="str">
        <f>IF($AK822="","",IF(OR($V822&lt;2.7,$V822&gt;90),"Age OOR",EXP(LN(CQ822)+1.6449*VLOOKUP(CQ$14&amp;"-rse-"&amp;$P822,Equations!$G:$I,3,0))))</f>
        <v/>
      </c>
      <c r="CT822" s="10" t="str">
        <f t="shared" si="324"/>
        <v/>
      </c>
      <c r="CU822" s="10" t="str">
        <f>IF($AK822="","",IF(OR($V822&lt;2.7,$V822&gt;90),"Age OOR",(LN($AK822)-LN(CQ822))/VLOOKUP(CQ$14&amp;"-rse-"&amp;$P822,Equations!$G:$I,3,0)))</f>
        <v/>
      </c>
      <c r="CV822" s="47"/>
    </row>
    <row r="823" spans="5:116" x14ac:dyDescent="0.2">
      <c r="E823" s="23" t="str">
        <f t="shared" si="300"/>
        <v>Age out of range</v>
      </c>
      <c r="F823" s="23" t="str">
        <f t="shared" si="301"/>
        <v>Age out of range</v>
      </c>
      <c r="G823" s="23" t="str">
        <f t="shared" si="302"/>
        <v>Age out of range</v>
      </c>
      <c r="H823" s="23" t="str">
        <f t="shared" si="303"/>
        <v>Age out of range</v>
      </c>
      <c r="I823" s="23" t="str">
        <f t="shared" si="304"/>
        <v>Age out of range</v>
      </c>
      <c r="J823" s="23" t="str">
        <f t="shared" si="305"/>
        <v>Age out of range</v>
      </c>
      <c r="K823" s="23" t="str">
        <f t="shared" si="306"/>
        <v>Age out of range</v>
      </c>
      <c r="L823" s="23" t="str">
        <f t="shared" si="307"/>
        <v>Age out of range</v>
      </c>
      <c r="M823" s="23" t="str">
        <f t="shared" si="308"/>
        <v>Age out of range</v>
      </c>
      <c r="N823" s="23" t="str">
        <f t="shared" si="309"/>
        <v>Age out of range</v>
      </c>
      <c r="O823" s="23" t="str">
        <f t="shared" si="310"/>
        <v>Age out of range</v>
      </c>
      <c r="P823" s="23" t="str">
        <f t="shared" si="311"/>
        <v>Age out of range</v>
      </c>
      <c r="Q823" s="23" t="e">
        <f t="shared" si="312"/>
        <v>#DIV/0!</v>
      </c>
      <c r="R823" s="17"/>
      <c r="S823" s="23">
        <v>807</v>
      </c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  <c r="AE823" s="134"/>
      <c r="AF823" s="134"/>
      <c r="AG823" s="134"/>
      <c r="AH823" s="134"/>
      <c r="AI823" s="134"/>
      <c r="AJ823" s="134"/>
      <c r="AK823" s="134"/>
      <c r="AL823" s="7"/>
      <c r="AM823" s="47"/>
      <c r="AN823" s="10" t="str">
        <f>IF($Z823="","",IF(OR($V823&lt;2.7,$V823&gt;90),"Age OOR",VLOOKUP(AN$14&amp;"-int-"&amp;$E823,Equations!$G:$I,3,0)+VLOOKUP(AN$14&amp;"-sexo-"&amp;$E823,Equations!$G:$I,3,0)*$U823+VLOOKUP(AN$14&amp;"-edad-"&amp;$E823,Equations!$G:$I,3,0)*$V823+VLOOKUP(AN$14&amp;"-est-"&amp;$E823,Equations!$G:$I,3,0)*(1/$W823)+VLOOKUP(AN$14&amp;"-imc-"&amp;$E823,Equations!$G:$I,3,0)*(1/$Q823)))</f>
        <v/>
      </c>
      <c r="AO823" s="10" t="str">
        <f>IF($Z823="","",IF(OR($V823&lt;2.7,$V823&gt;90),"Age OOR",AN823-1.6449*VLOOKUP(AN$14&amp;"-rse-"&amp;$E823,Equations!$G:$I,3,0)))</f>
        <v/>
      </c>
      <c r="AP823" s="10" t="str">
        <f>IF($Z823="","",IF(OR($V823&lt;2.7,$V823&gt;90),"Age OOR",AN823+1.6449*VLOOKUP(AN$14&amp;"-rse-"&amp;$E823,Equations!$G:$I,3,0)))</f>
        <v/>
      </c>
      <c r="AQ823" s="10" t="str">
        <f t="shared" si="313"/>
        <v/>
      </c>
      <c r="AR823" s="10" t="str">
        <f>IF($Z823="","",IF(OR($V823&lt;2.7,$V823&gt;90),"Age OOR",($Z823-AN823)/VLOOKUP(AN$14&amp;"-rse-"&amp;$E823,Equations!$G:$I,3,0)))</f>
        <v/>
      </c>
      <c r="AS823" s="10" t="str">
        <f>IF($AA823="","",IF(OR($V823&lt;2.7,$V823&gt;90),"Age OOR",VLOOKUP(AS$14&amp;"-int-"&amp;$F823,Equations!$G:$I,3,0)+VLOOKUP(AS$14&amp;"-sexo-"&amp;$F823,Equations!$G:$I,3,0)*$U823+VLOOKUP(AS$14&amp;"-edad-"&amp;$F823,Equations!$G:$I,3,0)*$V823+VLOOKUP(AS$14&amp;"-est-"&amp;$F823,Equations!$G:$I,3,0)*(1/$W823)+VLOOKUP(AS$14&amp;"-imc-"&amp;$F823,Equations!$G:$I,3,0)*(1/$Q823)))</f>
        <v/>
      </c>
      <c r="AT823" s="10" t="str">
        <f>IF($AA823="","",IF(OR($V823&lt;2.7,$V823&gt;90),"Age OOR",AS823-1.6449*VLOOKUP(AS$14&amp;"-rse-"&amp;$F823,Equations!$G:$I,3,0)))</f>
        <v/>
      </c>
      <c r="AU823" s="10" t="str">
        <f>IF($AA823="","",IF(OR($V823&lt;2.7,$V823&gt;90),"Age OOR",AS823+1.6449*VLOOKUP(AS$14&amp;"-rse-"&amp;$F823,Equations!$G:$I,3,0)))</f>
        <v/>
      </c>
      <c r="AV823" s="10" t="str">
        <f t="shared" si="314"/>
        <v/>
      </c>
      <c r="AW823" s="10" t="str">
        <f>IF($AA823="","",IF(OR($V823&lt;2.7,$V823&gt;90),"Age OOR",($AA823-AS823)/VLOOKUP(AS$14&amp;"-rse-"&amp;$F823,Equations!$G:$I,3,0)))</f>
        <v/>
      </c>
      <c r="AX823" s="10" t="str">
        <f>IF($AB823="","",IF(OR($V823&lt;2.7,$V823&gt;90),"Age OOR",VLOOKUP(AX$14&amp;"-int-"&amp;$G823,Equations!$G:$I,3,0)+VLOOKUP(AX$14&amp;"-sexo-"&amp;$G823,Equations!$G:$I,3,0)*$U823+VLOOKUP(AX$14&amp;"-edad-"&amp;$G823,Equations!$G:$I,3,0)*$V823+VLOOKUP(AX$14&amp;"-est-"&amp;$G823,Equations!$G:$I,3,0)*(1/$W823)+VLOOKUP(AX$14&amp;"-imc-"&amp;$G823,Equations!$G:$I,3,0)*(1/$Q823)))</f>
        <v/>
      </c>
      <c r="AY823" s="10" t="str">
        <f>IF($AB823="","",IF(OR($V823&lt;2.7,$V823&gt;90),"Age OOR",AX823-1.6449*VLOOKUP(AX$14&amp;"-rse-"&amp;$G823,Equations!$G:$I,3,0)))</f>
        <v/>
      </c>
      <c r="AZ823" s="10" t="str">
        <f>IF($AB823="","",IF(OR($V823&lt;2.7,$V823&gt;90),"Age OOR",AX823+1.6449*VLOOKUP(AX$14&amp;"-rse-"&amp;$G823,Equations!$G:$I,3,0)))</f>
        <v/>
      </c>
      <c r="BA823" s="10" t="str">
        <f t="shared" si="315"/>
        <v/>
      </c>
      <c r="BB823" s="10" t="str">
        <f>IF($AB823="","",IF(OR($V823&lt;2.7,$V823&gt;90),"Age OOR",($AB823-AX823)/VLOOKUP(AX$14&amp;"-rse-"&amp;$G823,Equations!$G:$I,3,0)))</f>
        <v/>
      </c>
      <c r="BC823" s="10" t="str">
        <f>IF($AC823="","",IF(OR($V823&lt;2.7,$V823&gt;90),"Age OOR",VLOOKUP(BC$14&amp;"-int-"&amp;$H823,Equations!$G:$I,3,0)+VLOOKUP(BC$14&amp;"-sexo-"&amp;$H823,Equations!$G:$I,3,0)*$U823+VLOOKUP(BC$14&amp;"-edad-"&amp;$H823,Equations!$G:$I,3,0)*$V823+VLOOKUP(BC$14&amp;"-est-"&amp;$H823,Equations!$G:$I,3,0)*(1/$W823)+VLOOKUP(BC$14&amp;"-imc-"&amp;$H823,Equations!$G:$I,3,0)*(1/$Q823)))</f>
        <v/>
      </c>
      <c r="BD823" s="10" t="str">
        <f>IF($AC823="","",IF(OR($V823&lt;2.7,$V823&gt;90),"Age OOR",BC823-1.6449*VLOOKUP(BC$14&amp;"-rse-"&amp;$H823,Equations!$G:$I,3,0)))</f>
        <v/>
      </c>
      <c r="BE823" s="10" t="str">
        <f>IF($AC823="","",IF(OR($V823&lt;2.7,$V823&gt;90),"Age OOR",BC823+1.6449*VLOOKUP(BC$14&amp;"-rse-"&amp;$H823,Equations!$G:$I,3,0)))</f>
        <v/>
      </c>
      <c r="BF823" s="10" t="str">
        <f t="shared" si="316"/>
        <v/>
      </c>
      <c r="BG823" s="10" t="str">
        <f>IF($AC823="","",IF(OR($V823&lt;2.7,$V823&gt;90),"Age OOR",($AC823-BC823)/VLOOKUP(BC$14&amp;"-rse-"&amp;$H823,Equations!$G:$I,3,0)))</f>
        <v/>
      </c>
      <c r="BH823" s="10" t="str">
        <f>IF($AD823="","",IF(OR($V823&lt;2.7,$V823&gt;90),"Age OOR",VLOOKUP(BH$14&amp;"-int-"&amp;$I823,Equations!$G:$I,3,0)+VLOOKUP(BH$14&amp;"-sexo-"&amp;$I823,Equations!$G:$I,3,0)*$U823+VLOOKUP(BH$14&amp;"-edad-"&amp;$I823,Equations!$G:$I,3,0)*$V823+VLOOKUP(BH$14&amp;"-est-"&amp;$I823,Equations!$G:$I,3,0)*(1/$W823)+VLOOKUP(BH$14&amp;"-imc-"&amp;$I823,Equations!$G:$I,3,0)*(1/$Q823)))</f>
        <v/>
      </c>
      <c r="BI823" s="10" t="str">
        <f>IF($AD823="","",IF(OR($V823&lt;2.7,$V823&gt;90),"Age OOR",BH823-1.6449*VLOOKUP(BH$14&amp;"-rse-"&amp;$I823,Equations!$G:$I,3,0)))</f>
        <v/>
      </c>
      <c r="BJ823" s="10" t="str">
        <f>IF($AD823="","",IF(OR($V823&lt;2.7,$V823&gt;90),"Age OOR",BH823+1.6449*VLOOKUP(BH$14&amp;"-rse-"&amp;$I823,Equations!$G:$I,3,0)))</f>
        <v/>
      </c>
      <c r="BK823" s="10" t="str">
        <f t="shared" si="317"/>
        <v/>
      </c>
      <c r="BL823" s="10" t="str">
        <f>IF($AD823="","",IF(OR($V823&lt;2.7,$V823&gt;90),"Age OOR",($AD823-BH823)/VLOOKUP(BH$14&amp;"-rse-"&amp;$I823,Equations!$G:$I,3,0)))</f>
        <v/>
      </c>
      <c r="BM823" s="10" t="str">
        <f>IF($AE823="","",IF(OR($V823&lt;2.7,$V823&gt;90),"Age OOR",VLOOKUP(BM$14&amp;"-int-"&amp;$J823,Equations!$G:$I,3,0)+VLOOKUP(BM$14&amp;"-sexo-"&amp;$J823,Equations!$G:$I,3,0)*$U823+VLOOKUP(BM$14&amp;"-edad-"&amp;$J823,Equations!$G:$I,3,0)*$V823+VLOOKUP(BM$14&amp;"-est-"&amp;$J823,Equations!$G:$I,3,0)*(1/$W823)+VLOOKUP(BM$14&amp;"-imc-"&amp;$J823,Equations!$G:$I,3,0)*(1/$Q823)))</f>
        <v/>
      </c>
      <c r="BN823" s="10" t="str">
        <f>IF($AE823="","",IF(OR($V823&lt;2.7,$V823&gt;90),"Age OOR",BM823-1.6449*VLOOKUP(BM$14&amp;"-rse-"&amp;$J823,Equations!$G:$I,3,0)))</f>
        <v/>
      </c>
      <c r="BO823" s="10" t="str">
        <f>IF($AE823="","",IF(OR($V823&lt;2.7,$V823&gt;90),"Age OOR",BM823+1.6449*VLOOKUP(BM$14&amp;"-rse-"&amp;$J823,Equations!$G:$I,3,0)))</f>
        <v/>
      </c>
      <c r="BP823" s="10" t="str">
        <f t="shared" si="318"/>
        <v/>
      </c>
      <c r="BQ823" s="10" t="str">
        <f>IF($AE823="","",IF(OR($V823&lt;2.7,$V823&gt;90),"Age OOR",($AE823-BM823)/VLOOKUP(BM$14&amp;"-rse-"&amp;$J823,Equations!$G:$I,3,0)))</f>
        <v/>
      </c>
      <c r="BR823" s="10" t="str">
        <f>IF($AF823="","",IF(OR($V823&lt;2.7,$V823&gt;90),"Age OOR",VLOOKUP(BR$14&amp;"-int-"&amp;$K823,Equations!$G:$I,3,0)+VLOOKUP(BR$14&amp;"-sexo-"&amp;$K823,Equations!$G:$I,3,0)*$U823+VLOOKUP(BR$14&amp;"-edad-"&amp;$K823,Equations!$G:$I,3,0)*$V823+VLOOKUP(BR$14&amp;"-est-"&amp;$K823,Equations!$G:$I,3,0)*(1/$W823)+VLOOKUP(BR$14&amp;"-imc-"&amp;$K823,Equations!$G:$I,3,0)*(1/$Q823)))</f>
        <v/>
      </c>
      <c r="BS823" s="10" t="str">
        <f>IF($AF823="","",IF(OR($V823&lt;2.7,$V823&gt;90),"Age OOR",BR823-1.6449*VLOOKUP(BR$14&amp;"-rse-"&amp;$K823,Equations!$G:$I,3,0)))</f>
        <v/>
      </c>
      <c r="BT823" s="10" t="str">
        <f>IF($AF823="","",IF(OR($V823&lt;2.7,$V823&gt;90),"Age OOR",BR823+1.6449*VLOOKUP(BR$14&amp;"-rse-"&amp;$K823,Equations!$G:$I,3,0)))</f>
        <v/>
      </c>
      <c r="BU823" s="10" t="str">
        <f t="shared" si="319"/>
        <v/>
      </c>
      <c r="BV823" s="10" t="str">
        <f>IF($AF823="","",IF(OR($V823&lt;2.7,$V823&gt;90),"Age OOR",($AF823-BR823)/VLOOKUP(BR$14&amp;"-rse-"&amp;$K823,Equations!$G:$I,3,0)))</f>
        <v/>
      </c>
      <c r="BW823" s="10" t="str">
        <f>IF($AG823="","",IF(OR($V823&lt;2.7,$V823&gt;90),"Age OOR",VLOOKUP(BW$14&amp;"-int-"&amp;$L823,Equations!$G:$I,3,0)+VLOOKUP(BW$14&amp;"-sexo-"&amp;$L823,Equations!$G:$I,3,0)*$U823+VLOOKUP(BW$14&amp;"-edad-"&amp;$L823,Equations!$G:$I,3,0)*$V823+VLOOKUP(BW$14&amp;"-est-"&amp;$L823,Equations!$G:$I,3,0)*(1/$W823)+VLOOKUP(BW$14&amp;"-imc-"&amp;$L823,Equations!$G:$I,3,0)*(1/$Q823)))</f>
        <v/>
      </c>
      <c r="BX823" s="10" t="str">
        <f>IF($AG823="","",IF(OR($V823&lt;2.7,$V823&gt;90),"Age OOR",BW823-1.6449*VLOOKUP(BW$14&amp;"-rse-"&amp;$L823,Equations!$G:$I,3,0)))</f>
        <v/>
      </c>
      <c r="BY823" s="10" t="str">
        <f>IF($AG823="","",IF(OR($V823&lt;2.7,$V823&gt;90),"Age OOR",BW823+1.6449*VLOOKUP(BW$14&amp;"-rse-"&amp;$L823,Equations!$G:$I,3,0)))</f>
        <v/>
      </c>
      <c r="BZ823" s="10" t="str">
        <f t="shared" si="320"/>
        <v/>
      </c>
      <c r="CA823" s="10" t="str">
        <f>IF($AG823="","",IF(OR($V823&lt;2.7,$V823&gt;90),"Age OOR",($AG823-BW823)/VLOOKUP(BW$14&amp;"-rse-"&amp;$L823,Equations!$G:$I,3,0)))</f>
        <v/>
      </c>
      <c r="CB823" s="10" t="str">
        <f>IF($AH823="","",IF(OR($V823&lt;2.7,$V823&gt;90),"Age OOR",VLOOKUP(CB$14&amp;"-int-"&amp;$M823,Equations!$G:$I,3,0)+VLOOKUP(CB$14&amp;"-sexo-"&amp;$M823,Equations!$G:$I,3,0)*$U823+VLOOKUP(CB$14&amp;"-edad-"&amp;$M823,Equations!$G:$I,3,0)*$V823+VLOOKUP(CB$14&amp;"-est-"&amp;$M823,Equations!$G:$I,3,0)*(1/$W823)+VLOOKUP(CB$14&amp;"-imc-"&amp;$M823,Equations!$G:$I,3,0)*(1/$Q823)))</f>
        <v/>
      </c>
      <c r="CC823" s="10" t="str">
        <f>IF($AH823="","",IF(OR($V823&lt;2.7,$V823&gt;90),"Age OOR",CB823-1.6449*VLOOKUP(CB$14&amp;"-rse-"&amp;$M823,Equations!$G:$I,3,0)))</f>
        <v/>
      </c>
      <c r="CD823" s="10" t="str">
        <f>IF($AH823="","",IF(OR($V823&lt;2.7,$V823&gt;90),"Age OOR",CB823+1.6449*VLOOKUP(CB$14&amp;"-rse-"&amp;$M823,Equations!$G:$I,3,0)))</f>
        <v/>
      </c>
      <c r="CE823" s="10" t="str">
        <f t="shared" si="321"/>
        <v/>
      </c>
      <c r="CF823" s="10" t="str">
        <f>IF($AH823="","",IF(OR($V823&lt;2.7,$V823&gt;90),"Age OOR",($AH823-CB823)/VLOOKUP(CB$14&amp;"-rse-"&amp;$M823,Equations!$G:$I,3,0)))</f>
        <v/>
      </c>
      <c r="CG823" s="10" t="str">
        <f>IF($AI823="","",IF(OR($V823&lt;2.7,$V823&gt;90),"Age OOR",VLOOKUP(CG$14&amp;"-int-"&amp;$N823,Equations!$G:$I,3,0)+VLOOKUP(CG$14&amp;"-sexo-"&amp;$N823,Equations!$G:$I,3,0)*$U823+VLOOKUP(CG$14&amp;"-edad-"&amp;$N823,Equations!$G:$I,3,0)*$V823+VLOOKUP(CG$14&amp;"-est-"&amp;$N823,Equations!$G:$I,3,0)*(1/$W823)+VLOOKUP(CG$14&amp;"-imc-"&amp;$N823,Equations!$G:$I,3,0)*(1/$Q823)))</f>
        <v/>
      </c>
      <c r="CH823" s="10" t="str">
        <f>IF($AI823="","",IF(OR($V823&lt;2.7,$V823&gt;90),"Age OOR",CG823-1.6449*VLOOKUP(CG$14&amp;"-rse-"&amp;$N823,Equations!$G:$I,3,0)))</f>
        <v/>
      </c>
      <c r="CI823" s="10" t="str">
        <f>IF($AI823="","",IF(OR($V823&lt;2.7,$V823&gt;90),"Age OOR",CG823+1.6449*VLOOKUP(CG$14&amp;"-rse-"&amp;$N823,Equations!$G:$I,3,0)))</f>
        <v/>
      </c>
      <c r="CJ823" s="10" t="str">
        <f t="shared" si="322"/>
        <v/>
      </c>
      <c r="CK823" s="10" t="str">
        <f>IF($AI823="","",IF(OR($V823&lt;2.7,$V823&gt;90),"Age OOR",($AI823-CG823)/VLOOKUP(CG$14&amp;"-rse-"&amp;$N823,Equations!$G:$I,3,0)))</f>
        <v/>
      </c>
      <c r="CL823" s="10" t="str">
        <f>IF($AJ823="","",IF(OR($V823&lt;2.7,$V823&gt;90),"Age OOR",VLOOKUP(CL$14&amp;"-int-"&amp;$O823,Equations!$G:$I,3,0)+VLOOKUP(CL$14&amp;"-sexo-"&amp;$O823,Equations!$G:$I,3,0)*$U823+VLOOKUP(CL$14&amp;"-edad-"&amp;$O823,Equations!$G:$I,3,0)*$V823+VLOOKUP(CL$14&amp;"-est-"&amp;$O823,Equations!$G:$I,3,0)*(1/$W823)+VLOOKUP(CL$14&amp;"-imc-"&amp;$O823,Equations!$G:$I,3,0)*(1/$Q823)))</f>
        <v/>
      </c>
      <c r="CM823" s="10" t="str">
        <f>IF($AJ823="","",IF(OR($V823&lt;2.7,$V823&gt;90),"Age OOR",CL823-1.6449*VLOOKUP(CL$14&amp;"-rse-"&amp;$O823,Equations!$G:$I,3,0)))</f>
        <v/>
      </c>
      <c r="CN823" s="10" t="str">
        <f>IF($AJ823="","",IF(OR($V823&lt;2.7,$V823&gt;90),"Age OOR",CL823+1.6449*VLOOKUP(CL$14&amp;"-rse-"&amp;$O823,Equations!$G:$I,3,0)))</f>
        <v/>
      </c>
      <c r="CO823" s="10" t="str">
        <f t="shared" si="323"/>
        <v/>
      </c>
      <c r="CP823" s="10" t="str">
        <f>IF($AJ823="","",IF(OR($V823&lt;2.7,$V823&gt;90),"Age OOR",($AJ823-CL823)/VLOOKUP(CL$14&amp;"-rse-"&amp;$O823,Equations!$G:$I,3,0)))</f>
        <v/>
      </c>
      <c r="CQ823" s="10" t="str">
        <f>IF($AK823="","",IF(OR($V823&lt;2.7,$V823&gt;90),"Age OOR",EXP(VLOOKUP(CQ$14&amp;"-int-"&amp;$P823,Equations!$G:$I,3,0)+VLOOKUP(CQ$14&amp;"-sexo-"&amp;$P823,Equations!$G:$I,3,0)*$U823+VLOOKUP(CQ$14&amp;"-edad-"&amp;$P823,Equations!$G:$I,3,0)*$V823+VLOOKUP(CQ$14&amp;"-est-"&amp;$P823,Equations!$G:$I,3,0)*(1/$W823)+VLOOKUP(CQ$14&amp;"-imc-"&amp;$P823,Equations!$G:$I,3,0)*(1/$Q823))))</f>
        <v/>
      </c>
      <c r="CR823" s="10" t="str">
        <f>IF($AK823="","",IF(OR($V823&lt;2.7,$V823&gt;90),"Age OOR",EXP(LN(CQ823)-1.6449*VLOOKUP(CQ$14&amp;"-rse-"&amp;$P823,Equations!$G:$I,3,0))))</f>
        <v/>
      </c>
      <c r="CS823" s="10" t="str">
        <f>IF($AK823="","",IF(OR($V823&lt;2.7,$V823&gt;90),"Age OOR",EXP(LN(CQ823)+1.6449*VLOOKUP(CQ$14&amp;"-rse-"&amp;$P823,Equations!$G:$I,3,0))))</f>
        <v/>
      </c>
      <c r="CT823" s="10" t="str">
        <f t="shared" si="324"/>
        <v/>
      </c>
      <c r="CU823" s="10" t="str">
        <f>IF($AK823="","",IF(OR($V823&lt;2.7,$V823&gt;90),"Age OOR",(LN($AK823)-LN(CQ823))/VLOOKUP(CQ$14&amp;"-rse-"&amp;$P823,Equations!$G:$I,3,0)))</f>
        <v/>
      </c>
      <c r="CV823" s="47"/>
    </row>
    <row r="824" spans="5:116" x14ac:dyDescent="0.2">
      <c r="E824" s="23" t="str">
        <f t="shared" si="300"/>
        <v>Age out of range</v>
      </c>
      <c r="F824" s="23" t="str">
        <f t="shared" si="301"/>
        <v>Age out of range</v>
      </c>
      <c r="G824" s="23" t="str">
        <f t="shared" si="302"/>
        <v>Age out of range</v>
      </c>
      <c r="H824" s="23" t="str">
        <f t="shared" si="303"/>
        <v>Age out of range</v>
      </c>
      <c r="I824" s="23" t="str">
        <f t="shared" si="304"/>
        <v>Age out of range</v>
      </c>
      <c r="J824" s="23" t="str">
        <f t="shared" si="305"/>
        <v>Age out of range</v>
      </c>
      <c r="K824" s="23" t="str">
        <f t="shared" si="306"/>
        <v>Age out of range</v>
      </c>
      <c r="L824" s="23" t="str">
        <f t="shared" si="307"/>
        <v>Age out of range</v>
      </c>
      <c r="M824" s="23" t="str">
        <f t="shared" si="308"/>
        <v>Age out of range</v>
      </c>
      <c r="N824" s="23" t="str">
        <f t="shared" si="309"/>
        <v>Age out of range</v>
      </c>
      <c r="O824" s="23" t="str">
        <f t="shared" si="310"/>
        <v>Age out of range</v>
      </c>
      <c r="P824" s="23" t="str">
        <f t="shared" si="311"/>
        <v>Age out of range</v>
      </c>
      <c r="Q824" s="23" t="e">
        <f t="shared" si="312"/>
        <v>#DIV/0!</v>
      </c>
      <c r="R824" s="17"/>
      <c r="S824" s="23">
        <v>808</v>
      </c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  <c r="AE824" s="134"/>
      <c r="AF824" s="134"/>
      <c r="AG824" s="134"/>
      <c r="AH824" s="134"/>
      <c r="AI824" s="134"/>
      <c r="AJ824" s="134"/>
      <c r="AK824" s="134"/>
      <c r="AL824" s="7"/>
      <c r="AM824" s="47"/>
      <c r="AN824" s="10" t="str">
        <f>IF($Z824="","",IF(OR($V824&lt;2.7,$V824&gt;90),"Age OOR",VLOOKUP(AN$14&amp;"-int-"&amp;$E824,Equations!$G:$I,3,0)+VLOOKUP(AN$14&amp;"-sexo-"&amp;$E824,Equations!$G:$I,3,0)*$U824+VLOOKUP(AN$14&amp;"-edad-"&amp;$E824,Equations!$G:$I,3,0)*$V824+VLOOKUP(AN$14&amp;"-est-"&amp;$E824,Equations!$G:$I,3,0)*(1/$W824)+VLOOKUP(AN$14&amp;"-imc-"&amp;$E824,Equations!$G:$I,3,0)*(1/$Q824)))</f>
        <v/>
      </c>
      <c r="AO824" s="10" t="str">
        <f>IF($Z824="","",IF(OR($V824&lt;2.7,$V824&gt;90),"Age OOR",AN824-1.6449*VLOOKUP(AN$14&amp;"-rse-"&amp;$E824,Equations!$G:$I,3,0)))</f>
        <v/>
      </c>
      <c r="AP824" s="10" t="str">
        <f>IF($Z824="","",IF(OR($V824&lt;2.7,$V824&gt;90),"Age OOR",AN824+1.6449*VLOOKUP(AN$14&amp;"-rse-"&amp;$E824,Equations!$G:$I,3,0)))</f>
        <v/>
      </c>
      <c r="AQ824" s="10" t="str">
        <f t="shared" si="313"/>
        <v/>
      </c>
      <c r="AR824" s="10" t="str">
        <f>IF($Z824="","",IF(OR($V824&lt;2.7,$V824&gt;90),"Age OOR",($Z824-AN824)/VLOOKUP(AN$14&amp;"-rse-"&amp;$E824,Equations!$G:$I,3,0)))</f>
        <v/>
      </c>
      <c r="AS824" s="10" t="str">
        <f>IF($AA824="","",IF(OR($V824&lt;2.7,$V824&gt;90),"Age OOR",VLOOKUP(AS$14&amp;"-int-"&amp;$F824,Equations!$G:$I,3,0)+VLOOKUP(AS$14&amp;"-sexo-"&amp;$F824,Equations!$G:$I,3,0)*$U824+VLOOKUP(AS$14&amp;"-edad-"&amp;$F824,Equations!$G:$I,3,0)*$V824+VLOOKUP(AS$14&amp;"-est-"&amp;$F824,Equations!$G:$I,3,0)*(1/$W824)+VLOOKUP(AS$14&amp;"-imc-"&amp;$F824,Equations!$G:$I,3,0)*(1/$Q824)))</f>
        <v/>
      </c>
      <c r="AT824" s="10" t="str">
        <f>IF($AA824="","",IF(OR($V824&lt;2.7,$V824&gt;90),"Age OOR",AS824-1.6449*VLOOKUP(AS$14&amp;"-rse-"&amp;$F824,Equations!$G:$I,3,0)))</f>
        <v/>
      </c>
      <c r="AU824" s="10" t="str">
        <f>IF($AA824="","",IF(OR($V824&lt;2.7,$V824&gt;90),"Age OOR",AS824+1.6449*VLOOKUP(AS$14&amp;"-rse-"&amp;$F824,Equations!$G:$I,3,0)))</f>
        <v/>
      </c>
      <c r="AV824" s="10" t="str">
        <f t="shared" si="314"/>
        <v/>
      </c>
      <c r="AW824" s="10" t="str">
        <f>IF($AA824="","",IF(OR($V824&lt;2.7,$V824&gt;90),"Age OOR",($AA824-AS824)/VLOOKUP(AS$14&amp;"-rse-"&amp;$F824,Equations!$G:$I,3,0)))</f>
        <v/>
      </c>
      <c r="AX824" s="10" t="str">
        <f>IF($AB824="","",IF(OR($V824&lt;2.7,$V824&gt;90),"Age OOR",VLOOKUP(AX$14&amp;"-int-"&amp;$G824,Equations!$G:$I,3,0)+VLOOKUP(AX$14&amp;"-sexo-"&amp;$G824,Equations!$G:$I,3,0)*$U824+VLOOKUP(AX$14&amp;"-edad-"&amp;$G824,Equations!$G:$I,3,0)*$V824+VLOOKUP(AX$14&amp;"-est-"&amp;$G824,Equations!$G:$I,3,0)*(1/$W824)+VLOOKUP(AX$14&amp;"-imc-"&amp;$G824,Equations!$G:$I,3,0)*(1/$Q824)))</f>
        <v/>
      </c>
      <c r="AY824" s="10" t="str">
        <f>IF($AB824="","",IF(OR($V824&lt;2.7,$V824&gt;90),"Age OOR",AX824-1.6449*VLOOKUP(AX$14&amp;"-rse-"&amp;$G824,Equations!$G:$I,3,0)))</f>
        <v/>
      </c>
      <c r="AZ824" s="10" t="str">
        <f>IF($AB824="","",IF(OR($V824&lt;2.7,$V824&gt;90),"Age OOR",AX824+1.6449*VLOOKUP(AX$14&amp;"-rse-"&amp;$G824,Equations!$G:$I,3,0)))</f>
        <v/>
      </c>
      <c r="BA824" s="10" t="str">
        <f t="shared" si="315"/>
        <v/>
      </c>
      <c r="BB824" s="10" t="str">
        <f>IF($AB824="","",IF(OR($V824&lt;2.7,$V824&gt;90),"Age OOR",($AB824-AX824)/VLOOKUP(AX$14&amp;"-rse-"&amp;$G824,Equations!$G:$I,3,0)))</f>
        <v/>
      </c>
      <c r="BC824" s="10" t="str">
        <f>IF($AC824="","",IF(OR($V824&lt;2.7,$V824&gt;90),"Age OOR",VLOOKUP(BC$14&amp;"-int-"&amp;$H824,Equations!$G:$I,3,0)+VLOOKUP(BC$14&amp;"-sexo-"&amp;$H824,Equations!$G:$I,3,0)*$U824+VLOOKUP(BC$14&amp;"-edad-"&amp;$H824,Equations!$G:$I,3,0)*$V824+VLOOKUP(BC$14&amp;"-est-"&amp;$H824,Equations!$G:$I,3,0)*(1/$W824)+VLOOKUP(BC$14&amp;"-imc-"&amp;$H824,Equations!$G:$I,3,0)*(1/$Q824)))</f>
        <v/>
      </c>
      <c r="BD824" s="10" t="str">
        <f>IF($AC824="","",IF(OR($V824&lt;2.7,$V824&gt;90),"Age OOR",BC824-1.6449*VLOOKUP(BC$14&amp;"-rse-"&amp;$H824,Equations!$G:$I,3,0)))</f>
        <v/>
      </c>
      <c r="BE824" s="10" t="str">
        <f>IF($AC824="","",IF(OR($V824&lt;2.7,$V824&gt;90),"Age OOR",BC824+1.6449*VLOOKUP(BC$14&amp;"-rse-"&amp;$H824,Equations!$G:$I,3,0)))</f>
        <v/>
      </c>
      <c r="BF824" s="10" t="str">
        <f t="shared" si="316"/>
        <v/>
      </c>
      <c r="BG824" s="10" t="str">
        <f>IF($AC824="","",IF(OR($V824&lt;2.7,$V824&gt;90),"Age OOR",($AC824-BC824)/VLOOKUP(BC$14&amp;"-rse-"&amp;$H824,Equations!$G:$I,3,0)))</f>
        <v/>
      </c>
      <c r="BH824" s="10" t="str">
        <f>IF($AD824="","",IF(OR($V824&lt;2.7,$V824&gt;90),"Age OOR",VLOOKUP(BH$14&amp;"-int-"&amp;$I824,Equations!$G:$I,3,0)+VLOOKUP(BH$14&amp;"-sexo-"&amp;$I824,Equations!$G:$I,3,0)*$U824+VLOOKUP(BH$14&amp;"-edad-"&amp;$I824,Equations!$G:$I,3,0)*$V824+VLOOKUP(BH$14&amp;"-est-"&amp;$I824,Equations!$G:$I,3,0)*(1/$W824)+VLOOKUP(BH$14&amp;"-imc-"&amp;$I824,Equations!$G:$I,3,0)*(1/$Q824)))</f>
        <v/>
      </c>
      <c r="BI824" s="10" t="str">
        <f>IF($AD824="","",IF(OR($V824&lt;2.7,$V824&gt;90),"Age OOR",BH824-1.6449*VLOOKUP(BH$14&amp;"-rse-"&amp;$I824,Equations!$G:$I,3,0)))</f>
        <v/>
      </c>
      <c r="BJ824" s="10" t="str">
        <f>IF($AD824="","",IF(OR($V824&lt;2.7,$V824&gt;90),"Age OOR",BH824+1.6449*VLOOKUP(BH$14&amp;"-rse-"&amp;$I824,Equations!$G:$I,3,0)))</f>
        <v/>
      </c>
      <c r="BK824" s="10" t="str">
        <f t="shared" si="317"/>
        <v/>
      </c>
      <c r="BL824" s="10" t="str">
        <f>IF($AD824="","",IF(OR($V824&lt;2.7,$V824&gt;90),"Age OOR",($AD824-BH824)/VLOOKUP(BH$14&amp;"-rse-"&amp;$I824,Equations!$G:$I,3,0)))</f>
        <v/>
      </c>
      <c r="BM824" s="10" t="str">
        <f>IF($AE824="","",IF(OR($V824&lt;2.7,$V824&gt;90),"Age OOR",VLOOKUP(BM$14&amp;"-int-"&amp;$J824,Equations!$G:$I,3,0)+VLOOKUP(BM$14&amp;"-sexo-"&amp;$J824,Equations!$G:$I,3,0)*$U824+VLOOKUP(BM$14&amp;"-edad-"&amp;$J824,Equations!$G:$I,3,0)*$V824+VLOOKUP(BM$14&amp;"-est-"&amp;$J824,Equations!$G:$I,3,0)*(1/$W824)+VLOOKUP(BM$14&amp;"-imc-"&amp;$J824,Equations!$G:$I,3,0)*(1/$Q824)))</f>
        <v/>
      </c>
      <c r="BN824" s="10" t="str">
        <f>IF($AE824="","",IF(OR($V824&lt;2.7,$V824&gt;90),"Age OOR",BM824-1.6449*VLOOKUP(BM$14&amp;"-rse-"&amp;$J824,Equations!$G:$I,3,0)))</f>
        <v/>
      </c>
      <c r="BO824" s="10" t="str">
        <f>IF($AE824="","",IF(OR($V824&lt;2.7,$V824&gt;90),"Age OOR",BM824+1.6449*VLOOKUP(BM$14&amp;"-rse-"&amp;$J824,Equations!$G:$I,3,0)))</f>
        <v/>
      </c>
      <c r="BP824" s="10" t="str">
        <f t="shared" si="318"/>
        <v/>
      </c>
      <c r="BQ824" s="10" t="str">
        <f>IF($AE824="","",IF(OR($V824&lt;2.7,$V824&gt;90),"Age OOR",($AE824-BM824)/VLOOKUP(BM$14&amp;"-rse-"&amp;$J824,Equations!$G:$I,3,0)))</f>
        <v/>
      </c>
      <c r="BR824" s="10" t="str">
        <f>IF($AF824="","",IF(OR($V824&lt;2.7,$V824&gt;90),"Age OOR",VLOOKUP(BR$14&amp;"-int-"&amp;$K824,Equations!$G:$I,3,0)+VLOOKUP(BR$14&amp;"-sexo-"&amp;$K824,Equations!$G:$I,3,0)*$U824+VLOOKUP(BR$14&amp;"-edad-"&amp;$K824,Equations!$G:$I,3,0)*$V824+VLOOKUP(BR$14&amp;"-est-"&amp;$K824,Equations!$G:$I,3,0)*(1/$W824)+VLOOKUP(BR$14&amp;"-imc-"&amp;$K824,Equations!$G:$I,3,0)*(1/$Q824)))</f>
        <v/>
      </c>
      <c r="BS824" s="10" t="str">
        <f>IF($AF824="","",IF(OR($V824&lt;2.7,$V824&gt;90),"Age OOR",BR824-1.6449*VLOOKUP(BR$14&amp;"-rse-"&amp;$K824,Equations!$G:$I,3,0)))</f>
        <v/>
      </c>
      <c r="BT824" s="10" t="str">
        <f>IF($AF824="","",IF(OR($V824&lt;2.7,$V824&gt;90),"Age OOR",BR824+1.6449*VLOOKUP(BR$14&amp;"-rse-"&amp;$K824,Equations!$G:$I,3,0)))</f>
        <v/>
      </c>
      <c r="BU824" s="10" t="str">
        <f t="shared" si="319"/>
        <v/>
      </c>
      <c r="BV824" s="10" t="str">
        <f>IF($AF824="","",IF(OR($V824&lt;2.7,$V824&gt;90),"Age OOR",($AF824-BR824)/VLOOKUP(BR$14&amp;"-rse-"&amp;$K824,Equations!$G:$I,3,0)))</f>
        <v/>
      </c>
      <c r="BW824" s="10" t="str">
        <f>IF($AG824="","",IF(OR($V824&lt;2.7,$V824&gt;90),"Age OOR",VLOOKUP(BW$14&amp;"-int-"&amp;$L824,Equations!$G:$I,3,0)+VLOOKUP(BW$14&amp;"-sexo-"&amp;$L824,Equations!$G:$I,3,0)*$U824+VLOOKUP(BW$14&amp;"-edad-"&amp;$L824,Equations!$G:$I,3,0)*$V824+VLOOKUP(BW$14&amp;"-est-"&amp;$L824,Equations!$G:$I,3,0)*(1/$W824)+VLOOKUP(BW$14&amp;"-imc-"&amp;$L824,Equations!$G:$I,3,0)*(1/$Q824)))</f>
        <v/>
      </c>
      <c r="BX824" s="10" t="str">
        <f>IF($AG824="","",IF(OR($V824&lt;2.7,$V824&gt;90),"Age OOR",BW824-1.6449*VLOOKUP(BW$14&amp;"-rse-"&amp;$L824,Equations!$G:$I,3,0)))</f>
        <v/>
      </c>
      <c r="BY824" s="10" t="str">
        <f>IF($AG824="","",IF(OR($V824&lt;2.7,$V824&gt;90),"Age OOR",BW824+1.6449*VLOOKUP(BW$14&amp;"-rse-"&amp;$L824,Equations!$G:$I,3,0)))</f>
        <v/>
      </c>
      <c r="BZ824" s="10" t="str">
        <f t="shared" si="320"/>
        <v/>
      </c>
      <c r="CA824" s="10" t="str">
        <f>IF($AG824="","",IF(OR($V824&lt;2.7,$V824&gt;90),"Age OOR",($AG824-BW824)/VLOOKUP(BW$14&amp;"-rse-"&amp;$L824,Equations!$G:$I,3,0)))</f>
        <v/>
      </c>
      <c r="CB824" s="10" t="str">
        <f>IF($AH824="","",IF(OR($V824&lt;2.7,$V824&gt;90),"Age OOR",VLOOKUP(CB$14&amp;"-int-"&amp;$M824,Equations!$G:$I,3,0)+VLOOKUP(CB$14&amp;"-sexo-"&amp;$M824,Equations!$G:$I,3,0)*$U824+VLOOKUP(CB$14&amp;"-edad-"&amp;$M824,Equations!$G:$I,3,0)*$V824+VLOOKUP(CB$14&amp;"-est-"&amp;$M824,Equations!$G:$I,3,0)*(1/$W824)+VLOOKUP(CB$14&amp;"-imc-"&amp;$M824,Equations!$G:$I,3,0)*(1/$Q824)))</f>
        <v/>
      </c>
      <c r="CC824" s="10" t="str">
        <f>IF($AH824="","",IF(OR($V824&lt;2.7,$V824&gt;90),"Age OOR",CB824-1.6449*VLOOKUP(CB$14&amp;"-rse-"&amp;$M824,Equations!$G:$I,3,0)))</f>
        <v/>
      </c>
      <c r="CD824" s="10" t="str">
        <f>IF($AH824="","",IF(OR($V824&lt;2.7,$V824&gt;90),"Age OOR",CB824+1.6449*VLOOKUP(CB$14&amp;"-rse-"&amp;$M824,Equations!$G:$I,3,0)))</f>
        <v/>
      </c>
      <c r="CE824" s="10" t="str">
        <f t="shared" si="321"/>
        <v/>
      </c>
      <c r="CF824" s="10" t="str">
        <f>IF($AH824="","",IF(OR($V824&lt;2.7,$V824&gt;90),"Age OOR",($AH824-CB824)/VLOOKUP(CB$14&amp;"-rse-"&amp;$M824,Equations!$G:$I,3,0)))</f>
        <v/>
      </c>
      <c r="CG824" s="10" t="str">
        <f>IF($AI824="","",IF(OR($V824&lt;2.7,$V824&gt;90),"Age OOR",VLOOKUP(CG$14&amp;"-int-"&amp;$N824,Equations!$G:$I,3,0)+VLOOKUP(CG$14&amp;"-sexo-"&amp;$N824,Equations!$G:$I,3,0)*$U824+VLOOKUP(CG$14&amp;"-edad-"&amp;$N824,Equations!$G:$I,3,0)*$V824+VLOOKUP(CG$14&amp;"-est-"&amp;$N824,Equations!$G:$I,3,0)*(1/$W824)+VLOOKUP(CG$14&amp;"-imc-"&amp;$N824,Equations!$G:$I,3,0)*(1/$Q824)))</f>
        <v/>
      </c>
      <c r="CH824" s="10" t="str">
        <f>IF($AI824="","",IF(OR($V824&lt;2.7,$V824&gt;90),"Age OOR",CG824-1.6449*VLOOKUP(CG$14&amp;"-rse-"&amp;$N824,Equations!$G:$I,3,0)))</f>
        <v/>
      </c>
      <c r="CI824" s="10" t="str">
        <f>IF($AI824="","",IF(OR($V824&lt;2.7,$V824&gt;90),"Age OOR",CG824+1.6449*VLOOKUP(CG$14&amp;"-rse-"&amp;$N824,Equations!$G:$I,3,0)))</f>
        <v/>
      </c>
      <c r="CJ824" s="10" t="str">
        <f t="shared" si="322"/>
        <v/>
      </c>
      <c r="CK824" s="10" t="str">
        <f>IF($AI824="","",IF(OR($V824&lt;2.7,$V824&gt;90),"Age OOR",($AI824-CG824)/VLOOKUP(CG$14&amp;"-rse-"&amp;$N824,Equations!$G:$I,3,0)))</f>
        <v/>
      </c>
      <c r="CL824" s="10" t="str">
        <f>IF($AJ824="","",IF(OR($V824&lt;2.7,$V824&gt;90),"Age OOR",VLOOKUP(CL$14&amp;"-int-"&amp;$O824,Equations!$G:$I,3,0)+VLOOKUP(CL$14&amp;"-sexo-"&amp;$O824,Equations!$G:$I,3,0)*$U824+VLOOKUP(CL$14&amp;"-edad-"&amp;$O824,Equations!$G:$I,3,0)*$V824+VLOOKUP(CL$14&amp;"-est-"&amp;$O824,Equations!$G:$I,3,0)*(1/$W824)+VLOOKUP(CL$14&amp;"-imc-"&amp;$O824,Equations!$G:$I,3,0)*(1/$Q824)))</f>
        <v/>
      </c>
      <c r="CM824" s="10" t="str">
        <f>IF($AJ824="","",IF(OR($V824&lt;2.7,$V824&gt;90),"Age OOR",CL824-1.6449*VLOOKUP(CL$14&amp;"-rse-"&amp;$O824,Equations!$G:$I,3,0)))</f>
        <v/>
      </c>
      <c r="CN824" s="10" t="str">
        <f>IF($AJ824="","",IF(OR($V824&lt;2.7,$V824&gt;90),"Age OOR",CL824+1.6449*VLOOKUP(CL$14&amp;"-rse-"&amp;$O824,Equations!$G:$I,3,0)))</f>
        <v/>
      </c>
      <c r="CO824" s="10" t="str">
        <f t="shared" si="323"/>
        <v/>
      </c>
      <c r="CP824" s="10" t="str">
        <f>IF($AJ824="","",IF(OR($V824&lt;2.7,$V824&gt;90),"Age OOR",($AJ824-CL824)/VLOOKUP(CL$14&amp;"-rse-"&amp;$O824,Equations!$G:$I,3,0)))</f>
        <v/>
      </c>
      <c r="CQ824" s="10" t="str">
        <f>IF($AK824="","",IF(OR($V824&lt;2.7,$V824&gt;90),"Age OOR",EXP(VLOOKUP(CQ$14&amp;"-int-"&amp;$P824,Equations!$G:$I,3,0)+VLOOKUP(CQ$14&amp;"-sexo-"&amp;$P824,Equations!$G:$I,3,0)*$U824+VLOOKUP(CQ$14&amp;"-edad-"&amp;$P824,Equations!$G:$I,3,0)*$V824+VLOOKUP(CQ$14&amp;"-est-"&amp;$P824,Equations!$G:$I,3,0)*(1/$W824)+VLOOKUP(CQ$14&amp;"-imc-"&amp;$P824,Equations!$G:$I,3,0)*(1/$Q824))))</f>
        <v/>
      </c>
      <c r="CR824" s="10" t="str">
        <f>IF($AK824="","",IF(OR($V824&lt;2.7,$V824&gt;90),"Age OOR",EXP(LN(CQ824)-1.6449*VLOOKUP(CQ$14&amp;"-rse-"&amp;$P824,Equations!$G:$I,3,0))))</f>
        <v/>
      </c>
      <c r="CS824" s="10" t="str">
        <f>IF($AK824="","",IF(OR($V824&lt;2.7,$V824&gt;90),"Age OOR",EXP(LN(CQ824)+1.6449*VLOOKUP(CQ$14&amp;"-rse-"&amp;$P824,Equations!$G:$I,3,0))))</f>
        <v/>
      </c>
      <c r="CT824" s="10" t="str">
        <f t="shared" si="324"/>
        <v/>
      </c>
      <c r="CU824" s="10" t="str">
        <f>IF($AK824="","",IF(OR($V824&lt;2.7,$V824&gt;90),"Age OOR",(LN($AK824)-LN(CQ824))/VLOOKUP(CQ$14&amp;"-rse-"&amp;$P824,Equations!$G:$I,3,0)))</f>
        <v/>
      </c>
      <c r="CV824" s="47"/>
    </row>
    <row r="825" spans="5:116" x14ac:dyDescent="0.2">
      <c r="E825" s="23" t="str">
        <f t="shared" si="300"/>
        <v>Age out of range</v>
      </c>
      <c r="F825" s="23" t="str">
        <f t="shared" si="301"/>
        <v>Age out of range</v>
      </c>
      <c r="G825" s="23" t="str">
        <f t="shared" si="302"/>
        <v>Age out of range</v>
      </c>
      <c r="H825" s="23" t="str">
        <f t="shared" si="303"/>
        <v>Age out of range</v>
      </c>
      <c r="I825" s="23" t="str">
        <f t="shared" si="304"/>
        <v>Age out of range</v>
      </c>
      <c r="J825" s="23" t="str">
        <f t="shared" si="305"/>
        <v>Age out of range</v>
      </c>
      <c r="K825" s="23" t="str">
        <f t="shared" si="306"/>
        <v>Age out of range</v>
      </c>
      <c r="L825" s="23" t="str">
        <f t="shared" si="307"/>
        <v>Age out of range</v>
      </c>
      <c r="M825" s="23" t="str">
        <f t="shared" si="308"/>
        <v>Age out of range</v>
      </c>
      <c r="N825" s="23" t="str">
        <f t="shared" si="309"/>
        <v>Age out of range</v>
      </c>
      <c r="O825" s="23" t="str">
        <f t="shared" si="310"/>
        <v>Age out of range</v>
      </c>
      <c r="P825" s="23" t="str">
        <f t="shared" si="311"/>
        <v>Age out of range</v>
      </c>
      <c r="Q825" s="23" t="e">
        <f t="shared" si="312"/>
        <v>#DIV/0!</v>
      </c>
      <c r="R825" s="17"/>
      <c r="S825" s="23">
        <v>809</v>
      </c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  <c r="AE825" s="134"/>
      <c r="AF825" s="134"/>
      <c r="AG825" s="134"/>
      <c r="AH825" s="134"/>
      <c r="AI825" s="134"/>
      <c r="AJ825" s="134"/>
      <c r="AK825" s="134"/>
      <c r="AL825" s="7"/>
      <c r="AM825" s="47"/>
      <c r="AN825" s="10" t="str">
        <f>IF($Z825="","",IF(OR($V825&lt;2.7,$V825&gt;90),"Age OOR",VLOOKUP(AN$14&amp;"-int-"&amp;$E825,Equations!$G:$I,3,0)+VLOOKUP(AN$14&amp;"-sexo-"&amp;$E825,Equations!$G:$I,3,0)*$U825+VLOOKUP(AN$14&amp;"-edad-"&amp;$E825,Equations!$G:$I,3,0)*$V825+VLOOKUP(AN$14&amp;"-est-"&amp;$E825,Equations!$G:$I,3,0)*(1/$W825)+VLOOKUP(AN$14&amp;"-imc-"&amp;$E825,Equations!$G:$I,3,0)*(1/$Q825)))</f>
        <v/>
      </c>
      <c r="AO825" s="10" t="str">
        <f>IF($Z825="","",IF(OR($V825&lt;2.7,$V825&gt;90),"Age OOR",AN825-1.6449*VLOOKUP(AN$14&amp;"-rse-"&amp;$E825,Equations!$G:$I,3,0)))</f>
        <v/>
      </c>
      <c r="AP825" s="10" t="str">
        <f>IF($Z825="","",IF(OR($V825&lt;2.7,$V825&gt;90),"Age OOR",AN825+1.6449*VLOOKUP(AN$14&amp;"-rse-"&amp;$E825,Equations!$G:$I,3,0)))</f>
        <v/>
      </c>
      <c r="AQ825" s="10" t="str">
        <f t="shared" si="313"/>
        <v/>
      </c>
      <c r="AR825" s="10" t="str">
        <f>IF($Z825="","",IF(OR($V825&lt;2.7,$V825&gt;90),"Age OOR",($Z825-AN825)/VLOOKUP(AN$14&amp;"-rse-"&amp;$E825,Equations!$G:$I,3,0)))</f>
        <v/>
      </c>
      <c r="AS825" s="10" t="str">
        <f>IF($AA825="","",IF(OR($V825&lt;2.7,$V825&gt;90),"Age OOR",VLOOKUP(AS$14&amp;"-int-"&amp;$F825,Equations!$G:$I,3,0)+VLOOKUP(AS$14&amp;"-sexo-"&amp;$F825,Equations!$G:$I,3,0)*$U825+VLOOKUP(AS$14&amp;"-edad-"&amp;$F825,Equations!$G:$I,3,0)*$V825+VLOOKUP(AS$14&amp;"-est-"&amp;$F825,Equations!$G:$I,3,0)*(1/$W825)+VLOOKUP(AS$14&amp;"-imc-"&amp;$F825,Equations!$G:$I,3,0)*(1/$Q825)))</f>
        <v/>
      </c>
      <c r="AT825" s="10" t="str">
        <f>IF($AA825="","",IF(OR($V825&lt;2.7,$V825&gt;90),"Age OOR",AS825-1.6449*VLOOKUP(AS$14&amp;"-rse-"&amp;$F825,Equations!$G:$I,3,0)))</f>
        <v/>
      </c>
      <c r="AU825" s="10" t="str">
        <f>IF($AA825="","",IF(OR($V825&lt;2.7,$V825&gt;90),"Age OOR",AS825+1.6449*VLOOKUP(AS$14&amp;"-rse-"&amp;$F825,Equations!$G:$I,3,0)))</f>
        <v/>
      </c>
      <c r="AV825" s="10" t="str">
        <f t="shared" si="314"/>
        <v/>
      </c>
      <c r="AW825" s="10" t="str">
        <f>IF($AA825="","",IF(OR($V825&lt;2.7,$V825&gt;90),"Age OOR",($AA825-AS825)/VLOOKUP(AS$14&amp;"-rse-"&amp;$F825,Equations!$G:$I,3,0)))</f>
        <v/>
      </c>
      <c r="AX825" s="10" t="str">
        <f>IF($AB825="","",IF(OR($V825&lt;2.7,$V825&gt;90),"Age OOR",VLOOKUP(AX$14&amp;"-int-"&amp;$G825,Equations!$G:$I,3,0)+VLOOKUP(AX$14&amp;"-sexo-"&amp;$G825,Equations!$G:$I,3,0)*$U825+VLOOKUP(AX$14&amp;"-edad-"&amp;$G825,Equations!$G:$I,3,0)*$V825+VLOOKUP(AX$14&amp;"-est-"&amp;$G825,Equations!$G:$I,3,0)*(1/$W825)+VLOOKUP(AX$14&amp;"-imc-"&amp;$G825,Equations!$G:$I,3,0)*(1/$Q825)))</f>
        <v/>
      </c>
      <c r="AY825" s="10" t="str">
        <f>IF($AB825="","",IF(OR($V825&lt;2.7,$V825&gt;90),"Age OOR",AX825-1.6449*VLOOKUP(AX$14&amp;"-rse-"&amp;$G825,Equations!$G:$I,3,0)))</f>
        <v/>
      </c>
      <c r="AZ825" s="10" t="str">
        <f>IF($AB825="","",IF(OR($V825&lt;2.7,$V825&gt;90),"Age OOR",AX825+1.6449*VLOOKUP(AX$14&amp;"-rse-"&amp;$G825,Equations!$G:$I,3,0)))</f>
        <v/>
      </c>
      <c r="BA825" s="10" t="str">
        <f t="shared" si="315"/>
        <v/>
      </c>
      <c r="BB825" s="10" t="str">
        <f>IF($AB825="","",IF(OR($V825&lt;2.7,$V825&gt;90),"Age OOR",($AB825-AX825)/VLOOKUP(AX$14&amp;"-rse-"&amp;$G825,Equations!$G:$I,3,0)))</f>
        <v/>
      </c>
      <c r="BC825" s="10" t="str">
        <f>IF($AC825="","",IF(OR($V825&lt;2.7,$V825&gt;90),"Age OOR",VLOOKUP(BC$14&amp;"-int-"&amp;$H825,Equations!$G:$I,3,0)+VLOOKUP(BC$14&amp;"-sexo-"&amp;$H825,Equations!$G:$I,3,0)*$U825+VLOOKUP(BC$14&amp;"-edad-"&amp;$H825,Equations!$G:$I,3,0)*$V825+VLOOKUP(BC$14&amp;"-est-"&amp;$H825,Equations!$G:$I,3,0)*(1/$W825)+VLOOKUP(BC$14&amp;"-imc-"&amp;$H825,Equations!$G:$I,3,0)*(1/$Q825)))</f>
        <v/>
      </c>
      <c r="BD825" s="10" t="str">
        <f>IF($AC825="","",IF(OR($V825&lt;2.7,$V825&gt;90),"Age OOR",BC825-1.6449*VLOOKUP(BC$14&amp;"-rse-"&amp;$H825,Equations!$G:$I,3,0)))</f>
        <v/>
      </c>
      <c r="BE825" s="10" t="str">
        <f>IF($AC825="","",IF(OR($V825&lt;2.7,$V825&gt;90),"Age OOR",BC825+1.6449*VLOOKUP(BC$14&amp;"-rse-"&amp;$H825,Equations!$G:$I,3,0)))</f>
        <v/>
      </c>
      <c r="BF825" s="10" t="str">
        <f t="shared" si="316"/>
        <v/>
      </c>
      <c r="BG825" s="10" t="str">
        <f>IF($AC825="","",IF(OR($V825&lt;2.7,$V825&gt;90),"Age OOR",($AC825-BC825)/VLOOKUP(BC$14&amp;"-rse-"&amp;$H825,Equations!$G:$I,3,0)))</f>
        <v/>
      </c>
      <c r="BH825" s="10" t="str">
        <f>IF($AD825="","",IF(OR($V825&lt;2.7,$V825&gt;90),"Age OOR",VLOOKUP(BH$14&amp;"-int-"&amp;$I825,Equations!$G:$I,3,0)+VLOOKUP(BH$14&amp;"-sexo-"&amp;$I825,Equations!$G:$I,3,0)*$U825+VLOOKUP(BH$14&amp;"-edad-"&amp;$I825,Equations!$G:$I,3,0)*$V825+VLOOKUP(BH$14&amp;"-est-"&amp;$I825,Equations!$G:$I,3,0)*(1/$W825)+VLOOKUP(BH$14&amp;"-imc-"&amp;$I825,Equations!$G:$I,3,0)*(1/$Q825)))</f>
        <v/>
      </c>
      <c r="BI825" s="10" t="str">
        <f>IF($AD825="","",IF(OR($V825&lt;2.7,$V825&gt;90),"Age OOR",BH825-1.6449*VLOOKUP(BH$14&amp;"-rse-"&amp;$I825,Equations!$G:$I,3,0)))</f>
        <v/>
      </c>
      <c r="BJ825" s="10" t="str">
        <f>IF($AD825="","",IF(OR($V825&lt;2.7,$V825&gt;90),"Age OOR",BH825+1.6449*VLOOKUP(BH$14&amp;"-rse-"&amp;$I825,Equations!$G:$I,3,0)))</f>
        <v/>
      </c>
      <c r="BK825" s="10" t="str">
        <f t="shared" si="317"/>
        <v/>
      </c>
      <c r="BL825" s="10" t="str">
        <f>IF($AD825="","",IF(OR($V825&lt;2.7,$V825&gt;90),"Age OOR",($AD825-BH825)/VLOOKUP(BH$14&amp;"-rse-"&amp;$I825,Equations!$G:$I,3,0)))</f>
        <v/>
      </c>
      <c r="BM825" s="10" t="str">
        <f>IF($AE825="","",IF(OR($V825&lt;2.7,$V825&gt;90),"Age OOR",VLOOKUP(BM$14&amp;"-int-"&amp;$J825,Equations!$G:$I,3,0)+VLOOKUP(BM$14&amp;"-sexo-"&amp;$J825,Equations!$G:$I,3,0)*$U825+VLOOKUP(BM$14&amp;"-edad-"&amp;$J825,Equations!$G:$I,3,0)*$V825+VLOOKUP(BM$14&amp;"-est-"&amp;$J825,Equations!$G:$I,3,0)*(1/$W825)+VLOOKUP(BM$14&amp;"-imc-"&amp;$J825,Equations!$G:$I,3,0)*(1/$Q825)))</f>
        <v/>
      </c>
      <c r="BN825" s="10" t="str">
        <f>IF($AE825="","",IF(OR($V825&lt;2.7,$V825&gt;90),"Age OOR",BM825-1.6449*VLOOKUP(BM$14&amp;"-rse-"&amp;$J825,Equations!$G:$I,3,0)))</f>
        <v/>
      </c>
      <c r="BO825" s="10" t="str">
        <f>IF($AE825="","",IF(OR($V825&lt;2.7,$V825&gt;90),"Age OOR",BM825+1.6449*VLOOKUP(BM$14&amp;"-rse-"&amp;$J825,Equations!$G:$I,3,0)))</f>
        <v/>
      </c>
      <c r="BP825" s="10" t="str">
        <f t="shared" si="318"/>
        <v/>
      </c>
      <c r="BQ825" s="10" t="str">
        <f>IF($AE825="","",IF(OR($V825&lt;2.7,$V825&gt;90),"Age OOR",($AE825-BM825)/VLOOKUP(BM$14&amp;"-rse-"&amp;$J825,Equations!$G:$I,3,0)))</f>
        <v/>
      </c>
      <c r="BR825" s="10" t="str">
        <f>IF($AF825="","",IF(OR($V825&lt;2.7,$V825&gt;90),"Age OOR",VLOOKUP(BR$14&amp;"-int-"&amp;$K825,Equations!$G:$I,3,0)+VLOOKUP(BR$14&amp;"-sexo-"&amp;$K825,Equations!$G:$I,3,0)*$U825+VLOOKUP(BR$14&amp;"-edad-"&amp;$K825,Equations!$G:$I,3,0)*$V825+VLOOKUP(BR$14&amp;"-est-"&amp;$K825,Equations!$G:$I,3,0)*(1/$W825)+VLOOKUP(BR$14&amp;"-imc-"&amp;$K825,Equations!$G:$I,3,0)*(1/$Q825)))</f>
        <v/>
      </c>
      <c r="BS825" s="10" t="str">
        <f>IF($AF825="","",IF(OR($V825&lt;2.7,$V825&gt;90),"Age OOR",BR825-1.6449*VLOOKUP(BR$14&amp;"-rse-"&amp;$K825,Equations!$G:$I,3,0)))</f>
        <v/>
      </c>
      <c r="BT825" s="10" t="str">
        <f>IF($AF825="","",IF(OR($V825&lt;2.7,$V825&gt;90),"Age OOR",BR825+1.6449*VLOOKUP(BR$14&amp;"-rse-"&amp;$K825,Equations!$G:$I,3,0)))</f>
        <v/>
      </c>
      <c r="BU825" s="10" t="str">
        <f t="shared" si="319"/>
        <v/>
      </c>
      <c r="BV825" s="10" t="str">
        <f>IF($AF825="","",IF(OR($V825&lt;2.7,$V825&gt;90),"Age OOR",($AF825-BR825)/VLOOKUP(BR$14&amp;"-rse-"&amp;$K825,Equations!$G:$I,3,0)))</f>
        <v/>
      </c>
      <c r="BW825" s="10" t="str">
        <f>IF($AG825="","",IF(OR($V825&lt;2.7,$V825&gt;90),"Age OOR",VLOOKUP(BW$14&amp;"-int-"&amp;$L825,Equations!$G:$I,3,0)+VLOOKUP(BW$14&amp;"-sexo-"&amp;$L825,Equations!$G:$I,3,0)*$U825+VLOOKUP(BW$14&amp;"-edad-"&amp;$L825,Equations!$G:$I,3,0)*$V825+VLOOKUP(BW$14&amp;"-est-"&amp;$L825,Equations!$G:$I,3,0)*(1/$W825)+VLOOKUP(BW$14&amp;"-imc-"&amp;$L825,Equations!$G:$I,3,0)*(1/$Q825)))</f>
        <v/>
      </c>
      <c r="BX825" s="10" t="str">
        <f>IF($AG825="","",IF(OR($V825&lt;2.7,$V825&gt;90),"Age OOR",BW825-1.6449*VLOOKUP(BW$14&amp;"-rse-"&amp;$L825,Equations!$G:$I,3,0)))</f>
        <v/>
      </c>
      <c r="BY825" s="10" t="str">
        <f>IF($AG825="","",IF(OR($V825&lt;2.7,$V825&gt;90),"Age OOR",BW825+1.6449*VLOOKUP(BW$14&amp;"-rse-"&amp;$L825,Equations!$G:$I,3,0)))</f>
        <v/>
      </c>
      <c r="BZ825" s="10" t="str">
        <f t="shared" si="320"/>
        <v/>
      </c>
      <c r="CA825" s="10" t="str">
        <f>IF($AG825="","",IF(OR($V825&lt;2.7,$V825&gt;90),"Age OOR",($AG825-BW825)/VLOOKUP(BW$14&amp;"-rse-"&amp;$L825,Equations!$G:$I,3,0)))</f>
        <v/>
      </c>
      <c r="CB825" s="10" t="str">
        <f>IF($AH825="","",IF(OR($V825&lt;2.7,$V825&gt;90),"Age OOR",VLOOKUP(CB$14&amp;"-int-"&amp;$M825,Equations!$G:$I,3,0)+VLOOKUP(CB$14&amp;"-sexo-"&amp;$M825,Equations!$G:$I,3,0)*$U825+VLOOKUP(CB$14&amp;"-edad-"&amp;$M825,Equations!$G:$I,3,0)*$V825+VLOOKUP(CB$14&amp;"-est-"&amp;$M825,Equations!$G:$I,3,0)*(1/$W825)+VLOOKUP(CB$14&amp;"-imc-"&amp;$M825,Equations!$G:$I,3,0)*(1/$Q825)))</f>
        <v/>
      </c>
      <c r="CC825" s="10" t="str">
        <f>IF($AH825="","",IF(OR($V825&lt;2.7,$V825&gt;90),"Age OOR",CB825-1.6449*VLOOKUP(CB$14&amp;"-rse-"&amp;$M825,Equations!$G:$I,3,0)))</f>
        <v/>
      </c>
      <c r="CD825" s="10" t="str">
        <f>IF($AH825="","",IF(OR($V825&lt;2.7,$V825&gt;90),"Age OOR",CB825+1.6449*VLOOKUP(CB$14&amp;"-rse-"&amp;$M825,Equations!$G:$I,3,0)))</f>
        <v/>
      </c>
      <c r="CE825" s="10" t="str">
        <f t="shared" si="321"/>
        <v/>
      </c>
      <c r="CF825" s="10" t="str">
        <f>IF($AH825="","",IF(OR($V825&lt;2.7,$V825&gt;90),"Age OOR",($AH825-CB825)/VLOOKUP(CB$14&amp;"-rse-"&amp;$M825,Equations!$G:$I,3,0)))</f>
        <v/>
      </c>
      <c r="CG825" s="10" t="str">
        <f>IF($AI825="","",IF(OR($V825&lt;2.7,$V825&gt;90),"Age OOR",VLOOKUP(CG$14&amp;"-int-"&amp;$N825,Equations!$G:$I,3,0)+VLOOKUP(CG$14&amp;"-sexo-"&amp;$N825,Equations!$G:$I,3,0)*$U825+VLOOKUP(CG$14&amp;"-edad-"&amp;$N825,Equations!$G:$I,3,0)*$V825+VLOOKUP(CG$14&amp;"-est-"&amp;$N825,Equations!$G:$I,3,0)*(1/$W825)+VLOOKUP(CG$14&amp;"-imc-"&amp;$N825,Equations!$G:$I,3,0)*(1/$Q825)))</f>
        <v/>
      </c>
      <c r="CH825" s="10" t="str">
        <f>IF($AI825="","",IF(OR($V825&lt;2.7,$V825&gt;90),"Age OOR",CG825-1.6449*VLOOKUP(CG$14&amp;"-rse-"&amp;$N825,Equations!$G:$I,3,0)))</f>
        <v/>
      </c>
      <c r="CI825" s="10" t="str">
        <f>IF($AI825="","",IF(OR($V825&lt;2.7,$V825&gt;90),"Age OOR",CG825+1.6449*VLOOKUP(CG$14&amp;"-rse-"&amp;$N825,Equations!$G:$I,3,0)))</f>
        <v/>
      </c>
      <c r="CJ825" s="10" t="str">
        <f t="shared" si="322"/>
        <v/>
      </c>
      <c r="CK825" s="10" t="str">
        <f>IF($AI825="","",IF(OR($V825&lt;2.7,$V825&gt;90),"Age OOR",($AI825-CG825)/VLOOKUP(CG$14&amp;"-rse-"&amp;$N825,Equations!$G:$I,3,0)))</f>
        <v/>
      </c>
      <c r="CL825" s="10" t="str">
        <f>IF($AJ825="","",IF(OR($V825&lt;2.7,$V825&gt;90),"Age OOR",VLOOKUP(CL$14&amp;"-int-"&amp;$O825,Equations!$G:$I,3,0)+VLOOKUP(CL$14&amp;"-sexo-"&amp;$O825,Equations!$G:$I,3,0)*$U825+VLOOKUP(CL$14&amp;"-edad-"&amp;$O825,Equations!$G:$I,3,0)*$V825+VLOOKUP(CL$14&amp;"-est-"&amp;$O825,Equations!$G:$I,3,0)*(1/$W825)+VLOOKUP(CL$14&amp;"-imc-"&amp;$O825,Equations!$G:$I,3,0)*(1/$Q825)))</f>
        <v/>
      </c>
      <c r="CM825" s="10" t="str">
        <f>IF($AJ825="","",IF(OR($V825&lt;2.7,$V825&gt;90),"Age OOR",CL825-1.6449*VLOOKUP(CL$14&amp;"-rse-"&amp;$O825,Equations!$G:$I,3,0)))</f>
        <v/>
      </c>
      <c r="CN825" s="10" t="str">
        <f>IF($AJ825="","",IF(OR($V825&lt;2.7,$V825&gt;90),"Age OOR",CL825+1.6449*VLOOKUP(CL$14&amp;"-rse-"&amp;$O825,Equations!$G:$I,3,0)))</f>
        <v/>
      </c>
      <c r="CO825" s="10" t="str">
        <f t="shared" si="323"/>
        <v/>
      </c>
      <c r="CP825" s="10" t="str">
        <f>IF($AJ825="","",IF(OR($V825&lt;2.7,$V825&gt;90),"Age OOR",($AJ825-CL825)/VLOOKUP(CL$14&amp;"-rse-"&amp;$O825,Equations!$G:$I,3,0)))</f>
        <v/>
      </c>
      <c r="CQ825" s="10" t="str">
        <f>IF($AK825="","",IF(OR($V825&lt;2.7,$V825&gt;90),"Age OOR",EXP(VLOOKUP(CQ$14&amp;"-int-"&amp;$P825,Equations!$G:$I,3,0)+VLOOKUP(CQ$14&amp;"-sexo-"&amp;$P825,Equations!$G:$I,3,0)*$U825+VLOOKUP(CQ$14&amp;"-edad-"&amp;$P825,Equations!$G:$I,3,0)*$V825+VLOOKUP(CQ$14&amp;"-est-"&amp;$P825,Equations!$G:$I,3,0)*(1/$W825)+VLOOKUP(CQ$14&amp;"-imc-"&amp;$P825,Equations!$G:$I,3,0)*(1/$Q825))))</f>
        <v/>
      </c>
      <c r="CR825" s="10" t="str">
        <f>IF($AK825="","",IF(OR($V825&lt;2.7,$V825&gt;90),"Age OOR",EXP(LN(CQ825)-1.6449*VLOOKUP(CQ$14&amp;"-rse-"&amp;$P825,Equations!$G:$I,3,0))))</f>
        <v/>
      </c>
      <c r="CS825" s="10" t="str">
        <f>IF($AK825="","",IF(OR($V825&lt;2.7,$V825&gt;90),"Age OOR",EXP(LN(CQ825)+1.6449*VLOOKUP(CQ$14&amp;"-rse-"&amp;$P825,Equations!$G:$I,3,0))))</f>
        <v/>
      </c>
      <c r="CT825" s="10" t="str">
        <f t="shared" si="324"/>
        <v/>
      </c>
      <c r="CU825" s="10" t="str">
        <f>IF($AK825="","",IF(OR($V825&lt;2.7,$V825&gt;90),"Age OOR",(LN($AK825)-LN(CQ825))/VLOOKUP(CQ$14&amp;"-rse-"&amp;$P825,Equations!$G:$I,3,0)))</f>
        <v/>
      </c>
      <c r="CV825" s="47"/>
      <c r="DL825" s="54"/>
    </row>
    <row r="826" spans="5:116" x14ac:dyDescent="0.2">
      <c r="E826" s="23" t="str">
        <f t="shared" si="300"/>
        <v>Age out of range</v>
      </c>
      <c r="F826" s="23" t="str">
        <f t="shared" si="301"/>
        <v>Age out of range</v>
      </c>
      <c r="G826" s="23" t="str">
        <f t="shared" si="302"/>
        <v>Age out of range</v>
      </c>
      <c r="H826" s="23" t="str">
        <f t="shared" si="303"/>
        <v>Age out of range</v>
      </c>
      <c r="I826" s="23" t="str">
        <f t="shared" si="304"/>
        <v>Age out of range</v>
      </c>
      <c r="J826" s="23" t="str">
        <f t="shared" si="305"/>
        <v>Age out of range</v>
      </c>
      <c r="K826" s="23" t="str">
        <f t="shared" si="306"/>
        <v>Age out of range</v>
      </c>
      <c r="L826" s="23" t="str">
        <f t="shared" si="307"/>
        <v>Age out of range</v>
      </c>
      <c r="M826" s="23" t="str">
        <f t="shared" si="308"/>
        <v>Age out of range</v>
      </c>
      <c r="N826" s="23" t="str">
        <f t="shared" si="309"/>
        <v>Age out of range</v>
      </c>
      <c r="O826" s="23" t="str">
        <f t="shared" si="310"/>
        <v>Age out of range</v>
      </c>
      <c r="P826" s="23" t="str">
        <f t="shared" si="311"/>
        <v>Age out of range</v>
      </c>
      <c r="Q826" s="23" t="e">
        <f t="shared" si="312"/>
        <v>#DIV/0!</v>
      </c>
      <c r="R826" s="17"/>
      <c r="S826" s="23">
        <v>810</v>
      </c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  <c r="AE826" s="134"/>
      <c r="AF826" s="134"/>
      <c r="AG826" s="134"/>
      <c r="AH826" s="134"/>
      <c r="AI826" s="134"/>
      <c r="AJ826" s="134"/>
      <c r="AK826" s="134"/>
      <c r="AL826" s="7"/>
      <c r="AM826" s="47"/>
      <c r="AN826" s="10" t="str">
        <f>IF($Z826="","",IF(OR($V826&lt;2.7,$V826&gt;90),"Age OOR",VLOOKUP(AN$14&amp;"-int-"&amp;$E826,Equations!$G:$I,3,0)+VLOOKUP(AN$14&amp;"-sexo-"&amp;$E826,Equations!$G:$I,3,0)*$U826+VLOOKUP(AN$14&amp;"-edad-"&amp;$E826,Equations!$G:$I,3,0)*$V826+VLOOKUP(AN$14&amp;"-est-"&amp;$E826,Equations!$G:$I,3,0)*(1/$W826)+VLOOKUP(AN$14&amp;"-imc-"&amp;$E826,Equations!$G:$I,3,0)*(1/$Q826)))</f>
        <v/>
      </c>
      <c r="AO826" s="10" t="str">
        <f>IF($Z826="","",IF(OR($V826&lt;2.7,$V826&gt;90),"Age OOR",AN826-1.6449*VLOOKUP(AN$14&amp;"-rse-"&amp;$E826,Equations!$G:$I,3,0)))</f>
        <v/>
      </c>
      <c r="AP826" s="10" t="str">
        <f>IF($Z826="","",IF(OR($V826&lt;2.7,$V826&gt;90),"Age OOR",AN826+1.6449*VLOOKUP(AN$14&amp;"-rse-"&amp;$E826,Equations!$G:$I,3,0)))</f>
        <v/>
      </c>
      <c r="AQ826" s="10" t="str">
        <f t="shared" si="313"/>
        <v/>
      </c>
      <c r="AR826" s="10" t="str">
        <f>IF($Z826="","",IF(OR($V826&lt;2.7,$V826&gt;90),"Age OOR",($Z826-AN826)/VLOOKUP(AN$14&amp;"-rse-"&amp;$E826,Equations!$G:$I,3,0)))</f>
        <v/>
      </c>
      <c r="AS826" s="10" t="str">
        <f>IF($AA826="","",IF(OR($V826&lt;2.7,$V826&gt;90),"Age OOR",VLOOKUP(AS$14&amp;"-int-"&amp;$F826,Equations!$G:$I,3,0)+VLOOKUP(AS$14&amp;"-sexo-"&amp;$F826,Equations!$G:$I,3,0)*$U826+VLOOKUP(AS$14&amp;"-edad-"&amp;$F826,Equations!$G:$I,3,0)*$V826+VLOOKUP(AS$14&amp;"-est-"&amp;$F826,Equations!$G:$I,3,0)*(1/$W826)+VLOOKUP(AS$14&amp;"-imc-"&amp;$F826,Equations!$G:$I,3,0)*(1/$Q826)))</f>
        <v/>
      </c>
      <c r="AT826" s="10" t="str">
        <f>IF($AA826="","",IF(OR($V826&lt;2.7,$V826&gt;90),"Age OOR",AS826-1.6449*VLOOKUP(AS$14&amp;"-rse-"&amp;$F826,Equations!$G:$I,3,0)))</f>
        <v/>
      </c>
      <c r="AU826" s="10" t="str">
        <f>IF($AA826="","",IF(OR($V826&lt;2.7,$V826&gt;90),"Age OOR",AS826+1.6449*VLOOKUP(AS$14&amp;"-rse-"&amp;$F826,Equations!$G:$I,3,0)))</f>
        <v/>
      </c>
      <c r="AV826" s="10" t="str">
        <f t="shared" si="314"/>
        <v/>
      </c>
      <c r="AW826" s="10" t="str">
        <f>IF($AA826="","",IF(OR($V826&lt;2.7,$V826&gt;90),"Age OOR",($AA826-AS826)/VLOOKUP(AS$14&amp;"-rse-"&amp;$F826,Equations!$G:$I,3,0)))</f>
        <v/>
      </c>
      <c r="AX826" s="10" t="str">
        <f>IF($AB826="","",IF(OR($V826&lt;2.7,$V826&gt;90),"Age OOR",VLOOKUP(AX$14&amp;"-int-"&amp;$G826,Equations!$G:$I,3,0)+VLOOKUP(AX$14&amp;"-sexo-"&amp;$G826,Equations!$G:$I,3,0)*$U826+VLOOKUP(AX$14&amp;"-edad-"&amp;$G826,Equations!$G:$I,3,0)*$V826+VLOOKUP(AX$14&amp;"-est-"&amp;$G826,Equations!$G:$I,3,0)*(1/$W826)+VLOOKUP(AX$14&amp;"-imc-"&amp;$G826,Equations!$G:$I,3,0)*(1/$Q826)))</f>
        <v/>
      </c>
      <c r="AY826" s="10" t="str">
        <f>IF($AB826="","",IF(OR($V826&lt;2.7,$V826&gt;90),"Age OOR",AX826-1.6449*VLOOKUP(AX$14&amp;"-rse-"&amp;$G826,Equations!$G:$I,3,0)))</f>
        <v/>
      </c>
      <c r="AZ826" s="10" t="str">
        <f>IF($AB826="","",IF(OR($V826&lt;2.7,$V826&gt;90),"Age OOR",AX826+1.6449*VLOOKUP(AX$14&amp;"-rse-"&amp;$G826,Equations!$G:$I,3,0)))</f>
        <v/>
      </c>
      <c r="BA826" s="10" t="str">
        <f t="shared" si="315"/>
        <v/>
      </c>
      <c r="BB826" s="10" t="str">
        <f>IF($AB826="","",IF(OR($V826&lt;2.7,$V826&gt;90),"Age OOR",($AB826-AX826)/VLOOKUP(AX$14&amp;"-rse-"&amp;$G826,Equations!$G:$I,3,0)))</f>
        <v/>
      </c>
      <c r="BC826" s="10" t="str">
        <f>IF($AC826="","",IF(OR($V826&lt;2.7,$V826&gt;90),"Age OOR",VLOOKUP(BC$14&amp;"-int-"&amp;$H826,Equations!$G:$I,3,0)+VLOOKUP(BC$14&amp;"-sexo-"&amp;$H826,Equations!$G:$I,3,0)*$U826+VLOOKUP(BC$14&amp;"-edad-"&amp;$H826,Equations!$G:$I,3,0)*$V826+VLOOKUP(BC$14&amp;"-est-"&amp;$H826,Equations!$G:$I,3,0)*(1/$W826)+VLOOKUP(BC$14&amp;"-imc-"&amp;$H826,Equations!$G:$I,3,0)*(1/$Q826)))</f>
        <v/>
      </c>
      <c r="BD826" s="10" t="str">
        <f>IF($AC826="","",IF(OR($V826&lt;2.7,$V826&gt;90),"Age OOR",BC826-1.6449*VLOOKUP(BC$14&amp;"-rse-"&amp;$H826,Equations!$G:$I,3,0)))</f>
        <v/>
      </c>
      <c r="BE826" s="10" t="str">
        <f>IF($AC826="","",IF(OR($V826&lt;2.7,$V826&gt;90),"Age OOR",BC826+1.6449*VLOOKUP(BC$14&amp;"-rse-"&amp;$H826,Equations!$G:$I,3,0)))</f>
        <v/>
      </c>
      <c r="BF826" s="10" t="str">
        <f t="shared" si="316"/>
        <v/>
      </c>
      <c r="BG826" s="10" t="str">
        <f>IF($AC826="","",IF(OR($V826&lt;2.7,$V826&gt;90),"Age OOR",($AC826-BC826)/VLOOKUP(BC$14&amp;"-rse-"&amp;$H826,Equations!$G:$I,3,0)))</f>
        <v/>
      </c>
      <c r="BH826" s="10" t="str">
        <f>IF($AD826="","",IF(OR($V826&lt;2.7,$V826&gt;90),"Age OOR",VLOOKUP(BH$14&amp;"-int-"&amp;$I826,Equations!$G:$I,3,0)+VLOOKUP(BH$14&amp;"-sexo-"&amp;$I826,Equations!$G:$I,3,0)*$U826+VLOOKUP(BH$14&amp;"-edad-"&amp;$I826,Equations!$G:$I,3,0)*$V826+VLOOKUP(BH$14&amp;"-est-"&amp;$I826,Equations!$G:$I,3,0)*(1/$W826)+VLOOKUP(BH$14&amp;"-imc-"&amp;$I826,Equations!$G:$I,3,0)*(1/$Q826)))</f>
        <v/>
      </c>
      <c r="BI826" s="10" t="str">
        <f>IF($AD826="","",IF(OR($V826&lt;2.7,$V826&gt;90),"Age OOR",BH826-1.6449*VLOOKUP(BH$14&amp;"-rse-"&amp;$I826,Equations!$G:$I,3,0)))</f>
        <v/>
      </c>
      <c r="BJ826" s="10" t="str">
        <f>IF($AD826="","",IF(OR($V826&lt;2.7,$V826&gt;90),"Age OOR",BH826+1.6449*VLOOKUP(BH$14&amp;"-rse-"&amp;$I826,Equations!$G:$I,3,0)))</f>
        <v/>
      </c>
      <c r="BK826" s="10" t="str">
        <f t="shared" si="317"/>
        <v/>
      </c>
      <c r="BL826" s="10" t="str">
        <f>IF($AD826="","",IF(OR($V826&lt;2.7,$V826&gt;90),"Age OOR",($AD826-BH826)/VLOOKUP(BH$14&amp;"-rse-"&amp;$I826,Equations!$G:$I,3,0)))</f>
        <v/>
      </c>
      <c r="BM826" s="10" t="str">
        <f>IF($AE826="","",IF(OR($V826&lt;2.7,$V826&gt;90),"Age OOR",VLOOKUP(BM$14&amp;"-int-"&amp;$J826,Equations!$G:$I,3,0)+VLOOKUP(BM$14&amp;"-sexo-"&amp;$J826,Equations!$G:$I,3,0)*$U826+VLOOKUP(BM$14&amp;"-edad-"&amp;$J826,Equations!$G:$I,3,0)*$V826+VLOOKUP(BM$14&amp;"-est-"&amp;$J826,Equations!$G:$I,3,0)*(1/$W826)+VLOOKUP(BM$14&amp;"-imc-"&amp;$J826,Equations!$G:$I,3,0)*(1/$Q826)))</f>
        <v/>
      </c>
      <c r="BN826" s="10" t="str">
        <f>IF($AE826="","",IF(OR($V826&lt;2.7,$V826&gt;90),"Age OOR",BM826-1.6449*VLOOKUP(BM$14&amp;"-rse-"&amp;$J826,Equations!$G:$I,3,0)))</f>
        <v/>
      </c>
      <c r="BO826" s="10" t="str">
        <f>IF($AE826="","",IF(OR($V826&lt;2.7,$V826&gt;90),"Age OOR",BM826+1.6449*VLOOKUP(BM$14&amp;"-rse-"&amp;$J826,Equations!$G:$I,3,0)))</f>
        <v/>
      </c>
      <c r="BP826" s="10" t="str">
        <f t="shared" si="318"/>
        <v/>
      </c>
      <c r="BQ826" s="10" t="str">
        <f>IF($AE826="","",IF(OR($V826&lt;2.7,$V826&gt;90),"Age OOR",($AE826-BM826)/VLOOKUP(BM$14&amp;"-rse-"&amp;$J826,Equations!$G:$I,3,0)))</f>
        <v/>
      </c>
      <c r="BR826" s="10" t="str">
        <f>IF($AF826="","",IF(OR($V826&lt;2.7,$V826&gt;90),"Age OOR",VLOOKUP(BR$14&amp;"-int-"&amp;$K826,Equations!$G:$I,3,0)+VLOOKUP(BR$14&amp;"-sexo-"&amp;$K826,Equations!$G:$I,3,0)*$U826+VLOOKUP(BR$14&amp;"-edad-"&amp;$K826,Equations!$G:$I,3,0)*$V826+VLOOKUP(BR$14&amp;"-est-"&amp;$K826,Equations!$G:$I,3,0)*(1/$W826)+VLOOKUP(BR$14&amp;"-imc-"&amp;$K826,Equations!$G:$I,3,0)*(1/$Q826)))</f>
        <v/>
      </c>
      <c r="BS826" s="10" t="str">
        <f>IF($AF826="","",IF(OR($V826&lt;2.7,$V826&gt;90),"Age OOR",BR826-1.6449*VLOOKUP(BR$14&amp;"-rse-"&amp;$K826,Equations!$G:$I,3,0)))</f>
        <v/>
      </c>
      <c r="BT826" s="10" t="str">
        <f>IF($AF826="","",IF(OR($V826&lt;2.7,$V826&gt;90),"Age OOR",BR826+1.6449*VLOOKUP(BR$14&amp;"-rse-"&amp;$K826,Equations!$G:$I,3,0)))</f>
        <v/>
      </c>
      <c r="BU826" s="10" t="str">
        <f t="shared" si="319"/>
        <v/>
      </c>
      <c r="BV826" s="10" t="str">
        <f>IF($AF826="","",IF(OR($V826&lt;2.7,$V826&gt;90),"Age OOR",($AF826-BR826)/VLOOKUP(BR$14&amp;"-rse-"&amp;$K826,Equations!$G:$I,3,0)))</f>
        <v/>
      </c>
      <c r="BW826" s="10" t="str">
        <f>IF($AG826="","",IF(OR($V826&lt;2.7,$V826&gt;90),"Age OOR",VLOOKUP(BW$14&amp;"-int-"&amp;$L826,Equations!$G:$I,3,0)+VLOOKUP(BW$14&amp;"-sexo-"&amp;$L826,Equations!$G:$I,3,0)*$U826+VLOOKUP(BW$14&amp;"-edad-"&amp;$L826,Equations!$G:$I,3,0)*$V826+VLOOKUP(BW$14&amp;"-est-"&amp;$L826,Equations!$G:$I,3,0)*(1/$W826)+VLOOKUP(BW$14&amp;"-imc-"&amp;$L826,Equations!$G:$I,3,0)*(1/$Q826)))</f>
        <v/>
      </c>
      <c r="BX826" s="10" t="str">
        <f>IF($AG826="","",IF(OR($V826&lt;2.7,$V826&gt;90),"Age OOR",BW826-1.6449*VLOOKUP(BW$14&amp;"-rse-"&amp;$L826,Equations!$G:$I,3,0)))</f>
        <v/>
      </c>
      <c r="BY826" s="10" t="str">
        <f>IF($AG826="","",IF(OR($V826&lt;2.7,$V826&gt;90),"Age OOR",BW826+1.6449*VLOOKUP(BW$14&amp;"-rse-"&amp;$L826,Equations!$G:$I,3,0)))</f>
        <v/>
      </c>
      <c r="BZ826" s="10" t="str">
        <f t="shared" si="320"/>
        <v/>
      </c>
      <c r="CA826" s="10" t="str">
        <f>IF($AG826="","",IF(OR($V826&lt;2.7,$V826&gt;90),"Age OOR",($AG826-BW826)/VLOOKUP(BW$14&amp;"-rse-"&amp;$L826,Equations!$G:$I,3,0)))</f>
        <v/>
      </c>
      <c r="CB826" s="10" t="str">
        <f>IF($AH826="","",IF(OR($V826&lt;2.7,$V826&gt;90),"Age OOR",VLOOKUP(CB$14&amp;"-int-"&amp;$M826,Equations!$G:$I,3,0)+VLOOKUP(CB$14&amp;"-sexo-"&amp;$M826,Equations!$G:$I,3,0)*$U826+VLOOKUP(CB$14&amp;"-edad-"&amp;$M826,Equations!$G:$I,3,0)*$V826+VLOOKUP(CB$14&amp;"-est-"&amp;$M826,Equations!$G:$I,3,0)*(1/$W826)+VLOOKUP(CB$14&amp;"-imc-"&amp;$M826,Equations!$G:$I,3,0)*(1/$Q826)))</f>
        <v/>
      </c>
      <c r="CC826" s="10" t="str">
        <f>IF($AH826="","",IF(OR($V826&lt;2.7,$V826&gt;90),"Age OOR",CB826-1.6449*VLOOKUP(CB$14&amp;"-rse-"&amp;$M826,Equations!$G:$I,3,0)))</f>
        <v/>
      </c>
      <c r="CD826" s="10" t="str">
        <f>IF($AH826="","",IF(OR($V826&lt;2.7,$V826&gt;90),"Age OOR",CB826+1.6449*VLOOKUP(CB$14&amp;"-rse-"&amp;$M826,Equations!$G:$I,3,0)))</f>
        <v/>
      </c>
      <c r="CE826" s="10" t="str">
        <f t="shared" si="321"/>
        <v/>
      </c>
      <c r="CF826" s="10" t="str">
        <f>IF($AH826="","",IF(OR($V826&lt;2.7,$V826&gt;90),"Age OOR",($AH826-CB826)/VLOOKUP(CB$14&amp;"-rse-"&amp;$M826,Equations!$G:$I,3,0)))</f>
        <v/>
      </c>
      <c r="CG826" s="10" t="str">
        <f>IF($AI826="","",IF(OR($V826&lt;2.7,$V826&gt;90),"Age OOR",VLOOKUP(CG$14&amp;"-int-"&amp;$N826,Equations!$G:$I,3,0)+VLOOKUP(CG$14&amp;"-sexo-"&amp;$N826,Equations!$G:$I,3,0)*$U826+VLOOKUP(CG$14&amp;"-edad-"&amp;$N826,Equations!$G:$I,3,0)*$V826+VLOOKUP(CG$14&amp;"-est-"&amp;$N826,Equations!$G:$I,3,0)*(1/$W826)+VLOOKUP(CG$14&amp;"-imc-"&amp;$N826,Equations!$G:$I,3,0)*(1/$Q826)))</f>
        <v/>
      </c>
      <c r="CH826" s="10" t="str">
        <f>IF($AI826="","",IF(OR($V826&lt;2.7,$V826&gt;90),"Age OOR",CG826-1.6449*VLOOKUP(CG$14&amp;"-rse-"&amp;$N826,Equations!$G:$I,3,0)))</f>
        <v/>
      </c>
      <c r="CI826" s="10" t="str">
        <f>IF($AI826="","",IF(OR($V826&lt;2.7,$V826&gt;90),"Age OOR",CG826+1.6449*VLOOKUP(CG$14&amp;"-rse-"&amp;$N826,Equations!$G:$I,3,0)))</f>
        <v/>
      </c>
      <c r="CJ826" s="10" t="str">
        <f t="shared" si="322"/>
        <v/>
      </c>
      <c r="CK826" s="10" t="str">
        <f>IF($AI826="","",IF(OR($V826&lt;2.7,$V826&gt;90),"Age OOR",($AI826-CG826)/VLOOKUP(CG$14&amp;"-rse-"&amp;$N826,Equations!$G:$I,3,0)))</f>
        <v/>
      </c>
      <c r="CL826" s="10" t="str">
        <f>IF($AJ826="","",IF(OR($V826&lt;2.7,$V826&gt;90),"Age OOR",VLOOKUP(CL$14&amp;"-int-"&amp;$O826,Equations!$G:$I,3,0)+VLOOKUP(CL$14&amp;"-sexo-"&amp;$O826,Equations!$G:$I,3,0)*$U826+VLOOKUP(CL$14&amp;"-edad-"&amp;$O826,Equations!$G:$I,3,0)*$V826+VLOOKUP(CL$14&amp;"-est-"&amp;$O826,Equations!$G:$I,3,0)*(1/$W826)+VLOOKUP(CL$14&amp;"-imc-"&amp;$O826,Equations!$G:$I,3,0)*(1/$Q826)))</f>
        <v/>
      </c>
      <c r="CM826" s="10" t="str">
        <f>IF($AJ826="","",IF(OR($V826&lt;2.7,$V826&gt;90),"Age OOR",CL826-1.6449*VLOOKUP(CL$14&amp;"-rse-"&amp;$O826,Equations!$G:$I,3,0)))</f>
        <v/>
      </c>
      <c r="CN826" s="10" t="str">
        <f>IF($AJ826="","",IF(OR($V826&lt;2.7,$V826&gt;90),"Age OOR",CL826+1.6449*VLOOKUP(CL$14&amp;"-rse-"&amp;$O826,Equations!$G:$I,3,0)))</f>
        <v/>
      </c>
      <c r="CO826" s="10" t="str">
        <f t="shared" si="323"/>
        <v/>
      </c>
      <c r="CP826" s="10" t="str">
        <f>IF($AJ826="","",IF(OR($V826&lt;2.7,$V826&gt;90),"Age OOR",($AJ826-CL826)/VLOOKUP(CL$14&amp;"-rse-"&amp;$O826,Equations!$G:$I,3,0)))</f>
        <v/>
      </c>
      <c r="CQ826" s="10" t="str">
        <f>IF($AK826="","",IF(OR($V826&lt;2.7,$V826&gt;90),"Age OOR",EXP(VLOOKUP(CQ$14&amp;"-int-"&amp;$P826,Equations!$G:$I,3,0)+VLOOKUP(CQ$14&amp;"-sexo-"&amp;$P826,Equations!$G:$I,3,0)*$U826+VLOOKUP(CQ$14&amp;"-edad-"&amp;$P826,Equations!$G:$I,3,0)*$V826+VLOOKUP(CQ$14&amp;"-est-"&amp;$P826,Equations!$G:$I,3,0)*(1/$W826)+VLOOKUP(CQ$14&amp;"-imc-"&amp;$P826,Equations!$G:$I,3,0)*(1/$Q826))))</f>
        <v/>
      </c>
      <c r="CR826" s="10" t="str">
        <f>IF($AK826="","",IF(OR($V826&lt;2.7,$V826&gt;90),"Age OOR",EXP(LN(CQ826)-1.6449*VLOOKUP(CQ$14&amp;"-rse-"&amp;$P826,Equations!$G:$I,3,0))))</f>
        <v/>
      </c>
      <c r="CS826" s="10" t="str">
        <f>IF($AK826="","",IF(OR($V826&lt;2.7,$V826&gt;90),"Age OOR",EXP(LN(CQ826)+1.6449*VLOOKUP(CQ$14&amp;"-rse-"&amp;$P826,Equations!$G:$I,3,0))))</f>
        <v/>
      </c>
      <c r="CT826" s="10" t="str">
        <f t="shared" si="324"/>
        <v/>
      </c>
      <c r="CU826" s="10" t="str">
        <f>IF($AK826="","",IF(OR($V826&lt;2.7,$V826&gt;90),"Age OOR",(LN($AK826)-LN(CQ826))/VLOOKUP(CQ$14&amp;"-rse-"&amp;$P826,Equations!$G:$I,3,0)))</f>
        <v/>
      </c>
      <c r="CV826" s="47"/>
    </row>
    <row r="827" spans="5:116" x14ac:dyDescent="0.2">
      <c r="E827" s="23" t="str">
        <f t="shared" si="300"/>
        <v>Age out of range</v>
      </c>
      <c r="F827" s="23" t="str">
        <f t="shared" si="301"/>
        <v>Age out of range</v>
      </c>
      <c r="G827" s="23" t="str">
        <f t="shared" si="302"/>
        <v>Age out of range</v>
      </c>
      <c r="H827" s="23" t="str">
        <f t="shared" si="303"/>
        <v>Age out of range</v>
      </c>
      <c r="I827" s="23" t="str">
        <f t="shared" si="304"/>
        <v>Age out of range</v>
      </c>
      <c r="J827" s="23" t="str">
        <f t="shared" si="305"/>
        <v>Age out of range</v>
      </c>
      <c r="K827" s="23" t="str">
        <f t="shared" si="306"/>
        <v>Age out of range</v>
      </c>
      <c r="L827" s="23" t="str">
        <f t="shared" si="307"/>
        <v>Age out of range</v>
      </c>
      <c r="M827" s="23" t="str">
        <f t="shared" si="308"/>
        <v>Age out of range</v>
      </c>
      <c r="N827" s="23" t="str">
        <f t="shared" si="309"/>
        <v>Age out of range</v>
      </c>
      <c r="O827" s="23" t="str">
        <f t="shared" si="310"/>
        <v>Age out of range</v>
      </c>
      <c r="P827" s="23" t="str">
        <f t="shared" si="311"/>
        <v>Age out of range</v>
      </c>
      <c r="Q827" s="23" t="e">
        <f t="shared" si="312"/>
        <v>#DIV/0!</v>
      </c>
      <c r="R827" s="17"/>
      <c r="S827" s="23">
        <v>811</v>
      </c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  <c r="AE827" s="134"/>
      <c r="AF827" s="134"/>
      <c r="AG827" s="134"/>
      <c r="AH827" s="134"/>
      <c r="AI827" s="134"/>
      <c r="AJ827" s="134"/>
      <c r="AK827" s="134"/>
      <c r="AL827" s="7"/>
      <c r="AM827" s="47"/>
      <c r="AN827" s="10" t="str">
        <f>IF($Z827="","",IF(OR($V827&lt;2.7,$V827&gt;90),"Age OOR",VLOOKUP(AN$14&amp;"-int-"&amp;$E827,Equations!$G:$I,3,0)+VLOOKUP(AN$14&amp;"-sexo-"&amp;$E827,Equations!$G:$I,3,0)*$U827+VLOOKUP(AN$14&amp;"-edad-"&amp;$E827,Equations!$G:$I,3,0)*$V827+VLOOKUP(AN$14&amp;"-est-"&amp;$E827,Equations!$G:$I,3,0)*(1/$W827)+VLOOKUP(AN$14&amp;"-imc-"&amp;$E827,Equations!$G:$I,3,0)*(1/$Q827)))</f>
        <v/>
      </c>
      <c r="AO827" s="10" t="str">
        <f>IF($Z827="","",IF(OR($V827&lt;2.7,$V827&gt;90),"Age OOR",AN827-1.6449*VLOOKUP(AN$14&amp;"-rse-"&amp;$E827,Equations!$G:$I,3,0)))</f>
        <v/>
      </c>
      <c r="AP827" s="10" t="str">
        <f>IF($Z827="","",IF(OR($V827&lt;2.7,$V827&gt;90),"Age OOR",AN827+1.6449*VLOOKUP(AN$14&amp;"-rse-"&amp;$E827,Equations!$G:$I,3,0)))</f>
        <v/>
      </c>
      <c r="AQ827" s="10" t="str">
        <f t="shared" si="313"/>
        <v/>
      </c>
      <c r="AR827" s="10" t="str">
        <f>IF($Z827="","",IF(OR($V827&lt;2.7,$V827&gt;90),"Age OOR",($Z827-AN827)/VLOOKUP(AN$14&amp;"-rse-"&amp;$E827,Equations!$G:$I,3,0)))</f>
        <v/>
      </c>
      <c r="AS827" s="10" t="str">
        <f>IF($AA827="","",IF(OR($V827&lt;2.7,$V827&gt;90),"Age OOR",VLOOKUP(AS$14&amp;"-int-"&amp;$F827,Equations!$G:$I,3,0)+VLOOKUP(AS$14&amp;"-sexo-"&amp;$F827,Equations!$G:$I,3,0)*$U827+VLOOKUP(AS$14&amp;"-edad-"&amp;$F827,Equations!$G:$I,3,0)*$V827+VLOOKUP(AS$14&amp;"-est-"&amp;$F827,Equations!$G:$I,3,0)*(1/$W827)+VLOOKUP(AS$14&amp;"-imc-"&amp;$F827,Equations!$G:$I,3,0)*(1/$Q827)))</f>
        <v/>
      </c>
      <c r="AT827" s="10" t="str">
        <f>IF($AA827="","",IF(OR($V827&lt;2.7,$V827&gt;90),"Age OOR",AS827-1.6449*VLOOKUP(AS$14&amp;"-rse-"&amp;$F827,Equations!$G:$I,3,0)))</f>
        <v/>
      </c>
      <c r="AU827" s="10" t="str">
        <f>IF($AA827="","",IF(OR($V827&lt;2.7,$V827&gt;90),"Age OOR",AS827+1.6449*VLOOKUP(AS$14&amp;"-rse-"&amp;$F827,Equations!$G:$I,3,0)))</f>
        <v/>
      </c>
      <c r="AV827" s="10" t="str">
        <f t="shared" si="314"/>
        <v/>
      </c>
      <c r="AW827" s="10" t="str">
        <f>IF($AA827="","",IF(OR($V827&lt;2.7,$V827&gt;90),"Age OOR",($AA827-AS827)/VLOOKUP(AS$14&amp;"-rse-"&amp;$F827,Equations!$G:$I,3,0)))</f>
        <v/>
      </c>
      <c r="AX827" s="10" t="str">
        <f>IF($AB827="","",IF(OR($V827&lt;2.7,$V827&gt;90),"Age OOR",VLOOKUP(AX$14&amp;"-int-"&amp;$G827,Equations!$G:$I,3,0)+VLOOKUP(AX$14&amp;"-sexo-"&amp;$G827,Equations!$G:$I,3,0)*$U827+VLOOKUP(AX$14&amp;"-edad-"&amp;$G827,Equations!$G:$I,3,0)*$V827+VLOOKUP(AX$14&amp;"-est-"&amp;$G827,Equations!$G:$I,3,0)*(1/$W827)+VLOOKUP(AX$14&amp;"-imc-"&amp;$G827,Equations!$G:$I,3,0)*(1/$Q827)))</f>
        <v/>
      </c>
      <c r="AY827" s="10" t="str">
        <f>IF($AB827="","",IF(OR($V827&lt;2.7,$V827&gt;90),"Age OOR",AX827-1.6449*VLOOKUP(AX$14&amp;"-rse-"&amp;$G827,Equations!$G:$I,3,0)))</f>
        <v/>
      </c>
      <c r="AZ827" s="10" t="str">
        <f>IF($AB827="","",IF(OR($V827&lt;2.7,$V827&gt;90),"Age OOR",AX827+1.6449*VLOOKUP(AX$14&amp;"-rse-"&amp;$G827,Equations!$G:$I,3,0)))</f>
        <v/>
      </c>
      <c r="BA827" s="10" t="str">
        <f t="shared" si="315"/>
        <v/>
      </c>
      <c r="BB827" s="10" t="str">
        <f>IF($AB827="","",IF(OR($V827&lt;2.7,$V827&gt;90),"Age OOR",($AB827-AX827)/VLOOKUP(AX$14&amp;"-rse-"&amp;$G827,Equations!$G:$I,3,0)))</f>
        <v/>
      </c>
      <c r="BC827" s="10" t="str">
        <f>IF($AC827="","",IF(OR($V827&lt;2.7,$V827&gt;90),"Age OOR",VLOOKUP(BC$14&amp;"-int-"&amp;$H827,Equations!$G:$I,3,0)+VLOOKUP(BC$14&amp;"-sexo-"&amp;$H827,Equations!$G:$I,3,0)*$U827+VLOOKUP(BC$14&amp;"-edad-"&amp;$H827,Equations!$G:$I,3,0)*$V827+VLOOKUP(BC$14&amp;"-est-"&amp;$H827,Equations!$G:$I,3,0)*(1/$W827)+VLOOKUP(BC$14&amp;"-imc-"&amp;$H827,Equations!$G:$I,3,0)*(1/$Q827)))</f>
        <v/>
      </c>
      <c r="BD827" s="10" t="str">
        <f>IF($AC827="","",IF(OR($V827&lt;2.7,$V827&gt;90),"Age OOR",BC827-1.6449*VLOOKUP(BC$14&amp;"-rse-"&amp;$H827,Equations!$G:$I,3,0)))</f>
        <v/>
      </c>
      <c r="BE827" s="10" t="str">
        <f>IF($AC827="","",IF(OR($V827&lt;2.7,$V827&gt;90),"Age OOR",BC827+1.6449*VLOOKUP(BC$14&amp;"-rse-"&amp;$H827,Equations!$G:$I,3,0)))</f>
        <v/>
      </c>
      <c r="BF827" s="10" t="str">
        <f t="shared" si="316"/>
        <v/>
      </c>
      <c r="BG827" s="10" t="str">
        <f>IF($AC827="","",IF(OR($V827&lt;2.7,$V827&gt;90),"Age OOR",($AC827-BC827)/VLOOKUP(BC$14&amp;"-rse-"&amp;$H827,Equations!$G:$I,3,0)))</f>
        <v/>
      </c>
      <c r="BH827" s="10" t="str">
        <f>IF($AD827="","",IF(OR($V827&lt;2.7,$V827&gt;90),"Age OOR",VLOOKUP(BH$14&amp;"-int-"&amp;$I827,Equations!$G:$I,3,0)+VLOOKUP(BH$14&amp;"-sexo-"&amp;$I827,Equations!$G:$I,3,0)*$U827+VLOOKUP(BH$14&amp;"-edad-"&amp;$I827,Equations!$G:$I,3,0)*$V827+VLOOKUP(BH$14&amp;"-est-"&amp;$I827,Equations!$G:$I,3,0)*(1/$W827)+VLOOKUP(BH$14&amp;"-imc-"&amp;$I827,Equations!$G:$I,3,0)*(1/$Q827)))</f>
        <v/>
      </c>
      <c r="BI827" s="10" t="str">
        <f>IF($AD827="","",IF(OR($V827&lt;2.7,$V827&gt;90),"Age OOR",BH827-1.6449*VLOOKUP(BH$14&amp;"-rse-"&amp;$I827,Equations!$G:$I,3,0)))</f>
        <v/>
      </c>
      <c r="BJ827" s="10" t="str">
        <f>IF($AD827="","",IF(OR($V827&lt;2.7,$V827&gt;90),"Age OOR",BH827+1.6449*VLOOKUP(BH$14&amp;"-rse-"&amp;$I827,Equations!$G:$I,3,0)))</f>
        <v/>
      </c>
      <c r="BK827" s="10" t="str">
        <f t="shared" si="317"/>
        <v/>
      </c>
      <c r="BL827" s="10" t="str">
        <f>IF($AD827="","",IF(OR($V827&lt;2.7,$V827&gt;90),"Age OOR",($AD827-BH827)/VLOOKUP(BH$14&amp;"-rse-"&amp;$I827,Equations!$G:$I,3,0)))</f>
        <v/>
      </c>
      <c r="BM827" s="10" t="str">
        <f>IF($AE827="","",IF(OR($V827&lt;2.7,$V827&gt;90),"Age OOR",VLOOKUP(BM$14&amp;"-int-"&amp;$J827,Equations!$G:$I,3,0)+VLOOKUP(BM$14&amp;"-sexo-"&amp;$J827,Equations!$G:$I,3,0)*$U827+VLOOKUP(BM$14&amp;"-edad-"&amp;$J827,Equations!$G:$I,3,0)*$V827+VLOOKUP(BM$14&amp;"-est-"&amp;$J827,Equations!$G:$I,3,0)*(1/$W827)+VLOOKUP(BM$14&amp;"-imc-"&amp;$J827,Equations!$G:$I,3,0)*(1/$Q827)))</f>
        <v/>
      </c>
      <c r="BN827" s="10" t="str">
        <f>IF($AE827="","",IF(OR($V827&lt;2.7,$V827&gt;90),"Age OOR",BM827-1.6449*VLOOKUP(BM$14&amp;"-rse-"&amp;$J827,Equations!$G:$I,3,0)))</f>
        <v/>
      </c>
      <c r="BO827" s="10" t="str">
        <f>IF($AE827="","",IF(OR($V827&lt;2.7,$V827&gt;90),"Age OOR",BM827+1.6449*VLOOKUP(BM$14&amp;"-rse-"&amp;$J827,Equations!$G:$I,3,0)))</f>
        <v/>
      </c>
      <c r="BP827" s="10" t="str">
        <f t="shared" si="318"/>
        <v/>
      </c>
      <c r="BQ827" s="10" t="str">
        <f>IF($AE827="","",IF(OR($V827&lt;2.7,$V827&gt;90),"Age OOR",($AE827-BM827)/VLOOKUP(BM$14&amp;"-rse-"&amp;$J827,Equations!$G:$I,3,0)))</f>
        <v/>
      </c>
      <c r="BR827" s="10" t="str">
        <f>IF($AF827="","",IF(OR($V827&lt;2.7,$V827&gt;90),"Age OOR",VLOOKUP(BR$14&amp;"-int-"&amp;$K827,Equations!$G:$I,3,0)+VLOOKUP(BR$14&amp;"-sexo-"&amp;$K827,Equations!$G:$I,3,0)*$U827+VLOOKUP(BR$14&amp;"-edad-"&amp;$K827,Equations!$G:$I,3,0)*$V827+VLOOKUP(BR$14&amp;"-est-"&amp;$K827,Equations!$G:$I,3,0)*(1/$W827)+VLOOKUP(BR$14&amp;"-imc-"&amp;$K827,Equations!$G:$I,3,0)*(1/$Q827)))</f>
        <v/>
      </c>
      <c r="BS827" s="10" t="str">
        <f>IF($AF827="","",IF(OR($V827&lt;2.7,$V827&gt;90),"Age OOR",BR827-1.6449*VLOOKUP(BR$14&amp;"-rse-"&amp;$K827,Equations!$G:$I,3,0)))</f>
        <v/>
      </c>
      <c r="BT827" s="10" t="str">
        <f>IF($AF827="","",IF(OR($V827&lt;2.7,$V827&gt;90),"Age OOR",BR827+1.6449*VLOOKUP(BR$14&amp;"-rse-"&amp;$K827,Equations!$G:$I,3,0)))</f>
        <v/>
      </c>
      <c r="BU827" s="10" t="str">
        <f t="shared" si="319"/>
        <v/>
      </c>
      <c r="BV827" s="10" t="str">
        <f>IF($AF827="","",IF(OR($V827&lt;2.7,$V827&gt;90),"Age OOR",($AF827-BR827)/VLOOKUP(BR$14&amp;"-rse-"&amp;$K827,Equations!$G:$I,3,0)))</f>
        <v/>
      </c>
      <c r="BW827" s="10" t="str">
        <f>IF($AG827="","",IF(OR($V827&lt;2.7,$V827&gt;90),"Age OOR",VLOOKUP(BW$14&amp;"-int-"&amp;$L827,Equations!$G:$I,3,0)+VLOOKUP(BW$14&amp;"-sexo-"&amp;$L827,Equations!$G:$I,3,0)*$U827+VLOOKUP(BW$14&amp;"-edad-"&amp;$L827,Equations!$G:$I,3,0)*$V827+VLOOKUP(BW$14&amp;"-est-"&amp;$L827,Equations!$G:$I,3,0)*(1/$W827)+VLOOKUP(BW$14&amp;"-imc-"&amp;$L827,Equations!$G:$I,3,0)*(1/$Q827)))</f>
        <v/>
      </c>
      <c r="BX827" s="10" t="str">
        <f>IF($AG827="","",IF(OR($V827&lt;2.7,$V827&gt;90),"Age OOR",BW827-1.6449*VLOOKUP(BW$14&amp;"-rse-"&amp;$L827,Equations!$G:$I,3,0)))</f>
        <v/>
      </c>
      <c r="BY827" s="10" t="str">
        <f>IF($AG827="","",IF(OR($V827&lt;2.7,$V827&gt;90),"Age OOR",BW827+1.6449*VLOOKUP(BW$14&amp;"-rse-"&amp;$L827,Equations!$G:$I,3,0)))</f>
        <v/>
      </c>
      <c r="BZ827" s="10" t="str">
        <f t="shared" si="320"/>
        <v/>
      </c>
      <c r="CA827" s="10" t="str">
        <f>IF($AG827="","",IF(OR($V827&lt;2.7,$V827&gt;90),"Age OOR",($AG827-BW827)/VLOOKUP(BW$14&amp;"-rse-"&amp;$L827,Equations!$G:$I,3,0)))</f>
        <v/>
      </c>
      <c r="CB827" s="10" t="str">
        <f>IF($AH827="","",IF(OR($V827&lt;2.7,$V827&gt;90),"Age OOR",VLOOKUP(CB$14&amp;"-int-"&amp;$M827,Equations!$G:$I,3,0)+VLOOKUP(CB$14&amp;"-sexo-"&amp;$M827,Equations!$G:$I,3,0)*$U827+VLOOKUP(CB$14&amp;"-edad-"&amp;$M827,Equations!$G:$I,3,0)*$V827+VLOOKUP(CB$14&amp;"-est-"&amp;$M827,Equations!$G:$I,3,0)*(1/$W827)+VLOOKUP(CB$14&amp;"-imc-"&amp;$M827,Equations!$G:$I,3,0)*(1/$Q827)))</f>
        <v/>
      </c>
      <c r="CC827" s="10" t="str">
        <f>IF($AH827="","",IF(OR($V827&lt;2.7,$V827&gt;90),"Age OOR",CB827-1.6449*VLOOKUP(CB$14&amp;"-rse-"&amp;$M827,Equations!$G:$I,3,0)))</f>
        <v/>
      </c>
      <c r="CD827" s="10" t="str">
        <f>IF($AH827="","",IF(OR($V827&lt;2.7,$V827&gt;90),"Age OOR",CB827+1.6449*VLOOKUP(CB$14&amp;"-rse-"&amp;$M827,Equations!$G:$I,3,0)))</f>
        <v/>
      </c>
      <c r="CE827" s="10" t="str">
        <f t="shared" si="321"/>
        <v/>
      </c>
      <c r="CF827" s="10" t="str">
        <f>IF($AH827="","",IF(OR($V827&lt;2.7,$V827&gt;90),"Age OOR",($AH827-CB827)/VLOOKUP(CB$14&amp;"-rse-"&amp;$M827,Equations!$G:$I,3,0)))</f>
        <v/>
      </c>
      <c r="CG827" s="10" t="str">
        <f>IF($AI827="","",IF(OR($V827&lt;2.7,$V827&gt;90),"Age OOR",VLOOKUP(CG$14&amp;"-int-"&amp;$N827,Equations!$G:$I,3,0)+VLOOKUP(CG$14&amp;"-sexo-"&amp;$N827,Equations!$G:$I,3,0)*$U827+VLOOKUP(CG$14&amp;"-edad-"&amp;$N827,Equations!$G:$I,3,0)*$V827+VLOOKUP(CG$14&amp;"-est-"&amp;$N827,Equations!$G:$I,3,0)*(1/$W827)+VLOOKUP(CG$14&amp;"-imc-"&amp;$N827,Equations!$G:$I,3,0)*(1/$Q827)))</f>
        <v/>
      </c>
      <c r="CH827" s="10" t="str">
        <f>IF($AI827="","",IF(OR($V827&lt;2.7,$V827&gt;90),"Age OOR",CG827-1.6449*VLOOKUP(CG$14&amp;"-rse-"&amp;$N827,Equations!$G:$I,3,0)))</f>
        <v/>
      </c>
      <c r="CI827" s="10" t="str">
        <f>IF($AI827="","",IF(OR($V827&lt;2.7,$V827&gt;90),"Age OOR",CG827+1.6449*VLOOKUP(CG$14&amp;"-rse-"&amp;$N827,Equations!$G:$I,3,0)))</f>
        <v/>
      </c>
      <c r="CJ827" s="10" t="str">
        <f t="shared" si="322"/>
        <v/>
      </c>
      <c r="CK827" s="10" t="str">
        <f>IF($AI827="","",IF(OR($V827&lt;2.7,$V827&gt;90),"Age OOR",($AI827-CG827)/VLOOKUP(CG$14&amp;"-rse-"&amp;$N827,Equations!$G:$I,3,0)))</f>
        <v/>
      </c>
      <c r="CL827" s="10" t="str">
        <f>IF($AJ827="","",IF(OR($V827&lt;2.7,$V827&gt;90),"Age OOR",VLOOKUP(CL$14&amp;"-int-"&amp;$O827,Equations!$G:$I,3,0)+VLOOKUP(CL$14&amp;"-sexo-"&amp;$O827,Equations!$G:$I,3,0)*$U827+VLOOKUP(CL$14&amp;"-edad-"&amp;$O827,Equations!$G:$I,3,0)*$V827+VLOOKUP(CL$14&amp;"-est-"&amp;$O827,Equations!$G:$I,3,0)*(1/$W827)+VLOOKUP(CL$14&amp;"-imc-"&amp;$O827,Equations!$G:$I,3,0)*(1/$Q827)))</f>
        <v/>
      </c>
      <c r="CM827" s="10" t="str">
        <f>IF($AJ827="","",IF(OR($V827&lt;2.7,$V827&gt;90),"Age OOR",CL827-1.6449*VLOOKUP(CL$14&amp;"-rse-"&amp;$O827,Equations!$G:$I,3,0)))</f>
        <v/>
      </c>
      <c r="CN827" s="10" t="str">
        <f>IF($AJ827="","",IF(OR($V827&lt;2.7,$V827&gt;90),"Age OOR",CL827+1.6449*VLOOKUP(CL$14&amp;"-rse-"&amp;$O827,Equations!$G:$I,3,0)))</f>
        <v/>
      </c>
      <c r="CO827" s="10" t="str">
        <f t="shared" si="323"/>
        <v/>
      </c>
      <c r="CP827" s="10" t="str">
        <f>IF($AJ827="","",IF(OR($V827&lt;2.7,$V827&gt;90),"Age OOR",($AJ827-CL827)/VLOOKUP(CL$14&amp;"-rse-"&amp;$O827,Equations!$G:$I,3,0)))</f>
        <v/>
      </c>
      <c r="CQ827" s="10" t="str">
        <f>IF($AK827="","",IF(OR($V827&lt;2.7,$V827&gt;90),"Age OOR",EXP(VLOOKUP(CQ$14&amp;"-int-"&amp;$P827,Equations!$G:$I,3,0)+VLOOKUP(CQ$14&amp;"-sexo-"&amp;$P827,Equations!$G:$I,3,0)*$U827+VLOOKUP(CQ$14&amp;"-edad-"&amp;$P827,Equations!$G:$I,3,0)*$V827+VLOOKUP(CQ$14&amp;"-est-"&amp;$P827,Equations!$G:$I,3,0)*(1/$W827)+VLOOKUP(CQ$14&amp;"-imc-"&amp;$P827,Equations!$G:$I,3,0)*(1/$Q827))))</f>
        <v/>
      </c>
      <c r="CR827" s="10" t="str">
        <f>IF($AK827="","",IF(OR($V827&lt;2.7,$V827&gt;90),"Age OOR",EXP(LN(CQ827)-1.6449*VLOOKUP(CQ$14&amp;"-rse-"&amp;$P827,Equations!$G:$I,3,0))))</f>
        <v/>
      </c>
      <c r="CS827" s="10" t="str">
        <f>IF($AK827="","",IF(OR($V827&lt;2.7,$V827&gt;90),"Age OOR",EXP(LN(CQ827)+1.6449*VLOOKUP(CQ$14&amp;"-rse-"&amp;$P827,Equations!$G:$I,3,0))))</f>
        <v/>
      </c>
      <c r="CT827" s="10" t="str">
        <f t="shared" si="324"/>
        <v/>
      </c>
      <c r="CU827" s="10" t="str">
        <f>IF($AK827="","",IF(OR($V827&lt;2.7,$V827&gt;90),"Age OOR",(LN($AK827)-LN(CQ827))/VLOOKUP(CQ$14&amp;"-rse-"&amp;$P827,Equations!$G:$I,3,0)))</f>
        <v/>
      </c>
      <c r="CV827" s="47"/>
    </row>
    <row r="828" spans="5:116" x14ac:dyDescent="0.2">
      <c r="E828" s="23" t="str">
        <f t="shared" si="300"/>
        <v>Age out of range</v>
      </c>
      <c r="F828" s="23" t="str">
        <f t="shared" si="301"/>
        <v>Age out of range</v>
      </c>
      <c r="G828" s="23" t="str">
        <f t="shared" si="302"/>
        <v>Age out of range</v>
      </c>
      <c r="H828" s="23" t="str">
        <f t="shared" si="303"/>
        <v>Age out of range</v>
      </c>
      <c r="I828" s="23" t="str">
        <f t="shared" si="304"/>
        <v>Age out of range</v>
      </c>
      <c r="J828" s="23" t="str">
        <f t="shared" si="305"/>
        <v>Age out of range</v>
      </c>
      <c r="K828" s="23" t="str">
        <f t="shared" si="306"/>
        <v>Age out of range</v>
      </c>
      <c r="L828" s="23" t="str">
        <f t="shared" si="307"/>
        <v>Age out of range</v>
      </c>
      <c r="M828" s="23" t="str">
        <f t="shared" si="308"/>
        <v>Age out of range</v>
      </c>
      <c r="N828" s="23" t="str">
        <f t="shared" si="309"/>
        <v>Age out of range</v>
      </c>
      <c r="O828" s="23" t="str">
        <f t="shared" si="310"/>
        <v>Age out of range</v>
      </c>
      <c r="P828" s="23" t="str">
        <f t="shared" si="311"/>
        <v>Age out of range</v>
      </c>
      <c r="Q828" s="23" t="e">
        <f t="shared" si="312"/>
        <v>#DIV/0!</v>
      </c>
      <c r="R828" s="17"/>
      <c r="S828" s="23">
        <v>812</v>
      </c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  <c r="AE828" s="134"/>
      <c r="AF828" s="134"/>
      <c r="AG828" s="134"/>
      <c r="AH828" s="134"/>
      <c r="AI828" s="134"/>
      <c r="AJ828" s="134"/>
      <c r="AK828" s="134"/>
      <c r="AL828" s="7"/>
      <c r="AM828" s="47"/>
      <c r="AN828" s="10" t="str">
        <f>IF($Z828="","",IF(OR($V828&lt;2.7,$V828&gt;90),"Age OOR",VLOOKUP(AN$14&amp;"-int-"&amp;$E828,Equations!$G:$I,3,0)+VLOOKUP(AN$14&amp;"-sexo-"&amp;$E828,Equations!$G:$I,3,0)*$U828+VLOOKUP(AN$14&amp;"-edad-"&amp;$E828,Equations!$G:$I,3,0)*$V828+VLOOKUP(AN$14&amp;"-est-"&amp;$E828,Equations!$G:$I,3,0)*(1/$W828)+VLOOKUP(AN$14&amp;"-imc-"&amp;$E828,Equations!$G:$I,3,0)*(1/$Q828)))</f>
        <v/>
      </c>
      <c r="AO828" s="10" t="str">
        <f>IF($Z828="","",IF(OR($V828&lt;2.7,$V828&gt;90),"Age OOR",AN828-1.6449*VLOOKUP(AN$14&amp;"-rse-"&amp;$E828,Equations!$G:$I,3,0)))</f>
        <v/>
      </c>
      <c r="AP828" s="10" t="str">
        <f>IF($Z828="","",IF(OR($V828&lt;2.7,$V828&gt;90),"Age OOR",AN828+1.6449*VLOOKUP(AN$14&amp;"-rse-"&amp;$E828,Equations!$G:$I,3,0)))</f>
        <v/>
      </c>
      <c r="AQ828" s="10" t="str">
        <f t="shared" si="313"/>
        <v/>
      </c>
      <c r="AR828" s="10" t="str">
        <f>IF($Z828="","",IF(OR($V828&lt;2.7,$V828&gt;90),"Age OOR",($Z828-AN828)/VLOOKUP(AN$14&amp;"-rse-"&amp;$E828,Equations!$G:$I,3,0)))</f>
        <v/>
      </c>
      <c r="AS828" s="10" t="str">
        <f>IF($AA828="","",IF(OR($V828&lt;2.7,$V828&gt;90),"Age OOR",VLOOKUP(AS$14&amp;"-int-"&amp;$F828,Equations!$G:$I,3,0)+VLOOKUP(AS$14&amp;"-sexo-"&amp;$F828,Equations!$G:$I,3,0)*$U828+VLOOKUP(AS$14&amp;"-edad-"&amp;$F828,Equations!$G:$I,3,0)*$V828+VLOOKUP(AS$14&amp;"-est-"&amp;$F828,Equations!$G:$I,3,0)*(1/$W828)+VLOOKUP(AS$14&amp;"-imc-"&amp;$F828,Equations!$G:$I,3,0)*(1/$Q828)))</f>
        <v/>
      </c>
      <c r="AT828" s="10" t="str">
        <f>IF($AA828="","",IF(OR($V828&lt;2.7,$V828&gt;90),"Age OOR",AS828-1.6449*VLOOKUP(AS$14&amp;"-rse-"&amp;$F828,Equations!$G:$I,3,0)))</f>
        <v/>
      </c>
      <c r="AU828" s="10" t="str">
        <f>IF($AA828="","",IF(OR($V828&lt;2.7,$V828&gt;90),"Age OOR",AS828+1.6449*VLOOKUP(AS$14&amp;"-rse-"&amp;$F828,Equations!$G:$I,3,0)))</f>
        <v/>
      </c>
      <c r="AV828" s="10" t="str">
        <f t="shared" si="314"/>
        <v/>
      </c>
      <c r="AW828" s="10" t="str">
        <f>IF($AA828="","",IF(OR($V828&lt;2.7,$V828&gt;90),"Age OOR",($AA828-AS828)/VLOOKUP(AS$14&amp;"-rse-"&amp;$F828,Equations!$G:$I,3,0)))</f>
        <v/>
      </c>
      <c r="AX828" s="10" t="str">
        <f>IF($AB828="","",IF(OR($V828&lt;2.7,$V828&gt;90),"Age OOR",VLOOKUP(AX$14&amp;"-int-"&amp;$G828,Equations!$G:$I,3,0)+VLOOKUP(AX$14&amp;"-sexo-"&amp;$G828,Equations!$G:$I,3,0)*$U828+VLOOKUP(AX$14&amp;"-edad-"&amp;$G828,Equations!$G:$I,3,0)*$V828+VLOOKUP(AX$14&amp;"-est-"&amp;$G828,Equations!$G:$I,3,0)*(1/$W828)+VLOOKUP(AX$14&amp;"-imc-"&amp;$G828,Equations!$G:$I,3,0)*(1/$Q828)))</f>
        <v/>
      </c>
      <c r="AY828" s="10" t="str">
        <f>IF($AB828="","",IF(OR($V828&lt;2.7,$V828&gt;90),"Age OOR",AX828-1.6449*VLOOKUP(AX$14&amp;"-rse-"&amp;$G828,Equations!$G:$I,3,0)))</f>
        <v/>
      </c>
      <c r="AZ828" s="10" t="str">
        <f>IF($AB828="","",IF(OR($V828&lt;2.7,$V828&gt;90),"Age OOR",AX828+1.6449*VLOOKUP(AX$14&amp;"-rse-"&amp;$G828,Equations!$G:$I,3,0)))</f>
        <v/>
      </c>
      <c r="BA828" s="10" t="str">
        <f t="shared" si="315"/>
        <v/>
      </c>
      <c r="BB828" s="10" t="str">
        <f>IF($AB828="","",IF(OR($V828&lt;2.7,$V828&gt;90),"Age OOR",($AB828-AX828)/VLOOKUP(AX$14&amp;"-rse-"&amp;$G828,Equations!$G:$I,3,0)))</f>
        <v/>
      </c>
      <c r="BC828" s="10" t="str">
        <f>IF($AC828="","",IF(OR($V828&lt;2.7,$V828&gt;90),"Age OOR",VLOOKUP(BC$14&amp;"-int-"&amp;$H828,Equations!$G:$I,3,0)+VLOOKUP(BC$14&amp;"-sexo-"&amp;$H828,Equations!$G:$I,3,0)*$U828+VLOOKUP(BC$14&amp;"-edad-"&amp;$H828,Equations!$G:$I,3,0)*$V828+VLOOKUP(BC$14&amp;"-est-"&amp;$H828,Equations!$G:$I,3,0)*(1/$W828)+VLOOKUP(BC$14&amp;"-imc-"&amp;$H828,Equations!$G:$I,3,0)*(1/$Q828)))</f>
        <v/>
      </c>
      <c r="BD828" s="10" t="str">
        <f>IF($AC828="","",IF(OR($V828&lt;2.7,$V828&gt;90),"Age OOR",BC828-1.6449*VLOOKUP(BC$14&amp;"-rse-"&amp;$H828,Equations!$G:$I,3,0)))</f>
        <v/>
      </c>
      <c r="BE828" s="10" t="str">
        <f>IF($AC828="","",IF(OR($V828&lt;2.7,$V828&gt;90),"Age OOR",BC828+1.6449*VLOOKUP(BC$14&amp;"-rse-"&amp;$H828,Equations!$G:$I,3,0)))</f>
        <v/>
      </c>
      <c r="BF828" s="10" t="str">
        <f t="shared" si="316"/>
        <v/>
      </c>
      <c r="BG828" s="10" t="str">
        <f>IF($AC828="","",IF(OR($V828&lt;2.7,$V828&gt;90),"Age OOR",($AC828-BC828)/VLOOKUP(BC$14&amp;"-rse-"&amp;$H828,Equations!$G:$I,3,0)))</f>
        <v/>
      </c>
      <c r="BH828" s="10" t="str">
        <f>IF($AD828="","",IF(OR($V828&lt;2.7,$V828&gt;90),"Age OOR",VLOOKUP(BH$14&amp;"-int-"&amp;$I828,Equations!$G:$I,3,0)+VLOOKUP(BH$14&amp;"-sexo-"&amp;$I828,Equations!$G:$I,3,0)*$U828+VLOOKUP(BH$14&amp;"-edad-"&amp;$I828,Equations!$G:$I,3,0)*$V828+VLOOKUP(BH$14&amp;"-est-"&amp;$I828,Equations!$G:$I,3,0)*(1/$W828)+VLOOKUP(BH$14&amp;"-imc-"&amp;$I828,Equations!$G:$I,3,0)*(1/$Q828)))</f>
        <v/>
      </c>
      <c r="BI828" s="10" t="str">
        <f>IF($AD828="","",IF(OR($V828&lt;2.7,$V828&gt;90),"Age OOR",BH828-1.6449*VLOOKUP(BH$14&amp;"-rse-"&amp;$I828,Equations!$G:$I,3,0)))</f>
        <v/>
      </c>
      <c r="BJ828" s="10" t="str">
        <f>IF($AD828="","",IF(OR($V828&lt;2.7,$V828&gt;90),"Age OOR",BH828+1.6449*VLOOKUP(BH$14&amp;"-rse-"&amp;$I828,Equations!$G:$I,3,0)))</f>
        <v/>
      </c>
      <c r="BK828" s="10" t="str">
        <f t="shared" si="317"/>
        <v/>
      </c>
      <c r="BL828" s="10" t="str">
        <f>IF($AD828="","",IF(OR($V828&lt;2.7,$V828&gt;90),"Age OOR",($AD828-BH828)/VLOOKUP(BH$14&amp;"-rse-"&amp;$I828,Equations!$G:$I,3,0)))</f>
        <v/>
      </c>
      <c r="BM828" s="10" t="str">
        <f>IF($AE828="","",IF(OR($V828&lt;2.7,$V828&gt;90),"Age OOR",VLOOKUP(BM$14&amp;"-int-"&amp;$J828,Equations!$G:$I,3,0)+VLOOKUP(BM$14&amp;"-sexo-"&amp;$J828,Equations!$G:$I,3,0)*$U828+VLOOKUP(BM$14&amp;"-edad-"&amp;$J828,Equations!$G:$I,3,0)*$V828+VLOOKUP(BM$14&amp;"-est-"&amp;$J828,Equations!$G:$I,3,0)*(1/$W828)+VLOOKUP(BM$14&amp;"-imc-"&amp;$J828,Equations!$G:$I,3,0)*(1/$Q828)))</f>
        <v/>
      </c>
      <c r="BN828" s="10" t="str">
        <f>IF($AE828="","",IF(OR($V828&lt;2.7,$V828&gt;90),"Age OOR",BM828-1.6449*VLOOKUP(BM$14&amp;"-rse-"&amp;$J828,Equations!$G:$I,3,0)))</f>
        <v/>
      </c>
      <c r="BO828" s="10" t="str">
        <f>IF($AE828="","",IF(OR($V828&lt;2.7,$V828&gt;90),"Age OOR",BM828+1.6449*VLOOKUP(BM$14&amp;"-rse-"&amp;$J828,Equations!$G:$I,3,0)))</f>
        <v/>
      </c>
      <c r="BP828" s="10" t="str">
        <f t="shared" si="318"/>
        <v/>
      </c>
      <c r="BQ828" s="10" t="str">
        <f>IF($AE828="","",IF(OR($V828&lt;2.7,$V828&gt;90),"Age OOR",($AE828-BM828)/VLOOKUP(BM$14&amp;"-rse-"&amp;$J828,Equations!$G:$I,3,0)))</f>
        <v/>
      </c>
      <c r="BR828" s="10" t="str">
        <f>IF($AF828="","",IF(OR($V828&lt;2.7,$V828&gt;90),"Age OOR",VLOOKUP(BR$14&amp;"-int-"&amp;$K828,Equations!$G:$I,3,0)+VLOOKUP(BR$14&amp;"-sexo-"&amp;$K828,Equations!$G:$I,3,0)*$U828+VLOOKUP(BR$14&amp;"-edad-"&amp;$K828,Equations!$G:$I,3,0)*$V828+VLOOKUP(BR$14&amp;"-est-"&amp;$K828,Equations!$G:$I,3,0)*(1/$W828)+VLOOKUP(BR$14&amp;"-imc-"&amp;$K828,Equations!$G:$I,3,0)*(1/$Q828)))</f>
        <v/>
      </c>
      <c r="BS828" s="10" t="str">
        <f>IF($AF828="","",IF(OR($V828&lt;2.7,$V828&gt;90),"Age OOR",BR828-1.6449*VLOOKUP(BR$14&amp;"-rse-"&amp;$K828,Equations!$G:$I,3,0)))</f>
        <v/>
      </c>
      <c r="BT828" s="10" t="str">
        <f>IF($AF828="","",IF(OR($V828&lt;2.7,$V828&gt;90),"Age OOR",BR828+1.6449*VLOOKUP(BR$14&amp;"-rse-"&amp;$K828,Equations!$G:$I,3,0)))</f>
        <v/>
      </c>
      <c r="BU828" s="10" t="str">
        <f t="shared" si="319"/>
        <v/>
      </c>
      <c r="BV828" s="10" t="str">
        <f>IF($AF828="","",IF(OR($V828&lt;2.7,$V828&gt;90),"Age OOR",($AF828-BR828)/VLOOKUP(BR$14&amp;"-rse-"&amp;$K828,Equations!$G:$I,3,0)))</f>
        <v/>
      </c>
      <c r="BW828" s="10" t="str">
        <f>IF($AG828="","",IF(OR($V828&lt;2.7,$V828&gt;90),"Age OOR",VLOOKUP(BW$14&amp;"-int-"&amp;$L828,Equations!$G:$I,3,0)+VLOOKUP(BW$14&amp;"-sexo-"&amp;$L828,Equations!$G:$I,3,0)*$U828+VLOOKUP(BW$14&amp;"-edad-"&amp;$L828,Equations!$G:$I,3,0)*$V828+VLOOKUP(BW$14&amp;"-est-"&amp;$L828,Equations!$G:$I,3,0)*(1/$W828)+VLOOKUP(BW$14&amp;"-imc-"&amp;$L828,Equations!$G:$I,3,0)*(1/$Q828)))</f>
        <v/>
      </c>
      <c r="BX828" s="10" t="str">
        <f>IF($AG828="","",IF(OR($V828&lt;2.7,$V828&gt;90),"Age OOR",BW828-1.6449*VLOOKUP(BW$14&amp;"-rse-"&amp;$L828,Equations!$G:$I,3,0)))</f>
        <v/>
      </c>
      <c r="BY828" s="10" t="str">
        <f>IF($AG828="","",IF(OR($V828&lt;2.7,$V828&gt;90),"Age OOR",BW828+1.6449*VLOOKUP(BW$14&amp;"-rse-"&amp;$L828,Equations!$G:$I,3,0)))</f>
        <v/>
      </c>
      <c r="BZ828" s="10" t="str">
        <f t="shared" si="320"/>
        <v/>
      </c>
      <c r="CA828" s="10" t="str">
        <f>IF($AG828="","",IF(OR($V828&lt;2.7,$V828&gt;90),"Age OOR",($AG828-BW828)/VLOOKUP(BW$14&amp;"-rse-"&amp;$L828,Equations!$G:$I,3,0)))</f>
        <v/>
      </c>
      <c r="CB828" s="10" t="str">
        <f>IF($AH828="","",IF(OR($V828&lt;2.7,$V828&gt;90),"Age OOR",VLOOKUP(CB$14&amp;"-int-"&amp;$M828,Equations!$G:$I,3,0)+VLOOKUP(CB$14&amp;"-sexo-"&amp;$M828,Equations!$G:$I,3,0)*$U828+VLOOKUP(CB$14&amp;"-edad-"&amp;$M828,Equations!$G:$I,3,0)*$V828+VLOOKUP(CB$14&amp;"-est-"&amp;$M828,Equations!$G:$I,3,0)*(1/$W828)+VLOOKUP(CB$14&amp;"-imc-"&amp;$M828,Equations!$G:$I,3,0)*(1/$Q828)))</f>
        <v/>
      </c>
      <c r="CC828" s="10" t="str">
        <f>IF($AH828="","",IF(OR($V828&lt;2.7,$V828&gt;90),"Age OOR",CB828-1.6449*VLOOKUP(CB$14&amp;"-rse-"&amp;$M828,Equations!$G:$I,3,0)))</f>
        <v/>
      </c>
      <c r="CD828" s="10" t="str">
        <f>IF($AH828="","",IF(OR($V828&lt;2.7,$V828&gt;90),"Age OOR",CB828+1.6449*VLOOKUP(CB$14&amp;"-rse-"&amp;$M828,Equations!$G:$I,3,0)))</f>
        <v/>
      </c>
      <c r="CE828" s="10" t="str">
        <f t="shared" si="321"/>
        <v/>
      </c>
      <c r="CF828" s="10" t="str">
        <f>IF($AH828="","",IF(OR($V828&lt;2.7,$V828&gt;90),"Age OOR",($AH828-CB828)/VLOOKUP(CB$14&amp;"-rse-"&amp;$M828,Equations!$G:$I,3,0)))</f>
        <v/>
      </c>
      <c r="CG828" s="10" t="str">
        <f>IF($AI828="","",IF(OR($V828&lt;2.7,$V828&gt;90),"Age OOR",VLOOKUP(CG$14&amp;"-int-"&amp;$N828,Equations!$G:$I,3,0)+VLOOKUP(CG$14&amp;"-sexo-"&amp;$N828,Equations!$G:$I,3,0)*$U828+VLOOKUP(CG$14&amp;"-edad-"&amp;$N828,Equations!$G:$I,3,0)*$V828+VLOOKUP(CG$14&amp;"-est-"&amp;$N828,Equations!$G:$I,3,0)*(1/$W828)+VLOOKUP(CG$14&amp;"-imc-"&amp;$N828,Equations!$G:$I,3,0)*(1/$Q828)))</f>
        <v/>
      </c>
      <c r="CH828" s="10" t="str">
        <f>IF($AI828="","",IF(OR($V828&lt;2.7,$V828&gt;90),"Age OOR",CG828-1.6449*VLOOKUP(CG$14&amp;"-rse-"&amp;$N828,Equations!$G:$I,3,0)))</f>
        <v/>
      </c>
      <c r="CI828" s="10" t="str">
        <f>IF($AI828="","",IF(OR($V828&lt;2.7,$V828&gt;90),"Age OOR",CG828+1.6449*VLOOKUP(CG$14&amp;"-rse-"&amp;$N828,Equations!$G:$I,3,0)))</f>
        <v/>
      </c>
      <c r="CJ828" s="10" t="str">
        <f t="shared" si="322"/>
        <v/>
      </c>
      <c r="CK828" s="10" t="str">
        <f>IF($AI828="","",IF(OR($V828&lt;2.7,$V828&gt;90),"Age OOR",($AI828-CG828)/VLOOKUP(CG$14&amp;"-rse-"&amp;$N828,Equations!$G:$I,3,0)))</f>
        <v/>
      </c>
      <c r="CL828" s="10" t="str">
        <f>IF($AJ828="","",IF(OR($V828&lt;2.7,$V828&gt;90),"Age OOR",VLOOKUP(CL$14&amp;"-int-"&amp;$O828,Equations!$G:$I,3,0)+VLOOKUP(CL$14&amp;"-sexo-"&amp;$O828,Equations!$G:$I,3,0)*$U828+VLOOKUP(CL$14&amp;"-edad-"&amp;$O828,Equations!$G:$I,3,0)*$V828+VLOOKUP(CL$14&amp;"-est-"&amp;$O828,Equations!$G:$I,3,0)*(1/$W828)+VLOOKUP(CL$14&amp;"-imc-"&amp;$O828,Equations!$G:$I,3,0)*(1/$Q828)))</f>
        <v/>
      </c>
      <c r="CM828" s="10" t="str">
        <f>IF($AJ828="","",IF(OR($V828&lt;2.7,$V828&gt;90),"Age OOR",CL828-1.6449*VLOOKUP(CL$14&amp;"-rse-"&amp;$O828,Equations!$G:$I,3,0)))</f>
        <v/>
      </c>
      <c r="CN828" s="10" t="str">
        <f>IF($AJ828="","",IF(OR($V828&lt;2.7,$V828&gt;90),"Age OOR",CL828+1.6449*VLOOKUP(CL$14&amp;"-rse-"&amp;$O828,Equations!$G:$I,3,0)))</f>
        <v/>
      </c>
      <c r="CO828" s="10" t="str">
        <f t="shared" si="323"/>
        <v/>
      </c>
      <c r="CP828" s="10" t="str">
        <f>IF($AJ828="","",IF(OR($V828&lt;2.7,$V828&gt;90),"Age OOR",($AJ828-CL828)/VLOOKUP(CL$14&amp;"-rse-"&amp;$O828,Equations!$G:$I,3,0)))</f>
        <v/>
      </c>
      <c r="CQ828" s="10" t="str">
        <f>IF($AK828="","",IF(OR($V828&lt;2.7,$V828&gt;90),"Age OOR",EXP(VLOOKUP(CQ$14&amp;"-int-"&amp;$P828,Equations!$G:$I,3,0)+VLOOKUP(CQ$14&amp;"-sexo-"&amp;$P828,Equations!$G:$I,3,0)*$U828+VLOOKUP(CQ$14&amp;"-edad-"&amp;$P828,Equations!$G:$I,3,0)*$V828+VLOOKUP(CQ$14&amp;"-est-"&amp;$P828,Equations!$G:$I,3,0)*(1/$W828)+VLOOKUP(CQ$14&amp;"-imc-"&amp;$P828,Equations!$G:$I,3,0)*(1/$Q828))))</f>
        <v/>
      </c>
      <c r="CR828" s="10" t="str">
        <f>IF($AK828="","",IF(OR($V828&lt;2.7,$V828&gt;90),"Age OOR",EXP(LN(CQ828)-1.6449*VLOOKUP(CQ$14&amp;"-rse-"&amp;$P828,Equations!$G:$I,3,0))))</f>
        <v/>
      </c>
      <c r="CS828" s="10" t="str">
        <f>IF($AK828="","",IF(OR($V828&lt;2.7,$V828&gt;90),"Age OOR",EXP(LN(CQ828)+1.6449*VLOOKUP(CQ$14&amp;"-rse-"&amp;$P828,Equations!$G:$I,3,0))))</f>
        <v/>
      </c>
      <c r="CT828" s="10" t="str">
        <f t="shared" si="324"/>
        <v/>
      </c>
      <c r="CU828" s="10" t="str">
        <f>IF($AK828="","",IF(OR($V828&lt;2.7,$V828&gt;90),"Age OOR",(LN($AK828)-LN(CQ828))/VLOOKUP(CQ$14&amp;"-rse-"&amp;$P828,Equations!$G:$I,3,0)))</f>
        <v/>
      </c>
      <c r="CV828" s="47"/>
    </row>
    <row r="829" spans="5:116" x14ac:dyDescent="0.2">
      <c r="E829" s="23" t="str">
        <f t="shared" si="300"/>
        <v>Age out of range</v>
      </c>
      <c r="F829" s="23" t="str">
        <f t="shared" si="301"/>
        <v>Age out of range</v>
      </c>
      <c r="G829" s="23" t="str">
        <f t="shared" si="302"/>
        <v>Age out of range</v>
      </c>
      <c r="H829" s="23" t="str">
        <f t="shared" si="303"/>
        <v>Age out of range</v>
      </c>
      <c r="I829" s="23" t="str">
        <f t="shared" si="304"/>
        <v>Age out of range</v>
      </c>
      <c r="J829" s="23" t="str">
        <f t="shared" si="305"/>
        <v>Age out of range</v>
      </c>
      <c r="K829" s="23" t="str">
        <f t="shared" si="306"/>
        <v>Age out of range</v>
      </c>
      <c r="L829" s="23" t="str">
        <f t="shared" si="307"/>
        <v>Age out of range</v>
      </c>
      <c r="M829" s="23" t="str">
        <f t="shared" si="308"/>
        <v>Age out of range</v>
      </c>
      <c r="N829" s="23" t="str">
        <f t="shared" si="309"/>
        <v>Age out of range</v>
      </c>
      <c r="O829" s="23" t="str">
        <f t="shared" si="310"/>
        <v>Age out of range</v>
      </c>
      <c r="P829" s="23" t="str">
        <f t="shared" si="311"/>
        <v>Age out of range</v>
      </c>
      <c r="Q829" s="23" t="e">
        <f t="shared" si="312"/>
        <v>#DIV/0!</v>
      </c>
      <c r="R829" s="17"/>
      <c r="S829" s="23">
        <v>813</v>
      </c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  <c r="AE829" s="134"/>
      <c r="AF829" s="134"/>
      <c r="AG829" s="134"/>
      <c r="AH829" s="134"/>
      <c r="AI829" s="134"/>
      <c r="AJ829" s="134"/>
      <c r="AK829" s="134"/>
      <c r="AL829" s="7"/>
      <c r="AM829" s="47"/>
      <c r="AN829" s="10" t="str">
        <f>IF($Z829="","",IF(OR($V829&lt;2.7,$V829&gt;90),"Age OOR",VLOOKUP(AN$14&amp;"-int-"&amp;$E829,Equations!$G:$I,3,0)+VLOOKUP(AN$14&amp;"-sexo-"&amp;$E829,Equations!$G:$I,3,0)*$U829+VLOOKUP(AN$14&amp;"-edad-"&amp;$E829,Equations!$G:$I,3,0)*$V829+VLOOKUP(AN$14&amp;"-est-"&amp;$E829,Equations!$G:$I,3,0)*(1/$W829)+VLOOKUP(AN$14&amp;"-imc-"&amp;$E829,Equations!$G:$I,3,0)*(1/$Q829)))</f>
        <v/>
      </c>
      <c r="AO829" s="10" t="str">
        <f>IF($Z829="","",IF(OR($V829&lt;2.7,$V829&gt;90),"Age OOR",AN829-1.6449*VLOOKUP(AN$14&amp;"-rse-"&amp;$E829,Equations!$G:$I,3,0)))</f>
        <v/>
      </c>
      <c r="AP829" s="10" t="str">
        <f>IF($Z829="","",IF(OR($V829&lt;2.7,$V829&gt;90),"Age OOR",AN829+1.6449*VLOOKUP(AN$14&amp;"-rse-"&amp;$E829,Equations!$G:$I,3,0)))</f>
        <v/>
      </c>
      <c r="AQ829" s="10" t="str">
        <f t="shared" si="313"/>
        <v/>
      </c>
      <c r="AR829" s="10" t="str">
        <f>IF($Z829="","",IF(OR($V829&lt;2.7,$V829&gt;90),"Age OOR",($Z829-AN829)/VLOOKUP(AN$14&amp;"-rse-"&amp;$E829,Equations!$G:$I,3,0)))</f>
        <v/>
      </c>
      <c r="AS829" s="10" t="str">
        <f>IF($AA829="","",IF(OR($V829&lt;2.7,$V829&gt;90),"Age OOR",VLOOKUP(AS$14&amp;"-int-"&amp;$F829,Equations!$G:$I,3,0)+VLOOKUP(AS$14&amp;"-sexo-"&amp;$F829,Equations!$G:$I,3,0)*$U829+VLOOKUP(AS$14&amp;"-edad-"&amp;$F829,Equations!$G:$I,3,0)*$V829+VLOOKUP(AS$14&amp;"-est-"&amp;$F829,Equations!$G:$I,3,0)*(1/$W829)+VLOOKUP(AS$14&amp;"-imc-"&amp;$F829,Equations!$G:$I,3,0)*(1/$Q829)))</f>
        <v/>
      </c>
      <c r="AT829" s="10" t="str">
        <f>IF($AA829="","",IF(OR($V829&lt;2.7,$V829&gt;90),"Age OOR",AS829-1.6449*VLOOKUP(AS$14&amp;"-rse-"&amp;$F829,Equations!$G:$I,3,0)))</f>
        <v/>
      </c>
      <c r="AU829" s="10" t="str">
        <f>IF($AA829="","",IF(OR($V829&lt;2.7,$V829&gt;90),"Age OOR",AS829+1.6449*VLOOKUP(AS$14&amp;"-rse-"&amp;$F829,Equations!$G:$I,3,0)))</f>
        <v/>
      </c>
      <c r="AV829" s="10" t="str">
        <f t="shared" si="314"/>
        <v/>
      </c>
      <c r="AW829" s="10" t="str">
        <f>IF($AA829="","",IF(OR($V829&lt;2.7,$V829&gt;90),"Age OOR",($AA829-AS829)/VLOOKUP(AS$14&amp;"-rse-"&amp;$F829,Equations!$G:$I,3,0)))</f>
        <v/>
      </c>
      <c r="AX829" s="10" t="str">
        <f>IF($AB829="","",IF(OR($V829&lt;2.7,$V829&gt;90),"Age OOR",VLOOKUP(AX$14&amp;"-int-"&amp;$G829,Equations!$G:$I,3,0)+VLOOKUP(AX$14&amp;"-sexo-"&amp;$G829,Equations!$G:$I,3,0)*$U829+VLOOKUP(AX$14&amp;"-edad-"&amp;$G829,Equations!$G:$I,3,0)*$V829+VLOOKUP(AX$14&amp;"-est-"&amp;$G829,Equations!$G:$I,3,0)*(1/$W829)+VLOOKUP(AX$14&amp;"-imc-"&amp;$G829,Equations!$G:$I,3,0)*(1/$Q829)))</f>
        <v/>
      </c>
      <c r="AY829" s="10" t="str">
        <f>IF($AB829="","",IF(OR($V829&lt;2.7,$V829&gt;90),"Age OOR",AX829-1.6449*VLOOKUP(AX$14&amp;"-rse-"&amp;$G829,Equations!$G:$I,3,0)))</f>
        <v/>
      </c>
      <c r="AZ829" s="10" t="str">
        <f>IF($AB829="","",IF(OR($V829&lt;2.7,$V829&gt;90),"Age OOR",AX829+1.6449*VLOOKUP(AX$14&amp;"-rse-"&amp;$G829,Equations!$G:$I,3,0)))</f>
        <v/>
      </c>
      <c r="BA829" s="10" t="str">
        <f t="shared" si="315"/>
        <v/>
      </c>
      <c r="BB829" s="10" t="str">
        <f>IF($AB829="","",IF(OR($V829&lt;2.7,$V829&gt;90),"Age OOR",($AB829-AX829)/VLOOKUP(AX$14&amp;"-rse-"&amp;$G829,Equations!$G:$I,3,0)))</f>
        <v/>
      </c>
      <c r="BC829" s="10" t="str">
        <f>IF($AC829="","",IF(OR($V829&lt;2.7,$V829&gt;90),"Age OOR",VLOOKUP(BC$14&amp;"-int-"&amp;$H829,Equations!$G:$I,3,0)+VLOOKUP(BC$14&amp;"-sexo-"&amp;$H829,Equations!$G:$I,3,0)*$U829+VLOOKUP(BC$14&amp;"-edad-"&amp;$H829,Equations!$G:$I,3,0)*$V829+VLOOKUP(BC$14&amp;"-est-"&amp;$H829,Equations!$G:$I,3,0)*(1/$W829)+VLOOKUP(BC$14&amp;"-imc-"&amp;$H829,Equations!$G:$I,3,0)*(1/$Q829)))</f>
        <v/>
      </c>
      <c r="BD829" s="10" t="str">
        <f>IF($AC829="","",IF(OR($V829&lt;2.7,$V829&gt;90),"Age OOR",BC829-1.6449*VLOOKUP(BC$14&amp;"-rse-"&amp;$H829,Equations!$G:$I,3,0)))</f>
        <v/>
      </c>
      <c r="BE829" s="10" t="str">
        <f>IF($AC829="","",IF(OR($V829&lt;2.7,$V829&gt;90),"Age OOR",BC829+1.6449*VLOOKUP(BC$14&amp;"-rse-"&amp;$H829,Equations!$G:$I,3,0)))</f>
        <v/>
      </c>
      <c r="BF829" s="10" t="str">
        <f t="shared" si="316"/>
        <v/>
      </c>
      <c r="BG829" s="10" t="str">
        <f>IF($AC829="","",IF(OR($V829&lt;2.7,$V829&gt;90),"Age OOR",($AC829-BC829)/VLOOKUP(BC$14&amp;"-rse-"&amp;$H829,Equations!$G:$I,3,0)))</f>
        <v/>
      </c>
      <c r="BH829" s="10" t="str">
        <f>IF($AD829="","",IF(OR($V829&lt;2.7,$V829&gt;90),"Age OOR",VLOOKUP(BH$14&amp;"-int-"&amp;$I829,Equations!$G:$I,3,0)+VLOOKUP(BH$14&amp;"-sexo-"&amp;$I829,Equations!$G:$I,3,0)*$U829+VLOOKUP(BH$14&amp;"-edad-"&amp;$I829,Equations!$G:$I,3,0)*$V829+VLOOKUP(BH$14&amp;"-est-"&amp;$I829,Equations!$G:$I,3,0)*(1/$W829)+VLOOKUP(BH$14&amp;"-imc-"&amp;$I829,Equations!$G:$I,3,0)*(1/$Q829)))</f>
        <v/>
      </c>
      <c r="BI829" s="10" t="str">
        <f>IF($AD829="","",IF(OR($V829&lt;2.7,$V829&gt;90),"Age OOR",BH829-1.6449*VLOOKUP(BH$14&amp;"-rse-"&amp;$I829,Equations!$G:$I,3,0)))</f>
        <v/>
      </c>
      <c r="BJ829" s="10" t="str">
        <f>IF($AD829="","",IF(OR($V829&lt;2.7,$V829&gt;90),"Age OOR",BH829+1.6449*VLOOKUP(BH$14&amp;"-rse-"&amp;$I829,Equations!$G:$I,3,0)))</f>
        <v/>
      </c>
      <c r="BK829" s="10" t="str">
        <f t="shared" si="317"/>
        <v/>
      </c>
      <c r="BL829" s="10" t="str">
        <f>IF($AD829="","",IF(OR($V829&lt;2.7,$V829&gt;90),"Age OOR",($AD829-BH829)/VLOOKUP(BH$14&amp;"-rse-"&amp;$I829,Equations!$G:$I,3,0)))</f>
        <v/>
      </c>
      <c r="BM829" s="10" t="str">
        <f>IF($AE829="","",IF(OR($V829&lt;2.7,$V829&gt;90),"Age OOR",VLOOKUP(BM$14&amp;"-int-"&amp;$J829,Equations!$G:$I,3,0)+VLOOKUP(BM$14&amp;"-sexo-"&amp;$J829,Equations!$G:$I,3,0)*$U829+VLOOKUP(BM$14&amp;"-edad-"&amp;$J829,Equations!$G:$I,3,0)*$V829+VLOOKUP(BM$14&amp;"-est-"&amp;$J829,Equations!$G:$I,3,0)*(1/$W829)+VLOOKUP(BM$14&amp;"-imc-"&amp;$J829,Equations!$G:$I,3,0)*(1/$Q829)))</f>
        <v/>
      </c>
      <c r="BN829" s="10" t="str">
        <f>IF($AE829="","",IF(OR($V829&lt;2.7,$V829&gt;90),"Age OOR",BM829-1.6449*VLOOKUP(BM$14&amp;"-rse-"&amp;$J829,Equations!$G:$I,3,0)))</f>
        <v/>
      </c>
      <c r="BO829" s="10" t="str">
        <f>IF($AE829="","",IF(OR($V829&lt;2.7,$V829&gt;90),"Age OOR",BM829+1.6449*VLOOKUP(BM$14&amp;"-rse-"&amp;$J829,Equations!$G:$I,3,0)))</f>
        <v/>
      </c>
      <c r="BP829" s="10" t="str">
        <f t="shared" si="318"/>
        <v/>
      </c>
      <c r="BQ829" s="10" t="str">
        <f>IF($AE829="","",IF(OR($V829&lt;2.7,$V829&gt;90),"Age OOR",($AE829-BM829)/VLOOKUP(BM$14&amp;"-rse-"&amp;$J829,Equations!$G:$I,3,0)))</f>
        <v/>
      </c>
      <c r="BR829" s="10" t="str">
        <f>IF($AF829="","",IF(OR($V829&lt;2.7,$V829&gt;90),"Age OOR",VLOOKUP(BR$14&amp;"-int-"&amp;$K829,Equations!$G:$I,3,0)+VLOOKUP(BR$14&amp;"-sexo-"&amp;$K829,Equations!$G:$I,3,0)*$U829+VLOOKUP(BR$14&amp;"-edad-"&amp;$K829,Equations!$G:$I,3,0)*$V829+VLOOKUP(BR$14&amp;"-est-"&amp;$K829,Equations!$G:$I,3,0)*(1/$W829)+VLOOKUP(BR$14&amp;"-imc-"&amp;$K829,Equations!$G:$I,3,0)*(1/$Q829)))</f>
        <v/>
      </c>
      <c r="BS829" s="10" t="str">
        <f>IF($AF829="","",IF(OR($V829&lt;2.7,$V829&gt;90),"Age OOR",BR829-1.6449*VLOOKUP(BR$14&amp;"-rse-"&amp;$K829,Equations!$G:$I,3,0)))</f>
        <v/>
      </c>
      <c r="BT829" s="10" t="str">
        <f>IF($AF829="","",IF(OR($V829&lt;2.7,$V829&gt;90),"Age OOR",BR829+1.6449*VLOOKUP(BR$14&amp;"-rse-"&amp;$K829,Equations!$G:$I,3,0)))</f>
        <v/>
      </c>
      <c r="BU829" s="10" t="str">
        <f t="shared" si="319"/>
        <v/>
      </c>
      <c r="BV829" s="10" t="str">
        <f>IF($AF829="","",IF(OR($V829&lt;2.7,$V829&gt;90),"Age OOR",($AF829-BR829)/VLOOKUP(BR$14&amp;"-rse-"&amp;$K829,Equations!$G:$I,3,0)))</f>
        <v/>
      </c>
      <c r="BW829" s="10" t="str">
        <f>IF($AG829="","",IF(OR($V829&lt;2.7,$V829&gt;90),"Age OOR",VLOOKUP(BW$14&amp;"-int-"&amp;$L829,Equations!$G:$I,3,0)+VLOOKUP(BW$14&amp;"-sexo-"&amp;$L829,Equations!$G:$I,3,0)*$U829+VLOOKUP(BW$14&amp;"-edad-"&amp;$L829,Equations!$G:$I,3,0)*$V829+VLOOKUP(BW$14&amp;"-est-"&amp;$L829,Equations!$G:$I,3,0)*(1/$W829)+VLOOKUP(BW$14&amp;"-imc-"&amp;$L829,Equations!$G:$I,3,0)*(1/$Q829)))</f>
        <v/>
      </c>
      <c r="BX829" s="10" t="str">
        <f>IF($AG829="","",IF(OR($V829&lt;2.7,$V829&gt;90),"Age OOR",BW829-1.6449*VLOOKUP(BW$14&amp;"-rse-"&amp;$L829,Equations!$G:$I,3,0)))</f>
        <v/>
      </c>
      <c r="BY829" s="10" t="str">
        <f>IF($AG829="","",IF(OR($V829&lt;2.7,$V829&gt;90),"Age OOR",BW829+1.6449*VLOOKUP(BW$14&amp;"-rse-"&amp;$L829,Equations!$G:$I,3,0)))</f>
        <v/>
      </c>
      <c r="BZ829" s="10" t="str">
        <f t="shared" si="320"/>
        <v/>
      </c>
      <c r="CA829" s="10" t="str">
        <f>IF($AG829="","",IF(OR($V829&lt;2.7,$V829&gt;90),"Age OOR",($AG829-BW829)/VLOOKUP(BW$14&amp;"-rse-"&amp;$L829,Equations!$G:$I,3,0)))</f>
        <v/>
      </c>
      <c r="CB829" s="10" t="str">
        <f>IF($AH829="","",IF(OR($V829&lt;2.7,$V829&gt;90),"Age OOR",VLOOKUP(CB$14&amp;"-int-"&amp;$M829,Equations!$G:$I,3,0)+VLOOKUP(CB$14&amp;"-sexo-"&amp;$M829,Equations!$G:$I,3,0)*$U829+VLOOKUP(CB$14&amp;"-edad-"&amp;$M829,Equations!$G:$I,3,0)*$V829+VLOOKUP(CB$14&amp;"-est-"&amp;$M829,Equations!$G:$I,3,0)*(1/$W829)+VLOOKUP(CB$14&amp;"-imc-"&amp;$M829,Equations!$G:$I,3,0)*(1/$Q829)))</f>
        <v/>
      </c>
      <c r="CC829" s="10" t="str">
        <f>IF($AH829="","",IF(OR($V829&lt;2.7,$V829&gt;90),"Age OOR",CB829-1.6449*VLOOKUP(CB$14&amp;"-rse-"&amp;$M829,Equations!$G:$I,3,0)))</f>
        <v/>
      </c>
      <c r="CD829" s="10" t="str">
        <f>IF($AH829="","",IF(OR($V829&lt;2.7,$V829&gt;90),"Age OOR",CB829+1.6449*VLOOKUP(CB$14&amp;"-rse-"&amp;$M829,Equations!$G:$I,3,0)))</f>
        <v/>
      </c>
      <c r="CE829" s="10" t="str">
        <f t="shared" si="321"/>
        <v/>
      </c>
      <c r="CF829" s="10" t="str">
        <f>IF($AH829="","",IF(OR($V829&lt;2.7,$V829&gt;90),"Age OOR",($AH829-CB829)/VLOOKUP(CB$14&amp;"-rse-"&amp;$M829,Equations!$G:$I,3,0)))</f>
        <v/>
      </c>
      <c r="CG829" s="10" t="str">
        <f>IF($AI829="","",IF(OR($V829&lt;2.7,$V829&gt;90),"Age OOR",VLOOKUP(CG$14&amp;"-int-"&amp;$N829,Equations!$G:$I,3,0)+VLOOKUP(CG$14&amp;"-sexo-"&amp;$N829,Equations!$G:$I,3,0)*$U829+VLOOKUP(CG$14&amp;"-edad-"&amp;$N829,Equations!$G:$I,3,0)*$V829+VLOOKUP(CG$14&amp;"-est-"&amp;$N829,Equations!$G:$I,3,0)*(1/$W829)+VLOOKUP(CG$14&amp;"-imc-"&amp;$N829,Equations!$G:$I,3,0)*(1/$Q829)))</f>
        <v/>
      </c>
      <c r="CH829" s="10" t="str">
        <f>IF($AI829="","",IF(OR($V829&lt;2.7,$V829&gt;90),"Age OOR",CG829-1.6449*VLOOKUP(CG$14&amp;"-rse-"&amp;$N829,Equations!$G:$I,3,0)))</f>
        <v/>
      </c>
      <c r="CI829" s="10" t="str">
        <f>IF($AI829="","",IF(OR($V829&lt;2.7,$V829&gt;90),"Age OOR",CG829+1.6449*VLOOKUP(CG$14&amp;"-rse-"&amp;$N829,Equations!$G:$I,3,0)))</f>
        <v/>
      </c>
      <c r="CJ829" s="10" t="str">
        <f t="shared" si="322"/>
        <v/>
      </c>
      <c r="CK829" s="10" t="str">
        <f>IF($AI829="","",IF(OR($V829&lt;2.7,$V829&gt;90),"Age OOR",($AI829-CG829)/VLOOKUP(CG$14&amp;"-rse-"&amp;$N829,Equations!$G:$I,3,0)))</f>
        <v/>
      </c>
      <c r="CL829" s="10" t="str">
        <f>IF($AJ829="","",IF(OR($V829&lt;2.7,$V829&gt;90),"Age OOR",VLOOKUP(CL$14&amp;"-int-"&amp;$O829,Equations!$G:$I,3,0)+VLOOKUP(CL$14&amp;"-sexo-"&amp;$O829,Equations!$G:$I,3,0)*$U829+VLOOKUP(CL$14&amp;"-edad-"&amp;$O829,Equations!$G:$I,3,0)*$V829+VLOOKUP(CL$14&amp;"-est-"&amp;$O829,Equations!$G:$I,3,0)*(1/$W829)+VLOOKUP(CL$14&amp;"-imc-"&amp;$O829,Equations!$G:$I,3,0)*(1/$Q829)))</f>
        <v/>
      </c>
      <c r="CM829" s="10" t="str">
        <f>IF($AJ829="","",IF(OR($V829&lt;2.7,$V829&gt;90),"Age OOR",CL829-1.6449*VLOOKUP(CL$14&amp;"-rse-"&amp;$O829,Equations!$G:$I,3,0)))</f>
        <v/>
      </c>
      <c r="CN829" s="10" t="str">
        <f>IF($AJ829="","",IF(OR($V829&lt;2.7,$V829&gt;90),"Age OOR",CL829+1.6449*VLOOKUP(CL$14&amp;"-rse-"&amp;$O829,Equations!$G:$I,3,0)))</f>
        <v/>
      </c>
      <c r="CO829" s="10" t="str">
        <f t="shared" si="323"/>
        <v/>
      </c>
      <c r="CP829" s="10" t="str">
        <f>IF($AJ829="","",IF(OR($V829&lt;2.7,$V829&gt;90),"Age OOR",($AJ829-CL829)/VLOOKUP(CL$14&amp;"-rse-"&amp;$O829,Equations!$G:$I,3,0)))</f>
        <v/>
      </c>
      <c r="CQ829" s="10" t="str">
        <f>IF($AK829="","",IF(OR($V829&lt;2.7,$V829&gt;90),"Age OOR",EXP(VLOOKUP(CQ$14&amp;"-int-"&amp;$P829,Equations!$G:$I,3,0)+VLOOKUP(CQ$14&amp;"-sexo-"&amp;$P829,Equations!$G:$I,3,0)*$U829+VLOOKUP(CQ$14&amp;"-edad-"&amp;$P829,Equations!$G:$I,3,0)*$V829+VLOOKUP(CQ$14&amp;"-est-"&amp;$P829,Equations!$G:$I,3,0)*(1/$W829)+VLOOKUP(CQ$14&amp;"-imc-"&amp;$P829,Equations!$G:$I,3,0)*(1/$Q829))))</f>
        <v/>
      </c>
      <c r="CR829" s="10" t="str">
        <f>IF($AK829="","",IF(OR($V829&lt;2.7,$V829&gt;90),"Age OOR",EXP(LN(CQ829)-1.6449*VLOOKUP(CQ$14&amp;"-rse-"&amp;$P829,Equations!$G:$I,3,0))))</f>
        <v/>
      </c>
      <c r="CS829" s="10" t="str">
        <f>IF($AK829="","",IF(OR($V829&lt;2.7,$V829&gt;90),"Age OOR",EXP(LN(CQ829)+1.6449*VLOOKUP(CQ$14&amp;"-rse-"&amp;$P829,Equations!$G:$I,3,0))))</f>
        <v/>
      </c>
      <c r="CT829" s="10" t="str">
        <f t="shared" si="324"/>
        <v/>
      </c>
      <c r="CU829" s="10" t="str">
        <f>IF($AK829="","",IF(OR($V829&lt;2.7,$V829&gt;90),"Age OOR",(LN($AK829)-LN(CQ829))/VLOOKUP(CQ$14&amp;"-rse-"&amp;$P829,Equations!$G:$I,3,0)))</f>
        <v/>
      </c>
      <c r="CV829" s="47"/>
    </row>
    <row r="830" spans="5:116" x14ac:dyDescent="0.2">
      <c r="E830" s="23" t="str">
        <f t="shared" si="300"/>
        <v>Age out of range</v>
      </c>
      <c r="F830" s="23" t="str">
        <f t="shared" si="301"/>
        <v>Age out of range</v>
      </c>
      <c r="G830" s="23" t="str">
        <f t="shared" si="302"/>
        <v>Age out of range</v>
      </c>
      <c r="H830" s="23" t="str">
        <f t="shared" si="303"/>
        <v>Age out of range</v>
      </c>
      <c r="I830" s="23" t="str">
        <f t="shared" si="304"/>
        <v>Age out of range</v>
      </c>
      <c r="J830" s="23" t="str">
        <f t="shared" si="305"/>
        <v>Age out of range</v>
      </c>
      <c r="K830" s="23" t="str">
        <f t="shared" si="306"/>
        <v>Age out of range</v>
      </c>
      <c r="L830" s="23" t="str">
        <f t="shared" si="307"/>
        <v>Age out of range</v>
      </c>
      <c r="M830" s="23" t="str">
        <f t="shared" si="308"/>
        <v>Age out of range</v>
      </c>
      <c r="N830" s="23" t="str">
        <f t="shared" si="309"/>
        <v>Age out of range</v>
      </c>
      <c r="O830" s="23" t="str">
        <f t="shared" si="310"/>
        <v>Age out of range</v>
      </c>
      <c r="P830" s="23" t="str">
        <f t="shared" si="311"/>
        <v>Age out of range</v>
      </c>
      <c r="Q830" s="23" t="e">
        <f t="shared" si="312"/>
        <v>#DIV/0!</v>
      </c>
      <c r="R830" s="17"/>
      <c r="S830" s="23">
        <v>814</v>
      </c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  <c r="AE830" s="134"/>
      <c r="AF830" s="134"/>
      <c r="AG830" s="134"/>
      <c r="AH830" s="134"/>
      <c r="AI830" s="134"/>
      <c r="AJ830" s="134"/>
      <c r="AK830" s="134"/>
      <c r="AL830" s="7"/>
      <c r="AM830" s="47"/>
      <c r="AN830" s="10" t="str">
        <f>IF($Z830="","",IF(OR($V830&lt;2.7,$V830&gt;90),"Age OOR",VLOOKUP(AN$14&amp;"-int-"&amp;$E830,Equations!$G:$I,3,0)+VLOOKUP(AN$14&amp;"-sexo-"&amp;$E830,Equations!$G:$I,3,0)*$U830+VLOOKUP(AN$14&amp;"-edad-"&amp;$E830,Equations!$G:$I,3,0)*$V830+VLOOKUP(AN$14&amp;"-est-"&amp;$E830,Equations!$G:$I,3,0)*(1/$W830)+VLOOKUP(AN$14&amp;"-imc-"&amp;$E830,Equations!$G:$I,3,0)*(1/$Q830)))</f>
        <v/>
      </c>
      <c r="AO830" s="10" t="str">
        <f>IF($Z830="","",IF(OR($V830&lt;2.7,$V830&gt;90),"Age OOR",AN830-1.6449*VLOOKUP(AN$14&amp;"-rse-"&amp;$E830,Equations!$G:$I,3,0)))</f>
        <v/>
      </c>
      <c r="AP830" s="10" t="str">
        <f>IF($Z830="","",IF(OR($V830&lt;2.7,$V830&gt;90),"Age OOR",AN830+1.6449*VLOOKUP(AN$14&amp;"-rse-"&amp;$E830,Equations!$G:$I,3,0)))</f>
        <v/>
      </c>
      <c r="AQ830" s="10" t="str">
        <f t="shared" si="313"/>
        <v/>
      </c>
      <c r="AR830" s="10" t="str">
        <f>IF($Z830="","",IF(OR($V830&lt;2.7,$V830&gt;90),"Age OOR",($Z830-AN830)/VLOOKUP(AN$14&amp;"-rse-"&amp;$E830,Equations!$G:$I,3,0)))</f>
        <v/>
      </c>
      <c r="AS830" s="10" t="str">
        <f>IF($AA830="","",IF(OR($V830&lt;2.7,$V830&gt;90),"Age OOR",VLOOKUP(AS$14&amp;"-int-"&amp;$F830,Equations!$G:$I,3,0)+VLOOKUP(AS$14&amp;"-sexo-"&amp;$F830,Equations!$G:$I,3,0)*$U830+VLOOKUP(AS$14&amp;"-edad-"&amp;$F830,Equations!$G:$I,3,0)*$V830+VLOOKUP(AS$14&amp;"-est-"&amp;$F830,Equations!$G:$I,3,0)*(1/$W830)+VLOOKUP(AS$14&amp;"-imc-"&amp;$F830,Equations!$G:$I,3,0)*(1/$Q830)))</f>
        <v/>
      </c>
      <c r="AT830" s="10" t="str">
        <f>IF($AA830="","",IF(OR($V830&lt;2.7,$V830&gt;90),"Age OOR",AS830-1.6449*VLOOKUP(AS$14&amp;"-rse-"&amp;$F830,Equations!$G:$I,3,0)))</f>
        <v/>
      </c>
      <c r="AU830" s="10" t="str">
        <f>IF($AA830="","",IF(OR($V830&lt;2.7,$V830&gt;90),"Age OOR",AS830+1.6449*VLOOKUP(AS$14&amp;"-rse-"&amp;$F830,Equations!$G:$I,3,0)))</f>
        <v/>
      </c>
      <c r="AV830" s="10" t="str">
        <f t="shared" si="314"/>
        <v/>
      </c>
      <c r="AW830" s="10" t="str">
        <f>IF($AA830="","",IF(OR($V830&lt;2.7,$V830&gt;90),"Age OOR",($AA830-AS830)/VLOOKUP(AS$14&amp;"-rse-"&amp;$F830,Equations!$G:$I,3,0)))</f>
        <v/>
      </c>
      <c r="AX830" s="10" t="str">
        <f>IF($AB830="","",IF(OR($V830&lt;2.7,$V830&gt;90),"Age OOR",VLOOKUP(AX$14&amp;"-int-"&amp;$G830,Equations!$G:$I,3,0)+VLOOKUP(AX$14&amp;"-sexo-"&amp;$G830,Equations!$G:$I,3,0)*$U830+VLOOKUP(AX$14&amp;"-edad-"&amp;$G830,Equations!$G:$I,3,0)*$V830+VLOOKUP(AX$14&amp;"-est-"&amp;$G830,Equations!$G:$I,3,0)*(1/$W830)+VLOOKUP(AX$14&amp;"-imc-"&amp;$G830,Equations!$G:$I,3,0)*(1/$Q830)))</f>
        <v/>
      </c>
      <c r="AY830" s="10" t="str">
        <f>IF($AB830="","",IF(OR($V830&lt;2.7,$V830&gt;90),"Age OOR",AX830-1.6449*VLOOKUP(AX$14&amp;"-rse-"&amp;$G830,Equations!$G:$I,3,0)))</f>
        <v/>
      </c>
      <c r="AZ830" s="10" t="str">
        <f>IF($AB830="","",IF(OR($V830&lt;2.7,$V830&gt;90),"Age OOR",AX830+1.6449*VLOOKUP(AX$14&amp;"-rse-"&amp;$G830,Equations!$G:$I,3,0)))</f>
        <v/>
      </c>
      <c r="BA830" s="10" t="str">
        <f t="shared" si="315"/>
        <v/>
      </c>
      <c r="BB830" s="10" t="str">
        <f>IF($AB830="","",IF(OR($V830&lt;2.7,$V830&gt;90),"Age OOR",($AB830-AX830)/VLOOKUP(AX$14&amp;"-rse-"&amp;$G830,Equations!$G:$I,3,0)))</f>
        <v/>
      </c>
      <c r="BC830" s="10" t="str">
        <f>IF($AC830="","",IF(OR($V830&lt;2.7,$V830&gt;90),"Age OOR",VLOOKUP(BC$14&amp;"-int-"&amp;$H830,Equations!$G:$I,3,0)+VLOOKUP(BC$14&amp;"-sexo-"&amp;$H830,Equations!$G:$I,3,0)*$U830+VLOOKUP(BC$14&amp;"-edad-"&amp;$H830,Equations!$G:$I,3,0)*$V830+VLOOKUP(BC$14&amp;"-est-"&amp;$H830,Equations!$G:$I,3,0)*(1/$W830)+VLOOKUP(BC$14&amp;"-imc-"&amp;$H830,Equations!$G:$I,3,0)*(1/$Q830)))</f>
        <v/>
      </c>
      <c r="BD830" s="10" t="str">
        <f>IF($AC830="","",IF(OR($V830&lt;2.7,$V830&gt;90),"Age OOR",BC830-1.6449*VLOOKUP(BC$14&amp;"-rse-"&amp;$H830,Equations!$G:$I,3,0)))</f>
        <v/>
      </c>
      <c r="BE830" s="10" t="str">
        <f>IF($AC830="","",IF(OR($V830&lt;2.7,$V830&gt;90),"Age OOR",BC830+1.6449*VLOOKUP(BC$14&amp;"-rse-"&amp;$H830,Equations!$G:$I,3,0)))</f>
        <v/>
      </c>
      <c r="BF830" s="10" t="str">
        <f t="shared" si="316"/>
        <v/>
      </c>
      <c r="BG830" s="10" t="str">
        <f>IF($AC830="","",IF(OR($V830&lt;2.7,$V830&gt;90),"Age OOR",($AC830-BC830)/VLOOKUP(BC$14&amp;"-rse-"&amp;$H830,Equations!$G:$I,3,0)))</f>
        <v/>
      </c>
      <c r="BH830" s="10" t="str">
        <f>IF($AD830="","",IF(OR($V830&lt;2.7,$V830&gt;90),"Age OOR",VLOOKUP(BH$14&amp;"-int-"&amp;$I830,Equations!$G:$I,3,0)+VLOOKUP(BH$14&amp;"-sexo-"&amp;$I830,Equations!$G:$I,3,0)*$U830+VLOOKUP(BH$14&amp;"-edad-"&amp;$I830,Equations!$G:$I,3,0)*$V830+VLOOKUP(BH$14&amp;"-est-"&amp;$I830,Equations!$G:$I,3,0)*(1/$W830)+VLOOKUP(BH$14&amp;"-imc-"&amp;$I830,Equations!$G:$I,3,0)*(1/$Q830)))</f>
        <v/>
      </c>
      <c r="BI830" s="10" t="str">
        <f>IF($AD830="","",IF(OR($V830&lt;2.7,$V830&gt;90),"Age OOR",BH830-1.6449*VLOOKUP(BH$14&amp;"-rse-"&amp;$I830,Equations!$G:$I,3,0)))</f>
        <v/>
      </c>
      <c r="BJ830" s="10" t="str">
        <f>IF($AD830="","",IF(OR($V830&lt;2.7,$V830&gt;90),"Age OOR",BH830+1.6449*VLOOKUP(BH$14&amp;"-rse-"&amp;$I830,Equations!$G:$I,3,0)))</f>
        <v/>
      </c>
      <c r="BK830" s="10" t="str">
        <f t="shared" si="317"/>
        <v/>
      </c>
      <c r="BL830" s="10" t="str">
        <f>IF($AD830="","",IF(OR($V830&lt;2.7,$V830&gt;90),"Age OOR",($AD830-BH830)/VLOOKUP(BH$14&amp;"-rse-"&amp;$I830,Equations!$G:$I,3,0)))</f>
        <v/>
      </c>
      <c r="BM830" s="10" t="str">
        <f>IF($AE830="","",IF(OR($V830&lt;2.7,$V830&gt;90),"Age OOR",VLOOKUP(BM$14&amp;"-int-"&amp;$J830,Equations!$G:$I,3,0)+VLOOKUP(BM$14&amp;"-sexo-"&amp;$J830,Equations!$G:$I,3,0)*$U830+VLOOKUP(BM$14&amp;"-edad-"&amp;$J830,Equations!$G:$I,3,0)*$V830+VLOOKUP(BM$14&amp;"-est-"&amp;$J830,Equations!$G:$I,3,0)*(1/$W830)+VLOOKUP(BM$14&amp;"-imc-"&amp;$J830,Equations!$G:$I,3,0)*(1/$Q830)))</f>
        <v/>
      </c>
      <c r="BN830" s="10" t="str">
        <f>IF($AE830="","",IF(OR($V830&lt;2.7,$V830&gt;90),"Age OOR",BM830-1.6449*VLOOKUP(BM$14&amp;"-rse-"&amp;$J830,Equations!$G:$I,3,0)))</f>
        <v/>
      </c>
      <c r="BO830" s="10" t="str">
        <f>IF($AE830="","",IF(OR($V830&lt;2.7,$V830&gt;90),"Age OOR",BM830+1.6449*VLOOKUP(BM$14&amp;"-rse-"&amp;$J830,Equations!$G:$I,3,0)))</f>
        <v/>
      </c>
      <c r="BP830" s="10" t="str">
        <f t="shared" si="318"/>
        <v/>
      </c>
      <c r="BQ830" s="10" t="str">
        <f>IF($AE830="","",IF(OR($V830&lt;2.7,$V830&gt;90),"Age OOR",($AE830-BM830)/VLOOKUP(BM$14&amp;"-rse-"&amp;$J830,Equations!$G:$I,3,0)))</f>
        <v/>
      </c>
      <c r="BR830" s="10" t="str">
        <f>IF($AF830="","",IF(OR($V830&lt;2.7,$V830&gt;90),"Age OOR",VLOOKUP(BR$14&amp;"-int-"&amp;$K830,Equations!$G:$I,3,0)+VLOOKUP(BR$14&amp;"-sexo-"&amp;$K830,Equations!$G:$I,3,0)*$U830+VLOOKUP(BR$14&amp;"-edad-"&amp;$K830,Equations!$G:$I,3,0)*$V830+VLOOKUP(BR$14&amp;"-est-"&amp;$K830,Equations!$G:$I,3,0)*(1/$W830)+VLOOKUP(BR$14&amp;"-imc-"&amp;$K830,Equations!$G:$I,3,0)*(1/$Q830)))</f>
        <v/>
      </c>
      <c r="BS830" s="10" t="str">
        <f>IF($AF830="","",IF(OR($V830&lt;2.7,$V830&gt;90),"Age OOR",BR830-1.6449*VLOOKUP(BR$14&amp;"-rse-"&amp;$K830,Equations!$G:$I,3,0)))</f>
        <v/>
      </c>
      <c r="BT830" s="10" t="str">
        <f>IF($AF830="","",IF(OR($V830&lt;2.7,$V830&gt;90),"Age OOR",BR830+1.6449*VLOOKUP(BR$14&amp;"-rse-"&amp;$K830,Equations!$G:$I,3,0)))</f>
        <v/>
      </c>
      <c r="BU830" s="10" t="str">
        <f t="shared" si="319"/>
        <v/>
      </c>
      <c r="BV830" s="10" t="str">
        <f>IF($AF830="","",IF(OR($V830&lt;2.7,$V830&gt;90),"Age OOR",($AF830-BR830)/VLOOKUP(BR$14&amp;"-rse-"&amp;$K830,Equations!$G:$I,3,0)))</f>
        <v/>
      </c>
      <c r="BW830" s="10" t="str">
        <f>IF($AG830="","",IF(OR($V830&lt;2.7,$V830&gt;90),"Age OOR",VLOOKUP(BW$14&amp;"-int-"&amp;$L830,Equations!$G:$I,3,0)+VLOOKUP(BW$14&amp;"-sexo-"&amp;$L830,Equations!$G:$I,3,0)*$U830+VLOOKUP(BW$14&amp;"-edad-"&amp;$L830,Equations!$G:$I,3,0)*$V830+VLOOKUP(BW$14&amp;"-est-"&amp;$L830,Equations!$G:$I,3,0)*(1/$W830)+VLOOKUP(BW$14&amp;"-imc-"&amp;$L830,Equations!$G:$I,3,0)*(1/$Q830)))</f>
        <v/>
      </c>
      <c r="BX830" s="10" t="str">
        <f>IF($AG830="","",IF(OR($V830&lt;2.7,$V830&gt;90),"Age OOR",BW830-1.6449*VLOOKUP(BW$14&amp;"-rse-"&amp;$L830,Equations!$G:$I,3,0)))</f>
        <v/>
      </c>
      <c r="BY830" s="10" t="str">
        <f>IF($AG830="","",IF(OR($V830&lt;2.7,$V830&gt;90),"Age OOR",BW830+1.6449*VLOOKUP(BW$14&amp;"-rse-"&amp;$L830,Equations!$G:$I,3,0)))</f>
        <v/>
      </c>
      <c r="BZ830" s="10" t="str">
        <f t="shared" si="320"/>
        <v/>
      </c>
      <c r="CA830" s="10" t="str">
        <f>IF($AG830="","",IF(OR($V830&lt;2.7,$V830&gt;90),"Age OOR",($AG830-BW830)/VLOOKUP(BW$14&amp;"-rse-"&amp;$L830,Equations!$G:$I,3,0)))</f>
        <v/>
      </c>
      <c r="CB830" s="10" t="str">
        <f>IF($AH830="","",IF(OR($V830&lt;2.7,$V830&gt;90),"Age OOR",VLOOKUP(CB$14&amp;"-int-"&amp;$M830,Equations!$G:$I,3,0)+VLOOKUP(CB$14&amp;"-sexo-"&amp;$M830,Equations!$G:$I,3,0)*$U830+VLOOKUP(CB$14&amp;"-edad-"&amp;$M830,Equations!$G:$I,3,0)*$V830+VLOOKUP(CB$14&amp;"-est-"&amp;$M830,Equations!$G:$I,3,0)*(1/$W830)+VLOOKUP(CB$14&amp;"-imc-"&amp;$M830,Equations!$G:$I,3,0)*(1/$Q830)))</f>
        <v/>
      </c>
      <c r="CC830" s="10" t="str">
        <f>IF($AH830="","",IF(OR($V830&lt;2.7,$V830&gt;90),"Age OOR",CB830-1.6449*VLOOKUP(CB$14&amp;"-rse-"&amp;$M830,Equations!$G:$I,3,0)))</f>
        <v/>
      </c>
      <c r="CD830" s="10" t="str">
        <f>IF($AH830="","",IF(OR($V830&lt;2.7,$V830&gt;90),"Age OOR",CB830+1.6449*VLOOKUP(CB$14&amp;"-rse-"&amp;$M830,Equations!$G:$I,3,0)))</f>
        <v/>
      </c>
      <c r="CE830" s="10" t="str">
        <f t="shared" si="321"/>
        <v/>
      </c>
      <c r="CF830" s="10" t="str">
        <f>IF($AH830="","",IF(OR($V830&lt;2.7,$V830&gt;90),"Age OOR",($AH830-CB830)/VLOOKUP(CB$14&amp;"-rse-"&amp;$M830,Equations!$G:$I,3,0)))</f>
        <v/>
      </c>
      <c r="CG830" s="10" t="str">
        <f>IF($AI830="","",IF(OR($V830&lt;2.7,$V830&gt;90),"Age OOR",VLOOKUP(CG$14&amp;"-int-"&amp;$N830,Equations!$G:$I,3,0)+VLOOKUP(CG$14&amp;"-sexo-"&amp;$N830,Equations!$G:$I,3,0)*$U830+VLOOKUP(CG$14&amp;"-edad-"&amp;$N830,Equations!$G:$I,3,0)*$V830+VLOOKUP(CG$14&amp;"-est-"&amp;$N830,Equations!$G:$I,3,0)*(1/$W830)+VLOOKUP(CG$14&amp;"-imc-"&amp;$N830,Equations!$G:$I,3,0)*(1/$Q830)))</f>
        <v/>
      </c>
      <c r="CH830" s="10" t="str">
        <f>IF($AI830="","",IF(OR($V830&lt;2.7,$V830&gt;90),"Age OOR",CG830-1.6449*VLOOKUP(CG$14&amp;"-rse-"&amp;$N830,Equations!$G:$I,3,0)))</f>
        <v/>
      </c>
      <c r="CI830" s="10" t="str">
        <f>IF($AI830="","",IF(OR($V830&lt;2.7,$V830&gt;90),"Age OOR",CG830+1.6449*VLOOKUP(CG$14&amp;"-rse-"&amp;$N830,Equations!$G:$I,3,0)))</f>
        <v/>
      </c>
      <c r="CJ830" s="10" t="str">
        <f t="shared" si="322"/>
        <v/>
      </c>
      <c r="CK830" s="10" t="str">
        <f>IF($AI830="","",IF(OR($V830&lt;2.7,$V830&gt;90),"Age OOR",($AI830-CG830)/VLOOKUP(CG$14&amp;"-rse-"&amp;$N830,Equations!$G:$I,3,0)))</f>
        <v/>
      </c>
      <c r="CL830" s="10" t="str">
        <f>IF($AJ830="","",IF(OR($V830&lt;2.7,$V830&gt;90),"Age OOR",VLOOKUP(CL$14&amp;"-int-"&amp;$O830,Equations!$G:$I,3,0)+VLOOKUP(CL$14&amp;"-sexo-"&amp;$O830,Equations!$G:$I,3,0)*$U830+VLOOKUP(CL$14&amp;"-edad-"&amp;$O830,Equations!$G:$I,3,0)*$V830+VLOOKUP(CL$14&amp;"-est-"&amp;$O830,Equations!$G:$I,3,0)*(1/$W830)+VLOOKUP(CL$14&amp;"-imc-"&amp;$O830,Equations!$G:$I,3,0)*(1/$Q830)))</f>
        <v/>
      </c>
      <c r="CM830" s="10" t="str">
        <f>IF($AJ830="","",IF(OR($V830&lt;2.7,$V830&gt;90),"Age OOR",CL830-1.6449*VLOOKUP(CL$14&amp;"-rse-"&amp;$O830,Equations!$G:$I,3,0)))</f>
        <v/>
      </c>
      <c r="CN830" s="10" t="str">
        <f>IF($AJ830="","",IF(OR($V830&lt;2.7,$V830&gt;90),"Age OOR",CL830+1.6449*VLOOKUP(CL$14&amp;"-rse-"&amp;$O830,Equations!$G:$I,3,0)))</f>
        <v/>
      </c>
      <c r="CO830" s="10" t="str">
        <f t="shared" si="323"/>
        <v/>
      </c>
      <c r="CP830" s="10" t="str">
        <f>IF($AJ830="","",IF(OR($V830&lt;2.7,$V830&gt;90),"Age OOR",($AJ830-CL830)/VLOOKUP(CL$14&amp;"-rse-"&amp;$O830,Equations!$G:$I,3,0)))</f>
        <v/>
      </c>
      <c r="CQ830" s="10" t="str">
        <f>IF($AK830="","",IF(OR($V830&lt;2.7,$V830&gt;90),"Age OOR",EXP(VLOOKUP(CQ$14&amp;"-int-"&amp;$P830,Equations!$G:$I,3,0)+VLOOKUP(CQ$14&amp;"-sexo-"&amp;$P830,Equations!$G:$I,3,0)*$U830+VLOOKUP(CQ$14&amp;"-edad-"&amp;$P830,Equations!$G:$I,3,0)*$V830+VLOOKUP(CQ$14&amp;"-est-"&amp;$P830,Equations!$G:$I,3,0)*(1/$W830)+VLOOKUP(CQ$14&amp;"-imc-"&amp;$P830,Equations!$G:$I,3,0)*(1/$Q830))))</f>
        <v/>
      </c>
      <c r="CR830" s="10" t="str">
        <f>IF($AK830="","",IF(OR($V830&lt;2.7,$V830&gt;90),"Age OOR",EXP(LN(CQ830)-1.6449*VLOOKUP(CQ$14&amp;"-rse-"&amp;$P830,Equations!$G:$I,3,0))))</f>
        <v/>
      </c>
      <c r="CS830" s="10" t="str">
        <f>IF($AK830="","",IF(OR($V830&lt;2.7,$V830&gt;90),"Age OOR",EXP(LN(CQ830)+1.6449*VLOOKUP(CQ$14&amp;"-rse-"&amp;$P830,Equations!$G:$I,3,0))))</f>
        <v/>
      </c>
      <c r="CT830" s="10" t="str">
        <f t="shared" si="324"/>
        <v/>
      </c>
      <c r="CU830" s="10" t="str">
        <f>IF($AK830="","",IF(OR($V830&lt;2.7,$V830&gt;90),"Age OOR",(LN($AK830)-LN(CQ830))/VLOOKUP(CQ$14&amp;"-rse-"&amp;$P830,Equations!$G:$I,3,0)))</f>
        <v/>
      </c>
      <c r="CV830" s="47"/>
    </row>
    <row r="831" spans="5:116" x14ac:dyDescent="0.2">
      <c r="E831" s="23" t="str">
        <f t="shared" si="300"/>
        <v>Age out of range</v>
      </c>
      <c r="F831" s="23" t="str">
        <f t="shared" si="301"/>
        <v>Age out of range</v>
      </c>
      <c r="G831" s="23" t="str">
        <f t="shared" si="302"/>
        <v>Age out of range</v>
      </c>
      <c r="H831" s="23" t="str">
        <f t="shared" si="303"/>
        <v>Age out of range</v>
      </c>
      <c r="I831" s="23" t="str">
        <f t="shared" si="304"/>
        <v>Age out of range</v>
      </c>
      <c r="J831" s="23" t="str">
        <f t="shared" si="305"/>
        <v>Age out of range</v>
      </c>
      <c r="K831" s="23" t="str">
        <f t="shared" si="306"/>
        <v>Age out of range</v>
      </c>
      <c r="L831" s="23" t="str">
        <f t="shared" si="307"/>
        <v>Age out of range</v>
      </c>
      <c r="M831" s="23" t="str">
        <f t="shared" si="308"/>
        <v>Age out of range</v>
      </c>
      <c r="N831" s="23" t="str">
        <f t="shared" si="309"/>
        <v>Age out of range</v>
      </c>
      <c r="O831" s="23" t="str">
        <f t="shared" si="310"/>
        <v>Age out of range</v>
      </c>
      <c r="P831" s="23" t="str">
        <f t="shared" si="311"/>
        <v>Age out of range</v>
      </c>
      <c r="Q831" s="23" t="e">
        <f t="shared" si="312"/>
        <v>#DIV/0!</v>
      </c>
      <c r="R831" s="17"/>
      <c r="S831" s="23">
        <v>815</v>
      </c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  <c r="AE831" s="134"/>
      <c r="AF831" s="134"/>
      <c r="AG831" s="134"/>
      <c r="AH831" s="134"/>
      <c r="AI831" s="134"/>
      <c r="AJ831" s="134"/>
      <c r="AK831" s="134"/>
      <c r="AL831" s="7"/>
      <c r="AM831" s="47"/>
      <c r="AN831" s="10" t="str">
        <f>IF($Z831="","",IF(OR($V831&lt;2.7,$V831&gt;90),"Age OOR",VLOOKUP(AN$14&amp;"-int-"&amp;$E831,Equations!$G:$I,3,0)+VLOOKUP(AN$14&amp;"-sexo-"&amp;$E831,Equations!$G:$I,3,0)*$U831+VLOOKUP(AN$14&amp;"-edad-"&amp;$E831,Equations!$G:$I,3,0)*$V831+VLOOKUP(AN$14&amp;"-est-"&amp;$E831,Equations!$G:$I,3,0)*(1/$W831)+VLOOKUP(AN$14&amp;"-imc-"&amp;$E831,Equations!$G:$I,3,0)*(1/$Q831)))</f>
        <v/>
      </c>
      <c r="AO831" s="10" t="str">
        <f>IF($Z831="","",IF(OR($V831&lt;2.7,$V831&gt;90),"Age OOR",AN831-1.6449*VLOOKUP(AN$14&amp;"-rse-"&amp;$E831,Equations!$G:$I,3,0)))</f>
        <v/>
      </c>
      <c r="AP831" s="10" t="str">
        <f>IF($Z831="","",IF(OR($V831&lt;2.7,$V831&gt;90),"Age OOR",AN831+1.6449*VLOOKUP(AN$14&amp;"-rse-"&amp;$E831,Equations!$G:$I,3,0)))</f>
        <v/>
      </c>
      <c r="AQ831" s="10" t="str">
        <f t="shared" si="313"/>
        <v/>
      </c>
      <c r="AR831" s="10" t="str">
        <f>IF($Z831="","",IF(OR($V831&lt;2.7,$V831&gt;90),"Age OOR",($Z831-AN831)/VLOOKUP(AN$14&amp;"-rse-"&amp;$E831,Equations!$G:$I,3,0)))</f>
        <v/>
      </c>
      <c r="AS831" s="10" t="str">
        <f>IF($AA831="","",IF(OR($V831&lt;2.7,$V831&gt;90),"Age OOR",VLOOKUP(AS$14&amp;"-int-"&amp;$F831,Equations!$G:$I,3,0)+VLOOKUP(AS$14&amp;"-sexo-"&amp;$F831,Equations!$G:$I,3,0)*$U831+VLOOKUP(AS$14&amp;"-edad-"&amp;$F831,Equations!$G:$I,3,0)*$V831+VLOOKUP(AS$14&amp;"-est-"&amp;$F831,Equations!$G:$I,3,0)*(1/$W831)+VLOOKUP(AS$14&amp;"-imc-"&amp;$F831,Equations!$G:$I,3,0)*(1/$Q831)))</f>
        <v/>
      </c>
      <c r="AT831" s="10" t="str">
        <f>IF($AA831="","",IF(OR($V831&lt;2.7,$V831&gt;90),"Age OOR",AS831-1.6449*VLOOKUP(AS$14&amp;"-rse-"&amp;$F831,Equations!$G:$I,3,0)))</f>
        <v/>
      </c>
      <c r="AU831" s="10" t="str">
        <f>IF($AA831="","",IF(OR($V831&lt;2.7,$V831&gt;90),"Age OOR",AS831+1.6449*VLOOKUP(AS$14&amp;"-rse-"&amp;$F831,Equations!$G:$I,3,0)))</f>
        <v/>
      </c>
      <c r="AV831" s="10" t="str">
        <f t="shared" si="314"/>
        <v/>
      </c>
      <c r="AW831" s="10" t="str">
        <f>IF($AA831="","",IF(OR($V831&lt;2.7,$V831&gt;90),"Age OOR",($AA831-AS831)/VLOOKUP(AS$14&amp;"-rse-"&amp;$F831,Equations!$G:$I,3,0)))</f>
        <v/>
      </c>
      <c r="AX831" s="10" t="str">
        <f>IF($AB831="","",IF(OR($V831&lt;2.7,$V831&gt;90),"Age OOR",VLOOKUP(AX$14&amp;"-int-"&amp;$G831,Equations!$G:$I,3,0)+VLOOKUP(AX$14&amp;"-sexo-"&amp;$G831,Equations!$G:$I,3,0)*$U831+VLOOKUP(AX$14&amp;"-edad-"&amp;$G831,Equations!$G:$I,3,0)*$V831+VLOOKUP(AX$14&amp;"-est-"&amp;$G831,Equations!$G:$I,3,0)*(1/$W831)+VLOOKUP(AX$14&amp;"-imc-"&amp;$G831,Equations!$G:$I,3,0)*(1/$Q831)))</f>
        <v/>
      </c>
      <c r="AY831" s="10" t="str">
        <f>IF($AB831="","",IF(OR($V831&lt;2.7,$V831&gt;90),"Age OOR",AX831-1.6449*VLOOKUP(AX$14&amp;"-rse-"&amp;$G831,Equations!$G:$I,3,0)))</f>
        <v/>
      </c>
      <c r="AZ831" s="10" t="str">
        <f>IF($AB831="","",IF(OR($V831&lt;2.7,$V831&gt;90),"Age OOR",AX831+1.6449*VLOOKUP(AX$14&amp;"-rse-"&amp;$G831,Equations!$G:$I,3,0)))</f>
        <v/>
      </c>
      <c r="BA831" s="10" t="str">
        <f t="shared" si="315"/>
        <v/>
      </c>
      <c r="BB831" s="10" t="str">
        <f>IF($AB831="","",IF(OR($V831&lt;2.7,$V831&gt;90),"Age OOR",($AB831-AX831)/VLOOKUP(AX$14&amp;"-rse-"&amp;$G831,Equations!$G:$I,3,0)))</f>
        <v/>
      </c>
      <c r="BC831" s="10" t="str">
        <f>IF($AC831="","",IF(OR($V831&lt;2.7,$V831&gt;90),"Age OOR",VLOOKUP(BC$14&amp;"-int-"&amp;$H831,Equations!$G:$I,3,0)+VLOOKUP(BC$14&amp;"-sexo-"&amp;$H831,Equations!$G:$I,3,0)*$U831+VLOOKUP(BC$14&amp;"-edad-"&amp;$H831,Equations!$G:$I,3,0)*$V831+VLOOKUP(BC$14&amp;"-est-"&amp;$H831,Equations!$G:$I,3,0)*(1/$W831)+VLOOKUP(BC$14&amp;"-imc-"&amp;$H831,Equations!$G:$I,3,0)*(1/$Q831)))</f>
        <v/>
      </c>
      <c r="BD831" s="10" t="str">
        <f>IF($AC831="","",IF(OR($V831&lt;2.7,$V831&gt;90),"Age OOR",BC831-1.6449*VLOOKUP(BC$14&amp;"-rse-"&amp;$H831,Equations!$G:$I,3,0)))</f>
        <v/>
      </c>
      <c r="BE831" s="10" t="str">
        <f>IF($AC831="","",IF(OR($V831&lt;2.7,$V831&gt;90),"Age OOR",BC831+1.6449*VLOOKUP(BC$14&amp;"-rse-"&amp;$H831,Equations!$G:$I,3,0)))</f>
        <v/>
      </c>
      <c r="BF831" s="10" t="str">
        <f t="shared" si="316"/>
        <v/>
      </c>
      <c r="BG831" s="10" t="str">
        <f>IF($AC831="","",IF(OR($V831&lt;2.7,$V831&gt;90),"Age OOR",($AC831-BC831)/VLOOKUP(BC$14&amp;"-rse-"&amp;$H831,Equations!$G:$I,3,0)))</f>
        <v/>
      </c>
      <c r="BH831" s="10" t="str">
        <f>IF($AD831="","",IF(OR($V831&lt;2.7,$V831&gt;90),"Age OOR",VLOOKUP(BH$14&amp;"-int-"&amp;$I831,Equations!$G:$I,3,0)+VLOOKUP(BH$14&amp;"-sexo-"&amp;$I831,Equations!$G:$I,3,0)*$U831+VLOOKUP(BH$14&amp;"-edad-"&amp;$I831,Equations!$G:$I,3,0)*$V831+VLOOKUP(BH$14&amp;"-est-"&amp;$I831,Equations!$G:$I,3,0)*(1/$W831)+VLOOKUP(BH$14&amp;"-imc-"&amp;$I831,Equations!$G:$I,3,0)*(1/$Q831)))</f>
        <v/>
      </c>
      <c r="BI831" s="10" t="str">
        <f>IF($AD831="","",IF(OR($V831&lt;2.7,$V831&gt;90),"Age OOR",BH831-1.6449*VLOOKUP(BH$14&amp;"-rse-"&amp;$I831,Equations!$G:$I,3,0)))</f>
        <v/>
      </c>
      <c r="BJ831" s="10" t="str">
        <f>IF($AD831="","",IF(OR($V831&lt;2.7,$V831&gt;90),"Age OOR",BH831+1.6449*VLOOKUP(BH$14&amp;"-rse-"&amp;$I831,Equations!$G:$I,3,0)))</f>
        <v/>
      </c>
      <c r="BK831" s="10" t="str">
        <f t="shared" si="317"/>
        <v/>
      </c>
      <c r="BL831" s="10" t="str">
        <f>IF($AD831="","",IF(OR($V831&lt;2.7,$V831&gt;90),"Age OOR",($AD831-BH831)/VLOOKUP(BH$14&amp;"-rse-"&amp;$I831,Equations!$G:$I,3,0)))</f>
        <v/>
      </c>
      <c r="BM831" s="10" t="str">
        <f>IF($AE831="","",IF(OR($V831&lt;2.7,$V831&gt;90),"Age OOR",VLOOKUP(BM$14&amp;"-int-"&amp;$J831,Equations!$G:$I,3,0)+VLOOKUP(BM$14&amp;"-sexo-"&amp;$J831,Equations!$G:$I,3,0)*$U831+VLOOKUP(BM$14&amp;"-edad-"&amp;$J831,Equations!$G:$I,3,0)*$V831+VLOOKUP(BM$14&amp;"-est-"&amp;$J831,Equations!$G:$I,3,0)*(1/$W831)+VLOOKUP(BM$14&amp;"-imc-"&amp;$J831,Equations!$G:$I,3,0)*(1/$Q831)))</f>
        <v/>
      </c>
      <c r="BN831" s="10" t="str">
        <f>IF($AE831="","",IF(OR($V831&lt;2.7,$V831&gt;90),"Age OOR",BM831-1.6449*VLOOKUP(BM$14&amp;"-rse-"&amp;$J831,Equations!$G:$I,3,0)))</f>
        <v/>
      </c>
      <c r="BO831" s="10" t="str">
        <f>IF($AE831="","",IF(OR($V831&lt;2.7,$V831&gt;90),"Age OOR",BM831+1.6449*VLOOKUP(BM$14&amp;"-rse-"&amp;$J831,Equations!$G:$I,3,0)))</f>
        <v/>
      </c>
      <c r="BP831" s="10" t="str">
        <f t="shared" si="318"/>
        <v/>
      </c>
      <c r="BQ831" s="10" t="str">
        <f>IF($AE831="","",IF(OR($V831&lt;2.7,$V831&gt;90),"Age OOR",($AE831-BM831)/VLOOKUP(BM$14&amp;"-rse-"&amp;$J831,Equations!$G:$I,3,0)))</f>
        <v/>
      </c>
      <c r="BR831" s="10" t="str">
        <f>IF($AF831="","",IF(OR($V831&lt;2.7,$V831&gt;90),"Age OOR",VLOOKUP(BR$14&amp;"-int-"&amp;$K831,Equations!$G:$I,3,0)+VLOOKUP(BR$14&amp;"-sexo-"&amp;$K831,Equations!$G:$I,3,0)*$U831+VLOOKUP(BR$14&amp;"-edad-"&amp;$K831,Equations!$G:$I,3,0)*$V831+VLOOKUP(BR$14&amp;"-est-"&amp;$K831,Equations!$G:$I,3,0)*(1/$W831)+VLOOKUP(BR$14&amp;"-imc-"&amp;$K831,Equations!$G:$I,3,0)*(1/$Q831)))</f>
        <v/>
      </c>
      <c r="BS831" s="10" t="str">
        <f>IF($AF831="","",IF(OR($V831&lt;2.7,$V831&gt;90),"Age OOR",BR831-1.6449*VLOOKUP(BR$14&amp;"-rse-"&amp;$K831,Equations!$G:$I,3,0)))</f>
        <v/>
      </c>
      <c r="BT831" s="10" t="str">
        <f>IF($AF831="","",IF(OR($V831&lt;2.7,$V831&gt;90),"Age OOR",BR831+1.6449*VLOOKUP(BR$14&amp;"-rse-"&amp;$K831,Equations!$G:$I,3,0)))</f>
        <v/>
      </c>
      <c r="BU831" s="10" t="str">
        <f t="shared" si="319"/>
        <v/>
      </c>
      <c r="BV831" s="10" t="str">
        <f>IF($AF831="","",IF(OR($V831&lt;2.7,$V831&gt;90),"Age OOR",($AF831-BR831)/VLOOKUP(BR$14&amp;"-rse-"&amp;$K831,Equations!$G:$I,3,0)))</f>
        <v/>
      </c>
      <c r="BW831" s="10" t="str">
        <f>IF($AG831="","",IF(OR($V831&lt;2.7,$V831&gt;90),"Age OOR",VLOOKUP(BW$14&amp;"-int-"&amp;$L831,Equations!$G:$I,3,0)+VLOOKUP(BW$14&amp;"-sexo-"&amp;$L831,Equations!$G:$I,3,0)*$U831+VLOOKUP(BW$14&amp;"-edad-"&amp;$L831,Equations!$G:$I,3,0)*$V831+VLOOKUP(BW$14&amp;"-est-"&amp;$L831,Equations!$G:$I,3,0)*(1/$W831)+VLOOKUP(BW$14&amp;"-imc-"&amp;$L831,Equations!$G:$I,3,0)*(1/$Q831)))</f>
        <v/>
      </c>
      <c r="BX831" s="10" t="str">
        <f>IF($AG831="","",IF(OR($V831&lt;2.7,$V831&gt;90),"Age OOR",BW831-1.6449*VLOOKUP(BW$14&amp;"-rse-"&amp;$L831,Equations!$G:$I,3,0)))</f>
        <v/>
      </c>
      <c r="BY831" s="10" t="str">
        <f>IF($AG831="","",IF(OR($V831&lt;2.7,$V831&gt;90),"Age OOR",BW831+1.6449*VLOOKUP(BW$14&amp;"-rse-"&amp;$L831,Equations!$G:$I,3,0)))</f>
        <v/>
      </c>
      <c r="BZ831" s="10" t="str">
        <f t="shared" si="320"/>
        <v/>
      </c>
      <c r="CA831" s="10" t="str">
        <f>IF($AG831="","",IF(OR($V831&lt;2.7,$V831&gt;90),"Age OOR",($AG831-BW831)/VLOOKUP(BW$14&amp;"-rse-"&amp;$L831,Equations!$G:$I,3,0)))</f>
        <v/>
      </c>
      <c r="CB831" s="10" t="str">
        <f>IF($AH831="","",IF(OR($V831&lt;2.7,$V831&gt;90),"Age OOR",VLOOKUP(CB$14&amp;"-int-"&amp;$M831,Equations!$G:$I,3,0)+VLOOKUP(CB$14&amp;"-sexo-"&amp;$M831,Equations!$G:$I,3,0)*$U831+VLOOKUP(CB$14&amp;"-edad-"&amp;$M831,Equations!$G:$I,3,0)*$V831+VLOOKUP(CB$14&amp;"-est-"&amp;$M831,Equations!$G:$I,3,0)*(1/$W831)+VLOOKUP(CB$14&amp;"-imc-"&amp;$M831,Equations!$G:$I,3,0)*(1/$Q831)))</f>
        <v/>
      </c>
      <c r="CC831" s="10" t="str">
        <f>IF($AH831="","",IF(OR($V831&lt;2.7,$V831&gt;90),"Age OOR",CB831-1.6449*VLOOKUP(CB$14&amp;"-rse-"&amp;$M831,Equations!$G:$I,3,0)))</f>
        <v/>
      </c>
      <c r="CD831" s="10" t="str">
        <f>IF($AH831="","",IF(OR($V831&lt;2.7,$V831&gt;90),"Age OOR",CB831+1.6449*VLOOKUP(CB$14&amp;"-rse-"&amp;$M831,Equations!$G:$I,3,0)))</f>
        <v/>
      </c>
      <c r="CE831" s="10" t="str">
        <f t="shared" si="321"/>
        <v/>
      </c>
      <c r="CF831" s="10" t="str">
        <f>IF($AH831="","",IF(OR($V831&lt;2.7,$V831&gt;90),"Age OOR",($AH831-CB831)/VLOOKUP(CB$14&amp;"-rse-"&amp;$M831,Equations!$G:$I,3,0)))</f>
        <v/>
      </c>
      <c r="CG831" s="10" t="str">
        <f>IF($AI831="","",IF(OR($V831&lt;2.7,$V831&gt;90),"Age OOR",VLOOKUP(CG$14&amp;"-int-"&amp;$N831,Equations!$G:$I,3,0)+VLOOKUP(CG$14&amp;"-sexo-"&amp;$N831,Equations!$G:$I,3,0)*$U831+VLOOKUP(CG$14&amp;"-edad-"&amp;$N831,Equations!$G:$I,3,0)*$V831+VLOOKUP(CG$14&amp;"-est-"&amp;$N831,Equations!$G:$I,3,0)*(1/$W831)+VLOOKUP(CG$14&amp;"-imc-"&amp;$N831,Equations!$G:$I,3,0)*(1/$Q831)))</f>
        <v/>
      </c>
      <c r="CH831" s="10" t="str">
        <f>IF($AI831="","",IF(OR($V831&lt;2.7,$V831&gt;90),"Age OOR",CG831-1.6449*VLOOKUP(CG$14&amp;"-rse-"&amp;$N831,Equations!$G:$I,3,0)))</f>
        <v/>
      </c>
      <c r="CI831" s="10" t="str">
        <f>IF($AI831="","",IF(OR($V831&lt;2.7,$V831&gt;90),"Age OOR",CG831+1.6449*VLOOKUP(CG$14&amp;"-rse-"&amp;$N831,Equations!$G:$I,3,0)))</f>
        <v/>
      </c>
      <c r="CJ831" s="10" t="str">
        <f t="shared" si="322"/>
        <v/>
      </c>
      <c r="CK831" s="10" t="str">
        <f>IF($AI831="","",IF(OR($V831&lt;2.7,$V831&gt;90),"Age OOR",($AI831-CG831)/VLOOKUP(CG$14&amp;"-rse-"&amp;$N831,Equations!$G:$I,3,0)))</f>
        <v/>
      </c>
      <c r="CL831" s="10" t="str">
        <f>IF($AJ831="","",IF(OR($V831&lt;2.7,$V831&gt;90),"Age OOR",VLOOKUP(CL$14&amp;"-int-"&amp;$O831,Equations!$G:$I,3,0)+VLOOKUP(CL$14&amp;"-sexo-"&amp;$O831,Equations!$G:$I,3,0)*$U831+VLOOKUP(CL$14&amp;"-edad-"&amp;$O831,Equations!$G:$I,3,0)*$V831+VLOOKUP(CL$14&amp;"-est-"&amp;$O831,Equations!$G:$I,3,0)*(1/$W831)+VLOOKUP(CL$14&amp;"-imc-"&amp;$O831,Equations!$G:$I,3,0)*(1/$Q831)))</f>
        <v/>
      </c>
      <c r="CM831" s="10" t="str">
        <f>IF($AJ831="","",IF(OR($V831&lt;2.7,$V831&gt;90),"Age OOR",CL831-1.6449*VLOOKUP(CL$14&amp;"-rse-"&amp;$O831,Equations!$G:$I,3,0)))</f>
        <v/>
      </c>
      <c r="CN831" s="10" t="str">
        <f>IF($AJ831="","",IF(OR($V831&lt;2.7,$V831&gt;90),"Age OOR",CL831+1.6449*VLOOKUP(CL$14&amp;"-rse-"&amp;$O831,Equations!$G:$I,3,0)))</f>
        <v/>
      </c>
      <c r="CO831" s="10" t="str">
        <f t="shared" si="323"/>
        <v/>
      </c>
      <c r="CP831" s="10" t="str">
        <f>IF($AJ831="","",IF(OR($V831&lt;2.7,$V831&gt;90),"Age OOR",($AJ831-CL831)/VLOOKUP(CL$14&amp;"-rse-"&amp;$O831,Equations!$G:$I,3,0)))</f>
        <v/>
      </c>
      <c r="CQ831" s="10" t="str">
        <f>IF($AK831="","",IF(OR($V831&lt;2.7,$V831&gt;90),"Age OOR",EXP(VLOOKUP(CQ$14&amp;"-int-"&amp;$P831,Equations!$G:$I,3,0)+VLOOKUP(CQ$14&amp;"-sexo-"&amp;$P831,Equations!$G:$I,3,0)*$U831+VLOOKUP(CQ$14&amp;"-edad-"&amp;$P831,Equations!$G:$I,3,0)*$V831+VLOOKUP(CQ$14&amp;"-est-"&amp;$P831,Equations!$G:$I,3,0)*(1/$W831)+VLOOKUP(CQ$14&amp;"-imc-"&amp;$P831,Equations!$G:$I,3,0)*(1/$Q831))))</f>
        <v/>
      </c>
      <c r="CR831" s="10" t="str">
        <f>IF($AK831="","",IF(OR($V831&lt;2.7,$V831&gt;90),"Age OOR",EXP(LN(CQ831)-1.6449*VLOOKUP(CQ$14&amp;"-rse-"&amp;$P831,Equations!$G:$I,3,0))))</f>
        <v/>
      </c>
      <c r="CS831" s="10" t="str">
        <f>IF($AK831="","",IF(OR($V831&lt;2.7,$V831&gt;90),"Age OOR",EXP(LN(CQ831)+1.6449*VLOOKUP(CQ$14&amp;"-rse-"&amp;$P831,Equations!$G:$I,3,0))))</f>
        <v/>
      </c>
      <c r="CT831" s="10" t="str">
        <f t="shared" si="324"/>
        <v/>
      </c>
      <c r="CU831" s="10" t="str">
        <f>IF($AK831="","",IF(OR($V831&lt;2.7,$V831&gt;90),"Age OOR",(LN($AK831)-LN(CQ831))/VLOOKUP(CQ$14&amp;"-rse-"&amp;$P831,Equations!$G:$I,3,0)))</f>
        <v/>
      </c>
      <c r="CV831" s="47"/>
    </row>
    <row r="832" spans="5:116" x14ac:dyDescent="0.2">
      <c r="E832" s="23" t="str">
        <f t="shared" si="300"/>
        <v>Age out of range</v>
      </c>
      <c r="F832" s="23" t="str">
        <f t="shared" si="301"/>
        <v>Age out of range</v>
      </c>
      <c r="G832" s="23" t="str">
        <f t="shared" si="302"/>
        <v>Age out of range</v>
      </c>
      <c r="H832" s="23" t="str">
        <f t="shared" si="303"/>
        <v>Age out of range</v>
      </c>
      <c r="I832" s="23" t="str">
        <f t="shared" si="304"/>
        <v>Age out of range</v>
      </c>
      <c r="J832" s="23" t="str">
        <f t="shared" si="305"/>
        <v>Age out of range</v>
      </c>
      <c r="K832" s="23" t="str">
        <f t="shared" si="306"/>
        <v>Age out of range</v>
      </c>
      <c r="L832" s="23" t="str">
        <f t="shared" si="307"/>
        <v>Age out of range</v>
      </c>
      <c r="M832" s="23" t="str">
        <f t="shared" si="308"/>
        <v>Age out of range</v>
      </c>
      <c r="N832" s="23" t="str">
        <f t="shared" si="309"/>
        <v>Age out of range</v>
      </c>
      <c r="O832" s="23" t="str">
        <f t="shared" si="310"/>
        <v>Age out of range</v>
      </c>
      <c r="P832" s="23" t="str">
        <f t="shared" si="311"/>
        <v>Age out of range</v>
      </c>
      <c r="Q832" s="23" t="e">
        <f t="shared" si="312"/>
        <v>#DIV/0!</v>
      </c>
      <c r="R832" s="17"/>
      <c r="S832" s="23">
        <v>816</v>
      </c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  <c r="AE832" s="134"/>
      <c r="AF832" s="134"/>
      <c r="AG832" s="134"/>
      <c r="AH832" s="134"/>
      <c r="AI832" s="134"/>
      <c r="AJ832" s="134"/>
      <c r="AK832" s="134"/>
      <c r="AL832" s="7"/>
      <c r="AM832" s="47"/>
      <c r="AN832" s="10" t="str">
        <f>IF($Z832="","",IF(OR($V832&lt;2.7,$V832&gt;90),"Age OOR",VLOOKUP(AN$14&amp;"-int-"&amp;$E832,Equations!$G:$I,3,0)+VLOOKUP(AN$14&amp;"-sexo-"&amp;$E832,Equations!$G:$I,3,0)*$U832+VLOOKUP(AN$14&amp;"-edad-"&amp;$E832,Equations!$G:$I,3,0)*$V832+VLOOKUP(AN$14&amp;"-est-"&amp;$E832,Equations!$G:$I,3,0)*(1/$W832)+VLOOKUP(AN$14&amp;"-imc-"&amp;$E832,Equations!$G:$I,3,0)*(1/$Q832)))</f>
        <v/>
      </c>
      <c r="AO832" s="10" t="str">
        <f>IF($Z832="","",IF(OR($V832&lt;2.7,$V832&gt;90),"Age OOR",AN832-1.6449*VLOOKUP(AN$14&amp;"-rse-"&amp;$E832,Equations!$G:$I,3,0)))</f>
        <v/>
      </c>
      <c r="AP832" s="10" t="str">
        <f>IF($Z832="","",IF(OR($V832&lt;2.7,$V832&gt;90),"Age OOR",AN832+1.6449*VLOOKUP(AN$14&amp;"-rse-"&amp;$E832,Equations!$G:$I,3,0)))</f>
        <v/>
      </c>
      <c r="AQ832" s="10" t="str">
        <f t="shared" si="313"/>
        <v/>
      </c>
      <c r="AR832" s="10" t="str">
        <f>IF($Z832="","",IF(OR($V832&lt;2.7,$V832&gt;90),"Age OOR",($Z832-AN832)/VLOOKUP(AN$14&amp;"-rse-"&amp;$E832,Equations!$G:$I,3,0)))</f>
        <v/>
      </c>
      <c r="AS832" s="10" t="str">
        <f>IF($AA832="","",IF(OR($V832&lt;2.7,$V832&gt;90),"Age OOR",VLOOKUP(AS$14&amp;"-int-"&amp;$F832,Equations!$G:$I,3,0)+VLOOKUP(AS$14&amp;"-sexo-"&amp;$F832,Equations!$G:$I,3,0)*$U832+VLOOKUP(AS$14&amp;"-edad-"&amp;$F832,Equations!$G:$I,3,0)*$V832+VLOOKUP(AS$14&amp;"-est-"&amp;$F832,Equations!$G:$I,3,0)*(1/$W832)+VLOOKUP(AS$14&amp;"-imc-"&amp;$F832,Equations!$G:$I,3,0)*(1/$Q832)))</f>
        <v/>
      </c>
      <c r="AT832" s="10" t="str">
        <f>IF($AA832="","",IF(OR($V832&lt;2.7,$V832&gt;90),"Age OOR",AS832-1.6449*VLOOKUP(AS$14&amp;"-rse-"&amp;$F832,Equations!$G:$I,3,0)))</f>
        <v/>
      </c>
      <c r="AU832" s="10" t="str">
        <f>IF($AA832="","",IF(OR($V832&lt;2.7,$V832&gt;90),"Age OOR",AS832+1.6449*VLOOKUP(AS$14&amp;"-rse-"&amp;$F832,Equations!$G:$I,3,0)))</f>
        <v/>
      </c>
      <c r="AV832" s="10" t="str">
        <f t="shared" si="314"/>
        <v/>
      </c>
      <c r="AW832" s="10" t="str">
        <f>IF($AA832="","",IF(OR($V832&lt;2.7,$V832&gt;90),"Age OOR",($AA832-AS832)/VLOOKUP(AS$14&amp;"-rse-"&amp;$F832,Equations!$G:$I,3,0)))</f>
        <v/>
      </c>
      <c r="AX832" s="10" t="str">
        <f>IF($AB832="","",IF(OR($V832&lt;2.7,$V832&gt;90),"Age OOR",VLOOKUP(AX$14&amp;"-int-"&amp;$G832,Equations!$G:$I,3,0)+VLOOKUP(AX$14&amp;"-sexo-"&amp;$G832,Equations!$G:$I,3,0)*$U832+VLOOKUP(AX$14&amp;"-edad-"&amp;$G832,Equations!$G:$I,3,0)*$V832+VLOOKUP(AX$14&amp;"-est-"&amp;$G832,Equations!$G:$I,3,0)*(1/$W832)+VLOOKUP(AX$14&amp;"-imc-"&amp;$G832,Equations!$G:$I,3,0)*(1/$Q832)))</f>
        <v/>
      </c>
      <c r="AY832" s="10" t="str">
        <f>IF($AB832="","",IF(OR($V832&lt;2.7,$V832&gt;90),"Age OOR",AX832-1.6449*VLOOKUP(AX$14&amp;"-rse-"&amp;$G832,Equations!$G:$I,3,0)))</f>
        <v/>
      </c>
      <c r="AZ832" s="10" t="str">
        <f>IF($AB832="","",IF(OR($V832&lt;2.7,$V832&gt;90),"Age OOR",AX832+1.6449*VLOOKUP(AX$14&amp;"-rse-"&amp;$G832,Equations!$G:$I,3,0)))</f>
        <v/>
      </c>
      <c r="BA832" s="10" t="str">
        <f t="shared" si="315"/>
        <v/>
      </c>
      <c r="BB832" s="10" t="str">
        <f>IF($AB832="","",IF(OR($V832&lt;2.7,$V832&gt;90),"Age OOR",($AB832-AX832)/VLOOKUP(AX$14&amp;"-rse-"&amp;$G832,Equations!$G:$I,3,0)))</f>
        <v/>
      </c>
      <c r="BC832" s="10" t="str">
        <f>IF($AC832="","",IF(OR($V832&lt;2.7,$V832&gt;90),"Age OOR",VLOOKUP(BC$14&amp;"-int-"&amp;$H832,Equations!$G:$I,3,0)+VLOOKUP(BC$14&amp;"-sexo-"&amp;$H832,Equations!$G:$I,3,0)*$U832+VLOOKUP(BC$14&amp;"-edad-"&amp;$H832,Equations!$G:$I,3,0)*$V832+VLOOKUP(BC$14&amp;"-est-"&amp;$H832,Equations!$G:$I,3,0)*(1/$W832)+VLOOKUP(BC$14&amp;"-imc-"&amp;$H832,Equations!$G:$I,3,0)*(1/$Q832)))</f>
        <v/>
      </c>
      <c r="BD832" s="10" t="str">
        <f>IF($AC832="","",IF(OR($V832&lt;2.7,$V832&gt;90),"Age OOR",BC832-1.6449*VLOOKUP(BC$14&amp;"-rse-"&amp;$H832,Equations!$G:$I,3,0)))</f>
        <v/>
      </c>
      <c r="BE832" s="10" t="str">
        <f>IF($AC832="","",IF(OR($V832&lt;2.7,$V832&gt;90),"Age OOR",BC832+1.6449*VLOOKUP(BC$14&amp;"-rse-"&amp;$H832,Equations!$G:$I,3,0)))</f>
        <v/>
      </c>
      <c r="BF832" s="10" t="str">
        <f t="shared" si="316"/>
        <v/>
      </c>
      <c r="BG832" s="10" t="str">
        <f>IF($AC832="","",IF(OR($V832&lt;2.7,$V832&gt;90),"Age OOR",($AC832-BC832)/VLOOKUP(BC$14&amp;"-rse-"&amp;$H832,Equations!$G:$I,3,0)))</f>
        <v/>
      </c>
      <c r="BH832" s="10" t="str">
        <f>IF($AD832="","",IF(OR($V832&lt;2.7,$V832&gt;90),"Age OOR",VLOOKUP(BH$14&amp;"-int-"&amp;$I832,Equations!$G:$I,3,0)+VLOOKUP(BH$14&amp;"-sexo-"&amp;$I832,Equations!$G:$I,3,0)*$U832+VLOOKUP(BH$14&amp;"-edad-"&amp;$I832,Equations!$G:$I,3,0)*$V832+VLOOKUP(BH$14&amp;"-est-"&amp;$I832,Equations!$G:$I,3,0)*(1/$W832)+VLOOKUP(BH$14&amp;"-imc-"&amp;$I832,Equations!$G:$I,3,0)*(1/$Q832)))</f>
        <v/>
      </c>
      <c r="BI832" s="10" t="str">
        <f>IF($AD832="","",IF(OR($V832&lt;2.7,$V832&gt;90),"Age OOR",BH832-1.6449*VLOOKUP(BH$14&amp;"-rse-"&amp;$I832,Equations!$G:$I,3,0)))</f>
        <v/>
      </c>
      <c r="BJ832" s="10" t="str">
        <f>IF($AD832="","",IF(OR($V832&lt;2.7,$V832&gt;90),"Age OOR",BH832+1.6449*VLOOKUP(BH$14&amp;"-rse-"&amp;$I832,Equations!$G:$I,3,0)))</f>
        <v/>
      </c>
      <c r="BK832" s="10" t="str">
        <f t="shared" si="317"/>
        <v/>
      </c>
      <c r="BL832" s="10" t="str">
        <f>IF($AD832="","",IF(OR($V832&lt;2.7,$V832&gt;90),"Age OOR",($AD832-BH832)/VLOOKUP(BH$14&amp;"-rse-"&amp;$I832,Equations!$G:$I,3,0)))</f>
        <v/>
      </c>
      <c r="BM832" s="10" t="str">
        <f>IF($AE832="","",IF(OR($V832&lt;2.7,$V832&gt;90),"Age OOR",VLOOKUP(BM$14&amp;"-int-"&amp;$J832,Equations!$G:$I,3,0)+VLOOKUP(BM$14&amp;"-sexo-"&amp;$J832,Equations!$G:$I,3,0)*$U832+VLOOKUP(BM$14&amp;"-edad-"&amp;$J832,Equations!$G:$I,3,0)*$V832+VLOOKUP(BM$14&amp;"-est-"&amp;$J832,Equations!$G:$I,3,0)*(1/$W832)+VLOOKUP(BM$14&amp;"-imc-"&amp;$J832,Equations!$G:$I,3,0)*(1/$Q832)))</f>
        <v/>
      </c>
      <c r="BN832" s="10" t="str">
        <f>IF($AE832="","",IF(OR($V832&lt;2.7,$V832&gt;90),"Age OOR",BM832-1.6449*VLOOKUP(BM$14&amp;"-rse-"&amp;$J832,Equations!$G:$I,3,0)))</f>
        <v/>
      </c>
      <c r="BO832" s="10" t="str">
        <f>IF($AE832="","",IF(OR($V832&lt;2.7,$V832&gt;90),"Age OOR",BM832+1.6449*VLOOKUP(BM$14&amp;"-rse-"&amp;$J832,Equations!$G:$I,3,0)))</f>
        <v/>
      </c>
      <c r="BP832" s="10" t="str">
        <f t="shared" si="318"/>
        <v/>
      </c>
      <c r="BQ832" s="10" t="str">
        <f>IF($AE832="","",IF(OR($V832&lt;2.7,$V832&gt;90),"Age OOR",($AE832-BM832)/VLOOKUP(BM$14&amp;"-rse-"&amp;$J832,Equations!$G:$I,3,0)))</f>
        <v/>
      </c>
      <c r="BR832" s="10" t="str">
        <f>IF($AF832="","",IF(OR($V832&lt;2.7,$V832&gt;90),"Age OOR",VLOOKUP(BR$14&amp;"-int-"&amp;$K832,Equations!$G:$I,3,0)+VLOOKUP(BR$14&amp;"-sexo-"&amp;$K832,Equations!$G:$I,3,0)*$U832+VLOOKUP(BR$14&amp;"-edad-"&amp;$K832,Equations!$G:$I,3,0)*$V832+VLOOKUP(BR$14&amp;"-est-"&amp;$K832,Equations!$G:$I,3,0)*(1/$W832)+VLOOKUP(BR$14&amp;"-imc-"&amp;$K832,Equations!$G:$I,3,0)*(1/$Q832)))</f>
        <v/>
      </c>
      <c r="BS832" s="10" t="str">
        <f>IF($AF832="","",IF(OR($V832&lt;2.7,$V832&gt;90),"Age OOR",BR832-1.6449*VLOOKUP(BR$14&amp;"-rse-"&amp;$K832,Equations!$G:$I,3,0)))</f>
        <v/>
      </c>
      <c r="BT832" s="10" t="str">
        <f>IF($AF832="","",IF(OR($V832&lt;2.7,$V832&gt;90),"Age OOR",BR832+1.6449*VLOOKUP(BR$14&amp;"-rse-"&amp;$K832,Equations!$G:$I,3,0)))</f>
        <v/>
      </c>
      <c r="BU832" s="10" t="str">
        <f t="shared" si="319"/>
        <v/>
      </c>
      <c r="BV832" s="10" t="str">
        <f>IF($AF832="","",IF(OR($V832&lt;2.7,$V832&gt;90),"Age OOR",($AF832-BR832)/VLOOKUP(BR$14&amp;"-rse-"&amp;$K832,Equations!$G:$I,3,0)))</f>
        <v/>
      </c>
      <c r="BW832" s="10" t="str">
        <f>IF($AG832="","",IF(OR($V832&lt;2.7,$V832&gt;90),"Age OOR",VLOOKUP(BW$14&amp;"-int-"&amp;$L832,Equations!$G:$I,3,0)+VLOOKUP(BW$14&amp;"-sexo-"&amp;$L832,Equations!$G:$I,3,0)*$U832+VLOOKUP(BW$14&amp;"-edad-"&amp;$L832,Equations!$G:$I,3,0)*$V832+VLOOKUP(BW$14&amp;"-est-"&amp;$L832,Equations!$G:$I,3,0)*(1/$W832)+VLOOKUP(BW$14&amp;"-imc-"&amp;$L832,Equations!$G:$I,3,0)*(1/$Q832)))</f>
        <v/>
      </c>
      <c r="BX832" s="10" t="str">
        <f>IF($AG832="","",IF(OR($V832&lt;2.7,$V832&gt;90),"Age OOR",BW832-1.6449*VLOOKUP(BW$14&amp;"-rse-"&amp;$L832,Equations!$G:$I,3,0)))</f>
        <v/>
      </c>
      <c r="BY832" s="10" t="str">
        <f>IF($AG832="","",IF(OR($V832&lt;2.7,$V832&gt;90),"Age OOR",BW832+1.6449*VLOOKUP(BW$14&amp;"-rse-"&amp;$L832,Equations!$G:$I,3,0)))</f>
        <v/>
      </c>
      <c r="BZ832" s="10" t="str">
        <f t="shared" si="320"/>
        <v/>
      </c>
      <c r="CA832" s="10" t="str">
        <f>IF($AG832="","",IF(OR($V832&lt;2.7,$V832&gt;90),"Age OOR",($AG832-BW832)/VLOOKUP(BW$14&amp;"-rse-"&amp;$L832,Equations!$G:$I,3,0)))</f>
        <v/>
      </c>
      <c r="CB832" s="10" t="str">
        <f>IF($AH832="","",IF(OR($V832&lt;2.7,$V832&gt;90),"Age OOR",VLOOKUP(CB$14&amp;"-int-"&amp;$M832,Equations!$G:$I,3,0)+VLOOKUP(CB$14&amp;"-sexo-"&amp;$M832,Equations!$G:$I,3,0)*$U832+VLOOKUP(CB$14&amp;"-edad-"&amp;$M832,Equations!$G:$I,3,0)*$V832+VLOOKUP(CB$14&amp;"-est-"&amp;$M832,Equations!$G:$I,3,0)*(1/$W832)+VLOOKUP(CB$14&amp;"-imc-"&amp;$M832,Equations!$G:$I,3,0)*(1/$Q832)))</f>
        <v/>
      </c>
      <c r="CC832" s="10" t="str">
        <f>IF($AH832="","",IF(OR($V832&lt;2.7,$V832&gt;90),"Age OOR",CB832-1.6449*VLOOKUP(CB$14&amp;"-rse-"&amp;$M832,Equations!$G:$I,3,0)))</f>
        <v/>
      </c>
      <c r="CD832" s="10" t="str">
        <f>IF($AH832="","",IF(OR($V832&lt;2.7,$V832&gt;90),"Age OOR",CB832+1.6449*VLOOKUP(CB$14&amp;"-rse-"&amp;$M832,Equations!$G:$I,3,0)))</f>
        <v/>
      </c>
      <c r="CE832" s="10" t="str">
        <f t="shared" si="321"/>
        <v/>
      </c>
      <c r="CF832" s="10" t="str">
        <f>IF($AH832="","",IF(OR($V832&lt;2.7,$V832&gt;90),"Age OOR",($AH832-CB832)/VLOOKUP(CB$14&amp;"-rse-"&amp;$M832,Equations!$G:$I,3,0)))</f>
        <v/>
      </c>
      <c r="CG832" s="10" t="str">
        <f>IF($AI832="","",IF(OR($V832&lt;2.7,$V832&gt;90),"Age OOR",VLOOKUP(CG$14&amp;"-int-"&amp;$N832,Equations!$G:$I,3,0)+VLOOKUP(CG$14&amp;"-sexo-"&amp;$N832,Equations!$G:$I,3,0)*$U832+VLOOKUP(CG$14&amp;"-edad-"&amp;$N832,Equations!$G:$I,3,0)*$V832+VLOOKUP(CG$14&amp;"-est-"&amp;$N832,Equations!$G:$I,3,0)*(1/$W832)+VLOOKUP(CG$14&amp;"-imc-"&amp;$N832,Equations!$G:$I,3,0)*(1/$Q832)))</f>
        <v/>
      </c>
      <c r="CH832" s="10" t="str">
        <f>IF($AI832="","",IF(OR($V832&lt;2.7,$V832&gt;90),"Age OOR",CG832-1.6449*VLOOKUP(CG$14&amp;"-rse-"&amp;$N832,Equations!$G:$I,3,0)))</f>
        <v/>
      </c>
      <c r="CI832" s="10" t="str">
        <f>IF($AI832="","",IF(OR($V832&lt;2.7,$V832&gt;90),"Age OOR",CG832+1.6449*VLOOKUP(CG$14&amp;"-rse-"&amp;$N832,Equations!$G:$I,3,0)))</f>
        <v/>
      </c>
      <c r="CJ832" s="10" t="str">
        <f t="shared" si="322"/>
        <v/>
      </c>
      <c r="CK832" s="10" t="str">
        <f>IF($AI832="","",IF(OR($V832&lt;2.7,$V832&gt;90),"Age OOR",($AI832-CG832)/VLOOKUP(CG$14&amp;"-rse-"&amp;$N832,Equations!$G:$I,3,0)))</f>
        <v/>
      </c>
      <c r="CL832" s="10" t="str">
        <f>IF($AJ832="","",IF(OR($V832&lt;2.7,$V832&gt;90),"Age OOR",VLOOKUP(CL$14&amp;"-int-"&amp;$O832,Equations!$G:$I,3,0)+VLOOKUP(CL$14&amp;"-sexo-"&amp;$O832,Equations!$G:$I,3,0)*$U832+VLOOKUP(CL$14&amp;"-edad-"&amp;$O832,Equations!$G:$I,3,0)*$V832+VLOOKUP(CL$14&amp;"-est-"&amp;$O832,Equations!$G:$I,3,0)*(1/$W832)+VLOOKUP(CL$14&amp;"-imc-"&amp;$O832,Equations!$G:$I,3,0)*(1/$Q832)))</f>
        <v/>
      </c>
      <c r="CM832" s="10" t="str">
        <f>IF($AJ832="","",IF(OR($V832&lt;2.7,$V832&gt;90),"Age OOR",CL832-1.6449*VLOOKUP(CL$14&amp;"-rse-"&amp;$O832,Equations!$G:$I,3,0)))</f>
        <v/>
      </c>
      <c r="CN832" s="10" t="str">
        <f>IF($AJ832="","",IF(OR($V832&lt;2.7,$V832&gt;90),"Age OOR",CL832+1.6449*VLOOKUP(CL$14&amp;"-rse-"&amp;$O832,Equations!$G:$I,3,0)))</f>
        <v/>
      </c>
      <c r="CO832" s="10" t="str">
        <f t="shared" si="323"/>
        <v/>
      </c>
      <c r="CP832" s="10" t="str">
        <f>IF($AJ832="","",IF(OR($V832&lt;2.7,$V832&gt;90),"Age OOR",($AJ832-CL832)/VLOOKUP(CL$14&amp;"-rse-"&amp;$O832,Equations!$G:$I,3,0)))</f>
        <v/>
      </c>
      <c r="CQ832" s="10" t="str">
        <f>IF($AK832="","",IF(OR($V832&lt;2.7,$V832&gt;90),"Age OOR",EXP(VLOOKUP(CQ$14&amp;"-int-"&amp;$P832,Equations!$G:$I,3,0)+VLOOKUP(CQ$14&amp;"-sexo-"&amp;$P832,Equations!$G:$I,3,0)*$U832+VLOOKUP(CQ$14&amp;"-edad-"&amp;$P832,Equations!$G:$I,3,0)*$V832+VLOOKUP(CQ$14&amp;"-est-"&amp;$P832,Equations!$G:$I,3,0)*(1/$W832)+VLOOKUP(CQ$14&amp;"-imc-"&amp;$P832,Equations!$G:$I,3,0)*(1/$Q832))))</f>
        <v/>
      </c>
      <c r="CR832" s="10" t="str">
        <f>IF($AK832="","",IF(OR($V832&lt;2.7,$V832&gt;90),"Age OOR",EXP(LN(CQ832)-1.6449*VLOOKUP(CQ$14&amp;"-rse-"&amp;$P832,Equations!$G:$I,3,0))))</f>
        <v/>
      </c>
      <c r="CS832" s="10" t="str">
        <f>IF($AK832="","",IF(OR($V832&lt;2.7,$V832&gt;90),"Age OOR",EXP(LN(CQ832)+1.6449*VLOOKUP(CQ$14&amp;"-rse-"&amp;$P832,Equations!$G:$I,3,0))))</f>
        <v/>
      </c>
      <c r="CT832" s="10" t="str">
        <f t="shared" si="324"/>
        <v/>
      </c>
      <c r="CU832" s="10" t="str">
        <f>IF($AK832="","",IF(OR($V832&lt;2.7,$V832&gt;90),"Age OOR",(LN($AK832)-LN(CQ832))/VLOOKUP(CQ$14&amp;"-rse-"&amp;$P832,Equations!$G:$I,3,0)))</f>
        <v/>
      </c>
      <c r="CV832" s="47"/>
    </row>
    <row r="833" spans="5:123" x14ac:dyDescent="0.2">
      <c r="E833" s="23" t="str">
        <f t="shared" si="300"/>
        <v>Age out of range</v>
      </c>
      <c r="F833" s="23" t="str">
        <f t="shared" si="301"/>
        <v>Age out of range</v>
      </c>
      <c r="G833" s="23" t="str">
        <f t="shared" si="302"/>
        <v>Age out of range</v>
      </c>
      <c r="H833" s="23" t="str">
        <f t="shared" si="303"/>
        <v>Age out of range</v>
      </c>
      <c r="I833" s="23" t="str">
        <f t="shared" si="304"/>
        <v>Age out of range</v>
      </c>
      <c r="J833" s="23" t="str">
        <f t="shared" si="305"/>
        <v>Age out of range</v>
      </c>
      <c r="K833" s="23" t="str">
        <f t="shared" si="306"/>
        <v>Age out of range</v>
      </c>
      <c r="L833" s="23" t="str">
        <f t="shared" si="307"/>
        <v>Age out of range</v>
      </c>
      <c r="M833" s="23" t="str">
        <f t="shared" si="308"/>
        <v>Age out of range</v>
      </c>
      <c r="N833" s="23" t="str">
        <f t="shared" si="309"/>
        <v>Age out of range</v>
      </c>
      <c r="O833" s="23" t="str">
        <f t="shared" si="310"/>
        <v>Age out of range</v>
      </c>
      <c r="P833" s="23" t="str">
        <f t="shared" si="311"/>
        <v>Age out of range</v>
      </c>
      <c r="Q833" s="23" t="e">
        <f t="shared" si="312"/>
        <v>#DIV/0!</v>
      </c>
      <c r="R833" s="17"/>
      <c r="S833" s="23">
        <v>817</v>
      </c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  <c r="AE833" s="134"/>
      <c r="AF833" s="134"/>
      <c r="AG833" s="134"/>
      <c r="AH833" s="134"/>
      <c r="AI833" s="134"/>
      <c r="AJ833" s="134"/>
      <c r="AK833" s="134"/>
      <c r="AL833" s="7"/>
      <c r="AM833" s="47"/>
      <c r="AN833" s="10" t="str">
        <f>IF($Z833="","",IF(OR($V833&lt;2.7,$V833&gt;90),"Age OOR",VLOOKUP(AN$14&amp;"-int-"&amp;$E833,Equations!$G:$I,3,0)+VLOOKUP(AN$14&amp;"-sexo-"&amp;$E833,Equations!$G:$I,3,0)*$U833+VLOOKUP(AN$14&amp;"-edad-"&amp;$E833,Equations!$G:$I,3,0)*$V833+VLOOKUP(AN$14&amp;"-est-"&amp;$E833,Equations!$G:$I,3,0)*(1/$W833)+VLOOKUP(AN$14&amp;"-imc-"&amp;$E833,Equations!$G:$I,3,0)*(1/$Q833)))</f>
        <v/>
      </c>
      <c r="AO833" s="10" t="str">
        <f>IF($Z833="","",IF(OR($V833&lt;2.7,$V833&gt;90),"Age OOR",AN833-1.6449*VLOOKUP(AN$14&amp;"-rse-"&amp;$E833,Equations!$G:$I,3,0)))</f>
        <v/>
      </c>
      <c r="AP833" s="10" t="str">
        <f>IF($Z833="","",IF(OR($V833&lt;2.7,$V833&gt;90),"Age OOR",AN833+1.6449*VLOOKUP(AN$14&amp;"-rse-"&amp;$E833,Equations!$G:$I,3,0)))</f>
        <v/>
      </c>
      <c r="AQ833" s="10" t="str">
        <f t="shared" si="313"/>
        <v/>
      </c>
      <c r="AR833" s="10" t="str">
        <f>IF($Z833="","",IF(OR($V833&lt;2.7,$V833&gt;90),"Age OOR",($Z833-AN833)/VLOOKUP(AN$14&amp;"-rse-"&amp;$E833,Equations!$G:$I,3,0)))</f>
        <v/>
      </c>
      <c r="AS833" s="10" t="str">
        <f>IF($AA833="","",IF(OR($V833&lt;2.7,$V833&gt;90),"Age OOR",VLOOKUP(AS$14&amp;"-int-"&amp;$F833,Equations!$G:$I,3,0)+VLOOKUP(AS$14&amp;"-sexo-"&amp;$F833,Equations!$G:$I,3,0)*$U833+VLOOKUP(AS$14&amp;"-edad-"&amp;$F833,Equations!$G:$I,3,0)*$V833+VLOOKUP(AS$14&amp;"-est-"&amp;$F833,Equations!$G:$I,3,0)*(1/$W833)+VLOOKUP(AS$14&amp;"-imc-"&amp;$F833,Equations!$G:$I,3,0)*(1/$Q833)))</f>
        <v/>
      </c>
      <c r="AT833" s="10" t="str">
        <f>IF($AA833="","",IF(OR($V833&lt;2.7,$V833&gt;90),"Age OOR",AS833-1.6449*VLOOKUP(AS$14&amp;"-rse-"&amp;$F833,Equations!$G:$I,3,0)))</f>
        <v/>
      </c>
      <c r="AU833" s="10" t="str">
        <f>IF($AA833="","",IF(OR($V833&lt;2.7,$V833&gt;90),"Age OOR",AS833+1.6449*VLOOKUP(AS$14&amp;"-rse-"&amp;$F833,Equations!$G:$I,3,0)))</f>
        <v/>
      </c>
      <c r="AV833" s="10" t="str">
        <f t="shared" si="314"/>
        <v/>
      </c>
      <c r="AW833" s="10" t="str">
        <f>IF($AA833="","",IF(OR($V833&lt;2.7,$V833&gt;90),"Age OOR",($AA833-AS833)/VLOOKUP(AS$14&amp;"-rse-"&amp;$F833,Equations!$G:$I,3,0)))</f>
        <v/>
      </c>
      <c r="AX833" s="10" t="str">
        <f>IF($AB833="","",IF(OR($V833&lt;2.7,$V833&gt;90),"Age OOR",VLOOKUP(AX$14&amp;"-int-"&amp;$G833,Equations!$G:$I,3,0)+VLOOKUP(AX$14&amp;"-sexo-"&amp;$G833,Equations!$G:$I,3,0)*$U833+VLOOKUP(AX$14&amp;"-edad-"&amp;$G833,Equations!$G:$I,3,0)*$V833+VLOOKUP(AX$14&amp;"-est-"&amp;$G833,Equations!$G:$I,3,0)*(1/$W833)+VLOOKUP(AX$14&amp;"-imc-"&amp;$G833,Equations!$G:$I,3,0)*(1/$Q833)))</f>
        <v/>
      </c>
      <c r="AY833" s="10" t="str">
        <f>IF($AB833="","",IF(OR($V833&lt;2.7,$V833&gt;90),"Age OOR",AX833-1.6449*VLOOKUP(AX$14&amp;"-rse-"&amp;$G833,Equations!$G:$I,3,0)))</f>
        <v/>
      </c>
      <c r="AZ833" s="10" t="str">
        <f>IF($AB833="","",IF(OR($V833&lt;2.7,$V833&gt;90),"Age OOR",AX833+1.6449*VLOOKUP(AX$14&amp;"-rse-"&amp;$G833,Equations!$G:$I,3,0)))</f>
        <v/>
      </c>
      <c r="BA833" s="10" t="str">
        <f t="shared" si="315"/>
        <v/>
      </c>
      <c r="BB833" s="10" t="str">
        <f>IF($AB833="","",IF(OR($V833&lt;2.7,$V833&gt;90),"Age OOR",($AB833-AX833)/VLOOKUP(AX$14&amp;"-rse-"&amp;$G833,Equations!$G:$I,3,0)))</f>
        <v/>
      </c>
      <c r="BC833" s="10" t="str">
        <f>IF($AC833="","",IF(OR($V833&lt;2.7,$V833&gt;90),"Age OOR",VLOOKUP(BC$14&amp;"-int-"&amp;$H833,Equations!$G:$I,3,0)+VLOOKUP(BC$14&amp;"-sexo-"&amp;$H833,Equations!$G:$I,3,0)*$U833+VLOOKUP(BC$14&amp;"-edad-"&amp;$H833,Equations!$G:$I,3,0)*$V833+VLOOKUP(BC$14&amp;"-est-"&amp;$H833,Equations!$G:$I,3,0)*(1/$W833)+VLOOKUP(BC$14&amp;"-imc-"&amp;$H833,Equations!$G:$I,3,0)*(1/$Q833)))</f>
        <v/>
      </c>
      <c r="BD833" s="10" t="str">
        <f>IF($AC833="","",IF(OR($V833&lt;2.7,$V833&gt;90),"Age OOR",BC833-1.6449*VLOOKUP(BC$14&amp;"-rse-"&amp;$H833,Equations!$G:$I,3,0)))</f>
        <v/>
      </c>
      <c r="BE833" s="10" t="str">
        <f>IF($AC833="","",IF(OR($V833&lt;2.7,$V833&gt;90),"Age OOR",BC833+1.6449*VLOOKUP(BC$14&amp;"-rse-"&amp;$H833,Equations!$G:$I,3,0)))</f>
        <v/>
      </c>
      <c r="BF833" s="10" t="str">
        <f t="shared" si="316"/>
        <v/>
      </c>
      <c r="BG833" s="10" t="str">
        <f>IF($AC833="","",IF(OR($V833&lt;2.7,$V833&gt;90),"Age OOR",($AC833-BC833)/VLOOKUP(BC$14&amp;"-rse-"&amp;$H833,Equations!$G:$I,3,0)))</f>
        <v/>
      </c>
      <c r="BH833" s="10" t="str">
        <f>IF($AD833="","",IF(OR($V833&lt;2.7,$V833&gt;90),"Age OOR",VLOOKUP(BH$14&amp;"-int-"&amp;$I833,Equations!$G:$I,3,0)+VLOOKUP(BH$14&amp;"-sexo-"&amp;$I833,Equations!$G:$I,3,0)*$U833+VLOOKUP(BH$14&amp;"-edad-"&amp;$I833,Equations!$G:$I,3,0)*$V833+VLOOKUP(BH$14&amp;"-est-"&amp;$I833,Equations!$G:$I,3,0)*(1/$W833)+VLOOKUP(BH$14&amp;"-imc-"&amp;$I833,Equations!$G:$I,3,0)*(1/$Q833)))</f>
        <v/>
      </c>
      <c r="BI833" s="10" t="str">
        <f>IF($AD833="","",IF(OR($V833&lt;2.7,$V833&gt;90),"Age OOR",BH833-1.6449*VLOOKUP(BH$14&amp;"-rse-"&amp;$I833,Equations!$G:$I,3,0)))</f>
        <v/>
      </c>
      <c r="BJ833" s="10" t="str">
        <f>IF($AD833="","",IF(OR($V833&lt;2.7,$V833&gt;90),"Age OOR",BH833+1.6449*VLOOKUP(BH$14&amp;"-rse-"&amp;$I833,Equations!$G:$I,3,0)))</f>
        <v/>
      </c>
      <c r="BK833" s="10" t="str">
        <f t="shared" si="317"/>
        <v/>
      </c>
      <c r="BL833" s="10" t="str">
        <f>IF($AD833="","",IF(OR($V833&lt;2.7,$V833&gt;90),"Age OOR",($AD833-BH833)/VLOOKUP(BH$14&amp;"-rse-"&amp;$I833,Equations!$G:$I,3,0)))</f>
        <v/>
      </c>
      <c r="BM833" s="10" t="str">
        <f>IF($AE833="","",IF(OR($V833&lt;2.7,$V833&gt;90),"Age OOR",VLOOKUP(BM$14&amp;"-int-"&amp;$J833,Equations!$G:$I,3,0)+VLOOKUP(BM$14&amp;"-sexo-"&amp;$J833,Equations!$G:$I,3,0)*$U833+VLOOKUP(BM$14&amp;"-edad-"&amp;$J833,Equations!$G:$I,3,0)*$V833+VLOOKUP(BM$14&amp;"-est-"&amp;$J833,Equations!$G:$I,3,0)*(1/$W833)+VLOOKUP(BM$14&amp;"-imc-"&amp;$J833,Equations!$G:$I,3,0)*(1/$Q833)))</f>
        <v/>
      </c>
      <c r="BN833" s="10" t="str">
        <f>IF($AE833="","",IF(OR($V833&lt;2.7,$V833&gt;90),"Age OOR",BM833-1.6449*VLOOKUP(BM$14&amp;"-rse-"&amp;$J833,Equations!$G:$I,3,0)))</f>
        <v/>
      </c>
      <c r="BO833" s="10" t="str">
        <f>IF($AE833="","",IF(OR($V833&lt;2.7,$V833&gt;90),"Age OOR",BM833+1.6449*VLOOKUP(BM$14&amp;"-rse-"&amp;$J833,Equations!$G:$I,3,0)))</f>
        <v/>
      </c>
      <c r="BP833" s="10" t="str">
        <f t="shared" si="318"/>
        <v/>
      </c>
      <c r="BQ833" s="10" t="str">
        <f>IF($AE833="","",IF(OR($V833&lt;2.7,$V833&gt;90),"Age OOR",($AE833-BM833)/VLOOKUP(BM$14&amp;"-rse-"&amp;$J833,Equations!$G:$I,3,0)))</f>
        <v/>
      </c>
      <c r="BR833" s="10" t="str">
        <f>IF($AF833="","",IF(OR($V833&lt;2.7,$V833&gt;90),"Age OOR",VLOOKUP(BR$14&amp;"-int-"&amp;$K833,Equations!$G:$I,3,0)+VLOOKUP(BR$14&amp;"-sexo-"&amp;$K833,Equations!$G:$I,3,0)*$U833+VLOOKUP(BR$14&amp;"-edad-"&amp;$K833,Equations!$G:$I,3,0)*$V833+VLOOKUP(BR$14&amp;"-est-"&amp;$K833,Equations!$G:$I,3,0)*(1/$W833)+VLOOKUP(BR$14&amp;"-imc-"&amp;$K833,Equations!$G:$I,3,0)*(1/$Q833)))</f>
        <v/>
      </c>
      <c r="BS833" s="10" t="str">
        <f>IF($AF833="","",IF(OR($V833&lt;2.7,$V833&gt;90),"Age OOR",BR833-1.6449*VLOOKUP(BR$14&amp;"-rse-"&amp;$K833,Equations!$G:$I,3,0)))</f>
        <v/>
      </c>
      <c r="BT833" s="10" t="str">
        <f>IF($AF833="","",IF(OR($V833&lt;2.7,$V833&gt;90),"Age OOR",BR833+1.6449*VLOOKUP(BR$14&amp;"-rse-"&amp;$K833,Equations!$G:$I,3,0)))</f>
        <v/>
      </c>
      <c r="BU833" s="10" t="str">
        <f t="shared" si="319"/>
        <v/>
      </c>
      <c r="BV833" s="10" t="str">
        <f>IF($AF833="","",IF(OR($V833&lt;2.7,$V833&gt;90),"Age OOR",($AF833-BR833)/VLOOKUP(BR$14&amp;"-rse-"&amp;$K833,Equations!$G:$I,3,0)))</f>
        <v/>
      </c>
      <c r="BW833" s="10" t="str">
        <f>IF($AG833="","",IF(OR($V833&lt;2.7,$V833&gt;90),"Age OOR",VLOOKUP(BW$14&amp;"-int-"&amp;$L833,Equations!$G:$I,3,0)+VLOOKUP(BW$14&amp;"-sexo-"&amp;$L833,Equations!$G:$I,3,0)*$U833+VLOOKUP(BW$14&amp;"-edad-"&amp;$L833,Equations!$G:$I,3,0)*$V833+VLOOKUP(BW$14&amp;"-est-"&amp;$L833,Equations!$G:$I,3,0)*(1/$W833)+VLOOKUP(BW$14&amp;"-imc-"&amp;$L833,Equations!$G:$I,3,0)*(1/$Q833)))</f>
        <v/>
      </c>
      <c r="BX833" s="10" t="str">
        <f>IF($AG833="","",IF(OR($V833&lt;2.7,$V833&gt;90),"Age OOR",BW833-1.6449*VLOOKUP(BW$14&amp;"-rse-"&amp;$L833,Equations!$G:$I,3,0)))</f>
        <v/>
      </c>
      <c r="BY833" s="10" t="str">
        <f>IF($AG833="","",IF(OR($V833&lt;2.7,$V833&gt;90),"Age OOR",BW833+1.6449*VLOOKUP(BW$14&amp;"-rse-"&amp;$L833,Equations!$G:$I,3,0)))</f>
        <v/>
      </c>
      <c r="BZ833" s="10" t="str">
        <f t="shared" si="320"/>
        <v/>
      </c>
      <c r="CA833" s="10" t="str">
        <f>IF($AG833="","",IF(OR($V833&lt;2.7,$V833&gt;90),"Age OOR",($AG833-BW833)/VLOOKUP(BW$14&amp;"-rse-"&amp;$L833,Equations!$G:$I,3,0)))</f>
        <v/>
      </c>
      <c r="CB833" s="10" t="str">
        <f>IF($AH833="","",IF(OR($V833&lt;2.7,$V833&gt;90),"Age OOR",VLOOKUP(CB$14&amp;"-int-"&amp;$M833,Equations!$G:$I,3,0)+VLOOKUP(CB$14&amp;"-sexo-"&amp;$M833,Equations!$G:$I,3,0)*$U833+VLOOKUP(CB$14&amp;"-edad-"&amp;$M833,Equations!$G:$I,3,0)*$V833+VLOOKUP(CB$14&amp;"-est-"&amp;$M833,Equations!$G:$I,3,0)*(1/$W833)+VLOOKUP(CB$14&amp;"-imc-"&amp;$M833,Equations!$G:$I,3,0)*(1/$Q833)))</f>
        <v/>
      </c>
      <c r="CC833" s="10" t="str">
        <f>IF($AH833="","",IF(OR($V833&lt;2.7,$V833&gt;90),"Age OOR",CB833-1.6449*VLOOKUP(CB$14&amp;"-rse-"&amp;$M833,Equations!$G:$I,3,0)))</f>
        <v/>
      </c>
      <c r="CD833" s="10" t="str">
        <f>IF($AH833="","",IF(OR($V833&lt;2.7,$V833&gt;90),"Age OOR",CB833+1.6449*VLOOKUP(CB$14&amp;"-rse-"&amp;$M833,Equations!$G:$I,3,0)))</f>
        <v/>
      </c>
      <c r="CE833" s="10" t="str">
        <f t="shared" si="321"/>
        <v/>
      </c>
      <c r="CF833" s="10" t="str">
        <f>IF($AH833="","",IF(OR($V833&lt;2.7,$V833&gt;90),"Age OOR",($AH833-CB833)/VLOOKUP(CB$14&amp;"-rse-"&amp;$M833,Equations!$G:$I,3,0)))</f>
        <v/>
      </c>
      <c r="CG833" s="10" t="str">
        <f>IF($AI833="","",IF(OR($V833&lt;2.7,$V833&gt;90),"Age OOR",VLOOKUP(CG$14&amp;"-int-"&amp;$N833,Equations!$G:$I,3,0)+VLOOKUP(CG$14&amp;"-sexo-"&amp;$N833,Equations!$G:$I,3,0)*$U833+VLOOKUP(CG$14&amp;"-edad-"&amp;$N833,Equations!$G:$I,3,0)*$V833+VLOOKUP(CG$14&amp;"-est-"&amp;$N833,Equations!$G:$I,3,0)*(1/$W833)+VLOOKUP(CG$14&amp;"-imc-"&amp;$N833,Equations!$G:$I,3,0)*(1/$Q833)))</f>
        <v/>
      </c>
      <c r="CH833" s="10" t="str">
        <f>IF($AI833="","",IF(OR($V833&lt;2.7,$V833&gt;90),"Age OOR",CG833-1.6449*VLOOKUP(CG$14&amp;"-rse-"&amp;$N833,Equations!$G:$I,3,0)))</f>
        <v/>
      </c>
      <c r="CI833" s="10" t="str">
        <f>IF($AI833="","",IF(OR($V833&lt;2.7,$V833&gt;90),"Age OOR",CG833+1.6449*VLOOKUP(CG$14&amp;"-rse-"&amp;$N833,Equations!$G:$I,3,0)))</f>
        <v/>
      </c>
      <c r="CJ833" s="10" t="str">
        <f t="shared" si="322"/>
        <v/>
      </c>
      <c r="CK833" s="10" t="str">
        <f>IF($AI833="","",IF(OR($V833&lt;2.7,$V833&gt;90),"Age OOR",($AI833-CG833)/VLOOKUP(CG$14&amp;"-rse-"&amp;$N833,Equations!$G:$I,3,0)))</f>
        <v/>
      </c>
      <c r="CL833" s="10" t="str">
        <f>IF($AJ833="","",IF(OR($V833&lt;2.7,$V833&gt;90),"Age OOR",VLOOKUP(CL$14&amp;"-int-"&amp;$O833,Equations!$G:$I,3,0)+VLOOKUP(CL$14&amp;"-sexo-"&amp;$O833,Equations!$G:$I,3,0)*$U833+VLOOKUP(CL$14&amp;"-edad-"&amp;$O833,Equations!$G:$I,3,0)*$V833+VLOOKUP(CL$14&amp;"-est-"&amp;$O833,Equations!$G:$I,3,0)*(1/$W833)+VLOOKUP(CL$14&amp;"-imc-"&amp;$O833,Equations!$G:$I,3,0)*(1/$Q833)))</f>
        <v/>
      </c>
      <c r="CM833" s="10" t="str">
        <f>IF($AJ833="","",IF(OR($V833&lt;2.7,$V833&gt;90),"Age OOR",CL833-1.6449*VLOOKUP(CL$14&amp;"-rse-"&amp;$O833,Equations!$G:$I,3,0)))</f>
        <v/>
      </c>
      <c r="CN833" s="10" t="str">
        <f>IF($AJ833="","",IF(OR($V833&lt;2.7,$V833&gt;90),"Age OOR",CL833+1.6449*VLOOKUP(CL$14&amp;"-rse-"&amp;$O833,Equations!$G:$I,3,0)))</f>
        <v/>
      </c>
      <c r="CO833" s="10" t="str">
        <f t="shared" si="323"/>
        <v/>
      </c>
      <c r="CP833" s="10" t="str">
        <f>IF($AJ833="","",IF(OR($V833&lt;2.7,$V833&gt;90),"Age OOR",($AJ833-CL833)/VLOOKUP(CL$14&amp;"-rse-"&amp;$O833,Equations!$G:$I,3,0)))</f>
        <v/>
      </c>
      <c r="CQ833" s="10" t="str">
        <f>IF($AK833="","",IF(OR($V833&lt;2.7,$V833&gt;90),"Age OOR",EXP(VLOOKUP(CQ$14&amp;"-int-"&amp;$P833,Equations!$G:$I,3,0)+VLOOKUP(CQ$14&amp;"-sexo-"&amp;$P833,Equations!$G:$I,3,0)*$U833+VLOOKUP(CQ$14&amp;"-edad-"&amp;$P833,Equations!$G:$I,3,0)*$V833+VLOOKUP(CQ$14&amp;"-est-"&amp;$P833,Equations!$G:$I,3,0)*(1/$W833)+VLOOKUP(CQ$14&amp;"-imc-"&amp;$P833,Equations!$G:$I,3,0)*(1/$Q833))))</f>
        <v/>
      </c>
      <c r="CR833" s="10" t="str">
        <f>IF($AK833="","",IF(OR($V833&lt;2.7,$V833&gt;90),"Age OOR",EXP(LN(CQ833)-1.6449*VLOOKUP(CQ$14&amp;"-rse-"&amp;$P833,Equations!$G:$I,3,0))))</f>
        <v/>
      </c>
      <c r="CS833" s="10" t="str">
        <f>IF($AK833="","",IF(OR($V833&lt;2.7,$V833&gt;90),"Age OOR",EXP(LN(CQ833)+1.6449*VLOOKUP(CQ$14&amp;"-rse-"&amp;$P833,Equations!$G:$I,3,0))))</f>
        <v/>
      </c>
      <c r="CT833" s="10" t="str">
        <f t="shared" si="324"/>
        <v/>
      </c>
      <c r="CU833" s="10" t="str">
        <f>IF($AK833="","",IF(OR($V833&lt;2.7,$V833&gt;90),"Age OOR",(LN($AK833)-LN(CQ833))/VLOOKUP(CQ$14&amp;"-rse-"&amp;$P833,Equations!$G:$I,3,0)))</f>
        <v/>
      </c>
      <c r="CV833" s="47"/>
    </row>
    <row r="834" spans="5:123" x14ac:dyDescent="0.2">
      <c r="E834" s="23" t="str">
        <f t="shared" si="300"/>
        <v>Age out of range</v>
      </c>
      <c r="F834" s="23" t="str">
        <f t="shared" si="301"/>
        <v>Age out of range</v>
      </c>
      <c r="G834" s="23" t="str">
        <f t="shared" si="302"/>
        <v>Age out of range</v>
      </c>
      <c r="H834" s="23" t="str">
        <f t="shared" si="303"/>
        <v>Age out of range</v>
      </c>
      <c r="I834" s="23" t="str">
        <f t="shared" si="304"/>
        <v>Age out of range</v>
      </c>
      <c r="J834" s="23" t="str">
        <f t="shared" si="305"/>
        <v>Age out of range</v>
      </c>
      <c r="K834" s="23" t="str">
        <f t="shared" si="306"/>
        <v>Age out of range</v>
      </c>
      <c r="L834" s="23" t="str">
        <f t="shared" si="307"/>
        <v>Age out of range</v>
      </c>
      <c r="M834" s="23" t="str">
        <f t="shared" si="308"/>
        <v>Age out of range</v>
      </c>
      <c r="N834" s="23" t="str">
        <f t="shared" si="309"/>
        <v>Age out of range</v>
      </c>
      <c r="O834" s="23" t="str">
        <f t="shared" si="310"/>
        <v>Age out of range</v>
      </c>
      <c r="P834" s="23" t="str">
        <f t="shared" si="311"/>
        <v>Age out of range</v>
      </c>
      <c r="Q834" s="23" t="e">
        <f t="shared" si="312"/>
        <v>#DIV/0!</v>
      </c>
      <c r="R834" s="17"/>
      <c r="S834" s="23">
        <v>818</v>
      </c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  <c r="AE834" s="134"/>
      <c r="AF834" s="134"/>
      <c r="AG834" s="134"/>
      <c r="AH834" s="134"/>
      <c r="AI834" s="134"/>
      <c r="AJ834" s="134"/>
      <c r="AK834" s="134"/>
      <c r="AL834" s="7"/>
      <c r="AM834" s="47"/>
      <c r="AN834" s="10" t="str">
        <f>IF($Z834="","",IF(OR($V834&lt;2.7,$V834&gt;90),"Age OOR",VLOOKUP(AN$14&amp;"-int-"&amp;$E834,Equations!$G:$I,3,0)+VLOOKUP(AN$14&amp;"-sexo-"&amp;$E834,Equations!$G:$I,3,0)*$U834+VLOOKUP(AN$14&amp;"-edad-"&amp;$E834,Equations!$G:$I,3,0)*$V834+VLOOKUP(AN$14&amp;"-est-"&amp;$E834,Equations!$G:$I,3,0)*(1/$W834)+VLOOKUP(AN$14&amp;"-imc-"&amp;$E834,Equations!$G:$I,3,0)*(1/$Q834)))</f>
        <v/>
      </c>
      <c r="AO834" s="10" t="str">
        <f>IF($Z834="","",IF(OR($V834&lt;2.7,$V834&gt;90),"Age OOR",AN834-1.6449*VLOOKUP(AN$14&amp;"-rse-"&amp;$E834,Equations!$G:$I,3,0)))</f>
        <v/>
      </c>
      <c r="AP834" s="10" t="str">
        <f>IF($Z834="","",IF(OR($V834&lt;2.7,$V834&gt;90),"Age OOR",AN834+1.6449*VLOOKUP(AN$14&amp;"-rse-"&amp;$E834,Equations!$G:$I,3,0)))</f>
        <v/>
      </c>
      <c r="AQ834" s="10" t="str">
        <f t="shared" si="313"/>
        <v/>
      </c>
      <c r="AR834" s="10" t="str">
        <f>IF($Z834="","",IF(OR($V834&lt;2.7,$V834&gt;90),"Age OOR",($Z834-AN834)/VLOOKUP(AN$14&amp;"-rse-"&amp;$E834,Equations!$G:$I,3,0)))</f>
        <v/>
      </c>
      <c r="AS834" s="10" t="str">
        <f>IF($AA834="","",IF(OR($V834&lt;2.7,$V834&gt;90),"Age OOR",VLOOKUP(AS$14&amp;"-int-"&amp;$F834,Equations!$G:$I,3,0)+VLOOKUP(AS$14&amp;"-sexo-"&amp;$F834,Equations!$G:$I,3,0)*$U834+VLOOKUP(AS$14&amp;"-edad-"&amp;$F834,Equations!$G:$I,3,0)*$V834+VLOOKUP(AS$14&amp;"-est-"&amp;$F834,Equations!$G:$I,3,0)*(1/$W834)+VLOOKUP(AS$14&amp;"-imc-"&amp;$F834,Equations!$G:$I,3,0)*(1/$Q834)))</f>
        <v/>
      </c>
      <c r="AT834" s="10" t="str">
        <f>IF($AA834="","",IF(OR($V834&lt;2.7,$V834&gt;90),"Age OOR",AS834-1.6449*VLOOKUP(AS$14&amp;"-rse-"&amp;$F834,Equations!$G:$I,3,0)))</f>
        <v/>
      </c>
      <c r="AU834" s="10" t="str">
        <f>IF($AA834="","",IF(OR($V834&lt;2.7,$V834&gt;90),"Age OOR",AS834+1.6449*VLOOKUP(AS$14&amp;"-rse-"&amp;$F834,Equations!$G:$I,3,0)))</f>
        <v/>
      </c>
      <c r="AV834" s="10" t="str">
        <f t="shared" si="314"/>
        <v/>
      </c>
      <c r="AW834" s="10" t="str">
        <f>IF($AA834="","",IF(OR($V834&lt;2.7,$V834&gt;90),"Age OOR",($AA834-AS834)/VLOOKUP(AS$14&amp;"-rse-"&amp;$F834,Equations!$G:$I,3,0)))</f>
        <v/>
      </c>
      <c r="AX834" s="10" t="str">
        <f>IF($AB834="","",IF(OR($V834&lt;2.7,$V834&gt;90),"Age OOR",VLOOKUP(AX$14&amp;"-int-"&amp;$G834,Equations!$G:$I,3,0)+VLOOKUP(AX$14&amp;"-sexo-"&amp;$G834,Equations!$G:$I,3,0)*$U834+VLOOKUP(AX$14&amp;"-edad-"&amp;$G834,Equations!$G:$I,3,0)*$V834+VLOOKUP(AX$14&amp;"-est-"&amp;$G834,Equations!$G:$I,3,0)*(1/$W834)+VLOOKUP(AX$14&amp;"-imc-"&amp;$G834,Equations!$G:$I,3,0)*(1/$Q834)))</f>
        <v/>
      </c>
      <c r="AY834" s="10" t="str">
        <f>IF($AB834="","",IF(OR($V834&lt;2.7,$V834&gt;90),"Age OOR",AX834-1.6449*VLOOKUP(AX$14&amp;"-rse-"&amp;$G834,Equations!$G:$I,3,0)))</f>
        <v/>
      </c>
      <c r="AZ834" s="10" t="str">
        <f>IF($AB834="","",IF(OR($V834&lt;2.7,$V834&gt;90),"Age OOR",AX834+1.6449*VLOOKUP(AX$14&amp;"-rse-"&amp;$G834,Equations!$G:$I,3,0)))</f>
        <v/>
      </c>
      <c r="BA834" s="10" t="str">
        <f t="shared" si="315"/>
        <v/>
      </c>
      <c r="BB834" s="10" t="str">
        <f>IF($AB834="","",IF(OR($V834&lt;2.7,$V834&gt;90),"Age OOR",($AB834-AX834)/VLOOKUP(AX$14&amp;"-rse-"&amp;$G834,Equations!$G:$I,3,0)))</f>
        <v/>
      </c>
      <c r="BC834" s="10" t="str">
        <f>IF($AC834="","",IF(OR($V834&lt;2.7,$V834&gt;90),"Age OOR",VLOOKUP(BC$14&amp;"-int-"&amp;$H834,Equations!$G:$I,3,0)+VLOOKUP(BC$14&amp;"-sexo-"&amp;$H834,Equations!$G:$I,3,0)*$U834+VLOOKUP(BC$14&amp;"-edad-"&amp;$H834,Equations!$G:$I,3,0)*$V834+VLOOKUP(BC$14&amp;"-est-"&amp;$H834,Equations!$G:$I,3,0)*(1/$W834)+VLOOKUP(BC$14&amp;"-imc-"&amp;$H834,Equations!$G:$I,3,0)*(1/$Q834)))</f>
        <v/>
      </c>
      <c r="BD834" s="10" t="str">
        <f>IF($AC834="","",IF(OR($V834&lt;2.7,$V834&gt;90),"Age OOR",BC834-1.6449*VLOOKUP(BC$14&amp;"-rse-"&amp;$H834,Equations!$G:$I,3,0)))</f>
        <v/>
      </c>
      <c r="BE834" s="10" t="str">
        <f>IF($AC834="","",IF(OR($V834&lt;2.7,$V834&gt;90),"Age OOR",BC834+1.6449*VLOOKUP(BC$14&amp;"-rse-"&amp;$H834,Equations!$G:$I,3,0)))</f>
        <v/>
      </c>
      <c r="BF834" s="10" t="str">
        <f t="shared" si="316"/>
        <v/>
      </c>
      <c r="BG834" s="10" t="str">
        <f>IF($AC834="","",IF(OR($V834&lt;2.7,$V834&gt;90),"Age OOR",($AC834-BC834)/VLOOKUP(BC$14&amp;"-rse-"&amp;$H834,Equations!$G:$I,3,0)))</f>
        <v/>
      </c>
      <c r="BH834" s="10" t="str">
        <f>IF($AD834="","",IF(OR($V834&lt;2.7,$V834&gt;90),"Age OOR",VLOOKUP(BH$14&amp;"-int-"&amp;$I834,Equations!$G:$I,3,0)+VLOOKUP(BH$14&amp;"-sexo-"&amp;$I834,Equations!$G:$I,3,0)*$U834+VLOOKUP(BH$14&amp;"-edad-"&amp;$I834,Equations!$G:$I,3,0)*$V834+VLOOKUP(BH$14&amp;"-est-"&amp;$I834,Equations!$G:$I,3,0)*(1/$W834)+VLOOKUP(BH$14&amp;"-imc-"&amp;$I834,Equations!$G:$I,3,0)*(1/$Q834)))</f>
        <v/>
      </c>
      <c r="BI834" s="10" t="str">
        <f>IF($AD834="","",IF(OR($V834&lt;2.7,$V834&gt;90),"Age OOR",BH834-1.6449*VLOOKUP(BH$14&amp;"-rse-"&amp;$I834,Equations!$G:$I,3,0)))</f>
        <v/>
      </c>
      <c r="BJ834" s="10" t="str">
        <f>IF($AD834="","",IF(OR($V834&lt;2.7,$V834&gt;90),"Age OOR",BH834+1.6449*VLOOKUP(BH$14&amp;"-rse-"&amp;$I834,Equations!$G:$I,3,0)))</f>
        <v/>
      </c>
      <c r="BK834" s="10" t="str">
        <f t="shared" si="317"/>
        <v/>
      </c>
      <c r="BL834" s="10" t="str">
        <f>IF($AD834="","",IF(OR($V834&lt;2.7,$V834&gt;90),"Age OOR",($AD834-BH834)/VLOOKUP(BH$14&amp;"-rse-"&amp;$I834,Equations!$G:$I,3,0)))</f>
        <v/>
      </c>
      <c r="BM834" s="10" t="str">
        <f>IF($AE834="","",IF(OR($V834&lt;2.7,$V834&gt;90),"Age OOR",VLOOKUP(BM$14&amp;"-int-"&amp;$J834,Equations!$G:$I,3,0)+VLOOKUP(BM$14&amp;"-sexo-"&amp;$J834,Equations!$G:$I,3,0)*$U834+VLOOKUP(BM$14&amp;"-edad-"&amp;$J834,Equations!$G:$I,3,0)*$V834+VLOOKUP(BM$14&amp;"-est-"&amp;$J834,Equations!$G:$I,3,0)*(1/$W834)+VLOOKUP(BM$14&amp;"-imc-"&amp;$J834,Equations!$G:$I,3,0)*(1/$Q834)))</f>
        <v/>
      </c>
      <c r="BN834" s="10" t="str">
        <f>IF($AE834="","",IF(OR($V834&lt;2.7,$V834&gt;90),"Age OOR",BM834-1.6449*VLOOKUP(BM$14&amp;"-rse-"&amp;$J834,Equations!$G:$I,3,0)))</f>
        <v/>
      </c>
      <c r="BO834" s="10" t="str">
        <f>IF($AE834="","",IF(OR($V834&lt;2.7,$V834&gt;90),"Age OOR",BM834+1.6449*VLOOKUP(BM$14&amp;"-rse-"&amp;$J834,Equations!$G:$I,3,0)))</f>
        <v/>
      </c>
      <c r="BP834" s="10" t="str">
        <f t="shared" si="318"/>
        <v/>
      </c>
      <c r="BQ834" s="10" t="str">
        <f>IF($AE834="","",IF(OR($V834&lt;2.7,$V834&gt;90),"Age OOR",($AE834-BM834)/VLOOKUP(BM$14&amp;"-rse-"&amp;$J834,Equations!$G:$I,3,0)))</f>
        <v/>
      </c>
      <c r="BR834" s="10" t="str">
        <f>IF($AF834="","",IF(OR($V834&lt;2.7,$V834&gt;90),"Age OOR",VLOOKUP(BR$14&amp;"-int-"&amp;$K834,Equations!$G:$I,3,0)+VLOOKUP(BR$14&amp;"-sexo-"&amp;$K834,Equations!$G:$I,3,0)*$U834+VLOOKUP(BR$14&amp;"-edad-"&amp;$K834,Equations!$G:$I,3,0)*$V834+VLOOKUP(BR$14&amp;"-est-"&amp;$K834,Equations!$G:$I,3,0)*(1/$W834)+VLOOKUP(BR$14&amp;"-imc-"&amp;$K834,Equations!$G:$I,3,0)*(1/$Q834)))</f>
        <v/>
      </c>
      <c r="BS834" s="10" t="str">
        <f>IF($AF834="","",IF(OR($V834&lt;2.7,$V834&gt;90),"Age OOR",BR834-1.6449*VLOOKUP(BR$14&amp;"-rse-"&amp;$K834,Equations!$G:$I,3,0)))</f>
        <v/>
      </c>
      <c r="BT834" s="10" t="str">
        <f>IF($AF834="","",IF(OR($V834&lt;2.7,$V834&gt;90),"Age OOR",BR834+1.6449*VLOOKUP(BR$14&amp;"-rse-"&amp;$K834,Equations!$G:$I,3,0)))</f>
        <v/>
      </c>
      <c r="BU834" s="10" t="str">
        <f t="shared" si="319"/>
        <v/>
      </c>
      <c r="BV834" s="10" t="str">
        <f>IF($AF834="","",IF(OR($V834&lt;2.7,$V834&gt;90),"Age OOR",($AF834-BR834)/VLOOKUP(BR$14&amp;"-rse-"&amp;$K834,Equations!$G:$I,3,0)))</f>
        <v/>
      </c>
      <c r="BW834" s="10" t="str">
        <f>IF($AG834="","",IF(OR($V834&lt;2.7,$V834&gt;90),"Age OOR",VLOOKUP(BW$14&amp;"-int-"&amp;$L834,Equations!$G:$I,3,0)+VLOOKUP(BW$14&amp;"-sexo-"&amp;$L834,Equations!$G:$I,3,0)*$U834+VLOOKUP(BW$14&amp;"-edad-"&amp;$L834,Equations!$G:$I,3,0)*$V834+VLOOKUP(BW$14&amp;"-est-"&amp;$L834,Equations!$G:$I,3,0)*(1/$W834)+VLOOKUP(BW$14&amp;"-imc-"&amp;$L834,Equations!$G:$I,3,0)*(1/$Q834)))</f>
        <v/>
      </c>
      <c r="BX834" s="10" t="str">
        <f>IF($AG834="","",IF(OR($V834&lt;2.7,$V834&gt;90),"Age OOR",BW834-1.6449*VLOOKUP(BW$14&amp;"-rse-"&amp;$L834,Equations!$G:$I,3,0)))</f>
        <v/>
      </c>
      <c r="BY834" s="10" t="str">
        <f>IF($AG834="","",IF(OR($V834&lt;2.7,$V834&gt;90),"Age OOR",BW834+1.6449*VLOOKUP(BW$14&amp;"-rse-"&amp;$L834,Equations!$G:$I,3,0)))</f>
        <v/>
      </c>
      <c r="BZ834" s="10" t="str">
        <f t="shared" si="320"/>
        <v/>
      </c>
      <c r="CA834" s="10" t="str">
        <f>IF($AG834="","",IF(OR($V834&lt;2.7,$V834&gt;90),"Age OOR",($AG834-BW834)/VLOOKUP(BW$14&amp;"-rse-"&amp;$L834,Equations!$G:$I,3,0)))</f>
        <v/>
      </c>
      <c r="CB834" s="10" t="str">
        <f>IF($AH834="","",IF(OR($V834&lt;2.7,$V834&gt;90),"Age OOR",VLOOKUP(CB$14&amp;"-int-"&amp;$M834,Equations!$G:$I,3,0)+VLOOKUP(CB$14&amp;"-sexo-"&amp;$M834,Equations!$G:$I,3,0)*$U834+VLOOKUP(CB$14&amp;"-edad-"&amp;$M834,Equations!$G:$I,3,0)*$V834+VLOOKUP(CB$14&amp;"-est-"&amp;$M834,Equations!$G:$I,3,0)*(1/$W834)+VLOOKUP(CB$14&amp;"-imc-"&amp;$M834,Equations!$G:$I,3,0)*(1/$Q834)))</f>
        <v/>
      </c>
      <c r="CC834" s="10" t="str">
        <f>IF($AH834="","",IF(OR($V834&lt;2.7,$V834&gt;90),"Age OOR",CB834-1.6449*VLOOKUP(CB$14&amp;"-rse-"&amp;$M834,Equations!$G:$I,3,0)))</f>
        <v/>
      </c>
      <c r="CD834" s="10" t="str">
        <f>IF($AH834="","",IF(OR($V834&lt;2.7,$V834&gt;90),"Age OOR",CB834+1.6449*VLOOKUP(CB$14&amp;"-rse-"&amp;$M834,Equations!$G:$I,3,0)))</f>
        <v/>
      </c>
      <c r="CE834" s="10" t="str">
        <f t="shared" si="321"/>
        <v/>
      </c>
      <c r="CF834" s="10" t="str">
        <f>IF($AH834="","",IF(OR($V834&lt;2.7,$V834&gt;90),"Age OOR",($AH834-CB834)/VLOOKUP(CB$14&amp;"-rse-"&amp;$M834,Equations!$G:$I,3,0)))</f>
        <v/>
      </c>
      <c r="CG834" s="10" t="str">
        <f>IF($AI834="","",IF(OR($V834&lt;2.7,$V834&gt;90),"Age OOR",VLOOKUP(CG$14&amp;"-int-"&amp;$N834,Equations!$G:$I,3,0)+VLOOKUP(CG$14&amp;"-sexo-"&amp;$N834,Equations!$G:$I,3,0)*$U834+VLOOKUP(CG$14&amp;"-edad-"&amp;$N834,Equations!$G:$I,3,0)*$V834+VLOOKUP(CG$14&amp;"-est-"&amp;$N834,Equations!$G:$I,3,0)*(1/$W834)+VLOOKUP(CG$14&amp;"-imc-"&amp;$N834,Equations!$G:$I,3,0)*(1/$Q834)))</f>
        <v/>
      </c>
      <c r="CH834" s="10" t="str">
        <f>IF($AI834="","",IF(OR($V834&lt;2.7,$V834&gt;90),"Age OOR",CG834-1.6449*VLOOKUP(CG$14&amp;"-rse-"&amp;$N834,Equations!$G:$I,3,0)))</f>
        <v/>
      </c>
      <c r="CI834" s="10" t="str">
        <f>IF($AI834="","",IF(OR($V834&lt;2.7,$V834&gt;90),"Age OOR",CG834+1.6449*VLOOKUP(CG$14&amp;"-rse-"&amp;$N834,Equations!$G:$I,3,0)))</f>
        <v/>
      </c>
      <c r="CJ834" s="10" t="str">
        <f t="shared" si="322"/>
        <v/>
      </c>
      <c r="CK834" s="10" t="str">
        <f>IF($AI834="","",IF(OR($V834&lt;2.7,$V834&gt;90),"Age OOR",($AI834-CG834)/VLOOKUP(CG$14&amp;"-rse-"&amp;$N834,Equations!$G:$I,3,0)))</f>
        <v/>
      </c>
      <c r="CL834" s="10" t="str">
        <f>IF($AJ834="","",IF(OR($V834&lt;2.7,$V834&gt;90),"Age OOR",VLOOKUP(CL$14&amp;"-int-"&amp;$O834,Equations!$G:$I,3,0)+VLOOKUP(CL$14&amp;"-sexo-"&amp;$O834,Equations!$G:$I,3,0)*$U834+VLOOKUP(CL$14&amp;"-edad-"&amp;$O834,Equations!$G:$I,3,0)*$V834+VLOOKUP(CL$14&amp;"-est-"&amp;$O834,Equations!$G:$I,3,0)*(1/$W834)+VLOOKUP(CL$14&amp;"-imc-"&amp;$O834,Equations!$G:$I,3,0)*(1/$Q834)))</f>
        <v/>
      </c>
      <c r="CM834" s="10" t="str">
        <f>IF($AJ834="","",IF(OR($V834&lt;2.7,$V834&gt;90),"Age OOR",CL834-1.6449*VLOOKUP(CL$14&amp;"-rse-"&amp;$O834,Equations!$G:$I,3,0)))</f>
        <v/>
      </c>
      <c r="CN834" s="10" t="str">
        <f>IF($AJ834="","",IF(OR($V834&lt;2.7,$V834&gt;90),"Age OOR",CL834+1.6449*VLOOKUP(CL$14&amp;"-rse-"&amp;$O834,Equations!$G:$I,3,0)))</f>
        <v/>
      </c>
      <c r="CO834" s="10" t="str">
        <f t="shared" si="323"/>
        <v/>
      </c>
      <c r="CP834" s="10" t="str">
        <f>IF($AJ834="","",IF(OR($V834&lt;2.7,$V834&gt;90),"Age OOR",($AJ834-CL834)/VLOOKUP(CL$14&amp;"-rse-"&amp;$O834,Equations!$G:$I,3,0)))</f>
        <v/>
      </c>
      <c r="CQ834" s="10" t="str">
        <f>IF($AK834="","",IF(OR($V834&lt;2.7,$V834&gt;90),"Age OOR",EXP(VLOOKUP(CQ$14&amp;"-int-"&amp;$P834,Equations!$G:$I,3,0)+VLOOKUP(CQ$14&amp;"-sexo-"&amp;$P834,Equations!$G:$I,3,0)*$U834+VLOOKUP(CQ$14&amp;"-edad-"&amp;$P834,Equations!$G:$I,3,0)*$V834+VLOOKUP(CQ$14&amp;"-est-"&amp;$P834,Equations!$G:$I,3,0)*(1/$W834)+VLOOKUP(CQ$14&amp;"-imc-"&amp;$P834,Equations!$G:$I,3,0)*(1/$Q834))))</f>
        <v/>
      </c>
      <c r="CR834" s="10" t="str">
        <f>IF($AK834="","",IF(OR($V834&lt;2.7,$V834&gt;90),"Age OOR",EXP(LN(CQ834)-1.6449*VLOOKUP(CQ$14&amp;"-rse-"&amp;$P834,Equations!$G:$I,3,0))))</f>
        <v/>
      </c>
      <c r="CS834" s="10" t="str">
        <f>IF($AK834="","",IF(OR($V834&lt;2.7,$V834&gt;90),"Age OOR",EXP(LN(CQ834)+1.6449*VLOOKUP(CQ$14&amp;"-rse-"&amp;$P834,Equations!$G:$I,3,0))))</f>
        <v/>
      </c>
      <c r="CT834" s="10" t="str">
        <f t="shared" si="324"/>
        <v/>
      </c>
      <c r="CU834" s="10" t="str">
        <f>IF($AK834="","",IF(OR($V834&lt;2.7,$V834&gt;90),"Age OOR",(LN($AK834)-LN(CQ834))/VLOOKUP(CQ$14&amp;"-rse-"&amp;$P834,Equations!$G:$I,3,0)))</f>
        <v/>
      </c>
      <c r="CV834" s="47"/>
    </row>
    <row r="835" spans="5:123" x14ac:dyDescent="0.2">
      <c r="E835" s="23" t="str">
        <f t="shared" si="300"/>
        <v>Age out of range</v>
      </c>
      <c r="F835" s="23" t="str">
        <f t="shared" si="301"/>
        <v>Age out of range</v>
      </c>
      <c r="G835" s="23" t="str">
        <f t="shared" si="302"/>
        <v>Age out of range</v>
      </c>
      <c r="H835" s="23" t="str">
        <f t="shared" si="303"/>
        <v>Age out of range</v>
      </c>
      <c r="I835" s="23" t="str">
        <f t="shared" si="304"/>
        <v>Age out of range</v>
      </c>
      <c r="J835" s="23" t="str">
        <f t="shared" si="305"/>
        <v>Age out of range</v>
      </c>
      <c r="K835" s="23" t="str">
        <f t="shared" si="306"/>
        <v>Age out of range</v>
      </c>
      <c r="L835" s="23" t="str">
        <f t="shared" si="307"/>
        <v>Age out of range</v>
      </c>
      <c r="M835" s="23" t="str">
        <f t="shared" si="308"/>
        <v>Age out of range</v>
      </c>
      <c r="N835" s="23" t="str">
        <f t="shared" si="309"/>
        <v>Age out of range</v>
      </c>
      <c r="O835" s="23" t="str">
        <f t="shared" si="310"/>
        <v>Age out of range</v>
      </c>
      <c r="P835" s="23" t="str">
        <f t="shared" si="311"/>
        <v>Age out of range</v>
      </c>
      <c r="Q835" s="23" t="e">
        <f t="shared" si="312"/>
        <v>#DIV/0!</v>
      </c>
      <c r="R835" s="17"/>
      <c r="S835" s="23">
        <v>819</v>
      </c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  <c r="AE835" s="134"/>
      <c r="AF835" s="134"/>
      <c r="AG835" s="134"/>
      <c r="AH835" s="134"/>
      <c r="AI835" s="134"/>
      <c r="AJ835" s="134"/>
      <c r="AK835" s="134"/>
      <c r="AL835" s="7"/>
      <c r="AM835" s="47"/>
      <c r="AN835" s="10" t="str">
        <f>IF($Z835="","",IF(OR($V835&lt;2.7,$V835&gt;90),"Age OOR",VLOOKUP(AN$14&amp;"-int-"&amp;$E835,Equations!$G:$I,3,0)+VLOOKUP(AN$14&amp;"-sexo-"&amp;$E835,Equations!$G:$I,3,0)*$U835+VLOOKUP(AN$14&amp;"-edad-"&amp;$E835,Equations!$G:$I,3,0)*$V835+VLOOKUP(AN$14&amp;"-est-"&amp;$E835,Equations!$G:$I,3,0)*(1/$W835)+VLOOKUP(AN$14&amp;"-imc-"&amp;$E835,Equations!$G:$I,3,0)*(1/$Q835)))</f>
        <v/>
      </c>
      <c r="AO835" s="10" t="str">
        <f>IF($Z835="","",IF(OR($V835&lt;2.7,$V835&gt;90),"Age OOR",AN835-1.6449*VLOOKUP(AN$14&amp;"-rse-"&amp;$E835,Equations!$G:$I,3,0)))</f>
        <v/>
      </c>
      <c r="AP835" s="10" t="str">
        <f>IF($Z835="","",IF(OR($V835&lt;2.7,$V835&gt;90),"Age OOR",AN835+1.6449*VLOOKUP(AN$14&amp;"-rse-"&amp;$E835,Equations!$G:$I,3,0)))</f>
        <v/>
      </c>
      <c r="AQ835" s="10" t="str">
        <f t="shared" si="313"/>
        <v/>
      </c>
      <c r="AR835" s="10" t="str">
        <f>IF($Z835="","",IF(OR($V835&lt;2.7,$V835&gt;90),"Age OOR",($Z835-AN835)/VLOOKUP(AN$14&amp;"-rse-"&amp;$E835,Equations!$G:$I,3,0)))</f>
        <v/>
      </c>
      <c r="AS835" s="10" t="str">
        <f>IF($AA835="","",IF(OR($V835&lt;2.7,$V835&gt;90),"Age OOR",VLOOKUP(AS$14&amp;"-int-"&amp;$F835,Equations!$G:$I,3,0)+VLOOKUP(AS$14&amp;"-sexo-"&amp;$F835,Equations!$G:$I,3,0)*$U835+VLOOKUP(AS$14&amp;"-edad-"&amp;$F835,Equations!$G:$I,3,0)*$V835+VLOOKUP(AS$14&amp;"-est-"&amp;$F835,Equations!$G:$I,3,0)*(1/$W835)+VLOOKUP(AS$14&amp;"-imc-"&amp;$F835,Equations!$G:$I,3,0)*(1/$Q835)))</f>
        <v/>
      </c>
      <c r="AT835" s="10" t="str">
        <f>IF($AA835="","",IF(OR($V835&lt;2.7,$V835&gt;90),"Age OOR",AS835-1.6449*VLOOKUP(AS$14&amp;"-rse-"&amp;$F835,Equations!$G:$I,3,0)))</f>
        <v/>
      </c>
      <c r="AU835" s="10" t="str">
        <f>IF($AA835="","",IF(OR($V835&lt;2.7,$V835&gt;90),"Age OOR",AS835+1.6449*VLOOKUP(AS$14&amp;"-rse-"&amp;$F835,Equations!$G:$I,3,0)))</f>
        <v/>
      </c>
      <c r="AV835" s="10" t="str">
        <f t="shared" si="314"/>
        <v/>
      </c>
      <c r="AW835" s="10" t="str">
        <f>IF($AA835="","",IF(OR($V835&lt;2.7,$V835&gt;90),"Age OOR",($AA835-AS835)/VLOOKUP(AS$14&amp;"-rse-"&amp;$F835,Equations!$G:$I,3,0)))</f>
        <v/>
      </c>
      <c r="AX835" s="10" t="str">
        <f>IF($AB835="","",IF(OR($V835&lt;2.7,$V835&gt;90),"Age OOR",VLOOKUP(AX$14&amp;"-int-"&amp;$G835,Equations!$G:$I,3,0)+VLOOKUP(AX$14&amp;"-sexo-"&amp;$G835,Equations!$G:$I,3,0)*$U835+VLOOKUP(AX$14&amp;"-edad-"&amp;$G835,Equations!$G:$I,3,0)*$V835+VLOOKUP(AX$14&amp;"-est-"&amp;$G835,Equations!$G:$I,3,0)*(1/$W835)+VLOOKUP(AX$14&amp;"-imc-"&amp;$G835,Equations!$G:$I,3,0)*(1/$Q835)))</f>
        <v/>
      </c>
      <c r="AY835" s="10" t="str">
        <f>IF($AB835="","",IF(OR($V835&lt;2.7,$V835&gt;90),"Age OOR",AX835-1.6449*VLOOKUP(AX$14&amp;"-rse-"&amp;$G835,Equations!$G:$I,3,0)))</f>
        <v/>
      </c>
      <c r="AZ835" s="10" t="str">
        <f>IF($AB835="","",IF(OR($V835&lt;2.7,$V835&gt;90),"Age OOR",AX835+1.6449*VLOOKUP(AX$14&amp;"-rse-"&amp;$G835,Equations!$G:$I,3,0)))</f>
        <v/>
      </c>
      <c r="BA835" s="10" t="str">
        <f t="shared" si="315"/>
        <v/>
      </c>
      <c r="BB835" s="10" t="str">
        <f>IF($AB835="","",IF(OR($V835&lt;2.7,$V835&gt;90),"Age OOR",($AB835-AX835)/VLOOKUP(AX$14&amp;"-rse-"&amp;$G835,Equations!$G:$I,3,0)))</f>
        <v/>
      </c>
      <c r="BC835" s="10" t="str">
        <f>IF($AC835="","",IF(OR($V835&lt;2.7,$V835&gt;90),"Age OOR",VLOOKUP(BC$14&amp;"-int-"&amp;$H835,Equations!$G:$I,3,0)+VLOOKUP(BC$14&amp;"-sexo-"&amp;$H835,Equations!$G:$I,3,0)*$U835+VLOOKUP(BC$14&amp;"-edad-"&amp;$H835,Equations!$G:$I,3,0)*$V835+VLOOKUP(BC$14&amp;"-est-"&amp;$H835,Equations!$G:$I,3,0)*(1/$W835)+VLOOKUP(BC$14&amp;"-imc-"&amp;$H835,Equations!$G:$I,3,0)*(1/$Q835)))</f>
        <v/>
      </c>
      <c r="BD835" s="10" t="str">
        <f>IF($AC835="","",IF(OR($V835&lt;2.7,$V835&gt;90),"Age OOR",BC835-1.6449*VLOOKUP(BC$14&amp;"-rse-"&amp;$H835,Equations!$G:$I,3,0)))</f>
        <v/>
      </c>
      <c r="BE835" s="10" t="str">
        <f>IF($AC835="","",IF(OR($V835&lt;2.7,$V835&gt;90),"Age OOR",BC835+1.6449*VLOOKUP(BC$14&amp;"-rse-"&amp;$H835,Equations!$G:$I,3,0)))</f>
        <v/>
      </c>
      <c r="BF835" s="10" t="str">
        <f t="shared" si="316"/>
        <v/>
      </c>
      <c r="BG835" s="10" t="str">
        <f>IF($AC835="","",IF(OR($V835&lt;2.7,$V835&gt;90),"Age OOR",($AC835-BC835)/VLOOKUP(BC$14&amp;"-rse-"&amp;$H835,Equations!$G:$I,3,0)))</f>
        <v/>
      </c>
      <c r="BH835" s="10" t="str">
        <f>IF($AD835="","",IF(OR($V835&lt;2.7,$V835&gt;90),"Age OOR",VLOOKUP(BH$14&amp;"-int-"&amp;$I835,Equations!$G:$I,3,0)+VLOOKUP(BH$14&amp;"-sexo-"&amp;$I835,Equations!$G:$I,3,0)*$U835+VLOOKUP(BH$14&amp;"-edad-"&amp;$I835,Equations!$G:$I,3,0)*$V835+VLOOKUP(BH$14&amp;"-est-"&amp;$I835,Equations!$G:$I,3,0)*(1/$W835)+VLOOKUP(BH$14&amp;"-imc-"&amp;$I835,Equations!$G:$I,3,0)*(1/$Q835)))</f>
        <v/>
      </c>
      <c r="BI835" s="10" t="str">
        <f>IF($AD835="","",IF(OR($V835&lt;2.7,$V835&gt;90),"Age OOR",BH835-1.6449*VLOOKUP(BH$14&amp;"-rse-"&amp;$I835,Equations!$G:$I,3,0)))</f>
        <v/>
      </c>
      <c r="BJ835" s="10" t="str">
        <f>IF($AD835="","",IF(OR($V835&lt;2.7,$V835&gt;90),"Age OOR",BH835+1.6449*VLOOKUP(BH$14&amp;"-rse-"&amp;$I835,Equations!$G:$I,3,0)))</f>
        <v/>
      </c>
      <c r="BK835" s="10" t="str">
        <f t="shared" si="317"/>
        <v/>
      </c>
      <c r="BL835" s="10" t="str">
        <f>IF($AD835="","",IF(OR($V835&lt;2.7,$V835&gt;90),"Age OOR",($AD835-BH835)/VLOOKUP(BH$14&amp;"-rse-"&amp;$I835,Equations!$G:$I,3,0)))</f>
        <v/>
      </c>
      <c r="BM835" s="10" t="str">
        <f>IF($AE835="","",IF(OR($V835&lt;2.7,$V835&gt;90),"Age OOR",VLOOKUP(BM$14&amp;"-int-"&amp;$J835,Equations!$G:$I,3,0)+VLOOKUP(BM$14&amp;"-sexo-"&amp;$J835,Equations!$G:$I,3,0)*$U835+VLOOKUP(BM$14&amp;"-edad-"&amp;$J835,Equations!$G:$I,3,0)*$V835+VLOOKUP(BM$14&amp;"-est-"&amp;$J835,Equations!$G:$I,3,0)*(1/$W835)+VLOOKUP(BM$14&amp;"-imc-"&amp;$J835,Equations!$G:$I,3,0)*(1/$Q835)))</f>
        <v/>
      </c>
      <c r="BN835" s="10" t="str">
        <f>IF($AE835="","",IF(OR($V835&lt;2.7,$V835&gt;90),"Age OOR",BM835-1.6449*VLOOKUP(BM$14&amp;"-rse-"&amp;$J835,Equations!$G:$I,3,0)))</f>
        <v/>
      </c>
      <c r="BO835" s="10" t="str">
        <f>IF($AE835="","",IF(OR($V835&lt;2.7,$V835&gt;90),"Age OOR",BM835+1.6449*VLOOKUP(BM$14&amp;"-rse-"&amp;$J835,Equations!$G:$I,3,0)))</f>
        <v/>
      </c>
      <c r="BP835" s="10" t="str">
        <f t="shared" si="318"/>
        <v/>
      </c>
      <c r="BQ835" s="10" t="str">
        <f>IF($AE835="","",IF(OR($V835&lt;2.7,$V835&gt;90),"Age OOR",($AE835-BM835)/VLOOKUP(BM$14&amp;"-rse-"&amp;$J835,Equations!$G:$I,3,0)))</f>
        <v/>
      </c>
      <c r="BR835" s="10" t="str">
        <f>IF($AF835="","",IF(OR($V835&lt;2.7,$V835&gt;90),"Age OOR",VLOOKUP(BR$14&amp;"-int-"&amp;$K835,Equations!$G:$I,3,0)+VLOOKUP(BR$14&amp;"-sexo-"&amp;$K835,Equations!$G:$I,3,0)*$U835+VLOOKUP(BR$14&amp;"-edad-"&amp;$K835,Equations!$G:$I,3,0)*$V835+VLOOKUP(BR$14&amp;"-est-"&amp;$K835,Equations!$G:$I,3,0)*(1/$W835)+VLOOKUP(BR$14&amp;"-imc-"&amp;$K835,Equations!$G:$I,3,0)*(1/$Q835)))</f>
        <v/>
      </c>
      <c r="BS835" s="10" t="str">
        <f>IF($AF835="","",IF(OR($V835&lt;2.7,$V835&gt;90),"Age OOR",BR835-1.6449*VLOOKUP(BR$14&amp;"-rse-"&amp;$K835,Equations!$G:$I,3,0)))</f>
        <v/>
      </c>
      <c r="BT835" s="10" t="str">
        <f>IF($AF835="","",IF(OR($V835&lt;2.7,$V835&gt;90),"Age OOR",BR835+1.6449*VLOOKUP(BR$14&amp;"-rse-"&amp;$K835,Equations!$G:$I,3,0)))</f>
        <v/>
      </c>
      <c r="BU835" s="10" t="str">
        <f t="shared" si="319"/>
        <v/>
      </c>
      <c r="BV835" s="10" t="str">
        <f>IF($AF835="","",IF(OR($V835&lt;2.7,$V835&gt;90),"Age OOR",($AF835-BR835)/VLOOKUP(BR$14&amp;"-rse-"&amp;$K835,Equations!$G:$I,3,0)))</f>
        <v/>
      </c>
      <c r="BW835" s="10" t="str">
        <f>IF($AG835="","",IF(OR($V835&lt;2.7,$V835&gt;90),"Age OOR",VLOOKUP(BW$14&amp;"-int-"&amp;$L835,Equations!$G:$I,3,0)+VLOOKUP(BW$14&amp;"-sexo-"&amp;$L835,Equations!$G:$I,3,0)*$U835+VLOOKUP(BW$14&amp;"-edad-"&amp;$L835,Equations!$G:$I,3,0)*$V835+VLOOKUP(BW$14&amp;"-est-"&amp;$L835,Equations!$G:$I,3,0)*(1/$W835)+VLOOKUP(BW$14&amp;"-imc-"&amp;$L835,Equations!$G:$I,3,0)*(1/$Q835)))</f>
        <v/>
      </c>
      <c r="BX835" s="10" t="str">
        <f>IF($AG835="","",IF(OR($V835&lt;2.7,$V835&gt;90),"Age OOR",BW835-1.6449*VLOOKUP(BW$14&amp;"-rse-"&amp;$L835,Equations!$G:$I,3,0)))</f>
        <v/>
      </c>
      <c r="BY835" s="10" t="str">
        <f>IF($AG835="","",IF(OR($V835&lt;2.7,$V835&gt;90),"Age OOR",BW835+1.6449*VLOOKUP(BW$14&amp;"-rse-"&amp;$L835,Equations!$G:$I,3,0)))</f>
        <v/>
      </c>
      <c r="BZ835" s="10" t="str">
        <f t="shared" si="320"/>
        <v/>
      </c>
      <c r="CA835" s="10" t="str">
        <f>IF($AG835="","",IF(OR($V835&lt;2.7,$V835&gt;90),"Age OOR",($AG835-BW835)/VLOOKUP(BW$14&amp;"-rse-"&amp;$L835,Equations!$G:$I,3,0)))</f>
        <v/>
      </c>
      <c r="CB835" s="10" t="str">
        <f>IF($AH835="","",IF(OR($V835&lt;2.7,$V835&gt;90),"Age OOR",VLOOKUP(CB$14&amp;"-int-"&amp;$M835,Equations!$G:$I,3,0)+VLOOKUP(CB$14&amp;"-sexo-"&amp;$M835,Equations!$G:$I,3,0)*$U835+VLOOKUP(CB$14&amp;"-edad-"&amp;$M835,Equations!$G:$I,3,0)*$V835+VLOOKUP(CB$14&amp;"-est-"&amp;$M835,Equations!$G:$I,3,0)*(1/$W835)+VLOOKUP(CB$14&amp;"-imc-"&amp;$M835,Equations!$G:$I,3,0)*(1/$Q835)))</f>
        <v/>
      </c>
      <c r="CC835" s="10" t="str">
        <f>IF($AH835="","",IF(OR($V835&lt;2.7,$V835&gt;90),"Age OOR",CB835-1.6449*VLOOKUP(CB$14&amp;"-rse-"&amp;$M835,Equations!$G:$I,3,0)))</f>
        <v/>
      </c>
      <c r="CD835" s="10" t="str">
        <f>IF($AH835="","",IF(OR($V835&lt;2.7,$V835&gt;90),"Age OOR",CB835+1.6449*VLOOKUP(CB$14&amp;"-rse-"&amp;$M835,Equations!$G:$I,3,0)))</f>
        <v/>
      </c>
      <c r="CE835" s="10" t="str">
        <f t="shared" si="321"/>
        <v/>
      </c>
      <c r="CF835" s="10" t="str">
        <f>IF($AH835="","",IF(OR($V835&lt;2.7,$V835&gt;90),"Age OOR",($AH835-CB835)/VLOOKUP(CB$14&amp;"-rse-"&amp;$M835,Equations!$G:$I,3,0)))</f>
        <v/>
      </c>
      <c r="CG835" s="10" t="str">
        <f>IF($AI835="","",IF(OR($V835&lt;2.7,$V835&gt;90),"Age OOR",VLOOKUP(CG$14&amp;"-int-"&amp;$N835,Equations!$G:$I,3,0)+VLOOKUP(CG$14&amp;"-sexo-"&amp;$N835,Equations!$G:$I,3,0)*$U835+VLOOKUP(CG$14&amp;"-edad-"&amp;$N835,Equations!$G:$I,3,0)*$V835+VLOOKUP(CG$14&amp;"-est-"&amp;$N835,Equations!$G:$I,3,0)*(1/$W835)+VLOOKUP(CG$14&amp;"-imc-"&amp;$N835,Equations!$G:$I,3,0)*(1/$Q835)))</f>
        <v/>
      </c>
      <c r="CH835" s="10" t="str">
        <f>IF($AI835="","",IF(OR($V835&lt;2.7,$V835&gt;90),"Age OOR",CG835-1.6449*VLOOKUP(CG$14&amp;"-rse-"&amp;$N835,Equations!$G:$I,3,0)))</f>
        <v/>
      </c>
      <c r="CI835" s="10" t="str">
        <f>IF($AI835="","",IF(OR($V835&lt;2.7,$V835&gt;90),"Age OOR",CG835+1.6449*VLOOKUP(CG$14&amp;"-rse-"&amp;$N835,Equations!$G:$I,3,0)))</f>
        <v/>
      </c>
      <c r="CJ835" s="10" t="str">
        <f t="shared" si="322"/>
        <v/>
      </c>
      <c r="CK835" s="10" t="str">
        <f>IF($AI835="","",IF(OR($V835&lt;2.7,$V835&gt;90),"Age OOR",($AI835-CG835)/VLOOKUP(CG$14&amp;"-rse-"&amp;$N835,Equations!$G:$I,3,0)))</f>
        <v/>
      </c>
      <c r="CL835" s="10" t="str">
        <f>IF($AJ835="","",IF(OR($V835&lt;2.7,$V835&gt;90),"Age OOR",VLOOKUP(CL$14&amp;"-int-"&amp;$O835,Equations!$G:$I,3,0)+VLOOKUP(CL$14&amp;"-sexo-"&amp;$O835,Equations!$G:$I,3,0)*$U835+VLOOKUP(CL$14&amp;"-edad-"&amp;$O835,Equations!$G:$I,3,0)*$V835+VLOOKUP(CL$14&amp;"-est-"&amp;$O835,Equations!$G:$I,3,0)*(1/$W835)+VLOOKUP(CL$14&amp;"-imc-"&amp;$O835,Equations!$G:$I,3,0)*(1/$Q835)))</f>
        <v/>
      </c>
      <c r="CM835" s="10" t="str">
        <f>IF($AJ835="","",IF(OR($V835&lt;2.7,$V835&gt;90),"Age OOR",CL835-1.6449*VLOOKUP(CL$14&amp;"-rse-"&amp;$O835,Equations!$G:$I,3,0)))</f>
        <v/>
      </c>
      <c r="CN835" s="10" t="str">
        <f>IF($AJ835="","",IF(OR($V835&lt;2.7,$V835&gt;90),"Age OOR",CL835+1.6449*VLOOKUP(CL$14&amp;"-rse-"&amp;$O835,Equations!$G:$I,3,0)))</f>
        <v/>
      </c>
      <c r="CO835" s="10" t="str">
        <f t="shared" si="323"/>
        <v/>
      </c>
      <c r="CP835" s="10" t="str">
        <f>IF($AJ835="","",IF(OR($V835&lt;2.7,$V835&gt;90),"Age OOR",($AJ835-CL835)/VLOOKUP(CL$14&amp;"-rse-"&amp;$O835,Equations!$G:$I,3,0)))</f>
        <v/>
      </c>
      <c r="CQ835" s="10" t="str">
        <f>IF($AK835="","",IF(OR($V835&lt;2.7,$V835&gt;90),"Age OOR",EXP(VLOOKUP(CQ$14&amp;"-int-"&amp;$P835,Equations!$G:$I,3,0)+VLOOKUP(CQ$14&amp;"-sexo-"&amp;$P835,Equations!$G:$I,3,0)*$U835+VLOOKUP(CQ$14&amp;"-edad-"&amp;$P835,Equations!$G:$I,3,0)*$V835+VLOOKUP(CQ$14&amp;"-est-"&amp;$P835,Equations!$G:$I,3,0)*(1/$W835)+VLOOKUP(CQ$14&amp;"-imc-"&amp;$P835,Equations!$G:$I,3,0)*(1/$Q835))))</f>
        <v/>
      </c>
      <c r="CR835" s="10" t="str">
        <f>IF($AK835="","",IF(OR($V835&lt;2.7,$V835&gt;90),"Age OOR",EXP(LN(CQ835)-1.6449*VLOOKUP(CQ$14&amp;"-rse-"&amp;$P835,Equations!$G:$I,3,0))))</f>
        <v/>
      </c>
      <c r="CS835" s="10" t="str">
        <f>IF($AK835="","",IF(OR($V835&lt;2.7,$V835&gt;90),"Age OOR",EXP(LN(CQ835)+1.6449*VLOOKUP(CQ$14&amp;"-rse-"&amp;$P835,Equations!$G:$I,3,0))))</f>
        <v/>
      </c>
      <c r="CT835" s="10" t="str">
        <f t="shared" si="324"/>
        <v/>
      </c>
      <c r="CU835" s="10" t="str">
        <f>IF($AK835="","",IF(OR($V835&lt;2.7,$V835&gt;90),"Age OOR",(LN($AK835)-LN(CQ835))/VLOOKUP(CQ$14&amp;"-rse-"&amp;$P835,Equations!$G:$I,3,0)))</f>
        <v/>
      </c>
      <c r="CV835" s="47"/>
    </row>
    <row r="836" spans="5:123" x14ac:dyDescent="0.2">
      <c r="E836" s="23" t="str">
        <f t="shared" si="300"/>
        <v>Age out of range</v>
      </c>
      <c r="F836" s="23" t="str">
        <f t="shared" si="301"/>
        <v>Age out of range</v>
      </c>
      <c r="G836" s="23" t="str">
        <f t="shared" si="302"/>
        <v>Age out of range</v>
      </c>
      <c r="H836" s="23" t="str">
        <f t="shared" si="303"/>
        <v>Age out of range</v>
      </c>
      <c r="I836" s="23" t="str">
        <f t="shared" si="304"/>
        <v>Age out of range</v>
      </c>
      <c r="J836" s="23" t="str">
        <f t="shared" si="305"/>
        <v>Age out of range</v>
      </c>
      <c r="K836" s="23" t="str">
        <f t="shared" si="306"/>
        <v>Age out of range</v>
      </c>
      <c r="L836" s="23" t="str">
        <f t="shared" si="307"/>
        <v>Age out of range</v>
      </c>
      <c r="M836" s="23" t="str">
        <f t="shared" si="308"/>
        <v>Age out of range</v>
      </c>
      <c r="N836" s="23" t="str">
        <f t="shared" si="309"/>
        <v>Age out of range</v>
      </c>
      <c r="O836" s="23" t="str">
        <f t="shared" si="310"/>
        <v>Age out of range</v>
      </c>
      <c r="P836" s="23" t="str">
        <f t="shared" si="311"/>
        <v>Age out of range</v>
      </c>
      <c r="Q836" s="23" t="e">
        <f t="shared" si="312"/>
        <v>#DIV/0!</v>
      </c>
      <c r="R836" s="17"/>
      <c r="S836" s="23">
        <v>820</v>
      </c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  <c r="AE836" s="134"/>
      <c r="AF836" s="134"/>
      <c r="AG836" s="134"/>
      <c r="AH836" s="134"/>
      <c r="AI836" s="134"/>
      <c r="AJ836" s="134"/>
      <c r="AK836" s="134"/>
      <c r="AL836" s="7"/>
      <c r="AM836" s="47"/>
      <c r="AN836" s="10" t="str">
        <f>IF($Z836="","",IF(OR($V836&lt;2.7,$V836&gt;90),"Age OOR",VLOOKUP(AN$14&amp;"-int-"&amp;$E836,Equations!$G:$I,3,0)+VLOOKUP(AN$14&amp;"-sexo-"&amp;$E836,Equations!$G:$I,3,0)*$U836+VLOOKUP(AN$14&amp;"-edad-"&amp;$E836,Equations!$G:$I,3,0)*$V836+VLOOKUP(AN$14&amp;"-est-"&amp;$E836,Equations!$G:$I,3,0)*(1/$W836)+VLOOKUP(AN$14&amp;"-imc-"&amp;$E836,Equations!$G:$I,3,0)*(1/$Q836)))</f>
        <v/>
      </c>
      <c r="AO836" s="10" t="str">
        <f>IF($Z836="","",IF(OR($V836&lt;2.7,$V836&gt;90),"Age OOR",AN836-1.6449*VLOOKUP(AN$14&amp;"-rse-"&amp;$E836,Equations!$G:$I,3,0)))</f>
        <v/>
      </c>
      <c r="AP836" s="10" t="str">
        <f>IF($Z836="","",IF(OR($V836&lt;2.7,$V836&gt;90),"Age OOR",AN836+1.6449*VLOOKUP(AN$14&amp;"-rse-"&amp;$E836,Equations!$G:$I,3,0)))</f>
        <v/>
      </c>
      <c r="AQ836" s="10" t="str">
        <f t="shared" si="313"/>
        <v/>
      </c>
      <c r="AR836" s="10" t="str">
        <f>IF($Z836="","",IF(OR($V836&lt;2.7,$V836&gt;90),"Age OOR",($Z836-AN836)/VLOOKUP(AN$14&amp;"-rse-"&amp;$E836,Equations!$G:$I,3,0)))</f>
        <v/>
      </c>
      <c r="AS836" s="10" t="str">
        <f>IF($AA836="","",IF(OR($V836&lt;2.7,$V836&gt;90),"Age OOR",VLOOKUP(AS$14&amp;"-int-"&amp;$F836,Equations!$G:$I,3,0)+VLOOKUP(AS$14&amp;"-sexo-"&amp;$F836,Equations!$G:$I,3,0)*$U836+VLOOKUP(AS$14&amp;"-edad-"&amp;$F836,Equations!$G:$I,3,0)*$V836+VLOOKUP(AS$14&amp;"-est-"&amp;$F836,Equations!$G:$I,3,0)*(1/$W836)+VLOOKUP(AS$14&amp;"-imc-"&amp;$F836,Equations!$G:$I,3,0)*(1/$Q836)))</f>
        <v/>
      </c>
      <c r="AT836" s="10" t="str">
        <f>IF($AA836="","",IF(OR($V836&lt;2.7,$V836&gt;90),"Age OOR",AS836-1.6449*VLOOKUP(AS$14&amp;"-rse-"&amp;$F836,Equations!$G:$I,3,0)))</f>
        <v/>
      </c>
      <c r="AU836" s="10" t="str">
        <f>IF($AA836="","",IF(OR($V836&lt;2.7,$V836&gt;90),"Age OOR",AS836+1.6449*VLOOKUP(AS$14&amp;"-rse-"&amp;$F836,Equations!$G:$I,3,0)))</f>
        <v/>
      </c>
      <c r="AV836" s="10" t="str">
        <f t="shared" si="314"/>
        <v/>
      </c>
      <c r="AW836" s="10" t="str">
        <f>IF($AA836="","",IF(OR($V836&lt;2.7,$V836&gt;90),"Age OOR",($AA836-AS836)/VLOOKUP(AS$14&amp;"-rse-"&amp;$F836,Equations!$G:$I,3,0)))</f>
        <v/>
      </c>
      <c r="AX836" s="10" t="str">
        <f>IF($AB836="","",IF(OR($V836&lt;2.7,$V836&gt;90),"Age OOR",VLOOKUP(AX$14&amp;"-int-"&amp;$G836,Equations!$G:$I,3,0)+VLOOKUP(AX$14&amp;"-sexo-"&amp;$G836,Equations!$G:$I,3,0)*$U836+VLOOKUP(AX$14&amp;"-edad-"&amp;$G836,Equations!$G:$I,3,0)*$V836+VLOOKUP(AX$14&amp;"-est-"&amp;$G836,Equations!$G:$I,3,0)*(1/$W836)+VLOOKUP(AX$14&amp;"-imc-"&amp;$G836,Equations!$G:$I,3,0)*(1/$Q836)))</f>
        <v/>
      </c>
      <c r="AY836" s="10" t="str">
        <f>IF($AB836="","",IF(OR($V836&lt;2.7,$V836&gt;90),"Age OOR",AX836-1.6449*VLOOKUP(AX$14&amp;"-rse-"&amp;$G836,Equations!$G:$I,3,0)))</f>
        <v/>
      </c>
      <c r="AZ836" s="10" t="str">
        <f>IF($AB836="","",IF(OR($V836&lt;2.7,$V836&gt;90),"Age OOR",AX836+1.6449*VLOOKUP(AX$14&amp;"-rse-"&amp;$G836,Equations!$G:$I,3,0)))</f>
        <v/>
      </c>
      <c r="BA836" s="10" t="str">
        <f t="shared" si="315"/>
        <v/>
      </c>
      <c r="BB836" s="10" t="str">
        <f>IF($AB836="","",IF(OR($V836&lt;2.7,$V836&gt;90),"Age OOR",($AB836-AX836)/VLOOKUP(AX$14&amp;"-rse-"&amp;$G836,Equations!$G:$I,3,0)))</f>
        <v/>
      </c>
      <c r="BC836" s="10" t="str">
        <f>IF($AC836="","",IF(OR($V836&lt;2.7,$V836&gt;90),"Age OOR",VLOOKUP(BC$14&amp;"-int-"&amp;$H836,Equations!$G:$I,3,0)+VLOOKUP(BC$14&amp;"-sexo-"&amp;$H836,Equations!$G:$I,3,0)*$U836+VLOOKUP(BC$14&amp;"-edad-"&amp;$H836,Equations!$G:$I,3,0)*$V836+VLOOKUP(BC$14&amp;"-est-"&amp;$H836,Equations!$G:$I,3,0)*(1/$W836)+VLOOKUP(BC$14&amp;"-imc-"&amp;$H836,Equations!$G:$I,3,0)*(1/$Q836)))</f>
        <v/>
      </c>
      <c r="BD836" s="10" t="str">
        <f>IF($AC836="","",IF(OR($V836&lt;2.7,$V836&gt;90),"Age OOR",BC836-1.6449*VLOOKUP(BC$14&amp;"-rse-"&amp;$H836,Equations!$G:$I,3,0)))</f>
        <v/>
      </c>
      <c r="BE836" s="10" t="str">
        <f>IF($AC836="","",IF(OR($V836&lt;2.7,$V836&gt;90),"Age OOR",BC836+1.6449*VLOOKUP(BC$14&amp;"-rse-"&amp;$H836,Equations!$G:$I,3,0)))</f>
        <v/>
      </c>
      <c r="BF836" s="10" t="str">
        <f t="shared" si="316"/>
        <v/>
      </c>
      <c r="BG836" s="10" t="str">
        <f>IF($AC836="","",IF(OR($V836&lt;2.7,$V836&gt;90),"Age OOR",($AC836-BC836)/VLOOKUP(BC$14&amp;"-rse-"&amp;$H836,Equations!$G:$I,3,0)))</f>
        <v/>
      </c>
      <c r="BH836" s="10" t="str">
        <f>IF($AD836="","",IF(OR($V836&lt;2.7,$V836&gt;90),"Age OOR",VLOOKUP(BH$14&amp;"-int-"&amp;$I836,Equations!$G:$I,3,0)+VLOOKUP(BH$14&amp;"-sexo-"&amp;$I836,Equations!$G:$I,3,0)*$U836+VLOOKUP(BH$14&amp;"-edad-"&amp;$I836,Equations!$G:$I,3,0)*$V836+VLOOKUP(BH$14&amp;"-est-"&amp;$I836,Equations!$G:$I,3,0)*(1/$W836)+VLOOKUP(BH$14&amp;"-imc-"&amp;$I836,Equations!$G:$I,3,0)*(1/$Q836)))</f>
        <v/>
      </c>
      <c r="BI836" s="10" t="str">
        <f>IF($AD836="","",IF(OR($V836&lt;2.7,$V836&gt;90),"Age OOR",BH836-1.6449*VLOOKUP(BH$14&amp;"-rse-"&amp;$I836,Equations!$G:$I,3,0)))</f>
        <v/>
      </c>
      <c r="BJ836" s="10" t="str">
        <f>IF($AD836="","",IF(OR($V836&lt;2.7,$V836&gt;90),"Age OOR",BH836+1.6449*VLOOKUP(BH$14&amp;"-rse-"&amp;$I836,Equations!$G:$I,3,0)))</f>
        <v/>
      </c>
      <c r="BK836" s="10" t="str">
        <f t="shared" si="317"/>
        <v/>
      </c>
      <c r="BL836" s="10" t="str">
        <f>IF($AD836="","",IF(OR($V836&lt;2.7,$V836&gt;90),"Age OOR",($AD836-BH836)/VLOOKUP(BH$14&amp;"-rse-"&amp;$I836,Equations!$G:$I,3,0)))</f>
        <v/>
      </c>
      <c r="BM836" s="10" t="str">
        <f>IF($AE836="","",IF(OR($V836&lt;2.7,$V836&gt;90),"Age OOR",VLOOKUP(BM$14&amp;"-int-"&amp;$J836,Equations!$G:$I,3,0)+VLOOKUP(BM$14&amp;"-sexo-"&amp;$J836,Equations!$G:$I,3,0)*$U836+VLOOKUP(BM$14&amp;"-edad-"&amp;$J836,Equations!$G:$I,3,0)*$V836+VLOOKUP(BM$14&amp;"-est-"&amp;$J836,Equations!$G:$I,3,0)*(1/$W836)+VLOOKUP(BM$14&amp;"-imc-"&amp;$J836,Equations!$G:$I,3,0)*(1/$Q836)))</f>
        <v/>
      </c>
      <c r="BN836" s="10" t="str">
        <f>IF($AE836="","",IF(OR($V836&lt;2.7,$V836&gt;90),"Age OOR",BM836-1.6449*VLOOKUP(BM$14&amp;"-rse-"&amp;$J836,Equations!$G:$I,3,0)))</f>
        <v/>
      </c>
      <c r="BO836" s="10" t="str">
        <f>IF($AE836="","",IF(OR($V836&lt;2.7,$V836&gt;90),"Age OOR",BM836+1.6449*VLOOKUP(BM$14&amp;"-rse-"&amp;$J836,Equations!$G:$I,3,0)))</f>
        <v/>
      </c>
      <c r="BP836" s="10" t="str">
        <f t="shared" si="318"/>
        <v/>
      </c>
      <c r="BQ836" s="10" t="str">
        <f>IF($AE836="","",IF(OR($V836&lt;2.7,$V836&gt;90),"Age OOR",($AE836-BM836)/VLOOKUP(BM$14&amp;"-rse-"&amp;$J836,Equations!$G:$I,3,0)))</f>
        <v/>
      </c>
      <c r="BR836" s="10" t="str">
        <f>IF($AF836="","",IF(OR($V836&lt;2.7,$V836&gt;90),"Age OOR",VLOOKUP(BR$14&amp;"-int-"&amp;$K836,Equations!$G:$I,3,0)+VLOOKUP(BR$14&amp;"-sexo-"&amp;$K836,Equations!$G:$I,3,0)*$U836+VLOOKUP(BR$14&amp;"-edad-"&amp;$K836,Equations!$G:$I,3,0)*$V836+VLOOKUP(BR$14&amp;"-est-"&amp;$K836,Equations!$G:$I,3,0)*(1/$W836)+VLOOKUP(BR$14&amp;"-imc-"&amp;$K836,Equations!$G:$I,3,0)*(1/$Q836)))</f>
        <v/>
      </c>
      <c r="BS836" s="10" t="str">
        <f>IF($AF836="","",IF(OR($V836&lt;2.7,$V836&gt;90),"Age OOR",BR836-1.6449*VLOOKUP(BR$14&amp;"-rse-"&amp;$K836,Equations!$G:$I,3,0)))</f>
        <v/>
      </c>
      <c r="BT836" s="10" t="str">
        <f>IF($AF836="","",IF(OR($V836&lt;2.7,$V836&gt;90),"Age OOR",BR836+1.6449*VLOOKUP(BR$14&amp;"-rse-"&amp;$K836,Equations!$G:$I,3,0)))</f>
        <v/>
      </c>
      <c r="BU836" s="10" t="str">
        <f t="shared" si="319"/>
        <v/>
      </c>
      <c r="BV836" s="10" t="str">
        <f>IF($AF836="","",IF(OR($V836&lt;2.7,$V836&gt;90),"Age OOR",($AF836-BR836)/VLOOKUP(BR$14&amp;"-rse-"&amp;$K836,Equations!$G:$I,3,0)))</f>
        <v/>
      </c>
      <c r="BW836" s="10" t="str">
        <f>IF($AG836="","",IF(OR($V836&lt;2.7,$V836&gt;90),"Age OOR",VLOOKUP(BW$14&amp;"-int-"&amp;$L836,Equations!$G:$I,3,0)+VLOOKUP(BW$14&amp;"-sexo-"&amp;$L836,Equations!$G:$I,3,0)*$U836+VLOOKUP(BW$14&amp;"-edad-"&amp;$L836,Equations!$G:$I,3,0)*$V836+VLOOKUP(BW$14&amp;"-est-"&amp;$L836,Equations!$G:$I,3,0)*(1/$W836)+VLOOKUP(BW$14&amp;"-imc-"&amp;$L836,Equations!$G:$I,3,0)*(1/$Q836)))</f>
        <v/>
      </c>
      <c r="BX836" s="10" t="str">
        <f>IF($AG836="","",IF(OR($V836&lt;2.7,$V836&gt;90),"Age OOR",BW836-1.6449*VLOOKUP(BW$14&amp;"-rse-"&amp;$L836,Equations!$G:$I,3,0)))</f>
        <v/>
      </c>
      <c r="BY836" s="10" t="str">
        <f>IF($AG836="","",IF(OR($V836&lt;2.7,$V836&gt;90),"Age OOR",BW836+1.6449*VLOOKUP(BW$14&amp;"-rse-"&amp;$L836,Equations!$G:$I,3,0)))</f>
        <v/>
      </c>
      <c r="BZ836" s="10" t="str">
        <f t="shared" si="320"/>
        <v/>
      </c>
      <c r="CA836" s="10" t="str">
        <f>IF($AG836="","",IF(OR($V836&lt;2.7,$V836&gt;90),"Age OOR",($AG836-BW836)/VLOOKUP(BW$14&amp;"-rse-"&amp;$L836,Equations!$G:$I,3,0)))</f>
        <v/>
      </c>
      <c r="CB836" s="10" t="str">
        <f>IF($AH836="","",IF(OR($V836&lt;2.7,$V836&gt;90),"Age OOR",VLOOKUP(CB$14&amp;"-int-"&amp;$M836,Equations!$G:$I,3,0)+VLOOKUP(CB$14&amp;"-sexo-"&amp;$M836,Equations!$G:$I,3,0)*$U836+VLOOKUP(CB$14&amp;"-edad-"&amp;$M836,Equations!$G:$I,3,0)*$V836+VLOOKUP(CB$14&amp;"-est-"&amp;$M836,Equations!$G:$I,3,0)*(1/$W836)+VLOOKUP(CB$14&amp;"-imc-"&amp;$M836,Equations!$G:$I,3,0)*(1/$Q836)))</f>
        <v/>
      </c>
      <c r="CC836" s="10" t="str">
        <f>IF($AH836="","",IF(OR($V836&lt;2.7,$V836&gt;90),"Age OOR",CB836-1.6449*VLOOKUP(CB$14&amp;"-rse-"&amp;$M836,Equations!$G:$I,3,0)))</f>
        <v/>
      </c>
      <c r="CD836" s="10" t="str">
        <f>IF($AH836="","",IF(OR($V836&lt;2.7,$V836&gt;90),"Age OOR",CB836+1.6449*VLOOKUP(CB$14&amp;"-rse-"&amp;$M836,Equations!$G:$I,3,0)))</f>
        <v/>
      </c>
      <c r="CE836" s="10" t="str">
        <f t="shared" si="321"/>
        <v/>
      </c>
      <c r="CF836" s="10" t="str">
        <f>IF($AH836="","",IF(OR($V836&lt;2.7,$V836&gt;90),"Age OOR",($AH836-CB836)/VLOOKUP(CB$14&amp;"-rse-"&amp;$M836,Equations!$G:$I,3,0)))</f>
        <v/>
      </c>
      <c r="CG836" s="10" t="str">
        <f>IF($AI836="","",IF(OR($V836&lt;2.7,$V836&gt;90),"Age OOR",VLOOKUP(CG$14&amp;"-int-"&amp;$N836,Equations!$G:$I,3,0)+VLOOKUP(CG$14&amp;"-sexo-"&amp;$N836,Equations!$G:$I,3,0)*$U836+VLOOKUP(CG$14&amp;"-edad-"&amp;$N836,Equations!$G:$I,3,0)*$V836+VLOOKUP(CG$14&amp;"-est-"&amp;$N836,Equations!$G:$I,3,0)*(1/$W836)+VLOOKUP(CG$14&amp;"-imc-"&amp;$N836,Equations!$G:$I,3,0)*(1/$Q836)))</f>
        <v/>
      </c>
      <c r="CH836" s="10" t="str">
        <f>IF($AI836="","",IF(OR($V836&lt;2.7,$V836&gt;90),"Age OOR",CG836-1.6449*VLOOKUP(CG$14&amp;"-rse-"&amp;$N836,Equations!$G:$I,3,0)))</f>
        <v/>
      </c>
      <c r="CI836" s="10" t="str">
        <f>IF($AI836="","",IF(OR($V836&lt;2.7,$V836&gt;90),"Age OOR",CG836+1.6449*VLOOKUP(CG$14&amp;"-rse-"&amp;$N836,Equations!$G:$I,3,0)))</f>
        <v/>
      </c>
      <c r="CJ836" s="10" t="str">
        <f t="shared" si="322"/>
        <v/>
      </c>
      <c r="CK836" s="10" t="str">
        <f>IF($AI836="","",IF(OR($V836&lt;2.7,$V836&gt;90),"Age OOR",($AI836-CG836)/VLOOKUP(CG$14&amp;"-rse-"&amp;$N836,Equations!$G:$I,3,0)))</f>
        <v/>
      </c>
      <c r="CL836" s="10" t="str">
        <f>IF($AJ836="","",IF(OR($V836&lt;2.7,$V836&gt;90),"Age OOR",VLOOKUP(CL$14&amp;"-int-"&amp;$O836,Equations!$G:$I,3,0)+VLOOKUP(CL$14&amp;"-sexo-"&amp;$O836,Equations!$G:$I,3,0)*$U836+VLOOKUP(CL$14&amp;"-edad-"&amp;$O836,Equations!$G:$I,3,0)*$V836+VLOOKUP(CL$14&amp;"-est-"&amp;$O836,Equations!$G:$I,3,0)*(1/$W836)+VLOOKUP(CL$14&amp;"-imc-"&amp;$O836,Equations!$G:$I,3,0)*(1/$Q836)))</f>
        <v/>
      </c>
      <c r="CM836" s="10" t="str">
        <f>IF($AJ836="","",IF(OR($V836&lt;2.7,$V836&gt;90),"Age OOR",CL836-1.6449*VLOOKUP(CL$14&amp;"-rse-"&amp;$O836,Equations!$G:$I,3,0)))</f>
        <v/>
      </c>
      <c r="CN836" s="10" t="str">
        <f>IF($AJ836="","",IF(OR($V836&lt;2.7,$V836&gt;90),"Age OOR",CL836+1.6449*VLOOKUP(CL$14&amp;"-rse-"&amp;$O836,Equations!$G:$I,3,0)))</f>
        <v/>
      </c>
      <c r="CO836" s="10" t="str">
        <f t="shared" si="323"/>
        <v/>
      </c>
      <c r="CP836" s="10" t="str">
        <f>IF($AJ836="","",IF(OR($V836&lt;2.7,$V836&gt;90),"Age OOR",($AJ836-CL836)/VLOOKUP(CL$14&amp;"-rse-"&amp;$O836,Equations!$G:$I,3,0)))</f>
        <v/>
      </c>
      <c r="CQ836" s="10" t="str">
        <f>IF($AK836="","",IF(OR($V836&lt;2.7,$V836&gt;90),"Age OOR",EXP(VLOOKUP(CQ$14&amp;"-int-"&amp;$P836,Equations!$G:$I,3,0)+VLOOKUP(CQ$14&amp;"-sexo-"&amp;$P836,Equations!$G:$I,3,0)*$U836+VLOOKUP(CQ$14&amp;"-edad-"&amp;$P836,Equations!$G:$I,3,0)*$V836+VLOOKUP(CQ$14&amp;"-est-"&amp;$P836,Equations!$G:$I,3,0)*(1/$W836)+VLOOKUP(CQ$14&amp;"-imc-"&amp;$P836,Equations!$G:$I,3,0)*(1/$Q836))))</f>
        <v/>
      </c>
      <c r="CR836" s="10" t="str">
        <f>IF($AK836="","",IF(OR($V836&lt;2.7,$V836&gt;90),"Age OOR",EXP(LN(CQ836)-1.6449*VLOOKUP(CQ$14&amp;"-rse-"&amp;$P836,Equations!$G:$I,3,0))))</f>
        <v/>
      </c>
      <c r="CS836" s="10" t="str">
        <f>IF($AK836="","",IF(OR($V836&lt;2.7,$V836&gt;90),"Age OOR",EXP(LN(CQ836)+1.6449*VLOOKUP(CQ$14&amp;"-rse-"&amp;$P836,Equations!$G:$I,3,0))))</f>
        <v/>
      </c>
      <c r="CT836" s="10" t="str">
        <f t="shared" si="324"/>
        <v/>
      </c>
      <c r="CU836" s="10" t="str">
        <f>IF($AK836="","",IF(OR($V836&lt;2.7,$V836&gt;90),"Age OOR",(LN($AK836)-LN(CQ836))/VLOOKUP(CQ$14&amp;"-rse-"&amp;$P836,Equations!$G:$I,3,0)))</f>
        <v/>
      </c>
      <c r="CV836" s="47"/>
    </row>
    <row r="837" spans="5:123" x14ac:dyDescent="0.2">
      <c r="E837" s="23" t="str">
        <f t="shared" si="300"/>
        <v>Age out of range</v>
      </c>
      <c r="F837" s="23" t="str">
        <f t="shared" si="301"/>
        <v>Age out of range</v>
      </c>
      <c r="G837" s="23" t="str">
        <f t="shared" si="302"/>
        <v>Age out of range</v>
      </c>
      <c r="H837" s="23" t="str">
        <f t="shared" si="303"/>
        <v>Age out of range</v>
      </c>
      <c r="I837" s="23" t="str">
        <f t="shared" si="304"/>
        <v>Age out of range</v>
      </c>
      <c r="J837" s="23" t="str">
        <f t="shared" si="305"/>
        <v>Age out of range</v>
      </c>
      <c r="K837" s="23" t="str">
        <f t="shared" si="306"/>
        <v>Age out of range</v>
      </c>
      <c r="L837" s="23" t="str">
        <f t="shared" si="307"/>
        <v>Age out of range</v>
      </c>
      <c r="M837" s="23" t="str">
        <f t="shared" si="308"/>
        <v>Age out of range</v>
      </c>
      <c r="N837" s="23" t="str">
        <f t="shared" si="309"/>
        <v>Age out of range</v>
      </c>
      <c r="O837" s="23" t="str">
        <f t="shared" si="310"/>
        <v>Age out of range</v>
      </c>
      <c r="P837" s="23" t="str">
        <f t="shared" si="311"/>
        <v>Age out of range</v>
      </c>
      <c r="Q837" s="23" t="e">
        <f t="shared" si="312"/>
        <v>#DIV/0!</v>
      </c>
      <c r="R837" s="17"/>
      <c r="S837" s="23">
        <v>821</v>
      </c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  <c r="AE837" s="134"/>
      <c r="AF837" s="134"/>
      <c r="AG837" s="134"/>
      <c r="AH837" s="134"/>
      <c r="AI837" s="134"/>
      <c r="AJ837" s="134"/>
      <c r="AK837" s="134"/>
      <c r="AL837" s="7"/>
      <c r="AM837" s="47"/>
      <c r="AN837" s="10" t="str">
        <f>IF($Z837="","",IF(OR($V837&lt;2.7,$V837&gt;90),"Age OOR",VLOOKUP(AN$14&amp;"-int-"&amp;$E837,Equations!$G:$I,3,0)+VLOOKUP(AN$14&amp;"-sexo-"&amp;$E837,Equations!$G:$I,3,0)*$U837+VLOOKUP(AN$14&amp;"-edad-"&amp;$E837,Equations!$G:$I,3,0)*$V837+VLOOKUP(AN$14&amp;"-est-"&amp;$E837,Equations!$G:$I,3,0)*(1/$W837)+VLOOKUP(AN$14&amp;"-imc-"&amp;$E837,Equations!$G:$I,3,0)*(1/$Q837)))</f>
        <v/>
      </c>
      <c r="AO837" s="10" t="str">
        <f>IF($Z837="","",IF(OR($V837&lt;2.7,$V837&gt;90),"Age OOR",AN837-1.6449*VLOOKUP(AN$14&amp;"-rse-"&amp;$E837,Equations!$G:$I,3,0)))</f>
        <v/>
      </c>
      <c r="AP837" s="10" t="str">
        <f>IF($Z837="","",IF(OR($V837&lt;2.7,$V837&gt;90),"Age OOR",AN837+1.6449*VLOOKUP(AN$14&amp;"-rse-"&amp;$E837,Equations!$G:$I,3,0)))</f>
        <v/>
      </c>
      <c r="AQ837" s="10" t="str">
        <f t="shared" si="313"/>
        <v/>
      </c>
      <c r="AR837" s="10" t="str">
        <f>IF($Z837="","",IF(OR($V837&lt;2.7,$V837&gt;90),"Age OOR",($Z837-AN837)/VLOOKUP(AN$14&amp;"-rse-"&amp;$E837,Equations!$G:$I,3,0)))</f>
        <v/>
      </c>
      <c r="AS837" s="10" t="str">
        <f>IF($AA837="","",IF(OR($V837&lt;2.7,$V837&gt;90),"Age OOR",VLOOKUP(AS$14&amp;"-int-"&amp;$F837,Equations!$G:$I,3,0)+VLOOKUP(AS$14&amp;"-sexo-"&amp;$F837,Equations!$G:$I,3,0)*$U837+VLOOKUP(AS$14&amp;"-edad-"&amp;$F837,Equations!$G:$I,3,0)*$V837+VLOOKUP(AS$14&amp;"-est-"&amp;$F837,Equations!$G:$I,3,0)*(1/$W837)+VLOOKUP(AS$14&amp;"-imc-"&amp;$F837,Equations!$G:$I,3,0)*(1/$Q837)))</f>
        <v/>
      </c>
      <c r="AT837" s="10" t="str">
        <f>IF($AA837="","",IF(OR($V837&lt;2.7,$V837&gt;90),"Age OOR",AS837-1.6449*VLOOKUP(AS$14&amp;"-rse-"&amp;$F837,Equations!$G:$I,3,0)))</f>
        <v/>
      </c>
      <c r="AU837" s="10" t="str">
        <f>IF($AA837="","",IF(OR($V837&lt;2.7,$V837&gt;90),"Age OOR",AS837+1.6449*VLOOKUP(AS$14&amp;"-rse-"&amp;$F837,Equations!$G:$I,3,0)))</f>
        <v/>
      </c>
      <c r="AV837" s="10" t="str">
        <f t="shared" si="314"/>
        <v/>
      </c>
      <c r="AW837" s="10" t="str">
        <f>IF($AA837="","",IF(OR($V837&lt;2.7,$V837&gt;90),"Age OOR",($AA837-AS837)/VLOOKUP(AS$14&amp;"-rse-"&amp;$F837,Equations!$G:$I,3,0)))</f>
        <v/>
      </c>
      <c r="AX837" s="10" t="str">
        <f>IF($AB837="","",IF(OR($V837&lt;2.7,$V837&gt;90),"Age OOR",VLOOKUP(AX$14&amp;"-int-"&amp;$G837,Equations!$G:$I,3,0)+VLOOKUP(AX$14&amp;"-sexo-"&amp;$G837,Equations!$G:$I,3,0)*$U837+VLOOKUP(AX$14&amp;"-edad-"&amp;$G837,Equations!$G:$I,3,0)*$V837+VLOOKUP(AX$14&amp;"-est-"&amp;$G837,Equations!$G:$I,3,0)*(1/$W837)+VLOOKUP(AX$14&amp;"-imc-"&amp;$G837,Equations!$G:$I,3,0)*(1/$Q837)))</f>
        <v/>
      </c>
      <c r="AY837" s="10" t="str">
        <f>IF($AB837="","",IF(OR($V837&lt;2.7,$V837&gt;90),"Age OOR",AX837-1.6449*VLOOKUP(AX$14&amp;"-rse-"&amp;$G837,Equations!$G:$I,3,0)))</f>
        <v/>
      </c>
      <c r="AZ837" s="10" t="str">
        <f>IF($AB837="","",IF(OR($V837&lt;2.7,$V837&gt;90),"Age OOR",AX837+1.6449*VLOOKUP(AX$14&amp;"-rse-"&amp;$G837,Equations!$G:$I,3,0)))</f>
        <v/>
      </c>
      <c r="BA837" s="10" t="str">
        <f t="shared" si="315"/>
        <v/>
      </c>
      <c r="BB837" s="10" t="str">
        <f>IF($AB837="","",IF(OR($V837&lt;2.7,$V837&gt;90),"Age OOR",($AB837-AX837)/VLOOKUP(AX$14&amp;"-rse-"&amp;$G837,Equations!$G:$I,3,0)))</f>
        <v/>
      </c>
      <c r="BC837" s="10" t="str">
        <f>IF($AC837="","",IF(OR($V837&lt;2.7,$V837&gt;90),"Age OOR",VLOOKUP(BC$14&amp;"-int-"&amp;$H837,Equations!$G:$I,3,0)+VLOOKUP(BC$14&amp;"-sexo-"&amp;$H837,Equations!$G:$I,3,0)*$U837+VLOOKUP(BC$14&amp;"-edad-"&amp;$H837,Equations!$G:$I,3,0)*$V837+VLOOKUP(BC$14&amp;"-est-"&amp;$H837,Equations!$G:$I,3,0)*(1/$W837)+VLOOKUP(BC$14&amp;"-imc-"&amp;$H837,Equations!$G:$I,3,0)*(1/$Q837)))</f>
        <v/>
      </c>
      <c r="BD837" s="10" t="str">
        <f>IF($AC837="","",IF(OR($V837&lt;2.7,$V837&gt;90),"Age OOR",BC837-1.6449*VLOOKUP(BC$14&amp;"-rse-"&amp;$H837,Equations!$G:$I,3,0)))</f>
        <v/>
      </c>
      <c r="BE837" s="10" t="str">
        <f>IF($AC837="","",IF(OR($V837&lt;2.7,$V837&gt;90),"Age OOR",BC837+1.6449*VLOOKUP(BC$14&amp;"-rse-"&amp;$H837,Equations!$G:$I,3,0)))</f>
        <v/>
      </c>
      <c r="BF837" s="10" t="str">
        <f t="shared" si="316"/>
        <v/>
      </c>
      <c r="BG837" s="10" t="str">
        <f>IF($AC837="","",IF(OR($V837&lt;2.7,$V837&gt;90),"Age OOR",($AC837-BC837)/VLOOKUP(BC$14&amp;"-rse-"&amp;$H837,Equations!$G:$I,3,0)))</f>
        <v/>
      </c>
      <c r="BH837" s="10" t="str">
        <f>IF($AD837="","",IF(OR($V837&lt;2.7,$V837&gt;90),"Age OOR",VLOOKUP(BH$14&amp;"-int-"&amp;$I837,Equations!$G:$I,3,0)+VLOOKUP(BH$14&amp;"-sexo-"&amp;$I837,Equations!$G:$I,3,0)*$U837+VLOOKUP(BH$14&amp;"-edad-"&amp;$I837,Equations!$G:$I,3,0)*$V837+VLOOKUP(BH$14&amp;"-est-"&amp;$I837,Equations!$G:$I,3,0)*(1/$W837)+VLOOKUP(BH$14&amp;"-imc-"&amp;$I837,Equations!$G:$I,3,0)*(1/$Q837)))</f>
        <v/>
      </c>
      <c r="BI837" s="10" t="str">
        <f>IF($AD837="","",IF(OR($V837&lt;2.7,$V837&gt;90),"Age OOR",BH837-1.6449*VLOOKUP(BH$14&amp;"-rse-"&amp;$I837,Equations!$G:$I,3,0)))</f>
        <v/>
      </c>
      <c r="BJ837" s="10" t="str">
        <f>IF($AD837="","",IF(OR($V837&lt;2.7,$V837&gt;90),"Age OOR",BH837+1.6449*VLOOKUP(BH$14&amp;"-rse-"&amp;$I837,Equations!$G:$I,3,0)))</f>
        <v/>
      </c>
      <c r="BK837" s="10" t="str">
        <f t="shared" si="317"/>
        <v/>
      </c>
      <c r="BL837" s="10" t="str">
        <f>IF($AD837="","",IF(OR($V837&lt;2.7,$V837&gt;90),"Age OOR",($AD837-BH837)/VLOOKUP(BH$14&amp;"-rse-"&amp;$I837,Equations!$G:$I,3,0)))</f>
        <v/>
      </c>
      <c r="BM837" s="10" t="str">
        <f>IF($AE837="","",IF(OR($V837&lt;2.7,$V837&gt;90),"Age OOR",VLOOKUP(BM$14&amp;"-int-"&amp;$J837,Equations!$G:$I,3,0)+VLOOKUP(BM$14&amp;"-sexo-"&amp;$J837,Equations!$G:$I,3,0)*$U837+VLOOKUP(BM$14&amp;"-edad-"&amp;$J837,Equations!$G:$I,3,0)*$V837+VLOOKUP(BM$14&amp;"-est-"&amp;$J837,Equations!$G:$I,3,0)*(1/$W837)+VLOOKUP(BM$14&amp;"-imc-"&amp;$J837,Equations!$G:$I,3,0)*(1/$Q837)))</f>
        <v/>
      </c>
      <c r="BN837" s="10" t="str">
        <f>IF($AE837="","",IF(OR($V837&lt;2.7,$V837&gt;90),"Age OOR",BM837-1.6449*VLOOKUP(BM$14&amp;"-rse-"&amp;$J837,Equations!$G:$I,3,0)))</f>
        <v/>
      </c>
      <c r="BO837" s="10" t="str">
        <f>IF($AE837="","",IF(OR($V837&lt;2.7,$V837&gt;90),"Age OOR",BM837+1.6449*VLOOKUP(BM$14&amp;"-rse-"&amp;$J837,Equations!$G:$I,3,0)))</f>
        <v/>
      </c>
      <c r="BP837" s="10" t="str">
        <f t="shared" si="318"/>
        <v/>
      </c>
      <c r="BQ837" s="10" t="str">
        <f>IF($AE837="","",IF(OR($V837&lt;2.7,$V837&gt;90),"Age OOR",($AE837-BM837)/VLOOKUP(BM$14&amp;"-rse-"&amp;$J837,Equations!$G:$I,3,0)))</f>
        <v/>
      </c>
      <c r="BR837" s="10" t="str">
        <f>IF($AF837="","",IF(OR($V837&lt;2.7,$V837&gt;90),"Age OOR",VLOOKUP(BR$14&amp;"-int-"&amp;$K837,Equations!$G:$I,3,0)+VLOOKUP(BR$14&amp;"-sexo-"&amp;$K837,Equations!$G:$I,3,0)*$U837+VLOOKUP(BR$14&amp;"-edad-"&amp;$K837,Equations!$G:$I,3,0)*$V837+VLOOKUP(BR$14&amp;"-est-"&amp;$K837,Equations!$G:$I,3,0)*(1/$W837)+VLOOKUP(BR$14&amp;"-imc-"&amp;$K837,Equations!$G:$I,3,0)*(1/$Q837)))</f>
        <v/>
      </c>
      <c r="BS837" s="10" t="str">
        <f>IF($AF837="","",IF(OR($V837&lt;2.7,$V837&gt;90),"Age OOR",BR837-1.6449*VLOOKUP(BR$14&amp;"-rse-"&amp;$K837,Equations!$G:$I,3,0)))</f>
        <v/>
      </c>
      <c r="BT837" s="10" t="str">
        <f>IF($AF837="","",IF(OR($V837&lt;2.7,$V837&gt;90),"Age OOR",BR837+1.6449*VLOOKUP(BR$14&amp;"-rse-"&amp;$K837,Equations!$G:$I,3,0)))</f>
        <v/>
      </c>
      <c r="BU837" s="10" t="str">
        <f t="shared" si="319"/>
        <v/>
      </c>
      <c r="BV837" s="10" t="str">
        <f>IF($AF837="","",IF(OR($V837&lt;2.7,$V837&gt;90),"Age OOR",($AF837-BR837)/VLOOKUP(BR$14&amp;"-rse-"&amp;$K837,Equations!$G:$I,3,0)))</f>
        <v/>
      </c>
      <c r="BW837" s="10" t="str">
        <f>IF($AG837="","",IF(OR($V837&lt;2.7,$V837&gt;90),"Age OOR",VLOOKUP(BW$14&amp;"-int-"&amp;$L837,Equations!$G:$I,3,0)+VLOOKUP(BW$14&amp;"-sexo-"&amp;$L837,Equations!$G:$I,3,0)*$U837+VLOOKUP(BW$14&amp;"-edad-"&amp;$L837,Equations!$G:$I,3,0)*$V837+VLOOKUP(BW$14&amp;"-est-"&amp;$L837,Equations!$G:$I,3,0)*(1/$W837)+VLOOKUP(BW$14&amp;"-imc-"&amp;$L837,Equations!$G:$I,3,0)*(1/$Q837)))</f>
        <v/>
      </c>
      <c r="BX837" s="10" t="str">
        <f>IF($AG837="","",IF(OR($V837&lt;2.7,$V837&gt;90),"Age OOR",BW837-1.6449*VLOOKUP(BW$14&amp;"-rse-"&amp;$L837,Equations!$G:$I,3,0)))</f>
        <v/>
      </c>
      <c r="BY837" s="10" t="str">
        <f>IF($AG837="","",IF(OR($V837&lt;2.7,$V837&gt;90),"Age OOR",BW837+1.6449*VLOOKUP(BW$14&amp;"-rse-"&amp;$L837,Equations!$G:$I,3,0)))</f>
        <v/>
      </c>
      <c r="BZ837" s="10" t="str">
        <f t="shared" si="320"/>
        <v/>
      </c>
      <c r="CA837" s="10" t="str">
        <f>IF($AG837="","",IF(OR($V837&lt;2.7,$V837&gt;90),"Age OOR",($AG837-BW837)/VLOOKUP(BW$14&amp;"-rse-"&amp;$L837,Equations!$G:$I,3,0)))</f>
        <v/>
      </c>
      <c r="CB837" s="10" t="str">
        <f>IF($AH837="","",IF(OR($V837&lt;2.7,$V837&gt;90),"Age OOR",VLOOKUP(CB$14&amp;"-int-"&amp;$M837,Equations!$G:$I,3,0)+VLOOKUP(CB$14&amp;"-sexo-"&amp;$M837,Equations!$G:$I,3,0)*$U837+VLOOKUP(CB$14&amp;"-edad-"&amp;$M837,Equations!$G:$I,3,0)*$V837+VLOOKUP(CB$14&amp;"-est-"&amp;$M837,Equations!$G:$I,3,0)*(1/$W837)+VLOOKUP(CB$14&amp;"-imc-"&amp;$M837,Equations!$G:$I,3,0)*(1/$Q837)))</f>
        <v/>
      </c>
      <c r="CC837" s="10" t="str">
        <f>IF($AH837="","",IF(OR($V837&lt;2.7,$V837&gt;90),"Age OOR",CB837-1.6449*VLOOKUP(CB$14&amp;"-rse-"&amp;$M837,Equations!$G:$I,3,0)))</f>
        <v/>
      </c>
      <c r="CD837" s="10" t="str">
        <f>IF($AH837="","",IF(OR($V837&lt;2.7,$V837&gt;90),"Age OOR",CB837+1.6449*VLOOKUP(CB$14&amp;"-rse-"&amp;$M837,Equations!$G:$I,3,0)))</f>
        <v/>
      </c>
      <c r="CE837" s="10" t="str">
        <f t="shared" si="321"/>
        <v/>
      </c>
      <c r="CF837" s="10" t="str">
        <f>IF($AH837="","",IF(OR($V837&lt;2.7,$V837&gt;90),"Age OOR",($AH837-CB837)/VLOOKUP(CB$14&amp;"-rse-"&amp;$M837,Equations!$G:$I,3,0)))</f>
        <v/>
      </c>
      <c r="CG837" s="10" t="str">
        <f>IF($AI837="","",IF(OR($V837&lt;2.7,$V837&gt;90),"Age OOR",VLOOKUP(CG$14&amp;"-int-"&amp;$N837,Equations!$G:$I,3,0)+VLOOKUP(CG$14&amp;"-sexo-"&amp;$N837,Equations!$G:$I,3,0)*$U837+VLOOKUP(CG$14&amp;"-edad-"&amp;$N837,Equations!$G:$I,3,0)*$V837+VLOOKUP(CG$14&amp;"-est-"&amp;$N837,Equations!$G:$I,3,0)*(1/$W837)+VLOOKUP(CG$14&amp;"-imc-"&amp;$N837,Equations!$G:$I,3,0)*(1/$Q837)))</f>
        <v/>
      </c>
      <c r="CH837" s="10" t="str">
        <f>IF($AI837="","",IF(OR($V837&lt;2.7,$V837&gt;90),"Age OOR",CG837-1.6449*VLOOKUP(CG$14&amp;"-rse-"&amp;$N837,Equations!$G:$I,3,0)))</f>
        <v/>
      </c>
      <c r="CI837" s="10" t="str">
        <f>IF($AI837="","",IF(OR($V837&lt;2.7,$V837&gt;90),"Age OOR",CG837+1.6449*VLOOKUP(CG$14&amp;"-rse-"&amp;$N837,Equations!$G:$I,3,0)))</f>
        <v/>
      </c>
      <c r="CJ837" s="10" t="str">
        <f t="shared" si="322"/>
        <v/>
      </c>
      <c r="CK837" s="10" t="str">
        <f>IF($AI837="","",IF(OR($V837&lt;2.7,$V837&gt;90),"Age OOR",($AI837-CG837)/VLOOKUP(CG$14&amp;"-rse-"&amp;$N837,Equations!$G:$I,3,0)))</f>
        <v/>
      </c>
      <c r="CL837" s="10" t="str">
        <f>IF($AJ837="","",IF(OR($V837&lt;2.7,$V837&gt;90),"Age OOR",VLOOKUP(CL$14&amp;"-int-"&amp;$O837,Equations!$G:$I,3,0)+VLOOKUP(CL$14&amp;"-sexo-"&amp;$O837,Equations!$G:$I,3,0)*$U837+VLOOKUP(CL$14&amp;"-edad-"&amp;$O837,Equations!$G:$I,3,0)*$V837+VLOOKUP(CL$14&amp;"-est-"&amp;$O837,Equations!$G:$I,3,0)*(1/$W837)+VLOOKUP(CL$14&amp;"-imc-"&amp;$O837,Equations!$G:$I,3,0)*(1/$Q837)))</f>
        <v/>
      </c>
      <c r="CM837" s="10" t="str">
        <f>IF($AJ837="","",IF(OR($V837&lt;2.7,$V837&gt;90),"Age OOR",CL837-1.6449*VLOOKUP(CL$14&amp;"-rse-"&amp;$O837,Equations!$G:$I,3,0)))</f>
        <v/>
      </c>
      <c r="CN837" s="10" t="str">
        <f>IF($AJ837="","",IF(OR($V837&lt;2.7,$V837&gt;90),"Age OOR",CL837+1.6449*VLOOKUP(CL$14&amp;"-rse-"&amp;$O837,Equations!$G:$I,3,0)))</f>
        <v/>
      </c>
      <c r="CO837" s="10" t="str">
        <f t="shared" si="323"/>
        <v/>
      </c>
      <c r="CP837" s="10" t="str">
        <f>IF($AJ837="","",IF(OR($V837&lt;2.7,$V837&gt;90),"Age OOR",($AJ837-CL837)/VLOOKUP(CL$14&amp;"-rse-"&amp;$O837,Equations!$G:$I,3,0)))</f>
        <v/>
      </c>
      <c r="CQ837" s="10" t="str">
        <f>IF($AK837="","",IF(OR($V837&lt;2.7,$V837&gt;90),"Age OOR",EXP(VLOOKUP(CQ$14&amp;"-int-"&amp;$P837,Equations!$G:$I,3,0)+VLOOKUP(CQ$14&amp;"-sexo-"&amp;$P837,Equations!$G:$I,3,0)*$U837+VLOOKUP(CQ$14&amp;"-edad-"&amp;$P837,Equations!$G:$I,3,0)*$V837+VLOOKUP(CQ$14&amp;"-est-"&amp;$P837,Equations!$G:$I,3,0)*(1/$W837)+VLOOKUP(CQ$14&amp;"-imc-"&amp;$P837,Equations!$G:$I,3,0)*(1/$Q837))))</f>
        <v/>
      </c>
      <c r="CR837" s="10" t="str">
        <f>IF($AK837="","",IF(OR($V837&lt;2.7,$V837&gt;90),"Age OOR",EXP(LN(CQ837)-1.6449*VLOOKUP(CQ$14&amp;"-rse-"&amp;$P837,Equations!$G:$I,3,0))))</f>
        <v/>
      </c>
      <c r="CS837" s="10" t="str">
        <f>IF($AK837="","",IF(OR($V837&lt;2.7,$V837&gt;90),"Age OOR",EXP(LN(CQ837)+1.6449*VLOOKUP(CQ$14&amp;"-rse-"&amp;$P837,Equations!$G:$I,3,0))))</f>
        <v/>
      </c>
      <c r="CT837" s="10" t="str">
        <f t="shared" si="324"/>
        <v/>
      </c>
      <c r="CU837" s="10" t="str">
        <f>IF($AK837="","",IF(OR($V837&lt;2.7,$V837&gt;90),"Age OOR",(LN($AK837)-LN(CQ837))/VLOOKUP(CQ$14&amp;"-rse-"&amp;$P837,Equations!$G:$I,3,0)))</f>
        <v/>
      </c>
      <c r="CV837" s="47"/>
    </row>
    <row r="838" spans="5:123" x14ac:dyDescent="0.2">
      <c r="E838" s="23" t="str">
        <f t="shared" si="300"/>
        <v>Age out of range</v>
      </c>
      <c r="F838" s="23" t="str">
        <f t="shared" si="301"/>
        <v>Age out of range</v>
      </c>
      <c r="G838" s="23" t="str">
        <f t="shared" si="302"/>
        <v>Age out of range</v>
      </c>
      <c r="H838" s="23" t="str">
        <f t="shared" si="303"/>
        <v>Age out of range</v>
      </c>
      <c r="I838" s="23" t="str">
        <f t="shared" si="304"/>
        <v>Age out of range</v>
      </c>
      <c r="J838" s="23" t="str">
        <f t="shared" si="305"/>
        <v>Age out of range</v>
      </c>
      <c r="K838" s="23" t="str">
        <f t="shared" si="306"/>
        <v>Age out of range</v>
      </c>
      <c r="L838" s="23" t="str">
        <f t="shared" si="307"/>
        <v>Age out of range</v>
      </c>
      <c r="M838" s="23" t="str">
        <f t="shared" si="308"/>
        <v>Age out of range</v>
      </c>
      <c r="N838" s="23" t="str">
        <f t="shared" si="309"/>
        <v>Age out of range</v>
      </c>
      <c r="O838" s="23" t="str">
        <f t="shared" si="310"/>
        <v>Age out of range</v>
      </c>
      <c r="P838" s="23" t="str">
        <f t="shared" si="311"/>
        <v>Age out of range</v>
      </c>
      <c r="Q838" s="23" t="e">
        <f t="shared" si="312"/>
        <v>#DIV/0!</v>
      </c>
      <c r="R838" s="17"/>
      <c r="S838" s="23">
        <v>822</v>
      </c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  <c r="AE838" s="134"/>
      <c r="AF838" s="134"/>
      <c r="AG838" s="134"/>
      <c r="AH838" s="134"/>
      <c r="AI838" s="134"/>
      <c r="AJ838" s="134"/>
      <c r="AK838" s="134"/>
      <c r="AL838" s="7"/>
      <c r="AM838" s="47"/>
      <c r="AN838" s="10" t="str">
        <f>IF($Z838="","",IF(OR($V838&lt;2.7,$V838&gt;90),"Age OOR",VLOOKUP(AN$14&amp;"-int-"&amp;$E838,Equations!$G:$I,3,0)+VLOOKUP(AN$14&amp;"-sexo-"&amp;$E838,Equations!$G:$I,3,0)*$U838+VLOOKUP(AN$14&amp;"-edad-"&amp;$E838,Equations!$G:$I,3,0)*$V838+VLOOKUP(AN$14&amp;"-est-"&amp;$E838,Equations!$G:$I,3,0)*(1/$W838)+VLOOKUP(AN$14&amp;"-imc-"&amp;$E838,Equations!$G:$I,3,0)*(1/$Q838)))</f>
        <v/>
      </c>
      <c r="AO838" s="10" t="str">
        <f>IF($Z838="","",IF(OR($V838&lt;2.7,$V838&gt;90),"Age OOR",AN838-1.6449*VLOOKUP(AN$14&amp;"-rse-"&amp;$E838,Equations!$G:$I,3,0)))</f>
        <v/>
      </c>
      <c r="AP838" s="10" t="str">
        <f>IF($Z838="","",IF(OR($V838&lt;2.7,$V838&gt;90),"Age OOR",AN838+1.6449*VLOOKUP(AN$14&amp;"-rse-"&amp;$E838,Equations!$G:$I,3,0)))</f>
        <v/>
      </c>
      <c r="AQ838" s="10" t="str">
        <f t="shared" si="313"/>
        <v/>
      </c>
      <c r="AR838" s="10" t="str">
        <f>IF($Z838="","",IF(OR($V838&lt;2.7,$V838&gt;90),"Age OOR",($Z838-AN838)/VLOOKUP(AN$14&amp;"-rse-"&amp;$E838,Equations!$G:$I,3,0)))</f>
        <v/>
      </c>
      <c r="AS838" s="10" t="str">
        <f>IF($AA838="","",IF(OR($V838&lt;2.7,$V838&gt;90),"Age OOR",VLOOKUP(AS$14&amp;"-int-"&amp;$F838,Equations!$G:$I,3,0)+VLOOKUP(AS$14&amp;"-sexo-"&amp;$F838,Equations!$G:$I,3,0)*$U838+VLOOKUP(AS$14&amp;"-edad-"&amp;$F838,Equations!$G:$I,3,0)*$V838+VLOOKUP(AS$14&amp;"-est-"&amp;$F838,Equations!$G:$I,3,0)*(1/$W838)+VLOOKUP(AS$14&amp;"-imc-"&amp;$F838,Equations!$G:$I,3,0)*(1/$Q838)))</f>
        <v/>
      </c>
      <c r="AT838" s="10" t="str">
        <f>IF($AA838="","",IF(OR($V838&lt;2.7,$V838&gt;90),"Age OOR",AS838-1.6449*VLOOKUP(AS$14&amp;"-rse-"&amp;$F838,Equations!$G:$I,3,0)))</f>
        <v/>
      </c>
      <c r="AU838" s="10" t="str">
        <f>IF($AA838="","",IF(OR($V838&lt;2.7,$V838&gt;90),"Age OOR",AS838+1.6449*VLOOKUP(AS$14&amp;"-rse-"&amp;$F838,Equations!$G:$I,3,0)))</f>
        <v/>
      </c>
      <c r="AV838" s="10" t="str">
        <f t="shared" si="314"/>
        <v/>
      </c>
      <c r="AW838" s="10" t="str">
        <f>IF($AA838="","",IF(OR($V838&lt;2.7,$V838&gt;90),"Age OOR",($AA838-AS838)/VLOOKUP(AS$14&amp;"-rse-"&amp;$F838,Equations!$G:$I,3,0)))</f>
        <v/>
      </c>
      <c r="AX838" s="10" t="str">
        <f>IF($AB838="","",IF(OR($V838&lt;2.7,$V838&gt;90),"Age OOR",VLOOKUP(AX$14&amp;"-int-"&amp;$G838,Equations!$G:$I,3,0)+VLOOKUP(AX$14&amp;"-sexo-"&amp;$G838,Equations!$G:$I,3,0)*$U838+VLOOKUP(AX$14&amp;"-edad-"&amp;$G838,Equations!$G:$I,3,0)*$V838+VLOOKUP(AX$14&amp;"-est-"&amp;$G838,Equations!$G:$I,3,0)*(1/$W838)+VLOOKUP(AX$14&amp;"-imc-"&amp;$G838,Equations!$G:$I,3,0)*(1/$Q838)))</f>
        <v/>
      </c>
      <c r="AY838" s="10" t="str">
        <f>IF($AB838="","",IF(OR($V838&lt;2.7,$V838&gt;90),"Age OOR",AX838-1.6449*VLOOKUP(AX$14&amp;"-rse-"&amp;$G838,Equations!$G:$I,3,0)))</f>
        <v/>
      </c>
      <c r="AZ838" s="10" t="str">
        <f>IF($AB838="","",IF(OR($V838&lt;2.7,$V838&gt;90),"Age OOR",AX838+1.6449*VLOOKUP(AX$14&amp;"-rse-"&amp;$G838,Equations!$G:$I,3,0)))</f>
        <v/>
      </c>
      <c r="BA838" s="10" t="str">
        <f t="shared" si="315"/>
        <v/>
      </c>
      <c r="BB838" s="10" t="str">
        <f>IF($AB838="","",IF(OR($V838&lt;2.7,$V838&gt;90),"Age OOR",($AB838-AX838)/VLOOKUP(AX$14&amp;"-rse-"&amp;$G838,Equations!$G:$I,3,0)))</f>
        <v/>
      </c>
      <c r="BC838" s="10" t="str">
        <f>IF($AC838="","",IF(OR($V838&lt;2.7,$V838&gt;90),"Age OOR",VLOOKUP(BC$14&amp;"-int-"&amp;$H838,Equations!$G:$I,3,0)+VLOOKUP(BC$14&amp;"-sexo-"&amp;$H838,Equations!$G:$I,3,0)*$U838+VLOOKUP(BC$14&amp;"-edad-"&amp;$H838,Equations!$G:$I,3,0)*$V838+VLOOKUP(BC$14&amp;"-est-"&amp;$H838,Equations!$G:$I,3,0)*(1/$W838)+VLOOKUP(BC$14&amp;"-imc-"&amp;$H838,Equations!$G:$I,3,0)*(1/$Q838)))</f>
        <v/>
      </c>
      <c r="BD838" s="10" t="str">
        <f>IF($AC838="","",IF(OR($V838&lt;2.7,$V838&gt;90),"Age OOR",BC838-1.6449*VLOOKUP(BC$14&amp;"-rse-"&amp;$H838,Equations!$G:$I,3,0)))</f>
        <v/>
      </c>
      <c r="BE838" s="10" t="str">
        <f>IF($AC838="","",IF(OR($V838&lt;2.7,$V838&gt;90),"Age OOR",BC838+1.6449*VLOOKUP(BC$14&amp;"-rse-"&amp;$H838,Equations!$G:$I,3,0)))</f>
        <v/>
      </c>
      <c r="BF838" s="10" t="str">
        <f t="shared" si="316"/>
        <v/>
      </c>
      <c r="BG838" s="10" t="str">
        <f>IF($AC838="","",IF(OR($V838&lt;2.7,$V838&gt;90),"Age OOR",($AC838-BC838)/VLOOKUP(BC$14&amp;"-rse-"&amp;$H838,Equations!$G:$I,3,0)))</f>
        <v/>
      </c>
      <c r="BH838" s="10" t="str">
        <f>IF($AD838="","",IF(OR($V838&lt;2.7,$V838&gt;90),"Age OOR",VLOOKUP(BH$14&amp;"-int-"&amp;$I838,Equations!$G:$I,3,0)+VLOOKUP(BH$14&amp;"-sexo-"&amp;$I838,Equations!$G:$I,3,0)*$U838+VLOOKUP(BH$14&amp;"-edad-"&amp;$I838,Equations!$G:$I,3,0)*$V838+VLOOKUP(BH$14&amp;"-est-"&amp;$I838,Equations!$G:$I,3,0)*(1/$W838)+VLOOKUP(BH$14&amp;"-imc-"&amp;$I838,Equations!$G:$I,3,0)*(1/$Q838)))</f>
        <v/>
      </c>
      <c r="BI838" s="10" t="str">
        <f>IF($AD838="","",IF(OR($V838&lt;2.7,$V838&gt;90),"Age OOR",BH838-1.6449*VLOOKUP(BH$14&amp;"-rse-"&amp;$I838,Equations!$G:$I,3,0)))</f>
        <v/>
      </c>
      <c r="BJ838" s="10" t="str">
        <f>IF($AD838="","",IF(OR($V838&lt;2.7,$V838&gt;90),"Age OOR",BH838+1.6449*VLOOKUP(BH$14&amp;"-rse-"&amp;$I838,Equations!$G:$I,3,0)))</f>
        <v/>
      </c>
      <c r="BK838" s="10" t="str">
        <f t="shared" si="317"/>
        <v/>
      </c>
      <c r="BL838" s="10" t="str">
        <f>IF($AD838="","",IF(OR($V838&lt;2.7,$V838&gt;90),"Age OOR",($AD838-BH838)/VLOOKUP(BH$14&amp;"-rse-"&amp;$I838,Equations!$G:$I,3,0)))</f>
        <v/>
      </c>
      <c r="BM838" s="10" t="str">
        <f>IF($AE838="","",IF(OR($V838&lt;2.7,$V838&gt;90),"Age OOR",VLOOKUP(BM$14&amp;"-int-"&amp;$J838,Equations!$G:$I,3,0)+VLOOKUP(BM$14&amp;"-sexo-"&amp;$J838,Equations!$G:$I,3,0)*$U838+VLOOKUP(BM$14&amp;"-edad-"&amp;$J838,Equations!$G:$I,3,0)*$V838+VLOOKUP(BM$14&amp;"-est-"&amp;$J838,Equations!$G:$I,3,0)*(1/$W838)+VLOOKUP(BM$14&amp;"-imc-"&amp;$J838,Equations!$G:$I,3,0)*(1/$Q838)))</f>
        <v/>
      </c>
      <c r="BN838" s="10" t="str">
        <f>IF($AE838="","",IF(OR($V838&lt;2.7,$V838&gt;90),"Age OOR",BM838-1.6449*VLOOKUP(BM$14&amp;"-rse-"&amp;$J838,Equations!$G:$I,3,0)))</f>
        <v/>
      </c>
      <c r="BO838" s="10" t="str">
        <f>IF($AE838="","",IF(OR($V838&lt;2.7,$V838&gt;90),"Age OOR",BM838+1.6449*VLOOKUP(BM$14&amp;"-rse-"&amp;$J838,Equations!$G:$I,3,0)))</f>
        <v/>
      </c>
      <c r="BP838" s="10" t="str">
        <f t="shared" si="318"/>
        <v/>
      </c>
      <c r="BQ838" s="10" t="str">
        <f>IF($AE838="","",IF(OR($V838&lt;2.7,$V838&gt;90),"Age OOR",($AE838-BM838)/VLOOKUP(BM$14&amp;"-rse-"&amp;$J838,Equations!$G:$I,3,0)))</f>
        <v/>
      </c>
      <c r="BR838" s="10" t="str">
        <f>IF($AF838="","",IF(OR($V838&lt;2.7,$V838&gt;90),"Age OOR",VLOOKUP(BR$14&amp;"-int-"&amp;$K838,Equations!$G:$I,3,0)+VLOOKUP(BR$14&amp;"-sexo-"&amp;$K838,Equations!$G:$I,3,0)*$U838+VLOOKUP(BR$14&amp;"-edad-"&amp;$K838,Equations!$G:$I,3,0)*$V838+VLOOKUP(BR$14&amp;"-est-"&amp;$K838,Equations!$G:$I,3,0)*(1/$W838)+VLOOKUP(BR$14&amp;"-imc-"&amp;$K838,Equations!$G:$I,3,0)*(1/$Q838)))</f>
        <v/>
      </c>
      <c r="BS838" s="10" t="str">
        <f>IF($AF838="","",IF(OR($V838&lt;2.7,$V838&gt;90),"Age OOR",BR838-1.6449*VLOOKUP(BR$14&amp;"-rse-"&amp;$K838,Equations!$G:$I,3,0)))</f>
        <v/>
      </c>
      <c r="BT838" s="10" t="str">
        <f>IF($AF838="","",IF(OR($V838&lt;2.7,$V838&gt;90),"Age OOR",BR838+1.6449*VLOOKUP(BR$14&amp;"-rse-"&amp;$K838,Equations!$G:$I,3,0)))</f>
        <v/>
      </c>
      <c r="BU838" s="10" t="str">
        <f t="shared" si="319"/>
        <v/>
      </c>
      <c r="BV838" s="10" t="str">
        <f>IF($AF838="","",IF(OR($V838&lt;2.7,$V838&gt;90),"Age OOR",($AF838-BR838)/VLOOKUP(BR$14&amp;"-rse-"&amp;$K838,Equations!$G:$I,3,0)))</f>
        <v/>
      </c>
      <c r="BW838" s="10" t="str">
        <f>IF($AG838="","",IF(OR($V838&lt;2.7,$V838&gt;90),"Age OOR",VLOOKUP(BW$14&amp;"-int-"&amp;$L838,Equations!$G:$I,3,0)+VLOOKUP(BW$14&amp;"-sexo-"&amp;$L838,Equations!$G:$I,3,0)*$U838+VLOOKUP(BW$14&amp;"-edad-"&amp;$L838,Equations!$G:$I,3,0)*$V838+VLOOKUP(BW$14&amp;"-est-"&amp;$L838,Equations!$G:$I,3,0)*(1/$W838)+VLOOKUP(BW$14&amp;"-imc-"&amp;$L838,Equations!$G:$I,3,0)*(1/$Q838)))</f>
        <v/>
      </c>
      <c r="BX838" s="10" t="str">
        <f>IF($AG838="","",IF(OR($V838&lt;2.7,$V838&gt;90),"Age OOR",BW838-1.6449*VLOOKUP(BW$14&amp;"-rse-"&amp;$L838,Equations!$G:$I,3,0)))</f>
        <v/>
      </c>
      <c r="BY838" s="10" t="str">
        <f>IF($AG838="","",IF(OR($V838&lt;2.7,$V838&gt;90),"Age OOR",BW838+1.6449*VLOOKUP(BW$14&amp;"-rse-"&amp;$L838,Equations!$G:$I,3,0)))</f>
        <v/>
      </c>
      <c r="BZ838" s="10" t="str">
        <f t="shared" si="320"/>
        <v/>
      </c>
      <c r="CA838" s="10" t="str">
        <f>IF($AG838="","",IF(OR($V838&lt;2.7,$V838&gt;90),"Age OOR",($AG838-BW838)/VLOOKUP(BW$14&amp;"-rse-"&amp;$L838,Equations!$G:$I,3,0)))</f>
        <v/>
      </c>
      <c r="CB838" s="10" t="str">
        <f>IF($AH838="","",IF(OR($V838&lt;2.7,$V838&gt;90),"Age OOR",VLOOKUP(CB$14&amp;"-int-"&amp;$M838,Equations!$G:$I,3,0)+VLOOKUP(CB$14&amp;"-sexo-"&amp;$M838,Equations!$G:$I,3,0)*$U838+VLOOKUP(CB$14&amp;"-edad-"&amp;$M838,Equations!$G:$I,3,0)*$V838+VLOOKUP(CB$14&amp;"-est-"&amp;$M838,Equations!$G:$I,3,0)*(1/$W838)+VLOOKUP(CB$14&amp;"-imc-"&amp;$M838,Equations!$G:$I,3,0)*(1/$Q838)))</f>
        <v/>
      </c>
      <c r="CC838" s="10" t="str">
        <f>IF($AH838="","",IF(OR($V838&lt;2.7,$V838&gt;90),"Age OOR",CB838-1.6449*VLOOKUP(CB$14&amp;"-rse-"&amp;$M838,Equations!$G:$I,3,0)))</f>
        <v/>
      </c>
      <c r="CD838" s="10" t="str">
        <f>IF($AH838="","",IF(OR($V838&lt;2.7,$V838&gt;90),"Age OOR",CB838+1.6449*VLOOKUP(CB$14&amp;"-rse-"&amp;$M838,Equations!$G:$I,3,0)))</f>
        <v/>
      </c>
      <c r="CE838" s="10" t="str">
        <f t="shared" si="321"/>
        <v/>
      </c>
      <c r="CF838" s="10" t="str">
        <f>IF($AH838="","",IF(OR($V838&lt;2.7,$V838&gt;90),"Age OOR",($AH838-CB838)/VLOOKUP(CB$14&amp;"-rse-"&amp;$M838,Equations!$G:$I,3,0)))</f>
        <v/>
      </c>
      <c r="CG838" s="10" t="str">
        <f>IF($AI838="","",IF(OR($V838&lt;2.7,$V838&gt;90),"Age OOR",VLOOKUP(CG$14&amp;"-int-"&amp;$N838,Equations!$G:$I,3,0)+VLOOKUP(CG$14&amp;"-sexo-"&amp;$N838,Equations!$G:$I,3,0)*$U838+VLOOKUP(CG$14&amp;"-edad-"&amp;$N838,Equations!$G:$I,3,0)*$V838+VLOOKUP(CG$14&amp;"-est-"&amp;$N838,Equations!$G:$I,3,0)*(1/$W838)+VLOOKUP(CG$14&amp;"-imc-"&amp;$N838,Equations!$G:$I,3,0)*(1/$Q838)))</f>
        <v/>
      </c>
      <c r="CH838" s="10" t="str">
        <f>IF($AI838="","",IF(OR($V838&lt;2.7,$V838&gt;90),"Age OOR",CG838-1.6449*VLOOKUP(CG$14&amp;"-rse-"&amp;$N838,Equations!$G:$I,3,0)))</f>
        <v/>
      </c>
      <c r="CI838" s="10" t="str">
        <f>IF($AI838="","",IF(OR($V838&lt;2.7,$V838&gt;90),"Age OOR",CG838+1.6449*VLOOKUP(CG$14&amp;"-rse-"&amp;$N838,Equations!$G:$I,3,0)))</f>
        <v/>
      </c>
      <c r="CJ838" s="10" t="str">
        <f t="shared" si="322"/>
        <v/>
      </c>
      <c r="CK838" s="10" t="str">
        <f>IF($AI838="","",IF(OR($V838&lt;2.7,$V838&gt;90),"Age OOR",($AI838-CG838)/VLOOKUP(CG$14&amp;"-rse-"&amp;$N838,Equations!$G:$I,3,0)))</f>
        <v/>
      </c>
      <c r="CL838" s="10" t="str">
        <f>IF($AJ838="","",IF(OR($V838&lt;2.7,$V838&gt;90),"Age OOR",VLOOKUP(CL$14&amp;"-int-"&amp;$O838,Equations!$G:$I,3,0)+VLOOKUP(CL$14&amp;"-sexo-"&amp;$O838,Equations!$G:$I,3,0)*$U838+VLOOKUP(CL$14&amp;"-edad-"&amp;$O838,Equations!$G:$I,3,0)*$V838+VLOOKUP(CL$14&amp;"-est-"&amp;$O838,Equations!$G:$I,3,0)*(1/$W838)+VLOOKUP(CL$14&amp;"-imc-"&amp;$O838,Equations!$G:$I,3,0)*(1/$Q838)))</f>
        <v/>
      </c>
      <c r="CM838" s="10" t="str">
        <f>IF($AJ838="","",IF(OR($V838&lt;2.7,$V838&gt;90),"Age OOR",CL838-1.6449*VLOOKUP(CL$14&amp;"-rse-"&amp;$O838,Equations!$G:$I,3,0)))</f>
        <v/>
      </c>
      <c r="CN838" s="10" t="str">
        <f>IF($AJ838="","",IF(OR($V838&lt;2.7,$V838&gt;90),"Age OOR",CL838+1.6449*VLOOKUP(CL$14&amp;"-rse-"&amp;$O838,Equations!$G:$I,3,0)))</f>
        <v/>
      </c>
      <c r="CO838" s="10" t="str">
        <f t="shared" si="323"/>
        <v/>
      </c>
      <c r="CP838" s="10" t="str">
        <f>IF($AJ838="","",IF(OR($V838&lt;2.7,$V838&gt;90),"Age OOR",($AJ838-CL838)/VLOOKUP(CL$14&amp;"-rse-"&amp;$O838,Equations!$G:$I,3,0)))</f>
        <v/>
      </c>
      <c r="CQ838" s="10" t="str">
        <f>IF($AK838="","",IF(OR($V838&lt;2.7,$V838&gt;90),"Age OOR",EXP(VLOOKUP(CQ$14&amp;"-int-"&amp;$P838,Equations!$G:$I,3,0)+VLOOKUP(CQ$14&amp;"-sexo-"&amp;$P838,Equations!$G:$I,3,0)*$U838+VLOOKUP(CQ$14&amp;"-edad-"&amp;$P838,Equations!$G:$I,3,0)*$V838+VLOOKUP(CQ$14&amp;"-est-"&amp;$P838,Equations!$G:$I,3,0)*(1/$W838)+VLOOKUP(CQ$14&amp;"-imc-"&amp;$P838,Equations!$G:$I,3,0)*(1/$Q838))))</f>
        <v/>
      </c>
      <c r="CR838" s="10" t="str">
        <f>IF($AK838="","",IF(OR($V838&lt;2.7,$V838&gt;90),"Age OOR",EXP(LN(CQ838)-1.6449*VLOOKUP(CQ$14&amp;"-rse-"&amp;$P838,Equations!$G:$I,3,0))))</f>
        <v/>
      </c>
      <c r="CS838" s="10" t="str">
        <f>IF($AK838="","",IF(OR($V838&lt;2.7,$V838&gt;90),"Age OOR",EXP(LN(CQ838)+1.6449*VLOOKUP(CQ$14&amp;"-rse-"&amp;$P838,Equations!$G:$I,3,0))))</f>
        <v/>
      </c>
      <c r="CT838" s="10" t="str">
        <f t="shared" si="324"/>
        <v/>
      </c>
      <c r="CU838" s="10" t="str">
        <f>IF($AK838="","",IF(OR($V838&lt;2.7,$V838&gt;90),"Age OOR",(LN($AK838)-LN(CQ838))/VLOOKUP(CQ$14&amp;"-rse-"&amp;$P838,Equations!$G:$I,3,0)))</f>
        <v/>
      </c>
      <c r="CV838" s="47"/>
    </row>
    <row r="839" spans="5:123" x14ac:dyDescent="0.2">
      <c r="E839" s="23" t="str">
        <f t="shared" si="300"/>
        <v>Age out of range</v>
      </c>
      <c r="F839" s="23" t="str">
        <f t="shared" si="301"/>
        <v>Age out of range</v>
      </c>
      <c r="G839" s="23" t="str">
        <f t="shared" si="302"/>
        <v>Age out of range</v>
      </c>
      <c r="H839" s="23" t="str">
        <f t="shared" si="303"/>
        <v>Age out of range</v>
      </c>
      <c r="I839" s="23" t="str">
        <f t="shared" si="304"/>
        <v>Age out of range</v>
      </c>
      <c r="J839" s="23" t="str">
        <f t="shared" si="305"/>
        <v>Age out of range</v>
      </c>
      <c r="K839" s="23" t="str">
        <f t="shared" si="306"/>
        <v>Age out of range</v>
      </c>
      <c r="L839" s="23" t="str">
        <f t="shared" si="307"/>
        <v>Age out of range</v>
      </c>
      <c r="M839" s="23" t="str">
        <f t="shared" si="308"/>
        <v>Age out of range</v>
      </c>
      <c r="N839" s="23" t="str">
        <f t="shared" si="309"/>
        <v>Age out of range</v>
      </c>
      <c r="O839" s="23" t="str">
        <f t="shared" si="310"/>
        <v>Age out of range</v>
      </c>
      <c r="P839" s="23" t="str">
        <f t="shared" si="311"/>
        <v>Age out of range</v>
      </c>
      <c r="Q839" s="23" t="e">
        <f t="shared" si="312"/>
        <v>#DIV/0!</v>
      </c>
      <c r="R839" s="17"/>
      <c r="S839" s="23">
        <v>823</v>
      </c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  <c r="AE839" s="134"/>
      <c r="AF839" s="134"/>
      <c r="AG839" s="134"/>
      <c r="AH839" s="134"/>
      <c r="AI839" s="134"/>
      <c r="AJ839" s="134"/>
      <c r="AK839" s="134"/>
      <c r="AL839" s="7"/>
      <c r="AM839" s="47"/>
      <c r="AN839" s="10" t="str">
        <f>IF($Z839="","",IF(OR($V839&lt;2.7,$V839&gt;90),"Age OOR",VLOOKUP(AN$14&amp;"-int-"&amp;$E839,Equations!$G:$I,3,0)+VLOOKUP(AN$14&amp;"-sexo-"&amp;$E839,Equations!$G:$I,3,0)*$U839+VLOOKUP(AN$14&amp;"-edad-"&amp;$E839,Equations!$G:$I,3,0)*$V839+VLOOKUP(AN$14&amp;"-est-"&amp;$E839,Equations!$G:$I,3,0)*(1/$W839)+VLOOKUP(AN$14&amp;"-imc-"&amp;$E839,Equations!$G:$I,3,0)*(1/$Q839)))</f>
        <v/>
      </c>
      <c r="AO839" s="10" t="str">
        <f>IF($Z839="","",IF(OR($V839&lt;2.7,$V839&gt;90),"Age OOR",AN839-1.6449*VLOOKUP(AN$14&amp;"-rse-"&amp;$E839,Equations!$G:$I,3,0)))</f>
        <v/>
      </c>
      <c r="AP839" s="10" t="str">
        <f>IF($Z839="","",IF(OR($V839&lt;2.7,$V839&gt;90),"Age OOR",AN839+1.6449*VLOOKUP(AN$14&amp;"-rse-"&amp;$E839,Equations!$G:$I,3,0)))</f>
        <v/>
      </c>
      <c r="AQ839" s="10" t="str">
        <f t="shared" si="313"/>
        <v/>
      </c>
      <c r="AR839" s="10" t="str">
        <f>IF($Z839="","",IF(OR($V839&lt;2.7,$V839&gt;90),"Age OOR",($Z839-AN839)/VLOOKUP(AN$14&amp;"-rse-"&amp;$E839,Equations!$G:$I,3,0)))</f>
        <v/>
      </c>
      <c r="AS839" s="10" t="str">
        <f>IF($AA839="","",IF(OR($V839&lt;2.7,$V839&gt;90),"Age OOR",VLOOKUP(AS$14&amp;"-int-"&amp;$F839,Equations!$G:$I,3,0)+VLOOKUP(AS$14&amp;"-sexo-"&amp;$F839,Equations!$G:$I,3,0)*$U839+VLOOKUP(AS$14&amp;"-edad-"&amp;$F839,Equations!$G:$I,3,0)*$V839+VLOOKUP(AS$14&amp;"-est-"&amp;$F839,Equations!$G:$I,3,0)*(1/$W839)+VLOOKUP(AS$14&amp;"-imc-"&amp;$F839,Equations!$G:$I,3,0)*(1/$Q839)))</f>
        <v/>
      </c>
      <c r="AT839" s="10" t="str">
        <f>IF($AA839="","",IF(OR($V839&lt;2.7,$V839&gt;90),"Age OOR",AS839-1.6449*VLOOKUP(AS$14&amp;"-rse-"&amp;$F839,Equations!$G:$I,3,0)))</f>
        <v/>
      </c>
      <c r="AU839" s="10" t="str">
        <f>IF($AA839="","",IF(OR($V839&lt;2.7,$V839&gt;90),"Age OOR",AS839+1.6449*VLOOKUP(AS$14&amp;"-rse-"&amp;$F839,Equations!$G:$I,3,0)))</f>
        <v/>
      </c>
      <c r="AV839" s="10" t="str">
        <f t="shared" si="314"/>
        <v/>
      </c>
      <c r="AW839" s="10" t="str">
        <f>IF($AA839="","",IF(OR($V839&lt;2.7,$V839&gt;90),"Age OOR",($AA839-AS839)/VLOOKUP(AS$14&amp;"-rse-"&amp;$F839,Equations!$G:$I,3,0)))</f>
        <v/>
      </c>
      <c r="AX839" s="10" t="str">
        <f>IF($AB839="","",IF(OR($V839&lt;2.7,$V839&gt;90),"Age OOR",VLOOKUP(AX$14&amp;"-int-"&amp;$G839,Equations!$G:$I,3,0)+VLOOKUP(AX$14&amp;"-sexo-"&amp;$G839,Equations!$G:$I,3,0)*$U839+VLOOKUP(AX$14&amp;"-edad-"&amp;$G839,Equations!$G:$I,3,0)*$V839+VLOOKUP(AX$14&amp;"-est-"&amp;$G839,Equations!$G:$I,3,0)*(1/$W839)+VLOOKUP(AX$14&amp;"-imc-"&amp;$G839,Equations!$G:$I,3,0)*(1/$Q839)))</f>
        <v/>
      </c>
      <c r="AY839" s="10" t="str">
        <f>IF($AB839="","",IF(OR($V839&lt;2.7,$V839&gt;90),"Age OOR",AX839-1.6449*VLOOKUP(AX$14&amp;"-rse-"&amp;$G839,Equations!$G:$I,3,0)))</f>
        <v/>
      </c>
      <c r="AZ839" s="10" t="str">
        <f>IF($AB839="","",IF(OR($V839&lt;2.7,$V839&gt;90),"Age OOR",AX839+1.6449*VLOOKUP(AX$14&amp;"-rse-"&amp;$G839,Equations!$G:$I,3,0)))</f>
        <v/>
      </c>
      <c r="BA839" s="10" t="str">
        <f t="shared" si="315"/>
        <v/>
      </c>
      <c r="BB839" s="10" t="str">
        <f>IF($AB839="","",IF(OR($V839&lt;2.7,$V839&gt;90),"Age OOR",($AB839-AX839)/VLOOKUP(AX$14&amp;"-rse-"&amp;$G839,Equations!$G:$I,3,0)))</f>
        <v/>
      </c>
      <c r="BC839" s="10" t="str">
        <f>IF($AC839="","",IF(OR($V839&lt;2.7,$V839&gt;90),"Age OOR",VLOOKUP(BC$14&amp;"-int-"&amp;$H839,Equations!$G:$I,3,0)+VLOOKUP(BC$14&amp;"-sexo-"&amp;$H839,Equations!$G:$I,3,0)*$U839+VLOOKUP(BC$14&amp;"-edad-"&amp;$H839,Equations!$G:$I,3,0)*$V839+VLOOKUP(BC$14&amp;"-est-"&amp;$H839,Equations!$G:$I,3,0)*(1/$W839)+VLOOKUP(BC$14&amp;"-imc-"&amp;$H839,Equations!$G:$I,3,0)*(1/$Q839)))</f>
        <v/>
      </c>
      <c r="BD839" s="10" t="str">
        <f>IF($AC839="","",IF(OR($V839&lt;2.7,$V839&gt;90),"Age OOR",BC839-1.6449*VLOOKUP(BC$14&amp;"-rse-"&amp;$H839,Equations!$G:$I,3,0)))</f>
        <v/>
      </c>
      <c r="BE839" s="10" t="str">
        <f>IF($AC839="","",IF(OR($V839&lt;2.7,$V839&gt;90),"Age OOR",BC839+1.6449*VLOOKUP(BC$14&amp;"-rse-"&amp;$H839,Equations!$G:$I,3,0)))</f>
        <v/>
      </c>
      <c r="BF839" s="10" t="str">
        <f t="shared" si="316"/>
        <v/>
      </c>
      <c r="BG839" s="10" t="str">
        <f>IF($AC839="","",IF(OR($V839&lt;2.7,$V839&gt;90),"Age OOR",($AC839-BC839)/VLOOKUP(BC$14&amp;"-rse-"&amp;$H839,Equations!$G:$I,3,0)))</f>
        <v/>
      </c>
      <c r="BH839" s="10" t="str">
        <f>IF($AD839="","",IF(OR($V839&lt;2.7,$V839&gt;90),"Age OOR",VLOOKUP(BH$14&amp;"-int-"&amp;$I839,Equations!$G:$I,3,0)+VLOOKUP(BH$14&amp;"-sexo-"&amp;$I839,Equations!$G:$I,3,0)*$U839+VLOOKUP(BH$14&amp;"-edad-"&amp;$I839,Equations!$G:$I,3,0)*$V839+VLOOKUP(BH$14&amp;"-est-"&amp;$I839,Equations!$G:$I,3,0)*(1/$W839)+VLOOKUP(BH$14&amp;"-imc-"&amp;$I839,Equations!$G:$I,3,0)*(1/$Q839)))</f>
        <v/>
      </c>
      <c r="BI839" s="10" t="str">
        <f>IF($AD839="","",IF(OR($V839&lt;2.7,$V839&gt;90),"Age OOR",BH839-1.6449*VLOOKUP(BH$14&amp;"-rse-"&amp;$I839,Equations!$G:$I,3,0)))</f>
        <v/>
      </c>
      <c r="BJ839" s="10" t="str">
        <f>IF($AD839="","",IF(OR($V839&lt;2.7,$V839&gt;90),"Age OOR",BH839+1.6449*VLOOKUP(BH$14&amp;"-rse-"&amp;$I839,Equations!$G:$I,3,0)))</f>
        <v/>
      </c>
      <c r="BK839" s="10" t="str">
        <f t="shared" si="317"/>
        <v/>
      </c>
      <c r="BL839" s="10" t="str">
        <f>IF($AD839="","",IF(OR($V839&lt;2.7,$V839&gt;90),"Age OOR",($AD839-BH839)/VLOOKUP(BH$14&amp;"-rse-"&amp;$I839,Equations!$G:$I,3,0)))</f>
        <v/>
      </c>
      <c r="BM839" s="10" t="str">
        <f>IF($AE839="","",IF(OR($V839&lt;2.7,$V839&gt;90),"Age OOR",VLOOKUP(BM$14&amp;"-int-"&amp;$J839,Equations!$G:$I,3,0)+VLOOKUP(BM$14&amp;"-sexo-"&amp;$J839,Equations!$G:$I,3,0)*$U839+VLOOKUP(BM$14&amp;"-edad-"&amp;$J839,Equations!$G:$I,3,0)*$V839+VLOOKUP(BM$14&amp;"-est-"&amp;$J839,Equations!$G:$I,3,0)*(1/$W839)+VLOOKUP(BM$14&amp;"-imc-"&amp;$J839,Equations!$G:$I,3,0)*(1/$Q839)))</f>
        <v/>
      </c>
      <c r="BN839" s="10" t="str">
        <f>IF($AE839="","",IF(OR($V839&lt;2.7,$V839&gt;90),"Age OOR",BM839-1.6449*VLOOKUP(BM$14&amp;"-rse-"&amp;$J839,Equations!$G:$I,3,0)))</f>
        <v/>
      </c>
      <c r="BO839" s="10" t="str">
        <f>IF($AE839="","",IF(OR($V839&lt;2.7,$V839&gt;90),"Age OOR",BM839+1.6449*VLOOKUP(BM$14&amp;"-rse-"&amp;$J839,Equations!$G:$I,3,0)))</f>
        <v/>
      </c>
      <c r="BP839" s="10" t="str">
        <f t="shared" si="318"/>
        <v/>
      </c>
      <c r="BQ839" s="10" t="str">
        <f>IF($AE839="","",IF(OR($V839&lt;2.7,$V839&gt;90),"Age OOR",($AE839-BM839)/VLOOKUP(BM$14&amp;"-rse-"&amp;$J839,Equations!$G:$I,3,0)))</f>
        <v/>
      </c>
      <c r="BR839" s="10" t="str">
        <f>IF($AF839="","",IF(OR($V839&lt;2.7,$V839&gt;90),"Age OOR",VLOOKUP(BR$14&amp;"-int-"&amp;$K839,Equations!$G:$I,3,0)+VLOOKUP(BR$14&amp;"-sexo-"&amp;$K839,Equations!$G:$I,3,0)*$U839+VLOOKUP(BR$14&amp;"-edad-"&amp;$K839,Equations!$G:$I,3,0)*$V839+VLOOKUP(BR$14&amp;"-est-"&amp;$K839,Equations!$G:$I,3,0)*(1/$W839)+VLOOKUP(BR$14&amp;"-imc-"&amp;$K839,Equations!$G:$I,3,0)*(1/$Q839)))</f>
        <v/>
      </c>
      <c r="BS839" s="10" t="str">
        <f>IF($AF839="","",IF(OR($V839&lt;2.7,$V839&gt;90),"Age OOR",BR839-1.6449*VLOOKUP(BR$14&amp;"-rse-"&amp;$K839,Equations!$G:$I,3,0)))</f>
        <v/>
      </c>
      <c r="BT839" s="10" t="str">
        <f>IF($AF839="","",IF(OR($V839&lt;2.7,$V839&gt;90),"Age OOR",BR839+1.6449*VLOOKUP(BR$14&amp;"-rse-"&amp;$K839,Equations!$G:$I,3,0)))</f>
        <v/>
      </c>
      <c r="BU839" s="10" t="str">
        <f t="shared" si="319"/>
        <v/>
      </c>
      <c r="BV839" s="10" t="str">
        <f>IF($AF839="","",IF(OR($V839&lt;2.7,$V839&gt;90),"Age OOR",($AF839-BR839)/VLOOKUP(BR$14&amp;"-rse-"&amp;$K839,Equations!$G:$I,3,0)))</f>
        <v/>
      </c>
      <c r="BW839" s="10" t="str">
        <f>IF($AG839="","",IF(OR($V839&lt;2.7,$V839&gt;90),"Age OOR",VLOOKUP(BW$14&amp;"-int-"&amp;$L839,Equations!$G:$I,3,0)+VLOOKUP(BW$14&amp;"-sexo-"&amp;$L839,Equations!$G:$I,3,0)*$U839+VLOOKUP(BW$14&amp;"-edad-"&amp;$L839,Equations!$G:$I,3,0)*$V839+VLOOKUP(BW$14&amp;"-est-"&amp;$L839,Equations!$G:$I,3,0)*(1/$W839)+VLOOKUP(BW$14&amp;"-imc-"&amp;$L839,Equations!$G:$I,3,0)*(1/$Q839)))</f>
        <v/>
      </c>
      <c r="BX839" s="10" t="str">
        <f>IF($AG839="","",IF(OR($V839&lt;2.7,$V839&gt;90),"Age OOR",BW839-1.6449*VLOOKUP(BW$14&amp;"-rse-"&amp;$L839,Equations!$G:$I,3,0)))</f>
        <v/>
      </c>
      <c r="BY839" s="10" t="str">
        <f>IF($AG839="","",IF(OR($V839&lt;2.7,$V839&gt;90),"Age OOR",BW839+1.6449*VLOOKUP(BW$14&amp;"-rse-"&amp;$L839,Equations!$G:$I,3,0)))</f>
        <v/>
      </c>
      <c r="BZ839" s="10" t="str">
        <f t="shared" si="320"/>
        <v/>
      </c>
      <c r="CA839" s="10" t="str">
        <f>IF($AG839="","",IF(OR($V839&lt;2.7,$V839&gt;90),"Age OOR",($AG839-BW839)/VLOOKUP(BW$14&amp;"-rse-"&amp;$L839,Equations!$G:$I,3,0)))</f>
        <v/>
      </c>
      <c r="CB839" s="10" t="str">
        <f>IF($AH839="","",IF(OR($V839&lt;2.7,$V839&gt;90),"Age OOR",VLOOKUP(CB$14&amp;"-int-"&amp;$M839,Equations!$G:$I,3,0)+VLOOKUP(CB$14&amp;"-sexo-"&amp;$M839,Equations!$G:$I,3,0)*$U839+VLOOKUP(CB$14&amp;"-edad-"&amp;$M839,Equations!$G:$I,3,0)*$V839+VLOOKUP(CB$14&amp;"-est-"&amp;$M839,Equations!$G:$I,3,0)*(1/$W839)+VLOOKUP(CB$14&amp;"-imc-"&amp;$M839,Equations!$G:$I,3,0)*(1/$Q839)))</f>
        <v/>
      </c>
      <c r="CC839" s="10" t="str">
        <f>IF($AH839="","",IF(OR($V839&lt;2.7,$V839&gt;90),"Age OOR",CB839-1.6449*VLOOKUP(CB$14&amp;"-rse-"&amp;$M839,Equations!$G:$I,3,0)))</f>
        <v/>
      </c>
      <c r="CD839" s="10" t="str">
        <f>IF($AH839="","",IF(OR($V839&lt;2.7,$V839&gt;90),"Age OOR",CB839+1.6449*VLOOKUP(CB$14&amp;"-rse-"&amp;$M839,Equations!$G:$I,3,0)))</f>
        <v/>
      </c>
      <c r="CE839" s="10" t="str">
        <f t="shared" si="321"/>
        <v/>
      </c>
      <c r="CF839" s="10" t="str">
        <f>IF($AH839="","",IF(OR($V839&lt;2.7,$V839&gt;90),"Age OOR",($AH839-CB839)/VLOOKUP(CB$14&amp;"-rse-"&amp;$M839,Equations!$G:$I,3,0)))</f>
        <v/>
      </c>
      <c r="CG839" s="10" t="str">
        <f>IF($AI839="","",IF(OR($V839&lt;2.7,$V839&gt;90),"Age OOR",VLOOKUP(CG$14&amp;"-int-"&amp;$N839,Equations!$G:$I,3,0)+VLOOKUP(CG$14&amp;"-sexo-"&amp;$N839,Equations!$G:$I,3,0)*$U839+VLOOKUP(CG$14&amp;"-edad-"&amp;$N839,Equations!$G:$I,3,0)*$V839+VLOOKUP(CG$14&amp;"-est-"&amp;$N839,Equations!$G:$I,3,0)*(1/$W839)+VLOOKUP(CG$14&amp;"-imc-"&amp;$N839,Equations!$G:$I,3,0)*(1/$Q839)))</f>
        <v/>
      </c>
      <c r="CH839" s="10" t="str">
        <f>IF($AI839="","",IF(OR($V839&lt;2.7,$V839&gt;90),"Age OOR",CG839-1.6449*VLOOKUP(CG$14&amp;"-rse-"&amp;$N839,Equations!$G:$I,3,0)))</f>
        <v/>
      </c>
      <c r="CI839" s="10" t="str">
        <f>IF($AI839="","",IF(OR($V839&lt;2.7,$V839&gt;90),"Age OOR",CG839+1.6449*VLOOKUP(CG$14&amp;"-rse-"&amp;$N839,Equations!$G:$I,3,0)))</f>
        <v/>
      </c>
      <c r="CJ839" s="10" t="str">
        <f t="shared" si="322"/>
        <v/>
      </c>
      <c r="CK839" s="10" t="str">
        <f>IF($AI839="","",IF(OR($V839&lt;2.7,$V839&gt;90),"Age OOR",($AI839-CG839)/VLOOKUP(CG$14&amp;"-rse-"&amp;$N839,Equations!$G:$I,3,0)))</f>
        <v/>
      </c>
      <c r="CL839" s="10" t="str">
        <f>IF($AJ839="","",IF(OR($V839&lt;2.7,$V839&gt;90),"Age OOR",VLOOKUP(CL$14&amp;"-int-"&amp;$O839,Equations!$G:$I,3,0)+VLOOKUP(CL$14&amp;"-sexo-"&amp;$O839,Equations!$G:$I,3,0)*$U839+VLOOKUP(CL$14&amp;"-edad-"&amp;$O839,Equations!$G:$I,3,0)*$V839+VLOOKUP(CL$14&amp;"-est-"&amp;$O839,Equations!$G:$I,3,0)*(1/$W839)+VLOOKUP(CL$14&amp;"-imc-"&amp;$O839,Equations!$G:$I,3,0)*(1/$Q839)))</f>
        <v/>
      </c>
      <c r="CM839" s="10" t="str">
        <f>IF($AJ839="","",IF(OR($V839&lt;2.7,$V839&gt;90),"Age OOR",CL839-1.6449*VLOOKUP(CL$14&amp;"-rse-"&amp;$O839,Equations!$G:$I,3,0)))</f>
        <v/>
      </c>
      <c r="CN839" s="10" t="str">
        <f>IF($AJ839="","",IF(OR($V839&lt;2.7,$V839&gt;90),"Age OOR",CL839+1.6449*VLOOKUP(CL$14&amp;"-rse-"&amp;$O839,Equations!$G:$I,3,0)))</f>
        <v/>
      </c>
      <c r="CO839" s="10" t="str">
        <f t="shared" si="323"/>
        <v/>
      </c>
      <c r="CP839" s="10" t="str">
        <f>IF($AJ839="","",IF(OR($V839&lt;2.7,$V839&gt;90),"Age OOR",($AJ839-CL839)/VLOOKUP(CL$14&amp;"-rse-"&amp;$O839,Equations!$G:$I,3,0)))</f>
        <v/>
      </c>
      <c r="CQ839" s="10" t="str">
        <f>IF($AK839="","",IF(OR($V839&lt;2.7,$V839&gt;90),"Age OOR",EXP(VLOOKUP(CQ$14&amp;"-int-"&amp;$P839,Equations!$G:$I,3,0)+VLOOKUP(CQ$14&amp;"-sexo-"&amp;$P839,Equations!$G:$I,3,0)*$U839+VLOOKUP(CQ$14&amp;"-edad-"&amp;$P839,Equations!$G:$I,3,0)*$V839+VLOOKUP(CQ$14&amp;"-est-"&amp;$P839,Equations!$G:$I,3,0)*(1/$W839)+VLOOKUP(CQ$14&amp;"-imc-"&amp;$P839,Equations!$G:$I,3,0)*(1/$Q839))))</f>
        <v/>
      </c>
      <c r="CR839" s="10" t="str">
        <f>IF($AK839="","",IF(OR($V839&lt;2.7,$V839&gt;90),"Age OOR",EXP(LN(CQ839)-1.6449*VLOOKUP(CQ$14&amp;"-rse-"&amp;$P839,Equations!$G:$I,3,0))))</f>
        <v/>
      </c>
      <c r="CS839" s="10" t="str">
        <f>IF($AK839="","",IF(OR($V839&lt;2.7,$V839&gt;90),"Age OOR",EXP(LN(CQ839)+1.6449*VLOOKUP(CQ$14&amp;"-rse-"&amp;$P839,Equations!$G:$I,3,0))))</f>
        <v/>
      </c>
      <c r="CT839" s="10" t="str">
        <f t="shared" si="324"/>
        <v/>
      </c>
      <c r="CU839" s="10" t="str">
        <f>IF($AK839="","",IF(OR($V839&lt;2.7,$V839&gt;90),"Age OOR",(LN($AK839)-LN(CQ839))/VLOOKUP(CQ$14&amp;"-rse-"&amp;$P839,Equations!$G:$I,3,0)))</f>
        <v/>
      </c>
      <c r="CV839" s="47"/>
      <c r="DS839" s="54"/>
    </row>
    <row r="840" spans="5:123" x14ac:dyDescent="0.2">
      <c r="E840" s="23" t="str">
        <f t="shared" si="300"/>
        <v>Age out of range</v>
      </c>
      <c r="F840" s="23" t="str">
        <f t="shared" si="301"/>
        <v>Age out of range</v>
      </c>
      <c r="G840" s="23" t="str">
        <f t="shared" si="302"/>
        <v>Age out of range</v>
      </c>
      <c r="H840" s="23" t="str">
        <f t="shared" si="303"/>
        <v>Age out of range</v>
      </c>
      <c r="I840" s="23" t="str">
        <f t="shared" si="304"/>
        <v>Age out of range</v>
      </c>
      <c r="J840" s="23" t="str">
        <f t="shared" si="305"/>
        <v>Age out of range</v>
      </c>
      <c r="K840" s="23" t="str">
        <f t="shared" si="306"/>
        <v>Age out of range</v>
      </c>
      <c r="L840" s="23" t="str">
        <f t="shared" si="307"/>
        <v>Age out of range</v>
      </c>
      <c r="M840" s="23" t="str">
        <f t="shared" si="308"/>
        <v>Age out of range</v>
      </c>
      <c r="N840" s="23" t="str">
        <f t="shared" si="309"/>
        <v>Age out of range</v>
      </c>
      <c r="O840" s="23" t="str">
        <f t="shared" si="310"/>
        <v>Age out of range</v>
      </c>
      <c r="P840" s="23" t="str">
        <f t="shared" si="311"/>
        <v>Age out of range</v>
      </c>
      <c r="Q840" s="23" t="e">
        <f t="shared" si="312"/>
        <v>#DIV/0!</v>
      </c>
      <c r="R840" s="17"/>
      <c r="S840" s="23">
        <v>824</v>
      </c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  <c r="AE840" s="134"/>
      <c r="AF840" s="134"/>
      <c r="AG840" s="134"/>
      <c r="AH840" s="134"/>
      <c r="AI840" s="134"/>
      <c r="AJ840" s="134"/>
      <c r="AK840" s="134"/>
      <c r="AL840" s="7"/>
      <c r="AM840" s="47"/>
      <c r="AN840" s="10" t="str">
        <f>IF($Z840="","",IF(OR($V840&lt;2.7,$V840&gt;90),"Age OOR",VLOOKUP(AN$14&amp;"-int-"&amp;$E840,Equations!$G:$I,3,0)+VLOOKUP(AN$14&amp;"-sexo-"&amp;$E840,Equations!$G:$I,3,0)*$U840+VLOOKUP(AN$14&amp;"-edad-"&amp;$E840,Equations!$G:$I,3,0)*$V840+VLOOKUP(AN$14&amp;"-est-"&amp;$E840,Equations!$G:$I,3,0)*(1/$W840)+VLOOKUP(AN$14&amp;"-imc-"&amp;$E840,Equations!$G:$I,3,0)*(1/$Q840)))</f>
        <v/>
      </c>
      <c r="AO840" s="10" t="str">
        <f>IF($Z840="","",IF(OR($V840&lt;2.7,$V840&gt;90),"Age OOR",AN840-1.6449*VLOOKUP(AN$14&amp;"-rse-"&amp;$E840,Equations!$G:$I,3,0)))</f>
        <v/>
      </c>
      <c r="AP840" s="10" t="str">
        <f>IF($Z840="","",IF(OR($V840&lt;2.7,$V840&gt;90),"Age OOR",AN840+1.6449*VLOOKUP(AN$14&amp;"-rse-"&amp;$E840,Equations!$G:$I,3,0)))</f>
        <v/>
      </c>
      <c r="AQ840" s="10" t="str">
        <f t="shared" si="313"/>
        <v/>
      </c>
      <c r="AR840" s="10" t="str">
        <f>IF($Z840="","",IF(OR($V840&lt;2.7,$V840&gt;90),"Age OOR",($Z840-AN840)/VLOOKUP(AN$14&amp;"-rse-"&amp;$E840,Equations!$G:$I,3,0)))</f>
        <v/>
      </c>
      <c r="AS840" s="10" t="str">
        <f>IF($AA840="","",IF(OR($V840&lt;2.7,$V840&gt;90),"Age OOR",VLOOKUP(AS$14&amp;"-int-"&amp;$F840,Equations!$G:$I,3,0)+VLOOKUP(AS$14&amp;"-sexo-"&amp;$F840,Equations!$G:$I,3,0)*$U840+VLOOKUP(AS$14&amp;"-edad-"&amp;$F840,Equations!$G:$I,3,0)*$V840+VLOOKUP(AS$14&amp;"-est-"&amp;$F840,Equations!$G:$I,3,0)*(1/$W840)+VLOOKUP(AS$14&amp;"-imc-"&amp;$F840,Equations!$G:$I,3,0)*(1/$Q840)))</f>
        <v/>
      </c>
      <c r="AT840" s="10" t="str">
        <f>IF($AA840="","",IF(OR($V840&lt;2.7,$V840&gt;90),"Age OOR",AS840-1.6449*VLOOKUP(AS$14&amp;"-rse-"&amp;$F840,Equations!$G:$I,3,0)))</f>
        <v/>
      </c>
      <c r="AU840" s="10" t="str">
        <f>IF($AA840="","",IF(OR($V840&lt;2.7,$V840&gt;90),"Age OOR",AS840+1.6449*VLOOKUP(AS$14&amp;"-rse-"&amp;$F840,Equations!$G:$I,3,0)))</f>
        <v/>
      </c>
      <c r="AV840" s="10" t="str">
        <f t="shared" si="314"/>
        <v/>
      </c>
      <c r="AW840" s="10" t="str">
        <f>IF($AA840="","",IF(OR($V840&lt;2.7,$V840&gt;90),"Age OOR",($AA840-AS840)/VLOOKUP(AS$14&amp;"-rse-"&amp;$F840,Equations!$G:$I,3,0)))</f>
        <v/>
      </c>
      <c r="AX840" s="10" t="str">
        <f>IF($AB840="","",IF(OR($V840&lt;2.7,$V840&gt;90),"Age OOR",VLOOKUP(AX$14&amp;"-int-"&amp;$G840,Equations!$G:$I,3,0)+VLOOKUP(AX$14&amp;"-sexo-"&amp;$G840,Equations!$G:$I,3,0)*$U840+VLOOKUP(AX$14&amp;"-edad-"&amp;$G840,Equations!$G:$I,3,0)*$V840+VLOOKUP(AX$14&amp;"-est-"&amp;$G840,Equations!$G:$I,3,0)*(1/$W840)+VLOOKUP(AX$14&amp;"-imc-"&amp;$G840,Equations!$G:$I,3,0)*(1/$Q840)))</f>
        <v/>
      </c>
      <c r="AY840" s="10" t="str">
        <f>IF($AB840="","",IF(OR($V840&lt;2.7,$V840&gt;90),"Age OOR",AX840-1.6449*VLOOKUP(AX$14&amp;"-rse-"&amp;$G840,Equations!$G:$I,3,0)))</f>
        <v/>
      </c>
      <c r="AZ840" s="10" t="str">
        <f>IF($AB840="","",IF(OR($V840&lt;2.7,$V840&gt;90),"Age OOR",AX840+1.6449*VLOOKUP(AX$14&amp;"-rse-"&amp;$G840,Equations!$G:$I,3,0)))</f>
        <v/>
      </c>
      <c r="BA840" s="10" t="str">
        <f t="shared" si="315"/>
        <v/>
      </c>
      <c r="BB840" s="10" t="str">
        <f>IF($AB840="","",IF(OR($V840&lt;2.7,$V840&gt;90),"Age OOR",($AB840-AX840)/VLOOKUP(AX$14&amp;"-rse-"&amp;$G840,Equations!$G:$I,3,0)))</f>
        <v/>
      </c>
      <c r="BC840" s="10" t="str">
        <f>IF($AC840="","",IF(OR($V840&lt;2.7,$V840&gt;90),"Age OOR",VLOOKUP(BC$14&amp;"-int-"&amp;$H840,Equations!$G:$I,3,0)+VLOOKUP(BC$14&amp;"-sexo-"&amp;$H840,Equations!$G:$I,3,0)*$U840+VLOOKUP(BC$14&amp;"-edad-"&amp;$H840,Equations!$G:$I,3,0)*$V840+VLOOKUP(BC$14&amp;"-est-"&amp;$H840,Equations!$G:$I,3,0)*(1/$W840)+VLOOKUP(BC$14&amp;"-imc-"&amp;$H840,Equations!$G:$I,3,0)*(1/$Q840)))</f>
        <v/>
      </c>
      <c r="BD840" s="10" t="str">
        <f>IF($AC840="","",IF(OR($V840&lt;2.7,$V840&gt;90),"Age OOR",BC840-1.6449*VLOOKUP(BC$14&amp;"-rse-"&amp;$H840,Equations!$G:$I,3,0)))</f>
        <v/>
      </c>
      <c r="BE840" s="10" t="str">
        <f>IF($AC840="","",IF(OR($V840&lt;2.7,$V840&gt;90),"Age OOR",BC840+1.6449*VLOOKUP(BC$14&amp;"-rse-"&amp;$H840,Equations!$G:$I,3,0)))</f>
        <v/>
      </c>
      <c r="BF840" s="10" t="str">
        <f t="shared" si="316"/>
        <v/>
      </c>
      <c r="BG840" s="10" t="str">
        <f>IF($AC840="","",IF(OR($V840&lt;2.7,$V840&gt;90),"Age OOR",($AC840-BC840)/VLOOKUP(BC$14&amp;"-rse-"&amp;$H840,Equations!$G:$I,3,0)))</f>
        <v/>
      </c>
      <c r="BH840" s="10" t="str">
        <f>IF($AD840="","",IF(OR($V840&lt;2.7,$V840&gt;90),"Age OOR",VLOOKUP(BH$14&amp;"-int-"&amp;$I840,Equations!$G:$I,3,0)+VLOOKUP(BH$14&amp;"-sexo-"&amp;$I840,Equations!$G:$I,3,0)*$U840+VLOOKUP(BH$14&amp;"-edad-"&amp;$I840,Equations!$G:$I,3,0)*$V840+VLOOKUP(BH$14&amp;"-est-"&amp;$I840,Equations!$G:$I,3,0)*(1/$W840)+VLOOKUP(BH$14&amp;"-imc-"&amp;$I840,Equations!$G:$I,3,0)*(1/$Q840)))</f>
        <v/>
      </c>
      <c r="BI840" s="10" t="str">
        <f>IF($AD840="","",IF(OR($V840&lt;2.7,$V840&gt;90),"Age OOR",BH840-1.6449*VLOOKUP(BH$14&amp;"-rse-"&amp;$I840,Equations!$G:$I,3,0)))</f>
        <v/>
      </c>
      <c r="BJ840" s="10" t="str">
        <f>IF($AD840="","",IF(OR($V840&lt;2.7,$V840&gt;90),"Age OOR",BH840+1.6449*VLOOKUP(BH$14&amp;"-rse-"&amp;$I840,Equations!$G:$I,3,0)))</f>
        <v/>
      </c>
      <c r="BK840" s="10" t="str">
        <f t="shared" si="317"/>
        <v/>
      </c>
      <c r="BL840" s="10" t="str">
        <f>IF($AD840="","",IF(OR($V840&lt;2.7,$V840&gt;90),"Age OOR",($AD840-BH840)/VLOOKUP(BH$14&amp;"-rse-"&amp;$I840,Equations!$G:$I,3,0)))</f>
        <v/>
      </c>
      <c r="BM840" s="10" t="str">
        <f>IF($AE840="","",IF(OR($V840&lt;2.7,$V840&gt;90),"Age OOR",VLOOKUP(BM$14&amp;"-int-"&amp;$J840,Equations!$G:$I,3,0)+VLOOKUP(BM$14&amp;"-sexo-"&amp;$J840,Equations!$G:$I,3,0)*$U840+VLOOKUP(BM$14&amp;"-edad-"&amp;$J840,Equations!$G:$I,3,0)*$V840+VLOOKUP(BM$14&amp;"-est-"&amp;$J840,Equations!$G:$I,3,0)*(1/$W840)+VLOOKUP(BM$14&amp;"-imc-"&amp;$J840,Equations!$G:$I,3,0)*(1/$Q840)))</f>
        <v/>
      </c>
      <c r="BN840" s="10" t="str">
        <f>IF($AE840="","",IF(OR($V840&lt;2.7,$V840&gt;90),"Age OOR",BM840-1.6449*VLOOKUP(BM$14&amp;"-rse-"&amp;$J840,Equations!$G:$I,3,0)))</f>
        <v/>
      </c>
      <c r="BO840" s="10" t="str">
        <f>IF($AE840="","",IF(OR($V840&lt;2.7,$V840&gt;90),"Age OOR",BM840+1.6449*VLOOKUP(BM$14&amp;"-rse-"&amp;$J840,Equations!$G:$I,3,0)))</f>
        <v/>
      </c>
      <c r="BP840" s="10" t="str">
        <f t="shared" si="318"/>
        <v/>
      </c>
      <c r="BQ840" s="10" t="str">
        <f>IF($AE840="","",IF(OR($V840&lt;2.7,$V840&gt;90),"Age OOR",($AE840-BM840)/VLOOKUP(BM$14&amp;"-rse-"&amp;$J840,Equations!$G:$I,3,0)))</f>
        <v/>
      </c>
      <c r="BR840" s="10" t="str">
        <f>IF($AF840="","",IF(OR($V840&lt;2.7,$V840&gt;90),"Age OOR",VLOOKUP(BR$14&amp;"-int-"&amp;$K840,Equations!$G:$I,3,0)+VLOOKUP(BR$14&amp;"-sexo-"&amp;$K840,Equations!$G:$I,3,0)*$U840+VLOOKUP(BR$14&amp;"-edad-"&amp;$K840,Equations!$G:$I,3,0)*$V840+VLOOKUP(BR$14&amp;"-est-"&amp;$K840,Equations!$G:$I,3,0)*(1/$W840)+VLOOKUP(BR$14&amp;"-imc-"&amp;$K840,Equations!$G:$I,3,0)*(1/$Q840)))</f>
        <v/>
      </c>
      <c r="BS840" s="10" t="str">
        <f>IF($AF840="","",IF(OR($V840&lt;2.7,$V840&gt;90),"Age OOR",BR840-1.6449*VLOOKUP(BR$14&amp;"-rse-"&amp;$K840,Equations!$G:$I,3,0)))</f>
        <v/>
      </c>
      <c r="BT840" s="10" t="str">
        <f>IF($AF840="","",IF(OR($V840&lt;2.7,$V840&gt;90),"Age OOR",BR840+1.6449*VLOOKUP(BR$14&amp;"-rse-"&amp;$K840,Equations!$G:$I,3,0)))</f>
        <v/>
      </c>
      <c r="BU840" s="10" t="str">
        <f t="shared" si="319"/>
        <v/>
      </c>
      <c r="BV840" s="10" t="str">
        <f>IF($AF840="","",IF(OR($V840&lt;2.7,$V840&gt;90),"Age OOR",($AF840-BR840)/VLOOKUP(BR$14&amp;"-rse-"&amp;$K840,Equations!$G:$I,3,0)))</f>
        <v/>
      </c>
      <c r="BW840" s="10" t="str">
        <f>IF($AG840="","",IF(OR($V840&lt;2.7,$V840&gt;90),"Age OOR",VLOOKUP(BW$14&amp;"-int-"&amp;$L840,Equations!$G:$I,3,0)+VLOOKUP(BW$14&amp;"-sexo-"&amp;$L840,Equations!$G:$I,3,0)*$U840+VLOOKUP(BW$14&amp;"-edad-"&amp;$L840,Equations!$G:$I,3,0)*$V840+VLOOKUP(BW$14&amp;"-est-"&amp;$L840,Equations!$G:$I,3,0)*(1/$W840)+VLOOKUP(BW$14&amp;"-imc-"&amp;$L840,Equations!$G:$I,3,0)*(1/$Q840)))</f>
        <v/>
      </c>
      <c r="BX840" s="10" t="str">
        <f>IF($AG840="","",IF(OR($V840&lt;2.7,$V840&gt;90),"Age OOR",BW840-1.6449*VLOOKUP(BW$14&amp;"-rse-"&amp;$L840,Equations!$G:$I,3,0)))</f>
        <v/>
      </c>
      <c r="BY840" s="10" t="str">
        <f>IF($AG840="","",IF(OR($V840&lt;2.7,$V840&gt;90),"Age OOR",BW840+1.6449*VLOOKUP(BW$14&amp;"-rse-"&amp;$L840,Equations!$G:$I,3,0)))</f>
        <v/>
      </c>
      <c r="BZ840" s="10" t="str">
        <f t="shared" si="320"/>
        <v/>
      </c>
      <c r="CA840" s="10" t="str">
        <f>IF($AG840="","",IF(OR($V840&lt;2.7,$V840&gt;90),"Age OOR",($AG840-BW840)/VLOOKUP(BW$14&amp;"-rse-"&amp;$L840,Equations!$G:$I,3,0)))</f>
        <v/>
      </c>
      <c r="CB840" s="10" t="str">
        <f>IF($AH840="","",IF(OR($V840&lt;2.7,$V840&gt;90),"Age OOR",VLOOKUP(CB$14&amp;"-int-"&amp;$M840,Equations!$G:$I,3,0)+VLOOKUP(CB$14&amp;"-sexo-"&amp;$M840,Equations!$G:$I,3,0)*$U840+VLOOKUP(CB$14&amp;"-edad-"&amp;$M840,Equations!$G:$I,3,0)*$V840+VLOOKUP(CB$14&amp;"-est-"&amp;$M840,Equations!$G:$I,3,0)*(1/$W840)+VLOOKUP(CB$14&amp;"-imc-"&amp;$M840,Equations!$G:$I,3,0)*(1/$Q840)))</f>
        <v/>
      </c>
      <c r="CC840" s="10" t="str">
        <f>IF($AH840="","",IF(OR($V840&lt;2.7,$V840&gt;90),"Age OOR",CB840-1.6449*VLOOKUP(CB$14&amp;"-rse-"&amp;$M840,Equations!$G:$I,3,0)))</f>
        <v/>
      </c>
      <c r="CD840" s="10" t="str">
        <f>IF($AH840="","",IF(OR($V840&lt;2.7,$V840&gt;90),"Age OOR",CB840+1.6449*VLOOKUP(CB$14&amp;"-rse-"&amp;$M840,Equations!$G:$I,3,0)))</f>
        <v/>
      </c>
      <c r="CE840" s="10" t="str">
        <f t="shared" si="321"/>
        <v/>
      </c>
      <c r="CF840" s="10" t="str">
        <f>IF($AH840="","",IF(OR($V840&lt;2.7,$V840&gt;90),"Age OOR",($AH840-CB840)/VLOOKUP(CB$14&amp;"-rse-"&amp;$M840,Equations!$G:$I,3,0)))</f>
        <v/>
      </c>
      <c r="CG840" s="10" t="str">
        <f>IF($AI840="","",IF(OR($V840&lt;2.7,$V840&gt;90),"Age OOR",VLOOKUP(CG$14&amp;"-int-"&amp;$N840,Equations!$G:$I,3,0)+VLOOKUP(CG$14&amp;"-sexo-"&amp;$N840,Equations!$G:$I,3,0)*$U840+VLOOKUP(CG$14&amp;"-edad-"&amp;$N840,Equations!$G:$I,3,0)*$V840+VLOOKUP(CG$14&amp;"-est-"&amp;$N840,Equations!$G:$I,3,0)*(1/$W840)+VLOOKUP(CG$14&amp;"-imc-"&amp;$N840,Equations!$G:$I,3,0)*(1/$Q840)))</f>
        <v/>
      </c>
      <c r="CH840" s="10" t="str">
        <f>IF($AI840="","",IF(OR($V840&lt;2.7,$V840&gt;90),"Age OOR",CG840-1.6449*VLOOKUP(CG$14&amp;"-rse-"&amp;$N840,Equations!$G:$I,3,0)))</f>
        <v/>
      </c>
      <c r="CI840" s="10" t="str">
        <f>IF($AI840="","",IF(OR($V840&lt;2.7,$V840&gt;90),"Age OOR",CG840+1.6449*VLOOKUP(CG$14&amp;"-rse-"&amp;$N840,Equations!$G:$I,3,0)))</f>
        <v/>
      </c>
      <c r="CJ840" s="10" t="str">
        <f t="shared" si="322"/>
        <v/>
      </c>
      <c r="CK840" s="10" t="str">
        <f>IF($AI840="","",IF(OR($V840&lt;2.7,$V840&gt;90),"Age OOR",($AI840-CG840)/VLOOKUP(CG$14&amp;"-rse-"&amp;$N840,Equations!$G:$I,3,0)))</f>
        <v/>
      </c>
      <c r="CL840" s="10" t="str">
        <f>IF($AJ840="","",IF(OR($V840&lt;2.7,$V840&gt;90),"Age OOR",VLOOKUP(CL$14&amp;"-int-"&amp;$O840,Equations!$G:$I,3,0)+VLOOKUP(CL$14&amp;"-sexo-"&amp;$O840,Equations!$G:$I,3,0)*$U840+VLOOKUP(CL$14&amp;"-edad-"&amp;$O840,Equations!$G:$I,3,0)*$V840+VLOOKUP(CL$14&amp;"-est-"&amp;$O840,Equations!$G:$I,3,0)*(1/$W840)+VLOOKUP(CL$14&amp;"-imc-"&amp;$O840,Equations!$G:$I,3,0)*(1/$Q840)))</f>
        <v/>
      </c>
      <c r="CM840" s="10" t="str">
        <f>IF($AJ840="","",IF(OR($V840&lt;2.7,$V840&gt;90),"Age OOR",CL840-1.6449*VLOOKUP(CL$14&amp;"-rse-"&amp;$O840,Equations!$G:$I,3,0)))</f>
        <v/>
      </c>
      <c r="CN840" s="10" t="str">
        <f>IF($AJ840="","",IF(OR($V840&lt;2.7,$V840&gt;90),"Age OOR",CL840+1.6449*VLOOKUP(CL$14&amp;"-rse-"&amp;$O840,Equations!$G:$I,3,0)))</f>
        <v/>
      </c>
      <c r="CO840" s="10" t="str">
        <f t="shared" si="323"/>
        <v/>
      </c>
      <c r="CP840" s="10" t="str">
        <f>IF($AJ840="","",IF(OR($V840&lt;2.7,$V840&gt;90),"Age OOR",($AJ840-CL840)/VLOOKUP(CL$14&amp;"-rse-"&amp;$O840,Equations!$G:$I,3,0)))</f>
        <v/>
      </c>
      <c r="CQ840" s="10" t="str">
        <f>IF($AK840="","",IF(OR($V840&lt;2.7,$V840&gt;90),"Age OOR",EXP(VLOOKUP(CQ$14&amp;"-int-"&amp;$P840,Equations!$G:$I,3,0)+VLOOKUP(CQ$14&amp;"-sexo-"&amp;$P840,Equations!$G:$I,3,0)*$U840+VLOOKUP(CQ$14&amp;"-edad-"&amp;$P840,Equations!$G:$I,3,0)*$V840+VLOOKUP(CQ$14&amp;"-est-"&amp;$P840,Equations!$G:$I,3,0)*(1/$W840)+VLOOKUP(CQ$14&amp;"-imc-"&amp;$P840,Equations!$G:$I,3,0)*(1/$Q840))))</f>
        <v/>
      </c>
      <c r="CR840" s="10" t="str">
        <f>IF($AK840="","",IF(OR($V840&lt;2.7,$V840&gt;90),"Age OOR",EXP(LN(CQ840)-1.6449*VLOOKUP(CQ$14&amp;"-rse-"&amp;$P840,Equations!$G:$I,3,0))))</f>
        <v/>
      </c>
      <c r="CS840" s="10" t="str">
        <f>IF($AK840="","",IF(OR($V840&lt;2.7,$V840&gt;90),"Age OOR",EXP(LN(CQ840)+1.6449*VLOOKUP(CQ$14&amp;"-rse-"&amp;$P840,Equations!$G:$I,3,0))))</f>
        <v/>
      </c>
      <c r="CT840" s="10" t="str">
        <f t="shared" si="324"/>
        <v/>
      </c>
      <c r="CU840" s="10" t="str">
        <f>IF($AK840="","",IF(OR($V840&lt;2.7,$V840&gt;90),"Age OOR",(LN($AK840)-LN(CQ840))/VLOOKUP(CQ$14&amp;"-rse-"&amp;$P840,Equations!$G:$I,3,0)))</f>
        <v/>
      </c>
      <c r="CV840" s="47"/>
    </row>
    <row r="841" spans="5:123" x14ac:dyDescent="0.2">
      <c r="E841" s="23" t="str">
        <f t="shared" si="300"/>
        <v>Age out of range</v>
      </c>
      <c r="F841" s="23" t="str">
        <f t="shared" si="301"/>
        <v>Age out of range</v>
      </c>
      <c r="G841" s="23" t="str">
        <f t="shared" si="302"/>
        <v>Age out of range</v>
      </c>
      <c r="H841" s="23" t="str">
        <f t="shared" si="303"/>
        <v>Age out of range</v>
      </c>
      <c r="I841" s="23" t="str">
        <f t="shared" si="304"/>
        <v>Age out of range</v>
      </c>
      <c r="J841" s="23" t="str">
        <f t="shared" si="305"/>
        <v>Age out of range</v>
      </c>
      <c r="K841" s="23" t="str">
        <f t="shared" si="306"/>
        <v>Age out of range</v>
      </c>
      <c r="L841" s="23" t="str">
        <f t="shared" si="307"/>
        <v>Age out of range</v>
      </c>
      <c r="M841" s="23" t="str">
        <f t="shared" si="308"/>
        <v>Age out of range</v>
      </c>
      <c r="N841" s="23" t="str">
        <f t="shared" si="309"/>
        <v>Age out of range</v>
      </c>
      <c r="O841" s="23" t="str">
        <f t="shared" si="310"/>
        <v>Age out of range</v>
      </c>
      <c r="P841" s="23" t="str">
        <f t="shared" si="311"/>
        <v>Age out of range</v>
      </c>
      <c r="Q841" s="23" t="e">
        <f t="shared" si="312"/>
        <v>#DIV/0!</v>
      </c>
      <c r="R841" s="17"/>
      <c r="S841" s="23">
        <v>825</v>
      </c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  <c r="AE841" s="134"/>
      <c r="AF841" s="134"/>
      <c r="AG841" s="134"/>
      <c r="AH841" s="134"/>
      <c r="AI841" s="134"/>
      <c r="AJ841" s="134"/>
      <c r="AK841" s="134"/>
      <c r="AL841" s="7"/>
      <c r="AM841" s="47"/>
      <c r="AN841" s="10" t="str">
        <f>IF($Z841="","",IF(OR($V841&lt;2.7,$V841&gt;90),"Age OOR",VLOOKUP(AN$14&amp;"-int-"&amp;$E841,Equations!$G:$I,3,0)+VLOOKUP(AN$14&amp;"-sexo-"&amp;$E841,Equations!$G:$I,3,0)*$U841+VLOOKUP(AN$14&amp;"-edad-"&amp;$E841,Equations!$G:$I,3,0)*$V841+VLOOKUP(AN$14&amp;"-est-"&amp;$E841,Equations!$G:$I,3,0)*(1/$W841)+VLOOKUP(AN$14&amp;"-imc-"&amp;$E841,Equations!$G:$I,3,0)*(1/$Q841)))</f>
        <v/>
      </c>
      <c r="AO841" s="10" t="str">
        <f>IF($Z841="","",IF(OR($V841&lt;2.7,$V841&gt;90),"Age OOR",AN841-1.6449*VLOOKUP(AN$14&amp;"-rse-"&amp;$E841,Equations!$G:$I,3,0)))</f>
        <v/>
      </c>
      <c r="AP841" s="10" t="str">
        <f>IF($Z841="","",IF(OR($V841&lt;2.7,$V841&gt;90),"Age OOR",AN841+1.6449*VLOOKUP(AN$14&amp;"-rse-"&amp;$E841,Equations!$G:$I,3,0)))</f>
        <v/>
      </c>
      <c r="AQ841" s="10" t="str">
        <f t="shared" si="313"/>
        <v/>
      </c>
      <c r="AR841" s="10" t="str">
        <f>IF($Z841="","",IF(OR($V841&lt;2.7,$V841&gt;90),"Age OOR",($Z841-AN841)/VLOOKUP(AN$14&amp;"-rse-"&amp;$E841,Equations!$G:$I,3,0)))</f>
        <v/>
      </c>
      <c r="AS841" s="10" t="str">
        <f>IF($AA841="","",IF(OR($V841&lt;2.7,$V841&gt;90),"Age OOR",VLOOKUP(AS$14&amp;"-int-"&amp;$F841,Equations!$G:$I,3,0)+VLOOKUP(AS$14&amp;"-sexo-"&amp;$F841,Equations!$G:$I,3,0)*$U841+VLOOKUP(AS$14&amp;"-edad-"&amp;$F841,Equations!$G:$I,3,0)*$V841+VLOOKUP(AS$14&amp;"-est-"&amp;$F841,Equations!$G:$I,3,0)*(1/$W841)+VLOOKUP(AS$14&amp;"-imc-"&amp;$F841,Equations!$G:$I,3,0)*(1/$Q841)))</f>
        <v/>
      </c>
      <c r="AT841" s="10" t="str">
        <f>IF($AA841="","",IF(OR($V841&lt;2.7,$V841&gt;90),"Age OOR",AS841-1.6449*VLOOKUP(AS$14&amp;"-rse-"&amp;$F841,Equations!$G:$I,3,0)))</f>
        <v/>
      </c>
      <c r="AU841" s="10" t="str">
        <f>IF($AA841="","",IF(OR($V841&lt;2.7,$V841&gt;90),"Age OOR",AS841+1.6449*VLOOKUP(AS$14&amp;"-rse-"&amp;$F841,Equations!$G:$I,3,0)))</f>
        <v/>
      </c>
      <c r="AV841" s="10" t="str">
        <f t="shared" si="314"/>
        <v/>
      </c>
      <c r="AW841" s="10" t="str">
        <f>IF($AA841="","",IF(OR($V841&lt;2.7,$V841&gt;90),"Age OOR",($AA841-AS841)/VLOOKUP(AS$14&amp;"-rse-"&amp;$F841,Equations!$G:$I,3,0)))</f>
        <v/>
      </c>
      <c r="AX841" s="10" t="str">
        <f>IF($AB841="","",IF(OR($V841&lt;2.7,$V841&gt;90),"Age OOR",VLOOKUP(AX$14&amp;"-int-"&amp;$G841,Equations!$G:$I,3,0)+VLOOKUP(AX$14&amp;"-sexo-"&amp;$G841,Equations!$G:$I,3,0)*$U841+VLOOKUP(AX$14&amp;"-edad-"&amp;$G841,Equations!$G:$I,3,0)*$V841+VLOOKUP(AX$14&amp;"-est-"&amp;$G841,Equations!$G:$I,3,0)*(1/$W841)+VLOOKUP(AX$14&amp;"-imc-"&amp;$G841,Equations!$G:$I,3,0)*(1/$Q841)))</f>
        <v/>
      </c>
      <c r="AY841" s="10" t="str">
        <f>IF($AB841="","",IF(OR($V841&lt;2.7,$V841&gt;90),"Age OOR",AX841-1.6449*VLOOKUP(AX$14&amp;"-rse-"&amp;$G841,Equations!$G:$I,3,0)))</f>
        <v/>
      </c>
      <c r="AZ841" s="10" t="str">
        <f>IF($AB841="","",IF(OR($V841&lt;2.7,$V841&gt;90),"Age OOR",AX841+1.6449*VLOOKUP(AX$14&amp;"-rse-"&amp;$G841,Equations!$G:$I,3,0)))</f>
        <v/>
      </c>
      <c r="BA841" s="10" t="str">
        <f t="shared" si="315"/>
        <v/>
      </c>
      <c r="BB841" s="10" t="str">
        <f>IF($AB841="","",IF(OR($V841&lt;2.7,$V841&gt;90),"Age OOR",($AB841-AX841)/VLOOKUP(AX$14&amp;"-rse-"&amp;$G841,Equations!$G:$I,3,0)))</f>
        <v/>
      </c>
      <c r="BC841" s="10" t="str">
        <f>IF($AC841="","",IF(OR($V841&lt;2.7,$V841&gt;90),"Age OOR",VLOOKUP(BC$14&amp;"-int-"&amp;$H841,Equations!$G:$I,3,0)+VLOOKUP(BC$14&amp;"-sexo-"&amp;$H841,Equations!$G:$I,3,0)*$U841+VLOOKUP(BC$14&amp;"-edad-"&amp;$H841,Equations!$G:$I,3,0)*$V841+VLOOKUP(BC$14&amp;"-est-"&amp;$H841,Equations!$G:$I,3,0)*(1/$W841)+VLOOKUP(BC$14&amp;"-imc-"&amp;$H841,Equations!$G:$I,3,0)*(1/$Q841)))</f>
        <v/>
      </c>
      <c r="BD841" s="10" t="str">
        <f>IF($AC841="","",IF(OR($V841&lt;2.7,$V841&gt;90),"Age OOR",BC841-1.6449*VLOOKUP(BC$14&amp;"-rse-"&amp;$H841,Equations!$G:$I,3,0)))</f>
        <v/>
      </c>
      <c r="BE841" s="10" t="str">
        <f>IF($AC841="","",IF(OR($V841&lt;2.7,$V841&gt;90),"Age OOR",BC841+1.6449*VLOOKUP(BC$14&amp;"-rse-"&amp;$H841,Equations!$G:$I,3,0)))</f>
        <v/>
      </c>
      <c r="BF841" s="10" t="str">
        <f t="shared" si="316"/>
        <v/>
      </c>
      <c r="BG841" s="10" t="str">
        <f>IF($AC841="","",IF(OR($V841&lt;2.7,$V841&gt;90),"Age OOR",($AC841-BC841)/VLOOKUP(BC$14&amp;"-rse-"&amp;$H841,Equations!$G:$I,3,0)))</f>
        <v/>
      </c>
      <c r="BH841" s="10" t="str">
        <f>IF($AD841="","",IF(OR($V841&lt;2.7,$V841&gt;90),"Age OOR",VLOOKUP(BH$14&amp;"-int-"&amp;$I841,Equations!$G:$I,3,0)+VLOOKUP(BH$14&amp;"-sexo-"&amp;$I841,Equations!$G:$I,3,0)*$U841+VLOOKUP(BH$14&amp;"-edad-"&amp;$I841,Equations!$G:$I,3,0)*$V841+VLOOKUP(BH$14&amp;"-est-"&amp;$I841,Equations!$G:$I,3,0)*(1/$W841)+VLOOKUP(BH$14&amp;"-imc-"&amp;$I841,Equations!$G:$I,3,0)*(1/$Q841)))</f>
        <v/>
      </c>
      <c r="BI841" s="10" t="str">
        <f>IF($AD841="","",IF(OR($V841&lt;2.7,$V841&gt;90),"Age OOR",BH841-1.6449*VLOOKUP(BH$14&amp;"-rse-"&amp;$I841,Equations!$G:$I,3,0)))</f>
        <v/>
      </c>
      <c r="BJ841" s="10" t="str">
        <f>IF($AD841="","",IF(OR($V841&lt;2.7,$V841&gt;90),"Age OOR",BH841+1.6449*VLOOKUP(BH$14&amp;"-rse-"&amp;$I841,Equations!$G:$I,3,0)))</f>
        <v/>
      </c>
      <c r="BK841" s="10" t="str">
        <f t="shared" si="317"/>
        <v/>
      </c>
      <c r="BL841" s="10" t="str">
        <f>IF($AD841="","",IF(OR($V841&lt;2.7,$V841&gt;90),"Age OOR",($AD841-BH841)/VLOOKUP(BH$14&amp;"-rse-"&amp;$I841,Equations!$G:$I,3,0)))</f>
        <v/>
      </c>
      <c r="BM841" s="10" t="str">
        <f>IF($AE841="","",IF(OR($V841&lt;2.7,$V841&gt;90),"Age OOR",VLOOKUP(BM$14&amp;"-int-"&amp;$J841,Equations!$G:$I,3,0)+VLOOKUP(BM$14&amp;"-sexo-"&amp;$J841,Equations!$G:$I,3,0)*$U841+VLOOKUP(BM$14&amp;"-edad-"&amp;$J841,Equations!$G:$I,3,0)*$V841+VLOOKUP(BM$14&amp;"-est-"&amp;$J841,Equations!$G:$I,3,0)*(1/$W841)+VLOOKUP(BM$14&amp;"-imc-"&amp;$J841,Equations!$G:$I,3,0)*(1/$Q841)))</f>
        <v/>
      </c>
      <c r="BN841" s="10" t="str">
        <f>IF($AE841="","",IF(OR($V841&lt;2.7,$V841&gt;90),"Age OOR",BM841-1.6449*VLOOKUP(BM$14&amp;"-rse-"&amp;$J841,Equations!$G:$I,3,0)))</f>
        <v/>
      </c>
      <c r="BO841" s="10" t="str">
        <f>IF($AE841="","",IF(OR($V841&lt;2.7,$V841&gt;90),"Age OOR",BM841+1.6449*VLOOKUP(BM$14&amp;"-rse-"&amp;$J841,Equations!$G:$I,3,0)))</f>
        <v/>
      </c>
      <c r="BP841" s="10" t="str">
        <f t="shared" si="318"/>
        <v/>
      </c>
      <c r="BQ841" s="10" t="str">
        <f>IF($AE841="","",IF(OR($V841&lt;2.7,$V841&gt;90),"Age OOR",($AE841-BM841)/VLOOKUP(BM$14&amp;"-rse-"&amp;$J841,Equations!$G:$I,3,0)))</f>
        <v/>
      </c>
      <c r="BR841" s="10" t="str">
        <f>IF($AF841="","",IF(OR($V841&lt;2.7,$V841&gt;90),"Age OOR",VLOOKUP(BR$14&amp;"-int-"&amp;$K841,Equations!$G:$I,3,0)+VLOOKUP(BR$14&amp;"-sexo-"&amp;$K841,Equations!$G:$I,3,0)*$U841+VLOOKUP(BR$14&amp;"-edad-"&amp;$K841,Equations!$G:$I,3,0)*$V841+VLOOKUP(BR$14&amp;"-est-"&amp;$K841,Equations!$G:$I,3,0)*(1/$W841)+VLOOKUP(BR$14&amp;"-imc-"&amp;$K841,Equations!$G:$I,3,0)*(1/$Q841)))</f>
        <v/>
      </c>
      <c r="BS841" s="10" t="str">
        <f>IF($AF841="","",IF(OR($V841&lt;2.7,$V841&gt;90),"Age OOR",BR841-1.6449*VLOOKUP(BR$14&amp;"-rse-"&amp;$K841,Equations!$G:$I,3,0)))</f>
        <v/>
      </c>
      <c r="BT841" s="10" t="str">
        <f>IF($AF841="","",IF(OR($V841&lt;2.7,$V841&gt;90),"Age OOR",BR841+1.6449*VLOOKUP(BR$14&amp;"-rse-"&amp;$K841,Equations!$G:$I,3,0)))</f>
        <v/>
      </c>
      <c r="BU841" s="10" t="str">
        <f t="shared" si="319"/>
        <v/>
      </c>
      <c r="BV841" s="10" t="str">
        <f>IF($AF841="","",IF(OR($V841&lt;2.7,$V841&gt;90),"Age OOR",($AF841-BR841)/VLOOKUP(BR$14&amp;"-rse-"&amp;$K841,Equations!$G:$I,3,0)))</f>
        <v/>
      </c>
      <c r="BW841" s="10" t="str">
        <f>IF($AG841="","",IF(OR($V841&lt;2.7,$V841&gt;90),"Age OOR",VLOOKUP(BW$14&amp;"-int-"&amp;$L841,Equations!$G:$I,3,0)+VLOOKUP(BW$14&amp;"-sexo-"&amp;$L841,Equations!$G:$I,3,0)*$U841+VLOOKUP(BW$14&amp;"-edad-"&amp;$L841,Equations!$G:$I,3,0)*$V841+VLOOKUP(BW$14&amp;"-est-"&amp;$L841,Equations!$G:$I,3,0)*(1/$W841)+VLOOKUP(BW$14&amp;"-imc-"&amp;$L841,Equations!$G:$I,3,0)*(1/$Q841)))</f>
        <v/>
      </c>
      <c r="BX841" s="10" t="str">
        <f>IF($AG841="","",IF(OR($V841&lt;2.7,$V841&gt;90),"Age OOR",BW841-1.6449*VLOOKUP(BW$14&amp;"-rse-"&amp;$L841,Equations!$G:$I,3,0)))</f>
        <v/>
      </c>
      <c r="BY841" s="10" t="str">
        <f>IF($AG841="","",IF(OR($V841&lt;2.7,$V841&gt;90),"Age OOR",BW841+1.6449*VLOOKUP(BW$14&amp;"-rse-"&amp;$L841,Equations!$G:$I,3,0)))</f>
        <v/>
      </c>
      <c r="BZ841" s="10" t="str">
        <f t="shared" si="320"/>
        <v/>
      </c>
      <c r="CA841" s="10" t="str">
        <f>IF($AG841="","",IF(OR($V841&lt;2.7,$V841&gt;90),"Age OOR",($AG841-BW841)/VLOOKUP(BW$14&amp;"-rse-"&amp;$L841,Equations!$G:$I,3,0)))</f>
        <v/>
      </c>
      <c r="CB841" s="10" t="str">
        <f>IF($AH841="","",IF(OR($V841&lt;2.7,$V841&gt;90),"Age OOR",VLOOKUP(CB$14&amp;"-int-"&amp;$M841,Equations!$G:$I,3,0)+VLOOKUP(CB$14&amp;"-sexo-"&amp;$M841,Equations!$G:$I,3,0)*$U841+VLOOKUP(CB$14&amp;"-edad-"&amp;$M841,Equations!$G:$I,3,0)*$V841+VLOOKUP(CB$14&amp;"-est-"&amp;$M841,Equations!$G:$I,3,0)*(1/$W841)+VLOOKUP(CB$14&amp;"-imc-"&amp;$M841,Equations!$G:$I,3,0)*(1/$Q841)))</f>
        <v/>
      </c>
      <c r="CC841" s="10" t="str">
        <f>IF($AH841="","",IF(OR($V841&lt;2.7,$V841&gt;90),"Age OOR",CB841-1.6449*VLOOKUP(CB$14&amp;"-rse-"&amp;$M841,Equations!$G:$I,3,0)))</f>
        <v/>
      </c>
      <c r="CD841" s="10" t="str">
        <f>IF($AH841="","",IF(OR($V841&lt;2.7,$V841&gt;90),"Age OOR",CB841+1.6449*VLOOKUP(CB$14&amp;"-rse-"&amp;$M841,Equations!$G:$I,3,0)))</f>
        <v/>
      </c>
      <c r="CE841" s="10" t="str">
        <f t="shared" si="321"/>
        <v/>
      </c>
      <c r="CF841" s="10" t="str">
        <f>IF($AH841="","",IF(OR($V841&lt;2.7,$V841&gt;90),"Age OOR",($AH841-CB841)/VLOOKUP(CB$14&amp;"-rse-"&amp;$M841,Equations!$G:$I,3,0)))</f>
        <v/>
      </c>
      <c r="CG841" s="10" t="str">
        <f>IF($AI841="","",IF(OR($V841&lt;2.7,$V841&gt;90),"Age OOR",VLOOKUP(CG$14&amp;"-int-"&amp;$N841,Equations!$G:$I,3,0)+VLOOKUP(CG$14&amp;"-sexo-"&amp;$N841,Equations!$G:$I,3,0)*$U841+VLOOKUP(CG$14&amp;"-edad-"&amp;$N841,Equations!$G:$I,3,0)*$V841+VLOOKUP(CG$14&amp;"-est-"&amp;$N841,Equations!$G:$I,3,0)*(1/$W841)+VLOOKUP(CG$14&amp;"-imc-"&amp;$N841,Equations!$G:$I,3,0)*(1/$Q841)))</f>
        <v/>
      </c>
      <c r="CH841" s="10" t="str">
        <f>IF($AI841="","",IF(OR($V841&lt;2.7,$V841&gt;90),"Age OOR",CG841-1.6449*VLOOKUP(CG$14&amp;"-rse-"&amp;$N841,Equations!$G:$I,3,0)))</f>
        <v/>
      </c>
      <c r="CI841" s="10" t="str">
        <f>IF($AI841="","",IF(OR($V841&lt;2.7,$V841&gt;90),"Age OOR",CG841+1.6449*VLOOKUP(CG$14&amp;"-rse-"&amp;$N841,Equations!$G:$I,3,0)))</f>
        <v/>
      </c>
      <c r="CJ841" s="10" t="str">
        <f t="shared" si="322"/>
        <v/>
      </c>
      <c r="CK841" s="10" t="str">
        <f>IF($AI841="","",IF(OR($V841&lt;2.7,$V841&gt;90),"Age OOR",($AI841-CG841)/VLOOKUP(CG$14&amp;"-rse-"&amp;$N841,Equations!$G:$I,3,0)))</f>
        <v/>
      </c>
      <c r="CL841" s="10" t="str">
        <f>IF($AJ841="","",IF(OR($V841&lt;2.7,$V841&gt;90),"Age OOR",VLOOKUP(CL$14&amp;"-int-"&amp;$O841,Equations!$G:$I,3,0)+VLOOKUP(CL$14&amp;"-sexo-"&amp;$O841,Equations!$G:$I,3,0)*$U841+VLOOKUP(CL$14&amp;"-edad-"&amp;$O841,Equations!$G:$I,3,0)*$V841+VLOOKUP(CL$14&amp;"-est-"&amp;$O841,Equations!$G:$I,3,0)*(1/$W841)+VLOOKUP(CL$14&amp;"-imc-"&amp;$O841,Equations!$G:$I,3,0)*(1/$Q841)))</f>
        <v/>
      </c>
      <c r="CM841" s="10" t="str">
        <f>IF($AJ841="","",IF(OR($V841&lt;2.7,$V841&gt;90),"Age OOR",CL841-1.6449*VLOOKUP(CL$14&amp;"-rse-"&amp;$O841,Equations!$G:$I,3,0)))</f>
        <v/>
      </c>
      <c r="CN841" s="10" t="str">
        <f>IF($AJ841="","",IF(OR($V841&lt;2.7,$V841&gt;90),"Age OOR",CL841+1.6449*VLOOKUP(CL$14&amp;"-rse-"&amp;$O841,Equations!$G:$I,3,0)))</f>
        <v/>
      </c>
      <c r="CO841" s="10" t="str">
        <f t="shared" si="323"/>
        <v/>
      </c>
      <c r="CP841" s="10" t="str">
        <f>IF($AJ841="","",IF(OR($V841&lt;2.7,$V841&gt;90),"Age OOR",($AJ841-CL841)/VLOOKUP(CL$14&amp;"-rse-"&amp;$O841,Equations!$G:$I,3,0)))</f>
        <v/>
      </c>
      <c r="CQ841" s="10" t="str">
        <f>IF($AK841="","",IF(OR($V841&lt;2.7,$V841&gt;90),"Age OOR",EXP(VLOOKUP(CQ$14&amp;"-int-"&amp;$P841,Equations!$G:$I,3,0)+VLOOKUP(CQ$14&amp;"-sexo-"&amp;$P841,Equations!$G:$I,3,0)*$U841+VLOOKUP(CQ$14&amp;"-edad-"&amp;$P841,Equations!$G:$I,3,0)*$V841+VLOOKUP(CQ$14&amp;"-est-"&amp;$P841,Equations!$G:$I,3,0)*(1/$W841)+VLOOKUP(CQ$14&amp;"-imc-"&amp;$P841,Equations!$G:$I,3,0)*(1/$Q841))))</f>
        <v/>
      </c>
      <c r="CR841" s="10" t="str">
        <f>IF($AK841="","",IF(OR($V841&lt;2.7,$V841&gt;90),"Age OOR",EXP(LN(CQ841)-1.6449*VLOOKUP(CQ$14&amp;"-rse-"&amp;$P841,Equations!$G:$I,3,0))))</f>
        <v/>
      </c>
      <c r="CS841" s="10" t="str">
        <f>IF($AK841="","",IF(OR($V841&lt;2.7,$V841&gt;90),"Age OOR",EXP(LN(CQ841)+1.6449*VLOOKUP(CQ$14&amp;"-rse-"&amp;$P841,Equations!$G:$I,3,0))))</f>
        <v/>
      </c>
      <c r="CT841" s="10" t="str">
        <f t="shared" si="324"/>
        <v/>
      </c>
      <c r="CU841" s="10" t="str">
        <f>IF($AK841="","",IF(OR($V841&lt;2.7,$V841&gt;90),"Age OOR",(LN($AK841)-LN(CQ841))/VLOOKUP(CQ$14&amp;"-rse-"&amp;$P841,Equations!$G:$I,3,0)))</f>
        <v/>
      </c>
      <c r="CV841" s="47"/>
      <c r="DL841" s="54"/>
    </row>
    <row r="842" spans="5:123" x14ac:dyDescent="0.2">
      <c r="E842" s="23" t="str">
        <f t="shared" si="300"/>
        <v>Age out of range</v>
      </c>
      <c r="F842" s="23" t="str">
        <f t="shared" si="301"/>
        <v>Age out of range</v>
      </c>
      <c r="G842" s="23" t="str">
        <f t="shared" si="302"/>
        <v>Age out of range</v>
      </c>
      <c r="H842" s="23" t="str">
        <f t="shared" si="303"/>
        <v>Age out of range</v>
      </c>
      <c r="I842" s="23" t="str">
        <f t="shared" si="304"/>
        <v>Age out of range</v>
      </c>
      <c r="J842" s="23" t="str">
        <f t="shared" si="305"/>
        <v>Age out of range</v>
      </c>
      <c r="K842" s="23" t="str">
        <f t="shared" si="306"/>
        <v>Age out of range</v>
      </c>
      <c r="L842" s="23" t="str">
        <f t="shared" si="307"/>
        <v>Age out of range</v>
      </c>
      <c r="M842" s="23" t="str">
        <f t="shared" si="308"/>
        <v>Age out of range</v>
      </c>
      <c r="N842" s="23" t="str">
        <f t="shared" si="309"/>
        <v>Age out of range</v>
      </c>
      <c r="O842" s="23" t="str">
        <f t="shared" si="310"/>
        <v>Age out of range</v>
      </c>
      <c r="P842" s="23" t="str">
        <f t="shared" si="311"/>
        <v>Age out of range</v>
      </c>
      <c r="Q842" s="23" t="e">
        <f t="shared" si="312"/>
        <v>#DIV/0!</v>
      </c>
      <c r="R842" s="17"/>
      <c r="S842" s="23">
        <v>826</v>
      </c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  <c r="AE842" s="134"/>
      <c r="AF842" s="134"/>
      <c r="AG842" s="134"/>
      <c r="AH842" s="134"/>
      <c r="AI842" s="134"/>
      <c r="AJ842" s="134"/>
      <c r="AK842" s="134"/>
      <c r="AL842" s="7"/>
      <c r="AM842" s="47"/>
      <c r="AN842" s="10" t="str">
        <f>IF($Z842="","",IF(OR($V842&lt;2.7,$V842&gt;90),"Age OOR",VLOOKUP(AN$14&amp;"-int-"&amp;$E842,Equations!$G:$I,3,0)+VLOOKUP(AN$14&amp;"-sexo-"&amp;$E842,Equations!$G:$I,3,0)*$U842+VLOOKUP(AN$14&amp;"-edad-"&amp;$E842,Equations!$G:$I,3,0)*$V842+VLOOKUP(AN$14&amp;"-est-"&amp;$E842,Equations!$G:$I,3,0)*(1/$W842)+VLOOKUP(AN$14&amp;"-imc-"&amp;$E842,Equations!$G:$I,3,0)*(1/$Q842)))</f>
        <v/>
      </c>
      <c r="AO842" s="10" t="str">
        <f>IF($Z842="","",IF(OR($V842&lt;2.7,$V842&gt;90),"Age OOR",AN842-1.6449*VLOOKUP(AN$14&amp;"-rse-"&amp;$E842,Equations!$G:$I,3,0)))</f>
        <v/>
      </c>
      <c r="AP842" s="10" t="str">
        <f>IF($Z842="","",IF(OR($V842&lt;2.7,$V842&gt;90),"Age OOR",AN842+1.6449*VLOOKUP(AN$14&amp;"-rse-"&amp;$E842,Equations!$G:$I,3,0)))</f>
        <v/>
      </c>
      <c r="AQ842" s="10" t="str">
        <f t="shared" si="313"/>
        <v/>
      </c>
      <c r="AR842" s="10" t="str">
        <f>IF($Z842="","",IF(OR($V842&lt;2.7,$V842&gt;90),"Age OOR",($Z842-AN842)/VLOOKUP(AN$14&amp;"-rse-"&amp;$E842,Equations!$G:$I,3,0)))</f>
        <v/>
      </c>
      <c r="AS842" s="10" t="str">
        <f>IF($AA842="","",IF(OR($V842&lt;2.7,$V842&gt;90),"Age OOR",VLOOKUP(AS$14&amp;"-int-"&amp;$F842,Equations!$G:$I,3,0)+VLOOKUP(AS$14&amp;"-sexo-"&amp;$F842,Equations!$G:$I,3,0)*$U842+VLOOKUP(AS$14&amp;"-edad-"&amp;$F842,Equations!$G:$I,3,0)*$V842+VLOOKUP(AS$14&amp;"-est-"&amp;$F842,Equations!$G:$I,3,0)*(1/$W842)+VLOOKUP(AS$14&amp;"-imc-"&amp;$F842,Equations!$G:$I,3,0)*(1/$Q842)))</f>
        <v/>
      </c>
      <c r="AT842" s="10" t="str">
        <f>IF($AA842="","",IF(OR($V842&lt;2.7,$V842&gt;90),"Age OOR",AS842-1.6449*VLOOKUP(AS$14&amp;"-rse-"&amp;$F842,Equations!$G:$I,3,0)))</f>
        <v/>
      </c>
      <c r="AU842" s="10" t="str">
        <f>IF($AA842="","",IF(OR($V842&lt;2.7,$V842&gt;90),"Age OOR",AS842+1.6449*VLOOKUP(AS$14&amp;"-rse-"&amp;$F842,Equations!$G:$I,3,0)))</f>
        <v/>
      </c>
      <c r="AV842" s="10" t="str">
        <f t="shared" si="314"/>
        <v/>
      </c>
      <c r="AW842" s="10" t="str">
        <f>IF($AA842="","",IF(OR($V842&lt;2.7,$V842&gt;90),"Age OOR",($AA842-AS842)/VLOOKUP(AS$14&amp;"-rse-"&amp;$F842,Equations!$G:$I,3,0)))</f>
        <v/>
      </c>
      <c r="AX842" s="10" t="str">
        <f>IF($AB842="","",IF(OR($V842&lt;2.7,$V842&gt;90),"Age OOR",VLOOKUP(AX$14&amp;"-int-"&amp;$G842,Equations!$G:$I,3,0)+VLOOKUP(AX$14&amp;"-sexo-"&amp;$G842,Equations!$G:$I,3,0)*$U842+VLOOKUP(AX$14&amp;"-edad-"&amp;$G842,Equations!$G:$I,3,0)*$V842+VLOOKUP(AX$14&amp;"-est-"&amp;$G842,Equations!$G:$I,3,0)*(1/$W842)+VLOOKUP(AX$14&amp;"-imc-"&amp;$G842,Equations!$G:$I,3,0)*(1/$Q842)))</f>
        <v/>
      </c>
      <c r="AY842" s="10" t="str">
        <f>IF($AB842="","",IF(OR($V842&lt;2.7,$V842&gt;90),"Age OOR",AX842-1.6449*VLOOKUP(AX$14&amp;"-rse-"&amp;$G842,Equations!$G:$I,3,0)))</f>
        <v/>
      </c>
      <c r="AZ842" s="10" t="str">
        <f>IF($AB842="","",IF(OR($V842&lt;2.7,$V842&gt;90),"Age OOR",AX842+1.6449*VLOOKUP(AX$14&amp;"-rse-"&amp;$G842,Equations!$G:$I,3,0)))</f>
        <v/>
      </c>
      <c r="BA842" s="10" t="str">
        <f t="shared" si="315"/>
        <v/>
      </c>
      <c r="BB842" s="10" t="str">
        <f>IF($AB842="","",IF(OR($V842&lt;2.7,$V842&gt;90),"Age OOR",($AB842-AX842)/VLOOKUP(AX$14&amp;"-rse-"&amp;$G842,Equations!$G:$I,3,0)))</f>
        <v/>
      </c>
      <c r="BC842" s="10" t="str">
        <f>IF($AC842="","",IF(OR($V842&lt;2.7,$V842&gt;90),"Age OOR",VLOOKUP(BC$14&amp;"-int-"&amp;$H842,Equations!$G:$I,3,0)+VLOOKUP(BC$14&amp;"-sexo-"&amp;$H842,Equations!$G:$I,3,0)*$U842+VLOOKUP(BC$14&amp;"-edad-"&amp;$H842,Equations!$G:$I,3,0)*$V842+VLOOKUP(BC$14&amp;"-est-"&amp;$H842,Equations!$G:$I,3,0)*(1/$W842)+VLOOKUP(BC$14&amp;"-imc-"&amp;$H842,Equations!$G:$I,3,0)*(1/$Q842)))</f>
        <v/>
      </c>
      <c r="BD842" s="10" t="str">
        <f>IF($AC842="","",IF(OR($V842&lt;2.7,$V842&gt;90),"Age OOR",BC842-1.6449*VLOOKUP(BC$14&amp;"-rse-"&amp;$H842,Equations!$G:$I,3,0)))</f>
        <v/>
      </c>
      <c r="BE842" s="10" t="str">
        <f>IF($AC842="","",IF(OR($V842&lt;2.7,$V842&gt;90),"Age OOR",BC842+1.6449*VLOOKUP(BC$14&amp;"-rse-"&amp;$H842,Equations!$G:$I,3,0)))</f>
        <v/>
      </c>
      <c r="BF842" s="10" t="str">
        <f t="shared" si="316"/>
        <v/>
      </c>
      <c r="BG842" s="10" t="str">
        <f>IF($AC842="","",IF(OR($V842&lt;2.7,$V842&gt;90),"Age OOR",($AC842-BC842)/VLOOKUP(BC$14&amp;"-rse-"&amp;$H842,Equations!$G:$I,3,0)))</f>
        <v/>
      </c>
      <c r="BH842" s="10" t="str">
        <f>IF($AD842="","",IF(OR($V842&lt;2.7,$V842&gt;90),"Age OOR",VLOOKUP(BH$14&amp;"-int-"&amp;$I842,Equations!$G:$I,3,0)+VLOOKUP(BH$14&amp;"-sexo-"&amp;$I842,Equations!$G:$I,3,0)*$U842+VLOOKUP(BH$14&amp;"-edad-"&amp;$I842,Equations!$G:$I,3,0)*$V842+VLOOKUP(BH$14&amp;"-est-"&amp;$I842,Equations!$G:$I,3,0)*(1/$W842)+VLOOKUP(BH$14&amp;"-imc-"&amp;$I842,Equations!$G:$I,3,0)*(1/$Q842)))</f>
        <v/>
      </c>
      <c r="BI842" s="10" t="str">
        <f>IF($AD842="","",IF(OR($V842&lt;2.7,$V842&gt;90),"Age OOR",BH842-1.6449*VLOOKUP(BH$14&amp;"-rse-"&amp;$I842,Equations!$G:$I,3,0)))</f>
        <v/>
      </c>
      <c r="BJ842" s="10" t="str">
        <f>IF($AD842="","",IF(OR($V842&lt;2.7,$V842&gt;90),"Age OOR",BH842+1.6449*VLOOKUP(BH$14&amp;"-rse-"&amp;$I842,Equations!$G:$I,3,0)))</f>
        <v/>
      </c>
      <c r="BK842" s="10" t="str">
        <f t="shared" si="317"/>
        <v/>
      </c>
      <c r="BL842" s="10" t="str">
        <f>IF($AD842="","",IF(OR($V842&lt;2.7,$V842&gt;90),"Age OOR",($AD842-BH842)/VLOOKUP(BH$14&amp;"-rse-"&amp;$I842,Equations!$G:$I,3,0)))</f>
        <v/>
      </c>
      <c r="BM842" s="10" t="str">
        <f>IF($AE842="","",IF(OR($V842&lt;2.7,$V842&gt;90),"Age OOR",VLOOKUP(BM$14&amp;"-int-"&amp;$J842,Equations!$G:$I,3,0)+VLOOKUP(BM$14&amp;"-sexo-"&amp;$J842,Equations!$G:$I,3,0)*$U842+VLOOKUP(BM$14&amp;"-edad-"&amp;$J842,Equations!$G:$I,3,0)*$V842+VLOOKUP(BM$14&amp;"-est-"&amp;$J842,Equations!$G:$I,3,0)*(1/$W842)+VLOOKUP(BM$14&amp;"-imc-"&amp;$J842,Equations!$G:$I,3,0)*(1/$Q842)))</f>
        <v/>
      </c>
      <c r="BN842" s="10" t="str">
        <f>IF($AE842="","",IF(OR($V842&lt;2.7,$V842&gt;90),"Age OOR",BM842-1.6449*VLOOKUP(BM$14&amp;"-rse-"&amp;$J842,Equations!$G:$I,3,0)))</f>
        <v/>
      </c>
      <c r="BO842" s="10" t="str">
        <f>IF($AE842="","",IF(OR($V842&lt;2.7,$V842&gt;90),"Age OOR",BM842+1.6449*VLOOKUP(BM$14&amp;"-rse-"&amp;$J842,Equations!$G:$I,3,0)))</f>
        <v/>
      </c>
      <c r="BP842" s="10" t="str">
        <f t="shared" si="318"/>
        <v/>
      </c>
      <c r="BQ842" s="10" t="str">
        <f>IF($AE842="","",IF(OR($V842&lt;2.7,$V842&gt;90),"Age OOR",($AE842-BM842)/VLOOKUP(BM$14&amp;"-rse-"&amp;$J842,Equations!$G:$I,3,0)))</f>
        <v/>
      </c>
      <c r="BR842" s="10" t="str">
        <f>IF($AF842="","",IF(OR($V842&lt;2.7,$V842&gt;90),"Age OOR",VLOOKUP(BR$14&amp;"-int-"&amp;$K842,Equations!$G:$I,3,0)+VLOOKUP(BR$14&amp;"-sexo-"&amp;$K842,Equations!$G:$I,3,0)*$U842+VLOOKUP(BR$14&amp;"-edad-"&amp;$K842,Equations!$G:$I,3,0)*$V842+VLOOKUP(BR$14&amp;"-est-"&amp;$K842,Equations!$G:$I,3,0)*(1/$W842)+VLOOKUP(BR$14&amp;"-imc-"&amp;$K842,Equations!$G:$I,3,0)*(1/$Q842)))</f>
        <v/>
      </c>
      <c r="BS842" s="10" t="str">
        <f>IF($AF842="","",IF(OR($V842&lt;2.7,$V842&gt;90),"Age OOR",BR842-1.6449*VLOOKUP(BR$14&amp;"-rse-"&amp;$K842,Equations!$G:$I,3,0)))</f>
        <v/>
      </c>
      <c r="BT842" s="10" t="str">
        <f>IF($AF842="","",IF(OR($V842&lt;2.7,$V842&gt;90),"Age OOR",BR842+1.6449*VLOOKUP(BR$14&amp;"-rse-"&amp;$K842,Equations!$G:$I,3,0)))</f>
        <v/>
      </c>
      <c r="BU842" s="10" t="str">
        <f t="shared" si="319"/>
        <v/>
      </c>
      <c r="BV842" s="10" t="str">
        <f>IF($AF842="","",IF(OR($V842&lt;2.7,$V842&gt;90),"Age OOR",($AF842-BR842)/VLOOKUP(BR$14&amp;"-rse-"&amp;$K842,Equations!$G:$I,3,0)))</f>
        <v/>
      </c>
      <c r="BW842" s="10" t="str">
        <f>IF($AG842="","",IF(OR($V842&lt;2.7,$V842&gt;90),"Age OOR",VLOOKUP(BW$14&amp;"-int-"&amp;$L842,Equations!$G:$I,3,0)+VLOOKUP(BW$14&amp;"-sexo-"&amp;$L842,Equations!$G:$I,3,0)*$U842+VLOOKUP(BW$14&amp;"-edad-"&amp;$L842,Equations!$G:$I,3,0)*$V842+VLOOKUP(BW$14&amp;"-est-"&amp;$L842,Equations!$G:$I,3,0)*(1/$W842)+VLOOKUP(BW$14&amp;"-imc-"&amp;$L842,Equations!$G:$I,3,0)*(1/$Q842)))</f>
        <v/>
      </c>
      <c r="BX842" s="10" t="str">
        <f>IF($AG842="","",IF(OR($V842&lt;2.7,$V842&gt;90),"Age OOR",BW842-1.6449*VLOOKUP(BW$14&amp;"-rse-"&amp;$L842,Equations!$G:$I,3,0)))</f>
        <v/>
      </c>
      <c r="BY842" s="10" t="str">
        <f>IF($AG842="","",IF(OR($V842&lt;2.7,$V842&gt;90),"Age OOR",BW842+1.6449*VLOOKUP(BW$14&amp;"-rse-"&amp;$L842,Equations!$G:$I,3,0)))</f>
        <v/>
      </c>
      <c r="BZ842" s="10" t="str">
        <f t="shared" si="320"/>
        <v/>
      </c>
      <c r="CA842" s="10" t="str">
        <f>IF($AG842="","",IF(OR($V842&lt;2.7,$V842&gt;90),"Age OOR",($AG842-BW842)/VLOOKUP(BW$14&amp;"-rse-"&amp;$L842,Equations!$G:$I,3,0)))</f>
        <v/>
      </c>
      <c r="CB842" s="10" t="str">
        <f>IF($AH842="","",IF(OR($V842&lt;2.7,$V842&gt;90),"Age OOR",VLOOKUP(CB$14&amp;"-int-"&amp;$M842,Equations!$G:$I,3,0)+VLOOKUP(CB$14&amp;"-sexo-"&amp;$M842,Equations!$G:$I,3,0)*$U842+VLOOKUP(CB$14&amp;"-edad-"&amp;$M842,Equations!$G:$I,3,0)*$V842+VLOOKUP(CB$14&amp;"-est-"&amp;$M842,Equations!$G:$I,3,0)*(1/$W842)+VLOOKUP(CB$14&amp;"-imc-"&amp;$M842,Equations!$G:$I,3,0)*(1/$Q842)))</f>
        <v/>
      </c>
      <c r="CC842" s="10" t="str">
        <f>IF($AH842="","",IF(OR($V842&lt;2.7,$V842&gt;90),"Age OOR",CB842-1.6449*VLOOKUP(CB$14&amp;"-rse-"&amp;$M842,Equations!$G:$I,3,0)))</f>
        <v/>
      </c>
      <c r="CD842" s="10" t="str">
        <f>IF($AH842="","",IF(OR($V842&lt;2.7,$V842&gt;90),"Age OOR",CB842+1.6449*VLOOKUP(CB$14&amp;"-rse-"&amp;$M842,Equations!$G:$I,3,0)))</f>
        <v/>
      </c>
      <c r="CE842" s="10" t="str">
        <f t="shared" si="321"/>
        <v/>
      </c>
      <c r="CF842" s="10" t="str">
        <f>IF($AH842="","",IF(OR($V842&lt;2.7,$V842&gt;90),"Age OOR",($AH842-CB842)/VLOOKUP(CB$14&amp;"-rse-"&amp;$M842,Equations!$G:$I,3,0)))</f>
        <v/>
      </c>
      <c r="CG842" s="10" t="str">
        <f>IF($AI842="","",IF(OR($V842&lt;2.7,$V842&gt;90),"Age OOR",VLOOKUP(CG$14&amp;"-int-"&amp;$N842,Equations!$G:$I,3,0)+VLOOKUP(CG$14&amp;"-sexo-"&amp;$N842,Equations!$G:$I,3,0)*$U842+VLOOKUP(CG$14&amp;"-edad-"&amp;$N842,Equations!$G:$I,3,0)*$V842+VLOOKUP(CG$14&amp;"-est-"&amp;$N842,Equations!$G:$I,3,0)*(1/$W842)+VLOOKUP(CG$14&amp;"-imc-"&amp;$N842,Equations!$G:$I,3,0)*(1/$Q842)))</f>
        <v/>
      </c>
      <c r="CH842" s="10" t="str">
        <f>IF($AI842="","",IF(OR($V842&lt;2.7,$V842&gt;90),"Age OOR",CG842-1.6449*VLOOKUP(CG$14&amp;"-rse-"&amp;$N842,Equations!$G:$I,3,0)))</f>
        <v/>
      </c>
      <c r="CI842" s="10" t="str">
        <f>IF($AI842="","",IF(OR($V842&lt;2.7,$V842&gt;90),"Age OOR",CG842+1.6449*VLOOKUP(CG$14&amp;"-rse-"&amp;$N842,Equations!$G:$I,3,0)))</f>
        <v/>
      </c>
      <c r="CJ842" s="10" t="str">
        <f t="shared" si="322"/>
        <v/>
      </c>
      <c r="CK842" s="10" t="str">
        <f>IF($AI842="","",IF(OR($V842&lt;2.7,$V842&gt;90),"Age OOR",($AI842-CG842)/VLOOKUP(CG$14&amp;"-rse-"&amp;$N842,Equations!$G:$I,3,0)))</f>
        <v/>
      </c>
      <c r="CL842" s="10" t="str">
        <f>IF($AJ842="","",IF(OR($V842&lt;2.7,$V842&gt;90),"Age OOR",VLOOKUP(CL$14&amp;"-int-"&amp;$O842,Equations!$G:$I,3,0)+VLOOKUP(CL$14&amp;"-sexo-"&amp;$O842,Equations!$G:$I,3,0)*$U842+VLOOKUP(CL$14&amp;"-edad-"&amp;$O842,Equations!$G:$I,3,0)*$V842+VLOOKUP(CL$14&amp;"-est-"&amp;$O842,Equations!$G:$I,3,0)*(1/$W842)+VLOOKUP(CL$14&amp;"-imc-"&amp;$O842,Equations!$G:$I,3,0)*(1/$Q842)))</f>
        <v/>
      </c>
      <c r="CM842" s="10" t="str">
        <f>IF($AJ842="","",IF(OR($V842&lt;2.7,$V842&gt;90),"Age OOR",CL842-1.6449*VLOOKUP(CL$14&amp;"-rse-"&amp;$O842,Equations!$G:$I,3,0)))</f>
        <v/>
      </c>
      <c r="CN842" s="10" t="str">
        <f>IF($AJ842="","",IF(OR($V842&lt;2.7,$V842&gt;90),"Age OOR",CL842+1.6449*VLOOKUP(CL$14&amp;"-rse-"&amp;$O842,Equations!$G:$I,3,0)))</f>
        <v/>
      </c>
      <c r="CO842" s="10" t="str">
        <f t="shared" si="323"/>
        <v/>
      </c>
      <c r="CP842" s="10" t="str">
        <f>IF($AJ842="","",IF(OR($V842&lt;2.7,$V842&gt;90),"Age OOR",($AJ842-CL842)/VLOOKUP(CL$14&amp;"-rse-"&amp;$O842,Equations!$G:$I,3,0)))</f>
        <v/>
      </c>
      <c r="CQ842" s="10" t="str">
        <f>IF($AK842="","",IF(OR($V842&lt;2.7,$V842&gt;90),"Age OOR",EXP(VLOOKUP(CQ$14&amp;"-int-"&amp;$P842,Equations!$G:$I,3,0)+VLOOKUP(CQ$14&amp;"-sexo-"&amp;$P842,Equations!$G:$I,3,0)*$U842+VLOOKUP(CQ$14&amp;"-edad-"&amp;$P842,Equations!$G:$I,3,0)*$V842+VLOOKUP(CQ$14&amp;"-est-"&amp;$P842,Equations!$G:$I,3,0)*(1/$W842)+VLOOKUP(CQ$14&amp;"-imc-"&amp;$P842,Equations!$G:$I,3,0)*(1/$Q842))))</f>
        <v/>
      </c>
      <c r="CR842" s="10" t="str">
        <f>IF($AK842="","",IF(OR($V842&lt;2.7,$V842&gt;90),"Age OOR",EXP(LN(CQ842)-1.6449*VLOOKUP(CQ$14&amp;"-rse-"&amp;$P842,Equations!$G:$I,3,0))))</f>
        <v/>
      </c>
      <c r="CS842" s="10" t="str">
        <f>IF($AK842="","",IF(OR($V842&lt;2.7,$V842&gt;90),"Age OOR",EXP(LN(CQ842)+1.6449*VLOOKUP(CQ$14&amp;"-rse-"&amp;$P842,Equations!$G:$I,3,0))))</f>
        <v/>
      </c>
      <c r="CT842" s="10" t="str">
        <f t="shared" si="324"/>
        <v/>
      </c>
      <c r="CU842" s="10" t="str">
        <f>IF($AK842="","",IF(OR($V842&lt;2.7,$V842&gt;90),"Age OOR",(LN($AK842)-LN(CQ842))/VLOOKUP(CQ$14&amp;"-rse-"&amp;$P842,Equations!$G:$I,3,0)))</f>
        <v/>
      </c>
      <c r="CV842" s="47"/>
    </row>
    <row r="843" spans="5:123" x14ac:dyDescent="0.2">
      <c r="E843" s="23" t="str">
        <f t="shared" si="300"/>
        <v>Age out of range</v>
      </c>
      <c r="F843" s="23" t="str">
        <f t="shared" si="301"/>
        <v>Age out of range</v>
      </c>
      <c r="G843" s="23" t="str">
        <f t="shared" si="302"/>
        <v>Age out of range</v>
      </c>
      <c r="H843" s="23" t="str">
        <f t="shared" si="303"/>
        <v>Age out of range</v>
      </c>
      <c r="I843" s="23" t="str">
        <f t="shared" si="304"/>
        <v>Age out of range</v>
      </c>
      <c r="J843" s="23" t="str">
        <f t="shared" si="305"/>
        <v>Age out of range</v>
      </c>
      <c r="K843" s="23" t="str">
        <f t="shared" si="306"/>
        <v>Age out of range</v>
      </c>
      <c r="L843" s="23" t="str">
        <f t="shared" si="307"/>
        <v>Age out of range</v>
      </c>
      <c r="M843" s="23" t="str">
        <f t="shared" si="308"/>
        <v>Age out of range</v>
      </c>
      <c r="N843" s="23" t="str">
        <f t="shared" si="309"/>
        <v>Age out of range</v>
      </c>
      <c r="O843" s="23" t="str">
        <f t="shared" si="310"/>
        <v>Age out of range</v>
      </c>
      <c r="P843" s="23" t="str">
        <f t="shared" si="311"/>
        <v>Age out of range</v>
      </c>
      <c r="Q843" s="23" t="e">
        <f t="shared" si="312"/>
        <v>#DIV/0!</v>
      </c>
      <c r="R843" s="17"/>
      <c r="S843" s="23">
        <v>827</v>
      </c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  <c r="AE843" s="134"/>
      <c r="AF843" s="134"/>
      <c r="AG843" s="134"/>
      <c r="AH843" s="134"/>
      <c r="AI843" s="134"/>
      <c r="AJ843" s="134"/>
      <c r="AK843" s="134"/>
      <c r="AL843" s="7"/>
      <c r="AM843" s="47"/>
      <c r="AN843" s="10" t="str">
        <f>IF($Z843="","",IF(OR($V843&lt;2.7,$V843&gt;90),"Age OOR",VLOOKUP(AN$14&amp;"-int-"&amp;$E843,Equations!$G:$I,3,0)+VLOOKUP(AN$14&amp;"-sexo-"&amp;$E843,Equations!$G:$I,3,0)*$U843+VLOOKUP(AN$14&amp;"-edad-"&amp;$E843,Equations!$G:$I,3,0)*$V843+VLOOKUP(AN$14&amp;"-est-"&amp;$E843,Equations!$G:$I,3,0)*(1/$W843)+VLOOKUP(AN$14&amp;"-imc-"&amp;$E843,Equations!$G:$I,3,0)*(1/$Q843)))</f>
        <v/>
      </c>
      <c r="AO843" s="10" t="str">
        <f>IF($Z843="","",IF(OR($V843&lt;2.7,$V843&gt;90),"Age OOR",AN843-1.6449*VLOOKUP(AN$14&amp;"-rse-"&amp;$E843,Equations!$G:$I,3,0)))</f>
        <v/>
      </c>
      <c r="AP843" s="10" t="str">
        <f>IF($Z843="","",IF(OR($V843&lt;2.7,$V843&gt;90),"Age OOR",AN843+1.6449*VLOOKUP(AN$14&amp;"-rse-"&amp;$E843,Equations!$G:$I,3,0)))</f>
        <v/>
      </c>
      <c r="AQ843" s="10" t="str">
        <f t="shared" si="313"/>
        <v/>
      </c>
      <c r="AR843" s="10" t="str">
        <f>IF($Z843="","",IF(OR($V843&lt;2.7,$V843&gt;90),"Age OOR",($Z843-AN843)/VLOOKUP(AN$14&amp;"-rse-"&amp;$E843,Equations!$G:$I,3,0)))</f>
        <v/>
      </c>
      <c r="AS843" s="10" t="str">
        <f>IF($AA843="","",IF(OR($V843&lt;2.7,$V843&gt;90),"Age OOR",VLOOKUP(AS$14&amp;"-int-"&amp;$F843,Equations!$G:$I,3,0)+VLOOKUP(AS$14&amp;"-sexo-"&amp;$F843,Equations!$G:$I,3,0)*$U843+VLOOKUP(AS$14&amp;"-edad-"&amp;$F843,Equations!$G:$I,3,0)*$V843+VLOOKUP(AS$14&amp;"-est-"&amp;$F843,Equations!$G:$I,3,0)*(1/$W843)+VLOOKUP(AS$14&amp;"-imc-"&amp;$F843,Equations!$G:$I,3,0)*(1/$Q843)))</f>
        <v/>
      </c>
      <c r="AT843" s="10" t="str">
        <f>IF($AA843="","",IF(OR($V843&lt;2.7,$V843&gt;90),"Age OOR",AS843-1.6449*VLOOKUP(AS$14&amp;"-rse-"&amp;$F843,Equations!$G:$I,3,0)))</f>
        <v/>
      </c>
      <c r="AU843" s="10" t="str">
        <f>IF($AA843="","",IF(OR($V843&lt;2.7,$V843&gt;90),"Age OOR",AS843+1.6449*VLOOKUP(AS$14&amp;"-rse-"&amp;$F843,Equations!$G:$I,3,0)))</f>
        <v/>
      </c>
      <c r="AV843" s="10" t="str">
        <f t="shared" si="314"/>
        <v/>
      </c>
      <c r="AW843" s="10" t="str">
        <f>IF($AA843="","",IF(OR($V843&lt;2.7,$V843&gt;90),"Age OOR",($AA843-AS843)/VLOOKUP(AS$14&amp;"-rse-"&amp;$F843,Equations!$G:$I,3,0)))</f>
        <v/>
      </c>
      <c r="AX843" s="10" t="str">
        <f>IF($AB843="","",IF(OR($V843&lt;2.7,$V843&gt;90),"Age OOR",VLOOKUP(AX$14&amp;"-int-"&amp;$G843,Equations!$G:$I,3,0)+VLOOKUP(AX$14&amp;"-sexo-"&amp;$G843,Equations!$G:$I,3,0)*$U843+VLOOKUP(AX$14&amp;"-edad-"&amp;$G843,Equations!$G:$I,3,0)*$V843+VLOOKUP(AX$14&amp;"-est-"&amp;$G843,Equations!$G:$I,3,0)*(1/$W843)+VLOOKUP(AX$14&amp;"-imc-"&amp;$G843,Equations!$G:$I,3,0)*(1/$Q843)))</f>
        <v/>
      </c>
      <c r="AY843" s="10" t="str">
        <f>IF($AB843="","",IF(OR($V843&lt;2.7,$V843&gt;90),"Age OOR",AX843-1.6449*VLOOKUP(AX$14&amp;"-rse-"&amp;$G843,Equations!$G:$I,3,0)))</f>
        <v/>
      </c>
      <c r="AZ843" s="10" t="str">
        <f>IF($AB843="","",IF(OR($V843&lt;2.7,$V843&gt;90),"Age OOR",AX843+1.6449*VLOOKUP(AX$14&amp;"-rse-"&amp;$G843,Equations!$G:$I,3,0)))</f>
        <v/>
      </c>
      <c r="BA843" s="10" t="str">
        <f t="shared" si="315"/>
        <v/>
      </c>
      <c r="BB843" s="10" t="str">
        <f>IF($AB843="","",IF(OR($V843&lt;2.7,$V843&gt;90),"Age OOR",($AB843-AX843)/VLOOKUP(AX$14&amp;"-rse-"&amp;$G843,Equations!$G:$I,3,0)))</f>
        <v/>
      </c>
      <c r="BC843" s="10" t="str">
        <f>IF($AC843="","",IF(OR($V843&lt;2.7,$V843&gt;90),"Age OOR",VLOOKUP(BC$14&amp;"-int-"&amp;$H843,Equations!$G:$I,3,0)+VLOOKUP(BC$14&amp;"-sexo-"&amp;$H843,Equations!$G:$I,3,0)*$U843+VLOOKUP(BC$14&amp;"-edad-"&amp;$H843,Equations!$G:$I,3,0)*$V843+VLOOKUP(BC$14&amp;"-est-"&amp;$H843,Equations!$G:$I,3,0)*(1/$W843)+VLOOKUP(BC$14&amp;"-imc-"&amp;$H843,Equations!$G:$I,3,0)*(1/$Q843)))</f>
        <v/>
      </c>
      <c r="BD843" s="10" t="str">
        <f>IF($AC843="","",IF(OR($V843&lt;2.7,$V843&gt;90),"Age OOR",BC843-1.6449*VLOOKUP(BC$14&amp;"-rse-"&amp;$H843,Equations!$G:$I,3,0)))</f>
        <v/>
      </c>
      <c r="BE843" s="10" t="str">
        <f>IF($AC843="","",IF(OR($V843&lt;2.7,$V843&gt;90),"Age OOR",BC843+1.6449*VLOOKUP(BC$14&amp;"-rse-"&amp;$H843,Equations!$G:$I,3,0)))</f>
        <v/>
      </c>
      <c r="BF843" s="10" t="str">
        <f t="shared" si="316"/>
        <v/>
      </c>
      <c r="BG843" s="10" t="str">
        <f>IF($AC843="","",IF(OR($V843&lt;2.7,$V843&gt;90),"Age OOR",($AC843-BC843)/VLOOKUP(BC$14&amp;"-rse-"&amp;$H843,Equations!$G:$I,3,0)))</f>
        <v/>
      </c>
      <c r="BH843" s="10" t="str">
        <f>IF($AD843="","",IF(OR($V843&lt;2.7,$V843&gt;90),"Age OOR",VLOOKUP(BH$14&amp;"-int-"&amp;$I843,Equations!$G:$I,3,0)+VLOOKUP(BH$14&amp;"-sexo-"&amp;$I843,Equations!$G:$I,3,0)*$U843+VLOOKUP(BH$14&amp;"-edad-"&amp;$I843,Equations!$G:$I,3,0)*$V843+VLOOKUP(BH$14&amp;"-est-"&amp;$I843,Equations!$G:$I,3,0)*(1/$W843)+VLOOKUP(BH$14&amp;"-imc-"&amp;$I843,Equations!$G:$I,3,0)*(1/$Q843)))</f>
        <v/>
      </c>
      <c r="BI843" s="10" t="str">
        <f>IF($AD843="","",IF(OR($V843&lt;2.7,$V843&gt;90),"Age OOR",BH843-1.6449*VLOOKUP(BH$14&amp;"-rse-"&amp;$I843,Equations!$G:$I,3,0)))</f>
        <v/>
      </c>
      <c r="BJ843" s="10" t="str">
        <f>IF($AD843="","",IF(OR($V843&lt;2.7,$V843&gt;90),"Age OOR",BH843+1.6449*VLOOKUP(BH$14&amp;"-rse-"&amp;$I843,Equations!$G:$I,3,0)))</f>
        <v/>
      </c>
      <c r="BK843" s="10" t="str">
        <f t="shared" si="317"/>
        <v/>
      </c>
      <c r="BL843" s="10" t="str">
        <f>IF($AD843="","",IF(OR($V843&lt;2.7,$V843&gt;90),"Age OOR",($AD843-BH843)/VLOOKUP(BH$14&amp;"-rse-"&amp;$I843,Equations!$G:$I,3,0)))</f>
        <v/>
      </c>
      <c r="BM843" s="10" t="str">
        <f>IF($AE843="","",IF(OR($V843&lt;2.7,$V843&gt;90),"Age OOR",VLOOKUP(BM$14&amp;"-int-"&amp;$J843,Equations!$G:$I,3,0)+VLOOKUP(BM$14&amp;"-sexo-"&amp;$J843,Equations!$G:$I,3,0)*$U843+VLOOKUP(BM$14&amp;"-edad-"&amp;$J843,Equations!$G:$I,3,0)*$V843+VLOOKUP(BM$14&amp;"-est-"&amp;$J843,Equations!$G:$I,3,0)*(1/$W843)+VLOOKUP(BM$14&amp;"-imc-"&amp;$J843,Equations!$G:$I,3,0)*(1/$Q843)))</f>
        <v/>
      </c>
      <c r="BN843" s="10" t="str">
        <f>IF($AE843="","",IF(OR($V843&lt;2.7,$V843&gt;90),"Age OOR",BM843-1.6449*VLOOKUP(BM$14&amp;"-rse-"&amp;$J843,Equations!$G:$I,3,0)))</f>
        <v/>
      </c>
      <c r="BO843" s="10" t="str">
        <f>IF($AE843="","",IF(OR($V843&lt;2.7,$V843&gt;90),"Age OOR",BM843+1.6449*VLOOKUP(BM$14&amp;"-rse-"&amp;$J843,Equations!$G:$I,3,0)))</f>
        <v/>
      </c>
      <c r="BP843" s="10" t="str">
        <f t="shared" si="318"/>
        <v/>
      </c>
      <c r="BQ843" s="10" t="str">
        <f>IF($AE843="","",IF(OR($V843&lt;2.7,$V843&gt;90),"Age OOR",($AE843-BM843)/VLOOKUP(BM$14&amp;"-rse-"&amp;$J843,Equations!$G:$I,3,0)))</f>
        <v/>
      </c>
      <c r="BR843" s="10" t="str">
        <f>IF($AF843="","",IF(OR($V843&lt;2.7,$V843&gt;90),"Age OOR",VLOOKUP(BR$14&amp;"-int-"&amp;$K843,Equations!$G:$I,3,0)+VLOOKUP(BR$14&amp;"-sexo-"&amp;$K843,Equations!$G:$I,3,0)*$U843+VLOOKUP(BR$14&amp;"-edad-"&amp;$K843,Equations!$G:$I,3,0)*$V843+VLOOKUP(BR$14&amp;"-est-"&amp;$K843,Equations!$G:$I,3,0)*(1/$W843)+VLOOKUP(BR$14&amp;"-imc-"&amp;$K843,Equations!$G:$I,3,0)*(1/$Q843)))</f>
        <v/>
      </c>
      <c r="BS843" s="10" t="str">
        <f>IF($AF843="","",IF(OR($V843&lt;2.7,$V843&gt;90),"Age OOR",BR843-1.6449*VLOOKUP(BR$14&amp;"-rse-"&amp;$K843,Equations!$G:$I,3,0)))</f>
        <v/>
      </c>
      <c r="BT843" s="10" t="str">
        <f>IF($AF843="","",IF(OR($V843&lt;2.7,$V843&gt;90),"Age OOR",BR843+1.6449*VLOOKUP(BR$14&amp;"-rse-"&amp;$K843,Equations!$G:$I,3,0)))</f>
        <v/>
      </c>
      <c r="BU843" s="10" t="str">
        <f t="shared" si="319"/>
        <v/>
      </c>
      <c r="BV843" s="10" t="str">
        <f>IF($AF843="","",IF(OR($V843&lt;2.7,$V843&gt;90),"Age OOR",($AF843-BR843)/VLOOKUP(BR$14&amp;"-rse-"&amp;$K843,Equations!$G:$I,3,0)))</f>
        <v/>
      </c>
      <c r="BW843" s="10" t="str">
        <f>IF($AG843="","",IF(OR($V843&lt;2.7,$V843&gt;90),"Age OOR",VLOOKUP(BW$14&amp;"-int-"&amp;$L843,Equations!$G:$I,3,0)+VLOOKUP(BW$14&amp;"-sexo-"&amp;$L843,Equations!$G:$I,3,0)*$U843+VLOOKUP(BW$14&amp;"-edad-"&amp;$L843,Equations!$G:$I,3,0)*$V843+VLOOKUP(BW$14&amp;"-est-"&amp;$L843,Equations!$G:$I,3,0)*(1/$W843)+VLOOKUP(BW$14&amp;"-imc-"&amp;$L843,Equations!$G:$I,3,0)*(1/$Q843)))</f>
        <v/>
      </c>
      <c r="BX843" s="10" t="str">
        <f>IF($AG843="","",IF(OR($V843&lt;2.7,$V843&gt;90),"Age OOR",BW843-1.6449*VLOOKUP(BW$14&amp;"-rse-"&amp;$L843,Equations!$G:$I,3,0)))</f>
        <v/>
      </c>
      <c r="BY843" s="10" t="str">
        <f>IF($AG843="","",IF(OR($V843&lt;2.7,$V843&gt;90),"Age OOR",BW843+1.6449*VLOOKUP(BW$14&amp;"-rse-"&amp;$L843,Equations!$G:$I,3,0)))</f>
        <v/>
      </c>
      <c r="BZ843" s="10" t="str">
        <f t="shared" si="320"/>
        <v/>
      </c>
      <c r="CA843" s="10" t="str">
        <f>IF($AG843="","",IF(OR($V843&lt;2.7,$V843&gt;90),"Age OOR",($AG843-BW843)/VLOOKUP(BW$14&amp;"-rse-"&amp;$L843,Equations!$G:$I,3,0)))</f>
        <v/>
      </c>
      <c r="CB843" s="10" t="str">
        <f>IF($AH843="","",IF(OR($V843&lt;2.7,$V843&gt;90),"Age OOR",VLOOKUP(CB$14&amp;"-int-"&amp;$M843,Equations!$G:$I,3,0)+VLOOKUP(CB$14&amp;"-sexo-"&amp;$M843,Equations!$G:$I,3,0)*$U843+VLOOKUP(CB$14&amp;"-edad-"&amp;$M843,Equations!$G:$I,3,0)*$V843+VLOOKUP(CB$14&amp;"-est-"&amp;$M843,Equations!$G:$I,3,0)*(1/$W843)+VLOOKUP(CB$14&amp;"-imc-"&amp;$M843,Equations!$G:$I,3,0)*(1/$Q843)))</f>
        <v/>
      </c>
      <c r="CC843" s="10" t="str">
        <f>IF($AH843="","",IF(OR($V843&lt;2.7,$V843&gt;90),"Age OOR",CB843-1.6449*VLOOKUP(CB$14&amp;"-rse-"&amp;$M843,Equations!$G:$I,3,0)))</f>
        <v/>
      </c>
      <c r="CD843" s="10" t="str">
        <f>IF($AH843="","",IF(OR($V843&lt;2.7,$V843&gt;90),"Age OOR",CB843+1.6449*VLOOKUP(CB$14&amp;"-rse-"&amp;$M843,Equations!$G:$I,3,0)))</f>
        <v/>
      </c>
      <c r="CE843" s="10" t="str">
        <f t="shared" si="321"/>
        <v/>
      </c>
      <c r="CF843" s="10" t="str">
        <f>IF($AH843="","",IF(OR($V843&lt;2.7,$V843&gt;90),"Age OOR",($AH843-CB843)/VLOOKUP(CB$14&amp;"-rse-"&amp;$M843,Equations!$G:$I,3,0)))</f>
        <v/>
      </c>
      <c r="CG843" s="10" t="str">
        <f>IF($AI843="","",IF(OR($V843&lt;2.7,$V843&gt;90),"Age OOR",VLOOKUP(CG$14&amp;"-int-"&amp;$N843,Equations!$G:$I,3,0)+VLOOKUP(CG$14&amp;"-sexo-"&amp;$N843,Equations!$G:$I,3,0)*$U843+VLOOKUP(CG$14&amp;"-edad-"&amp;$N843,Equations!$G:$I,3,0)*$V843+VLOOKUP(CG$14&amp;"-est-"&amp;$N843,Equations!$G:$I,3,0)*(1/$W843)+VLOOKUP(CG$14&amp;"-imc-"&amp;$N843,Equations!$G:$I,3,0)*(1/$Q843)))</f>
        <v/>
      </c>
      <c r="CH843" s="10" t="str">
        <f>IF($AI843="","",IF(OR($V843&lt;2.7,$V843&gt;90),"Age OOR",CG843-1.6449*VLOOKUP(CG$14&amp;"-rse-"&amp;$N843,Equations!$G:$I,3,0)))</f>
        <v/>
      </c>
      <c r="CI843" s="10" t="str">
        <f>IF($AI843="","",IF(OR($V843&lt;2.7,$V843&gt;90),"Age OOR",CG843+1.6449*VLOOKUP(CG$14&amp;"-rse-"&amp;$N843,Equations!$G:$I,3,0)))</f>
        <v/>
      </c>
      <c r="CJ843" s="10" t="str">
        <f t="shared" si="322"/>
        <v/>
      </c>
      <c r="CK843" s="10" t="str">
        <f>IF($AI843="","",IF(OR($V843&lt;2.7,$V843&gt;90),"Age OOR",($AI843-CG843)/VLOOKUP(CG$14&amp;"-rse-"&amp;$N843,Equations!$G:$I,3,0)))</f>
        <v/>
      </c>
      <c r="CL843" s="10" t="str">
        <f>IF($AJ843="","",IF(OR($V843&lt;2.7,$V843&gt;90),"Age OOR",VLOOKUP(CL$14&amp;"-int-"&amp;$O843,Equations!$G:$I,3,0)+VLOOKUP(CL$14&amp;"-sexo-"&amp;$O843,Equations!$G:$I,3,0)*$U843+VLOOKUP(CL$14&amp;"-edad-"&amp;$O843,Equations!$G:$I,3,0)*$V843+VLOOKUP(CL$14&amp;"-est-"&amp;$O843,Equations!$G:$I,3,0)*(1/$W843)+VLOOKUP(CL$14&amp;"-imc-"&amp;$O843,Equations!$G:$I,3,0)*(1/$Q843)))</f>
        <v/>
      </c>
      <c r="CM843" s="10" t="str">
        <f>IF($AJ843="","",IF(OR($V843&lt;2.7,$V843&gt;90),"Age OOR",CL843-1.6449*VLOOKUP(CL$14&amp;"-rse-"&amp;$O843,Equations!$G:$I,3,0)))</f>
        <v/>
      </c>
      <c r="CN843" s="10" t="str">
        <f>IF($AJ843="","",IF(OR($V843&lt;2.7,$V843&gt;90),"Age OOR",CL843+1.6449*VLOOKUP(CL$14&amp;"-rse-"&amp;$O843,Equations!$G:$I,3,0)))</f>
        <v/>
      </c>
      <c r="CO843" s="10" t="str">
        <f t="shared" si="323"/>
        <v/>
      </c>
      <c r="CP843" s="10" t="str">
        <f>IF($AJ843="","",IF(OR($V843&lt;2.7,$V843&gt;90),"Age OOR",($AJ843-CL843)/VLOOKUP(CL$14&amp;"-rse-"&amp;$O843,Equations!$G:$I,3,0)))</f>
        <v/>
      </c>
      <c r="CQ843" s="10" t="str">
        <f>IF($AK843="","",IF(OR($V843&lt;2.7,$V843&gt;90),"Age OOR",EXP(VLOOKUP(CQ$14&amp;"-int-"&amp;$P843,Equations!$G:$I,3,0)+VLOOKUP(CQ$14&amp;"-sexo-"&amp;$P843,Equations!$G:$I,3,0)*$U843+VLOOKUP(CQ$14&amp;"-edad-"&amp;$P843,Equations!$G:$I,3,0)*$V843+VLOOKUP(CQ$14&amp;"-est-"&amp;$P843,Equations!$G:$I,3,0)*(1/$W843)+VLOOKUP(CQ$14&amp;"-imc-"&amp;$P843,Equations!$G:$I,3,0)*(1/$Q843))))</f>
        <v/>
      </c>
      <c r="CR843" s="10" t="str">
        <f>IF($AK843="","",IF(OR($V843&lt;2.7,$V843&gt;90),"Age OOR",EXP(LN(CQ843)-1.6449*VLOOKUP(CQ$14&amp;"-rse-"&amp;$P843,Equations!$G:$I,3,0))))</f>
        <v/>
      </c>
      <c r="CS843" s="10" t="str">
        <f>IF($AK843="","",IF(OR($V843&lt;2.7,$V843&gt;90),"Age OOR",EXP(LN(CQ843)+1.6449*VLOOKUP(CQ$14&amp;"-rse-"&amp;$P843,Equations!$G:$I,3,0))))</f>
        <v/>
      </c>
      <c r="CT843" s="10" t="str">
        <f t="shared" si="324"/>
        <v/>
      </c>
      <c r="CU843" s="10" t="str">
        <f>IF($AK843="","",IF(OR($V843&lt;2.7,$V843&gt;90),"Age OOR",(LN($AK843)-LN(CQ843))/VLOOKUP(CQ$14&amp;"-rse-"&amp;$P843,Equations!$G:$I,3,0)))</f>
        <v/>
      </c>
      <c r="CV843" s="47"/>
    </row>
    <row r="844" spans="5:123" x14ac:dyDescent="0.2">
      <c r="E844" s="23" t="str">
        <f t="shared" si="300"/>
        <v>Age out of range</v>
      </c>
      <c r="F844" s="23" t="str">
        <f t="shared" si="301"/>
        <v>Age out of range</v>
      </c>
      <c r="G844" s="23" t="str">
        <f t="shared" si="302"/>
        <v>Age out of range</v>
      </c>
      <c r="H844" s="23" t="str">
        <f t="shared" si="303"/>
        <v>Age out of range</v>
      </c>
      <c r="I844" s="23" t="str">
        <f t="shared" si="304"/>
        <v>Age out of range</v>
      </c>
      <c r="J844" s="23" t="str">
        <f t="shared" si="305"/>
        <v>Age out of range</v>
      </c>
      <c r="K844" s="23" t="str">
        <f t="shared" si="306"/>
        <v>Age out of range</v>
      </c>
      <c r="L844" s="23" t="str">
        <f t="shared" si="307"/>
        <v>Age out of range</v>
      </c>
      <c r="M844" s="23" t="str">
        <f t="shared" si="308"/>
        <v>Age out of range</v>
      </c>
      <c r="N844" s="23" t="str">
        <f t="shared" si="309"/>
        <v>Age out of range</v>
      </c>
      <c r="O844" s="23" t="str">
        <f t="shared" si="310"/>
        <v>Age out of range</v>
      </c>
      <c r="P844" s="23" t="str">
        <f t="shared" si="311"/>
        <v>Age out of range</v>
      </c>
      <c r="Q844" s="23" t="e">
        <f t="shared" si="312"/>
        <v>#DIV/0!</v>
      </c>
      <c r="R844" s="17"/>
      <c r="S844" s="23">
        <v>828</v>
      </c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  <c r="AE844" s="134"/>
      <c r="AF844" s="134"/>
      <c r="AG844" s="134"/>
      <c r="AH844" s="134"/>
      <c r="AI844" s="134"/>
      <c r="AJ844" s="134"/>
      <c r="AK844" s="134"/>
      <c r="AL844" s="7"/>
      <c r="AM844" s="47"/>
      <c r="AN844" s="10" t="str">
        <f>IF($Z844="","",IF(OR($V844&lt;2.7,$V844&gt;90),"Age OOR",VLOOKUP(AN$14&amp;"-int-"&amp;$E844,Equations!$G:$I,3,0)+VLOOKUP(AN$14&amp;"-sexo-"&amp;$E844,Equations!$G:$I,3,0)*$U844+VLOOKUP(AN$14&amp;"-edad-"&amp;$E844,Equations!$G:$I,3,0)*$V844+VLOOKUP(AN$14&amp;"-est-"&amp;$E844,Equations!$G:$I,3,0)*(1/$W844)+VLOOKUP(AN$14&amp;"-imc-"&amp;$E844,Equations!$G:$I,3,0)*(1/$Q844)))</f>
        <v/>
      </c>
      <c r="AO844" s="10" t="str">
        <f>IF($Z844="","",IF(OR($V844&lt;2.7,$V844&gt;90),"Age OOR",AN844-1.6449*VLOOKUP(AN$14&amp;"-rse-"&amp;$E844,Equations!$G:$I,3,0)))</f>
        <v/>
      </c>
      <c r="AP844" s="10" t="str">
        <f>IF($Z844="","",IF(OR($V844&lt;2.7,$V844&gt;90),"Age OOR",AN844+1.6449*VLOOKUP(AN$14&amp;"-rse-"&amp;$E844,Equations!$G:$I,3,0)))</f>
        <v/>
      </c>
      <c r="AQ844" s="10" t="str">
        <f t="shared" si="313"/>
        <v/>
      </c>
      <c r="AR844" s="10" t="str">
        <f>IF($Z844="","",IF(OR($V844&lt;2.7,$V844&gt;90),"Age OOR",($Z844-AN844)/VLOOKUP(AN$14&amp;"-rse-"&amp;$E844,Equations!$G:$I,3,0)))</f>
        <v/>
      </c>
      <c r="AS844" s="10" t="str">
        <f>IF($AA844="","",IF(OR($V844&lt;2.7,$V844&gt;90),"Age OOR",VLOOKUP(AS$14&amp;"-int-"&amp;$F844,Equations!$G:$I,3,0)+VLOOKUP(AS$14&amp;"-sexo-"&amp;$F844,Equations!$G:$I,3,0)*$U844+VLOOKUP(AS$14&amp;"-edad-"&amp;$F844,Equations!$G:$I,3,0)*$V844+VLOOKUP(AS$14&amp;"-est-"&amp;$F844,Equations!$G:$I,3,0)*(1/$W844)+VLOOKUP(AS$14&amp;"-imc-"&amp;$F844,Equations!$G:$I,3,0)*(1/$Q844)))</f>
        <v/>
      </c>
      <c r="AT844" s="10" t="str">
        <f>IF($AA844="","",IF(OR($V844&lt;2.7,$V844&gt;90),"Age OOR",AS844-1.6449*VLOOKUP(AS$14&amp;"-rse-"&amp;$F844,Equations!$G:$I,3,0)))</f>
        <v/>
      </c>
      <c r="AU844" s="10" t="str">
        <f>IF($AA844="","",IF(OR($V844&lt;2.7,$V844&gt;90),"Age OOR",AS844+1.6449*VLOOKUP(AS$14&amp;"-rse-"&amp;$F844,Equations!$G:$I,3,0)))</f>
        <v/>
      </c>
      <c r="AV844" s="10" t="str">
        <f t="shared" si="314"/>
        <v/>
      </c>
      <c r="AW844" s="10" t="str">
        <f>IF($AA844="","",IF(OR($V844&lt;2.7,$V844&gt;90),"Age OOR",($AA844-AS844)/VLOOKUP(AS$14&amp;"-rse-"&amp;$F844,Equations!$G:$I,3,0)))</f>
        <v/>
      </c>
      <c r="AX844" s="10" t="str">
        <f>IF($AB844="","",IF(OR($V844&lt;2.7,$V844&gt;90),"Age OOR",VLOOKUP(AX$14&amp;"-int-"&amp;$G844,Equations!$G:$I,3,0)+VLOOKUP(AX$14&amp;"-sexo-"&amp;$G844,Equations!$G:$I,3,0)*$U844+VLOOKUP(AX$14&amp;"-edad-"&amp;$G844,Equations!$G:$I,3,0)*$V844+VLOOKUP(AX$14&amp;"-est-"&amp;$G844,Equations!$G:$I,3,0)*(1/$W844)+VLOOKUP(AX$14&amp;"-imc-"&amp;$G844,Equations!$G:$I,3,0)*(1/$Q844)))</f>
        <v/>
      </c>
      <c r="AY844" s="10" t="str">
        <f>IF($AB844="","",IF(OR($V844&lt;2.7,$V844&gt;90),"Age OOR",AX844-1.6449*VLOOKUP(AX$14&amp;"-rse-"&amp;$G844,Equations!$G:$I,3,0)))</f>
        <v/>
      </c>
      <c r="AZ844" s="10" t="str">
        <f>IF($AB844="","",IF(OR($V844&lt;2.7,$V844&gt;90),"Age OOR",AX844+1.6449*VLOOKUP(AX$14&amp;"-rse-"&amp;$G844,Equations!$G:$I,3,0)))</f>
        <v/>
      </c>
      <c r="BA844" s="10" t="str">
        <f t="shared" si="315"/>
        <v/>
      </c>
      <c r="BB844" s="10" t="str">
        <f>IF($AB844="","",IF(OR($V844&lt;2.7,$V844&gt;90),"Age OOR",($AB844-AX844)/VLOOKUP(AX$14&amp;"-rse-"&amp;$G844,Equations!$G:$I,3,0)))</f>
        <v/>
      </c>
      <c r="BC844" s="10" t="str">
        <f>IF($AC844="","",IF(OR($V844&lt;2.7,$V844&gt;90),"Age OOR",VLOOKUP(BC$14&amp;"-int-"&amp;$H844,Equations!$G:$I,3,0)+VLOOKUP(BC$14&amp;"-sexo-"&amp;$H844,Equations!$G:$I,3,0)*$U844+VLOOKUP(BC$14&amp;"-edad-"&amp;$H844,Equations!$G:$I,3,0)*$V844+VLOOKUP(BC$14&amp;"-est-"&amp;$H844,Equations!$G:$I,3,0)*(1/$W844)+VLOOKUP(BC$14&amp;"-imc-"&amp;$H844,Equations!$G:$I,3,0)*(1/$Q844)))</f>
        <v/>
      </c>
      <c r="BD844" s="10" t="str">
        <f>IF($AC844="","",IF(OR($V844&lt;2.7,$V844&gt;90),"Age OOR",BC844-1.6449*VLOOKUP(BC$14&amp;"-rse-"&amp;$H844,Equations!$G:$I,3,0)))</f>
        <v/>
      </c>
      <c r="BE844" s="10" t="str">
        <f>IF($AC844="","",IF(OR($V844&lt;2.7,$V844&gt;90),"Age OOR",BC844+1.6449*VLOOKUP(BC$14&amp;"-rse-"&amp;$H844,Equations!$G:$I,3,0)))</f>
        <v/>
      </c>
      <c r="BF844" s="10" t="str">
        <f t="shared" si="316"/>
        <v/>
      </c>
      <c r="BG844" s="10" t="str">
        <f>IF($AC844="","",IF(OR($V844&lt;2.7,$V844&gt;90),"Age OOR",($AC844-BC844)/VLOOKUP(BC$14&amp;"-rse-"&amp;$H844,Equations!$G:$I,3,0)))</f>
        <v/>
      </c>
      <c r="BH844" s="10" t="str">
        <f>IF($AD844="","",IF(OR($V844&lt;2.7,$V844&gt;90),"Age OOR",VLOOKUP(BH$14&amp;"-int-"&amp;$I844,Equations!$G:$I,3,0)+VLOOKUP(BH$14&amp;"-sexo-"&amp;$I844,Equations!$G:$I,3,0)*$U844+VLOOKUP(BH$14&amp;"-edad-"&amp;$I844,Equations!$G:$I,3,0)*$V844+VLOOKUP(BH$14&amp;"-est-"&amp;$I844,Equations!$G:$I,3,0)*(1/$W844)+VLOOKUP(BH$14&amp;"-imc-"&amp;$I844,Equations!$G:$I,3,0)*(1/$Q844)))</f>
        <v/>
      </c>
      <c r="BI844" s="10" t="str">
        <f>IF($AD844="","",IF(OR($V844&lt;2.7,$V844&gt;90),"Age OOR",BH844-1.6449*VLOOKUP(BH$14&amp;"-rse-"&amp;$I844,Equations!$G:$I,3,0)))</f>
        <v/>
      </c>
      <c r="BJ844" s="10" t="str">
        <f>IF($AD844="","",IF(OR($V844&lt;2.7,$V844&gt;90),"Age OOR",BH844+1.6449*VLOOKUP(BH$14&amp;"-rse-"&amp;$I844,Equations!$G:$I,3,0)))</f>
        <v/>
      </c>
      <c r="BK844" s="10" t="str">
        <f t="shared" si="317"/>
        <v/>
      </c>
      <c r="BL844" s="10" t="str">
        <f>IF($AD844="","",IF(OR($V844&lt;2.7,$V844&gt;90),"Age OOR",($AD844-BH844)/VLOOKUP(BH$14&amp;"-rse-"&amp;$I844,Equations!$G:$I,3,0)))</f>
        <v/>
      </c>
      <c r="BM844" s="10" t="str">
        <f>IF($AE844="","",IF(OR($V844&lt;2.7,$V844&gt;90),"Age OOR",VLOOKUP(BM$14&amp;"-int-"&amp;$J844,Equations!$G:$I,3,0)+VLOOKUP(BM$14&amp;"-sexo-"&amp;$J844,Equations!$G:$I,3,0)*$U844+VLOOKUP(BM$14&amp;"-edad-"&amp;$J844,Equations!$G:$I,3,0)*$V844+VLOOKUP(BM$14&amp;"-est-"&amp;$J844,Equations!$G:$I,3,0)*(1/$W844)+VLOOKUP(BM$14&amp;"-imc-"&amp;$J844,Equations!$G:$I,3,0)*(1/$Q844)))</f>
        <v/>
      </c>
      <c r="BN844" s="10" t="str">
        <f>IF($AE844="","",IF(OR($V844&lt;2.7,$V844&gt;90),"Age OOR",BM844-1.6449*VLOOKUP(BM$14&amp;"-rse-"&amp;$J844,Equations!$G:$I,3,0)))</f>
        <v/>
      </c>
      <c r="BO844" s="10" t="str">
        <f>IF($AE844="","",IF(OR($V844&lt;2.7,$V844&gt;90),"Age OOR",BM844+1.6449*VLOOKUP(BM$14&amp;"-rse-"&amp;$J844,Equations!$G:$I,3,0)))</f>
        <v/>
      </c>
      <c r="BP844" s="10" t="str">
        <f t="shared" si="318"/>
        <v/>
      </c>
      <c r="BQ844" s="10" t="str">
        <f>IF($AE844="","",IF(OR($V844&lt;2.7,$V844&gt;90),"Age OOR",($AE844-BM844)/VLOOKUP(BM$14&amp;"-rse-"&amp;$J844,Equations!$G:$I,3,0)))</f>
        <v/>
      </c>
      <c r="BR844" s="10" t="str">
        <f>IF($AF844="","",IF(OR($V844&lt;2.7,$V844&gt;90),"Age OOR",VLOOKUP(BR$14&amp;"-int-"&amp;$K844,Equations!$G:$I,3,0)+VLOOKUP(BR$14&amp;"-sexo-"&amp;$K844,Equations!$G:$I,3,0)*$U844+VLOOKUP(BR$14&amp;"-edad-"&amp;$K844,Equations!$G:$I,3,0)*$V844+VLOOKUP(BR$14&amp;"-est-"&amp;$K844,Equations!$G:$I,3,0)*(1/$W844)+VLOOKUP(BR$14&amp;"-imc-"&amp;$K844,Equations!$G:$I,3,0)*(1/$Q844)))</f>
        <v/>
      </c>
      <c r="BS844" s="10" t="str">
        <f>IF($AF844="","",IF(OR($V844&lt;2.7,$V844&gt;90),"Age OOR",BR844-1.6449*VLOOKUP(BR$14&amp;"-rse-"&amp;$K844,Equations!$G:$I,3,0)))</f>
        <v/>
      </c>
      <c r="BT844" s="10" t="str">
        <f>IF($AF844="","",IF(OR($V844&lt;2.7,$V844&gt;90),"Age OOR",BR844+1.6449*VLOOKUP(BR$14&amp;"-rse-"&amp;$K844,Equations!$G:$I,3,0)))</f>
        <v/>
      </c>
      <c r="BU844" s="10" t="str">
        <f t="shared" si="319"/>
        <v/>
      </c>
      <c r="BV844" s="10" t="str">
        <f>IF($AF844="","",IF(OR($V844&lt;2.7,$V844&gt;90),"Age OOR",($AF844-BR844)/VLOOKUP(BR$14&amp;"-rse-"&amp;$K844,Equations!$G:$I,3,0)))</f>
        <v/>
      </c>
      <c r="BW844" s="10" t="str">
        <f>IF($AG844="","",IF(OR($V844&lt;2.7,$V844&gt;90),"Age OOR",VLOOKUP(BW$14&amp;"-int-"&amp;$L844,Equations!$G:$I,3,0)+VLOOKUP(BW$14&amp;"-sexo-"&amp;$L844,Equations!$G:$I,3,0)*$U844+VLOOKUP(BW$14&amp;"-edad-"&amp;$L844,Equations!$G:$I,3,0)*$V844+VLOOKUP(BW$14&amp;"-est-"&amp;$L844,Equations!$G:$I,3,0)*(1/$W844)+VLOOKUP(BW$14&amp;"-imc-"&amp;$L844,Equations!$G:$I,3,0)*(1/$Q844)))</f>
        <v/>
      </c>
      <c r="BX844" s="10" t="str">
        <f>IF($AG844="","",IF(OR($V844&lt;2.7,$V844&gt;90),"Age OOR",BW844-1.6449*VLOOKUP(BW$14&amp;"-rse-"&amp;$L844,Equations!$G:$I,3,0)))</f>
        <v/>
      </c>
      <c r="BY844" s="10" t="str">
        <f>IF($AG844="","",IF(OR($V844&lt;2.7,$V844&gt;90),"Age OOR",BW844+1.6449*VLOOKUP(BW$14&amp;"-rse-"&amp;$L844,Equations!$G:$I,3,0)))</f>
        <v/>
      </c>
      <c r="BZ844" s="10" t="str">
        <f t="shared" si="320"/>
        <v/>
      </c>
      <c r="CA844" s="10" t="str">
        <f>IF($AG844="","",IF(OR($V844&lt;2.7,$V844&gt;90),"Age OOR",($AG844-BW844)/VLOOKUP(BW$14&amp;"-rse-"&amp;$L844,Equations!$G:$I,3,0)))</f>
        <v/>
      </c>
      <c r="CB844" s="10" t="str">
        <f>IF($AH844="","",IF(OR($V844&lt;2.7,$V844&gt;90),"Age OOR",VLOOKUP(CB$14&amp;"-int-"&amp;$M844,Equations!$G:$I,3,0)+VLOOKUP(CB$14&amp;"-sexo-"&amp;$M844,Equations!$G:$I,3,0)*$U844+VLOOKUP(CB$14&amp;"-edad-"&amp;$M844,Equations!$G:$I,3,0)*$V844+VLOOKUP(CB$14&amp;"-est-"&amp;$M844,Equations!$G:$I,3,0)*(1/$W844)+VLOOKUP(CB$14&amp;"-imc-"&amp;$M844,Equations!$G:$I,3,0)*(1/$Q844)))</f>
        <v/>
      </c>
      <c r="CC844" s="10" t="str">
        <f>IF($AH844="","",IF(OR($V844&lt;2.7,$V844&gt;90),"Age OOR",CB844-1.6449*VLOOKUP(CB$14&amp;"-rse-"&amp;$M844,Equations!$G:$I,3,0)))</f>
        <v/>
      </c>
      <c r="CD844" s="10" t="str">
        <f>IF($AH844="","",IF(OR($V844&lt;2.7,$V844&gt;90),"Age OOR",CB844+1.6449*VLOOKUP(CB$14&amp;"-rse-"&amp;$M844,Equations!$G:$I,3,0)))</f>
        <v/>
      </c>
      <c r="CE844" s="10" t="str">
        <f t="shared" si="321"/>
        <v/>
      </c>
      <c r="CF844" s="10" t="str">
        <f>IF($AH844="","",IF(OR($V844&lt;2.7,$V844&gt;90),"Age OOR",($AH844-CB844)/VLOOKUP(CB$14&amp;"-rse-"&amp;$M844,Equations!$G:$I,3,0)))</f>
        <v/>
      </c>
      <c r="CG844" s="10" t="str">
        <f>IF($AI844="","",IF(OR($V844&lt;2.7,$V844&gt;90),"Age OOR",VLOOKUP(CG$14&amp;"-int-"&amp;$N844,Equations!$G:$I,3,0)+VLOOKUP(CG$14&amp;"-sexo-"&amp;$N844,Equations!$G:$I,3,0)*$U844+VLOOKUP(CG$14&amp;"-edad-"&amp;$N844,Equations!$G:$I,3,0)*$V844+VLOOKUP(CG$14&amp;"-est-"&amp;$N844,Equations!$G:$I,3,0)*(1/$W844)+VLOOKUP(CG$14&amp;"-imc-"&amp;$N844,Equations!$G:$I,3,0)*(1/$Q844)))</f>
        <v/>
      </c>
      <c r="CH844" s="10" t="str">
        <f>IF($AI844="","",IF(OR($V844&lt;2.7,$V844&gt;90),"Age OOR",CG844-1.6449*VLOOKUP(CG$14&amp;"-rse-"&amp;$N844,Equations!$G:$I,3,0)))</f>
        <v/>
      </c>
      <c r="CI844" s="10" t="str">
        <f>IF($AI844="","",IF(OR($V844&lt;2.7,$V844&gt;90),"Age OOR",CG844+1.6449*VLOOKUP(CG$14&amp;"-rse-"&amp;$N844,Equations!$G:$I,3,0)))</f>
        <v/>
      </c>
      <c r="CJ844" s="10" t="str">
        <f t="shared" si="322"/>
        <v/>
      </c>
      <c r="CK844" s="10" t="str">
        <f>IF($AI844="","",IF(OR($V844&lt;2.7,$V844&gt;90),"Age OOR",($AI844-CG844)/VLOOKUP(CG$14&amp;"-rse-"&amp;$N844,Equations!$G:$I,3,0)))</f>
        <v/>
      </c>
      <c r="CL844" s="10" t="str">
        <f>IF($AJ844="","",IF(OR($V844&lt;2.7,$V844&gt;90),"Age OOR",VLOOKUP(CL$14&amp;"-int-"&amp;$O844,Equations!$G:$I,3,0)+VLOOKUP(CL$14&amp;"-sexo-"&amp;$O844,Equations!$G:$I,3,0)*$U844+VLOOKUP(CL$14&amp;"-edad-"&amp;$O844,Equations!$G:$I,3,0)*$V844+VLOOKUP(CL$14&amp;"-est-"&amp;$O844,Equations!$G:$I,3,0)*(1/$W844)+VLOOKUP(CL$14&amp;"-imc-"&amp;$O844,Equations!$G:$I,3,0)*(1/$Q844)))</f>
        <v/>
      </c>
      <c r="CM844" s="10" t="str">
        <f>IF($AJ844="","",IF(OR($V844&lt;2.7,$V844&gt;90),"Age OOR",CL844-1.6449*VLOOKUP(CL$14&amp;"-rse-"&amp;$O844,Equations!$G:$I,3,0)))</f>
        <v/>
      </c>
      <c r="CN844" s="10" t="str">
        <f>IF($AJ844="","",IF(OR($V844&lt;2.7,$V844&gt;90),"Age OOR",CL844+1.6449*VLOOKUP(CL$14&amp;"-rse-"&amp;$O844,Equations!$G:$I,3,0)))</f>
        <v/>
      </c>
      <c r="CO844" s="10" t="str">
        <f t="shared" si="323"/>
        <v/>
      </c>
      <c r="CP844" s="10" t="str">
        <f>IF($AJ844="","",IF(OR($V844&lt;2.7,$V844&gt;90),"Age OOR",($AJ844-CL844)/VLOOKUP(CL$14&amp;"-rse-"&amp;$O844,Equations!$G:$I,3,0)))</f>
        <v/>
      </c>
      <c r="CQ844" s="10" t="str">
        <f>IF($AK844="","",IF(OR($V844&lt;2.7,$V844&gt;90),"Age OOR",EXP(VLOOKUP(CQ$14&amp;"-int-"&amp;$P844,Equations!$G:$I,3,0)+VLOOKUP(CQ$14&amp;"-sexo-"&amp;$P844,Equations!$G:$I,3,0)*$U844+VLOOKUP(CQ$14&amp;"-edad-"&amp;$P844,Equations!$G:$I,3,0)*$V844+VLOOKUP(CQ$14&amp;"-est-"&amp;$P844,Equations!$G:$I,3,0)*(1/$W844)+VLOOKUP(CQ$14&amp;"-imc-"&amp;$P844,Equations!$G:$I,3,0)*(1/$Q844))))</f>
        <v/>
      </c>
      <c r="CR844" s="10" t="str">
        <f>IF($AK844="","",IF(OR($V844&lt;2.7,$V844&gt;90),"Age OOR",EXP(LN(CQ844)-1.6449*VLOOKUP(CQ$14&amp;"-rse-"&amp;$P844,Equations!$G:$I,3,0))))</f>
        <v/>
      </c>
      <c r="CS844" s="10" t="str">
        <f>IF($AK844="","",IF(OR($V844&lt;2.7,$V844&gt;90),"Age OOR",EXP(LN(CQ844)+1.6449*VLOOKUP(CQ$14&amp;"-rse-"&amp;$P844,Equations!$G:$I,3,0))))</f>
        <v/>
      </c>
      <c r="CT844" s="10" t="str">
        <f t="shared" si="324"/>
        <v/>
      </c>
      <c r="CU844" s="10" t="str">
        <f>IF($AK844="","",IF(OR($V844&lt;2.7,$V844&gt;90),"Age OOR",(LN($AK844)-LN(CQ844))/VLOOKUP(CQ$14&amp;"-rse-"&amp;$P844,Equations!$G:$I,3,0)))</f>
        <v/>
      </c>
      <c r="CV844" s="47"/>
    </row>
    <row r="845" spans="5:123" x14ac:dyDescent="0.2">
      <c r="E845" s="23" t="str">
        <f t="shared" si="300"/>
        <v>Age out of range</v>
      </c>
      <c r="F845" s="23" t="str">
        <f t="shared" si="301"/>
        <v>Age out of range</v>
      </c>
      <c r="G845" s="23" t="str">
        <f t="shared" si="302"/>
        <v>Age out of range</v>
      </c>
      <c r="H845" s="23" t="str">
        <f t="shared" si="303"/>
        <v>Age out of range</v>
      </c>
      <c r="I845" s="23" t="str">
        <f t="shared" si="304"/>
        <v>Age out of range</v>
      </c>
      <c r="J845" s="23" t="str">
        <f t="shared" si="305"/>
        <v>Age out of range</v>
      </c>
      <c r="K845" s="23" t="str">
        <f t="shared" si="306"/>
        <v>Age out of range</v>
      </c>
      <c r="L845" s="23" t="str">
        <f t="shared" si="307"/>
        <v>Age out of range</v>
      </c>
      <c r="M845" s="23" t="str">
        <f t="shared" si="308"/>
        <v>Age out of range</v>
      </c>
      <c r="N845" s="23" t="str">
        <f t="shared" si="309"/>
        <v>Age out of range</v>
      </c>
      <c r="O845" s="23" t="str">
        <f t="shared" si="310"/>
        <v>Age out of range</v>
      </c>
      <c r="P845" s="23" t="str">
        <f t="shared" si="311"/>
        <v>Age out of range</v>
      </c>
      <c r="Q845" s="23" t="e">
        <f t="shared" si="312"/>
        <v>#DIV/0!</v>
      </c>
      <c r="R845" s="17"/>
      <c r="S845" s="23">
        <v>829</v>
      </c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7"/>
      <c r="AM845" s="47"/>
      <c r="AN845" s="10" t="str">
        <f>IF($Z845="","",IF(OR($V845&lt;2.7,$V845&gt;90),"Age OOR",VLOOKUP(AN$14&amp;"-int-"&amp;$E845,Equations!$G:$I,3,0)+VLOOKUP(AN$14&amp;"-sexo-"&amp;$E845,Equations!$G:$I,3,0)*$U845+VLOOKUP(AN$14&amp;"-edad-"&amp;$E845,Equations!$G:$I,3,0)*$V845+VLOOKUP(AN$14&amp;"-est-"&amp;$E845,Equations!$G:$I,3,0)*(1/$W845)+VLOOKUP(AN$14&amp;"-imc-"&amp;$E845,Equations!$G:$I,3,0)*(1/$Q845)))</f>
        <v/>
      </c>
      <c r="AO845" s="10" t="str">
        <f>IF($Z845="","",IF(OR($V845&lt;2.7,$V845&gt;90),"Age OOR",AN845-1.6449*VLOOKUP(AN$14&amp;"-rse-"&amp;$E845,Equations!$G:$I,3,0)))</f>
        <v/>
      </c>
      <c r="AP845" s="10" t="str">
        <f>IF($Z845="","",IF(OR($V845&lt;2.7,$V845&gt;90),"Age OOR",AN845+1.6449*VLOOKUP(AN$14&amp;"-rse-"&amp;$E845,Equations!$G:$I,3,0)))</f>
        <v/>
      </c>
      <c r="AQ845" s="10" t="str">
        <f t="shared" si="313"/>
        <v/>
      </c>
      <c r="AR845" s="10" t="str">
        <f>IF($Z845="","",IF(OR($V845&lt;2.7,$V845&gt;90),"Age OOR",($Z845-AN845)/VLOOKUP(AN$14&amp;"-rse-"&amp;$E845,Equations!$G:$I,3,0)))</f>
        <v/>
      </c>
      <c r="AS845" s="10" t="str">
        <f>IF($AA845="","",IF(OR($V845&lt;2.7,$V845&gt;90),"Age OOR",VLOOKUP(AS$14&amp;"-int-"&amp;$F845,Equations!$G:$I,3,0)+VLOOKUP(AS$14&amp;"-sexo-"&amp;$F845,Equations!$G:$I,3,0)*$U845+VLOOKUP(AS$14&amp;"-edad-"&amp;$F845,Equations!$G:$I,3,0)*$V845+VLOOKUP(AS$14&amp;"-est-"&amp;$F845,Equations!$G:$I,3,0)*(1/$W845)+VLOOKUP(AS$14&amp;"-imc-"&amp;$F845,Equations!$G:$I,3,0)*(1/$Q845)))</f>
        <v/>
      </c>
      <c r="AT845" s="10" t="str">
        <f>IF($AA845="","",IF(OR($V845&lt;2.7,$V845&gt;90),"Age OOR",AS845-1.6449*VLOOKUP(AS$14&amp;"-rse-"&amp;$F845,Equations!$G:$I,3,0)))</f>
        <v/>
      </c>
      <c r="AU845" s="10" t="str">
        <f>IF($AA845="","",IF(OR($V845&lt;2.7,$V845&gt;90),"Age OOR",AS845+1.6449*VLOOKUP(AS$14&amp;"-rse-"&amp;$F845,Equations!$G:$I,3,0)))</f>
        <v/>
      </c>
      <c r="AV845" s="10" t="str">
        <f t="shared" si="314"/>
        <v/>
      </c>
      <c r="AW845" s="10" t="str">
        <f>IF($AA845="","",IF(OR($V845&lt;2.7,$V845&gt;90),"Age OOR",($AA845-AS845)/VLOOKUP(AS$14&amp;"-rse-"&amp;$F845,Equations!$G:$I,3,0)))</f>
        <v/>
      </c>
      <c r="AX845" s="10" t="str">
        <f>IF($AB845="","",IF(OR($V845&lt;2.7,$V845&gt;90),"Age OOR",VLOOKUP(AX$14&amp;"-int-"&amp;$G845,Equations!$G:$I,3,0)+VLOOKUP(AX$14&amp;"-sexo-"&amp;$G845,Equations!$G:$I,3,0)*$U845+VLOOKUP(AX$14&amp;"-edad-"&amp;$G845,Equations!$G:$I,3,0)*$V845+VLOOKUP(AX$14&amp;"-est-"&amp;$G845,Equations!$G:$I,3,0)*(1/$W845)+VLOOKUP(AX$14&amp;"-imc-"&amp;$G845,Equations!$G:$I,3,0)*(1/$Q845)))</f>
        <v/>
      </c>
      <c r="AY845" s="10" t="str">
        <f>IF($AB845="","",IF(OR($V845&lt;2.7,$V845&gt;90),"Age OOR",AX845-1.6449*VLOOKUP(AX$14&amp;"-rse-"&amp;$G845,Equations!$G:$I,3,0)))</f>
        <v/>
      </c>
      <c r="AZ845" s="10" t="str">
        <f>IF($AB845="","",IF(OR($V845&lt;2.7,$V845&gt;90),"Age OOR",AX845+1.6449*VLOOKUP(AX$14&amp;"-rse-"&amp;$G845,Equations!$G:$I,3,0)))</f>
        <v/>
      </c>
      <c r="BA845" s="10" t="str">
        <f t="shared" si="315"/>
        <v/>
      </c>
      <c r="BB845" s="10" t="str">
        <f>IF($AB845="","",IF(OR($V845&lt;2.7,$V845&gt;90),"Age OOR",($AB845-AX845)/VLOOKUP(AX$14&amp;"-rse-"&amp;$G845,Equations!$G:$I,3,0)))</f>
        <v/>
      </c>
      <c r="BC845" s="10" t="str">
        <f>IF($AC845="","",IF(OR($V845&lt;2.7,$V845&gt;90),"Age OOR",VLOOKUP(BC$14&amp;"-int-"&amp;$H845,Equations!$G:$I,3,0)+VLOOKUP(BC$14&amp;"-sexo-"&amp;$H845,Equations!$G:$I,3,0)*$U845+VLOOKUP(BC$14&amp;"-edad-"&amp;$H845,Equations!$G:$I,3,0)*$V845+VLOOKUP(BC$14&amp;"-est-"&amp;$H845,Equations!$G:$I,3,0)*(1/$W845)+VLOOKUP(BC$14&amp;"-imc-"&amp;$H845,Equations!$G:$I,3,0)*(1/$Q845)))</f>
        <v/>
      </c>
      <c r="BD845" s="10" t="str">
        <f>IF($AC845="","",IF(OR($V845&lt;2.7,$V845&gt;90),"Age OOR",BC845-1.6449*VLOOKUP(BC$14&amp;"-rse-"&amp;$H845,Equations!$G:$I,3,0)))</f>
        <v/>
      </c>
      <c r="BE845" s="10" t="str">
        <f>IF($AC845="","",IF(OR($V845&lt;2.7,$V845&gt;90),"Age OOR",BC845+1.6449*VLOOKUP(BC$14&amp;"-rse-"&amp;$H845,Equations!$G:$I,3,0)))</f>
        <v/>
      </c>
      <c r="BF845" s="10" t="str">
        <f t="shared" si="316"/>
        <v/>
      </c>
      <c r="BG845" s="10" t="str">
        <f>IF($AC845="","",IF(OR($V845&lt;2.7,$V845&gt;90),"Age OOR",($AC845-BC845)/VLOOKUP(BC$14&amp;"-rse-"&amp;$H845,Equations!$G:$I,3,0)))</f>
        <v/>
      </c>
      <c r="BH845" s="10" t="str">
        <f>IF($AD845="","",IF(OR($V845&lt;2.7,$V845&gt;90),"Age OOR",VLOOKUP(BH$14&amp;"-int-"&amp;$I845,Equations!$G:$I,3,0)+VLOOKUP(BH$14&amp;"-sexo-"&amp;$I845,Equations!$G:$I,3,0)*$U845+VLOOKUP(BH$14&amp;"-edad-"&amp;$I845,Equations!$G:$I,3,0)*$V845+VLOOKUP(BH$14&amp;"-est-"&amp;$I845,Equations!$G:$I,3,0)*(1/$W845)+VLOOKUP(BH$14&amp;"-imc-"&amp;$I845,Equations!$G:$I,3,0)*(1/$Q845)))</f>
        <v/>
      </c>
      <c r="BI845" s="10" t="str">
        <f>IF($AD845="","",IF(OR($V845&lt;2.7,$V845&gt;90),"Age OOR",BH845-1.6449*VLOOKUP(BH$14&amp;"-rse-"&amp;$I845,Equations!$G:$I,3,0)))</f>
        <v/>
      </c>
      <c r="BJ845" s="10" t="str">
        <f>IF($AD845="","",IF(OR($V845&lt;2.7,$V845&gt;90),"Age OOR",BH845+1.6449*VLOOKUP(BH$14&amp;"-rse-"&amp;$I845,Equations!$G:$I,3,0)))</f>
        <v/>
      </c>
      <c r="BK845" s="10" t="str">
        <f t="shared" si="317"/>
        <v/>
      </c>
      <c r="BL845" s="10" t="str">
        <f>IF($AD845="","",IF(OR($V845&lt;2.7,$V845&gt;90),"Age OOR",($AD845-BH845)/VLOOKUP(BH$14&amp;"-rse-"&amp;$I845,Equations!$G:$I,3,0)))</f>
        <v/>
      </c>
      <c r="BM845" s="10" t="str">
        <f>IF($AE845="","",IF(OR($V845&lt;2.7,$V845&gt;90),"Age OOR",VLOOKUP(BM$14&amp;"-int-"&amp;$J845,Equations!$G:$I,3,0)+VLOOKUP(BM$14&amp;"-sexo-"&amp;$J845,Equations!$G:$I,3,0)*$U845+VLOOKUP(BM$14&amp;"-edad-"&amp;$J845,Equations!$G:$I,3,0)*$V845+VLOOKUP(BM$14&amp;"-est-"&amp;$J845,Equations!$G:$I,3,0)*(1/$W845)+VLOOKUP(BM$14&amp;"-imc-"&amp;$J845,Equations!$G:$I,3,0)*(1/$Q845)))</f>
        <v/>
      </c>
      <c r="BN845" s="10" t="str">
        <f>IF($AE845="","",IF(OR($V845&lt;2.7,$V845&gt;90),"Age OOR",BM845-1.6449*VLOOKUP(BM$14&amp;"-rse-"&amp;$J845,Equations!$G:$I,3,0)))</f>
        <v/>
      </c>
      <c r="BO845" s="10" t="str">
        <f>IF($AE845="","",IF(OR($V845&lt;2.7,$V845&gt;90),"Age OOR",BM845+1.6449*VLOOKUP(BM$14&amp;"-rse-"&amp;$J845,Equations!$G:$I,3,0)))</f>
        <v/>
      </c>
      <c r="BP845" s="10" t="str">
        <f t="shared" si="318"/>
        <v/>
      </c>
      <c r="BQ845" s="10" t="str">
        <f>IF($AE845="","",IF(OR($V845&lt;2.7,$V845&gt;90),"Age OOR",($AE845-BM845)/VLOOKUP(BM$14&amp;"-rse-"&amp;$J845,Equations!$G:$I,3,0)))</f>
        <v/>
      </c>
      <c r="BR845" s="10" t="str">
        <f>IF($AF845="","",IF(OR($V845&lt;2.7,$V845&gt;90),"Age OOR",VLOOKUP(BR$14&amp;"-int-"&amp;$K845,Equations!$G:$I,3,0)+VLOOKUP(BR$14&amp;"-sexo-"&amp;$K845,Equations!$G:$I,3,0)*$U845+VLOOKUP(BR$14&amp;"-edad-"&amp;$K845,Equations!$G:$I,3,0)*$V845+VLOOKUP(BR$14&amp;"-est-"&amp;$K845,Equations!$G:$I,3,0)*(1/$W845)+VLOOKUP(BR$14&amp;"-imc-"&amp;$K845,Equations!$G:$I,3,0)*(1/$Q845)))</f>
        <v/>
      </c>
      <c r="BS845" s="10" t="str">
        <f>IF($AF845="","",IF(OR($V845&lt;2.7,$V845&gt;90),"Age OOR",BR845-1.6449*VLOOKUP(BR$14&amp;"-rse-"&amp;$K845,Equations!$G:$I,3,0)))</f>
        <v/>
      </c>
      <c r="BT845" s="10" t="str">
        <f>IF($AF845="","",IF(OR($V845&lt;2.7,$V845&gt;90),"Age OOR",BR845+1.6449*VLOOKUP(BR$14&amp;"-rse-"&amp;$K845,Equations!$G:$I,3,0)))</f>
        <v/>
      </c>
      <c r="BU845" s="10" t="str">
        <f t="shared" si="319"/>
        <v/>
      </c>
      <c r="BV845" s="10" t="str">
        <f>IF($AF845="","",IF(OR($V845&lt;2.7,$V845&gt;90),"Age OOR",($AF845-BR845)/VLOOKUP(BR$14&amp;"-rse-"&amp;$K845,Equations!$G:$I,3,0)))</f>
        <v/>
      </c>
      <c r="BW845" s="10" t="str">
        <f>IF($AG845="","",IF(OR($V845&lt;2.7,$V845&gt;90),"Age OOR",VLOOKUP(BW$14&amp;"-int-"&amp;$L845,Equations!$G:$I,3,0)+VLOOKUP(BW$14&amp;"-sexo-"&amp;$L845,Equations!$G:$I,3,0)*$U845+VLOOKUP(BW$14&amp;"-edad-"&amp;$L845,Equations!$G:$I,3,0)*$V845+VLOOKUP(BW$14&amp;"-est-"&amp;$L845,Equations!$G:$I,3,0)*(1/$W845)+VLOOKUP(BW$14&amp;"-imc-"&amp;$L845,Equations!$G:$I,3,0)*(1/$Q845)))</f>
        <v/>
      </c>
      <c r="BX845" s="10" t="str">
        <f>IF($AG845="","",IF(OR($V845&lt;2.7,$V845&gt;90),"Age OOR",BW845-1.6449*VLOOKUP(BW$14&amp;"-rse-"&amp;$L845,Equations!$G:$I,3,0)))</f>
        <v/>
      </c>
      <c r="BY845" s="10" t="str">
        <f>IF($AG845="","",IF(OR($V845&lt;2.7,$V845&gt;90),"Age OOR",BW845+1.6449*VLOOKUP(BW$14&amp;"-rse-"&amp;$L845,Equations!$G:$I,3,0)))</f>
        <v/>
      </c>
      <c r="BZ845" s="10" t="str">
        <f t="shared" si="320"/>
        <v/>
      </c>
      <c r="CA845" s="10" t="str">
        <f>IF($AG845="","",IF(OR($V845&lt;2.7,$V845&gt;90),"Age OOR",($AG845-BW845)/VLOOKUP(BW$14&amp;"-rse-"&amp;$L845,Equations!$G:$I,3,0)))</f>
        <v/>
      </c>
      <c r="CB845" s="10" t="str">
        <f>IF($AH845="","",IF(OR($V845&lt;2.7,$V845&gt;90),"Age OOR",VLOOKUP(CB$14&amp;"-int-"&amp;$M845,Equations!$G:$I,3,0)+VLOOKUP(CB$14&amp;"-sexo-"&amp;$M845,Equations!$G:$I,3,0)*$U845+VLOOKUP(CB$14&amp;"-edad-"&amp;$M845,Equations!$G:$I,3,0)*$V845+VLOOKUP(CB$14&amp;"-est-"&amp;$M845,Equations!$G:$I,3,0)*(1/$W845)+VLOOKUP(CB$14&amp;"-imc-"&amp;$M845,Equations!$G:$I,3,0)*(1/$Q845)))</f>
        <v/>
      </c>
      <c r="CC845" s="10" t="str">
        <f>IF($AH845="","",IF(OR($V845&lt;2.7,$V845&gt;90),"Age OOR",CB845-1.6449*VLOOKUP(CB$14&amp;"-rse-"&amp;$M845,Equations!$G:$I,3,0)))</f>
        <v/>
      </c>
      <c r="CD845" s="10" t="str">
        <f>IF($AH845="","",IF(OR($V845&lt;2.7,$V845&gt;90),"Age OOR",CB845+1.6449*VLOOKUP(CB$14&amp;"-rse-"&amp;$M845,Equations!$G:$I,3,0)))</f>
        <v/>
      </c>
      <c r="CE845" s="10" t="str">
        <f t="shared" si="321"/>
        <v/>
      </c>
      <c r="CF845" s="10" t="str">
        <f>IF($AH845="","",IF(OR($V845&lt;2.7,$V845&gt;90),"Age OOR",($AH845-CB845)/VLOOKUP(CB$14&amp;"-rse-"&amp;$M845,Equations!$G:$I,3,0)))</f>
        <v/>
      </c>
      <c r="CG845" s="10" t="str">
        <f>IF($AI845="","",IF(OR($V845&lt;2.7,$V845&gt;90),"Age OOR",VLOOKUP(CG$14&amp;"-int-"&amp;$N845,Equations!$G:$I,3,0)+VLOOKUP(CG$14&amp;"-sexo-"&amp;$N845,Equations!$G:$I,3,0)*$U845+VLOOKUP(CG$14&amp;"-edad-"&amp;$N845,Equations!$G:$I,3,0)*$V845+VLOOKUP(CG$14&amp;"-est-"&amp;$N845,Equations!$G:$I,3,0)*(1/$W845)+VLOOKUP(CG$14&amp;"-imc-"&amp;$N845,Equations!$G:$I,3,0)*(1/$Q845)))</f>
        <v/>
      </c>
      <c r="CH845" s="10" t="str">
        <f>IF($AI845="","",IF(OR($V845&lt;2.7,$V845&gt;90),"Age OOR",CG845-1.6449*VLOOKUP(CG$14&amp;"-rse-"&amp;$N845,Equations!$G:$I,3,0)))</f>
        <v/>
      </c>
      <c r="CI845" s="10" t="str">
        <f>IF($AI845="","",IF(OR($V845&lt;2.7,$V845&gt;90),"Age OOR",CG845+1.6449*VLOOKUP(CG$14&amp;"-rse-"&amp;$N845,Equations!$G:$I,3,0)))</f>
        <v/>
      </c>
      <c r="CJ845" s="10" t="str">
        <f t="shared" si="322"/>
        <v/>
      </c>
      <c r="CK845" s="10" t="str">
        <f>IF($AI845="","",IF(OR($V845&lt;2.7,$V845&gt;90),"Age OOR",($AI845-CG845)/VLOOKUP(CG$14&amp;"-rse-"&amp;$N845,Equations!$G:$I,3,0)))</f>
        <v/>
      </c>
      <c r="CL845" s="10" t="str">
        <f>IF($AJ845="","",IF(OR($V845&lt;2.7,$V845&gt;90),"Age OOR",VLOOKUP(CL$14&amp;"-int-"&amp;$O845,Equations!$G:$I,3,0)+VLOOKUP(CL$14&amp;"-sexo-"&amp;$O845,Equations!$G:$I,3,0)*$U845+VLOOKUP(CL$14&amp;"-edad-"&amp;$O845,Equations!$G:$I,3,0)*$V845+VLOOKUP(CL$14&amp;"-est-"&amp;$O845,Equations!$G:$I,3,0)*(1/$W845)+VLOOKUP(CL$14&amp;"-imc-"&amp;$O845,Equations!$G:$I,3,0)*(1/$Q845)))</f>
        <v/>
      </c>
      <c r="CM845" s="10" t="str">
        <f>IF($AJ845="","",IF(OR($V845&lt;2.7,$V845&gt;90),"Age OOR",CL845-1.6449*VLOOKUP(CL$14&amp;"-rse-"&amp;$O845,Equations!$G:$I,3,0)))</f>
        <v/>
      </c>
      <c r="CN845" s="10" t="str">
        <f>IF($AJ845="","",IF(OR($V845&lt;2.7,$V845&gt;90),"Age OOR",CL845+1.6449*VLOOKUP(CL$14&amp;"-rse-"&amp;$O845,Equations!$G:$I,3,0)))</f>
        <v/>
      </c>
      <c r="CO845" s="10" t="str">
        <f t="shared" si="323"/>
        <v/>
      </c>
      <c r="CP845" s="10" t="str">
        <f>IF($AJ845="","",IF(OR($V845&lt;2.7,$V845&gt;90),"Age OOR",($AJ845-CL845)/VLOOKUP(CL$14&amp;"-rse-"&amp;$O845,Equations!$G:$I,3,0)))</f>
        <v/>
      </c>
      <c r="CQ845" s="10" t="str">
        <f>IF($AK845="","",IF(OR($V845&lt;2.7,$V845&gt;90),"Age OOR",EXP(VLOOKUP(CQ$14&amp;"-int-"&amp;$P845,Equations!$G:$I,3,0)+VLOOKUP(CQ$14&amp;"-sexo-"&amp;$P845,Equations!$G:$I,3,0)*$U845+VLOOKUP(CQ$14&amp;"-edad-"&amp;$P845,Equations!$G:$I,3,0)*$V845+VLOOKUP(CQ$14&amp;"-est-"&amp;$P845,Equations!$G:$I,3,0)*(1/$W845)+VLOOKUP(CQ$14&amp;"-imc-"&amp;$P845,Equations!$G:$I,3,0)*(1/$Q845))))</f>
        <v/>
      </c>
      <c r="CR845" s="10" t="str">
        <f>IF($AK845="","",IF(OR($V845&lt;2.7,$V845&gt;90),"Age OOR",EXP(LN(CQ845)-1.6449*VLOOKUP(CQ$14&amp;"-rse-"&amp;$P845,Equations!$G:$I,3,0))))</f>
        <v/>
      </c>
      <c r="CS845" s="10" t="str">
        <f>IF($AK845="","",IF(OR($V845&lt;2.7,$V845&gt;90),"Age OOR",EXP(LN(CQ845)+1.6449*VLOOKUP(CQ$14&amp;"-rse-"&amp;$P845,Equations!$G:$I,3,0))))</f>
        <v/>
      </c>
      <c r="CT845" s="10" t="str">
        <f t="shared" si="324"/>
        <v/>
      </c>
      <c r="CU845" s="10" t="str">
        <f>IF($AK845="","",IF(OR($V845&lt;2.7,$V845&gt;90),"Age OOR",(LN($AK845)-LN(CQ845))/VLOOKUP(CQ$14&amp;"-rse-"&amp;$P845,Equations!$G:$I,3,0)))</f>
        <v/>
      </c>
      <c r="CV845" s="47"/>
    </row>
    <row r="846" spans="5:123" x14ac:dyDescent="0.2">
      <c r="E846" s="23" t="str">
        <f t="shared" si="300"/>
        <v>Age out of range</v>
      </c>
      <c r="F846" s="23" t="str">
        <f t="shared" si="301"/>
        <v>Age out of range</v>
      </c>
      <c r="G846" s="23" t="str">
        <f t="shared" si="302"/>
        <v>Age out of range</v>
      </c>
      <c r="H846" s="23" t="str">
        <f t="shared" si="303"/>
        <v>Age out of range</v>
      </c>
      <c r="I846" s="23" t="str">
        <f t="shared" si="304"/>
        <v>Age out of range</v>
      </c>
      <c r="J846" s="23" t="str">
        <f t="shared" si="305"/>
        <v>Age out of range</v>
      </c>
      <c r="K846" s="23" t="str">
        <f t="shared" si="306"/>
        <v>Age out of range</v>
      </c>
      <c r="L846" s="23" t="str">
        <f t="shared" si="307"/>
        <v>Age out of range</v>
      </c>
      <c r="M846" s="23" t="str">
        <f t="shared" si="308"/>
        <v>Age out of range</v>
      </c>
      <c r="N846" s="23" t="str">
        <f t="shared" si="309"/>
        <v>Age out of range</v>
      </c>
      <c r="O846" s="23" t="str">
        <f t="shared" si="310"/>
        <v>Age out of range</v>
      </c>
      <c r="P846" s="23" t="str">
        <f t="shared" si="311"/>
        <v>Age out of range</v>
      </c>
      <c r="Q846" s="23" t="e">
        <f t="shared" si="312"/>
        <v>#DIV/0!</v>
      </c>
      <c r="R846" s="17"/>
      <c r="S846" s="23">
        <v>830</v>
      </c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  <c r="AE846" s="134"/>
      <c r="AF846" s="134"/>
      <c r="AG846" s="134"/>
      <c r="AH846" s="134"/>
      <c r="AI846" s="134"/>
      <c r="AJ846" s="134"/>
      <c r="AK846" s="134"/>
      <c r="AL846" s="7"/>
      <c r="AM846" s="47"/>
      <c r="AN846" s="10" t="str">
        <f>IF($Z846="","",IF(OR($V846&lt;2.7,$V846&gt;90),"Age OOR",VLOOKUP(AN$14&amp;"-int-"&amp;$E846,Equations!$G:$I,3,0)+VLOOKUP(AN$14&amp;"-sexo-"&amp;$E846,Equations!$G:$I,3,0)*$U846+VLOOKUP(AN$14&amp;"-edad-"&amp;$E846,Equations!$G:$I,3,0)*$V846+VLOOKUP(AN$14&amp;"-est-"&amp;$E846,Equations!$G:$I,3,0)*(1/$W846)+VLOOKUP(AN$14&amp;"-imc-"&amp;$E846,Equations!$G:$I,3,0)*(1/$Q846)))</f>
        <v/>
      </c>
      <c r="AO846" s="10" t="str">
        <f>IF($Z846="","",IF(OR($V846&lt;2.7,$V846&gt;90),"Age OOR",AN846-1.6449*VLOOKUP(AN$14&amp;"-rse-"&amp;$E846,Equations!$G:$I,3,0)))</f>
        <v/>
      </c>
      <c r="AP846" s="10" t="str">
        <f>IF($Z846="","",IF(OR($V846&lt;2.7,$V846&gt;90),"Age OOR",AN846+1.6449*VLOOKUP(AN$14&amp;"-rse-"&amp;$E846,Equations!$G:$I,3,0)))</f>
        <v/>
      </c>
      <c r="AQ846" s="10" t="str">
        <f t="shared" si="313"/>
        <v/>
      </c>
      <c r="AR846" s="10" t="str">
        <f>IF($Z846="","",IF(OR($V846&lt;2.7,$V846&gt;90),"Age OOR",($Z846-AN846)/VLOOKUP(AN$14&amp;"-rse-"&amp;$E846,Equations!$G:$I,3,0)))</f>
        <v/>
      </c>
      <c r="AS846" s="10" t="str">
        <f>IF($AA846="","",IF(OR($V846&lt;2.7,$V846&gt;90),"Age OOR",VLOOKUP(AS$14&amp;"-int-"&amp;$F846,Equations!$G:$I,3,0)+VLOOKUP(AS$14&amp;"-sexo-"&amp;$F846,Equations!$G:$I,3,0)*$U846+VLOOKUP(AS$14&amp;"-edad-"&amp;$F846,Equations!$G:$I,3,0)*$V846+VLOOKUP(AS$14&amp;"-est-"&amp;$F846,Equations!$G:$I,3,0)*(1/$W846)+VLOOKUP(AS$14&amp;"-imc-"&amp;$F846,Equations!$G:$I,3,0)*(1/$Q846)))</f>
        <v/>
      </c>
      <c r="AT846" s="10" t="str">
        <f>IF($AA846="","",IF(OR($V846&lt;2.7,$V846&gt;90),"Age OOR",AS846-1.6449*VLOOKUP(AS$14&amp;"-rse-"&amp;$F846,Equations!$G:$I,3,0)))</f>
        <v/>
      </c>
      <c r="AU846" s="10" t="str">
        <f>IF($AA846="","",IF(OR($V846&lt;2.7,$V846&gt;90),"Age OOR",AS846+1.6449*VLOOKUP(AS$14&amp;"-rse-"&amp;$F846,Equations!$G:$I,3,0)))</f>
        <v/>
      </c>
      <c r="AV846" s="10" t="str">
        <f t="shared" si="314"/>
        <v/>
      </c>
      <c r="AW846" s="10" t="str">
        <f>IF($AA846="","",IF(OR($V846&lt;2.7,$V846&gt;90),"Age OOR",($AA846-AS846)/VLOOKUP(AS$14&amp;"-rse-"&amp;$F846,Equations!$G:$I,3,0)))</f>
        <v/>
      </c>
      <c r="AX846" s="10" t="str">
        <f>IF($AB846="","",IF(OR($V846&lt;2.7,$V846&gt;90),"Age OOR",VLOOKUP(AX$14&amp;"-int-"&amp;$G846,Equations!$G:$I,3,0)+VLOOKUP(AX$14&amp;"-sexo-"&amp;$G846,Equations!$G:$I,3,0)*$U846+VLOOKUP(AX$14&amp;"-edad-"&amp;$G846,Equations!$G:$I,3,0)*$V846+VLOOKUP(AX$14&amp;"-est-"&amp;$G846,Equations!$G:$I,3,0)*(1/$W846)+VLOOKUP(AX$14&amp;"-imc-"&amp;$G846,Equations!$G:$I,3,0)*(1/$Q846)))</f>
        <v/>
      </c>
      <c r="AY846" s="10" t="str">
        <f>IF($AB846="","",IF(OR($V846&lt;2.7,$V846&gt;90),"Age OOR",AX846-1.6449*VLOOKUP(AX$14&amp;"-rse-"&amp;$G846,Equations!$G:$I,3,0)))</f>
        <v/>
      </c>
      <c r="AZ846" s="10" t="str">
        <f>IF($AB846="","",IF(OR($V846&lt;2.7,$V846&gt;90),"Age OOR",AX846+1.6449*VLOOKUP(AX$14&amp;"-rse-"&amp;$G846,Equations!$G:$I,3,0)))</f>
        <v/>
      </c>
      <c r="BA846" s="10" t="str">
        <f t="shared" si="315"/>
        <v/>
      </c>
      <c r="BB846" s="10" t="str">
        <f>IF($AB846="","",IF(OR($V846&lt;2.7,$V846&gt;90),"Age OOR",($AB846-AX846)/VLOOKUP(AX$14&amp;"-rse-"&amp;$G846,Equations!$G:$I,3,0)))</f>
        <v/>
      </c>
      <c r="BC846" s="10" t="str">
        <f>IF($AC846="","",IF(OR($V846&lt;2.7,$V846&gt;90),"Age OOR",VLOOKUP(BC$14&amp;"-int-"&amp;$H846,Equations!$G:$I,3,0)+VLOOKUP(BC$14&amp;"-sexo-"&amp;$H846,Equations!$G:$I,3,0)*$U846+VLOOKUP(BC$14&amp;"-edad-"&amp;$H846,Equations!$G:$I,3,0)*$V846+VLOOKUP(BC$14&amp;"-est-"&amp;$H846,Equations!$G:$I,3,0)*(1/$W846)+VLOOKUP(BC$14&amp;"-imc-"&amp;$H846,Equations!$G:$I,3,0)*(1/$Q846)))</f>
        <v/>
      </c>
      <c r="BD846" s="10" t="str">
        <f>IF($AC846="","",IF(OR($V846&lt;2.7,$V846&gt;90),"Age OOR",BC846-1.6449*VLOOKUP(BC$14&amp;"-rse-"&amp;$H846,Equations!$G:$I,3,0)))</f>
        <v/>
      </c>
      <c r="BE846" s="10" t="str">
        <f>IF($AC846="","",IF(OR($V846&lt;2.7,$V846&gt;90),"Age OOR",BC846+1.6449*VLOOKUP(BC$14&amp;"-rse-"&amp;$H846,Equations!$G:$I,3,0)))</f>
        <v/>
      </c>
      <c r="BF846" s="10" t="str">
        <f t="shared" si="316"/>
        <v/>
      </c>
      <c r="BG846" s="10" t="str">
        <f>IF($AC846="","",IF(OR($V846&lt;2.7,$V846&gt;90),"Age OOR",($AC846-BC846)/VLOOKUP(BC$14&amp;"-rse-"&amp;$H846,Equations!$G:$I,3,0)))</f>
        <v/>
      </c>
      <c r="BH846" s="10" t="str">
        <f>IF($AD846="","",IF(OR($V846&lt;2.7,$V846&gt;90),"Age OOR",VLOOKUP(BH$14&amp;"-int-"&amp;$I846,Equations!$G:$I,3,0)+VLOOKUP(BH$14&amp;"-sexo-"&amp;$I846,Equations!$G:$I,3,0)*$U846+VLOOKUP(BH$14&amp;"-edad-"&amp;$I846,Equations!$G:$I,3,0)*$V846+VLOOKUP(BH$14&amp;"-est-"&amp;$I846,Equations!$G:$I,3,0)*(1/$W846)+VLOOKUP(BH$14&amp;"-imc-"&amp;$I846,Equations!$G:$I,3,0)*(1/$Q846)))</f>
        <v/>
      </c>
      <c r="BI846" s="10" t="str">
        <f>IF($AD846="","",IF(OR($V846&lt;2.7,$V846&gt;90),"Age OOR",BH846-1.6449*VLOOKUP(BH$14&amp;"-rse-"&amp;$I846,Equations!$G:$I,3,0)))</f>
        <v/>
      </c>
      <c r="BJ846" s="10" t="str">
        <f>IF($AD846="","",IF(OR($V846&lt;2.7,$V846&gt;90),"Age OOR",BH846+1.6449*VLOOKUP(BH$14&amp;"-rse-"&amp;$I846,Equations!$G:$I,3,0)))</f>
        <v/>
      </c>
      <c r="BK846" s="10" t="str">
        <f t="shared" si="317"/>
        <v/>
      </c>
      <c r="BL846" s="10" t="str">
        <f>IF($AD846="","",IF(OR($V846&lt;2.7,$V846&gt;90),"Age OOR",($AD846-BH846)/VLOOKUP(BH$14&amp;"-rse-"&amp;$I846,Equations!$G:$I,3,0)))</f>
        <v/>
      </c>
      <c r="BM846" s="10" t="str">
        <f>IF($AE846="","",IF(OR($V846&lt;2.7,$V846&gt;90),"Age OOR",VLOOKUP(BM$14&amp;"-int-"&amp;$J846,Equations!$G:$I,3,0)+VLOOKUP(BM$14&amp;"-sexo-"&amp;$J846,Equations!$G:$I,3,0)*$U846+VLOOKUP(BM$14&amp;"-edad-"&amp;$J846,Equations!$G:$I,3,0)*$V846+VLOOKUP(BM$14&amp;"-est-"&amp;$J846,Equations!$G:$I,3,0)*(1/$W846)+VLOOKUP(BM$14&amp;"-imc-"&amp;$J846,Equations!$G:$I,3,0)*(1/$Q846)))</f>
        <v/>
      </c>
      <c r="BN846" s="10" t="str">
        <f>IF($AE846="","",IF(OR($V846&lt;2.7,$V846&gt;90),"Age OOR",BM846-1.6449*VLOOKUP(BM$14&amp;"-rse-"&amp;$J846,Equations!$G:$I,3,0)))</f>
        <v/>
      </c>
      <c r="BO846" s="10" t="str">
        <f>IF($AE846="","",IF(OR($V846&lt;2.7,$V846&gt;90),"Age OOR",BM846+1.6449*VLOOKUP(BM$14&amp;"-rse-"&amp;$J846,Equations!$G:$I,3,0)))</f>
        <v/>
      </c>
      <c r="BP846" s="10" t="str">
        <f t="shared" si="318"/>
        <v/>
      </c>
      <c r="BQ846" s="10" t="str">
        <f>IF($AE846="","",IF(OR($V846&lt;2.7,$V846&gt;90),"Age OOR",($AE846-BM846)/VLOOKUP(BM$14&amp;"-rse-"&amp;$J846,Equations!$G:$I,3,0)))</f>
        <v/>
      </c>
      <c r="BR846" s="10" t="str">
        <f>IF($AF846="","",IF(OR($V846&lt;2.7,$V846&gt;90),"Age OOR",VLOOKUP(BR$14&amp;"-int-"&amp;$K846,Equations!$G:$I,3,0)+VLOOKUP(BR$14&amp;"-sexo-"&amp;$K846,Equations!$G:$I,3,0)*$U846+VLOOKUP(BR$14&amp;"-edad-"&amp;$K846,Equations!$G:$I,3,0)*$V846+VLOOKUP(BR$14&amp;"-est-"&amp;$K846,Equations!$G:$I,3,0)*(1/$W846)+VLOOKUP(BR$14&amp;"-imc-"&amp;$K846,Equations!$G:$I,3,0)*(1/$Q846)))</f>
        <v/>
      </c>
      <c r="BS846" s="10" t="str">
        <f>IF($AF846="","",IF(OR($V846&lt;2.7,$V846&gt;90),"Age OOR",BR846-1.6449*VLOOKUP(BR$14&amp;"-rse-"&amp;$K846,Equations!$G:$I,3,0)))</f>
        <v/>
      </c>
      <c r="BT846" s="10" t="str">
        <f>IF($AF846="","",IF(OR($V846&lt;2.7,$V846&gt;90),"Age OOR",BR846+1.6449*VLOOKUP(BR$14&amp;"-rse-"&amp;$K846,Equations!$G:$I,3,0)))</f>
        <v/>
      </c>
      <c r="BU846" s="10" t="str">
        <f t="shared" si="319"/>
        <v/>
      </c>
      <c r="BV846" s="10" t="str">
        <f>IF($AF846="","",IF(OR($V846&lt;2.7,$V846&gt;90),"Age OOR",($AF846-BR846)/VLOOKUP(BR$14&amp;"-rse-"&amp;$K846,Equations!$G:$I,3,0)))</f>
        <v/>
      </c>
      <c r="BW846" s="10" t="str">
        <f>IF($AG846="","",IF(OR($V846&lt;2.7,$V846&gt;90),"Age OOR",VLOOKUP(BW$14&amp;"-int-"&amp;$L846,Equations!$G:$I,3,0)+VLOOKUP(BW$14&amp;"-sexo-"&amp;$L846,Equations!$G:$I,3,0)*$U846+VLOOKUP(BW$14&amp;"-edad-"&amp;$L846,Equations!$G:$I,3,0)*$V846+VLOOKUP(BW$14&amp;"-est-"&amp;$L846,Equations!$G:$I,3,0)*(1/$W846)+VLOOKUP(BW$14&amp;"-imc-"&amp;$L846,Equations!$G:$I,3,0)*(1/$Q846)))</f>
        <v/>
      </c>
      <c r="BX846" s="10" t="str">
        <f>IF($AG846="","",IF(OR($V846&lt;2.7,$V846&gt;90),"Age OOR",BW846-1.6449*VLOOKUP(BW$14&amp;"-rse-"&amp;$L846,Equations!$G:$I,3,0)))</f>
        <v/>
      </c>
      <c r="BY846" s="10" t="str">
        <f>IF($AG846="","",IF(OR($V846&lt;2.7,$V846&gt;90),"Age OOR",BW846+1.6449*VLOOKUP(BW$14&amp;"-rse-"&amp;$L846,Equations!$G:$I,3,0)))</f>
        <v/>
      </c>
      <c r="BZ846" s="10" t="str">
        <f t="shared" si="320"/>
        <v/>
      </c>
      <c r="CA846" s="10" t="str">
        <f>IF($AG846="","",IF(OR($V846&lt;2.7,$V846&gt;90),"Age OOR",($AG846-BW846)/VLOOKUP(BW$14&amp;"-rse-"&amp;$L846,Equations!$G:$I,3,0)))</f>
        <v/>
      </c>
      <c r="CB846" s="10" t="str">
        <f>IF($AH846="","",IF(OR($V846&lt;2.7,$V846&gt;90),"Age OOR",VLOOKUP(CB$14&amp;"-int-"&amp;$M846,Equations!$G:$I,3,0)+VLOOKUP(CB$14&amp;"-sexo-"&amp;$M846,Equations!$G:$I,3,0)*$U846+VLOOKUP(CB$14&amp;"-edad-"&amp;$M846,Equations!$G:$I,3,0)*$V846+VLOOKUP(CB$14&amp;"-est-"&amp;$M846,Equations!$G:$I,3,0)*(1/$W846)+VLOOKUP(CB$14&amp;"-imc-"&amp;$M846,Equations!$G:$I,3,0)*(1/$Q846)))</f>
        <v/>
      </c>
      <c r="CC846" s="10" t="str">
        <f>IF($AH846="","",IF(OR($V846&lt;2.7,$V846&gt;90),"Age OOR",CB846-1.6449*VLOOKUP(CB$14&amp;"-rse-"&amp;$M846,Equations!$G:$I,3,0)))</f>
        <v/>
      </c>
      <c r="CD846" s="10" t="str">
        <f>IF($AH846="","",IF(OR($V846&lt;2.7,$V846&gt;90),"Age OOR",CB846+1.6449*VLOOKUP(CB$14&amp;"-rse-"&amp;$M846,Equations!$G:$I,3,0)))</f>
        <v/>
      </c>
      <c r="CE846" s="10" t="str">
        <f t="shared" si="321"/>
        <v/>
      </c>
      <c r="CF846" s="10" t="str">
        <f>IF($AH846="","",IF(OR($V846&lt;2.7,$V846&gt;90),"Age OOR",($AH846-CB846)/VLOOKUP(CB$14&amp;"-rse-"&amp;$M846,Equations!$G:$I,3,0)))</f>
        <v/>
      </c>
      <c r="CG846" s="10" t="str">
        <f>IF($AI846="","",IF(OR($V846&lt;2.7,$V846&gt;90),"Age OOR",VLOOKUP(CG$14&amp;"-int-"&amp;$N846,Equations!$G:$I,3,0)+VLOOKUP(CG$14&amp;"-sexo-"&amp;$N846,Equations!$G:$I,3,0)*$U846+VLOOKUP(CG$14&amp;"-edad-"&amp;$N846,Equations!$G:$I,3,0)*$V846+VLOOKUP(CG$14&amp;"-est-"&amp;$N846,Equations!$G:$I,3,0)*(1/$W846)+VLOOKUP(CG$14&amp;"-imc-"&amp;$N846,Equations!$G:$I,3,0)*(1/$Q846)))</f>
        <v/>
      </c>
      <c r="CH846" s="10" t="str">
        <f>IF($AI846="","",IF(OR($V846&lt;2.7,$V846&gt;90),"Age OOR",CG846-1.6449*VLOOKUP(CG$14&amp;"-rse-"&amp;$N846,Equations!$G:$I,3,0)))</f>
        <v/>
      </c>
      <c r="CI846" s="10" t="str">
        <f>IF($AI846="","",IF(OR($V846&lt;2.7,$V846&gt;90),"Age OOR",CG846+1.6449*VLOOKUP(CG$14&amp;"-rse-"&amp;$N846,Equations!$G:$I,3,0)))</f>
        <v/>
      </c>
      <c r="CJ846" s="10" t="str">
        <f t="shared" si="322"/>
        <v/>
      </c>
      <c r="CK846" s="10" t="str">
        <f>IF($AI846="","",IF(OR($V846&lt;2.7,$V846&gt;90),"Age OOR",($AI846-CG846)/VLOOKUP(CG$14&amp;"-rse-"&amp;$N846,Equations!$G:$I,3,0)))</f>
        <v/>
      </c>
      <c r="CL846" s="10" t="str">
        <f>IF($AJ846="","",IF(OR($V846&lt;2.7,$V846&gt;90),"Age OOR",VLOOKUP(CL$14&amp;"-int-"&amp;$O846,Equations!$G:$I,3,0)+VLOOKUP(CL$14&amp;"-sexo-"&amp;$O846,Equations!$G:$I,3,0)*$U846+VLOOKUP(CL$14&amp;"-edad-"&amp;$O846,Equations!$G:$I,3,0)*$V846+VLOOKUP(CL$14&amp;"-est-"&amp;$O846,Equations!$G:$I,3,0)*(1/$W846)+VLOOKUP(CL$14&amp;"-imc-"&amp;$O846,Equations!$G:$I,3,0)*(1/$Q846)))</f>
        <v/>
      </c>
      <c r="CM846" s="10" t="str">
        <f>IF($AJ846="","",IF(OR($V846&lt;2.7,$V846&gt;90),"Age OOR",CL846-1.6449*VLOOKUP(CL$14&amp;"-rse-"&amp;$O846,Equations!$G:$I,3,0)))</f>
        <v/>
      </c>
      <c r="CN846" s="10" t="str">
        <f>IF($AJ846="","",IF(OR($V846&lt;2.7,$V846&gt;90),"Age OOR",CL846+1.6449*VLOOKUP(CL$14&amp;"-rse-"&amp;$O846,Equations!$G:$I,3,0)))</f>
        <v/>
      </c>
      <c r="CO846" s="10" t="str">
        <f t="shared" si="323"/>
        <v/>
      </c>
      <c r="CP846" s="10" t="str">
        <f>IF($AJ846="","",IF(OR($V846&lt;2.7,$V846&gt;90),"Age OOR",($AJ846-CL846)/VLOOKUP(CL$14&amp;"-rse-"&amp;$O846,Equations!$G:$I,3,0)))</f>
        <v/>
      </c>
      <c r="CQ846" s="10" t="str">
        <f>IF($AK846="","",IF(OR($V846&lt;2.7,$V846&gt;90),"Age OOR",EXP(VLOOKUP(CQ$14&amp;"-int-"&amp;$P846,Equations!$G:$I,3,0)+VLOOKUP(CQ$14&amp;"-sexo-"&amp;$P846,Equations!$G:$I,3,0)*$U846+VLOOKUP(CQ$14&amp;"-edad-"&amp;$P846,Equations!$G:$I,3,0)*$V846+VLOOKUP(CQ$14&amp;"-est-"&amp;$P846,Equations!$G:$I,3,0)*(1/$W846)+VLOOKUP(CQ$14&amp;"-imc-"&amp;$P846,Equations!$G:$I,3,0)*(1/$Q846))))</f>
        <v/>
      </c>
      <c r="CR846" s="10" t="str">
        <f>IF($AK846="","",IF(OR($V846&lt;2.7,$V846&gt;90),"Age OOR",EXP(LN(CQ846)-1.6449*VLOOKUP(CQ$14&amp;"-rse-"&amp;$P846,Equations!$G:$I,3,0))))</f>
        <v/>
      </c>
      <c r="CS846" s="10" t="str">
        <f>IF($AK846="","",IF(OR($V846&lt;2.7,$V846&gt;90),"Age OOR",EXP(LN(CQ846)+1.6449*VLOOKUP(CQ$14&amp;"-rse-"&amp;$P846,Equations!$G:$I,3,0))))</f>
        <v/>
      </c>
      <c r="CT846" s="10" t="str">
        <f t="shared" si="324"/>
        <v/>
      </c>
      <c r="CU846" s="10" t="str">
        <f>IF($AK846="","",IF(OR($V846&lt;2.7,$V846&gt;90),"Age OOR",(LN($AK846)-LN(CQ846))/VLOOKUP(CQ$14&amp;"-rse-"&amp;$P846,Equations!$G:$I,3,0)))</f>
        <v/>
      </c>
      <c r="CV846" s="47"/>
    </row>
    <row r="847" spans="5:123" x14ac:dyDescent="0.2">
      <c r="E847" s="23" t="str">
        <f t="shared" si="300"/>
        <v>Age out of range</v>
      </c>
      <c r="F847" s="23" t="str">
        <f t="shared" si="301"/>
        <v>Age out of range</v>
      </c>
      <c r="G847" s="23" t="str">
        <f t="shared" si="302"/>
        <v>Age out of range</v>
      </c>
      <c r="H847" s="23" t="str">
        <f t="shared" si="303"/>
        <v>Age out of range</v>
      </c>
      <c r="I847" s="23" t="str">
        <f t="shared" si="304"/>
        <v>Age out of range</v>
      </c>
      <c r="J847" s="23" t="str">
        <f t="shared" si="305"/>
        <v>Age out of range</v>
      </c>
      <c r="K847" s="23" t="str">
        <f t="shared" si="306"/>
        <v>Age out of range</v>
      </c>
      <c r="L847" s="23" t="str">
        <f t="shared" si="307"/>
        <v>Age out of range</v>
      </c>
      <c r="M847" s="23" t="str">
        <f t="shared" si="308"/>
        <v>Age out of range</v>
      </c>
      <c r="N847" s="23" t="str">
        <f t="shared" si="309"/>
        <v>Age out of range</v>
      </c>
      <c r="O847" s="23" t="str">
        <f t="shared" si="310"/>
        <v>Age out of range</v>
      </c>
      <c r="P847" s="23" t="str">
        <f t="shared" si="311"/>
        <v>Age out of range</v>
      </c>
      <c r="Q847" s="23" t="e">
        <f t="shared" si="312"/>
        <v>#DIV/0!</v>
      </c>
      <c r="R847" s="17"/>
      <c r="S847" s="23">
        <v>831</v>
      </c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  <c r="AE847" s="134"/>
      <c r="AF847" s="134"/>
      <c r="AG847" s="134"/>
      <c r="AH847" s="134"/>
      <c r="AI847" s="134"/>
      <c r="AJ847" s="134"/>
      <c r="AK847" s="134"/>
      <c r="AL847" s="7"/>
      <c r="AM847" s="47"/>
      <c r="AN847" s="10" t="str">
        <f>IF($Z847="","",IF(OR($V847&lt;2.7,$V847&gt;90),"Age OOR",VLOOKUP(AN$14&amp;"-int-"&amp;$E847,Equations!$G:$I,3,0)+VLOOKUP(AN$14&amp;"-sexo-"&amp;$E847,Equations!$G:$I,3,0)*$U847+VLOOKUP(AN$14&amp;"-edad-"&amp;$E847,Equations!$G:$I,3,0)*$V847+VLOOKUP(AN$14&amp;"-est-"&amp;$E847,Equations!$G:$I,3,0)*(1/$W847)+VLOOKUP(AN$14&amp;"-imc-"&amp;$E847,Equations!$G:$I,3,0)*(1/$Q847)))</f>
        <v/>
      </c>
      <c r="AO847" s="10" t="str">
        <f>IF($Z847="","",IF(OR($V847&lt;2.7,$V847&gt;90),"Age OOR",AN847-1.6449*VLOOKUP(AN$14&amp;"-rse-"&amp;$E847,Equations!$G:$I,3,0)))</f>
        <v/>
      </c>
      <c r="AP847" s="10" t="str">
        <f>IF($Z847="","",IF(OR($V847&lt;2.7,$V847&gt;90),"Age OOR",AN847+1.6449*VLOOKUP(AN$14&amp;"-rse-"&amp;$E847,Equations!$G:$I,3,0)))</f>
        <v/>
      </c>
      <c r="AQ847" s="10" t="str">
        <f t="shared" si="313"/>
        <v/>
      </c>
      <c r="AR847" s="10" t="str">
        <f>IF($Z847="","",IF(OR($V847&lt;2.7,$V847&gt;90),"Age OOR",($Z847-AN847)/VLOOKUP(AN$14&amp;"-rse-"&amp;$E847,Equations!$G:$I,3,0)))</f>
        <v/>
      </c>
      <c r="AS847" s="10" t="str">
        <f>IF($AA847="","",IF(OR($V847&lt;2.7,$V847&gt;90),"Age OOR",VLOOKUP(AS$14&amp;"-int-"&amp;$F847,Equations!$G:$I,3,0)+VLOOKUP(AS$14&amp;"-sexo-"&amp;$F847,Equations!$G:$I,3,0)*$U847+VLOOKUP(AS$14&amp;"-edad-"&amp;$F847,Equations!$G:$I,3,0)*$V847+VLOOKUP(AS$14&amp;"-est-"&amp;$F847,Equations!$G:$I,3,0)*(1/$W847)+VLOOKUP(AS$14&amp;"-imc-"&amp;$F847,Equations!$G:$I,3,0)*(1/$Q847)))</f>
        <v/>
      </c>
      <c r="AT847" s="10" t="str">
        <f>IF($AA847="","",IF(OR($V847&lt;2.7,$V847&gt;90),"Age OOR",AS847-1.6449*VLOOKUP(AS$14&amp;"-rse-"&amp;$F847,Equations!$G:$I,3,0)))</f>
        <v/>
      </c>
      <c r="AU847" s="10" t="str">
        <f>IF($AA847="","",IF(OR($V847&lt;2.7,$V847&gt;90),"Age OOR",AS847+1.6449*VLOOKUP(AS$14&amp;"-rse-"&amp;$F847,Equations!$G:$I,3,0)))</f>
        <v/>
      </c>
      <c r="AV847" s="10" t="str">
        <f t="shared" si="314"/>
        <v/>
      </c>
      <c r="AW847" s="10" t="str">
        <f>IF($AA847="","",IF(OR($V847&lt;2.7,$V847&gt;90),"Age OOR",($AA847-AS847)/VLOOKUP(AS$14&amp;"-rse-"&amp;$F847,Equations!$G:$I,3,0)))</f>
        <v/>
      </c>
      <c r="AX847" s="10" t="str">
        <f>IF($AB847="","",IF(OR($V847&lt;2.7,$V847&gt;90),"Age OOR",VLOOKUP(AX$14&amp;"-int-"&amp;$G847,Equations!$G:$I,3,0)+VLOOKUP(AX$14&amp;"-sexo-"&amp;$G847,Equations!$G:$I,3,0)*$U847+VLOOKUP(AX$14&amp;"-edad-"&amp;$G847,Equations!$G:$I,3,0)*$V847+VLOOKUP(AX$14&amp;"-est-"&amp;$G847,Equations!$G:$I,3,0)*(1/$W847)+VLOOKUP(AX$14&amp;"-imc-"&amp;$G847,Equations!$G:$I,3,0)*(1/$Q847)))</f>
        <v/>
      </c>
      <c r="AY847" s="10" t="str">
        <f>IF($AB847="","",IF(OR($V847&lt;2.7,$V847&gt;90),"Age OOR",AX847-1.6449*VLOOKUP(AX$14&amp;"-rse-"&amp;$G847,Equations!$G:$I,3,0)))</f>
        <v/>
      </c>
      <c r="AZ847" s="10" t="str">
        <f>IF($AB847="","",IF(OR($V847&lt;2.7,$V847&gt;90),"Age OOR",AX847+1.6449*VLOOKUP(AX$14&amp;"-rse-"&amp;$G847,Equations!$G:$I,3,0)))</f>
        <v/>
      </c>
      <c r="BA847" s="10" t="str">
        <f t="shared" si="315"/>
        <v/>
      </c>
      <c r="BB847" s="10" t="str">
        <f>IF($AB847="","",IF(OR($V847&lt;2.7,$V847&gt;90),"Age OOR",($AB847-AX847)/VLOOKUP(AX$14&amp;"-rse-"&amp;$G847,Equations!$G:$I,3,0)))</f>
        <v/>
      </c>
      <c r="BC847" s="10" t="str">
        <f>IF($AC847="","",IF(OR($V847&lt;2.7,$V847&gt;90),"Age OOR",VLOOKUP(BC$14&amp;"-int-"&amp;$H847,Equations!$G:$I,3,0)+VLOOKUP(BC$14&amp;"-sexo-"&amp;$H847,Equations!$G:$I,3,0)*$U847+VLOOKUP(BC$14&amp;"-edad-"&amp;$H847,Equations!$G:$I,3,0)*$V847+VLOOKUP(BC$14&amp;"-est-"&amp;$H847,Equations!$G:$I,3,0)*(1/$W847)+VLOOKUP(BC$14&amp;"-imc-"&amp;$H847,Equations!$G:$I,3,0)*(1/$Q847)))</f>
        <v/>
      </c>
      <c r="BD847" s="10" t="str">
        <f>IF($AC847="","",IF(OR($V847&lt;2.7,$V847&gt;90),"Age OOR",BC847-1.6449*VLOOKUP(BC$14&amp;"-rse-"&amp;$H847,Equations!$G:$I,3,0)))</f>
        <v/>
      </c>
      <c r="BE847" s="10" t="str">
        <f>IF($AC847="","",IF(OR($V847&lt;2.7,$V847&gt;90),"Age OOR",BC847+1.6449*VLOOKUP(BC$14&amp;"-rse-"&amp;$H847,Equations!$G:$I,3,0)))</f>
        <v/>
      </c>
      <c r="BF847" s="10" t="str">
        <f t="shared" si="316"/>
        <v/>
      </c>
      <c r="BG847" s="10" t="str">
        <f>IF($AC847="","",IF(OR($V847&lt;2.7,$V847&gt;90),"Age OOR",($AC847-BC847)/VLOOKUP(BC$14&amp;"-rse-"&amp;$H847,Equations!$G:$I,3,0)))</f>
        <v/>
      </c>
      <c r="BH847" s="10" t="str">
        <f>IF($AD847="","",IF(OR($V847&lt;2.7,$V847&gt;90),"Age OOR",VLOOKUP(BH$14&amp;"-int-"&amp;$I847,Equations!$G:$I,3,0)+VLOOKUP(BH$14&amp;"-sexo-"&amp;$I847,Equations!$G:$I,3,0)*$U847+VLOOKUP(BH$14&amp;"-edad-"&amp;$I847,Equations!$G:$I,3,0)*$V847+VLOOKUP(BH$14&amp;"-est-"&amp;$I847,Equations!$G:$I,3,0)*(1/$W847)+VLOOKUP(BH$14&amp;"-imc-"&amp;$I847,Equations!$G:$I,3,0)*(1/$Q847)))</f>
        <v/>
      </c>
      <c r="BI847" s="10" t="str">
        <f>IF($AD847="","",IF(OR($V847&lt;2.7,$V847&gt;90),"Age OOR",BH847-1.6449*VLOOKUP(BH$14&amp;"-rse-"&amp;$I847,Equations!$G:$I,3,0)))</f>
        <v/>
      </c>
      <c r="BJ847" s="10" t="str">
        <f>IF($AD847="","",IF(OR($V847&lt;2.7,$V847&gt;90),"Age OOR",BH847+1.6449*VLOOKUP(BH$14&amp;"-rse-"&amp;$I847,Equations!$G:$I,3,0)))</f>
        <v/>
      </c>
      <c r="BK847" s="10" t="str">
        <f t="shared" si="317"/>
        <v/>
      </c>
      <c r="BL847" s="10" t="str">
        <f>IF($AD847="","",IF(OR($V847&lt;2.7,$V847&gt;90),"Age OOR",($AD847-BH847)/VLOOKUP(BH$14&amp;"-rse-"&amp;$I847,Equations!$G:$I,3,0)))</f>
        <v/>
      </c>
      <c r="BM847" s="10" t="str">
        <f>IF($AE847="","",IF(OR($V847&lt;2.7,$V847&gt;90),"Age OOR",VLOOKUP(BM$14&amp;"-int-"&amp;$J847,Equations!$G:$I,3,0)+VLOOKUP(BM$14&amp;"-sexo-"&amp;$J847,Equations!$G:$I,3,0)*$U847+VLOOKUP(BM$14&amp;"-edad-"&amp;$J847,Equations!$G:$I,3,0)*$V847+VLOOKUP(BM$14&amp;"-est-"&amp;$J847,Equations!$G:$I,3,0)*(1/$W847)+VLOOKUP(BM$14&amp;"-imc-"&amp;$J847,Equations!$G:$I,3,0)*(1/$Q847)))</f>
        <v/>
      </c>
      <c r="BN847" s="10" t="str">
        <f>IF($AE847="","",IF(OR($V847&lt;2.7,$V847&gt;90),"Age OOR",BM847-1.6449*VLOOKUP(BM$14&amp;"-rse-"&amp;$J847,Equations!$G:$I,3,0)))</f>
        <v/>
      </c>
      <c r="BO847" s="10" t="str">
        <f>IF($AE847="","",IF(OR($V847&lt;2.7,$V847&gt;90),"Age OOR",BM847+1.6449*VLOOKUP(BM$14&amp;"-rse-"&amp;$J847,Equations!$G:$I,3,0)))</f>
        <v/>
      </c>
      <c r="BP847" s="10" t="str">
        <f t="shared" si="318"/>
        <v/>
      </c>
      <c r="BQ847" s="10" t="str">
        <f>IF($AE847="","",IF(OR($V847&lt;2.7,$V847&gt;90),"Age OOR",($AE847-BM847)/VLOOKUP(BM$14&amp;"-rse-"&amp;$J847,Equations!$G:$I,3,0)))</f>
        <v/>
      </c>
      <c r="BR847" s="10" t="str">
        <f>IF($AF847="","",IF(OR($V847&lt;2.7,$V847&gt;90),"Age OOR",VLOOKUP(BR$14&amp;"-int-"&amp;$K847,Equations!$G:$I,3,0)+VLOOKUP(BR$14&amp;"-sexo-"&amp;$K847,Equations!$G:$I,3,0)*$U847+VLOOKUP(BR$14&amp;"-edad-"&amp;$K847,Equations!$G:$I,3,0)*$V847+VLOOKUP(BR$14&amp;"-est-"&amp;$K847,Equations!$G:$I,3,0)*(1/$W847)+VLOOKUP(BR$14&amp;"-imc-"&amp;$K847,Equations!$G:$I,3,0)*(1/$Q847)))</f>
        <v/>
      </c>
      <c r="BS847" s="10" t="str">
        <f>IF($AF847="","",IF(OR($V847&lt;2.7,$V847&gt;90),"Age OOR",BR847-1.6449*VLOOKUP(BR$14&amp;"-rse-"&amp;$K847,Equations!$G:$I,3,0)))</f>
        <v/>
      </c>
      <c r="BT847" s="10" t="str">
        <f>IF($AF847="","",IF(OR($V847&lt;2.7,$V847&gt;90),"Age OOR",BR847+1.6449*VLOOKUP(BR$14&amp;"-rse-"&amp;$K847,Equations!$G:$I,3,0)))</f>
        <v/>
      </c>
      <c r="BU847" s="10" t="str">
        <f t="shared" si="319"/>
        <v/>
      </c>
      <c r="BV847" s="10" t="str">
        <f>IF($AF847="","",IF(OR($V847&lt;2.7,$V847&gt;90),"Age OOR",($AF847-BR847)/VLOOKUP(BR$14&amp;"-rse-"&amp;$K847,Equations!$G:$I,3,0)))</f>
        <v/>
      </c>
      <c r="BW847" s="10" t="str">
        <f>IF($AG847="","",IF(OR($V847&lt;2.7,$V847&gt;90),"Age OOR",VLOOKUP(BW$14&amp;"-int-"&amp;$L847,Equations!$G:$I,3,0)+VLOOKUP(BW$14&amp;"-sexo-"&amp;$L847,Equations!$G:$I,3,0)*$U847+VLOOKUP(BW$14&amp;"-edad-"&amp;$L847,Equations!$G:$I,3,0)*$V847+VLOOKUP(BW$14&amp;"-est-"&amp;$L847,Equations!$G:$I,3,0)*(1/$W847)+VLOOKUP(BW$14&amp;"-imc-"&amp;$L847,Equations!$G:$I,3,0)*(1/$Q847)))</f>
        <v/>
      </c>
      <c r="BX847" s="10" t="str">
        <f>IF($AG847="","",IF(OR($V847&lt;2.7,$V847&gt;90),"Age OOR",BW847-1.6449*VLOOKUP(BW$14&amp;"-rse-"&amp;$L847,Equations!$G:$I,3,0)))</f>
        <v/>
      </c>
      <c r="BY847" s="10" t="str">
        <f>IF($AG847="","",IF(OR($V847&lt;2.7,$V847&gt;90),"Age OOR",BW847+1.6449*VLOOKUP(BW$14&amp;"-rse-"&amp;$L847,Equations!$G:$I,3,0)))</f>
        <v/>
      </c>
      <c r="BZ847" s="10" t="str">
        <f t="shared" si="320"/>
        <v/>
      </c>
      <c r="CA847" s="10" t="str">
        <f>IF($AG847="","",IF(OR($V847&lt;2.7,$V847&gt;90),"Age OOR",($AG847-BW847)/VLOOKUP(BW$14&amp;"-rse-"&amp;$L847,Equations!$G:$I,3,0)))</f>
        <v/>
      </c>
      <c r="CB847" s="10" t="str">
        <f>IF($AH847="","",IF(OR($V847&lt;2.7,$V847&gt;90),"Age OOR",VLOOKUP(CB$14&amp;"-int-"&amp;$M847,Equations!$G:$I,3,0)+VLOOKUP(CB$14&amp;"-sexo-"&amp;$M847,Equations!$G:$I,3,0)*$U847+VLOOKUP(CB$14&amp;"-edad-"&amp;$M847,Equations!$G:$I,3,0)*$V847+VLOOKUP(CB$14&amp;"-est-"&amp;$M847,Equations!$G:$I,3,0)*(1/$W847)+VLOOKUP(CB$14&amp;"-imc-"&amp;$M847,Equations!$G:$I,3,0)*(1/$Q847)))</f>
        <v/>
      </c>
      <c r="CC847" s="10" t="str">
        <f>IF($AH847="","",IF(OR($V847&lt;2.7,$V847&gt;90),"Age OOR",CB847-1.6449*VLOOKUP(CB$14&amp;"-rse-"&amp;$M847,Equations!$G:$I,3,0)))</f>
        <v/>
      </c>
      <c r="CD847" s="10" t="str">
        <f>IF($AH847="","",IF(OR($V847&lt;2.7,$V847&gt;90),"Age OOR",CB847+1.6449*VLOOKUP(CB$14&amp;"-rse-"&amp;$M847,Equations!$G:$I,3,0)))</f>
        <v/>
      </c>
      <c r="CE847" s="10" t="str">
        <f t="shared" si="321"/>
        <v/>
      </c>
      <c r="CF847" s="10" t="str">
        <f>IF($AH847="","",IF(OR($V847&lt;2.7,$V847&gt;90),"Age OOR",($AH847-CB847)/VLOOKUP(CB$14&amp;"-rse-"&amp;$M847,Equations!$G:$I,3,0)))</f>
        <v/>
      </c>
      <c r="CG847" s="10" t="str">
        <f>IF($AI847="","",IF(OR($V847&lt;2.7,$V847&gt;90),"Age OOR",VLOOKUP(CG$14&amp;"-int-"&amp;$N847,Equations!$G:$I,3,0)+VLOOKUP(CG$14&amp;"-sexo-"&amp;$N847,Equations!$G:$I,3,0)*$U847+VLOOKUP(CG$14&amp;"-edad-"&amp;$N847,Equations!$G:$I,3,0)*$V847+VLOOKUP(CG$14&amp;"-est-"&amp;$N847,Equations!$G:$I,3,0)*(1/$W847)+VLOOKUP(CG$14&amp;"-imc-"&amp;$N847,Equations!$G:$I,3,0)*(1/$Q847)))</f>
        <v/>
      </c>
      <c r="CH847" s="10" t="str">
        <f>IF($AI847="","",IF(OR($V847&lt;2.7,$V847&gt;90),"Age OOR",CG847-1.6449*VLOOKUP(CG$14&amp;"-rse-"&amp;$N847,Equations!$G:$I,3,0)))</f>
        <v/>
      </c>
      <c r="CI847" s="10" t="str">
        <f>IF($AI847="","",IF(OR($V847&lt;2.7,$V847&gt;90),"Age OOR",CG847+1.6449*VLOOKUP(CG$14&amp;"-rse-"&amp;$N847,Equations!$G:$I,3,0)))</f>
        <v/>
      </c>
      <c r="CJ847" s="10" t="str">
        <f t="shared" si="322"/>
        <v/>
      </c>
      <c r="CK847" s="10" t="str">
        <f>IF($AI847="","",IF(OR($V847&lt;2.7,$V847&gt;90),"Age OOR",($AI847-CG847)/VLOOKUP(CG$14&amp;"-rse-"&amp;$N847,Equations!$G:$I,3,0)))</f>
        <v/>
      </c>
      <c r="CL847" s="10" t="str">
        <f>IF($AJ847="","",IF(OR($V847&lt;2.7,$V847&gt;90),"Age OOR",VLOOKUP(CL$14&amp;"-int-"&amp;$O847,Equations!$G:$I,3,0)+VLOOKUP(CL$14&amp;"-sexo-"&amp;$O847,Equations!$G:$I,3,0)*$U847+VLOOKUP(CL$14&amp;"-edad-"&amp;$O847,Equations!$G:$I,3,0)*$V847+VLOOKUP(CL$14&amp;"-est-"&amp;$O847,Equations!$G:$I,3,0)*(1/$W847)+VLOOKUP(CL$14&amp;"-imc-"&amp;$O847,Equations!$G:$I,3,0)*(1/$Q847)))</f>
        <v/>
      </c>
      <c r="CM847" s="10" t="str">
        <f>IF($AJ847="","",IF(OR($V847&lt;2.7,$V847&gt;90),"Age OOR",CL847-1.6449*VLOOKUP(CL$14&amp;"-rse-"&amp;$O847,Equations!$G:$I,3,0)))</f>
        <v/>
      </c>
      <c r="CN847" s="10" t="str">
        <f>IF($AJ847="","",IF(OR($V847&lt;2.7,$V847&gt;90),"Age OOR",CL847+1.6449*VLOOKUP(CL$14&amp;"-rse-"&amp;$O847,Equations!$G:$I,3,0)))</f>
        <v/>
      </c>
      <c r="CO847" s="10" t="str">
        <f t="shared" si="323"/>
        <v/>
      </c>
      <c r="CP847" s="10" t="str">
        <f>IF($AJ847="","",IF(OR($V847&lt;2.7,$V847&gt;90),"Age OOR",($AJ847-CL847)/VLOOKUP(CL$14&amp;"-rse-"&amp;$O847,Equations!$G:$I,3,0)))</f>
        <v/>
      </c>
      <c r="CQ847" s="10" t="str">
        <f>IF($AK847="","",IF(OR($V847&lt;2.7,$V847&gt;90),"Age OOR",EXP(VLOOKUP(CQ$14&amp;"-int-"&amp;$P847,Equations!$G:$I,3,0)+VLOOKUP(CQ$14&amp;"-sexo-"&amp;$P847,Equations!$G:$I,3,0)*$U847+VLOOKUP(CQ$14&amp;"-edad-"&amp;$P847,Equations!$G:$I,3,0)*$V847+VLOOKUP(CQ$14&amp;"-est-"&amp;$P847,Equations!$G:$I,3,0)*(1/$W847)+VLOOKUP(CQ$14&amp;"-imc-"&amp;$P847,Equations!$G:$I,3,0)*(1/$Q847))))</f>
        <v/>
      </c>
      <c r="CR847" s="10" t="str">
        <f>IF($AK847="","",IF(OR($V847&lt;2.7,$V847&gt;90),"Age OOR",EXP(LN(CQ847)-1.6449*VLOOKUP(CQ$14&amp;"-rse-"&amp;$P847,Equations!$G:$I,3,0))))</f>
        <v/>
      </c>
      <c r="CS847" s="10" t="str">
        <f>IF($AK847="","",IF(OR($V847&lt;2.7,$V847&gt;90),"Age OOR",EXP(LN(CQ847)+1.6449*VLOOKUP(CQ$14&amp;"-rse-"&amp;$P847,Equations!$G:$I,3,0))))</f>
        <v/>
      </c>
      <c r="CT847" s="10" t="str">
        <f t="shared" si="324"/>
        <v/>
      </c>
      <c r="CU847" s="10" t="str">
        <f>IF($AK847="","",IF(OR($V847&lt;2.7,$V847&gt;90),"Age OOR",(LN($AK847)-LN(CQ847))/VLOOKUP(CQ$14&amp;"-rse-"&amp;$P847,Equations!$G:$I,3,0)))</f>
        <v/>
      </c>
      <c r="CV847" s="47"/>
    </row>
    <row r="848" spans="5:123" x14ac:dyDescent="0.2">
      <c r="E848" s="23" t="str">
        <f t="shared" si="300"/>
        <v>Age out of range</v>
      </c>
      <c r="F848" s="23" t="str">
        <f t="shared" si="301"/>
        <v>Age out of range</v>
      </c>
      <c r="G848" s="23" t="str">
        <f t="shared" si="302"/>
        <v>Age out of range</v>
      </c>
      <c r="H848" s="23" t="str">
        <f t="shared" si="303"/>
        <v>Age out of range</v>
      </c>
      <c r="I848" s="23" t="str">
        <f t="shared" si="304"/>
        <v>Age out of range</v>
      </c>
      <c r="J848" s="23" t="str">
        <f t="shared" si="305"/>
        <v>Age out of range</v>
      </c>
      <c r="K848" s="23" t="str">
        <f t="shared" si="306"/>
        <v>Age out of range</v>
      </c>
      <c r="L848" s="23" t="str">
        <f t="shared" si="307"/>
        <v>Age out of range</v>
      </c>
      <c r="M848" s="23" t="str">
        <f t="shared" si="308"/>
        <v>Age out of range</v>
      </c>
      <c r="N848" s="23" t="str">
        <f t="shared" si="309"/>
        <v>Age out of range</v>
      </c>
      <c r="O848" s="23" t="str">
        <f t="shared" si="310"/>
        <v>Age out of range</v>
      </c>
      <c r="P848" s="23" t="str">
        <f t="shared" si="311"/>
        <v>Age out of range</v>
      </c>
      <c r="Q848" s="23" t="e">
        <f t="shared" si="312"/>
        <v>#DIV/0!</v>
      </c>
      <c r="R848" s="17"/>
      <c r="S848" s="23">
        <v>832</v>
      </c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  <c r="AE848" s="134"/>
      <c r="AF848" s="134"/>
      <c r="AG848" s="134"/>
      <c r="AH848" s="134"/>
      <c r="AI848" s="134"/>
      <c r="AJ848" s="134"/>
      <c r="AK848" s="134"/>
      <c r="AL848" s="7"/>
      <c r="AM848" s="47"/>
      <c r="AN848" s="10" t="str">
        <f>IF($Z848="","",IF(OR($V848&lt;2.7,$V848&gt;90),"Age OOR",VLOOKUP(AN$14&amp;"-int-"&amp;$E848,Equations!$G:$I,3,0)+VLOOKUP(AN$14&amp;"-sexo-"&amp;$E848,Equations!$G:$I,3,0)*$U848+VLOOKUP(AN$14&amp;"-edad-"&amp;$E848,Equations!$G:$I,3,0)*$V848+VLOOKUP(AN$14&amp;"-est-"&amp;$E848,Equations!$G:$I,3,0)*(1/$W848)+VLOOKUP(AN$14&amp;"-imc-"&amp;$E848,Equations!$G:$I,3,0)*(1/$Q848)))</f>
        <v/>
      </c>
      <c r="AO848" s="10" t="str">
        <f>IF($Z848="","",IF(OR($V848&lt;2.7,$V848&gt;90),"Age OOR",AN848-1.6449*VLOOKUP(AN$14&amp;"-rse-"&amp;$E848,Equations!$G:$I,3,0)))</f>
        <v/>
      </c>
      <c r="AP848" s="10" t="str">
        <f>IF($Z848="","",IF(OR($V848&lt;2.7,$V848&gt;90),"Age OOR",AN848+1.6449*VLOOKUP(AN$14&amp;"-rse-"&amp;$E848,Equations!$G:$I,3,0)))</f>
        <v/>
      </c>
      <c r="AQ848" s="10" t="str">
        <f t="shared" si="313"/>
        <v/>
      </c>
      <c r="AR848" s="10" t="str">
        <f>IF($Z848="","",IF(OR($V848&lt;2.7,$V848&gt;90),"Age OOR",($Z848-AN848)/VLOOKUP(AN$14&amp;"-rse-"&amp;$E848,Equations!$G:$I,3,0)))</f>
        <v/>
      </c>
      <c r="AS848" s="10" t="str">
        <f>IF($AA848="","",IF(OR($V848&lt;2.7,$V848&gt;90),"Age OOR",VLOOKUP(AS$14&amp;"-int-"&amp;$F848,Equations!$G:$I,3,0)+VLOOKUP(AS$14&amp;"-sexo-"&amp;$F848,Equations!$G:$I,3,0)*$U848+VLOOKUP(AS$14&amp;"-edad-"&amp;$F848,Equations!$G:$I,3,0)*$V848+VLOOKUP(AS$14&amp;"-est-"&amp;$F848,Equations!$G:$I,3,0)*(1/$W848)+VLOOKUP(AS$14&amp;"-imc-"&amp;$F848,Equations!$G:$I,3,0)*(1/$Q848)))</f>
        <v/>
      </c>
      <c r="AT848" s="10" t="str">
        <f>IF($AA848="","",IF(OR($V848&lt;2.7,$V848&gt;90),"Age OOR",AS848-1.6449*VLOOKUP(AS$14&amp;"-rse-"&amp;$F848,Equations!$G:$I,3,0)))</f>
        <v/>
      </c>
      <c r="AU848" s="10" t="str">
        <f>IF($AA848="","",IF(OR($V848&lt;2.7,$V848&gt;90),"Age OOR",AS848+1.6449*VLOOKUP(AS$14&amp;"-rse-"&amp;$F848,Equations!$G:$I,3,0)))</f>
        <v/>
      </c>
      <c r="AV848" s="10" t="str">
        <f t="shared" si="314"/>
        <v/>
      </c>
      <c r="AW848" s="10" t="str">
        <f>IF($AA848="","",IF(OR($V848&lt;2.7,$V848&gt;90),"Age OOR",($AA848-AS848)/VLOOKUP(AS$14&amp;"-rse-"&amp;$F848,Equations!$G:$I,3,0)))</f>
        <v/>
      </c>
      <c r="AX848" s="10" t="str">
        <f>IF($AB848="","",IF(OR($V848&lt;2.7,$V848&gt;90),"Age OOR",VLOOKUP(AX$14&amp;"-int-"&amp;$G848,Equations!$G:$I,3,0)+VLOOKUP(AX$14&amp;"-sexo-"&amp;$G848,Equations!$G:$I,3,0)*$U848+VLOOKUP(AX$14&amp;"-edad-"&amp;$G848,Equations!$G:$I,3,0)*$V848+VLOOKUP(AX$14&amp;"-est-"&amp;$G848,Equations!$G:$I,3,0)*(1/$W848)+VLOOKUP(AX$14&amp;"-imc-"&amp;$G848,Equations!$G:$I,3,0)*(1/$Q848)))</f>
        <v/>
      </c>
      <c r="AY848" s="10" t="str">
        <f>IF($AB848="","",IF(OR($V848&lt;2.7,$V848&gt;90),"Age OOR",AX848-1.6449*VLOOKUP(AX$14&amp;"-rse-"&amp;$G848,Equations!$G:$I,3,0)))</f>
        <v/>
      </c>
      <c r="AZ848" s="10" t="str">
        <f>IF($AB848="","",IF(OR($V848&lt;2.7,$V848&gt;90),"Age OOR",AX848+1.6449*VLOOKUP(AX$14&amp;"-rse-"&amp;$G848,Equations!$G:$I,3,0)))</f>
        <v/>
      </c>
      <c r="BA848" s="10" t="str">
        <f t="shared" si="315"/>
        <v/>
      </c>
      <c r="BB848" s="10" t="str">
        <f>IF($AB848="","",IF(OR($V848&lt;2.7,$V848&gt;90),"Age OOR",($AB848-AX848)/VLOOKUP(AX$14&amp;"-rse-"&amp;$G848,Equations!$G:$I,3,0)))</f>
        <v/>
      </c>
      <c r="BC848" s="10" t="str">
        <f>IF($AC848="","",IF(OR($V848&lt;2.7,$V848&gt;90),"Age OOR",VLOOKUP(BC$14&amp;"-int-"&amp;$H848,Equations!$G:$I,3,0)+VLOOKUP(BC$14&amp;"-sexo-"&amp;$H848,Equations!$G:$I,3,0)*$U848+VLOOKUP(BC$14&amp;"-edad-"&amp;$H848,Equations!$G:$I,3,0)*$V848+VLOOKUP(BC$14&amp;"-est-"&amp;$H848,Equations!$G:$I,3,0)*(1/$W848)+VLOOKUP(BC$14&amp;"-imc-"&amp;$H848,Equations!$G:$I,3,0)*(1/$Q848)))</f>
        <v/>
      </c>
      <c r="BD848" s="10" t="str">
        <f>IF($AC848="","",IF(OR($V848&lt;2.7,$V848&gt;90),"Age OOR",BC848-1.6449*VLOOKUP(BC$14&amp;"-rse-"&amp;$H848,Equations!$G:$I,3,0)))</f>
        <v/>
      </c>
      <c r="BE848" s="10" t="str">
        <f>IF($AC848="","",IF(OR($V848&lt;2.7,$V848&gt;90),"Age OOR",BC848+1.6449*VLOOKUP(BC$14&amp;"-rse-"&amp;$H848,Equations!$G:$I,3,0)))</f>
        <v/>
      </c>
      <c r="BF848" s="10" t="str">
        <f t="shared" si="316"/>
        <v/>
      </c>
      <c r="BG848" s="10" t="str">
        <f>IF($AC848="","",IF(OR($V848&lt;2.7,$V848&gt;90),"Age OOR",($AC848-BC848)/VLOOKUP(BC$14&amp;"-rse-"&amp;$H848,Equations!$G:$I,3,0)))</f>
        <v/>
      </c>
      <c r="BH848" s="10" t="str">
        <f>IF($AD848="","",IF(OR($V848&lt;2.7,$V848&gt;90),"Age OOR",VLOOKUP(BH$14&amp;"-int-"&amp;$I848,Equations!$G:$I,3,0)+VLOOKUP(BH$14&amp;"-sexo-"&amp;$I848,Equations!$G:$I,3,0)*$U848+VLOOKUP(BH$14&amp;"-edad-"&amp;$I848,Equations!$G:$I,3,0)*$V848+VLOOKUP(BH$14&amp;"-est-"&amp;$I848,Equations!$G:$I,3,0)*(1/$W848)+VLOOKUP(BH$14&amp;"-imc-"&amp;$I848,Equations!$G:$I,3,0)*(1/$Q848)))</f>
        <v/>
      </c>
      <c r="BI848" s="10" t="str">
        <f>IF($AD848="","",IF(OR($V848&lt;2.7,$V848&gt;90),"Age OOR",BH848-1.6449*VLOOKUP(BH$14&amp;"-rse-"&amp;$I848,Equations!$G:$I,3,0)))</f>
        <v/>
      </c>
      <c r="BJ848" s="10" t="str">
        <f>IF($AD848="","",IF(OR($V848&lt;2.7,$V848&gt;90),"Age OOR",BH848+1.6449*VLOOKUP(BH$14&amp;"-rse-"&amp;$I848,Equations!$G:$I,3,0)))</f>
        <v/>
      </c>
      <c r="BK848" s="10" t="str">
        <f t="shared" si="317"/>
        <v/>
      </c>
      <c r="BL848" s="10" t="str">
        <f>IF($AD848="","",IF(OR($V848&lt;2.7,$V848&gt;90),"Age OOR",($AD848-BH848)/VLOOKUP(BH$14&amp;"-rse-"&amp;$I848,Equations!$G:$I,3,0)))</f>
        <v/>
      </c>
      <c r="BM848" s="10" t="str">
        <f>IF($AE848="","",IF(OR($V848&lt;2.7,$V848&gt;90),"Age OOR",VLOOKUP(BM$14&amp;"-int-"&amp;$J848,Equations!$G:$I,3,0)+VLOOKUP(BM$14&amp;"-sexo-"&amp;$J848,Equations!$G:$I,3,0)*$U848+VLOOKUP(BM$14&amp;"-edad-"&amp;$J848,Equations!$G:$I,3,0)*$V848+VLOOKUP(BM$14&amp;"-est-"&amp;$J848,Equations!$G:$I,3,0)*(1/$W848)+VLOOKUP(BM$14&amp;"-imc-"&amp;$J848,Equations!$G:$I,3,0)*(1/$Q848)))</f>
        <v/>
      </c>
      <c r="BN848" s="10" t="str">
        <f>IF($AE848="","",IF(OR($V848&lt;2.7,$V848&gt;90),"Age OOR",BM848-1.6449*VLOOKUP(BM$14&amp;"-rse-"&amp;$J848,Equations!$G:$I,3,0)))</f>
        <v/>
      </c>
      <c r="BO848" s="10" t="str">
        <f>IF($AE848="","",IF(OR($V848&lt;2.7,$V848&gt;90),"Age OOR",BM848+1.6449*VLOOKUP(BM$14&amp;"-rse-"&amp;$J848,Equations!$G:$I,3,0)))</f>
        <v/>
      </c>
      <c r="BP848" s="10" t="str">
        <f t="shared" si="318"/>
        <v/>
      </c>
      <c r="BQ848" s="10" t="str">
        <f>IF($AE848="","",IF(OR($V848&lt;2.7,$V848&gt;90),"Age OOR",($AE848-BM848)/VLOOKUP(BM$14&amp;"-rse-"&amp;$J848,Equations!$G:$I,3,0)))</f>
        <v/>
      </c>
      <c r="BR848" s="10" t="str">
        <f>IF($AF848="","",IF(OR($V848&lt;2.7,$V848&gt;90),"Age OOR",VLOOKUP(BR$14&amp;"-int-"&amp;$K848,Equations!$G:$I,3,0)+VLOOKUP(BR$14&amp;"-sexo-"&amp;$K848,Equations!$G:$I,3,0)*$U848+VLOOKUP(BR$14&amp;"-edad-"&amp;$K848,Equations!$G:$I,3,0)*$V848+VLOOKUP(BR$14&amp;"-est-"&amp;$K848,Equations!$G:$I,3,0)*(1/$W848)+VLOOKUP(BR$14&amp;"-imc-"&amp;$K848,Equations!$G:$I,3,0)*(1/$Q848)))</f>
        <v/>
      </c>
      <c r="BS848" s="10" t="str">
        <f>IF($AF848="","",IF(OR($V848&lt;2.7,$V848&gt;90),"Age OOR",BR848-1.6449*VLOOKUP(BR$14&amp;"-rse-"&amp;$K848,Equations!$G:$I,3,0)))</f>
        <v/>
      </c>
      <c r="BT848" s="10" t="str">
        <f>IF($AF848="","",IF(OR($V848&lt;2.7,$V848&gt;90),"Age OOR",BR848+1.6449*VLOOKUP(BR$14&amp;"-rse-"&amp;$K848,Equations!$G:$I,3,0)))</f>
        <v/>
      </c>
      <c r="BU848" s="10" t="str">
        <f t="shared" si="319"/>
        <v/>
      </c>
      <c r="BV848" s="10" t="str">
        <f>IF($AF848="","",IF(OR($V848&lt;2.7,$V848&gt;90),"Age OOR",($AF848-BR848)/VLOOKUP(BR$14&amp;"-rse-"&amp;$K848,Equations!$G:$I,3,0)))</f>
        <v/>
      </c>
      <c r="BW848" s="10" t="str">
        <f>IF($AG848="","",IF(OR($V848&lt;2.7,$V848&gt;90),"Age OOR",VLOOKUP(BW$14&amp;"-int-"&amp;$L848,Equations!$G:$I,3,0)+VLOOKUP(BW$14&amp;"-sexo-"&amp;$L848,Equations!$G:$I,3,0)*$U848+VLOOKUP(BW$14&amp;"-edad-"&amp;$L848,Equations!$G:$I,3,0)*$V848+VLOOKUP(BW$14&amp;"-est-"&amp;$L848,Equations!$G:$I,3,0)*(1/$W848)+VLOOKUP(BW$14&amp;"-imc-"&amp;$L848,Equations!$G:$I,3,0)*(1/$Q848)))</f>
        <v/>
      </c>
      <c r="BX848" s="10" t="str">
        <f>IF($AG848="","",IF(OR($V848&lt;2.7,$V848&gt;90),"Age OOR",BW848-1.6449*VLOOKUP(BW$14&amp;"-rse-"&amp;$L848,Equations!$G:$I,3,0)))</f>
        <v/>
      </c>
      <c r="BY848" s="10" t="str">
        <f>IF($AG848="","",IF(OR($V848&lt;2.7,$V848&gt;90),"Age OOR",BW848+1.6449*VLOOKUP(BW$14&amp;"-rse-"&amp;$L848,Equations!$G:$I,3,0)))</f>
        <v/>
      </c>
      <c r="BZ848" s="10" t="str">
        <f t="shared" si="320"/>
        <v/>
      </c>
      <c r="CA848" s="10" t="str">
        <f>IF($AG848="","",IF(OR($V848&lt;2.7,$V848&gt;90),"Age OOR",($AG848-BW848)/VLOOKUP(BW$14&amp;"-rse-"&amp;$L848,Equations!$G:$I,3,0)))</f>
        <v/>
      </c>
      <c r="CB848" s="10" t="str">
        <f>IF($AH848="","",IF(OR($V848&lt;2.7,$V848&gt;90),"Age OOR",VLOOKUP(CB$14&amp;"-int-"&amp;$M848,Equations!$G:$I,3,0)+VLOOKUP(CB$14&amp;"-sexo-"&amp;$M848,Equations!$G:$I,3,0)*$U848+VLOOKUP(CB$14&amp;"-edad-"&amp;$M848,Equations!$G:$I,3,0)*$V848+VLOOKUP(CB$14&amp;"-est-"&amp;$M848,Equations!$G:$I,3,0)*(1/$W848)+VLOOKUP(CB$14&amp;"-imc-"&amp;$M848,Equations!$G:$I,3,0)*(1/$Q848)))</f>
        <v/>
      </c>
      <c r="CC848" s="10" t="str">
        <f>IF($AH848="","",IF(OR($V848&lt;2.7,$V848&gt;90),"Age OOR",CB848-1.6449*VLOOKUP(CB$14&amp;"-rse-"&amp;$M848,Equations!$G:$I,3,0)))</f>
        <v/>
      </c>
      <c r="CD848" s="10" t="str">
        <f>IF($AH848="","",IF(OR($V848&lt;2.7,$V848&gt;90),"Age OOR",CB848+1.6449*VLOOKUP(CB$14&amp;"-rse-"&amp;$M848,Equations!$G:$I,3,0)))</f>
        <v/>
      </c>
      <c r="CE848" s="10" t="str">
        <f t="shared" si="321"/>
        <v/>
      </c>
      <c r="CF848" s="10" t="str">
        <f>IF($AH848="","",IF(OR($V848&lt;2.7,$V848&gt;90),"Age OOR",($AH848-CB848)/VLOOKUP(CB$14&amp;"-rse-"&amp;$M848,Equations!$G:$I,3,0)))</f>
        <v/>
      </c>
      <c r="CG848" s="10" t="str">
        <f>IF($AI848="","",IF(OR($V848&lt;2.7,$V848&gt;90),"Age OOR",VLOOKUP(CG$14&amp;"-int-"&amp;$N848,Equations!$G:$I,3,0)+VLOOKUP(CG$14&amp;"-sexo-"&amp;$N848,Equations!$G:$I,3,0)*$U848+VLOOKUP(CG$14&amp;"-edad-"&amp;$N848,Equations!$G:$I,3,0)*$V848+VLOOKUP(CG$14&amp;"-est-"&amp;$N848,Equations!$G:$I,3,0)*(1/$W848)+VLOOKUP(CG$14&amp;"-imc-"&amp;$N848,Equations!$G:$I,3,0)*(1/$Q848)))</f>
        <v/>
      </c>
      <c r="CH848" s="10" t="str">
        <f>IF($AI848="","",IF(OR($V848&lt;2.7,$V848&gt;90),"Age OOR",CG848-1.6449*VLOOKUP(CG$14&amp;"-rse-"&amp;$N848,Equations!$G:$I,3,0)))</f>
        <v/>
      </c>
      <c r="CI848" s="10" t="str">
        <f>IF($AI848="","",IF(OR($V848&lt;2.7,$V848&gt;90),"Age OOR",CG848+1.6449*VLOOKUP(CG$14&amp;"-rse-"&amp;$N848,Equations!$G:$I,3,0)))</f>
        <v/>
      </c>
      <c r="CJ848" s="10" t="str">
        <f t="shared" si="322"/>
        <v/>
      </c>
      <c r="CK848" s="10" t="str">
        <f>IF($AI848="","",IF(OR($V848&lt;2.7,$V848&gt;90),"Age OOR",($AI848-CG848)/VLOOKUP(CG$14&amp;"-rse-"&amp;$N848,Equations!$G:$I,3,0)))</f>
        <v/>
      </c>
      <c r="CL848" s="10" t="str">
        <f>IF($AJ848="","",IF(OR($V848&lt;2.7,$V848&gt;90),"Age OOR",VLOOKUP(CL$14&amp;"-int-"&amp;$O848,Equations!$G:$I,3,0)+VLOOKUP(CL$14&amp;"-sexo-"&amp;$O848,Equations!$G:$I,3,0)*$U848+VLOOKUP(CL$14&amp;"-edad-"&amp;$O848,Equations!$G:$I,3,0)*$V848+VLOOKUP(CL$14&amp;"-est-"&amp;$O848,Equations!$G:$I,3,0)*(1/$W848)+VLOOKUP(CL$14&amp;"-imc-"&amp;$O848,Equations!$G:$I,3,0)*(1/$Q848)))</f>
        <v/>
      </c>
      <c r="CM848" s="10" t="str">
        <f>IF($AJ848="","",IF(OR($V848&lt;2.7,$V848&gt;90),"Age OOR",CL848-1.6449*VLOOKUP(CL$14&amp;"-rse-"&amp;$O848,Equations!$G:$I,3,0)))</f>
        <v/>
      </c>
      <c r="CN848" s="10" t="str">
        <f>IF($AJ848="","",IF(OR($V848&lt;2.7,$V848&gt;90),"Age OOR",CL848+1.6449*VLOOKUP(CL$14&amp;"-rse-"&amp;$O848,Equations!$G:$I,3,0)))</f>
        <v/>
      </c>
      <c r="CO848" s="10" t="str">
        <f t="shared" si="323"/>
        <v/>
      </c>
      <c r="CP848" s="10" t="str">
        <f>IF($AJ848="","",IF(OR($V848&lt;2.7,$V848&gt;90),"Age OOR",($AJ848-CL848)/VLOOKUP(CL$14&amp;"-rse-"&amp;$O848,Equations!$G:$I,3,0)))</f>
        <v/>
      </c>
      <c r="CQ848" s="10" t="str">
        <f>IF($AK848="","",IF(OR($V848&lt;2.7,$V848&gt;90),"Age OOR",EXP(VLOOKUP(CQ$14&amp;"-int-"&amp;$P848,Equations!$G:$I,3,0)+VLOOKUP(CQ$14&amp;"-sexo-"&amp;$P848,Equations!$G:$I,3,0)*$U848+VLOOKUP(CQ$14&amp;"-edad-"&amp;$P848,Equations!$G:$I,3,0)*$V848+VLOOKUP(CQ$14&amp;"-est-"&amp;$P848,Equations!$G:$I,3,0)*(1/$W848)+VLOOKUP(CQ$14&amp;"-imc-"&amp;$P848,Equations!$G:$I,3,0)*(1/$Q848))))</f>
        <v/>
      </c>
      <c r="CR848" s="10" t="str">
        <f>IF($AK848="","",IF(OR($V848&lt;2.7,$V848&gt;90),"Age OOR",EXP(LN(CQ848)-1.6449*VLOOKUP(CQ$14&amp;"-rse-"&amp;$P848,Equations!$G:$I,3,0))))</f>
        <v/>
      </c>
      <c r="CS848" s="10" t="str">
        <f>IF($AK848="","",IF(OR($V848&lt;2.7,$V848&gt;90),"Age OOR",EXP(LN(CQ848)+1.6449*VLOOKUP(CQ$14&amp;"-rse-"&amp;$P848,Equations!$G:$I,3,0))))</f>
        <v/>
      </c>
      <c r="CT848" s="10" t="str">
        <f t="shared" si="324"/>
        <v/>
      </c>
      <c r="CU848" s="10" t="str">
        <f>IF($AK848="","",IF(OR($V848&lt;2.7,$V848&gt;90),"Age OOR",(LN($AK848)-LN(CQ848))/VLOOKUP(CQ$14&amp;"-rse-"&amp;$P848,Equations!$G:$I,3,0)))</f>
        <v/>
      </c>
      <c r="CV848" s="47"/>
    </row>
    <row r="849" spans="5:100" x14ac:dyDescent="0.2">
      <c r="E849" s="23" t="str">
        <f t="shared" ref="E849:E912" si="325">IF(OR($V849&lt;2.7,$V849&gt;90),"Age out of range",IF($V849&lt;AN$3,"a",IF($V849&lt;AN$4,"b","c")))</f>
        <v>Age out of range</v>
      </c>
      <c r="F849" s="23" t="str">
        <f t="shared" ref="F849:F912" si="326">IF(OR($V849&lt;2.7,$V849&gt;90),"Age out of range",IF($V849&lt;AS$3,"a",IF($V849&lt;AS$4,"b","c")))</f>
        <v>Age out of range</v>
      </c>
      <c r="G849" s="23" t="str">
        <f t="shared" ref="G849:G912" si="327">IF(OR($V849&lt;2.7,$V849&gt;90),"Age out of range",IF($V849&lt;AX$3,"a",IF($V849&lt;AX$4,"b","c")))</f>
        <v>Age out of range</v>
      </c>
      <c r="H849" s="23" t="str">
        <f t="shared" ref="H849:H912" si="328">IF(OR($V849&lt;2.7,$V849&gt;90),"Age out of range",IF($V849&lt;BC$3,"a",IF($V849&lt;BC$4,"b","c")))</f>
        <v>Age out of range</v>
      </c>
      <c r="I849" s="23" t="str">
        <f t="shared" ref="I849:I912" si="329">IF(OR($V849&lt;2.7,$V849&gt;90),"Age out of range",IF($V849&lt;BH$3,"a",IF($V849&lt;BH$4,"b","c")))</f>
        <v>Age out of range</v>
      </c>
      <c r="J849" s="23" t="str">
        <f t="shared" ref="J849:J912" si="330">IF(OR($V849&lt;2.7,$V849&gt;90),"Age out of range",IF($V849&lt;BM$3,"a",IF($V849&lt;BM$4,"b","c")))</f>
        <v>Age out of range</v>
      </c>
      <c r="K849" s="23" t="str">
        <f t="shared" ref="K849:K912" si="331">IF(OR($V849&lt;2.7,$V849&gt;90),"Age out of range",IF($V849&lt;BR$3,"a",IF($V849&lt;BR$4,"b","c")))</f>
        <v>Age out of range</v>
      </c>
      <c r="L849" s="23" t="str">
        <f t="shared" ref="L849:L912" si="332">IF(OR($V849&lt;2.7,$V849&gt;90),"Age out of range",IF($V849&lt;BW$3,"a",IF($V849&lt;BW$4,"b","c")))</f>
        <v>Age out of range</v>
      </c>
      <c r="M849" s="23" t="str">
        <f t="shared" ref="M849:M912" si="333">IF(OR($V849&lt;2.7,$V849&gt;90),"Age out of range",IF($V849&lt;CB$3,"a",IF($V849&lt;CB$4,"b","c")))</f>
        <v>Age out of range</v>
      </c>
      <c r="N849" s="23" t="str">
        <f t="shared" ref="N849:N912" si="334">IF(OR($V849&lt;2.7,$V849&gt;90),"Age out of range",IF($V849&lt;CG$3,"a",IF($V849&lt;CG$4,"b","c")))</f>
        <v>Age out of range</v>
      </c>
      <c r="O849" s="23" t="str">
        <f t="shared" ref="O849:O912" si="335">IF(OR($V849&lt;2.7,$V849&gt;90),"Age out of range",IF($V849&lt;CL$3,"a",IF($V849&lt;CL$4,"b","c")))</f>
        <v>Age out of range</v>
      </c>
      <c r="P849" s="23" t="str">
        <f t="shared" ref="P849:P912" si="336">IF(OR($V849&lt;2.7,$V849&gt;90),"Age out of range",IF($V849&lt;CQ$3,"a",IF($V849&lt;CQ$4,"b","c")))</f>
        <v>Age out of range</v>
      </c>
      <c r="Q849" s="23" t="e">
        <f t="shared" si="312"/>
        <v>#DIV/0!</v>
      </c>
      <c r="R849" s="17"/>
      <c r="S849" s="23">
        <v>833</v>
      </c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  <c r="AE849" s="134"/>
      <c r="AF849" s="134"/>
      <c r="AG849" s="134"/>
      <c r="AH849" s="134"/>
      <c r="AI849" s="134"/>
      <c r="AJ849" s="134"/>
      <c r="AK849" s="134"/>
      <c r="AL849" s="7"/>
      <c r="AM849" s="47"/>
      <c r="AN849" s="10" t="str">
        <f>IF($Z849="","",IF(OR($V849&lt;2.7,$V849&gt;90),"Age OOR",VLOOKUP(AN$14&amp;"-int-"&amp;$E849,Equations!$G:$I,3,0)+VLOOKUP(AN$14&amp;"-sexo-"&amp;$E849,Equations!$G:$I,3,0)*$U849+VLOOKUP(AN$14&amp;"-edad-"&amp;$E849,Equations!$G:$I,3,0)*$V849+VLOOKUP(AN$14&amp;"-est-"&amp;$E849,Equations!$G:$I,3,0)*(1/$W849)+VLOOKUP(AN$14&amp;"-imc-"&amp;$E849,Equations!$G:$I,3,0)*(1/$Q849)))</f>
        <v/>
      </c>
      <c r="AO849" s="10" t="str">
        <f>IF($Z849="","",IF(OR($V849&lt;2.7,$V849&gt;90),"Age OOR",AN849-1.6449*VLOOKUP(AN$14&amp;"-rse-"&amp;$E849,Equations!$G:$I,3,0)))</f>
        <v/>
      </c>
      <c r="AP849" s="10" t="str">
        <f>IF($Z849="","",IF(OR($V849&lt;2.7,$V849&gt;90),"Age OOR",AN849+1.6449*VLOOKUP(AN$14&amp;"-rse-"&amp;$E849,Equations!$G:$I,3,0)))</f>
        <v/>
      </c>
      <c r="AQ849" s="10" t="str">
        <f t="shared" si="313"/>
        <v/>
      </c>
      <c r="AR849" s="10" t="str">
        <f>IF($Z849="","",IF(OR($V849&lt;2.7,$V849&gt;90),"Age OOR",($Z849-AN849)/VLOOKUP(AN$14&amp;"-rse-"&amp;$E849,Equations!$G:$I,3,0)))</f>
        <v/>
      </c>
      <c r="AS849" s="10" t="str">
        <f>IF($AA849="","",IF(OR($V849&lt;2.7,$V849&gt;90),"Age OOR",VLOOKUP(AS$14&amp;"-int-"&amp;$F849,Equations!$G:$I,3,0)+VLOOKUP(AS$14&amp;"-sexo-"&amp;$F849,Equations!$G:$I,3,0)*$U849+VLOOKUP(AS$14&amp;"-edad-"&amp;$F849,Equations!$G:$I,3,0)*$V849+VLOOKUP(AS$14&amp;"-est-"&amp;$F849,Equations!$G:$I,3,0)*(1/$W849)+VLOOKUP(AS$14&amp;"-imc-"&amp;$F849,Equations!$G:$I,3,0)*(1/$Q849)))</f>
        <v/>
      </c>
      <c r="AT849" s="10" t="str">
        <f>IF($AA849="","",IF(OR($V849&lt;2.7,$V849&gt;90),"Age OOR",AS849-1.6449*VLOOKUP(AS$14&amp;"-rse-"&amp;$F849,Equations!$G:$I,3,0)))</f>
        <v/>
      </c>
      <c r="AU849" s="10" t="str">
        <f>IF($AA849="","",IF(OR($V849&lt;2.7,$V849&gt;90),"Age OOR",AS849+1.6449*VLOOKUP(AS$14&amp;"-rse-"&amp;$F849,Equations!$G:$I,3,0)))</f>
        <v/>
      </c>
      <c r="AV849" s="10" t="str">
        <f t="shared" si="314"/>
        <v/>
      </c>
      <c r="AW849" s="10" t="str">
        <f>IF($AA849="","",IF(OR($V849&lt;2.7,$V849&gt;90),"Age OOR",($AA849-AS849)/VLOOKUP(AS$14&amp;"-rse-"&amp;$F849,Equations!$G:$I,3,0)))</f>
        <v/>
      </c>
      <c r="AX849" s="10" t="str">
        <f>IF($AB849="","",IF(OR($V849&lt;2.7,$V849&gt;90),"Age OOR",VLOOKUP(AX$14&amp;"-int-"&amp;$G849,Equations!$G:$I,3,0)+VLOOKUP(AX$14&amp;"-sexo-"&amp;$G849,Equations!$G:$I,3,0)*$U849+VLOOKUP(AX$14&amp;"-edad-"&amp;$G849,Equations!$G:$I,3,0)*$V849+VLOOKUP(AX$14&amp;"-est-"&amp;$G849,Equations!$G:$I,3,0)*(1/$W849)+VLOOKUP(AX$14&amp;"-imc-"&amp;$G849,Equations!$G:$I,3,0)*(1/$Q849)))</f>
        <v/>
      </c>
      <c r="AY849" s="10" t="str">
        <f>IF($AB849="","",IF(OR($V849&lt;2.7,$V849&gt;90),"Age OOR",AX849-1.6449*VLOOKUP(AX$14&amp;"-rse-"&amp;$G849,Equations!$G:$I,3,0)))</f>
        <v/>
      </c>
      <c r="AZ849" s="10" t="str">
        <f>IF($AB849="","",IF(OR($V849&lt;2.7,$V849&gt;90),"Age OOR",AX849+1.6449*VLOOKUP(AX$14&amp;"-rse-"&amp;$G849,Equations!$G:$I,3,0)))</f>
        <v/>
      </c>
      <c r="BA849" s="10" t="str">
        <f t="shared" si="315"/>
        <v/>
      </c>
      <c r="BB849" s="10" t="str">
        <f>IF($AB849="","",IF(OR($V849&lt;2.7,$V849&gt;90),"Age OOR",($AB849-AX849)/VLOOKUP(AX$14&amp;"-rse-"&amp;$G849,Equations!$G:$I,3,0)))</f>
        <v/>
      </c>
      <c r="BC849" s="10" t="str">
        <f>IF($AC849="","",IF(OR($V849&lt;2.7,$V849&gt;90),"Age OOR",VLOOKUP(BC$14&amp;"-int-"&amp;$H849,Equations!$G:$I,3,0)+VLOOKUP(BC$14&amp;"-sexo-"&amp;$H849,Equations!$G:$I,3,0)*$U849+VLOOKUP(BC$14&amp;"-edad-"&amp;$H849,Equations!$G:$I,3,0)*$V849+VLOOKUP(BC$14&amp;"-est-"&amp;$H849,Equations!$G:$I,3,0)*(1/$W849)+VLOOKUP(BC$14&amp;"-imc-"&amp;$H849,Equations!$G:$I,3,0)*(1/$Q849)))</f>
        <v/>
      </c>
      <c r="BD849" s="10" t="str">
        <f>IF($AC849="","",IF(OR($V849&lt;2.7,$V849&gt;90),"Age OOR",BC849-1.6449*VLOOKUP(BC$14&amp;"-rse-"&amp;$H849,Equations!$G:$I,3,0)))</f>
        <v/>
      </c>
      <c r="BE849" s="10" t="str">
        <f>IF($AC849="","",IF(OR($V849&lt;2.7,$V849&gt;90),"Age OOR",BC849+1.6449*VLOOKUP(BC$14&amp;"-rse-"&amp;$H849,Equations!$G:$I,3,0)))</f>
        <v/>
      </c>
      <c r="BF849" s="10" t="str">
        <f t="shared" si="316"/>
        <v/>
      </c>
      <c r="BG849" s="10" t="str">
        <f>IF($AC849="","",IF(OR($V849&lt;2.7,$V849&gt;90),"Age OOR",($AC849-BC849)/VLOOKUP(BC$14&amp;"-rse-"&amp;$H849,Equations!$G:$I,3,0)))</f>
        <v/>
      </c>
      <c r="BH849" s="10" t="str">
        <f>IF($AD849="","",IF(OR($V849&lt;2.7,$V849&gt;90),"Age OOR",VLOOKUP(BH$14&amp;"-int-"&amp;$I849,Equations!$G:$I,3,0)+VLOOKUP(BH$14&amp;"-sexo-"&amp;$I849,Equations!$G:$I,3,0)*$U849+VLOOKUP(BH$14&amp;"-edad-"&amp;$I849,Equations!$G:$I,3,0)*$V849+VLOOKUP(BH$14&amp;"-est-"&amp;$I849,Equations!$G:$I,3,0)*(1/$W849)+VLOOKUP(BH$14&amp;"-imc-"&amp;$I849,Equations!$G:$I,3,0)*(1/$Q849)))</f>
        <v/>
      </c>
      <c r="BI849" s="10" t="str">
        <f>IF($AD849="","",IF(OR($V849&lt;2.7,$V849&gt;90),"Age OOR",BH849-1.6449*VLOOKUP(BH$14&amp;"-rse-"&amp;$I849,Equations!$G:$I,3,0)))</f>
        <v/>
      </c>
      <c r="BJ849" s="10" t="str">
        <f>IF($AD849="","",IF(OR($V849&lt;2.7,$V849&gt;90),"Age OOR",BH849+1.6449*VLOOKUP(BH$14&amp;"-rse-"&amp;$I849,Equations!$G:$I,3,0)))</f>
        <v/>
      </c>
      <c r="BK849" s="10" t="str">
        <f t="shared" si="317"/>
        <v/>
      </c>
      <c r="BL849" s="10" t="str">
        <f>IF($AD849="","",IF(OR($V849&lt;2.7,$V849&gt;90),"Age OOR",($AD849-BH849)/VLOOKUP(BH$14&amp;"-rse-"&amp;$I849,Equations!$G:$I,3,0)))</f>
        <v/>
      </c>
      <c r="BM849" s="10" t="str">
        <f>IF($AE849="","",IF(OR($V849&lt;2.7,$V849&gt;90),"Age OOR",VLOOKUP(BM$14&amp;"-int-"&amp;$J849,Equations!$G:$I,3,0)+VLOOKUP(BM$14&amp;"-sexo-"&amp;$J849,Equations!$G:$I,3,0)*$U849+VLOOKUP(BM$14&amp;"-edad-"&amp;$J849,Equations!$G:$I,3,0)*$V849+VLOOKUP(BM$14&amp;"-est-"&amp;$J849,Equations!$G:$I,3,0)*(1/$W849)+VLOOKUP(BM$14&amp;"-imc-"&amp;$J849,Equations!$G:$I,3,0)*(1/$Q849)))</f>
        <v/>
      </c>
      <c r="BN849" s="10" t="str">
        <f>IF($AE849="","",IF(OR($V849&lt;2.7,$V849&gt;90),"Age OOR",BM849-1.6449*VLOOKUP(BM$14&amp;"-rse-"&amp;$J849,Equations!$G:$I,3,0)))</f>
        <v/>
      </c>
      <c r="BO849" s="10" t="str">
        <f>IF($AE849="","",IF(OR($V849&lt;2.7,$V849&gt;90),"Age OOR",BM849+1.6449*VLOOKUP(BM$14&amp;"-rse-"&amp;$J849,Equations!$G:$I,3,0)))</f>
        <v/>
      </c>
      <c r="BP849" s="10" t="str">
        <f t="shared" si="318"/>
        <v/>
      </c>
      <c r="BQ849" s="10" t="str">
        <f>IF($AE849="","",IF(OR($V849&lt;2.7,$V849&gt;90),"Age OOR",($AE849-BM849)/VLOOKUP(BM$14&amp;"-rse-"&amp;$J849,Equations!$G:$I,3,0)))</f>
        <v/>
      </c>
      <c r="BR849" s="10" t="str">
        <f>IF($AF849="","",IF(OR($V849&lt;2.7,$V849&gt;90),"Age OOR",VLOOKUP(BR$14&amp;"-int-"&amp;$K849,Equations!$G:$I,3,0)+VLOOKUP(BR$14&amp;"-sexo-"&amp;$K849,Equations!$G:$I,3,0)*$U849+VLOOKUP(BR$14&amp;"-edad-"&amp;$K849,Equations!$G:$I,3,0)*$V849+VLOOKUP(BR$14&amp;"-est-"&amp;$K849,Equations!$G:$I,3,0)*(1/$W849)+VLOOKUP(BR$14&amp;"-imc-"&amp;$K849,Equations!$G:$I,3,0)*(1/$Q849)))</f>
        <v/>
      </c>
      <c r="BS849" s="10" t="str">
        <f>IF($AF849="","",IF(OR($V849&lt;2.7,$V849&gt;90),"Age OOR",BR849-1.6449*VLOOKUP(BR$14&amp;"-rse-"&amp;$K849,Equations!$G:$I,3,0)))</f>
        <v/>
      </c>
      <c r="BT849" s="10" t="str">
        <f>IF($AF849="","",IF(OR($V849&lt;2.7,$V849&gt;90),"Age OOR",BR849+1.6449*VLOOKUP(BR$14&amp;"-rse-"&amp;$K849,Equations!$G:$I,3,0)))</f>
        <v/>
      </c>
      <c r="BU849" s="10" t="str">
        <f t="shared" si="319"/>
        <v/>
      </c>
      <c r="BV849" s="10" t="str">
        <f>IF($AF849="","",IF(OR($V849&lt;2.7,$V849&gt;90),"Age OOR",($AF849-BR849)/VLOOKUP(BR$14&amp;"-rse-"&amp;$K849,Equations!$G:$I,3,0)))</f>
        <v/>
      </c>
      <c r="BW849" s="10" t="str">
        <f>IF($AG849="","",IF(OR($V849&lt;2.7,$V849&gt;90),"Age OOR",VLOOKUP(BW$14&amp;"-int-"&amp;$L849,Equations!$G:$I,3,0)+VLOOKUP(BW$14&amp;"-sexo-"&amp;$L849,Equations!$G:$I,3,0)*$U849+VLOOKUP(BW$14&amp;"-edad-"&amp;$L849,Equations!$G:$I,3,0)*$V849+VLOOKUP(BW$14&amp;"-est-"&amp;$L849,Equations!$G:$I,3,0)*(1/$W849)+VLOOKUP(BW$14&amp;"-imc-"&amp;$L849,Equations!$G:$I,3,0)*(1/$Q849)))</f>
        <v/>
      </c>
      <c r="BX849" s="10" t="str">
        <f>IF($AG849="","",IF(OR($V849&lt;2.7,$V849&gt;90),"Age OOR",BW849-1.6449*VLOOKUP(BW$14&amp;"-rse-"&amp;$L849,Equations!$G:$I,3,0)))</f>
        <v/>
      </c>
      <c r="BY849" s="10" t="str">
        <f>IF($AG849="","",IF(OR($V849&lt;2.7,$V849&gt;90),"Age OOR",BW849+1.6449*VLOOKUP(BW$14&amp;"-rse-"&amp;$L849,Equations!$G:$I,3,0)))</f>
        <v/>
      </c>
      <c r="BZ849" s="10" t="str">
        <f t="shared" si="320"/>
        <v/>
      </c>
      <c r="CA849" s="10" t="str">
        <f>IF($AG849="","",IF(OR($V849&lt;2.7,$V849&gt;90),"Age OOR",($AG849-BW849)/VLOOKUP(BW$14&amp;"-rse-"&amp;$L849,Equations!$G:$I,3,0)))</f>
        <v/>
      </c>
      <c r="CB849" s="10" t="str">
        <f>IF($AH849="","",IF(OR($V849&lt;2.7,$V849&gt;90),"Age OOR",VLOOKUP(CB$14&amp;"-int-"&amp;$M849,Equations!$G:$I,3,0)+VLOOKUP(CB$14&amp;"-sexo-"&amp;$M849,Equations!$G:$I,3,0)*$U849+VLOOKUP(CB$14&amp;"-edad-"&amp;$M849,Equations!$G:$I,3,0)*$V849+VLOOKUP(CB$14&amp;"-est-"&amp;$M849,Equations!$G:$I,3,0)*(1/$W849)+VLOOKUP(CB$14&amp;"-imc-"&amp;$M849,Equations!$G:$I,3,0)*(1/$Q849)))</f>
        <v/>
      </c>
      <c r="CC849" s="10" t="str">
        <f>IF($AH849="","",IF(OR($V849&lt;2.7,$V849&gt;90),"Age OOR",CB849-1.6449*VLOOKUP(CB$14&amp;"-rse-"&amp;$M849,Equations!$G:$I,3,0)))</f>
        <v/>
      </c>
      <c r="CD849" s="10" t="str">
        <f>IF($AH849="","",IF(OR($V849&lt;2.7,$V849&gt;90),"Age OOR",CB849+1.6449*VLOOKUP(CB$14&amp;"-rse-"&amp;$M849,Equations!$G:$I,3,0)))</f>
        <v/>
      </c>
      <c r="CE849" s="10" t="str">
        <f t="shared" si="321"/>
        <v/>
      </c>
      <c r="CF849" s="10" t="str">
        <f>IF($AH849="","",IF(OR($V849&lt;2.7,$V849&gt;90),"Age OOR",($AH849-CB849)/VLOOKUP(CB$14&amp;"-rse-"&amp;$M849,Equations!$G:$I,3,0)))</f>
        <v/>
      </c>
      <c r="CG849" s="10" t="str">
        <f>IF($AI849="","",IF(OR($V849&lt;2.7,$V849&gt;90),"Age OOR",VLOOKUP(CG$14&amp;"-int-"&amp;$N849,Equations!$G:$I,3,0)+VLOOKUP(CG$14&amp;"-sexo-"&amp;$N849,Equations!$G:$I,3,0)*$U849+VLOOKUP(CG$14&amp;"-edad-"&amp;$N849,Equations!$G:$I,3,0)*$V849+VLOOKUP(CG$14&amp;"-est-"&amp;$N849,Equations!$G:$I,3,0)*(1/$W849)+VLOOKUP(CG$14&amp;"-imc-"&amp;$N849,Equations!$G:$I,3,0)*(1/$Q849)))</f>
        <v/>
      </c>
      <c r="CH849" s="10" t="str">
        <f>IF($AI849="","",IF(OR($V849&lt;2.7,$V849&gt;90),"Age OOR",CG849-1.6449*VLOOKUP(CG$14&amp;"-rse-"&amp;$N849,Equations!$G:$I,3,0)))</f>
        <v/>
      </c>
      <c r="CI849" s="10" t="str">
        <f>IF($AI849="","",IF(OR($V849&lt;2.7,$V849&gt;90),"Age OOR",CG849+1.6449*VLOOKUP(CG$14&amp;"-rse-"&amp;$N849,Equations!$G:$I,3,0)))</f>
        <v/>
      </c>
      <c r="CJ849" s="10" t="str">
        <f t="shared" si="322"/>
        <v/>
      </c>
      <c r="CK849" s="10" t="str">
        <f>IF($AI849="","",IF(OR($V849&lt;2.7,$V849&gt;90),"Age OOR",($AI849-CG849)/VLOOKUP(CG$14&amp;"-rse-"&amp;$N849,Equations!$G:$I,3,0)))</f>
        <v/>
      </c>
      <c r="CL849" s="10" t="str">
        <f>IF($AJ849="","",IF(OR($V849&lt;2.7,$V849&gt;90),"Age OOR",VLOOKUP(CL$14&amp;"-int-"&amp;$O849,Equations!$G:$I,3,0)+VLOOKUP(CL$14&amp;"-sexo-"&amp;$O849,Equations!$G:$I,3,0)*$U849+VLOOKUP(CL$14&amp;"-edad-"&amp;$O849,Equations!$G:$I,3,0)*$V849+VLOOKUP(CL$14&amp;"-est-"&amp;$O849,Equations!$G:$I,3,0)*(1/$W849)+VLOOKUP(CL$14&amp;"-imc-"&amp;$O849,Equations!$G:$I,3,0)*(1/$Q849)))</f>
        <v/>
      </c>
      <c r="CM849" s="10" t="str">
        <f>IF($AJ849="","",IF(OR($V849&lt;2.7,$V849&gt;90),"Age OOR",CL849-1.6449*VLOOKUP(CL$14&amp;"-rse-"&amp;$O849,Equations!$G:$I,3,0)))</f>
        <v/>
      </c>
      <c r="CN849" s="10" t="str">
        <f>IF($AJ849="","",IF(OR($V849&lt;2.7,$V849&gt;90),"Age OOR",CL849+1.6449*VLOOKUP(CL$14&amp;"-rse-"&amp;$O849,Equations!$G:$I,3,0)))</f>
        <v/>
      </c>
      <c r="CO849" s="10" t="str">
        <f t="shared" si="323"/>
        <v/>
      </c>
      <c r="CP849" s="10" t="str">
        <f>IF($AJ849="","",IF(OR($V849&lt;2.7,$V849&gt;90),"Age OOR",($AJ849-CL849)/VLOOKUP(CL$14&amp;"-rse-"&amp;$O849,Equations!$G:$I,3,0)))</f>
        <v/>
      </c>
      <c r="CQ849" s="10" t="str">
        <f>IF($AK849="","",IF(OR($V849&lt;2.7,$V849&gt;90),"Age OOR",EXP(VLOOKUP(CQ$14&amp;"-int-"&amp;$P849,Equations!$G:$I,3,0)+VLOOKUP(CQ$14&amp;"-sexo-"&amp;$P849,Equations!$G:$I,3,0)*$U849+VLOOKUP(CQ$14&amp;"-edad-"&amp;$P849,Equations!$G:$I,3,0)*$V849+VLOOKUP(CQ$14&amp;"-est-"&amp;$P849,Equations!$G:$I,3,0)*(1/$W849)+VLOOKUP(CQ$14&amp;"-imc-"&amp;$P849,Equations!$G:$I,3,0)*(1/$Q849))))</f>
        <v/>
      </c>
      <c r="CR849" s="10" t="str">
        <f>IF($AK849="","",IF(OR($V849&lt;2.7,$V849&gt;90),"Age OOR",EXP(LN(CQ849)-1.6449*VLOOKUP(CQ$14&amp;"-rse-"&amp;$P849,Equations!$G:$I,3,0))))</f>
        <v/>
      </c>
      <c r="CS849" s="10" t="str">
        <f>IF($AK849="","",IF(OR($V849&lt;2.7,$V849&gt;90),"Age OOR",EXP(LN(CQ849)+1.6449*VLOOKUP(CQ$14&amp;"-rse-"&amp;$P849,Equations!$G:$I,3,0))))</f>
        <v/>
      </c>
      <c r="CT849" s="10" t="str">
        <f t="shared" si="324"/>
        <v/>
      </c>
      <c r="CU849" s="10" t="str">
        <f>IF($AK849="","",IF(OR($V849&lt;2.7,$V849&gt;90),"Age OOR",(LN($AK849)-LN(CQ849))/VLOOKUP(CQ$14&amp;"-rse-"&amp;$P849,Equations!$G:$I,3,0)))</f>
        <v/>
      </c>
      <c r="CV849" s="47"/>
    </row>
    <row r="850" spans="5:100" x14ac:dyDescent="0.2">
      <c r="E850" s="23" t="str">
        <f t="shared" si="325"/>
        <v>Age out of range</v>
      </c>
      <c r="F850" s="23" t="str">
        <f t="shared" si="326"/>
        <v>Age out of range</v>
      </c>
      <c r="G850" s="23" t="str">
        <f t="shared" si="327"/>
        <v>Age out of range</v>
      </c>
      <c r="H850" s="23" t="str">
        <f t="shared" si="328"/>
        <v>Age out of range</v>
      </c>
      <c r="I850" s="23" t="str">
        <f t="shared" si="329"/>
        <v>Age out of range</v>
      </c>
      <c r="J850" s="23" t="str">
        <f t="shared" si="330"/>
        <v>Age out of range</v>
      </c>
      <c r="K850" s="23" t="str">
        <f t="shared" si="331"/>
        <v>Age out of range</v>
      </c>
      <c r="L850" s="23" t="str">
        <f t="shared" si="332"/>
        <v>Age out of range</v>
      </c>
      <c r="M850" s="23" t="str">
        <f t="shared" si="333"/>
        <v>Age out of range</v>
      </c>
      <c r="N850" s="23" t="str">
        <f t="shared" si="334"/>
        <v>Age out of range</v>
      </c>
      <c r="O850" s="23" t="str">
        <f t="shared" si="335"/>
        <v>Age out of range</v>
      </c>
      <c r="P850" s="23" t="str">
        <f t="shared" si="336"/>
        <v>Age out of range</v>
      </c>
      <c r="Q850" s="23" t="e">
        <f t="shared" ref="Q850:Q913" si="337">IF($Y850&lt;&gt;"",$Y850,$X850/($W850/100)^2)</f>
        <v>#DIV/0!</v>
      </c>
      <c r="R850" s="17"/>
      <c r="S850" s="23">
        <v>834</v>
      </c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  <c r="AE850" s="134"/>
      <c r="AF850" s="134"/>
      <c r="AG850" s="134"/>
      <c r="AH850" s="134"/>
      <c r="AI850" s="134"/>
      <c r="AJ850" s="134"/>
      <c r="AK850" s="134"/>
      <c r="AL850" s="7"/>
      <c r="AM850" s="47"/>
      <c r="AN850" s="10" t="str">
        <f>IF($Z850="","",IF(OR($V850&lt;2.7,$V850&gt;90),"Age OOR",VLOOKUP(AN$14&amp;"-int-"&amp;$E850,Equations!$G:$I,3,0)+VLOOKUP(AN$14&amp;"-sexo-"&amp;$E850,Equations!$G:$I,3,0)*$U850+VLOOKUP(AN$14&amp;"-edad-"&amp;$E850,Equations!$G:$I,3,0)*$V850+VLOOKUP(AN$14&amp;"-est-"&amp;$E850,Equations!$G:$I,3,0)*(1/$W850)+VLOOKUP(AN$14&amp;"-imc-"&amp;$E850,Equations!$G:$I,3,0)*(1/$Q850)))</f>
        <v/>
      </c>
      <c r="AO850" s="10" t="str">
        <f>IF($Z850="","",IF(OR($V850&lt;2.7,$V850&gt;90),"Age OOR",AN850-1.6449*VLOOKUP(AN$14&amp;"-rse-"&amp;$E850,Equations!$G:$I,3,0)))</f>
        <v/>
      </c>
      <c r="AP850" s="10" t="str">
        <f>IF($Z850="","",IF(OR($V850&lt;2.7,$V850&gt;90),"Age OOR",AN850+1.6449*VLOOKUP(AN$14&amp;"-rse-"&amp;$E850,Equations!$G:$I,3,0)))</f>
        <v/>
      </c>
      <c r="AQ850" s="10" t="str">
        <f t="shared" ref="AQ850:AQ913" si="338">IF($Z850="","",IF(OR($V850&lt;2.7,$V850&gt;90),"Age OOR",100*$Z850/AN850))</f>
        <v/>
      </c>
      <c r="AR850" s="10" t="str">
        <f>IF($Z850="","",IF(OR($V850&lt;2.7,$V850&gt;90),"Age OOR",($Z850-AN850)/VLOOKUP(AN$14&amp;"-rse-"&amp;$E850,Equations!$G:$I,3,0)))</f>
        <v/>
      </c>
      <c r="AS850" s="10" t="str">
        <f>IF($AA850="","",IF(OR($V850&lt;2.7,$V850&gt;90),"Age OOR",VLOOKUP(AS$14&amp;"-int-"&amp;$F850,Equations!$G:$I,3,0)+VLOOKUP(AS$14&amp;"-sexo-"&amp;$F850,Equations!$G:$I,3,0)*$U850+VLOOKUP(AS$14&amp;"-edad-"&amp;$F850,Equations!$G:$I,3,0)*$V850+VLOOKUP(AS$14&amp;"-est-"&amp;$F850,Equations!$G:$I,3,0)*(1/$W850)+VLOOKUP(AS$14&amp;"-imc-"&amp;$F850,Equations!$G:$I,3,0)*(1/$Q850)))</f>
        <v/>
      </c>
      <c r="AT850" s="10" t="str">
        <f>IF($AA850="","",IF(OR($V850&lt;2.7,$V850&gt;90),"Age OOR",AS850-1.6449*VLOOKUP(AS$14&amp;"-rse-"&amp;$F850,Equations!$G:$I,3,0)))</f>
        <v/>
      </c>
      <c r="AU850" s="10" t="str">
        <f>IF($AA850="","",IF(OR($V850&lt;2.7,$V850&gt;90),"Age OOR",AS850+1.6449*VLOOKUP(AS$14&amp;"-rse-"&amp;$F850,Equations!$G:$I,3,0)))</f>
        <v/>
      </c>
      <c r="AV850" s="10" t="str">
        <f t="shared" ref="AV850:AV913" si="339">IF($AA850="","",IF(OR($V850&lt;2.7,$V850&gt;90),"Age OOR",100*$AA850/AS850))</f>
        <v/>
      </c>
      <c r="AW850" s="10" t="str">
        <f>IF($AA850="","",IF(OR($V850&lt;2.7,$V850&gt;90),"Age OOR",($AA850-AS850)/VLOOKUP(AS$14&amp;"-rse-"&amp;$F850,Equations!$G:$I,3,0)))</f>
        <v/>
      </c>
      <c r="AX850" s="10" t="str">
        <f>IF($AB850="","",IF(OR($V850&lt;2.7,$V850&gt;90),"Age OOR",VLOOKUP(AX$14&amp;"-int-"&amp;$G850,Equations!$G:$I,3,0)+VLOOKUP(AX$14&amp;"-sexo-"&amp;$G850,Equations!$G:$I,3,0)*$U850+VLOOKUP(AX$14&amp;"-edad-"&amp;$G850,Equations!$G:$I,3,0)*$V850+VLOOKUP(AX$14&amp;"-est-"&amp;$G850,Equations!$G:$I,3,0)*(1/$W850)+VLOOKUP(AX$14&amp;"-imc-"&amp;$G850,Equations!$G:$I,3,0)*(1/$Q850)))</f>
        <v/>
      </c>
      <c r="AY850" s="10" t="str">
        <f>IF($AB850="","",IF(OR($V850&lt;2.7,$V850&gt;90),"Age OOR",AX850-1.6449*VLOOKUP(AX$14&amp;"-rse-"&amp;$G850,Equations!$G:$I,3,0)))</f>
        <v/>
      </c>
      <c r="AZ850" s="10" t="str">
        <f>IF($AB850="","",IF(OR($V850&lt;2.7,$V850&gt;90),"Age OOR",AX850+1.6449*VLOOKUP(AX$14&amp;"-rse-"&amp;$G850,Equations!$G:$I,3,0)))</f>
        <v/>
      </c>
      <c r="BA850" s="10" t="str">
        <f t="shared" ref="BA850:BA913" si="340">IF($AB850="","",IF(OR($V850&lt;2.7,$V850&gt;90),"Age OOR",100*$AB850/AX850))</f>
        <v/>
      </c>
      <c r="BB850" s="10" t="str">
        <f>IF($AB850="","",IF(OR($V850&lt;2.7,$V850&gt;90),"Age OOR",($AB850-AX850)/VLOOKUP(AX$14&amp;"-rse-"&amp;$G850,Equations!$G:$I,3,0)))</f>
        <v/>
      </c>
      <c r="BC850" s="10" t="str">
        <f>IF($AC850="","",IF(OR($V850&lt;2.7,$V850&gt;90),"Age OOR",VLOOKUP(BC$14&amp;"-int-"&amp;$H850,Equations!$G:$I,3,0)+VLOOKUP(BC$14&amp;"-sexo-"&amp;$H850,Equations!$G:$I,3,0)*$U850+VLOOKUP(BC$14&amp;"-edad-"&amp;$H850,Equations!$G:$I,3,0)*$V850+VLOOKUP(BC$14&amp;"-est-"&amp;$H850,Equations!$G:$I,3,0)*(1/$W850)+VLOOKUP(BC$14&amp;"-imc-"&amp;$H850,Equations!$G:$I,3,0)*(1/$Q850)))</f>
        <v/>
      </c>
      <c r="BD850" s="10" t="str">
        <f>IF($AC850="","",IF(OR($V850&lt;2.7,$V850&gt;90),"Age OOR",BC850-1.6449*VLOOKUP(BC$14&amp;"-rse-"&amp;$H850,Equations!$G:$I,3,0)))</f>
        <v/>
      </c>
      <c r="BE850" s="10" t="str">
        <f>IF($AC850="","",IF(OR($V850&lt;2.7,$V850&gt;90),"Age OOR",BC850+1.6449*VLOOKUP(BC$14&amp;"-rse-"&amp;$H850,Equations!$G:$I,3,0)))</f>
        <v/>
      </c>
      <c r="BF850" s="10" t="str">
        <f t="shared" ref="BF850:BF913" si="341">IF($AC850="","",IF(OR($V850&lt;2.7,$V850&gt;90),"Age OOR",100*$AC850/BC850))</f>
        <v/>
      </c>
      <c r="BG850" s="10" t="str">
        <f>IF($AC850="","",IF(OR($V850&lt;2.7,$V850&gt;90),"Age OOR",($AC850-BC850)/VLOOKUP(BC$14&amp;"-rse-"&amp;$H850,Equations!$G:$I,3,0)))</f>
        <v/>
      </c>
      <c r="BH850" s="10" t="str">
        <f>IF($AD850="","",IF(OR($V850&lt;2.7,$V850&gt;90),"Age OOR",VLOOKUP(BH$14&amp;"-int-"&amp;$I850,Equations!$G:$I,3,0)+VLOOKUP(BH$14&amp;"-sexo-"&amp;$I850,Equations!$G:$I,3,0)*$U850+VLOOKUP(BH$14&amp;"-edad-"&amp;$I850,Equations!$G:$I,3,0)*$V850+VLOOKUP(BH$14&amp;"-est-"&amp;$I850,Equations!$G:$I,3,0)*(1/$W850)+VLOOKUP(BH$14&amp;"-imc-"&amp;$I850,Equations!$G:$I,3,0)*(1/$Q850)))</f>
        <v/>
      </c>
      <c r="BI850" s="10" t="str">
        <f>IF($AD850="","",IF(OR($V850&lt;2.7,$V850&gt;90),"Age OOR",BH850-1.6449*VLOOKUP(BH$14&amp;"-rse-"&amp;$I850,Equations!$G:$I,3,0)))</f>
        <v/>
      </c>
      <c r="BJ850" s="10" t="str">
        <f>IF($AD850="","",IF(OR($V850&lt;2.7,$V850&gt;90),"Age OOR",BH850+1.6449*VLOOKUP(BH$14&amp;"-rse-"&amp;$I850,Equations!$G:$I,3,0)))</f>
        <v/>
      </c>
      <c r="BK850" s="10" t="str">
        <f t="shared" ref="BK850:BK913" si="342">IF($AD850="","",IF(OR($V850&lt;2.7,$V850&gt;90),"Age OOR",100*$AD850/BH850))</f>
        <v/>
      </c>
      <c r="BL850" s="10" t="str">
        <f>IF($AD850="","",IF(OR($V850&lt;2.7,$V850&gt;90),"Age OOR",($AD850-BH850)/VLOOKUP(BH$14&amp;"-rse-"&amp;$I850,Equations!$G:$I,3,0)))</f>
        <v/>
      </c>
      <c r="BM850" s="10" t="str">
        <f>IF($AE850="","",IF(OR($V850&lt;2.7,$V850&gt;90),"Age OOR",VLOOKUP(BM$14&amp;"-int-"&amp;$J850,Equations!$G:$I,3,0)+VLOOKUP(BM$14&amp;"-sexo-"&amp;$J850,Equations!$G:$I,3,0)*$U850+VLOOKUP(BM$14&amp;"-edad-"&amp;$J850,Equations!$G:$I,3,0)*$V850+VLOOKUP(BM$14&amp;"-est-"&amp;$J850,Equations!$G:$I,3,0)*(1/$W850)+VLOOKUP(BM$14&amp;"-imc-"&amp;$J850,Equations!$G:$I,3,0)*(1/$Q850)))</f>
        <v/>
      </c>
      <c r="BN850" s="10" t="str">
        <f>IF($AE850="","",IF(OR($V850&lt;2.7,$V850&gt;90),"Age OOR",BM850-1.6449*VLOOKUP(BM$14&amp;"-rse-"&amp;$J850,Equations!$G:$I,3,0)))</f>
        <v/>
      </c>
      <c r="BO850" s="10" t="str">
        <f>IF($AE850="","",IF(OR($V850&lt;2.7,$V850&gt;90),"Age OOR",BM850+1.6449*VLOOKUP(BM$14&amp;"-rse-"&amp;$J850,Equations!$G:$I,3,0)))</f>
        <v/>
      </c>
      <c r="BP850" s="10" t="str">
        <f t="shared" ref="BP850:BP913" si="343">IF($AE850="","",IF(OR($V850&lt;2.7,$V850&gt;90),"Age OOR",100*$AE850/BM850))</f>
        <v/>
      </c>
      <c r="BQ850" s="10" t="str">
        <f>IF($AE850="","",IF(OR($V850&lt;2.7,$V850&gt;90),"Age OOR",($AE850-BM850)/VLOOKUP(BM$14&amp;"-rse-"&amp;$J850,Equations!$G:$I,3,0)))</f>
        <v/>
      </c>
      <c r="BR850" s="10" t="str">
        <f>IF($AF850="","",IF(OR($V850&lt;2.7,$V850&gt;90),"Age OOR",VLOOKUP(BR$14&amp;"-int-"&amp;$K850,Equations!$G:$I,3,0)+VLOOKUP(BR$14&amp;"-sexo-"&amp;$K850,Equations!$G:$I,3,0)*$U850+VLOOKUP(BR$14&amp;"-edad-"&amp;$K850,Equations!$G:$I,3,0)*$V850+VLOOKUP(BR$14&amp;"-est-"&amp;$K850,Equations!$G:$I,3,0)*(1/$W850)+VLOOKUP(BR$14&amp;"-imc-"&amp;$K850,Equations!$G:$I,3,0)*(1/$Q850)))</f>
        <v/>
      </c>
      <c r="BS850" s="10" t="str">
        <f>IF($AF850="","",IF(OR($V850&lt;2.7,$V850&gt;90),"Age OOR",BR850-1.6449*VLOOKUP(BR$14&amp;"-rse-"&amp;$K850,Equations!$G:$I,3,0)))</f>
        <v/>
      </c>
      <c r="BT850" s="10" t="str">
        <f>IF($AF850="","",IF(OR($V850&lt;2.7,$V850&gt;90),"Age OOR",BR850+1.6449*VLOOKUP(BR$14&amp;"-rse-"&amp;$K850,Equations!$G:$I,3,0)))</f>
        <v/>
      </c>
      <c r="BU850" s="10" t="str">
        <f t="shared" ref="BU850:BU913" si="344">IF($AF850="","",IF(OR($V850&lt;2.7,$V850&gt;90),"Age OOR",100*$AF850/BR850))</f>
        <v/>
      </c>
      <c r="BV850" s="10" t="str">
        <f>IF($AF850="","",IF(OR($V850&lt;2.7,$V850&gt;90),"Age OOR",($AF850-BR850)/VLOOKUP(BR$14&amp;"-rse-"&amp;$K850,Equations!$G:$I,3,0)))</f>
        <v/>
      </c>
      <c r="BW850" s="10" t="str">
        <f>IF($AG850="","",IF(OR($V850&lt;2.7,$V850&gt;90),"Age OOR",VLOOKUP(BW$14&amp;"-int-"&amp;$L850,Equations!$G:$I,3,0)+VLOOKUP(BW$14&amp;"-sexo-"&amp;$L850,Equations!$G:$I,3,0)*$U850+VLOOKUP(BW$14&amp;"-edad-"&amp;$L850,Equations!$G:$I,3,0)*$V850+VLOOKUP(BW$14&amp;"-est-"&amp;$L850,Equations!$G:$I,3,0)*(1/$W850)+VLOOKUP(BW$14&amp;"-imc-"&amp;$L850,Equations!$G:$I,3,0)*(1/$Q850)))</f>
        <v/>
      </c>
      <c r="BX850" s="10" t="str">
        <f>IF($AG850="","",IF(OR($V850&lt;2.7,$V850&gt;90),"Age OOR",BW850-1.6449*VLOOKUP(BW$14&amp;"-rse-"&amp;$L850,Equations!$G:$I,3,0)))</f>
        <v/>
      </c>
      <c r="BY850" s="10" t="str">
        <f>IF($AG850="","",IF(OR($V850&lt;2.7,$V850&gt;90),"Age OOR",BW850+1.6449*VLOOKUP(BW$14&amp;"-rse-"&amp;$L850,Equations!$G:$I,3,0)))</f>
        <v/>
      </c>
      <c r="BZ850" s="10" t="str">
        <f t="shared" ref="BZ850:BZ913" si="345">IF($AG850="","",IF(OR($V850&lt;2.7,$V850&gt;90),"Age OOR",100*$AG850/BW850))</f>
        <v/>
      </c>
      <c r="CA850" s="10" t="str">
        <f>IF($AG850="","",IF(OR($V850&lt;2.7,$V850&gt;90),"Age OOR",($AG850-BW850)/VLOOKUP(BW$14&amp;"-rse-"&amp;$L850,Equations!$G:$I,3,0)))</f>
        <v/>
      </c>
      <c r="CB850" s="10" t="str">
        <f>IF($AH850="","",IF(OR($V850&lt;2.7,$V850&gt;90),"Age OOR",VLOOKUP(CB$14&amp;"-int-"&amp;$M850,Equations!$G:$I,3,0)+VLOOKUP(CB$14&amp;"-sexo-"&amp;$M850,Equations!$G:$I,3,0)*$U850+VLOOKUP(CB$14&amp;"-edad-"&amp;$M850,Equations!$G:$I,3,0)*$V850+VLOOKUP(CB$14&amp;"-est-"&amp;$M850,Equations!$G:$I,3,0)*(1/$W850)+VLOOKUP(CB$14&amp;"-imc-"&amp;$M850,Equations!$G:$I,3,0)*(1/$Q850)))</f>
        <v/>
      </c>
      <c r="CC850" s="10" t="str">
        <f>IF($AH850="","",IF(OR($V850&lt;2.7,$V850&gt;90),"Age OOR",CB850-1.6449*VLOOKUP(CB$14&amp;"-rse-"&amp;$M850,Equations!$G:$I,3,0)))</f>
        <v/>
      </c>
      <c r="CD850" s="10" t="str">
        <f>IF($AH850="","",IF(OR($V850&lt;2.7,$V850&gt;90),"Age OOR",CB850+1.6449*VLOOKUP(CB$14&amp;"-rse-"&amp;$M850,Equations!$G:$I,3,0)))</f>
        <v/>
      </c>
      <c r="CE850" s="10" t="str">
        <f t="shared" ref="CE850:CE913" si="346">IF($AH850="","",IF(OR($V850&lt;2.7,$V850&gt;90),"Age OOR",100*$AH850/CB850))</f>
        <v/>
      </c>
      <c r="CF850" s="10" t="str">
        <f>IF($AH850="","",IF(OR($V850&lt;2.7,$V850&gt;90),"Age OOR",($AH850-CB850)/VLOOKUP(CB$14&amp;"-rse-"&amp;$M850,Equations!$G:$I,3,0)))</f>
        <v/>
      </c>
      <c r="CG850" s="10" t="str">
        <f>IF($AI850="","",IF(OR($V850&lt;2.7,$V850&gt;90),"Age OOR",VLOOKUP(CG$14&amp;"-int-"&amp;$N850,Equations!$G:$I,3,0)+VLOOKUP(CG$14&amp;"-sexo-"&amp;$N850,Equations!$G:$I,3,0)*$U850+VLOOKUP(CG$14&amp;"-edad-"&amp;$N850,Equations!$G:$I,3,0)*$V850+VLOOKUP(CG$14&amp;"-est-"&amp;$N850,Equations!$G:$I,3,0)*(1/$W850)+VLOOKUP(CG$14&amp;"-imc-"&amp;$N850,Equations!$G:$I,3,0)*(1/$Q850)))</f>
        <v/>
      </c>
      <c r="CH850" s="10" t="str">
        <f>IF($AI850="","",IF(OR($V850&lt;2.7,$V850&gt;90),"Age OOR",CG850-1.6449*VLOOKUP(CG$14&amp;"-rse-"&amp;$N850,Equations!$G:$I,3,0)))</f>
        <v/>
      </c>
      <c r="CI850" s="10" t="str">
        <f>IF($AI850="","",IF(OR($V850&lt;2.7,$V850&gt;90),"Age OOR",CG850+1.6449*VLOOKUP(CG$14&amp;"-rse-"&amp;$N850,Equations!$G:$I,3,0)))</f>
        <v/>
      </c>
      <c r="CJ850" s="10" t="str">
        <f t="shared" ref="CJ850:CJ913" si="347">IF($AI850="","",IF(OR($V850&lt;2.7,$V850&gt;90),"Age OOR",100*$AI850/CG850))</f>
        <v/>
      </c>
      <c r="CK850" s="10" t="str">
        <f>IF($AI850="","",IF(OR($V850&lt;2.7,$V850&gt;90),"Age OOR",($AI850-CG850)/VLOOKUP(CG$14&amp;"-rse-"&amp;$N850,Equations!$G:$I,3,0)))</f>
        <v/>
      </c>
      <c r="CL850" s="10" t="str">
        <f>IF($AJ850="","",IF(OR($V850&lt;2.7,$V850&gt;90),"Age OOR",VLOOKUP(CL$14&amp;"-int-"&amp;$O850,Equations!$G:$I,3,0)+VLOOKUP(CL$14&amp;"-sexo-"&amp;$O850,Equations!$G:$I,3,0)*$U850+VLOOKUP(CL$14&amp;"-edad-"&amp;$O850,Equations!$G:$I,3,0)*$V850+VLOOKUP(CL$14&amp;"-est-"&amp;$O850,Equations!$G:$I,3,0)*(1/$W850)+VLOOKUP(CL$14&amp;"-imc-"&amp;$O850,Equations!$G:$I,3,0)*(1/$Q850)))</f>
        <v/>
      </c>
      <c r="CM850" s="10" t="str">
        <f>IF($AJ850="","",IF(OR($V850&lt;2.7,$V850&gt;90),"Age OOR",CL850-1.6449*VLOOKUP(CL$14&amp;"-rse-"&amp;$O850,Equations!$G:$I,3,0)))</f>
        <v/>
      </c>
      <c r="CN850" s="10" t="str">
        <f>IF($AJ850="","",IF(OR($V850&lt;2.7,$V850&gt;90),"Age OOR",CL850+1.6449*VLOOKUP(CL$14&amp;"-rse-"&amp;$O850,Equations!$G:$I,3,0)))</f>
        <v/>
      </c>
      <c r="CO850" s="10" t="str">
        <f t="shared" ref="CO850:CO913" si="348">IF($AJ850="","",IF(OR($V850&lt;2.7,$V850&gt;90),"Age OOR",100*$AJ850/CL850))</f>
        <v/>
      </c>
      <c r="CP850" s="10" t="str">
        <f>IF($AJ850="","",IF(OR($V850&lt;2.7,$V850&gt;90),"Age OOR",($AJ850-CL850)/VLOOKUP(CL$14&amp;"-rse-"&amp;$O850,Equations!$G:$I,3,0)))</f>
        <v/>
      </c>
      <c r="CQ850" s="10" t="str">
        <f>IF($AK850="","",IF(OR($V850&lt;2.7,$V850&gt;90),"Age OOR",EXP(VLOOKUP(CQ$14&amp;"-int-"&amp;$P850,Equations!$G:$I,3,0)+VLOOKUP(CQ$14&amp;"-sexo-"&amp;$P850,Equations!$G:$I,3,0)*$U850+VLOOKUP(CQ$14&amp;"-edad-"&amp;$P850,Equations!$G:$I,3,0)*$V850+VLOOKUP(CQ$14&amp;"-est-"&amp;$P850,Equations!$G:$I,3,0)*(1/$W850)+VLOOKUP(CQ$14&amp;"-imc-"&amp;$P850,Equations!$G:$I,3,0)*(1/$Q850))))</f>
        <v/>
      </c>
      <c r="CR850" s="10" t="str">
        <f>IF($AK850="","",IF(OR($V850&lt;2.7,$V850&gt;90),"Age OOR",EXP(LN(CQ850)-1.6449*VLOOKUP(CQ$14&amp;"-rse-"&amp;$P850,Equations!$G:$I,3,0))))</f>
        <v/>
      </c>
      <c r="CS850" s="10" t="str">
        <f>IF($AK850="","",IF(OR($V850&lt;2.7,$V850&gt;90),"Age OOR",EXP(LN(CQ850)+1.6449*VLOOKUP(CQ$14&amp;"-rse-"&amp;$P850,Equations!$G:$I,3,0))))</f>
        <v/>
      </c>
      <c r="CT850" s="10" t="str">
        <f t="shared" ref="CT850:CT913" si="349">IF($AK850="","",IF(OR($V850&lt;2.7,$V850&gt;90),"Age OOR",100*$AK850/CQ850))</f>
        <v/>
      </c>
      <c r="CU850" s="10" t="str">
        <f>IF($AK850="","",IF(OR($V850&lt;2.7,$V850&gt;90),"Age OOR",(LN($AK850)-LN(CQ850))/VLOOKUP(CQ$14&amp;"-rse-"&amp;$P850,Equations!$G:$I,3,0)))</f>
        <v/>
      </c>
      <c r="CV850" s="47"/>
    </row>
    <row r="851" spans="5:100" x14ac:dyDescent="0.2">
      <c r="E851" s="23" t="str">
        <f t="shared" si="325"/>
        <v>Age out of range</v>
      </c>
      <c r="F851" s="23" t="str">
        <f t="shared" si="326"/>
        <v>Age out of range</v>
      </c>
      <c r="G851" s="23" t="str">
        <f t="shared" si="327"/>
        <v>Age out of range</v>
      </c>
      <c r="H851" s="23" t="str">
        <f t="shared" si="328"/>
        <v>Age out of range</v>
      </c>
      <c r="I851" s="23" t="str">
        <f t="shared" si="329"/>
        <v>Age out of range</v>
      </c>
      <c r="J851" s="23" t="str">
        <f t="shared" si="330"/>
        <v>Age out of range</v>
      </c>
      <c r="K851" s="23" t="str">
        <f t="shared" si="331"/>
        <v>Age out of range</v>
      </c>
      <c r="L851" s="23" t="str">
        <f t="shared" si="332"/>
        <v>Age out of range</v>
      </c>
      <c r="M851" s="23" t="str">
        <f t="shared" si="333"/>
        <v>Age out of range</v>
      </c>
      <c r="N851" s="23" t="str">
        <f t="shared" si="334"/>
        <v>Age out of range</v>
      </c>
      <c r="O851" s="23" t="str">
        <f t="shared" si="335"/>
        <v>Age out of range</v>
      </c>
      <c r="P851" s="23" t="str">
        <f t="shared" si="336"/>
        <v>Age out of range</v>
      </c>
      <c r="Q851" s="23" t="e">
        <f t="shared" si="337"/>
        <v>#DIV/0!</v>
      </c>
      <c r="R851" s="17"/>
      <c r="S851" s="23">
        <v>835</v>
      </c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7"/>
      <c r="AM851" s="47"/>
      <c r="AN851" s="10" t="str">
        <f>IF($Z851="","",IF(OR($V851&lt;2.7,$V851&gt;90),"Age OOR",VLOOKUP(AN$14&amp;"-int-"&amp;$E851,Equations!$G:$I,3,0)+VLOOKUP(AN$14&amp;"-sexo-"&amp;$E851,Equations!$G:$I,3,0)*$U851+VLOOKUP(AN$14&amp;"-edad-"&amp;$E851,Equations!$G:$I,3,0)*$V851+VLOOKUP(AN$14&amp;"-est-"&amp;$E851,Equations!$G:$I,3,0)*(1/$W851)+VLOOKUP(AN$14&amp;"-imc-"&amp;$E851,Equations!$G:$I,3,0)*(1/$Q851)))</f>
        <v/>
      </c>
      <c r="AO851" s="10" t="str">
        <f>IF($Z851="","",IF(OR($V851&lt;2.7,$V851&gt;90),"Age OOR",AN851-1.6449*VLOOKUP(AN$14&amp;"-rse-"&amp;$E851,Equations!$G:$I,3,0)))</f>
        <v/>
      </c>
      <c r="AP851" s="10" t="str">
        <f>IF($Z851="","",IF(OR($V851&lt;2.7,$V851&gt;90),"Age OOR",AN851+1.6449*VLOOKUP(AN$14&amp;"-rse-"&amp;$E851,Equations!$G:$I,3,0)))</f>
        <v/>
      </c>
      <c r="AQ851" s="10" t="str">
        <f t="shared" si="338"/>
        <v/>
      </c>
      <c r="AR851" s="10" t="str">
        <f>IF($Z851="","",IF(OR($V851&lt;2.7,$V851&gt;90),"Age OOR",($Z851-AN851)/VLOOKUP(AN$14&amp;"-rse-"&amp;$E851,Equations!$G:$I,3,0)))</f>
        <v/>
      </c>
      <c r="AS851" s="10" t="str">
        <f>IF($AA851="","",IF(OR($V851&lt;2.7,$V851&gt;90),"Age OOR",VLOOKUP(AS$14&amp;"-int-"&amp;$F851,Equations!$G:$I,3,0)+VLOOKUP(AS$14&amp;"-sexo-"&amp;$F851,Equations!$G:$I,3,0)*$U851+VLOOKUP(AS$14&amp;"-edad-"&amp;$F851,Equations!$G:$I,3,0)*$V851+VLOOKUP(AS$14&amp;"-est-"&amp;$F851,Equations!$G:$I,3,0)*(1/$W851)+VLOOKUP(AS$14&amp;"-imc-"&amp;$F851,Equations!$G:$I,3,0)*(1/$Q851)))</f>
        <v/>
      </c>
      <c r="AT851" s="10" t="str">
        <f>IF($AA851="","",IF(OR($V851&lt;2.7,$V851&gt;90),"Age OOR",AS851-1.6449*VLOOKUP(AS$14&amp;"-rse-"&amp;$F851,Equations!$G:$I,3,0)))</f>
        <v/>
      </c>
      <c r="AU851" s="10" t="str">
        <f>IF($AA851="","",IF(OR($V851&lt;2.7,$V851&gt;90),"Age OOR",AS851+1.6449*VLOOKUP(AS$14&amp;"-rse-"&amp;$F851,Equations!$G:$I,3,0)))</f>
        <v/>
      </c>
      <c r="AV851" s="10" t="str">
        <f t="shared" si="339"/>
        <v/>
      </c>
      <c r="AW851" s="10" t="str">
        <f>IF($AA851="","",IF(OR($V851&lt;2.7,$V851&gt;90),"Age OOR",($AA851-AS851)/VLOOKUP(AS$14&amp;"-rse-"&amp;$F851,Equations!$G:$I,3,0)))</f>
        <v/>
      </c>
      <c r="AX851" s="10" t="str">
        <f>IF($AB851="","",IF(OR($V851&lt;2.7,$V851&gt;90),"Age OOR",VLOOKUP(AX$14&amp;"-int-"&amp;$G851,Equations!$G:$I,3,0)+VLOOKUP(AX$14&amp;"-sexo-"&amp;$G851,Equations!$G:$I,3,0)*$U851+VLOOKUP(AX$14&amp;"-edad-"&amp;$G851,Equations!$G:$I,3,0)*$V851+VLOOKUP(AX$14&amp;"-est-"&amp;$G851,Equations!$G:$I,3,0)*(1/$W851)+VLOOKUP(AX$14&amp;"-imc-"&amp;$G851,Equations!$G:$I,3,0)*(1/$Q851)))</f>
        <v/>
      </c>
      <c r="AY851" s="10" t="str">
        <f>IF($AB851="","",IF(OR($V851&lt;2.7,$V851&gt;90),"Age OOR",AX851-1.6449*VLOOKUP(AX$14&amp;"-rse-"&amp;$G851,Equations!$G:$I,3,0)))</f>
        <v/>
      </c>
      <c r="AZ851" s="10" t="str">
        <f>IF($AB851="","",IF(OR($V851&lt;2.7,$V851&gt;90),"Age OOR",AX851+1.6449*VLOOKUP(AX$14&amp;"-rse-"&amp;$G851,Equations!$G:$I,3,0)))</f>
        <v/>
      </c>
      <c r="BA851" s="10" t="str">
        <f t="shared" si="340"/>
        <v/>
      </c>
      <c r="BB851" s="10" t="str">
        <f>IF($AB851="","",IF(OR($V851&lt;2.7,$V851&gt;90),"Age OOR",($AB851-AX851)/VLOOKUP(AX$14&amp;"-rse-"&amp;$G851,Equations!$G:$I,3,0)))</f>
        <v/>
      </c>
      <c r="BC851" s="10" t="str">
        <f>IF($AC851="","",IF(OR($V851&lt;2.7,$V851&gt;90),"Age OOR",VLOOKUP(BC$14&amp;"-int-"&amp;$H851,Equations!$G:$I,3,0)+VLOOKUP(BC$14&amp;"-sexo-"&amp;$H851,Equations!$G:$I,3,0)*$U851+VLOOKUP(BC$14&amp;"-edad-"&amp;$H851,Equations!$G:$I,3,0)*$V851+VLOOKUP(BC$14&amp;"-est-"&amp;$H851,Equations!$G:$I,3,0)*(1/$W851)+VLOOKUP(BC$14&amp;"-imc-"&amp;$H851,Equations!$G:$I,3,0)*(1/$Q851)))</f>
        <v/>
      </c>
      <c r="BD851" s="10" t="str">
        <f>IF($AC851="","",IF(OR($V851&lt;2.7,$V851&gt;90),"Age OOR",BC851-1.6449*VLOOKUP(BC$14&amp;"-rse-"&amp;$H851,Equations!$G:$I,3,0)))</f>
        <v/>
      </c>
      <c r="BE851" s="10" t="str">
        <f>IF($AC851="","",IF(OR($V851&lt;2.7,$V851&gt;90),"Age OOR",BC851+1.6449*VLOOKUP(BC$14&amp;"-rse-"&amp;$H851,Equations!$G:$I,3,0)))</f>
        <v/>
      </c>
      <c r="BF851" s="10" t="str">
        <f t="shared" si="341"/>
        <v/>
      </c>
      <c r="BG851" s="10" t="str">
        <f>IF($AC851="","",IF(OR($V851&lt;2.7,$V851&gt;90),"Age OOR",($AC851-BC851)/VLOOKUP(BC$14&amp;"-rse-"&amp;$H851,Equations!$G:$I,3,0)))</f>
        <v/>
      </c>
      <c r="BH851" s="10" t="str">
        <f>IF($AD851="","",IF(OR($V851&lt;2.7,$V851&gt;90),"Age OOR",VLOOKUP(BH$14&amp;"-int-"&amp;$I851,Equations!$G:$I,3,0)+VLOOKUP(BH$14&amp;"-sexo-"&amp;$I851,Equations!$G:$I,3,0)*$U851+VLOOKUP(BH$14&amp;"-edad-"&amp;$I851,Equations!$G:$I,3,0)*$V851+VLOOKUP(BH$14&amp;"-est-"&amp;$I851,Equations!$G:$I,3,0)*(1/$W851)+VLOOKUP(BH$14&amp;"-imc-"&amp;$I851,Equations!$G:$I,3,0)*(1/$Q851)))</f>
        <v/>
      </c>
      <c r="BI851" s="10" t="str">
        <f>IF($AD851="","",IF(OR($V851&lt;2.7,$V851&gt;90),"Age OOR",BH851-1.6449*VLOOKUP(BH$14&amp;"-rse-"&amp;$I851,Equations!$G:$I,3,0)))</f>
        <v/>
      </c>
      <c r="BJ851" s="10" t="str">
        <f>IF($AD851="","",IF(OR($V851&lt;2.7,$V851&gt;90),"Age OOR",BH851+1.6449*VLOOKUP(BH$14&amp;"-rse-"&amp;$I851,Equations!$G:$I,3,0)))</f>
        <v/>
      </c>
      <c r="BK851" s="10" t="str">
        <f t="shared" si="342"/>
        <v/>
      </c>
      <c r="BL851" s="10" t="str">
        <f>IF($AD851="","",IF(OR($V851&lt;2.7,$V851&gt;90),"Age OOR",($AD851-BH851)/VLOOKUP(BH$14&amp;"-rse-"&amp;$I851,Equations!$G:$I,3,0)))</f>
        <v/>
      </c>
      <c r="BM851" s="10" t="str">
        <f>IF($AE851="","",IF(OR($V851&lt;2.7,$V851&gt;90),"Age OOR",VLOOKUP(BM$14&amp;"-int-"&amp;$J851,Equations!$G:$I,3,0)+VLOOKUP(BM$14&amp;"-sexo-"&amp;$J851,Equations!$G:$I,3,0)*$U851+VLOOKUP(BM$14&amp;"-edad-"&amp;$J851,Equations!$G:$I,3,0)*$V851+VLOOKUP(BM$14&amp;"-est-"&amp;$J851,Equations!$G:$I,3,0)*(1/$W851)+VLOOKUP(BM$14&amp;"-imc-"&amp;$J851,Equations!$G:$I,3,0)*(1/$Q851)))</f>
        <v/>
      </c>
      <c r="BN851" s="10" t="str">
        <f>IF($AE851="","",IF(OR($V851&lt;2.7,$V851&gt;90),"Age OOR",BM851-1.6449*VLOOKUP(BM$14&amp;"-rse-"&amp;$J851,Equations!$G:$I,3,0)))</f>
        <v/>
      </c>
      <c r="BO851" s="10" t="str">
        <f>IF($AE851="","",IF(OR($V851&lt;2.7,$V851&gt;90),"Age OOR",BM851+1.6449*VLOOKUP(BM$14&amp;"-rse-"&amp;$J851,Equations!$G:$I,3,0)))</f>
        <v/>
      </c>
      <c r="BP851" s="10" t="str">
        <f t="shared" si="343"/>
        <v/>
      </c>
      <c r="BQ851" s="10" t="str">
        <f>IF($AE851="","",IF(OR($V851&lt;2.7,$V851&gt;90),"Age OOR",($AE851-BM851)/VLOOKUP(BM$14&amp;"-rse-"&amp;$J851,Equations!$G:$I,3,0)))</f>
        <v/>
      </c>
      <c r="BR851" s="10" t="str">
        <f>IF($AF851="","",IF(OR($V851&lt;2.7,$V851&gt;90),"Age OOR",VLOOKUP(BR$14&amp;"-int-"&amp;$K851,Equations!$G:$I,3,0)+VLOOKUP(BR$14&amp;"-sexo-"&amp;$K851,Equations!$G:$I,3,0)*$U851+VLOOKUP(BR$14&amp;"-edad-"&amp;$K851,Equations!$G:$I,3,0)*$V851+VLOOKUP(BR$14&amp;"-est-"&amp;$K851,Equations!$G:$I,3,0)*(1/$W851)+VLOOKUP(BR$14&amp;"-imc-"&amp;$K851,Equations!$G:$I,3,0)*(1/$Q851)))</f>
        <v/>
      </c>
      <c r="BS851" s="10" t="str">
        <f>IF($AF851="","",IF(OR($V851&lt;2.7,$V851&gt;90),"Age OOR",BR851-1.6449*VLOOKUP(BR$14&amp;"-rse-"&amp;$K851,Equations!$G:$I,3,0)))</f>
        <v/>
      </c>
      <c r="BT851" s="10" t="str">
        <f>IF($AF851="","",IF(OR($V851&lt;2.7,$V851&gt;90),"Age OOR",BR851+1.6449*VLOOKUP(BR$14&amp;"-rse-"&amp;$K851,Equations!$G:$I,3,0)))</f>
        <v/>
      </c>
      <c r="BU851" s="10" t="str">
        <f t="shared" si="344"/>
        <v/>
      </c>
      <c r="BV851" s="10" t="str">
        <f>IF($AF851="","",IF(OR($V851&lt;2.7,$V851&gt;90),"Age OOR",($AF851-BR851)/VLOOKUP(BR$14&amp;"-rse-"&amp;$K851,Equations!$G:$I,3,0)))</f>
        <v/>
      </c>
      <c r="BW851" s="10" t="str">
        <f>IF($AG851="","",IF(OR($V851&lt;2.7,$V851&gt;90),"Age OOR",VLOOKUP(BW$14&amp;"-int-"&amp;$L851,Equations!$G:$I,3,0)+VLOOKUP(BW$14&amp;"-sexo-"&amp;$L851,Equations!$G:$I,3,0)*$U851+VLOOKUP(BW$14&amp;"-edad-"&amp;$L851,Equations!$G:$I,3,0)*$V851+VLOOKUP(BW$14&amp;"-est-"&amp;$L851,Equations!$G:$I,3,0)*(1/$W851)+VLOOKUP(BW$14&amp;"-imc-"&amp;$L851,Equations!$G:$I,3,0)*(1/$Q851)))</f>
        <v/>
      </c>
      <c r="BX851" s="10" t="str">
        <f>IF($AG851="","",IF(OR($V851&lt;2.7,$V851&gt;90),"Age OOR",BW851-1.6449*VLOOKUP(BW$14&amp;"-rse-"&amp;$L851,Equations!$G:$I,3,0)))</f>
        <v/>
      </c>
      <c r="BY851" s="10" t="str">
        <f>IF($AG851="","",IF(OR($V851&lt;2.7,$V851&gt;90),"Age OOR",BW851+1.6449*VLOOKUP(BW$14&amp;"-rse-"&amp;$L851,Equations!$G:$I,3,0)))</f>
        <v/>
      </c>
      <c r="BZ851" s="10" t="str">
        <f t="shared" si="345"/>
        <v/>
      </c>
      <c r="CA851" s="10" t="str">
        <f>IF($AG851="","",IF(OR($V851&lt;2.7,$V851&gt;90),"Age OOR",($AG851-BW851)/VLOOKUP(BW$14&amp;"-rse-"&amp;$L851,Equations!$G:$I,3,0)))</f>
        <v/>
      </c>
      <c r="CB851" s="10" t="str">
        <f>IF($AH851="","",IF(OR($V851&lt;2.7,$V851&gt;90),"Age OOR",VLOOKUP(CB$14&amp;"-int-"&amp;$M851,Equations!$G:$I,3,0)+VLOOKUP(CB$14&amp;"-sexo-"&amp;$M851,Equations!$G:$I,3,0)*$U851+VLOOKUP(CB$14&amp;"-edad-"&amp;$M851,Equations!$G:$I,3,0)*$V851+VLOOKUP(CB$14&amp;"-est-"&amp;$M851,Equations!$G:$I,3,0)*(1/$W851)+VLOOKUP(CB$14&amp;"-imc-"&amp;$M851,Equations!$G:$I,3,0)*(1/$Q851)))</f>
        <v/>
      </c>
      <c r="CC851" s="10" t="str">
        <f>IF($AH851="","",IF(OR($V851&lt;2.7,$V851&gt;90),"Age OOR",CB851-1.6449*VLOOKUP(CB$14&amp;"-rse-"&amp;$M851,Equations!$G:$I,3,0)))</f>
        <v/>
      </c>
      <c r="CD851" s="10" t="str">
        <f>IF($AH851="","",IF(OR($V851&lt;2.7,$V851&gt;90),"Age OOR",CB851+1.6449*VLOOKUP(CB$14&amp;"-rse-"&amp;$M851,Equations!$G:$I,3,0)))</f>
        <v/>
      </c>
      <c r="CE851" s="10" t="str">
        <f t="shared" si="346"/>
        <v/>
      </c>
      <c r="CF851" s="10" t="str">
        <f>IF($AH851="","",IF(OR($V851&lt;2.7,$V851&gt;90),"Age OOR",($AH851-CB851)/VLOOKUP(CB$14&amp;"-rse-"&amp;$M851,Equations!$G:$I,3,0)))</f>
        <v/>
      </c>
      <c r="CG851" s="10" t="str">
        <f>IF($AI851="","",IF(OR($V851&lt;2.7,$V851&gt;90),"Age OOR",VLOOKUP(CG$14&amp;"-int-"&amp;$N851,Equations!$G:$I,3,0)+VLOOKUP(CG$14&amp;"-sexo-"&amp;$N851,Equations!$G:$I,3,0)*$U851+VLOOKUP(CG$14&amp;"-edad-"&amp;$N851,Equations!$G:$I,3,0)*$V851+VLOOKUP(CG$14&amp;"-est-"&amp;$N851,Equations!$G:$I,3,0)*(1/$W851)+VLOOKUP(CG$14&amp;"-imc-"&amp;$N851,Equations!$G:$I,3,0)*(1/$Q851)))</f>
        <v/>
      </c>
      <c r="CH851" s="10" t="str">
        <f>IF($AI851="","",IF(OR($V851&lt;2.7,$V851&gt;90),"Age OOR",CG851-1.6449*VLOOKUP(CG$14&amp;"-rse-"&amp;$N851,Equations!$G:$I,3,0)))</f>
        <v/>
      </c>
      <c r="CI851" s="10" t="str">
        <f>IF($AI851="","",IF(OR($V851&lt;2.7,$V851&gt;90),"Age OOR",CG851+1.6449*VLOOKUP(CG$14&amp;"-rse-"&amp;$N851,Equations!$G:$I,3,0)))</f>
        <v/>
      </c>
      <c r="CJ851" s="10" t="str">
        <f t="shared" si="347"/>
        <v/>
      </c>
      <c r="CK851" s="10" t="str">
        <f>IF($AI851="","",IF(OR($V851&lt;2.7,$V851&gt;90),"Age OOR",($AI851-CG851)/VLOOKUP(CG$14&amp;"-rse-"&amp;$N851,Equations!$G:$I,3,0)))</f>
        <v/>
      </c>
      <c r="CL851" s="10" t="str">
        <f>IF($AJ851="","",IF(OR($V851&lt;2.7,$V851&gt;90),"Age OOR",VLOOKUP(CL$14&amp;"-int-"&amp;$O851,Equations!$G:$I,3,0)+VLOOKUP(CL$14&amp;"-sexo-"&amp;$O851,Equations!$G:$I,3,0)*$U851+VLOOKUP(CL$14&amp;"-edad-"&amp;$O851,Equations!$G:$I,3,0)*$V851+VLOOKUP(CL$14&amp;"-est-"&amp;$O851,Equations!$G:$I,3,0)*(1/$W851)+VLOOKUP(CL$14&amp;"-imc-"&amp;$O851,Equations!$G:$I,3,0)*(1/$Q851)))</f>
        <v/>
      </c>
      <c r="CM851" s="10" t="str">
        <f>IF($AJ851="","",IF(OR($V851&lt;2.7,$V851&gt;90),"Age OOR",CL851-1.6449*VLOOKUP(CL$14&amp;"-rse-"&amp;$O851,Equations!$G:$I,3,0)))</f>
        <v/>
      </c>
      <c r="CN851" s="10" t="str">
        <f>IF($AJ851="","",IF(OR($V851&lt;2.7,$V851&gt;90),"Age OOR",CL851+1.6449*VLOOKUP(CL$14&amp;"-rse-"&amp;$O851,Equations!$G:$I,3,0)))</f>
        <v/>
      </c>
      <c r="CO851" s="10" t="str">
        <f t="shared" si="348"/>
        <v/>
      </c>
      <c r="CP851" s="10" t="str">
        <f>IF($AJ851="","",IF(OR($V851&lt;2.7,$V851&gt;90),"Age OOR",($AJ851-CL851)/VLOOKUP(CL$14&amp;"-rse-"&amp;$O851,Equations!$G:$I,3,0)))</f>
        <v/>
      </c>
      <c r="CQ851" s="10" t="str">
        <f>IF($AK851="","",IF(OR($V851&lt;2.7,$V851&gt;90),"Age OOR",EXP(VLOOKUP(CQ$14&amp;"-int-"&amp;$P851,Equations!$G:$I,3,0)+VLOOKUP(CQ$14&amp;"-sexo-"&amp;$P851,Equations!$G:$I,3,0)*$U851+VLOOKUP(CQ$14&amp;"-edad-"&amp;$P851,Equations!$G:$I,3,0)*$V851+VLOOKUP(CQ$14&amp;"-est-"&amp;$P851,Equations!$G:$I,3,0)*(1/$W851)+VLOOKUP(CQ$14&amp;"-imc-"&amp;$P851,Equations!$G:$I,3,0)*(1/$Q851))))</f>
        <v/>
      </c>
      <c r="CR851" s="10" t="str">
        <f>IF($AK851="","",IF(OR($V851&lt;2.7,$V851&gt;90),"Age OOR",EXP(LN(CQ851)-1.6449*VLOOKUP(CQ$14&amp;"-rse-"&amp;$P851,Equations!$G:$I,3,0))))</f>
        <v/>
      </c>
      <c r="CS851" s="10" t="str">
        <f>IF($AK851="","",IF(OR($V851&lt;2.7,$V851&gt;90),"Age OOR",EXP(LN(CQ851)+1.6449*VLOOKUP(CQ$14&amp;"-rse-"&amp;$P851,Equations!$G:$I,3,0))))</f>
        <v/>
      </c>
      <c r="CT851" s="10" t="str">
        <f t="shared" si="349"/>
        <v/>
      </c>
      <c r="CU851" s="10" t="str">
        <f>IF($AK851="","",IF(OR($V851&lt;2.7,$V851&gt;90),"Age OOR",(LN($AK851)-LN(CQ851))/VLOOKUP(CQ$14&amp;"-rse-"&amp;$P851,Equations!$G:$I,3,0)))</f>
        <v/>
      </c>
      <c r="CV851" s="47"/>
    </row>
    <row r="852" spans="5:100" x14ac:dyDescent="0.2">
      <c r="E852" s="23" t="str">
        <f t="shared" si="325"/>
        <v>Age out of range</v>
      </c>
      <c r="F852" s="23" t="str">
        <f t="shared" si="326"/>
        <v>Age out of range</v>
      </c>
      <c r="G852" s="23" t="str">
        <f t="shared" si="327"/>
        <v>Age out of range</v>
      </c>
      <c r="H852" s="23" t="str">
        <f t="shared" si="328"/>
        <v>Age out of range</v>
      </c>
      <c r="I852" s="23" t="str">
        <f t="shared" si="329"/>
        <v>Age out of range</v>
      </c>
      <c r="J852" s="23" t="str">
        <f t="shared" si="330"/>
        <v>Age out of range</v>
      </c>
      <c r="K852" s="23" t="str">
        <f t="shared" si="331"/>
        <v>Age out of range</v>
      </c>
      <c r="L852" s="23" t="str">
        <f t="shared" si="332"/>
        <v>Age out of range</v>
      </c>
      <c r="M852" s="23" t="str">
        <f t="shared" si="333"/>
        <v>Age out of range</v>
      </c>
      <c r="N852" s="23" t="str">
        <f t="shared" si="334"/>
        <v>Age out of range</v>
      </c>
      <c r="O852" s="23" t="str">
        <f t="shared" si="335"/>
        <v>Age out of range</v>
      </c>
      <c r="P852" s="23" t="str">
        <f t="shared" si="336"/>
        <v>Age out of range</v>
      </c>
      <c r="Q852" s="23" t="e">
        <f t="shared" si="337"/>
        <v>#DIV/0!</v>
      </c>
      <c r="R852" s="17"/>
      <c r="S852" s="23">
        <v>836</v>
      </c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  <c r="AE852" s="134"/>
      <c r="AF852" s="134"/>
      <c r="AG852" s="134"/>
      <c r="AH852" s="134"/>
      <c r="AI852" s="134"/>
      <c r="AJ852" s="134"/>
      <c r="AK852" s="134"/>
      <c r="AL852" s="7"/>
      <c r="AM852" s="47"/>
      <c r="AN852" s="10" t="str">
        <f>IF($Z852="","",IF(OR($V852&lt;2.7,$V852&gt;90),"Age OOR",VLOOKUP(AN$14&amp;"-int-"&amp;$E852,Equations!$G:$I,3,0)+VLOOKUP(AN$14&amp;"-sexo-"&amp;$E852,Equations!$G:$I,3,0)*$U852+VLOOKUP(AN$14&amp;"-edad-"&amp;$E852,Equations!$G:$I,3,0)*$V852+VLOOKUP(AN$14&amp;"-est-"&amp;$E852,Equations!$G:$I,3,0)*(1/$W852)+VLOOKUP(AN$14&amp;"-imc-"&amp;$E852,Equations!$G:$I,3,0)*(1/$Q852)))</f>
        <v/>
      </c>
      <c r="AO852" s="10" t="str">
        <f>IF($Z852="","",IF(OR($V852&lt;2.7,$V852&gt;90),"Age OOR",AN852-1.6449*VLOOKUP(AN$14&amp;"-rse-"&amp;$E852,Equations!$G:$I,3,0)))</f>
        <v/>
      </c>
      <c r="AP852" s="10" t="str">
        <f>IF($Z852="","",IF(OR($V852&lt;2.7,$V852&gt;90),"Age OOR",AN852+1.6449*VLOOKUP(AN$14&amp;"-rse-"&amp;$E852,Equations!$G:$I,3,0)))</f>
        <v/>
      </c>
      <c r="AQ852" s="10" t="str">
        <f t="shared" si="338"/>
        <v/>
      </c>
      <c r="AR852" s="10" t="str">
        <f>IF($Z852="","",IF(OR($V852&lt;2.7,$V852&gt;90),"Age OOR",($Z852-AN852)/VLOOKUP(AN$14&amp;"-rse-"&amp;$E852,Equations!$G:$I,3,0)))</f>
        <v/>
      </c>
      <c r="AS852" s="10" t="str">
        <f>IF($AA852="","",IF(OR($V852&lt;2.7,$V852&gt;90),"Age OOR",VLOOKUP(AS$14&amp;"-int-"&amp;$F852,Equations!$G:$I,3,0)+VLOOKUP(AS$14&amp;"-sexo-"&amp;$F852,Equations!$G:$I,3,0)*$U852+VLOOKUP(AS$14&amp;"-edad-"&amp;$F852,Equations!$G:$I,3,0)*$V852+VLOOKUP(AS$14&amp;"-est-"&amp;$F852,Equations!$G:$I,3,0)*(1/$W852)+VLOOKUP(AS$14&amp;"-imc-"&amp;$F852,Equations!$G:$I,3,0)*(1/$Q852)))</f>
        <v/>
      </c>
      <c r="AT852" s="10" t="str">
        <f>IF($AA852="","",IF(OR($V852&lt;2.7,$V852&gt;90),"Age OOR",AS852-1.6449*VLOOKUP(AS$14&amp;"-rse-"&amp;$F852,Equations!$G:$I,3,0)))</f>
        <v/>
      </c>
      <c r="AU852" s="10" t="str">
        <f>IF($AA852="","",IF(OR($V852&lt;2.7,$V852&gt;90),"Age OOR",AS852+1.6449*VLOOKUP(AS$14&amp;"-rse-"&amp;$F852,Equations!$G:$I,3,0)))</f>
        <v/>
      </c>
      <c r="AV852" s="10" t="str">
        <f t="shared" si="339"/>
        <v/>
      </c>
      <c r="AW852" s="10" t="str">
        <f>IF($AA852="","",IF(OR($V852&lt;2.7,$V852&gt;90),"Age OOR",($AA852-AS852)/VLOOKUP(AS$14&amp;"-rse-"&amp;$F852,Equations!$G:$I,3,0)))</f>
        <v/>
      </c>
      <c r="AX852" s="10" t="str">
        <f>IF($AB852="","",IF(OR($V852&lt;2.7,$V852&gt;90),"Age OOR",VLOOKUP(AX$14&amp;"-int-"&amp;$G852,Equations!$G:$I,3,0)+VLOOKUP(AX$14&amp;"-sexo-"&amp;$G852,Equations!$G:$I,3,0)*$U852+VLOOKUP(AX$14&amp;"-edad-"&amp;$G852,Equations!$G:$I,3,0)*$V852+VLOOKUP(AX$14&amp;"-est-"&amp;$G852,Equations!$G:$I,3,0)*(1/$W852)+VLOOKUP(AX$14&amp;"-imc-"&amp;$G852,Equations!$G:$I,3,0)*(1/$Q852)))</f>
        <v/>
      </c>
      <c r="AY852" s="10" t="str">
        <f>IF($AB852="","",IF(OR($V852&lt;2.7,$V852&gt;90),"Age OOR",AX852-1.6449*VLOOKUP(AX$14&amp;"-rse-"&amp;$G852,Equations!$G:$I,3,0)))</f>
        <v/>
      </c>
      <c r="AZ852" s="10" t="str">
        <f>IF($AB852="","",IF(OR($V852&lt;2.7,$V852&gt;90),"Age OOR",AX852+1.6449*VLOOKUP(AX$14&amp;"-rse-"&amp;$G852,Equations!$G:$I,3,0)))</f>
        <v/>
      </c>
      <c r="BA852" s="10" t="str">
        <f t="shared" si="340"/>
        <v/>
      </c>
      <c r="BB852" s="10" t="str">
        <f>IF($AB852="","",IF(OR($V852&lt;2.7,$V852&gt;90),"Age OOR",($AB852-AX852)/VLOOKUP(AX$14&amp;"-rse-"&amp;$G852,Equations!$G:$I,3,0)))</f>
        <v/>
      </c>
      <c r="BC852" s="10" t="str">
        <f>IF($AC852="","",IF(OR($V852&lt;2.7,$V852&gt;90),"Age OOR",VLOOKUP(BC$14&amp;"-int-"&amp;$H852,Equations!$G:$I,3,0)+VLOOKUP(BC$14&amp;"-sexo-"&amp;$H852,Equations!$G:$I,3,0)*$U852+VLOOKUP(BC$14&amp;"-edad-"&amp;$H852,Equations!$G:$I,3,0)*$V852+VLOOKUP(BC$14&amp;"-est-"&amp;$H852,Equations!$G:$I,3,0)*(1/$W852)+VLOOKUP(BC$14&amp;"-imc-"&amp;$H852,Equations!$G:$I,3,0)*(1/$Q852)))</f>
        <v/>
      </c>
      <c r="BD852" s="10" t="str">
        <f>IF($AC852="","",IF(OR($V852&lt;2.7,$V852&gt;90),"Age OOR",BC852-1.6449*VLOOKUP(BC$14&amp;"-rse-"&amp;$H852,Equations!$G:$I,3,0)))</f>
        <v/>
      </c>
      <c r="BE852" s="10" t="str">
        <f>IF($AC852="","",IF(OR($V852&lt;2.7,$V852&gt;90),"Age OOR",BC852+1.6449*VLOOKUP(BC$14&amp;"-rse-"&amp;$H852,Equations!$G:$I,3,0)))</f>
        <v/>
      </c>
      <c r="BF852" s="10" t="str">
        <f t="shared" si="341"/>
        <v/>
      </c>
      <c r="BG852" s="10" t="str">
        <f>IF($AC852="","",IF(OR($V852&lt;2.7,$V852&gt;90),"Age OOR",($AC852-BC852)/VLOOKUP(BC$14&amp;"-rse-"&amp;$H852,Equations!$G:$I,3,0)))</f>
        <v/>
      </c>
      <c r="BH852" s="10" t="str">
        <f>IF($AD852="","",IF(OR($V852&lt;2.7,$V852&gt;90),"Age OOR",VLOOKUP(BH$14&amp;"-int-"&amp;$I852,Equations!$G:$I,3,0)+VLOOKUP(BH$14&amp;"-sexo-"&amp;$I852,Equations!$G:$I,3,0)*$U852+VLOOKUP(BH$14&amp;"-edad-"&amp;$I852,Equations!$G:$I,3,0)*$V852+VLOOKUP(BH$14&amp;"-est-"&amp;$I852,Equations!$G:$I,3,0)*(1/$W852)+VLOOKUP(BH$14&amp;"-imc-"&amp;$I852,Equations!$G:$I,3,0)*(1/$Q852)))</f>
        <v/>
      </c>
      <c r="BI852" s="10" t="str">
        <f>IF($AD852="","",IF(OR($V852&lt;2.7,$V852&gt;90),"Age OOR",BH852-1.6449*VLOOKUP(BH$14&amp;"-rse-"&amp;$I852,Equations!$G:$I,3,0)))</f>
        <v/>
      </c>
      <c r="BJ852" s="10" t="str">
        <f>IF($AD852="","",IF(OR($V852&lt;2.7,$V852&gt;90),"Age OOR",BH852+1.6449*VLOOKUP(BH$14&amp;"-rse-"&amp;$I852,Equations!$G:$I,3,0)))</f>
        <v/>
      </c>
      <c r="BK852" s="10" t="str">
        <f t="shared" si="342"/>
        <v/>
      </c>
      <c r="BL852" s="10" t="str">
        <f>IF($AD852="","",IF(OR($V852&lt;2.7,$V852&gt;90),"Age OOR",($AD852-BH852)/VLOOKUP(BH$14&amp;"-rse-"&amp;$I852,Equations!$G:$I,3,0)))</f>
        <v/>
      </c>
      <c r="BM852" s="10" t="str">
        <f>IF($AE852="","",IF(OR($V852&lt;2.7,$V852&gt;90),"Age OOR",VLOOKUP(BM$14&amp;"-int-"&amp;$J852,Equations!$G:$I,3,0)+VLOOKUP(BM$14&amp;"-sexo-"&amp;$J852,Equations!$G:$I,3,0)*$U852+VLOOKUP(BM$14&amp;"-edad-"&amp;$J852,Equations!$G:$I,3,0)*$V852+VLOOKUP(BM$14&amp;"-est-"&amp;$J852,Equations!$G:$I,3,0)*(1/$W852)+VLOOKUP(BM$14&amp;"-imc-"&amp;$J852,Equations!$G:$I,3,0)*(1/$Q852)))</f>
        <v/>
      </c>
      <c r="BN852" s="10" t="str">
        <f>IF($AE852="","",IF(OR($V852&lt;2.7,$V852&gt;90),"Age OOR",BM852-1.6449*VLOOKUP(BM$14&amp;"-rse-"&amp;$J852,Equations!$G:$I,3,0)))</f>
        <v/>
      </c>
      <c r="BO852" s="10" t="str">
        <f>IF($AE852="","",IF(OR($V852&lt;2.7,$V852&gt;90),"Age OOR",BM852+1.6449*VLOOKUP(BM$14&amp;"-rse-"&amp;$J852,Equations!$G:$I,3,0)))</f>
        <v/>
      </c>
      <c r="BP852" s="10" t="str">
        <f t="shared" si="343"/>
        <v/>
      </c>
      <c r="BQ852" s="10" t="str">
        <f>IF($AE852="","",IF(OR($V852&lt;2.7,$V852&gt;90),"Age OOR",($AE852-BM852)/VLOOKUP(BM$14&amp;"-rse-"&amp;$J852,Equations!$G:$I,3,0)))</f>
        <v/>
      </c>
      <c r="BR852" s="10" t="str">
        <f>IF($AF852="","",IF(OR($V852&lt;2.7,$V852&gt;90),"Age OOR",VLOOKUP(BR$14&amp;"-int-"&amp;$K852,Equations!$G:$I,3,0)+VLOOKUP(BR$14&amp;"-sexo-"&amp;$K852,Equations!$G:$I,3,0)*$U852+VLOOKUP(BR$14&amp;"-edad-"&amp;$K852,Equations!$G:$I,3,0)*$V852+VLOOKUP(BR$14&amp;"-est-"&amp;$K852,Equations!$G:$I,3,0)*(1/$W852)+VLOOKUP(BR$14&amp;"-imc-"&amp;$K852,Equations!$G:$I,3,0)*(1/$Q852)))</f>
        <v/>
      </c>
      <c r="BS852" s="10" t="str">
        <f>IF($AF852="","",IF(OR($V852&lt;2.7,$V852&gt;90),"Age OOR",BR852-1.6449*VLOOKUP(BR$14&amp;"-rse-"&amp;$K852,Equations!$G:$I,3,0)))</f>
        <v/>
      </c>
      <c r="BT852" s="10" t="str">
        <f>IF($AF852="","",IF(OR($V852&lt;2.7,$V852&gt;90),"Age OOR",BR852+1.6449*VLOOKUP(BR$14&amp;"-rse-"&amp;$K852,Equations!$G:$I,3,0)))</f>
        <v/>
      </c>
      <c r="BU852" s="10" t="str">
        <f t="shared" si="344"/>
        <v/>
      </c>
      <c r="BV852" s="10" t="str">
        <f>IF($AF852="","",IF(OR($V852&lt;2.7,$V852&gt;90),"Age OOR",($AF852-BR852)/VLOOKUP(BR$14&amp;"-rse-"&amp;$K852,Equations!$G:$I,3,0)))</f>
        <v/>
      </c>
      <c r="BW852" s="10" t="str">
        <f>IF($AG852="","",IF(OR($V852&lt;2.7,$V852&gt;90),"Age OOR",VLOOKUP(BW$14&amp;"-int-"&amp;$L852,Equations!$G:$I,3,0)+VLOOKUP(BW$14&amp;"-sexo-"&amp;$L852,Equations!$G:$I,3,0)*$U852+VLOOKUP(BW$14&amp;"-edad-"&amp;$L852,Equations!$G:$I,3,0)*$V852+VLOOKUP(BW$14&amp;"-est-"&amp;$L852,Equations!$G:$I,3,0)*(1/$W852)+VLOOKUP(BW$14&amp;"-imc-"&amp;$L852,Equations!$G:$I,3,0)*(1/$Q852)))</f>
        <v/>
      </c>
      <c r="BX852" s="10" t="str">
        <f>IF($AG852="","",IF(OR($V852&lt;2.7,$V852&gt;90),"Age OOR",BW852-1.6449*VLOOKUP(BW$14&amp;"-rse-"&amp;$L852,Equations!$G:$I,3,0)))</f>
        <v/>
      </c>
      <c r="BY852" s="10" t="str">
        <f>IF($AG852="","",IF(OR($V852&lt;2.7,$V852&gt;90),"Age OOR",BW852+1.6449*VLOOKUP(BW$14&amp;"-rse-"&amp;$L852,Equations!$G:$I,3,0)))</f>
        <v/>
      </c>
      <c r="BZ852" s="10" t="str">
        <f t="shared" si="345"/>
        <v/>
      </c>
      <c r="CA852" s="10" t="str">
        <f>IF($AG852="","",IF(OR($V852&lt;2.7,$V852&gt;90),"Age OOR",($AG852-BW852)/VLOOKUP(BW$14&amp;"-rse-"&amp;$L852,Equations!$G:$I,3,0)))</f>
        <v/>
      </c>
      <c r="CB852" s="10" t="str">
        <f>IF($AH852="","",IF(OR($V852&lt;2.7,$V852&gt;90),"Age OOR",VLOOKUP(CB$14&amp;"-int-"&amp;$M852,Equations!$G:$I,3,0)+VLOOKUP(CB$14&amp;"-sexo-"&amp;$M852,Equations!$G:$I,3,0)*$U852+VLOOKUP(CB$14&amp;"-edad-"&amp;$M852,Equations!$G:$I,3,0)*$V852+VLOOKUP(CB$14&amp;"-est-"&amp;$M852,Equations!$G:$I,3,0)*(1/$W852)+VLOOKUP(CB$14&amp;"-imc-"&amp;$M852,Equations!$G:$I,3,0)*(1/$Q852)))</f>
        <v/>
      </c>
      <c r="CC852" s="10" t="str">
        <f>IF($AH852="","",IF(OR($V852&lt;2.7,$V852&gt;90),"Age OOR",CB852-1.6449*VLOOKUP(CB$14&amp;"-rse-"&amp;$M852,Equations!$G:$I,3,0)))</f>
        <v/>
      </c>
      <c r="CD852" s="10" t="str">
        <f>IF($AH852="","",IF(OR($V852&lt;2.7,$V852&gt;90),"Age OOR",CB852+1.6449*VLOOKUP(CB$14&amp;"-rse-"&amp;$M852,Equations!$G:$I,3,0)))</f>
        <v/>
      </c>
      <c r="CE852" s="10" t="str">
        <f t="shared" si="346"/>
        <v/>
      </c>
      <c r="CF852" s="10" t="str">
        <f>IF($AH852="","",IF(OR($V852&lt;2.7,$V852&gt;90),"Age OOR",($AH852-CB852)/VLOOKUP(CB$14&amp;"-rse-"&amp;$M852,Equations!$G:$I,3,0)))</f>
        <v/>
      </c>
      <c r="CG852" s="10" t="str">
        <f>IF($AI852="","",IF(OR($V852&lt;2.7,$V852&gt;90),"Age OOR",VLOOKUP(CG$14&amp;"-int-"&amp;$N852,Equations!$G:$I,3,0)+VLOOKUP(CG$14&amp;"-sexo-"&amp;$N852,Equations!$G:$I,3,0)*$U852+VLOOKUP(CG$14&amp;"-edad-"&amp;$N852,Equations!$G:$I,3,0)*$V852+VLOOKUP(CG$14&amp;"-est-"&amp;$N852,Equations!$G:$I,3,0)*(1/$W852)+VLOOKUP(CG$14&amp;"-imc-"&amp;$N852,Equations!$G:$I,3,0)*(1/$Q852)))</f>
        <v/>
      </c>
      <c r="CH852" s="10" t="str">
        <f>IF($AI852="","",IF(OR($V852&lt;2.7,$V852&gt;90),"Age OOR",CG852-1.6449*VLOOKUP(CG$14&amp;"-rse-"&amp;$N852,Equations!$G:$I,3,0)))</f>
        <v/>
      </c>
      <c r="CI852" s="10" t="str">
        <f>IF($AI852="","",IF(OR($V852&lt;2.7,$V852&gt;90),"Age OOR",CG852+1.6449*VLOOKUP(CG$14&amp;"-rse-"&amp;$N852,Equations!$G:$I,3,0)))</f>
        <v/>
      </c>
      <c r="CJ852" s="10" t="str">
        <f t="shared" si="347"/>
        <v/>
      </c>
      <c r="CK852" s="10" t="str">
        <f>IF($AI852="","",IF(OR($V852&lt;2.7,$V852&gt;90),"Age OOR",($AI852-CG852)/VLOOKUP(CG$14&amp;"-rse-"&amp;$N852,Equations!$G:$I,3,0)))</f>
        <v/>
      </c>
      <c r="CL852" s="10" t="str">
        <f>IF($AJ852="","",IF(OR($V852&lt;2.7,$V852&gt;90),"Age OOR",VLOOKUP(CL$14&amp;"-int-"&amp;$O852,Equations!$G:$I,3,0)+VLOOKUP(CL$14&amp;"-sexo-"&amp;$O852,Equations!$G:$I,3,0)*$U852+VLOOKUP(CL$14&amp;"-edad-"&amp;$O852,Equations!$G:$I,3,0)*$V852+VLOOKUP(CL$14&amp;"-est-"&amp;$O852,Equations!$G:$I,3,0)*(1/$W852)+VLOOKUP(CL$14&amp;"-imc-"&amp;$O852,Equations!$G:$I,3,0)*(1/$Q852)))</f>
        <v/>
      </c>
      <c r="CM852" s="10" t="str">
        <f>IF($AJ852="","",IF(OR($V852&lt;2.7,$V852&gt;90),"Age OOR",CL852-1.6449*VLOOKUP(CL$14&amp;"-rse-"&amp;$O852,Equations!$G:$I,3,0)))</f>
        <v/>
      </c>
      <c r="CN852" s="10" t="str">
        <f>IF($AJ852="","",IF(OR($V852&lt;2.7,$V852&gt;90),"Age OOR",CL852+1.6449*VLOOKUP(CL$14&amp;"-rse-"&amp;$O852,Equations!$G:$I,3,0)))</f>
        <v/>
      </c>
      <c r="CO852" s="10" t="str">
        <f t="shared" si="348"/>
        <v/>
      </c>
      <c r="CP852" s="10" t="str">
        <f>IF($AJ852="","",IF(OR($V852&lt;2.7,$V852&gt;90),"Age OOR",($AJ852-CL852)/VLOOKUP(CL$14&amp;"-rse-"&amp;$O852,Equations!$G:$I,3,0)))</f>
        <v/>
      </c>
      <c r="CQ852" s="10" t="str">
        <f>IF($AK852="","",IF(OR($V852&lt;2.7,$V852&gt;90),"Age OOR",EXP(VLOOKUP(CQ$14&amp;"-int-"&amp;$P852,Equations!$G:$I,3,0)+VLOOKUP(CQ$14&amp;"-sexo-"&amp;$P852,Equations!$G:$I,3,0)*$U852+VLOOKUP(CQ$14&amp;"-edad-"&amp;$P852,Equations!$G:$I,3,0)*$V852+VLOOKUP(CQ$14&amp;"-est-"&amp;$P852,Equations!$G:$I,3,0)*(1/$W852)+VLOOKUP(CQ$14&amp;"-imc-"&amp;$P852,Equations!$G:$I,3,0)*(1/$Q852))))</f>
        <v/>
      </c>
      <c r="CR852" s="10" t="str">
        <f>IF($AK852="","",IF(OR($V852&lt;2.7,$V852&gt;90),"Age OOR",EXP(LN(CQ852)-1.6449*VLOOKUP(CQ$14&amp;"-rse-"&amp;$P852,Equations!$G:$I,3,0))))</f>
        <v/>
      </c>
      <c r="CS852" s="10" t="str">
        <f>IF($AK852="","",IF(OR($V852&lt;2.7,$V852&gt;90),"Age OOR",EXP(LN(CQ852)+1.6449*VLOOKUP(CQ$14&amp;"-rse-"&amp;$P852,Equations!$G:$I,3,0))))</f>
        <v/>
      </c>
      <c r="CT852" s="10" t="str">
        <f t="shared" si="349"/>
        <v/>
      </c>
      <c r="CU852" s="10" t="str">
        <f>IF($AK852="","",IF(OR($V852&lt;2.7,$V852&gt;90),"Age OOR",(LN($AK852)-LN(CQ852))/VLOOKUP(CQ$14&amp;"-rse-"&amp;$P852,Equations!$G:$I,3,0)))</f>
        <v/>
      </c>
      <c r="CV852" s="47"/>
    </row>
    <row r="853" spans="5:100" x14ac:dyDescent="0.2">
      <c r="E853" s="23" t="str">
        <f t="shared" si="325"/>
        <v>Age out of range</v>
      </c>
      <c r="F853" s="23" t="str">
        <f t="shared" si="326"/>
        <v>Age out of range</v>
      </c>
      <c r="G853" s="23" t="str">
        <f t="shared" si="327"/>
        <v>Age out of range</v>
      </c>
      <c r="H853" s="23" t="str">
        <f t="shared" si="328"/>
        <v>Age out of range</v>
      </c>
      <c r="I853" s="23" t="str">
        <f t="shared" si="329"/>
        <v>Age out of range</v>
      </c>
      <c r="J853" s="23" t="str">
        <f t="shared" si="330"/>
        <v>Age out of range</v>
      </c>
      <c r="K853" s="23" t="str">
        <f t="shared" si="331"/>
        <v>Age out of range</v>
      </c>
      <c r="L853" s="23" t="str">
        <f t="shared" si="332"/>
        <v>Age out of range</v>
      </c>
      <c r="M853" s="23" t="str">
        <f t="shared" si="333"/>
        <v>Age out of range</v>
      </c>
      <c r="N853" s="23" t="str">
        <f t="shared" si="334"/>
        <v>Age out of range</v>
      </c>
      <c r="O853" s="23" t="str">
        <f t="shared" si="335"/>
        <v>Age out of range</v>
      </c>
      <c r="P853" s="23" t="str">
        <f t="shared" si="336"/>
        <v>Age out of range</v>
      </c>
      <c r="Q853" s="23" t="e">
        <f t="shared" si="337"/>
        <v>#DIV/0!</v>
      </c>
      <c r="R853" s="17"/>
      <c r="S853" s="23">
        <v>837</v>
      </c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  <c r="AE853" s="134"/>
      <c r="AF853" s="134"/>
      <c r="AG853" s="134"/>
      <c r="AH853" s="134"/>
      <c r="AI853" s="134"/>
      <c r="AJ853" s="134"/>
      <c r="AK853" s="134"/>
      <c r="AL853" s="7"/>
      <c r="AM853" s="47"/>
      <c r="AN853" s="10" t="str">
        <f>IF($Z853="","",IF(OR($V853&lt;2.7,$V853&gt;90),"Age OOR",VLOOKUP(AN$14&amp;"-int-"&amp;$E853,Equations!$G:$I,3,0)+VLOOKUP(AN$14&amp;"-sexo-"&amp;$E853,Equations!$G:$I,3,0)*$U853+VLOOKUP(AN$14&amp;"-edad-"&amp;$E853,Equations!$G:$I,3,0)*$V853+VLOOKUP(AN$14&amp;"-est-"&amp;$E853,Equations!$G:$I,3,0)*(1/$W853)+VLOOKUP(AN$14&amp;"-imc-"&amp;$E853,Equations!$G:$I,3,0)*(1/$Q853)))</f>
        <v/>
      </c>
      <c r="AO853" s="10" t="str">
        <f>IF($Z853="","",IF(OR($V853&lt;2.7,$V853&gt;90),"Age OOR",AN853-1.6449*VLOOKUP(AN$14&amp;"-rse-"&amp;$E853,Equations!$G:$I,3,0)))</f>
        <v/>
      </c>
      <c r="AP853" s="10" t="str">
        <f>IF($Z853="","",IF(OR($V853&lt;2.7,$V853&gt;90),"Age OOR",AN853+1.6449*VLOOKUP(AN$14&amp;"-rse-"&amp;$E853,Equations!$G:$I,3,0)))</f>
        <v/>
      </c>
      <c r="AQ853" s="10" t="str">
        <f t="shared" si="338"/>
        <v/>
      </c>
      <c r="AR853" s="10" t="str">
        <f>IF($Z853="","",IF(OR($V853&lt;2.7,$V853&gt;90),"Age OOR",($Z853-AN853)/VLOOKUP(AN$14&amp;"-rse-"&amp;$E853,Equations!$G:$I,3,0)))</f>
        <v/>
      </c>
      <c r="AS853" s="10" t="str">
        <f>IF($AA853="","",IF(OR($V853&lt;2.7,$V853&gt;90),"Age OOR",VLOOKUP(AS$14&amp;"-int-"&amp;$F853,Equations!$G:$I,3,0)+VLOOKUP(AS$14&amp;"-sexo-"&amp;$F853,Equations!$G:$I,3,0)*$U853+VLOOKUP(AS$14&amp;"-edad-"&amp;$F853,Equations!$G:$I,3,0)*$V853+VLOOKUP(AS$14&amp;"-est-"&amp;$F853,Equations!$G:$I,3,0)*(1/$W853)+VLOOKUP(AS$14&amp;"-imc-"&amp;$F853,Equations!$G:$I,3,0)*(1/$Q853)))</f>
        <v/>
      </c>
      <c r="AT853" s="10" t="str">
        <f>IF($AA853="","",IF(OR($V853&lt;2.7,$V853&gt;90),"Age OOR",AS853-1.6449*VLOOKUP(AS$14&amp;"-rse-"&amp;$F853,Equations!$G:$I,3,0)))</f>
        <v/>
      </c>
      <c r="AU853" s="10" t="str">
        <f>IF($AA853="","",IF(OR($V853&lt;2.7,$V853&gt;90),"Age OOR",AS853+1.6449*VLOOKUP(AS$14&amp;"-rse-"&amp;$F853,Equations!$G:$I,3,0)))</f>
        <v/>
      </c>
      <c r="AV853" s="10" t="str">
        <f t="shared" si="339"/>
        <v/>
      </c>
      <c r="AW853" s="10" t="str">
        <f>IF($AA853="","",IF(OR($V853&lt;2.7,$V853&gt;90),"Age OOR",($AA853-AS853)/VLOOKUP(AS$14&amp;"-rse-"&amp;$F853,Equations!$G:$I,3,0)))</f>
        <v/>
      </c>
      <c r="AX853" s="10" t="str">
        <f>IF($AB853="","",IF(OR($V853&lt;2.7,$V853&gt;90),"Age OOR",VLOOKUP(AX$14&amp;"-int-"&amp;$G853,Equations!$G:$I,3,0)+VLOOKUP(AX$14&amp;"-sexo-"&amp;$G853,Equations!$G:$I,3,0)*$U853+VLOOKUP(AX$14&amp;"-edad-"&amp;$G853,Equations!$G:$I,3,0)*$V853+VLOOKUP(AX$14&amp;"-est-"&amp;$G853,Equations!$G:$I,3,0)*(1/$W853)+VLOOKUP(AX$14&amp;"-imc-"&amp;$G853,Equations!$G:$I,3,0)*(1/$Q853)))</f>
        <v/>
      </c>
      <c r="AY853" s="10" t="str">
        <f>IF($AB853="","",IF(OR($V853&lt;2.7,$V853&gt;90),"Age OOR",AX853-1.6449*VLOOKUP(AX$14&amp;"-rse-"&amp;$G853,Equations!$G:$I,3,0)))</f>
        <v/>
      </c>
      <c r="AZ853" s="10" t="str">
        <f>IF($AB853="","",IF(OR($V853&lt;2.7,$V853&gt;90),"Age OOR",AX853+1.6449*VLOOKUP(AX$14&amp;"-rse-"&amp;$G853,Equations!$G:$I,3,0)))</f>
        <v/>
      </c>
      <c r="BA853" s="10" t="str">
        <f t="shared" si="340"/>
        <v/>
      </c>
      <c r="BB853" s="10" t="str">
        <f>IF($AB853="","",IF(OR($V853&lt;2.7,$V853&gt;90),"Age OOR",($AB853-AX853)/VLOOKUP(AX$14&amp;"-rse-"&amp;$G853,Equations!$G:$I,3,0)))</f>
        <v/>
      </c>
      <c r="BC853" s="10" t="str">
        <f>IF($AC853="","",IF(OR($V853&lt;2.7,$V853&gt;90),"Age OOR",VLOOKUP(BC$14&amp;"-int-"&amp;$H853,Equations!$G:$I,3,0)+VLOOKUP(BC$14&amp;"-sexo-"&amp;$H853,Equations!$G:$I,3,0)*$U853+VLOOKUP(BC$14&amp;"-edad-"&amp;$H853,Equations!$G:$I,3,0)*$V853+VLOOKUP(BC$14&amp;"-est-"&amp;$H853,Equations!$G:$I,3,0)*(1/$W853)+VLOOKUP(BC$14&amp;"-imc-"&amp;$H853,Equations!$G:$I,3,0)*(1/$Q853)))</f>
        <v/>
      </c>
      <c r="BD853" s="10" t="str">
        <f>IF($AC853="","",IF(OR($V853&lt;2.7,$V853&gt;90),"Age OOR",BC853-1.6449*VLOOKUP(BC$14&amp;"-rse-"&amp;$H853,Equations!$G:$I,3,0)))</f>
        <v/>
      </c>
      <c r="BE853" s="10" t="str">
        <f>IF($AC853="","",IF(OR($V853&lt;2.7,$V853&gt;90),"Age OOR",BC853+1.6449*VLOOKUP(BC$14&amp;"-rse-"&amp;$H853,Equations!$G:$I,3,0)))</f>
        <v/>
      </c>
      <c r="BF853" s="10" t="str">
        <f t="shared" si="341"/>
        <v/>
      </c>
      <c r="BG853" s="10" t="str">
        <f>IF($AC853="","",IF(OR($V853&lt;2.7,$V853&gt;90),"Age OOR",($AC853-BC853)/VLOOKUP(BC$14&amp;"-rse-"&amp;$H853,Equations!$G:$I,3,0)))</f>
        <v/>
      </c>
      <c r="BH853" s="10" t="str">
        <f>IF($AD853="","",IF(OR($V853&lt;2.7,$V853&gt;90),"Age OOR",VLOOKUP(BH$14&amp;"-int-"&amp;$I853,Equations!$G:$I,3,0)+VLOOKUP(BH$14&amp;"-sexo-"&amp;$I853,Equations!$G:$I,3,0)*$U853+VLOOKUP(BH$14&amp;"-edad-"&amp;$I853,Equations!$G:$I,3,0)*$V853+VLOOKUP(BH$14&amp;"-est-"&amp;$I853,Equations!$G:$I,3,0)*(1/$W853)+VLOOKUP(BH$14&amp;"-imc-"&amp;$I853,Equations!$G:$I,3,0)*(1/$Q853)))</f>
        <v/>
      </c>
      <c r="BI853" s="10" t="str">
        <f>IF($AD853="","",IF(OR($V853&lt;2.7,$V853&gt;90),"Age OOR",BH853-1.6449*VLOOKUP(BH$14&amp;"-rse-"&amp;$I853,Equations!$G:$I,3,0)))</f>
        <v/>
      </c>
      <c r="BJ853" s="10" t="str">
        <f>IF($AD853="","",IF(OR($V853&lt;2.7,$V853&gt;90),"Age OOR",BH853+1.6449*VLOOKUP(BH$14&amp;"-rse-"&amp;$I853,Equations!$G:$I,3,0)))</f>
        <v/>
      </c>
      <c r="BK853" s="10" t="str">
        <f t="shared" si="342"/>
        <v/>
      </c>
      <c r="BL853" s="10" t="str">
        <f>IF($AD853="","",IF(OR($V853&lt;2.7,$V853&gt;90),"Age OOR",($AD853-BH853)/VLOOKUP(BH$14&amp;"-rse-"&amp;$I853,Equations!$G:$I,3,0)))</f>
        <v/>
      </c>
      <c r="BM853" s="10" t="str">
        <f>IF($AE853="","",IF(OR($V853&lt;2.7,$V853&gt;90),"Age OOR",VLOOKUP(BM$14&amp;"-int-"&amp;$J853,Equations!$G:$I,3,0)+VLOOKUP(BM$14&amp;"-sexo-"&amp;$J853,Equations!$G:$I,3,0)*$U853+VLOOKUP(BM$14&amp;"-edad-"&amp;$J853,Equations!$G:$I,3,0)*$V853+VLOOKUP(BM$14&amp;"-est-"&amp;$J853,Equations!$G:$I,3,0)*(1/$W853)+VLOOKUP(BM$14&amp;"-imc-"&amp;$J853,Equations!$G:$I,3,0)*(1/$Q853)))</f>
        <v/>
      </c>
      <c r="BN853" s="10" t="str">
        <f>IF($AE853="","",IF(OR($V853&lt;2.7,$V853&gt;90),"Age OOR",BM853-1.6449*VLOOKUP(BM$14&amp;"-rse-"&amp;$J853,Equations!$G:$I,3,0)))</f>
        <v/>
      </c>
      <c r="BO853" s="10" t="str">
        <f>IF($AE853="","",IF(OR($V853&lt;2.7,$V853&gt;90),"Age OOR",BM853+1.6449*VLOOKUP(BM$14&amp;"-rse-"&amp;$J853,Equations!$G:$I,3,0)))</f>
        <v/>
      </c>
      <c r="BP853" s="10" t="str">
        <f t="shared" si="343"/>
        <v/>
      </c>
      <c r="BQ853" s="10" t="str">
        <f>IF($AE853="","",IF(OR($V853&lt;2.7,$V853&gt;90),"Age OOR",($AE853-BM853)/VLOOKUP(BM$14&amp;"-rse-"&amp;$J853,Equations!$G:$I,3,0)))</f>
        <v/>
      </c>
      <c r="BR853" s="10" t="str">
        <f>IF($AF853="","",IF(OR($V853&lt;2.7,$V853&gt;90),"Age OOR",VLOOKUP(BR$14&amp;"-int-"&amp;$K853,Equations!$G:$I,3,0)+VLOOKUP(BR$14&amp;"-sexo-"&amp;$K853,Equations!$G:$I,3,0)*$U853+VLOOKUP(BR$14&amp;"-edad-"&amp;$K853,Equations!$G:$I,3,0)*$V853+VLOOKUP(BR$14&amp;"-est-"&amp;$K853,Equations!$G:$I,3,0)*(1/$W853)+VLOOKUP(BR$14&amp;"-imc-"&amp;$K853,Equations!$G:$I,3,0)*(1/$Q853)))</f>
        <v/>
      </c>
      <c r="BS853" s="10" t="str">
        <f>IF($AF853="","",IF(OR($V853&lt;2.7,$V853&gt;90),"Age OOR",BR853-1.6449*VLOOKUP(BR$14&amp;"-rse-"&amp;$K853,Equations!$G:$I,3,0)))</f>
        <v/>
      </c>
      <c r="BT853" s="10" t="str">
        <f>IF($AF853="","",IF(OR($V853&lt;2.7,$V853&gt;90),"Age OOR",BR853+1.6449*VLOOKUP(BR$14&amp;"-rse-"&amp;$K853,Equations!$G:$I,3,0)))</f>
        <v/>
      </c>
      <c r="BU853" s="10" t="str">
        <f t="shared" si="344"/>
        <v/>
      </c>
      <c r="BV853" s="10" t="str">
        <f>IF($AF853="","",IF(OR($V853&lt;2.7,$V853&gt;90),"Age OOR",($AF853-BR853)/VLOOKUP(BR$14&amp;"-rse-"&amp;$K853,Equations!$G:$I,3,0)))</f>
        <v/>
      </c>
      <c r="BW853" s="10" t="str">
        <f>IF($AG853="","",IF(OR($V853&lt;2.7,$V853&gt;90),"Age OOR",VLOOKUP(BW$14&amp;"-int-"&amp;$L853,Equations!$G:$I,3,0)+VLOOKUP(BW$14&amp;"-sexo-"&amp;$L853,Equations!$G:$I,3,0)*$U853+VLOOKUP(BW$14&amp;"-edad-"&amp;$L853,Equations!$G:$I,3,0)*$V853+VLOOKUP(BW$14&amp;"-est-"&amp;$L853,Equations!$G:$I,3,0)*(1/$W853)+VLOOKUP(BW$14&amp;"-imc-"&amp;$L853,Equations!$G:$I,3,0)*(1/$Q853)))</f>
        <v/>
      </c>
      <c r="BX853" s="10" t="str">
        <f>IF($AG853="","",IF(OR($V853&lt;2.7,$V853&gt;90),"Age OOR",BW853-1.6449*VLOOKUP(BW$14&amp;"-rse-"&amp;$L853,Equations!$G:$I,3,0)))</f>
        <v/>
      </c>
      <c r="BY853" s="10" t="str">
        <f>IF($AG853="","",IF(OR($V853&lt;2.7,$V853&gt;90),"Age OOR",BW853+1.6449*VLOOKUP(BW$14&amp;"-rse-"&amp;$L853,Equations!$G:$I,3,0)))</f>
        <v/>
      </c>
      <c r="BZ853" s="10" t="str">
        <f t="shared" si="345"/>
        <v/>
      </c>
      <c r="CA853" s="10" t="str">
        <f>IF($AG853="","",IF(OR($V853&lt;2.7,$V853&gt;90),"Age OOR",($AG853-BW853)/VLOOKUP(BW$14&amp;"-rse-"&amp;$L853,Equations!$G:$I,3,0)))</f>
        <v/>
      </c>
      <c r="CB853" s="10" t="str">
        <f>IF($AH853="","",IF(OR($V853&lt;2.7,$V853&gt;90),"Age OOR",VLOOKUP(CB$14&amp;"-int-"&amp;$M853,Equations!$G:$I,3,0)+VLOOKUP(CB$14&amp;"-sexo-"&amp;$M853,Equations!$G:$I,3,0)*$U853+VLOOKUP(CB$14&amp;"-edad-"&amp;$M853,Equations!$G:$I,3,0)*$V853+VLOOKUP(CB$14&amp;"-est-"&amp;$M853,Equations!$G:$I,3,0)*(1/$W853)+VLOOKUP(CB$14&amp;"-imc-"&amp;$M853,Equations!$G:$I,3,0)*(1/$Q853)))</f>
        <v/>
      </c>
      <c r="CC853" s="10" t="str">
        <f>IF($AH853="","",IF(OR($V853&lt;2.7,$V853&gt;90),"Age OOR",CB853-1.6449*VLOOKUP(CB$14&amp;"-rse-"&amp;$M853,Equations!$G:$I,3,0)))</f>
        <v/>
      </c>
      <c r="CD853" s="10" t="str">
        <f>IF($AH853="","",IF(OR($V853&lt;2.7,$V853&gt;90),"Age OOR",CB853+1.6449*VLOOKUP(CB$14&amp;"-rse-"&amp;$M853,Equations!$G:$I,3,0)))</f>
        <v/>
      </c>
      <c r="CE853" s="10" t="str">
        <f t="shared" si="346"/>
        <v/>
      </c>
      <c r="CF853" s="10" t="str">
        <f>IF($AH853="","",IF(OR($V853&lt;2.7,$V853&gt;90),"Age OOR",($AH853-CB853)/VLOOKUP(CB$14&amp;"-rse-"&amp;$M853,Equations!$G:$I,3,0)))</f>
        <v/>
      </c>
      <c r="CG853" s="10" t="str">
        <f>IF($AI853="","",IF(OR($V853&lt;2.7,$V853&gt;90),"Age OOR",VLOOKUP(CG$14&amp;"-int-"&amp;$N853,Equations!$G:$I,3,0)+VLOOKUP(CG$14&amp;"-sexo-"&amp;$N853,Equations!$G:$I,3,0)*$U853+VLOOKUP(CG$14&amp;"-edad-"&amp;$N853,Equations!$G:$I,3,0)*$V853+VLOOKUP(CG$14&amp;"-est-"&amp;$N853,Equations!$G:$I,3,0)*(1/$W853)+VLOOKUP(CG$14&amp;"-imc-"&amp;$N853,Equations!$G:$I,3,0)*(1/$Q853)))</f>
        <v/>
      </c>
      <c r="CH853" s="10" t="str">
        <f>IF($AI853="","",IF(OR($V853&lt;2.7,$V853&gt;90),"Age OOR",CG853-1.6449*VLOOKUP(CG$14&amp;"-rse-"&amp;$N853,Equations!$G:$I,3,0)))</f>
        <v/>
      </c>
      <c r="CI853" s="10" t="str">
        <f>IF($AI853="","",IF(OR($V853&lt;2.7,$V853&gt;90),"Age OOR",CG853+1.6449*VLOOKUP(CG$14&amp;"-rse-"&amp;$N853,Equations!$G:$I,3,0)))</f>
        <v/>
      </c>
      <c r="CJ853" s="10" t="str">
        <f t="shared" si="347"/>
        <v/>
      </c>
      <c r="CK853" s="10" t="str">
        <f>IF($AI853="","",IF(OR($V853&lt;2.7,$V853&gt;90),"Age OOR",($AI853-CG853)/VLOOKUP(CG$14&amp;"-rse-"&amp;$N853,Equations!$G:$I,3,0)))</f>
        <v/>
      </c>
      <c r="CL853" s="10" t="str">
        <f>IF($AJ853="","",IF(OR($V853&lt;2.7,$V853&gt;90),"Age OOR",VLOOKUP(CL$14&amp;"-int-"&amp;$O853,Equations!$G:$I,3,0)+VLOOKUP(CL$14&amp;"-sexo-"&amp;$O853,Equations!$G:$I,3,0)*$U853+VLOOKUP(CL$14&amp;"-edad-"&amp;$O853,Equations!$G:$I,3,0)*$V853+VLOOKUP(CL$14&amp;"-est-"&amp;$O853,Equations!$G:$I,3,0)*(1/$W853)+VLOOKUP(CL$14&amp;"-imc-"&amp;$O853,Equations!$G:$I,3,0)*(1/$Q853)))</f>
        <v/>
      </c>
      <c r="CM853" s="10" t="str">
        <f>IF($AJ853="","",IF(OR($V853&lt;2.7,$V853&gt;90),"Age OOR",CL853-1.6449*VLOOKUP(CL$14&amp;"-rse-"&amp;$O853,Equations!$G:$I,3,0)))</f>
        <v/>
      </c>
      <c r="CN853" s="10" t="str">
        <f>IF($AJ853="","",IF(OR($V853&lt;2.7,$V853&gt;90),"Age OOR",CL853+1.6449*VLOOKUP(CL$14&amp;"-rse-"&amp;$O853,Equations!$G:$I,3,0)))</f>
        <v/>
      </c>
      <c r="CO853" s="10" t="str">
        <f t="shared" si="348"/>
        <v/>
      </c>
      <c r="CP853" s="10" t="str">
        <f>IF($AJ853="","",IF(OR($V853&lt;2.7,$V853&gt;90),"Age OOR",($AJ853-CL853)/VLOOKUP(CL$14&amp;"-rse-"&amp;$O853,Equations!$G:$I,3,0)))</f>
        <v/>
      </c>
      <c r="CQ853" s="10" t="str">
        <f>IF($AK853="","",IF(OR($V853&lt;2.7,$V853&gt;90),"Age OOR",EXP(VLOOKUP(CQ$14&amp;"-int-"&amp;$P853,Equations!$G:$I,3,0)+VLOOKUP(CQ$14&amp;"-sexo-"&amp;$P853,Equations!$G:$I,3,0)*$U853+VLOOKUP(CQ$14&amp;"-edad-"&amp;$P853,Equations!$G:$I,3,0)*$V853+VLOOKUP(CQ$14&amp;"-est-"&amp;$P853,Equations!$G:$I,3,0)*(1/$W853)+VLOOKUP(CQ$14&amp;"-imc-"&amp;$P853,Equations!$G:$I,3,0)*(1/$Q853))))</f>
        <v/>
      </c>
      <c r="CR853" s="10" t="str">
        <f>IF($AK853="","",IF(OR($V853&lt;2.7,$V853&gt;90),"Age OOR",EXP(LN(CQ853)-1.6449*VLOOKUP(CQ$14&amp;"-rse-"&amp;$P853,Equations!$G:$I,3,0))))</f>
        <v/>
      </c>
      <c r="CS853" s="10" t="str">
        <f>IF($AK853="","",IF(OR($V853&lt;2.7,$V853&gt;90),"Age OOR",EXP(LN(CQ853)+1.6449*VLOOKUP(CQ$14&amp;"-rse-"&amp;$P853,Equations!$G:$I,3,0))))</f>
        <v/>
      </c>
      <c r="CT853" s="10" t="str">
        <f t="shared" si="349"/>
        <v/>
      </c>
      <c r="CU853" s="10" t="str">
        <f>IF($AK853="","",IF(OR($V853&lt;2.7,$V853&gt;90),"Age OOR",(LN($AK853)-LN(CQ853))/VLOOKUP(CQ$14&amp;"-rse-"&amp;$P853,Equations!$G:$I,3,0)))</f>
        <v/>
      </c>
      <c r="CV853" s="47"/>
    </row>
    <row r="854" spans="5:100" x14ac:dyDescent="0.2">
      <c r="E854" s="23" t="str">
        <f t="shared" si="325"/>
        <v>Age out of range</v>
      </c>
      <c r="F854" s="23" t="str">
        <f t="shared" si="326"/>
        <v>Age out of range</v>
      </c>
      <c r="G854" s="23" t="str">
        <f t="shared" si="327"/>
        <v>Age out of range</v>
      </c>
      <c r="H854" s="23" t="str">
        <f t="shared" si="328"/>
        <v>Age out of range</v>
      </c>
      <c r="I854" s="23" t="str">
        <f t="shared" si="329"/>
        <v>Age out of range</v>
      </c>
      <c r="J854" s="23" t="str">
        <f t="shared" si="330"/>
        <v>Age out of range</v>
      </c>
      <c r="K854" s="23" t="str">
        <f t="shared" si="331"/>
        <v>Age out of range</v>
      </c>
      <c r="L854" s="23" t="str">
        <f t="shared" si="332"/>
        <v>Age out of range</v>
      </c>
      <c r="M854" s="23" t="str">
        <f t="shared" si="333"/>
        <v>Age out of range</v>
      </c>
      <c r="N854" s="23" t="str">
        <f t="shared" si="334"/>
        <v>Age out of range</v>
      </c>
      <c r="O854" s="23" t="str">
        <f t="shared" si="335"/>
        <v>Age out of range</v>
      </c>
      <c r="P854" s="23" t="str">
        <f t="shared" si="336"/>
        <v>Age out of range</v>
      </c>
      <c r="Q854" s="23" t="e">
        <f t="shared" si="337"/>
        <v>#DIV/0!</v>
      </c>
      <c r="R854" s="17"/>
      <c r="S854" s="23">
        <v>838</v>
      </c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  <c r="AE854" s="134"/>
      <c r="AF854" s="134"/>
      <c r="AG854" s="134"/>
      <c r="AH854" s="134"/>
      <c r="AI854" s="134"/>
      <c r="AJ854" s="134"/>
      <c r="AK854" s="134"/>
      <c r="AL854" s="7"/>
      <c r="AM854" s="47"/>
      <c r="AN854" s="10" t="str">
        <f>IF($Z854="","",IF(OR($V854&lt;2.7,$V854&gt;90),"Age OOR",VLOOKUP(AN$14&amp;"-int-"&amp;$E854,Equations!$G:$I,3,0)+VLOOKUP(AN$14&amp;"-sexo-"&amp;$E854,Equations!$G:$I,3,0)*$U854+VLOOKUP(AN$14&amp;"-edad-"&amp;$E854,Equations!$G:$I,3,0)*$V854+VLOOKUP(AN$14&amp;"-est-"&amp;$E854,Equations!$G:$I,3,0)*(1/$W854)+VLOOKUP(AN$14&amp;"-imc-"&amp;$E854,Equations!$G:$I,3,0)*(1/$Q854)))</f>
        <v/>
      </c>
      <c r="AO854" s="10" t="str">
        <f>IF($Z854="","",IF(OR($V854&lt;2.7,$V854&gt;90),"Age OOR",AN854-1.6449*VLOOKUP(AN$14&amp;"-rse-"&amp;$E854,Equations!$G:$I,3,0)))</f>
        <v/>
      </c>
      <c r="AP854" s="10" t="str">
        <f>IF($Z854="","",IF(OR($V854&lt;2.7,$V854&gt;90),"Age OOR",AN854+1.6449*VLOOKUP(AN$14&amp;"-rse-"&amp;$E854,Equations!$G:$I,3,0)))</f>
        <v/>
      </c>
      <c r="AQ854" s="10" t="str">
        <f t="shared" si="338"/>
        <v/>
      </c>
      <c r="AR854" s="10" t="str">
        <f>IF($Z854="","",IF(OR($V854&lt;2.7,$V854&gt;90),"Age OOR",($Z854-AN854)/VLOOKUP(AN$14&amp;"-rse-"&amp;$E854,Equations!$G:$I,3,0)))</f>
        <v/>
      </c>
      <c r="AS854" s="10" t="str">
        <f>IF($AA854="","",IF(OR($V854&lt;2.7,$V854&gt;90),"Age OOR",VLOOKUP(AS$14&amp;"-int-"&amp;$F854,Equations!$G:$I,3,0)+VLOOKUP(AS$14&amp;"-sexo-"&amp;$F854,Equations!$G:$I,3,0)*$U854+VLOOKUP(AS$14&amp;"-edad-"&amp;$F854,Equations!$G:$I,3,0)*$V854+VLOOKUP(AS$14&amp;"-est-"&amp;$F854,Equations!$G:$I,3,0)*(1/$W854)+VLOOKUP(AS$14&amp;"-imc-"&amp;$F854,Equations!$G:$I,3,0)*(1/$Q854)))</f>
        <v/>
      </c>
      <c r="AT854" s="10" t="str">
        <f>IF($AA854="","",IF(OR($V854&lt;2.7,$V854&gt;90),"Age OOR",AS854-1.6449*VLOOKUP(AS$14&amp;"-rse-"&amp;$F854,Equations!$G:$I,3,0)))</f>
        <v/>
      </c>
      <c r="AU854" s="10" t="str">
        <f>IF($AA854="","",IF(OR($V854&lt;2.7,$V854&gt;90),"Age OOR",AS854+1.6449*VLOOKUP(AS$14&amp;"-rse-"&amp;$F854,Equations!$G:$I,3,0)))</f>
        <v/>
      </c>
      <c r="AV854" s="10" t="str">
        <f t="shared" si="339"/>
        <v/>
      </c>
      <c r="AW854" s="10" t="str">
        <f>IF($AA854="","",IF(OR($V854&lt;2.7,$V854&gt;90),"Age OOR",($AA854-AS854)/VLOOKUP(AS$14&amp;"-rse-"&amp;$F854,Equations!$G:$I,3,0)))</f>
        <v/>
      </c>
      <c r="AX854" s="10" t="str">
        <f>IF($AB854="","",IF(OR($V854&lt;2.7,$V854&gt;90),"Age OOR",VLOOKUP(AX$14&amp;"-int-"&amp;$G854,Equations!$G:$I,3,0)+VLOOKUP(AX$14&amp;"-sexo-"&amp;$G854,Equations!$G:$I,3,0)*$U854+VLOOKUP(AX$14&amp;"-edad-"&amp;$G854,Equations!$G:$I,3,0)*$V854+VLOOKUP(AX$14&amp;"-est-"&amp;$G854,Equations!$G:$I,3,0)*(1/$W854)+VLOOKUP(AX$14&amp;"-imc-"&amp;$G854,Equations!$G:$I,3,0)*(1/$Q854)))</f>
        <v/>
      </c>
      <c r="AY854" s="10" t="str">
        <f>IF($AB854="","",IF(OR($V854&lt;2.7,$V854&gt;90),"Age OOR",AX854-1.6449*VLOOKUP(AX$14&amp;"-rse-"&amp;$G854,Equations!$G:$I,3,0)))</f>
        <v/>
      </c>
      <c r="AZ854" s="10" t="str">
        <f>IF($AB854="","",IF(OR($V854&lt;2.7,$V854&gt;90),"Age OOR",AX854+1.6449*VLOOKUP(AX$14&amp;"-rse-"&amp;$G854,Equations!$G:$I,3,0)))</f>
        <v/>
      </c>
      <c r="BA854" s="10" t="str">
        <f t="shared" si="340"/>
        <v/>
      </c>
      <c r="BB854" s="10" t="str">
        <f>IF($AB854="","",IF(OR($V854&lt;2.7,$V854&gt;90),"Age OOR",($AB854-AX854)/VLOOKUP(AX$14&amp;"-rse-"&amp;$G854,Equations!$G:$I,3,0)))</f>
        <v/>
      </c>
      <c r="BC854" s="10" t="str">
        <f>IF($AC854="","",IF(OR($V854&lt;2.7,$V854&gt;90),"Age OOR",VLOOKUP(BC$14&amp;"-int-"&amp;$H854,Equations!$G:$I,3,0)+VLOOKUP(BC$14&amp;"-sexo-"&amp;$H854,Equations!$G:$I,3,0)*$U854+VLOOKUP(BC$14&amp;"-edad-"&amp;$H854,Equations!$G:$I,3,0)*$V854+VLOOKUP(BC$14&amp;"-est-"&amp;$H854,Equations!$G:$I,3,0)*(1/$W854)+VLOOKUP(BC$14&amp;"-imc-"&amp;$H854,Equations!$G:$I,3,0)*(1/$Q854)))</f>
        <v/>
      </c>
      <c r="BD854" s="10" t="str">
        <f>IF($AC854="","",IF(OR($V854&lt;2.7,$V854&gt;90),"Age OOR",BC854-1.6449*VLOOKUP(BC$14&amp;"-rse-"&amp;$H854,Equations!$G:$I,3,0)))</f>
        <v/>
      </c>
      <c r="BE854" s="10" t="str">
        <f>IF($AC854="","",IF(OR($V854&lt;2.7,$V854&gt;90),"Age OOR",BC854+1.6449*VLOOKUP(BC$14&amp;"-rse-"&amp;$H854,Equations!$G:$I,3,0)))</f>
        <v/>
      </c>
      <c r="BF854" s="10" t="str">
        <f t="shared" si="341"/>
        <v/>
      </c>
      <c r="BG854" s="10" t="str">
        <f>IF($AC854="","",IF(OR($V854&lt;2.7,$V854&gt;90),"Age OOR",($AC854-BC854)/VLOOKUP(BC$14&amp;"-rse-"&amp;$H854,Equations!$G:$I,3,0)))</f>
        <v/>
      </c>
      <c r="BH854" s="10" t="str">
        <f>IF($AD854="","",IF(OR($V854&lt;2.7,$V854&gt;90),"Age OOR",VLOOKUP(BH$14&amp;"-int-"&amp;$I854,Equations!$G:$I,3,0)+VLOOKUP(BH$14&amp;"-sexo-"&amp;$I854,Equations!$G:$I,3,0)*$U854+VLOOKUP(BH$14&amp;"-edad-"&amp;$I854,Equations!$G:$I,3,0)*$V854+VLOOKUP(BH$14&amp;"-est-"&amp;$I854,Equations!$G:$I,3,0)*(1/$W854)+VLOOKUP(BH$14&amp;"-imc-"&amp;$I854,Equations!$G:$I,3,0)*(1/$Q854)))</f>
        <v/>
      </c>
      <c r="BI854" s="10" t="str">
        <f>IF($AD854="","",IF(OR($V854&lt;2.7,$V854&gt;90),"Age OOR",BH854-1.6449*VLOOKUP(BH$14&amp;"-rse-"&amp;$I854,Equations!$G:$I,3,0)))</f>
        <v/>
      </c>
      <c r="BJ854" s="10" t="str">
        <f>IF($AD854="","",IF(OR($V854&lt;2.7,$V854&gt;90),"Age OOR",BH854+1.6449*VLOOKUP(BH$14&amp;"-rse-"&amp;$I854,Equations!$G:$I,3,0)))</f>
        <v/>
      </c>
      <c r="BK854" s="10" t="str">
        <f t="shared" si="342"/>
        <v/>
      </c>
      <c r="BL854" s="10" t="str">
        <f>IF($AD854="","",IF(OR($V854&lt;2.7,$V854&gt;90),"Age OOR",($AD854-BH854)/VLOOKUP(BH$14&amp;"-rse-"&amp;$I854,Equations!$G:$I,3,0)))</f>
        <v/>
      </c>
      <c r="BM854" s="10" t="str">
        <f>IF($AE854="","",IF(OR($V854&lt;2.7,$V854&gt;90),"Age OOR",VLOOKUP(BM$14&amp;"-int-"&amp;$J854,Equations!$G:$I,3,0)+VLOOKUP(BM$14&amp;"-sexo-"&amp;$J854,Equations!$G:$I,3,0)*$U854+VLOOKUP(BM$14&amp;"-edad-"&amp;$J854,Equations!$G:$I,3,0)*$V854+VLOOKUP(BM$14&amp;"-est-"&amp;$J854,Equations!$G:$I,3,0)*(1/$W854)+VLOOKUP(BM$14&amp;"-imc-"&amp;$J854,Equations!$G:$I,3,0)*(1/$Q854)))</f>
        <v/>
      </c>
      <c r="BN854" s="10" t="str">
        <f>IF($AE854="","",IF(OR($V854&lt;2.7,$V854&gt;90),"Age OOR",BM854-1.6449*VLOOKUP(BM$14&amp;"-rse-"&amp;$J854,Equations!$G:$I,3,0)))</f>
        <v/>
      </c>
      <c r="BO854" s="10" t="str">
        <f>IF($AE854="","",IF(OR($V854&lt;2.7,$V854&gt;90),"Age OOR",BM854+1.6449*VLOOKUP(BM$14&amp;"-rse-"&amp;$J854,Equations!$G:$I,3,0)))</f>
        <v/>
      </c>
      <c r="BP854" s="10" t="str">
        <f t="shared" si="343"/>
        <v/>
      </c>
      <c r="BQ854" s="10" t="str">
        <f>IF($AE854="","",IF(OR($V854&lt;2.7,$V854&gt;90),"Age OOR",($AE854-BM854)/VLOOKUP(BM$14&amp;"-rse-"&amp;$J854,Equations!$G:$I,3,0)))</f>
        <v/>
      </c>
      <c r="BR854" s="10" t="str">
        <f>IF($AF854="","",IF(OR($V854&lt;2.7,$V854&gt;90),"Age OOR",VLOOKUP(BR$14&amp;"-int-"&amp;$K854,Equations!$G:$I,3,0)+VLOOKUP(BR$14&amp;"-sexo-"&amp;$K854,Equations!$G:$I,3,0)*$U854+VLOOKUP(BR$14&amp;"-edad-"&amp;$K854,Equations!$G:$I,3,0)*$V854+VLOOKUP(BR$14&amp;"-est-"&amp;$K854,Equations!$G:$I,3,0)*(1/$W854)+VLOOKUP(BR$14&amp;"-imc-"&amp;$K854,Equations!$G:$I,3,0)*(1/$Q854)))</f>
        <v/>
      </c>
      <c r="BS854" s="10" t="str">
        <f>IF($AF854="","",IF(OR($V854&lt;2.7,$V854&gt;90),"Age OOR",BR854-1.6449*VLOOKUP(BR$14&amp;"-rse-"&amp;$K854,Equations!$G:$I,3,0)))</f>
        <v/>
      </c>
      <c r="BT854" s="10" t="str">
        <f>IF($AF854="","",IF(OR($V854&lt;2.7,$V854&gt;90),"Age OOR",BR854+1.6449*VLOOKUP(BR$14&amp;"-rse-"&amp;$K854,Equations!$G:$I,3,0)))</f>
        <v/>
      </c>
      <c r="BU854" s="10" t="str">
        <f t="shared" si="344"/>
        <v/>
      </c>
      <c r="BV854" s="10" t="str">
        <f>IF($AF854="","",IF(OR($V854&lt;2.7,$V854&gt;90),"Age OOR",($AF854-BR854)/VLOOKUP(BR$14&amp;"-rse-"&amp;$K854,Equations!$G:$I,3,0)))</f>
        <v/>
      </c>
      <c r="BW854" s="10" t="str">
        <f>IF($AG854="","",IF(OR($V854&lt;2.7,$V854&gt;90),"Age OOR",VLOOKUP(BW$14&amp;"-int-"&amp;$L854,Equations!$G:$I,3,0)+VLOOKUP(BW$14&amp;"-sexo-"&amp;$L854,Equations!$G:$I,3,0)*$U854+VLOOKUP(BW$14&amp;"-edad-"&amp;$L854,Equations!$G:$I,3,0)*$V854+VLOOKUP(BW$14&amp;"-est-"&amp;$L854,Equations!$G:$I,3,0)*(1/$W854)+VLOOKUP(BW$14&amp;"-imc-"&amp;$L854,Equations!$G:$I,3,0)*(1/$Q854)))</f>
        <v/>
      </c>
      <c r="BX854" s="10" t="str">
        <f>IF($AG854="","",IF(OR($V854&lt;2.7,$V854&gt;90),"Age OOR",BW854-1.6449*VLOOKUP(BW$14&amp;"-rse-"&amp;$L854,Equations!$G:$I,3,0)))</f>
        <v/>
      </c>
      <c r="BY854" s="10" t="str">
        <f>IF($AG854="","",IF(OR($V854&lt;2.7,$V854&gt;90),"Age OOR",BW854+1.6449*VLOOKUP(BW$14&amp;"-rse-"&amp;$L854,Equations!$G:$I,3,0)))</f>
        <v/>
      </c>
      <c r="BZ854" s="10" t="str">
        <f t="shared" si="345"/>
        <v/>
      </c>
      <c r="CA854" s="10" t="str">
        <f>IF($AG854="","",IF(OR($V854&lt;2.7,$V854&gt;90),"Age OOR",($AG854-BW854)/VLOOKUP(BW$14&amp;"-rse-"&amp;$L854,Equations!$G:$I,3,0)))</f>
        <v/>
      </c>
      <c r="CB854" s="10" t="str">
        <f>IF($AH854="","",IF(OR($V854&lt;2.7,$V854&gt;90),"Age OOR",VLOOKUP(CB$14&amp;"-int-"&amp;$M854,Equations!$G:$I,3,0)+VLOOKUP(CB$14&amp;"-sexo-"&amp;$M854,Equations!$G:$I,3,0)*$U854+VLOOKUP(CB$14&amp;"-edad-"&amp;$M854,Equations!$G:$I,3,0)*$V854+VLOOKUP(CB$14&amp;"-est-"&amp;$M854,Equations!$G:$I,3,0)*(1/$W854)+VLOOKUP(CB$14&amp;"-imc-"&amp;$M854,Equations!$G:$I,3,0)*(1/$Q854)))</f>
        <v/>
      </c>
      <c r="CC854" s="10" t="str">
        <f>IF($AH854="","",IF(OR($V854&lt;2.7,$V854&gt;90),"Age OOR",CB854-1.6449*VLOOKUP(CB$14&amp;"-rse-"&amp;$M854,Equations!$G:$I,3,0)))</f>
        <v/>
      </c>
      <c r="CD854" s="10" t="str">
        <f>IF($AH854="","",IF(OR($V854&lt;2.7,$V854&gt;90),"Age OOR",CB854+1.6449*VLOOKUP(CB$14&amp;"-rse-"&amp;$M854,Equations!$G:$I,3,0)))</f>
        <v/>
      </c>
      <c r="CE854" s="10" t="str">
        <f t="shared" si="346"/>
        <v/>
      </c>
      <c r="CF854" s="10" t="str">
        <f>IF($AH854="","",IF(OR($V854&lt;2.7,$V854&gt;90),"Age OOR",($AH854-CB854)/VLOOKUP(CB$14&amp;"-rse-"&amp;$M854,Equations!$G:$I,3,0)))</f>
        <v/>
      </c>
      <c r="CG854" s="10" t="str">
        <f>IF($AI854="","",IF(OR($V854&lt;2.7,$V854&gt;90),"Age OOR",VLOOKUP(CG$14&amp;"-int-"&amp;$N854,Equations!$G:$I,3,0)+VLOOKUP(CG$14&amp;"-sexo-"&amp;$N854,Equations!$G:$I,3,0)*$U854+VLOOKUP(CG$14&amp;"-edad-"&amp;$N854,Equations!$G:$I,3,0)*$V854+VLOOKUP(CG$14&amp;"-est-"&amp;$N854,Equations!$G:$I,3,0)*(1/$W854)+VLOOKUP(CG$14&amp;"-imc-"&amp;$N854,Equations!$G:$I,3,0)*(1/$Q854)))</f>
        <v/>
      </c>
      <c r="CH854" s="10" t="str">
        <f>IF($AI854="","",IF(OR($V854&lt;2.7,$V854&gt;90),"Age OOR",CG854-1.6449*VLOOKUP(CG$14&amp;"-rse-"&amp;$N854,Equations!$G:$I,3,0)))</f>
        <v/>
      </c>
      <c r="CI854" s="10" t="str">
        <f>IF($AI854="","",IF(OR($V854&lt;2.7,$V854&gt;90),"Age OOR",CG854+1.6449*VLOOKUP(CG$14&amp;"-rse-"&amp;$N854,Equations!$G:$I,3,0)))</f>
        <v/>
      </c>
      <c r="CJ854" s="10" t="str">
        <f t="shared" si="347"/>
        <v/>
      </c>
      <c r="CK854" s="10" t="str">
        <f>IF($AI854="","",IF(OR($V854&lt;2.7,$V854&gt;90),"Age OOR",($AI854-CG854)/VLOOKUP(CG$14&amp;"-rse-"&amp;$N854,Equations!$G:$I,3,0)))</f>
        <v/>
      </c>
      <c r="CL854" s="10" t="str">
        <f>IF($AJ854="","",IF(OR($V854&lt;2.7,$V854&gt;90),"Age OOR",VLOOKUP(CL$14&amp;"-int-"&amp;$O854,Equations!$G:$I,3,0)+VLOOKUP(CL$14&amp;"-sexo-"&amp;$O854,Equations!$G:$I,3,0)*$U854+VLOOKUP(CL$14&amp;"-edad-"&amp;$O854,Equations!$G:$I,3,0)*$V854+VLOOKUP(CL$14&amp;"-est-"&amp;$O854,Equations!$G:$I,3,0)*(1/$W854)+VLOOKUP(CL$14&amp;"-imc-"&amp;$O854,Equations!$G:$I,3,0)*(1/$Q854)))</f>
        <v/>
      </c>
      <c r="CM854" s="10" t="str">
        <f>IF($AJ854="","",IF(OR($V854&lt;2.7,$V854&gt;90),"Age OOR",CL854-1.6449*VLOOKUP(CL$14&amp;"-rse-"&amp;$O854,Equations!$G:$I,3,0)))</f>
        <v/>
      </c>
      <c r="CN854" s="10" t="str">
        <f>IF($AJ854="","",IF(OR($V854&lt;2.7,$V854&gt;90),"Age OOR",CL854+1.6449*VLOOKUP(CL$14&amp;"-rse-"&amp;$O854,Equations!$G:$I,3,0)))</f>
        <v/>
      </c>
      <c r="CO854" s="10" t="str">
        <f t="shared" si="348"/>
        <v/>
      </c>
      <c r="CP854" s="10" t="str">
        <f>IF($AJ854="","",IF(OR($V854&lt;2.7,$V854&gt;90),"Age OOR",($AJ854-CL854)/VLOOKUP(CL$14&amp;"-rse-"&amp;$O854,Equations!$G:$I,3,0)))</f>
        <v/>
      </c>
      <c r="CQ854" s="10" t="str">
        <f>IF($AK854="","",IF(OR($V854&lt;2.7,$V854&gt;90),"Age OOR",EXP(VLOOKUP(CQ$14&amp;"-int-"&amp;$P854,Equations!$G:$I,3,0)+VLOOKUP(CQ$14&amp;"-sexo-"&amp;$P854,Equations!$G:$I,3,0)*$U854+VLOOKUP(CQ$14&amp;"-edad-"&amp;$P854,Equations!$G:$I,3,0)*$V854+VLOOKUP(CQ$14&amp;"-est-"&amp;$P854,Equations!$G:$I,3,0)*(1/$W854)+VLOOKUP(CQ$14&amp;"-imc-"&amp;$P854,Equations!$G:$I,3,0)*(1/$Q854))))</f>
        <v/>
      </c>
      <c r="CR854" s="10" t="str">
        <f>IF($AK854="","",IF(OR($V854&lt;2.7,$V854&gt;90),"Age OOR",EXP(LN(CQ854)-1.6449*VLOOKUP(CQ$14&amp;"-rse-"&amp;$P854,Equations!$G:$I,3,0))))</f>
        <v/>
      </c>
      <c r="CS854" s="10" t="str">
        <f>IF($AK854="","",IF(OR($V854&lt;2.7,$V854&gt;90),"Age OOR",EXP(LN(CQ854)+1.6449*VLOOKUP(CQ$14&amp;"-rse-"&amp;$P854,Equations!$G:$I,3,0))))</f>
        <v/>
      </c>
      <c r="CT854" s="10" t="str">
        <f t="shared" si="349"/>
        <v/>
      </c>
      <c r="CU854" s="10" t="str">
        <f>IF($AK854="","",IF(OR($V854&lt;2.7,$V854&gt;90),"Age OOR",(LN($AK854)-LN(CQ854))/VLOOKUP(CQ$14&amp;"-rse-"&amp;$P854,Equations!$G:$I,3,0)))</f>
        <v/>
      </c>
      <c r="CV854" s="47"/>
    </row>
    <row r="855" spans="5:100" x14ac:dyDescent="0.2">
      <c r="E855" s="23" t="str">
        <f t="shared" si="325"/>
        <v>Age out of range</v>
      </c>
      <c r="F855" s="23" t="str">
        <f t="shared" si="326"/>
        <v>Age out of range</v>
      </c>
      <c r="G855" s="23" t="str">
        <f t="shared" si="327"/>
        <v>Age out of range</v>
      </c>
      <c r="H855" s="23" t="str">
        <f t="shared" si="328"/>
        <v>Age out of range</v>
      </c>
      <c r="I855" s="23" t="str">
        <f t="shared" si="329"/>
        <v>Age out of range</v>
      </c>
      <c r="J855" s="23" t="str">
        <f t="shared" si="330"/>
        <v>Age out of range</v>
      </c>
      <c r="K855" s="23" t="str">
        <f t="shared" si="331"/>
        <v>Age out of range</v>
      </c>
      <c r="L855" s="23" t="str">
        <f t="shared" si="332"/>
        <v>Age out of range</v>
      </c>
      <c r="M855" s="23" t="str">
        <f t="shared" si="333"/>
        <v>Age out of range</v>
      </c>
      <c r="N855" s="23" t="str">
        <f t="shared" si="334"/>
        <v>Age out of range</v>
      </c>
      <c r="O855" s="23" t="str">
        <f t="shared" si="335"/>
        <v>Age out of range</v>
      </c>
      <c r="P855" s="23" t="str">
        <f t="shared" si="336"/>
        <v>Age out of range</v>
      </c>
      <c r="Q855" s="23" t="e">
        <f t="shared" si="337"/>
        <v>#DIV/0!</v>
      </c>
      <c r="R855" s="17"/>
      <c r="S855" s="23">
        <v>839</v>
      </c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  <c r="AE855" s="134"/>
      <c r="AF855" s="134"/>
      <c r="AG855" s="134"/>
      <c r="AH855" s="134"/>
      <c r="AI855" s="134"/>
      <c r="AJ855" s="134"/>
      <c r="AK855" s="134"/>
      <c r="AL855" s="7"/>
      <c r="AM855" s="47"/>
      <c r="AN855" s="10" t="str">
        <f>IF($Z855="","",IF(OR($V855&lt;2.7,$V855&gt;90),"Age OOR",VLOOKUP(AN$14&amp;"-int-"&amp;$E855,Equations!$G:$I,3,0)+VLOOKUP(AN$14&amp;"-sexo-"&amp;$E855,Equations!$G:$I,3,0)*$U855+VLOOKUP(AN$14&amp;"-edad-"&amp;$E855,Equations!$G:$I,3,0)*$V855+VLOOKUP(AN$14&amp;"-est-"&amp;$E855,Equations!$G:$I,3,0)*(1/$W855)+VLOOKUP(AN$14&amp;"-imc-"&amp;$E855,Equations!$G:$I,3,0)*(1/$Q855)))</f>
        <v/>
      </c>
      <c r="AO855" s="10" t="str">
        <f>IF($Z855="","",IF(OR($V855&lt;2.7,$V855&gt;90),"Age OOR",AN855-1.6449*VLOOKUP(AN$14&amp;"-rse-"&amp;$E855,Equations!$G:$I,3,0)))</f>
        <v/>
      </c>
      <c r="AP855" s="10" t="str">
        <f>IF($Z855="","",IF(OR($V855&lt;2.7,$V855&gt;90),"Age OOR",AN855+1.6449*VLOOKUP(AN$14&amp;"-rse-"&amp;$E855,Equations!$G:$I,3,0)))</f>
        <v/>
      </c>
      <c r="AQ855" s="10" t="str">
        <f t="shared" si="338"/>
        <v/>
      </c>
      <c r="AR855" s="10" t="str">
        <f>IF($Z855="","",IF(OR($V855&lt;2.7,$V855&gt;90),"Age OOR",($Z855-AN855)/VLOOKUP(AN$14&amp;"-rse-"&amp;$E855,Equations!$G:$I,3,0)))</f>
        <v/>
      </c>
      <c r="AS855" s="10" t="str">
        <f>IF($AA855="","",IF(OR($V855&lt;2.7,$V855&gt;90),"Age OOR",VLOOKUP(AS$14&amp;"-int-"&amp;$F855,Equations!$G:$I,3,0)+VLOOKUP(AS$14&amp;"-sexo-"&amp;$F855,Equations!$G:$I,3,0)*$U855+VLOOKUP(AS$14&amp;"-edad-"&amp;$F855,Equations!$G:$I,3,0)*$V855+VLOOKUP(AS$14&amp;"-est-"&amp;$F855,Equations!$G:$I,3,0)*(1/$W855)+VLOOKUP(AS$14&amp;"-imc-"&amp;$F855,Equations!$G:$I,3,0)*(1/$Q855)))</f>
        <v/>
      </c>
      <c r="AT855" s="10" t="str">
        <f>IF($AA855="","",IF(OR($V855&lt;2.7,$V855&gt;90),"Age OOR",AS855-1.6449*VLOOKUP(AS$14&amp;"-rse-"&amp;$F855,Equations!$G:$I,3,0)))</f>
        <v/>
      </c>
      <c r="AU855" s="10" t="str">
        <f>IF($AA855="","",IF(OR($V855&lt;2.7,$V855&gt;90),"Age OOR",AS855+1.6449*VLOOKUP(AS$14&amp;"-rse-"&amp;$F855,Equations!$G:$I,3,0)))</f>
        <v/>
      </c>
      <c r="AV855" s="10" t="str">
        <f t="shared" si="339"/>
        <v/>
      </c>
      <c r="AW855" s="10" t="str">
        <f>IF($AA855="","",IF(OR($V855&lt;2.7,$V855&gt;90),"Age OOR",($AA855-AS855)/VLOOKUP(AS$14&amp;"-rse-"&amp;$F855,Equations!$G:$I,3,0)))</f>
        <v/>
      </c>
      <c r="AX855" s="10" t="str">
        <f>IF($AB855="","",IF(OR($V855&lt;2.7,$V855&gt;90),"Age OOR",VLOOKUP(AX$14&amp;"-int-"&amp;$G855,Equations!$G:$I,3,0)+VLOOKUP(AX$14&amp;"-sexo-"&amp;$G855,Equations!$G:$I,3,0)*$U855+VLOOKUP(AX$14&amp;"-edad-"&amp;$G855,Equations!$G:$I,3,0)*$V855+VLOOKUP(AX$14&amp;"-est-"&amp;$G855,Equations!$G:$I,3,0)*(1/$W855)+VLOOKUP(AX$14&amp;"-imc-"&amp;$G855,Equations!$G:$I,3,0)*(1/$Q855)))</f>
        <v/>
      </c>
      <c r="AY855" s="10" t="str">
        <f>IF($AB855="","",IF(OR($V855&lt;2.7,$V855&gt;90),"Age OOR",AX855-1.6449*VLOOKUP(AX$14&amp;"-rse-"&amp;$G855,Equations!$G:$I,3,0)))</f>
        <v/>
      </c>
      <c r="AZ855" s="10" t="str">
        <f>IF($AB855="","",IF(OR($V855&lt;2.7,$V855&gt;90),"Age OOR",AX855+1.6449*VLOOKUP(AX$14&amp;"-rse-"&amp;$G855,Equations!$G:$I,3,0)))</f>
        <v/>
      </c>
      <c r="BA855" s="10" t="str">
        <f t="shared" si="340"/>
        <v/>
      </c>
      <c r="BB855" s="10" t="str">
        <f>IF($AB855="","",IF(OR($V855&lt;2.7,$V855&gt;90),"Age OOR",($AB855-AX855)/VLOOKUP(AX$14&amp;"-rse-"&amp;$G855,Equations!$G:$I,3,0)))</f>
        <v/>
      </c>
      <c r="BC855" s="10" t="str">
        <f>IF($AC855="","",IF(OR($V855&lt;2.7,$V855&gt;90),"Age OOR",VLOOKUP(BC$14&amp;"-int-"&amp;$H855,Equations!$G:$I,3,0)+VLOOKUP(BC$14&amp;"-sexo-"&amp;$H855,Equations!$G:$I,3,0)*$U855+VLOOKUP(BC$14&amp;"-edad-"&amp;$H855,Equations!$G:$I,3,0)*$V855+VLOOKUP(BC$14&amp;"-est-"&amp;$H855,Equations!$G:$I,3,0)*(1/$W855)+VLOOKUP(BC$14&amp;"-imc-"&amp;$H855,Equations!$G:$I,3,0)*(1/$Q855)))</f>
        <v/>
      </c>
      <c r="BD855" s="10" t="str">
        <f>IF($AC855="","",IF(OR($V855&lt;2.7,$V855&gt;90),"Age OOR",BC855-1.6449*VLOOKUP(BC$14&amp;"-rse-"&amp;$H855,Equations!$G:$I,3,0)))</f>
        <v/>
      </c>
      <c r="BE855" s="10" t="str">
        <f>IF($AC855="","",IF(OR($V855&lt;2.7,$V855&gt;90),"Age OOR",BC855+1.6449*VLOOKUP(BC$14&amp;"-rse-"&amp;$H855,Equations!$G:$I,3,0)))</f>
        <v/>
      </c>
      <c r="BF855" s="10" t="str">
        <f t="shared" si="341"/>
        <v/>
      </c>
      <c r="BG855" s="10" t="str">
        <f>IF($AC855="","",IF(OR($V855&lt;2.7,$V855&gt;90),"Age OOR",($AC855-BC855)/VLOOKUP(BC$14&amp;"-rse-"&amp;$H855,Equations!$G:$I,3,0)))</f>
        <v/>
      </c>
      <c r="BH855" s="10" t="str">
        <f>IF($AD855="","",IF(OR($V855&lt;2.7,$V855&gt;90),"Age OOR",VLOOKUP(BH$14&amp;"-int-"&amp;$I855,Equations!$G:$I,3,0)+VLOOKUP(BH$14&amp;"-sexo-"&amp;$I855,Equations!$G:$I,3,0)*$U855+VLOOKUP(BH$14&amp;"-edad-"&amp;$I855,Equations!$G:$I,3,0)*$V855+VLOOKUP(BH$14&amp;"-est-"&amp;$I855,Equations!$G:$I,3,0)*(1/$W855)+VLOOKUP(BH$14&amp;"-imc-"&amp;$I855,Equations!$G:$I,3,0)*(1/$Q855)))</f>
        <v/>
      </c>
      <c r="BI855" s="10" t="str">
        <f>IF($AD855="","",IF(OR($V855&lt;2.7,$V855&gt;90),"Age OOR",BH855-1.6449*VLOOKUP(BH$14&amp;"-rse-"&amp;$I855,Equations!$G:$I,3,0)))</f>
        <v/>
      </c>
      <c r="BJ855" s="10" t="str">
        <f>IF($AD855="","",IF(OR($V855&lt;2.7,$V855&gt;90),"Age OOR",BH855+1.6449*VLOOKUP(BH$14&amp;"-rse-"&amp;$I855,Equations!$G:$I,3,0)))</f>
        <v/>
      </c>
      <c r="BK855" s="10" t="str">
        <f t="shared" si="342"/>
        <v/>
      </c>
      <c r="BL855" s="10" t="str">
        <f>IF($AD855="","",IF(OR($V855&lt;2.7,$V855&gt;90),"Age OOR",($AD855-BH855)/VLOOKUP(BH$14&amp;"-rse-"&amp;$I855,Equations!$G:$I,3,0)))</f>
        <v/>
      </c>
      <c r="BM855" s="10" t="str">
        <f>IF($AE855="","",IF(OR($V855&lt;2.7,$V855&gt;90),"Age OOR",VLOOKUP(BM$14&amp;"-int-"&amp;$J855,Equations!$G:$I,3,0)+VLOOKUP(BM$14&amp;"-sexo-"&amp;$J855,Equations!$G:$I,3,0)*$U855+VLOOKUP(BM$14&amp;"-edad-"&amp;$J855,Equations!$G:$I,3,0)*$V855+VLOOKUP(BM$14&amp;"-est-"&amp;$J855,Equations!$G:$I,3,0)*(1/$W855)+VLOOKUP(BM$14&amp;"-imc-"&amp;$J855,Equations!$G:$I,3,0)*(1/$Q855)))</f>
        <v/>
      </c>
      <c r="BN855" s="10" t="str">
        <f>IF($AE855="","",IF(OR($V855&lt;2.7,$V855&gt;90),"Age OOR",BM855-1.6449*VLOOKUP(BM$14&amp;"-rse-"&amp;$J855,Equations!$G:$I,3,0)))</f>
        <v/>
      </c>
      <c r="BO855" s="10" t="str">
        <f>IF($AE855="","",IF(OR($V855&lt;2.7,$V855&gt;90),"Age OOR",BM855+1.6449*VLOOKUP(BM$14&amp;"-rse-"&amp;$J855,Equations!$G:$I,3,0)))</f>
        <v/>
      </c>
      <c r="BP855" s="10" t="str">
        <f t="shared" si="343"/>
        <v/>
      </c>
      <c r="BQ855" s="10" t="str">
        <f>IF($AE855="","",IF(OR($V855&lt;2.7,$V855&gt;90),"Age OOR",($AE855-BM855)/VLOOKUP(BM$14&amp;"-rse-"&amp;$J855,Equations!$G:$I,3,0)))</f>
        <v/>
      </c>
      <c r="BR855" s="10" t="str">
        <f>IF($AF855="","",IF(OR($V855&lt;2.7,$V855&gt;90),"Age OOR",VLOOKUP(BR$14&amp;"-int-"&amp;$K855,Equations!$G:$I,3,0)+VLOOKUP(BR$14&amp;"-sexo-"&amp;$K855,Equations!$G:$I,3,0)*$U855+VLOOKUP(BR$14&amp;"-edad-"&amp;$K855,Equations!$G:$I,3,0)*$V855+VLOOKUP(BR$14&amp;"-est-"&amp;$K855,Equations!$G:$I,3,0)*(1/$W855)+VLOOKUP(BR$14&amp;"-imc-"&amp;$K855,Equations!$G:$I,3,0)*(1/$Q855)))</f>
        <v/>
      </c>
      <c r="BS855" s="10" t="str">
        <f>IF($AF855="","",IF(OR($V855&lt;2.7,$V855&gt;90),"Age OOR",BR855-1.6449*VLOOKUP(BR$14&amp;"-rse-"&amp;$K855,Equations!$G:$I,3,0)))</f>
        <v/>
      </c>
      <c r="BT855" s="10" t="str">
        <f>IF($AF855="","",IF(OR($V855&lt;2.7,$V855&gt;90),"Age OOR",BR855+1.6449*VLOOKUP(BR$14&amp;"-rse-"&amp;$K855,Equations!$G:$I,3,0)))</f>
        <v/>
      </c>
      <c r="BU855" s="10" t="str">
        <f t="shared" si="344"/>
        <v/>
      </c>
      <c r="BV855" s="10" t="str">
        <f>IF($AF855="","",IF(OR($V855&lt;2.7,$V855&gt;90),"Age OOR",($AF855-BR855)/VLOOKUP(BR$14&amp;"-rse-"&amp;$K855,Equations!$G:$I,3,0)))</f>
        <v/>
      </c>
      <c r="BW855" s="10" t="str">
        <f>IF($AG855="","",IF(OR($V855&lt;2.7,$V855&gt;90),"Age OOR",VLOOKUP(BW$14&amp;"-int-"&amp;$L855,Equations!$G:$I,3,0)+VLOOKUP(BW$14&amp;"-sexo-"&amp;$L855,Equations!$G:$I,3,0)*$U855+VLOOKUP(BW$14&amp;"-edad-"&amp;$L855,Equations!$G:$I,3,0)*$V855+VLOOKUP(BW$14&amp;"-est-"&amp;$L855,Equations!$G:$I,3,0)*(1/$W855)+VLOOKUP(BW$14&amp;"-imc-"&amp;$L855,Equations!$G:$I,3,0)*(1/$Q855)))</f>
        <v/>
      </c>
      <c r="BX855" s="10" t="str">
        <f>IF($AG855="","",IF(OR($V855&lt;2.7,$V855&gt;90),"Age OOR",BW855-1.6449*VLOOKUP(BW$14&amp;"-rse-"&amp;$L855,Equations!$G:$I,3,0)))</f>
        <v/>
      </c>
      <c r="BY855" s="10" t="str">
        <f>IF($AG855="","",IF(OR($V855&lt;2.7,$V855&gt;90),"Age OOR",BW855+1.6449*VLOOKUP(BW$14&amp;"-rse-"&amp;$L855,Equations!$G:$I,3,0)))</f>
        <v/>
      </c>
      <c r="BZ855" s="10" t="str">
        <f t="shared" si="345"/>
        <v/>
      </c>
      <c r="CA855" s="10" t="str">
        <f>IF($AG855="","",IF(OR($V855&lt;2.7,$V855&gt;90),"Age OOR",($AG855-BW855)/VLOOKUP(BW$14&amp;"-rse-"&amp;$L855,Equations!$G:$I,3,0)))</f>
        <v/>
      </c>
      <c r="CB855" s="10" t="str">
        <f>IF($AH855="","",IF(OR($V855&lt;2.7,$V855&gt;90),"Age OOR",VLOOKUP(CB$14&amp;"-int-"&amp;$M855,Equations!$G:$I,3,0)+VLOOKUP(CB$14&amp;"-sexo-"&amp;$M855,Equations!$G:$I,3,0)*$U855+VLOOKUP(CB$14&amp;"-edad-"&amp;$M855,Equations!$G:$I,3,0)*$V855+VLOOKUP(CB$14&amp;"-est-"&amp;$M855,Equations!$G:$I,3,0)*(1/$W855)+VLOOKUP(CB$14&amp;"-imc-"&amp;$M855,Equations!$G:$I,3,0)*(1/$Q855)))</f>
        <v/>
      </c>
      <c r="CC855" s="10" t="str">
        <f>IF($AH855="","",IF(OR($V855&lt;2.7,$V855&gt;90),"Age OOR",CB855-1.6449*VLOOKUP(CB$14&amp;"-rse-"&amp;$M855,Equations!$G:$I,3,0)))</f>
        <v/>
      </c>
      <c r="CD855" s="10" t="str">
        <f>IF($AH855="","",IF(OR($V855&lt;2.7,$V855&gt;90),"Age OOR",CB855+1.6449*VLOOKUP(CB$14&amp;"-rse-"&amp;$M855,Equations!$G:$I,3,0)))</f>
        <v/>
      </c>
      <c r="CE855" s="10" t="str">
        <f t="shared" si="346"/>
        <v/>
      </c>
      <c r="CF855" s="10" t="str">
        <f>IF($AH855="","",IF(OR($V855&lt;2.7,$V855&gt;90),"Age OOR",($AH855-CB855)/VLOOKUP(CB$14&amp;"-rse-"&amp;$M855,Equations!$G:$I,3,0)))</f>
        <v/>
      </c>
      <c r="CG855" s="10" t="str">
        <f>IF($AI855="","",IF(OR($V855&lt;2.7,$V855&gt;90),"Age OOR",VLOOKUP(CG$14&amp;"-int-"&amp;$N855,Equations!$G:$I,3,0)+VLOOKUP(CG$14&amp;"-sexo-"&amp;$N855,Equations!$G:$I,3,0)*$U855+VLOOKUP(CG$14&amp;"-edad-"&amp;$N855,Equations!$G:$I,3,0)*$V855+VLOOKUP(CG$14&amp;"-est-"&amp;$N855,Equations!$G:$I,3,0)*(1/$W855)+VLOOKUP(CG$14&amp;"-imc-"&amp;$N855,Equations!$G:$I,3,0)*(1/$Q855)))</f>
        <v/>
      </c>
      <c r="CH855" s="10" t="str">
        <f>IF($AI855="","",IF(OR($V855&lt;2.7,$V855&gt;90),"Age OOR",CG855-1.6449*VLOOKUP(CG$14&amp;"-rse-"&amp;$N855,Equations!$G:$I,3,0)))</f>
        <v/>
      </c>
      <c r="CI855" s="10" t="str">
        <f>IF($AI855="","",IF(OR($V855&lt;2.7,$V855&gt;90),"Age OOR",CG855+1.6449*VLOOKUP(CG$14&amp;"-rse-"&amp;$N855,Equations!$G:$I,3,0)))</f>
        <v/>
      </c>
      <c r="CJ855" s="10" t="str">
        <f t="shared" si="347"/>
        <v/>
      </c>
      <c r="CK855" s="10" t="str">
        <f>IF($AI855="","",IF(OR($V855&lt;2.7,$V855&gt;90),"Age OOR",($AI855-CG855)/VLOOKUP(CG$14&amp;"-rse-"&amp;$N855,Equations!$G:$I,3,0)))</f>
        <v/>
      </c>
      <c r="CL855" s="10" t="str">
        <f>IF($AJ855="","",IF(OR($V855&lt;2.7,$V855&gt;90),"Age OOR",VLOOKUP(CL$14&amp;"-int-"&amp;$O855,Equations!$G:$I,3,0)+VLOOKUP(CL$14&amp;"-sexo-"&amp;$O855,Equations!$G:$I,3,0)*$U855+VLOOKUP(CL$14&amp;"-edad-"&amp;$O855,Equations!$G:$I,3,0)*$V855+VLOOKUP(CL$14&amp;"-est-"&amp;$O855,Equations!$G:$I,3,0)*(1/$W855)+VLOOKUP(CL$14&amp;"-imc-"&amp;$O855,Equations!$G:$I,3,0)*(1/$Q855)))</f>
        <v/>
      </c>
      <c r="CM855" s="10" t="str">
        <f>IF($AJ855="","",IF(OR($V855&lt;2.7,$V855&gt;90),"Age OOR",CL855-1.6449*VLOOKUP(CL$14&amp;"-rse-"&amp;$O855,Equations!$G:$I,3,0)))</f>
        <v/>
      </c>
      <c r="CN855" s="10" t="str">
        <f>IF($AJ855="","",IF(OR($V855&lt;2.7,$V855&gt;90),"Age OOR",CL855+1.6449*VLOOKUP(CL$14&amp;"-rse-"&amp;$O855,Equations!$G:$I,3,0)))</f>
        <v/>
      </c>
      <c r="CO855" s="10" t="str">
        <f t="shared" si="348"/>
        <v/>
      </c>
      <c r="CP855" s="10" t="str">
        <f>IF($AJ855="","",IF(OR($V855&lt;2.7,$V855&gt;90),"Age OOR",($AJ855-CL855)/VLOOKUP(CL$14&amp;"-rse-"&amp;$O855,Equations!$G:$I,3,0)))</f>
        <v/>
      </c>
      <c r="CQ855" s="10" t="str">
        <f>IF($AK855="","",IF(OR($V855&lt;2.7,$V855&gt;90),"Age OOR",EXP(VLOOKUP(CQ$14&amp;"-int-"&amp;$P855,Equations!$G:$I,3,0)+VLOOKUP(CQ$14&amp;"-sexo-"&amp;$P855,Equations!$G:$I,3,0)*$U855+VLOOKUP(CQ$14&amp;"-edad-"&amp;$P855,Equations!$G:$I,3,0)*$V855+VLOOKUP(CQ$14&amp;"-est-"&amp;$P855,Equations!$G:$I,3,0)*(1/$W855)+VLOOKUP(CQ$14&amp;"-imc-"&amp;$P855,Equations!$G:$I,3,0)*(1/$Q855))))</f>
        <v/>
      </c>
      <c r="CR855" s="10" t="str">
        <f>IF($AK855="","",IF(OR($V855&lt;2.7,$V855&gt;90),"Age OOR",EXP(LN(CQ855)-1.6449*VLOOKUP(CQ$14&amp;"-rse-"&amp;$P855,Equations!$G:$I,3,0))))</f>
        <v/>
      </c>
      <c r="CS855" s="10" t="str">
        <f>IF($AK855="","",IF(OR($V855&lt;2.7,$V855&gt;90),"Age OOR",EXP(LN(CQ855)+1.6449*VLOOKUP(CQ$14&amp;"-rse-"&amp;$P855,Equations!$G:$I,3,0))))</f>
        <v/>
      </c>
      <c r="CT855" s="10" t="str">
        <f t="shared" si="349"/>
        <v/>
      </c>
      <c r="CU855" s="10" t="str">
        <f>IF($AK855="","",IF(OR($V855&lt;2.7,$V855&gt;90),"Age OOR",(LN($AK855)-LN(CQ855))/VLOOKUP(CQ$14&amp;"-rse-"&amp;$P855,Equations!$G:$I,3,0)))</f>
        <v/>
      </c>
      <c r="CV855" s="47"/>
    </row>
    <row r="856" spans="5:100" x14ac:dyDescent="0.2">
      <c r="E856" s="23" t="str">
        <f t="shared" si="325"/>
        <v>Age out of range</v>
      </c>
      <c r="F856" s="23" t="str">
        <f t="shared" si="326"/>
        <v>Age out of range</v>
      </c>
      <c r="G856" s="23" t="str">
        <f t="shared" si="327"/>
        <v>Age out of range</v>
      </c>
      <c r="H856" s="23" t="str">
        <f t="shared" si="328"/>
        <v>Age out of range</v>
      </c>
      <c r="I856" s="23" t="str">
        <f t="shared" si="329"/>
        <v>Age out of range</v>
      </c>
      <c r="J856" s="23" t="str">
        <f t="shared" si="330"/>
        <v>Age out of range</v>
      </c>
      <c r="K856" s="23" t="str">
        <f t="shared" si="331"/>
        <v>Age out of range</v>
      </c>
      <c r="L856" s="23" t="str">
        <f t="shared" si="332"/>
        <v>Age out of range</v>
      </c>
      <c r="M856" s="23" t="str">
        <f t="shared" si="333"/>
        <v>Age out of range</v>
      </c>
      <c r="N856" s="23" t="str">
        <f t="shared" si="334"/>
        <v>Age out of range</v>
      </c>
      <c r="O856" s="23" t="str">
        <f t="shared" si="335"/>
        <v>Age out of range</v>
      </c>
      <c r="P856" s="23" t="str">
        <f t="shared" si="336"/>
        <v>Age out of range</v>
      </c>
      <c r="Q856" s="23" t="e">
        <f t="shared" si="337"/>
        <v>#DIV/0!</v>
      </c>
      <c r="R856" s="17"/>
      <c r="S856" s="23">
        <v>840</v>
      </c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  <c r="AE856" s="134"/>
      <c r="AF856" s="134"/>
      <c r="AG856" s="134"/>
      <c r="AH856" s="134"/>
      <c r="AI856" s="134"/>
      <c r="AJ856" s="134"/>
      <c r="AK856" s="134"/>
      <c r="AL856" s="7"/>
      <c r="AM856" s="47"/>
      <c r="AN856" s="10" t="str">
        <f>IF($Z856="","",IF(OR($V856&lt;2.7,$V856&gt;90),"Age OOR",VLOOKUP(AN$14&amp;"-int-"&amp;$E856,Equations!$G:$I,3,0)+VLOOKUP(AN$14&amp;"-sexo-"&amp;$E856,Equations!$G:$I,3,0)*$U856+VLOOKUP(AN$14&amp;"-edad-"&amp;$E856,Equations!$G:$I,3,0)*$V856+VLOOKUP(AN$14&amp;"-est-"&amp;$E856,Equations!$G:$I,3,0)*(1/$W856)+VLOOKUP(AN$14&amp;"-imc-"&amp;$E856,Equations!$G:$I,3,0)*(1/$Q856)))</f>
        <v/>
      </c>
      <c r="AO856" s="10" t="str">
        <f>IF($Z856="","",IF(OR($V856&lt;2.7,$V856&gt;90),"Age OOR",AN856-1.6449*VLOOKUP(AN$14&amp;"-rse-"&amp;$E856,Equations!$G:$I,3,0)))</f>
        <v/>
      </c>
      <c r="AP856" s="10" t="str">
        <f>IF($Z856="","",IF(OR($V856&lt;2.7,$V856&gt;90),"Age OOR",AN856+1.6449*VLOOKUP(AN$14&amp;"-rse-"&amp;$E856,Equations!$G:$I,3,0)))</f>
        <v/>
      </c>
      <c r="AQ856" s="10" t="str">
        <f t="shared" si="338"/>
        <v/>
      </c>
      <c r="AR856" s="10" t="str">
        <f>IF($Z856="","",IF(OR($V856&lt;2.7,$V856&gt;90),"Age OOR",($Z856-AN856)/VLOOKUP(AN$14&amp;"-rse-"&amp;$E856,Equations!$G:$I,3,0)))</f>
        <v/>
      </c>
      <c r="AS856" s="10" t="str">
        <f>IF($AA856="","",IF(OR($V856&lt;2.7,$V856&gt;90),"Age OOR",VLOOKUP(AS$14&amp;"-int-"&amp;$F856,Equations!$G:$I,3,0)+VLOOKUP(AS$14&amp;"-sexo-"&amp;$F856,Equations!$G:$I,3,0)*$U856+VLOOKUP(AS$14&amp;"-edad-"&amp;$F856,Equations!$G:$I,3,0)*$V856+VLOOKUP(AS$14&amp;"-est-"&amp;$F856,Equations!$G:$I,3,0)*(1/$W856)+VLOOKUP(AS$14&amp;"-imc-"&amp;$F856,Equations!$G:$I,3,0)*(1/$Q856)))</f>
        <v/>
      </c>
      <c r="AT856" s="10" t="str">
        <f>IF($AA856="","",IF(OR($V856&lt;2.7,$V856&gt;90),"Age OOR",AS856-1.6449*VLOOKUP(AS$14&amp;"-rse-"&amp;$F856,Equations!$G:$I,3,0)))</f>
        <v/>
      </c>
      <c r="AU856" s="10" t="str">
        <f>IF($AA856="","",IF(OR($V856&lt;2.7,$V856&gt;90),"Age OOR",AS856+1.6449*VLOOKUP(AS$14&amp;"-rse-"&amp;$F856,Equations!$G:$I,3,0)))</f>
        <v/>
      </c>
      <c r="AV856" s="10" t="str">
        <f t="shared" si="339"/>
        <v/>
      </c>
      <c r="AW856" s="10" t="str">
        <f>IF($AA856="","",IF(OR($V856&lt;2.7,$V856&gt;90),"Age OOR",($AA856-AS856)/VLOOKUP(AS$14&amp;"-rse-"&amp;$F856,Equations!$G:$I,3,0)))</f>
        <v/>
      </c>
      <c r="AX856" s="10" t="str">
        <f>IF($AB856="","",IF(OR($V856&lt;2.7,$V856&gt;90),"Age OOR",VLOOKUP(AX$14&amp;"-int-"&amp;$G856,Equations!$G:$I,3,0)+VLOOKUP(AX$14&amp;"-sexo-"&amp;$G856,Equations!$G:$I,3,0)*$U856+VLOOKUP(AX$14&amp;"-edad-"&amp;$G856,Equations!$G:$I,3,0)*$V856+VLOOKUP(AX$14&amp;"-est-"&amp;$G856,Equations!$G:$I,3,0)*(1/$W856)+VLOOKUP(AX$14&amp;"-imc-"&amp;$G856,Equations!$G:$I,3,0)*(1/$Q856)))</f>
        <v/>
      </c>
      <c r="AY856" s="10" t="str">
        <f>IF($AB856="","",IF(OR($V856&lt;2.7,$V856&gt;90),"Age OOR",AX856-1.6449*VLOOKUP(AX$14&amp;"-rse-"&amp;$G856,Equations!$G:$I,3,0)))</f>
        <v/>
      </c>
      <c r="AZ856" s="10" t="str">
        <f>IF($AB856="","",IF(OR($V856&lt;2.7,$V856&gt;90),"Age OOR",AX856+1.6449*VLOOKUP(AX$14&amp;"-rse-"&amp;$G856,Equations!$G:$I,3,0)))</f>
        <v/>
      </c>
      <c r="BA856" s="10" t="str">
        <f t="shared" si="340"/>
        <v/>
      </c>
      <c r="BB856" s="10" t="str">
        <f>IF($AB856="","",IF(OR($V856&lt;2.7,$V856&gt;90),"Age OOR",($AB856-AX856)/VLOOKUP(AX$14&amp;"-rse-"&amp;$G856,Equations!$G:$I,3,0)))</f>
        <v/>
      </c>
      <c r="BC856" s="10" t="str">
        <f>IF($AC856="","",IF(OR($V856&lt;2.7,$V856&gt;90),"Age OOR",VLOOKUP(BC$14&amp;"-int-"&amp;$H856,Equations!$G:$I,3,0)+VLOOKUP(BC$14&amp;"-sexo-"&amp;$H856,Equations!$G:$I,3,0)*$U856+VLOOKUP(BC$14&amp;"-edad-"&amp;$H856,Equations!$G:$I,3,0)*$V856+VLOOKUP(BC$14&amp;"-est-"&amp;$H856,Equations!$G:$I,3,0)*(1/$W856)+VLOOKUP(BC$14&amp;"-imc-"&amp;$H856,Equations!$G:$I,3,0)*(1/$Q856)))</f>
        <v/>
      </c>
      <c r="BD856" s="10" t="str">
        <f>IF($AC856="","",IF(OR($V856&lt;2.7,$V856&gt;90),"Age OOR",BC856-1.6449*VLOOKUP(BC$14&amp;"-rse-"&amp;$H856,Equations!$G:$I,3,0)))</f>
        <v/>
      </c>
      <c r="BE856" s="10" t="str">
        <f>IF($AC856="","",IF(OR($V856&lt;2.7,$V856&gt;90),"Age OOR",BC856+1.6449*VLOOKUP(BC$14&amp;"-rse-"&amp;$H856,Equations!$G:$I,3,0)))</f>
        <v/>
      </c>
      <c r="BF856" s="10" t="str">
        <f t="shared" si="341"/>
        <v/>
      </c>
      <c r="BG856" s="10" t="str">
        <f>IF($AC856="","",IF(OR($V856&lt;2.7,$V856&gt;90),"Age OOR",($AC856-BC856)/VLOOKUP(BC$14&amp;"-rse-"&amp;$H856,Equations!$G:$I,3,0)))</f>
        <v/>
      </c>
      <c r="BH856" s="10" t="str">
        <f>IF($AD856="","",IF(OR($V856&lt;2.7,$V856&gt;90),"Age OOR",VLOOKUP(BH$14&amp;"-int-"&amp;$I856,Equations!$G:$I,3,0)+VLOOKUP(BH$14&amp;"-sexo-"&amp;$I856,Equations!$G:$I,3,0)*$U856+VLOOKUP(BH$14&amp;"-edad-"&amp;$I856,Equations!$G:$I,3,0)*$V856+VLOOKUP(BH$14&amp;"-est-"&amp;$I856,Equations!$G:$I,3,0)*(1/$W856)+VLOOKUP(BH$14&amp;"-imc-"&amp;$I856,Equations!$G:$I,3,0)*(1/$Q856)))</f>
        <v/>
      </c>
      <c r="BI856" s="10" t="str">
        <f>IF($AD856="","",IF(OR($V856&lt;2.7,$V856&gt;90),"Age OOR",BH856-1.6449*VLOOKUP(BH$14&amp;"-rse-"&amp;$I856,Equations!$G:$I,3,0)))</f>
        <v/>
      </c>
      <c r="BJ856" s="10" t="str">
        <f>IF($AD856="","",IF(OR($V856&lt;2.7,$V856&gt;90),"Age OOR",BH856+1.6449*VLOOKUP(BH$14&amp;"-rse-"&amp;$I856,Equations!$G:$I,3,0)))</f>
        <v/>
      </c>
      <c r="BK856" s="10" t="str">
        <f t="shared" si="342"/>
        <v/>
      </c>
      <c r="BL856" s="10" t="str">
        <f>IF($AD856="","",IF(OR($V856&lt;2.7,$V856&gt;90),"Age OOR",($AD856-BH856)/VLOOKUP(BH$14&amp;"-rse-"&amp;$I856,Equations!$G:$I,3,0)))</f>
        <v/>
      </c>
      <c r="BM856" s="10" t="str">
        <f>IF($AE856="","",IF(OR($V856&lt;2.7,$V856&gt;90),"Age OOR",VLOOKUP(BM$14&amp;"-int-"&amp;$J856,Equations!$G:$I,3,0)+VLOOKUP(BM$14&amp;"-sexo-"&amp;$J856,Equations!$G:$I,3,0)*$U856+VLOOKUP(BM$14&amp;"-edad-"&amp;$J856,Equations!$G:$I,3,0)*$V856+VLOOKUP(BM$14&amp;"-est-"&amp;$J856,Equations!$G:$I,3,0)*(1/$W856)+VLOOKUP(BM$14&amp;"-imc-"&amp;$J856,Equations!$G:$I,3,0)*(1/$Q856)))</f>
        <v/>
      </c>
      <c r="BN856" s="10" t="str">
        <f>IF($AE856="","",IF(OR($V856&lt;2.7,$V856&gt;90),"Age OOR",BM856-1.6449*VLOOKUP(BM$14&amp;"-rse-"&amp;$J856,Equations!$G:$I,3,0)))</f>
        <v/>
      </c>
      <c r="BO856" s="10" t="str">
        <f>IF($AE856="","",IF(OR($V856&lt;2.7,$V856&gt;90),"Age OOR",BM856+1.6449*VLOOKUP(BM$14&amp;"-rse-"&amp;$J856,Equations!$G:$I,3,0)))</f>
        <v/>
      </c>
      <c r="BP856" s="10" t="str">
        <f t="shared" si="343"/>
        <v/>
      </c>
      <c r="BQ856" s="10" t="str">
        <f>IF($AE856="","",IF(OR($V856&lt;2.7,$V856&gt;90),"Age OOR",($AE856-BM856)/VLOOKUP(BM$14&amp;"-rse-"&amp;$J856,Equations!$G:$I,3,0)))</f>
        <v/>
      </c>
      <c r="BR856" s="10" t="str">
        <f>IF($AF856="","",IF(OR($V856&lt;2.7,$V856&gt;90),"Age OOR",VLOOKUP(BR$14&amp;"-int-"&amp;$K856,Equations!$G:$I,3,0)+VLOOKUP(BR$14&amp;"-sexo-"&amp;$K856,Equations!$G:$I,3,0)*$U856+VLOOKUP(BR$14&amp;"-edad-"&amp;$K856,Equations!$G:$I,3,0)*$V856+VLOOKUP(BR$14&amp;"-est-"&amp;$K856,Equations!$G:$I,3,0)*(1/$W856)+VLOOKUP(BR$14&amp;"-imc-"&amp;$K856,Equations!$G:$I,3,0)*(1/$Q856)))</f>
        <v/>
      </c>
      <c r="BS856" s="10" t="str">
        <f>IF($AF856="","",IF(OR($V856&lt;2.7,$V856&gt;90),"Age OOR",BR856-1.6449*VLOOKUP(BR$14&amp;"-rse-"&amp;$K856,Equations!$G:$I,3,0)))</f>
        <v/>
      </c>
      <c r="BT856" s="10" t="str">
        <f>IF($AF856="","",IF(OR($V856&lt;2.7,$V856&gt;90),"Age OOR",BR856+1.6449*VLOOKUP(BR$14&amp;"-rse-"&amp;$K856,Equations!$G:$I,3,0)))</f>
        <v/>
      </c>
      <c r="BU856" s="10" t="str">
        <f t="shared" si="344"/>
        <v/>
      </c>
      <c r="BV856" s="10" t="str">
        <f>IF($AF856="","",IF(OR($V856&lt;2.7,$V856&gt;90),"Age OOR",($AF856-BR856)/VLOOKUP(BR$14&amp;"-rse-"&amp;$K856,Equations!$G:$I,3,0)))</f>
        <v/>
      </c>
      <c r="BW856" s="10" t="str">
        <f>IF($AG856="","",IF(OR($V856&lt;2.7,$V856&gt;90),"Age OOR",VLOOKUP(BW$14&amp;"-int-"&amp;$L856,Equations!$G:$I,3,0)+VLOOKUP(BW$14&amp;"-sexo-"&amp;$L856,Equations!$G:$I,3,0)*$U856+VLOOKUP(BW$14&amp;"-edad-"&amp;$L856,Equations!$G:$I,3,0)*$V856+VLOOKUP(BW$14&amp;"-est-"&amp;$L856,Equations!$G:$I,3,0)*(1/$W856)+VLOOKUP(BW$14&amp;"-imc-"&amp;$L856,Equations!$G:$I,3,0)*(1/$Q856)))</f>
        <v/>
      </c>
      <c r="BX856" s="10" t="str">
        <f>IF($AG856="","",IF(OR($V856&lt;2.7,$V856&gt;90),"Age OOR",BW856-1.6449*VLOOKUP(BW$14&amp;"-rse-"&amp;$L856,Equations!$G:$I,3,0)))</f>
        <v/>
      </c>
      <c r="BY856" s="10" t="str">
        <f>IF($AG856="","",IF(OR($V856&lt;2.7,$V856&gt;90),"Age OOR",BW856+1.6449*VLOOKUP(BW$14&amp;"-rse-"&amp;$L856,Equations!$G:$I,3,0)))</f>
        <v/>
      </c>
      <c r="BZ856" s="10" t="str">
        <f t="shared" si="345"/>
        <v/>
      </c>
      <c r="CA856" s="10" t="str">
        <f>IF($AG856="","",IF(OR($V856&lt;2.7,$V856&gt;90),"Age OOR",($AG856-BW856)/VLOOKUP(BW$14&amp;"-rse-"&amp;$L856,Equations!$G:$I,3,0)))</f>
        <v/>
      </c>
      <c r="CB856" s="10" t="str">
        <f>IF($AH856="","",IF(OR($V856&lt;2.7,$V856&gt;90),"Age OOR",VLOOKUP(CB$14&amp;"-int-"&amp;$M856,Equations!$G:$I,3,0)+VLOOKUP(CB$14&amp;"-sexo-"&amp;$M856,Equations!$G:$I,3,0)*$U856+VLOOKUP(CB$14&amp;"-edad-"&amp;$M856,Equations!$G:$I,3,0)*$V856+VLOOKUP(CB$14&amp;"-est-"&amp;$M856,Equations!$G:$I,3,0)*(1/$W856)+VLOOKUP(CB$14&amp;"-imc-"&amp;$M856,Equations!$G:$I,3,0)*(1/$Q856)))</f>
        <v/>
      </c>
      <c r="CC856" s="10" t="str">
        <f>IF($AH856="","",IF(OR($V856&lt;2.7,$V856&gt;90),"Age OOR",CB856-1.6449*VLOOKUP(CB$14&amp;"-rse-"&amp;$M856,Equations!$G:$I,3,0)))</f>
        <v/>
      </c>
      <c r="CD856" s="10" t="str">
        <f>IF($AH856="","",IF(OR($V856&lt;2.7,$V856&gt;90),"Age OOR",CB856+1.6449*VLOOKUP(CB$14&amp;"-rse-"&amp;$M856,Equations!$G:$I,3,0)))</f>
        <v/>
      </c>
      <c r="CE856" s="10" t="str">
        <f t="shared" si="346"/>
        <v/>
      </c>
      <c r="CF856" s="10" t="str">
        <f>IF($AH856="","",IF(OR($V856&lt;2.7,$V856&gt;90),"Age OOR",($AH856-CB856)/VLOOKUP(CB$14&amp;"-rse-"&amp;$M856,Equations!$G:$I,3,0)))</f>
        <v/>
      </c>
      <c r="CG856" s="10" t="str">
        <f>IF($AI856="","",IF(OR($V856&lt;2.7,$V856&gt;90),"Age OOR",VLOOKUP(CG$14&amp;"-int-"&amp;$N856,Equations!$G:$I,3,0)+VLOOKUP(CG$14&amp;"-sexo-"&amp;$N856,Equations!$G:$I,3,0)*$U856+VLOOKUP(CG$14&amp;"-edad-"&amp;$N856,Equations!$G:$I,3,0)*$V856+VLOOKUP(CG$14&amp;"-est-"&amp;$N856,Equations!$G:$I,3,0)*(1/$W856)+VLOOKUP(CG$14&amp;"-imc-"&amp;$N856,Equations!$G:$I,3,0)*(1/$Q856)))</f>
        <v/>
      </c>
      <c r="CH856" s="10" t="str">
        <f>IF($AI856="","",IF(OR($V856&lt;2.7,$V856&gt;90),"Age OOR",CG856-1.6449*VLOOKUP(CG$14&amp;"-rse-"&amp;$N856,Equations!$G:$I,3,0)))</f>
        <v/>
      </c>
      <c r="CI856" s="10" t="str">
        <f>IF($AI856="","",IF(OR($V856&lt;2.7,$V856&gt;90),"Age OOR",CG856+1.6449*VLOOKUP(CG$14&amp;"-rse-"&amp;$N856,Equations!$G:$I,3,0)))</f>
        <v/>
      </c>
      <c r="CJ856" s="10" t="str">
        <f t="shared" si="347"/>
        <v/>
      </c>
      <c r="CK856" s="10" t="str">
        <f>IF($AI856="","",IF(OR($V856&lt;2.7,$V856&gt;90),"Age OOR",($AI856-CG856)/VLOOKUP(CG$14&amp;"-rse-"&amp;$N856,Equations!$G:$I,3,0)))</f>
        <v/>
      </c>
      <c r="CL856" s="10" t="str">
        <f>IF($AJ856="","",IF(OR($V856&lt;2.7,$V856&gt;90),"Age OOR",VLOOKUP(CL$14&amp;"-int-"&amp;$O856,Equations!$G:$I,3,0)+VLOOKUP(CL$14&amp;"-sexo-"&amp;$O856,Equations!$G:$I,3,0)*$U856+VLOOKUP(CL$14&amp;"-edad-"&amp;$O856,Equations!$G:$I,3,0)*$V856+VLOOKUP(CL$14&amp;"-est-"&amp;$O856,Equations!$G:$I,3,0)*(1/$W856)+VLOOKUP(CL$14&amp;"-imc-"&amp;$O856,Equations!$G:$I,3,0)*(1/$Q856)))</f>
        <v/>
      </c>
      <c r="CM856" s="10" t="str">
        <f>IF($AJ856="","",IF(OR($V856&lt;2.7,$V856&gt;90),"Age OOR",CL856-1.6449*VLOOKUP(CL$14&amp;"-rse-"&amp;$O856,Equations!$G:$I,3,0)))</f>
        <v/>
      </c>
      <c r="CN856" s="10" t="str">
        <f>IF($AJ856="","",IF(OR($V856&lt;2.7,$V856&gt;90),"Age OOR",CL856+1.6449*VLOOKUP(CL$14&amp;"-rse-"&amp;$O856,Equations!$G:$I,3,0)))</f>
        <v/>
      </c>
      <c r="CO856" s="10" t="str">
        <f t="shared" si="348"/>
        <v/>
      </c>
      <c r="CP856" s="10" t="str">
        <f>IF($AJ856="","",IF(OR($V856&lt;2.7,$V856&gt;90),"Age OOR",($AJ856-CL856)/VLOOKUP(CL$14&amp;"-rse-"&amp;$O856,Equations!$G:$I,3,0)))</f>
        <v/>
      </c>
      <c r="CQ856" s="10" t="str">
        <f>IF($AK856="","",IF(OR($V856&lt;2.7,$V856&gt;90),"Age OOR",EXP(VLOOKUP(CQ$14&amp;"-int-"&amp;$P856,Equations!$G:$I,3,0)+VLOOKUP(CQ$14&amp;"-sexo-"&amp;$P856,Equations!$G:$I,3,0)*$U856+VLOOKUP(CQ$14&amp;"-edad-"&amp;$P856,Equations!$G:$I,3,0)*$V856+VLOOKUP(CQ$14&amp;"-est-"&amp;$P856,Equations!$G:$I,3,0)*(1/$W856)+VLOOKUP(CQ$14&amp;"-imc-"&amp;$P856,Equations!$G:$I,3,0)*(1/$Q856))))</f>
        <v/>
      </c>
      <c r="CR856" s="10" t="str">
        <f>IF($AK856="","",IF(OR($V856&lt;2.7,$V856&gt;90),"Age OOR",EXP(LN(CQ856)-1.6449*VLOOKUP(CQ$14&amp;"-rse-"&amp;$P856,Equations!$G:$I,3,0))))</f>
        <v/>
      </c>
      <c r="CS856" s="10" t="str">
        <f>IF($AK856="","",IF(OR($V856&lt;2.7,$V856&gt;90),"Age OOR",EXP(LN(CQ856)+1.6449*VLOOKUP(CQ$14&amp;"-rse-"&amp;$P856,Equations!$G:$I,3,0))))</f>
        <v/>
      </c>
      <c r="CT856" s="10" t="str">
        <f t="shared" si="349"/>
        <v/>
      </c>
      <c r="CU856" s="10" t="str">
        <f>IF($AK856="","",IF(OR($V856&lt;2.7,$V856&gt;90),"Age OOR",(LN($AK856)-LN(CQ856))/VLOOKUP(CQ$14&amp;"-rse-"&amp;$P856,Equations!$G:$I,3,0)))</f>
        <v/>
      </c>
      <c r="CV856" s="47"/>
    </row>
    <row r="857" spans="5:100" x14ac:dyDescent="0.2">
      <c r="E857" s="23" t="str">
        <f t="shared" si="325"/>
        <v>Age out of range</v>
      </c>
      <c r="F857" s="23" t="str">
        <f t="shared" si="326"/>
        <v>Age out of range</v>
      </c>
      <c r="G857" s="23" t="str">
        <f t="shared" si="327"/>
        <v>Age out of range</v>
      </c>
      <c r="H857" s="23" t="str">
        <f t="shared" si="328"/>
        <v>Age out of range</v>
      </c>
      <c r="I857" s="23" t="str">
        <f t="shared" si="329"/>
        <v>Age out of range</v>
      </c>
      <c r="J857" s="23" t="str">
        <f t="shared" si="330"/>
        <v>Age out of range</v>
      </c>
      <c r="K857" s="23" t="str">
        <f t="shared" si="331"/>
        <v>Age out of range</v>
      </c>
      <c r="L857" s="23" t="str">
        <f t="shared" si="332"/>
        <v>Age out of range</v>
      </c>
      <c r="M857" s="23" t="str">
        <f t="shared" si="333"/>
        <v>Age out of range</v>
      </c>
      <c r="N857" s="23" t="str">
        <f t="shared" si="334"/>
        <v>Age out of range</v>
      </c>
      <c r="O857" s="23" t="str">
        <f t="shared" si="335"/>
        <v>Age out of range</v>
      </c>
      <c r="P857" s="23" t="str">
        <f t="shared" si="336"/>
        <v>Age out of range</v>
      </c>
      <c r="Q857" s="23" t="e">
        <f t="shared" si="337"/>
        <v>#DIV/0!</v>
      </c>
      <c r="R857" s="17"/>
      <c r="S857" s="23">
        <v>841</v>
      </c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  <c r="AE857" s="134"/>
      <c r="AF857" s="134"/>
      <c r="AG857" s="134"/>
      <c r="AH857" s="134"/>
      <c r="AI857" s="134"/>
      <c r="AJ857" s="134"/>
      <c r="AK857" s="134"/>
      <c r="AL857" s="7"/>
      <c r="AM857" s="47"/>
      <c r="AN857" s="10" t="str">
        <f>IF($Z857="","",IF(OR($V857&lt;2.7,$V857&gt;90),"Age OOR",VLOOKUP(AN$14&amp;"-int-"&amp;$E857,Equations!$G:$I,3,0)+VLOOKUP(AN$14&amp;"-sexo-"&amp;$E857,Equations!$G:$I,3,0)*$U857+VLOOKUP(AN$14&amp;"-edad-"&amp;$E857,Equations!$G:$I,3,0)*$V857+VLOOKUP(AN$14&amp;"-est-"&amp;$E857,Equations!$G:$I,3,0)*(1/$W857)+VLOOKUP(AN$14&amp;"-imc-"&amp;$E857,Equations!$G:$I,3,0)*(1/$Q857)))</f>
        <v/>
      </c>
      <c r="AO857" s="10" t="str">
        <f>IF($Z857="","",IF(OR($V857&lt;2.7,$V857&gt;90),"Age OOR",AN857-1.6449*VLOOKUP(AN$14&amp;"-rse-"&amp;$E857,Equations!$G:$I,3,0)))</f>
        <v/>
      </c>
      <c r="AP857" s="10" t="str">
        <f>IF($Z857="","",IF(OR($V857&lt;2.7,$V857&gt;90),"Age OOR",AN857+1.6449*VLOOKUP(AN$14&amp;"-rse-"&amp;$E857,Equations!$G:$I,3,0)))</f>
        <v/>
      </c>
      <c r="AQ857" s="10" t="str">
        <f t="shared" si="338"/>
        <v/>
      </c>
      <c r="AR857" s="10" t="str">
        <f>IF($Z857="","",IF(OR($V857&lt;2.7,$V857&gt;90),"Age OOR",($Z857-AN857)/VLOOKUP(AN$14&amp;"-rse-"&amp;$E857,Equations!$G:$I,3,0)))</f>
        <v/>
      </c>
      <c r="AS857" s="10" t="str">
        <f>IF($AA857="","",IF(OR($V857&lt;2.7,$V857&gt;90),"Age OOR",VLOOKUP(AS$14&amp;"-int-"&amp;$F857,Equations!$G:$I,3,0)+VLOOKUP(AS$14&amp;"-sexo-"&amp;$F857,Equations!$G:$I,3,0)*$U857+VLOOKUP(AS$14&amp;"-edad-"&amp;$F857,Equations!$G:$I,3,0)*$V857+VLOOKUP(AS$14&amp;"-est-"&amp;$F857,Equations!$G:$I,3,0)*(1/$W857)+VLOOKUP(AS$14&amp;"-imc-"&amp;$F857,Equations!$G:$I,3,0)*(1/$Q857)))</f>
        <v/>
      </c>
      <c r="AT857" s="10" t="str">
        <f>IF($AA857="","",IF(OR($V857&lt;2.7,$V857&gt;90),"Age OOR",AS857-1.6449*VLOOKUP(AS$14&amp;"-rse-"&amp;$F857,Equations!$G:$I,3,0)))</f>
        <v/>
      </c>
      <c r="AU857" s="10" t="str">
        <f>IF($AA857="","",IF(OR($V857&lt;2.7,$V857&gt;90),"Age OOR",AS857+1.6449*VLOOKUP(AS$14&amp;"-rse-"&amp;$F857,Equations!$G:$I,3,0)))</f>
        <v/>
      </c>
      <c r="AV857" s="10" t="str">
        <f t="shared" si="339"/>
        <v/>
      </c>
      <c r="AW857" s="10" t="str">
        <f>IF($AA857="","",IF(OR($V857&lt;2.7,$V857&gt;90),"Age OOR",($AA857-AS857)/VLOOKUP(AS$14&amp;"-rse-"&amp;$F857,Equations!$G:$I,3,0)))</f>
        <v/>
      </c>
      <c r="AX857" s="10" t="str">
        <f>IF($AB857="","",IF(OR($V857&lt;2.7,$V857&gt;90),"Age OOR",VLOOKUP(AX$14&amp;"-int-"&amp;$G857,Equations!$G:$I,3,0)+VLOOKUP(AX$14&amp;"-sexo-"&amp;$G857,Equations!$G:$I,3,0)*$U857+VLOOKUP(AX$14&amp;"-edad-"&amp;$G857,Equations!$G:$I,3,0)*$V857+VLOOKUP(AX$14&amp;"-est-"&amp;$G857,Equations!$G:$I,3,0)*(1/$W857)+VLOOKUP(AX$14&amp;"-imc-"&amp;$G857,Equations!$G:$I,3,0)*(1/$Q857)))</f>
        <v/>
      </c>
      <c r="AY857" s="10" t="str">
        <f>IF($AB857="","",IF(OR($V857&lt;2.7,$V857&gt;90),"Age OOR",AX857-1.6449*VLOOKUP(AX$14&amp;"-rse-"&amp;$G857,Equations!$G:$I,3,0)))</f>
        <v/>
      </c>
      <c r="AZ857" s="10" t="str">
        <f>IF($AB857="","",IF(OR($V857&lt;2.7,$V857&gt;90),"Age OOR",AX857+1.6449*VLOOKUP(AX$14&amp;"-rse-"&amp;$G857,Equations!$G:$I,3,0)))</f>
        <v/>
      </c>
      <c r="BA857" s="10" t="str">
        <f t="shared" si="340"/>
        <v/>
      </c>
      <c r="BB857" s="10" t="str">
        <f>IF($AB857="","",IF(OR($V857&lt;2.7,$V857&gt;90),"Age OOR",($AB857-AX857)/VLOOKUP(AX$14&amp;"-rse-"&amp;$G857,Equations!$G:$I,3,0)))</f>
        <v/>
      </c>
      <c r="BC857" s="10" t="str">
        <f>IF($AC857="","",IF(OR($V857&lt;2.7,$V857&gt;90),"Age OOR",VLOOKUP(BC$14&amp;"-int-"&amp;$H857,Equations!$G:$I,3,0)+VLOOKUP(BC$14&amp;"-sexo-"&amp;$H857,Equations!$G:$I,3,0)*$U857+VLOOKUP(BC$14&amp;"-edad-"&amp;$H857,Equations!$G:$I,3,0)*$V857+VLOOKUP(BC$14&amp;"-est-"&amp;$H857,Equations!$G:$I,3,0)*(1/$W857)+VLOOKUP(BC$14&amp;"-imc-"&amp;$H857,Equations!$G:$I,3,0)*(1/$Q857)))</f>
        <v/>
      </c>
      <c r="BD857" s="10" t="str">
        <f>IF($AC857="","",IF(OR($V857&lt;2.7,$V857&gt;90),"Age OOR",BC857-1.6449*VLOOKUP(BC$14&amp;"-rse-"&amp;$H857,Equations!$G:$I,3,0)))</f>
        <v/>
      </c>
      <c r="BE857" s="10" t="str">
        <f>IF($AC857="","",IF(OR($V857&lt;2.7,$V857&gt;90),"Age OOR",BC857+1.6449*VLOOKUP(BC$14&amp;"-rse-"&amp;$H857,Equations!$G:$I,3,0)))</f>
        <v/>
      </c>
      <c r="BF857" s="10" t="str">
        <f t="shared" si="341"/>
        <v/>
      </c>
      <c r="BG857" s="10" t="str">
        <f>IF($AC857="","",IF(OR($V857&lt;2.7,$V857&gt;90),"Age OOR",($AC857-BC857)/VLOOKUP(BC$14&amp;"-rse-"&amp;$H857,Equations!$G:$I,3,0)))</f>
        <v/>
      </c>
      <c r="BH857" s="10" t="str">
        <f>IF($AD857="","",IF(OR($V857&lt;2.7,$V857&gt;90),"Age OOR",VLOOKUP(BH$14&amp;"-int-"&amp;$I857,Equations!$G:$I,3,0)+VLOOKUP(BH$14&amp;"-sexo-"&amp;$I857,Equations!$G:$I,3,0)*$U857+VLOOKUP(BH$14&amp;"-edad-"&amp;$I857,Equations!$G:$I,3,0)*$V857+VLOOKUP(BH$14&amp;"-est-"&amp;$I857,Equations!$G:$I,3,0)*(1/$W857)+VLOOKUP(BH$14&amp;"-imc-"&amp;$I857,Equations!$G:$I,3,0)*(1/$Q857)))</f>
        <v/>
      </c>
      <c r="BI857" s="10" t="str">
        <f>IF($AD857="","",IF(OR($V857&lt;2.7,$V857&gt;90),"Age OOR",BH857-1.6449*VLOOKUP(BH$14&amp;"-rse-"&amp;$I857,Equations!$G:$I,3,0)))</f>
        <v/>
      </c>
      <c r="BJ857" s="10" t="str">
        <f>IF($AD857="","",IF(OR($V857&lt;2.7,$V857&gt;90),"Age OOR",BH857+1.6449*VLOOKUP(BH$14&amp;"-rse-"&amp;$I857,Equations!$G:$I,3,0)))</f>
        <v/>
      </c>
      <c r="BK857" s="10" t="str">
        <f t="shared" si="342"/>
        <v/>
      </c>
      <c r="BL857" s="10" t="str">
        <f>IF($AD857="","",IF(OR($V857&lt;2.7,$V857&gt;90),"Age OOR",($AD857-BH857)/VLOOKUP(BH$14&amp;"-rse-"&amp;$I857,Equations!$G:$I,3,0)))</f>
        <v/>
      </c>
      <c r="BM857" s="10" t="str">
        <f>IF($AE857="","",IF(OR($V857&lt;2.7,$V857&gt;90),"Age OOR",VLOOKUP(BM$14&amp;"-int-"&amp;$J857,Equations!$G:$I,3,0)+VLOOKUP(BM$14&amp;"-sexo-"&amp;$J857,Equations!$G:$I,3,0)*$U857+VLOOKUP(BM$14&amp;"-edad-"&amp;$J857,Equations!$G:$I,3,0)*$V857+VLOOKUP(BM$14&amp;"-est-"&amp;$J857,Equations!$G:$I,3,0)*(1/$W857)+VLOOKUP(BM$14&amp;"-imc-"&amp;$J857,Equations!$G:$I,3,0)*(1/$Q857)))</f>
        <v/>
      </c>
      <c r="BN857" s="10" t="str">
        <f>IF($AE857="","",IF(OR($V857&lt;2.7,$V857&gt;90),"Age OOR",BM857-1.6449*VLOOKUP(BM$14&amp;"-rse-"&amp;$J857,Equations!$G:$I,3,0)))</f>
        <v/>
      </c>
      <c r="BO857" s="10" t="str">
        <f>IF($AE857="","",IF(OR($V857&lt;2.7,$V857&gt;90),"Age OOR",BM857+1.6449*VLOOKUP(BM$14&amp;"-rse-"&amp;$J857,Equations!$G:$I,3,0)))</f>
        <v/>
      </c>
      <c r="BP857" s="10" t="str">
        <f t="shared" si="343"/>
        <v/>
      </c>
      <c r="BQ857" s="10" t="str">
        <f>IF($AE857="","",IF(OR($V857&lt;2.7,$V857&gt;90),"Age OOR",($AE857-BM857)/VLOOKUP(BM$14&amp;"-rse-"&amp;$J857,Equations!$G:$I,3,0)))</f>
        <v/>
      </c>
      <c r="BR857" s="10" t="str">
        <f>IF($AF857="","",IF(OR($V857&lt;2.7,$V857&gt;90),"Age OOR",VLOOKUP(BR$14&amp;"-int-"&amp;$K857,Equations!$G:$I,3,0)+VLOOKUP(BR$14&amp;"-sexo-"&amp;$K857,Equations!$G:$I,3,0)*$U857+VLOOKUP(BR$14&amp;"-edad-"&amp;$K857,Equations!$G:$I,3,0)*$V857+VLOOKUP(BR$14&amp;"-est-"&amp;$K857,Equations!$G:$I,3,0)*(1/$W857)+VLOOKUP(BR$14&amp;"-imc-"&amp;$K857,Equations!$G:$I,3,0)*(1/$Q857)))</f>
        <v/>
      </c>
      <c r="BS857" s="10" t="str">
        <f>IF($AF857="","",IF(OR($V857&lt;2.7,$V857&gt;90),"Age OOR",BR857-1.6449*VLOOKUP(BR$14&amp;"-rse-"&amp;$K857,Equations!$G:$I,3,0)))</f>
        <v/>
      </c>
      <c r="BT857" s="10" t="str">
        <f>IF($AF857="","",IF(OR($V857&lt;2.7,$V857&gt;90),"Age OOR",BR857+1.6449*VLOOKUP(BR$14&amp;"-rse-"&amp;$K857,Equations!$G:$I,3,0)))</f>
        <v/>
      </c>
      <c r="BU857" s="10" t="str">
        <f t="shared" si="344"/>
        <v/>
      </c>
      <c r="BV857" s="10" t="str">
        <f>IF($AF857="","",IF(OR($V857&lt;2.7,$V857&gt;90),"Age OOR",($AF857-BR857)/VLOOKUP(BR$14&amp;"-rse-"&amp;$K857,Equations!$G:$I,3,0)))</f>
        <v/>
      </c>
      <c r="BW857" s="10" t="str">
        <f>IF($AG857="","",IF(OR($V857&lt;2.7,$V857&gt;90),"Age OOR",VLOOKUP(BW$14&amp;"-int-"&amp;$L857,Equations!$G:$I,3,0)+VLOOKUP(BW$14&amp;"-sexo-"&amp;$L857,Equations!$G:$I,3,0)*$U857+VLOOKUP(BW$14&amp;"-edad-"&amp;$L857,Equations!$G:$I,3,0)*$V857+VLOOKUP(BW$14&amp;"-est-"&amp;$L857,Equations!$G:$I,3,0)*(1/$W857)+VLOOKUP(BW$14&amp;"-imc-"&amp;$L857,Equations!$G:$I,3,0)*(1/$Q857)))</f>
        <v/>
      </c>
      <c r="BX857" s="10" t="str">
        <f>IF($AG857="","",IF(OR($V857&lt;2.7,$V857&gt;90),"Age OOR",BW857-1.6449*VLOOKUP(BW$14&amp;"-rse-"&amp;$L857,Equations!$G:$I,3,0)))</f>
        <v/>
      </c>
      <c r="BY857" s="10" t="str">
        <f>IF($AG857="","",IF(OR($V857&lt;2.7,$V857&gt;90),"Age OOR",BW857+1.6449*VLOOKUP(BW$14&amp;"-rse-"&amp;$L857,Equations!$G:$I,3,0)))</f>
        <v/>
      </c>
      <c r="BZ857" s="10" t="str">
        <f t="shared" si="345"/>
        <v/>
      </c>
      <c r="CA857" s="10" t="str">
        <f>IF($AG857="","",IF(OR($V857&lt;2.7,$V857&gt;90),"Age OOR",($AG857-BW857)/VLOOKUP(BW$14&amp;"-rse-"&amp;$L857,Equations!$G:$I,3,0)))</f>
        <v/>
      </c>
      <c r="CB857" s="10" t="str">
        <f>IF($AH857="","",IF(OR($V857&lt;2.7,$V857&gt;90),"Age OOR",VLOOKUP(CB$14&amp;"-int-"&amp;$M857,Equations!$G:$I,3,0)+VLOOKUP(CB$14&amp;"-sexo-"&amp;$M857,Equations!$G:$I,3,0)*$U857+VLOOKUP(CB$14&amp;"-edad-"&amp;$M857,Equations!$G:$I,3,0)*$V857+VLOOKUP(CB$14&amp;"-est-"&amp;$M857,Equations!$G:$I,3,0)*(1/$W857)+VLOOKUP(CB$14&amp;"-imc-"&amp;$M857,Equations!$G:$I,3,0)*(1/$Q857)))</f>
        <v/>
      </c>
      <c r="CC857" s="10" t="str">
        <f>IF($AH857="","",IF(OR($V857&lt;2.7,$V857&gt;90),"Age OOR",CB857-1.6449*VLOOKUP(CB$14&amp;"-rse-"&amp;$M857,Equations!$G:$I,3,0)))</f>
        <v/>
      </c>
      <c r="CD857" s="10" t="str">
        <f>IF($AH857="","",IF(OR($V857&lt;2.7,$V857&gt;90),"Age OOR",CB857+1.6449*VLOOKUP(CB$14&amp;"-rse-"&amp;$M857,Equations!$G:$I,3,0)))</f>
        <v/>
      </c>
      <c r="CE857" s="10" t="str">
        <f t="shared" si="346"/>
        <v/>
      </c>
      <c r="CF857" s="10" t="str">
        <f>IF($AH857="","",IF(OR($V857&lt;2.7,$V857&gt;90),"Age OOR",($AH857-CB857)/VLOOKUP(CB$14&amp;"-rse-"&amp;$M857,Equations!$G:$I,3,0)))</f>
        <v/>
      </c>
      <c r="CG857" s="10" t="str">
        <f>IF($AI857="","",IF(OR($V857&lt;2.7,$V857&gt;90),"Age OOR",VLOOKUP(CG$14&amp;"-int-"&amp;$N857,Equations!$G:$I,3,0)+VLOOKUP(CG$14&amp;"-sexo-"&amp;$N857,Equations!$G:$I,3,0)*$U857+VLOOKUP(CG$14&amp;"-edad-"&amp;$N857,Equations!$G:$I,3,0)*$V857+VLOOKUP(CG$14&amp;"-est-"&amp;$N857,Equations!$G:$I,3,0)*(1/$W857)+VLOOKUP(CG$14&amp;"-imc-"&amp;$N857,Equations!$G:$I,3,0)*(1/$Q857)))</f>
        <v/>
      </c>
      <c r="CH857" s="10" t="str">
        <f>IF($AI857="","",IF(OR($V857&lt;2.7,$V857&gt;90),"Age OOR",CG857-1.6449*VLOOKUP(CG$14&amp;"-rse-"&amp;$N857,Equations!$G:$I,3,0)))</f>
        <v/>
      </c>
      <c r="CI857" s="10" t="str">
        <f>IF($AI857="","",IF(OR($V857&lt;2.7,$V857&gt;90),"Age OOR",CG857+1.6449*VLOOKUP(CG$14&amp;"-rse-"&amp;$N857,Equations!$G:$I,3,0)))</f>
        <v/>
      </c>
      <c r="CJ857" s="10" t="str">
        <f t="shared" si="347"/>
        <v/>
      </c>
      <c r="CK857" s="10" t="str">
        <f>IF($AI857="","",IF(OR($V857&lt;2.7,$V857&gt;90),"Age OOR",($AI857-CG857)/VLOOKUP(CG$14&amp;"-rse-"&amp;$N857,Equations!$G:$I,3,0)))</f>
        <v/>
      </c>
      <c r="CL857" s="10" t="str">
        <f>IF($AJ857="","",IF(OR($V857&lt;2.7,$V857&gt;90),"Age OOR",VLOOKUP(CL$14&amp;"-int-"&amp;$O857,Equations!$G:$I,3,0)+VLOOKUP(CL$14&amp;"-sexo-"&amp;$O857,Equations!$G:$I,3,0)*$U857+VLOOKUP(CL$14&amp;"-edad-"&amp;$O857,Equations!$G:$I,3,0)*$V857+VLOOKUP(CL$14&amp;"-est-"&amp;$O857,Equations!$G:$I,3,0)*(1/$W857)+VLOOKUP(CL$14&amp;"-imc-"&amp;$O857,Equations!$G:$I,3,0)*(1/$Q857)))</f>
        <v/>
      </c>
      <c r="CM857" s="10" t="str">
        <f>IF($AJ857="","",IF(OR($V857&lt;2.7,$V857&gt;90),"Age OOR",CL857-1.6449*VLOOKUP(CL$14&amp;"-rse-"&amp;$O857,Equations!$G:$I,3,0)))</f>
        <v/>
      </c>
      <c r="CN857" s="10" t="str">
        <f>IF($AJ857="","",IF(OR($V857&lt;2.7,$V857&gt;90),"Age OOR",CL857+1.6449*VLOOKUP(CL$14&amp;"-rse-"&amp;$O857,Equations!$G:$I,3,0)))</f>
        <v/>
      </c>
      <c r="CO857" s="10" t="str">
        <f t="shared" si="348"/>
        <v/>
      </c>
      <c r="CP857" s="10" t="str">
        <f>IF($AJ857="","",IF(OR($V857&lt;2.7,$V857&gt;90),"Age OOR",($AJ857-CL857)/VLOOKUP(CL$14&amp;"-rse-"&amp;$O857,Equations!$G:$I,3,0)))</f>
        <v/>
      </c>
      <c r="CQ857" s="10" t="str">
        <f>IF($AK857="","",IF(OR($V857&lt;2.7,$V857&gt;90),"Age OOR",EXP(VLOOKUP(CQ$14&amp;"-int-"&amp;$P857,Equations!$G:$I,3,0)+VLOOKUP(CQ$14&amp;"-sexo-"&amp;$P857,Equations!$G:$I,3,0)*$U857+VLOOKUP(CQ$14&amp;"-edad-"&amp;$P857,Equations!$G:$I,3,0)*$V857+VLOOKUP(CQ$14&amp;"-est-"&amp;$P857,Equations!$G:$I,3,0)*(1/$W857)+VLOOKUP(CQ$14&amp;"-imc-"&amp;$P857,Equations!$G:$I,3,0)*(1/$Q857))))</f>
        <v/>
      </c>
      <c r="CR857" s="10" t="str">
        <f>IF($AK857="","",IF(OR($V857&lt;2.7,$V857&gt;90),"Age OOR",EXP(LN(CQ857)-1.6449*VLOOKUP(CQ$14&amp;"-rse-"&amp;$P857,Equations!$G:$I,3,0))))</f>
        <v/>
      </c>
      <c r="CS857" s="10" t="str">
        <f>IF($AK857="","",IF(OR($V857&lt;2.7,$V857&gt;90),"Age OOR",EXP(LN(CQ857)+1.6449*VLOOKUP(CQ$14&amp;"-rse-"&amp;$P857,Equations!$G:$I,3,0))))</f>
        <v/>
      </c>
      <c r="CT857" s="10" t="str">
        <f t="shared" si="349"/>
        <v/>
      </c>
      <c r="CU857" s="10" t="str">
        <f>IF($AK857="","",IF(OR($V857&lt;2.7,$V857&gt;90),"Age OOR",(LN($AK857)-LN(CQ857))/VLOOKUP(CQ$14&amp;"-rse-"&amp;$P857,Equations!$G:$I,3,0)))</f>
        <v/>
      </c>
      <c r="CV857" s="47"/>
    </row>
    <row r="858" spans="5:100" x14ac:dyDescent="0.2">
      <c r="E858" s="23" t="str">
        <f t="shared" si="325"/>
        <v>Age out of range</v>
      </c>
      <c r="F858" s="23" t="str">
        <f t="shared" si="326"/>
        <v>Age out of range</v>
      </c>
      <c r="G858" s="23" t="str">
        <f t="shared" si="327"/>
        <v>Age out of range</v>
      </c>
      <c r="H858" s="23" t="str">
        <f t="shared" si="328"/>
        <v>Age out of range</v>
      </c>
      <c r="I858" s="23" t="str">
        <f t="shared" si="329"/>
        <v>Age out of range</v>
      </c>
      <c r="J858" s="23" t="str">
        <f t="shared" si="330"/>
        <v>Age out of range</v>
      </c>
      <c r="K858" s="23" t="str">
        <f t="shared" si="331"/>
        <v>Age out of range</v>
      </c>
      <c r="L858" s="23" t="str">
        <f t="shared" si="332"/>
        <v>Age out of range</v>
      </c>
      <c r="M858" s="23" t="str">
        <f t="shared" si="333"/>
        <v>Age out of range</v>
      </c>
      <c r="N858" s="23" t="str">
        <f t="shared" si="334"/>
        <v>Age out of range</v>
      </c>
      <c r="O858" s="23" t="str">
        <f t="shared" si="335"/>
        <v>Age out of range</v>
      </c>
      <c r="P858" s="23" t="str">
        <f t="shared" si="336"/>
        <v>Age out of range</v>
      </c>
      <c r="Q858" s="23" t="e">
        <f t="shared" si="337"/>
        <v>#DIV/0!</v>
      </c>
      <c r="R858" s="17"/>
      <c r="S858" s="23">
        <v>842</v>
      </c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  <c r="AE858" s="134"/>
      <c r="AF858" s="134"/>
      <c r="AG858" s="134"/>
      <c r="AH858" s="134"/>
      <c r="AI858" s="134"/>
      <c r="AJ858" s="134"/>
      <c r="AK858" s="134"/>
      <c r="AL858" s="7"/>
      <c r="AM858" s="47"/>
      <c r="AN858" s="10" t="str">
        <f>IF($Z858="","",IF(OR($V858&lt;2.7,$V858&gt;90),"Age OOR",VLOOKUP(AN$14&amp;"-int-"&amp;$E858,Equations!$G:$I,3,0)+VLOOKUP(AN$14&amp;"-sexo-"&amp;$E858,Equations!$G:$I,3,0)*$U858+VLOOKUP(AN$14&amp;"-edad-"&amp;$E858,Equations!$G:$I,3,0)*$V858+VLOOKUP(AN$14&amp;"-est-"&amp;$E858,Equations!$G:$I,3,0)*(1/$W858)+VLOOKUP(AN$14&amp;"-imc-"&amp;$E858,Equations!$G:$I,3,0)*(1/$Q858)))</f>
        <v/>
      </c>
      <c r="AO858" s="10" t="str">
        <f>IF($Z858="","",IF(OR($V858&lt;2.7,$V858&gt;90),"Age OOR",AN858-1.6449*VLOOKUP(AN$14&amp;"-rse-"&amp;$E858,Equations!$G:$I,3,0)))</f>
        <v/>
      </c>
      <c r="AP858" s="10" t="str">
        <f>IF($Z858="","",IF(OR($V858&lt;2.7,$V858&gt;90),"Age OOR",AN858+1.6449*VLOOKUP(AN$14&amp;"-rse-"&amp;$E858,Equations!$G:$I,3,0)))</f>
        <v/>
      </c>
      <c r="AQ858" s="10" t="str">
        <f t="shared" si="338"/>
        <v/>
      </c>
      <c r="AR858" s="10" t="str">
        <f>IF($Z858="","",IF(OR($V858&lt;2.7,$V858&gt;90),"Age OOR",($Z858-AN858)/VLOOKUP(AN$14&amp;"-rse-"&amp;$E858,Equations!$G:$I,3,0)))</f>
        <v/>
      </c>
      <c r="AS858" s="10" t="str">
        <f>IF($AA858="","",IF(OR($V858&lt;2.7,$V858&gt;90),"Age OOR",VLOOKUP(AS$14&amp;"-int-"&amp;$F858,Equations!$G:$I,3,0)+VLOOKUP(AS$14&amp;"-sexo-"&amp;$F858,Equations!$G:$I,3,0)*$U858+VLOOKUP(AS$14&amp;"-edad-"&amp;$F858,Equations!$G:$I,3,0)*$V858+VLOOKUP(AS$14&amp;"-est-"&amp;$F858,Equations!$G:$I,3,0)*(1/$W858)+VLOOKUP(AS$14&amp;"-imc-"&amp;$F858,Equations!$G:$I,3,0)*(1/$Q858)))</f>
        <v/>
      </c>
      <c r="AT858" s="10" t="str">
        <f>IF($AA858="","",IF(OR($V858&lt;2.7,$V858&gt;90),"Age OOR",AS858-1.6449*VLOOKUP(AS$14&amp;"-rse-"&amp;$F858,Equations!$G:$I,3,0)))</f>
        <v/>
      </c>
      <c r="AU858" s="10" t="str">
        <f>IF($AA858="","",IF(OR($V858&lt;2.7,$V858&gt;90),"Age OOR",AS858+1.6449*VLOOKUP(AS$14&amp;"-rse-"&amp;$F858,Equations!$G:$I,3,0)))</f>
        <v/>
      </c>
      <c r="AV858" s="10" t="str">
        <f t="shared" si="339"/>
        <v/>
      </c>
      <c r="AW858" s="10" t="str">
        <f>IF($AA858="","",IF(OR($V858&lt;2.7,$V858&gt;90),"Age OOR",($AA858-AS858)/VLOOKUP(AS$14&amp;"-rse-"&amp;$F858,Equations!$G:$I,3,0)))</f>
        <v/>
      </c>
      <c r="AX858" s="10" t="str">
        <f>IF($AB858="","",IF(OR($V858&lt;2.7,$V858&gt;90),"Age OOR",VLOOKUP(AX$14&amp;"-int-"&amp;$G858,Equations!$G:$I,3,0)+VLOOKUP(AX$14&amp;"-sexo-"&amp;$G858,Equations!$G:$I,3,0)*$U858+VLOOKUP(AX$14&amp;"-edad-"&amp;$G858,Equations!$G:$I,3,0)*$V858+VLOOKUP(AX$14&amp;"-est-"&amp;$G858,Equations!$G:$I,3,0)*(1/$W858)+VLOOKUP(AX$14&amp;"-imc-"&amp;$G858,Equations!$G:$I,3,0)*(1/$Q858)))</f>
        <v/>
      </c>
      <c r="AY858" s="10" t="str">
        <f>IF($AB858="","",IF(OR($V858&lt;2.7,$V858&gt;90),"Age OOR",AX858-1.6449*VLOOKUP(AX$14&amp;"-rse-"&amp;$G858,Equations!$G:$I,3,0)))</f>
        <v/>
      </c>
      <c r="AZ858" s="10" t="str">
        <f>IF($AB858="","",IF(OR($V858&lt;2.7,$V858&gt;90),"Age OOR",AX858+1.6449*VLOOKUP(AX$14&amp;"-rse-"&amp;$G858,Equations!$G:$I,3,0)))</f>
        <v/>
      </c>
      <c r="BA858" s="10" t="str">
        <f t="shared" si="340"/>
        <v/>
      </c>
      <c r="BB858" s="10" t="str">
        <f>IF($AB858="","",IF(OR($V858&lt;2.7,$V858&gt;90),"Age OOR",($AB858-AX858)/VLOOKUP(AX$14&amp;"-rse-"&amp;$G858,Equations!$G:$I,3,0)))</f>
        <v/>
      </c>
      <c r="BC858" s="10" t="str">
        <f>IF($AC858="","",IF(OR($V858&lt;2.7,$V858&gt;90),"Age OOR",VLOOKUP(BC$14&amp;"-int-"&amp;$H858,Equations!$G:$I,3,0)+VLOOKUP(BC$14&amp;"-sexo-"&amp;$H858,Equations!$G:$I,3,0)*$U858+VLOOKUP(BC$14&amp;"-edad-"&amp;$H858,Equations!$G:$I,3,0)*$V858+VLOOKUP(BC$14&amp;"-est-"&amp;$H858,Equations!$G:$I,3,0)*(1/$W858)+VLOOKUP(BC$14&amp;"-imc-"&amp;$H858,Equations!$G:$I,3,0)*(1/$Q858)))</f>
        <v/>
      </c>
      <c r="BD858" s="10" t="str">
        <f>IF($AC858="","",IF(OR($V858&lt;2.7,$V858&gt;90),"Age OOR",BC858-1.6449*VLOOKUP(BC$14&amp;"-rse-"&amp;$H858,Equations!$G:$I,3,0)))</f>
        <v/>
      </c>
      <c r="BE858" s="10" t="str">
        <f>IF($AC858="","",IF(OR($V858&lt;2.7,$V858&gt;90),"Age OOR",BC858+1.6449*VLOOKUP(BC$14&amp;"-rse-"&amp;$H858,Equations!$G:$I,3,0)))</f>
        <v/>
      </c>
      <c r="BF858" s="10" t="str">
        <f t="shared" si="341"/>
        <v/>
      </c>
      <c r="BG858" s="10" t="str">
        <f>IF($AC858="","",IF(OR($V858&lt;2.7,$V858&gt;90),"Age OOR",($AC858-BC858)/VLOOKUP(BC$14&amp;"-rse-"&amp;$H858,Equations!$G:$I,3,0)))</f>
        <v/>
      </c>
      <c r="BH858" s="10" t="str">
        <f>IF($AD858="","",IF(OR($V858&lt;2.7,$V858&gt;90),"Age OOR",VLOOKUP(BH$14&amp;"-int-"&amp;$I858,Equations!$G:$I,3,0)+VLOOKUP(BH$14&amp;"-sexo-"&amp;$I858,Equations!$G:$I,3,0)*$U858+VLOOKUP(BH$14&amp;"-edad-"&amp;$I858,Equations!$G:$I,3,0)*$V858+VLOOKUP(BH$14&amp;"-est-"&amp;$I858,Equations!$G:$I,3,0)*(1/$W858)+VLOOKUP(BH$14&amp;"-imc-"&amp;$I858,Equations!$G:$I,3,0)*(1/$Q858)))</f>
        <v/>
      </c>
      <c r="BI858" s="10" t="str">
        <f>IF($AD858="","",IF(OR($V858&lt;2.7,$V858&gt;90),"Age OOR",BH858-1.6449*VLOOKUP(BH$14&amp;"-rse-"&amp;$I858,Equations!$G:$I,3,0)))</f>
        <v/>
      </c>
      <c r="BJ858" s="10" t="str">
        <f>IF($AD858="","",IF(OR($V858&lt;2.7,$V858&gt;90),"Age OOR",BH858+1.6449*VLOOKUP(BH$14&amp;"-rse-"&amp;$I858,Equations!$G:$I,3,0)))</f>
        <v/>
      </c>
      <c r="BK858" s="10" t="str">
        <f t="shared" si="342"/>
        <v/>
      </c>
      <c r="BL858" s="10" t="str">
        <f>IF($AD858="","",IF(OR($V858&lt;2.7,$V858&gt;90),"Age OOR",($AD858-BH858)/VLOOKUP(BH$14&amp;"-rse-"&amp;$I858,Equations!$G:$I,3,0)))</f>
        <v/>
      </c>
      <c r="BM858" s="10" t="str">
        <f>IF($AE858="","",IF(OR($V858&lt;2.7,$V858&gt;90),"Age OOR",VLOOKUP(BM$14&amp;"-int-"&amp;$J858,Equations!$G:$I,3,0)+VLOOKUP(BM$14&amp;"-sexo-"&amp;$J858,Equations!$G:$I,3,0)*$U858+VLOOKUP(BM$14&amp;"-edad-"&amp;$J858,Equations!$G:$I,3,0)*$V858+VLOOKUP(BM$14&amp;"-est-"&amp;$J858,Equations!$G:$I,3,0)*(1/$W858)+VLOOKUP(BM$14&amp;"-imc-"&amp;$J858,Equations!$G:$I,3,0)*(1/$Q858)))</f>
        <v/>
      </c>
      <c r="BN858" s="10" t="str">
        <f>IF($AE858="","",IF(OR($V858&lt;2.7,$V858&gt;90),"Age OOR",BM858-1.6449*VLOOKUP(BM$14&amp;"-rse-"&amp;$J858,Equations!$G:$I,3,0)))</f>
        <v/>
      </c>
      <c r="BO858" s="10" t="str">
        <f>IF($AE858="","",IF(OR($V858&lt;2.7,$V858&gt;90),"Age OOR",BM858+1.6449*VLOOKUP(BM$14&amp;"-rse-"&amp;$J858,Equations!$G:$I,3,0)))</f>
        <v/>
      </c>
      <c r="BP858" s="10" t="str">
        <f t="shared" si="343"/>
        <v/>
      </c>
      <c r="BQ858" s="10" t="str">
        <f>IF($AE858="","",IF(OR($V858&lt;2.7,$V858&gt;90),"Age OOR",($AE858-BM858)/VLOOKUP(BM$14&amp;"-rse-"&amp;$J858,Equations!$G:$I,3,0)))</f>
        <v/>
      </c>
      <c r="BR858" s="10" t="str">
        <f>IF($AF858="","",IF(OR($V858&lt;2.7,$V858&gt;90),"Age OOR",VLOOKUP(BR$14&amp;"-int-"&amp;$K858,Equations!$G:$I,3,0)+VLOOKUP(BR$14&amp;"-sexo-"&amp;$K858,Equations!$G:$I,3,0)*$U858+VLOOKUP(BR$14&amp;"-edad-"&amp;$K858,Equations!$G:$I,3,0)*$V858+VLOOKUP(BR$14&amp;"-est-"&amp;$K858,Equations!$G:$I,3,0)*(1/$W858)+VLOOKUP(BR$14&amp;"-imc-"&amp;$K858,Equations!$G:$I,3,0)*(1/$Q858)))</f>
        <v/>
      </c>
      <c r="BS858" s="10" t="str">
        <f>IF($AF858="","",IF(OR($V858&lt;2.7,$V858&gt;90),"Age OOR",BR858-1.6449*VLOOKUP(BR$14&amp;"-rse-"&amp;$K858,Equations!$G:$I,3,0)))</f>
        <v/>
      </c>
      <c r="BT858" s="10" t="str">
        <f>IF($AF858="","",IF(OR($V858&lt;2.7,$V858&gt;90),"Age OOR",BR858+1.6449*VLOOKUP(BR$14&amp;"-rse-"&amp;$K858,Equations!$G:$I,3,0)))</f>
        <v/>
      </c>
      <c r="BU858" s="10" t="str">
        <f t="shared" si="344"/>
        <v/>
      </c>
      <c r="BV858" s="10" t="str">
        <f>IF($AF858="","",IF(OR($V858&lt;2.7,$V858&gt;90),"Age OOR",($AF858-BR858)/VLOOKUP(BR$14&amp;"-rse-"&amp;$K858,Equations!$G:$I,3,0)))</f>
        <v/>
      </c>
      <c r="BW858" s="10" t="str">
        <f>IF($AG858="","",IF(OR($V858&lt;2.7,$V858&gt;90),"Age OOR",VLOOKUP(BW$14&amp;"-int-"&amp;$L858,Equations!$G:$I,3,0)+VLOOKUP(BW$14&amp;"-sexo-"&amp;$L858,Equations!$G:$I,3,0)*$U858+VLOOKUP(BW$14&amp;"-edad-"&amp;$L858,Equations!$G:$I,3,0)*$V858+VLOOKUP(BW$14&amp;"-est-"&amp;$L858,Equations!$G:$I,3,0)*(1/$W858)+VLOOKUP(BW$14&amp;"-imc-"&amp;$L858,Equations!$G:$I,3,0)*(1/$Q858)))</f>
        <v/>
      </c>
      <c r="BX858" s="10" t="str">
        <f>IF($AG858="","",IF(OR($V858&lt;2.7,$V858&gt;90),"Age OOR",BW858-1.6449*VLOOKUP(BW$14&amp;"-rse-"&amp;$L858,Equations!$G:$I,3,0)))</f>
        <v/>
      </c>
      <c r="BY858" s="10" t="str">
        <f>IF($AG858="","",IF(OR($V858&lt;2.7,$V858&gt;90),"Age OOR",BW858+1.6449*VLOOKUP(BW$14&amp;"-rse-"&amp;$L858,Equations!$G:$I,3,0)))</f>
        <v/>
      </c>
      <c r="BZ858" s="10" t="str">
        <f t="shared" si="345"/>
        <v/>
      </c>
      <c r="CA858" s="10" t="str">
        <f>IF($AG858="","",IF(OR($V858&lt;2.7,$V858&gt;90),"Age OOR",($AG858-BW858)/VLOOKUP(BW$14&amp;"-rse-"&amp;$L858,Equations!$G:$I,3,0)))</f>
        <v/>
      </c>
      <c r="CB858" s="10" t="str">
        <f>IF($AH858="","",IF(OR($V858&lt;2.7,$V858&gt;90),"Age OOR",VLOOKUP(CB$14&amp;"-int-"&amp;$M858,Equations!$G:$I,3,0)+VLOOKUP(CB$14&amp;"-sexo-"&amp;$M858,Equations!$G:$I,3,0)*$U858+VLOOKUP(CB$14&amp;"-edad-"&amp;$M858,Equations!$G:$I,3,0)*$V858+VLOOKUP(CB$14&amp;"-est-"&amp;$M858,Equations!$G:$I,3,0)*(1/$W858)+VLOOKUP(CB$14&amp;"-imc-"&amp;$M858,Equations!$G:$I,3,0)*(1/$Q858)))</f>
        <v/>
      </c>
      <c r="CC858" s="10" t="str">
        <f>IF($AH858="","",IF(OR($V858&lt;2.7,$V858&gt;90),"Age OOR",CB858-1.6449*VLOOKUP(CB$14&amp;"-rse-"&amp;$M858,Equations!$G:$I,3,0)))</f>
        <v/>
      </c>
      <c r="CD858" s="10" t="str">
        <f>IF($AH858="","",IF(OR($V858&lt;2.7,$V858&gt;90),"Age OOR",CB858+1.6449*VLOOKUP(CB$14&amp;"-rse-"&amp;$M858,Equations!$G:$I,3,0)))</f>
        <v/>
      </c>
      <c r="CE858" s="10" t="str">
        <f t="shared" si="346"/>
        <v/>
      </c>
      <c r="CF858" s="10" t="str">
        <f>IF($AH858="","",IF(OR($V858&lt;2.7,$V858&gt;90),"Age OOR",($AH858-CB858)/VLOOKUP(CB$14&amp;"-rse-"&amp;$M858,Equations!$G:$I,3,0)))</f>
        <v/>
      </c>
      <c r="CG858" s="10" t="str">
        <f>IF($AI858="","",IF(OR($V858&lt;2.7,$V858&gt;90),"Age OOR",VLOOKUP(CG$14&amp;"-int-"&amp;$N858,Equations!$G:$I,3,0)+VLOOKUP(CG$14&amp;"-sexo-"&amp;$N858,Equations!$G:$I,3,0)*$U858+VLOOKUP(CG$14&amp;"-edad-"&amp;$N858,Equations!$G:$I,3,0)*$V858+VLOOKUP(CG$14&amp;"-est-"&amp;$N858,Equations!$G:$I,3,0)*(1/$W858)+VLOOKUP(CG$14&amp;"-imc-"&amp;$N858,Equations!$G:$I,3,0)*(1/$Q858)))</f>
        <v/>
      </c>
      <c r="CH858" s="10" t="str">
        <f>IF($AI858="","",IF(OR($V858&lt;2.7,$V858&gt;90),"Age OOR",CG858-1.6449*VLOOKUP(CG$14&amp;"-rse-"&amp;$N858,Equations!$G:$I,3,0)))</f>
        <v/>
      </c>
      <c r="CI858" s="10" t="str">
        <f>IF($AI858="","",IF(OR($V858&lt;2.7,$V858&gt;90),"Age OOR",CG858+1.6449*VLOOKUP(CG$14&amp;"-rse-"&amp;$N858,Equations!$G:$I,3,0)))</f>
        <v/>
      </c>
      <c r="CJ858" s="10" t="str">
        <f t="shared" si="347"/>
        <v/>
      </c>
      <c r="CK858" s="10" t="str">
        <f>IF($AI858="","",IF(OR($V858&lt;2.7,$V858&gt;90),"Age OOR",($AI858-CG858)/VLOOKUP(CG$14&amp;"-rse-"&amp;$N858,Equations!$G:$I,3,0)))</f>
        <v/>
      </c>
      <c r="CL858" s="10" t="str">
        <f>IF($AJ858="","",IF(OR($V858&lt;2.7,$V858&gt;90),"Age OOR",VLOOKUP(CL$14&amp;"-int-"&amp;$O858,Equations!$G:$I,3,0)+VLOOKUP(CL$14&amp;"-sexo-"&amp;$O858,Equations!$G:$I,3,0)*$U858+VLOOKUP(CL$14&amp;"-edad-"&amp;$O858,Equations!$G:$I,3,0)*$V858+VLOOKUP(CL$14&amp;"-est-"&amp;$O858,Equations!$G:$I,3,0)*(1/$W858)+VLOOKUP(CL$14&amp;"-imc-"&amp;$O858,Equations!$G:$I,3,0)*(1/$Q858)))</f>
        <v/>
      </c>
      <c r="CM858" s="10" t="str">
        <f>IF($AJ858="","",IF(OR($V858&lt;2.7,$V858&gt;90),"Age OOR",CL858-1.6449*VLOOKUP(CL$14&amp;"-rse-"&amp;$O858,Equations!$G:$I,3,0)))</f>
        <v/>
      </c>
      <c r="CN858" s="10" t="str">
        <f>IF($AJ858="","",IF(OR($V858&lt;2.7,$V858&gt;90),"Age OOR",CL858+1.6449*VLOOKUP(CL$14&amp;"-rse-"&amp;$O858,Equations!$G:$I,3,0)))</f>
        <v/>
      </c>
      <c r="CO858" s="10" t="str">
        <f t="shared" si="348"/>
        <v/>
      </c>
      <c r="CP858" s="10" t="str">
        <f>IF($AJ858="","",IF(OR($V858&lt;2.7,$V858&gt;90),"Age OOR",($AJ858-CL858)/VLOOKUP(CL$14&amp;"-rse-"&amp;$O858,Equations!$G:$I,3,0)))</f>
        <v/>
      </c>
      <c r="CQ858" s="10" t="str">
        <f>IF($AK858="","",IF(OR($V858&lt;2.7,$V858&gt;90),"Age OOR",EXP(VLOOKUP(CQ$14&amp;"-int-"&amp;$P858,Equations!$G:$I,3,0)+VLOOKUP(CQ$14&amp;"-sexo-"&amp;$P858,Equations!$G:$I,3,0)*$U858+VLOOKUP(CQ$14&amp;"-edad-"&amp;$P858,Equations!$G:$I,3,0)*$V858+VLOOKUP(CQ$14&amp;"-est-"&amp;$P858,Equations!$G:$I,3,0)*(1/$W858)+VLOOKUP(CQ$14&amp;"-imc-"&amp;$P858,Equations!$G:$I,3,0)*(1/$Q858))))</f>
        <v/>
      </c>
      <c r="CR858" s="10" t="str">
        <f>IF($AK858="","",IF(OR($V858&lt;2.7,$V858&gt;90),"Age OOR",EXP(LN(CQ858)-1.6449*VLOOKUP(CQ$14&amp;"-rse-"&amp;$P858,Equations!$G:$I,3,0))))</f>
        <v/>
      </c>
      <c r="CS858" s="10" t="str">
        <f>IF($AK858="","",IF(OR($V858&lt;2.7,$V858&gt;90),"Age OOR",EXP(LN(CQ858)+1.6449*VLOOKUP(CQ$14&amp;"-rse-"&amp;$P858,Equations!$G:$I,3,0))))</f>
        <v/>
      </c>
      <c r="CT858" s="10" t="str">
        <f t="shared" si="349"/>
        <v/>
      </c>
      <c r="CU858" s="10" t="str">
        <f>IF($AK858="","",IF(OR($V858&lt;2.7,$V858&gt;90),"Age OOR",(LN($AK858)-LN(CQ858))/VLOOKUP(CQ$14&amp;"-rse-"&amp;$P858,Equations!$G:$I,3,0)))</f>
        <v/>
      </c>
      <c r="CV858" s="47"/>
    </row>
    <row r="859" spans="5:100" x14ac:dyDescent="0.2">
      <c r="E859" s="23" t="str">
        <f t="shared" si="325"/>
        <v>Age out of range</v>
      </c>
      <c r="F859" s="23" t="str">
        <f t="shared" si="326"/>
        <v>Age out of range</v>
      </c>
      <c r="G859" s="23" t="str">
        <f t="shared" si="327"/>
        <v>Age out of range</v>
      </c>
      <c r="H859" s="23" t="str">
        <f t="shared" si="328"/>
        <v>Age out of range</v>
      </c>
      <c r="I859" s="23" t="str">
        <f t="shared" si="329"/>
        <v>Age out of range</v>
      </c>
      <c r="J859" s="23" t="str">
        <f t="shared" si="330"/>
        <v>Age out of range</v>
      </c>
      <c r="K859" s="23" t="str">
        <f t="shared" si="331"/>
        <v>Age out of range</v>
      </c>
      <c r="L859" s="23" t="str">
        <f t="shared" si="332"/>
        <v>Age out of range</v>
      </c>
      <c r="M859" s="23" t="str">
        <f t="shared" si="333"/>
        <v>Age out of range</v>
      </c>
      <c r="N859" s="23" t="str">
        <f t="shared" si="334"/>
        <v>Age out of range</v>
      </c>
      <c r="O859" s="23" t="str">
        <f t="shared" si="335"/>
        <v>Age out of range</v>
      </c>
      <c r="P859" s="23" t="str">
        <f t="shared" si="336"/>
        <v>Age out of range</v>
      </c>
      <c r="Q859" s="23" t="e">
        <f t="shared" si="337"/>
        <v>#DIV/0!</v>
      </c>
      <c r="R859" s="17"/>
      <c r="S859" s="23">
        <v>843</v>
      </c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  <c r="AE859" s="134"/>
      <c r="AF859" s="134"/>
      <c r="AG859" s="134"/>
      <c r="AH859" s="134"/>
      <c r="AI859" s="134"/>
      <c r="AJ859" s="134"/>
      <c r="AK859" s="134"/>
      <c r="AL859" s="7"/>
      <c r="AM859" s="47"/>
      <c r="AN859" s="10" t="str">
        <f>IF($Z859="","",IF(OR($V859&lt;2.7,$V859&gt;90),"Age OOR",VLOOKUP(AN$14&amp;"-int-"&amp;$E859,Equations!$G:$I,3,0)+VLOOKUP(AN$14&amp;"-sexo-"&amp;$E859,Equations!$G:$I,3,0)*$U859+VLOOKUP(AN$14&amp;"-edad-"&amp;$E859,Equations!$G:$I,3,0)*$V859+VLOOKUP(AN$14&amp;"-est-"&amp;$E859,Equations!$G:$I,3,0)*(1/$W859)+VLOOKUP(AN$14&amp;"-imc-"&amp;$E859,Equations!$G:$I,3,0)*(1/$Q859)))</f>
        <v/>
      </c>
      <c r="AO859" s="10" t="str">
        <f>IF($Z859="","",IF(OR($V859&lt;2.7,$V859&gt;90),"Age OOR",AN859-1.6449*VLOOKUP(AN$14&amp;"-rse-"&amp;$E859,Equations!$G:$I,3,0)))</f>
        <v/>
      </c>
      <c r="AP859" s="10" t="str">
        <f>IF($Z859="","",IF(OR($V859&lt;2.7,$V859&gt;90),"Age OOR",AN859+1.6449*VLOOKUP(AN$14&amp;"-rse-"&amp;$E859,Equations!$G:$I,3,0)))</f>
        <v/>
      </c>
      <c r="AQ859" s="10" t="str">
        <f t="shared" si="338"/>
        <v/>
      </c>
      <c r="AR859" s="10" t="str">
        <f>IF($Z859="","",IF(OR($V859&lt;2.7,$V859&gt;90),"Age OOR",($Z859-AN859)/VLOOKUP(AN$14&amp;"-rse-"&amp;$E859,Equations!$G:$I,3,0)))</f>
        <v/>
      </c>
      <c r="AS859" s="10" t="str">
        <f>IF($AA859="","",IF(OR($V859&lt;2.7,$V859&gt;90),"Age OOR",VLOOKUP(AS$14&amp;"-int-"&amp;$F859,Equations!$G:$I,3,0)+VLOOKUP(AS$14&amp;"-sexo-"&amp;$F859,Equations!$G:$I,3,0)*$U859+VLOOKUP(AS$14&amp;"-edad-"&amp;$F859,Equations!$G:$I,3,0)*$V859+VLOOKUP(AS$14&amp;"-est-"&amp;$F859,Equations!$G:$I,3,0)*(1/$W859)+VLOOKUP(AS$14&amp;"-imc-"&amp;$F859,Equations!$G:$I,3,0)*(1/$Q859)))</f>
        <v/>
      </c>
      <c r="AT859" s="10" t="str">
        <f>IF($AA859="","",IF(OR($V859&lt;2.7,$V859&gt;90),"Age OOR",AS859-1.6449*VLOOKUP(AS$14&amp;"-rse-"&amp;$F859,Equations!$G:$I,3,0)))</f>
        <v/>
      </c>
      <c r="AU859" s="10" t="str">
        <f>IF($AA859="","",IF(OR($V859&lt;2.7,$V859&gt;90),"Age OOR",AS859+1.6449*VLOOKUP(AS$14&amp;"-rse-"&amp;$F859,Equations!$G:$I,3,0)))</f>
        <v/>
      </c>
      <c r="AV859" s="10" t="str">
        <f t="shared" si="339"/>
        <v/>
      </c>
      <c r="AW859" s="10" t="str">
        <f>IF($AA859="","",IF(OR($V859&lt;2.7,$V859&gt;90),"Age OOR",($AA859-AS859)/VLOOKUP(AS$14&amp;"-rse-"&amp;$F859,Equations!$G:$I,3,0)))</f>
        <v/>
      </c>
      <c r="AX859" s="10" t="str">
        <f>IF($AB859="","",IF(OR($V859&lt;2.7,$V859&gt;90),"Age OOR",VLOOKUP(AX$14&amp;"-int-"&amp;$G859,Equations!$G:$I,3,0)+VLOOKUP(AX$14&amp;"-sexo-"&amp;$G859,Equations!$G:$I,3,0)*$U859+VLOOKUP(AX$14&amp;"-edad-"&amp;$G859,Equations!$G:$I,3,0)*$V859+VLOOKUP(AX$14&amp;"-est-"&amp;$G859,Equations!$G:$I,3,0)*(1/$W859)+VLOOKUP(AX$14&amp;"-imc-"&amp;$G859,Equations!$G:$I,3,0)*(1/$Q859)))</f>
        <v/>
      </c>
      <c r="AY859" s="10" t="str">
        <f>IF($AB859="","",IF(OR($V859&lt;2.7,$V859&gt;90),"Age OOR",AX859-1.6449*VLOOKUP(AX$14&amp;"-rse-"&amp;$G859,Equations!$G:$I,3,0)))</f>
        <v/>
      </c>
      <c r="AZ859" s="10" t="str">
        <f>IF($AB859="","",IF(OR($V859&lt;2.7,$V859&gt;90),"Age OOR",AX859+1.6449*VLOOKUP(AX$14&amp;"-rse-"&amp;$G859,Equations!$G:$I,3,0)))</f>
        <v/>
      </c>
      <c r="BA859" s="10" t="str">
        <f t="shared" si="340"/>
        <v/>
      </c>
      <c r="BB859" s="10" t="str">
        <f>IF($AB859="","",IF(OR($V859&lt;2.7,$V859&gt;90),"Age OOR",($AB859-AX859)/VLOOKUP(AX$14&amp;"-rse-"&amp;$G859,Equations!$G:$I,3,0)))</f>
        <v/>
      </c>
      <c r="BC859" s="10" t="str">
        <f>IF($AC859="","",IF(OR($V859&lt;2.7,$V859&gt;90),"Age OOR",VLOOKUP(BC$14&amp;"-int-"&amp;$H859,Equations!$G:$I,3,0)+VLOOKUP(BC$14&amp;"-sexo-"&amp;$H859,Equations!$G:$I,3,0)*$U859+VLOOKUP(BC$14&amp;"-edad-"&amp;$H859,Equations!$G:$I,3,0)*$V859+VLOOKUP(BC$14&amp;"-est-"&amp;$H859,Equations!$G:$I,3,0)*(1/$W859)+VLOOKUP(BC$14&amp;"-imc-"&amp;$H859,Equations!$G:$I,3,0)*(1/$Q859)))</f>
        <v/>
      </c>
      <c r="BD859" s="10" t="str">
        <f>IF($AC859="","",IF(OR($V859&lt;2.7,$V859&gt;90),"Age OOR",BC859-1.6449*VLOOKUP(BC$14&amp;"-rse-"&amp;$H859,Equations!$G:$I,3,0)))</f>
        <v/>
      </c>
      <c r="BE859" s="10" t="str">
        <f>IF($AC859="","",IF(OR($V859&lt;2.7,$V859&gt;90),"Age OOR",BC859+1.6449*VLOOKUP(BC$14&amp;"-rse-"&amp;$H859,Equations!$G:$I,3,0)))</f>
        <v/>
      </c>
      <c r="BF859" s="10" t="str">
        <f t="shared" si="341"/>
        <v/>
      </c>
      <c r="BG859" s="10" t="str">
        <f>IF($AC859="","",IF(OR($V859&lt;2.7,$V859&gt;90),"Age OOR",($AC859-BC859)/VLOOKUP(BC$14&amp;"-rse-"&amp;$H859,Equations!$G:$I,3,0)))</f>
        <v/>
      </c>
      <c r="BH859" s="10" t="str">
        <f>IF($AD859="","",IF(OR($V859&lt;2.7,$V859&gt;90),"Age OOR",VLOOKUP(BH$14&amp;"-int-"&amp;$I859,Equations!$G:$I,3,0)+VLOOKUP(BH$14&amp;"-sexo-"&amp;$I859,Equations!$G:$I,3,0)*$U859+VLOOKUP(BH$14&amp;"-edad-"&amp;$I859,Equations!$G:$I,3,0)*$V859+VLOOKUP(BH$14&amp;"-est-"&amp;$I859,Equations!$G:$I,3,0)*(1/$W859)+VLOOKUP(BH$14&amp;"-imc-"&amp;$I859,Equations!$G:$I,3,0)*(1/$Q859)))</f>
        <v/>
      </c>
      <c r="BI859" s="10" t="str">
        <f>IF($AD859="","",IF(OR($V859&lt;2.7,$V859&gt;90),"Age OOR",BH859-1.6449*VLOOKUP(BH$14&amp;"-rse-"&amp;$I859,Equations!$G:$I,3,0)))</f>
        <v/>
      </c>
      <c r="BJ859" s="10" t="str">
        <f>IF($AD859="","",IF(OR($V859&lt;2.7,$V859&gt;90),"Age OOR",BH859+1.6449*VLOOKUP(BH$14&amp;"-rse-"&amp;$I859,Equations!$G:$I,3,0)))</f>
        <v/>
      </c>
      <c r="BK859" s="10" t="str">
        <f t="shared" si="342"/>
        <v/>
      </c>
      <c r="BL859" s="10" t="str">
        <f>IF($AD859="","",IF(OR($V859&lt;2.7,$V859&gt;90),"Age OOR",($AD859-BH859)/VLOOKUP(BH$14&amp;"-rse-"&amp;$I859,Equations!$G:$I,3,0)))</f>
        <v/>
      </c>
      <c r="BM859" s="10" t="str">
        <f>IF($AE859="","",IF(OR($V859&lt;2.7,$V859&gt;90),"Age OOR",VLOOKUP(BM$14&amp;"-int-"&amp;$J859,Equations!$G:$I,3,0)+VLOOKUP(BM$14&amp;"-sexo-"&amp;$J859,Equations!$G:$I,3,0)*$U859+VLOOKUP(BM$14&amp;"-edad-"&amp;$J859,Equations!$G:$I,3,0)*$V859+VLOOKUP(BM$14&amp;"-est-"&amp;$J859,Equations!$G:$I,3,0)*(1/$W859)+VLOOKUP(BM$14&amp;"-imc-"&amp;$J859,Equations!$G:$I,3,0)*(1/$Q859)))</f>
        <v/>
      </c>
      <c r="BN859" s="10" t="str">
        <f>IF($AE859="","",IF(OR($V859&lt;2.7,$V859&gt;90),"Age OOR",BM859-1.6449*VLOOKUP(BM$14&amp;"-rse-"&amp;$J859,Equations!$G:$I,3,0)))</f>
        <v/>
      </c>
      <c r="BO859" s="10" t="str">
        <f>IF($AE859="","",IF(OR($V859&lt;2.7,$V859&gt;90),"Age OOR",BM859+1.6449*VLOOKUP(BM$14&amp;"-rse-"&amp;$J859,Equations!$G:$I,3,0)))</f>
        <v/>
      </c>
      <c r="BP859" s="10" t="str">
        <f t="shared" si="343"/>
        <v/>
      </c>
      <c r="BQ859" s="10" t="str">
        <f>IF($AE859="","",IF(OR($V859&lt;2.7,$V859&gt;90),"Age OOR",($AE859-BM859)/VLOOKUP(BM$14&amp;"-rse-"&amp;$J859,Equations!$G:$I,3,0)))</f>
        <v/>
      </c>
      <c r="BR859" s="10" t="str">
        <f>IF($AF859="","",IF(OR($V859&lt;2.7,$V859&gt;90),"Age OOR",VLOOKUP(BR$14&amp;"-int-"&amp;$K859,Equations!$G:$I,3,0)+VLOOKUP(BR$14&amp;"-sexo-"&amp;$K859,Equations!$G:$I,3,0)*$U859+VLOOKUP(BR$14&amp;"-edad-"&amp;$K859,Equations!$G:$I,3,0)*$V859+VLOOKUP(BR$14&amp;"-est-"&amp;$K859,Equations!$G:$I,3,0)*(1/$W859)+VLOOKUP(BR$14&amp;"-imc-"&amp;$K859,Equations!$G:$I,3,0)*(1/$Q859)))</f>
        <v/>
      </c>
      <c r="BS859" s="10" t="str">
        <f>IF($AF859="","",IF(OR($V859&lt;2.7,$V859&gt;90),"Age OOR",BR859-1.6449*VLOOKUP(BR$14&amp;"-rse-"&amp;$K859,Equations!$G:$I,3,0)))</f>
        <v/>
      </c>
      <c r="BT859" s="10" t="str">
        <f>IF($AF859="","",IF(OR($V859&lt;2.7,$V859&gt;90),"Age OOR",BR859+1.6449*VLOOKUP(BR$14&amp;"-rse-"&amp;$K859,Equations!$G:$I,3,0)))</f>
        <v/>
      </c>
      <c r="BU859" s="10" t="str">
        <f t="shared" si="344"/>
        <v/>
      </c>
      <c r="BV859" s="10" t="str">
        <f>IF($AF859="","",IF(OR($V859&lt;2.7,$V859&gt;90),"Age OOR",($AF859-BR859)/VLOOKUP(BR$14&amp;"-rse-"&amp;$K859,Equations!$G:$I,3,0)))</f>
        <v/>
      </c>
      <c r="BW859" s="10" t="str">
        <f>IF($AG859="","",IF(OR($V859&lt;2.7,$V859&gt;90),"Age OOR",VLOOKUP(BW$14&amp;"-int-"&amp;$L859,Equations!$G:$I,3,0)+VLOOKUP(BW$14&amp;"-sexo-"&amp;$L859,Equations!$G:$I,3,0)*$U859+VLOOKUP(BW$14&amp;"-edad-"&amp;$L859,Equations!$G:$I,3,0)*$V859+VLOOKUP(BW$14&amp;"-est-"&amp;$L859,Equations!$G:$I,3,0)*(1/$W859)+VLOOKUP(BW$14&amp;"-imc-"&amp;$L859,Equations!$G:$I,3,0)*(1/$Q859)))</f>
        <v/>
      </c>
      <c r="BX859" s="10" t="str">
        <f>IF($AG859="","",IF(OR($V859&lt;2.7,$V859&gt;90),"Age OOR",BW859-1.6449*VLOOKUP(BW$14&amp;"-rse-"&amp;$L859,Equations!$G:$I,3,0)))</f>
        <v/>
      </c>
      <c r="BY859" s="10" t="str">
        <f>IF($AG859="","",IF(OR($V859&lt;2.7,$V859&gt;90),"Age OOR",BW859+1.6449*VLOOKUP(BW$14&amp;"-rse-"&amp;$L859,Equations!$G:$I,3,0)))</f>
        <v/>
      </c>
      <c r="BZ859" s="10" t="str">
        <f t="shared" si="345"/>
        <v/>
      </c>
      <c r="CA859" s="10" t="str">
        <f>IF($AG859="","",IF(OR($V859&lt;2.7,$V859&gt;90),"Age OOR",($AG859-BW859)/VLOOKUP(BW$14&amp;"-rse-"&amp;$L859,Equations!$G:$I,3,0)))</f>
        <v/>
      </c>
      <c r="CB859" s="10" t="str">
        <f>IF($AH859="","",IF(OR($V859&lt;2.7,$V859&gt;90),"Age OOR",VLOOKUP(CB$14&amp;"-int-"&amp;$M859,Equations!$G:$I,3,0)+VLOOKUP(CB$14&amp;"-sexo-"&amp;$M859,Equations!$G:$I,3,0)*$U859+VLOOKUP(CB$14&amp;"-edad-"&amp;$M859,Equations!$G:$I,3,0)*$V859+VLOOKUP(CB$14&amp;"-est-"&amp;$M859,Equations!$G:$I,3,0)*(1/$W859)+VLOOKUP(CB$14&amp;"-imc-"&amp;$M859,Equations!$G:$I,3,0)*(1/$Q859)))</f>
        <v/>
      </c>
      <c r="CC859" s="10" t="str">
        <f>IF($AH859="","",IF(OR($V859&lt;2.7,$V859&gt;90),"Age OOR",CB859-1.6449*VLOOKUP(CB$14&amp;"-rse-"&amp;$M859,Equations!$G:$I,3,0)))</f>
        <v/>
      </c>
      <c r="CD859" s="10" t="str">
        <f>IF($AH859="","",IF(OR($V859&lt;2.7,$V859&gt;90),"Age OOR",CB859+1.6449*VLOOKUP(CB$14&amp;"-rse-"&amp;$M859,Equations!$G:$I,3,0)))</f>
        <v/>
      </c>
      <c r="CE859" s="10" t="str">
        <f t="shared" si="346"/>
        <v/>
      </c>
      <c r="CF859" s="10" t="str">
        <f>IF($AH859="","",IF(OR($V859&lt;2.7,$V859&gt;90),"Age OOR",($AH859-CB859)/VLOOKUP(CB$14&amp;"-rse-"&amp;$M859,Equations!$G:$I,3,0)))</f>
        <v/>
      </c>
      <c r="CG859" s="10" t="str">
        <f>IF($AI859="","",IF(OR($V859&lt;2.7,$V859&gt;90),"Age OOR",VLOOKUP(CG$14&amp;"-int-"&amp;$N859,Equations!$G:$I,3,0)+VLOOKUP(CG$14&amp;"-sexo-"&amp;$N859,Equations!$G:$I,3,0)*$U859+VLOOKUP(CG$14&amp;"-edad-"&amp;$N859,Equations!$G:$I,3,0)*$V859+VLOOKUP(CG$14&amp;"-est-"&amp;$N859,Equations!$G:$I,3,0)*(1/$W859)+VLOOKUP(CG$14&amp;"-imc-"&amp;$N859,Equations!$G:$I,3,0)*(1/$Q859)))</f>
        <v/>
      </c>
      <c r="CH859" s="10" t="str">
        <f>IF($AI859="","",IF(OR($V859&lt;2.7,$V859&gt;90),"Age OOR",CG859-1.6449*VLOOKUP(CG$14&amp;"-rse-"&amp;$N859,Equations!$G:$I,3,0)))</f>
        <v/>
      </c>
      <c r="CI859" s="10" t="str">
        <f>IF($AI859="","",IF(OR($V859&lt;2.7,$V859&gt;90),"Age OOR",CG859+1.6449*VLOOKUP(CG$14&amp;"-rse-"&amp;$N859,Equations!$G:$I,3,0)))</f>
        <v/>
      </c>
      <c r="CJ859" s="10" t="str">
        <f t="shared" si="347"/>
        <v/>
      </c>
      <c r="CK859" s="10" t="str">
        <f>IF($AI859="","",IF(OR($V859&lt;2.7,$V859&gt;90),"Age OOR",($AI859-CG859)/VLOOKUP(CG$14&amp;"-rse-"&amp;$N859,Equations!$G:$I,3,0)))</f>
        <v/>
      </c>
      <c r="CL859" s="10" t="str">
        <f>IF($AJ859="","",IF(OR($V859&lt;2.7,$V859&gt;90),"Age OOR",VLOOKUP(CL$14&amp;"-int-"&amp;$O859,Equations!$G:$I,3,0)+VLOOKUP(CL$14&amp;"-sexo-"&amp;$O859,Equations!$G:$I,3,0)*$U859+VLOOKUP(CL$14&amp;"-edad-"&amp;$O859,Equations!$G:$I,3,0)*$V859+VLOOKUP(CL$14&amp;"-est-"&amp;$O859,Equations!$G:$I,3,0)*(1/$W859)+VLOOKUP(CL$14&amp;"-imc-"&amp;$O859,Equations!$G:$I,3,0)*(1/$Q859)))</f>
        <v/>
      </c>
      <c r="CM859" s="10" t="str">
        <f>IF($AJ859="","",IF(OR($V859&lt;2.7,$V859&gt;90),"Age OOR",CL859-1.6449*VLOOKUP(CL$14&amp;"-rse-"&amp;$O859,Equations!$G:$I,3,0)))</f>
        <v/>
      </c>
      <c r="CN859" s="10" t="str">
        <f>IF($AJ859="","",IF(OR($V859&lt;2.7,$V859&gt;90),"Age OOR",CL859+1.6449*VLOOKUP(CL$14&amp;"-rse-"&amp;$O859,Equations!$G:$I,3,0)))</f>
        <v/>
      </c>
      <c r="CO859" s="10" t="str">
        <f t="shared" si="348"/>
        <v/>
      </c>
      <c r="CP859" s="10" t="str">
        <f>IF($AJ859="","",IF(OR($V859&lt;2.7,$V859&gt;90),"Age OOR",($AJ859-CL859)/VLOOKUP(CL$14&amp;"-rse-"&amp;$O859,Equations!$G:$I,3,0)))</f>
        <v/>
      </c>
      <c r="CQ859" s="10" t="str">
        <f>IF($AK859="","",IF(OR($V859&lt;2.7,$V859&gt;90),"Age OOR",EXP(VLOOKUP(CQ$14&amp;"-int-"&amp;$P859,Equations!$G:$I,3,0)+VLOOKUP(CQ$14&amp;"-sexo-"&amp;$P859,Equations!$G:$I,3,0)*$U859+VLOOKUP(CQ$14&amp;"-edad-"&amp;$P859,Equations!$G:$I,3,0)*$V859+VLOOKUP(CQ$14&amp;"-est-"&amp;$P859,Equations!$G:$I,3,0)*(1/$W859)+VLOOKUP(CQ$14&amp;"-imc-"&amp;$P859,Equations!$G:$I,3,0)*(1/$Q859))))</f>
        <v/>
      </c>
      <c r="CR859" s="10" t="str">
        <f>IF($AK859="","",IF(OR($V859&lt;2.7,$V859&gt;90),"Age OOR",EXP(LN(CQ859)-1.6449*VLOOKUP(CQ$14&amp;"-rse-"&amp;$P859,Equations!$G:$I,3,0))))</f>
        <v/>
      </c>
      <c r="CS859" s="10" t="str">
        <f>IF($AK859="","",IF(OR($V859&lt;2.7,$V859&gt;90),"Age OOR",EXP(LN(CQ859)+1.6449*VLOOKUP(CQ$14&amp;"-rse-"&amp;$P859,Equations!$G:$I,3,0))))</f>
        <v/>
      </c>
      <c r="CT859" s="10" t="str">
        <f t="shared" si="349"/>
        <v/>
      </c>
      <c r="CU859" s="10" t="str">
        <f>IF($AK859="","",IF(OR($V859&lt;2.7,$V859&gt;90),"Age OOR",(LN($AK859)-LN(CQ859))/VLOOKUP(CQ$14&amp;"-rse-"&amp;$P859,Equations!$G:$I,3,0)))</f>
        <v/>
      </c>
      <c r="CV859" s="47"/>
    </row>
    <row r="860" spans="5:100" x14ac:dyDescent="0.2">
      <c r="E860" s="23" t="str">
        <f t="shared" si="325"/>
        <v>Age out of range</v>
      </c>
      <c r="F860" s="23" t="str">
        <f t="shared" si="326"/>
        <v>Age out of range</v>
      </c>
      <c r="G860" s="23" t="str">
        <f t="shared" si="327"/>
        <v>Age out of range</v>
      </c>
      <c r="H860" s="23" t="str">
        <f t="shared" si="328"/>
        <v>Age out of range</v>
      </c>
      <c r="I860" s="23" t="str">
        <f t="shared" si="329"/>
        <v>Age out of range</v>
      </c>
      <c r="J860" s="23" t="str">
        <f t="shared" si="330"/>
        <v>Age out of range</v>
      </c>
      <c r="K860" s="23" t="str">
        <f t="shared" si="331"/>
        <v>Age out of range</v>
      </c>
      <c r="L860" s="23" t="str">
        <f t="shared" si="332"/>
        <v>Age out of range</v>
      </c>
      <c r="M860" s="23" t="str">
        <f t="shared" si="333"/>
        <v>Age out of range</v>
      </c>
      <c r="N860" s="23" t="str">
        <f t="shared" si="334"/>
        <v>Age out of range</v>
      </c>
      <c r="O860" s="23" t="str">
        <f t="shared" si="335"/>
        <v>Age out of range</v>
      </c>
      <c r="P860" s="23" t="str">
        <f t="shared" si="336"/>
        <v>Age out of range</v>
      </c>
      <c r="Q860" s="23" t="e">
        <f t="shared" si="337"/>
        <v>#DIV/0!</v>
      </c>
      <c r="R860" s="17"/>
      <c r="S860" s="23">
        <v>844</v>
      </c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  <c r="AE860" s="134"/>
      <c r="AF860" s="134"/>
      <c r="AG860" s="134"/>
      <c r="AH860" s="134"/>
      <c r="AI860" s="134"/>
      <c r="AJ860" s="134"/>
      <c r="AK860" s="134"/>
      <c r="AL860" s="7"/>
      <c r="AM860" s="47"/>
      <c r="AN860" s="10" t="str">
        <f>IF($Z860="","",IF(OR($V860&lt;2.7,$V860&gt;90),"Age OOR",VLOOKUP(AN$14&amp;"-int-"&amp;$E860,Equations!$G:$I,3,0)+VLOOKUP(AN$14&amp;"-sexo-"&amp;$E860,Equations!$G:$I,3,0)*$U860+VLOOKUP(AN$14&amp;"-edad-"&amp;$E860,Equations!$G:$I,3,0)*$V860+VLOOKUP(AN$14&amp;"-est-"&amp;$E860,Equations!$G:$I,3,0)*(1/$W860)+VLOOKUP(AN$14&amp;"-imc-"&amp;$E860,Equations!$G:$I,3,0)*(1/$Q860)))</f>
        <v/>
      </c>
      <c r="AO860" s="10" t="str">
        <f>IF($Z860="","",IF(OR($V860&lt;2.7,$V860&gt;90),"Age OOR",AN860-1.6449*VLOOKUP(AN$14&amp;"-rse-"&amp;$E860,Equations!$G:$I,3,0)))</f>
        <v/>
      </c>
      <c r="AP860" s="10" t="str">
        <f>IF($Z860="","",IF(OR($V860&lt;2.7,$V860&gt;90),"Age OOR",AN860+1.6449*VLOOKUP(AN$14&amp;"-rse-"&amp;$E860,Equations!$G:$I,3,0)))</f>
        <v/>
      </c>
      <c r="AQ860" s="10" t="str">
        <f t="shared" si="338"/>
        <v/>
      </c>
      <c r="AR860" s="10" t="str">
        <f>IF($Z860="","",IF(OR($V860&lt;2.7,$V860&gt;90),"Age OOR",($Z860-AN860)/VLOOKUP(AN$14&amp;"-rse-"&amp;$E860,Equations!$G:$I,3,0)))</f>
        <v/>
      </c>
      <c r="AS860" s="10" t="str">
        <f>IF($AA860="","",IF(OR($V860&lt;2.7,$V860&gt;90),"Age OOR",VLOOKUP(AS$14&amp;"-int-"&amp;$F860,Equations!$G:$I,3,0)+VLOOKUP(AS$14&amp;"-sexo-"&amp;$F860,Equations!$G:$I,3,0)*$U860+VLOOKUP(AS$14&amp;"-edad-"&amp;$F860,Equations!$G:$I,3,0)*$V860+VLOOKUP(AS$14&amp;"-est-"&amp;$F860,Equations!$G:$I,3,0)*(1/$W860)+VLOOKUP(AS$14&amp;"-imc-"&amp;$F860,Equations!$G:$I,3,0)*(1/$Q860)))</f>
        <v/>
      </c>
      <c r="AT860" s="10" t="str">
        <f>IF($AA860="","",IF(OR($V860&lt;2.7,$V860&gt;90),"Age OOR",AS860-1.6449*VLOOKUP(AS$14&amp;"-rse-"&amp;$F860,Equations!$G:$I,3,0)))</f>
        <v/>
      </c>
      <c r="AU860" s="10" t="str">
        <f>IF($AA860="","",IF(OR($V860&lt;2.7,$V860&gt;90),"Age OOR",AS860+1.6449*VLOOKUP(AS$14&amp;"-rse-"&amp;$F860,Equations!$G:$I,3,0)))</f>
        <v/>
      </c>
      <c r="AV860" s="10" t="str">
        <f t="shared" si="339"/>
        <v/>
      </c>
      <c r="AW860" s="10" t="str">
        <f>IF($AA860="","",IF(OR($V860&lt;2.7,$V860&gt;90),"Age OOR",($AA860-AS860)/VLOOKUP(AS$14&amp;"-rse-"&amp;$F860,Equations!$G:$I,3,0)))</f>
        <v/>
      </c>
      <c r="AX860" s="10" t="str">
        <f>IF($AB860="","",IF(OR($V860&lt;2.7,$V860&gt;90),"Age OOR",VLOOKUP(AX$14&amp;"-int-"&amp;$G860,Equations!$G:$I,3,0)+VLOOKUP(AX$14&amp;"-sexo-"&amp;$G860,Equations!$G:$I,3,0)*$U860+VLOOKUP(AX$14&amp;"-edad-"&amp;$G860,Equations!$G:$I,3,0)*$V860+VLOOKUP(AX$14&amp;"-est-"&amp;$G860,Equations!$G:$I,3,0)*(1/$W860)+VLOOKUP(AX$14&amp;"-imc-"&amp;$G860,Equations!$G:$I,3,0)*(1/$Q860)))</f>
        <v/>
      </c>
      <c r="AY860" s="10" t="str">
        <f>IF($AB860="","",IF(OR($V860&lt;2.7,$V860&gt;90),"Age OOR",AX860-1.6449*VLOOKUP(AX$14&amp;"-rse-"&amp;$G860,Equations!$G:$I,3,0)))</f>
        <v/>
      </c>
      <c r="AZ860" s="10" t="str">
        <f>IF($AB860="","",IF(OR($V860&lt;2.7,$V860&gt;90),"Age OOR",AX860+1.6449*VLOOKUP(AX$14&amp;"-rse-"&amp;$G860,Equations!$G:$I,3,0)))</f>
        <v/>
      </c>
      <c r="BA860" s="10" t="str">
        <f t="shared" si="340"/>
        <v/>
      </c>
      <c r="BB860" s="10" t="str">
        <f>IF($AB860="","",IF(OR($V860&lt;2.7,$V860&gt;90),"Age OOR",($AB860-AX860)/VLOOKUP(AX$14&amp;"-rse-"&amp;$G860,Equations!$G:$I,3,0)))</f>
        <v/>
      </c>
      <c r="BC860" s="10" t="str">
        <f>IF($AC860="","",IF(OR($V860&lt;2.7,$V860&gt;90),"Age OOR",VLOOKUP(BC$14&amp;"-int-"&amp;$H860,Equations!$G:$I,3,0)+VLOOKUP(BC$14&amp;"-sexo-"&amp;$H860,Equations!$G:$I,3,0)*$U860+VLOOKUP(BC$14&amp;"-edad-"&amp;$H860,Equations!$G:$I,3,0)*$V860+VLOOKUP(BC$14&amp;"-est-"&amp;$H860,Equations!$G:$I,3,0)*(1/$W860)+VLOOKUP(BC$14&amp;"-imc-"&amp;$H860,Equations!$G:$I,3,0)*(1/$Q860)))</f>
        <v/>
      </c>
      <c r="BD860" s="10" t="str">
        <f>IF($AC860="","",IF(OR($V860&lt;2.7,$V860&gt;90),"Age OOR",BC860-1.6449*VLOOKUP(BC$14&amp;"-rse-"&amp;$H860,Equations!$G:$I,3,0)))</f>
        <v/>
      </c>
      <c r="BE860" s="10" t="str">
        <f>IF($AC860="","",IF(OR($V860&lt;2.7,$V860&gt;90),"Age OOR",BC860+1.6449*VLOOKUP(BC$14&amp;"-rse-"&amp;$H860,Equations!$G:$I,3,0)))</f>
        <v/>
      </c>
      <c r="BF860" s="10" t="str">
        <f t="shared" si="341"/>
        <v/>
      </c>
      <c r="BG860" s="10" t="str">
        <f>IF($AC860="","",IF(OR($V860&lt;2.7,$V860&gt;90),"Age OOR",($AC860-BC860)/VLOOKUP(BC$14&amp;"-rse-"&amp;$H860,Equations!$G:$I,3,0)))</f>
        <v/>
      </c>
      <c r="BH860" s="10" t="str">
        <f>IF($AD860="","",IF(OR($V860&lt;2.7,$V860&gt;90),"Age OOR",VLOOKUP(BH$14&amp;"-int-"&amp;$I860,Equations!$G:$I,3,0)+VLOOKUP(BH$14&amp;"-sexo-"&amp;$I860,Equations!$G:$I,3,0)*$U860+VLOOKUP(BH$14&amp;"-edad-"&amp;$I860,Equations!$G:$I,3,0)*$V860+VLOOKUP(BH$14&amp;"-est-"&amp;$I860,Equations!$G:$I,3,0)*(1/$W860)+VLOOKUP(BH$14&amp;"-imc-"&amp;$I860,Equations!$G:$I,3,0)*(1/$Q860)))</f>
        <v/>
      </c>
      <c r="BI860" s="10" t="str">
        <f>IF($AD860="","",IF(OR($V860&lt;2.7,$V860&gt;90),"Age OOR",BH860-1.6449*VLOOKUP(BH$14&amp;"-rse-"&amp;$I860,Equations!$G:$I,3,0)))</f>
        <v/>
      </c>
      <c r="BJ860" s="10" t="str">
        <f>IF($AD860="","",IF(OR($V860&lt;2.7,$V860&gt;90),"Age OOR",BH860+1.6449*VLOOKUP(BH$14&amp;"-rse-"&amp;$I860,Equations!$G:$I,3,0)))</f>
        <v/>
      </c>
      <c r="BK860" s="10" t="str">
        <f t="shared" si="342"/>
        <v/>
      </c>
      <c r="BL860" s="10" t="str">
        <f>IF($AD860="","",IF(OR($V860&lt;2.7,$V860&gt;90),"Age OOR",($AD860-BH860)/VLOOKUP(BH$14&amp;"-rse-"&amp;$I860,Equations!$G:$I,3,0)))</f>
        <v/>
      </c>
      <c r="BM860" s="10" t="str">
        <f>IF($AE860="","",IF(OR($V860&lt;2.7,$V860&gt;90),"Age OOR",VLOOKUP(BM$14&amp;"-int-"&amp;$J860,Equations!$G:$I,3,0)+VLOOKUP(BM$14&amp;"-sexo-"&amp;$J860,Equations!$G:$I,3,0)*$U860+VLOOKUP(BM$14&amp;"-edad-"&amp;$J860,Equations!$G:$I,3,0)*$V860+VLOOKUP(BM$14&amp;"-est-"&amp;$J860,Equations!$G:$I,3,0)*(1/$W860)+VLOOKUP(BM$14&amp;"-imc-"&amp;$J860,Equations!$G:$I,3,0)*(1/$Q860)))</f>
        <v/>
      </c>
      <c r="BN860" s="10" t="str">
        <f>IF($AE860="","",IF(OR($V860&lt;2.7,$V860&gt;90),"Age OOR",BM860-1.6449*VLOOKUP(BM$14&amp;"-rse-"&amp;$J860,Equations!$G:$I,3,0)))</f>
        <v/>
      </c>
      <c r="BO860" s="10" t="str">
        <f>IF($AE860="","",IF(OR($V860&lt;2.7,$V860&gt;90),"Age OOR",BM860+1.6449*VLOOKUP(BM$14&amp;"-rse-"&amp;$J860,Equations!$G:$I,3,0)))</f>
        <v/>
      </c>
      <c r="BP860" s="10" t="str">
        <f t="shared" si="343"/>
        <v/>
      </c>
      <c r="BQ860" s="10" t="str">
        <f>IF($AE860="","",IF(OR($V860&lt;2.7,$V860&gt;90),"Age OOR",($AE860-BM860)/VLOOKUP(BM$14&amp;"-rse-"&amp;$J860,Equations!$G:$I,3,0)))</f>
        <v/>
      </c>
      <c r="BR860" s="10" t="str">
        <f>IF($AF860="","",IF(OR($V860&lt;2.7,$V860&gt;90),"Age OOR",VLOOKUP(BR$14&amp;"-int-"&amp;$K860,Equations!$G:$I,3,0)+VLOOKUP(BR$14&amp;"-sexo-"&amp;$K860,Equations!$G:$I,3,0)*$U860+VLOOKUP(BR$14&amp;"-edad-"&amp;$K860,Equations!$G:$I,3,0)*$V860+VLOOKUP(BR$14&amp;"-est-"&amp;$K860,Equations!$G:$I,3,0)*(1/$W860)+VLOOKUP(BR$14&amp;"-imc-"&amp;$K860,Equations!$G:$I,3,0)*(1/$Q860)))</f>
        <v/>
      </c>
      <c r="BS860" s="10" t="str">
        <f>IF($AF860="","",IF(OR($V860&lt;2.7,$V860&gt;90),"Age OOR",BR860-1.6449*VLOOKUP(BR$14&amp;"-rse-"&amp;$K860,Equations!$G:$I,3,0)))</f>
        <v/>
      </c>
      <c r="BT860" s="10" t="str">
        <f>IF($AF860="","",IF(OR($V860&lt;2.7,$V860&gt;90),"Age OOR",BR860+1.6449*VLOOKUP(BR$14&amp;"-rse-"&amp;$K860,Equations!$G:$I,3,0)))</f>
        <v/>
      </c>
      <c r="BU860" s="10" t="str">
        <f t="shared" si="344"/>
        <v/>
      </c>
      <c r="BV860" s="10" t="str">
        <f>IF($AF860="","",IF(OR($V860&lt;2.7,$V860&gt;90),"Age OOR",($AF860-BR860)/VLOOKUP(BR$14&amp;"-rse-"&amp;$K860,Equations!$G:$I,3,0)))</f>
        <v/>
      </c>
      <c r="BW860" s="10" t="str">
        <f>IF($AG860="","",IF(OR($V860&lt;2.7,$V860&gt;90),"Age OOR",VLOOKUP(BW$14&amp;"-int-"&amp;$L860,Equations!$G:$I,3,0)+VLOOKUP(BW$14&amp;"-sexo-"&amp;$L860,Equations!$G:$I,3,0)*$U860+VLOOKUP(BW$14&amp;"-edad-"&amp;$L860,Equations!$G:$I,3,0)*$V860+VLOOKUP(BW$14&amp;"-est-"&amp;$L860,Equations!$G:$I,3,0)*(1/$W860)+VLOOKUP(BW$14&amp;"-imc-"&amp;$L860,Equations!$G:$I,3,0)*(1/$Q860)))</f>
        <v/>
      </c>
      <c r="BX860" s="10" t="str">
        <f>IF($AG860="","",IF(OR($V860&lt;2.7,$V860&gt;90),"Age OOR",BW860-1.6449*VLOOKUP(BW$14&amp;"-rse-"&amp;$L860,Equations!$G:$I,3,0)))</f>
        <v/>
      </c>
      <c r="BY860" s="10" t="str">
        <f>IF($AG860="","",IF(OR($V860&lt;2.7,$V860&gt;90),"Age OOR",BW860+1.6449*VLOOKUP(BW$14&amp;"-rse-"&amp;$L860,Equations!$G:$I,3,0)))</f>
        <v/>
      </c>
      <c r="BZ860" s="10" t="str">
        <f t="shared" si="345"/>
        <v/>
      </c>
      <c r="CA860" s="10" t="str">
        <f>IF($AG860="","",IF(OR($V860&lt;2.7,$V860&gt;90),"Age OOR",($AG860-BW860)/VLOOKUP(BW$14&amp;"-rse-"&amp;$L860,Equations!$G:$I,3,0)))</f>
        <v/>
      </c>
      <c r="CB860" s="10" t="str">
        <f>IF($AH860="","",IF(OR($V860&lt;2.7,$V860&gt;90),"Age OOR",VLOOKUP(CB$14&amp;"-int-"&amp;$M860,Equations!$G:$I,3,0)+VLOOKUP(CB$14&amp;"-sexo-"&amp;$M860,Equations!$G:$I,3,0)*$U860+VLOOKUP(CB$14&amp;"-edad-"&amp;$M860,Equations!$G:$I,3,0)*$V860+VLOOKUP(CB$14&amp;"-est-"&amp;$M860,Equations!$G:$I,3,0)*(1/$W860)+VLOOKUP(CB$14&amp;"-imc-"&amp;$M860,Equations!$G:$I,3,0)*(1/$Q860)))</f>
        <v/>
      </c>
      <c r="CC860" s="10" t="str">
        <f>IF($AH860="","",IF(OR($V860&lt;2.7,$V860&gt;90),"Age OOR",CB860-1.6449*VLOOKUP(CB$14&amp;"-rse-"&amp;$M860,Equations!$G:$I,3,0)))</f>
        <v/>
      </c>
      <c r="CD860" s="10" t="str">
        <f>IF($AH860="","",IF(OR($V860&lt;2.7,$V860&gt;90),"Age OOR",CB860+1.6449*VLOOKUP(CB$14&amp;"-rse-"&amp;$M860,Equations!$G:$I,3,0)))</f>
        <v/>
      </c>
      <c r="CE860" s="10" t="str">
        <f t="shared" si="346"/>
        <v/>
      </c>
      <c r="CF860" s="10" t="str">
        <f>IF($AH860="","",IF(OR($V860&lt;2.7,$V860&gt;90),"Age OOR",($AH860-CB860)/VLOOKUP(CB$14&amp;"-rse-"&amp;$M860,Equations!$G:$I,3,0)))</f>
        <v/>
      </c>
      <c r="CG860" s="10" t="str">
        <f>IF($AI860="","",IF(OR($V860&lt;2.7,$V860&gt;90),"Age OOR",VLOOKUP(CG$14&amp;"-int-"&amp;$N860,Equations!$G:$I,3,0)+VLOOKUP(CG$14&amp;"-sexo-"&amp;$N860,Equations!$G:$I,3,0)*$U860+VLOOKUP(CG$14&amp;"-edad-"&amp;$N860,Equations!$G:$I,3,0)*$V860+VLOOKUP(CG$14&amp;"-est-"&amp;$N860,Equations!$G:$I,3,0)*(1/$W860)+VLOOKUP(CG$14&amp;"-imc-"&amp;$N860,Equations!$G:$I,3,0)*(1/$Q860)))</f>
        <v/>
      </c>
      <c r="CH860" s="10" t="str">
        <f>IF($AI860="","",IF(OR($V860&lt;2.7,$V860&gt;90),"Age OOR",CG860-1.6449*VLOOKUP(CG$14&amp;"-rse-"&amp;$N860,Equations!$G:$I,3,0)))</f>
        <v/>
      </c>
      <c r="CI860" s="10" t="str">
        <f>IF($AI860="","",IF(OR($V860&lt;2.7,$V860&gt;90),"Age OOR",CG860+1.6449*VLOOKUP(CG$14&amp;"-rse-"&amp;$N860,Equations!$G:$I,3,0)))</f>
        <v/>
      </c>
      <c r="CJ860" s="10" t="str">
        <f t="shared" si="347"/>
        <v/>
      </c>
      <c r="CK860" s="10" t="str">
        <f>IF($AI860="","",IF(OR($V860&lt;2.7,$V860&gt;90),"Age OOR",($AI860-CG860)/VLOOKUP(CG$14&amp;"-rse-"&amp;$N860,Equations!$G:$I,3,0)))</f>
        <v/>
      </c>
      <c r="CL860" s="10" t="str">
        <f>IF($AJ860="","",IF(OR($V860&lt;2.7,$V860&gt;90),"Age OOR",VLOOKUP(CL$14&amp;"-int-"&amp;$O860,Equations!$G:$I,3,0)+VLOOKUP(CL$14&amp;"-sexo-"&amp;$O860,Equations!$G:$I,3,0)*$U860+VLOOKUP(CL$14&amp;"-edad-"&amp;$O860,Equations!$G:$I,3,0)*$V860+VLOOKUP(CL$14&amp;"-est-"&amp;$O860,Equations!$G:$I,3,0)*(1/$W860)+VLOOKUP(CL$14&amp;"-imc-"&amp;$O860,Equations!$G:$I,3,0)*(1/$Q860)))</f>
        <v/>
      </c>
      <c r="CM860" s="10" t="str">
        <f>IF($AJ860="","",IF(OR($V860&lt;2.7,$V860&gt;90),"Age OOR",CL860-1.6449*VLOOKUP(CL$14&amp;"-rse-"&amp;$O860,Equations!$G:$I,3,0)))</f>
        <v/>
      </c>
      <c r="CN860" s="10" t="str">
        <f>IF($AJ860="","",IF(OR($V860&lt;2.7,$V860&gt;90),"Age OOR",CL860+1.6449*VLOOKUP(CL$14&amp;"-rse-"&amp;$O860,Equations!$G:$I,3,0)))</f>
        <v/>
      </c>
      <c r="CO860" s="10" t="str">
        <f t="shared" si="348"/>
        <v/>
      </c>
      <c r="CP860" s="10" t="str">
        <f>IF($AJ860="","",IF(OR($V860&lt;2.7,$V860&gt;90),"Age OOR",($AJ860-CL860)/VLOOKUP(CL$14&amp;"-rse-"&amp;$O860,Equations!$G:$I,3,0)))</f>
        <v/>
      </c>
      <c r="CQ860" s="10" t="str">
        <f>IF($AK860="","",IF(OR($V860&lt;2.7,$V860&gt;90),"Age OOR",EXP(VLOOKUP(CQ$14&amp;"-int-"&amp;$P860,Equations!$G:$I,3,0)+VLOOKUP(CQ$14&amp;"-sexo-"&amp;$P860,Equations!$G:$I,3,0)*$U860+VLOOKUP(CQ$14&amp;"-edad-"&amp;$P860,Equations!$G:$I,3,0)*$V860+VLOOKUP(CQ$14&amp;"-est-"&amp;$P860,Equations!$G:$I,3,0)*(1/$W860)+VLOOKUP(CQ$14&amp;"-imc-"&amp;$P860,Equations!$G:$I,3,0)*(1/$Q860))))</f>
        <v/>
      </c>
      <c r="CR860" s="10" t="str">
        <f>IF($AK860="","",IF(OR($V860&lt;2.7,$V860&gt;90),"Age OOR",EXP(LN(CQ860)-1.6449*VLOOKUP(CQ$14&amp;"-rse-"&amp;$P860,Equations!$G:$I,3,0))))</f>
        <v/>
      </c>
      <c r="CS860" s="10" t="str">
        <f>IF($AK860="","",IF(OR($V860&lt;2.7,$V860&gt;90),"Age OOR",EXP(LN(CQ860)+1.6449*VLOOKUP(CQ$14&amp;"-rse-"&amp;$P860,Equations!$G:$I,3,0))))</f>
        <v/>
      </c>
      <c r="CT860" s="10" t="str">
        <f t="shared" si="349"/>
        <v/>
      </c>
      <c r="CU860" s="10" t="str">
        <f>IF($AK860="","",IF(OR($V860&lt;2.7,$V860&gt;90),"Age OOR",(LN($AK860)-LN(CQ860))/VLOOKUP(CQ$14&amp;"-rse-"&amp;$P860,Equations!$G:$I,3,0)))</f>
        <v/>
      </c>
      <c r="CV860" s="47"/>
    </row>
    <row r="861" spans="5:100" x14ac:dyDescent="0.2">
      <c r="E861" s="23" t="str">
        <f t="shared" si="325"/>
        <v>Age out of range</v>
      </c>
      <c r="F861" s="23" t="str">
        <f t="shared" si="326"/>
        <v>Age out of range</v>
      </c>
      <c r="G861" s="23" t="str">
        <f t="shared" si="327"/>
        <v>Age out of range</v>
      </c>
      <c r="H861" s="23" t="str">
        <f t="shared" si="328"/>
        <v>Age out of range</v>
      </c>
      <c r="I861" s="23" t="str">
        <f t="shared" si="329"/>
        <v>Age out of range</v>
      </c>
      <c r="J861" s="23" t="str">
        <f t="shared" si="330"/>
        <v>Age out of range</v>
      </c>
      <c r="K861" s="23" t="str">
        <f t="shared" si="331"/>
        <v>Age out of range</v>
      </c>
      <c r="L861" s="23" t="str">
        <f t="shared" si="332"/>
        <v>Age out of range</v>
      </c>
      <c r="M861" s="23" t="str">
        <f t="shared" si="333"/>
        <v>Age out of range</v>
      </c>
      <c r="N861" s="23" t="str">
        <f t="shared" si="334"/>
        <v>Age out of range</v>
      </c>
      <c r="O861" s="23" t="str">
        <f t="shared" si="335"/>
        <v>Age out of range</v>
      </c>
      <c r="P861" s="23" t="str">
        <f t="shared" si="336"/>
        <v>Age out of range</v>
      </c>
      <c r="Q861" s="23" t="e">
        <f t="shared" si="337"/>
        <v>#DIV/0!</v>
      </c>
      <c r="R861" s="17"/>
      <c r="S861" s="23">
        <v>845</v>
      </c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  <c r="AE861" s="134"/>
      <c r="AF861" s="134"/>
      <c r="AG861" s="134"/>
      <c r="AH861" s="134"/>
      <c r="AI861" s="134"/>
      <c r="AJ861" s="134"/>
      <c r="AK861" s="134"/>
      <c r="AL861" s="7"/>
      <c r="AM861" s="47"/>
      <c r="AN861" s="10" t="str">
        <f>IF($Z861="","",IF(OR($V861&lt;2.7,$V861&gt;90),"Age OOR",VLOOKUP(AN$14&amp;"-int-"&amp;$E861,Equations!$G:$I,3,0)+VLOOKUP(AN$14&amp;"-sexo-"&amp;$E861,Equations!$G:$I,3,0)*$U861+VLOOKUP(AN$14&amp;"-edad-"&amp;$E861,Equations!$G:$I,3,0)*$V861+VLOOKUP(AN$14&amp;"-est-"&amp;$E861,Equations!$G:$I,3,0)*(1/$W861)+VLOOKUP(AN$14&amp;"-imc-"&amp;$E861,Equations!$G:$I,3,0)*(1/$Q861)))</f>
        <v/>
      </c>
      <c r="AO861" s="10" t="str">
        <f>IF($Z861="","",IF(OR($V861&lt;2.7,$V861&gt;90),"Age OOR",AN861-1.6449*VLOOKUP(AN$14&amp;"-rse-"&amp;$E861,Equations!$G:$I,3,0)))</f>
        <v/>
      </c>
      <c r="AP861" s="10" t="str">
        <f>IF($Z861="","",IF(OR($V861&lt;2.7,$V861&gt;90),"Age OOR",AN861+1.6449*VLOOKUP(AN$14&amp;"-rse-"&amp;$E861,Equations!$G:$I,3,0)))</f>
        <v/>
      </c>
      <c r="AQ861" s="10" t="str">
        <f t="shared" si="338"/>
        <v/>
      </c>
      <c r="AR861" s="10" t="str">
        <f>IF($Z861="","",IF(OR($V861&lt;2.7,$V861&gt;90),"Age OOR",($Z861-AN861)/VLOOKUP(AN$14&amp;"-rse-"&amp;$E861,Equations!$G:$I,3,0)))</f>
        <v/>
      </c>
      <c r="AS861" s="10" t="str">
        <f>IF($AA861="","",IF(OR($V861&lt;2.7,$V861&gt;90),"Age OOR",VLOOKUP(AS$14&amp;"-int-"&amp;$F861,Equations!$G:$I,3,0)+VLOOKUP(AS$14&amp;"-sexo-"&amp;$F861,Equations!$G:$I,3,0)*$U861+VLOOKUP(AS$14&amp;"-edad-"&amp;$F861,Equations!$G:$I,3,0)*$V861+VLOOKUP(AS$14&amp;"-est-"&amp;$F861,Equations!$G:$I,3,0)*(1/$W861)+VLOOKUP(AS$14&amp;"-imc-"&amp;$F861,Equations!$G:$I,3,0)*(1/$Q861)))</f>
        <v/>
      </c>
      <c r="AT861" s="10" t="str">
        <f>IF($AA861="","",IF(OR($V861&lt;2.7,$V861&gt;90),"Age OOR",AS861-1.6449*VLOOKUP(AS$14&amp;"-rse-"&amp;$F861,Equations!$G:$I,3,0)))</f>
        <v/>
      </c>
      <c r="AU861" s="10" t="str">
        <f>IF($AA861="","",IF(OR($V861&lt;2.7,$V861&gt;90),"Age OOR",AS861+1.6449*VLOOKUP(AS$14&amp;"-rse-"&amp;$F861,Equations!$G:$I,3,0)))</f>
        <v/>
      </c>
      <c r="AV861" s="10" t="str">
        <f t="shared" si="339"/>
        <v/>
      </c>
      <c r="AW861" s="10" t="str">
        <f>IF($AA861="","",IF(OR($V861&lt;2.7,$V861&gt;90),"Age OOR",($AA861-AS861)/VLOOKUP(AS$14&amp;"-rse-"&amp;$F861,Equations!$G:$I,3,0)))</f>
        <v/>
      </c>
      <c r="AX861" s="10" t="str">
        <f>IF($AB861="","",IF(OR($V861&lt;2.7,$V861&gt;90),"Age OOR",VLOOKUP(AX$14&amp;"-int-"&amp;$G861,Equations!$G:$I,3,0)+VLOOKUP(AX$14&amp;"-sexo-"&amp;$G861,Equations!$G:$I,3,0)*$U861+VLOOKUP(AX$14&amp;"-edad-"&amp;$G861,Equations!$G:$I,3,0)*$V861+VLOOKUP(AX$14&amp;"-est-"&amp;$G861,Equations!$G:$I,3,0)*(1/$W861)+VLOOKUP(AX$14&amp;"-imc-"&amp;$G861,Equations!$G:$I,3,0)*(1/$Q861)))</f>
        <v/>
      </c>
      <c r="AY861" s="10" t="str">
        <f>IF($AB861="","",IF(OR($V861&lt;2.7,$V861&gt;90),"Age OOR",AX861-1.6449*VLOOKUP(AX$14&amp;"-rse-"&amp;$G861,Equations!$G:$I,3,0)))</f>
        <v/>
      </c>
      <c r="AZ861" s="10" t="str">
        <f>IF($AB861="","",IF(OR($V861&lt;2.7,$V861&gt;90),"Age OOR",AX861+1.6449*VLOOKUP(AX$14&amp;"-rse-"&amp;$G861,Equations!$G:$I,3,0)))</f>
        <v/>
      </c>
      <c r="BA861" s="10" t="str">
        <f t="shared" si="340"/>
        <v/>
      </c>
      <c r="BB861" s="10" t="str">
        <f>IF($AB861="","",IF(OR($V861&lt;2.7,$V861&gt;90),"Age OOR",($AB861-AX861)/VLOOKUP(AX$14&amp;"-rse-"&amp;$G861,Equations!$G:$I,3,0)))</f>
        <v/>
      </c>
      <c r="BC861" s="10" t="str">
        <f>IF($AC861="","",IF(OR($V861&lt;2.7,$V861&gt;90),"Age OOR",VLOOKUP(BC$14&amp;"-int-"&amp;$H861,Equations!$G:$I,3,0)+VLOOKUP(BC$14&amp;"-sexo-"&amp;$H861,Equations!$G:$I,3,0)*$U861+VLOOKUP(BC$14&amp;"-edad-"&amp;$H861,Equations!$G:$I,3,0)*$V861+VLOOKUP(BC$14&amp;"-est-"&amp;$H861,Equations!$G:$I,3,0)*(1/$W861)+VLOOKUP(BC$14&amp;"-imc-"&amp;$H861,Equations!$G:$I,3,0)*(1/$Q861)))</f>
        <v/>
      </c>
      <c r="BD861" s="10" t="str">
        <f>IF($AC861="","",IF(OR($V861&lt;2.7,$V861&gt;90),"Age OOR",BC861-1.6449*VLOOKUP(BC$14&amp;"-rse-"&amp;$H861,Equations!$G:$I,3,0)))</f>
        <v/>
      </c>
      <c r="BE861" s="10" t="str">
        <f>IF($AC861="","",IF(OR($V861&lt;2.7,$V861&gt;90),"Age OOR",BC861+1.6449*VLOOKUP(BC$14&amp;"-rse-"&amp;$H861,Equations!$G:$I,3,0)))</f>
        <v/>
      </c>
      <c r="BF861" s="10" t="str">
        <f t="shared" si="341"/>
        <v/>
      </c>
      <c r="BG861" s="10" t="str">
        <f>IF($AC861="","",IF(OR($V861&lt;2.7,$V861&gt;90),"Age OOR",($AC861-BC861)/VLOOKUP(BC$14&amp;"-rse-"&amp;$H861,Equations!$G:$I,3,0)))</f>
        <v/>
      </c>
      <c r="BH861" s="10" t="str">
        <f>IF($AD861="","",IF(OR($V861&lt;2.7,$V861&gt;90),"Age OOR",VLOOKUP(BH$14&amp;"-int-"&amp;$I861,Equations!$G:$I,3,0)+VLOOKUP(BH$14&amp;"-sexo-"&amp;$I861,Equations!$G:$I,3,0)*$U861+VLOOKUP(BH$14&amp;"-edad-"&amp;$I861,Equations!$G:$I,3,0)*$V861+VLOOKUP(BH$14&amp;"-est-"&amp;$I861,Equations!$G:$I,3,0)*(1/$W861)+VLOOKUP(BH$14&amp;"-imc-"&amp;$I861,Equations!$G:$I,3,0)*(1/$Q861)))</f>
        <v/>
      </c>
      <c r="BI861" s="10" t="str">
        <f>IF($AD861="","",IF(OR($V861&lt;2.7,$V861&gt;90),"Age OOR",BH861-1.6449*VLOOKUP(BH$14&amp;"-rse-"&amp;$I861,Equations!$G:$I,3,0)))</f>
        <v/>
      </c>
      <c r="BJ861" s="10" t="str">
        <f>IF($AD861="","",IF(OR($V861&lt;2.7,$V861&gt;90),"Age OOR",BH861+1.6449*VLOOKUP(BH$14&amp;"-rse-"&amp;$I861,Equations!$G:$I,3,0)))</f>
        <v/>
      </c>
      <c r="BK861" s="10" t="str">
        <f t="shared" si="342"/>
        <v/>
      </c>
      <c r="BL861" s="10" t="str">
        <f>IF($AD861="","",IF(OR($V861&lt;2.7,$V861&gt;90),"Age OOR",($AD861-BH861)/VLOOKUP(BH$14&amp;"-rse-"&amp;$I861,Equations!$G:$I,3,0)))</f>
        <v/>
      </c>
      <c r="BM861" s="10" t="str">
        <f>IF($AE861="","",IF(OR($V861&lt;2.7,$V861&gt;90),"Age OOR",VLOOKUP(BM$14&amp;"-int-"&amp;$J861,Equations!$G:$I,3,0)+VLOOKUP(BM$14&amp;"-sexo-"&amp;$J861,Equations!$G:$I,3,0)*$U861+VLOOKUP(BM$14&amp;"-edad-"&amp;$J861,Equations!$G:$I,3,0)*$V861+VLOOKUP(BM$14&amp;"-est-"&amp;$J861,Equations!$G:$I,3,0)*(1/$W861)+VLOOKUP(BM$14&amp;"-imc-"&amp;$J861,Equations!$G:$I,3,0)*(1/$Q861)))</f>
        <v/>
      </c>
      <c r="BN861" s="10" t="str">
        <f>IF($AE861="","",IF(OR($V861&lt;2.7,$V861&gt;90),"Age OOR",BM861-1.6449*VLOOKUP(BM$14&amp;"-rse-"&amp;$J861,Equations!$G:$I,3,0)))</f>
        <v/>
      </c>
      <c r="BO861" s="10" t="str">
        <f>IF($AE861="","",IF(OR($V861&lt;2.7,$V861&gt;90),"Age OOR",BM861+1.6449*VLOOKUP(BM$14&amp;"-rse-"&amp;$J861,Equations!$G:$I,3,0)))</f>
        <v/>
      </c>
      <c r="BP861" s="10" t="str">
        <f t="shared" si="343"/>
        <v/>
      </c>
      <c r="BQ861" s="10" t="str">
        <f>IF($AE861="","",IF(OR($V861&lt;2.7,$V861&gt;90),"Age OOR",($AE861-BM861)/VLOOKUP(BM$14&amp;"-rse-"&amp;$J861,Equations!$G:$I,3,0)))</f>
        <v/>
      </c>
      <c r="BR861" s="10" t="str">
        <f>IF($AF861="","",IF(OR($V861&lt;2.7,$V861&gt;90),"Age OOR",VLOOKUP(BR$14&amp;"-int-"&amp;$K861,Equations!$G:$I,3,0)+VLOOKUP(BR$14&amp;"-sexo-"&amp;$K861,Equations!$G:$I,3,0)*$U861+VLOOKUP(BR$14&amp;"-edad-"&amp;$K861,Equations!$G:$I,3,0)*$V861+VLOOKUP(BR$14&amp;"-est-"&amp;$K861,Equations!$G:$I,3,0)*(1/$W861)+VLOOKUP(BR$14&amp;"-imc-"&amp;$K861,Equations!$G:$I,3,0)*(1/$Q861)))</f>
        <v/>
      </c>
      <c r="BS861" s="10" t="str">
        <f>IF($AF861="","",IF(OR($V861&lt;2.7,$V861&gt;90),"Age OOR",BR861-1.6449*VLOOKUP(BR$14&amp;"-rse-"&amp;$K861,Equations!$G:$I,3,0)))</f>
        <v/>
      </c>
      <c r="BT861" s="10" t="str">
        <f>IF($AF861="","",IF(OR($V861&lt;2.7,$V861&gt;90),"Age OOR",BR861+1.6449*VLOOKUP(BR$14&amp;"-rse-"&amp;$K861,Equations!$G:$I,3,0)))</f>
        <v/>
      </c>
      <c r="BU861" s="10" t="str">
        <f t="shared" si="344"/>
        <v/>
      </c>
      <c r="BV861" s="10" t="str">
        <f>IF($AF861="","",IF(OR($V861&lt;2.7,$V861&gt;90),"Age OOR",($AF861-BR861)/VLOOKUP(BR$14&amp;"-rse-"&amp;$K861,Equations!$G:$I,3,0)))</f>
        <v/>
      </c>
      <c r="BW861" s="10" t="str">
        <f>IF($AG861="","",IF(OR($V861&lt;2.7,$V861&gt;90),"Age OOR",VLOOKUP(BW$14&amp;"-int-"&amp;$L861,Equations!$G:$I,3,0)+VLOOKUP(BW$14&amp;"-sexo-"&amp;$L861,Equations!$G:$I,3,0)*$U861+VLOOKUP(BW$14&amp;"-edad-"&amp;$L861,Equations!$G:$I,3,0)*$V861+VLOOKUP(BW$14&amp;"-est-"&amp;$L861,Equations!$G:$I,3,0)*(1/$W861)+VLOOKUP(BW$14&amp;"-imc-"&amp;$L861,Equations!$G:$I,3,0)*(1/$Q861)))</f>
        <v/>
      </c>
      <c r="BX861" s="10" t="str">
        <f>IF($AG861="","",IF(OR($V861&lt;2.7,$V861&gt;90),"Age OOR",BW861-1.6449*VLOOKUP(BW$14&amp;"-rse-"&amp;$L861,Equations!$G:$I,3,0)))</f>
        <v/>
      </c>
      <c r="BY861" s="10" t="str">
        <f>IF($AG861="","",IF(OR($V861&lt;2.7,$V861&gt;90),"Age OOR",BW861+1.6449*VLOOKUP(BW$14&amp;"-rse-"&amp;$L861,Equations!$G:$I,3,0)))</f>
        <v/>
      </c>
      <c r="BZ861" s="10" t="str">
        <f t="shared" si="345"/>
        <v/>
      </c>
      <c r="CA861" s="10" t="str">
        <f>IF($AG861="","",IF(OR($V861&lt;2.7,$V861&gt;90),"Age OOR",($AG861-BW861)/VLOOKUP(BW$14&amp;"-rse-"&amp;$L861,Equations!$G:$I,3,0)))</f>
        <v/>
      </c>
      <c r="CB861" s="10" t="str">
        <f>IF($AH861="","",IF(OR($V861&lt;2.7,$V861&gt;90),"Age OOR",VLOOKUP(CB$14&amp;"-int-"&amp;$M861,Equations!$G:$I,3,0)+VLOOKUP(CB$14&amp;"-sexo-"&amp;$M861,Equations!$G:$I,3,0)*$U861+VLOOKUP(CB$14&amp;"-edad-"&amp;$M861,Equations!$G:$I,3,0)*$V861+VLOOKUP(CB$14&amp;"-est-"&amp;$M861,Equations!$G:$I,3,0)*(1/$W861)+VLOOKUP(CB$14&amp;"-imc-"&amp;$M861,Equations!$G:$I,3,0)*(1/$Q861)))</f>
        <v/>
      </c>
      <c r="CC861" s="10" t="str">
        <f>IF($AH861="","",IF(OR($V861&lt;2.7,$V861&gt;90),"Age OOR",CB861-1.6449*VLOOKUP(CB$14&amp;"-rse-"&amp;$M861,Equations!$G:$I,3,0)))</f>
        <v/>
      </c>
      <c r="CD861" s="10" t="str">
        <f>IF($AH861="","",IF(OR($V861&lt;2.7,$V861&gt;90),"Age OOR",CB861+1.6449*VLOOKUP(CB$14&amp;"-rse-"&amp;$M861,Equations!$G:$I,3,0)))</f>
        <v/>
      </c>
      <c r="CE861" s="10" t="str">
        <f t="shared" si="346"/>
        <v/>
      </c>
      <c r="CF861" s="10" t="str">
        <f>IF($AH861="","",IF(OR($V861&lt;2.7,$V861&gt;90),"Age OOR",($AH861-CB861)/VLOOKUP(CB$14&amp;"-rse-"&amp;$M861,Equations!$G:$I,3,0)))</f>
        <v/>
      </c>
      <c r="CG861" s="10" t="str">
        <f>IF($AI861="","",IF(OR($V861&lt;2.7,$V861&gt;90),"Age OOR",VLOOKUP(CG$14&amp;"-int-"&amp;$N861,Equations!$G:$I,3,0)+VLOOKUP(CG$14&amp;"-sexo-"&amp;$N861,Equations!$G:$I,3,0)*$U861+VLOOKUP(CG$14&amp;"-edad-"&amp;$N861,Equations!$G:$I,3,0)*$V861+VLOOKUP(CG$14&amp;"-est-"&amp;$N861,Equations!$G:$I,3,0)*(1/$W861)+VLOOKUP(CG$14&amp;"-imc-"&amp;$N861,Equations!$G:$I,3,0)*(1/$Q861)))</f>
        <v/>
      </c>
      <c r="CH861" s="10" t="str">
        <f>IF($AI861="","",IF(OR($V861&lt;2.7,$V861&gt;90),"Age OOR",CG861-1.6449*VLOOKUP(CG$14&amp;"-rse-"&amp;$N861,Equations!$G:$I,3,0)))</f>
        <v/>
      </c>
      <c r="CI861" s="10" t="str">
        <f>IF($AI861="","",IF(OR($V861&lt;2.7,$V861&gt;90),"Age OOR",CG861+1.6449*VLOOKUP(CG$14&amp;"-rse-"&amp;$N861,Equations!$G:$I,3,0)))</f>
        <v/>
      </c>
      <c r="CJ861" s="10" t="str">
        <f t="shared" si="347"/>
        <v/>
      </c>
      <c r="CK861" s="10" t="str">
        <f>IF($AI861="","",IF(OR($V861&lt;2.7,$V861&gt;90),"Age OOR",($AI861-CG861)/VLOOKUP(CG$14&amp;"-rse-"&amp;$N861,Equations!$G:$I,3,0)))</f>
        <v/>
      </c>
      <c r="CL861" s="10" t="str">
        <f>IF($AJ861="","",IF(OR($V861&lt;2.7,$V861&gt;90),"Age OOR",VLOOKUP(CL$14&amp;"-int-"&amp;$O861,Equations!$G:$I,3,0)+VLOOKUP(CL$14&amp;"-sexo-"&amp;$O861,Equations!$G:$I,3,0)*$U861+VLOOKUP(CL$14&amp;"-edad-"&amp;$O861,Equations!$G:$I,3,0)*$V861+VLOOKUP(CL$14&amp;"-est-"&amp;$O861,Equations!$G:$I,3,0)*(1/$W861)+VLOOKUP(CL$14&amp;"-imc-"&amp;$O861,Equations!$G:$I,3,0)*(1/$Q861)))</f>
        <v/>
      </c>
      <c r="CM861" s="10" t="str">
        <f>IF($AJ861="","",IF(OR($V861&lt;2.7,$V861&gt;90),"Age OOR",CL861-1.6449*VLOOKUP(CL$14&amp;"-rse-"&amp;$O861,Equations!$G:$I,3,0)))</f>
        <v/>
      </c>
      <c r="CN861" s="10" t="str">
        <f>IF($AJ861="","",IF(OR($V861&lt;2.7,$V861&gt;90),"Age OOR",CL861+1.6449*VLOOKUP(CL$14&amp;"-rse-"&amp;$O861,Equations!$G:$I,3,0)))</f>
        <v/>
      </c>
      <c r="CO861" s="10" t="str">
        <f t="shared" si="348"/>
        <v/>
      </c>
      <c r="CP861" s="10" t="str">
        <f>IF($AJ861="","",IF(OR($V861&lt;2.7,$V861&gt;90),"Age OOR",($AJ861-CL861)/VLOOKUP(CL$14&amp;"-rse-"&amp;$O861,Equations!$G:$I,3,0)))</f>
        <v/>
      </c>
      <c r="CQ861" s="10" t="str">
        <f>IF($AK861="","",IF(OR($V861&lt;2.7,$V861&gt;90),"Age OOR",EXP(VLOOKUP(CQ$14&amp;"-int-"&amp;$P861,Equations!$G:$I,3,0)+VLOOKUP(CQ$14&amp;"-sexo-"&amp;$P861,Equations!$G:$I,3,0)*$U861+VLOOKUP(CQ$14&amp;"-edad-"&amp;$P861,Equations!$G:$I,3,0)*$V861+VLOOKUP(CQ$14&amp;"-est-"&amp;$P861,Equations!$G:$I,3,0)*(1/$W861)+VLOOKUP(CQ$14&amp;"-imc-"&amp;$P861,Equations!$G:$I,3,0)*(1/$Q861))))</f>
        <v/>
      </c>
      <c r="CR861" s="10" t="str">
        <f>IF($AK861="","",IF(OR($V861&lt;2.7,$V861&gt;90),"Age OOR",EXP(LN(CQ861)-1.6449*VLOOKUP(CQ$14&amp;"-rse-"&amp;$P861,Equations!$G:$I,3,0))))</f>
        <v/>
      </c>
      <c r="CS861" s="10" t="str">
        <f>IF($AK861="","",IF(OR($V861&lt;2.7,$V861&gt;90),"Age OOR",EXP(LN(CQ861)+1.6449*VLOOKUP(CQ$14&amp;"-rse-"&amp;$P861,Equations!$G:$I,3,0))))</f>
        <v/>
      </c>
      <c r="CT861" s="10" t="str">
        <f t="shared" si="349"/>
        <v/>
      </c>
      <c r="CU861" s="10" t="str">
        <f>IF($AK861="","",IF(OR($V861&lt;2.7,$V861&gt;90),"Age OOR",(LN($AK861)-LN(CQ861))/VLOOKUP(CQ$14&amp;"-rse-"&amp;$P861,Equations!$G:$I,3,0)))</f>
        <v/>
      </c>
      <c r="CV861" s="47"/>
    </row>
    <row r="862" spans="5:100" x14ac:dyDescent="0.2">
      <c r="E862" s="23" t="str">
        <f t="shared" si="325"/>
        <v>Age out of range</v>
      </c>
      <c r="F862" s="23" t="str">
        <f t="shared" si="326"/>
        <v>Age out of range</v>
      </c>
      <c r="G862" s="23" t="str">
        <f t="shared" si="327"/>
        <v>Age out of range</v>
      </c>
      <c r="H862" s="23" t="str">
        <f t="shared" si="328"/>
        <v>Age out of range</v>
      </c>
      <c r="I862" s="23" t="str">
        <f t="shared" si="329"/>
        <v>Age out of range</v>
      </c>
      <c r="J862" s="23" t="str">
        <f t="shared" si="330"/>
        <v>Age out of range</v>
      </c>
      <c r="K862" s="23" t="str">
        <f t="shared" si="331"/>
        <v>Age out of range</v>
      </c>
      <c r="L862" s="23" t="str">
        <f t="shared" si="332"/>
        <v>Age out of range</v>
      </c>
      <c r="M862" s="23" t="str">
        <f t="shared" si="333"/>
        <v>Age out of range</v>
      </c>
      <c r="N862" s="23" t="str">
        <f t="shared" si="334"/>
        <v>Age out of range</v>
      </c>
      <c r="O862" s="23" t="str">
        <f t="shared" si="335"/>
        <v>Age out of range</v>
      </c>
      <c r="P862" s="23" t="str">
        <f t="shared" si="336"/>
        <v>Age out of range</v>
      </c>
      <c r="Q862" s="23" t="e">
        <f t="shared" si="337"/>
        <v>#DIV/0!</v>
      </c>
      <c r="R862" s="17"/>
      <c r="S862" s="23">
        <v>846</v>
      </c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  <c r="AE862" s="134"/>
      <c r="AF862" s="134"/>
      <c r="AG862" s="134"/>
      <c r="AH862" s="134"/>
      <c r="AI862" s="134"/>
      <c r="AJ862" s="134"/>
      <c r="AK862" s="134"/>
      <c r="AL862" s="7"/>
      <c r="AM862" s="47"/>
      <c r="AN862" s="10" t="str">
        <f>IF($Z862="","",IF(OR($V862&lt;2.7,$V862&gt;90),"Age OOR",VLOOKUP(AN$14&amp;"-int-"&amp;$E862,Equations!$G:$I,3,0)+VLOOKUP(AN$14&amp;"-sexo-"&amp;$E862,Equations!$G:$I,3,0)*$U862+VLOOKUP(AN$14&amp;"-edad-"&amp;$E862,Equations!$G:$I,3,0)*$V862+VLOOKUP(AN$14&amp;"-est-"&amp;$E862,Equations!$G:$I,3,0)*(1/$W862)+VLOOKUP(AN$14&amp;"-imc-"&amp;$E862,Equations!$G:$I,3,0)*(1/$Q862)))</f>
        <v/>
      </c>
      <c r="AO862" s="10" t="str">
        <f>IF($Z862="","",IF(OR($V862&lt;2.7,$V862&gt;90),"Age OOR",AN862-1.6449*VLOOKUP(AN$14&amp;"-rse-"&amp;$E862,Equations!$G:$I,3,0)))</f>
        <v/>
      </c>
      <c r="AP862" s="10" t="str">
        <f>IF($Z862="","",IF(OR($V862&lt;2.7,$V862&gt;90),"Age OOR",AN862+1.6449*VLOOKUP(AN$14&amp;"-rse-"&amp;$E862,Equations!$G:$I,3,0)))</f>
        <v/>
      </c>
      <c r="AQ862" s="10" t="str">
        <f t="shared" si="338"/>
        <v/>
      </c>
      <c r="AR862" s="10" t="str">
        <f>IF($Z862="","",IF(OR($V862&lt;2.7,$V862&gt;90),"Age OOR",($Z862-AN862)/VLOOKUP(AN$14&amp;"-rse-"&amp;$E862,Equations!$G:$I,3,0)))</f>
        <v/>
      </c>
      <c r="AS862" s="10" t="str">
        <f>IF($AA862="","",IF(OR($V862&lt;2.7,$V862&gt;90),"Age OOR",VLOOKUP(AS$14&amp;"-int-"&amp;$F862,Equations!$G:$I,3,0)+VLOOKUP(AS$14&amp;"-sexo-"&amp;$F862,Equations!$G:$I,3,0)*$U862+VLOOKUP(AS$14&amp;"-edad-"&amp;$F862,Equations!$G:$I,3,0)*$V862+VLOOKUP(AS$14&amp;"-est-"&amp;$F862,Equations!$G:$I,3,0)*(1/$W862)+VLOOKUP(AS$14&amp;"-imc-"&amp;$F862,Equations!$G:$I,3,0)*(1/$Q862)))</f>
        <v/>
      </c>
      <c r="AT862" s="10" t="str">
        <f>IF($AA862="","",IF(OR($V862&lt;2.7,$V862&gt;90),"Age OOR",AS862-1.6449*VLOOKUP(AS$14&amp;"-rse-"&amp;$F862,Equations!$G:$I,3,0)))</f>
        <v/>
      </c>
      <c r="AU862" s="10" t="str">
        <f>IF($AA862="","",IF(OR($V862&lt;2.7,$V862&gt;90),"Age OOR",AS862+1.6449*VLOOKUP(AS$14&amp;"-rse-"&amp;$F862,Equations!$G:$I,3,0)))</f>
        <v/>
      </c>
      <c r="AV862" s="10" t="str">
        <f t="shared" si="339"/>
        <v/>
      </c>
      <c r="AW862" s="10" t="str">
        <f>IF($AA862="","",IF(OR($V862&lt;2.7,$V862&gt;90),"Age OOR",($AA862-AS862)/VLOOKUP(AS$14&amp;"-rse-"&amp;$F862,Equations!$G:$I,3,0)))</f>
        <v/>
      </c>
      <c r="AX862" s="10" t="str">
        <f>IF($AB862="","",IF(OR($V862&lt;2.7,$V862&gt;90),"Age OOR",VLOOKUP(AX$14&amp;"-int-"&amp;$G862,Equations!$G:$I,3,0)+VLOOKUP(AX$14&amp;"-sexo-"&amp;$G862,Equations!$G:$I,3,0)*$U862+VLOOKUP(AX$14&amp;"-edad-"&amp;$G862,Equations!$G:$I,3,0)*$V862+VLOOKUP(AX$14&amp;"-est-"&amp;$G862,Equations!$G:$I,3,0)*(1/$W862)+VLOOKUP(AX$14&amp;"-imc-"&amp;$G862,Equations!$G:$I,3,0)*(1/$Q862)))</f>
        <v/>
      </c>
      <c r="AY862" s="10" t="str">
        <f>IF($AB862="","",IF(OR($V862&lt;2.7,$V862&gt;90),"Age OOR",AX862-1.6449*VLOOKUP(AX$14&amp;"-rse-"&amp;$G862,Equations!$G:$I,3,0)))</f>
        <v/>
      </c>
      <c r="AZ862" s="10" t="str">
        <f>IF($AB862="","",IF(OR($V862&lt;2.7,$V862&gt;90),"Age OOR",AX862+1.6449*VLOOKUP(AX$14&amp;"-rse-"&amp;$G862,Equations!$G:$I,3,0)))</f>
        <v/>
      </c>
      <c r="BA862" s="10" t="str">
        <f t="shared" si="340"/>
        <v/>
      </c>
      <c r="BB862" s="10" t="str">
        <f>IF($AB862="","",IF(OR($V862&lt;2.7,$V862&gt;90),"Age OOR",($AB862-AX862)/VLOOKUP(AX$14&amp;"-rse-"&amp;$G862,Equations!$G:$I,3,0)))</f>
        <v/>
      </c>
      <c r="BC862" s="10" t="str">
        <f>IF($AC862="","",IF(OR($V862&lt;2.7,$V862&gt;90),"Age OOR",VLOOKUP(BC$14&amp;"-int-"&amp;$H862,Equations!$G:$I,3,0)+VLOOKUP(BC$14&amp;"-sexo-"&amp;$H862,Equations!$G:$I,3,0)*$U862+VLOOKUP(BC$14&amp;"-edad-"&amp;$H862,Equations!$G:$I,3,0)*$V862+VLOOKUP(BC$14&amp;"-est-"&amp;$H862,Equations!$G:$I,3,0)*(1/$W862)+VLOOKUP(BC$14&amp;"-imc-"&amp;$H862,Equations!$G:$I,3,0)*(1/$Q862)))</f>
        <v/>
      </c>
      <c r="BD862" s="10" t="str">
        <f>IF($AC862="","",IF(OR($V862&lt;2.7,$V862&gt;90),"Age OOR",BC862-1.6449*VLOOKUP(BC$14&amp;"-rse-"&amp;$H862,Equations!$G:$I,3,0)))</f>
        <v/>
      </c>
      <c r="BE862" s="10" t="str">
        <f>IF($AC862="","",IF(OR($V862&lt;2.7,$V862&gt;90),"Age OOR",BC862+1.6449*VLOOKUP(BC$14&amp;"-rse-"&amp;$H862,Equations!$G:$I,3,0)))</f>
        <v/>
      </c>
      <c r="BF862" s="10" t="str">
        <f t="shared" si="341"/>
        <v/>
      </c>
      <c r="BG862" s="10" t="str">
        <f>IF($AC862="","",IF(OR($V862&lt;2.7,$V862&gt;90),"Age OOR",($AC862-BC862)/VLOOKUP(BC$14&amp;"-rse-"&amp;$H862,Equations!$G:$I,3,0)))</f>
        <v/>
      </c>
      <c r="BH862" s="10" t="str">
        <f>IF($AD862="","",IF(OR($V862&lt;2.7,$V862&gt;90),"Age OOR",VLOOKUP(BH$14&amp;"-int-"&amp;$I862,Equations!$G:$I,3,0)+VLOOKUP(BH$14&amp;"-sexo-"&amp;$I862,Equations!$G:$I,3,0)*$U862+VLOOKUP(BH$14&amp;"-edad-"&amp;$I862,Equations!$G:$I,3,0)*$V862+VLOOKUP(BH$14&amp;"-est-"&amp;$I862,Equations!$G:$I,3,0)*(1/$W862)+VLOOKUP(BH$14&amp;"-imc-"&amp;$I862,Equations!$G:$I,3,0)*(1/$Q862)))</f>
        <v/>
      </c>
      <c r="BI862" s="10" t="str">
        <f>IF($AD862="","",IF(OR($V862&lt;2.7,$V862&gt;90),"Age OOR",BH862-1.6449*VLOOKUP(BH$14&amp;"-rse-"&amp;$I862,Equations!$G:$I,3,0)))</f>
        <v/>
      </c>
      <c r="BJ862" s="10" t="str">
        <f>IF($AD862="","",IF(OR($V862&lt;2.7,$V862&gt;90),"Age OOR",BH862+1.6449*VLOOKUP(BH$14&amp;"-rse-"&amp;$I862,Equations!$G:$I,3,0)))</f>
        <v/>
      </c>
      <c r="BK862" s="10" t="str">
        <f t="shared" si="342"/>
        <v/>
      </c>
      <c r="BL862" s="10" t="str">
        <f>IF($AD862="","",IF(OR($V862&lt;2.7,$V862&gt;90),"Age OOR",($AD862-BH862)/VLOOKUP(BH$14&amp;"-rse-"&amp;$I862,Equations!$G:$I,3,0)))</f>
        <v/>
      </c>
      <c r="BM862" s="10" t="str">
        <f>IF($AE862="","",IF(OR($V862&lt;2.7,$V862&gt;90),"Age OOR",VLOOKUP(BM$14&amp;"-int-"&amp;$J862,Equations!$G:$I,3,0)+VLOOKUP(BM$14&amp;"-sexo-"&amp;$J862,Equations!$G:$I,3,0)*$U862+VLOOKUP(BM$14&amp;"-edad-"&amp;$J862,Equations!$G:$I,3,0)*$V862+VLOOKUP(BM$14&amp;"-est-"&amp;$J862,Equations!$G:$I,3,0)*(1/$W862)+VLOOKUP(BM$14&amp;"-imc-"&amp;$J862,Equations!$G:$I,3,0)*(1/$Q862)))</f>
        <v/>
      </c>
      <c r="BN862" s="10" t="str">
        <f>IF($AE862="","",IF(OR($V862&lt;2.7,$V862&gt;90),"Age OOR",BM862-1.6449*VLOOKUP(BM$14&amp;"-rse-"&amp;$J862,Equations!$G:$I,3,0)))</f>
        <v/>
      </c>
      <c r="BO862" s="10" t="str">
        <f>IF($AE862="","",IF(OR($V862&lt;2.7,$V862&gt;90),"Age OOR",BM862+1.6449*VLOOKUP(BM$14&amp;"-rse-"&amp;$J862,Equations!$G:$I,3,0)))</f>
        <v/>
      </c>
      <c r="BP862" s="10" t="str">
        <f t="shared" si="343"/>
        <v/>
      </c>
      <c r="BQ862" s="10" t="str">
        <f>IF($AE862="","",IF(OR($V862&lt;2.7,$V862&gt;90),"Age OOR",($AE862-BM862)/VLOOKUP(BM$14&amp;"-rse-"&amp;$J862,Equations!$G:$I,3,0)))</f>
        <v/>
      </c>
      <c r="BR862" s="10" t="str">
        <f>IF($AF862="","",IF(OR($V862&lt;2.7,$V862&gt;90),"Age OOR",VLOOKUP(BR$14&amp;"-int-"&amp;$K862,Equations!$G:$I,3,0)+VLOOKUP(BR$14&amp;"-sexo-"&amp;$K862,Equations!$G:$I,3,0)*$U862+VLOOKUP(BR$14&amp;"-edad-"&amp;$K862,Equations!$G:$I,3,0)*$V862+VLOOKUP(BR$14&amp;"-est-"&amp;$K862,Equations!$G:$I,3,0)*(1/$W862)+VLOOKUP(BR$14&amp;"-imc-"&amp;$K862,Equations!$G:$I,3,0)*(1/$Q862)))</f>
        <v/>
      </c>
      <c r="BS862" s="10" t="str">
        <f>IF($AF862="","",IF(OR($V862&lt;2.7,$V862&gt;90),"Age OOR",BR862-1.6449*VLOOKUP(BR$14&amp;"-rse-"&amp;$K862,Equations!$G:$I,3,0)))</f>
        <v/>
      </c>
      <c r="BT862" s="10" t="str">
        <f>IF($AF862="","",IF(OR($V862&lt;2.7,$V862&gt;90),"Age OOR",BR862+1.6449*VLOOKUP(BR$14&amp;"-rse-"&amp;$K862,Equations!$G:$I,3,0)))</f>
        <v/>
      </c>
      <c r="BU862" s="10" t="str">
        <f t="shared" si="344"/>
        <v/>
      </c>
      <c r="BV862" s="10" t="str">
        <f>IF($AF862="","",IF(OR($V862&lt;2.7,$V862&gt;90),"Age OOR",($AF862-BR862)/VLOOKUP(BR$14&amp;"-rse-"&amp;$K862,Equations!$G:$I,3,0)))</f>
        <v/>
      </c>
      <c r="BW862" s="10" t="str">
        <f>IF($AG862="","",IF(OR($V862&lt;2.7,$V862&gt;90),"Age OOR",VLOOKUP(BW$14&amp;"-int-"&amp;$L862,Equations!$G:$I,3,0)+VLOOKUP(BW$14&amp;"-sexo-"&amp;$L862,Equations!$G:$I,3,0)*$U862+VLOOKUP(BW$14&amp;"-edad-"&amp;$L862,Equations!$G:$I,3,0)*$V862+VLOOKUP(BW$14&amp;"-est-"&amp;$L862,Equations!$G:$I,3,0)*(1/$W862)+VLOOKUP(BW$14&amp;"-imc-"&amp;$L862,Equations!$G:$I,3,0)*(1/$Q862)))</f>
        <v/>
      </c>
      <c r="BX862" s="10" t="str">
        <f>IF($AG862="","",IF(OR($V862&lt;2.7,$V862&gt;90),"Age OOR",BW862-1.6449*VLOOKUP(BW$14&amp;"-rse-"&amp;$L862,Equations!$G:$I,3,0)))</f>
        <v/>
      </c>
      <c r="BY862" s="10" t="str">
        <f>IF($AG862="","",IF(OR($V862&lt;2.7,$V862&gt;90),"Age OOR",BW862+1.6449*VLOOKUP(BW$14&amp;"-rse-"&amp;$L862,Equations!$G:$I,3,0)))</f>
        <v/>
      </c>
      <c r="BZ862" s="10" t="str">
        <f t="shared" si="345"/>
        <v/>
      </c>
      <c r="CA862" s="10" t="str">
        <f>IF($AG862="","",IF(OR($V862&lt;2.7,$V862&gt;90),"Age OOR",($AG862-BW862)/VLOOKUP(BW$14&amp;"-rse-"&amp;$L862,Equations!$G:$I,3,0)))</f>
        <v/>
      </c>
      <c r="CB862" s="10" t="str">
        <f>IF($AH862="","",IF(OR($V862&lt;2.7,$V862&gt;90),"Age OOR",VLOOKUP(CB$14&amp;"-int-"&amp;$M862,Equations!$G:$I,3,0)+VLOOKUP(CB$14&amp;"-sexo-"&amp;$M862,Equations!$G:$I,3,0)*$U862+VLOOKUP(CB$14&amp;"-edad-"&amp;$M862,Equations!$G:$I,3,0)*$V862+VLOOKUP(CB$14&amp;"-est-"&amp;$M862,Equations!$G:$I,3,0)*(1/$W862)+VLOOKUP(CB$14&amp;"-imc-"&amp;$M862,Equations!$G:$I,3,0)*(1/$Q862)))</f>
        <v/>
      </c>
      <c r="CC862" s="10" t="str">
        <f>IF($AH862="","",IF(OR($V862&lt;2.7,$V862&gt;90),"Age OOR",CB862-1.6449*VLOOKUP(CB$14&amp;"-rse-"&amp;$M862,Equations!$G:$I,3,0)))</f>
        <v/>
      </c>
      <c r="CD862" s="10" t="str">
        <f>IF($AH862="","",IF(OR($V862&lt;2.7,$V862&gt;90),"Age OOR",CB862+1.6449*VLOOKUP(CB$14&amp;"-rse-"&amp;$M862,Equations!$G:$I,3,0)))</f>
        <v/>
      </c>
      <c r="CE862" s="10" t="str">
        <f t="shared" si="346"/>
        <v/>
      </c>
      <c r="CF862" s="10" t="str">
        <f>IF($AH862="","",IF(OR($V862&lt;2.7,$V862&gt;90),"Age OOR",($AH862-CB862)/VLOOKUP(CB$14&amp;"-rse-"&amp;$M862,Equations!$G:$I,3,0)))</f>
        <v/>
      </c>
      <c r="CG862" s="10" t="str">
        <f>IF($AI862="","",IF(OR($V862&lt;2.7,$V862&gt;90),"Age OOR",VLOOKUP(CG$14&amp;"-int-"&amp;$N862,Equations!$G:$I,3,0)+VLOOKUP(CG$14&amp;"-sexo-"&amp;$N862,Equations!$G:$I,3,0)*$U862+VLOOKUP(CG$14&amp;"-edad-"&amp;$N862,Equations!$G:$I,3,0)*$V862+VLOOKUP(CG$14&amp;"-est-"&amp;$N862,Equations!$G:$I,3,0)*(1/$W862)+VLOOKUP(CG$14&amp;"-imc-"&amp;$N862,Equations!$G:$I,3,0)*(1/$Q862)))</f>
        <v/>
      </c>
      <c r="CH862" s="10" t="str">
        <f>IF($AI862="","",IF(OR($V862&lt;2.7,$V862&gt;90),"Age OOR",CG862-1.6449*VLOOKUP(CG$14&amp;"-rse-"&amp;$N862,Equations!$G:$I,3,0)))</f>
        <v/>
      </c>
      <c r="CI862" s="10" t="str">
        <f>IF($AI862="","",IF(OR($V862&lt;2.7,$V862&gt;90),"Age OOR",CG862+1.6449*VLOOKUP(CG$14&amp;"-rse-"&amp;$N862,Equations!$G:$I,3,0)))</f>
        <v/>
      </c>
      <c r="CJ862" s="10" t="str">
        <f t="shared" si="347"/>
        <v/>
      </c>
      <c r="CK862" s="10" t="str">
        <f>IF($AI862="","",IF(OR($V862&lt;2.7,$V862&gt;90),"Age OOR",($AI862-CG862)/VLOOKUP(CG$14&amp;"-rse-"&amp;$N862,Equations!$G:$I,3,0)))</f>
        <v/>
      </c>
      <c r="CL862" s="10" t="str">
        <f>IF($AJ862="","",IF(OR($V862&lt;2.7,$V862&gt;90),"Age OOR",VLOOKUP(CL$14&amp;"-int-"&amp;$O862,Equations!$G:$I,3,0)+VLOOKUP(CL$14&amp;"-sexo-"&amp;$O862,Equations!$G:$I,3,0)*$U862+VLOOKUP(CL$14&amp;"-edad-"&amp;$O862,Equations!$G:$I,3,0)*$V862+VLOOKUP(CL$14&amp;"-est-"&amp;$O862,Equations!$G:$I,3,0)*(1/$W862)+VLOOKUP(CL$14&amp;"-imc-"&amp;$O862,Equations!$G:$I,3,0)*(1/$Q862)))</f>
        <v/>
      </c>
      <c r="CM862" s="10" t="str">
        <f>IF($AJ862="","",IF(OR($V862&lt;2.7,$V862&gt;90),"Age OOR",CL862-1.6449*VLOOKUP(CL$14&amp;"-rse-"&amp;$O862,Equations!$G:$I,3,0)))</f>
        <v/>
      </c>
      <c r="CN862" s="10" t="str">
        <f>IF($AJ862="","",IF(OR($V862&lt;2.7,$V862&gt;90),"Age OOR",CL862+1.6449*VLOOKUP(CL$14&amp;"-rse-"&amp;$O862,Equations!$G:$I,3,0)))</f>
        <v/>
      </c>
      <c r="CO862" s="10" t="str">
        <f t="shared" si="348"/>
        <v/>
      </c>
      <c r="CP862" s="10" t="str">
        <f>IF($AJ862="","",IF(OR($V862&lt;2.7,$V862&gt;90),"Age OOR",($AJ862-CL862)/VLOOKUP(CL$14&amp;"-rse-"&amp;$O862,Equations!$G:$I,3,0)))</f>
        <v/>
      </c>
      <c r="CQ862" s="10" t="str">
        <f>IF($AK862="","",IF(OR($V862&lt;2.7,$V862&gt;90),"Age OOR",EXP(VLOOKUP(CQ$14&amp;"-int-"&amp;$P862,Equations!$G:$I,3,0)+VLOOKUP(CQ$14&amp;"-sexo-"&amp;$P862,Equations!$G:$I,3,0)*$U862+VLOOKUP(CQ$14&amp;"-edad-"&amp;$P862,Equations!$G:$I,3,0)*$V862+VLOOKUP(CQ$14&amp;"-est-"&amp;$P862,Equations!$G:$I,3,0)*(1/$W862)+VLOOKUP(CQ$14&amp;"-imc-"&amp;$P862,Equations!$G:$I,3,0)*(1/$Q862))))</f>
        <v/>
      </c>
      <c r="CR862" s="10" t="str">
        <f>IF($AK862="","",IF(OR($V862&lt;2.7,$V862&gt;90),"Age OOR",EXP(LN(CQ862)-1.6449*VLOOKUP(CQ$14&amp;"-rse-"&amp;$P862,Equations!$G:$I,3,0))))</f>
        <v/>
      </c>
      <c r="CS862" s="10" t="str">
        <f>IF($AK862="","",IF(OR($V862&lt;2.7,$V862&gt;90),"Age OOR",EXP(LN(CQ862)+1.6449*VLOOKUP(CQ$14&amp;"-rse-"&amp;$P862,Equations!$G:$I,3,0))))</f>
        <v/>
      </c>
      <c r="CT862" s="10" t="str">
        <f t="shared" si="349"/>
        <v/>
      </c>
      <c r="CU862" s="10" t="str">
        <f>IF($AK862="","",IF(OR($V862&lt;2.7,$V862&gt;90),"Age OOR",(LN($AK862)-LN(CQ862))/VLOOKUP(CQ$14&amp;"-rse-"&amp;$P862,Equations!$G:$I,3,0)))</f>
        <v/>
      </c>
      <c r="CV862" s="47"/>
    </row>
    <row r="863" spans="5:100" x14ac:dyDescent="0.2">
      <c r="E863" s="23" t="str">
        <f t="shared" si="325"/>
        <v>Age out of range</v>
      </c>
      <c r="F863" s="23" t="str">
        <f t="shared" si="326"/>
        <v>Age out of range</v>
      </c>
      <c r="G863" s="23" t="str">
        <f t="shared" si="327"/>
        <v>Age out of range</v>
      </c>
      <c r="H863" s="23" t="str">
        <f t="shared" si="328"/>
        <v>Age out of range</v>
      </c>
      <c r="I863" s="23" t="str">
        <f t="shared" si="329"/>
        <v>Age out of range</v>
      </c>
      <c r="J863" s="23" t="str">
        <f t="shared" si="330"/>
        <v>Age out of range</v>
      </c>
      <c r="K863" s="23" t="str">
        <f t="shared" si="331"/>
        <v>Age out of range</v>
      </c>
      <c r="L863" s="23" t="str">
        <f t="shared" si="332"/>
        <v>Age out of range</v>
      </c>
      <c r="M863" s="23" t="str">
        <f t="shared" si="333"/>
        <v>Age out of range</v>
      </c>
      <c r="N863" s="23" t="str">
        <f t="shared" si="334"/>
        <v>Age out of range</v>
      </c>
      <c r="O863" s="23" t="str">
        <f t="shared" si="335"/>
        <v>Age out of range</v>
      </c>
      <c r="P863" s="23" t="str">
        <f t="shared" si="336"/>
        <v>Age out of range</v>
      </c>
      <c r="Q863" s="23" t="e">
        <f t="shared" si="337"/>
        <v>#DIV/0!</v>
      </c>
      <c r="R863" s="17"/>
      <c r="S863" s="23">
        <v>847</v>
      </c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  <c r="AE863" s="134"/>
      <c r="AF863" s="134"/>
      <c r="AG863" s="134"/>
      <c r="AH863" s="134"/>
      <c r="AI863" s="134"/>
      <c r="AJ863" s="134"/>
      <c r="AK863" s="134"/>
      <c r="AL863" s="7"/>
      <c r="AM863" s="47"/>
      <c r="AN863" s="10" t="str">
        <f>IF($Z863="","",IF(OR($V863&lt;2.7,$V863&gt;90),"Age OOR",VLOOKUP(AN$14&amp;"-int-"&amp;$E863,Equations!$G:$I,3,0)+VLOOKUP(AN$14&amp;"-sexo-"&amp;$E863,Equations!$G:$I,3,0)*$U863+VLOOKUP(AN$14&amp;"-edad-"&amp;$E863,Equations!$G:$I,3,0)*$V863+VLOOKUP(AN$14&amp;"-est-"&amp;$E863,Equations!$G:$I,3,0)*(1/$W863)+VLOOKUP(AN$14&amp;"-imc-"&amp;$E863,Equations!$G:$I,3,0)*(1/$Q863)))</f>
        <v/>
      </c>
      <c r="AO863" s="10" t="str">
        <f>IF($Z863="","",IF(OR($V863&lt;2.7,$V863&gt;90),"Age OOR",AN863-1.6449*VLOOKUP(AN$14&amp;"-rse-"&amp;$E863,Equations!$G:$I,3,0)))</f>
        <v/>
      </c>
      <c r="AP863" s="10" t="str">
        <f>IF($Z863="","",IF(OR($V863&lt;2.7,$V863&gt;90),"Age OOR",AN863+1.6449*VLOOKUP(AN$14&amp;"-rse-"&amp;$E863,Equations!$G:$I,3,0)))</f>
        <v/>
      </c>
      <c r="AQ863" s="10" t="str">
        <f t="shared" si="338"/>
        <v/>
      </c>
      <c r="AR863" s="10" t="str">
        <f>IF($Z863="","",IF(OR($V863&lt;2.7,$V863&gt;90),"Age OOR",($Z863-AN863)/VLOOKUP(AN$14&amp;"-rse-"&amp;$E863,Equations!$G:$I,3,0)))</f>
        <v/>
      </c>
      <c r="AS863" s="10" t="str">
        <f>IF($AA863="","",IF(OR($V863&lt;2.7,$V863&gt;90),"Age OOR",VLOOKUP(AS$14&amp;"-int-"&amp;$F863,Equations!$G:$I,3,0)+VLOOKUP(AS$14&amp;"-sexo-"&amp;$F863,Equations!$G:$I,3,0)*$U863+VLOOKUP(AS$14&amp;"-edad-"&amp;$F863,Equations!$G:$I,3,0)*$V863+VLOOKUP(AS$14&amp;"-est-"&amp;$F863,Equations!$G:$I,3,0)*(1/$W863)+VLOOKUP(AS$14&amp;"-imc-"&amp;$F863,Equations!$G:$I,3,0)*(1/$Q863)))</f>
        <v/>
      </c>
      <c r="AT863" s="10" t="str">
        <f>IF($AA863="","",IF(OR($V863&lt;2.7,$V863&gt;90),"Age OOR",AS863-1.6449*VLOOKUP(AS$14&amp;"-rse-"&amp;$F863,Equations!$G:$I,3,0)))</f>
        <v/>
      </c>
      <c r="AU863" s="10" t="str">
        <f>IF($AA863="","",IF(OR($V863&lt;2.7,$V863&gt;90),"Age OOR",AS863+1.6449*VLOOKUP(AS$14&amp;"-rse-"&amp;$F863,Equations!$G:$I,3,0)))</f>
        <v/>
      </c>
      <c r="AV863" s="10" t="str">
        <f t="shared" si="339"/>
        <v/>
      </c>
      <c r="AW863" s="10" t="str">
        <f>IF($AA863="","",IF(OR($V863&lt;2.7,$V863&gt;90),"Age OOR",($AA863-AS863)/VLOOKUP(AS$14&amp;"-rse-"&amp;$F863,Equations!$G:$I,3,0)))</f>
        <v/>
      </c>
      <c r="AX863" s="10" t="str">
        <f>IF($AB863="","",IF(OR($V863&lt;2.7,$V863&gt;90),"Age OOR",VLOOKUP(AX$14&amp;"-int-"&amp;$G863,Equations!$G:$I,3,0)+VLOOKUP(AX$14&amp;"-sexo-"&amp;$G863,Equations!$G:$I,3,0)*$U863+VLOOKUP(AX$14&amp;"-edad-"&amp;$G863,Equations!$G:$I,3,0)*$V863+VLOOKUP(AX$14&amp;"-est-"&amp;$G863,Equations!$G:$I,3,0)*(1/$W863)+VLOOKUP(AX$14&amp;"-imc-"&amp;$G863,Equations!$G:$I,3,0)*(1/$Q863)))</f>
        <v/>
      </c>
      <c r="AY863" s="10" t="str">
        <f>IF($AB863="","",IF(OR($V863&lt;2.7,$V863&gt;90),"Age OOR",AX863-1.6449*VLOOKUP(AX$14&amp;"-rse-"&amp;$G863,Equations!$G:$I,3,0)))</f>
        <v/>
      </c>
      <c r="AZ863" s="10" t="str">
        <f>IF($AB863="","",IF(OR($V863&lt;2.7,$V863&gt;90),"Age OOR",AX863+1.6449*VLOOKUP(AX$14&amp;"-rse-"&amp;$G863,Equations!$G:$I,3,0)))</f>
        <v/>
      </c>
      <c r="BA863" s="10" t="str">
        <f t="shared" si="340"/>
        <v/>
      </c>
      <c r="BB863" s="10" t="str">
        <f>IF($AB863="","",IF(OR($V863&lt;2.7,$V863&gt;90),"Age OOR",($AB863-AX863)/VLOOKUP(AX$14&amp;"-rse-"&amp;$G863,Equations!$G:$I,3,0)))</f>
        <v/>
      </c>
      <c r="BC863" s="10" t="str">
        <f>IF($AC863="","",IF(OR($V863&lt;2.7,$V863&gt;90),"Age OOR",VLOOKUP(BC$14&amp;"-int-"&amp;$H863,Equations!$G:$I,3,0)+VLOOKUP(BC$14&amp;"-sexo-"&amp;$H863,Equations!$G:$I,3,0)*$U863+VLOOKUP(BC$14&amp;"-edad-"&amp;$H863,Equations!$G:$I,3,0)*$V863+VLOOKUP(BC$14&amp;"-est-"&amp;$H863,Equations!$G:$I,3,0)*(1/$W863)+VLOOKUP(BC$14&amp;"-imc-"&amp;$H863,Equations!$G:$I,3,0)*(1/$Q863)))</f>
        <v/>
      </c>
      <c r="BD863" s="10" t="str">
        <f>IF($AC863="","",IF(OR($V863&lt;2.7,$V863&gt;90),"Age OOR",BC863-1.6449*VLOOKUP(BC$14&amp;"-rse-"&amp;$H863,Equations!$G:$I,3,0)))</f>
        <v/>
      </c>
      <c r="BE863" s="10" t="str">
        <f>IF($AC863="","",IF(OR($V863&lt;2.7,$V863&gt;90),"Age OOR",BC863+1.6449*VLOOKUP(BC$14&amp;"-rse-"&amp;$H863,Equations!$G:$I,3,0)))</f>
        <v/>
      </c>
      <c r="BF863" s="10" t="str">
        <f t="shared" si="341"/>
        <v/>
      </c>
      <c r="BG863" s="10" t="str">
        <f>IF($AC863="","",IF(OR($V863&lt;2.7,$V863&gt;90),"Age OOR",($AC863-BC863)/VLOOKUP(BC$14&amp;"-rse-"&amp;$H863,Equations!$G:$I,3,0)))</f>
        <v/>
      </c>
      <c r="BH863" s="10" t="str">
        <f>IF($AD863="","",IF(OR($V863&lt;2.7,$V863&gt;90),"Age OOR",VLOOKUP(BH$14&amp;"-int-"&amp;$I863,Equations!$G:$I,3,0)+VLOOKUP(BH$14&amp;"-sexo-"&amp;$I863,Equations!$G:$I,3,0)*$U863+VLOOKUP(BH$14&amp;"-edad-"&amp;$I863,Equations!$G:$I,3,0)*$V863+VLOOKUP(BH$14&amp;"-est-"&amp;$I863,Equations!$G:$I,3,0)*(1/$W863)+VLOOKUP(BH$14&amp;"-imc-"&amp;$I863,Equations!$G:$I,3,0)*(1/$Q863)))</f>
        <v/>
      </c>
      <c r="BI863" s="10" t="str">
        <f>IF($AD863="","",IF(OR($V863&lt;2.7,$V863&gt;90),"Age OOR",BH863-1.6449*VLOOKUP(BH$14&amp;"-rse-"&amp;$I863,Equations!$G:$I,3,0)))</f>
        <v/>
      </c>
      <c r="BJ863" s="10" t="str">
        <f>IF($AD863="","",IF(OR($V863&lt;2.7,$V863&gt;90),"Age OOR",BH863+1.6449*VLOOKUP(BH$14&amp;"-rse-"&amp;$I863,Equations!$G:$I,3,0)))</f>
        <v/>
      </c>
      <c r="BK863" s="10" t="str">
        <f t="shared" si="342"/>
        <v/>
      </c>
      <c r="BL863" s="10" t="str">
        <f>IF($AD863="","",IF(OR($V863&lt;2.7,$V863&gt;90),"Age OOR",($AD863-BH863)/VLOOKUP(BH$14&amp;"-rse-"&amp;$I863,Equations!$G:$I,3,0)))</f>
        <v/>
      </c>
      <c r="BM863" s="10" t="str">
        <f>IF($AE863="","",IF(OR($V863&lt;2.7,$V863&gt;90),"Age OOR",VLOOKUP(BM$14&amp;"-int-"&amp;$J863,Equations!$G:$I,3,0)+VLOOKUP(BM$14&amp;"-sexo-"&amp;$J863,Equations!$G:$I,3,0)*$U863+VLOOKUP(BM$14&amp;"-edad-"&amp;$J863,Equations!$G:$I,3,0)*$V863+VLOOKUP(BM$14&amp;"-est-"&amp;$J863,Equations!$G:$I,3,0)*(1/$W863)+VLOOKUP(BM$14&amp;"-imc-"&amp;$J863,Equations!$G:$I,3,0)*(1/$Q863)))</f>
        <v/>
      </c>
      <c r="BN863" s="10" t="str">
        <f>IF($AE863="","",IF(OR($V863&lt;2.7,$V863&gt;90),"Age OOR",BM863-1.6449*VLOOKUP(BM$14&amp;"-rse-"&amp;$J863,Equations!$G:$I,3,0)))</f>
        <v/>
      </c>
      <c r="BO863" s="10" t="str">
        <f>IF($AE863="","",IF(OR($V863&lt;2.7,$V863&gt;90),"Age OOR",BM863+1.6449*VLOOKUP(BM$14&amp;"-rse-"&amp;$J863,Equations!$G:$I,3,0)))</f>
        <v/>
      </c>
      <c r="BP863" s="10" t="str">
        <f t="shared" si="343"/>
        <v/>
      </c>
      <c r="BQ863" s="10" t="str">
        <f>IF($AE863="","",IF(OR($V863&lt;2.7,$V863&gt;90),"Age OOR",($AE863-BM863)/VLOOKUP(BM$14&amp;"-rse-"&amp;$J863,Equations!$G:$I,3,0)))</f>
        <v/>
      </c>
      <c r="BR863" s="10" t="str">
        <f>IF($AF863="","",IF(OR($V863&lt;2.7,$V863&gt;90),"Age OOR",VLOOKUP(BR$14&amp;"-int-"&amp;$K863,Equations!$G:$I,3,0)+VLOOKUP(BR$14&amp;"-sexo-"&amp;$K863,Equations!$G:$I,3,0)*$U863+VLOOKUP(BR$14&amp;"-edad-"&amp;$K863,Equations!$G:$I,3,0)*$V863+VLOOKUP(BR$14&amp;"-est-"&amp;$K863,Equations!$G:$I,3,0)*(1/$W863)+VLOOKUP(BR$14&amp;"-imc-"&amp;$K863,Equations!$G:$I,3,0)*(1/$Q863)))</f>
        <v/>
      </c>
      <c r="BS863" s="10" t="str">
        <f>IF($AF863="","",IF(OR($V863&lt;2.7,$V863&gt;90),"Age OOR",BR863-1.6449*VLOOKUP(BR$14&amp;"-rse-"&amp;$K863,Equations!$G:$I,3,0)))</f>
        <v/>
      </c>
      <c r="BT863" s="10" t="str">
        <f>IF($AF863="","",IF(OR($V863&lt;2.7,$V863&gt;90),"Age OOR",BR863+1.6449*VLOOKUP(BR$14&amp;"-rse-"&amp;$K863,Equations!$G:$I,3,0)))</f>
        <v/>
      </c>
      <c r="BU863" s="10" t="str">
        <f t="shared" si="344"/>
        <v/>
      </c>
      <c r="BV863" s="10" t="str">
        <f>IF($AF863="","",IF(OR($V863&lt;2.7,$V863&gt;90),"Age OOR",($AF863-BR863)/VLOOKUP(BR$14&amp;"-rse-"&amp;$K863,Equations!$G:$I,3,0)))</f>
        <v/>
      </c>
      <c r="BW863" s="10" t="str">
        <f>IF($AG863="","",IF(OR($V863&lt;2.7,$V863&gt;90),"Age OOR",VLOOKUP(BW$14&amp;"-int-"&amp;$L863,Equations!$G:$I,3,0)+VLOOKUP(BW$14&amp;"-sexo-"&amp;$L863,Equations!$G:$I,3,0)*$U863+VLOOKUP(BW$14&amp;"-edad-"&amp;$L863,Equations!$G:$I,3,0)*$V863+VLOOKUP(BW$14&amp;"-est-"&amp;$L863,Equations!$G:$I,3,0)*(1/$W863)+VLOOKUP(BW$14&amp;"-imc-"&amp;$L863,Equations!$G:$I,3,0)*(1/$Q863)))</f>
        <v/>
      </c>
      <c r="BX863" s="10" t="str">
        <f>IF($AG863="","",IF(OR($V863&lt;2.7,$V863&gt;90),"Age OOR",BW863-1.6449*VLOOKUP(BW$14&amp;"-rse-"&amp;$L863,Equations!$G:$I,3,0)))</f>
        <v/>
      </c>
      <c r="BY863" s="10" t="str">
        <f>IF($AG863="","",IF(OR($V863&lt;2.7,$V863&gt;90),"Age OOR",BW863+1.6449*VLOOKUP(BW$14&amp;"-rse-"&amp;$L863,Equations!$G:$I,3,0)))</f>
        <v/>
      </c>
      <c r="BZ863" s="10" t="str">
        <f t="shared" si="345"/>
        <v/>
      </c>
      <c r="CA863" s="10" t="str">
        <f>IF($AG863="","",IF(OR($V863&lt;2.7,$V863&gt;90),"Age OOR",($AG863-BW863)/VLOOKUP(BW$14&amp;"-rse-"&amp;$L863,Equations!$G:$I,3,0)))</f>
        <v/>
      </c>
      <c r="CB863" s="10" t="str">
        <f>IF($AH863="","",IF(OR($V863&lt;2.7,$V863&gt;90),"Age OOR",VLOOKUP(CB$14&amp;"-int-"&amp;$M863,Equations!$G:$I,3,0)+VLOOKUP(CB$14&amp;"-sexo-"&amp;$M863,Equations!$G:$I,3,0)*$U863+VLOOKUP(CB$14&amp;"-edad-"&amp;$M863,Equations!$G:$I,3,0)*$V863+VLOOKUP(CB$14&amp;"-est-"&amp;$M863,Equations!$G:$I,3,0)*(1/$W863)+VLOOKUP(CB$14&amp;"-imc-"&amp;$M863,Equations!$G:$I,3,0)*(1/$Q863)))</f>
        <v/>
      </c>
      <c r="CC863" s="10" t="str">
        <f>IF($AH863="","",IF(OR($V863&lt;2.7,$V863&gt;90),"Age OOR",CB863-1.6449*VLOOKUP(CB$14&amp;"-rse-"&amp;$M863,Equations!$G:$I,3,0)))</f>
        <v/>
      </c>
      <c r="CD863" s="10" t="str">
        <f>IF($AH863="","",IF(OR($V863&lt;2.7,$V863&gt;90),"Age OOR",CB863+1.6449*VLOOKUP(CB$14&amp;"-rse-"&amp;$M863,Equations!$G:$I,3,0)))</f>
        <v/>
      </c>
      <c r="CE863" s="10" t="str">
        <f t="shared" si="346"/>
        <v/>
      </c>
      <c r="CF863" s="10" t="str">
        <f>IF($AH863="","",IF(OR($V863&lt;2.7,$V863&gt;90),"Age OOR",($AH863-CB863)/VLOOKUP(CB$14&amp;"-rse-"&amp;$M863,Equations!$G:$I,3,0)))</f>
        <v/>
      </c>
      <c r="CG863" s="10" t="str">
        <f>IF($AI863="","",IF(OR($V863&lt;2.7,$V863&gt;90),"Age OOR",VLOOKUP(CG$14&amp;"-int-"&amp;$N863,Equations!$G:$I,3,0)+VLOOKUP(CG$14&amp;"-sexo-"&amp;$N863,Equations!$G:$I,3,0)*$U863+VLOOKUP(CG$14&amp;"-edad-"&amp;$N863,Equations!$G:$I,3,0)*$V863+VLOOKUP(CG$14&amp;"-est-"&amp;$N863,Equations!$G:$I,3,0)*(1/$W863)+VLOOKUP(CG$14&amp;"-imc-"&amp;$N863,Equations!$G:$I,3,0)*(1/$Q863)))</f>
        <v/>
      </c>
      <c r="CH863" s="10" t="str">
        <f>IF($AI863="","",IF(OR($V863&lt;2.7,$V863&gt;90),"Age OOR",CG863-1.6449*VLOOKUP(CG$14&amp;"-rse-"&amp;$N863,Equations!$G:$I,3,0)))</f>
        <v/>
      </c>
      <c r="CI863" s="10" t="str">
        <f>IF($AI863="","",IF(OR($V863&lt;2.7,$V863&gt;90),"Age OOR",CG863+1.6449*VLOOKUP(CG$14&amp;"-rse-"&amp;$N863,Equations!$G:$I,3,0)))</f>
        <v/>
      </c>
      <c r="CJ863" s="10" t="str">
        <f t="shared" si="347"/>
        <v/>
      </c>
      <c r="CK863" s="10" t="str">
        <f>IF($AI863="","",IF(OR($V863&lt;2.7,$V863&gt;90),"Age OOR",($AI863-CG863)/VLOOKUP(CG$14&amp;"-rse-"&amp;$N863,Equations!$G:$I,3,0)))</f>
        <v/>
      </c>
      <c r="CL863" s="10" t="str">
        <f>IF($AJ863="","",IF(OR($V863&lt;2.7,$V863&gt;90),"Age OOR",VLOOKUP(CL$14&amp;"-int-"&amp;$O863,Equations!$G:$I,3,0)+VLOOKUP(CL$14&amp;"-sexo-"&amp;$O863,Equations!$G:$I,3,0)*$U863+VLOOKUP(CL$14&amp;"-edad-"&amp;$O863,Equations!$G:$I,3,0)*$V863+VLOOKUP(CL$14&amp;"-est-"&amp;$O863,Equations!$G:$I,3,0)*(1/$W863)+VLOOKUP(CL$14&amp;"-imc-"&amp;$O863,Equations!$G:$I,3,0)*(1/$Q863)))</f>
        <v/>
      </c>
      <c r="CM863" s="10" t="str">
        <f>IF($AJ863="","",IF(OR($V863&lt;2.7,$V863&gt;90),"Age OOR",CL863-1.6449*VLOOKUP(CL$14&amp;"-rse-"&amp;$O863,Equations!$G:$I,3,0)))</f>
        <v/>
      </c>
      <c r="CN863" s="10" t="str">
        <f>IF($AJ863="","",IF(OR($V863&lt;2.7,$V863&gt;90),"Age OOR",CL863+1.6449*VLOOKUP(CL$14&amp;"-rse-"&amp;$O863,Equations!$G:$I,3,0)))</f>
        <v/>
      </c>
      <c r="CO863" s="10" t="str">
        <f t="shared" si="348"/>
        <v/>
      </c>
      <c r="CP863" s="10" t="str">
        <f>IF($AJ863="","",IF(OR($V863&lt;2.7,$V863&gt;90),"Age OOR",($AJ863-CL863)/VLOOKUP(CL$14&amp;"-rse-"&amp;$O863,Equations!$G:$I,3,0)))</f>
        <v/>
      </c>
      <c r="CQ863" s="10" t="str">
        <f>IF($AK863="","",IF(OR($V863&lt;2.7,$V863&gt;90),"Age OOR",EXP(VLOOKUP(CQ$14&amp;"-int-"&amp;$P863,Equations!$G:$I,3,0)+VLOOKUP(CQ$14&amp;"-sexo-"&amp;$P863,Equations!$G:$I,3,0)*$U863+VLOOKUP(CQ$14&amp;"-edad-"&amp;$P863,Equations!$G:$I,3,0)*$V863+VLOOKUP(CQ$14&amp;"-est-"&amp;$P863,Equations!$G:$I,3,0)*(1/$W863)+VLOOKUP(CQ$14&amp;"-imc-"&amp;$P863,Equations!$G:$I,3,0)*(1/$Q863))))</f>
        <v/>
      </c>
      <c r="CR863" s="10" t="str">
        <f>IF($AK863="","",IF(OR($V863&lt;2.7,$V863&gt;90),"Age OOR",EXP(LN(CQ863)-1.6449*VLOOKUP(CQ$14&amp;"-rse-"&amp;$P863,Equations!$G:$I,3,0))))</f>
        <v/>
      </c>
      <c r="CS863" s="10" t="str">
        <f>IF($AK863="","",IF(OR($V863&lt;2.7,$V863&gt;90),"Age OOR",EXP(LN(CQ863)+1.6449*VLOOKUP(CQ$14&amp;"-rse-"&amp;$P863,Equations!$G:$I,3,0))))</f>
        <v/>
      </c>
      <c r="CT863" s="10" t="str">
        <f t="shared" si="349"/>
        <v/>
      </c>
      <c r="CU863" s="10" t="str">
        <f>IF($AK863="","",IF(OR($V863&lt;2.7,$V863&gt;90),"Age OOR",(LN($AK863)-LN(CQ863))/VLOOKUP(CQ$14&amp;"-rse-"&amp;$P863,Equations!$G:$I,3,0)))</f>
        <v/>
      </c>
      <c r="CV863" s="47"/>
    </row>
    <row r="864" spans="5:100" x14ac:dyDescent="0.2">
      <c r="E864" s="23" t="str">
        <f t="shared" si="325"/>
        <v>Age out of range</v>
      </c>
      <c r="F864" s="23" t="str">
        <f t="shared" si="326"/>
        <v>Age out of range</v>
      </c>
      <c r="G864" s="23" t="str">
        <f t="shared" si="327"/>
        <v>Age out of range</v>
      </c>
      <c r="H864" s="23" t="str">
        <f t="shared" si="328"/>
        <v>Age out of range</v>
      </c>
      <c r="I864" s="23" t="str">
        <f t="shared" si="329"/>
        <v>Age out of range</v>
      </c>
      <c r="J864" s="23" t="str">
        <f t="shared" si="330"/>
        <v>Age out of range</v>
      </c>
      <c r="K864" s="23" t="str">
        <f t="shared" si="331"/>
        <v>Age out of range</v>
      </c>
      <c r="L864" s="23" t="str">
        <f t="shared" si="332"/>
        <v>Age out of range</v>
      </c>
      <c r="M864" s="23" t="str">
        <f t="shared" si="333"/>
        <v>Age out of range</v>
      </c>
      <c r="N864" s="23" t="str">
        <f t="shared" si="334"/>
        <v>Age out of range</v>
      </c>
      <c r="O864" s="23" t="str">
        <f t="shared" si="335"/>
        <v>Age out of range</v>
      </c>
      <c r="P864" s="23" t="str">
        <f t="shared" si="336"/>
        <v>Age out of range</v>
      </c>
      <c r="Q864" s="23" t="e">
        <f t="shared" si="337"/>
        <v>#DIV/0!</v>
      </c>
      <c r="R864" s="17"/>
      <c r="S864" s="23">
        <v>848</v>
      </c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  <c r="AE864" s="134"/>
      <c r="AF864" s="134"/>
      <c r="AG864" s="134"/>
      <c r="AH864" s="134"/>
      <c r="AI864" s="134"/>
      <c r="AJ864" s="134"/>
      <c r="AK864" s="134"/>
      <c r="AL864" s="7"/>
      <c r="AM864" s="47"/>
      <c r="AN864" s="10" t="str">
        <f>IF($Z864="","",IF(OR($V864&lt;2.7,$V864&gt;90),"Age OOR",VLOOKUP(AN$14&amp;"-int-"&amp;$E864,Equations!$G:$I,3,0)+VLOOKUP(AN$14&amp;"-sexo-"&amp;$E864,Equations!$G:$I,3,0)*$U864+VLOOKUP(AN$14&amp;"-edad-"&amp;$E864,Equations!$G:$I,3,0)*$V864+VLOOKUP(AN$14&amp;"-est-"&amp;$E864,Equations!$G:$I,3,0)*(1/$W864)+VLOOKUP(AN$14&amp;"-imc-"&amp;$E864,Equations!$G:$I,3,0)*(1/$Q864)))</f>
        <v/>
      </c>
      <c r="AO864" s="10" t="str">
        <f>IF($Z864="","",IF(OR($V864&lt;2.7,$V864&gt;90),"Age OOR",AN864-1.6449*VLOOKUP(AN$14&amp;"-rse-"&amp;$E864,Equations!$G:$I,3,0)))</f>
        <v/>
      </c>
      <c r="AP864" s="10" t="str">
        <f>IF($Z864="","",IF(OR($V864&lt;2.7,$V864&gt;90),"Age OOR",AN864+1.6449*VLOOKUP(AN$14&amp;"-rse-"&amp;$E864,Equations!$G:$I,3,0)))</f>
        <v/>
      </c>
      <c r="AQ864" s="10" t="str">
        <f t="shared" si="338"/>
        <v/>
      </c>
      <c r="AR864" s="10" t="str">
        <f>IF($Z864="","",IF(OR($V864&lt;2.7,$V864&gt;90),"Age OOR",($Z864-AN864)/VLOOKUP(AN$14&amp;"-rse-"&amp;$E864,Equations!$G:$I,3,0)))</f>
        <v/>
      </c>
      <c r="AS864" s="10" t="str">
        <f>IF($AA864="","",IF(OR($V864&lt;2.7,$V864&gt;90),"Age OOR",VLOOKUP(AS$14&amp;"-int-"&amp;$F864,Equations!$G:$I,3,0)+VLOOKUP(AS$14&amp;"-sexo-"&amp;$F864,Equations!$G:$I,3,0)*$U864+VLOOKUP(AS$14&amp;"-edad-"&amp;$F864,Equations!$G:$I,3,0)*$V864+VLOOKUP(AS$14&amp;"-est-"&amp;$F864,Equations!$G:$I,3,0)*(1/$W864)+VLOOKUP(AS$14&amp;"-imc-"&amp;$F864,Equations!$G:$I,3,0)*(1/$Q864)))</f>
        <v/>
      </c>
      <c r="AT864" s="10" t="str">
        <f>IF($AA864="","",IF(OR($V864&lt;2.7,$V864&gt;90),"Age OOR",AS864-1.6449*VLOOKUP(AS$14&amp;"-rse-"&amp;$F864,Equations!$G:$I,3,0)))</f>
        <v/>
      </c>
      <c r="AU864" s="10" t="str">
        <f>IF($AA864="","",IF(OR($V864&lt;2.7,$V864&gt;90),"Age OOR",AS864+1.6449*VLOOKUP(AS$14&amp;"-rse-"&amp;$F864,Equations!$G:$I,3,0)))</f>
        <v/>
      </c>
      <c r="AV864" s="10" t="str">
        <f t="shared" si="339"/>
        <v/>
      </c>
      <c r="AW864" s="10" t="str">
        <f>IF($AA864="","",IF(OR($V864&lt;2.7,$V864&gt;90),"Age OOR",($AA864-AS864)/VLOOKUP(AS$14&amp;"-rse-"&amp;$F864,Equations!$G:$I,3,0)))</f>
        <v/>
      </c>
      <c r="AX864" s="10" t="str">
        <f>IF($AB864="","",IF(OR($V864&lt;2.7,$V864&gt;90),"Age OOR",VLOOKUP(AX$14&amp;"-int-"&amp;$G864,Equations!$G:$I,3,0)+VLOOKUP(AX$14&amp;"-sexo-"&amp;$G864,Equations!$G:$I,3,0)*$U864+VLOOKUP(AX$14&amp;"-edad-"&amp;$G864,Equations!$G:$I,3,0)*$V864+VLOOKUP(AX$14&amp;"-est-"&amp;$G864,Equations!$G:$I,3,0)*(1/$W864)+VLOOKUP(AX$14&amp;"-imc-"&amp;$G864,Equations!$G:$I,3,0)*(1/$Q864)))</f>
        <v/>
      </c>
      <c r="AY864" s="10" t="str">
        <f>IF($AB864="","",IF(OR($V864&lt;2.7,$V864&gt;90),"Age OOR",AX864-1.6449*VLOOKUP(AX$14&amp;"-rse-"&amp;$G864,Equations!$G:$I,3,0)))</f>
        <v/>
      </c>
      <c r="AZ864" s="10" t="str">
        <f>IF($AB864="","",IF(OR($V864&lt;2.7,$V864&gt;90),"Age OOR",AX864+1.6449*VLOOKUP(AX$14&amp;"-rse-"&amp;$G864,Equations!$G:$I,3,0)))</f>
        <v/>
      </c>
      <c r="BA864" s="10" t="str">
        <f t="shared" si="340"/>
        <v/>
      </c>
      <c r="BB864" s="10" t="str">
        <f>IF($AB864="","",IF(OR($V864&lt;2.7,$V864&gt;90),"Age OOR",($AB864-AX864)/VLOOKUP(AX$14&amp;"-rse-"&amp;$G864,Equations!$G:$I,3,0)))</f>
        <v/>
      </c>
      <c r="BC864" s="10" t="str">
        <f>IF($AC864="","",IF(OR($V864&lt;2.7,$V864&gt;90),"Age OOR",VLOOKUP(BC$14&amp;"-int-"&amp;$H864,Equations!$G:$I,3,0)+VLOOKUP(BC$14&amp;"-sexo-"&amp;$H864,Equations!$G:$I,3,0)*$U864+VLOOKUP(BC$14&amp;"-edad-"&amp;$H864,Equations!$G:$I,3,0)*$V864+VLOOKUP(BC$14&amp;"-est-"&amp;$H864,Equations!$G:$I,3,0)*(1/$W864)+VLOOKUP(BC$14&amp;"-imc-"&amp;$H864,Equations!$G:$I,3,0)*(1/$Q864)))</f>
        <v/>
      </c>
      <c r="BD864" s="10" t="str">
        <f>IF($AC864="","",IF(OR($V864&lt;2.7,$V864&gt;90),"Age OOR",BC864-1.6449*VLOOKUP(BC$14&amp;"-rse-"&amp;$H864,Equations!$G:$I,3,0)))</f>
        <v/>
      </c>
      <c r="BE864" s="10" t="str">
        <f>IF($AC864="","",IF(OR($V864&lt;2.7,$V864&gt;90),"Age OOR",BC864+1.6449*VLOOKUP(BC$14&amp;"-rse-"&amp;$H864,Equations!$G:$I,3,0)))</f>
        <v/>
      </c>
      <c r="BF864" s="10" t="str">
        <f t="shared" si="341"/>
        <v/>
      </c>
      <c r="BG864" s="10" t="str">
        <f>IF($AC864="","",IF(OR($V864&lt;2.7,$V864&gt;90),"Age OOR",($AC864-BC864)/VLOOKUP(BC$14&amp;"-rse-"&amp;$H864,Equations!$G:$I,3,0)))</f>
        <v/>
      </c>
      <c r="BH864" s="10" t="str">
        <f>IF($AD864="","",IF(OR($V864&lt;2.7,$V864&gt;90),"Age OOR",VLOOKUP(BH$14&amp;"-int-"&amp;$I864,Equations!$G:$I,3,0)+VLOOKUP(BH$14&amp;"-sexo-"&amp;$I864,Equations!$G:$I,3,0)*$U864+VLOOKUP(BH$14&amp;"-edad-"&amp;$I864,Equations!$G:$I,3,0)*$V864+VLOOKUP(BH$14&amp;"-est-"&amp;$I864,Equations!$G:$I,3,0)*(1/$W864)+VLOOKUP(BH$14&amp;"-imc-"&amp;$I864,Equations!$G:$I,3,0)*(1/$Q864)))</f>
        <v/>
      </c>
      <c r="BI864" s="10" t="str">
        <f>IF($AD864="","",IF(OR($V864&lt;2.7,$V864&gt;90),"Age OOR",BH864-1.6449*VLOOKUP(BH$14&amp;"-rse-"&amp;$I864,Equations!$G:$I,3,0)))</f>
        <v/>
      </c>
      <c r="BJ864" s="10" t="str">
        <f>IF($AD864="","",IF(OR($V864&lt;2.7,$V864&gt;90),"Age OOR",BH864+1.6449*VLOOKUP(BH$14&amp;"-rse-"&amp;$I864,Equations!$G:$I,3,0)))</f>
        <v/>
      </c>
      <c r="BK864" s="10" t="str">
        <f t="shared" si="342"/>
        <v/>
      </c>
      <c r="BL864" s="10" t="str">
        <f>IF($AD864="","",IF(OR($V864&lt;2.7,$V864&gt;90),"Age OOR",($AD864-BH864)/VLOOKUP(BH$14&amp;"-rse-"&amp;$I864,Equations!$G:$I,3,0)))</f>
        <v/>
      </c>
      <c r="BM864" s="10" t="str">
        <f>IF($AE864="","",IF(OR($V864&lt;2.7,$V864&gt;90),"Age OOR",VLOOKUP(BM$14&amp;"-int-"&amp;$J864,Equations!$G:$I,3,0)+VLOOKUP(BM$14&amp;"-sexo-"&amp;$J864,Equations!$G:$I,3,0)*$U864+VLOOKUP(BM$14&amp;"-edad-"&amp;$J864,Equations!$G:$I,3,0)*$V864+VLOOKUP(BM$14&amp;"-est-"&amp;$J864,Equations!$G:$I,3,0)*(1/$W864)+VLOOKUP(BM$14&amp;"-imc-"&amp;$J864,Equations!$G:$I,3,0)*(1/$Q864)))</f>
        <v/>
      </c>
      <c r="BN864" s="10" t="str">
        <f>IF($AE864="","",IF(OR($V864&lt;2.7,$V864&gt;90),"Age OOR",BM864-1.6449*VLOOKUP(BM$14&amp;"-rse-"&amp;$J864,Equations!$G:$I,3,0)))</f>
        <v/>
      </c>
      <c r="BO864" s="10" t="str">
        <f>IF($AE864="","",IF(OR($V864&lt;2.7,$V864&gt;90),"Age OOR",BM864+1.6449*VLOOKUP(BM$14&amp;"-rse-"&amp;$J864,Equations!$G:$I,3,0)))</f>
        <v/>
      </c>
      <c r="BP864" s="10" t="str">
        <f t="shared" si="343"/>
        <v/>
      </c>
      <c r="BQ864" s="10" t="str">
        <f>IF($AE864="","",IF(OR($V864&lt;2.7,$V864&gt;90),"Age OOR",($AE864-BM864)/VLOOKUP(BM$14&amp;"-rse-"&amp;$J864,Equations!$G:$I,3,0)))</f>
        <v/>
      </c>
      <c r="BR864" s="10" t="str">
        <f>IF($AF864="","",IF(OR($V864&lt;2.7,$V864&gt;90),"Age OOR",VLOOKUP(BR$14&amp;"-int-"&amp;$K864,Equations!$G:$I,3,0)+VLOOKUP(BR$14&amp;"-sexo-"&amp;$K864,Equations!$G:$I,3,0)*$U864+VLOOKUP(BR$14&amp;"-edad-"&amp;$K864,Equations!$G:$I,3,0)*$V864+VLOOKUP(BR$14&amp;"-est-"&amp;$K864,Equations!$G:$I,3,0)*(1/$W864)+VLOOKUP(BR$14&amp;"-imc-"&amp;$K864,Equations!$G:$I,3,0)*(1/$Q864)))</f>
        <v/>
      </c>
      <c r="BS864" s="10" t="str">
        <f>IF($AF864="","",IF(OR($V864&lt;2.7,$V864&gt;90),"Age OOR",BR864-1.6449*VLOOKUP(BR$14&amp;"-rse-"&amp;$K864,Equations!$G:$I,3,0)))</f>
        <v/>
      </c>
      <c r="BT864" s="10" t="str">
        <f>IF($AF864="","",IF(OR($V864&lt;2.7,$V864&gt;90),"Age OOR",BR864+1.6449*VLOOKUP(BR$14&amp;"-rse-"&amp;$K864,Equations!$G:$I,3,0)))</f>
        <v/>
      </c>
      <c r="BU864" s="10" t="str">
        <f t="shared" si="344"/>
        <v/>
      </c>
      <c r="BV864" s="10" t="str">
        <f>IF($AF864="","",IF(OR($V864&lt;2.7,$V864&gt;90),"Age OOR",($AF864-BR864)/VLOOKUP(BR$14&amp;"-rse-"&amp;$K864,Equations!$G:$I,3,0)))</f>
        <v/>
      </c>
      <c r="BW864" s="10" t="str">
        <f>IF($AG864="","",IF(OR($V864&lt;2.7,$V864&gt;90),"Age OOR",VLOOKUP(BW$14&amp;"-int-"&amp;$L864,Equations!$G:$I,3,0)+VLOOKUP(BW$14&amp;"-sexo-"&amp;$L864,Equations!$G:$I,3,0)*$U864+VLOOKUP(BW$14&amp;"-edad-"&amp;$L864,Equations!$G:$I,3,0)*$V864+VLOOKUP(BW$14&amp;"-est-"&amp;$L864,Equations!$G:$I,3,0)*(1/$W864)+VLOOKUP(BW$14&amp;"-imc-"&amp;$L864,Equations!$G:$I,3,0)*(1/$Q864)))</f>
        <v/>
      </c>
      <c r="BX864" s="10" t="str">
        <f>IF($AG864="","",IF(OR($V864&lt;2.7,$V864&gt;90),"Age OOR",BW864-1.6449*VLOOKUP(BW$14&amp;"-rse-"&amp;$L864,Equations!$G:$I,3,0)))</f>
        <v/>
      </c>
      <c r="BY864" s="10" t="str">
        <f>IF($AG864="","",IF(OR($V864&lt;2.7,$V864&gt;90),"Age OOR",BW864+1.6449*VLOOKUP(BW$14&amp;"-rse-"&amp;$L864,Equations!$G:$I,3,0)))</f>
        <v/>
      </c>
      <c r="BZ864" s="10" t="str">
        <f t="shared" si="345"/>
        <v/>
      </c>
      <c r="CA864" s="10" t="str">
        <f>IF($AG864="","",IF(OR($V864&lt;2.7,$V864&gt;90),"Age OOR",($AG864-BW864)/VLOOKUP(BW$14&amp;"-rse-"&amp;$L864,Equations!$G:$I,3,0)))</f>
        <v/>
      </c>
      <c r="CB864" s="10" t="str">
        <f>IF($AH864="","",IF(OR($V864&lt;2.7,$V864&gt;90),"Age OOR",VLOOKUP(CB$14&amp;"-int-"&amp;$M864,Equations!$G:$I,3,0)+VLOOKUP(CB$14&amp;"-sexo-"&amp;$M864,Equations!$G:$I,3,0)*$U864+VLOOKUP(CB$14&amp;"-edad-"&amp;$M864,Equations!$G:$I,3,0)*$V864+VLOOKUP(CB$14&amp;"-est-"&amp;$M864,Equations!$G:$I,3,0)*(1/$W864)+VLOOKUP(CB$14&amp;"-imc-"&amp;$M864,Equations!$G:$I,3,0)*(1/$Q864)))</f>
        <v/>
      </c>
      <c r="CC864" s="10" t="str">
        <f>IF($AH864="","",IF(OR($V864&lt;2.7,$V864&gt;90),"Age OOR",CB864-1.6449*VLOOKUP(CB$14&amp;"-rse-"&amp;$M864,Equations!$G:$I,3,0)))</f>
        <v/>
      </c>
      <c r="CD864" s="10" t="str">
        <f>IF($AH864="","",IF(OR($V864&lt;2.7,$V864&gt;90),"Age OOR",CB864+1.6449*VLOOKUP(CB$14&amp;"-rse-"&amp;$M864,Equations!$G:$I,3,0)))</f>
        <v/>
      </c>
      <c r="CE864" s="10" t="str">
        <f t="shared" si="346"/>
        <v/>
      </c>
      <c r="CF864" s="10" t="str">
        <f>IF($AH864="","",IF(OR($V864&lt;2.7,$V864&gt;90),"Age OOR",($AH864-CB864)/VLOOKUP(CB$14&amp;"-rse-"&amp;$M864,Equations!$G:$I,3,0)))</f>
        <v/>
      </c>
      <c r="CG864" s="10" t="str">
        <f>IF($AI864="","",IF(OR($V864&lt;2.7,$V864&gt;90),"Age OOR",VLOOKUP(CG$14&amp;"-int-"&amp;$N864,Equations!$G:$I,3,0)+VLOOKUP(CG$14&amp;"-sexo-"&amp;$N864,Equations!$G:$I,3,0)*$U864+VLOOKUP(CG$14&amp;"-edad-"&amp;$N864,Equations!$G:$I,3,0)*$V864+VLOOKUP(CG$14&amp;"-est-"&amp;$N864,Equations!$G:$I,3,0)*(1/$W864)+VLOOKUP(CG$14&amp;"-imc-"&amp;$N864,Equations!$G:$I,3,0)*(1/$Q864)))</f>
        <v/>
      </c>
      <c r="CH864" s="10" t="str">
        <f>IF($AI864="","",IF(OR($V864&lt;2.7,$V864&gt;90),"Age OOR",CG864-1.6449*VLOOKUP(CG$14&amp;"-rse-"&amp;$N864,Equations!$G:$I,3,0)))</f>
        <v/>
      </c>
      <c r="CI864" s="10" t="str">
        <f>IF($AI864="","",IF(OR($V864&lt;2.7,$V864&gt;90),"Age OOR",CG864+1.6449*VLOOKUP(CG$14&amp;"-rse-"&amp;$N864,Equations!$G:$I,3,0)))</f>
        <v/>
      </c>
      <c r="CJ864" s="10" t="str">
        <f t="shared" si="347"/>
        <v/>
      </c>
      <c r="CK864" s="10" t="str">
        <f>IF($AI864="","",IF(OR($V864&lt;2.7,$V864&gt;90),"Age OOR",($AI864-CG864)/VLOOKUP(CG$14&amp;"-rse-"&amp;$N864,Equations!$G:$I,3,0)))</f>
        <v/>
      </c>
      <c r="CL864" s="10" t="str">
        <f>IF($AJ864="","",IF(OR($V864&lt;2.7,$V864&gt;90),"Age OOR",VLOOKUP(CL$14&amp;"-int-"&amp;$O864,Equations!$G:$I,3,0)+VLOOKUP(CL$14&amp;"-sexo-"&amp;$O864,Equations!$G:$I,3,0)*$U864+VLOOKUP(CL$14&amp;"-edad-"&amp;$O864,Equations!$G:$I,3,0)*$V864+VLOOKUP(CL$14&amp;"-est-"&amp;$O864,Equations!$G:$I,3,0)*(1/$W864)+VLOOKUP(CL$14&amp;"-imc-"&amp;$O864,Equations!$G:$I,3,0)*(1/$Q864)))</f>
        <v/>
      </c>
      <c r="CM864" s="10" t="str">
        <f>IF($AJ864="","",IF(OR($V864&lt;2.7,$V864&gt;90),"Age OOR",CL864-1.6449*VLOOKUP(CL$14&amp;"-rse-"&amp;$O864,Equations!$G:$I,3,0)))</f>
        <v/>
      </c>
      <c r="CN864" s="10" t="str">
        <f>IF($AJ864="","",IF(OR($V864&lt;2.7,$V864&gt;90),"Age OOR",CL864+1.6449*VLOOKUP(CL$14&amp;"-rse-"&amp;$O864,Equations!$G:$I,3,0)))</f>
        <v/>
      </c>
      <c r="CO864" s="10" t="str">
        <f t="shared" si="348"/>
        <v/>
      </c>
      <c r="CP864" s="10" t="str">
        <f>IF($AJ864="","",IF(OR($V864&lt;2.7,$V864&gt;90),"Age OOR",($AJ864-CL864)/VLOOKUP(CL$14&amp;"-rse-"&amp;$O864,Equations!$G:$I,3,0)))</f>
        <v/>
      </c>
      <c r="CQ864" s="10" t="str">
        <f>IF($AK864="","",IF(OR($V864&lt;2.7,$V864&gt;90),"Age OOR",EXP(VLOOKUP(CQ$14&amp;"-int-"&amp;$P864,Equations!$G:$I,3,0)+VLOOKUP(CQ$14&amp;"-sexo-"&amp;$P864,Equations!$G:$I,3,0)*$U864+VLOOKUP(CQ$14&amp;"-edad-"&amp;$P864,Equations!$G:$I,3,0)*$V864+VLOOKUP(CQ$14&amp;"-est-"&amp;$P864,Equations!$G:$I,3,0)*(1/$W864)+VLOOKUP(CQ$14&amp;"-imc-"&amp;$P864,Equations!$G:$I,3,0)*(1/$Q864))))</f>
        <v/>
      </c>
      <c r="CR864" s="10" t="str">
        <f>IF($AK864="","",IF(OR($V864&lt;2.7,$V864&gt;90),"Age OOR",EXP(LN(CQ864)-1.6449*VLOOKUP(CQ$14&amp;"-rse-"&amp;$P864,Equations!$G:$I,3,0))))</f>
        <v/>
      </c>
      <c r="CS864" s="10" t="str">
        <f>IF($AK864="","",IF(OR($V864&lt;2.7,$V864&gt;90),"Age OOR",EXP(LN(CQ864)+1.6449*VLOOKUP(CQ$14&amp;"-rse-"&amp;$P864,Equations!$G:$I,3,0))))</f>
        <v/>
      </c>
      <c r="CT864" s="10" t="str">
        <f t="shared" si="349"/>
        <v/>
      </c>
      <c r="CU864" s="10" t="str">
        <f>IF($AK864="","",IF(OR($V864&lt;2.7,$V864&gt;90),"Age OOR",(LN($AK864)-LN(CQ864))/VLOOKUP(CQ$14&amp;"-rse-"&amp;$P864,Equations!$G:$I,3,0)))</f>
        <v/>
      </c>
      <c r="CV864" s="47"/>
    </row>
    <row r="865" spans="5:100" x14ac:dyDescent="0.2">
      <c r="E865" s="23" t="str">
        <f t="shared" si="325"/>
        <v>Age out of range</v>
      </c>
      <c r="F865" s="23" t="str">
        <f t="shared" si="326"/>
        <v>Age out of range</v>
      </c>
      <c r="G865" s="23" t="str">
        <f t="shared" si="327"/>
        <v>Age out of range</v>
      </c>
      <c r="H865" s="23" t="str">
        <f t="shared" si="328"/>
        <v>Age out of range</v>
      </c>
      <c r="I865" s="23" t="str">
        <f t="shared" si="329"/>
        <v>Age out of range</v>
      </c>
      <c r="J865" s="23" t="str">
        <f t="shared" si="330"/>
        <v>Age out of range</v>
      </c>
      <c r="K865" s="23" t="str">
        <f t="shared" si="331"/>
        <v>Age out of range</v>
      </c>
      <c r="L865" s="23" t="str">
        <f t="shared" si="332"/>
        <v>Age out of range</v>
      </c>
      <c r="M865" s="23" t="str">
        <f t="shared" si="333"/>
        <v>Age out of range</v>
      </c>
      <c r="N865" s="23" t="str">
        <f t="shared" si="334"/>
        <v>Age out of range</v>
      </c>
      <c r="O865" s="23" t="str">
        <f t="shared" si="335"/>
        <v>Age out of range</v>
      </c>
      <c r="P865" s="23" t="str">
        <f t="shared" si="336"/>
        <v>Age out of range</v>
      </c>
      <c r="Q865" s="23" t="e">
        <f t="shared" si="337"/>
        <v>#DIV/0!</v>
      </c>
      <c r="R865" s="17"/>
      <c r="S865" s="23">
        <v>849</v>
      </c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  <c r="AE865" s="134"/>
      <c r="AF865" s="134"/>
      <c r="AG865" s="134"/>
      <c r="AH865" s="134"/>
      <c r="AI865" s="134"/>
      <c r="AJ865" s="134"/>
      <c r="AK865" s="134"/>
      <c r="AL865" s="7"/>
      <c r="AM865" s="47"/>
      <c r="AN865" s="10" t="str">
        <f>IF($Z865="","",IF(OR($V865&lt;2.7,$V865&gt;90),"Age OOR",VLOOKUP(AN$14&amp;"-int-"&amp;$E865,Equations!$G:$I,3,0)+VLOOKUP(AN$14&amp;"-sexo-"&amp;$E865,Equations!$G:$I,3,0)*$U865+VLOOKUP(AN$14&amp;"-edad-"&amp;$E865,Equations!$G:$I,3,0)*$V865+VLOOKUP(AN$14&amp;"-est-"&amp;$E865,Equations!$G:$I,3,0)*(1/$W865)+VLOOKUP(AN$14&amp;"-imc-"&amp;$E865,Equations!$G:$I,3,0)*(1/$Q865)))</f>
        <v/>
      </c>
      <c r="AO865" s="10" t="str">
        <f>IF($Z865="","",IF(OR($V865&lt;2.7,$V865&gt;90),"Age OOR",AN865-1.6449*VLOOKUP(AN$14&amp;"-rse-"&amp;$E865,Equations!$G:$I,3,0)))</f>
        <v/>
      </c>
      <c r="AP865" s="10" t="str">
        <f>IF($Z865="","",IF(OR($V865&lt;2.7,$V865&gt;90),"Age OOR",AN865+1.6449*VLOOKUP(AN$14&amp;"-rse-"&amp;$E865,Equations!$G:$I,3,0)))</f>
        <v/>
      </c>
      <c r="AQ865" s="10" t="str">
        <f t="shared" si="338"/>
        <v/>
      </c>
      <c r="AR865" s="10" t="str">
        <f>IF($Z865="","",IF(OR($V865&lt;2.7,$V865&gt;90),"Age OOR",($Z865-AN865)/VLOOKUP(AN$14&amp;"-rse-"&amp;$E865,Equations!$G:$I,3,0)))</f>
        <v/>
      </c>
      <c r="AS865" s="10" t="str">
        <f>IF($AA865="","",IF(OR($V865&lt;2.7,$V865&gt;90),"Age OOR",VLOOKUP(AS$14&amp;"-int-"&amp;$F865,Equations!$G:$I,3,0)+VLOOKUP(AS$14&amp;"-sexo-"&amp;$F865,Equations!$G:$I,3,0)*$U865+VLOOKUP(AS$14&amp;"-edad-"&amp;$F865,Equations!$G:$I,3,0)*$V865+VLOOKUP(AS$14&amp;"-est-"&amp;$F865,Equations!$G:$I,3,0)*(1/$W865)+VLOOKUP(AS$14&amp;"-imc-"&amp;$F865,Equations!$G:$I,3,0)*(1/$Q865)))</f>
        <v/>
      </c>
      <c r="AT865" s="10" t="str">
        <f>IF($AA865="","",IF(OR($V865&lt;2.7,$V865&gt;90),"Age OOR",AS865-1.6449*VLOOKUP(AS$14&amp;"-rse-"&amp;$F865,Equations!$G:$I,3,0)))</f>
        <v/>
      </c>
      <c r="AU865" s="10" t="str">
        <f>IF($AA865="","",IF(OR($V865&lt;2.7,$V865&gt;90),"Age OOR",AS865+1.6449*VLOOKUP(AS$14&amp;"-rse-"&amp;$F865,Equations!$G:$I,3,0)))</f>
        <v/>
      </c>
      <c r="AV865" s="10" t="str">
        <f t="shared" si="339"/>
        <v/>
      </c>
      <c r="AW865" s="10" t="str">
        <f>IF($AA865="","",IF(OR($V865&lt;2.7,$V865&gt;90),"Age OOR",($AA865-AS865)/VLOOKUP(AS$14&amp;"-rse-"&amp;$F865,Equations!$G:$I,3,0)))</f>
        <v/>
      </c>
      <c r="AX865" s="10" t="str">
        <f>IF($AB865="","",IF(OR($V865&lt;2.7,$V865&gt;90),"Age OOR",VLOOKUP(AX$14&amp;"-int-"&amp;$G865,Equations!$G:$I,3,0)+VLOOKUP(AX$14&amp;"-sexo-"&amp;$G865,Equations!$G:$I,3,0)*$U865+VLOOKUP(AX$14&amp;"-edad-"&amp;$G865,Equations!$G:$I,3,0)*$V865+VLOOKUP(AX$14&amp;"-est-"&amp;$G865,Equations!$G:$I,3,0)*(1/$W865)+VLOOKUP(AX$14&amp;"-imc-"&amp;$G865,Equations!$G:$I,3,0)*(1/$Q865)))</f>
        <v/>
      </c>
      <c r="AY865" s="10" t="str">
        <f>IF($AB865="","",IF(OR($V865&lt;2.7,$V865&gt;90),"Age OOR",AX865-1.6449*VLOOKUP(AX$14&amp;"-rse-"&amp;$G865,Equations!$G:$I,3,0)))</f>
        <v/>
      </c>
      <c r="AZ865" s="10" t="str">
        <f>IF($AB865="","",IF(OR($V865&lt;2.7,$V865&gt;90),"Age OOR",AX865+1.6449*VLOOKUP(AX$14&amp;"-rse-"&amp;$G865,Equations!$G:$I,3,0)))</f>
        <v/>
      </c>
      <c r="BA865" s="10" t="str">
        <f t="shared" si="340"/>
        <v/>
      </c>
      <c r="BB865" s="10" t="str">
        <f>IF($AB865="","",IF(OR($V865&lt;2.7,$V865&gt;90),"Age OOR",($AB865-AX865)/VLOOKUP(AX$14&amp;"-rse-"&amp;$G865,Equations!$G:$I,3,0)))</f>
        <v/>
      </c>
      <c r="BC865" s="10" t="str">
        <f>IF($AC865="","",IF(OR($V865&lt;2.7,$V865&gt;90),"Age OOR",VLOOKUP(BC$14&amp;"-int-"&amp;$H865,Equations!$G:$I,3,0)+VLOOKUP(BC$14&amp;"-sexo-"&amp;$H865,Equations!$G:$I,3,0)*$U865+VLOOKUP(BC$14&amp;"-edad-"&amp;$H865,Equations!$G:$I,3,0)*$V865+VLOOKUP(BC$14&amp;"-est-"&amp;$H865,Equations!$G:$I,3,0)*(1/$W865)+VLOOKUP(BC$14&amp;"-imc-"&amp;$H865,Equations!$G:$I,3,0)*(1/$Q865)))</f>
        <v/>
      </c>
      <c r="BD865" s="10" t="str">
        <f>IF($AC865="","",IF(OR($V865&lt;2.7,$V865&gt;90),"Age OOR",BC865-1.6449*VLOOKUP(BC$14&amp;"-rse-"&amp;$H865,Equations!$G:$I,3,0)))</f>
        <v/>
      </c>
      <c r="BE865" s="10" t="str">
        <f>IF($AC865="","",IF(OR($V865&lt;2.7,$V865&gt;90),"Age OOR",BC865+1.6449*VLOOKUP(BC$14&amp;"-rse-"&amp;$H865,Equations!$G:$I,3,0)))</f>
        <v/>
      </c>
      <c r="BF865" s="10" t="str">
        <f t="shared" si="341"/>
        <v/>
      </c>
      <c r="BG865" s="10" t="str">
        <f>IF($AC865="","",IF(OR($V865&lt;2.7,$V865&gt;90),"Age OOR",($AC865-BC865)/VLOOKUP(BC$14&amp;"-rse-"&amp;$H865,Equations!$G:$I,3,0)))</f>
        <v/>
      </c>
      <c r="BH865" s="10" t="str">
        <f>IF($AD865="","",IF(OR($V865&lt;2.7,$V865&gt;90),"Age OOR",VLOOKUP(BH$14&amp;"-int-"&amp;$I865,Equations!$G:$I,3,0)+VLOOKUP(BH$14&amp;"-sexo-"&amp;$I865,Equations!$G:$I,3,0)*$U865+VLOOKUP(BH$14&amp;"-edad-"&amp;$I865,Equations!$G:$I,3,0)*$V865+VLOOKUP(BH$14&amp;"-est-"&amp;$I865,Equations!$G:$I,3,0)*(1/$W865)+VLOOKUP(BH$14&amp;"-imc-"&amp;$I865,Equations!$G:$I,3,0)*(1/$Q865)))</f>
        <v/>
      </c>
      <c r="BI865" s="10" t="str">
        <f>IF($AD865="","",IF(OR($V865&lt;2.7,$V865&gt;90),"Age OOR",BH865-1.6449*VLOOKUP(BH$14&amp;"-rse-"&amp;$I865,Equations!$G:$I,3,0)))</f>
        <v/>
      </c>
      <c r="BJ865" s="10" t="str">
        <f>IF($AD865="","",IF(OR($V865&lt;2.7,$V865&gt;90),"Age OOR",BH865+1.6449*VLOOKUP(BH$14&amp;"-rse-"&amp;$I865,Equations!$G:$I,3,0)))</f>
        <v/>
      </c>
      <c r="BK865" s="10" t="str">
        <f t="shared" si="342"/>
        <v/>
      </c>
      <c r="BL865" s="10" t="str">
        <f>IF($AD865="","",IF(OR($V865&lt;2.7,$V865&gt;90),"Age OOR",($AD865-BH865)/VLOOKUP(BH$14&amp;"-rse-"&amp;$I865,Equations!$G:$I,3,0)))</f>
        <v/>
      </c>
      <c r="BM865" s="10" t="str">
        <f>IF($AE865="","",IF(OR($V865&lt;2.7,$V865&gt;90),"Age OOR",VLOOKUP(BM$14&amp;"-int-"&amp;$J865,Equations!$G:$I,3,0)+VLOOKUP(BM$14&amp;"-sexo-"&amp;$J865,Equations!$G:$I,3,0)*$U865+VLOOKUP(BM$14&amp;"-edad-"&amp;$J865,Equations!$G:$I,3,0)*$V865+VLOOKUP(BM$14&amp;"-est-"&amp;$J865,Equations!$G:$I,3,0)*(1/$W865)+VLOOKUP(BM$14&amp;"-imc-"&amp;$J865,Equations!$G:$I,3,0)*(1/$Q865)))</f>
        <v/>
      </c>
      <c r="BN865" s="10" t="str">
        <f>IF($AE865="","",IF(OR($V865&lt;2.7,$V865&gt;90),"Age OOR",BM865-1.6449*VLOOKUP(BM$14&amp;"-rse-"&amp;$J865,Equations!$G:$I,3,0)))</f>
        <v/>
      </c>
      <c r="BO865" s="10" t="str">
        <f>IF($AE865="","",IF(OR($V865&lt;2.7,$V865&gt;90),"Age OOR",BM865+1.6449*VLOOKUP(BM$14&amp;"-rse-"&amp;$J865,Equations!$G:$I,3,0)))</f>
        <v/>
      </c>
      <c r="BP865" s="10" t="str">
        <f t="shared" si="343"/>
        <v/>
      </c>
      <c r="BQ865" s="10" t="str">
        <f>IF($AE865="","",IF(OR($V865&lt;2.7,$V865&gt;90),"Age OOR",($AE865-BM865)/VLOOKUP(BM$14&amp;"-rse-"&amp;$J865,Equations!$G:$I,3,0)))</f>
        <v/>
      </c>
      <c r="BR865" s="10" t="str">
        <f>IF($AF865="","",IF(OR($V865&lt;2.7,$V865&gt;90),"Age OOR",VLOOKUP(BR$14&amp;"-int-"&amp;$K865,Equations!$G:$I,3,0)+VLOOKUP(BR$14&amp;"-sexo-"&amp;$K865,Equations!$G:$I,3,0)*$U865+VLOOKUP(BR$14&amp;"-edad-"&amp;$K865,Equations!$G:$I,3,0)*$V865+VLOOKUP(BR$14&amp;"-est-"&amp;$K865,Equations!$G:$I,3,0)*(1/$W865)+VLOOKUP(BR$14&amp;"-imc-"&amp;$K865,Equations!$G:$I,3,0)*(1/$Q865)))</f>
        <v/>
      </c>
      <c r="BS865" s="10" t="str">
        <f>IF($AF865="","",IF(OR($V865&lt;2.7,$V865&gt;90),"Age OOR",BR865-1.6449*VLOOKUP(BR$14&amp;"-rse-"&amp;$K865,Equations!$G:$I,3,0)))</f>
        <v/>
      </c>
      <c r="BT865" s="10" t="str">
        <f>IF($AF865="","",IF(OR($V865&lt;2.7,$V865&gt;90),"Age OOR",BR865+1.6449*VLOOKUP(BR$14&amp;"-rse-"&amp;$K865,Equations!$G:$I,3,0)))</f>
        <v/>
      </c>
      <c r="BU865" s="10" t="str">
        <f t="shared" si="344"/>
        <v/>
      </c>
      <c r="BV865" s="10" t="str">
        <f>IF($AF865="","",IF(OR($V865&lt;2.7,$V865&gt;90),"Age OOR",($AF865-BR865)/VLOOKUP(BR$14&amp;"-rse-"&amp;$K865,Equations!$G:$I,3,0)))</f>
        <v/>
      </c>
      <c r="BW865" s="10" t="str">
        <f>IF($AG865="","",IF(OR($V865&lt;2.7,$V865&gt;90),"Age OOR",VLOOKUP(BW$14&amp;"-int-"&amp;$L865,Equations!$G:$I,3,0)+VLOOKUP(BW$14&amp;"-sexo-"&amp;$L865,Equations!$G:$I,3,0)*$U865+VLOOKUP(BW$14&amp;"-edad-"&amp;$L865,Equations!$G:$I,3,0)*$V865+VLOOKUP(BW$14&amp;"-est-"&amp;$L865,Equations!$G:$I,3,0)*(1/$W865)+VLOOKUP(BW$14&amp;"-imc-"&amp;$L865,Equations!$G:$I,3,0)*(1/$Q865)))</f>
        <v/>
      </c>
      <c r="BX865" s="10" t="str">
        <f>IF($AG865="","",IF(OR($V865&lt;2.7,$V865&gt;90),"Age OOR",BW865-1.6449*VLOOKUP(BW$14&amp;"-rse-"&amp;$L865,Equations!$G:$I,3,0)))</f>
        <v/>
      </c>
      <c r="BY865" s="10" t="str">
        <f>IF($AG865="","",IF(OR($V865&lt;2.7,$V865&gt;90),"Age OOR",BW865+1.6449*VLOOKUP(BW$14&amp;"-rse-"&amp;$L865,Equations!$G:$I,3,0)))</f>
        <v/>
      </c>
      <c r="BZ865" s="10" t="str">
        <f t="shared" si="345"/>
        <v/>
      </c>
      <c r="CA865" s="10" t="str">
        <f>IF($AG865="","",IF(OR($V865&lt;2.7,$V865&gt;90),"Age OOR",($AG865-BW865)/VLOOKUP(BW$14&amp;"-rse-"&amp;$L865,Equations!$G:$I,3,0)))</f>
        <v/>
      </c>
      <c r="CB865" s="10" t="str">
        <f>IF($AH865="","",IF(OR($V865&lt;2.7,$V865&gt;90),"Age OOR",VLOOKUP(CB$14&amp;"-int-"&amp;$M865,Equations!$G:$I,3,0)+VLOOKUP(CB$14&amp;"-sexo-"&amp;$M865,Equations!$G:$I,3,0)*$U865+VLOOKUP(CB$14&amp;"-edad-"&amp;$M865,Equations!$G:$I,3,0)*$V865+VLOOKUP(CB$14&amp;"-est-"&amp;$M865,Equations!$G:$I,3,0)*(1/$W865)+VLOOKUP(CB$14&amp;"-imc-"&amp;$M865,Equations!$G:$I,3,0)*(1/$Q865)))</f>
        <v/>
      </c>
      <c r="CC865" s="10" t="str">
        <f>IF($AH865="","",IF(OR($V865&lt;2.7,$V865&gt;90),"Age OOR",CB865-1.6449*VLOOKUP(CB$14&amp;"-rse-"&amp;$M865,Equations!$G:$I,3,0)))</f>
        <v/>
      </c>
      <c r="CD865" s="10" t="str">
        <f>IF($AH865="","",IF(OR($V865&lt;2.7,$V865&gt;90),"Age OOR",CB865+1.6449*VLOOKUP(CB$14&amp;"-rse-"&amp;$M865,Equations!$G:$I,3,0)))</f>
        <v/>
      </c>
      <c r="CE865" s="10" t="str">
        <f t="shared" si="346"/>
        <v/>
      </c>
      <c r="CF865" s="10" t="str">
        <f>IF($AH865="","",IF(OR($V865&lt;2.7,$V865&gt;90),"Age OOR",($AH865-CB865)/VLOOKUP(CB$14&amp;"-rse-"&amp;$M865,Equations!$G:$I,3,0)))</f>
        <v/>
      </c>
      <c r="CG865" s="10" t="str">
        <f>IF($AI865="","",IF(OR($V865&lt;2.7,$V865&gt;90),"Age OOR",VLOOKUP(CG$14&amp;"-int-"&amp;$N865,Equations!$G:$I,3,0)+VLOOKUP(CG$14&amp;"-sexo-"&amp;$N865,Equations!$G:$I,3,0)*$U865+VLOOKUP(CG$14&amp;"-edad-"&amp;$N865,Equations!$G:$I,3,0)*$V865+VLOOKUP(CG$14&amp;"-est-"&amp;$N865,Equations!$G:$I,3,0)*(1/$W865)+VLOOKUP(CG$14&amp;"-imc-"&amp;$N865,Equations!$G:$I,3,0)*(1/$Q865)))</f>
        <v/>
      </c>
      <c r="CH865" s="10" t="str">
        <f>IF($AI865="","",IF(OR($V865&lt;2.7,$V865&gt;90),"Age OOR",CG865-1.6449*VLOOKUP(CG$14&amp;"-rse-"&amp;$N865,Equations!$G:$I,3,0)))</f>
        <v/>
      </c>
      <c r="CI865" s="10" t="str">
        <f>IF($AI865="","",IF(OR($V865&lt;2.7,$V865&gt;90),"Age OOR",CG865+1.6449*VLOOKUP(CG$14&amp;"-rse-"&amp;$N865,Equations!$G:$I,3,0)))</f>
        <v/>
      </c>
      <c r="CJ865" s="10" t="str">
        <f t="shared" si="347"/>
        <v/>
      </c>
      <c r="CK865" s="10" t="str">
        <f>IF($AI865="","",IF(OR($V865&lt;2.7,$V865&gt;90),"Age OOR",($AI865-CG865)/VLOOKUP(CG$14&amp;"-rse-"&amp;$N865,Equations!$G:$I,3,0)))</f>
        <v/>
      </c>
      <c r="CL865" s="10" t="str">
        <f>IF($AJ865="","",IF(OR($V865&lt;2.7,$V865&gt;90),"Age OOR",VLOOKUP(CL$14&amp;"-int-"&amp;$O865,Equations!$G:$I,3,0)+VLOOKUP(CL$14&amp;"-sexo-"&amp;$O865,Equations!$G:$I,3,0)*$U865+VLOOKUP(CL$14&amp;"-edad-"&amp;$O865,Equations!$G:$I,3,0)*$V865+VLOOKUP(CL$14&amp;"-est-"&amp;$O865,Equations!$G:$I,3,0)*(1/$W865)+VLOOKUP(CL$14&amp;"-imc-"&amp;$O865,Equations!$G:$I,3,0)*(1/$Q865)))</f>
        <v/>
      </c>
      <c r="CM865" s="10" t="str">
        <f>IF($AJ865="","",IF(OR($V865&lt;2.7,$V865&gt;90),"Age OOR",CL865-1.6449*VLOOKUP(CL$14&amp;"-rse-"&amp;$O865,Equations!$G:$I,3,0)))</f>
        <v/>
      </c>
      <c r="CN865" s="10" t="str">
        <f>IF($AJ865="","",IF(OR($V865&lt;2.7,$V865&gt;90),"Age OOR",CL865+1.6449*VLOOKUP(CL$14&amp;"-rse-"&amp;$O865,Equations!$G:$I,3,0)))</f>
        <v/>
      </c>
      <c r="CO865" s="10" t="str">
        <f t="shared" si="348"/>
        <v/>
      </c>
      <c r="CP865" s="10" t="str">
        <f>IF($AJ865="","",IF(OR($V865&lt;2.7,$V865&gt;90),"Age OOR",($AJ865-CL865)/VLOOKUP(CL$14&amp;"-rse-"&amp;$O865,Equations!$G:$I,3,0)))</f>
        <v/>
      </c>
      <c r="CQ865" s="10" t="str">
        <f>IF($AK865="","",IF(OR($V865&lt;2.7,$V865&gt;90),"Age OOR",EXP(VLOOKUP(CQ$14&amp;"-int-"&amp;$P865,Equations!$G:$I,3,0)+VLOOKUP(CQ$14&amp;"-sexo-"&amp;$P865,Equations!$G:$I,3,0)*$U865+VLOOKUP(CQ$14&amp;"-edad-"&amp;$P865,Equations!$G:$I,3,0)*$V865+VLOOKUP(CQ$14&amp;"-est-"&amp;$P865,Equations!$G:$I,3,0)*(1/$W865)+VLOOKUP(CQ$14&amp;"-imc-"&amp;$P865,Equations!$G:$I,3,0)*(1/$Q865))))</f>
        <v/>
      </c>
      <c r="CR865" s="10" t="str">
        <f>IF($AK865="","",IF(OR($V865&lt;2.7,$V865&gt;90),"Age OOR",EXP(LN(CQ865)-1.6449*VLOOKUP(CQ$14&amp;"-rse-"&amp;$P865,Equations!$G:$I,3,0))))</f>
        <v/>
      </c>
      <c r="CS865" s="10" t="str">
        <f>IF($AK865="","",IF(OR($V865&lt;2.7,$V865&gt;90),"Age OOR",EXP(LN(CQ865)+1.6449*VLOOKUP(CQ$14&amp;"-rse-"&amp;$P865,Equations!$G:$I,3,0))))</f>
        <v/>
      </c>
      <c r="CT865" s="10" t="str">
        <f t="shared" si="349"/>
        <v/>
      </c>
      <c r="CU865" s="10" t="str">
        <f>IF($AK865="","",IF(OR($V865&lt;2.7,$V865&gt;90),"Age OOR",(LN($AK865)-LN(CQ865))/VLOOKUP(CQ$14&amp;"-rse-"&amp;$P865,Equations!$G:$I,3,0)))</f>
        <v/>
      </c>
      <c r="CV865" s="47"/>
    </row>
    <row r="866" spans="5:100" x14ac:dyDescent="0.2">
      <c r="E866" s="23" t="str">
        <f t="shared" si="325"/>
        <v>Age out of range</v>
      </c>
      <c r="F866" s="23" t="str">
        <f t="shared" si="326"/>
        <v>Age out of range</v>
      </c>
      <c r="G866" s="23" t="str">
        <f t="shared" si="327"/>
        <v>Age out of range</v>
      </c>
      <c r="H866" s="23" t="str">
        <f t="shared" si="328"/>
        <v>Age out of range</v>
      </c>
      <c r="I866" s="23" t="str">
        <f t="shared" si="329"/>
        <v>Age out of range</v>
      </c>
      <c r="J866" s="23" t="str">
        <f t="shared" si="330"/>
        <v>Age out of range</v>
      </c>
      <c r="K866" s="23" t="str">
        <f t="shared" si="331"/>
        <v>Age out of range</v>
      </c>
      <c r="L866" s="23" t="str">
        <f t="shared" si="332"/>
        <v>Age out of range</v>
      </c>
      <c r="M866" s="23" t="str">
        <f t="shared" si="333"/>
        <v>Age out of range</v>
      </c>
      <c r="N866" s="23" t="str">
        <f t="shared" si="334"/>
        <v>Age out of range</v>
      </c>
      <c r="O866" s="23" t="str">
        <f t="shared" si="335"/>
        <v>Age out of range</v>
      </c>
      <c r="P866" s="23" t="str">
        <f t="shared" si="336"/>
        <v>Age out of range</v>
      </c>
      <c r="Q866" s="23" t="e">
        <f t="shared" si="337"/>
        <v>#DIV/0!</v>
      </c>
      <c r="R866" s="17"/>
      <c r="S866" s="23">
        <v>850</v>
      </c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  <c r="AE866" s="134"/>
      <c r="AF866" s="134"/>
      <c r="AG866" s="134"/>
      <c r="AH866" s="134"/>
      <c r="AI866" s="134"/>
      <c r="AJ866" s="134"/>
      <c r="AK866" s="134"/>
      <c r="AL866" s="7"/>
      <c r="AM866" s="47"/>
      <c r="AN866" s="10" t="str">
        <f>IF($Z866="","",IF(OR($V866&lt;2.7,$V866&gt;90),"Age OOR",VLOOKUP(AN$14&amp;"-int-"&amp;$E866,Equations!$G:$I,3,0)+VLOOKUP(AN$14&amp;"-sexo-"&amp;$E866,Equations!$G:$I,3,0)*$U866+VLOOKUP(AN$14&amp;"-edad-"&amp;$E866,Equations!$G:$I,3,0)*$V866+VLOOKUP(AN$14&amp;"-est-"&amp;$E866,Equations!$G:$I,3,0)*(1/$W866)+VLOOKUP(AN$14&amp;"-imc-"&amp;$E866,Equations!$G:$I,3,0)*(1/$Q866)))</f>
        <v/>
      </c>
      <c r="AO866" s="10" t="str">
        <f>IF($Z866="","",IF(OR($V866&lt;2.7,$V866&gt;90),"Age OOR",AN866-1.6449*VLOOKUP(AN$14&amp;"-rse-"&amp;$E866,Equations!$G:$I,3,0)))</f>
        <v/>
      </c>
      <c r="AP866" s="10" t="str">
        <f>IF($Z866="","",IF(OR($V866&lt;2.7,$V866&gt;90),"Age OOR",AN866+1.6449*VLOOKUP(AN$14&amp;"-rse-"&amp;$E866,Equations!$G:$I,3,0)))</f>
        <v/>
      </c>
      <c r="AQ866" s="10" t="str">
        <f t="shared" si="338"/>
        <v/>
      </c>
      <c r="AR866" s="10" t="str">
        <f>IF($Z866="","",IF(OR($V866&lt;2.7,$V866&gt;90),"Age OOR",($Z866-AN866)/VLOOKUP(AN$14&amp;"-rse-"&amp;$E866,Equations!$G:$I,3,0)))</f>
        <v/>
      </c>
      <c r="AS866" s="10" t="str">
        <f>IF($AA866="","",IF(OR($V866&lt;2.7,$V866&gt;90),"Age OOR",VLOOKUP(AS$14&amp;"-int-"&amp;$F866,Equations!$G:$I,3,0)+VLOOKUP(AS$14&amp;"-sexo-"&amp;$F866,Equations!$G:$I,3,0)*$U866+VLOOKUP(AS$14&amp;"-edad-"&amp;$F866,Equations!$G:$I,3,0)*$V866+VLOOKUP(AS$14&amp;"-est-"&amp;$F866,Equations!$G:$I,3,0)*(1/$W866)+VLOOKUP(AS$14&amp;"-imc-"&amp;$F866,Equations!$G:$I,3,0)*(1/$Q866)))</f>
        <v/>
      </c>
      <c r="AT866" s="10" t="str">
        <f>IF($AA866="","",IF(OR($V866&lt;2.7,$V866&gt;90),"Age OOR",AS866-1.6449*VLOOKUP(AS$14&amp;"-rse-"&amp;$F866,Equations!$G:$I,3,0)))</f>
        <v/>
      </c>
      <c r="AU866" s="10" t="str">
        <f>IF($AA866="","",IF(OR($V866&lt;2.7,$V866&gt;90),"Age OOR",AS866+1.6449*VLOOKUP(AS$14&amp;"-rse-"&amp;$F866,Equations!$G:$I,3,0)))</f>
        <v/>
      </c>
      <c r="AV866" s="10" t="str">
        <f t="shared" si="339"/>
        <v/>
      </c>
      <c r="AW866" s="10" t="str">
        <f>IF($AA866="","",IF(OR($V866&lt;2.7,$V866&gt;90),"Age OOR",($AA866-AS866)/VLOOKUP(AS$14&amp;"-rse-"&amp;$F866,Equations!$G:$I,3,0)))</f>
        <v/>
      </c>
      <c r="AX866" s="10" t="str">
        <f>IF($AB866="","",IF(OR($V866&lt;2.7,$V866&gt;90),"Age OOR",VLOOKUP(AX$14&amp;"-int-"&amp;$G866,Equations!$G:$I,3,0)+VLOOKUP(AX$14&amp;"-sexo-"&amp;$G866,Equations!$G:$I,3,0)*$U866+VLOOKUP(AX$14&amp;"-edad-"&amp;$G866,Equations!$G:$I,3,0)*$V866+VLOOKUP(AX$14&amp;"-est-"&amp;$G866,Equations!$G:$I,3,0)*(1/$W866)+VLOOKUP(AX$14&amp;"-imc-"&amp;$G866,Equations!$G:$I,3,0)*(1/$Q866)))</f>
        <v/>
      </c>
      <c r="AY866" s="10" t="str">
        <f>IF($AB866="","",IF(OR($V866&lt;2.7,$V866&gt;90),"Age OOR",AX866-1.6449*VLOOKUP(AX$14&amp;"-rse-"&amp;$G866,Equations!$G:$I,3,0)))</f>
        <v/>
      </c>
      <c r="AZ866" s="10" t="str">
        <f>IF($AB866="","",IF(OR($V866&lt;2.7,$V866&gt;90),"Age OOR",AX866+1.6449*VLOOKUP(AX$14&amp;"-rse-"&amp;$G866,Equations!$G:$I,3,0)))</f>
        <v/>
      </c>
      <c r="BA866" s="10" t="str">
        <f t="shared" si="340"/>
        <v/>
      </c>
      <c r="BB866" s="10" t="str">
        <f>IF($AB866="","",IF(OR($V866&lt;2.7,$V866&gt;90),"Age OOR",($AB866-AX866)/VLOOKUP(AX$14&amp;"-rse-"&amp;$G866,Equations!$G:$I,3,0)))</f>
        <v/>
      </c>
      <c r="BC866" s="10" t="str">
        <f>IF($AC866="","",IF(OR($V866&lt;2.7,$V866&gt;90),"Age OOR",VLOOKUP(BC$14&amp;"-int-"&amp;$H866,Equations!$G:$I,3,0)+VLOOKUP(BC$14&amp;"-sexo-"&amp;$H866,Equations!$G:$I,3,0)*$U866+VLOOKUP(BC$14&amp;"-edad-"&amp;$H866,Equations!$G:$I,3,0)*$V866+VLOOKUP(BC$14&amp;"-est-"&amp;$H866,Equations!$G:$I,3,0)*(1/$W866)+VLOOKUP(BC$14&amp;"-imc-"&amp;$H866,Equations!$G:$I,3,0)*(1/$Q866)))</f>
        <v/>
      </c>
      <c r="BD866" s="10" t="str">
        <f>IF($AC866="","",IF(OR($V866&lt;2.7,$V866&gt;90),"Age OOR",BC866-1.6449*VLOOKUP(BC$14&amp;"-rse-"&amp;$H866,Equations!$G:$I,3,0)))</f>
        <v/>
      </c>
      <c r="BE866" s="10" t="str">
        <f>IF($AC866="","",IF(OR($V866&lt;2.7,$V866&gt;90),"Age OOR",BC866+1.6449*VLOOKUP(BC$14&amp;"-rse-"&amp;$H866,Equations!$G:$I,3,0)))</f>
        <v/>
      </c>
      <c r="BF866" s="10" t="str">
        <f t="shared" si="341"/>
        <v/>
      </c>
      <c r="BG866" s="10" t="str">
        <f>IF($AC866="","",IF(OR($V866&lt;2.7,$V866&gt;90),"Age OOR",($AC866-BC866)/VLOOKUP(BC$14&amp;"-rse-"&amp;$H866,Equations!$G:$I,3,0)))</f>
        <v/>
      </c>
      <c r="BH866" s="10" t="str">
        <f>IF($AD866="","",IF(OR($V866&lt;2.7,$V866&gt;90),"Age OOR",VLOOKUP(BH$14&amp;"-int-"&amp;$I866,Equations!$G:$I,3,0)+VLOOKUP(BH$14&amp;"-sexo-"&amp;$I866,Equations!$G:$I,3,0)*$U866+VLOOKUP(BH$14&amp;"-edad-"&amp;$I866,Equations!$G:$I,3,0)*$V866+VLOOKUP(BH$14&amp;"-est-"&amp;$I866,Equations!$G:$I,3,0)*(1/$W866)+VLOOKUP(BH$14&amp;"-imc-"&amp;$I866,Equations!$G:$I,3,0)*(1/$Q866)))</f>
        <v/>
      </c>
      <c r="BI866" s="10" t="str">
        <f>IF($AD866="","",IF(OR($V866&lt;2.7,$V866&gt;90),"Age OOR",BH866-1.6449*VLOOKUP(BH$14&amp;"-rse-"&amp;$I866,Equations!$G:$I,3,0)))</f>
        <v/>
      </c>
      <c r="BJ866" s="10" t="str">
        <f>IF($AD866="","",IF(OR($V866&lt;2.7,$V866&gt;90),"Age OOR",BH866+1.6449*VLOOKUP(BH$14&amp;"-rse-"&amp;$I866,Equations!$G:$I,3,0)))</f>
        <v/>
      </c>
      <c r="BK866" s="10" t="str">
        <f t="shared" si="342"/>
        <v/>
      </c>
      <c r="BL866" s="10" t="str">
        <f>IF($AD866="","",IF(OR($V866&lt;2.7,$V866&gt;90),"Age OOR",($AD866-BH866)/VLOOKUP(BH$14&amp;"-rse-"&amp;$I866,Equations!$G:$I,3,0)))</f>
        <v/>
      </c>
      <c r="BM866" s="10" t="str">
        <f>IF($AE866="","",IF(OR($V866&lt;2.7,$V866&gt;90),"Age OOR",VLOOKUP(BM$14&amp;"-int-"&amp;$J866,Equations!$G:$I,3,0)+VLOOKUP(BM$14&amp;"-sexo-"&amp;$J866,Equations!$G:$I,3,0)*$U866+VLOOKUP(BM$14&amp;"-edad-"&amp;$J866,Equations!$G:$I,3,0)*$V866+VLOOKUP(BM$14&amp;"-est-"&amp;$J866,Equations!$G:$I,3,0)*(1/$W866)+VLOOKUP(BM$14&amp;"-imc-"&amp;$J866,Equations!$G:$I,3,0)*(1/$Q866)))</f>
        <v/>
      </c>
      <c r="BN866" s="10" t="str">
        <f>IF($AE866="","",IF(OR($V866&lt;2.7,$V866&gt;90),"Age OOR",BM866-1.6449*VLOOKUP(BM$14&amp;"-rse-"&amp;$J866,Equations!$G:$I,3,0)))</f>
        <v/>
      </c>
      <c r="BO866" s="10" t="str">
        <f>IF($AE866="","",IF(OR($V866&lt;2.7,$V866&gt;90),"Age OOR",BM866+1.6449*VLOOKUP(BM$14&amp;"-rse-"&amp;$J866,Equations!$G:$I,3,0)))</f>
        <v/>
      </c>
      <c r="BP866" s="10" t="str">
        <f t="shared" si="343"/>
        <v/>
      </c>
      <c r="BQ866" s="10" t="str">
        <f>IF($AE866="","",IF(OR($V866&lt;2.7,$V866&gt;90),"Age OOR",($AE866-BM866)/VLOOKUP(BM$14&amp;"-rse-"&amp;$J866,Equations!$G:$I,3,0)))</f>
        <v/>
      </c>
      <c r="BR866" s="10" t="str">
        <f>IF($AF866="","",IF(OR($V866&lt;2.7,$V866&gt;90),"Age OOR",VLOOKUP(BR$14&amp;"-int-"&amp;$K866,Equations!$G:$I,3,0)+VLOOKUP(BR$14&amp;"-sexo-"&amp;$K866,Equations!$G:$I,3,0)*$U866+VLOOKUP(BR$14&amp;"-edad-"&amp;$K866,Equations!$G:$I,3,0)*$V866+VLOOKUP(BR$14&amp;"-est-"&amp;$K866,Equations!$G:$I,3,0)*(1/$W866)+VLOOKUP(BR$14&amp;"-imc-"&amp;$K866,Equations!$G:$I,3,0)*(1/$Q866)))</f>
        <v/>
      </c>
      <c r="BS866" s="10" t="str">
        <f>IF($AF866="","",IF(OR($V866&lt;2.7,$V866&gt;90),"Age OOR",BR866-1.6449*VLOOKUP(BR$14&amp;"-rse-"&amp;$K866,Equations!$G:$I,3,0)))</f>
        <v/>
      </c>
      <c r="BT866" s="10" t="str">
        <f>IF($AF866="","",IF(OR($V866&lt;2.7,$V866&gt;90),"Age OOR",BR866+1.6449*VLOOKUP(BR$14&amp;"-rse-"&amp;$K866,Equations!$G:$I,3,0)))</f>
        <v/>
      </c>
      <c r="BU866" s="10" t="str">
        <f t="shared" si="344"/>
        <v/>
      </c>
      <c r="BV866" s="10" t="str">
        <f>IF($AF866="","",IF(OR($V866&lt;2.7,$V866&gt;90),"Age OOR",($AF866-BR866)/VLOOKUP(BR$14&amp;"-rse-"&amp;$K866,Equations!$G:$I,3,0)))</f>
        <v/>
      </c>
      <c r="BW866" s="10" t="str">
        <f>IF($AG866="","",IF(OR($V866&lt;2.7,$V866&gt;90),"Age OOR",VLOOKUP(BW$14&amp;"-int-"&amp;$L866,Equations!$G:$I,3,0)+VLOOKUP(BW$14&amp;"-sexo-"&amp;$L866,Equations!$G:$I,3,0)*$U866+VLOOKUP(BW$14&amp;"-edad-"&amp;$L866,Equations!$G:$I,3,0)*$V866+VLOOKUP(BW$14&amp;"-est-"&amp;$L866,Equations!$G:$I,3,0)*(1/$W866)+VLOOKUP(BW$14&amp;"-imc-"&amp;$L866,Equations!$G:$I,3,0)*(1/$Q866)))</f>
        <v/>
      </c>
      <c r="BX866" s="10" t="str">
        <f>IF($AG866="","",IF(OR($V866&lt;2.7,$V866&gt;90),"Age OOR",BW866-1.6449*VLOOKUP(BW$14&amp;"-rse-"&amp;$L866,Equations!$G:$I,3,0)))</f>
        <v/>
      </c>
      <c r="BY866" s="10" t="str">
        <f>IF($AG866="","",IF(OR($V866&lt;2.7,$V866&gt;90),"Age OOR",BW866+1.6449*VLOOKUP(BW$14&amp;"-rse-"&amp;$L866,Equations!$G:$I,3,0)))</f>
        <v/>
      </c>
      <c r="BZ866" s="10" t="str">
        <f t="shared" si="345"/>
        <v/>
      </c>
      <c r="CA866" s="10" t="str">
        <f>IF($AG866="","",IF(OR($V866&lt;2.7,$V866&gt;90),"Age OOR",($AG866-BW866)/VLOOKUP(BW$14&amp;"-rse-"&amp;$L866,Equations!$G:$I,3,0)))</f>
        <v/>
      </c>
      <c r="CB866" s="10" t="str">
        <f>IF($AH866="","",IF(OR($V866&lt;2.7,$V866&gt;90),"Age OOR",VLOOKUP(CB$14&amp;"-int-"&amp;$M866,Equations!$G:$I,3,0)+VLOOKUP(CB$14&amp;"-sexo-"&amp;$M866,Equations!$G:$I,3,0)*$U866+VLOOKUP(CB$14&amp;"-edad-"&amp;$M866,Equations!$G:$I,3,0)*$V866+VLOOKUP(CB$14&amp;"-est-"&amp;$M866,Equations!$G:$I,3,0)*(1/$W866)+VLOOKUP(CB$14&amp;"-imc-"&amp;$M866,Equations!$G:$I,3,0)*(1/$Q866)))</f>
        <v/>
      </c>
      <c r="CC866" s="10" t="str">
        <f>IF($AH866="","",IF(OR($V866&lt;2.7,$V866&gt;90),"Age OOR",CB866-1.6449*VLOOKUP(CB$14&amp;"-rse-"&amp;$M866,Equations!$G:$I,3,0)))</f>
        <v/>
      </c>
      <c r="CD866" s="10" t="str">
        <f>IF($AH866="","",IF(OR($V866&lt;2.7,$V866&gt;90),"Age OOR",CB866+1.6449*VLOOKUP(CB$14&amp;"-rse-"&amp;$M866,Equations!$G:$I,3,0)))</f>
        <v/>
      </c>
      <c r="CE866" s="10" t="str">
        <f t="shared" si="346"/>
        <v/>
      </c>
      <c r="CF866" s="10" t="str">
        <f>IF($AH866="","",IF(OR($V866&lt;2.7,$V866&gt;90),"Age OOR",($AH866-CB866)/VLOOKUP(CB$14&amp;"-rse-"&amp;$M866,Equations!$G:$I,3,0)))</f>
        <v/>
      </c>
      <c r="CG866" s="10" t="str">
        <f>IF($AI866="","",IF(OR($V866&lt;2.7,$V866&gt;90),"Age OOR",VLOOKUP(CG$14&amp;"-int-"&amp;$N866,Equations!$G:$I,3,0)+VLOOKUP(CG$14&amp;"-sexo-"&amp;$N866,Equations!$G:$I,3,0)*$U866+VLOOKUP(CG$14&amp;"-edad-"&amp;$N866,Equations!$G:$I,3,0)*$V866+VLOOKUP(CG$14&amp;"-est-"&amp;$N866,Equations!$G:$I,3,0)*(1/$W866)+VLOOKUP(CG$14&amp;"-imc-"&amp;$N866,Equations!$G:$I,3,0)*(1/$Q866)))</f>
        <v/>
      </c>
      <c r="CH866" s="10" t="str">
        <f>IF($AI866="","",IF(OR($V866&lt;2.7,$V866&gt;90),"Age OOR",CG866-1.6449*VLOOKUP(CG$14&amp;"-rse-"&amp;$N866,Equations!$G:$I,3,0)))</f>
        <v/>
      </c>
      <c r="CI866" s="10" t="str">
        <f>IF($AI866="","",IF(OR($V866&lt;2.7,$V866&gt;90),"Age OOR",CG866+1.6449*VLOOKUP(CG$14&amp;"-rse-"&amp;$N866,Equations!$G:$I,3,0)))</f>
        <v/>
      </c>
      <c r="CJ866" s="10" t="str">
        <f t="shared" si="347"/>
        <v/>
      </c>
      <c r="CK866" s="10" t="str">
        <f>IF($AI866="","",IF(OR($V866&lt;2.7,$V866&gt;90),"Age OOR",($AI866-CG866)/VLOOKUP(CG$14&amp;"-rse-"&amp;$N866,Equations!$G:$I,3,0)))</f>
        <v/>
      </c>
      <c r="CL866" s="10" t="str">
        <f>IF($AJ866="","",IF(OR($V866&lt;2.7,$V866&gt;90),"Age OOR",VLOOKUP(CL$14&amp;"-int-"&amp;$O866,Equations!$G:$I,3,0)+VLOOKUP(CL$14&amp;"-sexo-"&amp;$O866,Equations!$G:$I,3,0)*$U866+VLOOKUP(CL$14&amp;"-edad-"&amp;$O866,Equations!$G:$I,3,0)*$V866+VLOOKUP(CL$14&amp;"-est-"&amp;$O866,Equations!$G:$I,3,0)*(1/$W866)+VLOOKUP(CL$14&amp;"-imc-"&amp;$O866,Equations!$G:$I,3,0)*(1/$Q866)))</f>
        <v/>
      </c>
      <c r="CM866" s="10" t="str">
        <f>IF($AJ866="","",IF(OR($V866&lt;2.7,$V866&gt;90),"Age OOR",CL866-1.6449*VLOOKUP(CL$14&amp;"-rse-"&amp;$O866,Equations!$G:$I,3,0)))</f>
        <v/>
      </c>
      <c r="CN866" s="10" t="str">
        <f>IF($AJ866="","",IF(OR($V866&lt;2.7,$V866&gt;90),"Age OOR",CL866+1.6449*VLOOKUP(CL$14&amp;"-rse-"&amp;$O866,Equations!$G:$I,3,0)))</f>
        <v/>
      </c>
      <c r="CO866" s="10" t="str">
        <f t="shared" si="348"/>
        <v/>
      </c>
      <c r="CP866" s="10" t="str">
        <f>IF($AJ866="","",IF(OR($V866&lt;2.7,$V866&gt;90),"Age OOR",($AJ866-CL866)/VLOOKUP(CL$14&amp;"-rse-"&amp;$O866,Equations!$G:$I,3,0)))</f>
        <v/>
      </c>
      <c r="CQ866" s="10" t="str">
        <f>IF($AK866="","",IF(OR($V866&lt;2.7,$V866&gt;90),"Age OOR",EXP(VLOOKUP(CQ$14&amp;"-int-"&amp;$P866,Equations!$G:$I,3,0)+VLOOKUP(CQ$14&amp;"-sexo-"&amp;$P866,Equations!$G:$I,3,0)*$U866+VLOOKUP(CQ$14&amp;"-edad-"&amp;$P866,Equations!$G:$I,3,0)*$V866+VLOOKUP(CQ$14&amp;"-est-"&amp;$P866,Equations!$G:$I,3,0)*(1/$W866)+VLOOKUP(CQ$14&amp;"-imc-"&amp;$P866,Equations!$G:$I,3,0)*(1/$Q866))))</f>
        <v/>
      </c>
      <c r="CR866" s="10" t="str">
        <f>IF($AK866="","",IF(OR($V866&lt;2.7,$V866&gt;90),"Age OOR",EXP(LN(CQ866)-1.6449*VLOOKUP(CQ$14&amp;"-rse-"&amp;$P866,Equations!$G:$I,3,0))))</f>
        <v/>
      </c>
      <c r="CS866" s="10" t="str">
        <f>IF($AK866="","",IF(OR($V866&lt;2.7,$V866&gt;90),"Age OOR",EXP(LN(CQ866)+1.6449*VLOOKUP(CQ$14&amp;"-rse-"&amp;$P866,Equations!$G:$I,3,0))))</f>
        <v/>
      </c>
      <c r="CT866" s="10" t="str">
        <f t="shared" si="349"/>
        <v/>
      </c>
      <c r="CU866" s="10" t="str">
        <f>IF($AK866="","",IF(OR($V866&lt;2.7,$V866&gt;90),"Age OOR",(LN($AK866)-LN(CQ866))/VLOOKUP(CQ$14&amp;"-rse-"&amp;$P866,Equations!$G:$I,3,0)))</f>
        <v/>
      </c>
      <c r="CV866" s="47"/>
    </row>
    <row r="867" spans="5:100" x14ac:dyDescent="0.2">
      <c r="E867" s="23" t="str">
        <f t="shared" si="325"/>
        <v>Age out of range</v>
      </c>
      <c r="F867" s="23" t="str">
        <f t="shared" si="326"/>
        <v>Age out of range</v>
      </c>
      <c r="G867" s="23" t="str">
        <f t="shared" si="327"/>
        <v>Age out of range</v>
      </c>
      <c r="H867" s="23" t="str">
        <f t="shared" si="328"/>
        <v>Age out of range</v>
      </c>
      <c r="I867" s="23" t="str">
        <f t="shared" si="329"/>
        <v>Age out of range</v>
      </c>
      <c r="J867" s="23" t="str">
        <f t="shared" si="330"/>
        <v>Age out of range</v>
      </c>
      <c r="K867" s="23" t="str">
        <f t="shared" si="331"/>
        <v>Age out of range</v>
      </c>
      <c r="L867" s="23" t="str">
        <f t="shared" si="332"/>
        <v>Age out of range</v>
      </c>
      <c r="M867" s="23" t="str">
        <f t="shared" si="333"/>
        <v>Age out of range</v>
      </c>
      <c r="N867" s="23" t="str">
        <f t="shared" si="334"/>
        <v>Age out of range</v>
      </c>
      <c r="O867" s="23" t="str">
        <f t="shared" si="335"/>
        <v>Age out of range</v>
      </c>
      <c r="P867" s="23" t="str">
        <f t="shared" si="336"/>
        <v>Age out of range</v>
      </c>
      <c r="Q867" s="23" t="e">
        <f t="shared" si="337"/>
        <v>#DIV/0!</v>
      </c>
      <c r="R867" s="17"/>
      <c r="S867" s="23">
        <v>851</v>
      </c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  <c r="AE867" s="134"/>
      <c r="AF867" s="134"/>
      <c r="AG867" s="134"/>
      <c r="AH867" s="134"/>
      <c r="AI867" s="134"/>
      <c r="AJ867" s="134"/>
      <c r="AK867" s="134"/>
      <c r="AL867" s="7"/>
      <c r="AM867" s="47"/>
      <c r="AN867" s="10" t="str">
        <f>IF($Z867="","",IF(OR($V867&lt;2.7,$V867&gt;90),"Age OOR",VLOOKUP(AN$14&amp;"-int-"&amp;$E867,Equations!$G:$I,3,0)+VLOOKUP(AN$14&amp;"-sexo-"&amp;$E867,Equations!$G:$I,3,0)*$U867+VLOOKUP(AN$14&amp;"-edad-"&amp;$E867,Equations!$G:$I,3,0)*$V867+VLOOKUP(AN$14&amp;"-est-"&amp;$E867,Equations!$G:$I,3,0)*(1/$W867)+VLOOKUP(AN$14&amp;"-imc-"&amp;$E867,Equations!$G:$I,3,0)*(1/$Q867)))</f>
        <v/>
      </c>
      <c r="AO867" s="10" t="str">
        <f>IF($Z867="","",IF(OR($V867&lt;2.7,$V867&gt;90),"Age OOR",AN867-1.6449*VLOOKUP(AN$14&amp;"-rse-"&amp;$E867,Equations!$G:$I,3,0)))</f>
        <v/>
      </c>
      <c r="AP867" s="10" t="str">
        <f>IF($Z867="","",IF(OR($V867&lt;2.7,$V867&gt;90),"Age OOR",AN867+1.6449*VLOOKUP(AN$14&amp;"-rse-"&amp;$E867,Equations!$G:$I,3,0)))</f>
        <v/>
      </c>
      <c r="AQ867" s="10" t="str">
        <f t="shared" si="338"/>
        <v/>
      </c>
      <c r="AR867" s="10" t="str">
        <f>IF($Z867="","",IF(OR($V867&lt;2.7,$V867&gt;90),"Age OOR",($Z867-AN867)/VLOOKUP(AN$14&amp;"-rse-"&amp;$E867,Equations!$G:$I,3,0)))</f>
        <v/>
      </c>
      <c r="AS867" s="10" t="str">
        <f>IF($AA867="","",IF(OR($V867&lt;2.7,$V867&gt;90),"Age OOR",VLOOKUP(AS$14&amp;"-int-"&amp;$F867,Equations!$G:$I,3,0)+VLOOKUP(AS$14&amp;"-sexo-"&amp;$F867,Equations!$G:$I,3,0)*$U867+VLOOKUP(AS$14&amp;"-edad-"&amp;$F867,Equations!$G:$I,3,0)*$V867+VLOOKUP(AS$14&amp;"-est-"&amp;$F867,Equations!$G:$I,3,0)*(1/$W867)+VLOOKUP(AS$14&amp;"-imc-"&amp;$F867,Equations!$G:$I,3,0)*(1/$Q867)))</f>
        <v/>
      </c>
      <c r="AT867" s="10" t="str">
        <f>IF($AA867="","",IF(OR($V867&lt;2.7,$V867&gt;90),"Age OOR",AS867-1.6449*VLOOKUP(AS$14&amp;"-rse-"&amp;$F867,Equations!$G:$I,3,0)))</f>
        <v/>
      </c>
      <c r="AU867" s="10" t="str">
        <f>IF($AA867="","",IF(OR($V867&lt;2.7,$V867&gt;90),"Age OOR",AS867+1.6449*VLOOKUP(AS$14&amp;"-rse-"&amp;$F867,Equations!$G:$I,3,0)))</f>
        <v/>
      </c>
      <c r="AV867" s="10" t="str">
        <f t="shared" si="339"/>
        <v/>
      </c>
      <c r="AW867" s="10" t="str">
        <f>IF($AA867="","",IF(OR($V867&lt;2.7,$V867&gt;90),"Age OOR",($AA867-AS867)/VLOOKUP(AS$14&amp;"-rse-"&amp;$F867,Equations!$G:$I,3,0)))</f>
        <v/>
      </c>
      <c r="AX867" s="10" t="str">
        <f>IF($AB867="","",IF(OR($V867&lt;2.7,$V867&gt;90),"Age OOR",VLOOKUP(AX$14&amp;"-int-"&amp;$G867,Equations!$G:$I,3,0)+VLOOKUP(AX$14&amp;"-sexo-"&amp;$G867,Equations!$G:$I,3,0)*$U867+VLOOKUP(AX$14&amp;"-edad-"&amp;$G867,Equations!$G:$I,3,0)*$V867+VLOOKUP(AX$14&amp;"-est-"&amp;$G867,Equations!$G:$I,3,0)*(1/$W867)+VLOOKUP(AX$14&amp;"-imc-"&amp;$G867,Equations!$G:$I,3,0)*(1/$Q867)))</f>
        <v/>
      </c>
      <c r="AY867" s="10" t="str">
        <f>IF($AB867="","",IF(OR($V867&lt;2.7,$V867&gt;90),"Age OOR",AX867-1.6449*VLOOKUP(AX$14&amp;"-rse-"&amp;$G867,Equations!$G:$I,3,0)))</f>
        <v/>
      </c>
      <c r="AZ867" s="10" t="str">
        <f>IF($AB867="","",IF(OR($V867&lt;2.7,$V867&gt;90),"Age OOR",AX867+1.6449*VLOOKUP(AX$14&amp;"-rse-"&amp;$G867,Equations!$G:$I,3,0)))</f>
        <v/>
      </c>
      <c r="BA867" s="10" t="str">
        <f t="shared" si="340"/>
        <v/>
      </c>
      <c r="BB867" s="10" t="str">
        <f>IF($AB867="","",IF(OR($V867&lt;2.7,$V867&gt;90),"Age OOR",($AB867-AX867)/VLOOKUP(AX$14&amp;"-rse-"&amp;$G867,Equations!$G:$I,3,0)))</f>
        <v/>
      </c>
      <c r="BC867" s="10" t="str">
        <f>IF($AC867="","",IF(OR($V867&lt;2.7,$V867&gt;90),"Age OOR",VLOOKUP(BC$14&amp;"-int-"&amp;$H867,Equations!$G:$I,3,0)+VLOOKUP(BC$14&amp;"-sexo-"&amp;$H867,Equations!$G:$I,3,0)*$U867+VLOOKUP(BC$14&amp;"-edad-"&amp;$H867,Equations!$G:$I,3,0)*$V867+VLOOKUP(BC$14&amp;"-est-"&amp;$H867,Equations!$G:$I,3,0)*(1/$W867)+VLOOKUP(BC$14&amp;"-imc-"&amp;$H867,Equations!$G:$I,3,0)*(1/$Q867)))</f>
        <v/>
      </c>
      <c r="BD867" s="10" t="str">
        <f>IF($AC867="","",IF(OR($V867&lt;2.7,$V867&gt;90),"Age OOR",BC867-1.6449*VLOOKUP(BC$14&amp;"-rse-"&amp;$H867,Equations!$G:$I,3,0)))</f>
        <v/>
      </c>
      <c r="BE867" s="10" t="str">
        <f>IF($AC867="","",IF(OR($V867&lt;2.7,$V867&gt;90),"Age OOR",BC867+1.6449*VLOOKUP(BC$14&amp;"-rse-"&amp;$H867,Equations!$G:$I,3,0)))</f>
        <v/>
      </c>
      <c r="BF867" s="10" t="str">
        <f t="shared" si="341"/>
        <v/>
      </c>
      <c r="BG867" s="10" t="str">
        <f>IF($AC867="","",IF(OR($V867&lt;2.7,$V867&gt;90),"Age OOR",($AC867-BC867)/VLOOKUP(BC$14&amp;"-rse-"&amp;$H867,Equations!$G:$I,3,0)))</f>
        <v/>
      </c>
      <c r="BH867" s="10" t="str">
        <f>IF($AD867="","",IF(OR($V867&lt;2.7,$V867&gt;90),"Age OOR",VLOOKUP(BH$14&amp;"-int-"&amp;$I867,Equations!$G:$I,3,0)+VLOOKUP(BH$14&amp;"-sexo-"&amp;$I867,Equations!$G:$I,3,0)*$U867+VLOOKUP(BH$14&amp;"-edad-"&amp;$I867,Equations!$G:$I,3,0)*$V867+VLOOKUP(BH$14&amp;"-est-"&amp;$I867,Equations!$G:$I,3,0)*(1/$W867)+VLOOKUP(BH$14&amp;"-imc-"&amp;$I867,Equations!$G:$I,3,0)*(1/$Q867)))</f>
        <v/>
      </c>
      <c r="BI867" s="10" t="str">
        <f>IF($AD867="","",IF(OR($V867&lt;2.7,$V867&gt;90),"Age OOR",BH867-1.6449*VLOOKUP(BH$14&amp;"-rse-"&amp;$I867,Equations!$G:$I,3,0)))</f>
        <v/>
      </c>
      <c r="BJ867" s="10" t="str">
        <f>IF($AD867="","",IF(OR($V867&lt;2.7,$V867&gt;90),"Age OOR",BH867+1.6449*VLOOKUP(BH$14&amp;"-rse-"&amp;$I867,Equations!$G:$I,3,0)))</f>
        <v/>
      </c>
      <c r="BK867" s="10" t="str">
        <f t="shared" si="342"/>
        <v/>
      </c>
      <c r="BL867" s="10" t="str">
        <f>IF($AD867="","",IF(OR($V867&lt;2.7,$V867&gt;90),"Age OOR",($AD867-BH867)/VLOOKUP(BH$14&amp;"-rse-"&amp;$I867,Equations!$G:$I,3,0)))</f>
        <v/>
      </c>
      <c r="BM867" s="10" t="str">
        <f>IF($AE867="","",IF(OR($V867&lt;2.7,$V867&gt;90),"Age OOR",VLOOKUP(BM$14&amp;"-int-"&amp;$J867,Equations!$G:$I,3,0)+VLOOKUP(BM$14&amp;"-sexo-"&amp;$J867,Equations!$G:$I,3,0)*$U867+VLOOKUP(BM$14&amp;"-edad-"&amp;$J867,Equations!$G:$I,3,0)*$V867+VLOOKUP(BM$14&amp;"-est-"&amp;$J867,Equations!$G:$I,3,0)*(1/$W867)+VLOOKUP(BM$14&amp;"-imc-"&amp;$J867,Equations!$G:$I,3,0)*(1/$Q867)))</f>
        <v/>
      </c>
      <c r="BN867" s="10" t="str">
        <f>IF($AE867="","",IF(OR($V867&lt;2.7,$V867&gt;90),"Age OOR",BM867-1.6449*VLOOKUP(BM$14&amp;"-rse-"&amp;$J867,Equations!$G:$I,3,0)))</f>
        <v/>
      </c>
      <c r="BO867" s="10" t="str">
        <f>IF($AE867="","",IF(OR($V867&lt;2.7,$V867&gt;90),"Age OOR",BM867+1.6449*VLOOKUP(BM$14&amp;"-rse-"&amp;$J867,Equations!$G:$I,3,0)))</f>
        <v/>
      </c>
      <c r="BP867" s="10" t="str">
        <f t="shared" si="343"/>
        <v/>
      </c>
      <c r="BQ867" s="10" t="str">
        <f>IF($AE867="","",IF(OR($V867&lt;2.7,$V867&gt;90),"Age OOR",($AE867-BM867)/VLOOKUP(BM$14&amp;"-rse-"&amp;$J867,Equations!$G:$I,3,0)))</f>
        <v/>
      </c>
      <c r="BR867" s="10" t="str">
        <f>IF($AF867="","",IF(OR($V867&lt;2.7,$V867&gt;90),"Age OOR",VLOOKUP(BR$14&amp;"-int-"&amp;$K867,Equations!$G:$I,3,0)+VLOOKUP(BR$14&amp;"-sexo-"&amp;$K867,Equations!$G:$I,3,0)*$U867+VLOOKUP(BR$14&amp;"-edad-"&amp;$K867,Equations!$G:$I,3,0)*$V867+VLOOKUP(BR$14&amp;"-est-"&amp;$K867,Equations!$G:$I,3,0)*(1/$W867)+VLOOKUP(BR$14&amp;"-imc-"&amp;$K867,Equations!$G:$I,3,0)*(1/$Q867)))</f>
        <v/>
      </c>
      <c r="BS867" s="10" t="str">
        <f>IF($AF867="","",IF(OR($V867&lt;2.7,$V867&gt;90),"Age OOR",BR867-1.6449*VLOOKUP(BR$14&amp;"-rse-"&amp;$K867,Equations!$G:$I,3,0)))</f>
        <v/>
      </c>
      <c r="BT867" s="10" t="str">
        <f>IF($AF867="","",IF(OR($V867&lt;2.7,$V867&gt;90),"Age OOR",BR867+1.6449*VLOOKUP(BR$14&amp;"-rse-"&amp;$K867,Equations!$G:$I,3,0)))</f>
        <v/>
      </c>
      <c r="BU867" s="10" t="str">
        <f t="shared" si="344"/>
        <v/>
      </c>
      <c r="BV867" s="10" t="str">
        <f>IF($AF867="","",IF(OR($V867&lt;2.7,$V867&gt;90),"Age OOR",($AF867-BR867)/VLOOKUP(BR$14&amp;"-rse-"&amp;$K867,Equations!$G:$I,3,0)))</f>
        <v/>
      </c>
      <c r="BW867" s="10" t="str">
        <f>IF($AG867="","",IF(OR($V867&lt;2.7,$V867&gt;90),"Age OOR",VLOOKUP(BW$14&amp;"-int-"&amp;$L867,Equations!$G:$I,3,0)+VLOOKUP(BW$14&amp;"-sexo-"&amp;$L867,Equations!$G:$I,3,0)*$U867+VLOOKUP(BW$14&amp;"-edad-"&amp;$L867,Equations!$G:$I,3,0)*$V867+VLOOKUP(BW$14&amp;"-est-"&amp;$L867,Equations!$G:$I,3,0)*(1/$W867)+VLOOKUP(BW$14&amp;"-imc-"&amp;$L867,Equations!$G:$I,3,0)*(1/$Q867)))</f>
        <v/>
      </c>
      <c r="BX867" s="10" t="str">
        <f>IF($AG867="","",IF(OR($V867&lt;2.7,$V867&gt;90),"Age OOR",BW867-1.6449*VLOOKUP(BW$14&amp;"-rse-"&amp;$L867,Equations!$G:$I,3,0)))</f>
        <v/>
      </c>
      <c r="BY867" s="10" t="str">
        <f>IF($AG867="","",IF(OR($V867&lt;2.7,$V867&gt;90),"Age OOR",BW867+1.6449*VLOOKUP(BW$14&amp;"-rse-"&amp;$L867,Equations!$G:$I,3,0)))</f>
        <v/>
      </c>
      <c r="BZ867" s="10" t="str">
        <f t="shared" si="345"/>
        <v/>
      </c>
      <c r="CA867" s="10" t="str">
        <f>IF($AG867="","",IF(OR($V867&lt;2.7,$V867&gt;90),"Age OOR",($AG867-BW867)/VLOOKUP(BW$14&amp;"-rse-"&amp;$L867,Equations!$G:$I,3,0)))</f>
        <v/>
      </c>
      <c r="CB867" s="10" t="str">
        <f>IF($AH867="","",IF(OR($V867&lt;2.7,$V867&gt;90),"Age OOR",VLOOKUP(CB$14&amp;"-int-"&amp;$M867,Equations!$G:$I,3,0)+VLOOKUP(CB$14&amp;"-sexo-"&amp;$M867,Equations!$G:$I,3,0)*$U867+VLOOKUP(CB$14&amp;"-edad-"&amp;$M867,Equations!$G:$I,3,0)*$V867+VLOOKUP(CB$14&amp;"-est-"&amp;$M867,Equations!$G:$I,3,0)*(1/$W867)+VLOOKUP(CB$14&amp;"-imc-"&amp;$M867,Equations!$G:$I,3,0)*(1/$Q867)))</f>
        <v/>
      </c>
      <c r="CC867" s="10" t="str">
        <f>IF($AH867="","",IF(OR($V867&lt;2.7,$V867&gt;90),"Age OOR",CB867-1.6449*VLOOKUP(CB$14&amp;"-rse-"&amp;$M867,Equations!$G:$I,3,0)))</f>
        <v/>
      </c>
      <c r="CD867" s="10" t="str">
        <f>IF($AH867="","",IF(OR($V867&lt;2.7,$V867&gt;90),"Age OOR",CB867+1.6449*VLOOKUP(CB$14&amp;"-rse-"&amp;$M867,Equations!$G:$I,3,0)))</f>
        <v/>
      </c>
      <c r="CE867" s="10" t="str">
        <f t="shared" si="346"/>
        <v/>
      </c>
      <c r="CF867" s="10" t="str">
        <f>IF($AH867="","",IF(OR($V867&lt;2.7,$V867&gt;90),"Age OOR",($AH867-CB867)/VLOOKUP(CB$14&amp;"-rse-"&amp;$M867,Equations!$G:$I,3,0)))</f>
        <v/>
      </c>
      <c r="CG867" s="10" t="str">
        <f>IF($AI867="","",IF(OR($V867&lt;2.7,$V867&gt;90),"Age OOR",VLOOKUP(CG$14&amp;"-int-"&amp;$N867,Equations!$G:$I,3,0)+VLOOKUP(CG$14&amp;"-sexo-"&amp;$N867,Equations!$G:$I,3,0)*$U867+VLOOKUP(CG$14&amp;"-edad-"&amp;$N867,Equations!$G:$I,3,0)*$V867+VLOOKUP(CG$14&amp;"-est-"&amp;$N867,Equations!$G:$I,3,0)*(1/$W867)+VLOOKUP(CG$14&amp;"-imc-"&amp;$N867,Equations!$G:$I,3,0)*(1/$Q867)))</f>
        <v/>
      </c>
      <c r="CH867" s="10" t="str">
        <f>IF($AI867="","",IF(OR($V867&lt;2.7,$V867&gt;90),"Age OOR",CG867-1.6449*VLOOKUP(CG$14&amp;"-rse-"&amp;$N867,Equations!$G:$I,3,0)))</f>
        <v/>
      </c>
      <c r="CI867" s="10" t="str">
        <f>IF($AI867="","",IF(OR($V867&lt;2.7,$V867&gt;90),"Age OOR",CG867+1.6449*VLOOKUP(CG$14&amp;"-rse-"&amp;$N867,Equations!$G:$I,3,0)))</f>
        <v/>
      </c>
      <c r="CJ867" s="10" t="str">
        <f t="shared" si="347"/>
        <v/>
      </c>
      <c r="CK867" s="10" t="str">
        <f>IF($AI867="","",IF(OR($V867&lt;2.7,$V867&gt;90),"Age OOR",($AI867-CG867)/VLOOKUP(CG$14&amp;"-rse-"&amp;$N867,Equations!$G:$I,3,0)))</f>
        <v/>
      </c>
      <c r="CL867" s="10" t="str">
        <f>IF($AJ867="","",IF(OR($V867&lt;2.7,$V867&gt;90),"Age OOR",VLOOKUP(CL$14&amp;"-int-"&amp;$O867,Equations!$G:$I,3,0)+VLOOKUP(CL$14&amp;"-sexo-"&amp;$O867,Equations!$G:$I,3,0)*$U867+VLOOKUP(CL$14&amp;"-edad-"&amp;$O867,Equations!$G:$I,3,0)*$V867+VLOOKUP(CL$14&amp;"-est-"&amp;$O867,Equations!$G:$I,3,0)*(1/$W867)+VLOOKUP(CL$14&amp;"-imc-"&amp;$O867,Equations!$G:$I,3,0)*(1/$Q867)))</f>
        <v/>
      </c>
      <c r="CM867" s="10" t="str">
        <f>IF($AJ867="","",IF(OR($V867&lt;2.7,$V867&gt;90),"Age OOR",CL867-1.6449*VLOOKUP(CL$14&amp;"-rse-"&amp;$O867,Equations!$G:$I,3,0)))</f>
        <v/>
      </c>
      <c r="CN867" s="10" t="str">
        <f>IF($AJ867="","",IF(OR($V867&lt;2.7,$V867&gt;90),"Age OOR",CL867+1.6449*VLOOKUP(CL$14&amp;"-rse-"&amp;$O867,Equations!$G:$I,3,0)))</f>
        <v/>
      </c>
      <c r="CO867" s="10" t="str">
        <f t="shared" si="348"/>
        <v/>
      </c>
      <c r="CP867" s="10" t="str">
        <f>IF($AJ867="","",IF(OR($V867&lt;2.7,$V867&gt;90),"Age OOR",($AJ867-CL867)/VLOOKUP(CL$14&amp;"-rse-"&amp;$O867,Equations!$G:$I,3,0)))</f>
        <v/>
      </c>
      <c r="CQ867" s="10" t="str">
        <f>IF($AK867="","",IF(OR($V867&lt;2.7,$V867&gt;90),"Age OOR",EXP(VLOOKUP(CQ$14&amp;"-int-"&amp;$P867,Equations!$G:$I,3,0)+VLOOKUP(CQ$14&amp;"-sexo-"&amp;$P867,Equations!$G:$I,3,0)*$U867+VLOOKUP(CQ$14&amp;"-edad-"&amp;$P867,Equations!$G:$I,3,0)*$V867+VLOOKUP(CQ$14&amp;"-est-"&amp;$P867,Equations!$G:$I,3,0)*(1/$W867)+VLOOKUP(CQ$14&amp;"-imc-"&amp;$P867,Equations!$G:$I,3,0)*(1/$Q867))))</f>
        <v/>
      </c>
      <c r="CR867" s="10" t="str">
        <f>IF($AK867="","",IF(OR($V867&lt;2.7,$V867&gt;90),"Age OOR",EXP(LN(CQ867)-1.6449*VLOOKUP(CQ$14&amp;"-rse-"&amp;$P867,Equations!$G:$I,3,0))))</f>
        <v/>
      </c>
      <c r="CS867" s="10" t="str">
        <f>IF($AK867="","",IF(OR($V867&lt;2.7,$V867&gt;90),"Age OOR",EXP(LN(CQ867)+1.6449*VLOOKUP(CQ$14&amp;"-rse-"&amp;$P867,Equations!$G:$I,3,0))))</f>
        <v/>
      </c>
      <c r="CT867" s="10" t="str">
        <f t="shared" si="349"/>
        <v/>
      </c>
      <c r="CU867" s="10" t="str">
        <f>IF($AK867="","",IF(OR($V867&lt;2.7,$V867&gt;90),"Age OOR",(LN($AK867)-LN(CQ867))/VLOOKUP(CQ$14&amp;"-rse-"&amp;$P867,Equations!$G:$I,3,0)))</f>
        <v/>
      </c>
      <c r="CV867" s="47"/>
    </row>
    <row r="868" spans="5:100" x14ac:dyDescent="0.2">
      <c r="E868" s="23" t="str">
        <f t="shared" si="325"/>
        <v>Age out of range</v>
      </c>
      <c r="F868" s="23" t="str">
        <f t="shared" si="326"/>
        <v>Age out of range</v>
      </c>
      <c r="G868" s="23" t="str">
        <f t="shared" si="327"/>
        <v>Age out of range</v>
      </c>
      <c r="H868" s="23" t="str">
        <f t="shared" si="328"/>
        <v>Age out of range</v>
      </c>
      <c r="I868" s="23" t="str">
        <f t="shared" si="329"/>
        <v>Age out of range</v>
      </c>
      <c r="J868" s="23" t="str">
        <f t="shared" si="330"/>
        <v>Age out of range</v>
      </c>
      <c r="K868" s="23" t="str">
        <f t="shared" si="331"/>
        <v>Age out of range</v>
      </c>
      <c r="L868" s="23" t="str">
        <f t="shared" si="332"/>
        <v>Age out of range</v>
      </c>
      <c r="M868" s="23" t="str">
        <f t="shared" si="333"/>
        <v>Age out of range</v>
      </c>
      <c r="N868" s="23" t="str">
        <f t="shared" si="334"/>
        <v>Age out of range</v>
      </c>
      <c r="O868" s="23" t="str">
        <f t="shared" si="335"/>
        <v>Age out of range</v>
      </c>
      <c r="P868" s="23" t="str">
        <f t="shared" si="336"/>
        <v>Age out of range</v>
      </c>
      <c r="Q868" s="23" t="e">
        <f t="shared" si="337"/>
        <v>#DIV/0!</v>
      </c>
      <c r="R868" s="17"/>
      <c r="S868" s="23">
        <v>852</v>
      </c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  <c r="AE868" s="134"/>
      <c r="AF868" s="134"/>
      <c r="AG868" s="134"/>
      <c r="AH868" s="134"/>
      <c r="AI868" s="134"/>
      <c r="AJ868" s="134"/>
      <c r="AK868" s="134"/>
      <c r="AL868" s="7"/>
      <c r="AM868" s="47"/>
      <c r="AN868" s="10" t="str">
        <f>IF($Z868="","",IF(OR($V868&lt;2.7,$V868&gt;90),"Age OOR",VLOOKUP(AN$14&amp;"-int-"&amp;$E868,Equations!$G:$I,3,0)+VLOOKUP(AN$14&amp;"-sexo-"&amp;$E868,Equations!$G:$I,3,0)*$U868+VLOOKUP(AN$14&amp;"-edad-"&amp;$E868,Equations!$G:$I,3,0)*$V868+VLOOKUP(AN$14&amp;"-est-"&amp;$E868,Equations!$G:$I,3,0)*(1/$W868)+VLOOKUP(AN$14&amp;"-imc-"&amp;$E868,Equations!$G:$I,3,0)*(1/$Q868)))</f>
        <v/>
      </c>
      <c r="AO868" s="10" t="str">
        <f>IF($Z868="","",IF(OR($V868&lt;2.7,$V868&gt;90),"Age OOR",AN868-1.6449*VLOOKUP(AN$14&amp;"-rse-"&amp;$E868,Equations!$G:$I,3,0)))</f>
        <v/>
      </c>
      <c r="AP868" s="10" t="str">
        <f>IF($Z868="","",IF(OR($V868&lt;2.7,$V868&gt;90),"Age OOR",AN868+1.6449*VLOOKUP(AN$14&amp;"-rse-"&amp;$E868,Equations!$G:$I,3,0)))</f>
        <v/>
      </c>
      <c r="AQ868" s="10" t="str">
        <f t="shared" si="338"/>
        <v/>
      </c>
      <c r="AR868" s="10" t="str">
        <f>IF($Z868="","",IF(OR($V868&lt;2.7,$V868&gt;90),"Age OOR",($Z868-AN868)/VLOOKUP(AN$14&amp;"-rse-"&amp;$E868,Equations!$G:$I,3,0)))</f>
        <v/>
      </c>
      <c r="AS868" s="10" t="str">
        <f>IF($AA868="","",IF(OR($V868&lt;2.7,$V868&gt;90),"Age OOR",VLOOKUP(AS$14&amp;"-int-"&amp;$F868,Equations!$G:$I,3,0)+VLOOKUP(AS$14&amp;"-sexo-"&amp;$F868,Equations!$G:$I,3,0)*$U868+VLOOKUP(AS$14&amp;"-edad-"&amp;$F868,Equations!$G:$I,3,0)*$V868+VLOOKUP(AS$14&amp;"-est-"&amp;$F868,Equations!$G:$I,3,0)*(1/$W868)+VLOOKUP(AS$14&amp;"-imc-"&amp;$F868,Equations!$G:$I,3,0)*(1/$Q868)))</f>
        <v/>
      </c>
      <c r="AT868" s="10" t="str">
        <f>IF($AA868="","",IF(OR($V868&lt;2.7,$V868&gt;90),"Age OOR",AS868-1.6449*VLOOKUP(AS$14&amp;"-rse-"&amp;$F868,Equations!$G:$I,3,0)))</f>
        <v/>
      </c>
      <c r="AU868" s="10" t="str">
        <f>IF($AA868="","",IF(OR($V868&lt;2.7,$V868&gt;90),"Age OOR",AS868+1.6449*VLOOKUP(AS$14&amp;"-rse-"&amp;$F868,Equations!$G:$I,3,0)))</f>
        <v/>
      </c>
      <c r="AV868" s="10" t="str">
        <f t="shared" si="339"/>
        <v/>
      </c>
      <c r="AW868" s="10" t="str">
        <f>IF($AA868="","",IF(OR($V868&lt;2.7,$V868&gt;90),"Age OOR",($AA868-AS868)/VLOOKUP(AS$14&amp;"-rse-"&amp;$F868,Equations!$G:$I,3,0)))</f>
        <v/>
      </c>
      <c r="AX868" s="10" t="str">
        <f>IF($AB868="","",IF(OR($V868&lt;2.7,$V868&gt;90),"Age OOR",VLOOKUP(AX$14&amp;"-int-"&amp;$G868,Equations!$G:$I,3,0)+VLOOKUP(AX$14&amp;"-sexo-"&amp;$G868,Equations!$G:$I,3,0)*$U868+VLOOKUP(AX$14&amp;"-edad-"&amp;$G868,Equations!$G:$I,3,0)*$V868+VLOOKUP(AX$14&amp;"-est-"&amp;$G868,Equations!$G:$I,3,0)*(1/$W868)+VLOOKUP(AX$14&amp;"-imc-"&amp;$G868,Equations!$G:$I,3,0)*(1/$Q868)))</f>
        <v/>
      </c>
      <c r="AY868" s="10" t="str">
        <f>IF($AB868="","",IF(OR($V868&lt;2.7,$V868&gt;90),"Age OOR",AX868-1.6449*VLOOKUP(AX$14&amp;"-rse-"&amp;$G868,Equations!$G:$I,3,0)))</f>
        <v/>
      </c>
      <c r="AZ868" s="10" t="str">
        <f>IF($AB868="","",IF(OR($V868&lt;2.7,$V868&gt;90),"Age OOR",AX868+1.6449*VLOOKUP(AX$14&amp;"-rse-"&amp;$G868,Equations!$G:$I,3,0)))</f>
        <v/>
      </c>
      <c r="BA868" s="10" t="str">
        <f t="shared" si="340"/>
        <v/>
      </c>
      <c r="BB868" s="10" t="str">
        <f>IF($AB868="","",IF(OR($V868&lt;2.7,$V868&gt;90),"Age OOR",($AB868-AX868)/VLOOKUP(AX$14&amp;"-rse-"&amp;$G868,Equations!$G:$I,3,0)))</f>
        <v/>
      </c>
      <c r="BC868" s="10" t="str">
        <f>IF($AC868="","",IF(OR($V868&lt;2.7,$V868&gt;90),"Age OOR",VLOOKUP(BC$14&amp;"-int-"&amp;$H868,Equations!$G:$I,3,0)+VLOOKUP(BC$14&amp;"-sexo-"&amp;$H868,Equations!$G:$I,3,0)*$U868+VLOOKUP(BC$14&amp;"-edad-"&amp;$H868,Equations!$G:$I,3,0)*$V868+VLOOKUP(BC$14&amp;"-est-"&amp;$H868,Equations!$G:$I,3,0)*(1/$W868)+VLOOKUP(BC$14&amp;"-imc-"&amp;$H868,Equations!$G:$I,3,0)*(1/$Q868)))</f>
        <v/>
      </c>
      <c r="BD868" s="10" t="str">
        <f>IF($AC868="","",IF(OR($V868&lt;2.7,$V868&gt;90),"Age OOR",BC868-1.6449*VLOOKUP(BC$14&amp;"-rse-"&amp;$H868,Equations!$G:$I,3,0)))</f>
        <v/>
      </c>
      <c r="BE868" s="10" t="str">
        <f>IF($AC868="","",IF(OR($V868&lt;2.7,$V868&gt;90),"Age OOR",BC868+1.6449*VLOOKUP(BC$14&amp;"-rse-"&amp;$H868,Equations!$G:$I,3,0)))</f>
        <v/>
      </c>
      <c r="BF868" s="10" t="str">
        <f t="shared" si="341"/>
        <v/>
      </c>
      <c r="BG868" s="10" t="str">
        <f>IF($AC868="","",IF(OR($V868&lt;2.7,$V868&gt;90),"Age OOR",($AC868-BC868)/VLOOKUP(BC$14&amp;"-rse-"&amp;$H868,Equations!$G:$I,3,0)))</f>
        <v/>
      </c>
      <c r="BH868" s="10" t="str">
        <f>IF($AD868="","",IF(OR($V868&lt;2.7,$V868&gt;90),"Age OOR",VLOOKUP(BH$14&amp;"-int-"&amp;$I868,Equations!$G:$I,3,0)+VLOOKUP(BH$14&amp;"-sexo-"&amp;$I868,Equations!$G:$I,3,0)*$U868+VLOOKUP(BH$14&amp;"-edad-"&amp;$I868,Equations!$G:$I,3,0)*$V868+VLOOKUP(BH$14&amp;"-est-"&amp;$I868,Equations!$G:$I,3,0)*(1/$W868)+VLOOKUP(BH$14&amp;"-imc-"&amp;$I868,Equations!$G:$I,3,0)*(1/$Q868)))</f>
        <v/>
      </c>
      <c r="BI868" s="10" t="str">
        <f>IF($AD868="","",IF(OR($V868&lt;2.7,$V868&gt;90),"Age OOR",BH868-1.6449*VLOOKUP(BH$14&amp;"-rse-"&amp;$I868,Equations!$G:$I,3,0)))</f>
        <v/>
      </c>
      <c r="BJ868" s="10" t="str">
        <f>IF($AD868="","",IF(OR($V868&lt;2.7,$V868&gt;90),"Age OOR",BH868+1.6449*VLOOKUP(BH$14&amp;"-rse-"&amp;$I868,Equations!$G:$I,3,0)))</f>
        <v/>
      </c>
      <c r="BK868" s="10" t="str">
        <f t="shared" si="342"/>
        <v/>
      </c>
      <c r="BL868" s="10" t="str">
        <f>IF($AD868="","",IF(OR($V868&lt;2.7,$V868&gt;90),"Age OOR",($AD868-BH868)/VLOOKUP(BH$14&amp;"-rse-"&amp;$I868,Equations!$G:$I,3,0)))</f>
        <v/>
      </c>
      <c r="BM868" s="10" t="str">
        <f>IF($AE868="","",IF(OR($V868&lt;2.7,$V868&gt;90),"Age OOR",VLOOKUP(BM$14&amp;"-int-"&amp;$J868,Equations!$G:$I,3,0)+VLOOKUP(BM$14&amp;"-sexo-"&amp;$J868,Equations!$G:$I,3,0)*$U868+VLOOKUP(BM$14&amp;"-edad-"&amp;$J868,Equations!$G:$I,3,0)*$V868+VLOOKUP(BM$14&amp;"-est-"&amp;$J868,Equations!$G:$I,3,0)*(1/$W868)+VLOOKUP(BM$14&amp;"-imc-"&amp;$J868,Equations!$G:$I,3,0)*(1/$Q868)))</f>
        <v/>
      </c>
      <c r="BN868" s="10" t="str">
        <f>IF($AE868="","",IF(OR($V868&lt;2.7,$V868&gt;90),"Age OOR",BM868-1.6449*VLOOKUP(BM$14&amp;"-rse-"&amp;$J868,Equations!$G:$I,3,0)))</f>
        <v/>
      </c>
      <c r="BO868" s="10" t="str">
        <f>IF($AE868="","",IF(OR($V868&lt;2.7,$V868&gt;90),"Age OOR",BM868+1.6449*VLOOKUP(BM$14&amp;"-rse-"&amp;$J868,Equations!$G:$I,3,0)))</f>
        <v/>
      </c>
      <c r="BP868" s="10" t="str">
        <f t="shared" si="343"/>
        <v/>
      </c>
      <c r="BQ868" s="10" t="str">
        <f>IF($AE868="","",IF(OR($V868&lt;2.7,$V868&gt;90),"Age OOR",($AE868-BM868)/VLOOKUP(BM$14&amp;"-rse-"&amp;$J868,Equations!$G:$I,3,0)))</f>
        <v/>
      </c>
      <c r="BR868" s="10" t="str">
        <f>IF($AF868="","",IF(OR($V868&lt;2.7,$V868&gt;90),"Age OOR",VLOOKUP(BR$14&amp;"-int-"&amp;$K868,Equations!$G:$I,3,0)+VLOOKUP(BR$14&amp;"-sexo-"&amp;$K868,Equations!$G:$I,3,0)*$U868+VLOOKUP(BR$14&amp;"-edad-"&amp;$K868,Equations!$G:$I,3,0)*$V868+VLOOKUP(BR$14&amp;"-est-"&amp;$K868,Equations!$G:$I,3,0)*(1/$W868)+VLOOKUP(BR$14&amp;"-imc-"&amp;$K868,Equations!$G:$I,3,0)*(1/$Q868)))</f>
        <v/>
      </c>
      <c r="BS868" s="10" t="str">
        <f>IF($AF868="","",IF(OR($V868&lt;2.7,$V868&gt;90),"Age OOR",BR868-1.6449*VLOOKUP(BR$14&amp;"-rse-"&amp;$K868,Equations!$G:$I,3,0)))</f>
        <v/>
      </c>
      <c r="BT868" s="10" t="str">
        <f>IF($AF868="","",IF(OR($V868&lt;2.7,$V868&gt;90),"Age OOR",BR868+1.6449*VLOOKUP(BR$14&amp;"-rse-"&amp;$K868,Equations!$G:$I,3,0)))</f>
        <v/>
      </c>
      <c r="BU868" s="10" t="str">
        <f t="shared" si="344"/>
        <v/>
      </c>
      <c r="BV868" s="10" t="str">
        <f>IF($AF868="","",IF(OR($V868&lt;2.7,$V868&gt;90),"Age OOR",($AF868-BR868)/VLOOKUP(BR$14&amp;"-rse-"&amp;$K868,Equations!$G:$I,3,0)))</f>
        <v/>
      </c>
      <c r="BW868" s="10" t="str">
        <f>IF($AG868="","",IF(OR($V868&lt;2.7,$V868&gt;90),"Age OOR",VLOOKUP(BW$14&amp;"-int-"&amp;$L868,Equations!$G:$I,3,0)+VLOOKUP(BW$14&amp;"-sexo-"&amp;$L868,Equations!$G:$I,3,0)*$U868+VLOOKUP(BW$14&amp;"-edad-"&amp;$L868,Equations!$G:$I,3,0)*$V868+VLOOKUP(BW$14&amp;"-est-"&amp;$L868,Equations!$G:$I,3,0)*(1/$W868)+VLOOKUP(BW$14&amp;"-imc-"&amp;$L868,Equations!$G:$I,3,0)*(1/$Q868)))</f>
        <v/>
      </c>
      <c r="BX868" s="10" t="str">
        <f>IF($AG868="","",IF(OR($V868&lt;2.7,$V868&gt;90),"Age OOR",BW868-1.6449*VLOOKUP(BW$14&amp;"-rse-"&amp;$L868,Equations!$G:$I,3,0)))</f>
        <v/>
      </c>
      <c r="BY868" s="10" t="str">
        <f>IF($AG868="","",IF(OR($V868&lt;2.7,$V868&gt;90),"Age OOR",BW868+1.6449*VLOOKUP(BW$14&amp;"-rse-"&amp;$L868,Equations!$G:$I,3,0)))</f>
        <v/>
      </c>
      <c r="BZ868" s="10" t="str">
        <f t="shared" si="345"/>
        <v/>
      </c>
      <c r="CA868" s="10" t="str">
        <f>IF($AG868="","",IF(OR($V868&lt;2.7,$V868&gt;90),"Age OOR",($AG868-BW868)/VLOOKUP(BW$14&amp;"-rse-"&amp;$L868,Equations!$G:$I,3,0)))</f>
        <v/>
      </c>
      <c r="CB868" s="10" t="str">
        <f>IF($AH868="","",IF(OR($V868&lt;2.7,$V868&gt;90),"Age OOR",VLOOKUP(CB$14&amp;"-int-"&amp;$M868,Equations!$G:$I,3,0)+VLOOKUP(CB$14&amp;"-sexo-"&amp;$M868,Equations!$G:$I,3,0)*$U868+VLOOKUP(CB$14&amp;"-edad-"&amp;$M868,Equations!$G:$I,3,0)*$V868+VLOOKUP(CB$14&amp;"-est-"&amp;$M868,Equations!$G:$I,3,0)*(1/$W868)+VLOOKUP(CB$14&amp;"-imc-"&amp;$M868,Equations!$G:$I,3,0)*(1/$Q868)))</f>
        <v/>
      </c>
      <c r="CC868" s="10" t="str">
        <f>IF($AH868="","",IF(OR($V868&lt;2.7,$V868&gt;90),"Age OOR",CB868-1.6449*VLOOKUP(CB$14&amp;"-rse-"&amp;$M868,Equations!$G:$I,3,0)))</f>
        <v/>
      </c>
      <c r="CD868" s="10" t="str">
        <f>IF($AH868="","",IF(OR($V868&lt;2.7,$V868&gt;90),"Age OOR",CB868+1.6449*VLOOKUP(CB$14&amp;"-rse-"&amp;$M868,Equations!$G:$I,3,0)))</f>
        <v/>
      </c>
      <c r="CE868" s="10" t="str">
        <f t="shared" si="346"/>
        <v/>
      </c>
      <c r="CF868" s="10" t="str">
        <f>IF($AH868="","",IF(OR($V868&lt;2.7,$V868&gt;90),"Age OOR",($AH868-CB868)/VLOOKUP(CB$14&amp;"-rse-"&amp;$M868,Equations!$G:$I,3,0)))</f>
        <v/>
      </c>
      <c r="CG868" s="10" t="str">
        <f>IF($AI868="","",IF(OR($V868&lt;2.7,$V868&gt;90),"Age OOR",VLOOKUP(CG$14&amp;"-int-"&amp;$N868,Equations!$G:$I,3,0)+VLOOKUP(CG$14&amp;"-sexo-"&amp;$N868,Equations!$G:$I,3,0)*$U868+VLOOKUP(CG$14&amp;"-edad-"&amp;$N868,Equations!$G:$I,3,0)*$V868+VLOOKUP(CG$14&amp;"-est-"&amp;$N868,Equations!$G:$I,3,0)*(1/$W868)+VLOOKUP(CG$14&amp;"-imc-"&amp;$N868,Equations!$G:$I,3,0)*(1/$Q868)))</f>
        <v/>
      </c>
      <c r="CH868" s="10" t="str">
        <f>IF($AI868="","",IF(OR($V868&lt;2.7,$V868&gt;90),"Age OOR",CG868-1.6449*VLOOKUP(CG$14&amp;"-rse-"&amp;$N868,Equations!$G:$I,3,0)))</f>
        <v/>
      </c>
      <c r="CI868" s="10" t="str">
        <f>IF($AI868="","",IF(OR($V868&lt;2.7,$V868&gt;90),"Age OOR",CG868+1.6449*VLOOKUP(CG$14&amp;"-rse-"&amp;$N868,Equations!$G:$I,3,0)))</f>
        <v/>
      </c>
      <c r="CJ868" s="10" t="str">
        <f t="shared" si="347"/>
        <v/>
      </c>
      <c r="CK868" s="10" t="str">
        <f>IF($AI868="","",IF(OR($V868&lt;2.7,$V868&gt;90),"Age OOR",($AI868-CG868)/VLOOKUP(CG$14&amp;"-rse-"&amp;$N868,Equations!$G:$I,3,0)))</f>
        <v/>
      </c>
      <c r="CL868" s="10" t="str">
        <f>IF($AJ868="","",IF(OR($V868&lt;2.7,$V868&gt;90),"Age OOR",VLOOKUP(CL$14&amp;"-int-"&amp;$O868,Equations!$G:$I,3,0)+VLOOKUP(CL$14&amp;"-sexo-"&amp;$O868,Equations!$G:$I,3,0)*$U868+VLOOKUP(CL$14&amp;"-edad-"&amp;$O868,Equations!$G:$I,3,0)*$V868+VLOOKUP(CL$14&amp;"-est-"&amp;$O868,Equations!$G:$I,3,0)*(1/$W868)+VLOOKUP(CL$14&amp;"-imc-"&amp;$O868,Equations!$G:$I,3,0)*(1/$Q868)))</f>
        <v/>
      </c>
      <c r="CM868" s="10" t="str">
        <f>IF($AJ868="","",IF(OR($V868&lt;2.7,$V868&gt;90),"Age OOR",CL868-1.6449*VLOOKUP(CL$14&amp;"-rse-"&amp;$O868,Equations!$G:$I,3,0)))</f>
        <v/>
      </c>
      <c r="CN868" s="10" t="str">
        <f>IF($AJ868="","",IF(OR($V868&lt;2.7,$V868&gt;90),"Age OOR",CL868+1.6449*VLOOKUP(CL$14&amp;"-rse-"&amp;$O868,Equations!$G:$I,3,0)))</f>
        <v/>
      </c>
      <c r="CO868" s="10" t="str">
        <f t="shared" si="348"/>
        <v/>
      </c>
      <c r="CP868" s="10" t="str">
        <f>IF($AJ868="","",IF(OR($V868&lt;2.7,$V868&gt;90),"Age OOR",($AJ868-CL868)/VLOOKUP(CL$14&amp;"-rse-"&amp;$O868,Equations!$G:$I,3,0)))</f>
        <v/>
      </c>
      <c r="CQ868" s="10" t="str">
        <f>IF($AK868="","",IF(OR($V868&lt;2.7,$V868&gt;90),"Age OOR",EXP(VLOOKUP(CQ$14&amp;"-int-"&amp;$P868,Equations!$G:$I,3,0)+VLOOKUP(CQ$14&amp;"-sexo-"&amp;$P868,Equations!$G:$I,3,0)*$U868+VLOOKUP(CQ$14&amp;"-edad-"&amp;$P868,Equations!$G:$I,3,0)*$V868+VLOOKUP(CQ$14&amp;"-est-"&amp;$P868,Equations!$G:$I,3,0)*(1/$W868)+VLOOKUP(CQ$14&amp;"-imc-"&amp;$P868,Equations!$G:$I,3,0)*(1/$Q868))))</f>
        <v/>
      </c>
      <c r="CR868" s="10" t="str">
        <f>IF($AK868="","",IF(OR($V868&lt;2.7,$V868&gt;90),"Age OOR",EXP(LN(CQ868)-1.6449*VLOOKUP(CQ$14&amp;"-rse-"&amp;$P868,Equations!$G:$I,3,0))))</f>
        <v/>
      </c>
      <c r="CS868" s="10" t="str">
        <f>IF($AK868="","",IF(OR($V868&lt;2.7,$V868&gt;90),"Age OOR",EXP(LN(CQ868)+1.6449*VLOOKUP(CQ$14&amp;"-rse-"&amp;$P868,Equations!$G:$I,3,0))))</f>
        <v/>
      </c>
      <c r="CT868" s="10" t="str">
        <f t="shared" si="349"/>
        <v/>
      </c>
      <c r="CU868" s="10" t="str">
        <f>IF($AK868="","",IF(OR($V868&lt;2.7,$V868&gt;90),"Age OOR",(LN($AK868)-LN(CQ868))/VLOOKUP(CQ$14&amp;"-rse-"&amp;$P868,Equations!$G:$I,3,0)))</f>
        <v/>
      </c>
      <c r="CV868" s="47"/>
    </row>
    <row r="869" spans="5:100" x14ac:dyDescent="0.2">
      <c r="E869" s="23" t="str">
        <f t="shared" si="325"/>
        <v>Age out of range</v>
      </c>
      <c r="F869" s="23" t="str">
        <f t="shared" si="326"/>
        <v>Age out of range</v>
      </c>
      <c r="G869" s="23" t="str">
        <f t="shared" si="327"/>
        <v>Age out of range</v>
      </c>
      <c r="H869" s="23" t="str">
        <f t="shared" si="328"/>
        <v>Age out of range</v>
      </c>
      <c r="I869" s="23" t="str">
        <f t="shared" si="329"/>
        <v>Age out of range</v>
      </c>
      <c r="J869" s="23" t="str">
        <f t="shared" si="330"/>
        <v>Age out of range</v>
      </c>
      <c r="K869" s="23" t="str">
        <f t="shared" si="331"/>
        <v>Age out of range</v>
      </c>
      <c r="L869" s="23" t="str">
        <f t="shared" si="332"/>
        <v>Age out of range</v>
      </c>
      <c r="M869" s="23" t="str">
        <f t="shared" si="333"/>
        <v>Age out of range</v>
      </c>
      <c r="N869" s="23" t="str">
        <f t="shared" si="334"/>
        <v>Age out of range</v>
      </c>
      <c r="O869" s="23" t="str">
        <f t="shared" si="335"/>
        <v>Age out of range</v>
      </c>
      <c r="P869" s="23" t="str">
        <f t="shared" si="336"/>
        <v>Age out of range</v>
      </c>
      <c r="Q869" s="23" t="e">
        <f t="shared" si="337"/>
        <v>#DIV/0!</v>
      </c>
      <c r="R869" s="17"/>
      <c r="S869" s="23">
        <v>853</v>
      </c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  <c r="AE869" s="134"/>
      <c r="AF869" s="134"/>
      <c r="AG869" s="134"/>
      <c r="AH869" s="134"/>
      <c r="AI869" s="134"/>
      <c r="AJ869" s="134"/>
      <c r="AK869" s="134"/>
      <c r="AL869" s="7"/>
      <c r="AM869" s="47"/>
      <c r="AN869" s="10" t="str">
        <f>IF($Z869="","",IF(OR($V869&lt;2.7,$V869&gt;90),"Age OOR",VLOOKUP(AN$14&amp;"-int-"&amp;$E869,Equations!$G:$I,3,0)+VLOOKUP(AN$14&amp;"-sexo-"&amp;$E869,Equations!$G:$I,3,0)*$U869+VLOOKUP(AN$14&amp;"-edad-"&amp;$E869,Equations!$G:$I,3,0)*$V869+VLOOKUP(AN$14&amp;"-est-"&amp;$E869,Equations!$G:$I,3,0)*(1/$W869)+VLOOKUP(AN$14&amp;"-imc-"&amp;$E869,Equations!$G:$I,3,0)*(1/$Q869)))</f>
        <v/>
      </c>
      <c r="AO869" s="10" t="str">
        <f>IF($Z869="","",IF(OR($V869&lt;2.7,$V869&gt;90),"Age OOR",AN869-1.6449*VLOOKUP(AN$14&amp;"-rse-"&amp;$E869,Equations!$G:$I,3,0)))</f>
        <v/>
      </c>
      <c r="AP869" s="10" t="str">
        <f>IF($Z869="","",IF(OR($V869&lt;2.7,$V869&gt;90),"Age OOR",AN869+1.6449*VLOOKUP(AN$14&amp;"-rse-"&amp;$E869,Equations!$G:$I,3,0)))</f>
        <v/>
      </c>
      <c r="AQ869" s="10" t="str">
        <f t="shared" si="338"/>
        <v/>
      </c>
      <c r="AR869" s="10" t="str">
        <f>IF($Z869="","",IF(OR($V869&lt;2.7,$V869&gt;90),"Age OOR",($Z869-AN869)/VLOOKUP(AN$14&amp;"-rse-"&amp;$E869,Equations!$G:$I,3,0)))</f>
        <v/>
      </c>
      <c r="AS869" s="10" t="str">
        <f>IF($AA869="","",IF(OR($V869&lt;2.7,$V869&gt;90),"Age OOR",VLOOKUP(AS$14&amp;"-int-"&amp;$F869,Equations!$G:$I,3,0)+VLOOKUP(AS$14&amp;"-sexo-"&amp;$F869,Equations!$G:$I,3,0)*$U869+VLOOKUP(AS$14&amp;"-edad-"&amp;$F869,Equations!$G:$I,3,0)*$V869+VLOOKUP(AS$14&amp;"-est-"&amp;$F869,Equations!$G:$I,3,0)*(1/$W869)+VLOOKUP(AS$14&amp;"-imc-"&amp;$F869,Equations!$G:$I,3,0)*(1/$Q869)))</f>
        <v/>
      </c>
      <c r="AT869" s="10" t="str">
        <f>IF($AA869="","",IF(OR($V869&lt;2.7,$V869&gt;90),"Age OOR",AS869-1.6449*VLOOKUP(AS$14&amp;"-rse-"&amp;$F869,Equations!$G:$I,3,0)))</f>
        <v/>
      </c>
      <c r="AU869" s="10" t="str">
        <f>IF($AA869="","",IF(OR($V869&lt;2.7,$V869&gt;90),"Age OOR",AS869+1.6449*VLOOKUP(AS$14&amp;"-rse-"&amp;$F869,Equations!$G:$I,3,0)))</f>
        <v/>
      </c>
      <c r="AV869" s="10" t="str">
        <f t="shared" si="339"/>
        <v/>
      </c>
      <c r="AW869" s="10" t="str">
        <f>IF($AA869="","",IF(OR($V869&lt;2.7,$V869&gt;90),"Age OOR",($AA869-AS869)/VLOOKUP(AS$14&amp;"-rse-"&amp;$F869,Equations!$G:$I,3,0)))</f>
        <v/>
      </c>
      <c r="AX869" s="10" t="str">
        <f>IF($AB869="","",IF(OR($V869&lt;2.7,$V869&gt;90),"Age OOR",VLOOKUP(AX$14&amp;"-int-"&amp;$G869,Equations!$G:$I,3,0)+VLOOKUP(AX$14&amp;"-sexo-"&amp;$G869,Equations!$G:$I,3,0)*$U869+VLOOKUP(AX$14&amp;"-edad-"&amp;$G869,Equations!$G:$I,3,0)*$V869+VLOOKUP(AX$14&amp;"-est-"&amp;$G869,Equations!$G:$I,3,0)*(1/$W869)+VLOOKUP(AX$14&amp;"-imc-"&amp;$G869,Equations!$G:$I,3,0)*(1/$Q869)))</f>
        <v/>
      </c>
      <c r="AY869" s="10" t="str">
        <f>IF($AB869="","",IF(OR($V869&lt;2.7,$V869&gt;90),"Age OOR",AX869-1.6449*VLOOKUP(AX$14&amp;"-rse-"&amp;$G869,Equations!$G:$I,3,0)))</f>
        <v/>
      </c>
      <c r="AZ869" s="10" t="str">
        <f>IF($AB869="","",IF(OR($V869&lt;2.7,$V869&gt;90),"Age OOR",AX869+1.6449*VLOOKUP(AX$14&amp;"-rse-"&amp;$G869,Equations!$G:$I,3,0)))</f>
        <v/>
      </c>
      <c r="BA869" s="10" t="str">
        <f t="shared" si="340"/>
        <v/>
      </c>
      <c r="BB869" s="10" t="str">
        <f>IF($AB869="","",IF(OR($V869&lt;2.7,$V869&gt;90),"Age OOR",($AB869-AX869)/VLOOKUP(AX$14&amp;"-rse-"&amp;$G869,Equations!$G:$I,3,0)))</f>
        <v/>
      </c>
      <c r="BC869" s="10" t="str">
        <f>IF($AC869="","",IF(OR($V869&lt;2.7,$V869&gt;90),"Age OOR",VLOOKUP(BC$14&amp;"-int-"&amp;$H869,Equations!$G:$I,3,0)+VLOOKUP(BC$14&amp;"-sexo-"&amp;$H869,Equations!$G:$I,3,0)*$U869+VLOOKUP(BC$14&amp;"-edad-"&amp;$H869,Equations!$G:$I,3,0)*$V869+VLOOKUP(BC$14&amp;"-est-"&amp;$H869,Equations!$G:$I,3,0)*(1/$W869)+VLOOKUP(BC$14&amp;"-imc-"&amp;$H869,Equations!$G:$I,3,0)*(1/$Q869)))</f>
        <v/>
      </c>
      <c r="BD869" s="10" t="str">
        <f>IF($AC869="","",IF(OR($V869&lt;2.7,$V869&gt;90),"Age OOR",BC869-1.6449*VLOOKUP(BC$14&amp;"-rse-"&amp;$H869,Equations!$G:$I,3,0)))</f>
        <v/>
      </c>
      <c r="BE869" s="10" t="str">
        <f>IF($AC869="","",IF(OR($V869&lt;2.7,$V869&gt;90),"Age OOR",BC869+1.6449*VLOOKUP(BC$14&amp;"-rse-"&amp;$H869,Equations!$G:$I,3,0)))</f>
        <v/>
      </c>
      <c r="BF869" s="10" t="str">
        <f t="shared" si="341"/>
        <v/>
      </c>
      <c r="BG869" s="10" t="str">
        <f>IF($AC869="","",IF(OR($V869&lt;2.7,$V869&gt;90),"Age OOR",($AC869-BC869)/VLOOKUP(BC$14&amp;"-rse-"&amp;$H869,Equations!$G:$I,3,0)))</f>
        <v/>
      </c>
      <c r="BH869" s="10" t="str">
        <f>IF($AD869="","",IF(OR($V869&lt;2.7,$V869&gt;90),"Age OOR",VLOOKUP(BH$14&amp;"-int-"&amp;$I869,Equations!$G:$I,3,0)+VLOOKUP(BH$14&amp;"-sexo-"&amp;$I869,Equations!$G:$I,3,0)*$U869+VLOOKUP(BH$14&amp;"-edad-"&amp;$I869,Equations!$G:$I,3,0)*$V869+VLOOKUP(BH$14&amp;"-est-"&amp;$I869,Equations!$G:$I,3,0)*(1/$W869)+VLOOKUP(BH$14&amp;"-imc-"&amp;$I869,Equations!$G:$I,3,0)*(1/$Q869)))</f>
        <v/>
      </c>
      <c r="BI869" s="10" t="str">
        <f>IF($AD869="","",IF(OR($V869&lt;2.7,$V869&gt;90),"Age OOR",BH869-1.6449*VLOOKUP(BH$14&amp;"-rse-"&amp;$I869,Equations!$G:$I,3,0)))</f>
        <v/>
      </c>
      <c r="BJ869" s="10" t="str">
        <f>IF($AD869="","",IF(OR($V869&lt;2.7,$V869&gt;90),"Age OOR",BH869+1.6449*VLOOKUP(BH$14&amp;"-rse-"&amp;$I869,Equations!$G:$I,3,0)))</f>
        <v/>
      </c>
      <c r="BK869" s="10" t="str">
        <f t="shared" si="342"/>
        <v/>
      </c>
      <c r="BL869" s="10" t="str">
        <f>IF($AD869="","",IF(OR($V869&lt;2.7,$V869&gt;90),"Age OOR",($AD869-BH869)/VLOOKUP(BH$14&amp;"-rse-"&amp;$I869,Equations!$G:$I,3,0)))</f>
        <v/>
      </c>
      <c r="BM869" s="10" t="str">
        <f>IF($AE869="","",IF(OR($V869&lt;2.7,$V869&gt;90),"Age OOR",VLOOKUP(BM$14&amp;"-int-"&amp;$J869,Equations!$G:$I,3,0)+VLOOKUP(BM$14&amp;"-sexo-"&amp;$J869,Equations!$G:$I,3,0)*$U869+VLOOKUP(BM$14&amp;"-edad-"&amp;$J869,Equations!$G:$I,3,0)*$V869+VLOOKUP(BM$14&amp;"-est-"&amp;$J869,Equations!$G:$I,3,0)*(1/$W869)+VLOOKUP(BM$14&amp;"-imc-"&amp;$J869,Equations!$G:$I,3,0)*(1/$Q869)))</f>
        <v/>
      </c>
      <c r="BN869" s="10" t="str">
        <f>IF($AE869="","",IF(OR($V869&lt;2.7,$V869&gt;90),"Age OOR",BM869-1.6449*VLOOKUP(BM$14&amp;"-rse-"&amp;$J869,Equations!$G:$I,3,0)))</f>
        <v/>
      </c>
      <c r="BO869" s="10" t="str">
        <f>IF($AE869="","",IF(OR($V869&lt;2.7,$V869&gt;90),"Age OOR",BM869+1.6449*VLOOKUP(BM$14&amp;"-rse-"&amp;$J869,Equations!$G:$I,3,0)))</f>
        <v/>
      </c>
      <c r="BP869" s="10" t="str">
        <f t="shared" si="343"/>
        <v/>
      </c>
      <c r="BQ869" s="10" t="str">
        <f>IF($AE869="","",IF(OR($V869&lt;2.7,$V869&gt;90),"Age OOR",($AE869-BM869)/VLOOKUP(BM$14&amp;"-rse-"&amp;$J869,Equations!$G:$I,3,0)))</f>
        <v/>
      </c>
      <c r="BR869" s="10" t="str">
        <f>IF($AF869="","",IF(OR($V869&lt;2.7,$V869&gt;90),"Age OOR",VLOOKUP(BR$14&amp;"-int-"&amp;$K869,Equations!$G:$I,3,0)+VLOOKUP(BR$14&amp;"-sexo-"&amp;$K869,Equations!$G:$I,3,0)*$U869+VLOOKUP(BR$14&amp;"-edad-"&amp;$K869,Equations!$G:$I,3,0)*$V869+VLOOKUP(BR$14&amp;"-est-"&amp;$K869,Equations!$G:$I,3,0)*(1/$W869)+VLOOKUP(BR$14&amp;"-imc-"&amp;$K869,Equations!$G:$I,3,0)*(1/$Q869)))</f>
        <v/>
      </c>
      <c r="BS869" s="10" t="str">
        <f>IF($AF869="","",IF(OR($V869&lt;2.7,$V869&gt;90),"Age OOR",BR869-1.6449*VLOOKUP(BR$14&amp;"-rse-"&amp;$K869,Equations!$G:$I,3,0)))</f>
        <v/>
      </c>
      <c r="BT869" s="10" t="str">
        <f>IF($AF869="","",IF(OR($V869&lt;2.7,$V869&gt;90),"Age OOR",BR869+1.6449*VLOOKUP(BR$14&amp;"-rse-"&amp;$K869,Equations!$G:$I,3,0)))</f>
        <v/>
      </c>
      <c r="BU869" s="10" t="str">
        <f t="shared" si="344"/>
        <v/>
      </c>
      <c r="BV869" s="10" t="str">
        <f>IF($AF869="","",IF(OR($V869&lt;2.7,$V869&gt;90),"Age OOR",($AF869-BR869)/VLOOKUP(BR$14&amp;"-rse-"&amp;$K869,Equations!$G:$I,3,0)))</f>
        <v/>
      </c>
      <c r="BW869" s="10" t="str">
        <f>IF($AG869="","",IF(OR($V869&lt;2.7,$V869&gt;90),"Age OOR",VLOOKUP(BW$14&amp;"-int-"&amp;$L869,Equations!$G:$I,3,0)+VLOOKUP(BW$14&amp;"-sexo-"&amp;$L869,Equations!$G:$I,3,0)*$U869+VLOOKUP(BW$14&amp;"-edad-"&amp;$L869,Equations!$G:$I,3,0)*$V869+VLOOKUP(BW$14&amp;"-est-"&amp;$L869,Equations!$G:$I,3,0)*(1/$W869)+VLOOKUP(BW$14&amp;"-imc-"&amp;$L869,Equations!$G:$I,3,0)*(1/$Q869)))</f>
        <v/>
      </c>
      <c r="BX869" s="10" t="str">
        <f>IF($AG869="","",IF(OR($V869&lt;2.7,$V869&gt;90),"Age OOR",BW869-1.6449*VLOOKUP(BW$14&amp;"-rse-"&amp;$L869,Equations!$G:$I,3,0)))</f>
        <v/>
      </c>
      <c r="BY869" s="10" t="str">
        <f>IF($AG869="","",IF(OR($V869&lt;2.7,$V869&gt;90),"Age OOR",BW869+1.6449*VLOOKUP(BW$14&amp;"-rse-"&amp;$L869,Equations!$G:$I,3,0)))</f>
        <v/>
      </c>
      <c r="BZ869" s="10" t="str">
        <f t="shared" si="345"/>
        <v/>
      </c>
      <c r="CA869" s="10" t="str">
        <f>IF($AG869="","",IF(OR($V869&lt;2.7,$V869&gt;90),"Age OOR",($AG869-BW869)/VLOOKUP(BW$14&amp;"-rse-"&amp;$L869,Equations!$G:$I,3,0)))</f>
        <v/>
      </c>
      <c r="CB869" s="10" t="str">
        <f>IF($AH869="","",IF(OR($V869&lt;2.7,$V869&gt;90),"Age OOR",VLOOKUP(CB$14&amp;"-int-"&amp;$M869,Equations!$G:$I,3,0)+VLOOKUP(CB$14&amp;"-sexo-"&amp;$M869,Equations!$G:$I,3,0)*$U869+VLOOKUP(CB$14&amp;"-edad-"&amp;$M869,Equations!$G:$I,3,0)*$V869+VLOOKUP(CB$14&amp;"-est-"&amp;$M869,Equations!$G:$I,3,0)*(1/$W869)+VLOOKUP(CB$14&amp;"-imc-"&amp;$M869,Equations!$G:$I,3,0)*(1/$Q869)))</f>
        <v/>
      </c>
      <c r="CC869" s="10" t="str">
        <f>IF($AH869="","",IF(OR($V869&lt;2.7,$V869&gt;90),"Age OOR",CB869-1.6449*VLOOKUP(CB$14&amp;"-rse-"&amp;$M869,Equations!$G:$I,3,0)))</f>
        <v/>
      </c>
      <c r="CD869" s="10" t="str">
        <f>IF($AH869="","",IF(OR($V869&lt;2.7,$V869&gt;90),"Age OOR",CB869+1.6449*VLOOKUP(CB$14&amp;"-rse-"&amp;$M869,Equations!$G:$I,3,0)))</f>
        <v/>
      </c>
      <c r="CE869" s="10" t="str">
        <f t="shared" si="346"/>
        <v/>
      </c>
      <c r="CF869" s="10" t="str">
        <f>IF($AH869="","",IF(OR($V869&lt;2.7,$V869&gt;90),"Age OOR",($AH869-CB869)/VLOOKUP(CB$14&amp;"-rse-"&amp;$M869,Equations!$G:$I,3,0)))</f>
        <v/>
      </c>
      <c r="CG869" s="10" t="str">
        <f>IF($AI869="","",IF(OR($V869&lt;2.7,$V869&gt;90),"Age OOR",VLOOKUP(CG$14&amp;"-int-"&amp;$N869,Equations!$G:$I,3,0)+VLOOKUP(CG$14&amp;"-sexo-"&amp;$N869,Equations!$G:$I,3,0)*$U869+VLOOKUP(CG$14&amp;"-edad-"&amp;$N869,Equations!$G:$I,3,0)*$V869+VLOOKUP(CG$14&amp;"-est-"&amp;$N869,Equations!$G:$I,3,0)*(1/$W869)+VLOOKUP(CG$14&amp;"-imc-"&amp;$N869,Equations!$G:$I,3,0)*(1/$Q869)))</f>
        <v/>
      </c>
      <c r="CH869" s="10" t="str">
        <f>IF($AI869="","",IF(OR($V869&lt;2.7,$V869&gt;90),"Age OOR",CG869-1.6449*VLOOKUP(CG$14&amp;"-rse-"&amp;$N869,Equations!$G:$I,3,0)))</f>
        <v/>
      </c>
      <c r="CI869" s="10" t="str">
        <f>IF($AI869="","",IF(OR($V869&lt;2.7,$V869&gt;90),"Age OOR",CG869+1.6449*VLOOKUP(CG$14&amp;"-rse-"&amp;$N869,Equations!$G:$I,3,0)))</f>
        <v/>
      </c>
      <c r="CJ869" s="10" t="str">
        <f t="shared" si="347"/>
        <v/>
      </c>
      <c r="CK869" s="10" t="str">
        <f>IF($AI869="","",IF(OR($V869&lt;2.7,$V869&gt;90),"Age OOR",($AI869-CG869)/VLOOKUP(CG$14&amp;"-rse-"&amp;$N869,Equations!$G:$I,3,0)))</f>
        <v/>
      </c>
      <c r="CL869" s="10" t="str">
        <f>IF($AJ869="","",IF(OR($V869&lt;2.7,$V869&gt;90),"Age OOR",VLOOKUP(CL$14&amp;"-int-"&amp;$O869,Equations!$G:$I,3,0)+VLOOKUP(CL$14&amp;"-sexo-"&amp;$O869,Equations!$G:$I,3,0)*$U869+VLOOKUP(CL$14&amp;"-edad-"&amp;$O869,Equations!$G:$I,3,0)*$V869+VLOOKUP(CL$14&amp;"-est-"&amp;$O869,Equations!$G:$I,3,0)*(1/$W869)+VLOOKUP(CL$14&amp;"-imc-"&amp;$O869,Equations!$G:$I,3,0)*(1/$Q869)))</f>
        <v/>
      </c>
      <c r="CM869" s="10" t="str">
        <f>IF($AJ869="","",IF(OR($V869&lt;2.7,$V869&gt;90),"Age OOR",CL869-1.6449*VLOOKUP(CL$14&amp;"-rse-"&amp;$O869,Equations!$G:$I,3,0)))</f>
        <v/>
      </c>
      <c r="CN869" s="10" t="str">
        <f>IF($AJ869="","",IF(OR($V869&lt;2.7,$V869&gt;90),"Age OOR",CL869+1.6449*VLOOKUP(CL$14&amp;"-rse-"&amp;$O869,Equations!$G:$I,3,0)))</f>
        <v/>
      </c>
      <c r="CO869" s="10" t="str">
        <f t="shared" si="348"/>
        <v/>
      </c>
      <c r="CP869" s="10" t="str">
        <f>IF($AJ869="","",IF(OR($V869&lt;2.7,$V869&gt;90),"Age OOR",($AJ869-CL869)/VLOOKUP(CL$14&amp;"-rse-"&amp;$O869,Equations!$G:$I,3,0)))</f>
        <v/>
      </c>
      <c r="CQ869" s="10" t="str">
        <f>IF($AK869="","",IF(OR($V869&lt;2.7,$V869&gt;90),"Age OOR",EXP(VLOOKUP(CQ$14&amp;"-int-"&amp;$P869,Equations!$G:$I,3,0)+VLOOKUP(CQ$14&amp;"-sexo-"&amp;$P869,Equations!$G:$I,3,0)*$U869+VLOOKUP(CQ$14&amp;"-edad-"&amp;$P869,Equations!$G:$I,3,0)*$V869+VLOOKUP(CQ$14&amp;"-est-"&amp;$P869,Equations!$G:$I,3,0)*(1/$W869)+VLOOKUP(CQ$14&amp;"-imc-"&amp;$P869,Equations!$G:$I,3,0)*(1/$Q869))))</f>
        <v/>
      </c>
      <c r="CR869" s="10" t="str">
        <f>IF($AK869="","",IF(OR($V869&lt;2.7,$V869&gt;90),"Age OOR",EXP(LN(CQ869)-1.6449*VLOOKUP(CQ$14&amp;"-rse-"&amp;$P869,Equations!$G:$I,3,0))))</f>
        <v/>
      </c>
      <c r="CS869" s="10" t="str">
        <f>IF($AK869="","",IF(OR($V869&lt;2.7,$V869&gt;90),"Age OOR",EXP(LN(CQ869)+1.6449*VLOOKUP(CQ$14&amp;"-rse-"&amp;$P869,Equations!$G:$I,3,0))))</f>
        <v/>
      </c>
      <c r="CT869" s="10" t="str">
        <f t="shared" si="349"/>
        <v/>
      </c>
      <c r="CU869" s="10" t="str">
        <f>IF($AK869="","",IF(OR($V869&lt;2.7,$V869&gt;90),"Age OOR",(LN($AK869)-LN(CQ869))/VLOOKUP(CQ$14&amp;"-rse-"&amp;$P869,Equations!$G:$I,3,0)))</f>
        <v/>
      </c>
      <c r="CV869" s="47"/>
    </row>
    <row r="870" spans="5:100" x14ac:dyDescent="0.2">
      <c r="E870" s="23" t="str">
        <f t="shared" si="325"/>
        <v>Age out of range</v>
      </c>
      <c r="F870" s="23" t="str">
        <f t="shared" si="326"/>
        <v>Age out of range</v>
      </c>
      <c r="G870" s="23" t="str">
        <f t="shared" si="327"/>
        <v>Age out of range</v>
      </c>
      <c r="H870" s="23" t="str">
        <f t="shared" si="328"/>
        <v>Age out of range</v>
      </c>
      <c r="I870" s="23" t="str">
        <f t="shared" si="329"/>
        <v>Age out of range</v>
      </c>
      <c r="J870" s="23" t="str">
        <f t="shared" si="330"/>
        <v>Age out of range</v>
      </c>
      <c r="K870" s="23" t="str">
        <f t="shared" si="331"/>
        <v>Age out of range</v>
      </c>
      <c r="L870" s="23" t="str">
        <f t="shared" si="332"/>
        <v>Age out of range</v>
      </c>
      <c r="M870" s="23" t="str">
        <f t="shared" si="333"/>
        <v>Age out of range</v>
      </c>
      <c r="N870" s="23" t="str">
        <f t="shared" si="334"/>
        <v>Age out of range</v>
      </c>
      <c r="O870" s="23" t="str">
        <f t="shared" si="335"/>
        <v>Age out of range</v>
      </c>
      <c r="P870" s="23" t="str">
        <f t="shared" si="336"/>
        <v>Age out of range</v>
      </c>
      <c r="Q870" s="23" t="e">
        <f t="shared" si="337"/>
        <v>#DIV/0!</v>
      </c>
      <c r="R870" s="17"/>
      <c r="S870" s="23">
        <v>854</v>
      </c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  <c r="AE870" s="134"/>
      <c r="AF870" s="134"/>
      <c r="AG870" s="134"/>
      <c r="AH870" s="134"/>
      <c r="AI870" s="134"/>
      <c r="AJ870" s="134"/>
      <c r="AK870" s="134"/>
      <c r="AL870" s="7"/>
      <c r="AM870" s="47"/>
      <c r="AN870" s="10" t="str">
        <f>IF($Z870="","",IF(OR($V870&lt;2.7,$V870&gt;90),"Age OOR",VLOOKUP(AN$14&amp;"-int-"&amp;$E870,Equations!$G:$I,3,0)+VLOOKUP(AN$14&amp;"-sexo-"&amp;$E870,Equations!$G:$I,3,0)*$U870+VLOOKUP(AN$14&amp;"-edad-"&amp;$E870,Equations!$G:$I,3,0)*$V870+VLOOKUP(AN$14&amp;"-est-"&amp;$E870,Equations!$G:$I,3,0)*(1/$W870)+VLOOKUP(AN$14&amp;"-imc-"&amp;$E870,Equations!$G:$I,3,0)*(1/$Q870)))</f>
        <v/>
      </c>
      <c r="AO870" s="10" t="str">
        <f>IF($Z870="","",IF(OR($V870&lt;2.7,$V870&gt;90),"Age OOR",AN870-1.6449*VLOOKUP(AN$14&amp;"-rse-"&amp;$E870,Equations!$G:$I,3,0)))</f>
        <v/>
      </c>
      <c r="AP870" s="10" t="str">
        <f>IF($Z870="","",IF(OR($V870&lt;2.7,$V870&gt;90),"Age OOR",AN870+1.6449*VLOOKUP(AN$14&amp;"-rse-"&amp;$E870,Equations!$G:$I,3,0)))</f>
        <v/>
      </c>
      <c r="AQ870" s="10" t="str">
        <f t="shared" si="338"/>
        <v/>
      </c>
      <c r="AR870" s="10" t="str">
        <f>IF($Z870="","",IF(OR($V870&lt;2.7,$V870&gt;90),"Age OOR",($Z870-AN870)/VLOOKUP(AN$14&amp;"-rse-"&amp;$E870,Equations!$G:$I,3,0)))</f>
        <v/>
      </c>
      <c r="AS870" s="10" t="str">
        <f>IF($AA870="","",IF(OR($V870&lt;2.7,$V870&gt;90),"Age OOR",VLOOKUP(AS$14&amp;"-int-"&amp;$F870,Equations!$G:$I,3,0)+VLOOKUP(AS$14&amp;"-sexo-"&amp;$F870,Equations!$G:$I,3,0)*$U870+VLOOKUP(AS$14&amp;"-edad-"&amp;$F870,Equations!$G:$I,3,0)*$V870+VLOOKUP(AS$14&amp;"-est-"&amp;$F870,Equations!$G:$I,3,0)*(1/$W870)+VLOOKUP(AS$14&amp;"-imc-"&amp;$F870,Equations!$G:$I,3,0)*(1/$Q870)))</f>
        <v/>
      </c>
      <c r="AT870" s="10" t="str">
        <f>IF($AA870="","",IF(OR($V870&lt;2.7,$V870&gt;90),"Age OOR",AS870-1.6449*VLOOKUP(AS$14&amp;"-rse-"&amp;$F870,Equations!$G:$I,3,0)))</f>
        <v/>
      </c>
      <c r="AU870" s="10" t="str">
        <f>IF($AA870="","",IF(OR($V870&lt;2.7,$V870&gt;90),"Age OOR",AS870+1.6449*VLOOKUP(AS$14&amp;"-rse-"&amp;$F870,Equations!$G:$I,3,0)))</f>
        <v/>
      </c>
      <c r="AV870" s="10" t="str">
        <f t="shared" si="339"/>
        <v/>
      </c>
      <c r="AW870" s="10" t="str">
        <f>IF($AA870="","",IF(OR($V870&lt;2.7,$V870&gt;90),"Age OOR",($AA870-AS870)/VLOOKUP(AS$14&amp;"-rse-"&amp;$F870,Equations!$G:$I,3,0)))</f>
        <v/>
      </c>
      <c r="AX870" s="10" t="str">
        <f>IF($AB870="","",IF(OR($V870&lt;2.7,$V870&gt;90),"Age OOR",VLOOKUP(AX$14&amp;"-int-"&amp;$G870,Equations!$G:$I,3,0)+VLOOKUP(AX$14&amp;"-sexo-"&amp;$G870,Equations!$G:$I,3,0)*$U870+VLOOKUP(AX$14&amp;"-edad-"&amp;$G870,Equations!$G:$I,3,0)*$V870+VLOOKUP(AX$14&amp;"-est-"&amp;$G870,Equations!$G:$I,3,0)*(1/$W870)+VLOOKUP(AX$14&amp;"-imc-"&amp;$G870,Equations!$G:$I,3,0)*(1/$Q870)))</f>
        <v/>
      </c>
      <c r="AY870" s="10" t="str">
        <f>IF($AB870="","",IF(OR($V870&lt;2.7,$V870&gt;90),"Age OOR",AX870-1.6449*VLOOKUP(AX$14&amp;"-rse-"&amp;$G870,Equations!$G:$I,3,0)))</f>
        <v/>
      </c>
      <c r="AZ870" s="10" t="str">
        <f>IF($AB870="","",IF(OR($V870&lt;2.7,$V870&gt;90),"Age OOR",AX870+1.6449*VLOOKUP(AX$14&amp;"-rse-"&amp;$G870,Equations!$G:$I,3,0)))</f>
        <v/>
      </c>
      <c r="BA870" s="10" t="str">
        <f t="shared" si="340"/>
        <v/>
      </c>
      <c r="BB870" s="10" t="str">
        <f>IF($AB870="","",IF(OR($V870&lt;2.7,$V870&gt;90),"Age OOR",($AB870-AX870)/VLOOKUP(AX$14&amp;"-rse-"&amp;$G870,Equations!$G:$I,3,0)))</f>
        <v/>
      </c>
      <c r="BC870" s="10" t="str">
        <f>IF($AC870="","",IF(OR($V870&lt;2.7,$V870&gt;90),"Age OOR",VLOOKUP(BC$14&amp;"-int-"&amp;$H870,Equations!$G:$I,3,0)+VLOOKUP(BC$14&amp;"-sexo-"&amp;$H870,Equations!$G:$I,3,0)*$U870+VLOOKUP(BC$14&amp;"-edad-"&amp;$H870,Equations!$G:$I,3,0)*$V870+VLOOKUP(BC$14&amp;"-est-"&amp;$H870,Equations!$G:$I,3,0)*(1/$W870)+VLOOKUP(BC$14&amp;"-imc-"&amp;$H870,Equations!$G:$I,3,0)*(1/$Q870)))</f>
        <v/>
      </c>
      <c r="BD870" s="10" t="str">
        <f>IF($AC870="","",IF(OR($V870&lt;2.7,$V870&gt;90),"Age OOR",BC870-1.6449*VLOOKUP(BC$14&amp;"-rse-"&amp;$H870,Equations!$G:$I,3,0)))</f>
        <v/>
      </c>
      <c r="BE870" s="10" t="str">
        <f>IF($AC870="","",IF(OR($V870&lt;2.7,$V870&gt;90),"Age OOR",BC870+1.6449*VLOOKUP(BC$14&amp;"-rse-"&amp;$H870,Equations!$G:$I,3,0)))</f>
        <v/>
      </c>
      <c r="BF870" s="10" t="str">
        <f t="shared" si="341"/>
        <v/>
      </c>
      <c r="BG870" s="10" t="str">
        <f>IF($AC870="","",IF(OR($V870&lt;2.7,$V870&gt;90),"Age OOR",($AC870-BC870)/VLOOKUP(BC$14&amp;"-rse-"&amp;$H870,Equations!$G:$I,3,0)))</f>
        <v/>
      </c>
      <c r="BH870" s="10" t="str">
        <f>IF($AD870="","",IF(OR($V870&lt;2.7,$V870&gt;90),"Age OOR",VLOOKUP(BH$14&amp;"-int-"&amp;$I870,Equations!$G:$I,3,0)+VLOOKUP(BH$14&amp;"-sexo-"&amp;$I870,Equations!$G:$I,3,0)*$U870+VLOOKUP(BH$14&amp;"-edad-"&amp;$I870,Equations!$G:$I,3,0)*$V870+VLOOKUP(BH$14&amp;"-est-"&amp;$I870,Equations!$G:$I,3,0)*(1/$W870)+VLOOKUP(BH$14&amp;"-imc-"&amp;$I870,Equations!$G:$I,3,0)*(1/$Q870)))</f>
        <v/>
      </c>
      <c r="BI870" s="10" t="str">
        <f>IF($AD870="","",IF(OR($V870&lt;2.7,$V870&gt;90),"Age OOR",BH870-1.6449*VLOOKUP(BH$14&amp;"-rse-"&amp;$I870,Equations!$G:$I,3,0)))</f>
        <v/>
      </c>
      <c r="BJ870" s="10" t="str">
        <f>IF($AD870="","",IF(OR($V870&lt;2.7,$V870&gt;90),"Age OOR",BH870+1.6449*VLOOKUP(BH$14&amp;"-rse-"&amp;$I870,Equations!$G:$I,3,0)))</f>
        <v/>
      </c>
      <c r="BK870" s="10" t="str">
        <f t="shared" si="342"/>
        <v/>
      </c>
      <c r="BL870" s="10" t="str">
        <f>IF($AD870="","",IF(OR($V870&lt;2.7,$V870&gt;90),"Age OOR",($AD870-BH870)/VLOOKUP(BH$14&amp;"-rse-"&amp;$I870,Equations!$G:$I,3,0)))</f>
        <v/>
      </c>
      <c r="BM870" s="10" t="str">
        <f>IF($AE870="","",IF(OR($V870&lt;2.7,$V870&gt;90),"Age OOR",VLOOKUP(BM$14&amp;"-int-"&amp;$J870,Equations!$G:$I,3,0)+VLOOKUP(BM$14&amp;"-sexo-"&amp;$J870,Equations!$G:$I,3,0)*$U870+VLOOKUP(BM$14&amp;"-edad-"&amp;$J870,Equations!$G:$I,3,0)*$V870+VLOOKUP(BM$14&amp;"-est-"&amp;$J870,Equations!$G:$I,3,0)*(1/$W870)+VLOOKUP(BM$14&amp;"-imc-"&amp;$J870,Equations!$G:$I,3,0)*(1/$Q870)))</f>
        <v/>
      </c>
      <c r="BN870" s="10" t="str">
        <f>IF($AE870="","",IF(OR($V870&lt;2.7,$V870&gt;90),"Age OOR",BM870-1.6449*VLOOKUP(BM$14&amp;"-rse-"&amp;$J870,Equations!$G:$I,3,0)))</f>
        <v/>
      </c>
      <c r="BO870" s="10" t="str">
        <f>IF($AE870="","",IF(OR($V870&lt;2.7,$V870&gt;90),"Age OOR",BM870+1.6449*VLOOKUP(BM$14&amp;"-rse-"&amp;$J870,Equations!$G:$I,3,0)))</f>
        <v/>
      </c>
      <c r="BP870" s="10" t="str">
        <f t="shared" si="343"/>
        <v/>
      </c>
      <c r="BQ870" s="10" t="str">
        <f>IF($AE870="","",IF(OR($V870&lt;2.7,$V870&gt;90),"Age OOR",($AE870-BM870)/VLOOKUP(BM$14&amp;"-rse-"&amp;$J870,Equations!$G:$I,3,0)))</f>
        <v/>
      </c>
      <c r="BR870" s="10" t="str">
        <f>IF($AF870="","",IF(OR($V870&lt;2.7,$V870&gt;90),"Age OOR",VLOOKUP(BR$14&amp;"-int-"&amp;$K870,Equations!$G:$I,3,0)+VLOOKUP(BR$14&amp;"-sexo-"&amp;$K870,Equations!$G:$I,3,0)*$U870+VLOOKUP(BR$14&amp;"-edad-"&amp;$K870,Equations!$G:$I,3,0)*$V870+VLOOKUP(BR$14&amp;"-est-"&amp;$K870,Equations!$G:$I,3,0)*(1/$W870)+VLOOKUP(BR$14&amp;"-imc-"&amp;$K870,Equations!$G:$I,3,0)*(1/$Q870)))</f>
        <v/>
      </c>
      <c r="BS870" s="10" t="str">
        <f>IF($AF870="","",IF(OR($V870&lt;2.7,$V870&gt;90),"Age OOR",BR870-1.6449*VLOOKUP(BR$14&amp;"-rse-"&amp;$K870,Equations!$G:$I,3,0)))</f>
        <v/>
      </c>
      <c r="BT870" s="10" t="str">
        <f>IF($AF870="","",IF(OR($V870&lt;2.7,$V870&gt;90),"Age OOR",BR870+1.6449*VLOOKUP(BR$14&amp;"-rse-"&amp;$K870,Equations!$G:$I,3,0)))</f>
        <v/>
      </c>
      <c r="BU870" s="10" t="str">
        <f t="shared" si="344"/>
        <v/>
      </c>
      <c r="BV870" s="10" t="str">
        <f>IF($AF870="","",IF(OR($V870&lt;2.7,$V870&gt;90),"Age OOR",($AF870-BR870)/VLOOKUP(BR$14&amp;"-rse-"&amp;$K870,Equations!$G:$I,3,0)))</f>
        <v/>
      </c>
      <c r="BW870" s="10" t="str">
        <f>IF($AG870="","",IF(OR($V870&lt;2.7,$V870&gt;90),"Age OOR",VLOOKUP(BW$14&amp;"-int-"&amp;$L870,Equations!$G:$I,3,0)+VLOOKUP(BW$14&amp;"-sexo-"&amp;$L870,Equations!$G:$I,3,0)*$U870+VLOOKUP(BW$14&amp;"-edad-"&amp;$L870,Equations!$G:$I,3,0)*$V870+VLOOKUP(BW$14&amp;"-est-"&amp;$L870,Equations!$G:$I,3,0)*(1/$W870)+VLOOKUP(BW$14&amp;"-imc-"&amp;$L870,Equations!$G:$I,3,0)*(1/$Q870)))</f>
        <v/>
      </c>
      <c r="BX870" s="10" t="str">
        <f>IF($AG870="","",IF(OR($V870&lt;2.7,$V870&gt;90),"Age OOR",BW870-1.6449*VLOOKUP(BW$14&amp;"-rse-"&amp;$L870,Equations!$G:$I,3,0)))</f>
        <v/>
      </c>
      <c r="BY870" s="10" t="str">
        <f>IF($AG870="","",IF(OR($V870&lt;2.7,$V870&gt;90),"Age OOR",BW870+1.6449*VLOOKUP(BW$14&amp;"-rse-"&amp;$L870,Equations!$G:$I,3,0)))</f>
        <v/>
      </c>
      <c r="BZ870" s="10" t="str">
        <f t="shared" si="345"/>
        <v/>
      </c>
      <c r="CA870" s="10" t="str">
        <f>IF($AG870="","",IF(OR($V870&lt;2.7,$V870&gt;90),"Age OOR",($AG870-BW870)/VLOOKUP(BW$14&amp;"-rse-"&amp;$L870,Equations!$G:$I,3,0)))</f>
        <v/>
      </c>
      <c r="CB870" s="10" t="str">
        <f>IF($AH870="","",IF(OR($V870&lt;2.7,$V870&gt;90),"Age OOR",VLOOKUP(CB$14&amp;"-int-"&amp;$M870,Equations!$G:$I,3,0)+VLOOKUP(CB$14&amp;"-sexo-"&amp;$M870,Equations!$G:$I,3,0)*$U870+VLOOKUP(CB$14&amp;"-edad-"&amp;$M870,Equations!$G:$I,3,0)*$V870+VLOOKUP(CB$14&amp;"-est-"&amp;$M870,Equations!$G:$I,3,0)*(1/$W870)+VLOOKUP(CB$14&amp;"-imc-"&amp;$M870,Equations!$G:$I,3,0)*(1/$Q870)))</f>
        <v/>
      </c>
      <c r="CC870" s="10" t="str">
        <f>IF($AH870="","",IF(OR($V870&lt;2.7,$V870&gt;90),"Age OOR",CB870-1.6449*VLOOKUP(CB$14&amp;"-rse-"&amp;$M870,Equations!$G:$I,3,0)))</f>
        <v/>
      </c>
      <c r="CD870" s="10" t="str">
        <f>IF($AH870="","",IF(OR($V870&lt;2.7,$V870&gt;90),"Age OOR",CB870+1.6449*VLOOKUP(CB$14&amp;"-rse-"&amp;$M870,Equations!$G:$I,3,0)))</f>
        <v/>
      </c>
      <c r="CE870" s="10" t="str">
        <f t="shared" si="346"/>
        <v/>
      </c>
      <c r="CF870" s="10" t="str">
        <f>IF($AH870="","",IF(OR($V870&lt;2.7,$V870&gt;90),"Age OOR",($AH870-CB870)/VLOOKUP(CB$14&amp;"-rse-"&amp;$M870,Equations!$G:$I,3,0)))</f>
        <v/>
      </c>
      <c r="CG870" s="10" t="str">
        <f>IF($AI870="","",IF(OR($V870&lt;2.7,$V870&gt;90),"Age OOR",VLOOKUP(CG$14&amp;"-int-"&amp;$N870,Equations!$G:$I,3,0)+VLOOKUP(CG$14&amp;"-sexo-"&amp;$N870,Equations!$G:$I,3,0)*$U870+VLOOKUP(CG$14&amp;"-edad-"&amp;$N870,Equations!$G:$I,3,0)*$V870+VLOOKUP(CG$14&amp;"-est-"&amp;$N870,Equations!$G:$I,3,0)*(1/$W870)+VLOOKUP(CG$14&amp;"-imc-"&amp;$N870,Equations!$G:$I,3,0)*(1/$Q870)))</f>
        <v/>
      </c>
      <c r="CH870" s="10" t="str">
        <f>IF($AI870="","",IF(OR($V870&lt;2.7,$V870&gt;90),"Age OOR",CG870-1.6449*VLOOKUP(CG$14&amp;"-rse-"&amp;$N870,Equations!$G:$I,3,0)))</f>
        <v/>
      </c>
      <c r="CI870" s="10" t="str">
        <f>IF($AI870="","",IF(OR($V870&lt;2.7,$V870&gt;90),"Age OOR",CG870+1.6449*VLOOKUP(CG$14&amp;"-rse-"&amp;$N870,Equations!$G:$I,3,0)))</f>
        <v/>
      </c>
      <c r="CJ870" s="10" t="str">
        <f t="shared" si="347"/>
        <v/>
      </c>
      <c r="CK870" s="10" t="str">
        <f>IF($AI870="","",IF(OR($V870&lt;2.7,$V870&gt;90),"Age OOR",($AI870-CG870)/VLOOKUP(CG$14&amp;"-rse-"&amp;$N870,Equations!$G:$I,3,0)))</f>
        <v/>
      </c>
      <c r="CL870" s="10" t="str">
        <f>IF($AJ870="","",IF(OR($V870&lt;2.7,$V870&gt;90),"Age OOR",VLOOKUP(CL$14&amp;"-int-"&amp;$O870,Equations!$G:$I,3,0)+VLOOKUP(CL$14&amp;"-sexo-"&amp;$O870,Equations!$G:$I,3,0)*$U870+VLOOKUP(CL$14&amp;"-edad-"&amp;$O870,Equations!$G:$I,3,0)*$V870+VLOOKUP(CL$14&amp;"-est-"&amp;$O870,Equations!$G:$I,3,0)*(1/$W870)+VLOOKUP(CL$14&amp;"-imc-"&amp;$O870,Equations!$G:$I,3,0)*(1/$Q870)))</f>
        <v/>
      </c>
      <c r="CM870" s="10" t="str">
        <f>IF($AJ870="","",IF(OR($V870&lt;2.7,$V870&gt;90),"Age OOR",CL870-1.6449*VLOOKUP(CL$14&amp;"-rse-"&amp;$O870,Equations!$G:$I,3,0)))</f>
        <v/>
      </c>
      <c r="CN870" s="10" t="str">
        <f>IF($AJ870="","",IF(OR($V870&lt;2.7,$V870&gt;90),"Age OOR",CL870+1.6449*VLOOKUP(CL$14&amp;"-rse-"&amp;$O870,Equations!$G:$I,3,0)))</f>
        <v/>
      </c>
      <c r="CO870" s="10" t="str">
        <f t="shared" si="348"/>
        <v/>
      </c>
      <c r="CP870" s="10" t="str">
        <f>IF($AJ870="","",IF(OR($V870&lt;2.7,$V870&gt;90),"Age OOR",($AJ870-CL870)/VLOOKUP(CL$14&amp;"-rse-"&amp;$O870,Equations!$G:$I,3,0)))</f>
        <v/>
      </c>
      <c r="CQ870" s="10" t="str">
        <f>IF($AK870="","",IF(OR($V870&lt;2.7,$V870&gt;90),"Age OOR",EXP(VLOOKUP(CQ$14&amp;"-int-"&amp;$P870,Equations!$G:$I,3,0)+VLOOKUP(CQ$14&amp;"-sexo-"&amp;$P870,Equations!$G:$I,3,0)*$U870+VLOOKUP(CQ$14&amp;"-edad-"&amp;$P870,Equations!$G:$I,3,0)*$V870+VLOOKUP(CQ$14&amp;"-est-"&amp;$P870,Equations!$G:$I,3,0)*(1/$W870)+VLOOKUP(CQ$14&amp;"-imc-"&amp;$P870,Equations!$G:$I,3,0)*(1/$Q870))))</f>
        <v/>
      </c>
      <c r="CR870" s="10" t="str">
        <f>IF($AK870="","",IF(OR($V870&lt;2.7,$V870&gt;90),"Age OOR",EXP(LN(CQ870)-1.6449*VLOOKUP(CQ$14&amp;"-rse-"&amp;$P870,Equations!$G:$I,3,0))))</f>
        <v/>
      </c>
      <c r="CS870" s="10" t="str">
        <f>IF($AK870="","",IF(OR($V870&lt;2.7,$V870&gt;90),"Age OOR",EXP(LN(CQ870)+1.6449*VLOOKUP(CQ$14&amp;"-rse-"&amp;$P870,Equations!$G:$I,3,0))))</f>
        <v/>
      </c>
      <c r="CT870" s="10" t="str">
        <f t="shared" si="349"/>
        <v/>
      </c>
      <c r="CU870" s="10" t="str">
        <f>IF($AK870="","",IF(OR($V870&lt;2.7,$V870&gt;90),"Age OOR",(LN($AK870)-LN(CQ870))/VLOOKUP(CQ$14&amp;"-rse-"&amp;$P870,Equations!$G:$I,3,0)))</f>
        <v/>
      </c>
      <c r="CV870" s="47"/>
    </row>
    <row r="871" spans="5:100" x14ac:dyDescent="0.2">
      <c r="E871" s="23" t="str">
        <f t="shared" si="325"/>
        <v>Age out of range</v>
      </c>
      <c r="F871" s="23" t="str">
        <f t="shared" si="326"/>
        <v>Age out of range</v>
      </c>
      <c r="G871" s="23" t="str">
        <f t="shared" si="327"/>
        <v>Age out of range</v>
      </c>
      <c r="H871" s="23" t="str">
        <f t="shared" si="328"/>
        <v>Age out of range</v>
      </c>
      <c r="I871" s="23" t="str">
        <f t="shared" si="329"/>
        <v>Age out of range</v>
      </c>
      <c r="J871" s="23" t="str">
        <f t="shared" si="330"/>
        <v>Age out of range</v>
      </c>
      <c r="K871" s="23" t="str">
        <f t="shared" si="331"/>
        <v>Age out of range</v>
      </c>
      <c r="L871" s="23" t="str">
        <f t="shared" si="332"/>
        <v>Age out of range</v>
      </c>
      <c r="M871" s="23" t="str">
        <f t="shared" si="333"/>
        <v>Age out of range</v>
      </c>
      <c r="N871" s="23" t="str">
        <f t="shared" si="334"/>
        <v>Age out of range</v>
      </c>
      <c r="O871" s="23" t="str">
        <f t="shared" si="335"/>
        <v>Age out of range</v>
      </c>
      <c r="P871" s="23" t="str">
        <f t="shared" si="336"/>
        <v>Age out of range</v>
      </c>
      <c r="Q871" s="23" t="e">
        <f t="shared" si="337"/>
        <v>#DIV/0!</v>
      </c>
      <c r="R871" s="17"/>
      <c r="S871" s="23">
        <v>855</v>
      </c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  <c r="AE871" s="134"/>
      <c r="AF871" s="134"/>
      <c r="AG871" s="134"/>
      <c r="AH871" s="134"/>
      <c r="AI871" s="134"/>
      <c r="AJ871" s="134"/>
      <c r="AK871" s="134"/>
      <c r="AL871" s="7"/>
      <c r="AM871" s="47"/>
      <c r="AN871" s="10" t="str">
        <f>IF($Z871="","",IF(OR($V871&lt;2.7,$V871&gt;90),"Age OOR",VLOOKUP(AN$14&amp;"-int-"&amp;$E871,Equations!$G:$I,3,0)+VLOOKUP(AN$14&amp;"-sexo-"&amp;$E871,Equations!$G:$I,3,0)*$U871+VLOOKUP(AN$14&amp;"-edad-"&amp;$E871,Equations!$G:$I,3,0)*$V871+VLOOKUP(AN$14&amp;"-est-"&amp;$E871,Equations!$G:$I,3,0)*(1/$W871)+VLOOKUP(AN$14&amp;"-imc-"&amp;$E871,Equations!$G:$I,3,0)*(1/$Q871)))</f>
        <v/>
      </c>
      <c r="AO871" s="10" t="str">
        <f>IF($Z871="","",IF(OR($V871&lt;2.7,$V871&gt;90),"Age OOR",AN871-1.6449*VLOOKUP(AN$14&amp;"-rse-"&amp;$E871,Equations!$G:$I,3,0)))</f>
        <v/>
      </c>
      <c r="AP871" s="10" t="str">
        <f>IF($Z871="","",IF(OR($V871&lt;2.7,$V871&gt;90),"Age OOR",AN871+1.6449*VLOOKUP(AN$14&amp;"-rse-"&amp;$E871,Equations!$G:$I,3,0)))</f>
        <v/>
      </c>
      <c r="AQ871" s="10" t="str">
        <f t="shared" si="338"/>
        <v/>
      </c>
      <c r="AR871" s="10" t="str">
        <f>IF($Z871="","",IF(OR($V871&lt;2.7,$V871&gt;90),"Age OOR",($Z871-AN871)/VLOOKUP(AN$14&amp;"-rse-"&amp;$E871,Equations!$G:$I,3,0)))</f>
        <v/>
      </c>
      <c r="AS871" s="10" t="str">
        <f>IF($AA871="","",IF(OR($V871&lt;2.7,$V871&gt;90),"Age OOR",VLOOKUP(AS$14&amp;"-int-"&amp;$F871,Equations!$G:$I,3,0)+VLOOKUP(AS$14&amp;"-sexo-"&amp;$F871,Equations!$G:$I,3,0)*$U871+VLOOKUP(AS$14&amp;"-edad-"&amp;$F871,Equations!$G:$I,3,0)*$V871+VLOOKUP(AS$14&amp;"-est-"&amp;$F871,Equations!$G:$I,3,0)*(1/$W871)+VLOOKUP(AS$14&amp;"-imc-"&amp;$F871,Equations!$G:$I,3,0)*(1/$Q871)))</f>
        <v/>
      </c>
      <c r="AT871" s="10" t="str">
        <f>IF($AA871="","",IF(OR($V871&lt;2.7,$V871&gt;90),"Age OOR",AS871-1.6449*VLOOKUP(AS$14&amp;"-rse-"&amp;$F871,Equations!$G:$I,3,0)))</f>
        <v/>
      </c>
      <c r="AU871" s="10" t="str">
        <f>IF($AA871="","",IF(OR($V871&lt;2.7,$V871&gt;90),"Age OOR",AS871+1.6449*VLOOKUP(AS$14&amp;"-rse-"&amp;$F871,Equations!$G:$I,3,0)))</f>
        <v/>
      </c>
      <c r="AV871" s="10" t="str">
        <f t="shared" si="339"/>
        <v/>
      </c>
      <c r="AW871" s="10" t="str">
        <f>IF($AA871="","",IF(OR($V871&lt;2.7,$V871&gt;90),"Age OOR",($AA871-AS871)/VLOOKUP(AS$14&amp;"-rse-"&amp;$F871,Equations!$G:$I,3,0)))</f>
        <v/>
      </c>
      <c r="AX871" s="10" t="str">
        <f>IF($AB871="","",IF(OR($V871&lt;2.7,$V871&gt;90),"Age OOR",VLOOKUP(AX$14&amp;"-int-"&amp;$G871,Equations!$G:$I,3,0)+VLOOKUP(AX$14&amp;"-sexo-"&amp;$G871,Equations!$G:$I,3,0)*$U871+VLOOKUP(AX$14&amp;"-edad-"&amp;$G871,Equations!$G:$I,3,0)*$V871+VLOOKUP(AX$14&amp;"-est-"&amp;$G871,Equations!$G:$I,3,0)*(1/$W871)+VLOOKUP(AX$14&amp;"-imc-"&amp;$G871,Equations!$G:$I,3,0)*(1/$Q871)))</f>
        <v/>
      </c>
      <c r="AY871" s="10" t="str">
        <f>IF($AB871="","",IF(OR($V871&lt;2.7,$V871&gt;90),"Age OOR",AX871-1.6449*VLOOKUP(AX$14&amp;"-rse-"&amp;$G871,Equations!$G:$I,3,0)))</f>
        <v/>
      </c>
      <c r="AZ871" s="10" t="str">
        <f>IF($AB871="","",IF(OR($V871&lt;2.7,$V871&gt;90),"Age OOR",AX871+1.6449*VLOOKUP(AX$14&amp;"-rse-"&amp;$G871,Equations!$G:$I,3,0)))</f>
        <v/>
      </c>
      <c r="BA871" s="10" t="str">
        <f t="shared" si="340"/>
        <v/>
      </c>
      <c r="BB871" s="10" t="str">
        <f>IF($AB871="","",IF(OR($V871&lt;2.7,$V871&gt;90),"Age OOR",($AB871-AX871)/VLOOKUP(AX$14&amp;"-rse-"&amp;$G871,Equations!$G:$I,3,0)))</f>
        <v/>
      </c>
      <c r="BC871" s="10" t="str">
        <f>IF($AC871="","",IF(OR($V871&lt;2.7,$V871&gt;90),"Age OOR",VLOOKUP(BC$14&amp;"-int-"&amp;$H871,Equations!$G:$I,3,0)+VLOOKUP(BC$14&amp;"-sexo-"&amp;$H871,Equations!$G:$I,3,0)*$U871+VLOOKUP(BC$14&amp;"-edad-"&amp;$H871,Equations!$G:$I,3,0)*$V871+VLOOKUP(BC$14&amp;"-est-"&amp;$H871,Equations!$G:$I,3,0)*(1/$W871)+VLOOKUP(BC$14&amp;"-imc-"&amp;$H871,Equations!$G:$I,3,0)*(1/$Q871)))</f>
        <v/>
      </c>
      <c r="BD871" s="10" t="str">
        <f>IF($AC871="","",IF(OR($V871&lt;2.7,$V871&gt;90),"Age OOR",BC871-1.6449*VLOOKUP(BC$14&amp;"-rse-"&amp;$H871,Equations!$G:$I,3,0)))</f>
        <v/>
      </c>
      <c r="BE871" s="10" t="str">
        <f>IF($AC871="","",IF(OR($V871&lt;2.7,$V871&gt;90),"Age OOR",BC871+1.6449*VLOOKUP(BC$14&amp;"-rse-"&amp;$H871,Equations!$G:$I,3,0)))</f>
        <v/>
      </c>
      <c r="BF871" s="10" t="str">
        <f t="shared" si="341"/>
        <v/>
      </c>
      <c r="BG871" s="10" t="str">
        <f>IF($AC871="","",IF(OR($V871&lt;2.7,$V871&gt;90),"Age OOR",($AC871-BC871)/VLOOKUP(BC$14&amp;"-rse-"&amp;$H871,Equations!$G:$I,3,0)))</f>
        <v/>
      </c>
      <c r="BH871" s="10" t="str">
        <f>IF($AD871="","",IF(OR($V871&lt;2.7,$V871&gt;90),"Age OOR",VLOOKUP(BH$14&amp;"-int-"&amp;$I871,Equations!$G:$I,3,0)+VLOOKUP(BH$14&amp;"-sexo-"&amp;$I871,Equations!$G:$I,3,0)*$U871+VLOOKUP(BH$14&amp;"-edad-"&amp;$I871,Equations!$G:$I,3,0)*$V871+VLOOKUP(BH$14&amp;"-est-"&amp;$I871,Equations!$G:$I,3,0)*(1/$W871)+VLOOKUP(BH$14&amp;"-imc-"&amp;$I871,Equations!$G:$I,3,0)*(1/$Q871)))</f>
        <v/>
      </c>
      <c r="BI871" s="10" t="str">
        <f>IF($AD871="","",IF(OR($V871&lt;2.7,$V871&gt;90),"Age OOR",BH871-1.6449*VLOOKUP(BH$14&amp;"-rse-"&amp;$I871,Equations!$G:$I,3,0)))</f>
        <v/>
      </c>
      <c r="BJ871" s="10" t="str">
        <f>IF($AD871="","",IF(OR($V871&lt;2.7,$V871&gt;90),"Age OOR",BH871+1.6449*VLOOKUP(BH$14&amp;"-rse-"&amp;$I871,Equations!$G:$I,3,0)))</f>
        <v/>
      </c>
      <c r="BK871" s="10" t="str">
        <f t="shared" si="342"/>
        <v/>
      </c>
      <c r="BL871" s="10" t="str">
        <f>IF($AD871="","",IF(OR($V871&lt;2.7,$V871&gt;90),"Age OOR",($AD871-BH871)/VLOOKUP(BH$14&amp;"-rse-"&amp;$I871,Equations!$G:$I,3,0)))</f>
        <v/>
      </c>
      <c r="BM871" s="10" t="str">
        <f>IF($AE871="","",IF(OR($V871&lt;2.7,$V871&gt;90),"Age OOR",VLOOKUP(BM$14&amp;"-int-"&amp;$J871,Equations!$G:$I,3,0)+VLOOKUP(BM$14&amp;"-sexo-"&amp;$J871,Equations!$G:$I,3,0)*$U871+VLOOKUP(BM$14&amp;"-edad-"&amp;$J871,Equations!$G:$I,3,0)*$V871+VLOOKUP(BM$14&amp;"-est-"&amp;$J871,Equations!$G:$I,3,0)*(1/$W871)+VLOOKUP(BM$14&amp;"-imc-"&amp;$J871,Equations!$G:$I,3,0)*(1/$Q871)))</f>
        <v/>
      </c>
      <c r="BN871" s="10" t="str">
        <f>IF($AE871="","",IF(OR($V871&lt;2.7,$V871&gt;90),"Age OOR",BM871-1.6449*VLOOKUP(BM$14&amp;"-rse-"&amp;$J871,Equations!$G:$I,3,0)))</f>
        <v/>
      </c>
      <c r="BO871" s="10" t="str">
        <f>IF($AE871="","",IF(OR($V871&lt;2.7,$V871&gt;90),"Age OOR",BM871+1.6449*VLOOKUP(BM$14&amp;"-rse-"&amp;$J871,Equations!$G:$I,3,0)))</f>
        <v/>
      </c>
      <c r="BP871" s="10" t="str">
        <f t="shared" si="343"/>
        <v/>
      </c>
      <c r="BQ871" s="10" t="str">
        <f>IF($AE871="","",IF(OR($V871&lt;2.7,$V871&gt;90),"Age OOR",($AE871-BM871)/VLOOKUP(BM$14&amp;"-rse-"&amp;$J871,Equations!$G:$I,3,0)))</f>
        <v/>
      </c>
      <c r="BR871" s="10" t="str">
        <f>IF($AF871="","",IF(OR($V871&lt;2.7,$V871&gt;90),"Age OOR",VLOOKUP(BR$14&amp;"-int-"&amp;$K871,Equations!$G:$I,3,0)+VLOOKUP(BR$14&amp;"-sexo-"&amp;$K871,Equations!$G:$I,3,0)*$U871+VLOOKUP(BR$14&amp;"-edad-"&amp;$K871,Equations!$G:$I,3,0)*$V871+VLOOKUP(BR$14&amp;"-est-"&amp;$K871,Equations!$G:$I,3,0)*(1/$W871)+VLOOKUP(BR$14&amp;"-imc-"&amp;$K871,Equations!$G:$I,3,0)*(1/$Q871)))</f>
        <v/>
      </c>
      <c r="BS871" s="10" t="str">
        <f>IF($AF871="","",IF(OR($V871&lt;2.7,$V871&gt;90),"Age OOR",BR871-1.6449*VLOOKUP(BR$14&amp;"-rse-"&amp;$K871,Equations!$G:$I,3,0)))</f>
        <v/>
      </c>
      <c r="BT871" s="10" t="str">
        <f>IF($AF871="","",IF(OR($V871&lt;2.7,$V871&gt;90),"Age OOR",BR871+1.6449*VLOOKUP(BR$14&amp;"-rse-"&amp;$K871,Equations!$G:$I,3,0)))</f>
        <v/>
      </c>
      <c r="BU871" s="10" t="str">
        <f t="shared" si="344"/>
        <v/>
      </c>
      <c r="BV871" s="10" t="str">
        <f>IF($AF871="","",IF(OR($V871&lt;2.7,$V871&gt;90),"Age OOR",($AF871-BR871)/VLOOKUP(BR$14&amp;"-rse-"&amp;$K871,Equations!$G:$I,3,0)))</f>
        <v/>
      </c>
      <c r="BW871" s="10" t="str">
        <f>IF($AG871="","",IF(OR($V871&lt;2.7,$V871&gt;90),"Age OOR",VLOOKUP(BW$14&amp;"-int-"&amp;$L871,Equations!$G:$I,3,0)+VLOOKUP(BW$14&amp;"-sexo-"&amp;$L871,Equations!$G:$I,3,0)*$U871+VLOOKUP(BW$14&amp;"-edad-"&amp;$L871,Equations!$G:$I,3,0)*$V871+VLOOKUP(BW$14&amp;"-est-"&amp;$L871,Equations!$G:$I,3,0)*(1/$W871)+VLOOKUP(BW$14&amp;"-imc-"&amp;$L871,Equations!$G:$I,3,0)*(1/$Q871)))</f>
        <v/>
      </c>
      <c r="BX871" s="10" t="str">
        <f>IF($AG871="","",IF(OR($V871&lt;2.7,$V871&gt;90),"Age OOR",BW871-1.6449*VLOOKUP(BW$14&amp;"-rse-"&amp;$L871,Equations!$G:$I,3,0)))</f>
        <v/>
      </c>
      <c r="BY871" s="10" t="str">
        <f>IF($AG871="","",IF(OR($V871&lt;2.7,$V871&gt;90),"Age OOR",BW871+1.6449*VLOOKUP(BW$14&amp;"-rse-"&amp;$L871,Equations!$G:$I,3,0)))</f>
        <v/>
      </c>
      <c r="BZ871" s="10" t="str">
        <f t="shared" si="345"/>
        <v/>
      </c>
      <c r="CA871" s="10" t="str">
        <f>IF($AG871="","",IF(OR($V871&lt;2.7,$V871&gt;90),"Age OOR",($AG871-BW871)/VLOOKUP(BW$14&amp;"-rse-"&amp;$L871,Equations!$G:$I,3,0)))</f>
        <v/>
      </c>
      <c r="CB871" s="10" t="str">
        <f>IF($AH871="","",IF(OR($V871&lt;2.7,$V871&gt;90),"Age OOR",VLOOKUP(CB$14&amp;"-int-"&amp;$M871,Equations!$G:$I,3,0)+VLOOKUP(CB$14&amp;"-sexo-"&amp;$M871,Equations!$G:$I,3,0)*$U871+VLOOKUP(CB$14&amp;"-edad-"&amp;$M871,Equations!$G:$I,3,0)*$V871+VLOOKUP(CB$14&amp;"-est-"&amp;$M871,Equations!$G:$I,3,0)*(1/$W871)+VLOOKUP(CB$14&amp;"-imc-"&amp;$M871,Equations!$G:$I,3,0)*(1/$Q871)))</f>
        <v/>
      </c>
      <c r="CC871" s="10" t="str">
        <f>IF($AH871="","",IF(OR($V871&lt;2.7,$V871&gt;90),"Age OOR",CB871-1.6449*VLOOKUP(CB$14&amp;"-rse-"&amp;$M871,Equations!$G:$I,3,0)))</f>
        <v/>
      </c>
      <c r="CD871" s="10" t="str">
        <f>IF($AH871="","",IF(OR($V871&lt;2.7,$V871&gt;90),"Age OOR",CB871+1.6449*VLOOKUP(CB$14&amp;"-rse-"&amp;$M871,Equations!$G:$I,3,0)))</f>
        <v/>
      </c>
      <c r="CE871" s="10" t="str">
        <f t="shared" si="346"/>
        <v/>
      </c>
      <c r="CF871" s="10" t="str">
        <f>IF($AH871="","",IF(OR($V871&lt;2.7,$V871&gt;90),"Age OOR",($AH871-CB871)/VLOOKUP(CB$14&amp;"-rse-"&amp;$M871,Equations!$G:$I,3,0)))</f>
        <v/>
      </c>
      <c r="CG871" s="10" t="str">
        <f>IF($AI871="","",IF(OR($V871&lt;2.7,$V871&gt;90),"Age OOR",VLOOKUP(CG$14&amp;"-int-"&amp;$N871,Equations!$G:$I,3,0)+VLOOKUP(CG$14&amp;"-sexo-"&amp;$N871,Equations!$G:$I,3,0)*$U871+VLOOKUP(CG$14&amp;"-edad-"&amp;$N871,Equations!$G:$I,3,0)*$V871+VLOOKUP(CG$14&amp;"-est-"&amp;$N871,Equations!$G:$I,3,0)*(1/$W871)+VLOOKUP(CG$14&amp;"-imc-"&amp;$N871,Equations!$G:$I,3,0)*(1/$Q871)))</f>
        <v/>
      </c>
      <c r="CH871" s="10" t="str">
        <f>IF($AI871="","",IF(OR($V871&lt;2.7,$V871&gt;90),"Age OOR",CG871-1.6449*VLOOKUP(CG$14&amp;"-rse-"&amp;$N871,Equations!$G:$I,3,0)))</f>
        <v/>
      </c>
      <c r="CI871" s="10" t="str">
        <f>IF($AI871="","",IF(OR($V871&lt;2.7,$V871&gt;90),"Age OOR",CG871+1.6449*VLOOKUP(CG$14&amp;"-rse-"&amp;$N871,Equations!$G:$I,3,0)))</f>
        <v/>
      </c>
      <c r="CJ871" s="10" t="str">
        <f t="shared" si="347"/>
        <v/>
      </c>
      <c r="CK871" s="10" t="str">
        <f>IF($AI871="","",IF(OR($V871&lt;2.7,$V871&gt;90),"Age OOR",($AI871-CG871)/VLOOKUP(CG$14&amp;"-rse-"&amp;$N871,Equations!$G:$I,3,0)))</f>
        <v/>
      </c>
      <c r="CL871" s="10" t="str">
        <f>IF($AJ871="","",IF(OR($V871&lt;2.7,$V871&gt;90),"Age OOR",VLOOKUP(CL$14&amp;"-int-"&amp;$O871,Equations!$G:$I,3,0)+VLOOKUP(CL$14&amp;"-sexo-"&amp;$O871,Equations!$G:$I,3,0)*$U871+VLOOKUP(CL$14&amp;"-edad-"&amp;$O871,Equations!$G:$I,3,0)*$V871+VLOOKUP(CL$14&amp;"-est-"&amp;$O871,Equations!$G:$I,3,0)*(1/$W871)+VLOOKUP(CL$14&amp;"-imc-"&amp;$O871,Equations!$G:$I,3,0)*(1/$Q871)))</f>
        <v/>
      </c>
      <c r="CM871" s="10" t="str">
        <f>IF($AJ871="","",IF(OR($V871&lt;2.7,$V871&gt;90),"Age OOR",CL871-1.6449*VLOOKUP(CL$14&amp;"-rse-"&amp;$O871,Equations!$G:$I,3,0)))</f>
        <v/>
      </c>
      <c r="CN871" s="10" t="str">
        <f>IF($AJ871="","",IF(OR($V871&lt;2.7,$V871&gt;90),"Age OOR",CL871+1.6449*VLOOKUP(CL$14&amp;"-rse-"&amp;$O871,Equations!$G:$I,3,0)))</f>
        <v/>
      </c>
      <c r="CO871" s="10" t="str">
        <f t="shared" si="348"/>
        <v/>
      </c>
      <c r="CP871" s="10" t="str">
        <f>IF($AJ871="","",IF(OR($V871&lt;2.7,$V871&gt;90),"Age OOR",($AJ871-CL871)/VLOOKUP(CL$14&amp;"-rse-"&amp;$O871,Equations!$G:$I,3,0)))</f>
        <v/>
      </c>
      <c r="CQ871" s="10" t="str">
        <f>IF($AK871="","",IF(OR($V871&lt;2.7,$V871&gt;90),"Age OOR",EXP(VLOOKUP(CQ$14&amp;"-int-"&amp;$P871,Equations!$G:$I,3,0)+VLOOKUP(CQ$14&amp;"-sexo-"&amp;$P871,Equations!$G:$I,3,0)*$U871+VLOOKUP(CQ$14&amp;"-edad-"&amp;$P871,Equations!$G:$I,3,0)*$V871+VLOOKUP(CQ$14&amp;"-est-"&amp;$P871,Equations!$G:$I,3,0)*(1/$W871)+VLOOKUP(CQ$14&amp;"-imc-"&amp;$P871,Equations!$G:$I,3,0)*(1/$Q871))))</f>
        <v/>
      </c>
      <c r="CR871" s="10" t="str">
        <f>IF($AK871="","",IF(OR($V871&lt;2.7,$V871&gt;90),"Age OOR",EXP(LN(CQ871)-1.6449*VLOOKUP(CQ$14&amp;"-rse-"&amp;$P871,Equations!$G:$I,3,0))))</f>
        <v/>
      </c>
      <c r="CS871" s="10" t="str">
        <f>IF($AK871="","",IF(OR($V871&lt;2.7,$V871&gt;90),"Age OOR",EXP(LN(CQ871)+1.6449*VLOOKUP(CQ$14&amp;"-rse-"&amp;$P871,Equations!$G:$I,3,0))))</f>
        <v/>
      </c>
      <c r="CT871" s="10" t="str">
        <f t="shared" si="349"/>
        <v/>
      </c>
      <c r="CU871" s="10" t="str">
        <f>IF($AK871="","",IF(OR($V871&lt;2.7,$V871&gt;90),"Age OOR",(LN($AK871)-LN(CQ871))/VLOOKUP(CQ$14&amp;"-rse-"&amp;$P871,Equations!$G:$I,3,0)))</f>
        <v/>
      </c>
      <c r="CV871" s="47"/>
    </row>
    <row r="872" spans="5:100" x14ac:dyDescent="0.2">
      <c r="E872" s="23" t="str">
        <f t="shared" si="325"/>
        <v>Age out of range</v>
      </c>
      <c r="F872" s="23" t="str">
        <f t="shared" si="326"/>
        <v>Age out of range</v>
      </c>
      <c r="G872" s="23" t="str">
        <f t="shared" si="327"/>
        <v>Age out of range</v>
      </c>
      <c r="H872" s="23" t="str">
        <f t="shared" si="328"/>
        <v>Age out of range</v>
      </c>
      <c r="I872" s="23" t="str">
        <f t="shared" si="329"/>
        <v>Age out of range</v>
      </c>
      <c r="J872" s="23" t="str">
        <f t="shared" si="330"/>
        <v>Age out of range</v>
      </c>
      <c r="K872" s="23" t="str">
        <f t="shared" si="331"/>
        <v>Age out of range</v>
      </c>
      <c r="L872" s="23" t="str">
        <f t="shared" si="332"/>
        <v>Age out of range</v>
      </c>
      <c r="M872" s="23" t="str">
        <f t="shared" si="333"/>
        <v>Age out of range</v>
      </c>
      <c r="N872" s="23" t="str">
        <f t="shared" si="334"/>
        <v>Age out of range</v>
      </c>
      <c r="O872" s="23" t="str">
        <f t="shared" si="335"/>
        <v>Age out of range</v>
      </c>
      <c r="P872" s="23" t="str">
        <f t="shared" si="336"/>
        <v>Age out of range</v>
      </c>
      <c r="Q872" s="23" t="e">
        <f t="shared" si="337"/>
        <v>#DIV/0!</v>
      </c>
      <c r="R872" s="17"/>
      <c r="S872" s="23">
        <v>856</v>
      </c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  <c r="AE872" s="134"/>
      <c r="AF872" s="134"/>
      <c r="AG872" s="134"/>
      <c r="AH872" s="134"/>
      <c r="AI872" s="134"/>
      <c r="AJ872" s="134"/>
      <c r="AK872" s="134"/>
      <c r="AL872" s="7"/>
      <c r="AM872" s="47"/>
      <c r="AN872" s="10" t="str">
        <f>IF($Z872="","",IF(OR($V872&lt;2.7,$V872&gt;90),"Age OOR",VLOOKUP(AN$14&amp;"-int-"&amp;$E872,Equations!$G:$I,3,0)+VLOOKUP(AN$14&amp;"-sexo-"&amp;$E872,Equations!$G:$I,3,0)*$U872+VLOOKUP(AN$14&amp;"-edad-"&amp;$E872,Equations!$G:$I,3,0)*$V872+VLOOKUP(AN$14&amp;"-est-"&amp;$E872,Equations!$G:$I,3,0)*(1/$W872)+VLOOKUP(AN$14&amp;"-imc-"&amp;$E872,Equations!$G:$I,3,0)*(1/$Q872)))</f>
        <v/>
      </c>
      <c r="AO872" s="10" t="str">
        <f>IF($Z872="","",IF(OR($V872&lt;2.7,$V872&gt;90),"Age OOR",AN872-1.6449*VLOOKUP(AN$14&amp;"-rse-"&amp;$E872,Equations!$G:$I,3,0)))</f>
        <v/>
      </c>
      <c r="AP872" s="10" t="str">
        <f>IF($Z872="","",IF(OR($V872&lt;2.7,$V872&gt;90),"Age OOR",AN872+1.6449*VLOOKUP(AN$14&amp;"-rse-"&amp;$E872,Equations!$G:$I,3,0)))</f>
        <v/>
      </c>
      <c r="AQ872" s="10" t="str">
        <f t="shared" si="338"/>
        <v/>
      </c>
      <c r="AR872" s="10" t="str">
        <f>IF($Z872="","",IF(OR($V872&lt;2.7,$V872&gt;90),"Age OOR",($Z872-AN872)/VLOOKUP(AN$14&amp;"-rse-"&amp;$E872,Equations!$G:$I,3,0)))</f>
        <v/>
      </c>
      <c r="AS872" s="10" t="str">
        <f>IF($AA872="","",IF(OR($V872&lt;2.7,$V872&gt;90),"Age OOR",VLOOKUP(AS$14&amp;"-int-"&amp;$F872,Equations!$G:$I,3,0)+VLOOKUP(AS$14&amp;"-sexo-"&amp;$F872,Equations!$G:$I,3,0)*$U872+VLOOKUP(AS$14&amp;"-edad-"&amp;$F872,Equations!$G:$I,3,0)*$V872+VLOOKUP(AS$14&amp;"-est-"&amp;$F872,Equations!$G:$I,3,0)*(1/$W872)+VLOOKUP(AS$14&amp;"-imc-"&amp;$F872,Equations!$G:$I,3,0)*(1/$Q872)))</f>
        <v/>
      </c>
      <c r="AT872" s="10" t="str">
        <f>IF($AA872="","",IF(OR($V872&lt;2.7,$V872&gt;90),"Age OOR",AS872-1.6449*VLOOKUP(AS$14&amp;"-rse-"&amp;$F872,Equations!$G:$I,3,0)))</f>
        <v/>
      </c>
      <c r="AU872" s="10" t="str">
        <f>IF($AA872="","",IF(OR($V872&lt;2.7,$V872&gt;90),"Age OOR",AS872+1.6449*VLOOKUP(AS$14&amp;"-rse-"&amp;$F872,Equations!$G:$I,3,0)))</f>
        <v/>
      </c>
      <c r="AV872" s="10" t="str">
        <f t="shared" si="339"/>
        <v/>
      </c>
      <c r="AW872" s="10" t="str">
        <f>IF($AA872="","",IF(OR($V872&lt;2.7,$V872&gt;90),"Age OOR",($AA872-AS872)/VLOOKUP(AS$14&amp;"-rse-"&amp;$F872,Equations!$G:$I,3,0)))</f>
        <v/>
      </c>
      <c r="AX872" s="10" t="str">
        <f>IF($AB872="","",IF(OR($V872&lt;2.7,$V872&gt;90),"Age OOR",VLOOKUP(AX$14&amp;"-int-"&amp;$G872,Equations!$G:$I,3,0)+VLOOKUP(AX$14&amp;"-sexo-"&amp;$G872,Equations!$G:$I,3,0)*$U872+VLOOKUP(AX$14&amp;"-edad-"&amp;$G872,Equations!$G:$I,3,0)*$V872+VLOOKUP(AX$14&amp;"-est-"&amp;$G872,Equations!$G:$I,3,0)*(1/$W872)+VLOOKUP(AX$14&amp;"-imc-"&amp;$G872,Equations!$G:$I,3,0)*(1/$Q872)))</f>
        <v/>
      </c>
      <c r="AY872" s="10" t="str">
        <f>IF($AB872="","",IF(OR($V872&lt;2.7,$V872&gt;90),"Age OOR",AX872-1.6449*VLOOKUP(AX$14&amp;"-rse-"&amp;$G872,Equations!$G:$I,3,0)))</f>
        <v/>
      </c>
      <c r="AZ872" s="10" t="str">
        <f>IF($AB872="","",IF(OR($V872&lt;2.7,$V872&gt;90),"Age OOR",AX872+1.6449*VLOOKUP(AX$14&amp;"-rse-"&amp;$G872,Equations!$G:$I,3,0)))</f>
        <v/>
      </c>
      <c r="BA872" s="10" t="str">
        <f t="shared" si="340"/>
        <v/>
      </c>
      <c r="BB872" s="10" t="str">
        <f>IF($AB872="","",IF(OR($V872&lt;2.7,$V872&gt;90),"Age OOR",($AB872-AX872)/VLOOKUP(AX$14&amp;"-rse-"&amp;$G872,Equations!$G:$I,3,0)))</f>
        <v/>
      </c>
      <c r="BC872" s="10" t="str">
        <f>IF($AC872="","",IF(OR($V872&lt;2.7,$V872&gt;90),"Age OOR",VLOOKUP(BC$14&amp;"-int-"&amp;$H872,Equations!$G:$I,3,0)+VLOOKUP(BC$14&amp;"-sexo-"&amp;$H872,Equations!$G:$I,3,0)*$U872+VLOOKUP(BC$14&amp;"-edad-"&amp;$H872,Equations!$G:$I,3,0)*$V872+VLOOKUP(BC$14&amp;"-est-"&amp;$H872,Equations!$G:$I,3,0)*(1/$W872)+VLOOKUP(BC$14&amp;"-imc-"&amp;$H872,Equations!$G:$I,3,0)*(1/$Q872)))</f>
        <v/>
      </c>
      <c r="BD872" s="10" t="str">
        <f>IF($AC872="","",IF(OR($V872&lt;2.7,$V872&gt;90),"Age OOR",BC872-1.6449*VLOOKUP(BC$14&amp;"-rse-"&amp;$H872,Equations!$G:$I,3,0)))</f>
        <v/>
      </c>
      <c r="BE872" s="10" t="str">
        <f>IF($AC872="","",IF(OR($V872&lt;2.7,$V872&gt;90),"Age OOR",BC872+1.6449*VLOOKUP(BC$14&amp;"-rse-"&amp;$H872,Equations!$G:$I,3,0)))</f>
        <v/>
      </c>
      <c r="BF872" s="10" t="str">
        <f t="shared" si="341"/>
        <v/>
      </c>
      <c r="BG872" s="10" t="str">
        <f>IF($AC872="","",IF(OR($V872&lt;2.7,$V872&gt;90),"Age OOR",($AC872-BC872)/VLOOKUP(BC$14&amp;"-rse-"&amp;$H872,Equations!$G:$I,3,0)))</f>
        <v/>
      </c>
      <c r="BH872" s="10" t="str">
        <f>IF($AD872="","",IF(OR($V872&lt;2.7,$V872&gt;90),"Age OOR",VLOOKUP(BH$14&amp;"-int-"&amp;$I872,Equations!$G:$I,3,0)+VLOOKUP(BH$14&amp;"-sexo-"&amp;$I872,Equations!$G:$I,3,0)*$U872+VLOOKUP(BH$14&amp;"-edad-"&amp;$I872,Equations!$G:$I,3,0)*$V872+VLOOKUP(BH$14&amp;"-est-"&amp;$I872,Equations!$G:$I,3,0)*(1/$W872)+VLOOKUP(BH$14&amp;"-imc-"&amp;$I872,Equations!$G:$I,3,0)*(1/$Q872)))</f>
        <v/>
      </c>
      <c r="BI872" s="10" t="str">
        <f>IF($AD872="","",IF(OR($V872&lt;2.7,$V872&gt;90),"Age OOR",BH872-1.6449*VLOOKUP(BH$14&amp;"-rse-"&amp;$I872,Equations!$G:$I,3,0)))</f>
        <v/>
      </c>
      <c r="BJ872" s="10" t="str">
        <f>IF($AD872="","",IF(OR($V872&lt;2.7,$V872&gt;90),"Age OOR",BH872+1.6449*VLOOKUP(BH$14&amp;"-rse-"&amp;$I872,Equations!$G:$I,3,0)))</f>
        <v/>
      </c>
      <c r="BK872" s="10" t="str">
        <f t="shared" si="342"/>
        <v/>
      </c>
      <c r="BL872" s="10" t="str">
        <f>IF($AD872="","",IF(OR($V872&lt;2.7,$V872&gt;90),"Age OOR",($AD872-BH872)/VLOOKUP(BH$14&amp;"-rse-"&amp;$I872,Equations!$G:$I,3,0)))</f>
        <v/>
      </c>
      <c r="BM872" s="10" t="str">
        <f>IF($AE872="","",IF(OR($V872&lt;2.7,$V872&gt;90),"Age OOR",VLOOKUP(BM$14&amp;"-int-"&amp;$J872,Equations!$G:$I,3,0)+VLOOKUP(BM$14&amp;"-sexo-"&amp;$J872,Equations!$G:$I,3,0)*$U872+VLOOKUP(BM$14&amp;"-edad-"&amp;$J872,Equations!$G:$I,3,0)*$V872+VLOOKUP(BM$14&amp;"-est-"&amp;$J872,Equations!$G:$I,3,0)*(1/$W872)+VLOOKUP(BM$14&amp;"-imc-"&amp;$J872,Equations!$G:$I,3,0)*(1/$Q872)))</f>
        <v/>
      </c>
      <c r="BN872" s="10" t="str">
        <f>IF($AE872="","",IF(OR($V872&lt;2.7,$V872&gt;90),"Age OOR",BM872-1.6449*VLOOKUP(BM$14&amp;"-rse-"&amp;$J872,Equations!$G:$I,3,0)))</f>
        <v/>
      </c>
      <c r="BO872" s="10" t="str">
        <f>IF($AE872="","",IF(OR($V872&lt;2.7,$V872&gt;90),"Age OOR",BM872+1.6449*VLOOKUP(BM$14&amp;"-rse-"&amp;$J872,Equations!$G:$I,3,0)))</f>
        <v/>
      </c>
      <c r="BP872" s="10" t="str">
        <f t="shared" si="343"/>
        <v/>
      </c>
      <c r="BQ872" s="10" t="str">
        <f>IF($AE872="","",IF(OR($V872&lt;2.7,$V872&gt;90),"Age OOR",($AE872-BM872)/VLOOKUP(BM$14&amp;"-rse-"&amp;$J872,Equations!$G:$I,3,0)))</f>
        <v/>
      </c>
      <c r="BR872" s="10" t="str">
        <f>IF($AF872="","",IF(OR($V872&lt;2.7,$V872&gt;90),"Age OOR",VLOOKUP(BR$14&amp;"-int-"&amp;$K872,Equations!$G:$I,3,0)+VLOOKUP(BR$14&amp;"-sexo-"&amp;$K872,Equations!$G:$I,3,0)*$U872+VLOOKUP(BR$14&amp;"-edad-"&amp;$K872,Equations!$G:$I,3,0)*$V872+VLOOKUP(BR$14&amp;"-est-"&amp;$K872,Equations!$G:$I,3,0)*(1/$W872)+VLOOKUP(BR$14&amp;"-imc-"&amp;$K872,Equations!$G:$I,3,0)*(1/$Q872)))</f>
        <v/>
      </c>
      <c r="BS872" s="10" t="str">
        <f>IF($AF872="","",IF(OR($V872&lt;2.7,$V872&gt;90),"Age OOR",BR872-1.6449*VLOOKUP(BR$14&amp;"-rse-"&amp;$K872,Equations!$G:$I,3,0)))</f>
        <v/>
      </c>
      <c r="BT872" s="10" t="str">
        <f>IF($AF872="","",IF(OR($V872&lt;2.7,$V872&gt;90),"Age OOR",BR872+1.6449*VLOOKUP(BR$14&amp;"-rse-"&amp;$K872,Equations!$G:$I,3,0)))</f>
        <v/>
      </c>
      <c r="BU872" s="10" t="str">
        <f t="shared" si="344"/>
        <v/>
      </c>
      <c r="BV872" s="10" t="str">
        <f>IF($AF872="","",IF(OR($V872&lt;2.7,$V872&gt;90),"Age OOR",($AF872-BR872)/VLOOKUP(BR$14&amp;"-rse-"&amp;$K872,Equations!$G:$I,3,0)))</f>
        <v/>
      </c>
      <c r="BW872" s="10" t="str">
        <f>IF($AG872="","",IF(OR($V872&lt;2.7,$V872&gt;90),"Age OOR",VLOOKUP(BW$14&amp;"-int-"&amp;$L872,Equations!$G:$I,3,0)+VLOOKUP(BW$14&amp;"-sexo-"&amp;$L872,Equations!$G:$I,3,0)*$U872+VLOOKUP(BW$14&amp;"-edad-"&amp;$L872,Equations!$G:$I,3,0)*$V872+VLOOKUP(BW$14&amp;"-est-"&amp;$L872,Equations!$G:$I,3,0)*(1/$W872)+VLOOKUP(BW$14&amp;"-imc-"&amp;$L872,Equations!$G:$I,3,0)*(1/$Q872)))</f>
        <v/>
      </c>
      <c r="BX872" s="10" t="str">
        <f>IF($AG872="","",IF(OR($V872&lt;2.7,$V872&gt;90),"Age OOR",BW872-1.6449*VLOOKUP(BW$14&amp;"-rse-"&amp;$L872,Equations!$G:$I,3,0)))</f>
        <v/>
      </c>
      <c r="BY872" s="10" t="str">
        <f>IF($AG872="","",IF(OR($V872&lt;2.7,$V872&gt;90),"Age OOR",BW872+1.6449*VLOOKUP(BW$14&amp;"-rse-"&amp;$L872,Equations!$G:$I,3,0)))</f>
        <v/>
      </c>
      <c r="BZ872" s="10" t="str">
        <f t="shared" si="345"/>
        <v/>
      </c>
      <c r="CA872" s="10" t="str">
        <f>IF($AG872="","",IF(OR($V872&lt;2.7,$V872&gt;90),"Age OOR",($AG872-BW872)/VLOOKUP(BW$14&amp;"-rse-"&amp;$L872,Equations!$G:$I,3,0)))</f>
        <v/>
      </c>
      <c r="CB872" s="10" t="str">
        <f>IF($AH872="","",IF(OR($V872&lt;2.7,$V872&gt;90),"Age OOR",VLOOKUP(CB$14&amp;"-int-"&amp;$M872,Equations!$G:$I,3,0)+VLOOKUP(CB$14&amp;"-sexo-"&amp;$M872,Equations!$G:$I,3,0)*$U872+VLOOKUP(CB$14&amp;"-edad-"&amp;$M872,Equations!$G:$I,3,0)*$V872+VLOOKUP(CB$14&amp;"-est-"&amp;$M872,Equations!$G:$I,3,0)*(1/$W872)+VLOOKUP(CB$14&amp;"-imc-"&amp;$M872,Equations!$G:$I,3,0)*(1/$Q872)))</f>
        <v/>
      </c>
      <c r="CC872" s="10" t="str">
        <f>IF($AH872="","",IF(OR($V872&lt;2.7,$V872&gt;90),"Age OOR",CB872-1.6449*VLOOKUP(CB$14&amp;"-rse-"&amp;$M872,Equations!$G:$I,3,0)))</f>
        <v/>
      </c>
      <c r="CD872" s="10" t="str">
        <f>IF($AH872="","",IF(OR($V872&lt;2.7,$V872&gt;90),"Age OOR",CB872+1.6449*VLOOKUP(CB$14&amp;"-rse-"&amp;$M872,Equations!$G:$I,3,0)))</f>
        <v/>
      </c>
      <c r="CE872" s="10" t="str">
        <f t="shared" si="346"/>
        <v/>
      </c>
      <c r="CF872" s="10" t="str">
        <f>IF($AH872="","",IF(OR($V872&lt;2.7,$V872&gt;90),"Age OOR",($AH872-CB872)/VLOOKUP(CB$14&amp;"-rse-"&amp;$M872,Equations!$G:$I,3,0)))</f>
        <v/>
      </c>
      <c r="CG872" s="10" t="str">
        <f>IF($AI872="","",IF(OR($V872&lt;2.7,$V872&gt;90),"Age OOR",VLOOKUP(CG$14&amp;"-int-"&amp;$N872,Equations!$G:$I,3,0)+VLOOKUP(CG$14&amp;"-sexo-"&amp;$N872,Equations!$G:$I,3,0)*$U872+VLOOKUP(CG$14&amp;"-edad-"&amp;$N872,Equations!$G:$I,3,0)*$V872+VLOOKUP(CG$14&amp;"-est-"&amp;$N872,Equations!$G:$I,3,0)*(1/$W872)+VLOOKUP(CG$14&amp;"-imc-"&amp;$N872,Equations!$G:$I,3,0)*(1/$Q872)))</f>
        <v/>
      </c>
      <c r="CH872" s="10" t="str">
        <f>IF($AI872="","",IF(OR($V872&lt;2.7,$V872&gt;90),"Age OOR",CG872-1.6449*VLOOKUP(CG$14&amp;"-rse-"&amp;$N872,Equations!$G:$I,3,0)))</f>
        <v/>
      </c>
      <c r="CI872" s="10" t="str">
        <f>IF($AI872="","",IF(OR($V872&lt;2.7,$V872&gt;90),"Age OOR",CG872+1.6449*VLOOKUP(CG$14&amp;"-rse-"&amp;$N872,Equations!$G:$I,3,0)))</f>
        <v/>
      </c>
      <c r="CJ872" s="10" t="str">
        <f t="shared" si="347"/>
        <v/>
      </c>
      <c r="CK872" s="10" t="str">
        <f>IF($AI872="","",IF(OR($V872&lt;2.7,$V872&gt;90),"Age OOR",($AI872-CG872)/VLOOKUP(CG$14&amp;"-rse-"&amp;$N872,Equations!$G:$I,3,0)))</f>
        <v/>
      </c>
      <c r="CL872" s="10" t="str">
        <f>IF($AJ872="","",IF(OR($V872&lt;2.7,$V872&gt;90),"Age OOR",VLOOKUP(CL$14&amp;"-int-"&amp;$O872,Equations!$G:$I,3,0)+VLOOKUP(CL$14&amp;"-sexo-"&amp;$O872,Equations!$G:$I,3,0)*$U872+VLOOKUP(CL$14&amp;"-edad-"&amp;$O872,Equations!$G:$I,3,0)*$V872+VLOOKUP(CL$14&amp;"-est-"&amp;$O872,Equations!$G:$I,3,0)*(1/$W872)+VLOOKUP(CL$14&amp;"-imc-"&amp;$O872,Equations!$G:$I,3,0)*(1/$Q872)))</f>
        <v/>
      </c>
      <c r="CM872" s="10" t="str">
        <f>IF($AJ872="","",IF(OR($V872&lt;2.7,$V872&gt;90),"Age OOR",CL872-1.6449*VLOOKUP(CL$14&amp;"-rse-"&amp;$O872,Equations!$G:$I,3,0)))</f>
        <v/>
      </c>
      <c r="CN872" s="10" t="str">
        <f>IF($AJ872="","",IF(OR($V872&lt;2.7,$V872&gt;90),"Age OOR",CL872+1.6449*VLOOKUP(CL$14&amp;"-rse-"&amp;$O872,Equations!$G:$I,3,0)))</f>
        <v/>
      </c>
      <c r="CO872" s="10" t="str">
        <f t="shared" si="348"/>
        <v/>
      </c>
      <c r="CP872" s="10" t="str">
        <f>IF($AJ872="","",IF(OR($V872&lt;2.7,$V872&gt;90),"Age OOR",($AJ872-CL872)/VLOOKUP(CL$14&amp;"-rse-"&amp;$O872,Equations!$G:$I,3,0)))</f>
        <v/>
      </c>
      <c r="CQ872" s="10" t="str">
        <f>IF($AK872="","",IF(OR($V872&lt;2.7,$V872&gt;90),"Age OOR",EXP(VLOOKUP(CQ$14&amp;"-int-"&amp;$P872,Equations!$G:$I,3,0)+VLOOKUP(CQ$14&amp;"-sexo-"&amp;$P872,Equations!$G:$I,3,0)*$U872+VLOOKUP(CQ$14&amp;"-edad-"&amp;$P872,Equations!$G:$I,3,0)*$V872+VLOOKUP(CQ$14&amp;"-est-"&amp;$P872,Equations!$G:$I,3,0)*(1/$W872)+VLOOKUP(CQ$14&amp;"-imc-"&amp;$P872,Equations!$G:$I,3,0)*(1/$Q872))))</f>
        <v/>
      </c>
      <c r="CR872" s="10" t="str">
        <f>IF($AK872="","",IF(OR($V872&lt;2.7,$V872&gt;90),"Age OOR",EXP(LN(CQ872)-1.6449*VLOOKUP(CQ$14&amp;"-rse-"&amp;$P872,Equations!$G:$I,3,0))))</f>
        <v/>
      </c>
      <c r="CS872" s="10" t="str">
        <f>IF($AK872="","",IF(OR($V872&lt;2.7,$V872&gt;90),"Age OOR",EXP(LN(CQ872)+1.6449*VLOOKUP(CQ$14&amp;"-rse-"&amp;$P872,Equations!$G:$I,3,0))))</f>
        <v/>
      </c>
      <c r="CT872" s="10" t="str">
        <f t="shared" si="349"/>
        <v/>
      </c>
      <c r="CU872" s="10" t="str">
        <f>IF($AK872="","",IF(OR($V872&lt;2.7,$V872&gt;90),"Age OOR",(LN($AK872)-LN(CQ872))/VLOOKUP(CQ$14&amp;"-rse-"&amp;$P872,Equations!$G:$I,3,0)))</f>
        <v/>
      </c>
      <c r="CV872" s="47"/>
    </row>
    <row r="873" spans="5:100" x14ac:dyDescent="0.2">
      <c r="E873" s="23" t="str">
        <f t="shared" si="325"/>
        <v>Age out of range</v>
      </c>
      <c r="F873" s="23" t="str">
        <f t="shared" si="326"/>
        <v>Age out of range</v>
      </c>
      <c r="G873" s="23" t="str">
        <f t="shared" si="327"/>
        <v>Age out of range</v>
      </c>
      <c r="H873" s="23" t="str">
        <f t="shared" si="328"/>
        <v>Age out of range</v>
      </c>
      <c r="I873" s="23" t="str">
        <f t="shared" si="329"/>
        <v>Age out of range</v>
      </c>
      <c r="J873" s="23" t="str">
        <f t="shared" si="330"/>
        <v>Age out of range</v>
      </c>
      <c r="K873" s="23" t="str">
        <f t="shared" si="331"/>
        <v>Age out of range</v>
      </c>
      <c r="L873" s="23" t="str">
        <f t="shared" si="332"/>
        <v>Age out of range</v>
      </c>
      <c r="M873" s="23" t="str">
        <f t="shared" si="333"/>
        <v>Age out of range</v>
      </c>
      <c r="N873" s="23" t="str">
        <f t="shared" si="334"/>
        <v>Age out of range</v>
      </c>
      <c r="O873" s="23" t="str">
        <f t="shared" si="335"/>
        <v>Age out of range</v>
      </c>
      <c r="P873" s="23" t="str">
        <f t="shared" si="336"/>
        <v>Age out of range</v>
      </c>
      <c r="Q873" s="23" t="e">
        <f t="shared" si="337"/>
        <v>#DIV/0!</v>
      </c>
      <c r="R873" s="17"/>
      <c r="S873" s="23">
        <v>857</v>
      </c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  <c r="AE873" s="134"/>
      <c r="AF873" s="134"/>
      <c r="AG873" s="134"/>
      <c r="AH873" s="134"/>
      <c r="AI873" s="134"/>
      <c r="AJ873" s="134"/>
      <c r="AK873" s="134"/>
      <c r="AL873" s="7"/>
      <c r="AM873" s="47"/>
      <c r="AN873" s="10" t="str">
        <f>IF($Z873="","",IF(OR($V873&lt;2.7,$V873&gt;90),"Age OOR",VLOOKUP(AN$14&amp;"-int-"&amp;$E873,Equations!$G:$I,3,0)+VLOOKUP(AN$14&amp;"-sexo-"&amp;$E873,Equations!$G:$I,3,0)*$U873+VLOOKUP(AN$14&amp;"-edad-"&amp;$E873,Equations!$G:$I,3,0)*$V873+VLOOKUP(AN$14&amp;"-est-"&amp;$E873,Equations!$G:$I,3,0)*(1/$W873)+VLOOKUP(AN$14&amp;"-imc-"&amp;$E873,Equations!$G:$I,3,0)*(1/$Q873)))</f>
        <v/>
      </c>
      <c r="AO873" s="10" t="str">
        <f>IF($Z873="","",IF(OR($V873&lt;2.7,$V873&gt;90),"Age OOR",AN873-1.6449*VLOOKUP(AN$14&amp;"-rse-"&amp;$E873,Equations!$G:$I,3,0)))</f>
        <v/>
      </c>
      <c r="AP873" s="10" t="str">
        <f>IF($Z873="","",IF(OR($V873&lt;2.7,$V873&gt;90),"Age OOR",AN873+1.6449*VLOOKUP(AN$14&amp;"-rse-"&amp;$E873,Equations!$G:$I,3,0)))</f>
        <v/>
      </c>
      <c r="AQ873" s="10" t="str">
        <f t="shared" si="338"/>
        <v/>
      </c>
      <c r="AR873" s="10" t="str">
        <f>IF($Z873="","",IF(OR($V873&lt;2.7,$V873&gt;90),"Age OOR",($Z873-AN873)/VLOOKUP(AN$14&amp;"-rse-"&amp;$E873,Equations!$G:$I,3,0)))</f>
        <v/>
      </c>
      <c r="AS873" s="10" t="str">
        <f>IF($AA873="","",IF(OR($V873&lt;2.7,$V873&gt;90),"Age OOR",VLOOKUP(AS$14&amp;"-int-"&amp;$F873,Equations!$G:$I,3,0)+VLOOKUP(AS$14&amp;"-sexo-"&amp;$F873,Equations!$G:$I,3,0)*$U873+VLOOKUP(AS$14&amp;"-edad-"&amp;$F873,Equations!$G:$I,3,0)*$V873+VLOOKUP(AS$14&amp;"-est-"&amp;$F873,Equations!$G:$I,3,0)*(1/$W873)+VLOOKUP(AS$14&amp;"-imc-"&amp;$F873,Equations!$G:$I,3,0)*(1/$Q873)))</f>
        <v/>
      </c>
      <c r="AT873" s="10" t="str">
        <f>IF($AA873="","",IF(OR($V873&lt;2.7,$V873&gt;90),"Age OOR",AS873-1.6449*VLOOKUP(AS$14&amp;"-rse-"&amp;$F873,Equations!$G:$I,3,0)))</f>
        <v/>
      </c>
      <c r="AU873" s="10" t="str">
        <f>IF($AA873="","",IF(OR($V873&lt;2.7,$V873&gt;90),"Age OOR",AS873+1.6449*VLOOKUP(AS$14&amp;"-rse-"&amp;$F873,Equations!$G:$I,3,0)))</f>
        <v/>
      </c>
      <c r="AV873" s="10" t="str">
        <f t="shared" si="339"/>
        <v/>
      </c>
      <c r="AW873" s="10" t="str">
        <f>IF($AA873="","",IF(OR($V873&lt;2.7,$V873&gt;90),"Age OOR",($AA873-AS873)/VLOOKUP(AS$14&amp;"-rse-"&amp;$F873,Equations!$G:$I,3,0)))</f>
        <v/>
      </c>
      <c r="AX873" s="10" t="str">
        <f>IF($AB873="","",IF(OR($V873&lt;2.7,$V873&gt;90),"Age OOR",VLOOKUP(AX$14&amp;"-int-"&amp;$G873,Equations!$G:$I,3,0)+VLOOKUP(AX$14&amp;"-sexo-"&amp;$G873,Equations!$G:$I,3,0)*$U873+VLOOKUP(AX$14&amp;"-edad-"&amp;$G873,Equations!$G:$I,3,0)*$V873+VLOOKUP(AX$14&amp;"-est-"&amp;$G873,Equations!$G:$I,3,0)*(1/$W873)+VLOOKUP(AX$14&amp;"-imc-"&amp;$G873,Equations!$G:$I,3,0)*(1/$Q873)))</f>
        <v/>
      </c>
      <c r="AY873" s="10" t="str">
        <f>IF($AB873="","",IF(OR($V873&lt;2.7,$V873&gt;90),"Age OOR",AX873-1.6449*VLOOKUP(AX$14&amp;"-rse-"&amp;$G873,Equations!$G:$I,3,0)))</f>
        <v/>
      </c>
      <c r="AZ873" s="10" t="str">
        <f>IF($AB873="","",IF(OR($V873&lt;2.7,$V873&gt;90),"Age OOR",AX873+1.6449*VLOOKUP(AX$14&amp;"-rse-"&amp;$G873,Equations!$G:$I,3,0)))</f>
        <v/>
      </c>
      <c r="BA873" s="10" t="str">
        <f t="shared" si="340"/>
        <v/>
      </c>
      <c r="BB873" s="10" t="str">
        <f>IF($AB873="","",IF(OR($V873&lt;2.7,$V873&gt;90),"Age OOR",($AB873-AX873)/VLOOKUP(AX$14&amp;"-rse-"&amp;$G873,Equations!$G:$I,3,0)))</f>
        <v/>
      </c>
      <c r="BC873" s="10" t="str">
        <f>IF($AC873="","",IF(OR($V873&lt;2.7,$V873&gt;90),"Age OOR",VLOOKUP(BC$14&amp;"-int-"&amp;$H873,Equations!$G:$I,3,0)+VLOOKUP(BC$14&amp;"-sexo-"&amp;$H873,Equations!$G:$I,3,0)*$U873+VLOOKUP(BC$14&amp;"-edad-"&amp;$H873,Equations!$G:$I,3,0)*$V873+VLOOKUP(BC$14&amp;"-est-"&amp;$H873,Equations!$G:$I,3,0)*(1/$W873)+VLOOKUP(BC$14&amp;"-imc-"&amp;$H873,Equations!$G:$I,3,0)*(1/$Q873)))</f>
        <v/>
      </c>
      <c r="BD873" s="10" t="str">
        <f>IF($AC873="","",IF(OR($V873&lt;2.7,$V873&gt;90),"Age OOR",BC873-1.6449*VLOOKUP(BC$14&amp;"-rse-"&amp;$H873,Equations!$G:$I,3,0)))</f>
        <v/>
      </c>
      <c r="BE873" s="10" t="str">
        <f>IF($AC873="","",IF(OR($V873&lt;2.7,$V873&gt;90),"Age OOR",BC873+1.6449*VLOOKUP(BC$14&amp;"-rse-"&amp;$H873,Equations!$G:$I,3,0)))</f>
        <v/>
      </c>
      <c r="BF873" s="10" t="str">
        <f t="shared" si="341"/>
        <v/>
      </c>
      <c r="BG873" s="10" t="str">
        <f>IF($AC873="","",IF(OR($V873&lt;2.7,$V873&gt;90),"Age OOR",($AC873-BC873)/VLOOKUP(BC$14&amp;"-rse-"&amp;$H873,Equations!$G:$I,3,0)))</f>
        <v/>
      </c>
      <c r="BH873" s="10" t="str">
        <f>IF($AD873="","",IF(OR($V873&lt;2.7,$V873&gt;90),"Age OOR",VLOOKUP(BH$14&amp;"-int-"&amp;$I873,Equations!$G:$I,3,0)+VLOOKUP(BH$14&amp;"-sexo-"&amp;$I873,Equations!$G:$I,3,0)*$U873+VLOOKUP(BH$14&amp;"-edad-"&amp;$I873,Equations!$G:$I,3,0)*$V873+VLOOKUP(BH$14&amp;"-est-"&amp;$I873,Equations!$G:$I,3,0)*(1/$W873)+VLOOKUP(BH$14&amp;"-imc-"&amp;$I873,Equations!$G:$I,3,0)*(1/$Q873)))</f>
        <v/>
      </c>
      <c r="BI873" s="10" t="str">
        <f>IF($AD873="","",IF(OR($V873&lt;2.7,$V873&gt;90),"Age OOR",BH873-1.6449*VLOOKUP(BH$14&amp;"-rse-"&amp;$I873,Equations!$G:$I,3,0)))</f>
        <v/>
      </c>
      <c r="BJ873" s="10" t="str">
        <f>IF($AD873="","",IF(OR($V873&lt;2.7,$V873&gt;90),"Age OOR",BH873+1.6449*VLOOKUP(BH$14&amp;"-rse-"&amp;$I873,Equations!$G:$I,3,0)))</f>
        <v/>
      </c>
      <c r="BK873" s="10" t="str">
        <f t="shared" si="342"/>
        <v/>
      </c>
      <c r="BL873" s="10" t="str">
        <f>IF($AD873="","",IF(OR($V873&lt;2.7,$V873&gt;90),"Age OOR",($AD873-BH873)/VLOOKUP(BH$14&amp;"-rse-"&amp;$I873,Equations!$G:$I,3,0)))</f>
        <v/>
      </c>
      <c r="BM873" s="10" t="str">
        <f>IF($AE873="","",IF(OR($V873&lt;2.7,$V873&gt;90),"Age OOR",VLOOKUP(BM$14&amp;"-int-"&amp;$J873,Equations!$G:$I,3,0)+VLOOKUP(BM$14&amp;"-sexo-"&amp;$J873,Equations!$G:$I,3,0)*$U873+VLOOKUP(BM$14&amp;"-edad-"&amp;$J873,Equations!$G:$I,3,0)*$V873+VLOOKUP(BM$14&amp;"-est-"&amp;$J873,Equations!$G:$I,3,0)*(1/$W873)+VLOOKUP(BM$14&amp;"-imc-"&amp;$J873,Equations!$G:$I,3,0)*(1/$Q873)))</f>
        <v/>
      </c>
      <c r="BN873" s="10" t="str">
        <f>IF($AE873="","",IF(OR($V873&lt;2.7,$V873&gt;90),"Age OOR",BM873-1.6449*VLOOKUP(BM$14&amp;"-rse-"&amp;$J873,Equations!$G:$I,3,0)))</f>
        <v/>
      </c>
      <c r="BO873" s="10" t="str">
        <f>IF($AE873="","",IF(OR($V873&lt;2.7,$V873&gt;90),"Age OOR",BM873+1.6449*VLOOKUP(BM$14&amp;"-rse-"&amp;$J873,Equations!$G:$I,3,0)))</f>
        <v/>
      </c>
      <c r="BP873" s="10" t="str">
        <f t="shared" si="343"/>
        <v/>
      </c>
      <c r="BQ873" s="10" t="str">
        <f>IF($AE873="","",IF(OR($V873&lt;2.7,$V873&gt;90),"Age OOR",($AE873-BM873)/VLOOKUP(BM$14&amp;"-rse-"&amp;$J873,Equations!$G:$I,3,0)))</f>
        <v/>
      </c>
      <c r="BR873" s="10" t="str">
        <f>IF($AF873="","",IF(OR($V873&lt;2.7,$V873&gt;90),"Age OOR",VLOOKUP(BR$14&amp;"-int-"&amp;$K873,Equations!$G:$I,3,0)+VLOOKUP(BR$14&amp;"-sexo-"&amp;$K873,Equations!$G:$I,3,0)*$U873+VLOOKUP(BR$14&amp;"-edad-"&amp;$K873,Equations!$G:$I,3,0)*$V873+VLOOKUP(BR$14&amp;"-est-"&amp;$K873,Equations!$G:$I,3,0)*(1/$W873)+VLOOKUP(BR$14&amp;"-imc-"&amp;$K873,Equations!$G:$I,3,0)*(1/$Q873)))</f>
        <v/>
      </c>
      <c r="BS873" s="10" t="str">
        <f>IF($AF873="","",IF(OR($V873&lt;2.7,$V873&gt;90),"Age OOR",BR873-1.6449*VLOOKUP(BR$14&amp;"-rse-"&amp;$K873,Equations!$G:$I,3,0)))</f>
        <v/>
      </c>
      <c r="BT873" s="10" t="str">
        <f>IF($AF873="","",IF(OR($V873&lt;2.7,$V873&gt;90),"Age OOR",BR873+1.6449*VLOOKUP(BR$14&amp;"-rse-"&amp;$K873,Equations!$G:$I,3,0)))</f>
        <v/>
      </c>
      <c r="BU873" s="10" t="str">
        <f t="shared" si="344"/>
        <v/>
      </c>
      <c r="BV873" s="10" t="str">
        <f>IF($AF873="","",IF(OR($V873&lt;2.7,$V873&gt;90),"Age OOR",($AF873-BR873)/VLOOKUP(BR$14&amp;"-rse-"&amp;$K873,Equations!$G:$I,3,0)))</f>
        <v/>
      </c>
      <c r="BW873" s="10" t="str">
        <f>IF($AG873="","",IF(OR($V873&lt;2.7,$V873&gt;90),"Age OOR",VLOOKUP(BW$14&amp;"-int-"&amp;$L873,Equations!$G:$I,3,0)+VLOOKUP(BW$14&amp;"-sexo-"&amp;$L873,Equations!$G:$I,3,0)*$U873+VLOOKUP(BW$14&amp;"-edad-"&amp;$L873,Equations!$G:$I,3,0)*$V873+VLOOKUP(BW$14&amp;"-est-"&amp;$L873,Equations!$G:$I,3,0)*(1/$W873)+VLOOKUP(BW$14&amp;"-imc-"&amp;$L873,Equations!$G:$I,3,0)*(1/$Q873)))</f>
        <v/>
      </c>
      <c r="BX873" s="10" t="str">
        <f>IF($AG873="","",IF(OR($V873&lt;2.7,$V873&gt;90),"Age OOR",BW873-1.6449*VLOOKUP(BW$14&amp;"-rse-"&amp;$L873,Equations!$G:$I,3,0)))</f>
        <v/>
      </c>
      <c r="BY873" s="10" t="str">
        <f>IF($AG873="","",IF(OR($V873&lt;2.7,$V873&gt;90),"Age OOR",BW873+1.6449*VLOOKUP(BW$14&amp;"-rse-"&amp;$L873,Equations!$G:$I,3,0)))</f>
        <v/>
      </c>
      <c r="BZ873" s="10" t="str">
        <f t="shared" si="345"/>
        <v/>
      </c>
      <c r="CA873" s="10" t="str">
        <f>IF($AG873="","",IF(OR($V873&lt;2.7,$V873&gt;90),"Age OOR",($AG873-BW873)/VLOOKUP(BW$14&amp;"-rse-"&amp;$L873,Equations!$G:$I,3,0)))</f>
        <v/>
      </c>
      <c r="CB873" s="10" t="str">
        <f>IF($AH873="","",IF(OR($V873&lt;2.7,$V873&gt;90),"Age OOR",VLOOKUP(CB$14&amp;"-int-"&amp;$M873,Equations!$G:$I,3,0)+VLOOKUP(CB$14&amp;"-sexo-"&amp;$M873,Equations!$G:$I,3,0)*$U873+VLOOKUP(CB$14&amp;"-edad-"&amp;$M873,Equations!$G:$I,3,0)*$V873+VLOOKUP(CB$14&amp;"-est-"&amp;$M873,Equations!$G:$I,3,0)*(1/$W873)+VLOOKUP(CB$14&amp;"-imc-"&amp;$M873,Equations!$G:$I,3,0)*(1/$Q873)))</f>
        <v/>
      </c>
      <c r="CC873" s="10" t="str">
        <f>IF($AH873="","",IF(OR($V873&lt;2.7,$V873&gt;90),"Age OOR",CB873-1.6449*VLOOKUP(CB$14&amp;"-rse-"&amp;$M873,Equations!$G:$I,3,0)))</f>
        <v/>
      </c>
      <c r="CD873" s="10" t="str">
        <f>IF($AH873="","",IF(OR($V873&lt;2.7,$V873&gt;90),"Age OOR",CB873+1.6449*VLOOKUP(CB$14&amp;"-rse-"&amp;$M873,Equations!$G:$I,3,0)))</f>
        <v/>
      </c>
      <c r="CE873" s="10" t="str">
        <f t="shared" si="346"/>
        <v/>
      </c>
      <c r="CF873" s="10" t="str">
        <f>IF($AH873="","",IF(OR($V873&lt;2.7,$V873&gt;90),"Age OOR",($AH873-CB873)/VLOOKUP(CB$14&amp;"-rse-"&amp;$M873,Equations!$G:$I,3,0)))</f>
        <v/>
      </c>
      <c r="CG873" s="10" t="str">
        <f>IF($AI873="","",IF(OR($V873&lt;2.7,$V873&gt;90),"Age OOR",VLOOKUP(CG$14&amp;"-int-"&amp;$N873,Equations!$G:$I,3,0)+VLOOKUP(CG$14&amp;"-sexo-"&amp;$N873,Equations!$G:$I,3,0)*$U873+VLOOKUP(CG$14&amp;"-edad-"&amp;$N873,Equations!$G:$I,3,0)*$V873+VLOOKUP(CG$14&amp;"-est-"&amp;$N873,Equations!$G:$I,3,0)*(1/$W873)+VLOOKUP(CG$14&amp;"-imc-"&amp;$N873,Equations!$G:$I,3,0)*(1/$Q873)))</f>
        <v/>
      </c>
      <c r="CH873" s="10" t="str">
        <f>IF($AI873="","",IF(OR($V873&lt;2.7,$V873&gt;90),"Age OOR",CG873-1.6449*VLOOKUP(CG$14&amp;"-rse-"&amp;$N873,Equations!$G:$I,3,0)))</f>
        <v/>
      </c>
      <c r="CI873" s="10" t="str">
        <f>IF($AI873="","",IF(OR($V873&lt;2.7,$V873&gt;90),"Age OOR",CG873+1.6449*VLOOKUP(CG$14&amp;"-rse-"&amp;$N873,Equations!$G:$I,3,0)))</f>
        <v/>
      </c>
      <c r="CJ873" s="10" t="str">
        <f t="shared" si="347"/>
        <v/>
      </c>
      <c r="CK873" s="10" t="str">
        <f>IF($AI873="","",IF(OR($V873&lt;2.7,$V873&gt;90),"Age OOR",($AI873-CG873)/VLOOKUP(CG$14&amp;"-rse-"&amp;$N873,Equations!$G:$I,3,0)))</f>
        <v/>
      </c>
      <c r="CL873" s="10" t="str">
        <f>IF($AJ873="","",IF(OR($V873&lt;2.7,$V873&gt;90),"Age OOR",VLOOKUP(CL$14&amp;"-int-"&amp;$O873,Equations!$G:$I,3,0)+VLOOKUP(CL$14&amp;"-sexo-"&amp;$O873,Equations!$G:$I,3,0)*$U873+VLOOKUP(CL$14&amp;"-edad-"&amp;$O873,Equations!$G:$I,3,0)*$V873+VLOOKUP(CL$14&amp;"-est-"&amp;$O873,Equations!$G:$I,3,0)*(1/$W873)+VLOOKUP(CL$14&amp;"-imc-"&amp;$O873,Equations!$G:$I,3,0)*(1/$Q873)))</f>
        <v/>
      </c>
      <c r="CM873" s="10" t="str">
        <f>IF($AJ873="","",IF(OR($V873&lt;2.7,$V873&gt;90),"Age OOR",CL873-1.6449*VLOOKUP(CL$14&amp;"-rse-"&amp;$O873,Equations!$G:$I,3,0)))</f>
        <v/>
      </c>
      <c r="CN873" s="10" t="str">
        <f>IF($AJ873="","",IF(OR($V873&lt;2.7,$V873&gt;90),"Age OOR",CL873+1.6449*VLOOKUP(CL$14&amp;"-rse-"&amp;$O873,Equations!$G:$I,3,0)))</f>
        <v/>
      </c>
      <c r="CO873" s="10" t="str">
        <f t="shared" si="348"/>
        <v/>
      </c>
      <c r="CP873" s="10" t="str">
        <f>IF($AJ873="","",IF(OR($V873&lt;2.7,$V873&gt;90),"Age OOR",($AJ873-CL873)/VLOOKUP(CL$14&amp;"-rse-"&amp;$O873,Equations!$G:$I,3,0)))</f>
        <v/>
      </c>
      <c r="CQ873" s="10" t="str">
        <f>IF($AK873="","",IF(OR($V873&lt;2.7,$V873&gt;90),"Age OOR",EXP(VLOOKUP(CQ$14&amp;"-int-"&amp;$P873,Equations!$G:$I,3,0)+VLOOKUP(CQ$14&amp;"-sexo-"&amp;$P873,Equations!$G:$I,3,0)*$U873+VLOOKUP(CQ$14&amp;"-edad-"&amp;$P873,Equations!$G:$I,3,0)*$V873+VLOOKUP(CQ$14&amp;"-est-"&amp;$P873,Equations!$G:$I,3,0)*(1/$W873)+VLOOKUP(CQ$14&amp;"-imc-"&amp;$P873,Equations!$G:$I,3,0)*(1/$Q873))))</f>
        <v/>
      </c>
      <c r="CR873" s="10" t="str">
        <f>IF($AK873="","",IF(OR($V873&lt;2.7,$V873&gt;90),"Age OOR",EXP(LN(CQ873)-1.6449*VLOOKUP(CQ$14&amp;"-rse-"&amp;$P873,Equations!$G:$I,3,0))))</f>
        <v/>
      </c>
      <c r="CS873" s="10" t="str">
        <f>IF($AK873="","",IF(OR($V873&lt;2.7,$V873&gt;90),"Age OOR",EXP(LN(CQ873)+1.6449*VLOOKUP(CQ$14&amp;"-rse-"&amp;$P873,Equations!$G:$I,3,0))))</f>
        <v/>
      </c>
      <c r="CT873" s="10" t="str">
        <f t="shared" si="349"/>
        <v/>
      </c>
      <c r="CU873" s="10" t="str">
        <f>IF($AK873="","",IF(OR($V873&lt;2.7,$V873&gt;90),"Age OOR",(LN($AK873)-LN(CQ873))/VLOOKUP(CQ$14&amp;"-rse-"&amp;$P873,Equations!$G:$I,3,0)))</f>
        <v/>
      </c>
      <c r="CV873" s="47"/>
    </row>
    <row r="874" spans="5:100" x14ac:dyDescent="0.2">
      <c r="E874" s="23" t="str">
        <f t="shared" si="325"/>
        <v>Age out of range</v>
      </c>
      <c r="F874" s="23" t="str">
        <f t="shared" si="326"/>
        <v>Age out of range</v>
      </c>
      <c r="G874" s="23" t="str">
        <f t="shared" si="327"/>
        <v>Age out of range</v>
      </c>
      <c r="H874" s="23" t="str">
        <f t="shared" si="328"/>
        <v>Age out of range</v>
      </c>
      <c r="I874" s="23" t="str">
        <f t="shared" si="329"/>
        <v>Age out of range</v>
      </c>
      <c r="J874" s="23" t="str">
        <f t="shared" si="330"/>
        <v>Age out of range</v>
      </c>
      <c r="K874" s="23" t="str">
        <f t="shared" si="331"/>
        <v>Age out of range</v>
      </c>
      <c r="L874" s="23" t="str">
        <f t="shared" si="332"/>
        <v>Age out of range</v>
      </c>
      <c r="M874" s="23" t="str">
        <f t="shared" si="333"/>
        <v>Age out of range</v>
      </c>
      <c r="N874" s="23" t="str">
        <f t="shared" si="334"/>
        <v>Age out of range</v>
      </c>
      <c r="O874" s="23" t="str">
        <f t="shared" si="335"/>
        <v>Age out of range</v>
      </c>
      <c r="P874" s="23" t="str">
        <f t="shared" si="336"/>
        <v>Age out of range</v>
      </c>
      <c r="Q874" s="23" t="e">
        <f t="shared" si="337"/>
        <v>#DIV/0!</v>
      </c>
      <c r="R874" s="17"/>
      <c r="S874" s="23">
        <v>858</v>
      </c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  <c r="AE874" s="134"/>
      <c r="AF874" s="134"/>
      <c r="AG874" s="134"/>
      <c r="AH874" s="134"/>
      <c r="AI874" s="134"/>
      <c r="AJ874" s="134"/>
      <c r="AK874" s="134"/>
      <c r="AL874" s="7"/>
      <c r="AM874" s="47"/>
      <c r="AN874" s="10" t="str">
        <f>IF($Z874="","",IF(OR($V874&lt;2.7,$V874&gt;90),"Age OOR",VLOOKUP(AN$14&amp;"-int-"&amp;$E874,Equations!$G:$I,3,0)+VLOOKUP(AN$14&amp;"-sexo-"&amp;$E874,Equations!$G:$I,3,0)*$U874+VLOOKUP(AN$14&amp;"-edad-"&amp;$E874,Equations!$G:$I,3,0)*$V874+VLOOKUP(AN$14&amp;"-est-"&amp;$E874,Equations!$G:$I,3,0)*(1/$W874)+VLOOKUP(AN$14&amp;"-imc-"&amp;$E874,Equations!$G:$I,3,0)*(1/$Q874)))</f>
        <v/>
      </c>
      <c r="AO874" s="10" t="str">
        <f>IF($Z874="","",IF(OR($V874&lt;2.7,$V874&gt;90),"Age OOR",AN874-1.6449*VLOOKUP(AN$14&amp;"-rse-"&amp;$E874,Equations!$G:$I,3,0)))</f>
        <v/>
      </c>
      <c r="AP874" s="10" t="str">
        <f>IF($Z874="","",IF(OR($V874&lt;2.7,$V874&gt;90),"Age OOR",AN874+1.6449*VLOOKUP(AN$14&amp;"-rse-"&amp;$E874,Equations!$G:$I,3,0)))</f>
        <v/>
      </c>
      <c r="AQ874" s="10" t="str">
        <f t="shared" si="338"/>
        <v/>
      </c>
      <c r="AR874" s="10" t="str">
        <f>IF($Z874="","",IF(OR($V874&lt;2.7,$V874&gt;90),"Age OOR",($Z874-AN874)/VLOOKUP(AN$14&amp;"-rse-"&amp;$E874,Equations!$G:$I,3,0)))</f>
        <v/>
      </c>
      <c r="AS874" s="10" t="str">
        <f>IF($AA874="","",IF(OR($V874&lt;2.7,$V874&gt;90),"Age OOR",VLOOKUP(AS$14&amp;"-int-"&amp;$F874,Equations!$G:$I,3,0)+VLOOKUP(AS$14&amp;"-sexo-"&amp;$F874,Equations!$G:$I,3,0)*$U874+VLOOKUP(AS$14&amp;"-edad-"&amp;$F874,Equations!$G:$I,3,0)*$V874+VLOOKUP(AS$14&amp;"-est-"&amp;$F874,Equations!$G:$I,3,0)*(1/$W874)+VLOOKUP(AS$14&amp;"-imc-"&amp;$F874,Equations!$G:$I,3,0)*(1/$Q874)))</f>
        <v/>
      </c>
      <c r="AT874" s="10" t="str">
        <f>IF($AA874="","",IF(OR($V874&lt;2.7,$V874&gt;90),"Age OOR",AS874-1.6449*VLOOKUP(AS$14&amp;"-rse-"&amp;$F874,Equations!$G:$I,3,0)))</f>
        <v/>
      </c>
      <c r="AU874" s="10" t="str">
        <f>IF($AA874="","",IF(OR($V874&lt;2.7,$V874&gt;90),"Age OOR",AS874+1.6449*VLOOKUP(AS$14&amp;"-rse-"&amp;$F874,Equations!$G:$I,3,0)))</f>
        <v/>
      </c>
      <c r="AV874" s="10" t="str">
        <f t="shared" si="339"/>
        <v/>
      </c>
      <c r="AW874" s="10" t="str">
        <f>IF($AA874="","",IF(OR($V874&lt;2.7,$V874&gt;90),"Age OOR",($AA874-AS874)/VLOOKUP(AS$14&amp;"-rse-"&amp;$F874,Equations!$G:$I,3,0)))</f>
        <v/>
      </c>
      <c r="AX874" s="10" t="str">
        <f>IF($AB874="","",IF(OR($V874&lt;2.7,$V874&gt;90),"Age OOR",VLOOKUP(AX$14&amp;"-int-"&amp;$G874,Equations!$G:$I,3,0)+VLOOKUP(AX$14&amp;"-sexo-"&amp;$G874,Equations!$G:$I,3,0)*$U874+VLOOKUP(AX$14&amp;"-edad-"&amp;$G874,Equations!$G:$I,3,0)*$V874+VLOOKUP(AX$14&amp;"-est-"&amp;$G874,Equations!$G:$I,3,0)*(1/$W874)+VLOOKUP(AX$14&amp;"-imc-"&amp;$G874,Equations!$G:$I,3,0)*(1/$Q874)))</f>
        <v/>
      </c>
      <c r="AY874" s="10" t="str">
        <f>IF($AB874="","",IF(OR($V874&lt;2.7,$V874&gt;90),"Age OOR",AX874-1.6449*VLOOKUP(AX$14&amp;"-rse-"&amp;$G874,Equations!$G:$I,3,0)))</f>
        <v/>
      </c>
      <c r="AZ874" s="10" t="str">
        <f>IF($AB874="","",IF(OR($V874&lt;2.7,$V874&gt;90),"Age OOR",AX874+1.6449*VLOOKUP(AX$14&amp;"-rse-"&amp;$G874,Equations!$G:$I,3,0)))</f>
        <v/>
      </c>
      <c r="BA874" s="10" t="str">
        <f t="shared" si="340"/>
        <v/>
      </c>
      <c r="BB874" s="10" t="str">
        <f>IF($AB874="","",IF(OR($V874&lt;2.7,$V874&gt;90),"Age OOR",($AB874-AX874)/VLOOKUP(AX$14&amp;"-rse-"&amp;$G874,Equations!$G:$I,3,0)))</f>
        <v/>
      </c>
      <c r="BC874" s="10" t="str">
        <f>IF($AC874="","",IF(OR($V874&lt;2.7,$V874&gt;90),"Age OOR",VLOOKUP(BC$14&amp;"-int-"&amp;$H874,Equations!$G:$I,3,0)+VLOOKUP(BC$14&amp;"-sexo-"&amp;$H874,Equations!$G:$I,3,0)*$U874+VLOOKUP(BC$14&amp;"-edad-"&amp;$H874,Equations!$G:$I,3,0)*$V874+VLOOKUP(BC$14&amp;"-est-"&amp;$H874,Equations!$G:$I,3,0)*(1/$W874)+VLOOKUP(BC$14&amp;"-imc-"&amp;$H874,Equations!$G:$I,3,0)*(1/$Q874)))</f>
        <v/>
      </c>
      <c r="BD874" s="10" t="str">
        <f>IF($AC874="","",IF(OR($V874&lt;2.7,$V874&gt;90),"Age OOR",BC874-1.6449*VLOOKUP(BC$14&amp;"-rse-"&amp;$H874,Equations!$G:$I,3,0)))</f>
        <v/>
      </c>
      <c r="BE874" s="10" t="str">
        <f>IF($AC874="","",IF(OR($V874&lt;2.7,$V874&gt;90),"Age OOR",BC874+1.6449*VLOOKUP(BC$14&amp;"-rse-"&amp;$H874,Equations!$G:$I,3,0)))</f>
        <v/>
      </c>
      <c r="BF874" s="10" t="str">
        <f t="shared" si="341"/>
        <v/>
      </c>
      <c r="BG874" s="10" t="str">
        <f>IF($AC874="","",IF(OR($V874&lt;2.7,$V874&gt;90),"Age OOR",($AC874-BC874)/VLOOKUP(BC$14&amp;"-rse-"&amp;$H874,Equations!$G:$I,3,0)))</f>
        <v/>
      </c>
      <c r="BH874" s="10" t="str">
        <f>IF($AD874="","",IF(OR($V874&lt;2.7,$V874&gt;90),"Age OOR",VLOOKUP(BH$14&amp;"-int-"&amp;$I874,Equations!$G:$I,3,0)+VLOOKUP(BH$14&amp;"-sexo-"&amp;$I874,Equations!$G:$I,3,0)*$U874+VLOOKUP(BH$14&amp;"-edad-"&amp;$I874,Equations!$G:$I,3,0)*$V874+VLOOKUP(BH$14&amp;"-est-"&amp;$I874,Equations!$G:$I,3,0)*(1/$W874)+VLOOKUP(BH$14&amp;"-imc-"&amp;$I874,Equations!$G:$I,3,0)*(1/$Q874)))</f>
        <v/>
      </c>
      <c r="BI874" s="10" t="str">
        <f>IF($AD874="","",IF(OR($V874&lt;2.7,$V874&gt;90),"Age OOR",BH874-1.6449*VLOOKUP(BH$14&amp;"-rse-"&amp;$I874,Equations!$G:$I,3,0)))</f>
        <v/>
      </c>
      <c r="BJ874" s="10" t="str">
        <f>IF($AD874="","",IF(OR($V874&lt;2.7,$V874&gt;90),"Age OOR",BH874+1.6449*VLOOKUP(BH$14&amp;"-rse-"&amp;$I874,Equations!$G:$I,3,0)))</f>
        <v/>
      </c>
      <c r="BK874" s="10" t="str">
        <f t="shared" si="342"/>
        <v/>
      </c>
      <c r="BL874" s="10" t="str">
        <f>IF($AD874="","",IF(OR($V874&lt;2.7,$V874&gt;90),"Age OOR",($AD874-BH874)/VLOOKUP(BH$14&amp;"-rse-"&amp;$I874,Equations!$G:$I,3,0)))</f>
        <v/>
      </c>
      <c r="BM874" s="10" t="str">
        <f>IF($AE874="","",IF(OR($V874&lt;2.7,$V874&gt;90),"Age OOR",VLOOKUP(BM$14&amp;"-int-"&amp;$J874,Equations!$G:$I,3,0)+VLOOKUP(BM$14&amp;"-sexo-"&amp;$J874,Equations!$G:$I,3,0)*$U874+VLOOKUP(BM$14&amp;"-edad-"&amp;$J874,Equations!$G:$I,3,0)*$V874+VLOOKUP(BM$14&amp;"-est-"&amp;$J874,Equations!$G:$I,3,0)*(1/$W874)+VLOOKUP(BM$14&amp;"-imc-"&amp;$J874,Equations!$G:$I,3,0)*(1/$Q874)))</f>
        <v/>
      </c>
      <c r="BN874" s="10" t="str">
        <f>IF($AE874="","",IF(OR($V874&lt;2.7,$V874&gt;90),"Age OOR",BM874-1.6449*VLOOKUP(BM$14&amp;"-rse-"&amp;$J874,Equations!$G:$I,3,0)))</f>
        <v/>
      </c>
      <c r="BO874" s="10" t="str">
        <f>IF($AE874="","",IF(OR($V874&lt;2.7,$V874&gt;90),"Age OOR",BM874+1.6449*VLOOKUP(BM$14&amp;"-rse-"&amp;$J874,Equations!$G:$I,3,0)))</f>
        <v/>
      </c>
      <c r="BP874" s="10" t="str">
        <f t="shared" si="343"/>
        <v/>
      </c>
      <c r="BQ874" s="10" t="str">
        <f>IF($AE874="","",IF(OR($V874&lt;2.7,$V874&gt;90),"Age OOR",($AE874-BM874)/VLOOKUP(BM$14&amp;"-rse-"&amp;$J874,Equations!$G:$I,3,0)))</f>
        <v/>
      </c>
      <c r="BR874" s="10" t="str">
        <f>IF($AF874="","",IF(OR($V874&lt;2.7,$V874&gt;90),"Age OOR",VLOOKUP(BR$14&amp;"-int-"&amp;$K874,Equations!$G:$I,3,0)+VLOOKUP(BR$14&amp;"-sexo-"&amp;$K874,Equations!$G:$I,3,0)*$U874+VLOOKUP(BR$14&amp;"-edad-"&amp;$K874,Equations!$G:$I,3,0)*$V874+VLOOKUP(BR$14&amp;"-est-"&amp;$K874,Equations!$G:$I,3,0)*(1/$W874)+VLOOKUP(BR$14&amp;"-imc-"&amp;$K874,Equations!$G:$I,3,0)*(1/$Q874)))</f>
        <v/>
      </c>
      <c r="BS874" s="10" t="str">
        <f>IF($AF874="","",IF(OR($V874&lt;2.7,$V874&gt;90),"Age OOR",BR874-1.6449*VLOOKUP(BR$14&amp;"-rse-"&amp;$K874,Equations!$G:$I,3,0)))</f>
        <v/>
      </c>
      <c r="BT874" s="10" t="str">
        <f>IF($AF874="","",IF(OR($V874&lt;2.7,$V874&gt;90),"Age OOR",BR874+1.6449*VLOOKUP(BR$14&amp;"-rse-"&amp;$K874,Equations!$G:$I,3,0)))</f>
        <v/>
      </c>
      <c r="BU874" s="10" t="str">
        <f t="shared" si="344"/>
        <v/>
      </c>
      <c r="BV874" s="10" t="str">
        <f>IF($AF874="","",IF(OR($V874&lt;2.7,$V874&gt;90),"Age OOR",($AF874-BR874)/VLOOKUP(BR$14&amp;"-rse-"&amp;$K874,Equations!$G:$I,3,0)))</f>
        <v/>
      </c>
      <c r="BW874" s="10" t="str">
        <f>IF($AG874="","",IF(OR($V874&lt;2.7,$V874&gt;90),"Age OOR",VLOOKUP(BW$14&amp;"-int-"&amp;$L874,Equations!$G:$I,3,0)+VLOOKUP(BW$14&amp;"-sexo-"&amp;$L874,Equations!$G:$I,3,0)*$U874+VLOOKUP(BW$14&amp;"-edad-"&amp;$L874,Equations!$G:$I,3,0)*$V874+VLOOKUP(BW$14&amp;"-est-"&amp;$L874,Equations!$G:$I,3,0)*(1/$W874)+VLOOKUP(BW$14&amp;"-imc-"&amp;$L874,Equations!$G:$I,3,0)*(1/$Q874)))</f>
        <v/>
      </c>
      <c r="BX874" s="10" t="str">
        <f>IF($AG874="","",IF(OR($V874&lt;2.7,$V874&gt;90),"Age OOR",BW874-1.6449*VLOOKUP(BW$14&amp;"-rse-"&amp;$L874,Equations!$G:$I,3,0)))</f>
        <v/>
      </c>
      <c r="BY874" s="10" t="str">
        <f>IF($AG874="","",IF(OR($V874&lt;2.7,$V874&gt;90),"Age OOR",BW874+1.6449*VLOOKUP(BW$14&amp;"-rse-"&amp;$L874,Equations!$G:$I,3,0)))</f>
        <v/>
      </c>
      <c r="BZ874" s="10" t="str">
        <f t="shared" si="345"/>
        <v/>
      </c>
      <c r="CA874" s="10" t="str">
        <f>IF($AG874="","",IF(OR($V874&lt;2.7,$V874&gt;90),"Age OOR",($AG874-BW874)/VLOOKUP(BW$14&amp;"-rse-"&amp;$L874,Equations!$G:$I,3,0)))</f>
        <v/>
      </c>
      <c r="CB874" s="10" t="str">
        <f>IF($AH874="","",IF(OR($V874&lt;2.7,$V874&gt;90),"Age OOR",VLOOKUP(CB$14&amp;"-int-"&amp;$M874,Equations!$G:$I,3,0)+VLOOKUP(CB$14&amp;"-sexo-"&amp;$M874,Equations!$G:$I,3,0)*$U874+VLOOKUP(CB$14&amp;"-edad-"&amp;$M874,Equations!$G:$I,3,0)*$V874+VLOOKUP(CB$14&amp;"-est-"&amp;$M874,Equations!$G:$I,3,0)*(1/$W874)+VLOOKUP(CB$14&amp;"-imc-"&amp;$M874,Equations!$G:$I,3,0)*(1/$Q874)))</f>
        <v/>
      </c>
      <c r="CC874" s="10" t="str">
        <f>IF($AH874="","",IF(OR($V874&lt;2.7,$V874&gt;90),"Age OOR",CB874-1.6449*VLOOKUP(CB$14&amp;"-rse-"&amp;$M874,Equations!$G:$I,3,0)))</f>
        <v/>
      </c>
      <c r="CD874" s="10" t="str">
        <f>IF($AH874="","",IF(OR($V874&lt;2.7,$V874&gt;90),"Age OOR",CB874+1.6449*VLOOKUP(CB$14&amp;"-rse-"&amp;$M874,Equations!$G:$I,3,0)))</f>
        <v/>
      </c>
      <c r="CE874" s="10" t="str">
        <f t="shared" si="346"/>
        <v/>
      </c>
      <c r="CF874" s="10" t="str">
        <f>IF($AH874="","",IF(OR($V874&lt;2.7,$V874&gt;90),"Age OOR",($AH874-CB874)/VLOOKUP(CB$14&amp;"-rse-"&amp;$M874,Equations!$G:$I,3,0)))</f>
        <v/>
      </c>
      <c r="CG874" s="10" t="str">
        <f>IF($AI874="","",IF(OR($V874&lt;2.7,$V874&gt;90),"Age OOR",VLOOKUP(CG$14&amp;"-int-"&amp;$N874,Equations!$G:$I,3,0)+VLOOKUP(CG$14&amp;"-sexo-"&amp;$N874,Equations!$G:$I,3,0)*$U874+VLOOKUP(CG$14&amp;"-edad-"&amp;$N874,Equations!$G:$I,3,0)*$V874+VLOOKUP(CG$14&amp;"-est-"&amp;$N874,Equations!$G:$I,3,0)*(1/$W874)+VLOOKUP(CG$14&amp;"-imc-"&amp;$N874,Equations!$G:$I,3,0)*(1/$Q874)))</f>
        <v/>
      </c>
      <c r="CH874" s="10" t="str">
        <f>IF($AI874="","",IF(OR($V874&lt;2.7,$V874&gt;90),"Age OOR",CG874-1.6449*VLOOKUP(CG$14&amp;"-rse-"&amp;$N874,Equations!$G:$I,3,0)))</f>
        <v/>
      </c>
      <c r="CI874" s="10" t="str">
        <f>IF($AI874="","",IF(OR($V874&lt;2.7,$V874&gt;90),"Age OOR",CG874+1.6449*VLOOKUP(CG$14&amp;"-rse-"&amp;$N874,Equations!$G:$I,3,0)))</f>
        <v/>
      </c>
      <c r="CJ874" s="10" t="str">
        <f t="shared" si="347"/>
        <v/>
      </c>
      <c r="CK874" s="10" t="str">
        <f>IF($AI874="","",IF(OR($V874&lt;2.7,$V874&gt;90),"Age OOR",($AI874-CG874)/VLOOKUP(CG$14&amp;"-rse-"&amp;$N874,Equations!$G:$I,3,0)))</f>
        <v/>
      </c>
      <c r="CL874" s="10" t="str">
        <f>IF($AJ874="","",IF(OR($V874&lt;2.7,$V874&gt;90),"Age OOR",VLOOKUP(CL$14&amp;"-int-"&amp;$O874,Equations!$G:$I,3,0)+VLOOKUP(CL$14&amp;"-sexo-"&amp;$O874,Equations!$G:$I,3,0)*$U874+VLOOKUP(CL$14&amp;"-edad-"&amp;$O874,Equations!$G:$I,3,0)*$V874+VLOOKUP(CL$14&amp;"-est-"&amp;$O874,Equations!$G:$I,3,0)*(1/$W874)+VLOOKUP(CL$14&amp;"-imc-"&amp;$O874,Equations!$G:$I,3,0)*(1/$Q874)))</f>
        <v/>
      </c>
      <c r="CM874" s="10" t="str">
        <f>IF($AJ874="","",IF(OR($V874&lt;2.7,$V874&gt;90),"Age OOR",CL874-1.6449*VLOOKUP(CL$14&amp;"-rse-"&amp;$O874,Equations!$G:$I,3,0)))</f>
        <v/>
      </c>
      <c r="CN874" s="10" t="str">
        <f>IF($AJ874="","",IF(OR($V874&lt;2.7,$V874&gt;90),"Age OOR",CL874+1.6449*VLOOKUP(CL$14&amp;"-rse-"&amp;$O874,Equations!$G:$I,3,0)))</f>
        <v/>
      </c>
      <c r="CO874" s="10" t="str">
        <f t="shared" si="348"/>
        <v/>
      </c>
      <c r="CP874" s="10" t="str">
        <f>IF($AJ874="","",IF(OR($V874&lt;2.7,$V874&gt;90),"Age OOR",($AJ874-CL874)/VLOOKUP(CL$14&amp;"-rse-"&amp;$O874,Equations!$G:$I,3,0)))</f>
        <v/>
      </c>
      <c r="CQ874" s="10" t="str">
        <f>IF($AK874="","",IF(OR($V874&lt;2.7,$V874&gt;90),"Age OOR",EXP(VLOOKUP(CQ$14&amp;"-int-"&amp;$P874,Equations!$G:$I,3,0)+VLOOKUP(CQ$14&amp;"-sexo-"&amp;$P874,Equations!$G:$I,3,0)*$U874+VLOOKUP(CQ$14&amp;"-edad-"&amp;$P874,Equations!$G:$I,3,0)*$V874+VLOOKUP(CQ$14&amp;"-est-"&amp;$P874,Equations!$G:$I,3,0)*(1/$W874)+VLOOKUP(CQ$14&amp;"-imc-"&amp;$P874,Equations!$G:$I,3,0)*(1/$Q874))))</f>
        <v/>
      </c>
      <c r="CR874" s="10" t="str">
        <f>IF($AK874="","",IF(OR($V874&lt;2.7,$V874&gt;90),"Age OOR",EXP(LN(CQ874)-1.6449*VLOOKUP(CQ$14&amp;"-rse-"&amp;$P874,Equations!$G:$I,3,0))))</f>
        <v/>
      </c>
      <c r="CS874" s="10" t="str">
        <f>IF($AK874="","",IF(OR($V874&lt;2.7,$V874&gt;90),"Age OOR",EXP(LN(CQ874)+1.6449*VLOOKUP(CQ$14&amp;"-rse-"&amp;$P874,Equations!$G:$I,3,0))))</f>
        <v/>
      </c>
      <c r="CT874" s="10" t="str">
        <f t="shared" si="349"/>
        <v/>
      </c>
      <c r="CU874" s="10" t="str">
        <f>IF($AK874="","",IF(OR($V874&lt;2.7,$V874&gt;90),"Age OOR",(LN($AK874)-LN(CQ874))/VLOOKUP(CQ$14&amp;"-rse-"&amp;$P874,Equations!$G:$I,3,0)))</f>
        <v/>
      </c>
      <c r="CV874" s="47"/>
    </row>
    <row r="875" spans="5:100" x14ac:dyDescent="0.2">
      <c r="E875" s="23" t="str">
        <f t="shared" si="325"/>
        <v>Age out of range</v>
      </c>
      <c r="F875" s="23" t="str">
        <f t="shared" si="326"/>
        <v>Age out of range</v>
      </c>
      <c r="G875" s="23" t="str">
        <f t="shared" si="327"/>
        <v>Age out of range</v>
      </c>
      <c r="H875" s="23" t="str">
        <f t="shared" si="328"/>
        <v>Age out of range</v>
      </c>
      <c r="I875" s="23" t="str">
        <f t="shared" si="329"/>
        <v>Age out of range</v>
      </c>
      <c r="J875" s="23" t="str">
        <f t="shared" si="330"/>
        <v>Age out of range</v>
      </c>
      <c r="K875" s="23" t="str">
        <f t="shared" si="331"/>
        <v>Age out of range</v>
      </c>
      <c r="L875" s="23" t="str">
        <f t="shared" si="332"/>
        <v>Age out of range</v>
      </c>
      <c r="M875" s="23" t="str">
        <f t="shared" si="333"/>
        <v>Age out of range</v>
      </c>
      <c r="N875" s="23" t="str">
        <f t="shared" si="334"/>
        <v>Age out of range</v>
      </c>
      <c r="O875" s="23" t="str">
        <f t="shared" si="335"/>
        <v>Age out of range</v>
      </c>
      <c r="P875" s="23" t="str">
        <f t="shared" si="336"/>
        <v>Age out of range</v>
      </c>
      <c r="Q875" s="23" t="e">
        <f t="shared" si="337"/>
        <v>#DIV/0!</v>
      </c>
      <c r="R875" s="17"/>
      <c r="S875" s="23">
        <v>859</v>
      </c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  <c r="AE875" s="134"/>
      <c r="AF875" s="134"/>
      <c r="AG875" s="134"/>
      <c r="AH875" s="134"/>
      <c r="AI875" s="134"/>
      <c r="AJ875" s="134"/>
      <c r="AK875" s="134"/>
      <c r="AL875" s="7"/>
      <c r="AM875" s="47"/>
      <c r="AN875" s="10" t="str">
        <f>IF($Z875="","",IF(OR($V875&lt;2.7,$V875&gt;90),"Age OOR",VLOOKUP(AN$14&amp;"-int-"&amp;$E875,Equations!$G:$I,3,0)+VLOOKUP(AN$14&amp;"-sexo-"&amp;$E875,Equations!$G:$I,3,0)*$U875+VLOOKUP(AN$14&amp;"-edad-"&amp;$E875,Equations!$G:$I,3,0)*$V875+VLOOKUP(AN$14&amp;"-est-"&amp;$E875,Equations!$G:$I,3,0)*(1/$W875)+VLOOKUP(AN$14&amp;"-imc-"&amp;$E875,Equations!$G:$I,3,0)*(1/$Q875)))</f>
        <v/>
      </c>
      <c r="AO875" s="10" t="str">
        <f>IF($Z875="","",IF(OR($V875&lt;2.7,$V875&gt;90),"Age OOR",AN875-1.6449*VLOOKUP(AN$14&amp;"-rse-"&amp;$E875,Equations!$G:$I,3,0)))</f>
        <v/>
      </c>
      <c r="AP875" s="10" t="str">
        <f>IF($Z875="","",IF(OR($V875&lt;2.7,$V875&gt;90),"Age OOR",AN875+1.6449*VLOOKUP(AN$14&amp;"-rse-"&amp;$E875,Equations!$G:$I,3,0)))</f>
        <v/>
      </c>
      <c r="AQ875" s="10" t="str">
        <f t="shared" si="338"/>
        <v/>
      </c>
      <c r="AR875" s="10" t="str">
        <f>IF($Z875="","",IF(OR($V875&lt;2.7,$V875&gt;90),"Age OOR",($Z875-AN875)/VLOOKUP(AN$14&amp;"-rse-"&amp;$E875,Equations!$G:$I,3,0)))</f>
        <v/>
      </c>
      <c r="AS875" s="10" t="str">
        <f>IF($AA875="","",IF(OR($V875&lt;2.7,$V875&gt;90),"Age OOR",VLOOKUP(AS$14&amp;"-int-"&amp;$F875,Equations!$G:$I,3,0)+VLOOKUP(AS$14&amp;"-sexo-"&amp;$F875,Equations!$G:$I,3,0)*$U875+VLOOKUP(AS$14&amp;"-edad-"&amp;$F875,Equations!$G:$I,3,0)*$V875+VLOOKUP(AS$14&amp;"-est-"&amp;$F875,Equations!$G:$I,3,0)*(1/$W875)+VLOOKUP(AS$14&amp;"-imc-"&amp;$F875,Equations!$G:$I,3,0)*(1/$Q875)))</f>
        <v/>
      </c>
      <c r="AT875" s="10" t="str">
        <f>IF($AA875="","",IF(OR($V875&lt;2.7,$V875&gt;90),"Age OOR",AS875-1.6449*VLOOKUP(AS$14&amp;"-rse-"&amp;$F875,Equations!$G:$I,3,0)))</f>
        <v/>
      </c>
      <c r="AU875" s="10" t="str">
        <f>IF($AA875="","",IF(OR($V875&lt;2.7,$V875&gt;90),"Age OOR",AS875+1.6449*VLOOKUP(AS$14&amp;"-rse-"&amp;$F875,Equations!$G:$I,3,0)))</f>
        <v/>
      </c>
      <c r="AV875" s="10" t="str">
        <f t="shared" si="339"/>
        <v/>
      </c>
      <c r="AW875" s="10" t="str">
        <f>IF($AA875="","",IF(OR($V875&lt;2.7,$V875&gt;90),"Age OOR",($AA875-AS875)/VLOOKUP(AS$14&amp;"-rse-"&amp;$F875,Equations!$G:$I,3,0)))</f>
        <v/>
      </c>
      <c r="AX875" s="10" t="str">
        <f>IF($AB875="","",IF(OR($V875&lt;2.7,$V875&gt;90),"Age OOR",VLOOKUP(AX$14&amp;"-int-"&amp;$G875,Equations!$G:$I,3,0)+VLOOKUP(AX$14&amp;"-sexo-"&amp;$G875,Equations!$G:$I,3,0)*$U875+VLOOKUP(AX$14&amp;"-edad-"&amp;$G875,Equations!$G:$I,3,0)*$V875+VLOOKUP(AX$14&amp;"-est-"&amp;$G875,Equations!$G:$I,3,0)*(1/$W875)+VLOOKUP(AX$14&amp;"-imc-"&amp;$G875,Equations!$G:$I,3,0)*(1/$Q875)))</f>
        <v/>
      </c>
      <c r="AY875" s="10" t="str">
        <f>IF($AB875="","",IF(OR($V875&lt;2.7,$V875&gt;90),"Age OOR",AX875-1.6449*VLOOKUP(AX$14&amp;"-rse-"&amp;$G875,Equations!$G:$I,3,0)))</f>
        <v/>
      </c>
      <c r="AZ875" s="10" t="str">
        <f>IF($AB875="","",IF(OR($V875&lt;2.7,$V875&gt;90),"Age OOR",AX875+1.6449*VLOOKUP(AX$14&amp;"-rse-"&amp;$G875,Equations!$G:$I,3,0)))</f>
        <v/>
      </c>
      <c r="BA875" s="10" t="str">
        <f t="shared" si="340"/>
        <v/>
      </c>
      <c r="BB875" s="10" t="str">
        <f>IF($AB875="","",IF(OR($V875&lt;2.7,$V875&gt;90),"Age OOR",($AB875-AX875)/VLOOKUP(AX$14&amp;"-rse-"&amp;$G875,Equations!$G:$I,3,0)))</f>
        <v/>
      </c>
      <c r="BC875" s="10" t="str">
        <f>IF($AC875="","",IF(OR($V875&lt;2.7,$V875&gt;90),"Age OOR",VLOOKUP(BC$14&amp;"-int-"&amp;$H875,Equations!$G:$I,3,0)+VLOOKUP(BC$14&amp;"-sexo-"&amp;$H875,Equations!$G:$I,3,0)*$U875+VLOOKUP(BC$14&amp;"-edad-"&amp;$H875,Equations!$G:$I,3,0)*$V875+VLOOKUP(BC$14&amp;"-est-"&amp;$H875,Equations!$G:$I,3,0)*(1/$W875)+VLOOKUP(BC$14&amp;"-imc-"&amp;$H875,Equations!$G:$I,3,0)*(1/$Q875)))</f>
        <v/>
      </c>
      <c r="BD875" s="10" t="str">
        <f>IF($AC875="","",IF(OR($V875&lt;2.7,$V875&gt;90),"Age OOR",BC875-1.6449*VLOOKUP(BC$14&amp;"-rse-"&amp;$H875,Equations!$G:$I,3,0)))</f>
        <v/>
      </c>
      <c r="BE875" s="10" t="str">
        <f>IF($AC875="","",IF(OR($V875&lt;2.7,$V875&gt;90),"Age OOR",BC875+1.6449*VLOOKUP(BC$14&amp;"-rse-"&amp;$H875,Equations!$G:$I,3,0)))</f>
        <v/>
      </c>
      <c r="BF875" s="10" t="str">
        <f t="shared" si="341"/>
        <v/>
      </c>
      <c r="BG875" s="10" t="str">
        <f>IF($AC875="","",IF(OR($V875&lt;2.7,$V875&gt;90),"Age OOR",($AC875-BC875)/VLOOKUP(BC$14&amp;"-rse-"&amp;$H875,Equations!$G:$I,3,0)))</f>
        <v/>
      </c>
      <c r="BH875" s="10" t="str">
        <f>IF($AD875="","",IF(OR($V875&lt;2.7,$V875&gt;90),"Age OOR",VLOOKUP(BH$14&amp;"-int-"&amp;$I875,Equations!$G:$I,3,0)+VLOOKUP(BH$14&amp;"-sexo-"&amp;$I875,Equations!$G:$I,3,0)*$U875+VLOOKUP(BH$14&amp;"-edad-"&amp;$I875,Equations!$G:$I,3,0)*$V875+VLOOKUP(BH$14&amp;"-est-"&amp;$I875,Equations!$G:$I,3,0)*(1/$W875)+VLOOKUP(BH$14&amp;"-imc-"&amp;$I875,Equations!$G:$I,3,0)*(1/$Q875)))</f>
        <v/>
      </c>
      <c r="BI875" s="10" t="str">
        <f>IF($AD875="","",IF(OR($V875&lt;2.7,$V875&gt;90),"Age OOR",BH875-1.6449*VLOOKUP(BH$14&amp;"-rse-"&amp;$I875,Equations!$G:$I,3,0)))</f>
        <v/>
      </c>
      <c r="BJ875" s="10" t="str">
        <f>IF($AD875="","",IF(OR($V875&lt;2.7,$V875&gt;90),"Age OOR",BH875+1.6449*VLOOKUP(BH$14&amp;"-rse-"&amp;$I875,Equations!$G:$I,3,0)))</f>
        <v/>
      </c>
      <c r="BK875" s="10" t="str">
        <f t="shared" si="342"/>
        <v/>
      </c>
      <c r="BL875" s="10" t="str">
        <f>IF($AD875="","",IF(OR($V875&lt;2.7,$V875&gt;90),"Age OOR",($AD875-BH875)/VLOOKUP(BH$14&amp;"-rse-"&amp;$I875,Equations!$G:$I,3,0)))</f>
        <v/>
      </c>
      <c r="BM875" s="10" t="str">
        <f>IF($AE875="","",IF(OR($V875&lt;2.7,$V875&gt;90),"Age OOR",VLOOKUP(BM$14&amp;"-int-"&amp;$J875,Equations!$G:$I,3,0)+VLOOKUP(BM$14&amp;"-sexo-"&amp;$J875,Equations!$G:$I,3,0)*$U875+VLOOKUP(BM$14&amp;"-edad-"&amp;$J875,Equations!$G:$I,3,0)*$V875+VLOOKUP(BM$14&amp;"-est-"&amp;$J875,Equations!$G:$I,3,0)*(1/$W875)+VLOOKUP(BM$14&amp;"-imc-"&amp;$J875,Equations!$G:$I,3,0)*(1/$Q875)))</f>
        <v/>
      </c>
      <c r="BN875" s="10" t="str">
        <f>IF($AE875="","",IF(OR($V875&lt;2.7,$V875&gt;90),"Age OOR",BM875-1.6449*VLOOKUP(BM$14&amp;"-rse-"&amp;$J875,Equations!$G:$I,3,0)))</f>
        <v/>
      </c>
      <c r="BO875" s="10" t="str">
        <f>IF($AE875="","",IF(OR($V875&lt;2.7,$V875&gt;90),"Age OOR",BM875+1.6449*VLOOKUP(BM$14&amp;"-rse-"&amp;$J875,Equations!$G:$I,3,0)))</f>
        <v/>
      </c>
      <c r="BP875" s="10" t="str">
        <f t="shared" si="343"/>
        <v/>
      </c>
      <c r="BQ875" s="10" t="str">
        <f>IF($AE875="","",IF(OR($V875&lt;2.7,$V875&gt;90),"Age OOR",($AE875-BM875)/VLOOKUP(BM$14&amp;"-rse-"&amp;$J875,Equations!$G:$I,3,0)))</f>
        <v/>
      </c>
      <c r="BR875" s="10" t="str">
        <f>IF($AF875="","",IF(OR($V875&lt;2.7,$V875&gt;90),"Age OOR",VLOOKUP(BR$14&amp;"-int-"&amp;$K875,Equations!$G:$I,3,0)+VLOOKUP(BR$14&amp;"-sexo-"&amp;$K875,Equations!$G:$I,3,0)*$U875+VLOOKUP(BR$14&amp;"-edad-"&amp;$K875,Equations!$G:$I,3,0)*$V875+VLOOKUP(BR$14&amp;"-est-"&amp;$K875,Equations!$G:$I,3,0)*(1/$W875)+VLOOKUP(BR$14&amp;"-imc-"&amp;$K875,Equations!$G:$I,3,0)*(1/$Q875)))</f>
        <v/>
      </c>
      <c r="BS875" s="10" t="str">
        <f>IF($AF875="","",IF(OR($V875&lt;2.7,$V875&gt;90),"Age OOR",BR875-1.6449*VLOOKUP(BR$14&amp;"-rse-"&amp;$K875,Equations!$G:$I,3,0)))</f>
        <v/>
      </c>
      <c r="BT875" s="10" t="str">
        <f>IF($AF875="","",IF(OR($V875&lt;2.7,$V875&gt;90),"Age OOR",BR875+1.6449*VLOOKUP(BR$14&amp;"-rse-"&amp;$K875,Equations!$G:$I,3,0)))</f>
        <v/>
      </c>
      <c r="BU875" s="10" t="str">
        <f t="shared" si="344"/>
        <v/>
      </c>
      <c r="BV875" s="10" t="str">
        <f>IF($AF875="","",IF(OR($V875&lt;2.7,$V875&gt;90),"Age OOR",($AF875-BR875)/VLOOKUP(BR$14&amp;"-rse-"&amp;$K875,Equations!$G:$I,3,0)))</f>
        <v/>
      </c>
      <c r="BW875" s="10" t="str">
        <f>IF($AG875="","",IF(OR($V875&lt;2.7,$V875&gt;90),"Age OOR",VLOOKUP(BW$14&amp;"-int-"&amp;$L875,Equations!$G:$I,3,0)+VLOOKUP(BW$14&amp;"-sexo-"&amp;$L875,Equations!$G:$I,3,0)*$U875+VLOOKUP(BW$14&amp;"-edad-"&amp;$L875,Equations!$G:$I,3,0)*$V875+VLOOKUP(BW$14&amp;"-est-"&amp;$L875,Equations!$G:$I,3,0)*(1/$W875)+VLOOKUP(BW$14&amp;"-imc-"&amp;$L875,Equations!$G:$I,3,0)*(1/$Q875)))</f>
        <v/>
      </c>
      <c r="BX875" s="10" t="str">
        <f>IF($AG875="","",IF(OR($V875&lt;2.7,$V875&gt;90),"Age OOR",BW875-1.6449*VLOOKUP(BW$14&amp;"-rse-"&amp;$L875,Equations!$G:$I,3,0)))</f>
        <v/>
      </c>
      <c r="BY875" s="10" t="str">
        <f>IF($AG875="","",IF(OR($V875&lt;2.7,$V875&gt;90),"Age OOR",BW875+1.6449*VLOOKUP(BW$14&amp;"-rse-"&amp;$L875,Equations!$G:$I,3,0)))</f>
        <v/>
      </c>
      <c r="BZ875" s="10" t="str">
        <f t="shared" si="345"/>
        <v/>
      </c>
      <c r="CA875" s="10" t="str">
        <f>IF($AG875="","",IF(OR($V875&lt;2.7,$V875&gt;90),"Age OOR",($AG875-BW875)/VLOOKUP(BW$14&amp;"-rse-"&amp;$L875,Equations!$G:$I,3,0)))</f>
        <v/>
      </c>
      <c r="CB875" s="10" t="str">
        <f>IF($AH875="","",IF(OR($V875&lt;2.7,$V875&gt;90),"Age OOR",VLOOKUP(CB$14&amp;"-int-"&amp;$M875,Equations!$G:$I,3,0)+VLOOKUP(CB$14&amp;"-sexo-"&amp;$M875,Equations!$G:$I,3,0)*$U875+VLOOKUP(CB$14&amp;"-edad-"&amp;$M875,Equations!$G:$I,3,0)*$V875+VLOOKUP(CB$14&amp;"-est-"&amp;$M875,Equations!$G:$I,3,0)*(1/$W875)+VLOOKUP(CB$14&amp;"-imc-"&amp;$M875,Equations!$G:$I,3,0)*(1/$Q875)))</f>
        <v/>
      </c>
      <c r="CC875" s="10" t="str">
        <f>IF($AH875="","",IF(OR($V875&lt;2.7,$V875&gt;90),"Age OOR",CB875-1.6449*VLOOKUP(CB$14&amp;"-rse-"&amp;$M875,Equations!$G:$I,3,0)))</f>
        <v/>
      </c>
      <c r="CD875" s="10" t="str">
        <f>IF($AH875="","",IF(OR($V875&lt;2.7,$V875&gt;90),"Age OOR",CB875+1.6449*VLOOKUP(CB$14&amp;"-rse-"&amp;$M875,Equations!$G:$I,3,0)))</f>
        <v/>
      </c>
      <c r="CE875" s="10" t="str">
        <f t="shared" si="346"/>
        <v/>
      </c>
      <c r="CF875" s="10" t="str">
        <f>IF($AH875="","",IF(OR($V875&lt;2.7,$V875&gt;90),"Age OOR",($AH875-CB875)/VLOOKUP(CB$14&amp;"-rse-"&amp;$M875,Equations!$G:$I,3,0)))</f>
        <v/>
      </c>
      <c r="CG875" s="10" t="str">
        <f>IF($AI875="","",IF(OR($V875&lt;2.7,$V875&gt;90),"Age OOR",VLOOKUP(CG$14&amp;"-int-"&amp;$N875,Equations!$G:$I,3,0)+VLOOKUP(CG$14&amp;"-sexo-"&amp;$N875,Equations!$G:$I,3,0)*$U875+VLOOKUP(CG$14&amp;"-edad-"&amp;$N875,Equations!$G:$I,3,0)*$V875+VLOOKUP(CG$14&amp;"-est-"&amp;$N875,Equations!$G:$I,3,0)*(1/$W875)+VLOOKUP(CG$14&amp;"-imc-"&amp;$N875,Equations!$G:$I,3,0)*(1/$Q875)))</f>
        <v/>
      </c>
      <c r="CH875" s="10" t="str">
        <f>IF($AI875="","",IF(OR($V875&lt;2.7,$V875&gt;90),"Age OOR",CG875-1.6449*VLOOKUP(CG$14&amp;"-rse-"&amp;$N875,Equations!$G:$I,3,0)))</f>
        <v/>
      </c>
      <c r="CI875" s="10" t="str">
        <f>IF($AI875="","",IF(OR($V875&lt;2.7,$V875&gt;90),"Age OOR",CG875+1.6449*VLOOKUP(CG$14&amp;"-rse-"&amp;$N875,Equations!$G:$I,3,0)))</f>
        <v/>
      </c>
      <c r="CJ875" s="10" t="str">
        <f t="shared" si="347"/>
        <v/>
      </c>
      <c r="CK875" s="10" t="str">
        <f>IF($AI875="","",IF(OR($V875&lt;2.7,$V875&gt;90),"Age OOR",($AI875-CG875)/VLOOKUP(CG$14&amp;"-rse-"&amp;$N875,Equations!$G:$I,3,0)))</f>
        <v/>
      </c>
      <c r="CL875" s="10" t="str">
        <f>IF($AJ875="","",IF(OR($V875&lt;2.7,$V875&gt;90),"Age OOR",VLOOKUP(CL$14&amp;"-int-"&amp;$O875,Equations!$G:$I,3,0)+VLOOKUP(CL$14&amp;"-sexo-"&amp;$O875,Equations!$G:$I,3,0)*$U875+VLOOKUP(CL$14&amp;"-edad-"&amp;$O875,Equations!$G:$I,3,0)*$V875+VLOOKUP(CL$14&amp;"-est-"&amp;$O875,Equations!$G:$I,3,0)*(1/$W875)+VLOOKUP(CL$14&amp;"-imc-"&amp;$O875,Equations!$G:$I,3,0)*(1/$Q875)))</f>
        <v/>
      </c>
      <c r="CM875" s="10" t="str">
        <f>IF($AJ875="","",IF(OR($V875&lt;2.7,$V875&gt;90),"Age OOR",CL875-1.6449*VLOOKUP(CL$14&amp;"-rse-"&amp;$O875,Equations!$G:$I,3,0)))</f>
        <v/>
      </c>
      <c r="CN875" s="10" t="str">
        <f>IF($AJ875="","",IF(OR($V875&lt;2.7,$V875&gt;90),"Age OOR",CL875+1.6449*VLOOKUP(CL$14&amp;"-rse-"&amp;$O875,Equations!$G:$I,3,0)))</f>
        <v/>
      </c>
      <c r="CO875" s="10" t="str">
        <f t="shared" si="348"/>
        <v/>
      </c>
      <c r="CP875" s="10" t="str">
        <f>IF($AJ875="","",IF(OR($V875&lt;2.7,$V875&gt;90),"Age OOR",($AJ875-CL875)/VLOOKUP(CL$14&amp;"-rse-"&amp;$O875,Equations!$G:$I,3,0)))</f>
        <v/>
      </c>
      <c r="CQ875" s="10" t="str">
        <f>IF($AK875="","",IF(OR($V875&lt;2.7,$V875&gt;90),"Age OOR",EXP(VLOOKUP(CQ$14&amp;"-int-"&amp;$P875,Equations!$G:$I,3,0)+VLOOKUP(CQ$14&amp;"-sexo-"&amp;$P875,Equations!$G:$I,3,0)*$U875+VLOOKUP(CQ$14&amp;"-edad-"&amp;$P875,Equations!$G:$I,3,0)*$V875+VLOOKUP(CQ$14&amp;"-est-"&amp;$P875,Equations!$G:$I,3,0)*(1/$W875)+VLOOKUP(CQ$14&amp;"-imc-"&amp;$P875,Equations!$G:$I,3,0)*(1/$Q875))))</f>
        <v/>
      </c>
      <c r="CR875" s="10" t="str">
        <f>IF($AK875="","",IF(OR($V875&lt;2.7,$V875&gt;90),"Age OOR",EXP(LN(CQ875)-1.6449*VLOOKUP(CQ$14&amp;"-rse-"&amp;$P875,Equations!$G:$I,3,0))))</f>
        <v/>
      </c>
      <c r="CS875" s="10" t="str">
        <f>IF($AK875="","",IF(OR($V875&lt;2.7,$V875&gt;90),"Age OOR",EXP(LN(CQ875)+1.6449*VLOOKUP(CQ$14&amp;"-rse-"&amp;$P875,Equations!$G:$I,3,0))))</f>
        <v/>
      </c>
      <c r="CT875" s="10" t="str">
        <f t="shared" si="349"/>
        <v/>
      </c>
      <c r="CU875" s="10" t="str">
        <f>IF($AK875="","",IF(OR($V875&lt;2.7,$V875&gt;90),"Age OOR",(LN($AK875)-LN(CQ875))/VLOOKUP(CQ$14&amp;"-rse-"&amp;$P875,Equations!$G:$I,3,0)))</f>
        <v/>
      </c>
      <c r="CV875" s="47"/>
    </row>
    <row r="876" spans="5:100" x14ac:dyDescent="0.2">
      <c r="E876" s="23" t="str">
        <f t="shared" si="325"/>
        <v>Age out of range</v>
      </c>
      <c r="F876" s="23" t="str">
        <f t="shared" si="326"/>
        <v>Age out of range</v>
      </c>
      <c r="G876" s="23" t="str">
        <f t="shared" si="327"/>
        <v>Age out of range</v>
      </c>
      <c r="H876" s="23" t="str">
        <f t="shared" si="328"/>
        <v>Age out of range</v>
      </c>
      <c r="I876" s="23" t="str">
        <f t="shared" si="329"/>
        <v>Age out of range</v>
      </c>
      <c r="J876" s="23" t="str">
        <f t="shared" si="330"/>
        <v>Age out of range</v>
      </c>
      <c r="K876" s="23" t="str">
        <f t="shared" si="331"/>
        <v>Age out of range</v>
      </c>
      <c r="L876" s="23" t="str">
        <f t="shared" si="332"/>
        <v>Age out of range</v>
      </c>
      <c r="M876" s="23" t="str">
        <f t="shared" si="333"/>
        <v>Age out of range</v>
      </c>
      <c r="N876" s="23" t="str">
        <f t="shared" si="334"/>
        <v>Age out of range</v>
      </c>
      <c r="O876" s="23" t="str">
        <f t="shared" si="335"/>
        <v>Age out of range</v>
      </c>
      <c r="P876" s="23" t="str">
        <f t="shared" si="336"/>
        <v>Age out of range</v>
      </c>
      <c r="Q876" s="23" t="e">
        <f t="shared" si="337"/>
        <v>#DIV/0!</v>
      </c>
      <c r="R876" s="17"/>
      <c r="S876" s="23">
        <v>860</v>
      </c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  <c r="AE876" s="134"/>
      <c r="AF876" s="134"/>
      <c r="AG876" s="134"/>
      <c r="AH876" s="134"/>
      <c r="AI876" s="134"/>
      <c r="AJ876" s="134"/>
      <c r="AK876" s="134"/>
      <c r="AL876" s="7"/>
      <c r="AM876" s="47"/>
      <c r="AN876" s="10" t="str">
        <f>IF($Z876="","",IF(OR($V876&lt;2.7,$V876&gt;90),"Age OOR",VLOOKUP(AN$14&amp;"-int-"&amp;$E876,Equations!$G:$I,3,0)+VLOOKUP(AN$14&amp;"-sexo-"&amp;$E876,Equations!$G:$I,3,0)*$U876+VLOOKUP(AN$14&amp;"-edad-"&amp;$E876,Equations!$G:$I,3,0)*$V876+VLOOKUP(AN$14&amp;"-est-"&amp;$E876,Equations!$G:$I,3,0)*(1/$W876)+VLOOKUP(AN$14&amp;"-imc-"&amp;$E876,Equations!$G:$I,3,0)*(1/$Q876)))</f>
        <v/>
      </c>
      <c r="AO876" s="10" t="str">
        <f>IF($Z876="","",IF(OR($V876&lt;2.7,$V876&gt;90),"Age OOR",AN876-1.6449*VLOOKUP(AN$14&amp;"-rse-"&amp;$E876,Equations!$G:$I,3,0)))</f>
        <v/>
      </c>
      <c r="AP876" s="10" t="str">
        <f>IF($Z876="","",IF(OR($V876&lt;2.7,$V876&gt;90),"Age OOR",AN876+1.6449*VLOOKUP(AN$14&amp;"-rse-"&amp;$E876,Equations!$G:$I,3,0)))</f>
        <v/>
      </c>
      <c r="AQ876" s="10" t="str">
        <f t="shared" si="338"/>
        <v/>
      </c>
      <c r="AR876" s="10" t="str">
        <f>IF($Z876="","",IF(OR($V876&lt;2.7,$V876&gt;90),"Age OOR",($Z876-AN876)/VLOOKUP(AN$14&amp;"-rse-"&amp;$E876,Equations!$G:$I,3,0)))</f>
        <v/>
      </c>
      <c r="AS876" s="10" t="str">
        <f>IF($AA876="","",IF(OR($V876&lt;2.7,$V876&gt;90),"Age OOR",VLOOKUP(AS$14&amp;"-int-"&amp;$F876,Equations!$G:$I,3,0)+VLOOKUP(AS$14&amp;"-sexo-"&amp;$F876,Equations!$G:$I,3,0)*$U876+VLOOKUP(AS$14&amp;"-edad-"&amp;$F876,Equations!$G:$I,3,0)*$V876+VLOOKUP(AS$14&amp;"-est-"&amp;$F876,Equations!$G:$I,3,0)*(1/$W876)+VLOOKUP(AS$14&amp;"-imc-"&amp;$F876,Equations!$G:$I,3,0)*(1/$Q876)))</f>
        <v/>
      </c>
      <c r="AT876" s="10" t="str">
        <f>IF($AA876="","",IF(OR($V876&lt;2.7,$V876&gt;90),"Age OOR",AS876-1.6449*VLOOKUP(AS$14&amp;"-rse-"&amp;$F876,Equations!$G:$I,3,0)))</f>
        <v/>
      </c>
      <c r="AU876" s="10" t="str">
        <f>IF($AA876="","",IF(OR($V876&lt;2.7,$V876&gt;90),"Age OOR",AS876+1.6449*VLOOKUP(AS$14&amp;"-rse-"&amp;$F876,Equations!$G:$I,3,0)))</f>
        <v/>
      </c>
      <c r="AV876" s="10" t="str">
        <f t="shared" si="339"/>
        <v/>
      </c>
      <c r="AW876" s="10" t="str">
        <f>IF($AA876="","",IF(OR($V876&lt;2.7,$V876&gt;90),"Age OOR",($AA876-AS876)/VLOOKUP(AS$14&amp;"-rse-"&amp;$F876,Equations!$G:$I,3,0)))</f>
        <v/>
      </c>
      <c r="AX876" s="10" t="str">
        <f>IF($AB876="","",IF(OR($V876&lt;2.7,$V876&gt;90),"Age OOR",VLOOKUP(AX$14&amp;"-int-"&amp;$G876,Equations!$G:$I,3,0)+VLOOKUP(AX$14&amp;"-sexo-"&amp;$G876,Equations!$G:$I,3,0)*$U876+VLOOKUP(AX$14&amp;"-edad-"&amp;$G876,Equations!$G:$I,3,0)*$V876+VLOOKUP(AX$14&amp;"-est-"&amp;$G876,Equations!$G:$I,3,0)*(1/$W876)+VLOOKUP(AX$14&amp;"-imc-"&amp;$G876,Equations!$G:$I,3,0)*(1/$Q876)))</f>
        <v/>
      </c>
      <c r="AY876" s="10" t="str">
        <f>IF($AB876="","",IF(OR($V876&lt;2.7,$V876&gt;90),"Age OOR",AX876-1.6449*VLOOKUP(AX$14&amp;"-rse-"&amp;$G876,Equations!$G:$I,3,0)))</f>
        <v/>
      </c>
      <c r="AZ876" s="10" t="str">
        <f>IF($AB876="","",IF(OR($V876&lt;2.7,$V876&gt;90),"Age OOR",AX876+1.6449*VLOOKUP(AX$14&amp;"-rse-"&amp;$G876,Equations!$G:$I,3,0)))</f>
        <v/>
      </c>
      <c r="BA876" s="10" t="str">
        <f t="shared" si="340"/>
        <v/>
      </c>
      <c r="BB876" s="10" t="str">
        <f>IF($AB876="","",IF(OR($V876&lt;2.7,$V876&gt;90),"Age OOR",($AB876-AX876)/VLOOKUP(AX$14&amp;"-rse-"&amp;$G876,Equations!$G:$I,3,0)))</f>
        <v/>
      </c>
      <c r="BC876" s="10" t="str">
        <f>IF($AC876="","",IF(OR($V876&lt;2.7,$V876&gt;90),"Age OOR",VLOOKUP(BC$14&amp;"-int-"&amp;$H876,Equations!$G:$I,3,0)+VLOOKUP(BC$14&amp;"-sexo-"&amp;$H876,Equations!$G:$I,3,0)*$U876+VLOOKUP(BC$14&amp;"-edad-"&amp;$H876,Equations!$G:$I,3,0)*$V876+VLOOKUP(BC$14&amp;"-est-"&amp;$H876,Equations!$G:$I,3,0)*(1/$W876)+VLOOKUP(BC$14&amp;"-imc-"&amp;$H876,Equations!$G:$I,3,0)*(1/$Q876)))</f>
        <v/>
      </c>
      <c r="BD876" s="10" t="str">
        <f>IF($AC876="","",IF(OR($V876&lt;2.7,$V876&gt;90),"Age OOR",BC876-1.6449*VLOOKUP(BC$14&amp;"-rse-"&amp;$H876,Equations!$G:$I,3,0)))</f>
        <v/>
      </c>
      <c r="BE876" s="10" t="str">
        <f>IF($AC876="","",IF(OR($V876&lt;2.7,$V876&gt;90),"Age OOR",BC876+1.6449*VLOOKUP(BC$14&amp;"-rse-"&amp;$H876,Equations!$G:$I,3,0)))</f>
        <v/>
      </c>
      <c r="BF876" s="10" t="str">
        <f t="shared" si="341"/>
        <v/>
      </c>
      <c r="BG876" s="10" t="str">
        <f>IF($AC876="","",IF(OR($V876&lt;2.7,$V876&gt;90),"Age OOR",($AC876-BC876)/VLOOKUP(BC$14&amp;"-rse-"&amp;$H876,Equations!$G:$I,3,0)))</f>
        <v/>
      </c>
      <c r="BH876" s="10" t="str">
        <f>IF($AD876="","",IF(OR($V876&lt;2.7,$V876&gt;90),"Age OOR",VLOOKUP(BH$14&amp;"-int-"&amp;$I876,Equations!$G:$I,3,0)+VLOOKUP(BH$14&amp;"-sexo-"&amp;$I876,Equations!$G:$I,3,0)*$U876+VLOOKUP(BH$14&amp;"-edad-"&amp;$I876,Equations!$G:$I,3,0)*$V876+VLOOKUP(BH$14&amp;"-est-"&amp;$I876,Equations!$G:$I,3,0)*(1/$W876)+VLOOKUP(BH$14&amp;"-imc-"&amp;$I876,Equations!$G:$I,3,0)*(1/$Q876)))</f>
        <v/>
      </c>
      <c r="BI876" s="10" t="str">
        <f>IF($AD876="","",IF(OR($V876&lt;2.7,$V876&gt;90),"Age OOR",BH876-1.6449*VLOOKUP(BH$14&amp;"-rse-"&amp;$I876,Equations!$G:$I,3,0)))</f>
        <v/>
      </c>
      <c r="BJ876" s="10" t="str">
        <f>IF($AD876="","",IF(OR($V876&lt;2.7,$V876&gt;90),"Age OOR",BH876+1.6449*VLOOKUP(BH$14&amp;"-rse-"&amp;$I876,Equations!$G:$I,3,0)))</f>
        <v/>
      </c>
      <c r="BK876" s="10" t="str">
        <f t="shared" si="342"/>
        <v/>
      </c>
      <c r="BL876" s="10" t="str">
        <f>IF($AD876="","",IF(OR($V876&lt;2.7,$V876&gt;90),"Age OOR",($AD876-BH876)/VLOOKUP(BH$14&amp;"-rse-"&amp;$I876,Equations!$G:$I,3,0)))</f>
        <v/>
      </c>
      <c r="BM876" s="10" t="str">
        <f>IF($AE876="","",IF(OR($V876&lt;2.7,$V876&gt;90),"Age OOR",VLOOKUP(BM$14&amp;"-int-"&amp;$J876,Equations!$G:$I,3,0)+VLOOKUP(BM$14&amp;"-sexo-"&amp;$J876,Equations!$G:$I,3,0)*$U876+VLOOKUP(BM$14&amp;"-edad-"&amp;$J876,Equations!$G:$I,3,0)*$V876+VLOOKUP(BM$14&amp;"-est-"&amp;$J876,Equations!$G:$I,3,0)*(1/$W876)+VLOOKUP(BM$14&amp;"-imc-"&amp;$J876,Equations!$G:$I,3,0)*(1/$Q876)))</f>
        <v/>
      </c>
      <c r="BN876" s="10" t="str">
        <f>IF($AE876="","",IF(OR($V876&lt;2.7,$V876&gt;90),"Age OOR",BM876-1.6449*VLOOKUP(BM$14&amp;"-rse-"&amp;$J876,Equations!$G:$I,3,0)))</f>
        <v/>
      </c>
      <c r="BO876" s="10" t="str">
        <f>IF($AE876="","",IF(OR($V876&lt;2.7,$V876&gt;90),"Age OOR",BM876+1.6449*VLOOKUP(BM$14&amp;"-rse-"&amp;$J876,Equations!$G:$I,3,0)))</f>
        <v/>
      </c>
      <c r="BP876" s="10" t="str">
        <f t="shared" si="343"/>
        <v/>
      </c>
      <c r="BQ876" s="10" t="str">
        <f>IF($AE876="","",IF(OR($V876&lt;2.7,$V876&gt;90),"Age OOR",($AE876-BM876)/VLOOKUP(BM$14&amp;"-rse-"&amp;$J876,Equations!$G:$I,3,0)))</f>
        <v/>
      </c>
      <c r="BR876" s="10" t="str">
        <f>IF($AF876="","",IF(OR($V876&lt;2.7,$V876&gt;90),"Age OOR",VLOOKUP(BR$14&amp;"-int-"&amp;$K876,Equations!$G:$I,3,0)+VLOOKUP(BR$14&amp;"-sexo-"&amp;$K876,Equations!$G:$I,3,0)*$U876+VLOOKUP(BR$14&amp;"-edad-"&amp;$K876,Equations!$G:$I,3,0)*$V876+VLOOKUP(BR$14&amp;"-est-"&amp;$K876,Equations!$G:$I,3,0)*(1/$W876)+VLOOKUP(BR$14&amp;"-imc-"&amp;$K876,Equations!$G:$I,3,0)*(1/$Q876)))</f>
        <v/>
      </c>
      <c r="BS876" s="10" t="str">
        <f>IF($AF876="","",IF(OR($V876&lt;2.7,$V876&gt;90),"Age OOR",BR876-1.6449*VLOOKUP(BR$14&amp;"-rse-"&amp;$K876,Equations!$G:$I,3,0)))</f>
        <v/>
      </c>
      <c r="BT876" s="10" t="str">
        <f>IF($AF876="","",IF(OR($V876&lt;2.7,$V876&gt;90),"Age OOR",BR876+1.6449*VLOOKUP(BR$14&amp;"-rse-"&amp;$K876,Equations!$G:$I,3,0)))</f>
        <v/>
      </c>
      <c r="BU876" s="10" t="str">
        <f t="shared" si="344"/>
        <v/>
      </c>
      <c r="BV876" s="10" t="str">
        <f>IF($AF876="","",IF(OR($V876&lt;2.7,$V876&gt;90),"Age OOR",($AF876-BR876)/VLOOKUP(BR$14&amp;"-rse-"&amp;$K876,Equations!$G:$I,3,0)))</f>
        <v/>
      </c>
      <c r="BW876" s="10" t="str">
        <f>IF($AG876="","",IF(OR($V876&lt;2.7,$V876&gt;90),"Age OOR",VLOOKUP(BW$14&amp;"-int-"&amp;$L876,Equations!$G:$I,3,0)+VLOOKUP(BW$14&amp;"-sexo-"&amp;$L876,Equations!$G:$I,3,0)*$U876+VLOOKUP(BW$14&amp;"-edad-"&amp;$L876,Equations!$G:$I,3,0)*$V876+VLOOKUP(BW$14&amp;"-est-"&amp;$L876,Equations!$G:$I,3,0)*(1/$W876)+VLOOKUP(BW$14&amp;"-imc-"&amp;$L876,Equations!$G:$I,3,0)*(1/$Q876)))</f>
        <v/>
      </c>
      <c r="BX876" s="10" t="str">
        <f>IF($AG876="","",IF(OR($V876&lt;2.7,$V876&gt;90),"Age OOR",BW876-1.6449*VLOOKUP(BW$14&amp;"-rse-"&amp;$L876,Equations!$G:$I,3,0)))</f>
        <v/>
      </c>
      <c r="BY876" s="10" t="str">
        <f>IF($AG876="","",IF(OR($V876&lt;2.7,$V876&gt;90),"Age OOR",BW876+1.6449*VLOOKUP(BW$14&amp;"-rse-"&amp;$L876,Equations!$G:$I,3,0)))</f>
        <v/>
      </c>
      <c r="BZ876" s="10" t="str">
        <f t="shared" si="345"/>
        <v/>
      </c>
      <c r="CA876" s="10" t="str">
        <f>IF($AG876="","",IF(OR($V876&lt;2.7,$V876&gt;90),"Age OOR",($AG876-BW876)/VLOOKUP(BW$14&amp;"-rse-"&amp;$L876,Equations!$G:$I,3,0)))</f>
        <v/>
      </c>
      <c r="CB876" s="10" t="str">
        <f>IF($AH876="","",IF(OR($V876&lt;2.7,$V876&gt;90),"Age OOR",VLOOKUP(CB$14&amp;"-int-"&amp;$M876,Equations!$G:$I,3,0)+VLOOKUP(CB$14&amp;"-sexo-"&amp;$M876,Equations!$G:$I,3,0)*$U876+VLOOKUP(CB$14&amp;"-edad-"&amp;$M876,Equations!$G:$I,3,0)*$V876+VLOOKUP(CB$14&amp;"-est-"&amp;$M876,Equations!$G:$I,3,0)*(1/$W876)+VLOOKUP(CB$14&amp;"-imc-"&amp;$M876,Equations!$G:$I,3,0)*(1/$Q876)))</f>
        <v/>
      </c>
      <c r="CC876" s="10" t="str">
        <f>IF($AH876="","",IF(OR($V876&lt;2.7,$V876&gt;90),"Age OOR",CB876-1.6449*VLOOKUP(CB$14&amp;"-rse-"&amp;$M876,Equations!$G:$I,3,0)))</f>
        <v/>
      </c>
      <c r="CD876" s="10" t="str">
        <f>IF($AH876="","",IF(OR($V876&lt;2.7,$V876&gt;90),"Age OOR",CB876+1.6449*VLOOKUP(CB$14&amp;"-rse-"&amp;$M876,Equations!$G:$I,3,0)))</f>
        <v/>
      </c>
      <c r="CE876" s="10" t="str">
        <f t="shared" si="346"/>
        <v/>
      </c>
      <c r="CF876" s="10" t="str">
        <f>IF($AH876="","",IF(OR($V876&lt;2.7,$V876&gt;90),"Age OOR",($AH876-CB876)/VLOOKUP(CB$14&amp;"-rse-"&amp;$M876,Equations!$G:$I,3,0)))</f>
        <v/>
      </c>
      <c r="CG876" s="10" t="str">
        <f>IF($AI876="","",IF(OR($V876&lt;2.7,$V876&gt;90),"Age OOR",VLOOKUP(CG$14&amp;"-int-"&amp;$N876,Equations!$G:$I,3,0)+VLOOKUP(CG$14&amp;"-sexo-"&amp;$N876,Equations!$G:$I,3,0)*$U876+VLOOKUP(CG$14&amp;"-edad-"&amp;$N876,Equations!$G:$I,3,0)*$V876+VLOOKUP(CG$14&amp;"-est-"&amp;$N876,Equations!$G:$I,3,0)*(1/$W876)+VLOOKUP(CG$14&amp;"-imc-"&amp;$N876,Equations!$G:$I,3,0)*(1/$Q876)))</f>
        <v/>
      </c>
      <c r="CH876" s="10" t="str">
        <f>IF($AI876="","",IF(OR($V876&lt;2.7,$V876&gt;90),"Age OOR",CG876-1.6449*VLOOKUP(CG$14&amp;"-rse-"&amp;$N876,Equations!$G:$I,3,0)))</f>
        <v/>
      </c>
      <c r="CI876" s="10" t="str">
        <f>IF($AI876="","",IF(OR($V876&lt;2.7,$V876&gt;90),"Age OOR",CG876+1.6449*VLOOKUP(CG$14&amp;"-rse-"&amp;$N876,Equations!$G:$I,3,0)))</f>
        <v/>
      </c>
      <c r="CJ876" s="10" t="str">
        <f t="shared" si="347"/>
        <v/>
      </c>
      <c r="CK876" s="10" t="str">
        <f>IF($AI876="","",IF(OR($V876&lt;2.7,$V876&gt;90),"Age OOR",($AI876-CG876)/VLOOKUP(CG$14&amp;"-rse-"&amp;$N876,Equations!$G:$I,3,0)))</f>
        <v/>
      </c>
      <c r="CL876" s="10" t="str">
        <f>IF($AJ876="","",IF(OR($V876&lt;2.7,$V876&gt;90),"Age OOR",VLOOKUP(CL$14&amp;"-int-"&amp;$O876,Equations!$G:$I,3,0)+VLOOKUP(CL$14&amp;"-sexo-"&amp;$O876,Equations!$G:$I,3,0)*$U876+VLOOKUP(CL$14&amp;"-edad-"&amp;$O876,Equations!$G:$I,3,0)*$V876+VLOOKUP(CL$14&amp;"-est-"&amp;$O876,Equations!$G:$I,3,0)*(1/$W876)+VLOOKUP(CL$14&amp;"-imc-"&amp;$O876,Equations!$G:$I,3,0)*(1/$Q876)))</f>
        <v/>
      </c>
      <c r="CM876" s="10" t="str">
        <f>IF($AJ876="","",IF(OR($V876&lt;2.7,$V876&gt;90),"Age OOR",CL876-1.6449*VLOOKUP(CL$14&amp;"-rse-"&amp;$O876,Equations!$G:$I,3,0)))</f>
        <v/>
      </c>
      <c r="CN876" s="10" t="str">
        <f>IF($AJ876="","",IF(OR($V876&lt;2.7,$V876&gt;90),"Age OOR",CL876+1.6449*VLOOKUP(CL$14&amp;"-rse-"&amp;$O876,Equations!$G:$I,3,0)))</f>
        <v/>
      </c>
      <c r="CO876" s="10" t="str">
        <f t="shared" si="348"/>
        <v/>
      </c>
      <c r="CP876" s="10" t="str">
        <f>IF($AJ876="","",IF(OR($V876&lt;2.7,$V876&gt;90),"Age OOR",($AJ876-CL876)/VLOOKUP(CL$14&amp;"-rse-"&amp;$O876,Equations!$G:$I,3,0)))</f>
        <v/>
      </c>
      <c r="CQ876" s="10" t="str">
        <f>IF($AK876="","",IF(OR($V876&lt;2.7,$V876&gt;90),"Age OOR",EXP(VLOOKUP(CQ$14&amp;"-int-"&amp;$P876,Equations!$G:$I,3,0)+VLOOKUP(CQ$14&amp;"-sexo-"&amp;$P876,Equations!$G:$I,3,0)*$U876+VLOOKUP(CQ$14&amp;"-edad-"&amp;$P876,Equations!$G:$I,3,0)*$V876+VLOOKUP(CQ$14&amp;"-est-"&amp;$P876,Equations!$G:$I,3,0)*(1/$W876)+VLOOKUP(CQ$14&amp;"-imc-"&amp;$P876,Equations!$G:$I,3,0)*(1/$Q876))))</f>
        <v/>
      </c>
      <c r="CR876" s="10" t="str">
        <f>IF($AK876="","",IF(OR($V876&lt;2.7,$V876&gt;90),"Age OOR",EXP(LN(CQ876)-1.6449*VLOOKUP(CQ$14&amp;"-rse-"&amp;$P876,Equations!$G:$I,3,0))))</f>
        <v/>
      </c>
      <c r="CS876" s="10" t="str">
        <f>IF($AK876="","",IF(OR($V876&lt;2.7,$V876&gt;90),"Age OOR",EXP(LN(CQ876)+1.6449*VLOOKUP(CQ$14&amp;"-rse-"&amp;$P876,Equations!$G:$I,3,0))))</f>
        <v/>
      </c>
      <c r="CT876" s="10" t="str">
        <f t="shared" si="349"/>
        <v/>
      </c>
      <c r="CU876" s="10" t="str">
        <f>IF($AK876="","",IF(OR($V876&lt;2.7,$V876&gt;90),"Age OOR",(LN($AK876)-LN(CQ876))/VLOOKUP(CQ$14&amp;"-rse-"&amp;$P876,Equations!$G:$I,3,0)))</f>
        <v/>
      </c>
      <c r="CV876" s="47"/>
    </row>
    <row r="877" spans="5:100" x14ac:dyDescent="0.2">
      <c r="E877" s="23" t="str">
        <f t="shared" si="325"/>
        <v>Age out of range</v>
      </c>
      <c r="F877" s="23" t="str">
        <f t="shared" si="326"/>
        <v>Age out of range</v>
      </c>
      <c r="G877" s="23" t="str">
        <f t="shared" si="327"/>
        <v>Age out of range</v>
      </c>
      <c r="H877" s="23" t="str">
        <f t="shared" si="328"/>
        <v>Age out of range</v>
      </c>
      <c r="I877" s="23" t="str">
        <f t="shared" si="329"/>
        <v>Age out of range</v>
      </c>
      <c r="J877" s="23" t="str">
        <f t="shared" si="330"/>
        <v>Age out of range</v>
      </c>
      <c r="K877" s="23" t="str">
        <f t="shared" si="331"/>
        <v>Age out of range</v>
      </c>
      <c r="L877" s="23" t="str">
        <f t="shared" si="332"/>
        <v>Age out of range</v>
      </c>
      <c r="M877" s="23" t="str">
        <f t="shared" si="333"/>
        <v>Age out of range</v>
      </c>
      <c r="N877" s="23" t="str">
        <f t="shared" si="334"/>
        <v>Age out of range</v>
      </c>
      <c r="O877" s="23" t="str">
        <f t="shared" si="335"/>
        <v>Age out of range</v>
      </c>
      <c r="P877" s="23" t="str">
        <f t="shared" si="336"/>
        <v>Age out of range</v>
      </c>
      <c r="Q877" s="23" t="e">
        <f t="shared" si="337"/>
        <v>#DIV/0!</v>
      </c>
      <c r="R877" s="17"/>
      <c r="S877" s="23">
        <v>861</v>
      </c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  <c r="AE877" s="134"/>
      <c r="AF877" s="134"/>
      <c r="AG877" s="134"/>
      <c r="AH877" s="134"/>
      <c r="AI877" s="134"/>
      <c r="AJ877" s="134"/>
      <c r="AK877" s="134"/>
      <c r="AL877" s="7"/>
      <c r="AM877" s="47"/>
      <c r="AN877" s="10" t="str">
        <f>IF($Z877="","",IF(OR($V877&lt;2.7,$V877&gt;90),"Age OOR",VLOOKUP(AN$14&amp;"-int-"&amp;$E877,Equations!$G:$I,3,0)+VLOOKUP(AN$14&amp;"-sexo-"&amp;$E877,Equations!$G:$I,3,0)*$U877+VLOOKUP(AN$14&amp;"-edad-"&amp;$E877,Equations!$G:$I,3,0)*$V877+VLOOKUP(AN$14&amp;"-est-"&amp;$E877,Equations!$G:$I,3,0)*(1/$W877)+VLOOKUP(AN$14&amp;"-imc-"&amp;$E877,Equations!$G:$I,3,0)*(1/$Q877)))</f>
        <v/>
      </c>
      <c r="AO877" s="10" t="str">
        <f>IF($Z877="","",IF(OR($V877&lt;2.7,$V877&gt;90),"Age OOR",AN877-1.6449*VLOOKUP(AN$14&amp;"-rse-"&amp;$E877,Equations!$G:$I,3,0)))</f>
        <v/>
      </c>
      <c r="AP877" s="10" t="str">
        <f>IF($Z877="","",IF(OR($V877&lt;2.7,$V877&gt;90),"Age OOR",AN877+1.6449*VLOOKUP(AN$14&amp;"-rse-"&amp;$E877,Equations!$G:$I,3,0)))</f>
        <v/>
      </c>
      <c r="AQ877" s="10" t="str">
        <f t="shared" si="338"/>
        <v/>
      </c>
      <c r="AR877" s="10" t="str">
        <f>IF($Z877="","",IF(OR($V877&lt;2.7,$V877&gt;90),"Age OOR",($Z877-AN877)/VLOOKUP(AN$14&amp;"-rse-"&amp;$E877,Equations!$G:$I,3,0)))</f>
        <v/>
      </c>
      <c r="AS877" s="10" t="str">
        <f>IF($AA877="","",IF(OR($V877&lt;2.7,$V877&gt;90),"Age OOR",VLOOKUP(AS$14&amp;"-int-"&amp;$F877,Equations!$G:$I,3,0)+VLOOKUP(AS$14&amp;"-sexo-"&amp;$F877,Equations!$G:$I,3,0)*$U877+VLOOKUP(AS$14&amp;"-edad-"&amp;$F877,Equations!$G:$I,3,0)*$V877+VLOOKUP(AS$14&amp;"-est-"&amp;$F877,Equations!$G:$I,3,0)*(1/$W877)+VLOOKUP(AS$14&amp;"-imc-"&amp;$F877,Equations!$G:$I,3,0)*(1/$Q877)))</f>
        <v/>
      </c>
      <c r="AT877" s="10" t="str">
        <f>IF($AA877="","",IF(OR($V877&lt;2.7,$V877&gt;90),"Age OOR",AS877-1.6449*VLOOKUP(AS$14&amp;"-rse-"&amp;$F877,Equations!$G:$I,3,0)))</f>
        <v/>
      </c>
      <c r="AU877" s="10" t="str">
        <f>IF($AA877="","",IF(OR($V877&lt;2.7,$V877&gt;90),"Age OOR",AS877+1.6449*VLOOKUP(AS$14&amp;"-rse-"&amp;$F877,Equations!$G:$I,3,0)))</f>
        <v/>
      </c>
      <c r="AV877" s="10" t="str">
        <f t="shared" si="339"/>
        <v/>
      </c>
      <c r="AW877" s="10" t="str">
        <f>IF($AA877="","",IF(OR($V877&lt;2.7,$V877&gt;90),"Age OOR",($AA877-AS877)/VLOOKUP(AS$14&amp;"-rse-"&amp;$F877,Equations!$G:$I,3,0)))</f>
        <v/>
      </c>
      <c r="AX877" s="10" t="str">
        <f>IF($AB877="","",IF(OR($V877&lt;2.7,$V877&gt;90),"Age OOR",VLOOKUP(AX$14&amp;"-int-"&amp;$G877,Equations!$G:$I,3,0)+VLOOKUP(AX$14&amp;"-sexo-"&amp;$G877,Equations!$G:$I,3,0)*$U877+VLOOKUP(AX$14&amp;"-edad-"&amp;$G877,Equations!$G:$I,3,0)*$V877+VLOOKUP(AX$14&amp;"-est-"&amp;$G877,Equations!$G:$I,3,0)*(1/$W877)+VLOOKUP(AX$14&amp;"-imc-"&amp;$G877,Equations!$G:$I,3,0)*(1/$Q877)))</f>
        <v/>
      </c>
      <c r="AY877" s="10" t="str">
        <f>IF($AB877="","",IF(OR($V877&lt;2.7,$V877&gt;90),"Age OOR",AX877-1.6449*VLOOKUP(AX$14&amp;"-rse-"&amp;$G877,Equations!$G:$I,3,0)))</f>
        <v/>
      </c>
      <c r="AZ877" s="10" t="str">
        <f>IF($AB877="","",IF(OR($V877&lt;2.7,$V877&gt;90),"Age OOR",AX877+1.6449*VLOOKUP(AX$14&amp;"-rse-"&amp;$G877,Equations!$G:$I,3,0)))</f>
        <v/>
      </c>
      <c r="BA877" s="10" t="str">
        <f t="shared" si="340"/>
        <v/>
      </c>
      <c r="BB877" s="10" t="str">
        <f>IF($AB877="","",IF(OR($V877&lt;2.7,$V877&gt;90),"Age OOR",($AB877-AX877)/VLOOKUP(AX$14&amp;"-rse-"&amp;$G877,Equations!$G:$I,3,0)))</f>
        <v/>
      </c>
      <c r="BC877" s="10" t="str">
        <f>IF($AC877="","",IF(OR($V877&lt;2.7,$V877&gt;90),"Age OOR",VLOOKUP(BC$14&amp;"-int-"&amp;$H877,Equations!$G:$I,3,0)+VLOOKUP(BC$14&amp;"-sexo-"&amp;$H877,Equations!$G:$I,3,0)*$U877+VLOOKUP(BC$14&amp;"-edad-"&amp;$H877,Equations!$G:$I,3,0)*$V877+VLOOKUP(BC$14&amp;"-est-"&amp;$H877,Equations!$G:$I,3,0)*(1/$W877)+VLOOKUP(BC$14&amp;"-imc-"&amp;$H877,Equations!$G:$I,3,0)*(1/$Q877)))</f>
        <v/>
      </c>
      <c r="BD877" s="10" t="str">
        <f>IF($AC877="","",IF(OR($V877&lt;2.7,$V877&gt;90),"Age OOR",BC877-1.6449*VLOOKUP(BC$14&amp;"-rse-"&amp;$H877,Equations!$G:$I,3,0)))</f>
        <v/>
      </c>
      <c r="BE877" s="10" t="str">
        <f>IF($AC877="","",IF(OR($V877&lt;2.7,$V877&gt;90),"Age OOR",BC877+1.6449*VLOOKUP(BC$14&amp;"-rse-"&amp;$H877,Equations!$G:$I,3,0)))</f>
        <v/>
      </c>
      <c r="BF877" s="10" t="str">
        <f t="shared" si="341"/>
        <v/>
      </c>
      <c r="BG877" s="10" t="str">
        <f>IF($AC877="","",IF(OR($V877&lt;2.7,$V877&gt;90),"Age OOR",($AC877-BC877)/VLOOKUP(BC$14&amp;"-rse-"&amp;$H877,Equations!$G:$I,3,0)))</f>
        <v/>
      </c>
      <c r="BH877" s="10" t="str">
        <f>IF($AD877="","",IF(OR($V877&lt;2.7,$V877&gt;90),"Age OOR",VLOOKUP(BH$14&amp;"-int-"&amp;$I877,Equations!$G:$I,3,0)+VLOOKUP(BH$14&amp;"-sexo-"&amp;$I877,Equations!$G:$I,3,0)*$U877+VLOOKUP(BH$14&amp;"-edad-"&amp;$I877,Equations!$G:$I,3,0)*$V877+VLOOKUP(BH$14&amp;"-est-"&amp;$I877,Equations!$G:$I,3,0)*(1/$W877)+VLOOKUP(BH$14&amp;"-imc-"&amp;$I877,Equations!$G:$I,3,0)*(1/$Q877)))</f>
        <v/>
      </c>
      <c r="BI877" s="10" t="str">
        <f>IF($AD877="","",IF(OR($V877&lt;2.7,$V877&gt;90),"Age OOR",BH877-1.6449*VLOOKUP(BH$14&amp;"-rse-"&amp;$I877,Equations!$G:$I,3,0)))</f>
        <v/>
      </c>
      <c r="BJ877" s="10" t="str">
        <f>IF($AD877="","",IF(OR($V877&lt;2.7,$V877&gt;90),"Age OOR",BH877+1.6449*VLOOKUP(BH$14&amp;"-rse-"&amp;$I877,Equations!$G:$I,3,0)))</f>
        <v/>
      </c>
      <c r="BK877" s="10" t="str">
        <f t="shared" si="342"/>
        <v/>
      </c>
      <c r="BL877" s="10" t="str">
        <f>IF($AD877="","",IF(OR($V877&lt;2.7,$V877&gt;90),"Age OOR",($AD877-BH877)/VLOOKUP(BH$14&amp;"-rse-"&amp;$I877,Equations!$G:$I,3,0)))</f>
        <v/>
      </c>
      <c r="BM877" s="10" t="str">
        <f>IF($AE877="","",IF(OR($V877&lt;2.7,$V877&gt;90),"Age OOR",VLOOKUP(BM$14&amp;"-int-"&amp;$J877,Equations!$G:$I,3,0)+VLOOKUP(BM$14&amp;"-sexo-"&amp;$J877,Equations!$G:$I,3,0)*$U877+VLOOKUP(BM$14&amp;"-edad-"&amp;$J877,Equations!$G:$I,3,0)*$V877+VLOOKUP(BM$14&amp;"-est-"&amp;$J877,Equations!$G:$I,3,0)*(1/$W877)+VLOOKUP(BM$14&amp;"-imc-"&amp;$J877,Equations!$G:$I,3,0)*(1/$Q877)))</f>
        <v/>
      </c>
      <c r="BN877" s="10" t="str">
        <f>IF($AE877="","",IF(OR($V877&lt;2.7,$V877&gt;90),"Age OOR",BM877-1.6449*VLOOKUP(BM$14&amp;"-rse-"&amp;$J877,Equations!$G:$I,3,0)))</f>
        <v/>
      </c>
      <c r="BO877" s="10" t="str">
        <f>IF($AE877="","",IF(OR($V877&lt;2.7,$V877&gt;90),"Age OOR",BM877+1.6449*VLOOKUP(BM$14&amp;"-rse-"&amp;$J877,Equations!$G:$I,3,0)))</f>
        <v/>
      </c>
      <c r="BP877" s="10" t="str">
        <f t="shared" si="343"/>
        <v/>
      </c>
      <c r="BQ877" s="10" t="str">
        <f>IF($AE877="","",IF(OR($V877&lt;2.7,$V877&gt;90),"Age OOR",($AE877-BM877)/VLOOKUP(BM$14&amp;"-rse-"&amp;$J877,Equations!$G:$I,3,0)))</f>
        <v/>
      </c>
      <c r="BR877" s="10" t="str">
        <f>IF($AF877="","",IF(OR($V877&lt;2.7,$V877&gt;90),"Age OOR",VLOOKUP(BR$14&amp;"-int-"&amp;$K877,Equations!$G:$I,3,0)+VLOOKUP(BR$14&amp;"-sexo-"&amp;$K877,Equations!$G:$I,3,0)*$U877+VLOOKUP(BR$14&amp;"-edad-"&amp;$K877,Equations!$G:$I,3,0)*$V877+VLOOKUP(BR$14&amp;"-est-"&amp;$K877,Equations!$G:$I,3,0)*(1/$W877)+VLOOKUP(BR$14&amp;"-imc-"&amp;$K877,Equations!$G:$I,3,0)*(1/$Q877)))</f>
        <v/>
      </c>
      <c r="BS877" s="10" t="str">
        <f>IF($AF877="","",IF(OR($V877&lt;2.7,$V877&gt;90),"Age OOR",BR877-1.6449*VLOOKUP(BR$14&amp;"-rse-"&amp;$K877,Equations!$G:$I,3,0)))</f>
        <v/>
      </c>
      <c r="BT877" s="10" t="str">
        <f>IF($AF877="","",IF(OR($V877&lt;2.7,$V877&gt;90),"Age OOR",BR877+1.6449*VLOOKUP(BR$14&amp;"-rse-"&amp;$K877,Equations!$G:$I,3,0)))</f>
        <v/>
      </c>
      <c r="BU877" s="10" t="str">
        <f t="shared" si="344"/>
        <v/>
      </c>
      <c r="BV877" s="10" t="str">
        <f>IF($AF877="","",IF(OR($V877&lt;2.7,$V877&gt;90),"Age OOR",($AF877-BR877)/VLOOKUP(BR$14&amp;"-rse-"&amp;$K877,Equations!$G:$I,3,0)))</f>
        <v/>
      </c>
      <c r="BW877" s="10" t="str">
        <f>IF($AG877="","",IF(OR($V877&lt;2.7,$V877&gt;90),"Age OOR",VLOOKUP(BW$14&amp;"-int-"&amp;$L877,Equations!$G:$I,3,0)+VLOOKUP(BW$14&amp;"-sexo-"&amp;$L877,Equations!$G:$I,3,0)*$U877+VLOOKUP(BW$14&amp;"-edad-"&amp;$L877,Equations!$G:$I,3,0)*$V877+VLOOKUP(BW$14&amp;"-est-"&amp;$L877,Equations!$G:$I,3,0)*(1/$W877)+VLOOKUP(BW$14&amp;"-imc-"&amp;$L877,Equations!$G:$I,3,0)*(1/$Q877)))</f>
        <v/>
      </c>
      <c r="BX877" s="10" t="str">
        <f>IF($AG877="","",IF(OR($V877&lt;2.7,$V877&gt;90),"Age OOR",BW877-1.6449*VLOOKUP(BW$14&amp;"-rse-"&amp;$L877,Equations!$G:$I,3,0)))</f>
        <v/>
      </c>
      <c r="BY877" s="10" t="str">
        <f>IF($AG877="","",IF(OR($V877&lt;2.7,$V877&gt;90),"Age OOR",BW877+1.6449*VLOOKUP(BW$14&amp;"-rse-"&amp;$L877,Equations!$G:$I,3,0)))</f>
        <v/>
      </c>
      <c r="BZ877" s="10" t="str">
        <f t="shared" si="345"/>
        <v/>
      </c>
      <c r="CA877" s="10" t="str">
        <f>IF($AG877="","",IF(OR($V877&lt;2.7,$V877&gt;90),"Age OOR",($AG877-BW877)/VLOOKUP(BW$14&amp;"-rse-"&amp;$L877,Equations!$G:$I,3,0)))</f>
        <v/>
      </c>
      <c r="CB877" s="10" t="str">
        <f>IF($AH877="","",IF(OR($V877&lt;2.7,$V877&gt;90),"Age OOR",VLOOKUP(CB$14&amp;"-int-"&amp;$M877,Equations!$G:$I,3,0)+VLOOKUP(CB$14&amp;"-sexo-"&amp;$M877,Equations!$G:$I,3,0)*$U877+VLOOKUP(CB$14&amp;"-edad-"&amp;$M877,Equations!$G:$I,3,0)*$V877+VLOOKUP(CB$14&amp;"-est-"&amp;$M877,Equations!$G:$I,3,0)*(1/$W877)+VLOOKUP(CB$14&amp;"-imc-"&amp;$M877,Equations!$G:$I,3,0)*(1/$Q877)))</f>
        <v/>
      </c>
      <c r="CC877" s="10" t="str">
        <f>IF($AH877="","",IF(OR($V877&lt;2.7,$V877&gt;90),"Age OOR",CB877-1.6449*VLOOKUP(CB$14&amp;"-rse-"&amp;$M877,Equations!$G:$I,3,0)))</f>
        <v/>
      </c>
      <c r="CD877" s="10" t="str">
        <f>IF($AH877="","",IF(OR($V877&lt;2.7,$V877&gt;90),"Age OOR",CB877+1.6449*VLOOKUP(CB$14&amp;"-rse-"&amp;$M877,Equations!$G:$I,3,0)))</f>
        <v/>
      </c>
      <c r="CE877" s="10" t="str">
        <f t="shared" si="346"/>
        <v/>
      </c>
      <c r="CF877" s="10" t="str">
        <f>IF($AH877="","",IF(OR($V877&lt;2.7,$V877&gt;90),"Age OOR",($AH877-CB877)/VLOOKUP(CB$14&amp;"-rse-"&amp;$M877,Equations!$G:$I,3,0)))</f>
        <v/>
      </c>
      <c r="CG877" s="10" t="str">
        <f>IF($AI877="","",IF(OR($V877&lt;2.7,$V877&gt;90),"Age OOR",VLOOKUP(CG$14&amp;"-int-"&amp;$N877,Equations!$G:$I,3,0)+VLOOKUP(CG$14&amp;"-sexo-"&amp;$N877,Equations!$G:$I,3,0)*$U877+VLOOKUP(CG$14&amp;"-edad-"&amp;$N877,Equations!$G:$I,3,0)*$V877+VLOOKUP(CG$14&amp;"-est-"&amp;$N877,Equations!$G:$I,3,0)*(1/$W877)+VLOOKUP(CG$14&amp;"-imc-"&amp;$N877,Equations!$G:$I,3,0)*(1/$Q877)))</f>
        <v/>
      </c>
      <c r="CH877" s="10" t="str">
        <f>IF($AI877="","",IF(OR($V877&lt;2.7,$V877&gt;90),"Age OOR",CG877-1.6449*VLOOKUP(CG$14&amp;"-rse-"&amp;$N877,Equations!$G:$I,3,0)))</f>
        <v/>
      </c>
      <c r="CI877" s="10" t="str">
        <f>IF($AI877="","",IF(OR($V877&lt;2.7,$V877&gt;90),"Age OOR",CG877+1.6449*VLOOKUP(CG$14&amp;"-rse-"&amp;$N877,Equations!$G:$I,3,0)))</f>
        <v/>
      </c>
      <c r="CJ877" s="10" t="str">
        <f t="shared" si="347"/>
        <v/>
      </c>
      <c r="CK877" s="10" t="str">
        <f>IF($AI877="","",IF(OR($V877&lt;2.7,$V877&gt;90),"Age OOR",($AI877-CG877)/VLOOKUP(CG$14&amp;"-rse-"&amp;$N877,Equations!$G:$I,3,0)))</f>
        <v/>
      </c>
      <c r="CL877" s="10" t="str">
        <f>IF($AJ877="","",IF(OR($V877&lt;2.7,$V877&gt;90),"Age OOR",VLOOKUP(CL$14&amp;"-int-"&amp;$O877,Equations!$G:$I,3,0)+VLOOKUP(CL$14&amp;"-sexo-"&amp;$O877,Equations!$G:$I,3,0)*$U877+VLOOKUP(CL$14&amp;"-edad-"&amp;$O877,Equations!$G:$I,3,0)*$V877+VLOOKUP(CL$14&amp;"-est-"&amp;$O877,Equations!$G:$I,3,0)*(1/$W877)+VLOOKUP(CL$14&amp;"-imc-"&amp;$O877,Equations!$G:$I,3,0)*(1/$Q877)))</f>
        <v/>
      </c>
      <c r="CM877" s="10" t="str">
        <f>IF($AJ877="","",IF(OR($V877&lt;2.7,$V877&gt;90),"Age OOR",CL877-1.6449*VLOOKUP(CL$14&amp;"-rse-"&amp;$O877,Equations!$G:$I,3,0)))</f>
        <v/>
      </c>
      <c r="CN877" s="10" t="str">
        <f>IF($AJ877="","",IF(OR($V877&lt;2.7,$V877&gt;90),"Age OOR",CL877+1.6449*VLOOKUP(CL$14&amp;"-rse-"&amp;$O877,Equations!$G:$I,3,0)))</f>
        <v/>
      </c>
      <c r="CO877" s="10" t="str">
        <f t="shared" si="348"/>
        <v/>
      </c>
      <c r="CP877" s="10" t="str">
        <f>IF($AJ877="","",IF(OR($V877&lt;2.7,$V877&gt;90),"Age OOR",($AJ877-CL877)/VLOOKUP(CL$14&amp;"-rse-"&amp;$O877,Equations!$G:$I,3,0)))</f>
        <v/>
      </c>
      <c r="CQ877" s="10" t="str">
        <f>IF($AK877="","",IF(OR($V877&lt;2.7,$V877&gt;90),"Age OOR",EXP(VLOOKUP(CQ$14&amp;"-int-"&amp;$P877,Equations!$G:$I,3,0)+VLOOKUP(CQ$14&amp;"-sexo-"&amp;$P877,Equations!$G:$I,3,0)*$U877+VLOOKUP(CQ$14&amp;"-edad-"&amp;$P877,Equations!$G:$I,3,0)*$V877+VLOOKUP(CQ$14&amp;"-est-"&amp;$P877,Equations!$G:$I,3,0)*(1/$W877)+VLOOKUP(CQ$14&amp;"-imc-"&amp;$P877,Equations!$G:$I,3,0)*(1/$Q877))))</f>
        <v/>
      </c>
      <c r="CR877" s="10" t="str">
        <f>IF($AK877="","",IF(OR($V877&lt;2.7,$V877&gt;90),"Age OOR",EXP(LN(CQ877)-1.6449*VLOOKUP(CQ$14&amp;"-rse-"&amp;$P877,Equations!$G:$I,3,0))))</f>
        <v/>
      </c>
      <c r="CS877" s="10" t="str">
        <f>IF($AK877="","",IF(OR($V877&lt;2.7,$V877&gt;90),"Age OOR",EXP(LN(CQ877)+1.6449*VLOOKUP(CQ$14&amp;"-rse-"&amp;$P877,Equations!$G:$I,3,0))))</f>
        <v/>
      </c>
      <c r="CT877" s="10" t="str">
        <f t="shared" si="349"/>
        <v/>
      </c>
      <c r="CU877" s="10" t="str">
        <f>IF($AK877="","",IF(OR($V877&lt;2.7,$V877&gt;90),"Age OOR",(LN($AK877)-LN(CQ877))/VLOOKUP(CQ$14&amp;"-rse-"&amp;$P877,Equations!$G:$I,3,0)))</f>
        <v/>
      </c>
      <c r="CV877" s="47"/>
    </row>
    <row r="878" spans="5:100" x14ac:dyDescent="0.2">
      <c r="E878" s="23" t="str">
        <f t="shared" si="325"/>
        <v>Age out of range</v>
      </c>
      <c r="F878" s="23" t="str">
        <f t="shared" si="326"/>
        <v>Age out of range</v>
      </c>
      <c r="G878" s="23" t="str">
        <f t="shared" si="327"/>
        <v>Age out of range</v>
      </c>
      <c r="H878" s="23" t="str">
        <f t="shared" si="328"/>
        <v>Age out of range</v>
      </c>
      <c r="I878" s="23" t="str">
        <f t="shared" si="329"/>
        <v>Age out of range</v>
      </c>
      <c r="J878" s="23" t="str">
        <f t="shared" si="330"/>
        <v>Age out of range</v>
      </c>
      <c r="K878" s="23" t="str">
        <f t="shared" si="331"/>
        <v>Age out of range</v>
      </c>
      <c r="L878" s="23" t="str">
        <f t="shared" si="332"/>
        <v>Age out of range</v>
      </c>
      <c r="M878" s="23" t="str">
        <f t="shared" si="333"/>
        <v>Age out of range</v>
      </c>
      <c r="N878" s="23" t="str">
        <f t="shared" si="334"/>
        <v>Age out of range</v>
      </c>
      <c r="O878" s="23" t="str">
        <f t="shared" si="335"/>
        <v>Age out of range</v>
      </c>
      <c r="P878" s="23" t="str">
        <f t="shared" si="336"/>
        <v>Age out of range</v>
      </c>
      <c r="Q878" s="23" t="e">
        <f t="shared" si="337"/>
        <v>#DIV/0!</v>
      </c>
      <c r="R878" s="17"/>
      <c r="S878" s="23">
        <v>862</v>
      </c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  <c r="AE878" s="134"/>
      <c r="AF878" s="134"/>
      <c r="AG878" s="134"/>
      <c r="AH878" s="134"/>
      <c r="AI878" s="134"/>
      <c r="AJ878" s="134"/>
      <c r="AK878" s="134"/>
      <c r="AL878" s="7"/>
      <c r="AM878" s="47"/>
      <c r="AN878" s="10" t="str">
        <f>IF($Z878="","",IF(OR($V878&lt;2.7,$V878&gt;90),"Age OOR",VLOOKUP(AN$14&amp;"-int-"&amp;$E878,Equations!$G:$I,3,0)+VLOOKUP(AN$14&amp;"-sexo-"&amp;$E878,Equations!$G:$I,3,0)*$U878+VLOOKUP(AN$14&amp;"-edad-"&amp;$E878,Equations!$G:$I,3,0)*$V878+VLOOKUP(AN$14&amp;"-est-"&amp;$E878,Equations!$G:$I,3,0)*(1/$W878)+VLOOKUP(AN$14&amp;"-imc-"&amp;$E878,Equations!$G:$I,3,0)*(1/$Q878)))</f>
        <v/>
      </c>
      <c r="AO878" s="10" t="str">
        <f>IF($Z878="","",IF(OR($V878&lt;2.7,$V878&gt;90),"Age OOR",AN878-1.6449*VLOOKUP(AN$14&amp;"-rse-"&amp;$E878,Equations!$G:$I,3,0)))</f>
        <v/>
      </c>
      <c r="AP878" s="10" t="str">
        <f>IF($Z878="","",IF(OR($V878&lt;2.7,$V878&gt;90),"Age OOR",AN878+1.6449*VLOOKUP(AN$14&amp;"-rse-"&amp;$E878,Equations!$G:$I,3,0)))</f>
        <v/>
      </c>
      <c r="AQ878" s="10" t="str">
        <f t="shared" si="338"/>
        <v/>
      </c>
      <c r="AR878" s="10" t="str">
        <f>IF($Z878="","",IF(OR($V878&lt;2.7,$V878&gt;90),"Age OOR",($Z878-AN878)/VLOOKUP(AN$14&amp;"-rse-"&amp;$E878,Equations!$G:$I,3,0)))</f>
        <v/>
      </c>
      <c r="AS878" s="10" t="str">
        <f>IF($AA878="","",IF(OR($V878&lt;2.7,$V878&gt;90),"Age OOR",VLOOKUP(AS$14&amp;"-int-"&amp;$F878,Equations!$G:$I,3,0)+VLOOKUP(AS$14&amp;"-sexo-"&amp;$F878,Equations!$G:$I,3,0)*$U878+VLOOKUP(AS$14&amp;"-edad-"&amp;$F878,Equations!$G:$I,3,0)*$V878+VLOOKUP(AS$14&amp;"-est-"&amp;$F878,Equations!$G:$I,3,0)*(1/$W878)+VLOOKUP(AS$14&amp;"-imc-"&amp;$F878,Equations!$G:$I,3,0)*(1/$Q878)))</f>
        <v/>
      </c>
      <c r="AT878" s="10" t="str">
        <f>IF($AA878="","",IF(OR($V878&lt;2.7,$V878&gt;90),"Age OOR",AS878-1.6449*VLOOKUP(AS$14&amp;"-rse-"&amp;$F878,Equations!$G:$I,3,0)))</f>
        <v/>
      </c>
      <c r="AU878" s="10" t="str">
        <f>IF($AA878="","",IF(OR($V878&lt;2.7,$V878&gt;90),"Age OOR",AS878+1.6449*VLOOKUP(AS$14&amp;"-rse-"&amp;$F878,Equations!$G:$I,3,0)))</f>
        <v/>
      </c>
      <c r="AV878" s="10" t="str">
        <f t="shared" si="339"/>
        <v/>
      </c>
      <c r="AW878" s="10" t="str">
        <f>IF($AA878="","",IF(OR($V878&lt;2.7,$V878&gt;90),"Age OOR",($AA878-AS878)/VLOOKUP(AS$14&amp;"-rse-"&amp;$F878,Equations!$G:$I,3,0)))</f>
        <v/>
      </c>
      <c r="AX878" s="10" t="str">
        <f>IF($AB878="","",IF(OR($V878&lt;2.7,$V878&gt;90),"Age OOR",VLOOKUP(AX$14&amp;"-int-"&amp;$G878,Equations!$G:$I,3,0)+VLOOKUP(AX$14&amp;"-sexo-"&amp;$G878,Equations!$G:$I,3,0)*$U878+VLOOKUP(AX$14&amp;"-edad-"&amp;$G878,Equations!$G:$I,3,0)*$V878+VLOOKUP(AX$14&amp;"-est-"&amp;$G878,Equations!$G:$I,3,0)*(1/$W878)+VLOOKUP(AX$14&amp;"-imc-"&amp;$G878,Equations!$G:$I,3,0)*(1/$Q878)))</f>
        <v/>
      </c>
      <c r="AY878" s="10" t="str">
        <f>IF($AB878="","",IF(OR($V878&lt;2.7,$V878&gt;90),"Age OOR",AX878-1.6449*VLOOKUP(AX$14&amp;"-rse-"&amp;$G878,Equations!$G:$I,3,0)))</f>
        <v/>
      </c>
      <c r="AZ878" s="10" t="str">
        <f>IF($AB878="","",IF(OR($V878&lt;2.7,$V878&gt;90),"Age OOR",AX878+1.6449*VLOOKUP(AX$14&amp;"-rse-"&amp;$G878,Equations!$G:$I,3,0)))</f>
        <v/>
      </c>
      <c r="BA878" s="10" t="str">
        <f t="shared" si="340"/>
        <v/>
      </c>
      <c r="BB878" s="10" t="str">
        <f>IF($AB878="","",IF(OR($V878&lt;2.7,$V878&gt;90),"Age OOR",($AB878-AX878)/VLOOKUP(AX$14&amp;"-rse-"&amp;$G878,Equations!$G:$I,3,0)))</f>
        <v/>
      </c>
      <c r="BC878" s="10" t="str">
        <f>IF($AC878="","",IF(OR($V878&lt;2.7,$V878&gt;90),"Age OOR",VLOOKUP(BC$14&amp;"-int-"&amp;$H878,Equations!$G:$I,3,0)+VLOOKUP(BC$14&amp;"-sexo-"&amp;$H878,Equations!$G:$I,3,0)*$U878+VLOOKUP(BC$14&amp;"-edad-"&amp;$H878,Equations!$G:$I,3,0)*$V878+VLOOKUP(BC$14&amp;"-est-"&amp;$H878,Equations!$G:$I,3,0)*(1/$W878)+VLOOKUP(BC$14&amp;"-imc-"&amp;$H878,Equations!$G:$I,3,0)*(1/$Q878)))</f>
        <v/>
      </c>
      <c r="BD878" s="10" t="str">
        <f>IF($AC878="","",IF(OR($V878&lt;2.7,$V878&gt;90),"Age OOR",BC878-1.6449*VLOOKUP(BC$14&amp;"-rse-"&amp;$H878,Equations!$G:$I,3,0)))</f>
        <v/>
      </c>
      <c r="BE878" s="10" t="str">
        <f>IF($AC878="","",IF(OR($V878&lt;2.7,$V878&gt;90),"Age OOR",BC878+1.6449*VLOOKUP(BC$14&amp;"-rse-"&amp;$H878,Equations!$G:$I,3,0)))</f>
        <v/>
      </c>
      <c r="BF878" s="10" t="str">
        <f t="shared" si="341"/>
        <v/>
      </c>
      <c r="BG878" s="10" t="str">
        <f>IF($AC878="","",IF(OR($V878&lt;2.7,$V878&gt;90),"Age OOR",($AC878-BC878)/VLOOKUP(BC$14&amp;"-rse-"&amp;$H878,Equations!$G:$I,3,0)))</f>
        <v/>
      </c>
      <c r="BH878" s="10" t="str">
        <f>IF($AD878="","",IF(OR($V878&lt;2.7,$V878&gt;90),"Age OOR",VLOOKUP(BH$14&amp;"-int-"&amp;$I878,Equations!$G:$I,3,0)+VLOOKUP(BH$14&amp;"-sexo-"&amp;$I878,Equations!$G:$I,3,0)*$U878+VLOOKUP(BH$14&amp;"-edad-"&amp;$I878,Equations!$G:$I,3,0)*$V878+VLOOKUP(BH$14&amp;"-est-"&amp;$I878,Equations!$G:$I,3,0)*(1/$W878)+VLOOKUP(BH$14&amp;"-imc-"&amp;$I878,Equations!$G:$I,3,0)*(1/$Q878)))</f>
        <v/>
      </c>
      <c r="BI878" s="10" t="str">
        <f>IF($AD878="","",IF(OR($V878&lt;2.7,$V878&gt;90),"Age OOR",BH878-1.6449*VLOOKUP(BH$14&amp;"-rse-"&amp;$I878,Equations!$G:$I,3,0)))</f>
        <v/>
      </c>
      <c r="BJ878" s="10" t="str">
        <f>IF($AD878="","",IF(OR($V878&lt;2.7,$V878&gt;90),"Age OOR",BH878+1.6449*VLOOKUP(BH$14&amp;"-rse-"&amp;$I878,Equations!$G:$I,3,0)))</f>
        <v/>
      </c>
      <c r="BK878" s="10" t="str">
        <f t="shared" si="342"/>
        <v/>
      </c>
      <c r="BL878" s="10" t="str">
        <f>IF($AD878="","",IF(OR($V878&lt;2.7,$V878&gt;90),"Age OOR",($AD878-BH878)/VLOOKUP(BH$14&amp;"-rse-"&amp;$I878,Equations!$G:$I,3,0)))</f>
        <v/>
      </c>
      <c r="BM878" s="10" t="str">
        <f>IF($AE878="","",IF(OR($V878&lt;2.7,$V878&gt;90),"Age OOR",VLOOKUP(BM$14&amp;"-int-"&amp;$J878,Equations!$G:$I,3,0)+VLOOKUP(BM$14&amp;"-sexo-"&amp;$J878,Equations!$G:$I,3,0)*$U878+VLOOKUP(BM$14&amp;"-edad-"&amp;$J878,Equations!$G:$I,3,0)*$V878+VLOOKUP(BM$14&amp;"-est-"&amp;$J878,Equations!$G:$I,3,0)*(1/$W878)+VLOOKUP(BM$14&amp;"-imc-"&amp;$J878,Equations!$G:$I,3,0)*(1/$Q878)))</f>
        <v/>
      </c>
      <c r="BN878" s="10" t="str">
        <f>IF($AE878="","",IF(OR($V878&lt;2.7,$V878&gt;90),"Age OOR",BM878-1.6449*VLOOKUP(BM$14&amp;"-rse-"&amp;$J878,Equations!$G:$I,3,0)))</f>
        <v/>
      </c>
      <c r="BO878" s="10" t="str">
        <f>IF($AE878="","",IF(OR($V878&lt;2.7,$V878&gt;90),"Age OOR",BM878+1.6449*VLOOKUP(BM$14&amp;"-rse-"&amp;$J878,Equations!$G:$I,3,0)))</f>
        <v/>
      </c>
      <c r="BP878" s="10" t="str">
        <f t="shared" si="343"/>
        <v/>
      </c>
      <c r="BQ878" s="10" t="str">
        <f>IF($AE878="","",IF(OR($V878&lt;2.7,$V878&gt;90),"Age OOR",($AE878-BM878)/VLOOKUP(BM$14&amp;"-rse-"&amp;$J878,Equations!$G:$I,3,0)))</f>
        <v/>
      </c>
      <c r="BR878" s="10" t="str">
        <f>IF($AF878="","",IF(OR($V878&lt;2.7,$V878&gt;90),"Age OOR",VLOOKUP(BR$14&amp;"-int-"&amp;$K878,Equations!$G:$I,3,0)+VLOOKUP(BR$14&amp;"-sexo-"&amp;$K878,Equations!$G:$I,3,0)*$U878+VLOOKUP(BR$14&amp;"-edad-"&amp;$K878,Equations!$G:$I,3,0)*$V878+VLOOKUP(BR$14&amp;"-est-"&amp;$K878,Equations!$G:$I,3,0)*(1/$W878)+VLOOKUP(BR$14&amp;"-imc-"&amp;$K878,Equations!$G:$I,3,0)*(1/$Q878)))</f>
        <v/>
      </c>
      <c r="BS878" s="10" t="str">
        <f>IF($AF878="","",IF(OR($V878&lt;2.7,$V878&gt;90),"Age OOR",BR878-1.6449*VLOOKUP(BR$14&amp;"-rse-"&amp;$K878,Equations!$G:$I,3,0)))</f>
        <v/>
      </c>
      <c r="BT878" s="10" t="str">
        <f>IF($AF878="","",IF(OR($V878&lt;2.7,$V878&gt;90),"Age OOR",BR878+1.6449*VLOOKUP(BR$14&amp;"-rse-"&amp;$K878,Equations!$G:$I,3,0)))</f>
        <v/>
      </c>
      <c r="BU878" s="10" t="str">
        <f t="shared" si="344"/>
        <v/>
      </c>
      <c r="BV878" s="10" t="str">
        <f>IF($AF878="","",IF(OR($V878&lt;2.7,$V878&gt;90),"Age OOR",($AF878-BR878)/VLOOKUP(BR$14&amp;"-rse-"&amp;$K878,Equations!$G:$I,3,0)))</f>
        <v/>
      </c>
      <c r="BW878" s="10" t="str">
        <f>IF($AG878="","",IF(OR($V878&lt;2.7,$V878&gt;90),"Age OOR",VLOOKUP(BW$14&amp;"-int-"&amp;$L878,Equations!$G:$I,3,0)+VLOOKUP(BW$14&amp;"-sexo-"&amp;$L878,Equations!$G:$I,3,0)*$U878+VLOOKUP(BW$14&amp;"-edad-"&amp;$L878,Equations!$G:$I,3,0)*$V878+VLOOKUP(BW$14&amp;"-est-"&amp;$L878,Equations!$G:$I,3,0)*(1/$W878)+VLOOKUP(BW$14&amp;"-imc-"&amp;$L878,Equations!$G:$I,3,0)*(1/$Q878)))</f>
        <v/>
      </c>
      <c r="BX878" s="10" t="str">
        <f>IF($AG878="","",IF(OR($V878&lt;2.7,$V878&gt;90),"Age OOR",BW878-1.6449*VLOOKUP(BW$14&amp;"-rse-"&amp;$L878,Equations!$G:$I,3,0)))</f>
        <v/>
      </c>
      <c r="BY878" s="10" t="str">
        <f>IF($AG878="","",IF(OR($V878&lt;2.7,$V878&gt;90),"Age OOR",BW878+1.6449*VLOOKUP(BW$14&amp;"-rse-"&amp;$L878,Equations!$G:$I,3,0)))</f>
        <v/>
      </c>
      <c r="BZ878" s="10" t="str">
        <f t="shared" si="345"/>
        <v/>
      </c>
      <c r="CA878" s="10" t="str">
        <f>IF($AG878="","",IF(OR($V878&lt;2.7,$V878&gt;90),"Age OOR",($AG878-BW878)/VLOOKUP(BW$14&amp;"-rse-"&amp;$L878,Equations!$G:$I,3,0)))</f>
        <v/>
      </c>
      <c r="CB878" s="10" t="str">
        <f>IF($AH878="","",IF(OR($V878&lt;2.7,$V878&gt;90),"Age OOR",VLOOKUP(CB$14&amp;"-int-"&amp;$M878,Equations!$G:$I,3,0)+VLOOKUP(CB$14&amp;"-sexo-"&amp;$M878,Equations!$G:$I,3,0)*$U878+VLOOKUP(CB$14&amp;"-edad-"&amp;$M878,Equations!$G:$I,3,0)*$V878+VLOOKUP(CB$14&amp;"-est-"&amp;$M878,Equations!$G:$I,3,0)*(1/$W878)+VLOOKUP(CB$14&amp;"-imc-"&amp;$M878,Equations!$G:$I,3,0)*(1/$Q878)))</f>
        <v/>
      </c>
      <c r="CC878" s="10" t="str">
        <f>IF($AH878="","",IF(OR($V878&lt;2.7,$V878&gt;90),"Age OOR",CB878-1.6449*VLOOKUP(CB$14&amp;"-rse-"&amp;$M878,Equations!$G:$I,3,0)))</f>
        <v/>
      </c>
      <c r="CD878" s="10" t="str">
        <f>IF($AH878="","",IF(OR($V878&lt;2.7,$V878&gt;90),"Age OOR",CB878+1.6449*VLOOKUP(CB$14&amp;"-rse-"&amp;$M878,Equations!$G:$I,3,0)))</f>
        <v/>
      </c>
      <c r="CE878" s="10" t="str">
        <f t="shared" si="346"/>
        <v/>
      </c>
      <c r="CF878" s="10" t="str">
        <f>IF($AH878="","",IF(OR($V878&lt;2.7,$V878&gt;90),"Age OOR",($AH878-CB878)/VLOOKUP(CB$14&amp;"-rse-"&amp;$M878,Equations!$G:$I,3,0)))</f>
        <v/>
      </c>
      <c r="CG878" s="10" t="str">
        <f>IF($AI878="","",IF(OR($V878&lt;2.7,$V878&gt;90),"Age OOR",VLOOKUP(CG$14&amp;"-int-"&amp;$N878,Equations!$G:$I,3,0)+VLOOKUP(CG$14&amp;"-sexo-"&amp;$N878,Equations!$G:$I,3,0)*$U878+VLOOKUP(CG$14&amp;"-edad-"&amp;$N878,Equations!$G:$I,3,0)*$V878+VLOOKUP(CG$14&amp;"-est-"&amp;$N878,Equations!$G:$I,3,0)*(1/$W878)+VLOOKUP(CG$14&amp;"-imc-"&amp;$N878,Equations!$G:$I,3,0)*(1/$Q878)))</f>
        <v/>
      </c>
      <c r="CH878" s="10" t="str">
        <f>IF($AI878="","",IF(OR($V878&lt;2.7,$V878&gt;90),"Age OOR",CG878-1.6449*VLOOKUP(CG$14&amp;"-rse-"&amp;$N878,Equations!$G:$I,3,0)))</f>
        <v/>
      </c>
      <c r="CI878" s="10" t="str">
        <f>IF($AI878="","",IF(OR($V878&lt;2.7,$V878&gt;90),"Age OOR",CG878+1.6449*VLOOKUP(CG$14&amp;"-rse-"&amp;$N878,Equations!$G:$I,3,0)))</f>
        <v/>
      </c>
      <c r="CJ878" s="10" t="str">
        <f t="shared" si="347"/>
        <v/>
      </c>
      <c r="CK878" s="10" t="str">
        <f>IF($AI878="","",IF(OR($V878&lt;2.7,$V878&gt;90),"Age OOR",($AI878-CG878)/VLOOKUP(CG$14&amp;"-rse-"&amp;$N878,Equations!$G:$I,3,0)))</f>
        <v/>
      </c>
      <c r="CL878" s="10" t="str">
        <f>IF($AJ878="","",IF(OR($V878&lt;2.7,$V878&gt;90),"Age OOR",VLOOKUP(CL$14&amp;"-int-"&amp;$O878,Equations!$G:$I,3,0)+VLOOKUP(CL$14&amp;"-sexo-"&amp;$O878,Equations!$G:$I,3,0)*$U878+VLOOKUP(CL$14&amp;"-edad-"&amp;$O878,Equations!$G:$I,3,0)*$V878+VLOOKUP(CL$14&amp;"-est-"&amp;$O878,Equations!$G:$I,3,0)*(1/$W878)+VLOOKUP(CL$14&amp;"-imc-"&amp;$O878,Equations!$G:$I,3,0)*(1/$Q878)))</f>
        <v/>
      </c>
      <c r="CM878" s="10" t="str">
        <f>IF($AJ878="","",IF(OR($V878&lt;2.7,$V878&gt;90),"Age OOR",CL878-1.6449*VLOOKUP(CL$14&amp;"-rse-"&amp;$O878,Equations!$G:$I,3,0)))</f>
        <v/>
      </c>
      <c r="CN878" s="10" t="str">
        <f>IF($AJ878="","",IF(OR($V878&lt;2.7,$V878&gt;90),"Age OOR",CL878+1.6449*VLOOKUP(CL$14&amp;"-rse-"&amp;$O878,Equations!$G:$I,3,0)))</f>
        <v/>
      </c>
      <c r="CO878" s="10" t="str">
        <f t="shared" si="348"/>
        <v/>
      </c>
      <c r="CP878" s="10" t="str">
        <f>IF($AJ878="","",IF(OR($V878&lt;2.7,$V878&gt;90),"Age OOR",($AJ878-CL878)/VLOOKUP(CL$14&amp;"-rse-"&amp;$O878,Equations!$G:$I,3,0)))</f>
        <v/>
      </c>
      <c r="CQ878" s="10" t="str">
        <f>IF($AK878="","",IF(OR($V878&lt;2.7,$V878&gt;90),"Age OOR",EXP(VLOOKUP(CQ$14&amp;"-int-"&amp;$P878,Equations!$G:$I,3,0)+VLOOKUP(CQ$14&amp;"-sexo-"&amp;$P878,Equations!$G:$I,3,0)*$U878+VLOOKUP(CQ$14&amp;"-edad-"&amp;$P878,Equations!$G:$I,3,0)*$V878+VLOOKUP(CQ$14&amp;"-est-"&amp;$P878,Equations!$G:$I,3,0)*(1/$W878)+VLOOKUP(CQ$14&amp;"-imc-"&amp;$P878,Equations!$G:$I,3,0)*(1/$Q878))))</f>
        <v/>
      </c>
      <c r="CR878" s="10" t="str">
        <f>IF($AK878="","",IF(OR($V878&lt;2.7,$V878&gt;90),"Age OOR",EXP(LN(CQ878)-1.6449*VLOOKUP(CQ$14&amp;"-rse-"&amp;$P878,Equations!$G:$I,3,0))))</f>
        <v/>
      </c>
      <c r="CS878" s="10" t="str">
        <f>IF($AK878="","",IF(OR($V878&lt;2.7,$V878&gt;90),"Age OOR",EXP(LN(CQ878)+1.6449*VLOOKUP(CQ$14&amp;"-rse-"&amp;$P878,Equations!$G:$I,3,0))))</f>
        <v/>
      </c>
      <c r="CT878" s="10" t="str">
        <f t="shared" si="349"/>
        <v/>
      </c>
      <c r="CU878" s="10" t="str">
        <f>IF($AK878="","",IF(OR($V878&lt;2.7,$V878&gt;90),"Age OOR",(LN($AK878)-LN(CQ878))/VLOOKUP(CQ$14&amp;"-rse-"&amp;$P878,Equations!$G:$I,3,0)))</f>
        <v/>
      </c>
      <c r="CV878" s="47"/>
    </row>
    <row r="879" spans="5:100" x14ac:dyDescent="0.2">
      <c r="E879" s="23" t="str">
        <f t="shared" si="325"/>
        <v>Age out of range</v>
      </c>
      <c r="F879" s="23" t="str">
        <f t="shared" si="326"/>
        <v>Age out of range</v>
      </c>
      <c r="G879" s="23" t="str">
        <f t="shared" si="327"/>
        <v>Age out of range</v>
      </c>
      <c r="H879" s="23" t="str">
        <f t="shared" si="328"/>
        <v>Age out of range</v>
      </c>
      <c r="I879" s="23" t="str">
        <f t="shared" si="329"/>
        <v>Age out of range</v>
      </c>
      <c r="J879" s="23" t="str">
        <f t="shared" si="330"/>
        <v>Age out of range</v>
      </c>
      <c r="K879" s="23" t="str">
        <f t="shared" si="331"/>
        <v>Age out of range</v>
      </c>
      <c r="L879" s="23" t="str">
        <f t="shared" si="332"/>
        <v>Age out of range</v>
      </c>
      <c r="M879" s="23" t="str">
        <f t="shared" si="333"/>
        <v>Age out of range</v>
      </c>
      <c r="N879" s="23" t="str">
        <f t="shared" si="334"/>
        <v>Age out of range</v>
      </c>
      <c r="O879" s="23" t="str">
        <f t="shared" si="335"/>
        <v>Age out of range</v>
      </c>
      <c r="P879" s="23" t="str">
        <f t="shared" si="336"/>
        <v>Age out of range</v>
      </c>
      <c r="Q879" s="23" t="e">
        <f t="shared" si="337"/>
        <v>#DIV/0!</v>
      </c>
      <c r="R879" s="17"/>
      <c r="S879" s="23">
        <v>863</v>
      </c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  <c r="AE879" s="134"/>
      <c r="AF879" s="134"/>
      <c r="AG879" s="134"/>
      <c r="AH879" s="134"/>
      <c r="AI879" s="134"/>
      <c r="AJ879" s="134"/>
      <c r="AK879" s="134"/>
      <c r="AL879" s="7"/>
      <c r="AM879" s="47"/>
      <c r="AN879" s="10" t="str">
        <f>IF($Z879="","",IF(OR($V879&lt;2.7,$V879&gt;90),"Age OOR",VLOOKUP(AN$14&amp;"-int-"&amp;$E879,Equations!$G:$I,3,0)+VLOOKUP(AN$14&amp;"-sexo-"&amp;$E879,Equations!$G:$I,3,0)*$U879+VLOOKUP(AN$14&amp;"-edad-"&amp;$E879,Equations!$G:$I,3,0)*$V879+VLOOKUP(AN$14&amp;"-est-"&amp;$E879,Equations!$G:$I,3,0)*(1/$W879)+VLOOKUP(AN$14&amp;"-imc-"&amp;$E879,Equations!$G:$I,3,0)*(1/$Q879)))</f>
        <v/>
      </c>
      <c r="AO879" s="10" t="str">
        <f>IF($Z879="","",IF(OR($V879&lt;2.7,$V879&gt;90),"Age OOR",AN879-1.6449*VLOOKUP(AN$14&amp;"-rse-"&amp;$E879,Equations!$G:$I,3,0)))</f>
        <v/>
      </c>
      <c r="AP879" s="10" t="str">
        <f>IF($Z879="","",IF(OR($V879&lt;2.7,$V879&gt;90),"Age OOR",AN879+1.6449*VLOOKUP(AN$14&amp;"-rse-"&amp;$E879,Equations!$G:$I,3,0)))</f>
        <v/>
      </c>
      <c r="AQ879" s="10" t="str">
        <f t="shared" si="338"/>
        <v/>
      </c>
      <c r="AR879" s="10" t="str">
        <f>IF($Z879="","",IF(OR($V879&lt;2.7,$V879&gt;90),"Age OOR",($Z879-AN879)/VLOOKUP(AN$14&amp;"-rse-"&amp;$E879,Equations!$G:$I,3,0)))</f>
        <v/>
      </c>
      <c r="AS879" s="10" t="str">
        <f>IF($AA879="","",IF(OR($V879&lt;2.7,$V879&gt;90),"Age OOR",VLOOKUP(AS$14&amp;"-int-"&amp;$F879,Equations!$G:$I,3,0)+VLOOKUP(AS$14&amp;"-sexo-"&amp;$F879,Equations!$G:$I,3,0)*$U879+VLOOKUP(AS$14&amp;"-edad-"&amp;$F879,Equations!$G:$I,3,0)*$V879+VLOOKUP(AS$14&amp;"-est-"&amp;$F879,Equations!$G:$I,3,0)*(1/$W879)+VLOOKUP(AS$14&amp;"-imc-"&amp;$F879,Equations!$G:$I,3,0)*(1/$Q879)))</f>
        <v/>
      </c>
      <c r="AT879" s="10" t="str">
        <f>IF($AA879="","",IF(OR($V879&lt;2.7,$V879&gt;90),"Age OOR",AS879-1.6449*VLOOKUP(AS$14&amp;"-rse-"&amp;$F879,Equations!$G:$I,3,0)))</f>
        <v/>
      </c>
      <c r="AU879" s="10" t="str">
        <f>IF($AA879="","",IF(OR($V879&lt;2.7,$V879&gt;90),"Age OOR",AS879+1.6449*VLOOKUP(AS$14&amp;"-rse-"&amp;$F879,Equations!$G:$I,3,0)))</f>
        <v/>
      </c>
      <c r="AV879" s="10" t="str">
        <f t="shared" si="339"/>
        <v/>
      </c>
      <c r="AW879" s="10" t="str">
        <f>IF($AA879="","",IF(OR($V879&lt;2.7,$V879&gt;90),"Age OOR",($AA879-AS879)/VLOOKUP(AS$14&amp;"-rse-"&amp;$F879,Equations!$G:$I,3,0)))</f>
        <v/>
      </c>
      <c r="AX879" s="10" t="str">
        <f>IF($AB879="","",IF(OR($V879&lt;2.7,$V879&gt;90),"Age OOR",VLOOKUP(AX$14&amp;"-int-"&amp;$G879,Equations!$G:$I,3,0)+VLOOKUP(AX$14&amp;"-sexo-"&amp;$G879,Equations!$G:$I,3,0)*$U879+VLOOKUP(AX$14&amp;"-edad-"&amp;$G879,Equations!$G:$I,3,0)*$V879+VLOOKUP(AX$14&amp;"-est-"&amp;$G879,Equations!$G:$I,3,0)*(1/$W879)+VLOOKUP(AX$14&amp;"-imc-"&amp;$G879,Equations!$G:$I,3,0)*(1/$Q879)))</f>
        <v/>
      </c>
      <c r="AY879" s="10" t="str">
        <f>IF($AB879="","",IF(OR($V879&lt;2.7,$V879&gt;90),"Age OOR",AX879-1.6449*VLOOKUP(AX$14&amp;"-rse-"&amp;$G879,Equations!$G:$I,3,0)))</f>
        <v/>
      </c>
      <c r="AZ879" s="10" t="str">
        <f>IF($AB879="","",IF(OR($V879&lt;2.7,$V879&gt;90),"Age OOR",AX879+1.6449*VLOOKUP(AX$14&amp;"-rse-"&amp;$G879,Equations!$G:$I,3,0)))</f>
        <v/>
      </c>
      <c r="BA879" s="10" t="str">
        <f t="shared" si="340"/>
        <v/>
      </c>
      <c r="BB879" s="10" t="str">
        <f>IF($AB879="","",IF(OR($V879&lt;2.7,$V879&gt;90),"Age OOR",($AB879-AX879)/VLOOKUP(AX$14&amp;"-rse-"&amp;$G879,Equations!$G:$I,3,0)))</f>
        <v/>
      </c>
      <c r="BC879" s="10" t="str">
        <f>IF($AC879="","",IF(OR($V879&lt;2.7,$V879&gt;90),"Age OOR",VLOOKUP(BC$14&amp;"-int-"&amp;$H879,Equations!$G:$I,3,0)+VLOOKUP(BC$14&amp;"-sexo-"&amp;$H879,Equations!$G:$I,3,0)*$U879+VLOOKUP(BC$14&amp;"-edad-"&amp;$H879,Equations!$G:$I,3,0)*$V879+VLOOKUP(BC$14&amp;"-est-"&amp;$H879,Equations!$G:$I,3,0)*(1/$W879)+VLOOKUP(BC$14&amp;"-imc-"&amp;$H879,Equations!$G:$I,3,0)*(1/$Q879)))</f>
        <v/>
      </c>
      <c r="BD879" s="10" t="str">
        <f>IF($AC879="","",IF(OR($V879&lt;2.7,$V879&gt;90),"Age OOR",BC879-1.6449*VLOOKUP(BC$14&amp;"-rse-"&amp;$H879,Equations!$G:$I,3,0)))</f>
        <v/>
      </c>
      <c r="BE879" s="10" t="str">
        <f>IF($AC879="","",IF(OR($V879&lt;2.7,$V879&gt;90),"Age OOR",BC879+1.6449*VLOOKUP(BC$14&amp;"-rse-"&amp;$H879,Equations!$G:$I,3,0)))</f>
        <v/>
      </c>
      <c r="BF879" s="10" t="str">
        <f t="shared" si="341"/>
        <v/>
      </c>
      <c r="BG879" s="10" t="str">
        <f>IF($AC879="","",IF(OR($V879&lt;2.7,$V879&gt;90),"Age OOR",($AC879-BC879)/VLOOKUP(BC$14&amp;"-rse-"&amp;$H879,Equations!$G:$I,3,0)))</f>
        <v/>
      </c>
      <c r="BH879" s="10" t="str">
        <f>IF($AD879="","",IF(OR($V879&lt;2.7,$V879&gt;90),"Age OOR",VLOOKUP(BH$14&amp;"-int-"&amp;$I879,Equations!$G:$I,3,0)+VLOOKUP(BH$14&amp;"-sexo-"&amp;$I879,Equations!$G:$I,3,0)*$U879+VLOOKUP(BH$14&amp;"-edad-"&amp;$I879,Equations!$G:$I,3,0)*$V879+VLOOKUP(BH$14&amp;"-est-"&amp;$I879,Equations!$G:$I,3,0)*(1/$W879)+VLOOKUP(BH$14&amp;"-imc-"&amp;$I879,Equations!$G:$I,3,0)*(1/$Q879)))</f>
        <v/>
      </c>
      <c r="BI879" s="10" t="str">
        <f>IF($AD879="","",IF(OR($V879&lt;2.7,$V879&gt;90),"Age OOR",BH879-1.6449*VLOOKUP(BH$14&amp;"-rse-"&amp;$I879,Equations!$G:$I,3,0)))</f>
        <v/>
      </c>
      <c r="BJ879" s="10" t="str">
        <f>IF($AD879="","",IF(OR($V879&lt;2.7,$V879&gt;90),"Age OOR",BH879+1.6449*VLOOKUP(BH$14&amp;"-rse-"&amp;$I879,Equations!$G:$I,3,0)))</f>
        <v/>
      </c>
      <c r="BK879" s="10" t="str">
        <f t="shared" si="342"/>
        <v/>
      </c>
      <c r="BL879" s="10" t="str">
        <f>IF($AD879="","",IF(OR($V879&lt;2.7,$V879&gt;90),"Age OOR",($AD879-BH879)/VLOOKUP(BH$14&amp;"-rse-"&amp;$I879,Equations!$G:$I,3,0)))</f>
        <v/>
      </c>
      <c r="BM879" s="10" t="str">
        <f>IF($AE879="","",IF(OR($V879&lt;2.7,$V879&gt;90),"Age OOR",VLOOKUP(BM$14&amp;"-int-"&amp;$J879,Equations!$G:$I,3,0)+VLOOKUP(BM$14&amp;"-sexo-"&amp;$J879,Equations!$G:$I,3,0)*$U879+VLOOKUP(BM$14&amp;"-edad-"&amp;$J879,Equations!$G:$I,3,0)*$V879+VLOOKUP(BM$14&amp;"-est-"&amp;$J879,Equations!$G:$I,3,0)*(1/$W879)+VLOOKUP(BM$14&amp;"-imc-"&amp;$J879,Equations!$G:$I,3,0)*(1/$Q879)))</f>
        <v/>
      </c>
      <c r="BN879" s="10" t="str">
        <f>IF($AE879="","",IF(OR($V879&lt;2.7,$V879&gt;90),"Age OOR",BM879-1.6449*VLOOKUP(BM$14&amp;"-rse-"&amp;$J879,Equations!$G:$I,3,0)))</f>
        <v/>
      </c>
      <c r="BO879" s="10" t="str">
        <f>IF($AE879="","",IF(OR($V879&lt;2.7,$V879&gt;90),"Age OOR",BM879+1.6449*VLOOKUP(BM$14&amp;"-rse-"&amp;$J879,Equations!$G:$I,3,0)))</f>
        <v/>
      </c>
      <c r="BP879" s="10" t="str">
        <f t="shared" si="343"/>
        <v/>
      </c>
      <c r="BQ879" s="10" t="str">
        <f>IF($AE879="","",IF(OR($V879&lt;2.7,$V879&gt;90),"Age OOR",($AE879-BM879)/VLOOKUP(BM$14&amp;"-rse-"&amp;$J879,Equations!$G:$I,3,0)))</f>
        <v/>
      </c>
      <c r="BR879" s="10" t="str">
        <f>IF($AF879="","",IF(OR($V879&lt;2.7,$V879&gt;90),"Age OOR",VLOOKUP(BR$14&amp;"-int-"&amp;$K879,Equations!$G:$I,3,0)+VLOOKUP(BR$14&amp;"-sexo-"&amp;$K879,Equations!$G:$I,3,0)*$U879+VLOOKUP(BR$14&amp;"-edad-"&amp;$K879,Equations!$G:$I,3,0)*$V879+VLOOKUP(BR$14&amp;"-est-"&amp;$K879,Equations!$G:$I,3,0)*(1/$W879)+VLOOKUP(BR$14&amp;"-imc-"&amp;$K879,Equations!$G:$I,3,0)*(1/$Q879)))</f>
        <v/>
      </c>
      <c r="BS879" s="10" t="str">
        <f>IF($AF879="","",IF(OR($V879&lt;2.7,$V879&gt;90),"Age OOR",BR879-1.6449*VLOOKUP(BR$14&amp;"-rse-"&amp;$K879,Equations!$G:$I,3,0)))</f>
        <v/>
      </c>
      <c r="BT879" s="10" t="str">
        <f>IF($AF879="","",IF(OR($V879&lt;2.7,$V879&gt;90),"Age OOR",BR879+1.6449*VLOOKUP(BR$14&amp;"-rse-"&amp;$K879,Equations!$G:$I,3,0)))</f>
        <v/>
      </c>
      <c r="BU879" s="10" t="str">
        <f t="shared" si="344"/>
        <v/>
      </c>
      <c r="BV879" s="10" t="str">
        <f>IF($AF879="","",IF(OR($V879&lt;2.7,$V879&gt;90),"Age OOR",($AF879-BR879)/VLOOKUP(BR$14&amp;"-rse-"&amp;$K879,Equations!$G:$I,3,0)))</f>
        <v/>
      </c>
      <c r="BW879" s="10" t="str">
        <f>IF($AG879="","",IF(OR($V879&lt;2.7,$V879&gt;90),"Age OOR",VLOOKUP(BW$14&amp;"-int-"&amp;$L879,Equations!$G:$I,3,0)+VLOOKUP(BW$14&amp;"-sexo-"&amp;$L879,Equations!$G:$I,3,0)*$U879+VLOOKUP(BW$14&amp;"-edad-"&amp;$L879,Equations!$G:$I,3,0)*$V879+VLOOKUP(BW$14&amp;"-est-"&amp;$L879,Equations!$G:$I,3,0)*(1/$W879)+VLOOKUP(BW$14&amp;"-imc-"&amp;$L879,Equations!$G:$I,3,0)*(1/$Q879)))</f>
        <v/>
      </c>
      <c r="BX879" s="10" t="str">
        <f>IF($AG879="","",IF(OR($V879&lt;2.7,$V879&gt;90),"Age OOR",BW879-1.6449*VLOOKUP(BW$14&amp;"-rse-"&amp;$L879,Equations!$G:$I,3,0)))</f>
        <v/>
      </c>
      <c r="BY879" s="10" t="str">
        <f>IF($AG879="","",IF(OR($V879&lt;2.7,$V879&gt;90),"Age OOR",BW879+1.6449*VLOOKUP(BW$14&amp;"-rse-"&amp;$L879,Equations!$G:$I,3,0)))</f>
        <v/>
      </c>
      <c r="BZ879" s="10" t="str">
        <f t="shared" si="345"/>
        <v/>
      </c>
      <c r="CA879" s="10" t="str">
        <f>IF($AG879="","",IF(OR($V879&lt;2.7,$V879&gt;90),"Age OOR",($AG879-BW879)/VLOOKUP(BW$14&amp;"-rse-"&amp;$L879,Equations!$G:$I,3,0)))</f>
        <v/>
      </c>
      <c r="CB879" s="10" t="str">
        <f>IF($AH879="","",IF(OR($V879&lt;2.7,$V879&gt;90),"Age OOR",VLOOKUP(CB$14&amp;"-int-"&amp;$M879,Equations!$G:$I,3,0)+VLOOKUP(CB$14&amp;"-sexo-"&amp;$M879,Equations!$G:$I,3,0)*$U879+VLOOKUP(CB$14&amp;"-edad-"&amp;$M879,Equations!$G:$I,3,0)*$V879+VLOOKUP(CB$14&amp;"-est-"&amp;$M879,Equations!$G:$I,3,0)*(1/$W879)+VLOOKUP(CB$14&amp;"-imc-"&amp;$M879,Equations!$G:$I,3,0)*(1/$Q879)))</f>
        <v/>
      </c>
      <c r="CC879" s="10" t="str">
        <f>IF($AH879="","",IF(OR($V879&lt;2.7,$V879&gt;90),"Age OOR",CB879-1.6449*VLOOKUP(CB$14&amp;"-rse-"&amp;$M879,Equations!$G:$I,3,0)))</f>
        <v/>
      </c>
      <c r="CD879" s="10" t="str">
        <f>IF($AH879="","",IF(OR($V879&lt;2.7,$V879&gt;90),"Age OOR",CB879+1.6449*VLOOKUP(CB$14&amp;"-rse-"&amp;$M879,Equations!$G:$I,3,0)))</f>
        <v/>
      </c>
      <c r="CE879" s="10" t="str">
        <f t="shared" si="346"/>
        <v/>
      </c>
      <c r="CF879" s="10" t="str">
        <f>IF($AH879="","",IF(OR($V879&lt;2.7,$V879&gt;90),"Age OOR",($AH879-CB879)/VLOOKUP(CB$14&amp;"-rse-"&amp;$M879,Equations!$G:$I,3,0)))</f>
        <v/>
      </c>
      <c r="CG879" s="10" t="str">
        <f>IF($AI879="","",IF(OR($V879&lt;2.7,$V879&gt;90),"Age OOR",VLOOKUP(CG$14&amp;"-int-"&amp;$N879,Equations!$G:$I,3,0)+VLOOKUP(CG$14&amp;"-sexo-"&amp;$N879,Equations!$G:$I,3,0)*$U879+VLOOKUP(CG$14&amp;"-edad-"&amp;$N879,Equations!$G:$I,3,0)*$V879+VLOOKUP(CG$14&amp;"-est-"&amp;$N879,Equations!$G:$I,3,0)*(1/$W879)+VLOOKUP(CG$14&amp;"-imc-"&amp;$N879,Equations!$G:$I,3,0)*(1/$Q879)))</f>
        <v/>
      </c>
      <c r="CH879" s="10" t="str">
        <f>IF($AI879="","",IF(OR($V879&lt;2.7,$V879&gt;90),"Age OOR",CG879-1.6449*VLOOKUP(CG$14&amp;"-rse-"&amp;$N879,Equations!$G:$I,3,0)))</f>
        <v/>
      </c>
      <c r="CI879" s="10" t="str">
        <f>IF($AI879="","",IF(OR($V879&lt;2.7,$V879&gt;90),"Age OOR",CG879+1.6449*VLOOKUP(CG$14&amp;"-rse-"&amp;$N879,Equations!$G:$I,3,0)))</f>
        <v/>
      </c>
      <c r="CJ879" s="10" t="str">
        <f t="shared" si="347"/>
        <v/>
      </c>
      <c r="CK879" s="10" t="str">
        <f>IF($AI879="","",IF(OR($V879&lt;2.7,$V879&gt;90),"Age OOR",($AI879-CG879)/VLOOKUP(CG$14&amp;"-rse-"&amp;$N879,Equations!$G:$I,3,0)))</f>
        <v/>
      </c>
      <c r="CL879" s="10" t="str">
        <f>IF($AJ879="","",IF(OR($V879&lt;2.7,$V879&gt;90),"Age OOR",VLOOKUP(CL$14&amp;"-int-"&amp;$O879,Equations!$G:$I,3,0)+VLOOKUP(CL$14&amp;"-sexo-"&amp;$O879,Equations!$G:$I,3,0)*$U879+VLOOKUP(CL$14&amp;"-edad-"&amp;$O879,Equations!$G:$I,3,0)*$V879+VLOOKUP(CL$14&amp;"-est-"&amp;$O879,Equations!$G:$I,3,0)*(1/$W879)+VLOOKUP(CL$14&amp;"-imc-"&amp;$O879,Equations!$G:$I,3,0)*(1/$Q879)))</f>
        <v/>
      </c>
      <c r="CM879" s="10" t="str">
        <f>IF($AJ879="","",IF(OR($V879&lt;2.7,$V879&gt;90),"Age OOR",CL879-1.6449*VLOOKUP(CL$14&amp;"-rse-"&amp;$O879,Equations!$G:$I,3,0)))</f>
        <v/>
      </c>
      <c r="CN879" s="10" t="str">
        <f>IF($AJ879="","",IF(OR($V879&lt;2.7,$V879&gt;90),"Age OOR",CL879+1.6449*VLOOKUP(CL$14&amp;"-rse-"&amp;$O879,Equations!$G:$I,3,0)))</f>
        <v/>
      </c>
      <c r="CO879" s="10" t="str">
        <f t="shared" si="348"/>
        <v/>
      </c>
      <c r="CP879" s="10" t="str">
        <f>IF($AJ879="","",IF(OR($V879&lt;2.7,$V879&gt;90),"Age OOR",($AJ879-CL879)/VLOOKUP(CL$14&amp;"-rse-"&amp;$O879,Equations!$G:$I,3,0)))</f>
        <v/>
      </c>
      <c r="CQ879" s="10" t="str">
        <f>IF($AK879="","",IF(OR($V879&lt;2.7,$V879&gt;90),"Age OOR",EXP(VLOOKUP(CQ$14&amp;"-int-"&amp;$P879,Equations!$G:$I,3,0)+VLOOKUP(CQ$14&amp;"-sexo-"&amp;$P879,Equations!$G:$I,3,0)*$U879+VLOOKUP(CQ$14&amp;"-edad-"&amp;$P879,Equations!$G:$I,3,0)*$V879+VLOOKUP(CQ$14&amp;"-est-"&amp;$P879,Equations!$G:$I,3,0)*(1/$W879)+VLOOKUP(CQ$14&amp;"-imc-"&amp;$P879,Equations!$G:$I,3,0)*(1/$Q879))))</f>
        <v/>
      </c>
      <c r="CR879" s="10" t="str">
        <f>IF($AK879="","",IF(OR($V879&lt;2.7,$V879&gt;90),"Age OOR",EXP(LN(CQ879)-1.6449*VLOOKUP(CQ$14&amp;"-rse-"&amp;$P879,Equations!$G:$I,3,0))))</f>
        <v/>
      </c>
      <c r="CS879" s="10" t="str">
        <f>IF($AK879="","",IF(OR($V879&lt;2.7,$V879&gt;90),"Age OOR",EXP(LN(CQ879)+1.6449*VLOOKUP(CQ$14&amp;"-rse-"&amp;$P879,Equations!$G:$I,3,0))))</f>
        <v/>
      </c>
      <c r="CT879" s="10" t="str">
        <f t="shared" si="349"/>
        <v/>
      </c>
      <c r="CU879" s="10" t="str">
        <f>IF($AK879="","",IF(OR($V879&lt;2.7,$V879&gt;90),"Age OOR",(LN($AK879)-LN(CQ879))/VLOOKUP(CQ$14&amp;"-rse-"&amp;$P879,Equations!$G:$I,3,0)))</f>
        <v/>
      </c>
      <c r="CV879" s="47"/>
    </row>
    <row r="880" spans="5:100" x14ac:dyDescent="0.2">
      <c r="E880" s="23" t="str">
        <f t="shared" si="325"/>
        <v>Age out of range</v>
      </c>
      <c r="F880" s="23" t="str">
        <f t="shared" si="326"/>
        <v>Age out of range</v>
      </c>
      <c r="G880" s="23" t="str">
        <f t="shared" si="327"/>
        <v>Age out of range</v>
      </c>
      <c r="H880" s="23" t="str">
        <f t="shared" si="328"/>
        <v>Age out of range</v>
      </c>
      <c r="I880" s="23" t="str">
        <f t="shared" si="329"/>
        <v>Age out of range</v>
      </c>
      <c r="J880" s="23" t="str">
        <f t="shared" si="330"/>
        <v>Age out of range</v>
      </c>
      <c r="K880" s="23" t="str">
        <f t="shared" si="331"/>
        <v>Age out of range</v>
      </c>
      <c r="L880" s="23" t="str">
        <f t="shared" si="332"/>
        <v>Age out of range</v>
      </c>
      <c r="M880" s="23" t="str">
        <f t="shared" si="333"/>
        <v>Age out of range</v>
      </c>
      <c r="N880" s="23" t="str">
        <f t="shared" si="334"/>
        <v>Age out of range</v>
      </c>
      <c r="O880" s="23" t="str">
        <f t="shared" si="335"/>
        <v>Age out of range</v>
      </c>
      <c r="P880" s="23" t="str">
        <f t="shared" si="336"/>
        <v>Age out of range</v>
      </c>
      <c r="Q880" s="23" t="e">
        <f t="shared" si="337"/>
        <v>#DIV/0!</v>
      </c>
      <c r="R880" s="17"/>
      <c r="S880" s="23">
        <v>864</v>
      </c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  <c r="AE880" s="134"/>
      <c r="AF880" s="134"/>
      <c r="AG880" s="134"/>
      <c r="AH880" s="134"/>
      <c r="AI880" s="134"/>
      <c r="AJ880" s="134"/>
      <c r="AK880" s="134"/>
      <c r="AL880" s="7"/>
      <c r="AM880" s="47"/>
      <c r="AN880" s="10" t="str">
        <f>IF($Z880="","",IF(OR($V880&lt;2.7,$V880&gt;90),"Age OOR",VLOOKUP(AN$14&amp;"-int-"&amp;$E880,Equations!$G:$I,3,0)+VLOOKUP(AN$14&amp;"-sexo-"&amp;$E880,Equations!$G:$I,3,0)*$U880+VLOOKUP(AN$14&amp;"-edad-"&amp;$E880,Equations!$G:$I,3,0)*$V880+VLOOKUP(AN$14&amp;"-est-"&amp;$E880,Equations!$G:$I,3,0)*(1/$W880)+VLOOKUP(AN$14&amp;"-imc-"&amp;$E880,Equations!$G:$I,3,0)*(1/$Q880)))</f>
        <v/>
      </c>
      <c r="AO880" s="10" t="str">
        <f>IF($Z880="","",IF(OR($V880&lt;2.7,$V880&gt;90),"Age OOR",AN880-1.6449*VLOOKUP(AN$14&amp;"-rse-"&amp;$E880,Equations!$G:$I,3,0)))</f>
        <v/>
      </c>
      <c r="AP880" s="10" t="str">
        <f>IF($Z880="","",IF(OR($V880&lt;2.7,$V880&gt;90),"Age OOR",AN880+1.6449*VLOOKUP(AN$14&amp;"-rse-"&amp;$E880,Equations!$G:$I,3,0)))</f>
        <v/>
      </c>
      <c r="AQ880" s="10" t="str">
        <f t="shared" si="338"/>
        <v/>
      </c>
      <c r="AR880" s="10" t="str">
        <f>IF($Z880="","",IF(OR($V880&lt;2.7,$V880&gt;90),"Age OOR",($Z880-AN880)/VLOOKUP(AN$14&amp;"-rse-"&amp;$E880,Equations!$G:$I,3,0)))</f>
        <v/>
      </c>
      <c r="AS880" s="10" t="str">
        <f>IF($AA880="","",IF(OR($V880&lt;2.7,$V880&gt;90),"Age OOR",VLOOKUP(AS$14&amp;"-int-"&amp;$F880,Equations!$G:$I,3,0)+VLOOKUP(AS$14&amp;"-sexo-"&amp;$F880,Equations!$G:$I,3,0)*$U880+VLOOKUP(AS$14&amp;"-edad-"&amp;$F880,Equations!$G:$I,3,0)*$V880+VLOOKUP(AS$14&amp;"-est-"&amp;$F880,Equations!$G:$I,3,0)*(1/$W880)+VLOOKUP(AS$14&amp;"-imc-"&amp;$F880,Equations!$G:$I,3,0)*(1/$Q880)))</f>
        <v/>
      </c>
      <c r="AT880" s="10" t="str">
        <f>IF($AA880="","",IF(OR($V880&lt;2.7,$V880&gt;90),"Age OOR",AS880-1.6449*VLOOKUP(AS$14&amp;"-rse-"&amp;$F880,Equations!$G:$I,3,0)))</f>
        <v/>
      </c>
      <c r="AU880" s="10" t="str">
        <f>IF($AA880="","",IF(OR($V880&lt;2.7,$V880&gt;90),"Age OOR",AS880+1.6449*VLOOKUP(AS$14&amp;"-rse-"&amp;$F880,Equations!$G:$I,3,0)))</f>
        <v/>
      </c>
      <c r="AV880" s="10" t="str">
        <f t="shared" si="339"/>
        <v/>
      </c>
      <c r="AW880" s="10" t="str">
        <f>IF($AA880="","",IF(OR($V880&lt;2.7,$V880&gt;90),"Age OOR",($AA880-AS880)/VLOOKUP(AS$14&amp;"-rse-"&amp;$F880,Equations!$G:$I,3,0)))</f>
        <v/>
      </c>
      <c r="AX880" s="10" t="str">
        <f>IF($AB880="","",IF(OR($V880&lt;2.7,$V880&gt;90),"Age OOR",VLOOKUP(AX$14&amp;"-int-"&amp;$G880,Equations!$G:$I,3,0)+VLOOKUP(AX$14&amp;"-sexo-"&amp;$G880,Equations!$G:$I,3,0)*$U880+VLOOKUP(AX$14&amp;"-edad-"&amp;$G880,Equations!$G:$I,3,0)*$V880+VLOOKUP(AX$14&amp;"-est-"&amp;$G880,Equations!$G:$I,3,0)*(1/$W880)+VLOOKUP(AX$14&amp;"-imc-"&amp;$G880,Equations!$G:$I,3,0)*(1/$Q880)))</f>
        <v/>
      </c>
      <c r="AY880" s="10" t="str">
        <f>IF($AB880="","",IF(OR($V880&lt;2.7,$V880&gt;90),"Age OOR",AX880-1.6449*VLOOKUP(AX$14&amp;"-rse-"&amp;$G880,Equations!$G:$I,3,0)))</f>
        <v/>
      </c>
      <c r="AZ880" s="10" t="str">
        <f>IF($AB880="","",IF(OR($V880&lt;2.7,$V880&gt;90),"Age OOR",AX880+1.6449*VLOOKUP(AX$14&amp;"-rse-"&amp;$G880,Equations!$G:$I,3,0)))</f>
        <v/>
      </c>
      <c r="BA880" s="10" t="str">
        <f t="shared" si="340"/>
        <v/>
      </c>
      <c r="BB880" s="10" t="str">
        <f>IF($AB880="","",IF(OR($V880&lt;2.7,$V880&gt;90),"Age OOR",($AB880-AX880)/VLOOKUP(AX$14&amp;"-rse-"&amp;$G880,Equations!$G:$I,3,0)))</f>
        <v/>
      </c>
      <c r="BC880" s="10" t="str">
        <f>IF($AC880="","",IF(OR($V880&lt;2.7,$V880&gt;90),"Age OOR",VLOOKUP(BC$14&amp;"-int-"&amp;$H880,Equations!$G:$I,3,0)+VLOOKUP(BC$14&amp;"-sexo-"&amp;$H880,Equations!$G:$I,3,0)*$U880+VLOOKUP(BC$14&amp;"-edad-"&amp;$H880,Equations!$G:$I,3,0)*$V880+VLOOKUP(BC$14&amp;"-est-"&amp;$H880,Equations!$G:$I,3,0)*(1/$W880)+VLOOKUP(BC$14&amp;"-imc-"&amp;$H880,Equations!$G:$I,3,0)*(1/$Q880)))</f>
        <v/>
      </c>
      <c r="BD880" s="10" t="str">
        <f>IF($AC880="","",IF(OR($V880&lt;2.7,$V880&gt;90),"Age OOR",BC880-1.6449*VLOOKUP(BC$14&amp;"-rse-"&amp;$H880,Equations!$G:$I,3,0)))</f>
        <v/>
      </c>
      <c r="BE880" s="10" t="str">
        <f>IF($AC880="","",IF(OR($V880&lt;2.7,$V880&gt;90),"Age OOR",BC880+1.6449*VLOOKUP(BC$14&amp;"-rse-"&amp;$H880,Equations!$G:$I,3,0)))</f>
        <v/>
      </c>
      <c r="BF880" s="10" t="str">
        <f t="shared" si="341"/>
        <v/>
      </c>
      <c r="BG880" s="10" t="str">
        <f>IF($AC880="","",IF(OR($V880&lt;2.7,$V880&gt;90),"Age OOR",($AC880-BC880)/VLOOKUP(BC$14&amp;"-rse-"&amp;$H880,Equations!$G:$I,3,0)))</f>
        <v/>
      </c>
      <c r="BH880" s="10" t="str">
        <f>IF($AD880="","",IF(OR($V880&lt;2.7,$V880&gt;90),"Age OOR",VLOOKUP(BH$14&amp;"-int-"&amp;$I880,Equations!$G:$I,3,0)+VLOOKUP(BH$14&amp;"-sexo-"&amp;$I880,Equations!$G:$I,3,0)*$U880+VLOOKUP(BH$14&amp;"-edad-"&amp;$I880,Equations!$G:$I,3,0)*$V880+VLOOKUP(BH$14&amp;"-est-"&amp;$I880,Equations!$G:$I,3,0)*(1/$W880)+VLOOKUP(BH$14&amp;"-imc-"&amp;$I880,Equations!$G:$I,3,0)*(1/$Q880)))</f>
        <v/>
      </c>
      <c r="BI880" s="10" t="str">
        <f>IF($AD880="","",IF(OR($V880&lt;2.7,$V880&gt;90),"Age OOR",BH880-1.6449*VLOOKUP(BH$14&amp;"-rse-"&amp;$I880,Equations!$G:$I,3,0)))</f>
        <v/>
      </c>
      <c r="BJ880" s="10" t="str">
        <f>IF($AD880="","",IF(OR($V880&lt;2.7,$V880&gt;90),"Age OOR",BH880+1.6449*VLOOKUP(BH$14&amp;"-rse-"&amp;$I880,Equations!$G:$I,3,0)))</f>
        <v/>
      </c>
      <c r="BK880" s="10" t="str">
        <f t="shared" si="342"/>
        <v/>
      </c>
      <c r="BL880" s="10" t="str">
        <f>IF($AD880="","",IF(OR($V880&lt;2.7,$V880&gt;90),"Age OOR",($AD880-BH880)/VLOOKUP(BH$14&amp;"-rse-"&amp;$I880,Equations!$G:$I,3,0)))</f>
        <v/>
      </c>
      <c r="BM880" s="10" t="str">
        <f>IF($AE880="","",IF(OR($V880&lt;2.7,$V880&gt;90),"Age OOR",VLOOKUP(BM$14&amp;"-int-"&amp;$J880,Equations!$G:$I,3,0)+VLOOKUP(BM$14&amp;"-sexo-"&amp;$J880,Equations!$G:$I,3,0)*$U880+VLOOKUP(BM$14&amp;"-edad-"&amp;$J880,Equations!$G:$I,3,0)*$V880+VLOOKUP(BM$14&amp;"-est-"&amp;$J880,Equations!$G:$I,3,0)*(1/$W880)+VLOOKUP(BM$14&amp;"-imc-"&amp;$J880,Equations!$G:$I,3,0)*(1/$Q880)))</f>
        <v/>
      </c>
      <c r="BN880" s="10" t="str">
        <f>IF($AE880="","",IF(OR($V880&lt;2.7,$V880&gt;90),"Age OOR",BM880-1.6449*VLOOKUP(BM$14&amp;"-rse-"&amp;$J880,Equations!$G:$I,3,0)))</f>
        <v/>
      </c>
      <c r="BO880" s="10" t="str">
        <f>IF($AE880="","",IF(OR($V880&lt;2.7,$V880&gt;90),"Age OOR",BM880+1.6449*VLOOKUP(BM$14&amp;"-rse-"&amp;$J880,Equations!$G:$I,3,0)))</f>
        <v/>
      </c>
      <c r="BP880" s="10" t="str">
        <f t="shared" si="343"/>
        <v/>
      </c>
      <c r="BQ880" s="10" t="str">
        <f>IF($AE880="","",IF(OR($V880&lt;2.7,$V880&gt;90),"Age OOR",($AE880-BM880)/VLOOKUP(BM$14&amp;"-rse-"&amp;$J880,Equations!$G:$I,3,0)))</f>
        <v/>
      </c>
      <c r="BR880" s="10" t="str">
        <f>IF($AF880="","",IF(OR($V880&lt;2.7,$V880&gt;90),"Age OOR",VLOOKUP(BR$14&amp;"-int-"&amp;$K880,Equations!$G:$I,3,0)+VLOOKUP(BR$14&amp;"-sexo-"&amp;$K880,Equations!$G:$I,3,0)*$U880+VLOOKUP(BR$14&amp;"-edad-"&amp;$K880,Equations!$G:$I,3,0)*$V880+VLOOKUP(BR$14&amp;"-est-"&amp;$K880,Equations!$G:$I,3,0)*(1/$W880)+VLOOKUP(BR$14&amp;"-imc-"&amp;$K880,Equations!$G:$I,3,0)*(1/$Q880)))</f>
        <v/>
      </c>
      <c r="BS880" s="10" t="str">
        <f>IF($AF880="","",IF(OR($V880&lt;2.7,$V880&gt;90),"Age OOR",BR880-1.6449*VLOOKUP(BR$14&amp;"-rse-"&amp;$K880,Equations!$G:$I,3,0)))</f>
        <v/>
      </c>
      <c r="BT880" s="10" t="str">
        <f>IF($AF880="","",IF(OR($V880&lt;2.7,$V880&gt;90),"Age OOR",BR880+1.6449*VLOOKUP(BR$14&amp;"-rse-"&amp;$K880,Equations!$G:$I,3,0)))</f>
        <v/>
      </c>
      <c r="BU880" s="10" t="str">
        <f t="shared" si="344"/>
        <v/>
      </c>
      <c r="BV880" s="10" t="str">
        <f>IF($AF880="","",IF(OR($V880&lt;2.7,$V880&gt;90),"Age OOR",($AF880-BR880)/VLOOKUP(BR$14&amp;"-rse-"&amp;$K880,Equations!$G:$I,3,0)))</f>
        <v/>
      </c>
      <c r="BW880" s="10" t="str">
        <f>IF($AG880="","",IF(OR($V880&lt;2.7,$V880&gt;90),"Age OOR",VLOOKUP(BW$14&amp;"-int-"&amp;$L880,Equations!$G:$I,3,0)+VLOOKUP(BW$14&amp;"-sexo-"&amp;$L880,Equations!$G:$I,3,0)*$U880+VLOOKUP(BW$14&amp;"-edad-"&amp;$L880,Equations!$G:$I,3,0)*$V880+VLOOKUP(BW$14&amp;"-est-"&amp;$L880,Equations!$G:$I,3,0)*(1/$W880)+VLOOKUP(BW$14&amp;"-imc-"&amp;$L880,Equations!$G:$I,3,0)*(1/$Q880)))</f>
        <v/>
      </c>
      <c r="BX880" s="10" t="str">
        <f>IF($AG880="","",IF(OR($V880&lt;2.7,$V880&gt;90),"Age OOR",BW880-1.6449*VLOOKUP(BW$14&amp;"-rse-"&amp;$L880,Equations!$G:$I,3,0)))</f>
        <v/>
      </c>
      <c r="BY880" s="10" t="str">
        <f>IF($AG880="","",IF(OR($V880&lt;2.7,$V880&gt;90),"Age OOR",BW880+1.6449*VLOOKUP(BW$14&amp;"-rse-"&amp;$L880,Equations!$G:$I,3,0)))</f>
        <v/>
      </c>
      <c r="BZ880" s="10" t="str">
        <f t="shared" si="345"/>
        <v/>
      </c>
      <c r="CA880" s="10" t="str">
        <f>IF($AG880="","",IF(OR($V880&lt;2.7,$V880&gt;90),"Age OOR",($AG880-BW880)/VLOOKUP(BW$14&amp;"-rse-"&amp;$L880,Equations!$G:$I,3,0)))</f>
        <v/>
      </c>
      <c r="CB880" s="10" t="str">
        <f>IF($AH880="","",IF(OR($V880&lt;2.7,$V880&gt;90),"Age OOR",VLOOKUP(CB$14&amp;"-int-"&amp;$M880,Equations!$G:$I,3,0)+VLOOKUP(CB$14&amp;"-sexo-"&amp;$M880,Equations!$G:$I,3,0)*$U880+VLOOKUP(CB$14&amp;"-edad-"&amp;$M880,Equations!$G:$I,3,0)*$V880+VLOOKUP(CB$14&amp;"-est-"&amp;$M880,Equations!$G:$I,3,0)*(1/$W880)+VLOOKUP(CB$14&amp;"-imc-"&amp;$M880,Equations!$G:$I,3,0)*(1/$Q880)))</f>
        <v/>
      </c>
      <c r="CC880" s="10" t="str">
        <f>IF($AH880="","",IF(OR($V880&lt;2.7,$V880&gt;90),"Age OOR",CB880-1.6449*VLOOKUP(CB$14&amp;"-rse-"&amp;$M880,Equations!$G:$I,3,0)))</f>
        <v/>
      </c>
      <c r="CD880" s="10" t="str">
        <f>IF($AH880="","",IF(OR($V880&lt;2.7,$V880&gt;90),"Age OOR",CB880+1.6449*VLOOKUP(CB$14&amp;"-rse-"&amp;$M880,Equations!$G:$I,3,0)))</f>
        <v/>
      </c>
      <c r="CE880" s="10" t="str">
        <f t="shared" si="346"/>
        <v/>
      </c>
      <c r="CF880" s="10" t="str">
        <f>IF($AH880="","",IF(OR($V880&lt;2.7,$V880&gt;90),"Age OOR",($AH880-CB880)/VLOOKUP(CB$14&amp;"-rse-"&amp;$M880,Equations!$G:$I,3,0)))</f>
        <v/>
      </c>
      <c r="CG880" s="10" t="str">
        <f>IF($AI880="","",IF(OR($V880&lt;2.7,$V880&gt;90),"Age OOR",VLOOKUP(CG$14&amp;"-int-"&amp;$N880,Equations!$G:$I,3,0)+VLOOKUP(CG$14&amp;"-sexo-"&amp;$N880,Equations!$G:$I,3,0)*$U880+VLOOKUP(CG$14&amp;"-edad-"&amp;$N880,Equations!$G:$I,3,0)*$V880+VLOOKUP(CG$14&amp;"-est-"&amp;$N880,Equations!$G:$I,3,0)*(1/$W880)+VLOOKUP(CG$14&amp;"-imc-"&amp;$N880,Equations!$G:$I,3,0)*(1/$Q880)))</f>
        <v/>
      </c>
      <c r="CH880" s="10" t="str">
        <f>IF($AI880="","",IF(OR($V880&lt;2.7,$V880&gt;90),"Age OOR",CG880-1.6449*VLOOKUP(CG$14&amp;"-rse-"&amp;$N880,Equations!$G:$I,3,0)))</f>
        <v/>
      </c>
      <c r="CI880" s="10" t="str">
        <f>IF($AI880="","",IF(OR($V880&lt;2.7,$V880&gt;90),"Age OOR",CG880+1.6449*VLOOKUP(CG$14&amp;"-rse-"&amp;$N880,Equations!$G:$I,3,0)))</f>
        <v/>
      </c>
      <c r="CJ880" s="10" t="str">
        <f t="shared" si="347"/>
        <v/>
      </c>
      <c r="CK880" s="10" t="str">
        <f>IF($AI880="","",IF(OR($V880&lt;2.7,$V880&gt;90),"Age OOR",($AI880-CG880)/VLOOKUP(CG$14&amp;"-rse-"&amp;$N880,Equations!$G:$I,3,0)))</f>
        <v/>
      </c>
      <c r="CL880" s="10" t="str">
        <f>IF($AJ880="","",IF(OR($V880&lt;2.7,$V880&gt;90),"Age OOR",VLOOKUP(CL$14&amp;"-int-"&amp;$O880,Equations!$G:$I,3,0)+VLOOKUP(CL$14&amp;"-sexo-"&amp;$O880,Equations!$G:$I,3,0)*$U880+VLOOKUP(CL$14&amp;"-edad-"&amp;$O880,Equations!$G:$I,3,0)*$V880+VLOOKUP(CL$14&amp;"-est-"&amp;$O880,Equations!$G:$I,3,0)*(1/$W880)+VLOOKUP(CL$14&amp;"-imc-"&amp;$O880,Equations!$G:$I,3,0)*(1/$Q880)))</f>
        <v/>
      </c>
      <c r="CM880" s="10" t="str">
        <f>IF($AJ880="","",IF(OR($V880&lt;2.7,$V880&gt;90),"Age OOR",CL880-1.6449*VLOOKUP(CL$14&amp;"-rse-"&amp;$O880,Equations!$G:$I,3,0)))</f>
        <v/>
      </c>
      <c r="CN880" s="10" t="str">
        <f>IF($AJ880="","",IF(OR($V880&lt;2.7,$V880&gt;90),"Age OOR",CL880+1.6449*VLOOKUP(CL$14&amp;"-rse-"&amp;$O880,Equations!$G:$I,3,0)))</f>
        <v/>
      </c>
      <c r="CO880" s="10" t="str">
        <f t="shared" si="348"/>
        <v/>
      </c>
      <c r="CP880" s="10" t="str">
        <f>IF($AJ880="","",IF(OR($V880&lt;2.7,$V880&gt;90),"Age OOR",($AJ880-CL880)/VLOOKUP(CL$14&amp;"-rse-"&amp;$O880,Equations!$G:$I,3,0)))</f>
        <v/>
      </c>
      <c r="CQ880" s="10" t="str">
        <f>IF($AK880="","",IF(OR($V880&lt;2.7,$V880&gt;90),"Age OOR",EXP(VLOOKUP(CQ$14&amp;"-int-"&amp;$P880,Equations!$G:$I,3,0)+VLOOKUP(CQ$14&amp;"-sexo-"&amp;$P880,Equations!$G:$I,3,0)*$U880+VLOOKUP(CQ$14&amp;"-edad-"&amp;$P880,Equations!$G:$I,3,0)*$V880+VLOOKUP(CQ$14&amp;"-est-"&amp;$P880,Equations!$G:$I,3,0)*(1/$W880)+VLOOKUP(CQ$14&amp;"-imc-"&amp;$P880,Equations!$G:$I,3,0)*(1/$Q880))))</f>
        <v/>
      </c>
      <c r="CR880" s="10" t="str">
        <f>IF($AK880="","",IF(OR($V880&lt;2.7,$V880&gt;90),"Age OOR",EXP(LN(CQ880)-1.6449*VLOOKUP(CQ$14&amp;"-rse-"&amp;$P880,Equations!$G:$I,3,0))))</f>
        <v/>
      </c>
      <c r="CS880" s="10" t="str">
        <f>IF($AK880="","",IF(OR($V880&lt;2.7,$V880&gt;90),"Age OOR",EXP(LN(CQ880)+1.6449*VLOOKUP(CQ$14&amp;"-rse-"&amp;$P880,Equations!$G:$I,3,0))))</f>
        <v/>
      </c>
      <c r="CT880" s="10" t="str">
        <f t="shared" si="349"/>
        <v/>
      </c>
      <c r="CU880" s="10" t="str">
        <f>IF($AK880="","",IF(OR($V880&lt;2.7,$V880&gt;90),"Age OOR",(LN($AK880)-LN(CQ880))/VLOOKUP(CQ$14&amp;"-rse-"&amp;$P880,Equations!$G:$I,3,0)))</f>
        <v/>
      </c>
      <c r="CV880" s="47"/>
    </row>
    <row r="881" spans="5:100" x14ac:dyDescent="0.2">
      <c r="E881" s="23" t="str">
        <f t="shared" si="325"/>
        <v>Age out of range</v>
      </c>
      <c r="F881" s="23" t="str">
        <f t="shared" si="326"/>
        <v>Age out of range</v>
      </c>
      <c r="G881" s="23" t="str">
        <f t="shared" si="327"/>
        <v>Age out of range</v>
      </c>
      <c r="H881" s="23" t="str">
        <f t="shared" si="328"/>
        <v>Age out of range</v>
      </c>
      <c r="I881" s="23" t="str">
        <f t="shared" si="329"/>
        <v>Age out of range</v>
      </c>
      <c r="J881" s="23" t="str">
        <f t="shared" si="330"/>
        <v>Age out of range</v>
      </c>
      <c r="K881" s="23" t="str">
        <f t="shared" si="331"/>
        <v>Age out of range</v>
      </c>
      <c r="L881" s="23" t="str">
        <f t="shared" si="332"/>
        <v>Age out of range</v>
      </c>
      <c r="M881" s="23" t="str">
        <f t="shared" si="333"/>
        <v>Age out of range</v>
      </c>
      <c r="N881" s="23" t="str">
        <f t="shared" si="334"/>
        <v>Age out of range</v>
      </c>
      <c r="O881" s="23" t="str">
        <f t="shared" si="335"/>
        <v>Age out of range</v>
      </c>
      <c r="P881" s="23" t="str">
        <f t="shared" si="336"/>
        <v>Age out of range</v>
      </c>
      <c r="Q881" s="23" t="e">
        <f t="shared" si="337"/>
        <v>#DIV/0!</v>
      </c>
      <c r="R881" s="17"/>
      <c r="S881" s="23">
        <v>865</v>
      </c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  <c r="AE881" s="134"/>
      <c r="AF881" s="134"/>
      <c r="AG881" s="134"/>
      <c r="AH881" s="134"/>
      <c r="AI881" s="134"/>
      <c r="AJ881" s="134"/>
      <c r="AK881" s="134"/>
      <c r="AL881" s="7"/>
      <c r="AM881" s="47"/>
      <c r="AN881" s="10" t="str">
        <f>IF($Z881="","",IF(OR($V881&lt;2.7,$V881&gt;90),"Age OOR",VLOOKUP(AN$14&amp;"-int-"&amp;$E881,Equations!$G:$I,3,0)+VLOOKUP(AN$14&amp;"-sexo-"&amp;$E881,Equations!$G:$I,3,0)*$U881+VLOOKUP(AN$14&amp;"-edad-"&amp;$E881,Equations!$G:$I,3,0)*$V881+VLOOKUP(AN$14&amp;"-est-"&amp;$E881,Equations!$G:$I,3,0)*(1/$W881)+VLOOKUP(AN$14&amp;"-imc-"&amp;$E881,Equations!$G:$I,3,0)*(1/$Q881)))</f>
        <v/>
      </c>
      <c r="AO881" s="10" t="str">
        <f>IF($Z881="","",IF(OR($V881&lt;2.7,$V881&gt;90),"Age OOR",AN881-1.6449*VLOOKUP(AN$14&amp;"-rse-"&amp;$E881,Equations!$G:$I,3,0)))</f>
        <v/>
      </c>
      <c r="AP881" s="10" t="str">
        <f>IF($Z881="","",IF(OR($V881&lt;2.7,$V881&gt;90),"Age OOR",AN881+1.6449*VLOOKUP(AN$14&amp;"-rse-"&amp;$E881,Equations!$G:$I,3,0)))</f>
        <v/>
      </c>
      <c r="AQ881" s="10" t="str">
        <f t="shared" si="338"/>
        <v/>
      </c>
      <c r="AR881" s="10" t="str">
        <f>IF($Z881="","",IF(OR($V881&lt;2.7,$V881&gt;90),"Age OOR",($Z881-AN881)/VLOOKUP(AN$14&amp;"-rse-"&amp;$E881,Equations!$G:$I,3,0)))</f>
        <v/>
      </c>
      <c r="AS881" s="10" t="str">
        <f>IF($AA881="","",IF(OR($V881&lt;2.7,$V881&gt;90),"Age OOR",VLOOKUP(AS$14&amp;"-int-"&amp;$F881,Equations!$G:$I,3,0)+VLOOKUP(AS$14&amp;"-sexo-"&amp;$F881,Equations!$G:$I,3,0)*$U881+VLOOKUP(AS$14&amp;"-edad-"&amp;$F881,Equations!$G:$I,3,0)*$V881+VLOOKUP(AS$14&amp;"-est-"&amp;$F881,Equations!$G:$I,3,0)*(1/$W881)+VLOOKUP(AS$14&amp;"-imc-"&amp;$F881,Equations!$G:$I,3,0)*(1/$Q881)))</f>
        <v/>
      </c>
      <c r="AT881" s="10" t="str">
        <f>IF($AA881="","",IF(OR($V881&lt;2.7,$V881&gt;90),"Age OOR",AS881-1.6449*VLOOKUP(AS$14&amp;"-rse-"&amp;$F881,Equations!$G:$I,3,0)))</f>
        <v/>
      </c>
      <c r="AU881" s="10" t="str">
        <f>IF($AA881="","",IF(OR($V881&lt;2.7,$V881&gt;90),"Age OOR",AS881+1.6449*VLOOKUP(AS$14&amp;"-rse-"&amp;$F881,Equations!$G:$I,3,0)))</f>
        <v/>
      </c>
      <c r="AV881" s="10" t="str">
        <f t="shared" si="339"/>
        <v/>
      </c>
      <c r="AW881" s="10" t="str">
        <f>IF($AA881="","",IF(OR($V881&lt;2.7,$V881&gt;90),"Age OOR",($AA881-AS881)/VLOOKUP(AS$14&amp;"-rse-"&amp;$F881,Equations!$G:$I,3,0)))</f>
        <v/>
      </c>
      <c r="AX881" s="10" t="str">
        <f>IF($AB881="","",IF(OR($V881&lt;2.7,$V881&gt;90),"Age OOR",VLOOKUP(AX$14&amp;"-int-"&amp;$G881,Equations!$G:$I,3,0)+VLOOKUP(AX$14&amp;"-sexo-"&amp;$G881,Equations!$G:$I,3,0)*$U881+VLOOKUP(AX$14&amp;"-edad-"&amp;$G881,Equations!$G:$I,3,0)*$V881+VLOOKUP(AX$14&amp;"-est-"&amp;$G881,Equations!$G:$I,3,0)*(1/$W881)+VLOOKUP(AX$14&amp;"-imc-"&amp;$G881,Equations!$G:$I,3,0)*(1/$Q881)))</f>
        <v/>
      </c>
      <c r="AY881" s="10" t="str">
        <f>IF($AB881="","",IF(OR($V881&lt;2.7,$V881&gt;90),"Age OOR",AX881-1.6449*VLOOKUP(AX$14&amp;"-rse-"&amp;$G881,Equations!$G:$I,3,0)))</f>
        <v/>
      </c>
      <c r="AZ881" s="10" t="str">
        <f>IF($AB881="","",IF(OR($V881&lt;2.7,$V881&gt;90),"Age OOR",AX881+1.6449*VLOOKUP(AX$14&amp;"-rse-"&amp;$G881,Equations!$G:$I,3,0)))</f>
        <v/>
      </c>
      <c r="BA881" s="10" t="str">
        <f t="shared" si="340"/>
        <v/>
      </c>
      <c r="BB881" s="10" t="str">
        <f>IF($AB881="","",IF(OR($V881&lt;2.7,$V881&gt;90),"Age OOR",($AB881-AX881)/VLOOKUP(AX$14&amp;"-rse-"&amp;$G881,Equations!$G:$I,3,0)))</f>
        <v/>
      </c>
      <c r="BC881" s="10" t="str">
        <f>IF($AC881="","",IF(OR($V881&lt;2.7,$V881&gt;90),"Age OOR",VLOOKUP(BC$14&amp;"-int-"&amp;$H881,Equations!$G:$I,3,0)+VLOOKUP(BC$14&amp;"-sexo-"&amp;$H881,Equations!$G:$I,3,0)*$U881+VLOOKUP(BC$14&amp;"-edad-"&amp;$H881,Equations!$G:$I,3,0)*$V881+VLOOKUP(BC$14&amp;"-est-"&amp;$H881,Equations!$G:$I,3,0)*(1/$W881)+VLOOKUP(BC$14&amp;"-imc-"&amp;$H881,Equations!$G:$I,3,0)*(1/$Q881)))</f>
        <v/>
      </c>
      <c r="BD881" s="10" t="str">
        <f>IF($AC881="","",IF(OR($V881&lt;2.7,$V881&gt;90),"Age OOR",BC881-1.6449*VLOOKUP(BC$14&amp;"-rse-"&amp;$H881,Equations!$G:$I,3,0)))</f>
        <v/>
      </c>
      <c r="BE881" s="10" t="str">
        <f>IF($AC881="","",IF(OR($V881&lt;2.7,$V881&gt;90),"Age OOR",BC881+1.6449*VLOOKUP(BC$14&amp;"-rse-"&amp;$H881,Equations!$G:$I,3,0)))</f>
        <v/>
      </c>
      <c r="BF881" s="10" t="str">
        <f t="shared" si="341"/>
        <v/>
      </c>
      <c r="BG881" s="10" t="str">
        <f>IF($AC881="","",IF(OR($V881&lt;2.7,$V881&gt;90),"Age OOR",($AC881-BC881)/VLOOKUP(BC$14&amp;"-rse-"&amp;$H881,Equations!$G:$I,3,0)))</f>
        <v/>
      </c>
      <c r="BH881" s="10" t="str">
        <f>IF($AD881="","",IF(OR($V881&lt;2.7,$V881&gt;90),"Age OOR",VLOOKUP(BH$14&amp;"-int-"&amp;$I881,Equations!$G:$I,3,0)+VLOOKUP(BH$14&amp;"-sexo-"&amp;$I881,Equations!$G:$I,3,0)*$U881+VLOOKUP(BH$14&amp;"-edad-"&amp;$I881,Equations!$G:$I,3,0)*$V881+VLOOKUP(BH$14&amp;"-est-"&amp;$I881,Equations!$G:$I,3,0)*(1/$W881)+VLOOKUP(BH$14&amp;"-imc-"&amp;$I881,Equations!$G:$I,3,0)*(1/$Q881)))</f>
        <v/>
      </c>
      <c r="BI881" s="10" t="str">
        <f>IF($AD881="","",IF(OR($V881&lt;2.7,$V881&gt;90),"Age OOR",BH881-1.6449*VLOOKUP(BH$14&amp;"-rse-"&amp;$I881,Equations!$G:$I,3,0)))</f>
        <v/>
      </c>
      <c r="BJ881" s="10" t="str">
        <f>IF($AD881="","",IF(OR($V881&lt;2.7,$V881&gt;90),"Age OOR",BH881+1.6449*VLOOKUP(BH$14&amp;"-rse-"&amp;$I881,Equations!$G:$I,3,0)))</f>
        <v/>
      </c>
      <c r="BK881" s="10" t="str">
        <f t="shared" si="342"/>
        <v/>
      </c>
      <c r="BL881" s="10" t="str">
        <f>IF($AD881="","",IF(OR($V881&lt;2.7,$V881&gt;90),"Age OOR",($AD881-BH881)/VLOOKUP(BH$14&amp;"-rse-"&amp;$I881,Equations!$G:$I,3,0)))</f>
        <v/>
      </c>
      <c r="BM881" s="10" t="str">
        <f>IF($AE881="","",IF(OR($V881&lt;2.7,$V881&gt;90),"Age OOR",VLOOKUP(BM$14&amp;"-int-"&amp;$J881,Equations!$G:$I,3,0)+VLOOKUP(BM$14&amp;"-sexo-"&amp;$J881,Equations!$G:$I,3,0)*$U881+VLOOKUP(BM$14&amp;"-edad-"&amp;$J881,Equations!$G:$I,3,0)*$V881+VLOOKUP(BM$14&amp;"-est-"&amp;$J881,Equations!$G:$I,3,0)*(1/$W881)+VLOOKUP(BM$14&amp;"-imc-"&amp;$J881,Equations!$G:$I,3,0)*(1/$Q881)))</f>
        <v/>
      </c>
      <c r="BN881" s="10" t="str">
        <f>IF($AE881="","",IF(OR($V881&lt;2.7,$V881&gt;90),"Age OOR",BM881-1.6449*VLOOKUP(BM$14&amp;"-rse-"&amp;$J881,Equations!$G:$I,3,0)))</f>
        <v/>
      </c>
      <c r="BO881" s="10" t="str">
        <f>IF($AE881="","",IF(OR($V881&lt;2.7,$V881&gt;90),"Age OOR",BM881+1.6449*VLOOKUP(BM$14&amp;"-rse-"&amp;$J881,Equations!$G:$I,3,0)))</f>
        <v/>
      </c>
      <c r="BP881" s="10" t="str">
        <f t="shared" si="343"/>
        <v/>
      </c>
      <c r="BQ881" s="10" t="str">
        <f>IF($AE881="","",IF(OR($V881&lt;2.7,$V881&gt;90),"Age OOR",($AE881-BM881)/VLOOKUP(BM$14&amp;"-rse-"&amp;$J881,Equations!$G:$I,3,0)))</f>
        <v/>
      </c>
      <c r="BR881" s="10" t="str">
        <f>IF($AF881="","",IF(OR($V881&lt;2.7,$V881&gt;90),"Age OOR",VLOOKUP(BR$14&amp;"-int-"&amp;$K881,Equations!$G:$I,3,0)+VLOOKUP(BR$14&amp;"-sexo-"&amp;$K881,Equations!$G:$I,3,0)*$U881+VLOOKUP(BR$14&amp;"-edad-"&amp;$K881,Equations!$G:$I,3,0)*$V881+VLOOKUP(BR$14&amp;"-est-"&amp;$K881,Equations!$G:$I,3,0)*(1/$W881)+VLOOKUP(BR$14&amp;"-imc-"&amp;$K881,Equations!$G:$I,3,0)*(1/$Q881)))</f>
        <v/>
      </c>
      <c r="BS881" s="10" t="str">
        <f>IF($AF881="","",IF(OR($V881&lt;2.7,$V881&gt;90),"Age OOR",BR881-1.6449*VLOOKUP(BR$14&amp;"-rse-"&amp;$K881,Equations!$G:$I,3,0)))</f>
        <v/>
      </c>
      <c r="BT881" s="10" t="str">
        <f>IF($AF881="","",IF(OR($V881&lt;2.7,$V881&gt;90),"Age OOR",BR881+1.6449*VLOOKUP(BR$14&amp;"-rse-"&amp;$K881,Equations!$G:$I,3,0)))</f>
        <v/>
      </c>
      <c r="BU881" s="10" t="str">
        <f t="shared" si="344"/>
        <v/>
      </c>
      <c r="BV881" s="10" t="str">
        <f>IF($AF881="","",IF(OR($V881&lt;2.7,$V881&gt;90),"Age OOR",($AF881-BR881)/VLOOKUP(BR$14&amp;"-rse-"&amp;$K881,Equations!$G:$I,3,0)))</f>
        <v/>
      </c>
      <c r="BW881" s="10" t="str">
        <f>IF($AG881="","",IF(OR($V881&lt;2.7,$V881&gt;90),"Age OOR",VLOOKUP(BW$14&amp;"-int-"&amp;$L881,Equations!$G:$I,3,0)+VLOOKUP(BW$14&amp;"-sexo-"&amp;$L881,Equations!$G:$I,3,0)*$U881+VLOOKUP(BW$14&amp;"-edad-"&amp;$L881,Equations!$G:$I,3,0)*$V881+VLOOKUP(BW$14&amp;"-est-"&amp;$L881,Equations!$G:$I,3,0)*(1/$W881)+VLOOKUP(BW$14&amp;"-imc-"&amp;$L881,Equations!$G:$I,3,0)*(1/$Q881)))</f>
        <v/>
      </c>
      <c r="BX881" s="10" t="str">
        <f>IF($AG881="","",IF(OR($V881&lt;2.7,$V881&gt;90),"Age OOR",BW881-1.6449*VLOOKUP(BW$14&amp;"-rse-"&amp;$L881,Equations!$G:$I,3,0)))</f>
        <v/>
      </c>
      <c r="BY881" s="10" t="str">
        <f>IF($AG881="","",IF(OR($V881&lt;2.7,$V881&gt;90),"Age OOR",BW881+1.6449*VLOOKUP(BW$14&amp;"-rse-"&amp;$L881,Equations!$G:$I,3,0)))</f>
        <v/>
      </c>
      <c r="BZ881" s="10" t="str">
        <f t="shared" si="345"/>
        <v/>
      </c>
      <c r="CA881" s="10" t="str">
        <f>IF($AG881="","",IF(OR($V881&lt;2.7,$V881&gt;90),"Age OOR",($AG881-BW881)/VLOOKUP(BW$14&amp;"-rse-"&amp;$L881,Equations!$G:$I,3,0)))</f>
        <v/>
      </c>
      <c r="CB881" s="10" t="str">
        <f>IF($AH881="","",IF(OR($V881&lt;2.7,$V881&gt;90),"Age OOR",VLOOKUP(CB$14&amp;"-int-"&amp;$M881,Equations!$G:$I,3,0)+VLOOKUP(CB$14&amp;"-sexo-"&amp;$M881,Equations!$G:$I,3,0)*$U881+VLOOKUP(CB$14&amp;"-edad-"&amp;$M881,Equations!$G:$I,3,0)*$V881+VLOOKUP(CB$14&amp;"-est-"&amp;$M881,Equations!$G:$I,3,0)*(1/$W881)+VLOOKUP(CB$14&amp;"-imc-"&amp;$M881,Equations!$G:$I,3,0)*(1/$Q881)))</f>
        <v/>
      </c>
      <c r="CC881" s="10" t="str">
        <f>IF($AH881="","",IF(OR($V881&lt;2.7,$V881&gt;90),"Age OOR",CB881-1.6449*VLOOKUP(CB$14&amp;"-rse-"&amp;$M881,Equations!$G:$I,3,0)))</f>
        <v/>
      </c>
      <c r="CD881" s="10" t="str">
        <f>IF($AH881="","",IF(OR($V881&lt;2.7,$V881&gt;90),"Age OOR",CB881+1.6449*VLOOKUP(CB$14&amp;"-rse-"&amp;$M881,Equations!$G:$I,3,0)))</f>
        <v/>
      </c>
      <c r="CE881" s="10" t="str">
        <f t="shared" si="346"/>
        <v/>
      </c>
      <c r="CF881" s="10" t="str">
        <f>IF($AH881="","",IF(OR($V881&lt;2.7,$V881&gt;90),"Age OOR",($AH881-CB881)/VLOOKUP(CB$14&amp;"-rse-"&amp;$M881,Equations!$G:$I,3,0)))</f>
        <v/>
      </c>
      <c r="CG881" s="10" t="str">
        <f>IF($AI881="","",IF(OR($V881&lt;2.7,$V881&gt;90),"Age OOR",VLOOKUP(CG$14&amp;"-int-"&amp;$N881,Equations!$G:$I,3,0)+VLOOKUP(CG$14&amp;"-sexo-"&amp;$N881,Equations!$G:$I,3,0)*$U881+VLOOKUP(CG$14&amp;"-edad-"&amp;$N881,Equations!$G:$I,3,0)*$V881+VLOOKUP(CG$14&amp;"-est-"&amp;$N881,Equations!$G:$I,3,0)*(1/$W881)+VLOOKUP(CG$14&amp;"-imc-"&amp;$N881,Equations!$G:$I,3,0)*(1/$Q881)))</f>
        <v/>
      </c>
      <c r="CH881" s="10" t="str">
        <f>IF($AI881="","",IF(OR($V881&lt;2.7,$V881&gt;90),"Age OOR",CG881-1.6449*VLOOKUP(CG$14&amp;"-rse-"&amp;$N881,Equations!$G:$I,3,0)))</f>
        <v/>
      </c>
      <c r="CI881" s="10" t="str">
        <f>IF($AI881="","",IF(OR($V881&lt;2.7,$V881&gt;90),"Age OOR",CG881+1.6449*VLOOKUP(CG$14&amp;"-rse-"&amp;$N881,Equations!$G:$I,3,0)))</f>
        <v/>
      </c>
      <c r="CJ881" s="10" t="str">
        <f t="shared" si="347"/>
        <v/>
      </c>
      <c r="CK881" s="10" t="str">
        <f>IF($AI881="","",IF(OR($V881&lt;2.7,$V881&gt;90),"Age OOR",($AI881-CG881)/VLOOKUP(CG$14&amp;"-rse-"&amp;$N881,Equations!$G:$I,3,0)))</f>
        <v/>
      </c>
      <c r="CL881" s="10" t="str">
        <f>IF($AJ881="","",IF(OR($V881&lt;2.7,$V881&gt;90),"Age OOR",VLOOKUP(CL$14&amp;"-int-"&amp;$O881,Equations!$G:$I,3,0)+VLOOKUP(CL$14&amp;"-sexo-"&amp;$O881,Equations!$G:$I,3,0)*$U881+VLOOKUP(CL$14&amp;"-edad-"&amp;$O881,Equations!$G:$I,3,0)*$V881+VLOOKUP(CL$14&amp;"-est-"&amp;$O881,Equations!$G:$I,3,0)*(1/$W881)+VLOOKUP(CL$14&amp;"-imc-"&amp;$O881,Equations!$G:$I,3,0)*(1/$Q881)))</f>
        <v/>
      </c>
      <c r="CM881" s="10" t="str">
        <f>IF($AJ881="","",IF(OR($V881&lt;2.7,$V881&gt;90),"Age OOR",CL881-1.6449*VLOOKUP(CL$14&amp;"-rse-"&amp;$O881,Equations!$G:$I,3,0)))</f>
        <v/>
      </c>
      <c r="CN881" s="10" t="str">
        <f>IF($AJ881="","",IF(OR($V881&lt;2.7,$V881&gt;90),"Age OOR",CL881+1.6449*VLOOKUP(CL$14&amp;"-rse-"&amp;$O881,Equations!$G:$I,3,0)))</f>
        <v/>
      </c>
      <c r="CO881" s="10" t="str">
        <f t="shared" si="348"/>
        <v/>
      </c>
      <c r="CP881" s="10" t="str">
        <f>IF($AJ881="","",IF(OR($V881&lt;2.7,$V881&gt;90),"Age OOR",($AJ881-CL881)/VLOOKUP(CL$14&amp;"-rse-"&amp;$O881,Equations!$G:$I,3,0)))</f>
        <v/>
      </c>
      <c r="CQ881" s="10" t="str">
        <f>IF($AK881="","",IF(OR($V881&lt;2.7,$V881&gt;90),"Age OOR",EXP(VLOOKUP(CQ$14&amp;"-int-"&amp;$P881,Equations!$G:$I,3,0)+VLOOKUP(CQ$14&amp;"-sexo-"&amp;$P881,Equations!$G:$I,3,0)*$U881+VLOOKUP(CQ$14&amp;"-edad-"&amp;$P881,Equations!$G:$I,3,0)*$V881+VLOOKUP(CQ$14&amp;"-est-"&amp;$P881,Equations!$G:$I,3,0)*(1/$W881)+VLOOKUP(CQ$14&amp;"-imc-"&amp;$P881,Equations!$G:$I,3,0)*(1/$Q881))))</f>
        <v/>
      </c>
      <c r="CR881" s="10" t="str">
        <f>IF($AK881="","",IF(OR($V881&lt;2.7,$V881&gt;90),"Age OOR",EXP(LN(CQ881)-1.6449*VLOOKUP(CQ$14&amp;"-rse-"&amp;$P881,Equations!$G:$I,3,0))))</f>
        <v/>
      </c>
      <c r="CS881" s="10" t="str">
        <f>IF($AK881="","",IF(OR($V881&lt;2.7,$V881&gt;90),"Age OOR",EXP(LN(CQ881)+1.6449*VLOOKUP(CQ$14&amp;"-rse-"&amp;$P881,Equations!$G:$I,3,0))))</f>
        <v/>
      </c>
      <c r="CT881" s="10" t="str">
        <f t="shared" si="349"/>
        <v/>
      </c>
      <c r="CU881" s="10" t="str">
        <f>IF($AK881="","",IF(OR($V881&lt;2.7,$V881&gt;90),"Age OOR",(LN($AK881)-LN(CQ881))/VLOOKUP(CQ$14&amp;"-rse-"&amp;$P881,Equations!$G:$I,3,0)))</f>
        <v/>
      </c>
      <c r="CV881" s="47"/>
    </row>
    <row r="882" spans="5:100" x14ac:dyDescent="0.2">
      <c r="E882" s="23" t="str">
        <f t="shared" si="325"/>
        <v>Age out of range</v>
      </c>
      <c r="F882" s="23" t="str">
        <f t="shared" si="326"/>
        <v>Age out of range</v>
      </c>
      <c r="G882" s="23" t="str">
        <f t="shared" si="327"/>
        <v>Age out of range</v>
      </c>
      <c r="H882" s="23" t="str">
        <f t="shared" si="328"/>
        <v>Age out of range</v>
      </c>
      <c r="I882" s="23" t="str">
        <f t="shared" si="329"/>
        <v>Age out of range</v>
      </c>
      <c r="J882" s="23" t="str">
        <f t="shared" si="330"/>
        <v>Age out of range</v>
      </c>
      <c r="K882" s="23" t="str">
        <f t="shared" si="331"/>
        <v>Age out of range</v>
      </c>
      <c r="L882" s="23" t="str">
        <f t="shared" si="332"/>
        <v>Age out of range</v>
      </c>
      <c r="M882" s="23" t="str">
        <f t="shared" si="333"/>
        <v>Age out of range</v>
      </c>
      <c r="N882" s="23" t="str">
        <f t="shared" si="334"/>
        <v>Age out of range</v>
      </c>
      <c r="O882" s="23" t="str">
        <f t="shared" si="335"/>
        <v>Age out of range</v>
      </c>
      <c r="P882" s="23" t="str">
        <f t="shared" si="336"/>
        <v>Age out of range</v>
      </c>
      <c r="Q882" s="23" t="e">
        <f t="shared" si="337"/>
        <v>#DIV/0!</v>
      </c>
      <c r="R882" s="17"/>
      <c r="S882" s="23">
        <v>866</v>
      </c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  <c r="AE882" s="134"/>
      <c r="AF882" s="134"/>
      <c r="AG882" s="134"/>
      <c r="AH882" s="134"/>
      <c r="AI882" s="134"/>
      <c r="AJ882" s="134"/>
      <c r="AK882" s="134"/>
      <c r="AL882" s="7"/>
      <c r="AM882" s="47"/>
      <c r="AN882" s="10" t="str">
        <f>IF($Z882="","",IF(OR($V882&lt;2.7,$V882&gt;90),"Age OOR",VLOOKUP(AN$14&amp;"-int-"&amp;$E882,Equations!$G:$I,3,0)+VLOOKUP(AN$14&amp;"-sexo-"&amp;$E882,Equations!$G:$I,3,0)*$U882+VLOOKUP(AN$14&amp;"-edad-"&amp;$E882,Equations!$G:$I,3,0)*$V882+VLOOKUP(AN$14&amp;"-est-"&amp;$E882,Equations!$G:$I,3,0)*(1/$W882)+VLOOKUP(AN$14&amp;"-imc-"&amp;$E882,Equations!$G:$I,3,0)*(1/$Q882)))</f>
        <v/>
      </c>
      <c r="AO882" s="10" t="str">
        <f>IF($Z882="","",IF(OR($V882&lt;2.7,$V882&gt;90),"Age OOR",AN882-1.6449*VLOOKUP(AN$14&amp;"-rse-"&amp;$E882,Equations!$G:$I,3,0)))</f>
        <v/>
      </c>
      <c r="AP882" s="10" t="str">
        <f>IF($Z882="","",IF(OR($V882&lt;2.7,$V882&gt;90),"Age OOR",AN882+1.6449*VLOOKUP(AN$14&amp;"-rse-"&amp;$E882,Equations!$G:$I,3,0)))</f>
        <v/>
      </c>
      <c r="AQ882" s="10" t="str">
        <f t="shared" si="338"/>
        <v/>
      </c>
      <c r="AR882" s="10" t="str">
        <f>IF($Z882="","",IF(OR($V882&lt;2.7,$V882&gt;90),"Age OOR",($Z882-AN882)/VLOOKUP(AN$14&amp;"-rse-"&amp;$E882,Equations!$G:$I,3,0)))</f>
        <v/>
      </c>
      <c r="AS882" s="10" t="str">
        <f>IF($AA882="","",IF(OR($V882&lt;2.7,$V882&gt;90),"Age OOR",VLOOKUP(AS$14&amp;"-int-"&amp;$F882,Equations!$G:$I,3,0)+VLOOKUP(AS$14&amp;"-sexo-"&amp;$F882,Equations!$G:$I,3,0)*$U882+VLOOKUP(AS$14&amp;"-edad-"&amp;$F882,Equations!$G:$I,3,0)*$V882+VLOOKUP(AS$14&amp;"-est-"&amp;$F882,Equations!$G:$I,3,0)*(1/$W882)+VLOOKUP(AS$14&amp;"-imc-"&amp;$F882,Equations!$G:$I,3,0)*(1/$Q882)))</f>
        <v/>
      </c>
      <c r="AT882" s="10" t="str">
        <f>IF($AA882="","",IF(OR($V882&lt;2.7,$V882&gt;90),"Age OOR",AS882-1.6449*VLOOKUP(AS$14&amp;"-rse-"&amp;$F882,Equations!$G:$I,3,0)))</f>
        <v/>
      </c>
      <c r="AU882" s="10" t="str">
        <f>IF($AA882="","",IF(OR($V882&lt;2.7,$V882&gt;90),"Age OOR",AS882+1.6449*VLOOKUP(AS$14&amp;"-rse-"&amp;$F882,Equations!$G:$I,3,0)))</f>
        <v/>
      </c>
      <c r="AV882" s="10" t="str">
        <f t="shared" si="339"/>
        <v/>
      </c>
      <c r="AW882" s="10" t="str">
        <f>IF($AA882="","",IF(OR($V882&lt;2.7,$V882&gt;90),"Age OOR",($AA882-AS882)/VLOOKUP(AS$14&amp;"-rse-"&amp;$F882,Equations!$G:$I,3,0)))</f>
        <v/>
      </c>
      <c r="AX882" s="10" t="str">
        <f>IF($AB882="","",IF(OR($V882&lt;2.7,$V882&gt;90),"Age OOR",VLOOKUP(AX$14&amp;"-int-"&amp;$G882,Equations!$G:$I,3,0)+VLOOKUP(AX$14&amp;"-sexo-"&amp;$G882,Equations!$G:$I,3,0)*$U882+VLOOKUP(AX$14&amp;"-edad-"&amp;$G882,Equations!$G:$I,3,0)*$V882+VLOOKUP(AX$14&amp;"-est-"&amp;$G882,Equations!$G:$I,3,0)*(1/$W882)+VLOOKUP(AX$14&amp;"-imc-"&amp;$G882,Equations!$G:$I,3,0)*(1/$Q882)))</f>
        <v/>
      </c>
      <c r="AY882" s="10" t="str">
        <f>IF($AB882="","",IF(OR($V882&lt;2.7,$V882&gt;90),"Age OOR",AX882-1.6449*VLOOKUP(AX$14&amp;"-rse-"&amp;$G882,Equations!$G:$I,3,0)))</f>
        <v/>
      </c>
      <c r="AZ882" s="10" t="str">
        <f>IF($AB882="","",IF(OR($V882&lt;2.7,$V882&gt;90),"Age OOR",AX882+1.6449*VLOOKUP(AX$14&amp;"-rse-"&amp;$G882,Equations!$G:$I,3,0)))</f>
        <v/>
      </c>
      <c r="BA882" s="10" t="str">
        <f t="shared" si="340"/>
        <v/>
      </c>
      <c r="BB882" s="10" t="str">
        <f>IF($AB882="","",IF(OR($V882&lt;2.7,$V882&gt;90),"Age OOR",($AB882-AX882)/VLOOKUP(AX$14&amp;"-rse-"&amp;$G882,Equations!$G:$I,3,0)))</f>
        <v/>
      </c>
      <c r="BC882" s="10" t="str">
        <f>IF($AC882="","",IF(OR($V882&lt;2.7,$V882&gt;90),"Age OOR",VLOOKUP(BC$14&amp;"-int-"&amp;$H882,Equations!$G:$I,3,0)+VLOOKUP(BC$14&amp;"-sexo-"&amp;$H882,Equations!$G:$I,3,0)*$U882+VLOOKUP(BC$14&amp;"-edad-"&amp;$H882,Equations!$G:$I,3,0)*$V882+VLOOKUP(BC$14&amp;"-est-"&amp;$H882,Equations!$G:$I,3,0)*(1/$W882)+VLOOKUP(BC$14&amp;"-imc-"&amp;$H882,Equations!$G:$I,3,0)*(1/$Q882)))</f>
        <v/>
      </c>
      <c r="BD882" s="10" t="str">
        <f>IF($AC882="","",IF(OR($V882&lt;2.7,$V882&gt;90),"Age OOR",BC882-1.6449*VLOOKUP(BC$14&amp;"-rse-"&amp;$H882,Equations!$G:$I,3,0)))</f>
        <v/>
      </c>
      <c r="BE882" s="10" t="str">
        <f>IF($AC882="","",IF(OR($V882&lt;2.7,$V882&gt;90),"Age OOR",BC882+1.6449*VLOOKUP(BC$14&amp;"-rse-"&amp;$H882,Equations!$G:$I,3,0)))</f>
        <v/>
      </c>
      <c r="BF882" s="10" t="str">
        <f t="shared" si="341"/>
        <v/>
      </c>
      <c r="BG882" s="10" t="str">
        <f>IF($AC882="","",IF(OR($V882&lt;2.7,$V882&gt;90),"Age OOR",($AC882-BC882)/VLOOKUP(BC$14&amp;"-rse-"&amp;$H882,Equations!$G:$I,3,0)))</f>
        <v/>
      </c>
      <c r="BH882" s="10" t="str">
        <f>IF($AD882="","",IF(OR($V882&lt;2.7,$V882&gt;90),"Age OOR",VLOOKUP(BH$14&amp;"-int-"&amp;$I882,Equations!$G:$I,3,0)+VLOOKUP(BH$14&amp;"-sexo-"&amp;$I882,Equations!$G:$I,3,0)*$U882+VLOOKUP(BH$14&amp;"-edad-"&amp;$I882,Equations!$G:$I,3,0)*$V882+VLOOKUP(BH$14&amp;"-est-"&amp;$I882,Equations!$G:$I,3,0)*(1/$W882)+VLOOKUP(BH$14&amp;"-imc-"&amp;$I882,Equations!$G:$I,3,0)*(1/$Q882)))</f>
        <v/>
      </c>
      <c r="BI882" s="10" t="str">
        <f>IF($AD882="","",IF(OR($V882&lt;2.7,$V882&gt;90),"Age OOR",BH882-1.6449*VLOOKUP(BH$14&amp;"-rse-"&amp;$I882,Equations!$G:$I,3,0)))</f>
        <v/>
      </c>
      <c r="BJ882" s="10" t="str">
        <f>IF($AD882="","",IF(OR($V882&lt;2.7,$V882&gt;90),"Age OOR",BH882+1.6449*VLOOKUP(BH$14&amp;"-rse-"&amp;$I882,Equations!$G:$I,3,0)))</f>
        <v/>
      </c>
      <c r="BK882" s="10" t="str">
        <f t="shared" si="342"/>
        <v/>
      </c>
      <c r="BL882" s="10" t="str">
        <f>IF($AD882="","",IF(OR($V882&lt;2.7,$V882&gt;90),"Age OOR",($AD882-BH882)/VLOOKUP(BH$14&amp;"-rse-"&amp;$I882,Equations!$G:$I,3,0)))</f>
        <v/>
      </c>
      <c r="BM882" s="10" t="str">
        <f>IF($AE882="","",IF(OR($V882&lt;2.7,$V882&gt;90),"Age OOR",VLOOKUP(BM$14&amp;"-int-"&amp;$J882,Equations!$G:$I,3,0)+VLOOKUP(BM$14&amp;"-sexo-"&amp;$J882,Equations!$G:$I,3,0)*$U882+VLOOKUP(BM$14&amp;"-edad-"&amp;$J882,Equations!$G:$I,3,0)*$V882+VLOOKUP(BM$14&amp;"-est-"&amp;$J882,Equations!$G:$I,3,0)*(1/$W882)+VLOOKUP(BM$14&amp;"-imc-"&amp;$J882,Equations!$G:$I,3,0)*(1/$Q882)))</f>
        <v/>
      </c>
      <c r="BN882" s="10" t="str">
        <f>IF($AE882="","",IF(OR($V882&lt;2.7,$V882&gt;90),"Age OOR",BM882-1.6449*VLOOKUP(BM$14&amp;"-rse-"&amp;$J882,Equations!$G:$I,3,0)))</f>
        <v/>
      </c>
      <c r="BO882" s="10" t="str">
        <f>IF($AE882="","",IF(OR($V882&lt;2.7,$V882&gt;90),"Age OOR",BM882+1.6449*VLOOKUP(BM$14&amp;"-rse-"&amp;$J882,Equations!$G:$I,3,0)))</f>
        <v/>
      </c>
      <c r="BP882" s="10" t="str">
        <f t="shared" si="343"/>
        <v/>
      </c>
      <c r="BQ882" s="10" t="str">
        <f>IF($AE882="","",IF(OR($V882&lt;2.7,$V882&gt;90),"Age OOR",($AE882-BM882)/VLOOKUP(BM$14&amp;"-rse-"&amp;$J882,Equations!$G:$I,3,0)))</f>
        <v/>
      </c>
      <c r="BR882" s="10" t="str">
        <f>IF($AF882="","",IF(OR($V882&lt;2.7,$V882&gt;90),"Age OOR",VLOOKUP(BR$14&amp;"-int-"&amp;$K882,Equations!$G:$I,3,0)+VLOOKUP(BR$14&amp;"-sexo-"&amp;$K882,Equations!$G:$I,3,0)*$U882+VLOOKUP(BR$14&amp;"-edad-"&amp;$K882,Equations!$G:$I,3,0)*$V882+VLOOKUP(BR$14&amp;"-est-"&amp;$K882,Equations!$G:$I,3,0)*(1/$W882)+VLOOKUP(BR$14&amp;"-imc-"&amp;$K882,Equations!$G:$I,3,0)*(1/$Q882)))</f>
        <v/>
      </c>
      <c r="BS882" s="10" t="str">
        <f>IF($AF882="","",IF(OR($V882&lt;2.7,$V882&gt;90),"Age OOR",BR882-1.6449*VLOOKUP(BR$14&amp;"-rse-"&amp;$K882,Equations!$G:$I,3,0)))</f>
        <v/>
      </c>
      <c r="BT882" s="10" t="str">
        <f>IF($AF882="","",IF(OR($V882&lt;2.7,$V882&gt;90),"Age OOR",BR882+1.6449*VLOOKUP(BR$14&amp;"-rse-"&amp;$K882,Equations!$G:$I,3,0)))</f>
        <v/>
      </c>
      <c r="BU882" s="10" t="str">
        <f t="shared" si="344"/>
        <v/>
      </c>
      <c r="BV882" s="10" t="str">
        <f>IF($AF882="","",IF(OR($V882&lt;2.7,$V882&gt;90),"Age OOR",($AF882-BR882)/VLOOKUP(BR$14&amp;"-rse-"&amp;$K882,Equations!$G:$I,3,0)))</f>
        <v/>
      </c>
      <c r="BW882" s="10" t="str">
        <f>IF($AG882="","",IF(OR($V882&lt;2.7,$V882&gt;90),"Age OOR",VLOOKUP(BW$14&amp;"-int-"&amp;$L882,Equations!$G:$I,3,0)+VLOOKUP(BW$14&amp;"-sexo-"&amp;$L882,Equations!$G:$I,3,0)*$U882+VLOOKUP(BW$14&amp;"-edad-"&amp;$L882,Equations!$G:$I,3,0)*$V882+VLOOKUP(BW$14&amp;"-est-"&amp;$L882,Equations!$G:$I,3,0)*(1/$W882)+VLOOKUP(BW$14&amp;"-imc-"&amp;$L882,Equations!$G:$I,3,0)*(1/$Q882)))</f>
        <v/>
      </c>
      <c r="BX882" s="10" t="str">
        <f>IF($AG882="","",IF(OR($V882&lt;2.7,$V882&gt;90),"Age OOR",BW882-1.6449*VLOOKUP(BW$14&amp;"-rse-"&amp;$L882,Equations!$G:$I,3,0)))</f>
        <v/>
      </c>
      <c r="BY882" s="10" t="str">
        <f>IF($AG882="","",IF(OR($V882&lt;2.7,$V882&gt;90),"Age OOR",BW882+1.6449*VLOOKUP(BW$14&amp;"-rse-"&amp;$L882,Equations!$G:$I,3,0)))</f>
        <v/>
      </c>
      <c r="BZ882" s="10" t="str">
        <f t="shared" si="345"/>
        <v/>
      </c>
      <c r="CA882" s="10" t="str">
        <f>IF($AG882="","",IF(OR($V882&lt;2.7,$V882&gt;90),"Age OOR",($AG882-BW882)/VLOOKUP(BW$14&amp;"-rse-"&amp;$L882,Equations!$G:$I,3,0)))</f>
        <v/>
      </c>
      <c r="CB882" s="10" t="str">
        <f>IF($AH882="","",IF(OR($V882&lt;2.7,$V882&gt;90),"Age OOR",VLOOKUP(CB$14&amp;"-int-"&amp;$M882,Equations!$G:$I,3,0)+VLOOKUP(CB$14&amp;"-sexo-"&amp;$M882,Equations!$G:$I,3,0)*$U882+VLOOKUP(CB$14&amp;"-edad-"&amp;$M882,Equations!$G:$I,3,0)*$V882+VLOOKUP(CB$14&amp;"-est-"&amp;$M882,Equations!$G:$I,3,0)*(1/$W882)+VLOOKUP(CB$14&amp;"-imc-"&amp;$M882,Equations!$G:$I,3,0)*(1/$Q882)))</f>
        <v/>
      </c>
      <c r="CC882" s="10" t="str">
        <f>IF($AH882="","",IF(OR($V882&lt;2.7,$V882&gt;90),"Age OOR",CB882-1.6449*VLOOKUP(CB$14&amp;"-rse-"&amp;$M882,Equations!$G:$I,3,0)))</f>
        <v/>
      </c>
      <c r="CD882" s="10" t="str">
        <f>IF($AH882="","",IF(OR($V882&lt;2.7,$V882&gt;90),"Age OOR",CB882+1.6449*VLOOKUP(CB$14&amp;"-rse-"&amp;$M882,Equations!$G:$I,3,0)))</f>
        <v/>
      </c>
      <c r="CE882" s="10" t="str">
        <f t="shared" si="346"/>
        <v/>
      </c>
      <c r="CF882" s="10" t="str">
        <f>IF($AH882="","",IF(OR($V882&lt;2.7,$V882&gt;90),"Age OOR",($AH882-CB882)/VLOOKUP(CB$14&amp;"-rse-"&amp;$M882,Equations!$G:$I,3,0)))</f>
        <v/>
      </c>
      <c r="CG882" s="10" t="str">
        <f>IF($AI882="","",IF(OR($V882&lt;2.7,$V882&gt;90),"Age OOR",VLOOKUP(CG$14&amp;"-int-"&amp;$N882,Equations!$G:$I,3,0)+VLOOKUP(CG$14&amp;"-sexo-"&amp;$N882,Equations!$G:$I,3,0)*$U882+VLOOKUP(CG$14&amp;"-edad-"&amp;$N882,Equations!$G:$I,3,0)*$V882+VLOOKUP(CG$14&amp;"-est-"&amp;$N882,Equations!$G:$I,3,0)*(1/$W882)+VLOOKUP(CG$14&amp;"-imc-"&amp;$N882,Equations!$G:$I,3,0)*(1/$Q882)))</f>
        <v/>
      </c>
      <c r="CH882" s="10" t="str">
        <f>IF($AI882="","",IF(OR($V882&lt;2.7,$V882&gt;90),"Age OOR",CG882-1.6449*VLOOKUP(CG$14&amp;"-rse-"&amp;$N882,Equations!$G:$I,3,0)))</f>
        <v/>
      </c>
      <c r="CI882" s="10" t="str">
        <f>IF($AI882="","",IF(OR($V882&lt;2.7,$V882&gt;90),"Age OOR",CG882+1.6449*VLOOKUP(CG$14&amp;"-rse-"&amp;$N882,Equations!$G:$I,3,0)))</f>
        <v/>
      </c>
      <c r="CJ882" s="10" t="str">
        <f t="shared" si="347"/>
        <v/>
      </c>
      <c r="CK882" s="10" t="str">
        <f>IF($AI882="","",IF(OR($V882&lt;2.7,$V882&gt;90),"Age OOR",($AI882-CG882)/VLOOKUP(CG$14&amp;"-rse-"&amp;$N882,Equations!$G:$I,3,0)))</f>
        <v/>
      </c>
      <c r="CL882" s="10" t="str">
        <f>IF($AJ882="","",IF(OR($V882&lt;2.7,$V882&gt;90),"Age OOR",VLOOKUP(CL$14&amp;"-int-"&amp;$O882,Equations!$G:$I,3,0)+VLOOKUP(CL$14&amp;"-sexo-"&amp;$O882,Equations!$G:$I,3,0)*$U882+VLOOKUP(CL$14&amp;"-edad-"&amp;$O882,Equations!$G:$I,3,0)*$V882+VLOOKUP(CL$14&amp;"-est-"&amp;$O882,Equations!$G:$I,3,0)*(1/$W882)+VLOOKUP(CL$14&amp;"-imc-"&amp;$O882,Equations!$G:$I,3,0)*(1/$Q882)))</f>
        <v/>
      </c>
      <c r="CM882" s="10" t="str">
        <f>IF($AJ882="","",IF(OR($V882&lt;2.7,$V882&gt;90),"Age OOR",CL882-1.6449*VLOOKUP(CL$14&amp;"-rse-"&amp;$O882,Equations!$G:$I,3,0)))</f>
        <v/>
      </c>
      <c r="CN882" s="10" t="str">
        <f>IF($AJ882="","",IF(OR($V882&lt;2.7,$V882&gt;90),"Age OOR",CL882+1.6449*VLOOKUP(CL$14&amp;"-rse-"&amp;$O882,Equations!$G:$I,3,0)))</f>
        <v/>
      </c>
      <c r="CO882" s="10" t="str">
        <f t="shared" si="348"/>
        <v/>
      </c>
      <c r="CP882" s="10" t="str">
        <f>IF($AJ882="","",IF(OR($V882&lt;2.7,$V882&gt;90),"Age OOR",($AJ882-CL882)/VLOOKUP(CL$14&amp;"-rse-"&amp;$O882,Equations!$G:$I,3,0)))</f>
        <v/>
      </c>
      <c r="CQ882" s="10" t="str">
        <f>IF($AK882="","",IF(OR($V882&lt;2.7,$V882&gt;90),"Age OOR",EXP(VLOOKUP(CQ$14&amp;"-int-"&amp;$P882,Equations!$G:$I,3,0)+VLOOKUP(CQ$14&amp;"-sexo-"&amp;$P882,Equations!$G:$I,3,0)*$U882+VLOOKUP(CQ$14&amp;"-edad-"&amp;$P882,Equations!$G:$I,3,0)*$V882+VLOOKUP(CQ$14&amp;"-est-"&amp;$P882,Equations!$G:$I,3,0)*(1/$W882)+VLOOKUP(CQ$14&amp;"-imc-"&amp;$P882,Equations!$G:$I,3,0)*(1/$Q882))))</f>
        <v/>
      </c>
      <c r="CR882" s="10" t="str">
        <f>IF($AK882="","",IF(OR($V882&lt;2.7,$V882&gt;90),"Age OOR",EXP(LN(CQ882)-1.6449*VLOOKUP(CQ$14&amp;"-rse-"&amp;$P882,Equations!$G:$I,3,0))))</f>
        <v/>
      </c>
      <c r="CS882" s="10" t="str">
        <f>IF($AK882="","",IF(OR($V882&lt;2.7,$V882&gt;90),"Age OOR",EXP(LN(CQ882)+1.6449*VLOOKUP(CQ$14&amp;"-rse-"&amp;$P882,Equations!$G:$I,3,0))))</f>
        <v/>
      </c>
      <c r="CT882" s="10" t="str">
        <f t="shared" si="349"/>
        <v/>
      </c>
      <c r="CU882" s="10" t="str">
        <f>IF($AK882="","",IF(OR($V882&lt;2.7,$V882&gt;90),"Age OOR",(LN($AK882)-LN(CQ882))/VLOOKUP(CQ$14&amp;"-rse-"&amp;$P882,Equations!$G:$I,3,0)))</f>
        <v/>
      </c>
      <c r="CV882" s="47"/>
    </row>
    <row r="883" spans="5:100" x14ac:dyDescent="0.2">
      <c r="E883" s="23" t="str">
        <f t="shared" si="325"/>
        <v>Age out of range</v>
      </c>
      <c r="F883" s="23" t="str">
        <f t="shared" si="326"/>
        <v>Age out of range</v>
      </c>
      <c r="G883" s="23" t="str">
        <f t="shared" si="327"/>
        <v>Age out of range</v>
      </c>
      <c r="H883" s="23" t="str">
        <f t="shared" si="328"/>
        <v>Age out of range</v>
      </c>
      <c r="I883" s="23" t="str">
        <f t="shared" si="329"/>
        <v>Age out of range</v>
      </c>
      <c r="J883" s="23" t="str">
        <f t="shared" si="330"/>
        <v>Age out of range</v>
      </c>
      <c r="K883" s="23" t="str">
        <f t="shared" si="331"/>
        <v>Age out of range</v>
      </c>
      <c r="L883" s="23" t="str">
        <f t="shared" si="332"/>
        <v>Age out of range</v>
      </c>
      <c r="M883" s="23" t="str">
        <f t="shared" si="333"/>
        <v>Age out of range</v>
      </c>
      <c r="N883" s="23" t="str">
        <f t="shared" si="334"/>
        <v>Age out of range</v>
      </c>
      <c r="O883" s="23" t="str">
        <f t="shared" si="335"/>
        <v>Age out of range</v>
      </c>
      <c r="P883" s="23" t="str">
        <f t="shared" si="336"/>
        <v>Age out of range</v>
      </c>
      <c r="Q883" s="23" t="e">
        <f t="shared" si="337"/>
        <v>#DIV/0!</v>
      </c>
      <c r="R883" s="17"/>
      <c r="S883" s="23">
        <v>867</v>
      </c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  <c r="AE883" s="134"/>
      <c r="AF883" s="134"/>
      <c r="AG883" s="134"/>
      <c r="AH883" s="134"/>
      <c r="AI883" s="134"/>
      <c r="AJ883" s="134"/>
      <c r="AK883" s="134"/>
      <c r="AL883" s="7"/>
      <c r="AM883" s="47"/>
      <c r="AN883" s="10" t="str">
        <f>IF($Z883="","",IF(OR($V883&lt;2.7,$V883&gt;90),"Age OOR",VLOOKUP(AN$14&amp;"-int-"&amp;$E883,Equations!$G:$I,3,0)+VLOOKUP(AN$14&amp;"-sexo-"&amp;$E883,Equations!$G:$I,3,0)*$U883+VLOOKUP(AN$14&amp;"-edad-"&amp;$E883,Equations!$G:$I,3,0)*$V883+VLOOKUP(AN$14&amp;"-est-"&amp;$E883,Equations!$G:$I,3,0)*(1/$W883)+VLOOKUP(AN$14&amp;"-imc-"&amp;$E883,Equations!$G:$I,3,0)*(1/$Q883)))</f>
        <v/>
      </c>
      <c r="AO883" s="10" t="str">
        <f>IF($Z883="","",IF(OR($V883&lt;2.7,$V883&gt;90),"Age OOR",AN883-1.6449*VLOOKUP(AN$14&amp;"-rse-"&amp;$E883,Equations!$G:$I,3,0)))</f>
        <v/>
      </c>
      <c r="AP883" s="10" t="str">
        <f>IF($Z883="","",IF(OR($V883&lt;2.7,$V883&gt;90),"Age OOR",AN883+1.6449*VLOOKUP(AN$14&amp;"-rse-"&amp;$E883,Equations!$G:$I,3,0)))</f>
        <v/>
      </c>
      <c r="AQ883" s="10" t="str">
        <f t="shared" si="338"/>
        <v/>
      </c>
      <c r="AR883" s="10" t="str">
        <f>IF($Z883="","",IF(OR($V883&lt;2.7,$V883&gt;90),"Age OOR",($Z883-AN883)/VLOOKUP(AN$14&amp;"-rse-"&amp;$E883,Equations!$G:$I,3,0)))</f>
        <v/>
      </c>
      <c r="AS883" s="10" t="str">
        <f>IF($AA883="","",IF(OR($V883&lt;2.7,$V883&gt;90),"Age OOR",VLOOKUP(AS$14&amp;"-int-"&amp;$F883,Equations!$G:$I,3,0)+VLOOKUP(AS$14&amp;"-sexo-"&amp;$F883,Equations!$G:$I,3,0)*$U883+VLOOKUP(AS$14&amp;"-edad-"&amp;$F883,Equations!$G:$I,3,0)*$V883+VLOOKUP(AS$14&amp;"-est-"&amp;$F883,Equations!$G:$I,3,0)*(1/$W883)+VLOOKUP(AS$14&amp;"-imc-"&amp;$F883,Equations!$G:$I,3,0)*(1/$Q883)))</f>
        <v/>
      </c>
      <c r="AT883" s="10" t="str">
        <f>IF($AA883="","",IF(OR($V883&lt;2.7,$V883&gt;90),"Age OOR",AS883-1.6449*VLOOKUP(AS$14&amp;"-rse-"&amp;$F883,Equations!$G:$I,3,0)))</f>
        <v/>
      </c>
      <c r="AU883" s="10" t="str">
        <f>IF($AA883="","",IF(OR($V883&lt;2.7,$V883&gt;90),"Age OOR",AS883+1.6449*VLOOKUP(AS$14&amp;"-rse-"&amp;$F883,Equations!$G:$I,3,0)))</f>
        <v/>
      </c>
      <c r="AV883" s="10" t="str">
        <f t="shared" si="339"/>
        <v/>
      </c>
      <c r="AW883" s="10" t="str">
        <f>IF($AA883="","",IF(OR($V883&lt;2.7,$V883&gt;90),"Age OOR",($AA883-AS883)/VLOOKUP(AS$14&amp;"-rse-"&amp;$F883,Equations!$G:$I,3,0)))</f>
        <v/>
      </c>
      <c r="AX883" s="10" t="str">
        <f>IF($AB883="","",IF(OR($V883&lt;2.7,$V883&gt;90),"Age OOR",VLOOKUP(AX$14&amp;"-int-"&amp;$G883,Equations!$G:$I,3,0)+VLOOKUP(AX$14&amp;"-sexo-"&amp;$G883,Equations!$G:$I,3,0)*$U883+VLOOKUP(AX$14&amp;"-edad-"&amp;$G883,Equations!$G:$I,3,0)*$V883+VLOOKUP(AX$14&amp;"-est-"&amp;$G883,Equations!$G:$I,3,0)*(1/$W883)+VLOOKUP(AX$14&amp;"-imc-"&amp;$G883,Equations!$G:$I,3,0)*(1/$Q883)))</f>
        <v/>
      </c>
      <c r="AY883" s="10" t="str">
        <f>IF($AB883="","",IF(OR($V883&lt;2.7,$V883&gt;90),"Age OOR",AX883-1.6449*VLOOKUP(AX$14&amp;"-rse-"&amp;$G883,Equations!$G:$I,3,0)))</f>
        <v/>
      </c>
      <c r="AZ883" s="10" t="str">
        <f>IF($AB883="","",IF(OR($V883&lt;2.7,$V883&gt;90),"Age OOR",AX883+1.6449*VLOOKUP(AX$14&amp;"-rse-"&amp;$G883,Equations!$G:$I,3,0)))</f>
        <v/>
      </c>
      <c r="BA883" s="10" t="str">
        <f t="shared" si="340"/>
        <v/>
      </c>
      <c r="BB883" s="10" t="str">
        <f>IF($AB883="","",IF(OR($V883&lt;2.7,$V883&gt;90),"Age OOR",($AB883-AX883)/VLOOKUP(AX$14&amp;"-rse-"&amp;$G883,Equations!$G:$I,3,0)))</f>
        <v/>
      </c>
      <c r="BC883" s="10" t="str">
        <f>IF($AC883="","",IF(OR($V883&lt;2.7,$V883&gt;90),"Age OOR",VLOOKUP(BC$14&amp;"-int-"&amp;$H883,Equations!$G:$I,3,0)+VLOOKUP(BC$14&amp;"-sexo-"&amp;$H883,Equations!$G:$I,3,0)*$U883+VLOOKUP(BC$14&amp;"-edad-"&amp;$H883,Equations!$G:$I,3,0)*$V883+VLOOKUP(BC$14&amp;"-est-"&amp;$H883,Equations!$G:$I,3,0)*(1/$W883)+VLOOKUP(BC$14&amp;"-imc-"&amp;$H883,Equations!$G:$I,3,0)*(1/$Q883)))</f>
        <v/>
      </c>
      <c r="BD883" s="10" t="str">
        <f>IF($AC883="","",IF(OR($V883&lt;2.7,$V883&gt;90),"Age OOR",BC883-1.6449*VLOOKUP(BC$14&amp;"-rse-"&amp;$H883,Equations!$G:$I,3,0)))</f>
        <v/>
      </c>
      <c r="BE883" s="10" t="str">
        <f>IF($AC883="","",IF(OR($V883&lt;2.7,$V883&gt;90),"Age OOR",BC883+1.6449*VLOOKUP(BC$14&amp;"-rse-"&amp;$H883,Equations!$G:$I,3,0)))</f>
        <v/>
      </c>
      <c r="BF883" s="10" t="str">
        <f t="shared" si="341"/>
        <v/>
      </c>
      <c r="BG883" s="10" t="str">
        <f>IF($AC883="","",IF(OR($V883&lt;2.7,$V883&gt;90),"Age OOR",($AC883-BC883)/VLOOKUP(BC$14&amp;"-rse-"&amp;$H883,Equations!$G:$I,3,0)))</f>
        <v/>
      </c>
      <c r="BH883" s="10" t="str">
        <f>IF($AD883="","",IF(OR($V883&lt;2.7,$V883&gt;90),"Age OOR",VLOOKUP(BH$14&amp;"-int-"&amp;$I883,Equations!$G:$I,3,0)+VLOOKUP(BH$14&amp;"-sexo-"&amp;$I883,Equations!$G:$I,3,0)*$U883+VLOOKUP(BH$14&amp;"-edad-"&amp;$I883,Equations!$G:$I,3,0)*$V883+VLOOKUP(BH$14&amp;"-est-"&amp;$I883,Equations!$G:$I,3,0)*(1/$W883)+VLOOKUP(BH$14&amp;"-imc-"&amp;$I883,Equations!$G:$I,3,0)*(1/$Q883)))</f>
        <v/>
      </c>
      <c r="BI883" s="10" t="str">
        <f>IF($AD883="","",IF(OR($V883&lt;2.7,$V883&gt;90),"Age OOR",BH883-1.6449*VLOOKUP(BH$14&amp;"-rse-"&amp;$I883,Equations!$G:$I,3,0)))</f>
        <v/>
      </c>
      <c r="BJ883" s="10" t="str">
        <f>IF($AD883="","",IF(OR($V883&lt;2.7,$V883&gt;90),"Age OOR",BH883+1.6449*VLOOKUP(BH$14&amp;"-rse-"&amp;$I883,Equations!$G:$I,3,0)))</f>
        <v/>
      </c>
      <c r="BK883" s="10" t="str">
        <f t="shared" si="342"/>
        <v/>
      </c>
      <c r="BL883" s="10" t="str">
        <f>IF($AD883="","",IF(OR($V883&lt;2.7,$V883&gt;90),"Age OOR",($AD883-BH883)/VLOOKUP(BH$14&amp;"-rse-"&amp;$I883,Equations!$G:$I,3,0)))</f>
        <v/>
      </c>
      <c r="BM883" s="10" t="str">
        <f>IF($AE883="","",IF(OR($V883&lt;2.7,$V883&gt;90),"Age OOR",VLOOKUP(BM$14&amp;"-int-"&amp;$J883,Equations!$G:$I,3,0)+VLOOKUP(BM$14&amp;"-sexo-"&amp;$J883,Equations!$G:$I,3,0)*$U883+VLOOKUP(BM$14&amp;"-edad-"&amp;$J883,Equations!$G:$I,3,0)*$V883+VLOOKUP(BM$14&amp;"-est-"&amp;$J883,Equations!$G:$I,3,0)*(1/$W883)+VLOOKUP(BM$14&amp;"-imc-"&amp;$J883,Equations!$G:$I,3,0)*(1/$Q883)))</f>
        <v/>
      </c>
      <c r="BN883" s="10" t="str">
        <f>IF($AE883="","",IF(OR($V883&lt;2.7,$V883&gt;90),"Age OOR",BM883-1.6449*VLOOKUP(BM$14&amp;"-rse-"&amp;$J883,Equations!$G:$I,3,0)))</f>
        <v/>
      </c>
      <c r="BO883" s="10" t="str">
        <f>IF($AE883="","",IF(OR($V883&lt;2.7,$V883&gt;90),"Age OOR",BM883+1.6449*VLOOKUP(BM$14&amp;"-rse-"&amp;$J883,Equations!$G:$I,3,0)))</f>
        <v/>
      </c>
      <c r="BP883" s="10" t="str">
        <f t="shared" si="343"/>
        <v/>
      </c>
      <c r="BQ883" s="10" t="str">
        <f>IF($AE883="","",IF(OR($V883&lt;2.7,$V883&gt;90),"Age OOR",($AE883-BM883)/VLOOKUP(BM$14&amp;"-rse-"&amp;$J883,Equations!$G:$I,3,0)))</f>
        <v/>
      </c>
      <c r="BR883" s="10" t="str">
        <f>IF($AF883="","",IF(OR($V883&lt;2.7,$V883&gt;90),"Age OOR",VLOOKUP(BR$14&amp;"-int-"&amp;$K883,Equations!$G:$I,3,0)+VLOOKUP(BR$14&amp;"-sexo-"&amp;$K883,Equations!$G:$I,3,0)*$U883+VLOOKUP(BR$14&amp;"-edad-"&amp;$K883,Equations!$G:$I,3,0)*$V883+VLOOKUP(BR$14&amp;"-est-"&amp;$K883,Equations!$G:$I,3,0)*(1/$W883)+VLOOKUP(BR$14&amp;"-imc-"&amp;$K883,Equations!$G:$I,3,0)*(1/$Q883)))</f>
        <v/>
      </c>
      <c r="BS883" s="10" t="str">
        <f>IF($AF883="","",IF(OR($V883&lt;2.7,$V883&gt;90),"Age OOR",BR883-1.6449*VLOOKUP(BR$14&amp;"-rse-"&amp;$K883,Equations!$G:$I,3,0)))</f>
        <v/>
      </c>
      <c r="BT883" s="10" t="str">
        <f>IF($AF883="","",IF(OR($V883&lt;2.7,$V883&gt;90),"Age OOR",BR883+1.6449*VLOOKUP(BR$14&amp;"-rse-"&amp;$K883,Equations!$G:$I,3,0)))</f>
        <v/>
      </c>
      <c r="BU883" s="10" t="str">
        <f t="shared" si="344"/>
        <v/>
      </c>
      <c r="BV883" s="10" t="str">
        <f>IF($AF883="","",IF(OR($V883&lt;2.7,$V883&gt;90),"Age OOR",($AF883-BR883)/VLOOKUP(BR$14&amp;"-rse-"&amp;$K883,Equations!$G:$I,3,0)))</f>
        <v/>
      </c>
      <c r="BW883" s="10" t="str">
        <f>IF($AG883="","",IF(OR($V883&lt;2.7,$V883&gt;90),"Age OOR",VLOOKUP(BW$14&amp;"-int-"&amp;$L883,Equations!$G:$I,3,0)+VLOOKUP(BW$14&amp;"-sexo-"&amp;$L883,Equations!$G:$I,3,0)*$U883+VLOOKUP(BW$14&amp;"-edad-"&amp;$L883,Equations!$G:$I,3,0)*$V883+VLOOKUP(BW$14&amp;"-est-"&amp;$L883,Equations!$G:$I,3,0)*(1/$W883)+VLOOKUP(BW$14&amp;"-imc-"&amp;$L883,Equations!$G:$I,3,0)*(1/$Q883)))</f>
        <v/>
      </c>
      <c r="BX883" s="10" t="str">
        <f>IF($AG883="","",IF(OR($V883&lt;2.7,$V883&gt;90),"Age OOR",BW883-1.6449*VLOOKUP(BW$14&amp;"-rse-"&amp;$L883,Equations!$G:$I,3,0)))</f>
        <v/>
      </c>
      <c r="BY883" s="10" t="str">
        <f>IF($AG883="","",IF(OR($V883&lt;2.7,$V883&gt;90),"Age OOR",BW883+1.6449*VLOOKUP(BW$14&amp;"-rse-"&amp;$L883,Equations!$G:$I,3,0)))</f>
        <v/>
      </c>
      <c r="BZ883" s="10" t="str">
        <f t="shared" si="345"/>
        <v/>
      </c>
      <c r="CA883" s="10" t="str">
        <f>IF($AG883="","",IF(OR($V883&lt;2.7,$V883&gt;90),"Age OOR",($AG883-BW883)/VLOOKUP(BW$14&amp;"-rse-"&amp;$L883,Equations!$G:$I,3,0)))</f>
        <v/>
      </c>
      <c r="CB883" s="10" t="str">
        <f>IF($AH883="","",IF(OR($V883&lt;2.7,$V883&gt;90),"Age OOR",VLOOKUP(CB$14&amp;"-int-"&amp;$M883,Equations!$G:$I,3,0)+VLOOKUP(CB$14&amp;"-sexo-"&amp;$M883,Equations!$G:$I,3,0)*$U883+VLOOKUP(CB$14&amp;"-edad-"&amp;$M883,Equations!$G:$I,3,0)*$V883+VLOOKUP(CB$14&amp;"-est-"&amp;$M883,Equations!$G:$I,3,0)*(1/$W883)+VLOOKUP(CB$14&amp;"-imc-"&amp;$M883,Equations!$G:$I,3,0)*(1/$Q883)))</f>
        <v/>
      </c>
      <c r="CC883" s="10" t="str">
        <f>IF($AH883="","",IF(OR($V883&lt;2.7,$V883&gt;90),"Age OOR",CB883-1.6449*VLOOKUP(CB$14&amp;"-rse-"&amp;$M883,Equations!$G:$I,3,0)))</f>
        <v/>
      </c>
      <c r="CD883" s="10" t="str">
        <f>IF($AH883="","",IF(OR($V883&lt;2.7,$V883&gt;90),"Age OOR",CB883+1.6449*VLOOKUP(CB$14&amp;"-rse-"&amp;$M883,Equations!$G:$I,3,0)))</f>
        <v/>
      </c>
      <c r="CE883" s="10" t="str">
        <f t="shared" si="346"/>
        <v/>
      </c>
      <c r="CF883" s="10" t="str">
        <f>IF($AH883="","",IF(OR($V883&lt;2.7,$V883&gt;90),"Age OOR",($AH883-CB883)/VLOOKUP(CB$14&amp;"-rse-"&amp;$M883,Equations!$G:$I,3,0)))</f>
        <v/>
      </c>
      <c r="CG883" s="10" t="str">
        <f>IF($AI883="","",IF(OR($V883&lt;2.7,$V883&gt;90),"Age OOR",VLOOKUP(CG$14&amp;"-int-"&amp;$N883,Equations!$G:$I,3,0)+VLOOKUP(CG$14&amp;"-sexo-"&amp;$N883,Equations!$G:$I,3,0)*$U883+VLOOKUP(CG$14&amp;"-edad-"&amp;$N883,Equations!$G:$I,3,0)*$V883+VLOOKUP(CG$14&amp;"-est-"&amp;$N883,Equations!$G:$I,3,0)*(1/$W883)+VLOOKUP(CG$14&amp;"-imc-"&amp;$N883,Equations!$G:$I,3,0)*(1/$Q883)))</f>
        <v/>
      </c>
      <c r="CH883" s="10" t="str">
        <f>IF($AI883="","",IF(OR($V883&lt;2.7,$V883&gt;90),"Age OOR",CG883-1.6449*VLOOKUP(CG$14&amp;"-rse-"&amp;$N883,Equations!$G:$I,3,0)))</f>
        <v/>
      </c>
      <c r="CI883" s="10" t="str">
        <f>IF($AI883="","",IF(OR($V883&lt;2.7,$V883&gt;90),"Age OOR",CG883+1.6449*VLOOKUP(CG$14&amp;"-rse-"&amp;$N883,Equations!$G:$I,3,0)))</f>
        <v/>
      </c>
      <c r="CJ883" s="10" t="str">
        <f t="shared" si="347"/>
        <v/>
      </c>
      <c r="CK883" s="10" t="str">
        <f>IF($AI883="","",IF(OR($V883&lt;2.7,$V883&gt;90),"Age OOR",($AI883-CG883)/VLOOKUP(CG$14&amp;"-rse-"&amp;$N883,Equations!$G:$I,3,0)))</f>
        <v/>
      </c>
      <c r="CL883" s="10" t="str">
        <f>IF($AJ883="","",IF(OR($V883&lt;2.7,$V883&gt;90),"Age OOR",VLOOKUP(CL$14&amp;"-int-"&amp;$O883,Equations!$G:$I,3,0)+VLOOKUP(CL$14&amp;"-sexo-"&amp;$O883,Equations!$G:$I,3,0)*$U883+VLOOKUP(CL$14&amp;"-edad-"&amp;$O883,Equations!$G:$I,3,0)*$V883+VLOOKUP(CL$14&amp;"-est-"&amp;$O883,Equations!$G:$I,3,0)*(1/$W883)+VLOOKUP(CL$14&amp;"-imc-"&amp;$O883,Equations!$G:$I,3,0)*(1/$Q883)))</f>
        <v/>
      </c>
      <c r="CM883" s="10" t="str">
        <f>IF($AJ883="","",IF(OR($V883&lt;2.7,$V883&gt;90),"Age OOR",CL883-1.6449*VLOOKUP(CL$14&amp;"-rse-"&amp;$O883,Equations!$G:$I,3,0)))</f>
        <v/>
      </c>
      <c r="CN883" s="10" t="str">
        <f>IF($AJ883="","",IF(OR($V883&lt;2.7,$V883&gt;90),"Age OOR",CL883+1.6449*VLOOKUP(CL$14&amp;"-rse-"&amp;$O883,Equations!$G:$I,3,0)))</f>
        <v/>
      </c>
      <c r="CO883" s="10" t="str">
        <f t="shared" si="348"/>
        <v/>
      </c>
      <c r="CP883" s="10" t="str">
        <f>IF($AJ883="","",IF(OR($V883&lt;2.7,$V883&gt;90),"Age OOR",($AJ883-CL883)/VLOOKUP(CL$14&amp;"-rse-"&amp;$O883,Equations!$G:$I,3,0)))</f>
        <v/>
      </c>
      <c r="CQ883" s="10" t="str">
        <f>IF($AK883="","",IF(OR($V883&lt;2.7,$V883&gt;90),"Age OOR",EXP(VLOOKUP(CQ$14&amp;"-int-"&amp;$P883,Equations!$G:$I,3,0)+VLOOKUP(CQ$14&amp;"-sexo-"&amp;$P883,Equations!$G:$I,3,0)*$U883+VLOOKUP(CQ$14&amp;"-edad-"&amp;$P883,Equations!$G:$I,3,0)*$V883+VLOOKUP(CQ$14&amp;"-est-"&amp;$P883,Equations!$G:$I,3,0)*(1/$W883)+VLOOKUP(CQ$14&amp;"-imc-"&amp;$P883,Equations!$G:$I,3,0)*(1/$Q883))))</f>
        <v/>
      </c>
      <c r="CR883" s="10" t="str">
        <f>IF($AK883="","",IF(OR($V883&lt;2.7,$V883&gt;90),"Age OOR",EXP(LN(CQ883)-1.6449*VLOOKUP(CQ$14&amp;"-rse-"&amp;$P883,Equations!$G:$I,3,0))))</f>
        <v/>
      </c>
      <c r="CS883" s="10" t="str">
        <f>IF($AK883="","",IF(OR($V883&lt;2.7,$V883&gt;90),"Age OOR",EXP(LN(CQ883)+1.6449*VLOOKUP(CQ$14&amp;"-rse-"&amp;$P883,Equations!$G:$I,3,0))))</f>
        <v/>
      </c>
      <c r="CT883" s="10" t="str">
        <f t="shared" si="349"/>
        <v/>
      </c>
      <c r="CU883" s="10" t="str">
        <f>IF($AK883="","",IF(OR($V883&lt;2.7,$V883&gt;90),"Age OOR",(LN($AK883)-LN(CQ883))/VLOOKUP(CQ$14&amp;"-rse-"&amp;$P883,Equations!$G:$I,3,0)))</f>
        <v/>
      </c>
      <c r="CV883" s="47"/>
    </row>
    <row r="884" spans="5:100" x14ac:dyDescent="0.2">
      <c r="E884" s="23" t="str">
        <f t="shared" si="325"/>
        <v>Age out of range</v>
      </c>
      <c r="F884" s="23" t="str">
        <f t="shared" si="326"/>
        <v>Age out of range</v>
      </c>
      <c r="G884" s="23" t="str">
        <f t="shared" si="327"/>
        <v>Age out of range</v>
      </c>
      <c r="H884" s="23" t="str">
        <f t="shared" si="328"/>
        <v>Age out of range</v>
      </c>
      <c r="I884" s="23" t="str">
        <f t="shared" si="329"/>
        <v>Age out of range</v>
      </c>
      <c r="J884" s="23" t="str">
        <f t="shared" si="330"/>
        <v>Age out of range</v>
      </c>
      <c r="K884" s="23" t="str">
        <f t="shared" si="331"/>
        <v>Age out of range</v>
      </c>
      <c r="L884" s="23" t="str">
        <f t="shared" si="332"/>
        <v>Age out of range</v>
      </c>
      <c r="M884" s="23" t="str">
        <f t="shared" si="333"/>
        <v>Age out of range</v>
      </c>
      <c r="N884" s="23" t="str">
        <f t="shared" si="334"/>
        <v>Age out of range</v>
      </c>
      <c r="O884" s="23" t="str">
        <f t="shared" si="335"/>
        <v>Age out of range</v>
      </c>
      <c r="P884" s="23" t="str">
        <f t="shared" si="336"/>
        <v>Age out of range</v>
      </c>
      <c r="Q884" s="23" t="e">
        <f t="shared" si="337"/>
        <v>#DIV/0!</v>
      </c>
      <c r="R884" s="17"/>
      <c r="S884" s="23">
        <v>868</v>
      </c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  <c r="AE884" s="134"/>
      <c r="AF884" s="134"/>
      <c r="AG884" s="134"/>
      <c r="AH884" s="134"/>
      <c r="AI884" s="134"/>
      <c r="AJ884" s="134"/>
      <c r="AK884" s="134"/>
      <c r="AL884" s="7"/>
      <c r="AM884" s="47"/>
      <c r="AN884" s="10" t="str">
        <f>IF($Z884="","",IF(OR($V884&lt;2.7,$V884&gt;90),"Age OOR",VLOOKUP(AN$14&amp;"-int-"&amp;$E884,Equations!$G:$I,3,0)+VLOOKUP(AN$14&amp;"-sexo-"&amp;$E884,Equations!$G:$I,3,0)*$U884+VLOOKUP(AN$14&amp;"-edad-"&amp;$E884,Equations!$G:$I,3,0)*$V884+VLOOKUP(AN$14&amp;"-est-"&amp;$E884,Equations!$G:$I,3,0)*(1/$W884)+VLOOKUP(AN$14&amp;"-imc-"&amp;$E884,Equations!$G:$I,3,0)*(1/$Q884)))</f>
        <v/>
      </c>
      <c r="AO884" s="10" t="str">
        <f>IF($Z884="","",IF(OR($V884&lt;2.7,$V884&gt;90),"Age OOR",AN884-1.6449*VLOOKUP(AN$14&amp;"-rse-"&amp;$E884,Equations!$G:$I,3,0)))</f>
        <v/>
      </c>
      <c r="AP884" s="10" t="str">
        <f>IF($Z884="","",IF(OR($V884&lt;2.7,$V884&gt;90),"Age OOR",AN884+1.6449*VLOOKUP(AN$14&amp;"-rse-"&amp;$E884,Equations!$G:$I,3,0)))</f>
        <v/>
      </c>
      <c r="AQ884" s="10" t="str">
        <f t="shared" si="338"/>
        <v/>
      </c>
      <c r="AR884" s="10" t="str">
        <f>IF($Z884="","",IF(OR($V884&lt;2.7,$V884&gt;90),"Age OOR",($Z884-AN884)/VLOOKUP(AN$14&amp;"-rse-"&amp;$E884,Equations!$G:$I,3,0)))</f>
        <v/>
      </c>
      <c r="AS884" s="10" t="str">
        <f>IF($AA884="","",IF(OR($V884&lt;2.7,$V884&gt;90),"Age OOR",VLOOKUP(AS$14&amp;"-int-"&amp;$F884,Equations!$G:$I,3,0)+VLOOKUP(AS$14&amp;"-sexo-"&amp;$F884,Equations!$G:$I,3,0)*$U884+VLOOKUP(AS$14&amp;"-edad-"&amp;$F884,Equations!$G:$I,3,0)*$V884+VLOOKUP(AS$14&amp;"-est-"&amp;$F884,Equations!$G:$I,3,0)*(1/$W884)+VLOOKUP(AS$14&amp;"-imc-"&amp;$F884,Equations!$G:$I,3,0)*(1/$Q884)))</f>
        <v/>
      </c>
      <c r="AT884" s="10" t="str">
        <f>IF($AA884="","",IF(OR($V884&lt;2.7,$V884&gt;90),"Age OOR",AS884-1.6449*VLOOKUP(AS$14&amp;"-rse-"&amp;$F884,Equations!$G:$I,3,0)))</f>
        <v/>
      </c>
      <c r="AU884" s="10" t="str">
        <f>IF($AA884="","",IF(OR($V884&lt;2.7,$V884&gt;90),"Age OOR",AS884+1.6449*VLOOKUP(AS$14&amp;"-rse-"&amp;$F884,Equations!$G:$I,3,0)))</f>
        <v/>
      </c>
      <c r="AV884" s="10" t="str">
        <f t="shared" si="339"/>
        <v/>
      </c>
      <c r="AW884" s="10" t="str">
        <f>IF($AA884="","",IF(OR($V884&lt;2.7,$V884&gt;90),"Age OOR",($AA884-AS884)/VLOOKUP(AS$14&amp;"-rse-"&amp;$F884,Equations!$G:$I,3,0)))</f>
        <v/>
      </c>
      <c r="AX884" s="10" t="str">
        <f>IF($AB884="","",IF(OR($V884&lt;2.7,$V884&gt;90),"Age OOR",VLOOKUP(AX$14&amp;"-int-"&amp;$G884,Equations!$G:$I,3,0)+VLOOKUP(AX$14&amp;"-sexo-"&amp;$G884,Equations!$G:$I,3,0)*$U884+VLOOKUP(AX$14&amp;"-edad-"&amp;$G884,Equations!$G:$I,3,0)*$V884+VLOOKUP(AX$14&amp;"-est-"&amp;$G884,Equations!$G:$I,3,0)*(1/$W884)+VLOOKUP(AX$14&amp;"-imc-"&amp;$G884,Equations!$G:$I,3,0)*(1/$Q884)))</f>
        <v/>
      </c>
      <c r="AY884" s="10" t="str">
        <f>IF($AB884="","",IF(OR($V884&lt;2.7,$V884&gt;90),"Age OOR",AX884-1.6449*VLOOKUP(AX$14&amp;"-rse-"&amp;$G884,Equations!$G:$I,3,0)))</f>
        <v/>
      </c>
      <c r="AZ884" s="10" t="str">
        <f>IF($AB884="","",IF(OR($V884&lt;2.7,$V884&gt;90),"Age OOR",AX884+1.6449*VLOOKUP(AX$14&amp;"-rse-"&amp;$G884,Equations!$G:$I,3,0)))</f>
        <v/>
      </c>
      <c r="BA884" s="10" t="str">
        <f t="shared" si="340"/>
        <v/>
      </c>
      <c r="BB884" s="10" t="str">
        <f>IF($AB884="","",IF(OR($V884&lt;2.7,$V884&gt;90),"Age OOR",($AB884-AX884)/VLOOKUP(AX$14&amp;"-rse-"&amp;$G884,Equations!$G:$I,3,0)))</f>
        <v/>
      </c>
      <c r="BC884" s="10" t="str">
        <f>IF($AC884="","",IF(OR($V884&lt;2.7,$V884&gt;90),"Age OOR",VLOOKUP(BC$14&amp;"-int-"&amp;$H884,Equations!$G:$I,3,0)+VLOOKUP(BC$14&amp;"-sexo-"&amp;$H884,Equations!$G:$I,3,0)*$U884+VLOOKUP(BC$14&amp;"-edad-"&amp;$H884,Equations!$G:$I,3,0)*$V884+VLOOKUP(BC$14&amp;"-est-"&amp;$H884,Equations!$G:$I,3,0)*(1/$W884)+VLOOKUP(BC$14&amp;"-imc-"&amp;$H884,Equations!$G:$I,3,0)*(1/$Q884)))</f>
        <v/>
      </c>
      <c r="BD884" s="10" t="str">
        <f>IF($AC884="","",IF(OR($V884&lt;2.7,$V884&gt;90),"Age OOR",BC884-1.6449*VLOOKUP(BC$14&amp;"-rse-"&amp;$H884,Equations!$G:$I,3,0)))</f>
        <v/>
      </c>
      <c r="BE884" s="10" t="str">
        <f>IF($AC884="","",IF(OR($V884&lt;2.7,$V884&gt;90),"Age OOR",BC884+1.6449*VLOOKUP(BC$14&amp;"-rse-"&amp;$H884,Equations!$G:$I,3,0)))</f>
        <v/>
      </c>
      <c r="BF884" s="10" t="str">
        <f t="shared" si="341"/>
        <v/>
      </c>
      <c r="BG884" s="10" t="str">
        <f>IF($AC884="","",IF(OR($V884&lt;2.7,$V884&gt;90),"Age OOR",($AC884-BC884)/VLOOKUP(BC$14&amp;"-rse-"&amp;$H884,Equations!$G:$I,3,0)))</f>
        <v/>
      </c>
      <c r="BH884" s="10" t="str">
        <f>IF($AD884="","",IF(OR($V884&lt;2.7,$V884&gt;90),"Age OOR",VLOOKUP(BH$14&amp;"-int-"&amp;$I884,Equations!$G:$I,3,0)+VLOOKUP(BH$14&amp;"-sexo-"&amp;$I884,Equations!$G:$I,3,0)*$U884+VLOOKUP(BH$14&amp;"-edad-"&amp;$I884,Equations!$G:$I,3,0)*$V884+VLOOKUP(BH$14&amp;"-est-"&amp;$I884,Equations!$G:$I,3,0)*(1/$W884)+VLOOKUP(BH$14&amp;"-imc-"&amp;$I884,Equations!$G:$I,3,0)*(1/$Q884)))</f>
        <v/>
      </c>
      <c r="BI884" s="10" t="str">
        <f>IF($AD884="","",IF(OR($V884&lt;2.7,$V884&gt;90),"Age OOR",BH884-1.6449*VLOOKUP(BH$14&amp;"-rse-"&amp;$I884,Equations!$G:$I,3,0)))</f>
        <v/>
      </c>
      <c r="BJ884" s="10" t="str">
        <f>IF($AD884="","",IF(OR($V884&lt;2.7,$V884&gt;90),"Age OOR",BH884+1.6449*VLOOKUP(BH$14&amp;"-rse-"&amp;$I884,Equations!$G:$I,3,0)))</f>
        <v/>
      </c>
      <c r="BK884" s="10" t="str">
        <f t="shared" si="342"/>
        <v/>
      </c>
      <c r="BL884" s="10" t="str">
        <f>IF($AD884="","",IF(OR($V884&lt;2.7,$V884&gt;90),"Age OOR",($AD884-BH884)/VLOOKUP(BH$14&amp;"-rse-"&amp;$I884,Equations!$G:$I,3,0)))</f>
        <v/>
      </c>
      <c r="BM884" s="10" t="str">
        <f>IF($AE884="","",IF(OR($V884&lt;2.7,$V884&gt;90),"Age OOR",VLOOKUP(BM$14&amp;"-int-"&amp;$J884,Equations!$G:$I,3,0)+VLOOKUP(BM$14&amp;"-sexo-"&amp;$J884,Equations!$G:$I,3,0)*$U884+VLOOKUP(BM$14&amp;"-edad-"&amp;$J884,Equations!$G:$I,3,0)*$V884+VLOOKUP(BM$14&amp;"-est-"&amp;$J884,Equations!$G:$I,3,0)*(1/$W884)+VLOOKUP(BM$14&amp;"-imc-"&amp;$J884,Equations!$G:$I,3,0)*(1/$Q884)))</f>
        <v/>
      </c>
      <c r="BN884" s="10" t="str">
        <f>IF($AE884="","",IF(OR($V884&lt;2.7,$V884&gt;90),"Age OOR",BM884-1.6449*VLOOKUP(BM$14&amp;"-rse-"&amp;$J884,Equations!$G:$I,3,0)))</f>
        <v/>
      </c>
      <c r="BO884" s="10" t="str">
        <f>IF($AE884="","",IF(OR($V884&lt;2.7,$V884&gt;90),"Age OOR",BM884+1.6449*VLOOKUP(BM$14&amp;"-rse-"&amp;$J884,Equations!$G:$I,3,0)))</f>
        <v/>
      </c>
      <c r="BP884" s="10" t="str">
        <f t="shared" si="343"/>
        <v/>
      </c>
      <c r="BQ884" s="10" t="str">
        <f>IF($AE884="","",IF(OR($V884&lt;2.7,$V884&gt;90),"Age OOR",($AE884-BM884)/VLOOKUP(BM$14&amp;"-rse-"&amp;$J884,Equations!$G:$I,3,0)))</f>
        <v/>
      </c>
      <c r="BR884" s="10" t="str">
        <f>IF($AF884="","",IF(OR($V884&lt;2.7,$V884&gt;90),"Age OOR",VLOOKUP(BR$14&amp;"-int-"&amp;$K884,Equations!$G:$I,3,0)+VLOOKUP(BR$14&amp;"-sexo-"&amp;$K884,Equations!$G:$I,3,0)*$U884+VLOOKUP(BR$14&amp;"-edad-"&amp;$K884,Equations!$G:$I,3,0)*$V884+VLOOKUP(BR$14&amp;"-est-"&amp;$K884,Equations!$G:$I,3,0)*(1/$W884)+VLOOKUP(BR$14&amp;"-imc-"&amp;$K884,Equations!$G:$I,3,0)*(1/$Q884)))</f>
        <v/>
      </c>
      <c r="BS884" s="10" t="str">
        <f>IF($AF884="","",IF(OR($V884&lt;2.7,$V884&gt;90),"Age OOR",BR884-1.6449*VLOOKUP(BR$14&amp;"-rse-"&amp;$K884,Equations!$G:$I,3,0)))</f>
        <v/>
      </c>
      <c r="BT884" s="10" t="str">
        <f>IF($AF884="","",IF(OR($V884&lt;2.7,$V884&gt;90),"Age OOR",BR884+1.6449*VLOOKUP(BR$14&amp;"-rse-"&amp;$K884,Equations!$G:$I,3,0)))</f>
        <v/>
      </c>
      <c r="BU884" s="10" t="str">
        <f t="shared" si="344"/>
        <v/>
      </c>
      <c r="BV884" s="10" t="str">
        <f>IF($AF884="","",IF(OR($V884&lt;2.7,$V884&gt;90),"Age OOR",($AF884-BR884)/VLOOKUP(BR$14&amp;"-rse-"&amp;$K884,Equations!$G:$I,3,0)))</f>
        <v/>
      </c>
      <c r="BW884" s="10" t="str">
        <f>IF($AG884="","",IF(OR($V884&lt;2.7,$V884&gt;90),"Age OOR",VLOOKUP(BW$14&amp;"-int-"&amp;$L884,Equations!$G:$I,3,0)+VLOOKUP(BW$14&amp;"-sexo-"&amp;$L884,Equations!$G:$I,3,0)*$U884+VLOOKUP(BW$14&amp;"-edad-"&amp;$L884,Equations!$G:$I,3,0)*$V884+VLOOKUP(BW$14&amp;"-est-"&amp;$L884,Equations!$G:$I,3,0)*(1/$W884)+VLOOKUP(BW$14&amp;"-imc-"&amp;$L884,Equations!$G:$I,3,0)*(1/$Q884)))</f>
        <v/>
      </c>
      <c r="BX884" s="10" t="str">
        <f>IF($AG884="","",IF(OR($V884&lt;2.7,$V884&gt;90),"Age OOR",BW884-1.6449*VLOOKUP(BW$14&amp;"-rse-"&amp;$L884,Equations!$G:$I,3,0)))</f>
        <v/>
      </c>
      <c r="BY884" s="10" t="str">
        <f>IF($AG884="","",IF(OR($V884&lt;2.7,$V884&gt;90),"Age OOR",BW884+1.6449*VLOOKUP(BW$14&amp;"-rse-"&amp;$L884,Equations!$G:$I,3,0)))</f>
        <v/>
      </c>
      <c r="BZ884" s="10" t="str">
        <f t="shared" si="345"/>
        <v/>
      </c>
      <c r="CA884" s="10" t="str">
        <f>IF($AG884="","",IF(OR($V884&lt;2.7,$V884&gt;90),"Age OOR",($AG884-BW884)/VLOOKUP(BW$14&amp;"-rse-"&amp;$L884,Equations!$G:$I,3,0)))</f>
        <v/>
      </c>
      <c r="CB884" s="10" t="str">
        <f>IF($AH884="","",IF(OR($V884&lt;2.7,$V884&gt;90),"Age OOR",VLOOKUP(CB$14&amp;"-int-"&amp;$M884,Equations!$G:$I,3,0)+VLOOKUP(CB$14&amp;"-sexo-"&amp;$M884,Equations!$G:$I,3,0)*$U884+VLOOKUP(CB$14&amp;"-edad-"&amp;$M884,Equations!$G:$I,3,0)*$V884+VLOOKUP(CB$14&amp;"-est-"&amp;$M884,Equations!$G:$I,3,0)*(1/$W884)+VLOOKUP(CB$14&amp;"-imc-"&amp;$M884,Equations!$G:$I,3,0)*(1/$Q884)))</f>
        <v/>
      </c>
      <c r="CC884" s="10" t="str">
        <f>IF($AH884="","",IF(OR($V884&lt;2.7,$V884&gt;90),"Age OOR",CB884-1.6449*VLOOKUP(CB$14&amp;"-rse-"&amp;$M884,Equations!$G:$I,3,0)))</f>
        <v/>
      </c>
      <c r="CD884" s="10" t="str">
        <f>IF($AH884="","",IF(OR($V884&lt;2.7,$V884&gt;90),"Age OOR",CB884+1.6449*VLOOKUP(CB$14&amp;"-rse-"&amp;$M884,Equations!$G:$I,3,0)))</f>
        <v/>
      </c>
      <c r="CE884" s="10" t="str">
        <f t="shared" si="346"/>
        <v/>
      </c>
      <c r="CF884" s="10" t="str">
        <f>IF($AH884="","",IF(OR($V884&lt;2.7,$V884&gt;90),"Age OOR",($AH884-CB884)/VLOOKUP(CB$14&amp;"-rse-"&amp;$M884,Equations!$G:$I,3,0)))</f>
        <v/>
      </c>
      <c r="CG884" s="10" t="str">
        <f>IF($AI884="","",IF(OR($V884&lt;2.7,$V884&gt;90),"Age OOR",VLOOKUP(CG$14&amp;"-int-"&amp;$N884,Equations!$G:$I,3,0)+VLOOKUP(CG$14&amp;"-sexo-"&amp;$N884,Equations!$G:$I,3,0)*$U884+VLOOKUP(CG$14&amp;"-edad-"&amp;$N884,Equations!$G:$I,3,0)*$V884+VLOOKUP(CG$14&amp;"-est-"&amp;$N884,Equations!$G:$I,3,0)*(1/$W884)+VLOOKUP(CG$14&amp;"-imc-"&amp;$N884,Equations!$G:$I,3,0)*(1/$Q884)))</f>
        <v/>
      </c>
      <c r="CH884" s="10" t="str">
        <f>IF($AI884="","",IF(OR($V884&lt;2.7,$V884&gt;90),"Age OOR",CG884-1.6449*VLOOKUP(CG$14&amp;"-rse-"&amp;$N884,Equations!$G:$I,3,0)))</f>
        <v/>
      </c>
      <c r="CI884" s="10" t="str">
        <f>IF($AI884="","",IF(OR($V884&lt;2.7,$V884&gt;90),"Age OOR",CG884+1.6449*VLOOKUP(CG$14&amp;"-rse-"&amp;$N884,Equations!$G:$I,3,0)))</f>
        <v/>
      </c>
      <c r="CJ884" s="10" t="str">
        <f t="shared" si="347"/>
        <v/>
      </c>
      <c r="CK884" s="10" t="str">
        <f>IF($AI884="","",IF(OR($V884&lt;2.7,$V884&gt;90),"Age OOR",($AI884-CG884)/VLOOKUP(CG$14&amp;"-rse-"&amp;$N884,Equations!$G:$I,3,0)))</f>
        <v/>
      </c>
      <c r="CL884" s="10" t="str">
        <f>IF($AJ884="","",IF(OR($V884&lt;2.7,$V884&gt;90),"Age OOR",VLOOKUP(CL$14&amp;"-int-"&amp;$O884,Equations!$G:$I,3,0)+VLOOKUP(CL$14&amp;"-sexo-"&amp;$O884,Equations!$G:$I,3,0)*$U884+VLOOKUP(CL$14&amp;"-edad-"&amp;$O884,Equations!$G:$I,3,0)*$V884+VLOOKUP(CL$14&amp;"-est-"&amp;$O884,Equations!$G:$I,3,0)*(1/$W884)+VLOOKUP(CL$14&amp;"-imc-"&amp;$O884,Equations!$G:$I,3,0)*(1/$Q884)))</f>
        <v/>
      </c>
      <c r="CM884" s="10" t="str">
        <f>IF($AJ884="","",IF(OR($V884&lt;2.7,$V884&gt;90),"Age OOR",CL884-1.6449*VLOOKUP(CL$14&amp;"-rse-"&amp;$O884,Equations!$G:$I,3,0)))</f>
        <v/>
      </c>
      <c r="CN884" s="10" t="str">
        <f>IF($AJ884="","",IF(OR($V884&lt;2.7,$V884&gt;90),"Age OOR",CL884+1.6449*VLOOKUP(CL$14&amp;"-rse-"&amp;$O884,Equations!$G:$I,3,0)))</f>
        <v/>
      </c>
      <c r="CO884" s="10" t="str">
        <f t="shared" si="348"/>
        <v/>
      </c>
      <c r="CP884" s="10" t="str">
        <f>IF($AJ884="","",IF(OR($V884&lt;2.7,$V884&gt;90),"Age OOR",($AJ884-CL884)/VLOOKUP(CL$14&amp;"-rse-"&amp;$O884,Equations!$G:$I,3,0)))</f>
        <v/>
      </c>
      <c r="CQ884" s="10" t="str">
        <f>IF($AK884="","",IF(OR($V884&lt;2.7,$V884&gt;90),"Age OOR",EXP(VLOOKUP(CQ$14&amp;"-int-"&amp;$P884,Equations!$G:$I,3,0)+VLOOKUP(CQ$14&amp;"-sexo-"&amp;$P884,Equations!$G:$I,3,0)*$U884+VLOOKUP(CQ$14&amp;"-edad-"&amp;$P884,Equations!$G:$I,3,0)*$V884+VLOOKUP(CQ$14&amp;"-est-"&amp;$P884,Equations!$G:$I,3,0)*(1/$W884)+VLOOKUP(CQ$14&amp;"-imc-"&amp;$P884,Equations!$G:$I,3,0)*(1/$Q884))))</f>
        <v/>
      </c>
      <c r="CR884" s="10" t="str">
        <f>IF($AK884="","",IF(OR($V884&lt;2.7,$V884&gt;90),"Age OOR",EXP(LN(CQ884)-1.6449*VLOOKUP(CQ$14&amp;"-rse-"&amp;$P884,Equations!$G:$I,3,0))))</f>
        <v/>
      </c>
      <c r="CS884" s="10" t="str">
        <f>IF($AK884="","",IF(OR($V884&lt;2.7,$V884&gt;90),"Age OOR",EXP(LN(CQ884)+1.6449*VLOOKUP(CQ$14&amp;"-rse-"&amp;$P884,Equations!$G:$I,3,0))))</f>
        <v/>
      </c>
      <c r="CT884" s="10" t="str">
        <f t="shared" si="349"/>
        <v/>
      </c>
      <c r="CU884" s="10" t="str">
        <f>IF($AK884="","",IF(OR($V884&lt;2.7,$V884&gt;90),"Age OOR",(LN($AK884)-LN(CQ884))/VLOOKUP(CQ$14&amp;"-rse-"&amp;$P884,Equations!$G:$I,3,0)))</f>
        <v/>
      </c>
      <c r="CV884" s="47"/>
    </row>
    <row r="885" spans="5:100" x14ac:dyDescent="0.2">
      <c r="E885" s="23" t="str">
        <f t="shared" si="325"/>
        <v>Age out of range</v>
      </c>
      <c r="F885" s="23" t="str">
        <f t="shared" si="326"/>
        <v>Age out of range</v>
      </c>
      <c r="G885" s="23" t="str">
        <f t="shared" si="327"/>
        <v>Age out of range</v>
      </c>
      <c r="H885" s="23" t="str">
        <f t="shared" si="328"/>
        <v>Age out of range</v>
      </c>
      <c r="I885" s="23" t="str">
        <f t="shared" si="329"/>
        <v>Age out of range</v>
      </c>
      <c r="J885" s="23" t="str">
        <f t="shared" si="330"/>
        <v>Age out of range</v>
      </c>
      <c r="K885" s="23" t="str">
        <f t="shared" si="331"/>
        <v>Age out of range</v>
      </c>
      <c r="L885" s="23" t="str">
        <f t="shared" si="332"/>
        <v>Age out of range</v>
      </c>
      <c r="M885" s="23" t="str">
        <f t="shared" si="333"/>
        <v>Age out of range</v>
      </c>
      <c r="N885" s="23" t="str">
        <f t="shared" si="334"/>
        <v>Age out of range</v>
      </c>
      <c r="O885" s="23" t="str">
        <f t="shared" si="335"/>
        <v>Age out of range</v>
      </c>
      <c r="P885" s="23" t="str">
        <f t="shared" si="336"/>
        <v>Age out of range</v>
      </c>
      <c r="Q885" s="23" t="e">
        <f t="shared" si="337"/>
        <v>#DIV/0!</v>
      </c>
      <c r="R885" s="17"/>
      <c r="S885" s="23">
        <v>869</v>
      </c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  <c r="AE885" s="134"/>
      <c r="AF885" s="134"/>
      <c r="AG885" s="134"/>
      <c r="AH885" s="134"/>
      <c r="AI885" s="134"/>
      <c r="AJ885" s="134"/>
      <c r="AK885" s="134"/>
      <c r="AL885" s="7"/>
      <c r="AM885" s="47"/>
      <c r="AN885" s="10" t="str">
        <f>IF($Z885="","",IF(OR($V885&lt;2.7,$V885&gt;90),"Age OOR",VLOOKUP(AN$14&amp;"-int-"&amp;$E885,Equations!$G:$I,3,0)+VLOOKUP(AN$14&amp;"-sexo-"&amp;$E885,Equations!$G:$I,3,0)*$U885+VLOOKUP(AN$14&amp;"-edad-"&amp;$E885,Equations!$G:$I,3,0)*$V885+VLOOKUP(AN$14&amp;"-est-"&amp;$E885,Equations!$G:$I,3,0)*(1/$W885)+VLOOKUP(AN$14&amp;"-imc-"&amp;$E885,Equations!$G:$I,3,0)*(1/$Q885)))</f>
        <v/>
      </c>
      <c r="AO885" s="10" t="str">
        <f>IF($Z885="","",IF(OR($V885&lt;2.7,$V885&gt;90),"Age OOR",AN885-1.6449*VLOOKUP(AN$14&amp;"-rse-"&amp;$E885,Equations!$G:$I,3,0)))</f>
        <v/>
      </c>
      <c r="AP885" s="10" t="str">
        <f>IF($Z885="","",IF(OR($V885&lt;2.7,$V885&gt;90),"Age OOR",AN885+1.6449*VLOOKUP(AN$14&amp;"-rse-"&amp;$E885,Equations!$G:$I,3,0)))</f>
        <v/>
      </c>
      <c r="AQ885" s="10" t="str">
        <f t="shared" si="338"/>
        <v/>
      </c>
      <c r="AR885" s="10" t="str">
        <f>IF($Z885="","",IF(OR($V885&lt;2.7,$V885&gt;90),"Age OOR",($Z885-AN885)/VLOOKUP(AN$14&amp;"-rse-"&amp;$E885,Equations!$G:$I,3,0)))</f>
        <v/>
      </c>
      <c r="AS885" s="10" t="str">
        <f>IF($AA885="","",IF(OR($V885&lt;2.7,$V885&gt;90),"Age OOR",VLOOKUP(AS$14&amp;"-int-"&amp;$F885,Equations!$G:$I,3,0)+VLOOKUP(AS$14&amp;"-sexo-"&amp;$F885,Equations!$G:$I,3,0)*$U885+VLOOKUP(AS$14&amp;"-edad-"&amp;$F885,Equations!$G:$I,3,0)*$V885+VLOOKUP(AS$14&amp;"-est-"&amp;$F885,Equations!$G:$I,3,0)*(1/$W885)+VLOOKUP(AS$14&amp;"-imc-"&amp;$F885,Equations!$G:$I,3,0)*(1/$Q885)))</f>
        <v/>
      </c>
      <c r="AT885" s="10" t="str">
        <f>IF($AA885="","",IF(OR($V885&lt;2.7,$V885&gt;90),"Age OOR",AS885-1.6449*VLOOKUP(AS$14&amp;"-rse-"&amp;$F885,Equations!$G:$I,3,0)))</f>
        <v/>
      </c>
      <c r="AU885" s="10" t="str">
        <f>IF($AA885="","",IF(OR($V885&lt;2.7,$V885&gt;90),"Age OOR",AS885+1.6449*VLOOKUP(AS$14&amp;"-rse-"&amp;$F885,Equations!$G:$I,3,0)))</f>
        <v/>
      </c>
      <c r="AV885" s="10" t="str">
        <f t="shared" si="339"/>
        <v/>
      </c>
      <c r="AW885" s="10" t="str">
        <f>IF($AA885="","",IF(OR($V885&lt;2.7,$V885&gt;90),"Age OOR",($AA885-AS885)/VLOOKUP(AS$14&amp;"-rse-"&amp;$F885,Equations!$G:$I,3,0)))</f>
        <v/>
      </c>
      <c r="AX885" s="10" t="str">
        <f>IF($AB885="","",IF(OR($V885&lt;2.7,$V885&gt;90),"Age OOR",VLOOKUP(AX$14&amp;"-int-"&amp;$G885,Equations!$G:$I,3,0)+VLOOKUP(AX$14&amp;"-sexo-"&amp;$G885,Equations!$G:$I,3,0)*$U885+VLOOKUP(AX$14&amp;"-edad-"&amp;$G885,Equations!$G:$I,3,0)*$V885+VLOOKUP(AX$14&amp;"-est-"&amp;$G885,Equations!$G:$I,3,0)*(1/$W885)+VLOOKUP(AX$14&amp;"-imc-"&amp;$G885,Equations!$G:$I,3,0)*(1/$Q885)))</f>
        <v/>
      </c>
      <c r="AY885" s="10" t="str">
        <f>IF($AB885="","",IF(OR($V885&lt;2.7,$V885&gt;90),"Age OOR",AX885-1.6449*VLOOKUP(AX$14&amp;"-rse-"&amp;$G885,Equations!$G:$I,3,0)))</f>
        <v/>
      </c>
      <c r="AZ885" s="10" t="str">
        <f>IF($AB885="","",IF(OR($V885&lt;2.7,$V885&gt;90),"Age OOR",AX885+1.6449*VLOOKUP(AX$14&amp;"-rse-"&amp;$G885,Equations!$G:$I,3,0)))</f>
        <v/>
      </c>
      <c r="BA885" s="10" t="str">
        <f t="shared" si="340"/>
        <v/>
      </c>
      <c r="BB885" s="10" t="str">
        <f>IF($AB885="","",IF(OR($V885&lt;2.7,$V885&gt;90),"Age OOR",($AB885-AX885)/VLOOKUP(AX$14&amp;"-rse-"&amp;$G885,Equations!$G:$I,3,0)))</f>
        <v/>
      </c>
      <c r="BC885" s="10" t="str">
        <f>IF($AC885="","",IF(OR($V885&lt;2.7,$V885&gt;90),"Age OOR",VLOOKUP(BC$14&amp;"-int-"&amp;$H885,Equations!$G:$I,3,0)+VLOOKUP(BC$14&amp;"-sexo-"&amp;$H885,Equations!$G:$I,3,0)*$U885+VLOOKUP(BC$14&amp;"-edad-"&amp;$H885,Equations!$G:$I,3,0)*$V885+VLOOKUP(BC$14&amp;"-est-"&amp;$H885,Equations!$G:$I,3,0)*(1/$W885)+VLOOKUP(BC$14&amp;"-imc-"&amp;$H885,Equations!$G:$I,3,0)*(1/$Q885)))</f>
        <v/>
      </c>
      <c r="BD885" s="10" t="str">
        <f>IF($AC885="","",IF(OR($V885&lt;2.7,$V885&gt;90),"Age OOR",BC885-1.6449*VLOOKUP(BC$14&amp;"-rse-"&amp;$H885,Equations!$G:$I,3,0)))</f>
        <v/>
      </c>
      <c r="BE885" s="10" t="str">
        <f>IF($AC885="","",IF(OR($V885&lt;2.7,$V885&gt;90),"Age OOR",BC885+1.6449*VLOOKUP(BC$14&amp;"-rse-"&amp;$H885,Equations!$G:$I,3,0)))</f>
        <v/>
      </c>
      <c r="BF885" s="10" t="str">
        <f t="shared" si="341"/>
        <v/>
      </c>
      <c r="BG885" s="10" t="str">
        <f>IF($AC885="","",IF(OR($V885&lt;2.7,$V885&gt;90),"Age OOR",($AC885-BC885)/VLOOKUP(BC$14&amp;"-rse-"&amp;$H885,Equations!$G:$I,3,0)))</f>
        <v/>
      </c>
      <c r="BH885" s="10" t="str">
        <f>IF($AD885="","",IF(OR($V885&lt;2.7,$V885&gt;90),"Age OOR",VLOOKUP(BH$14&amp;"-int-"&amp;$I885,Equations!$G:$I,3,0)+VLOOKUP(BH$14&amp;"-sexo-"&amp;$I885,Equations!$G:$I,3,0)*$U885+VLOOKUP(BH$14&amp;"-edad-"&amp;$I885,Equations!$G:$I,3,0)*$V885+VLOOKUP(BH$14&amp;"-est-"&amp;$I885,Equations!$G:$I,3,0)*(1/$W885)+VLOOKUP(BH$14&amp;"-imc-"&amp;$I885,Equations!$G:$I,3,0)*(1/$Q885)))</f>
        <v/>
      </c>
      <c r="BI885" s="10" t="str">
        <f>IF($AD885="","",IF(OR($V885&lt;2.7,$V885&gt;90),"Age OOR",BH885-1.6449*VLOOKUP(BH$14&amp;"-rse-"&amp;$I885,Equations!$G:$I,3,0)))</f>
        <v/>
      </c>
      <c r="BJ885" s="10" t="str">
        <f>IF($AD885="","",IF(OR($V885&lt;2.7,$V885&gt;90),"Age OOR",BH885+1.6449*VLOOKUP(BH$14&amp;"-rse-"&amp;$I885,Equations!$G:$I,3,0)))</f>
        <v/>
      </c>
      <c r="BK885" s="10" t="str">
        <f t="shared" si="342"/>
        <v/>
      </c>
      <c r="BL885" s="10" t="str">
        <f>IF($AD885="","",IF(OR($V885&lt;2.7,$V885&gt;90),"Age OOR",($AD885-BH885)/VLOOKUP(BH$14&amp;"-rse-"&amp;$I885,Equations!$G:$I,3,0)))</f>
        <v/>
      </c>
      <c r="BM885" s="10" t="str">
        <f>IF($AE885="","",IF(OR($V885&lt;2.7,$V885&gt;90),"Age OOR",VLOOKUP(BM$14&amp;"-int-"&amp;$J885,Equations!$G:$I,3,0)+VLOOKUP(BM$14&amp;"-sexo-"&amp;$J885,Equations!$G:$I,3,0)*$U885+VLOOKUP(BM$14&amp;"-edad-"&amp;$J885,Equations!$G:$I,3,0)*$V885+VLOOKUP(BM$14&amp;"-est-"&amp;$J885,Equations!$G:$I,3,0)*(1/$W885)+VLOOKUP(BM$14&amp;"-imc-"&amp;$J885,Equations!$G:$I,3,0)*(1/$Q885)))</f>
        <v/>
      </c>
      <c r="BN885" s="10" t="str">
        <f>IF($AE885="","",IF(OR($V885&lt;2.7,$V885&gt;90),"Age OOR",BM885-1.6449*VLOOKUP(BM$14&amp;"-rse-"&amp;$J885,Equations!$G:$I,3,0)))</f>
        <v/>
      </c>
      <c r="BO885" s="10" t="str">
        <f>IF($AE885="","",IF(OR($V885&lt;2.7,$V885&gt;90),"Age OOR",BM885+1.6449*VLOOKUP(BM$14&amp;"-rse-"&amp;$J885,Equations!$G:$I,3,0)))</f>
        <v/>
      </c>
      <c r="BP885" s="10" t="str">
        <f t="shared" si="343"/>
        <v/>
      </c>
      <c r="BQ885" s="10" t="str">
        <f>IF($AE885="","",IF(OR($V885&lt;2.7,$V885&gt;90),"Age OOR",($AE885-BM885)/VLOOKUP(BM$14&amp;"-rse-"&amp;$J885,Equations!$G:$I,3,0)))</f>
        <v/>
      </c>
      <c r="BR885" s="10" t="str">
        <f>IF($AF885="","",IF(OR($V885&lt;2.7,$V885&gt;90),"Age OOR",VLOOKUP(BR$14&amp;"-int-"&amp;$K885,Equations!$G:$I,3,0)+VLOOKUP(BR$14&amp;"-sexo-"&amp;$K885,Equations!$G:$I,3,0)*$U885+VLOOKUP(BR$14&amp;"-edad-"&amp;$K885,Equations!$G:$I,3,0)*$V885+VLOOKUP(BR$14&amp;"-est-"&amp;$K885,Equations!$G:$I,3,0)*(1/$W885)+VLOOKUP(BR$14&amp;"-imc-"&amp;$K885,Equations!$G:$I,3,0)*(1/$Q885)))</f>
        <v/>
      </c>
      <c r="BS885" s="10" t="str">
        <f>IF($AF885="","",IF(OR($V885&lt;2.7,$V885&gt;90),"Age OOR",BR885-1.6449*VLOOKUP(BR$14&amp;"-rse-"&amp;$K885,Equations!$G:$I,3,0)))</f>
        <v/>
      </c>
      <c r="BT885" s="10" t="str">
        <f>IF($AF885="","",IF(OR($V885&lt;2.7,$V885&gt;90),"Age OOR",BR885+1.6449*VLOOKUP(BR$14&amp;"-rse-"&amp;$K885,Equations!$G:$I,3,0)))</f>
        <v/>
      </c>
      <c r="BU885" s="10" t="str">
        <f t="shared" si="344"/>
        <v/>
      </c>
      <c r="BV885" s="10" t="str">
        <f>IF($AF885="","",IF(OR($V885&lt;2.7,$V885&gt;90),"Age OOR",($AF885-BR885)/VLOOKUP(BR$14&amp;"-rse-"&amp;$K885,Equations!$G:$I,3,0)))</f>
        <v/>
      </c>
      <c r="BW885" s="10" t="str">
        <f>IF($AG885="","",IF(OR($V885&lt;2.7,$V885&gt;90),"Age OOR",VLOOKUP(BW$14&amp;"-int-"&amp;$L885,Equations!$G:$I,3,0)+VLOOKUP(BW$14&amp;"-sexo-"&amp;$L885,Equations!$G:$I,3,0)*$U885+VLOOKUP(BW$14&amp;"-edad-"&amp;$L885,Equations!$G:$I,3,0)*$V885+VLOOKUP(BW$14&amp;"-est-"&amp;$L885,Equations!$G:$I,3,0)*(1/$W885)+VLOOKUP(BW$14&amp;"-imc-"&amp;$L885,Equations!$G:$I,3,0)*(1/$Q885)))</f>
        <v/>
      </c>
      <c r="BX885" s="10" t="str">
        <f>IF($AG885="","",IF(OR($V885&lt;2.7,$V885&gt;90),"Age OOR",BW885-1.6449*VLOOKUP(BW$14&amp;"-rse-"&amp;$L885,Equations!$G:$I,3,0)))</f>
        <v/>
      </c>
      <c r="BY885" s="10" t="str">
        <f>IF($AG885="","",IF(OR($V885&lt;2.7,$V885&gt;90),"Age OOR",BW885+1.6449*VLOOKUP(BW$14&amp;"-rse-"&amp;$L885,Equations!$G:$I,3,0)))</f>
        <v/>
      </c>
      <c r="BZ885" s="10" t="str">
        <f t="shared" si="345"/>
        <v/>
      </c>
      <c r="CA885" s="10" t="str">
        <f>IF($AG885="","",IF(OR($V885&lt;2.7,$V885&gt;90),"Age OOR",($AG885-BW885)/VLOOKUP(BW$14&amp;"-rse-"&amp;$L885,Equations!$G:$I,3,0)))</f>
        <v/>
      </c>
      <c r="CB885" s="10" t="str">
        <f>IF($AH885="","",IF(OR($V885&lt;2.7,$V885&gt;90),"Age OOR",VLOOKUP(CB$14&amp;"-int-"&amp;$M885,Equations!$G:$I,3,0)+VLOOKUP(CB$14&amp;"-sexo-"&amp;$M885,Equations!$G:$I,3,0)*$U885+VLOOKUP(CB$14&amp;"-edad-"&amp;$M885,Equations!$G:$I,3,0)*$V885+VLOOKUP(CB$14&amp;"-est-"&amp;$M885,Equations!$G:$I,3,0)*(1/$W885)+VLOOKUP(CB$14&amp;"-imc-"&amp;$M885,Equations!$G:$I,3,0)*(1/$Q885)))</f>
        <v/>
      </c>
      <c r="CC885" s="10" t="str">
        <f>IF($AH885="","",IF(OR($V885&lt;2.7,$V885&gt;90),"Age OOR",CB885-1.6449*VLOOKUP(CB$14&amp;"-rse-"&amp;$M885,Equations!$G:$I,3,0)))</f>
        <v/>
      </c>
      <c r="CD885" s="10" t="str">
        <f>IF($AH885="","",IF(OR($V885&lt;2.7,$V885&gt;90),"Age OOR",CB885+1.6449*VLOOKUP(CB$14&amp;"-rse-"&amp;$M885,Equations!$G:$I,3,0)))</f>
        <v/>
      </c>
      <c r="CE885" s="10" t="str">
        <f t="shared" si="346"/>
        <v/>
      </c>
      <c r="CF885" s="10" t="str">
        <f>IF($AH885="","",IF(OR($V885&lt;2.7,$V885&gt;90),"Age OOR",($AH885-CB885)/VLOOKUP(CB$14&amp;"-rse-"&amp;$M885,Equations!$G:$I,3,0)))</f>
        <v/>
      </c>
      <c r="CG885" s="10" t="str">
        <f>IF($AI885="","",IF(OR($V885&lt;2.7,$V885&gt;90),"Age OOR",VLOOKUP(CG$14&amp;"-int-"&amp;$N885,Equations!$G:$I,3,0)+VLOOKUP(CG$14&amp;"-sexo-"&amp;$N885,Equations!$G:$I,3,0)*$U885+VLOOKUP(CG$14&amp;"-edad-"&amp;$N885,Equations!$G:$I,3,0)*$V885+VLOOKUP(CG$14&amp;"-est-"&amp;$N885,Equations!$G:$I,3,0)*(1/$W885)+VLOOKUP(CG$14&amp;"-imc-"&amp;$N885,Equations!$G:$I,3,0)*(1/$Q885)))</f>
        <v/>
      </c>
      <c r="CH885" s="10" t="str">
        <f>IF($AI885="","",IF(OR($V885&lt;2.7,$V885&gt;90),"Age OOR",CG885-1.6449*VLOOKUP(CG$14&amp;"-rse-"&amp;$N885,Equations!$G:$I,3,0)))</f>
        <v/>
      </c>
      <c r="CI885" s="10" t="str">
        <f>IF($AI885="","",IF(OR($V885&lt;2.7,$V885&gt;90),"Age OOR",CG885+1.6449*VLOOKUP(CG$14&amp;"-rse-"&amp;$N885,Equations!$G:$I,3,0)))</f>
        <v/>
      </c>
      <c r="CJ885" s="10" t="str">
        <f t="shared" si="347"/>
        <v/>
      </c>
      <c r="CK885" s="10" t="str">
        <f>IF($AI885="","",IF(OR($V885&lt;2.7,$V885&gt;90),"Age OOR",($AI885-CG885)/VLOOKUP(CG$14&amp;"-rse-"&amp;$N885,Equations!$G:$I,3,0)))</f>
        <v/>
      </c>
      <c r="CL885" s="10" t="str">
        <f>IF($AJ885="","",IF(OR($V885&lt;2.7,$V885&gt;90),"Age OOR",VLOOKUP(CL$14&amp;"-int-"&amp;$O885,Equations!$G:$I,3,0)+VLOOKUP(CL$14&amp;"-sexo-"&amp;$O885,Equations!$G:$I,3,0)*$U885+VLOOKUP(CL$14&amp;"-edad-"&amp;$O885,Equations!$G:$I,3,0)*$V885+VLOOKUP(CL$14&amp;"-est-"&amp;$O885,Equations!$G:$I,3,0)*(1/$W885)+VLOOKUP(CL$14&amp;"-imc-"&amp;$O885,Equations!$G:$I,3,0)*(1/$Q885)))</f>
        <v/>
      </c>
      <c r="CM885" s="10" t="str">
        <f>IF($AJ885="","",IF(OR($V885&lt;2.7,$V885&gt;90),"Age OOR",CL885-1.6449*VLOOKUP(CL$14&amp;"-rse-"&amp;$O885,Equations!$G:$I,3,0)))</f>
        <v/>
      </c>
      <c r="CN885" s="10" t="str">
        <f>IF($AJ885="","",IF(OR($V885&lt;2.7,$V885&gt;90),"Age OOR",CL885+1.6449*VLOOKUP(CL$14&amp;"-rse-"&amp;$O885,Equations!$G:$I,3,0)))</f>
        <v/>
      </c>
      <c r="CO885" s="10" t="str">
        <f t="shared" si="348"/>
        <v/>
      </c>
      <c r="CP885" s="10" t="str">
        <f>IF($AJ885="","",IF(OR($V885&lt;2.7,$V885&gt;90),"Age OOR",($AJ885-CL885)/VLOOKUP(CL$14&amp;"-rse-"&amp;$O885,Equations!$G:$I,3,0)))</f>
        <v/>
      </c>
      <c r="CQ885" s="10" t="str">
        <f>IF($AK885="","",IF(OR($V885&lt;2.7,$V885&gt;90),"Age OOR",EXP(VLOOKUP(CQ$14&amp;"-int-"&amp;$P885,Equations!$G:$I,3,0)+VLOOKUP(CQ$14&amp;"-sexo-"&amp;$P885,Equations!$G:$I,3,0)*$U885+VLOOKUP(CQ$14&amp;"-edad-"&amp;$P885,Equations!$G:$I,3,0)*$V885+VLOOKUP(CQ$14&amp;"-est-"&amp;$P885,Equations!$G:$I,3,0)*(1/$W885)+VLOOKUP(CQ$14&amp;"-imc-"&amp;$P885,Equations!$G:$I,3,0)*(1/$Q885))))</f>
        <v/>
      </c>
      <c r="CR885" s="10" t="str">
        <f>IF($AK885="","",IF(OR($V885&lt;2.7,$V885&gt;90),"Age OOR",EXP(LN(CQ885)-1.6449*VLOOKUP(CQ$14&amp;"-rse-"&amp;$P885,Equations!$G:$I,3,0))))</f>
        <v/>
      </c>
      <c r="CS885" s="10" t="str">
        <f>IF($AK885="","",IF(OR($V885&lt;2.7,$V885&gt;90),"Age OOR",EXP(LN(CQ885)+1.6449*VLOOKUP(CQ$14&amp;"-rse-"&amp;$P885,Equations!$G:$I,3,0))))</f>
        <v/>
      </c>
      <c r="CT885" s="10" t="str">
        <f t="shared" si="349"/>
        <v/>
      </c>
      <c r="CU885" s="10" t="str">
        <f>IF($AK885="","",IF(OR($V885&lt;2.7,$V885&gt;90),"Age OOR",(LN($AK885)-LN(CQ885))/VLOOKUP(CQ$14&amp;"-rse-"&amp;$P885,Equations!$G:$I,3,0)))</f>
        <v/>
      </c>
      <c r="CV885" s="47"/>
    </row>
    <row r="886" spans="5:100" x14ac:dyDescent="0.2">
      <c r="E886" s="23" t="str">
        <f t="shared" si="325"/>
        <v>Age out of range</v>
      </c>
      <c r="F886" s="23" t="str">
        <f t="shared" si="326"/>
        <v>Age out of range</v>
      </c>
      <c r="G886" s="23" t="str">
        <f t="shared" si="327"/>
        <v>Age out of range</v>
      </c>
      <c r="H886" s="23" t="str">
        <f t="shared" si="328"/>
        <v>Age out of range</v>
      </c>
      <c r="I886" s="23" t="str">
        <f t="shared" si="329"/>
        <v>Age out of range</v>
      </c>
      <c r="J886" s="23" t="str">
        <f t="shared" si="330"/>
        <v>Age out of range</v>
      </c>
      <c r="K886" s="23" t="str">
        <f t="shared" si="331"/>
        <v>Age out of range</v>
      </c>
      <c r="L886" s="23" t="str">
        <f t="shared" si="332"/>
        <v>Age out of range</v>
      </c>
      <c r="M886" s="23" t="str">
        <f t="shared" si="333"/>
        <v>Age out of range</v>
      </c>
      <c r="N886" s="23" t="str">
        <f t="shared" si="334"/>
        <v>Age out of range</v>
      </c>
      <c r="O886" s="23" t="str">
        <f t="shared" si="335"/>
        <v>Age out of range</v>
      </c>
      <c r="P886" s="23" t="str">
        <f t="shared" si="336"/>
        <v>Age out of range</v>
      </c>
      <c r="Q886" s="23" t="e">
        <f t="shared" si="337"/>
        <v>#DIV/0!</v>
      </c>
      <c r="R886" s="17"/>
      <c r="S886" s="23">
        <v>870</v>
      </c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  <c r="AE886" s="134"/>
      <c r="AF886" s="134"/>
      <c r="AG886" s="134"/>
      <c r="AH886" s="134"/>
      <c r="AI886" s="134"/>
      <c r="AJ886" s="134"/>
      <c r="AK886" s="134"/>
      <c r="AL886" s="7"/>
      <c r="AM886" s="47"/>
      <c r="AN886" s="10" t="str">
        <f>IF($Z886="","",IF(OR($V886&lt;2.7,$V886&gt;90),"Age OOR",VLOOKUP(AN$14&amp;"-int-"&amp;$E886,Equations!$G:$I,3,0)+VLOOKUP(AN$14&amp;"-sexo-"&amp;$E886,Equations!$G:$I,3,0)*$U886+VLOOKUP(AN$14&amp;"-edad-"&amp;$E886,Equations!$G:$I,3,0)*$V886+VLOOKUP(AN$14&amp;"-est-"&amp;$E886,Equations!$G:$I,3,0)*(1/$W886)+VLOOKUP(AN$14&amp;"-imc-"&amp;$E886,Equations!$G:$I,3,0)*(1/$Q886)))</f>
        <v/>
      </c>
      <c r="AO886" s="10" t="str">
        <f>IF($Z886="","",IF(OR($V886&lt;2.7,$V886&gt;90),"Age OOR",AN886-1.6449*VLOOKUP(AN$14&amp;"-rse-"&amp;$E886,Equations!$G:$I,3,0)))</f>
        <v/>
      </c>
      <c r="AP886" s="10" t="str">
        <f>IF($Z886="","",IF(OR($V886&lt;2.7,$V886&gt;90),"Age OOR",AN886+1.6449*VLOOKUP(AN$14&amp;"-rse-"&amp;$E886,Equations!$G:$I,3,0)))</f>
        <v/>
      </c>
      <c r="AQ886" s="10" t="str">
        <f t="shared" si="338"/>
        <v/>
      </c>
      <c r="AR886" s="10" t="str">
        <f>IF($Z886="","",IF(OR($V886&lt;2.7,$V886&gt;90),"Age OOR",($Z886-AN886)/VLOOKUP(AN$14&amp;"-rse-"&amp;$E886,Equations!$G:$I,3,0)))</f>
        <v/>
      </c>
      <c r="AS886" s="10" t="str">
        <f>IF($AA886="","",IF(OR($V886&lt;2.7,$V886&gt;90),"Age OOR",VLOOKUP(AS$14&amp;"-int-"&amp;$F886,Equations!$G:$I,3,0)+VLOOKUP(AS$14&amp;"-sexo-"&amp;$F886,Equations!$G:$I,3,0)*$U886+VLOOKUP(AS$14&amp;"-edad-"&amp;$F886,Equations!$G:$I,3,0)*$V886+VLOOKUP(AS$14&amp;"-est-"&amp;$F886,Equations!$G:$I,3,0)*(1/$W886)+VLOOKUP(AS$14&amp;"-imc-"&amp;$F886,Equations!$G:$I,3,0)*(1/$Q886)))</f>
        <v/>
      </c>
      <c r="AT886" s="10" t="str">
        <f>IF($AA886="","",IF(OR($V886&lt;2.7,$V886&gt;90),"Age OOR",AS886-1.6449*VLOOKUP(AS$14&amp;"-rse-"&amp;$F886,Equations!$G:$I,3,0)))</f>
        <v/>
      </c>
      <c r="AU886" s="10" t="str">
        <f>IF($AA886="","",IF(OR($V886&lt;2.7,$V886&gt;90),"Age OOR",AS886+1.6449*VLOOKUP(AS$14&amp;"-rse-"&amp;$F886,Equations!$G:$I,3,0)))</f>
        <v/>
      </c>
      <c r="AV886" s="10" t="str">
        <f t="shared" si="339"/>
        <v/>
      </c>
      <c r="AW886" s="10" t="str">
        <f>IF($AA886="","",IF(OR($V886&lt;2.7,$V886&gt;90),"Age OOR",($AA886-AS886)/VLOOKUP(AS$14&amp;"-rse-"&amp;$F886,Equations!$G:$I,3,0)))</f>
        <v/>
      </c>
      <c r="AX886" s="10" t="str">
        <f>IF($AB886="","",IF(OR($V886&lt;2.7,$V886&gt;90),"Age OOR",VLOOKUP(AX$14&amp;"-int-"&amp;$G886,Equations!$G:$I,3,0)+VLOOKUP(AX$14&amp;"-sexo-"&amp;$G886,Equations!$G:$I,3,0)*$U886+VLOOKUP(AX$14&amp;"-edad-"&amp;$G886,Equations!$G:$I,3,0)*$V886+VLOOKUP(AX$14&amp;"-est-"&amp;$G886,Equations!$G:$I,3,0)*(1/$W886)+VLOOKUP(AX$14&amp;"-imc-"&amp;$G886,Equations!$G:$I,3,0)*(1/$Q886)))</f>
        <v/>
      </c>
      <c r="AY886" s="10" t="str">
        <f>IF($AB886="","",IF(OR($V886&lt;2.7,$V886&gt;90),"Age OOR",AX886-1.6449*VLOOKUP(AX$14&amp;"-rse-"&amp;$G886,Equations!$G:$I,3,0)))</f>
        <v/>
      </c>
      <c r="AZ886" s="10" t="str">
        <f>IF($AB886="","",IF(OR($V886&lt;2.7,$V886&gt;90),"Age OOR",AX886+1.6449*VLOOKUP(AX$14&amp;"-rse-"&amp;$G886,Equations!$G:$I,3,0)))</f>
        <v/>
      </c>
      <c r="BA886" s="10" t="str">
        <f t="shared" si="340"/>
        <v/>
      </c>
      <c r="BB886" s="10" t="str">
        <f>IF($AB886="","",IF(OR($V886&lt;2.7,$V886&gt;90),"Age OOR",($AB886-AX886)/VLOOKUP(AX$14&amp;"-rse-"&amp;$G886,Equations!$G:$I,3,0)))</f>
        <v/>
      </c>
      <c r="BC886" s="10" t="str">
        <f>IF($AC886="","",IF(OR($V886&lt;2.7,$V886&gt;90),"Age OOR",VLOOKUP(BC$14&amp;"-int-"&amp;$H886,Equations!$G:$I,3,0)+VLOOKUP(BC$14&amp;"-sexo-"&amp;$H886,Equations!$G:$I,3,0)*$U886+VLOOKUP(BC$14&amp;"-edad-"&amp;$H886,Equations!$G:$I,3,0)*$V886+VLOOKUP(BC$14&amp;"-est-"&amp;$H886,Equations!$G:$I,3,0)*(1/$W886)+VLOOKUP(BC$14&amp;"-imc-"&amp;$H886,Equations!$G:$I,3,0)*(1/$Q886)))</f>
        <v/>
      </c>
      <c r="BD886" s="10" t="str">
        <f>IF($AC886="","",IF(OR($V886&lt;2.7,$V886&gt;90),"Age OOR",BC886-1.6449*VLOOKUP(BC$14&amp;"-rse-"&amp;$H886,Equations!$G:$I,3,0)))</f>
        <v/>
      </c>
      <c r="BE886" s="10" t="str">
        <f>IF($AC886="","",IF(OR($V886&lt;2.7,$V886&gt;90),"Age OOR",BC886+1.6449*VLOOKUP(BC$14&amp;"-rse-"&amp;$H886,Equations!$G:$I,3,0)))</f>
        <v/>
      </c>
      <c r="BF886" s="10" t="str">
        <f t="shared" si="341"/>
        <v/>
      </c>
      <c r="BG886" s="10" t="str">
        <f>IF($AC886="","",IF(OR($V886&lt;2.7,$V886&gt;90),"Age OOR",($AC886-BC886)/VLOOKUP(BC$14&amp;"-rse-"&amp;$H886,Equations!$G:$I,3,0)))</f>
        <v/>
      </c>
      <c r="BH886" s="10" t="str">
        <f>IF($AD886="","",IF(OR($V886&lt;2.7,$V886&gt;90),"Age OOR",VLOOKUP(BH$14&amp;"-int-"&amp;$I886,Equations!$G:$I,3,0)+VLOOKUP(BH$14&amp;"-sexo-"&amp;$I886,Equations!$G:$I,3,0)*$U886+VLOOKUP(BH$14&amp;"-edad-"&amp;$I886,Equations!$G:$I,3,0)*$V886+VLOOKUP(BH$14&amp;"-est-"&amp;$I886,Equations!$G:$I,3,0)*(1/$W886)+VLOOKUP(BH$14&amp;"-imc-"&amp;$I886,Equations!$G:$I,3,0)*(1/$Q886)))</f>
        <v/>
      </c>
      <c r="BI886" s="10" t="str">
        <f>IF($AD886="","",IF(OR($V886&lt;2.7,$V886&gt;90),"Age OOR",BH886-1.6449*VLOOKUP(BH$14&amp;"-rse-"&amp;$I886,Equations!$G:$I,3,0)))</f>
        <v/>
      </c>
      <c r="BJ886" s="10" t="str">
        <f>IF($AD886="","",IF(OR($V886&lt;2.7,$V886&gt;90),"Age OOR",BH886+1.6449*VLOOKUP(BH$14&amp;"-rse-"&amp;$I886,Equations!$G:$I,3,0)))</f>
        <v/>
      </c>
      <c r="BK886" s="10" t="str">
        <f t="shared" si="342"/>
        <v/>
      </c>
      <c r="BL886" s="10" t="str">
        <f>IF($AD886="","",IF(OR($V886&lt;2.7,$V886&gt;90),"Age OOR",($AD886-BH886)/VLOOKUP(BH$14&amp;"-rse-"&amp;$I886,Equations!$G:$I,3,0)))</f>
        <v/>
      </c>
      <c r="BM886" s="10" t="str">
        <f>IF($AE886="","",IF(OR($V886&lt;2.7,$V886&gt;90),"Age OOR",VLOOKUP(BM$14&amp;"-int-"&amp;$J886,Equations!$G:$I,3,0)+VLOOKUP(BM$14&amp;"-sexo-"&amp;$J886,Equations!$G:$I,3,0)*$U886+VLOOKUP(BM$14&amp;"-edad-"&amp;$J886,Equations!$G:$I,3,0)*$V886+VLOOKUP(BM$14&amp;"-est-"&amp;$J886,Equations!$G:$I,3,0)*(1/$W886)+VLOOKUP(BM$14&amp;"-imc-"&amp;$J886,Equations!$G:$I,3,0)*(1/$Q886)))</f>
        <v/>
      </c>
      <c r="BN886" s="10" t="str">
        <f>IF($AE886="","",IF(OR($V886&lt;2.7,$V886&gt;90),"Age OOR",BM886-1.6449*VLOOKUP(BM$14&amp;"-rse-"&amp;$J886,Equations!$G:$I,3,0)))</f>
        <v/>
      </c>
      <c r="BO886" s="10" t="str">
        <f>IF($AE886="","",IF(OR($V886&lt;2.7,$V886&gt;90),"Age OOR",BM886+1.6449*VLOOKUP(BM$14&amp;"-rse-"&amp;$J886,Equations!$G:$I,3,0)))</f>
        <v/>
      </c>
      <c r="BP886" s="10" t="str">
        <f t="shared" si="343"/>
        <v/>
      </c>
      <c r="BQ886" s="10" t="str">
        <f>IF($AE886="","",IF(OR($V886&lt;2.7,$V886&gt;90),"Age OOR",($AE886-BM886)/VLOOKUP(BM$14&amp;"-rse-"&amp;$J886,Equations!$G:$I,3,0)))</f>
        <v/>
      </c>
      <c r="BR886" s="10" t="str">
        <f>IF($AF886="","",IF(OR($V886&lt;2.7,$V886&gt;90),"Age OOR",VLOOKUP(BR$14&amp;"-int-"&amp;$K886,Equations!$G:$I,3,0)+VLOOKUP(BR$14&amp;"-sexo-"&amp;$K886,Equations!$G:$I,3,0)*$U886+VLOOKUP(BR$14&amp;"-edad-"&amp;$K886,Equations!$G:$I,3,0)*$V886+VLOOKUP(BR$14&amp;"-est-"&amp;$K886,Equations!$G:$I,3,0)*(1/$W886)+VLOOKUP(BR$14&amp;"-imc-"&amp;$K886,Equations!$G:$I,3,0)*(1/$Q886)))</f>
        <v/>
      </c>
      <c r="BS886" s="10" t="str">
        <f>IF($AF886="","",IF(OR($V886&lt;2.7,$V886&gt;90),"Age OOR",BR886-1.6449*VLOOKUP(BR$14&amp;"-rse-"&amp;$K886,Equations!$G:$I,3,0)))</f>
        <v/>
      </c>
      <c r="BT886" s="10" t="str">
        <f>IF($AF886="","",IF(OR($V886&lt;2.7,$V886&gt;90),"Age OOR",BR886+1.6449*VLOOKUP(BR$14&amp;"-rse-"&amp;$K886,Equations!$G:$I,3,0)))</f>
        <v/>
      </c>
      <c r="BU886" s="10" t="str">
        <f t="shared" si="344"/>
        <v/>
      </c>
      <c r="BV886" s="10" t="str">
        <f>IF($AF886="","",IF(OR($V886&lt;2.7,$V886&gt;90),"Age OOR",($AF886-BR886)/VLOOKUP(BR$14&amp;"-rse-"&amp;$K886,Equations!$G:$I,3,0)))</f>
        <v/>
      </c>
      <c r="BW886" s="10" t="str">
        <f>IF($AG886="","",IF(OR($V886&lt;2.7,$V886&gt;90),"Age OOR",VLOOKUP(BW$14&amp;"-int-"&amp;$L886,Equations!$G:$I,3,0)+VLOOKUP(BW$14&amp;"-sexo-"&amp;$L886,Equations!$G:$I,3,0)*$U886+VLOOKUP(BW$14&amp;"-edad-"&amp;$L886,Equations!$G:$I,3,0)*$V886+VLOOKUP(BW$14&amp;"-est-"&amp;$L886,Equations!$G:$I,3,0)*(1/$W886)+VLOOKUP(BW$14&amp;"-imc-"&amp;$L886,Equations!$G:$I,3,0)*(1/$Q886)))</f>
        <v/>
      </c>
      <c r="BX886" s="10" t="str">
        <f>IF($AG886="","",IF(OR($V886&lt;2.7,$V886&gt;90),"Age OOR",BW886-1.6449*VLOOKUP(BW$14&amp;"-rse-"&amp;$L886,Equations!$G:$I,3,0)))</f>
        <v/>
      </c>
      <c r="BY886" s="10" t="str">
        <f>IF($AG886="","",IF(OR($V886&lt;2.7,$V886&gt;90),"Age OOR",BW886+1.6449*VLOOKUP(BW$14&amp;"-rse-"&amp;$L886,Equations!$G:$I,3,0)))</f>
        <v/>
      </c>
      <c r="BZ886" s="10" t="str">
        <f t="shared" si="345"/>
        <v/>
      </c>
      <c r="CA886" s="10" t="str">
        <f>IF($AG886="","",IF(OR($V886&lt;2.7,$V886&gt;90),"Age OOR",($AG886-BW886)/VLOOKUP(BW$14&amp;"-rse-"&amp;$L886,Equations!$G:$I,3,0)))</f>
        <v/>
      </c>
      <c r="CB886" s="10" t="str">
        <f>IF($AH886="","",IF(OR($V886&lt;2.7,$V886&gt;90),"Age OOR",VLOOKUP(CB$14&amp;"-int-"&amp;$M886,Equations!$G:$I,3,0)+VLOOKUP(CB$14&amp;"-sexo-"&amp;$M886,Equations!$G:$I,3,0)*$U886+VLOOKUP(CB$14&amp;"-edad-"&amp;$M886,Equations!$G:$I,3,0)*$V886+VLOOKUP(CB$14&amp;"-est-"&amp;$M886,Equations!$G:$I,3,0)*(1/$W886)+VLOOKUP(CB$14&amp;"-imc-"&amp;$M886,Equations!$G:$I,3,0)*(1/$Q886)))</f>
        <v/>
      </c>
      <c r="CC886" s="10" t="str">
        <f>IF($AH886="","",IF(OR($V886&lt;2.7,$V886&gt;90),"Age OOR",CB886-1.6449*VLOOKUP(CB$14&amp;"-rse-"&amp;$M886,Equations!$G:$I,3,0)))</f>
        <v/>
      </c>
      <c r="CD886" s="10" t="str">
        <f>IF($AH886="","",IF(OR($V886&lt;2.7,$V886&gt;90),"Age OOR",CB886+1.6449*VLOOKUP(CB$14&amp;"-rse-"&amp;$M886,Equations!$G:$I,3,0)))</f>
        <v/>
      </c>
      <c r="CE886" s="10" t="str">
        <f t="shared" si="346"/>
        <v/>
      </c>
      <c r="CF886" s="10" t="str">
        <f>IF($AH886="","",IF(OR($V886&lt;2.7,$V886&gt;90),"Age OOR",($AH886-CB886)/VLOOKUP(CB$14&amp;"-rse-"&amp;$M886,Equations!$G:$I,3,0)))</f>
        <v/>
      </c>
      <c r="CG886" s="10" t="str">
        <f>IF($AI886="","",IF(OR($V886&lt;2.7,$V886&gt;90),"Age OOR",VLOOKUP(CG$14&amp;"-int-"&amp;$N886,Equations!$G:$I,3,0)+VLOOKUP(CG$14&amp;"-sexo-"&amp;$N886,Equations!$G:$I,3,0)*$U886+VLOOKUP(CG$14&amp;"-edad-"&amp;$N886,Equations!$G:$I,3,0)*$V886+VLOOKUP(CG$14&amp;"-est-"&amp;$N886,Equations!$G:$I,3,0)*(1/$W886)+VLOOKUP(CG$14&amp;"-imc-"&amp;$N886,Equations!$G:$I,3,0)*(1/$Q886)))</f>
        <v/>
      </c>
      <c r="CH886" s="10" t="str">
        <f>IF($AI886="","",IF(OR($V886&lt;2.7,$V886&gt;90),"Age OOR",CG886-1.6449*VLOOKUP(CG$14&amp;"-rse-"&amp;$N886,Equations!$G:$I,3,0)))</f>
        <v/>
      </c>
      <c r="CI886" s="10" t="str">
        <f>IF($AI886="","",IF(OR($V886&lt;2.7,$V886&gt;90),"Age OOR",CG886+1.6449*VLOOKUP(CG$14&amp;"-rse-"&amp;$N886,Equations!$G:$I,3,0)))</f>
        <v/>
      </c>
      <c r="CJ886" s="10" t="str">
        <f t="shared" si="347"/>
        <v/>
      </c>
      <c r="CK886" s="10" t="str">
        <f>IF($AI886="","",IF(OR($V886&lt;2.7,$V886&gt;90),"Age OOR",($AI886-CG886)/VLOOKUP(CG$14&amp;"-rse-"&amp;$N886,Equations!$G:$I,3,0)))</f>
        <v/>
      </c>
      <c r="CL886" s="10" t="str">
        <f>IF($AJ886="","",IF(OR($V886&lt;2.7,$V886&gt;90),"Age OOR",VLOOKUP(CL$14&amp;"-int-"&amp;$O886,Equations!$G:$I,3,0)+VLOOKUP(CL$14&amp;"-sexo-"&amp;$O886,Equations!$G:$I,3,0)*$U886+VLOOKUP(CL$14&amp;"-edad-"&amp;$O886,Equations!$G:$I,3,0)*$V886+VLOOKUP(CL$14&amp;"-est-"&amp;$O886,Equations!$G:$I,3,0)*(1/$W886)+VLOOKUP(CL$14&amp;"-imc-"&amp;$O886,Equations!$G:$I,3,0)*(1/$Q886)))</f>
        <v/>
      </c>
      <c r="CM886" s="10" t="str">
        <f>IF($AJ886="","",IF(OR($V886&lt;2.7,$V886&gt;90),"Age OOR",CL886-1.6449*VLOOKUP(CL$14&amp;"-rse-"&amp;$O886,Equations!$G:$I,3,0)))</f>
        <v/>
      </c>
      <c r="CN886" s="10" t="str">
        <f>IF($AJ886="","",IF(OR($V886&lt;2.7,$V886&gt;90),"Age OOR",CL886+1.6449*VLOOKUP(CL$14&amp;"-rse-"&amp;$O886,Equations!$G:$I,3,0)))</f>
        <v/>
      </c>
      <c r="CO886" s="10" t="str">
        <f t="shared" si="348"/>
        <v/>
      </c>
      <c r="CP886" s="10" t="str">
        <f>IF($AJ886="","",IF(OR($V886&lt;2.7,$V886&gt;90),"Age OOR",($AJ886-CL886)/VLOOKUP(CL$14&amp;"-rse-"&amp;$O886,Equations!$G:$I,3,0)))</f>
        <v/>
      </c>
      <c r="CQ886" s="10" t="str">
        <f>IF($AK886="","",IF(OR($V886&lt;2.7,$V886&gt;90),"Age OOR",EXP(VLOOKUP(CQ$14&amp;"-int-"&amp;$P886,Equations!$G:$I,3,0)+VLOOKUP(CQ$14&amp;"-sexo-"&amp;$P886,Equations!$G:$I,3,0)*$U886+VLOOKUP(CQ$14&amp;"-edad-"&amp;$P886,Equations!$G:$I,3,0)*$V886+VLOOKUP(CQ$14&amp;"-est-"&amp;$P886,Equations!$G:$I,3,0)*(1/$W886)+VLOOKUP(CQ$14&amp;"-imc-"&amp;$P886,Equations!$G:$I,3,0)*(1/$Q886))))</f>
        <v/>
      </c>
      <c r="CR886" s="10" t="str">
        <f>IF($AK886="","",IF(OR($V886&lt;2.7,$V886&gt;90),"Age OOR",EXP(LN(CQ886)-1.6449*VLOOKUP(CQ$14&amp;"-rse-"&amp;$P886,Equations!$G:$I,3,0))))</f>
        <v/>
      </c>
      <c r="CS886" s="10" t="str">
        <f>IF($AK886="","",IF(OR($V886&lt;2.7,$V886&gt;90),"Age OOR",EXP(LN(CQ886)+1.6449*VLOOKUP(CQ$14&amp;"-rse-"&amp;$P886,Equations!$G:$I,3,0))))</f>
        <v/>
      </c>
      <c r="CT886" s="10" t="str">
        <f t="shared" si="349"/>
        <v/>
      </c>
      <c r="CU886" s="10" t="str">
        <f>IF($AK886="","",IF(OR($V886&lt;2.7,$V886&gt;90),"Age OOR",(LN($AK886)-LN(CQ886))/VLOOKUP(CQ$14&amp;"-rse-"&amp;$P886,Equations!$G:$I,3,0)))</f>
        <v/>
      </c>
      <c r="CV886" s="47"/>
    </row>
    <row r="887" spans="5:100" x14ac:dyDescent="0.2">
      <c r="E887" s="23" t="str">
        <f t="shared" si="325"/>
        <v>Age out of range</v>
      </c>
      <c r="F887" s="23" t="str">
        <f t="shared" si="326"/>
        <v>Age out of range</v>
      </c>
      <c r="G887" s="23" t="str">
        <f t="shared" si="327"/>
        <v>Age out of range</v>
      </c>
      <c r="H887" s="23" t="str">
        <f t="shared" si="328"/>
        <v>Age out of range</v>
      </c>
      <c r="I887" s="23" t="str">
        <f t="shared" si="329"/>
        <v>Age out of range</v>
      </c>
      <c r="J887" s="23" t="str">
        <f t="shared" si="330"/>
        <v>Age out of range</v>
      </c>
      <c r="K887" s="23" t="str">
        <f t="shared" si="331"/>
        <v>Age out of range</v>
      </c>
      <c r="L887" s="23" t="str">
        <f t="shared" si="332"/>
        <v>Age out of range</v>
      </c>
      <c r="M887" s="23" t="str">
        <f t="shared" si="333"/>
        <v>Age out of range</v>
      </c>
      <c r="N887" s="23" t="str">
        <f t="shared" si="334"/>
        <v>Age out of range</v>
      </c>
      <c r="O887" s="23" t="str">
        <f t="shared" si="335"/>
        <v>Age out of range</v>
      </c>
      <c r="P887" s="23" t="str">
        <f t="shared" si="336"/>
        <v>Age out of range</v>
      </c>
      <c r="Q887" s="23" t="e">
        <f t="shared" si="337"/>
        <v>#DIV/0!</v>
      </c>
      <c r="R887" s="17"/>
      <c r="S887" s="23">
        <v>871</v>
      </c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  <c r="AE887" s="134"/>
      <c r="AF887" s="134"/>
      <c r="AG887" s="134"/>
      <c r="AH887" s="134"/>
      <c r="AI887" s="134"/>
      <c r="AJ887" s="134"/>
      <c r="AK887" s="134"/>
      <c r="AL887" s="7"/>
      <c r="AM887" s="47"/>
      <c r="AN887" s="10" t="str">
        <f>IF($Z887="","",IF(OR($V887&lt;2.7,$V887&gt;90),"Age OOR",VLOOKUP(AN$14&amp;"-int-"&amp;$E887,Equations!$G:$I,3,0)+VLOOKUP(AN$14&amp;"-sexo-"&amp;$E887,Equations!$G:$I,3,0)*$U887+VLOOKUP(AN$14&amp;"-edad-"&amp;$E887,Equations!$G:$I,3,0)*$V887+VLOOKUP(AN$14&amp;"-est-"&amp;$E887,Equations!$G:$I,3,0)*(1/$W887)+VLOOKUP(AN$14&amp;"-imc-"&amp;$E887,Equations!$G:$I,3,0)*(1/$Q887)))</f>
        <v/>
      </c>
      <c r="AO887" s="10" t="str">
        <f>IF($Z887="","",IF(OR($V887&lt;2.7,$V887&gt;90),"Age OOR",AN887-1.6449*VLOOKUP(AN$14&amp;"-rse-"&amp;$E887,Equations!$G:$I,3,0)))</f>
        <v/>
      </c>
      <c r="AP887" s="10" t="str">
        <f>IF($Z887="","",IF(OR($V887&lt;2.7,$V887&gt;90),"Age OOR",AN887+1.6449*VLOOKUP(AN$14&amp;"-rse-"&amp;$E887,Equations!$G:$I,3,0)))</f>
        <v/>
      </c>
      <c r="AQ887" s="10" t="str">
        <f t="shared" si="338"/>
        <v/>
      </c>
      <c r="AR887" s="10" t="str">
        <f>IF($Z887="","",IF(OR($V887&lt;2.7,$V887&gt;90),"Age OOR",($Z887-AN887)/VLOOKUP(AN$14&amp;"-rse-"&amp;$E887,Equations!$G:$I,3,0)))</f>
        <v/>
      </c>
      <c r="AS887" s="10" t="str">
        <f>IF($AA887="","",IF(OR($V887&lt;2.7,$V887&gt;90),"Age OOR",VLOOKUP(AS$14&amp;"-int-"&amp;$F887,Equations!$G:$I,3,0)+VLOOKUP(AS$14&amp;"-sexo-"&amp;$F887,Equations!$G:$I,3,0)*$U887+VLOOKUP(AS$14&amp;"-edad-"&amp;$F887,Equations!$G:$I,3,0)*$V887+VLOOKUP(AS$14&amp;"-est-"&amp;$F887,Equations!$G:$I,3,0)*(1/$W887)+VLOOKUP(AS$14&amp;"-imc-"&amp;$F887,Equations!$G:$I,3,0)*(1/$Q887)))</f>
        <v/>
      </c>
      <c r="AT887" s="10" t="str">
        <f>IF($AA887="","",IF(OR($V887&lt;2.7,$V887&gt;90),"Age OOR",AS887-1.6449*VLOOKUP(AS$14&amp;"-rse-"&amp;$F887,Equations!$G:$I,3,0)))</f>
        <v/>
      </c>
      <c r="AU887" s="10" t="str">
        <f>IF($AA887="","",IF(OR($V887&lt;2.7,$V887&gt;90),"Age OOR",AS887+1.6449*VLOOKUP(AS$14&amp;"-rse-"&amp;$F887,Equations!$G:$I,3,0)))</f>
        <v/>
      </c>
      <c r="AV887" s="10" t="str">
        <f t="shared" si="339"/>
        <v/>
      </c>
      <c r="AW887" s="10" t="str">
        <f>IF($AA887="","",IF(OR($V887&lt;2.7,$V887&gt;90),"Age OOR",($AA887-AS887)/VLOOKUP(AS$14&amp;"-rse-"&amp;$F887,Equations!$G:$I,3,0)))</f>
        <v/>
      </c>
      <c r="AX887" s="10" t="str">
        <f>IF($AB887="","",IF(OR($V887&lt;2.7,$V887&gt;90),"Age OOR",VLOOKUP(AX$14&amp;"-int-"&amp;$G887,Equations!$G:$I,3,0)+VLOOKUP(AX$14&amp;"-sexo-"&amp;$G887,Equations!$G:$I,3,0)*$U887+VLOOKUP(AX$14&amp;"-edad-"&amp;$G887,Equations!$G:$I,3,0)*$V887+VLOOKUP(AX$14&amp;"-est-"&amp;$G887,Equations!$G:$I,3,0)*(1/$W887)+VLOOKUP(AX$14&amp;"-imc-"&amp;$G887,Equations!$G:$I,3,0)*(1/$Q887)))</f>
        <v/>
      </c>
      <c r="AY887" s="10" t="str">
        <f>IF($AB887="","",IF(OR($V887&lt;2.7,$V887&gt;90),"Age OOR",AX887-1.6449*VLOOKUP(AX$14&amp;"-rse-"&amp;$G887,Equations!$G:$I,3,0)))</f>
        <v/>
      </c>
      <c r="AZ887" s="10" t="str">
        <f>IF($AB887="","",IF(OR($V887&lt;2.7,$V887&gt;90),"Age OOR",AX887+1.6449*VLOOKUP(AX$14&amp;"-rse-"&amp;$G887,Equations!$G:$I,3,0)))</f>
        <v/>
      </c>
      <c r="BA887" s="10" t="str">
        <f t="shared" si="340"/>
        <v/>
      </c>
      <c r="BB887" s="10" t="str">
        <f>IF($AB887="","",IF(OR($V887&lt;2.7,$V887&gt;90),"Age OOR",($AB887-AX887)/VLOOKUP(AX$14&amp;"-rse-"&amp;$G887,Equations!$G:$I,3,0)))</f>
        <v/>
      </c>
      <c r="BC887" s="10" t="str">
        <f>IF($AC887="","",IF(OR($V887&lt;2.7,$V887&gt;90),"Age OOR",VLOOKUP(BC$14&amp;"-int-"&amp;$H887,Equations!$G:$I,3,0)+VLOOKUP(BC$14&amp;"-sexo-"&amp;$H887,Equations!$G:$I,3,0)*$U887+VLOOKUP(BC$14&amp;"-edad-"&amp;$H887,Equations!$G:$I,3,0)*$V887+VLOOKUP(BC$14&amp;"-est-"&amp;$H887,Equations!$G:$I,3,0)*(1/$W887)+VLOOKUP(BC$14&amp;"-imc-"&amp;$H887,Equations!$G:$I,3,0)*(1/$Q887)))</f>
        <v/>
      </c>
      <c r="BD887" s="10" t="str">
        <f>IF($AC887="","",IF(OR($V887&lt;2.7,$V887&gt;90),"Age OOR",BC887-1.6449*VLOOKUP(BC$14&amp;"-rse-"&amp;$H887,Equations!$G:$I,3,0)))</f>
        <v/>
      </c>
      <c r="BE887" s="10" t="str">
        <f>IF($AC887="","",IF(OR($V887&lt;2.7,$V887&gt;90),"Age OOR",BC887+1.6449*VLOOKUP(BC$14&amp;"-rse-"&amp;$H887,Equations!$G:$I,3,0)))</f>
        <v/>
      </c>
      <c r="BF887" s="10" t="str">
        <f t="shared" si="341"/>
        <v/>
      </c>
      <c r="BG887" s="10" t="str">
        <f>IF($AC887="","",IF(OR($V887&lt;2.7,$V887&gt;90),"Age OOR",($AC887-BC887)/VLOOKUP(BC$14&amp;"-rse-"&amp;$H887,Equations!$G:$I,3,0)))</f>
        <v/>
      </c>
      <c r="BH887" s="10" t="str">
        <f>IF($AD887="","",IF(OR($V887&lt;2.7,$V887&gt;90),"Age OOR",VLOOKUP(BH$14&amp;"-int-"&amp;$I887,Equations!$G:$I,3,0)+VLOOKUP(BH$14&amp;"-sexo-"&amp;$I887,Equations!$G:$I,3,0)*$U887+VLOOKUP(BH$14&amp;"-edad-"&amp;$I887,Equations!$G:$I,3,0)*$V887+VLOOKUP(BH$14&amp;"-est-"&amp;$I887,Equations!$G:$I,3,0)*(1/$W887)+VLOOKUP(BH$14&amp;"-imc-"&amp;$I887,Equations!$G:$I,3,0)*(1/$Q887)))</f>
        <v/>
      </c>
      <c r="BI887" s="10" t="str">
        <f>IF($AD887="","",IF(OR($V887&lt;2.7,$V887&gt;90),"Age OOR",BH887-1.6449*VLOOKUP(BH$14&amp;"-rse-"&amp;$I887,Equations!$G:$I,3,0)))</f>
        <v/>
      </c>
      <c r="BJ887" s="10" t="str">
        <f>IF($AD887="","",IF(OR($V887&lt;2.7,$V887&gt;90),"Age OOR",BH887+1.6449*VLOOKUP(BH$14&amp;"-rse-"&amp;$I887,Equations!$G:$I,3,0)))</f>
        <v/>
      </c>
      <c r="BK887" s="10" t="str">
        <f t="shared" si="342"/>
        <v/>
      </c>
      <c r="BL887" s="10" t="str">
        <f>IF($AD887="","",IF(OR($V887&lt;2.7,$V887&gt;90),"Age OOR",($AD887-BH887)/VLOOKUP(BH$14&amp;"-rse-"&amp;$I887,Equations!$G:$I,3,0)))</f>
        <v/>
      </c>
      <c r="BM887" s="10" t="str">
        <f>IF($AE887="","",IF(OR($V887&lt;2.7,$V887&gt;90),"Age OOR",VLOOKUP(BM$14&amp;"-int-"&amp;$J887,Equations!$G:$I,3,0)+VLOOKUP(BM$14&amp;"-sexo-"&amp;$J887,Equations!$G:$I,3,0)*$U887+VLOOKUP(BM$14&amp;"-edad-"&amp;$J887,Equations!$G:$I,3,0)*$V887+VLOOKUP(BM$14&amp;"-est-"&amp;$J887,Equations!$G:$I,3,0)*(1/$W887)+VLOOKUP(BM$14&amp;"-imc-"&amp;$J887,Equations!$G:$I,3,0)*(1/$Q887)))</f>
        <v/>
      </c>
      <c r="BN887" s="10" t="str">
        <f>IF($AE887="","",IF(OR($V887&lt;2.7,$V887&gt;90),"Age OOR",BM887-1.6449*VLOOKUP(BM$14&amp;"-rse-"&amp;$J887,Equations!$G:$I,3,0)))</f>
        <v/>
      </c>
      <c r="BO887" s="10" t="str">
        <f>IF($AE887="","",IF(OR($V887&lt;2.7,$V887&gt;90),"Age OOR",BM887+1.6449*VLOOKUP(BM$14&amp;"-rse-"&amp;$J887,Equations!$G:$I,3,0)))</f>
        <v/>
      </c>
      <c r="BP887" s="10" t="str">
        <f t="shared" si="343"/>
        <v/>
      </c>
      <c r="BQ887" s="10" t="str">
        <f>IF($AE887="","",IF(OR($V887&lt;2.7,$V887&gt;90),"Age OOR",($AE887-BM887)/VLOOKUP(BM$14&amp;"-rse-"&amp;$J887,Equations!$G:$I,3,0)))</f>
        <v/>
      </c>
      <c r="BR887" s="10" t="str">
        <f>IF($AF887="","",IF(OR($V887&lt;2.7,$V887&gt;90),"Age OOR",VLOOKUP(BR$14&amp;"-int-"&amp;$K887,Equations!$G:$I,3,0)+VLOOKUP(BR$14&amp;"-sexo-"&amp;$K887,Equations!$G:$I,3,0)*$U887+VLOOKUP(BR$14&amp;"-edad-"&amp;$K887,Equations!$G:$I,3,0)*$V887+VLOOKUP(BR$14&amp;"-est-"&amp;$K887,Equations!$G:$I,3,0)*(1/$W887)+VLOOKUP(BR$14&amp;"-imc-"&amp;$K887,Equations!$G:$I,3,0)*(1/$Q887)))</f>
        <v/>
      </c>
      <c r="BS887" s="10" t="str">
        <f>IF($AF887="","",IF(OR($V887&lt;2.7,$V887&gt;90),"Age OOR",BR887-1.6449*VLOOKUP(BR$14&amp;"-rse-"&amp;$K887,Equations!$G:$I,3,0)))</f>
        <v/>
      </c>
      <c r="BT887" s="10" t="str">
        <f>IF($AF887="","",IF(OR($V887&lt;2.7,$V887&gt;90),"Age OOR",BR887+1.6449*VLOOKUP(BR$14&amp;"-rse-"&amp;$K887,Equations!$G:$I,3,0)))</f>
        <v/>
      </c>
      <c r="BU887" s="10" t="str">
        <f t="shared" si="344"/>
        <v/>
      </c>
      <c r="BV887" s="10" t="str">
        <f>IF($AF887="","",IF(OR($V887&lt;2.7,$V887&gt;90),"Age OOR",($AF887-BR887)/VLOOKUP(BR$14&amp;"-rse-"&amp;$K887,Equations!$G:$I,3,0)))</f>
        <v/>
      </c>
      <c r="BW887" s="10" t="str">
        <f>IF($AG887="","",IF(OR($V887&lt;2.7,$V887&gt;90),"Age OOR",VLOOKUP(BW$14&amp;"-int-"&amp;$L887,Equations!$G:$I,3,0)+VLOOKUP(BW$14&amp;"-sexo-"&amp;$L887,Equations!$G:$I,3,0)*$U887+VLOOKUP(BW$14&amp;"-edad-"&amp;$L887,Equations!$G:$I,3,0)*$V887+VLOOKUP(BW$14&amp;"-est-"&amp;$L887,Equations!$G:$I,3,0)*(1/$W887)+VLOOKUP(BW$14&amp;"-imc-"&amp;$L887,Equations!$G:$I,3,0)*(1/$Q887)))</f>
        <v/>
      </c>
      <c r="BX887" s="10" t="str">
        <f>IF($AG887="","",IF(OR($V887&lt;2.7,$V887&gt;90),"Age OOR",BW887-1.6449*VLOOKUP(BW$14&amp;"-rse-"&amp;$L887,Equations!$G:$I,3,0)))</f>
        <v/>
      </c>
      <c r="BY887" s="10" t="str">
        <f>IF($AG887="","",IF(OR($V887&lt;2.7,$V887&gt;90),"Age OOR",BW887+1.6449*VLOOKUP(BW$14&amp;"-rse-"&amp;$L887,Equations!$G:$I,3,0)))</f>
        <v/>
      </c>
      <c r="BZ887" s="10" t="str">
        <f t="shared" si="345"/>
        <v/>
      </c>
      <c r="CA887" s="10" t="str">
        <f>IF($AG887="","",IF(OR($V887&lt;2.7,$V887&gt;90),"Age OOR",($AG887-BW887)/VLOOKUP(BW$14&amp;"-rse-"&amp;$L887,Equations!$G:$I,3,0)))</f>
        <v/>
      </c>
      <c r="CB887" s="10" t="str">
        <f>IF($AH887="","",IF(OR($V887&lt;2.7,$V887&gt;90),"Age OOR",VLOOKUP(CB$14&amp;"-int-"&amp;$M887,Equations!$G:$I,3,0)+VLOOKUP(CB$14&amp;"-sexo-"&amp;$M887,Equations!$G:$I,3,0)*$U887+VLOOKUP(CB$14&amp;"-edad-"&amp;$M887,Equations!$G:$I,3,0)*$V887+VLOOKUP(CB$14&amp;"-est-"&amp;$M887,Equations!$G:$I,3,0)*(1/$W887)+VLOOKUP(CB$14&amp;"-imc-"&amp;$M887,Equations!$G:$I,3,0)*(1/$Q887)))</f>
        <v/>
      </c>
      <c r="CC887" s="10" t="str">
        <f>IF($AH887="","",IF(OR($V887&lt;2.7,$V887&gt;90),"Age OOR",CB887-1.6449*VLOOKUP(CB$14&amp;"-rse-"&amp;$M887,Equations!$G:$I,3,0)))</f>
        <v/>
      </c>
      <c r="CD887" s="10" t="str">
        <f>IF($AH887="","",IF(OR($V887&lt;2.7,$V887&gt;90),"Age OOR",CB887+1.6449*VLOOKUP(CB$14&amp;"-rse-"&amp;$M887,Equations!$G:$I,3,0)))</f>
        <v/>
      </c>
      <c r="CE887" s="10" t="str">
        <f t="shared" si="346"/>
        <v/>
      </c>
      <c r="CF887" s="10" t="str">
        <f>IF($AH887="","",IF(OR($V887&lt;2.7,$V887&gt;90),"Age OOR",($AH887-CB887)/VLOOKUP(CB$14&amp;"-rse-"&amp;$M887,Equations!$G:$I,3,0)))</f>
        <v/>
      </c>
      <c r="CG887" s="10" t="str">
        <f>IF($AI887="","",IF(OR($V887&lt;2.7,$V887&gt;90),"Age OOR",VLOOKUP(CG$14&amp;"-int-"&amp;$N887,Equations!$G:$I,3,0)+VLOOKUP(CG$14&amp;"-sexo-"&amp;$N887,Equations!$G:$I,3,0)*$U887+VLOOKUP(CG$14&amp;"-edad-"&amp;$N887,Equations!$G:$I,3,0)*$V887+VLOOKUP(CG$14&amp;"-est-"&amp;$N887,Equations!$G:$I,3,0)*(1/$W887)+VLOOKUP(CG$14&amp;"-imc-"&amp;$N887,Equations!$G:$I,3,0)*(1/$Q887)))</f>
        <v/>
      </c>
      <c r="CH887" s="10" t="str">
        <f>IF($AI887="","",IF(OR($V887&lt;2.7,$V887&gt;90),"Age OOR",CG887-1.6449*VLOOKUP(CG$14&amp;"-rse-"&amp;$N887,Equations!$G:$I,3,0)))</f>
        <v/>
      </c>
      <c r="CI887" s="10" t="str">
        <f>IF($AI887="","",IF(OR($V887&lt;2.7,$V887&gt;90),"Age OOR",CG887+1.6449*VLOOKUP(CG$14&amp;"-rse-"&amp;$N887,Equations!$G:$I,3,0)))</f>
        <v/>
      </c>
      <c r="CJ887" s="10" t="str">
        <f t="shared" si="347"/>
        <v/>
      </c>
      <c r="CK887" s="10" t="str">
        <f>IF($AI887="","",IF(OR($V887&lt;2.7,$V887&gt;90),"Age OOR",($AI887-CG887)/VLOOKUP(CG$14&amp;"-rse-"&amp;$N887,Equations!$G:$I,3,0)))</f>
        <v/>
      </c>
      <c r="CL887" s="10" t="str">
        <f>IF($AJ887="","",IF(OR($V887&lt;2.7,$V887&gt;90),"Age OOR",VLOOKUP(CL$14&amp;"-int-"&amp;$O887,Equations!$G:$I,3,0)+VLOOKUP(CL$14&amp;"-sexo-"&amp;$O887,Equations!$G:$I,3,0)*$U887+VLOOKUP(CL$14&amp;"-edad-"&amp;$O887,Equations!$G:$I,3,0)*$V887+VLOOKUP(CL$14&amp;"-est-"&amp;$O887,Equations!$G:$I,3,0)*(1/$W887)+VLOOKUP(CL$14&amp;"-imc-"&amp;$O887,Equations!$G:$I,3,0)*(1/$Q887)))</f>
        <v/>
      </c>
      <c r="CM887" s="10" t="str">
        <f>IF($AJ887="","",IF(OR($V887&lt;2.7,$V887&gt;90),"Age OOR",CL887-1.6449*VLOOKUP(CL$14&amp;"-rse-"&amp;$O887,Equations!$G:$I,3,0)))</f>
        <v/>
      </c>
      <c r="CN887" s="10" t="str">
        <f>IF($AJ887="","",IF(OR($V887&lt;2.7,$V887&gt;90),"Age OOR",CL887+1.6449*VLOOKUP(CL$14&amp;"-rse-"&amp;$O887,Equations!$G:$I,3,0)))</f>
        <v/>
      </c>
      <c r="CO887" s="10" t="str">
        <f t="shared" si="348"/>
        <v/>
      </c>
      <c r="CP887" s="10" t="str">
        <f>IF($AJ887="","",IF(OR($V887&lt;2.7,$V887&gt;90),"Age OOR",($AJ887-CL887)/VLOOKUP(CL$14&amp;"-rse-"&amp;$O887,Equations!$G:$I,3,0)))</f>
        <v/>
      </c>
      <c r="CQ887" s="10" t="str">
        <f>IF($AK887="","",IF(OR($V887&lt;2.7,$V887&gt;90),"Age OOR",EXP(VLOOKUP(CQ$14&amp;"-int-"&amp;$P887,Equations!$G:$I,3,0)+VLOOKUP(CQ$14&amp;"-sexo-"&amp;$P887,Equations!$G:$I,3,0)*$U887+VLOOKUP(CQ$14&amp;"-edad-"&amp;$P887,Equations!$G:$I,3,0)*$V887+VLOOKUP(CQ$14&amp;"-est-"&amp;$P887,Equations!$G:$I,3,0)*(1/$W887)+VLOOKUP(CQ$14&amp;"-imc-"&amp;$P887,Equations!$G:$I,3,0)*(1/$Q887))))</f>
        <v/>
      </c>
      <c r="CR887" s="10" t="str">
        <f>IF($AK887="","",IF(OR($V887&lt;2.7,$V887&gt;90),"Age OOR",EXP(LN(CQ887)-1.6449*VLOOKUP(CQ$14&amp;"-rse-"&amp;$P887,Equations!$G:$I,3,0))))</f>
        <v/>
      </c>
      <c r="CS887" s="10" t="str">
        <f>IF($AK887="","",IF(OR($V887&lt;2.7,$V887&gt;90),"Age OOR",EXP(LN(CQ887)+1.6449*VLOOKUP(CQ$14&amp;"-rse-"&amp;$P887,Equations!$G:$I,3,0))))</f>
        <v/>
      </c>
      <c r="CT887" s="10" t="str">
        <f t="shared" si="349"/>
        <v/>
      </c>
      <c r="CU887" s="10" t="str">
        <f>IF($AK887="","",IF(OR($V887&lt;2.7,$V887&gt;90),"Age OOR",(LN($AK887)-LN(CQ887))/VLOOKUP(CQ$14&amp;"-rse-"&amp;$P887,Equations!$G:$I,3,0)))</f>
        <v/>
      </c>
      <c r="CV887" s="47"/>
    </row>
    <row r="888" spans="5:100" x14ac:dyDescent="0.2">
      <c r="E888" s="23" t="str">
        <f t="shared" si="325"/>
        <v>Age out of range</v>
      </c>
      <c r="F888" s="23" t="str">
        <f t="shared" si="326"/>
        <v>Age out of range</v>
      </c>
      <c r="G888" s="23" t="str">
        <f t="shared" si="327"/>
        <v>Age out of range</v>
      </c>
      <c r="H888" s="23" t="str">
        <f t="shared" si="328"/>
        <v>Age out of range</v>
      </c>
      <c r="I888" s="23" t="str">
        <f t="shared" si="329"/>
        <v>Age out of range</v>
      </c>
      <c r="J888" s="23" t="str">
        <f t="shared" si="330"/>
        <v>Age out of range</v>
      </c>
      <c r="K888" s="23" t="str">
        <f t="shared" si="331"/>
        <v>Age out of range</v>
      </c>
      <c r="L888" s="23" t="str">
        <f t="shared" si="332"/>
        <v>Age out of range</v>
      </c>
      <c r="M888" s="23" t="str">
        <f t="shared" si="333"/>
        <v>Age out of range</v>
      </c>
      <c r="N888" s="23" t="str">
        <f t="shared" si="334"/>
        <v>Age out of range</v>
      </c>
      <c r="O888" s="23" t="str">
        <f t="shared" si="335"/>
        <v>Age out of range</v>
      </c>
      <c r="P888" s="23" t="str">
        <f t="shared" si="336"/>
        <v>Age out of range</v>
      </c>
      <c r="Q888" s="23" t="e">
        <f t="shared" si="337"/>
        <v>#DIV/0!</v>
      </c>
      <c r="R888" s="17"/>
      <c r="S888" s="23">
        <v>872</v>
      </c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7"/>
      <c r="AM888" s="47"/>
      <c r="AN888" s="10" t="str">
        <f>IF($Z888="","",IF(OR($V888&lt;2.7,$V888&gt;90),"Age OOR",VLOOKUP(AN$14&amp;"-int-"&amp;$E888,Equations!$G:$I,3,0)+VLOOKUP(AN$14&amp;"-sexo-"&amp;$E888,Equations!$G:$I,3,0)*$U888+VLOOKUP(AN$14&amp;"-edad-"&amp;$E888,Equations!$G:$I,3,0)*$V888+VLOOKUP(AN$14&amp;"-est-"&amp;$E888,Equations!$G:$I,3,0)*(1/$W888)+VLOOKUP(AN$14&amp;"-imc-"&amp;$E888,Equations!$G:$I,3,0)*(1/$Q888)))</f>
        <v/>
      </c>
      <c r="AO888" s="10" t="str">
        <f>IF($Z888="","",IF(OR($V888&lt;2.7,$V888&gt;90),"Age OOR",AN888-1.6449*VLOOKUP(AN$14&amp;"-rse-"&amp;$E888,Equations!$G:$I,3,0)))</f>
        <v/>
      </c>
      <c r="AP888" s="10" t="str">
        <f>IF($Z888="","",IF(OR($V888&lt;2.7,$V888&gt;90),"Age OOR",AN888+1.6449*VLOOKUP(AN$14&amp;"-rse-"&amp;$E888,Equations!$G:$I,3,0)))</f>
        <v/>
      </c>
      <c r="AQ888" s="10" t="str">
        <f t="shared" si="338"/>
        <v/>
      </c>
      <c r="AR888" s="10" t="str">
        <f>IF($Z888="","",IF(OR($V888&lt;2.7,$V888&gt;90),"Age OOR",($Z888-AN888)/VLOOKUP(AN$14&amp;"-rse-"&amp;$E888,Equations!$G:$I,3,0)))</f>
        <v/>
      </c>
      <c r="AS888" s="10" t="str">
        <f>IF($AA888="","",IF(OR($V888&lt;2.7,$V888&gt;90),"Age OOR",VLOOKUP(AS$14&amp;"-int-"&amp;$F888,Equations!$G:$I,3,0)+VLOOKUP(AS$14&amp;"-sexo-"&amp;$F888,Equations!$G:$I,3,0)*$U888+VLOOKUP(AS$14&amp;"-edad-"&amp;$F888,Equations!$G:$I,3,0)*$V888+VLOOKUP(AS$14&amp;"-est-"&amp;$F888,Equations!$G:$I,3,0)*(1/$W888)+VLOOKUP(AS$14&amp;"-imc-"&amp;$F888,Equations!$G:$I,3,0)*(1/$Q888)))</f>
        <v/>
      </c>
      <c r="AT888" s="10" t="str">
        <f>IF($AA888="","",IF(OR($V888&lt;2.7,$V888&gt;90),"Age OOR",AS888-1.6449*VLOOKUP(AS$14&amp;"-rse-"&amp;$F888,Equations!$G:$I,3,0)))</f>
        <v/>
      </c>
      <c r="AU888" s="10" t="str">
        <f>IF($AA888="","",IF(OR($V888&lt;2.7,$V888&gt;90),"Age OOR",AS888+1.6449*VLOOKUP(AS$14&amp;"-rse-"&amp;$F888,Equations!$G:$I,3,0)))</f>
        <v/>
      </c>
      <c r="AV888" s="10" t="str">
        <f t="shared" si="339"/>
        <v/>
      </c>
      <c r="AW888" s="10" t="str">
        <f>IF($AA888="","",IF(OR($V888&lt;2.7,$V888&gt;90),"Age OOR",($AA888-AS888)/VLOOKUP(AS$14&amp;"-rse-"&amp;$F888,Equations!$G:$I,3,0)))</f>
        <v/>
      </c>
      <c r="AX888" s="10" t="str">
        <f>IF($AB888="","",IF(OR($V888&lt;2.7,$V888&gt;90),"Age OOR",VLOOKUP(AX$14&amp;"-int-"&amp;$G888,Equations!$G:$I,3,0)+VLOOKUP(AX$14&amp;"-sexo-"&amp;$G888,Equations!$G:$I,3,0)*$U888+VLOOKUP(AX$14&amp;"-edad-"&amp;$G888,Equations!$G:$I,3,0)*$V888+VLOOKUP(AX$14&amp;"-est-"&amp;$G888,Equations!$G:$I,3,0)*(1/$W888)+VLOOKUP(AX$14&amp;"-imc-"&amp;$G888,Equations!$G:$I,3,0)*(1/$Q888)))</f>
        <v/>
      </c>
      <c r="AY888" s="10" t="str">
        <f>IF($AB888="","",IF(OR($V888&lt;2.7,$V888&gt;90),"Age OOR",AX888-1.6449*VLOOKUP(AX$14&amp;"-rse-"&amp;$G888,Equations!$G:$I,3,0)))</f>
        <v/>
      </c>
      <c r="AZ888" s="10" t="str">
        <f>IF($AB888="","",IF(OR($V888&lt;2.7,$V888&gt;90),"Age OOR",AX888+1.6449*VLOOKUP(AX$14&amp;"-rse-"&amp;$G888,Equations!$G:$I,3,0)))</f>
        <v/>
      </c>
      <c r="BA888" s="10" t="str">
        <f t="shared" si="340"/>
        <v/>
      </c>
      <c r="BB888" s="10" t="str">
        <f>IF($AB888="","",IF(OR($V888&lt;2.7,$V888&gt;90),"Age OOR",($AB888-AX888)/VLOOKUP(AX$14&amp;"-rse-"&amp;$G888,Equations!$G:$I,3,0)))</f>
        <v/>
      </c>
      <c r="BC888" s="10" t="str">
        <f>IF($AC888="","",IF(OR($V888&lt;2.7,$V888&gt;90),"Age OOR",VLOOKUP(BC$14&amp;"-int-"&amp;$H888,Equations!$G:$I,3,0)+VLOOKUP(BC$14&amp;"-sexo-"&amp;$H888,Equations!$G:$I,3,0)*$U888+VLOOKUP(BC$14&amp;"-edad-"&amp;$H888,Equations!$G:$I,3,0)*$V888+VLOOKUP(BC$14&amp;"-est-"&amp;$H888,Equations!$G:$I,3,0)*(1/$W888)+VLOOKUP(BC$14&amp;"-imc-"&amp;$H888,Equations!$G:$I,3,0)*(1/$Q888)))</f>
        <v/>
      </c>
      <c r="BD888" s="10" t="str">
        <f>IF($AC888="","",IF(OR($V888&lt;2.7,$V888&gt;90),"Age OOR",BC888-1.6449*VLOOKUP(BC$14&amp;"-rse-"&amp;$H888,Equations!$G:$I,3,0)))</f>
        <v/>
      </c>
      <c r="BE888" s="10" t="str">
        <f>IF($AC888="","",IF(OR($V888&lt;2.7,$V888&gt;90),"Age OOR",BC888+1.6449*VLOOKUP(BC$14&amp;"-rse-"&amp;$H888,Equations!$G:$I,3,0)))</f>
        <v/>
      </c>
      <c r="BF888" s="10" t="str">
        <f t="shared" si="341"/>
        <v/>
      </c>
      <c r="BG888" s="10" t="str">
        <f>IF($AC888="","",IF(OR($V888&lt;2.7,$V888&gt;90),"Age OOR",($AC888-BC888)/VLOOKUP(BC$14&amp;"-rse-"&amp;$H888,Equations!$G:$I,3,0)))</f>
        <v/>
      </c>
      <c r="BH888" s="10" t="str">
        <f>IF($AD888="","",IF(OR($V888&lt;2.7,$V888&gt;90),"Age OOR",VLOOKUP(BH$14&amp;"-int-"&amp;$I888,Equations!$G:$I,3,0)+VLOOKUP(BH$14&amp;"-sexo-"&amp;$I888,Equations!$G:$I,3,0)*$U888+VLOOKUP(BH$14&amp;"-edad-"&amp;$I888,Equations!$G:$I,3,0)*$V888+VLOOKUP(BH$14&amp;"-est-"&amp;$I888,Equations!$G:$I,3,0)*(1/$W888)+VLOOKUP(BH$14&amp;"-imc-"&amp;$I888,Equations!$G:$I,3,0)*(1/$Q888)))</f>
        <v/>
      </c>
      <c r="BI888" s="10" t="str">
        <f>IF($AD888="","",IF(OR($V888&lt;2.7,$V888&gt;90),"Age OOR",BH888-1.6449*VLOOKUP(BH$14&amp;"-rse-"&amp;$I888,Equations!$G:$I,3,0)))</f>
        <v/>
      </c>
      <c r="BJ888" s="10" t="str">
        <f>IF($AD888="","",IF(OR($V888&lt;2.7,$V888&gt;90),"Age OOR",BH888+1.6449*VLOOKUP(BH$14&amp;"-rse-"&amp;$I888,Equations!$G:$I,3,0)))</f>
        <v/>
      </c>
      <c r="BK888" s="10" t="str">
        <f t="shared" si="342"/>
        <v/>
      </c>
      <c r="BL888" s="10" t="str">
        <f>IF($AD888="","",IF(OR($V888&lt;2.7,$V888&gt;90),"Age OOR",($AD888-BH888)/VLOOKUP(BH$14&amp;"-rse-"&amp;$I888,Equations!$G:$I,3,0)))</f>
        <v/>
      </c>
      <c r="BM888" s="10" t="str">
        <f>IF($AE888="","",IF(OR($V888&lt;2.7,$V888&gt;90),"Age OOR",VLOOKUP(BM$14&amp;"-int-"&amp;$J888,Equations!$G:$I,3,0)+VLOOKUP(BM$14&amp;"-sexo-"&amp;$J888,Equations!$G:$I,3,0)*$U888+VLOOKUP(BM$14&amp;"-edad-"&amp;$J888,Equations!$G:$I,3,0)*$V888+VLOOKUP(BM$14&amp;"-est-"&amp;$J888,Equations!$G:$I,3,0)*(1/$W888)+VLOOKUP(BM$14&amp;"-imc-"&amp;$J888,Equations!$G:$I,3,0)*(1/$Q888)))</f>
        <v/>
      </c>
      <c r="BN888" s="10" t="str">
        <f>IF($AE888="","",IF(OR($V888&lt;2.7,$V888&gt;90),"Age OOR",BM888-1.6449*VLOOKUP(BM$14&amp;"-rse-"&amp;$J888,Equations!$G:$I,3,0)))</f>
        <v/>
      </c>
      <c r="BO888" s="10" t="str">
        <f>IF($AE888="","",IF(OR($V888&lt;2.7,$V888&gt;90),"Age OOR",BM888+1.6449*VLOOKUP(BM$14&amp;"-rse-"&amp;$J888,Equations!$G:$I,3,0)))</f>
        <v/>
      </c>
      <c r="BP888" s="10" t="str">
        <f t="shared" si="343"/>
        <v/>
      </c>
      <c r="BQ888" s="10" t="str">
        <f>IF($AE888="","",IF(OR($V888&lt;2.7,$V888&gt;90),"Age OOR",($AE888-BM888)/VLOOKUP(BM$14&amp;"-rse-"&amp;$J888,Equations!$G:$I,3,0)))</f>
        <v/>
      </c>
      <c r="BR888" s="10" t="str">
        <f>IF($AF888="","",IF(OR($V888&lt;2.7,$V888&gt;90),"Age OOR",VLOOKUP(BR$14&amp;"-int-"&amp;$K888,Equations!$G:$I,3,0)+VLOOKUP(BR$14&amp;"-sexo-"&amp;$K888,Equations!$G:$I,3,0)*$U888+VLOOKUP(BR$14&amp;"-edad-"&amp;$K888,Equations!$G:$I,3,0)*$V888+VLOOKUP(BR$14&amp;"-est-"&amp;$K888,Equations!$G:$I,3,0)*(1/$W888)+VLOOKUP(BR$14&amp;"-imc-"&amp;$K888,Equations!$G:$I,3,0)*(1/$Q888)))</f>
        <v/>
      </c>
      <c r="BS888" s="10" t="str">
        <f>IF($AF888="","",IF(OR($V888&lt;2.7,$V888&gt;90),"Age OOR",BR888-1.6449*VLOOKUP(BR$14&amp;"-rse-"&amp;$K888,Equations!$G:$I,3,0)))</f>
        <v/>
      </c>
      <c r="BT888" s="10" t="str">
        <f>IF($AF888="","",IF(OR($V888&lt;2.7,$V888&gt;90),"Age OOR",BR888+1.6449*VLOOKUP(BR$14&amp;"-rse-"&amp;$K888,Equations!$G:$I,3,0)))</f>
        <v/>
      </c>
      <c r="BU888" s="10" t="str">
        <f t="shared" si="344"/>
        <v/>
      </c>
      <c r="BV888" s="10" t="str">
        <f>IF($AF888="","",IF(OR($V888&lt;2.7,$V888&gt;90),"Age OOR",($AF888-BR888)/VLOOKUP(BR$14&amp;"-rse-"&amp;$K888,Equations!$G:$I,3,0)))</f>
        <v/>
      </c>
      <c r="BW888" s="10" t="str">
        <f>IF($AG888="","",IF(OR($V888&lt;2.7,$V888&gt;90),"Age OOR",VLOOKUP(BW$14&amp;"-int-"&amp;$L888,Equations!$G:$I,3,0)+VLOOKUP(BW$14&amp;"-sexo-"&amp;$L888,Equations!$G:$I,3,0)*$U888+VLOOKUP(BW$14&amp;"-edad-"&amp;$L888,Equations!$G:$I,3,0)*$V888+VLOOKUP(BW$14&amp;"-est-"&amp;$L888,Equations!$G:$I,3,0)*(1/$W888)+VLOOKUP(BW$14&amp;"-imc-"&amp;$L888,Equations!$G:$I,3,0)*(1/$Q888)))</f>
        <v/>
      </c>
      <c r="BX888" s="10" t="str">
        <f>IF($AG888="","",IF(OR($V888&lt;2.7,$V888&gt;90),"Age OOR",BW888-1.6449*VLOOKUP(BW$14&amp;"-rse-"&amp;$L888,Equations!$G:$I,3,0)))</f>
        <v/>
      </c>
      <c r="BY888" s="10" t="str">
        <f>IF($AG888="","",IF(OR($V888&lt;2.7,$V888&gt;90),"Age OOR",BW888+1.6449*VLOOKUP(BW$14&amp;"-rse-"&amp;$L888,Equations!$G:$I,3,0)))</f>
        <v/>
      </c>
      <c r="BZ888" s="10" t="str">
        <f t="shared" si="345"/>
        <v/>
      </c>
      <c r="CA888" s="10" t="str">
        <f>IF($AG888="","",IF(OR($V888&lt;2.7,$V888&gt;90),"Age OOR",($AG888-BW888)/VLOOKUP(BW$14&amp;"-rse-"&amp;$L888,Equations!$G:$I,3,0)))</f>
        <v/>
      </c>
      <c r="CB888" s="10" t="str">
        <f>IF($AH888="","",IF(OR($V888&lt;2.7,$V888&gt;90),"Age OOR",VLOOKUP(CB$14&amp;"-int-"&amp;$M888,Equations!$G:$I,3,0)+VLOOKUP(CB$14&amp;"-sexo-"&amp;$M888,Equations!$G:$I,3,0)*$U888+VLOOKUP(CB$14&amp;"-edad-"&amp;$M888,Equations!$G:$I,3,0)*$V888+VLOOKUP(CB$14&amp;"-est-"&amp;$M888,Equations!$G:$I,3,0)*(1/$W888)+VLOOKUP(CB$14&amp;"-imc-"&amp;$M888,Equations!$G:$I,3,0)*(1/$Q888)))</f>
        <v/>
      </c>
      <c r="CC888" s="10" t="str">
        <f>IF($AH888="","",IF(OR($V888&lt;2.7,$V888&gt;90),"Age OOR",CB888-1.6449*VLOOKUP(CB$14&amp;"-rse-"&amp;$M888,Equations!$G:$I,3,0)))</f>
        <v/>
      </c>
      <c r="CD888" s="10" t="str">
        <f>IF($AH888="","",IF(OR($V888&lt;2.7,$V888&gt;90),"Age OOR",CB888+1.6449*VLOOKUP(CB$14&amp;"-rse-"&amp;$M888,Equations!$G:$I,3,0)))</f>
        <v/>
      </c>
      <c r="CE888" s="10" t="str">
        <f t="shared" si="346"/>
        <v/>
      </c>
      <c r="CF888" s="10" t="str">
        <f>IF($AH888="","",IF(OR($V888&lt;2.7,$V888&gt;90),"Age OOR",($AH888-CB888)/VLOOKUP(CB$14&amp;"-rse-"&amp;$M888,Equations!$G:$I,3,0)))</f>
        <v/>
      </c>
      <c r="CG888" s="10" t="str">
        <f>IF($AI888="","",IF(OR($V888&lt;2.7,$V888&gt;90),"Age OOR",VLOOKUP(CG$14&amp;"-int-"&amp;$N888,Equations!$G:$I,3,0)+VLOOKUP(CG$14&amp;"-sexo-"&amp;$N888,Equations!$G:$I,3,0)*$U888+VLOOKUP(CG$14&amp;"-edad-"&amp;$N888,Equations!$G:$I,3,0)*$V888+VLOOKUP(CG$14&amp;"-est-"&amp;$N888,Equations!$G:$I,3,0)*(1/$W888)+VLOOKUP(CG$14&amp;"-imc-"&amp;$N888,Equations!$G:$I,3,0)*(1/$Q888)))</f>
        <v/>
      </c>
      <c r="CH888" s="10" t="str">
        <f>IF($AI888="","",IF(OR($V888&lt;2.7,$V888&gt;90),"Age OOR",CG888-1.6449*VLOOKUP(CG$14&amp;"-rse-"&amp;$N888,Equations!$G:$I,3,0)))</f>
        <v/>
      </c>
      <c r="CI888" s="10" t="str">
        <f>IF($AI888="","",IF(OR($V888&lt;2.7,$V888&gt;90),"Age OOR",CG888+1.6449*VLOOKUP(CG$14&amp;"-rse-"&amp;$N888,Equations!$G:$I,3,0)))</f>
        <v/>
      </c>
      <c r="CJ888" s="10" t="str">
        <f t="shared" si="347"/>
        <v/>
      </c>
      <c r="CK888" s="10" t="str">
        <f>IF($AI888="","",IF(OR($V888&lt;2.7,$V888&gt;90),"Age OOR",($AI888-CG888)/VLOOKUP(CG$14&amp;"-rse-"&amp;$N888,Equations!$G:$I,3,0)))</f>
        <v/>
      </c>
      <c r="CL888" s="10" t="str">
        <f>IF($AJ888="","",IF(OR($V888&lt;2.7,$V888&gt;90),"Age OOR",VLOOKUP(CL$14&amp;"-int-"&amp;$O888,Equations!$G:$I,3,0)+VLOOKUP(CL$14&amp;"-sexo-"&amp;$O888,Equations!$G:$I,3,0)*$U888+VLOOKUP(CL$14&amp;"-edad-"&amp;$O888,Equations!$G:$I,3,0)*$V888+VLOOKUP(CL$14&amp;"-est-"&amp;$O888,Equations!$G:$I,3,0)*(1/$W888)+VLOOKUP(CL$14&amp;"-imc-"&amp;$O888,Equations!$G:$I,3,0)*(1/$Q888)))</f>
        <v/>
      </c>
      <c r="CM888" s="10" t="str">
        <f>IF($AJ888="","",IF(OR($V888&lt;2.7,$V888&gt;90),"Age OOR",CL888-1.6449*VLOOKUP(CL$14&amp;"-rse-"&amp;$O888,Equations!$G:$I,3,0)))</f>
        <v/>
      </c>
      <c r="CN888" s="10" t="str">
        <f>IF($AJ888="","",IF(OR($V888&lt;2.7,$V888&gt;90),"Age OOR",CL888+1.6449*VLOOKUP(CL$14&amp;"-rse-"&amp;$O888,Equations!$G:$I,3,0)))</f>
        <v/>
      </c>
      <c r="CO888" s="10" t="str">
        <f t="shared" si="348"/>
        <v/>
      </c>
      <c r="CP888" s="10" t="str">
        <f>IF($AJ888="","",IF(OR($V888&lt;2.7,$V888&gt;90),"Age OOR",($AJ888-CL888)/VLOOKUP(CL$14&amp;"-rse-"&amp;$O888,Equations!$G:$I,3,0)))</f>
        <v/>
      </c>
      <c r="CQ888" s="10" t="str">
        <f>IF($AK888="","",IF(OR($V888&lt;2.7,$V888&gt;90),"Age OOR",EXP(VLOOKUP(CQ$14&amp;"-int-"&amp;$P888,Equations!$G:$I,3,0)+VLOOKUP(CQ$14&amp;"-sexo-"&amp;$P888,Equations!$G:$I,3,0)*$U888+VLOOKUP(CQ$14&amp;"-edad-"&amp;$P888,Equations!$G:$I,3,0)*$V888+VLOOKUP(CQ$14&amp;"-est-"&amp;$P888,Equations!$G:$I,3,0)*(1/$W888)+VLOOKUP(CQ$14&amp;"-imc-"&amp;$P888,Equations!$G:$I,3,0)*(1/$Q888))))</f>
        <v/>
      </c>
      <c r="CR888" s="10" t="str">
        <f>IF($AK888="","",IF(OR($V888&lt;2.7,$V888&gt;90),"Age OOR",EXP(LN(CQ888)-1.6449*VLOOKUP(CQ$14&amp;"-rse-"&amp;$P888,Equations!$G:$I,3,0))))</f>
        <v/>
      </c>
      <c r="CS888" s="10" t="str">
        <f>IF($AK888="","",IF(OR($V888&lt;2.7,$V888&gt;90),"Age OOR",EXP(LN(CQ888)+1.6449*VLOOKUP(CQ$14&amp;"-rse-"&amp;$P888,Equations!$G:$I,3,0))))</f>
        <v/>
      </c>
      <c r="CT888" s="10" t="str">
        <f t="shared" si="349"/>
        <v/>
      </c>
      <c r="CU888" s="10" t="str">
        <f>IF($AK888="","",IF(OR($V888&lt;2.7,$V888&gt;90),"Age OOR",(LN($AK888)-LN(CQ888))/VLOOKUP(CQ$14&amp;"-rse-"&amp;$P888,Equations!$G:$I,3,0)))</f>
        <v/>
      </c>
      <c r="CV888" s="47"/>
    </row>
    <row r="889" spans="5:100" x14ac:dyDescent="0.2">
      <c r="E889" s="23" t="str">
        <f t="shared" si="325"/>
        <v>Age out of range</v>
      </c>
      <c r="F889" s="23" t="str">
        <f t="shared" si="326"/>
        <v>Age out of range</v>
      </c>
      <c r="G889" s="23" t="str">
        <f t="shared" si="327"/>
        <v>Age out of range</v>
      </c>
      <c r="H889" s="23" t="str">
        <f t="shared" si="328"/>
        <v>Age out of range</v>
      </c>
      <c r="I889" s="23" t="str">
        <f t="shared" si="329"/>
        <v>Age out of range</v>
      </c>
      <c r="J889" s="23" t="str">
        <f t="shared" si="330"/>
        <v>Age out of range</v>
      </c>
      <c r="K889" s="23" t="str">
        <f t="shared" si="331"/>
        <v>Age out of range</v>
      </c>
      <c r="L889" s="23" t="str">
        <f t="shared" si="332"/>
        <v>Age out of range</v>
      </c>
      <c r="M889" s="23" t="str">
        <f t="shared" si="333"/>
        <v>Age out of range</v>
      </c>
      <c r="N889" s="23" t="str">
        <f t="shared" si="334"/>
        <v>Age out of range</v>
      </c>
      <c r="O889" s="23" t="str">
        <f t="shared" si="335"/>
        <v>Age out of range</v>
      </c>
      <c r="P889" s="23" t="str">
        <f t="shared" si="336"/>
        <v>Age out of range</v>
      </c>
      <c r="Q889" s="23" t="e">
        <f t="shared" si="337"/>
        <v>#DIV/0!</v>
      </c>
      <c r="R889" s="17"/>
      <c r="S889" s="23">
        <v>873</v>
      </c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  <c r="AE889" s="134"/>
      <c r="AF889" s="134"/>
      <c r="AG889" s="134"/>
      <c r="AH889" s="134"/>
      <c r="AI889" s="134"/>
      <c r="AJ889" s="134"/>
      <c r="AK889" s="134"/>
      <c r="AL889" s="7"/>
      <c r="AM889" s="47"/>
      <c r="AN889" s="10" t="str">
        <f>IF($Z889="","",IF(OR($V889&lt;2.7,$V889&gt;90),"Age OOR",VLOOKUP(AN$14&amp;"-int-"&amp;$E889,Equations!$G:$I,3,0)+VLOOKUP(AN$14&amp;"-sexo-"&amp;$E889,Equations!$G:$I,3,0)*$U889+VLOOKUP(AN$14&amp;"-edad-"&amp;$E889,Equations!$G:$I,3,0)*$V889+VLOOKUP(AN$14&amp;"-est-"&amp;$E889,Equations!$G:$I,3,0)*(1/$W889)+VLOOKUP(AN$14&amp;"-imc-"&amp;$E889,Equations!$G:$I,3,0)*(1/$Q889)))</f>
        <v/>
      </c>
      <c r="AO889" s="10" t="str">
        <f>IF($Z889="","",IF(OR($V889&lt;2.7,$V889&gt;90),"Age OOR",AN889-1.6449*VLOOKUP(AN$14&amp;"-rse-"&amp;$E889,Equations!$G:$I,3,0)))</f>
        <v/>
      </c>
      <c r="AP889" s="10" t="str">
        <f>IF($Z889="","",IF(OR($V889&lt;2.7,$V889&gt;90),"Age OOR",AN889+1.6449*VLOOKUP(AN$14&amp;"-rse-"&amp;$E889,Equations!$G:$I,3,0)))</f>
        <v/>
      </c>
      <c r="AQ889" s="10" t="str">
        <f t="shared" si="338"/>
        <v/>
      </c>
      <c r="AR889" s="10" t="str">
        <f>IF($Z889="","",IF(OR($V889&lt;2.7,$V889&gt;90),"Age OOR",($Z889-AN889)/VLOOKUP(AN$14&amp;"-rse-"&amp;$E889,Equations!$G:$I,3,0)))</f>
        <v/>
      </c>
      <c r="AS889" s="10" t="str">
        <f>IF($AA889="","",IF(OR($V889&lt;2.7,$V889&gt;90),"Age OOR",VLOOKUP(AS$14&amp;"-int-"&amp;$F889,Equations!$G:$I,3,0)+VLOOKUP(AS$14&amp;"-sexo-"&amp;$F889,Equations!$G:$I,3,0)*$U889+VLOOKUP(AS$14&amp;"-edad-"&amp;$F889,Equations!$G:$I,3,0)*$V889+VLOOKUP(AS$14&amp;"-est-"&amp;$F889,Equations!$G:$I,3,0)*(1/$W889)+VLOOKUP(AS$14&amp;"-imc-"&amp;$F889,Equations!$G:$I,3,0)*(1/$Q889)))</f>
        <v/>
      </c>
      <c r="AT889" s="10" t="str">
        <f>IF($AA889="","",IF(OR($V889&lt;2.7,$V889&gt;90),"Age OOR",AS889-1.6449*VLOOKUP(AS$14&amp;"-rse-"&amp;$F889,Equations!$G:$I,3,0)))</f>
        <v/>
      </c>
      <c r="AU889" s="10" t="str">
        <f>IF($AA889="","",IF(OR($V889&lt;2.7,$V889&gt;90),"Age OOR",AS889+1.6449*VLOOKUP(AS$14&amp;"-rse-"&amp;$F889,Equations!$G:$I,3,0)))</f>
        <v/>
      </c>
      <c r="AV889" s="10" t="str">
        <f t="shared" si="339"/>
        <v/>
      </c>
      <c r="AW889" s="10" t="str">
        <f>IF($AA889="","",IF(OR($V889&lt;2.7,$V889&gt;90),"Age OOR",($AA889-AS889)/VLOOKUP(AS$14&amp;"-rse-"&amp;$F889,Equations!$G:$I,3,0)))</f>
        <v/>
      </c>
      <c r="AX889" s="10" t="str">
        <f>IF($AB889="","",IF(OR($V889&lt;2.7,$V889&gt;90),"Age OOR",VLOOKUP(AX$14&amp;"-int-"&amp;$G889,Equations!$G:$I,3,0)+VLOOKUP(AX$14&amp;"-sexo-"&amp;$G889,Equations!$G:$I,3,0)*$U889+VLOOKUP(AX$14&amp;"-edad-"&amp;$G889,Equations!$G:$I,3,0)*$V889+VLOOKUP(AX$14&amp;"-est-"&amp;$G889,Equations!$G:$I,3,0)*(1/$W889)+VLOOKUP(AX$14&amp;"-imc-"&amp;$G889,Equations!$G:$I,3,0)*(1/$Q889)))</f>
        <v/>
      </c>
      <c r="AY889" s="10" t="str">
        <f>IF($AB889="","",IF(OR($V889&lt;2.7,$V889&gt;90),"Age OOR",AX889-1.6449*VLOOKUP(AX$14&amp;"-rse-"&amp;$G889,Equations!$G:$I,3,0)))</f>
        <v/>
      </c>
      <c r="AZ889" s="10" t="str">
        <f>IF($AB889="","",IF(OR($V889&lt;2.7,$V889&gt;90),"Age OOR",AX889+1.6449*VLOOKUP(AX$14&amp;"-rse-"&amp;$G889,Equations!$G:$I,3,0)))</f>
        <v/>
      </c>
      <c r="BA889" s="10" t="str">
        <f t="shared" si="340"/>
        <v/>
      </c>
      <c r="BB889" s="10" t="str">
        <f>IF($AB889="","",IF(OR($V889&lt;2.7,$V889&gt;90),"Age OOR",($AB889-AX889)/VLOOKUP(AX$14&amp;"-rse-"&amp;$G889,Equations!$G:$I,3,0)))</f>
        <v/>
      </c>
      <c r="BC889" s="10" t="str">
        <f>IF($AC889="","",IF(OR($V889&lt;2.7,$V889&gt;90),"Age OOR",VLOOKUP(BC$14&amp;"-int-"&amp;$H889,Equations!$G:$I,3,0)+VLOOKUP(BC$14&amp;"-sexo-"&amp;$H889,Equations!$G:$I,3,0)*$U889+VLOOKUP(BC$14&amp;"-edad-"&amp;$H889,Equations!$G:$I,3,0)*$V889+VLOOKUP(BC$14&amp;"-est-"&amp;$H889,Equations!$G:$I,3,0)*(1/$W889)+VLOOKUP(BC$14&amp;"-imc-"&amp;$H889,Equations!$G:$I,3,0)*(1/$Q889)))</f>
        <v/>
      </c>
      <c r="BD889" s="10" t="str">
        <f>IF($AC889="","",IF(OR($V889&lt;2.7,$V889&gt;90),"Age OOR",BC889-1.6449*VLOOKUP(BC$14&amp;"-rse-"&amp;$H889,Equations!$G:$I,3,0)))</f>
        <v/>
      </c>
      <c r="BE889" s="10" t="str">
        <f>IF($AC889="","",IF(OR($V889&lt;2.7,$V889&gt;90),"Age OOR",BC889+1.6449*VLOOKUP(BC$14&amp;"-rse-"&amp;$H889,Equations!$G:$I,3,0)))</f>
        <v/>
      </c>
      <c r="BF889" s="10" t="str">
        <f t="shared" si="341"/>
        <v/>
      </c>
      <c r="BG889" s="10" t="str">
        <f>IF($AC889="","",IF(OR($V889&lt;2.7,$V889&gt;90),"Age OOR",($AC889-BC889)/VLOOKUP(BC$14&amp;"-rse-"&amp;$H889,Equations!$G:$I,3,0)))</f>
        <v/>
      </c>
      <c r="BH889" s="10" t="str">
        <f>IF($AD889="","",IF(OR($V889&lt;2.7,$V889&gt;90),"Age OOR",VLOOKUP(BH$14&amp;"-int-"&amp;$I889,Equations!$G:$I,3,0)+VLOOKUP(BH$14&amp;"-sexo-"&amp;$I889,Equations!$G:$I,3,0)*$U889+VLOOKUP(BH$14&amp;"-edad-"&amp;$I889,Equations!$G:$I,3,0)*$V889+VLOOKUP(BH$14&amp;"-est-"&amp;$I889,Equations!$G:$I,3,0)*(1/$W889)+VLOOKUP(BH$14&amp;"-imc-"&amp;$I889,Equations!$G:$I,3,0)*(1/$Q889)))</f>
        <v/>
      </c>
      <c r="BI889" s="10" t="str">
        <f>IF($AD889="","",IF(OR($V889&lt;2.7,$V889&gt;90),"Age OOR",BH889-1.6449*VLOOKUP(BH$14&amp;"-rse-"&amp;$I889,Equations!$G:$I,3,0)))</f>
        <v/>
      </c>
      <c r="BJ889" s="10" t="str">
        <f>IF($AD889="","",IF(OR($V889&lt;2.7,$V889&gt;90),"Age OOR",BH889+1.6449*VLOOKUP(BH$14&amp;"-rse-"&amp;$I889,Equations!$G:$I,3,0)))</f>
        <v/>
      </c>
      <c r="BK889" s="10" t="str">
        <f t="shared" si="342"/>
        <v/>
      </c>
      <c r="BL889" s="10" t="str">
        <f>IF($AD889="","",IF(OR($V889&lt;2.7,$V889&gt;90),"Age OOR",($AD889-BH889)/VLOOKUP(BH$14&amp;"-rse-"&amp;$I889,Equations!$G:$I,3,0)))</f>
        <v/>
      </c>
      <c r="BM889" s="10" t="str">
        <f>IF($AE889="","",IF(OR($V889&lt;2.7,$V889&gt;90),"Age OOR",VLOOKUP(BM$14&amp;"-int-"&amp;$J889,Equations!$G:$I,3,0)+VLOOKUP(BM$14&amp;"-sexo-"&amp;$J889,Equations!$G:$I,3,0)*$U889+VLOOKUP(BM$14&amp;"-edad-"&amp;$J889,Equations!$G:$I,3,0)*$V889+VLOOKUP(BM$14&amp;"-est-"&amp;$J889,Equations!$G:$I,3,0)*(1/$W889)+VLOOKUP(BM$14&amp;"-imc-"&amp;$J889,Equations!$G:$I,3,0)*(1/$Q889)))</f>
        <v/>
      </c>
      <c r="BN889" s="10" t="str">
        <f>IF($AE889="","",IF(OR($V889&lt;2.7,$V889&gt;90),"Age OOR",BM889-1.6449*VLOOKUP(BM$14&amp;"-rse-"&amp;$J889,Equations!$G:$I,3,0)))</f>
        <v/>
      </c>
      <c r="BO889" s="10" t="str">
        <f>IF($AE889="","",IF(OR($V889&lt;2.7,$V889&gt;90),"Age OOR",BM889+1.6449*VLOOKUP(BM$14&amp;"-rse-"&amp;$J889,Equations!$G:$I,3,0)))</f>
        <v/>
      </c>
      <c r="BP889" s="10" t="str">
        <f t="shared" si="343"/>
        <v/>
      </c>
      <c r="BQ889" s="10" t="str">
        <f>IF($AE889="","",IF(OR($V889&lt;2.7,$V889&gt;90),"Age OOR",($AE889-BM889)/VLOOKUP(BM$14&amp;"-rse-"&amp;$J889,Equations!$G:$I,3,0)))</f>
        <v/>
      </c>
      <c r="BR889" s="10" t="str">
        <f>IF($AF889="","",IF(OR($V889&lt;2.7,$V889&gt;90),"Age OOR",VLOOKUP(BR$14&amp;"-int-"&amp;$K889,Equations!$G:$I,3,0)+VLOOKUP(BR$14&amp;"-sexo-"&amp;$K889,Equations!$G:$I,3,0)*$U889+VLOOKUP(BR$14&amp;"-edad-"&amp;$K889,Equations!$G:$I,3,0)*$V889+VLOOKUP(BR$14&amp;"-est-"&amp;$K889,Equations!$G:$I,3,0)*(1/$W889)+VLOOKUP(BR$14&amp;"-imc-"&amp;$K889,Equations!$G:$I,3,0)*(1/$Q889)))</f>
        <v/>
      </c>
      <c r="BS889" s="10" t="str">
        <f>IF($AF889="","",IF(OR($V889&lt;2.7,$V889&gt;90),"Age OOR",BR889-1.6449*VLOOKUP(BR$14&amp;"-rse-"&amp;$K889,Equations!$G:$I,3,0)))</f>
        <v/>
      </c>
      <c r="BT889" s="10" t="str">
        <f>IF($AF889="","",IF(OR($V889&lt;2.7,$V889&gt;90),"Age OOR",BR889+1.6449*VLOOKUP(BR$14&amp;"-rse-"&amp;$K889,Equations!$G:$I,3,0)))</f>
        <v/>
      </c>
      <c r="BU889" s="10" t="str">
        <f t="shared" si="344"/>
        <v/>
      </c>
      <c r="BV889" s="10" t="str">
        <f>IF($AF889="","",IF(OR($V889&lt;2.7,$V889&gt;90),"Age OOR",($AF889-BR889)/VLOOKUP(BR$14&amp;"-rse-"&amp;$K889,Equations!$G:$I,3,0)))</f>
        <v/>
      </c>
      <c r="BW889" s="10" t="str">
        <f>IF($AG889="","",IF(OR($V889&lt;2.7,$V889&gt;90),"Age OOR",VLOOKUP(BW$14&amp;"-int-"&amp;$L889,Equations!$G:$I,3,0)+VLOOKUP(BW$14&amp;"-sexo-"&amp;$L889,Equations!$G:$I,3,0)*$U889+VLOOKUP(BW$14&amp;"-edad-"&amp;$L889,Equations!$G:$I,3,0)*$V889+VLOOKUP(BW$14&amp;"-est-"&amp;$L889,Equations!$G:$I,3,0)*(1/$W889)+VLOOKUP(BW$14&amp;"-imc-"&amp;$L889,Equations!$G:$I,3,0)*(1/$Q889)))</f>
        <v/>
      </c>
      <c r="BX889" s="10" t="str">
        <f>IF($AG889="","",IF(OR($V889&lt;2.7,$V889&gt;90),"Age OOR",BW889-1.6449*VLOOKUP(BW$14&amp;"-rse-"&amp;$L889,Equations!$G:$I,3,0)))</f>
        <v/>
      </c>
      <c r="BY889" s="10" t="str">
        <f>IF($AG889="","",IF(OR($V889&lt;2.7,$V889&gt;90),"Age OOR",BW889+1.6449*VLOOKUP(BW$14&amp;"-rse-"&amp;$L889,Equations!$G:$I,3,0)))</f>
        <v/>
      </c>
      <c r="BZ889" s="10" t="str">
        <f t="shared" si="345"/>
        <v/>
      </c>
      <c r="CA889" s="10" t="str">
        <f>IF($AG889="","",IF(OR($V889&lt;2.7,$V889&gt;90),"Age OOR",($AG889-BW889)/VLOOKUP(BW$14&amp;"-rse-"&amp;$L889,Equations!$G:$I,3,0)))</f>
        <v/>
      </c>
      <c r="CB889" s="10" t="str">
        <f>IF($AH889="","",IF(OR($V889&lt;2.7,$V889&gt;90),"Age OOR",VLOOKUP(CB$14&amp;"-int-"&amp;$M889,Equations!$G:$I,3,0)+VLOOKUP(CB$14&amp;"-sexo-"&amp;$M889,Equations!$G:$I,3,0)*$U889+VLOOKUP(CB$14&amp;"-edad-"&amp;$M889,Equations!$G:$I,3,0)*$V889+VLOOKUP(CB$14&amp;"-est-"&amp;$M889,Equations!$G:$I,3,0)*(1/$W889)+VLOOKUP(CB$14&amp;"-imc-"&amp;$M889,Equations!$G:$I,3,0)*(1/$Q889)))</f>
        <v/>
      </c>
      <c r="CC889" s="10" t="str">
        <f>IF($AH889="","",IF(OR($V889&lt;2.7,$V889&gt;90),"Age OOR",CB889-1.6449*VLOOKUP(CB$14&amp;"-rse-"&amp;$M889,Equations!$G:$I,3,0)))</f>
        <v/>
      </c>
      <c r="CD889" s="10" t="str">
        <f>IF($AH889="","",IF(OR($V889&lt;2.7,$V889&gt;90),"Age OOR",CB889+1.6449*VLOOKUP(CB$14&amp;"-rse-"&amp;$M889,Equations!$G:$I,3,0)))</f>
        <v/>
      </c>
      <c r="CE889" s="10" t="str">
        <f t="shared" si="346"/>
        <v/>
      </c>
      <c r="CF889" s="10" t="str">
        <f>IF($AH889="","",IF(OR($V889&lt;2.7,$V889&gt;90),"Age OOR",($AH889-CB889)/VLOOKUP(CB$14&amp;"-rse-"&amp;$M889,Equations!$G:$I,3,0)))</f>
        <v/>
      </c>
      <c r="CG889" s="10" t="str">
        <f>IF($AI889="","",IF(OR($V889&lt;2.7,$V889&gt;90),"Age OOR",VLOOKUP(CG$14&amp;"-int-"&amp;$N889,Equations!$G:$I,3,0)+VLOOKUP(CG$14&amp;"-sexo-"&amp;$N889,Equations!$G:$I,3,0)*$U889+VLOOKUP(CG$14&amp;"-edad-"&amp;$N889,Equations!$G:$I,3,0)*$V889+VLOOKUP(CG$14&amp;"-est-"&amp;$N889,Equations!$G:$I,3,0)*(1/$W889)+VLOOKUP(CG$14&amp;"-imc-"&amp;$N889,Equations!$G:$I,3,0)*(1/$Q889)))</f>
        <v/>
      </c>
      <c r="CH889" s="10" t="str">
        <f>IF($AI889="","",IF(OR($V889&lt;2.7,$V889&gt;90),"Age OOR",CG889-1.6449*VLOOKUP(CG$14&amp;"-rse-"&amp;$N889,Equations!$G:$I,3,0)))</f>
        <v/>
      </c>
      <c r="CI889" s="10" t="str">
        <f>IF($AI889="","",IF(OR($V889&lt;2.7,$V889&gt;90),"Age OOR",CG889+1.6449*VLOOKUP(CG$14&amp;"-rse-"&amp;$N889,Equations!$G:$I,3,0)))</f>
        <v/>
      </c>
      <c r="CJ889" s="10" t="str">
        <f t="shared" si="347"/>
        <v/>
      </c>
      <c r="CK889" s="10" t="str">
        <f>IF($AI889="","",IF(OR($V889&lt;2.7,$V889&gt;90),"Age OOR",($AI889-CG889)/VLOOKUP(CG$14&amp;"-rse-"&amp;$N889,Equations!$G:$I,3,0)))</f>
        <v/>
      </c>
      <c r="CL889" s="10" t="str">
        <f>IF($AJ889="","",IF(OR($V889&lt;2.7,$V889&gt;90),"Age OOR",VLOOKUP(CL$14&amp;"-int-"&amp;$O889,Equations!$G:$I,3,0)+VLOOKUP(CL$14&amp;"-sexo-"&amp;$O889,Equations!$G:$I,3,0)*$U889+VLOOKUP(CL$14&amp;"-edad-"&amp;$O889,Equations!$G:$I,3,0)*$V889+VLOOKUP(CL$14&amp;"-est-"&amp;$O889,Equations!$G:$I,3,0)*(1/$W889)+VLOOKUP(CL$14&amp;"-imc-"&amp;$O889,Equations!$G:$I,3,0)*(1/$Q889)))</f>
        <v/>
      </c>
      <c r="CM889" s="10" t="str">
        <f>IF($AJ889="","",IF(OR($V889&lt;2.7,$V889&gt;90),"Age OOR",CL889-1.6449*VLOOKUP(CL$14&amp;"-rse-"&amp;$O889,Equations!$G:$I,3,0)))</f>
        <v/>
      </c>
      <c r="CN889" s="10" t="str">
        <f>IF($AJ889="","",IF(OR($V889&lt;2.7,$V889&gt;90),"Age OOR",CL889+1.6449*VLOOKUP(CL$14&amp;"-rse-"&amp;$O889,Equations!$G:$I,3,0)))</f>
        <v/>
      </c>
      <c r="CO889" s="10" t="str">
        <f t="shared" si="348"/>
        <v/>
      </c>
      <c r="CP889" s="10" t="str">
        <f>IF($AJ889="","",IF(OR($V889&lt;2.7,$V889&gt;90),"Age OOR",($AJ889-CL889)/VLOOKUP(CL$14&amp;"-rse-"&amp;$O889,Equations!$G:$I,3,0)))</f>
        <v/>
      </c>
      <c r="CQ889" s="10" t="str">
        <f>IF($AK889="","",IF(OR($V889&lt;2.7,$V889&gt;90),"Age OOR",EXP(VLOOKUP(CQ$14&amp;"-int-"&amp;$P889,Equations!$G:$I,3,0)+VLOOKUP(CQ$14&amp;"-sexo-"&amp;$P889,Equations!$G:$I,3,0)*$U889+VLOOKUP(CQ$14&amp;"-edad-"&amp;$P889,Equations!$G:$I,3,0)*$V889+VLOOKUP(CQ$14&amp;"-est-"&amp;$P889,Equations!$G:$I,3,0)*(1/$W889)+VLOOKUP(CQ$14&amp;"-imc-"&amp;$P889,Equations!$G:$I,3,0)*(1/$Q889))))</f>
        <v/>
      </c>
      <c r="CR889" s="10" t="str">
        <f>IF($AK889="","",IF(OR($V889&lt;2.7,$V889&gt;90),"Age OOR",EXP(LN(CQ889)-1.6449*VLOOKUP(CQ$14&amp;"-rse-"&amp;$P889,Equations!$G:$I,3,0))))</f>
        <v/>
      </c>
      <c r="CS889" s="10" t="str">
        <f>IF($AK889="","",IF(OR($V889&lt;2.7,$V889&gt;90),"Age OOR",EXP(LN(CQ889)+1.6449*VLOOKUP(CQ$14&amp;"-rse-"&amp;$P889,Equations!$G:$I,3,0))))</f>
        <v/>
      </c>
      <c r="CT889" s="10" t="str">
        <f t="shared" si="349"/>
        <v/>
      </c>
      <c r="CU889" s="10" t="str">
        <f>IF($AK889="","",IF(OR($V889&lt;2.7,$V889&gt;90),"Age OOR",(LN($AK889)-LN(CQ889))/VLOOKUP(CQ$14&amp;"-rse-"&amp;$P889,Equations!$G:$I,3,0)))</f>
        <v/>
      </c>
      <c r="CV889" s="47"/>
    </row>
    <row r="890" spans="5:100" x14ac:dyDescent="0.2">
      <c r="E890" s="23" t="str">
        <f t="shared" si="325"/>
        <v>Age out of range</v>
      </c>
      <c r="F890" s="23" t="str">
        <f t="shared" si="326"/>
        <v>Age out of range</v>
      </c>
      <c r="G890" s="23" t="str">
        <f t="shared" si="327"/>
        <v>Age out of range</v>
      </c>
      <c r="H890" s="23" t="str">
        <f t="shared" si="328"/>
        <v>Age out of range</v>
      </c>
      <c r="I890" s="23" t="str">
        <f t="shared" si="329"/>
        <v>Age out of range</v>
      </c>
      <c r="J890" s="23" t="str">
        <f t="shared" si="330"/>
        <v>Age out of range</v>
      </c>
      <c r="K890" s="23" t="str">
        <f t="shared" si="331"/>
        <v>Age out of range</v>
      </c>
      <c r="L890" s="23" t="str">
        <f t="shared" si="332"/>
        <v>Age out of range</v>
      </c>
      <c r="M890" s="23" t="str">
        <f t="shared" si="333"/>
        <v>Age out of range</v>
      </c>
      <c r="N890" s="23" t="str">
        <f t="shared" si="334"/>
        <v>Age out of range</v>
      </c>
      <c r="O890" s="23" t="str">
        <f t="shared" si="335"/>
        <v>Age out of range</v>
      </c>
      <c r="P890" s="23" t="str">
        <f t="shared" si="336"/>
        <v>Age out of range</v>
      </c>
      <c r="Q890" s="23" t="e">
        <f t="shared" si="337"/>
        <v>#DIV/0!</v>
      </c>
      <c r="R890" s="17"/>
      <c r="S890" s="23">
        <v>874</v>
      </c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  <c r="AE890" s="134"/>
      <c r="AF890" s="134"/>
      <c r="AG890" s="134"/>
      <c r="AH890" s="134"/>
      <c r="AI890" s="134"/>
      <c r="AJ890" s="134"/>
      <c r="AK890" s="134"/>
      <c r="AL890" s="7"/>
      <c r="AM890" s="47"/>
      <c r="AN890" s="10" t="str">
        <f>IF($Z890="","",IF(OR($V890&lt;2.7,$V890&gt;90),"Age OOR",VLOOKUP(AN$14&amp;"-int-"&amp;$E890,Equations!$G:$I,3,0)+VLOOKUP(AN$14&amp;"-sexo-"&amp;$E890,Equations!$G:$I,3,0)*$U890+VLOOKUP(AN$14&amp;"-edad-"&amp;$E890,Equations!$G:$I,3,0)*$V890+VLOOKUP(AN$14&amp;"-est-"&amp;$E890,Equations!$G:$I,3,0)*(1/$W890)+VLOOKUP(AN$14&amp;"-imc-"&amp;$E890,Equations!$G:$I,3,0)*(1/$Q890)))</f>
        <v/>
      </c>
      <c r="AO890" s="10" t="str">
        <f>IF($Z890="","",IF(OR($V890&lt;2.7,$V890&gt;90),"Age OOR",AN890-1.6449*VLOOKUP(AN$14&amp;"-rse-"&amp;$E890,Equations!$G:$I,3,0)))</f>
        <v/>
      </c>
      <c r="AP890" s="10" t="str">
        <f>IF($Z890="","",IF(OR($V890&lt;2.7,$V890&gt;90),"Age OOR",AN890+1.6449*VLOOKUP(AN$14&amp;"-rse-"&amp;$E890,Equations!$G:$I,3,0)))</f>
        <v/>
      </c>
      <c r="AQ890" s="10" t="str">
        <f t="shared" si="338"/>
        <v/>
      </c>
      <c r="AR890" s="10" t="str">
        <f>IF($Z890="","",IF(OR($V890&lt;2.7,$V890&gt;90),"Age OOR",($Z890-AN890)/VLOOKUP(AN$14&amp;"-rse-"&amp;$E890,Equations!$G:$I,3,0)))</f>
        <v/>
      </c>
      <c r="AS890" s="10" t="str">
        <f>IF($AA890="","",IF(OR($V890&lt;2.7,$V890&gt;90),"Age OOR",VLOOKUP(AS$14&amp;"-int-"&amp;$F890,Equations!$G:$I,3,0)+VLOOKUP(AS$14&amp;"-sexo-"&amp;$F890,Equations!$G:$I,3,0)*$U890+VLOOKUP(AS$14&amp;"-edad-"&amp;$F890,Equations!$G:$I,3,0)*$V890+VLOOKUP(AS$14&amp;"-est-"&amp;$F890,Equations!$G:$I,3,0)*(1/$W890)+VLOOKUP(AS$14&amp;"-imc-"&amp;$F890,Equations!$G:$I,3,0)*(1/$Q890)))</f>
        <v/>
      </c>
      <c r="AT890" s="10" t="str">
        <f>IF($AA890="","",IF(OR($V890&lt;2.7,$V890&gt;90),"Age OOR",AS890-1.6449*VLOOKUP(AS$14&amp;"-rse-"&amp;$F890,Equations!$G:$I,3,0)))</f>
        <v/>
      </c>
      <c r="AU890" s="10" t="str">
        <f>IF($AA890="","",IF(OR($V890&lt;2.7,$V890&gt;90),"Age OOR",AS890+1.6449*VLOOKUP(AS$14&amp;"-rse-"&amp;$F890,Equations!$G:$I,3,0)))</f>
        <v/>
      </c>
      <c r="AV890" s="10" t="str">
        <f t="shared" si="339"/>
        <v/>
      </c>
      <c r="AW890" s="10" t="str">
        <f>IF($AA890="","",IF(OR($V890&lt;2.7,$V890&gt;90),"Age OOR",($AA890-AS890)/VLOOKUP(AS$14&amp;"-rse-"&amp;$F890,Equations!$G:$I,3,0)))</f>
        <v/>
      </c>
      <c r="AX890" s="10" t="str">
        <f>IF($AB890="","",IF(OR($V890&lt;2.7,$V890&gt;90),"Age OOR",VLOOKUP(AX$14&amp;"-int-"&amp;$G890,Equations!$G:$I,3,0)+VLOOKUP(AX$14&amp;"-sexo-"&amp;$G890,Equations!$G:$I,3,0)*$U890+VLOOKUP(AX$14&amp;"-edad-"&amp;$G890,Equations!$G:$I,3,0)*$V890+VLOOKUP(AX$14&amp;"-est-"&amp;$G890,Equations!$G:$I,3,0)*(1/$W890)+VLOOKUP(AX$14&amp;"-imc-"&amp;$G890,Equations!$G:$I,3,0)*(1/$Q890)))</f>
        <v/>
      </c>
      <c r="AY890" s="10" t="str">
        <f>IF($AB890="","",IF(OR($V890&lt;2.7,$V890&gt;90),"Age OOR",AX890-1.6449*VLOOKUP(AX$14&amp;"-rse-"&amp;$G890,Equations!$G:$I,3,0)))</f>
        <v/>
      </c>
      <c r="AZ890" s="10" t="str">
        <f>IF($AB890="","",IF(OR($V890&lt;2.7,$V890&gt;90),"Age OOR",AX890+1.6449*VLOOKUP(AX$14&amp;"-rse-"&amp;$G890,Equations!$G:$I,3,0)))</f>
        <v/>
      </c>
      <c r="BA890" s="10" t="str">
        <f t="shared" si="340"/>
        <v/>
      </c>
      <c r="BB890" s="10" t="str">
        <f>IF($AB890="","",IF(OR($V890&lt;2.7,$V890&gt;90),"Age OOR",($AB890-AX890)/VLOOKUP(AX$14&amp;"-rse-"&amp;$G890,Equations!$G:$I,3,0)))</f>
        <v/>
      </c>
      <c r="BC890" s="10" t="str">
        <f>IF($AC890="","",IF(OR($V890&lt;2.7,$V890&gt;90),"Age OOR",VLOOKUP(BC$14&amp;"-int-"&amp;$H890,Equations!$G:$I,3,0)+VLOOKUP(BC$14&amp;"-sexo-"&amp;$H890,Equations!$G:$I,3,0)*$U890+VLOOKUP(BC$14&amp;"-edad-"&amp;$H890,Equations!$G:$I,3,0)*$V890+VLOOKUP(BC$14&amp;"-est-"&amp;$H890,Equations!$G:$I,3,0)*(1/$W890)+VLOOKUP(BC$14&amp;"-imc-"&amp;$H890,Equations!$G:$I,3,0)*(1/$Q890)))</f>
        <v/>
      </c>
      <c r="BD890" s="10" t="str">
        <f>IF($AC890="","",IF(OR($V890&lt;2.7,$V890&gt;90),"Age OOR",BC890-1.6449*VLOOKUP(BC$14&amp;"-rse-"&amp;$H890,Equations!$G:$I,3,0)))</f>
        <v/>
      </c>
      <c r="BE890" s="10" t="str">
        <f>IF($AC890="","",IF(OR($V890&lt;2.7,$V890&gt;90),"Age OOR",BC890+1.6449*VLOOKUP(BC$14&amp;"-rse-"&amp;$H890,Equations!$G:$I,3,0)))</f>
        <v/>
      </c>
      <c r="BF890" s="10" t="str">
        <f t="shared" si="341"/>
        <v/>
      </c>
      <c r="BG890" s="10" t="str">
        <f>IF($AC890="","",IF(OR($V890&lt;2.7,$V890&gt;90),"Age OOR",($AC890-BC890)/VLOOKUP(BC$14&amp;"-rse-"&amp;$H890,Equations!$G:$I,3,0)))</f>
        <v/>
      </c>
      <c r="BH890" s="10" t="str">
        <f>IF($AD890="","",IF(OR($V890&lt;2.7,$V890&gt;90),"Age OOR",VLOOKUP(BH$14&amp;"-int-"&amp;$I890,Equations!$G:$I,3,0)+VLOOKUP(BH$14&amp;"-sexo-"&amp;$I890,Equations!$G:$I,3,0)*$U890+VLOOKUP(BH$14&amp;"-edad-"&amp;$I890,Equations!$G:$I,3,0)*$V890+VLOOKUP(BH$14&amp;"-est-"&amp;$I890,Equations!$G:$I,3,0)*(1/$W890)+VLOOKUP(BH$14&amp;"-imc-"&amp;$I890,Equations!$G:$I,3,0)*(1/$Q890)))</f>
        <v/>
      </c>
      <c r="BI890" s="10" t="str">
        <f>IF($AD890="","",IF(OR($V890&lt;2.7,$V890&gt;90),"Age OOR",BH890-1.6449*VLOOKUP(BH$14&amp;"-rse-"&amp;$I890,Equations!$G:$I,3,0)))</f>
        <v/>
      </c>
      <c r="BJ890" s="10" t="str">
        <f>IF($AD890="","",IF(OR($V890&lt;2.7,$V890&gt;90),"Age OOR",BH890+1.6449*VLOOKUP(BH$14&amp;"-rse-"&amp;$I890,Equations!$G:$I,3,0)))</f>
        <v/>
      </c>
      <c r="BK890" s="10" t="str">
        <f t="shared" si="342"/>
        <v/>
      </c>
      <c r="BL890" s="10" t="str">
        <f>IF($AD890="","",IF(OR($V890&lt;2.7,$V890&gt;90),"Age OOR",($AD890-BH890)/VLOOKUP(BH$14&amp;"-rse-"&amp;$I890,Equations!$G:$I,3,0)))</f>
        <v/>
      </c>
      <c r="BM890" s="10" t="str">
        <f>IF($AE890="","",IF(OR($V890&lt;2.7,$V890&gt;90),"Age OOR",VLOOKUP(BM$14&amp;"-int-"&amp;$J890,Equations!$G:$I,3,0)+VLOOKUP(BM$14&amp;"-sexo-"&amp;$J890,Equations!$G:$I,3,0)*$U890+VLOOKUP(BM$14&amp;"-edad-"&amp;$J890,Equations!$G:$I,3,0)*$V890+VLOOKUP(BM$14&amp;"-est-"&amp;$J890,Equations!$G:$I,3,0)*(1/$W890)+VLOOKUP(BM$14&amp;"-imc-"&amp;$J890,Equations!$G:$I,3,0)*(1/$Q890)))</f>
        <v/>
      </c>
      <c r="BN890" s="10" t="str">
        <f>IF($AE890="","",IF(OR($V890&lt;2.7,$V890&gt;90),"Age OOR",BM890-1.6449*VLOOKUP(BM$14&amp;"-rse-"&amp;$J890,Equations!$G:$I,3,0)))</f>
        <v/>
      </c>
      <c r="BO890" s="10" t="str">
        <f>IF($AE890="","",IF(OR($V890&lt;2.7,$V890&gt;90),"Age OOR",BM890+1.6449*VLOOKUP(BM$14&amp;"-rse-"&amp;$J890,Equations!$G:$I,3,0)))</f>
        <v/>
      </c>
      <c r="BP890" s="10" t="str">
        <f t="shared" si="343"/>
        <v/>
      </c>
      <c r="BQ890" s="10" t="str">
        <f>IF($AE890="","",IF(OR($V890&lt;2.7,$V890&gt;90),"Age OOR",($AE890-BM890)/VLOOKUP(BM$14&amp;"-rse-"&amp;$J890,Equations!$G:$I,3,0)))</f>
        <v/>
      </c>
      <c r="BR890" s="10" t="str">
        <f>IF($AF890="","",IF(OR($V890&lt;2.7,$V890&gt;90),"Age OOR",VLOOKUP(BR$14&amp;"-int-"&amp;$K890,Equations!$G:$I,3,0)+VLOOKUP(BR$14&amp;"-sexo-"&amp;$K890,Equations!$G:$I,3,0)*$U890+VLOOKUP(BR$14&amp;"-edad-"&amp;$K890,Equations!$G:$I,3,0)*$V890+VLOOKUP(BR$14&amp;"-est-"&amp;$K890,Equations!$G:$I,3,0)*(1/$W890)+VLOOKUP(BR$14&amp;"-imc-"&amp;$K890,Equations!$G:$I,3,0)*(1/$Q890)))</f>
        <v/>
      </c>
      <c r="BS890" s="10" t="str">
        <f>IF($AF890="","",IF(OR($V890&lt;2.7,$V890&gt;90),"Age OOR",BR890-1.6449*VLOOKUP(BR$14&amp;"-rse-"&amp;$K890,Equations!$G:$I,3,0)))</f>
        <v/>
      </c>
      <c r="BT890" s="10" t="str">
        <f>IF($AF890="","",IF(OR($V890&lt;2.7,$V890&gt;90),"Age OOR",BR890+1.6449*VLOOKUP(BR$14&amp;"-rse-"&amp;$K890,Equations!$G:$I,3,0)))</f>
        <v/>
      </c>
      <c r="BU890" s="10" t="str">
        <f t="shared" si="344"/>
        <v/>
      </c>
      <c r="BV890" s="10" t="str">
        <f>IF($AF890="","",IF(OR($V890&lt;2.7,$V890&gt;90),"Age OOR",($AF890-BR890)/VLOOKUP(BR$14&amp;"-rse-"&amp;$K890,Equations!$G:$I,3,0)))</f>
        <v/>
      </c>
      <c r="BW890" s="10" t="str">
        <f>IF($AG890="","",IF(OR($V890&lt;2.7,$V890&gt;90),"Age OOR",VLOOKUP(BW$14&amp;"-int-"&amp;$L890,Equations!$G:$I,3,0)+VLOOKUP(BW$14&amp;"-sexo-"&amp;$L890,Equations!$G:$I,3,0)*$U890+VLOOKUP(BW$14&amp;"-edad-"&amp;$L890,Equations!$G:$I,3,0)*$V890+VLOOKUP(BW$14&amp;"-est-"&amp;$L890,Equations!$G:$I,3,0)*(1/$W890)+VLOOKUP(BW$14&amp;"-imc-"&amp;$L890,Equations!$G:$I,3,0)*(1/$Q890)))</f>
        <v/>
      </c>
      <c r="BX890" s="10" t="str">
        <f>IF($AG890="","",IF(OR($V890&lt;2.7,$V890&gt;90),"Age OOR",BW890-1.6449*VLOOKUP(BW$14&amp;"-rse-"&amp;$L890,Equations!$G:$I,3,0)))</f>
        <v/>
      </c>
      <c r="BY890" s="10" t="str">
        <f>IF($AG890="","",IF(OR($V890&lt;2.7,$V890&gt;90),"Age OOR",BW890+1.6449*VLOOKUP(BW$14&amp;"-rse-"&amp;$L890,Equations!$G:$I,3,0)))</f>
        <v/>
      </c>
      <c r="BZ890" s="10" t="str">
        <f t="shared" si="345"/>
        <v/>
      </c>
      <c r="CA890" s="10" t="str">
        <f>IF($AG890="","",IF(OR($V890&lt;2.7,$V890&gt;90),"Age OOR",($AG890-BW890)/VLOOKUP(BW$14&amp;"-rse-"&amp;$L890,Equations!$G:$I,3,0)))</f>
        <v/>
      </c>
      <c r="CB890" s="10" t="str">
        <f>IF($AH890="","",IF(OR($V890&lt;2.7,$V890&gt;90),"Age OOR",VLOOKUP(CB$14&amp;"-int-"&amp;$M890,Equations!$G:$I,3,0)+VLOOKUP(CB$14&amp;"-sexo-"&amp;$M890,Equations!$G:$I,3,0)*$U890+VLOOKUP(CB$14&amp;"-edad-"&amp;$M890,Equations!$G:$I,3,0)*$V890+VLOOKUP(CB$14&amp;"-est-"&amp;$M890,Equations!$G:$I,3,0)*(1/$W890)+VLOOKUP(CB$14&amp;"-imc-"&amp;$M890,Equations!$G:$I,3,0)*(1/$Q890)))</f>
        <v/>
      </c>
      <c r="CC890" s="10" t="str">
        <f>IF($AH890="","",IF(OR($V890&lt;2.7,$V890&gt;90),"Age OOR",CB890-1.6449*VLOOKUP(CB$14&amp;"-rse-"&amp;$M890,Equations!$G:$I,3,0)))</f>
        <v/>
      </c>
      <c r="CD890" s="10" t="str">
        <f>IF($AH890="","",IF(OR($V890&lt;2.7,$V890&gt;90),"Age OOR",CB890+1.6449*VLOOKUP(CB$14&amp;"-rse-"&amp;$M890,Equations!$G:$I,3,0)))</f>
        <v/>
      </c>
      <c r="CE890" s="10" t="str">
        <f t="shared" si="346"/>
        <v/>
      </c>
      <c r="CF890" s="10" t="str">
        <f>IF($AH890="","",IF(OR($V890&lt;2.7,$V890&gt;90),"Age OOR",($AH890-CB890)/VLOOKUP(CB$14&amp;"-rse-"&amp;$M890,Equations!$G:$I,3,0)))</f>
        <v/>
      </c>
      <c r="CG890" s="10" t="str">
        <f>IF($AI890="","",IF(OR($V890&lt;2.7,$V890&gt;90),"Age OOR",VLOOKUP(CG$14&amp;"-int-"&amp;$N890,Equations!$G:$I,3,0)+VLOOKUP(CG$14&amp;"-sexo-"&amp;$N890,Equations!$G:$I,3,0)*$U890+VLOOKUP(CG$14&amp;"-edad-"&amp;$N890,Equations!$G:$I,3,0)*$V890+VLOOKUP(CG$14&amp;"-est-"&amp;$N890,Equations!$G:$I,3,0)*(1/$W890)+VLOOKUP(CG$14&amp;"-imc-"&amp;$N890,Equations!$G:$I,3,0)*(1/$Q890)))</f>
        <v/>
      </c>
      <c r="CH890" s="10" t="str">
        <f>IF($AI890="","",IF(OR($V890&lt;2.7,$V890&gt;90),"Age OOR",CG890-1.6449*VLOOKUP(CG$14&amp;"-rse-"&amp;$N890,Equations!$G:$I,3,0)))</f>
        <v/>
      </c>
      <c r="CI890" s="10" t="str">
        <f>IF($AI890="","",IF(OR($V890&lt;2.7,$V890&gt;90),"Age OOR",CG890+1.6449*VLOOKUP(CG$14&amp;"-rse-"&amp;$N890,Equations!$G:$I,3,0)))</f>
        <v/>
      </c>
      <c r="CJ890" s="10" t="str">
        <f t="shared" si="347"/>
        <v/>
      </c>
      <c r="CK890" s="10" t="str">
        <f>IF($AI890="","",IF(OR($V890&lt;2.7,$V890&gt;90),"Age OOR",($AI890-CG890)/VLOOKUP(CG$14&amp;"-rse-"&amp;$N890,Equations!$G:$I,3,0)))</f>
        <v/>
      </c>
      <c r="CL890" s="10" t="str">
        <f>IF($AJ890="","",IF(OR($V890&lt;2.7,$V890&gt;90),"Age OOR",VLOOKUP(CL$14&amp;"-int-"&amp;$O890,Equations!$G:$I,3,0)+VLOOKUP(CL$14&amp;"-sexo-"&amp;$O890,Equations!$G:$I,3,0)*$U890+VLOOKUP(CL$14&amp;"-edad-"&amp;$O890,Equations!$G:$I,3,0)*$V890+VLOOKUP(CL$14&amp;"-est-"&amp;$O890,Equations!$G:$I,3,0)*(1/$W890)+VLOOKUP(CL$14&amp;"-imc-"&amp;$O890,Equations!$G:$I,3,0)*(1/$Q890)))</f>
        <v/>
      </c>
      <c r="CM890" s="10" t="str">
        <f>IF($AJ890="","",IF(OR($V890&lt;2.7,$V890&gt;90),"Age OOR",CL890-1.6449*VLOOKUP(CL$14&amp;"-rse-"&amp;$O890,Equations!$G:$I,3,0)))</f>
        <v/>
      </c>
      <c r="CN890" s="10" t="str">
        <f>IF($AJ890="","",IF(OR($V890&lt;2.7,$V890&gt;90),"Age OOR",CL890+1.6449*VLOOKUP(CL$14&amp;"-rse-"&amp;$O890,Equations!$G:$I,3,0)))</f>
        <v/>
      </c>
      <c r="CO890" s="10" t="str">
        <f t="shared" si="348"/>
        <v/>
      </c>
      <c r="CP890" s="10" t="str">
        <f>IF($AJ890="","",IF(OR($V890&lt;2.7,$V890&gt;90),"Age OOR",($AJ890-CL890)/VLOOKUP(CL$14&amp;"-rse-"&amp;$O890,Equations!$G:$I,3,0)))</f>
        <v/>
      </c>
      <c r="CQ890" s="10" t="str">
        <f>IF($AK890="","",IF(OR($V890&lt;2.7,$V890&gt;90),"Age OOR",EXP(VLOOKUP(CQ$14&amp;"-int-"&amp;$P890,Equations!$G:$I,3,0)+VLOOKUP(CQ$14&amp;"-sexo-"&amp;$P890,Equations!$G:$I,3,0)*$U890+VLOOKUP(CQ$14&amp;"-edad-"&amp;$P890,Equations!$G:$I,3,0)*$V890+VLOOKUP(CQ$14&amp;"-est-"&amp;$P890,Equations!$G:$I,3,0)*(1/$W890)+VLOOKUP(CQ$14&amp;"-imc-"&amp;$P890,Equations!$G:$I,3,0)*(1/$Q890))))</f>
        <v/>
      </c>
      <c r="CR890" s="10" t="str">
        <f>IF($AK890="","",IF(OR($V890&lt;2.7,$V890&gt;90),"Age OOR",EXP(LN(CQ890)-1.6449*VLOOKUP(CQ$14&amp;"-rse-"&amp;$P890,Equations!$G:$I,3,0))))</f>
        <v/>
      </c>
      <c r="CS890" s="10" t="str">
        <f>IF($AK890="","",IF(OR($V890&lt;2.7,$V890&gt;90),"Age OOR",EXP(LN(CQ890)+1.6449*VLOOKUP(CQ$14&amp;"-rse-"&amp;$P890,Equations!$G:$I,3,0))))</f>
        <v/>
      </c>
      <c r="CT890" s="10" t="str">
        <f t="shared" si="349"/>
        <v/>
      </c>
      <c r="CU890" s="10" t="str">
        <f>IF($AK890="","",IF(OR($V890&lt;2.7,$V890&gt;90),"Age OOR",(LN($AK890)-LN(CQ890))/VLOOKUP(CQ$14&amp;"-rse-"&amp;$P890,Equations!$G:$I,3,0)))</f>
        <v/>
      </c>
      <c r="CV890" s="47"/>
    </row>
    <row r="891" spans="5:100" x14ac:dyDescent="0.2">
      <c r="E891" s="23" t="str">
        <f t="shared" si="325"/>
        <v>Age out of range</v>
      </c>
      <c r="F891" s="23" t="str">
        <f t="shared" si="326"/>
        <v>Age out of range</v>
      </c>
      <c r="G891" s="23" t="str">
        <f t="shared" si="327"/>
        <v>Age out of range</v>
      </c>
      <c r="H891" s="23" t="str">
        <f t="shared" si="328"/>
        <v>Age out of range</v>
      </c>
      <c r="I891" s="23" t="str">
        <f t="shared" si="329"/>
        <v>Age out of range</v>
      </c>
      <c r="J891" s="23" t="str">
        <f t="shared" si="330"/>
        <v>Age out of range</v>
      </c>
      <c r="K891" s="23" t="str">
        <f t="shared" si="331"/>
        <v>Age out of range</v>
      </c>
      <c r="L891" s="23" t="str">
        <f t="shared" si="332"/>
        <v>Age out of range</v>
      </c>
      <c r="M891" s="23" t="str">
        <f t="shared" si="333"/>
        <v>Age out of range</v>
      </c>
      <c r="N891" s="23" t="str">
        <f t="shared" si="334"/>
        <v>Age out of range</v>
      </c>
      <c r="O891" s="23" t="str">
        <f t="shared" si="335"/>
        <v>Age out of range</v>
      </c>
      <c r="P891" s="23" t="str">
        <f t="shared" si="336"/>
        <v>Age out of range</v>
      </c>
      <c r="Q891" s="23" t="e">
        <f t="shared" si="337"/>
        <v>#DIV/0!</v>
      </c>
      <c r="R891" s="17"/>
      <c r="S891" s="23">
        <v>875</v>
      </c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  <c r="AE891" s="134"/>
      <c r="AF891" s="134"/>
      <c r="AG891" s="134"/>
      <c r="AH891" s="134"/>
      <c r="AI891" s="134"/>
      <c r="AJ891" s="134"/>
      <c r="AK891" s="134"/>
      <c r="AL891" s="7"/>
      <c r="AM891" s="47"/>
      <c r="AN891" s="10" t="str">
        <f>IF($Z891="","",IF(OR($V891&lt;2.7,$V891&gt;90),"Age OOR",VLOOKUP(AN$14&amp;"-int-"&amp;$E891,Equations!$G:$I,3,0)+VLOOKUP(AN$14&amp;"-sexo-"&amp;$E891,Equations!$G:$I,3,0)*$U891+VLOOKUP(AN$14&amp;"-edad-"&amp;$E891,Equations!$G:$I,3,0)*$V891+VLOOKUP(AN$14&amp;"-est-"&amp;$E891,Equations!$G:$I,3,0)*(1/$W891)+VLOOKUP(AN$14&amp;"-imc-"&amp;$E891,Equations!$G:$I,3,0)*(1/$Q891)))</f>
        <v/>
      </c>
      <c r="AO891" s="10" t="str">
        <f>IF($Z891="","",IF(OR($V891&lt;2.7,$V891&gt;90),"Age OOR",AN891-1.6449*VLOOKUP(AN$14&amp;"-rse-"&amp;$E891,Equations!$G:$I,3,0)))</f>
        <v/>
      </c>
      <c r="AP891" s="10" t="str">
        <f>IF($Z891="","",IF(OR($V891&lt;2.7,$V891&gt;90),"Age OOR",AN891+1.6449*VLOOKUP(AN$14&amp;"-rse-"&amp;$E891,Equations!$G:$I,3,0)))</f>
        <v/>
      </c>
      <c r="AQ891" s="10" t="str">
        <f t="shared" si="338"/>
        <v/>
      </c>
      <c r="AR891" s="10" t="str">
        <f>IF($Z891="","",IF(OR($V891&lt;2.7,$V891&gt;90),"Age OOR",($Z891-AN891)/VLOOKUP(AN$14&amp;"-rse-"&amp;$E891,Equations!$G:$I,3,0)))</f>
        <v/>
      </c>
      <c r="AS891" s="10" t="str">
        <f>IF($AA891="","",IF(OR($V891&lt;2.7,$V891&gt;90),"Age OOR",VLOOKUP(AS$14&amp;"-int-"&amp;$F891,Equations!$G:$I,3,0)+VLOOKUP(AS$14&amp;"-sexo-"&amp;$F891,Equations!$G:$I,3,0)*$U891+VLOOKUP(AS$14&amp;"-edad-"&amp;$F891,Equations!$G:$I,3,0)*$V891+VLOOKUP(AS$14&amp;"-est-"&amp;$F891,Equations!$G:$I,3,0)*(1/$W891)+VLOOKUP(AS$14&amp;"-imc-"&amp;$F891,Equations!$G:$I,3,0)*(1/$Q891)))</f>
        <v/>
      </c>
      <c r="AT891" s="10" t="str">
        <f>IF($AA891="","",IF(OR($V891&lt;2.7,$V891&gt;90),"Age OOR",AS891-1.6449*VLOOKUP(AS$14&amp;"-rse-"&amp;$F891,Equations!$G:$I,3,0)))</f>
        <v/>
      </c>
      <c r="AU891" s="10" t="str">
        <f>IF($AA891="","",IF(OR($V891&lt;2.7,$V891&gt;90),"Age OOR",AS891+1.6449*VLOOKUP(AS$14&amp;"-rse-"&amp;$F891,Equations!$G:$I,3,0)))</f>
        <v/>
      </c>
      <c r="AV891" s="10" t="str">
        <f t="shared" si="339"/>
        <v/>
      </c>
      <c r="AW891" s="10" t="str">
        <f>IF($AA891="","",IF(OR($V891&lt;2.7,$V891&gt;90),"Age OOR",($AA891-AS891)/VLOOKUP(AS$14&amp;"-rse-"&amp;$F891,Equations!$G:$I,3,0)))</f>
        <v/>
      </c>
      <c r="AX891" s="10" t="str">
        <f>IF($AB891="","",IF(OR($V891&lt;2.7,$V891&gt;90),"Age OOR",VLOOKUP(AX$14&amp;"-int-"&amp;$G891,Equations!$G:$I,3,0)+VLOOKUP(AX$14&amp;"-sexo-"&amp;$G891,Equations!$G:$I,3,0)*$U891+VLOOKUP(AX$14&amp;"-edad-"&amp;$G891,Equations!$G:$I,3,0)*$V891+VLOOKUP(AX$14&amp;"-est-"&amp;$G891,Equations!$G:$I,3,0)*(1/$W891)+VLOOKUP(AX$14&amp;"-imc-"&amp;$G891,Equations!$G:$I,3,0)*(1/$Q891)))</f>
        <v/>
      </c>
      <c r="AY891" s="10" t="str">
        <f>IF($AB891="","",IF(OR($V891&lt;2.7,$V891&gt;90),"Age OOR",AX891-1.6449*VLOOKUP(AX$14&amp;"-rse-"&amp;$G891,Equations!$G:$I,3,0)))</f>
        <v/>
      </c>
      <c r="AZ891" s="10" t="str">
        <f>IF($AB891="","",IF(OR($V891&lt;2.7,$V891&gt;90),"Age OOR",AX891+1.6449*VLOOKUP(AX$14&amp;"-rse-"&amp;$G891,Equations!$G:$I,3,0)))</f>
        <v/>
      </c>
      <c r="BA891" s="10" t="str">
        <f t="shared" si="340"/>
        <v/>
      </c>
      <c r="BB891" s="10" t="str">
        <f>IF($AB891="","",IF(OR($V891&lt;2.7,$V891&gt;90),"Age OOR",($AB891-AX891)/VLOOKUP(AX$14&amp;"-rse-"&amp;$G891,Equations!$G:$I,3,0)))</f>
        <v/>
      </c>
      <c r="BC891" s="10" t="str">
        <f>IF($AC891="","",IF(OR($V891&lt;2.7,$V891&gt;90),"Age OOR",VLOOKUP(BC$14&amp;"-int-"&amp;$H891,Equations!$G:$I,3,0)+VLOOKUP(BC$14&amp;"-sexo-"&amp;$H891,Equations!$G:$I,3,0)*$U891+VLOOKUP(BC$14&amp;"-edad-"&amp;$H891,Equations!$G:$I,3,0)*$V891+VLOOKUP(BC$14&amp;"-est-"&amp;$H891,Equations!$G:$I,3,0)*(1/$W891)+VLOOKUP(BC$14&amp;"-imc-"&amp;$H891,Equations!$G:$I,3,0)*(1/$Q891)))</f>
        <v/>
      </c>
      <c r="BD891" s="10" t="str">
        <f>IF($AC891="","",IF(OR($V891&lt;2.7,$V891&gt;90),"Age OOR",BC891-1.6449*VLOOKUP(BC$14&amp;"-rse-"&amp;$H891,Equations!$G:$I,3,0)))</f>
        <v/>
      </c>
      <c r="BE891" s="10" t="str">
        <f>IF($AC891="","",IF(OR($V891&lt;2.7,$V891&gt;90),"Age OOR",BC891+1.6449*VLOOKUP(BC$14&amp;"-rse-"&amp;$H891,Equations!$G:$I,3,0)))</f>
        <v/>
      </c>
      <c r="BF891" s="10" t="str">
        <f t="shared" si="341"/>
        <v/>
      </c>
      <c r="BG891" s="10" t="str">
        <f>IF($AC891="","",IF(OR($V891&lt;2.7,$V891&gt;90),"Age OOR",($AC891-BC891)/VLOOKUP(BC$14&amp;"-rse-"&amp;$H891,Equations!$G:$I,3,0)))</f>
        <v/>
      </c>
      <c r="BH891" s="10" t="str">
        <f>IF($AD891="","",IF(OR($V891&lt;2.7,$V891&gt;90),"Age OOR",VLOOKUP(BH$14&amp;"-int-"&amp;$I891,Equations!$G:$I,3,0)+VLOOKUP(BH$14&amp;"-sexo-"&amp;$I891,Equations!$G:$I,3,0)*$U891+VLOOKUP(BH$14&amp;"-edad-"&amp;$I891,Equations!$G:$I,3,0)*$V891+VLOOKUP(BH$14&amp;"-est-"&amp;$I891,Equations!$G:$I,3,0)*(1/$W891)+VLOOKUP(BH$14&amp;"-imc-"&amp;$I891,Equations!$G:$I,3,0)*(1/$Q891)))</f>
        <v/>
      </c>
      <c r="BI891" s="10" t="str">
        <f>IF($AD891="","",IF(OR($V891&lt;2.7,$V891&gt;90),"Age OOR",BH891-1.6449*VLOOKUP(BH$14&amp;"-rse-"&amp;$I891,Equations!$G:$I,3,0)))</f>
        <v/>
      </c>
      <c r="BJ891" s="10" t="str">
        <f>IF($AD891="","",IF(OR($V891&lt;2.7,$V891&gt;90),"Age OOR",BH891+1.6449*VLOOKUP(BH$14&amp;"-rse-"&amp;$I891,Equations!$G:$I,3,0)))</f>
        <v/>
      </c>
      <c r="BK891" s="10" t="str">
        <f t="shared" si="342"/>
        <v/>
      </c>
      <c r="BL891" s="10" t="str">
        <f>IF($AD891="","",IF(OR($V891&lt;2.7,$V891&gt;90),"Age OOR",($AD891-BH891)/VLOOKUP(BH$14&amp;"-rse-"&amp;$I891,Equations!$G:$I,3,0)))</f>
        <v/>
      </c>
      <c r="BM891" s="10" t="str">
        <f>IF($AE891="","",IF(OR($V891&lt;2.7,$V891&gt;90),"Age OOR",VLOOKUP(BM$14&amp;"-int-"&amp;$J891,Equations!$G:$I,3,0)+VLOOKUP(BM$14&amp;"-sexo-"&amp;$J891,Equations!$G:$I,3,0)*$U891+VLOOKUP(BM$14&amp;"-edad-"&amp;$J891,Equations!$G:$I,3,0)*$V891+VLOOKUP(BM$14&amp;"-est-"&amp;$J891,Equations!$G:$I,3,0)*(1/$W891)+VLOOKUP(BM$14&amp;"-imc-"&amp;$J891,Equations!$G:$I,3,0)*(1/$Q891)))</f>
        <v/>
      </c>
      <c r="BN891" s="10" t="str">
        <f>IF($AE891="","",IF(OR($V891&lt;2.7,$V891&gt;90),"Age OOR",BM891-1.6449*VLOOKUP(BM$14&amp;"-rse-"&amp;$J891,Equations!$G:$I,3,0)))</f>
        <v/>
      </c>
      <c r="BO891" s="10" t="str">
        <f>IF($AE891="","",IF(OR($V891&lt;2.7,$V891&gt;90),"Age OOR",BM891+1.6449*VLOOKUP(BM$14&amp;"-rse-"&amp;$J891,Equations!$G:$I,3,0)))</f>
        <v/>
      </c>
      <c r="BP891" s="10" t="str">
        <f t="shared" si="343"/>
        <v/>
      </c>
      <c r="BQ891" s="10" t="str">
        <f>IF($AE891="","",IF(OR($V891&lt;2.7,$V891&gt;90),"Age OOR",($AE891-BM891)/VLOOKUP(BM$14&amp;"-rse-"&amp;$J891,Equations!$G:$I,3,0)))</f>
        <v/>
      </c>
      <c r="BR891" s="10" t="str">
        <f>IF($AF891="","",IF(OR($V891&lt;2.7,$V891&gt;90),"Age OOR",VLOOKUP(BR$14&amp;"-int-"&amp;$K891,Equations!$G:$I,3,0)+VLOOKUP(BR$14&amp;"-sexo-"&amp;$K891,Equations!$G:$I,3,0)*$U891+VLOOKUP(BR$14&amp;"-edad-"&amp;$K891,Equations!$G:$I,3,0)*$V891+VLOOKUP(BR$14&amp;"-est-"&amp;$K891,Equations!$G:$I,3,0)*(1/$W891)+VLOOKUP(BR$14&amp;"-imc-"&amp;$K891,Equations!$G:$I,3,0)*(1/$Q891)))</f>
        <v/>
      </c>
      <c r="BS891" s="10" t="str">
        <f>IF($AF891="","",IF(OR($V891&lt;2.7,$V891&gt;90),"Age OOR",BR891-1.6449*VLOOKUP(BR$14&amp;"-rse-"&amp;$K891,Equations!$G:$I,3,0)))</f>
        <v/>
      </c>
      <c r="BT891" s="10" t="str">
        <f>IF($AF891="","",IF(OR($V891&lt;2.7,$V891&gt;90),"Age OOR",BR891+1.6449*VLOOKUP(BR$14&amp;"-rse-"&amp;$K891,Equations!$G:$I,3,0)))</f>
        <v/>
      </c>
      <c r="BU891" s="10" t="str">
        <f t="shared" si="344"/>
        <v/>
      </c>
      <c r="BV891" s="10" t="str">
        <f>IF($AF891="","",IF(OR($V891&lt;2.7,$V891&gt;90),"Age OOR",($AF891-BR891)/VLOOKUP(BR$14&amp;"-rse-"&amp;$K891,Equations!$G:$I,3,0)))</f>
        <v/>
      </c>
      <c r="BW891" s="10" t="str">
        <f>IF($AG891="","",IF(OR($V891&lt;2.7,$V891&gt;90),"Age OOR",VLOOKUP(BW$14&amp;"-int-"&amp;$L891,Equations!$G:$I,3,0)+VLOOKUP(BW$14&amp;"-sexo-"&amp;$L891,Equations!$G:$I,3,0)*$U891+VLOOKUP(BW$14&amp;"-edad-"&amp;$L891,Equations!$G:$I,3,0)*$V891+VLOOKUP(BW$14&amp;"-est-"&amp;$L891,Equations!$G:$I,3,0)*(1/$W891)+VLOOKUP(BW$14&amp;"-imc-"&amp;$L891,Equations!$G:$I,3,0)*(1/$Q891)))</f>
        <v/>
      </c>
      <c r="BX891" s="10" t="str">
        <f>IF($AG891="","",IF(OR($V891&lt;2.7,$V891&gt;90),"Age OOR",BW891-1.6449*VLOOKUP(BW$14&amp;"-rse-"&amp;$L891,Equations!$G:$I,3,0)))</f>
        <v/>
      </c>
      <c r="BY891" s="10" t="str">
        <f>IF($AG891="","",IF(OR($V891&lt;2.7,$V891&gt;90),"Age OOR",BW891+1.6449*VLOOKUP(BW$14&amp;"-rse-"&amp;$L891,Equations!$G:$I,3,0)))</f>
        <v/>
      </c>
      <c r="BZ891" s="10" t="str">
        <f t="shared" si="345"/>
        <v/>
      </c>
      <c r="CA891" s="10" t="str">
        <f>IF($AG891="","",IF(OR($V891&lt;2.7,$V891&gt;90),"Age OOR",($AG891-BW891)/VLOOKUP(BW$14&amp;"-rse-"&amp;$L891,Equations!$G:$I,3,0)))</f>
        <v/>
      </c>
      <c r="CB891" s="10" t="str">
        <f>IF($AH891="","",IF(OR($V891&lt;2.7,$V891&gt;90),"Age OOR",VLOOKUP(CB$14&amp;"-int-"&amp;$M891,Equations!$G:$I,3,0)+VLOOKUP(CB$14&amp;"-sexo-"&amp;$M891,Equations!$G:$I,3,0)*$U891+VLOOKUP(CB$14&amp;"-edad-"&amp;$M891,Equations!$G:$I,3,0)*$V891+VLOOKUP(CB$14&amp;"-est-"&amp;$M891,Equations!$G:$I,3,0)*(1/$W891)+VLOOKUP(CB$14&amp;"-imc-"&amp;$M891,Equations!$G:$I,3,0)*(1/$Q891)))</f>
        <v/>
      </c>
      <c r="CC891" s="10" t="str">
        <f>IF($AH891="","",IF(OR($V891&lt;2.7,$V891&gt;90),"Age OOR",CB891-1.6449*VLOOKUP(CB$14&amp;"-rse-"&amp;$M891,Equations!$G:$I,3,0)))</f>
        <v/>
      </c>
      <c r="CD891" s="10" t="str">
        <f>IF($AH891="","",IF(OR($V891&lt;2.7,$V891&gt;90),"Age OOR",CB891+1.6449*VLOOKUP(CB$14&amp;"-rse-"&amp;$M891,Equations!$G:$I,3,0)))</f>
        <v/>
      </c>
      <c r="CE891" s="10" t="str">
        <f t="shared" si="346"/>
        <v/>
      </c>
      <c r="CF891" s="10" t="str">
        <f>IF($AH891="","",IF(OR($V891&lt;2.7,$V891&gt;90),"Age OOR",($AH891-CB891)/VLOOKUP(CB$14&amp;"-rse-"&amp;$M891,Equations!$G:$I,3,0)))</f>
        <v/>
      </c>
      <c r="CG891" s="10" t="str">
        <f>IF($AI891="","",IF(OR($V891&lt;2.7,$V891&gt;90),"Age OOR",VLOOKUP(CG$14&amp;"-int-"&amp;$N891,Equations!$G:$I,3,0)+VLOOKUP(CG$14&amp;"-sexo-"&amp;$N891,Equations!$G:$I,3,0)*$U891+VLOOKUP(CG$14&amp;"-edad-"&amp;$N891,Equations!$G:$I,3,0)*$V891+VLOOKUP(CG$14&amp;"-est-"&amp;$N891,Equations!$G:$I,3,0)*(1/$W891)+VLOOKUP(CG$14&amp;"-imc-"&amp;$N891,Equations!$G:$I,3,0)*(1/$Q891)))</f>
        <v/>
      </c>
      <c r="CH891" s="10" t="str">
        <f>IF($AI891="","",IF(OR($V891&lt;2.7,$V891&gt;90),"Age OOR",CG891-1.6449*VLOOKUP(CG$14&amp;"-rse-"&amp;$N891,Equations!$G:$I,3,0)))</f>
        <v/>
      </c>
      <c r="CI891" s="10" t="str">
        <f>IF($AI891="","",IF(OR($V891&lt;2.7,$V891&gt;90),"Age OOR",CG891+1.6449*VLOOKUP(CG$14&amp;"-rse-"&amp;$N891,Equations!$G:$I,3,0)))</f>
        <v/>
      </c>
      <c r="CJ891" s="10" t="str">
        <f t="shared" si="347"/>
        <v/>
      </c>
      <c r="CK891" s="10" t="str">
        <f>IF($AI891="","",IF(OR($V891&lt;2.7,$V891&gt;90),"Age OOR",($AI891-CG891)/VLOOKUP(CG$14&amp;"-rse-"&amp;$N891,Equations!$G:$I,3,0)))</f>
        <v/>
      </c>
      <c r="CL891" s="10" t="str">
        <f>IF($AJ891="","",IF(OR($V891&lt;2.7,$V891&gt;90),"Age OOR",VLOOKUP(CL$14&amp;"-int-"&amp;$O891,Equations!$G:$I,3,0)+VLOOKUP(CL$14&amp;"-sexo-"&amp;$O891,Equations!$G:$I,3,0)*$U891+VLOOKUP(CL$14&amp;"-edad-"&amp;$O891,Equations!$G:$I,3,0)*$V891+VLOOKUP(CL$14&amp;"-est-"&amp;$O891,Equations!$G:$I,3,0)*(1/$W891)+VLOOKUP(CL$14&amp;"-imc-"&amp;$O891,Equations!$G:$I,3,0)*(1/$Q891)))</f>
        <v/>
      </c>
      <c r="CM891" s="10" t="str">
        <f>IF($AJ891="","",IF(OR($V891&lt;2.7,$V891&gt;90),"Age OOR",CL891-1.6449*VLOOKUP(CL$14&amp;"-rse-"&amp;$O891,Equations!$G:$I,3,0)))</f>
        <v/>
      </c>
      <c r="CN891" s="10" t="str">
        <f>IF($AJ891="","",IF(OR($V891&lt;2.7,$V891&gt;90),"Age OOR",CL891+1.6449*VLOOKUP(CL$14&amp;"-rse-"&amp;$O891,Equations!$G:$I,3,0)))</f>
        <v/>
      </c>
      <c r="CO891" s="10" t="str">
        <f t="shared" si="348"/>
        <v/>
      </c>
      <c r="CP891" s="10" t="str">
        <f>IF($AJ891="","",IF(OR($V891&lt;2.7,$V891&gt;90),"Age OOR",($AJ891-CL891)/VLOOKUP(CL$14&amp;"-rse-"&amp;$O891,Equations!$G:$I,3,0)))</f>
        <v/>
      </c>
      <c r="CQ891" s="10" t="str">
        <f>IF($AK891="","",IF(OR($V891&lt;2.7,$V891&gt;90),"Age OOR",EXP(VLOOKUP(CQ$14&amp;"-int-"&amp;$P891,Equations!$G:$I,3,0)+VLOOKUP(CQ$14&amp;"-sexo-"&amp;$P891,Equations!$G:$I,3,0)*$U891+VLOOKUP(CQ$14&amp;"-edad-"&amp;$P891,Equations!$G:$I,3,0)*$V891+VLOOKUP(CQ$14&amp;"-est-"&amp;$P891,Equations!$G:$I,3,0)*(1/$W891)+VLOOKUP(CQ$14&amp;"-imc-"&amp;$P891,Equations!$G:$I,3,0)*(1/$Q891))))</f>
        <v/>
      </c>
      <c r="CR891" s="10" t="str">
        <f>IF($AK891="","",IF(OR($V891&lt;2.7,$V891&gt;90),"Age OOR",EXP(LN(CQ891)-1.6449*VLOOKUP(CQ$14&amp;"-rse-"&amp;$P891,Equations!$G:$I,3,0))))</f>
        <v/>
      </c>
      <c r="CS891" s="10" t="str">
        <f>IF($AK891="","",IF(OR($V891&lt;2.7,$V891&gt;90),"Age OOR",EXP(LN(CQ891)+1.6449*VLOOKUP(CQ$14&amp;"-rse-"&amp;$P891,Equations!$G:$I,3,0))))</f>
        <v/>
      </c>
      <c r="CT891" s="10" t="str">
        <f t="shared" si="349"/>
        <v/>
      </c>
      <c r="CU891" s="10" t="str">
        <f>IF($AK891="","",IF(OR($V891&lt;2.7,$V891&gt;90),"Age OOR",(LN($AK891)-LN(CQ891))/VLOOKUP(CQ$14&amp;"-rse-"&amp;$P891,Equations!$G:$I,3,0)))</f>
        <v/>
      </c>
      <c r="CV891" s="47"/>
    </row>
    <row r="892" spans="5:100" x14ac:dyDescent="0.2">
      <c r="E892" s="23" t="str">
        <f t="shared" si="325"/>
        <v>Age out of range</v>
      </c>
      <c r="F892" s="23" t="str">
        <f t="shared" si="326"/>
        <v>Age out of range</v>
      </c>
      <c r="G892" s="23" t="str">
        <f t="shared" si="327"/>
        <v>Age out of range</v>
      </c>
      <c r="H892" s="23" t="str">
        <f t="shared" si="328"/>
        <v>Age out of range</v>
      </c>
      <c r="I892" s="23" t="str">
        <f t="shared" si="329"/>
        <v>Age out of range</v>
      </c>
      <c r="J892" s="23" t="str">
        <f t="shared" si="330"/>
        <v>Age out of range</v>
      </c>
      <c r="K892" s="23" t="str">
        <f t="shared" si="331"/>
        <v>Age out of range</v>
      </c>
      <c r="L892" s="23" t="str">
        <f t="shared" si="332"/>
        <v>Age out of range</v>
      </c>
      <c r="M892" s="23" t="str">
        <f t="shared" si="333"/>
        <v>Age out of range</v>
      </c>
      <c r="N892" s="23" t="str">
        <f t="shared" si="334"/>
        <v>Age out of range</v>
      </c>
      <c r="O892" s="23" t="str">
        <f t="shared" si="335"/>
        <v>Age out of range</v>
      </c>
      <c r="P892" s="23" t="str">
        <f t="shared" si="336"/>
        <v>Age out of range</v>
      </c>
      <c r="Q892" s="23" t="e">
        <f t="shared" si="337"/>
        <v>#DIV/0!</v>
      </c>
      <c r="R892" s="17"/>
      <c r="S892" s="23">
        <v>876</v>
      </c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  <c r="AE892" s="134"/>
      <c r="AF892" s="134"/>
      <c r="AG892" s="134"/>
      <c r="AH892" s="134"/>
      <c r="AI892" s="134"/>
      <c r="AJ892" s="134"/>
      <c r="AK892" s="134"/>
      <c r="AL892" s="7"/>
      <c r="AM892" s="47"/>
      <c r="AN892" s="10" t="str">
        <f>IF($Z892="","",IF(OR($V892&lt;2.7,$V892&gt;90),"Age OOR",VLOOKUP(AN$14&amp;"-int-"&amp;$E892,Equations!$G:$I,3,0)+VLOOKUP(AN$14&amp;"-sexo-"&amp;$E892,Equations!$G:$I,3,0)*$U892+VLOOKUP(AN$14&amp;"-edad-"&amp;$E892,Equations!$G:$I,3,0)*$V892+VLOOKUP(AN$14&amp;"-est-"&amp;$E892,Equations!$G:$I,3,0)*(1/$W892)+VLOOKUP(AN$14&amp;"-imc-"&amp;$E892,Equations!$G:$I,3,0)*(1/$Q892)))</f>
        <v/>
      </c>
      <c r="AO892" s="10" t="str">
        <f>IF($Z892="","",IF(OR($V892&lt;2.7,$V892&gt;90),"Age OOR",AN892-1.6449*VLOOKUP(AN$14&amp;"-rse-"&amp;$E892,Equations!$G:$I,3,0)))</f>
        <v/>
      </c>
      <c r="AP892" s="10" t="str">
        <f>IF($Z892="","",IF(OR($V892&lt;2.7,$V892&gt;90),"Age OOR",AN892+1.6449*VLOOKUP(AN$14&amp;"-rse-"&amp;$E892,Equations!$G:$I,3,0)))</f>
        <v/>
      </c>
      <c r="AQ892" s="10" t="str">
        <f t="shared" si="338"/>
        <v/>
      </c>
      <c r="AR892" s="10" t="str">
        <f>IF($Z892="","",IF(OR($V892&lt;2.7,$V892&gt;90),"Age OOR",($Z892-AN892)/VLOOKUP(AN$14&amp;"-rse-"&amp;$E892,Equations!$G:$I,3,0)))</f>
        <v/>
      </c>
      <c r="AS892" s="10" t="str">
        <f>IF($AA892="","",IF(OR($V892&lt;2.7,$V892&gt;90),"Age OOR",VLOOKUP(AS$14&amp;"-int-"&amp;$F892,Equations!$G:$I,3,0)+VLOOKUP(AS$14&amp;"-sexo-"&amp;$F892,Equations!$G:$I,3,0)*$U892+VLOOKUP(AS$14&amp;"-edad-"&amp;$F892,Equations!$G:$I,3,0)*$V892+VLOOKUP(AS$14&amp;"-est-"&amp;$F892,Equations!$G:$I,3,0)*(1/$W892)+VLOOKUP(AS$14&amp;"-imc-"&amp;$F892,Equations!$G:$I,3,0)*(1/$Q892)))</f>
        <v/>
      </c>
      <c r="AT892" s="10" t="str">
        <f>IF($AA892="","",IF(OR($V892&lt;2.7,$V892&gt;90),"Age OOR",AS892-1.6449*VLOOKUP(AS$14&amp;"-rse-"&amp;$F892,Equations!$G:$I,3,0)))</f>
        <v/>
      </c>
      <c r="AU892" s="10" t="str">
        <f>IF($AA892="","",IF(OR($V892&lt;2.7,$V892&gt;90),"Age OOR",AS892+1.6449*VLOOKUP(AS$14&amp;"-rse-"&amp;$F892,Equations!$G:$I,3,0)))</f>
        <v/>
      </c>
      <c r="AV892" s="10" t="str">
        <f t="shared" si="339"/>
        <v/>
      </c>
      <c r="AW892" s="10" t="str">
        <f>IF($AA892="","",IF(OR($V892&lt;2.7,$V892&gt;90),"Age OOR",($AA892-AS892)/VLOOKUP(AS$14&amp;"-rse-"&amp;$F892,Equations!$G:$I,3,0)))</f>
        <v/>
      </c>
      <c r="AX892" s="10" t="str">
        <f>IF($AB892="","",IF(OR($V892&lt;2.7,$V892&gt;90),"Age OOR",VLOOKUP(AX$14&amp;"-int-"&amp;$G892,Equations!$G:$I,3,0)+VLOOKUP(AX$14&amp;"-sexo-"&amp;$G892,Equations!$G:$I,3,0)*$U892+VLOOKUP(AX$14&amp;"-edad-"&amp;$G892,Equations!$G:$I,3,0)*$V892+VLOOKUP(AX$14&amp;"-est-"&amp;$G892,Equations!$G:$I,3,0)*(1/$W892)+VLOOKUP(AX$14&amp;"-imc-"&amp;$G892,Equations!$G:$I,3,0)*(1/$Q892)))</f>
        <v/>
      </c>
      <c r="AY892" s="10" t="str">
        <f>IF($AB892="","",IF(OR($V892&lt;2.7,$V892&gt;90),"Age OOR",AX892-1.6449*VLOOKUP(AX$14&amp;"-rse-"&amp;$G892,Equations!$G:$I,3,0)))</f>
        <v/>
      </c>
      <c r="AZ892" s="10" t="str">
        <f>IF($AB892="","",IF(OR($V892&lt;2.7,$V892&gt;90),"Age OOR",AX892+1.6449*VLOOKUP(AX$14&amp;"-rse-"&amp;$G892,Equations!$G:$I,3,0)))</f>
        <v/>
      </c>
      <c r="BA892" s="10" t="str">
        <f t="shared" si="340"/>
        <v/>
      </c>
      <c r="BB892" s="10" t="str">
        <f>IF($AB892="","",IF(OR($V892&lt;2.7,$V892&gt;90),"Age OOR",($AB892-AX892)/VLOOKUP(AX$14&amp;"-rse-"&amp;$G892,Equations!$G:$I,3,0)))</f>
        <v/>
      </c>
      <c r="BC892" s="10" t="str">
        <f>IF($AC892="","",IF(OR($V892&lt;2.7,$V892&gt;90),"Age OOR",VLOOKUP(BC$14&amp;"-int-"&amp;$H892,Equations!$G:$I,3,0)+VLOOKUP(BC$14&amp;"-sexo-"&amp;$H892,Equations!$G:$I,3,0)*$U892+VLOOKUP(BC$14&amp;"-edad-"&amp;$H892,Equations!$G:$I,3,0)*$V892+VLOOKUP(BC$14&amp;"-est-"&amp;$H892,Equations!$G:$I,3,0)*(1/$W892)+VLOOKUP(BC$14&amp;"-imc-"&amp;$H892,Equations!$G:$I,3,0)*(1/$Q892)))</f>
        <v/>
      </c>
      <c r="BD892" s="10" t="str">
        <f>IF($AC892="","",IF(OR($V892&lt;2.7,$V892&gt;90),"Age OOR",BC892-1.6449*VLOOKUP(BC$14&amp;"-rse-"&amp;$H892,Equations!$G:$I,3,0)))</f>
        <v/>
      </c>
      <c r="BE892" s="10" t="str">
        <f>IF($AC892="","",IF(OR($V892&lt;2.7,$V892&gt;90),"Age OOR",BC892+1.6449*VLOOKUP(BC$14&amp;"-rse-"&amp;$H892,Equations!$G:$I,3,0)))</f>
        <v/>
      </c>
      <c r="BF892" s="10" t="str">
        <f t="shared" si="341"/>
        <v/>
      </c>
      <c r="BG892" s="10" t="str">
        <f>IF($AC892="","",IF(OR($V892&lt;2.7,$V892&gt;90),"Age OOR",($AC892-BC892)/VLOOKUP(BC$14&amp;"-rse-"&amp;$H892,Equations!$G:$I,3,0)))</f>
        <v/>
      </c>
      <c r="BH892" s="10" t="str">
        <f>IF($AD892="","",IF(OR($V892&lt;2.7,$V892&gt;90),"Age OOR",VLOOKUP(BH$14&amp;"-int-"&amp;$I892,Equations!$G:$I,3,0)+VLOOKUP(BH$14&amp;"-sexo-"&amp;$I892,Equations!$G:$I,3,0)*$U892+VLOOKUP(BH$14&amp;"-edad-"&amp;$I892,Equations!$G:$I,3,0)*$V892+VLOOKUP(BH$14&amp;"-est-"&amp;$I892,Equations!$G:$I,3,0)*(1/$W892)+VLOOKUP(BH$14&amp;"-imc-"&amp;$I892,Equations!$G:$I,3,0)*(1/$Q892)))</f>
        <v/>
      </c>
      <c r="BI892" s="10" t="str">
        <f>IF($AD892="","",IF(OR($V892&lt;2.7,$V892&gt;90),"Age OOR",BH892-1.6449*VLOOKUP(BH$14&amp;"-rse-"&amp;$I892,Equations!$G:$I,3,0)))</f>
        <v/>
      </c>
      <c r="BJ892" s="10" t="str">
        <f>IF($AD892="","",IF(OR($V892&lt;2.7,$V892&gt;90),"Age OOR",BH892+1.6449*VLOOKUP(BH$14&amp;"-rse-"&amp;$I892,Equations!$G:$I,3,0)))</f>
        <v/>
      </c>
      <c r="BK892" s="10" t="str">
        <f t="shared" si="342"/>
        <v/>
      </c>
      <c r="BL892" s="10" t="str">
        <f>IF($AD892="","",IF(OR($V892&lt;2.7,$V892&gt;90),"Age OOR",($AD892-BH892)/VLOOKUP(BH$14&amp;"-rse-"&amp;$I892,Equations!$G:$I,3,0)))</f>
        <v/>
      </c>
      <c r="BM892" s="10" t="str">
        <f>IF($AE892="","",IF(OR($V892&lt;2.7,$V892&gt;90),"Age OOR",VLOOKUP(BM$14&amp;"-int-"&amp;$J892,Equations!$G:$I,3,0)+VLOOKUP(BM$14&amp;"-sexo-"&amp;$J892,Equations!$G:$I,3,0)*$U892+VLOOKUP(BM$14&amp;"-edad-"&amp;$J892,Equations!$G:$I,3,0)*$V892+VLOOKUP(BM$14&amp;"-est-"&amp;$J892,Equations!$G:$I,3,0)*(1/$W892)+VLOOKUP(BM$14&amp;"-imc-"&amp;$J892,Equations!$G:$I,3,0)*(1/$Q892)))</f>
        <v/>
      </c>
      <c r="BN892" s="10" t="str">
        <f>IF($AE892="","",IF(OR($V892&lt;2.7,$V892&gt;90),"Age OOR",BM892-1.6449*VLOOKUP(BM$14&amp;"-rse-"&amp;$J892,Equations!$G:$I,3,0)))</f>
        <v/>
      </c>
      <c r="BO892" s="10" t="str">
        <f>IF($AE892="","",IF(OR($V892&lt;2.7,$V892&gt;90),"Age OOR",BM892+1.6449*VLOOKUP(BM$14&amp;"-rse-"&amp;$J892,Equations!$G:$I,3,0)))</f>
        <v/>
      </c>
      <c r="BP892" s="10" t="str">
        <f t="shared" si="343"/>
        <v/>
      </c>
      <c r="BQ892" s="10" t="str">
        <f>IF($AE892="","",IF(OR($V892&lt;2.7,$V892&gt;90),"Age OOR",($AE892-BM892)/VLOOKUP(BM$14&amp;"-rse-"&amp;$J892,Equations!$G:$I,3,0)))</f>
        <v/>
      </c>
      <c r="BR892" s="10" t="str">
        <f>IF($AF892="","",IF(OR($V892&lt;2.7,$V892&gt;90),"Age OOR",VLOOKUP(BR$14&amp;"-int-"&amp;$K892,Equations!$G:$I,3,0)+VLOOKUP(BR$14&amp;"-sexo-"&amp;$K892,Equations!$G:$I,3,0)*$U892+VLOOKUP(BR$14&amp;"-edad-"&amp;$K892,Equations!$G:$I,3,0)*$V892+VLOOKUP(BR$14&amp;"-est-"&amp;$K892,Equations!$G:$I,3,0)*(1/$W892)+VLOOKUP(BR$14&amp;"-imc-"&amp;$K892,Equations!$G:$I,3,0)*(1/$Q892)))</f>
        <v/>
      </c>
      <c r="BS892" s="10" t="str">
        <f>IF($AF892="","",IF(OR($V892&lt;2.7,$V892&gt;90),"Age OOR",BR892-1.6449*VLOOKUP(BR$14&amp;"-rse-"&amp;$K892,Equations!$G:$I,3,0)))</f>
        <v/>
      </c>
      <c r="BT892" s="10" t="str">
        <f>IF($AF892="","",IF(OR($V892&lt;2.7,$V892&gt;90),"Age OOR",BR892+1.6449*VLOOKUP(BR$14&amp;"-rse-"&amp;$K892,Equations!$G:$I,3,0)))</f>
        <v/>
      </c>
      <c r="BU892" s="10" t="str">
        <f t="shared" si="344"/>
        <v/>
      </c>
      <c r="BV892" s="10" t="str">
        <f>IF($AF892="","",IF(OR($V892&lt;2.7,$V892&gt;90),"Age OOR",($AF892-BR892)/VLOOKUP(BR$14&amp;"-rse-"&amp;$K892,Equations!$G:$I,3,0)))</f>
        <v/>
      </c>
      <c r="BW892" s="10" t="str">
        <f>IF($AG892="","",IF(OR($V892&lt;2.7,$V892&gt;90),"Age OOR",VLOOKUP(BW$14&amp;"-int-"&amp;$L892,Equations!$G:$I,3,0)+VLOOKUP(BW$14&amp;"-sexo-"&amp;$L892,Equations!$G:$I,3,0)*$U892+VLOOKUP(BW$14&amp;"-edad-"&amp;$L892,Equations!$G:$I,3,0)*$V892+VLOOKUP(BW$14&amp;"-est-"&amp;$L892,Equations!$G:$I,3,0)*(1/$W892)+VLOOKUP(BW$14&amp;"-imc-"&amp;$L892,Equations!$G:$I,3,0)*(1/$Q892)))</f>
        <v/>
      </c>
      <c r="BX892" s="10" t="str">
        <f>IF($AG892="","",IF(OR($V892&lt;2.7,$V892&gt;90),"Age OOR",BW892-1.6449*VLOOKUP(BW$14&amp;"-rse-"&amp;$L892,Equations!$G:$I,3,0)))</f>
        <v/>
      </c>
      <c r="BY892" s="10" t="str">
        <f>IF($AG892="","",IF(OR($V892&lt;2.7,$V892&gt;90),"Age OOR",BW892+1.6449*VLOOKUP(BW$14&amp;"-rse-"&amp;$L892,Equations!$G:$I,3,0)))</f>
        <v/>
      </c>
      <c r="BZ892" s="10" t="str">
        <f t="shared" si="345"/>
        <v/>
      </c>
      <c r="CA892" s="10" t="str">
        <f>IF($AG892="","",IF(OR($V892&lt;2.7,$V892&gt;90),"Age OOR",($AG892-BW892)/VLOOKUP(BW$14&amp;"-rse-"&amp;$L892,Equations!$G:$I,3,0)))</f>
        <v/>
      </c>
      <c r="CB892" s="10" t="str">
        <f>IF($AH892="","",IF(OR($V892&lt;2.7,$V892&gt;90),"Age OOR",VLOOKUP(CB$14&amp;"-int-"&amp;$M892,Equations!$G:$I,3,0)+VLOOKUP(CB$14&amp;"-sexo-"&amp;$M892,Equations!$G:$I,3,0)*$U892+VLOOKUP(CB$14&amp;"-edad-"&amp;$M892,Equations!$G:$I,3,0)*$V892+VLOOKUP(CB$14&amp;"-est-"&amp;$M892,Equations!$G:$I,3,0)*(1/$W892)+VLOOKUP(CB$14&amp;"-imc-"&amp;$M892,Equations!$G:$I,3,0)*(1/$Q892)))</f>
        <v/>
      </c>
      <c r="CC892" s="10" t="str">
        <f>IF($AH892="","",IF(OR($V892&lt;2.7,$V892&gt;90),"Age OOR",CB892-1.6449*VLOOKUP(CB$14&amp;"-rse-"&amp;$M892,Equations!$G:$I,3,0)))</f>
        <v/>
      </c>
      <c r="CD892" s="10" t="str">
        <f>IF($AH892="","",IF(OR($V892&lt;2.7,$V892&gt;90),"Age OOR",CB892+1.6449*VLOOKUP(CB$14&amp;"-rse-"&amp;$M892,Equations!$G:$I,3,0)))</f>
        <v/>
      </c>
      <c r="CE892" s="10" t="str">
        <f t="shared" si="346"/>
        <v/>
      </c>
      <c r="CF892" s="10" t="str">
        <f>IF($AH892="","",IF(OR($V892&lt;2.7,$V892&gt;90),"Age OOR",($AH892-CB892)/VLOOKUP(CB$14&amp;"-rse-"&amp;$M892,Equations!$G:$I,3,0)))</f>
        <v/>
      </c>
      <c r="CG892" s="10" t="str">
        <f>IF($AI892="","",IF(OR($V892&lt;2.7,$V892&gt;90),"Age OOR",VLOOKUP(CG$14&amp;"-int-"&amp;$N892,Equations!$G:$I,3,0)+VLOOKUP(CG$14&amp;"-sexo-"&amp;$N892,Equations!$G:$I,3,0)*$U892+VLOOKUP(CG$14&amp;"-edad-"&amp;$N892,Equations!$G:$I,3,0)*$V892+VLOOKUP(CG$14&amp;"-est-"&amp;$N892,Equations!$G:$I,3,0)*(1/$W892)+VLOOKUP(CG$14&amp;"-imc-"&amp;$N892,Equations!$G:$I,3,0)*(1/$Q892)))</f>
        <v/>
      </c>
      <c r="CH892" s="10" t="str">
        <f>IF($AI892="","",IF(OR($V892&lt;2.7,$V892&gt;90),"Age OOR",CG892-1.6449*VLOOKUP(CG$14&amp;"-rse-"&amp;$N892,Equations!$G:$I,3,0)))</f>
        <v/>
      </c>
      <c r="CI892" s="10" t="str">
        <f>IF($AI892="","",IF(OR($V892&lt;2.7,$V892&gt;90),"Age OOR",CG892+1.6449*VLOOKUP(CG$14&amp;"-rse-"&amp;$N892,Equations!$G:$I,3,0)))</f>
        <v/>
      </c>
      <c r="CJ892" s="10" t="str">
        <f t="shared" si="347"/>
        <v/>
      </c>
      <c r="CK892" s="10" t="str">
        <f>IF($AI892="","",IF(OR($V892&lt;2.7,$V892&gt;90),"Age OOR",($AI892-CG892)/VLOOKUP(CG$14&amp;"-rse-"&amp;$N892,Equations!$G:$I,3,0)))</f>
        <v/>
      </c>
      <c r="CL892" s="10" t="str">
        <f>IF($AJ892="","",IF(OR($V892&lt;2.7,$V892&gt;90),"Age OOR",VLOOKUP(CL$14&amp;"-int-"&amp;$O892,Equations!$G:$I,3,0)+VLOOKUP(CL$14&amp;"-sexo-"&amp;$O892,Equations!$G:$I,3,0)*$U892+VLOOKUP(CL$14&amp;"-edad-"&amp;$O892,Equations!$G:$I,3,0)*$V892+VLOOKUP(CL$14&amp;"-est-"&amp;$O892,Equations!$G:$I,3,0)*(1/$W892)+VLOOKUP(CL$14&amp;"-imc-"&amp;$O892,Equations!$G:$I,3,0)*(1/$Q892)))</f>
        <v/>
      </c>
      <c r="CM892" s="10" t="str">
        <f>IF($AJ892="","",IF(OR($V892&lt;2.7,$V892&gt;90),"Age OOR",CL892-1.6449*VLOOKUP(CL$14&amp;"-rse-"&amp;$O892,Equations!$G:$I,3,0)))</f>
        <v/>
      </c>
      <c r="CN892" s="10" t="str">
        <f>IF($AJ892="","",IF(OR($V892&lt;2.7,$V892&gt;90),"Age OOR",CL892+1.6449*VLOOKUP(CL$14&amp;"-rse-"&amp;$O892,Equations!$G:$I,3,0)))</f>
        <v/>
      </c>
      <c r="CO892" s="10" t="str">
        <f t="shared" si="348"/>
        <v/>
      </c>
      <c r="CP892" s="10" t="str">
        <f>IF($AJ892="","",IF(OR($V892&lt;2.7,$V892&gt;90),"Age OOR",($AJ892-CL892)/VLOOKUP(CL$14&amp;"-rse-"&amp;$O892,Equations!$G:$I,3,0)))</f>
        <v/>
      </c>
      <c r="CQ892" s="10" t="str">
        <f>IF($AK892="","",IF(OR($V892&lt;2.7,$V892&gt;90),"Age OOR",EXP(VLOOKUP(CQ$14&amp;"-int-"&amp;$P892,Equations!$G:$I,3,0)+VLOOKUP(CQ$14&amp;"-sexo-"&amp;$P892,Equations!$G:$I,3,0)*$U892+VLOOKUP(CQ$14&amp;"-edad-"&amp;$P892,Equations!$G:$I,3,0)*$V892+VLOOKUP(CQ$14&amp;"-est-"&amp;$P892,Equations!$G:$I,3,0)*(1/$W892)+VLOOKUP(CQ$14&amp;"-imc-"&amp;$P892,Equations!$G:$I,3,0)*(1/$Q892))))</f>
        <v/>
      </c>
      <c r="CR892" s="10" t="str">
        <f>IF($AK892="","",IF(OR($V892&lt;2.7,$V892&gt;90),"Age OOR",EXP(LN(CQ892)-1.6449*VLOOKUP(CQ$14&amp;"-rse-"&amp;$P892,Equations!$G:$I,3,0))))</f>
        <v/>
      </c>
      <c r="CS892" s="10" t="str">
        <f>IF($AK892="","",IF(OR($V892&lt;2.7,$V892&gt;90),"Age OOR",EXP(LN(CQ892)+1.6449*VLOOKUP(CQ$14&amp;"-rse-"&amp;$P892,Equations!$G:$I,3,0))))</f>
        <v/>
      </c>
      <c r="CT892" s="10" t="str">
        <f t="shared" si="349"/>
        <v/>
      </c>
      <c r="CU892" s="10" t="str">
        <f>IF($AK892="","",IF(OR($V892&lt;2.7,$V892&gt;90),"Age OOR",(LN($AK892)-LN(CQ892))/VLOOKUP(CQ$14&amp;"-rse-"&amp;$P892,Equations!$G:$I,3,0)))</f>
        <v/>
      </c>
      <c r="CV892" s="47"/>
    </row>
    <row r="893" spans="5:100" x14ac:dyDescent="0.2">
      <c r="E893" s="23" t="str">
        <f t="shared" si="325"/>
        <v>Age out of range</v>
      </c>
      <c r="F893" s="23" t="str">
        <f t="shared" si="326"/>
        <v>Age out of range</v>
      </c>
      <c r="G893" s="23" t="str">
        <f t="shared" si="327"/>
        <v>Age out of range</v>
      </c>
      <c r="H893" s="23" t="str">
        <f t="shared" si="328"/>
        <v>Age out of range</v>
      </c>
      <c r="I893" s="23" t="str">
        <f t="shared" si="329"/>
        <v>Age out of range</v>
      </c>
      <c r="J893" s="23" t="str">
        <f t="shared" si="330"/>
        <v>Age out of range</v>
      </c>
      <c r="K893" s="23" t="str">
        <f t="shared" si="331"/>
        <v>Age out of range</v>
      </c>
      <c r="L893" s="23" t="str">
        <f t="shared" si="332"/>
        <v>Age out of range</v>
      </c>
      <c r="M893" s="23" t="str">
        <f t="shared" si="333"/>
        <v>Age out of range</v>
      </c>
      <c r="N893" s="23" t="str">
        <f t="shared" si="334"/>
        <v>Age out of range</v>
      </c>
      <c r="O893" s="23" t="str">
        <f t="shared" si="335"/>
        <v>Age out of range</v>
      </c>
      <c r="P893" s="23" t="str">
        <f t="shared" si="336"/>
        <v>Age out of range</v>
      </c>
      <c r="Q893" s="23" t="e">
        <f t="shared" si="337"/>
        <v>#DIV/0!</v>
      </c>
      <c r="R893" s="17"/>
      <c r="S893" s="23">
        <v>877</v>
      </c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  <c r="AE893" s="134"/>
      <c r="AF893" s="134"/>
      <c r="AG893" s="134"/>
      <c r="AH893" s="134"/>
      <c r="AI893" s="134"/>
      <c r="AJ893" s="134"/>
      <c r="AK893" s="134"/>
      <c r="AL893" s="7"/>
      <c r="AM893" s="47"/>
      <c r="AN893" s="10" t="str">
        <f>IF($Z893="","",IF(OR($V893&lt;2.7,$V893&gt;90),"Age OOR",VLOOKUP(AN$14&amp;"-int-"&amp;$E893,Equations!$G:$I,3,0)+VLOOKUP(AN$14&amp;"-sexo-"&amp;$E893,Equations!$G:$I,3,0)*$U893+VLOOKUP(AN$14&amp;"-edad-"&amp;$E893,Equations!$G:$I,3,0)*$V893+VLOOKUP(AN$14&amp;"-est-"&amp;$E893,Equations!$G:$I,3,0)*(1/$W893)+VLOOKUP(AN$14&amp;"-imc-"&amp;$E893,Equations!$G:$I,3,0)*(1/$Q893)))</f>
        <v/>
      </c>
      <c r="AO893" s="10" t="str">
        <f>IF($Z893="","",IF(OR($V893&lt;2.7,$V893&gt;90),"Age OOR",AN893-1.6449*VLOOKUP(AN$14&amp;"-rse-"&amp;$E893,Equations!$G:$I,3,0)))</f>
        <v/>
      </c>
      <c r="AP893" s="10" t="str">
        <f>IF($Z893="","",IF(OR($V893&lt;2.7,$V893&gt;90),"Age OOR",AN893+1.6449*VLOOKUP(AN$14&amp;"-rse-"&amp;$E893,Equations!$G:$I,3,0)))</f>
        <v/>
      </c>
      <c r="AQ893" s="10" t="str">
        <f t="shared" si="338"/>
        <v/>
      </c>
      <c r="AR893" s="10" t="str">
        <f>IF($Z893="","",IF(OR($V893&lt;2.7,$V893&gt;90),"Age OOR",($Z893-AN893)/VLOOKUP(AN$14&amp;"-rse-"&amp;$E893,Equations!$G:$I,3,0)))</f>
        <v/>
      </c>
      <c r="AS893" s="10" t="str">
        <f>IF($AA893="","",IF(OR($V893&lt;2.7,$V893&gt;90),"Age OOR",VLOOKUP(AS$14&amp;"-int-"&amp;$F893,Equations!$G:$I,3,0)+VLOOKUP(AS$14&amp;"-sexo-"&amp;$F893,Equations!$G:$I,3,0)*$U893+VLOOKUP(AS$14&amp;"-edad-"&amp;$F893,Equations!$G:$I,3,0)*$V893+VLOOKUP(AS$14&amp;"-est-"&amp;$F893,Equations!$G:$I,3,0)*(1/$W893)+VLOOKUP(AS$14&amp;"-imc-"&amp;$F893,Equations!$G:$I,3,0)*(1/$Q893)))</f>
        <v/>
      </c>
      <c r="AT893" s="10" t="str">
        <f>IF($AA893="","",IF(OR($V893&lt;2.7,$V893&gt;90),"Age OOR",AS893-1.6449*VLOOKUP(AS$14&amp;"-rse-"&amp;$F893,Equations!$G:$I,3,0)))</f>
        <v/>
      </c>
      <c r="AU893" s="10" t="str">
        <f>IF($AA893="","",IF(OR($V893&lt;2.7,$V893&gt;90),"Age OOR",AS893+1.6449*VLOOKUP(AS$14&amp;"-rse-"&amp;$F893,Equations!$G:$I,3,0)))</f>
        <v/>
      </c>
      <c r="AV893" s="10" t="str">
        <f t="shared" si="339"/>
        <v/>
      </c>
      <c r="AW893" s="10" t="str">
        <f>IF($AA893="","",IF(OR($V893&lt;2.7,$V893&gt;90),"Age OOR",($AA893-AS893)/VLOOKUP(AS$14&amp;"-rse-"&amp;$F893,Equations!$G:$I,3,0)))</f>
        <v/>
      </c>
      <c r="AX893" s="10" t="str">
        <f>IF($AB893="","",IF(OR($V893&lt;2.7,$V893&gt;90),"Age OOR",VLOOKUP(AX$14&amp;"-int-"&amp;$G893,Equations!$G:$I,3,0)+VLOOKUP(AX$14&amp;"-sexo-"&amp;$G893,Equations!$G:$I,3,0)*$U893+VLOOKUP(AX$14&amp;"-edad-"&amp;$G893,Equations!$G:$I,3,0)*$V893+VLOOKUP(AX$14&amp;"-est-"&amp;$G893,Equations!$G:$I,3,0)*(1/$W893)+VLOOKUP(AX$14&amp;"-imc-"&amp;$G893,Equations!$G:$I,3,0)*(1/$Q893)))</f>
        <v/>
      </c>
      <c r="AY893" s="10" t="str">
        <f>IF($AB893="","",IF(OR($V893&lt;2.7,$V893&gt;90),"Age OOR",AX893-1.6449*VLOOKUP(AX$14&amp;"-rse-"&amp;$G893,Equations!$G:$I,3,0)))</f>
        <v/>
      </c>
      <c r="AZ893" s="10" t="str">
        <f>IF($AB893="","",IF(OR($V893&lt;2.7,$V893&gt;90),"Age OOR",AX893+1.6449*VLOOKUP(AX$14&amp;"-rse-"&amp;$G893,Equations!$G:$I,3,0)))</f>
        <v/>
      </c>
      <c r="BA893" s="10" t="str">
        <f t="shared" si="340"/>
        <v/>
      </c>
      <c r="BB893" s="10" t="str">
        <f>IF($AB893="","",IF(OR($V893&lt;2.7,$V893&gt;90),"Age OOR",($AB893-AX893)/VLOOKUP(AX$14&amp;"-rse-"&amp;$G893,Equations!$G:$I,3,0)))</f>
        <v/>
      </c>
      <c r="BC893" s="10" t="str">
        <f>IF($AC893="","",IF(OR($V893&lt;2.7,$V893&gt;90),"Age OOR",VLOOKUP(BC$14&amp;"-int-"&amp;$H893,Equations!$G:$I,3,0)+VLOOKUP(BC$14&amp;"-sexo-"&amp;$H893,Equations!$G:$I,3,0)*$U893+VLOOKUP(BC$14&amp;"-edad-"&amp;$H893,Equations!$G:$I,3,0)*$V893+VLOOKUP(BC$14&amp;"-est-"&amp;$H893,Equations!$G:$I,3,0)*(1/$W893)+VLOOKUP(BC$14&amp;"-imc-"&amp;$H893,Equations!$G:$I,3,0)*(1/$Q893)))</f>
        <v/>
      </c>
      <c r="BD893" s="10" t="str">
        <f>IF($AC893="","",IF(OR($V893&lt;2.7,$V893&gt;90),"Age OOR",BC893-1.6449*VLOOKUP(BC$14&amp;"-rse-"&amp;$H893,Equations!$G:$I,3,0)))</f>
        <v/>
      </c>
      <c r="BE893" s="10" t="str">
        <f>IF($AC893="","",IF(OR($V893&lt;2.7,$V893&gt;90),"Age OOR",BC893+1.6449*VLOOKUP(BC$14&amp;"-rse-"&amp;$H893,Equations!$G:$I,3,0)))</f>
        <v/>
      </c>
      <c r="BF893" s="10" t="str">
        <f t="shared" si="341"/>
        <v/>
      </c>
      <c r="BG893" s="10" t="str">
        <f>IF($AC893="","",IF(OR($V893&lt;2.7,$V893&gt;90),"Age OOR",($AC893-BC893)/VLOOKUP(BC$14&amp;"-rse-"&amp;$H893,Equations!$G:$I,3,0)))</f>
        <v/>
      </c>
      <c r="BH893" s="10" t="str">
        <f>IF($AD893="","",IF(OR($V893&lt;2.7,$V893&gt;90),"Age OOR",VLOOKUP(BH$14&amp;"-int-"&amp;$I893,Equations!$G:$I,3,0)+VLOOKUP(BH$14&amp;"-sexo-"&amp;$I893,Equations!$G:$I,3,0)*$U893+VLOOKUP(BH$14&amp;"-edad-"&amp;$I893,Equations!$G:$I,3,0)*$V893+VLOOKUP(BH$14&amp;"-est-"&amp;$I893,Equations!$G:$I,3,0)*(1/$W893)+VLOOKUP(BH$14&amp;"-imc-"&amp;$I893,Equations!$G:$I,3,0)*(1/$Q893)))</f>
        <v/>
      </c>
      <c r="BI893" s="10" t="str">
        <f>IF($AD893="","",IF(OR($V893&lt;2.7,$V893&gt;90),"Age OOR",BH893-1.6449*VLOOKUP(BH$14&amp;"-rse-"&amp;$I893,Equations!$G:$I,3,0)))</f>
        <v/>
      </c>
      <c r="BJ893" s="10" t="str">
        <f>IF($AD893="","",IF(OR($V893&lt;2.7,$V893&gt;90),"Age OOR",BH893+1.6449*VLOOKUP(BH$14&amp;"-rse-"&amp;$I893,Equations!$G:$I,3,0)))</f>
        <v/>
      </c>
      <c r="BK893" s="10" t="str">
        <f t="shared" si="342"/>
        <v/>
      </c>
      <c r="BL893" s="10" t="str">
        <f>IF($AD893="","",IF(OR($V893&lt;2.7,$V893&gt;90),"Age OOR",($AD893-BH893)/VLOOKUP(BH$14&amp;"-rse-"&amp;$I893,Equations!$G:$I,3,0)))</f>
        <v/>
      </c>
      <c r="BM893" s="10" t="str">
        <f>IF($AE893="","",IF(OR($V893&lt;2.7,$V893&gt;90),"Age OOR",VLOOKUP(BM$14&amp;"-int-"&amp;$J893,Equations!$G:$I,3,0)+VLOOKUP(BM$14&amp;"-sexo-"&amp;$J893,Equations!$G:$I,3,0)*$U893+VLOOKUP(BM$14&amp;"-edad-"&amp;$J893,Equations!$G:$I,3,0)*$V893+VLOOKUP(BM$14&amp;"-est-"&amp;$J893,Equations!$G:$I,3,0)*(1/$W893)+VLOOKUP(BM$14&amp;"-imc-"&amp;$J893,Equations!$G:$I,3,0)*(1/$Q893)))</f>
        <v/>
      </c>
      <c r="BN893" s="10" t="str">
        <f>IF($AE893="","",IF(OR($V893&lt;2.7,$V893&gt;90),"Age OOR",BM893-1.6449*VLOOKUP(BM$14&amp;"-rse-"&amp;$J893,Equations!$G:$I,3,0)))</f>
        <v/>
      </c>
      <c r="BO893" s="10" t="str">
        <f>IF($AE893="","",IF(OR($V893&lt;2.7,$V893&gt;90),"Age OOR",BM893+1.6449*VLOOKUP(BM$14&amp;"-rse-"&amp;$J893,Equations!$G:$I,3,0)))</f>
        <v/>
      </c>
      <c r="BP893" s="10" t="str">
        <f t="shared" si="343"/>
        <v/>
      </c>
      <c r="BQ893" s="10" t="str">
        <f>IF($AE893="","",IF(OR($V893&lt;2.7,$V893&gt;90),"Age OOR",($AE893-BM893)/VLOOKUP(BM$14&amp;"-rse-"&amp;$J893,Equations!$G:$I,3,0)))</f>
        <v/>
      </c>
      <c r="BR893" s="10" t="str">
        <f>IF($AF893="","",IF(OR($V893&lt;2.7,$V893&gt;90),"Age OOR",VLOOKUP(BR$14&amp;"-int-"&amp;$K893,Equations!$G:$I,3,0)+VLOOKUP(BR$14&amp;"-sexo-"&amp;$K893,Equations!$G:$I,3,0)*$U893+VLOOKUP(BR$14&amp;"-edad-"&amp;$K893,Equations!$G:$I,3,0)*$V893+VLOOKUP(BR$14&amp;"-est-"&amp;$K893,Equations!$G:$I,3,0)*(1/$W893)+VLOOKUP(BR$14&amp;"-imc-"&amp;$K893,Equations!$G:$I,3,0)*(1/$Q893)))</f>
        <v/>
      </c>
      <c r="BS893" s="10" t="str">
        <f>IF($AF893="","",IF(OR($V893&lt;2.7,$V893&gt;90),"Age OOR",BR893-1.6449*VLOOKUP(BR$14&amp;"-rse-"&amp;$K893,Equations!$G:$I,3,0)))</f>
        <v/>
      </c>
      <c r="BT893" s="10" t="str">
        <f>IF($AF893="","",IF(OR($V893&lt;2.7,$V893&gt;90),"Age OOR",BR893+1.6449*VLOOKUP(BR$14&amp;"-rse-"&amp;$K893,Equations!$G:$I,3,0)))</f>
        <v/>
      </c>
      <c r="BU893" s="10" t="str">
        <f t="shared" si="344"/>
        <v/>
      </c>
      <c r="BV893" s="10" t="str">
        <f>IF($AF893="","",IF(OR($V893&lt;2.7,$V893&gt;90),"Age OOR",($AF893-BR893)/VLOOKUP(BR$14&amp;"-rse-"&amp;$K893,Equations!$G:$I,3,0)))</f>
        <v/>
      </c>
      <c r="BW893" s="10" t="str">
        <f>IF($AG893="","",IF(OR($V893&lt;2.7,$V893&gt;90),"Age OOR",VLOOKUP(BW$14&amp;"-int-"&amp;$L893,Equations!$G:$I,3,0)+VLOOKUP(BW$14&amp;"-sexo-"&amp;$L893,Equations!$G:$I,3,0)*$U893+VLOOKUP(BW$14&amp;"-edad-"&amp;$L893,Equations!$G:$I,3,0)*$V893+VLOOKUP(BW$14&amp;"-est-"&amp;$L893,Equations!$G:$I,3,0)*(1/$W893)+VLOOKUP(BW$14&amp;"-imc-"&amp;$L893,Equations!$G:$I,3,0)*(1/$Q893)))</f>
        <v/>
      </c>
      <c r="BX893" s="10" t="str">
        <f>IF($AG893="","",IF(OR($V893&lt;2.7,$V893&gt;90),"Age OOR",BW893-1.6449*VLOOKUP(BW$14&amp;"-rse-"&amp;$L893,Equations!$G:$I,3,0)))</f>
        <v/>
      </c>
      <c r="BY893" s="10" t="str">
        <f>IF($AG893="","",IF(OR($V893&lt;2.7,$V893&gt;90),"Age OOR",BW893+1.6449*VLOOKUP(BW$14&amp;"-rse-"&amp;$L893,Equations!$G:$I,3,0)))</f>
        <v/>
      </c>
      <c r="BZ893" s="10" t="str">
        <f t="shared" si="345"/>
        <v/>
      </c>
      <c r="CA893" s="10" t="str">
        <f>IF($AG893="","",IF(OR($V893&lt;2.7,$V893&gt;90),"Age OOR",($AG893-BW893)/VLOOKUP(BW$14&amp;"-rse-"&amp;$L893,Equations!$G:$I,3,0)))</f>
        <v/>
      </c>
      <c r="CB893" s="10" t="str">
        <f>IF($AH893="","",IF(OR($V893&lt;2.7,$V893&gt;90),"Age OOR",VLOOKUP(CB$14&amp;"-int-"&amp;$M893,Equations!$G:$I,3,0)+VLOOKUP(CB$14&amp;"-sexo-"&amp;$M893,Equations!$G:$I,3,0)*$U893+VLOOKUP(CB$14&amp;"-edad-"&amp;$M893,Equations!$G:$I,3,0)*$V893+VLOOKUP(CB$14&amp;"-est-"&amp;$M893,Equations!$G:$I,3,0)*(1/$W893)+VLOOKUP(CB$14&amp;"-imc-"&amp;$M893,Equations!$G:$I,3,0)*(1/$Q893)))</f>
        <v/>
      </c>
      <c r="CC893" s="10" t="str">
        <f>IF($AH893="","",IF(OR($V893&lt;2.7,$V893&gt;90),"Age OOR",CB893-1.6449*VLOOKUP(CB$14&amp;"-rse-"&amp;$M893,Equations!$G:$I,3,0)))</f>
        <v/>
      </c>
      <c r="CD893" s="10" t="str">
        <f>IF($AH893="","",IF(OR($V893&lt;2.7,$V893&gt;90),"Age OOR",CB893+1.6449*VLOOKUP(CB$14&amp;"-rse-"&amp;$M893,Equations!$G:$I,3,0)))</f>
        <v/>
      </c>
      <c r="CE893" s="10" t="str">
        <f t="shared" si="346"/>
        <v/>
      </c>
      <c r="CF893" s="10" t="str">
        <f>IF($AH893="","",IF(OR($V893&lt;2.7,$V893&gt;90),"Age OOR",($AH893-CB893)/VLOOKUP(CB$14&amp;"-rse-"&amp;$M893,Equations!$G:$I,3,0)))</f>
        <v/>
      </c>
      <c r="CG893" s="10" t="str">
        <f>IF($AI893="","",IF(OR($V893&lt;2.7,$V893&gt;90),"Age OOR",VLOOKUP(CG$14&amp;"-int-"&amp;$N893,Equations!$G:$I,3,0)+VLOOKUP(CG$14&amp;"-sexo-"&amp;$N893,Equations!$G:$I,3,0)*$U893+VLOOKUP(CG$14&amp;"-edad-"&amp;$N893,Equations!$G:$I,3,0)*$V893+VLOOKUP(CG$14&amp;"-est-"&amp;$N893,Equations!$G:$I,3,0)*(1/$W893)+VLOOKUP(CG$14&amp;"-imc-"&amp;$N893,Equations!$G:$I,3,0)*(1/$Q893)))</f>
        <v/>
      </c>
      <c r="CH893" s="10" t="str">
        <f>IF($AI893="","",IF(OR($V893&lt;2.7,$V893&gt;90),"Age OOR",CG893-1.6449*VLOOKUP(CG$14&amp;"-rse-"&amp;$N893,Equations!$G:$I,3,0)))</f>
        <v/>
      </c>
      <c r="CI893" s="10" t="str">
        <f>IF($AI893="","",IF(OR($V893&lt;2.7,$V893&gt;90),"Age OOR",CG893+1.6449*VLOOKUP(CG$14&amp;"-rse-"&amp;$N893,Equations!$G:$I,3,0)))</f>
        <v/>
      </c>
      <c r="CJ893" s="10" t="str">
        <f t="shared" si="347"/>
        <v/>
      </c>
      <c r="CK893" s="10" t="str">
        <f>IF($AI893="","",IF(OR($V893&lt;2.7,$V893&gt;90),"Age OOR",($AI893-CG893)/VLOOKUP(CG$14&amp;"-rse-"&amp;$N893,Equations!$G:$I,3,0)))</f>
        <v/>
      </c>
      <c r="CL893" s="10" t="str">
        <f>IF($AJ893="","",IF(OR($V893&lt;2.7,$V893&gt;90),"Age OOR",VLOOKUP(CL$14&amp;"-int-"&amp;$O893,Equations!$G:$I,3,0)+VLOOKUP(CL$14&amp;"-sexo-"&amp;$O893,Equations!$G:$I,3,0)*$U893+VLOOKUP(CL$14&amp;"-edad-"&amp;$O893,Equations!$G:$I,3,0)*$V893+VLOOKUP(CL$14&amp;"-est-"&amp;$O893,Equations!$G:$I,3,0)*(1/$W893)+VLOOKUP(CL$14&amp;"-imc-"&amp;$O893,Equations!$G:$I,3,0)*(1/$Q893)))</f>
        <v/>
      </c>
      <c r="CM893" s="10" t="str">
        <f>IF($AJ893="","",IF(OR($V893&lt;2.7,$V893&gt;90),"Age OOR",CL893-1.6449*VLOOKUP(CL$14&amp;"-rse-"&amp;$O893,Equations!$G:$I,3,0)))</f>
        <v/>
      </c>
      <c r="CN893" s="10" t="str">
        <f>IF($AJ893="","",IF(OR($V893&lt;2.7,$V893&gt;90),"Age OOR",CL893+1.6449*VLOOKUP(CL$14&amp;"-rse-"&amp;$O893,Equations!$G:$I,3,0)))</f>
        <v/>
      </c>
      <c r="CO893" s="10" t="str">
        <f t="shared" si="348"/>
        <v/>
      </c>
      <c r="CP893" s="10" t="str">
        <f>IF($AJ893="","",IF(OR($V893&lt;2.7,$V893&gt;90),"Age OOR",($AJ893-CL893)/VLOOKUP(CL$14&amp;"-rse-"&amp;$O893,Equations!$G:$I,3,0)))</f>
        <v/>
      </c>
      <c r="CQ893" s="10" t="str">
        <f>IF($AK893="","",IF(OR($V893&lt;2.7,$V893&gt;90),"Age OOR",EXP(VLOOKUP(CQ$14&amp;"-int-"&amp;$P893,Equations!$G:$I,3,0)+VLOOKUP(CQ$14&amp;"-sexo-"&amp;$P893,Equations!$G:$I,3,0)*$U893+VLOOKUP(CQ$14&amp;"-edad-"&amp;$P893,Equations!$G:$I,3,0)*$V893+VLOOKUP(CQ$14&amp;"-est-"&amp;$P893,Equations!$G:$I,3,0)*(1/$W893)+VLOOKUP(CQ$14&amp;"-imc-"&amp;$P893,Equations!$G:$I,3,0)*(1/$Q893))))</f>
        <v/>
      </c>
      <c r="CR893" s="10" t="str">
        <f>IF($AK893="","",IF(OR($V893&lt;2.7,$V893&gt;90),"Age OOR",EXP(LN(CQ893)-1.6449*VLOOKUP(CQ$14&amp;"-rse-"&amp;$P893,Equations!$G:$I,3,0))))</f>
        <v/>
      </c>
      <c r="CS893" s="10" t="str">
        <f>IF($AK893="","",IF(OR($V893&lt;2.7,$V893&gt;90),"Age OOR",EXP(LN(CQ893)+1.6449*VLOOKUP(CQ$14&amp;"-rse-"&amp;$P893,Equations!$G:$I,3,0))))</f>
        <v/>
      </c>
      <c r="CT893" s="10" t="str">
        <f t="shared" si="349"/>
        <v/>
      </c>
      <c r="CU893" s="10" t="str">
        <f>IF($AK893="","",IF(OR($V893&lt;2.7,$V893&gt;90),"Age OOR",(LN($AK893)-LN(CQ893))/VLOOKUP(CQ$14&amp;"-rse-"&amp;$P893,Equations!$G:$I,3,0)))</f>
        <v/>
      </c>
      <c r="CV893" s="47"/>
    </row>
    <row r="894" spans="5:100" x14ac:dyDescent="0.2">
      <c r="E894" s="23" t="str">
        <f t="shared" si="325"/>
        <v>Age out of range</v>
      </c>
      <c r="F894" s="23" t="str">
        <f t="shared" si="326"/>
        <v>Age out of range</v>
      </c>
      <c r="G894" s="23" t="str">
        <f t="shared" si="327"/>
        <v>Age out of range</v>
      </c>
      <c r="H894" s="23" t="str">
        <f t="shared" si="328"/>
        <v>Age out of range</v>
      </c>
      <c r="I894" s="23" t="str">
        <f t="shared" si="329"/>
        <v>Age out of range</v>
      </c>
      <c r="J894" s="23" t="str">
        <f t="shared" si="330"/>
        <v>Age out of range</v>
      </c>
      <c r="K894" s="23" t="str">
        <f t="shared" si="331"/>
        <v>Age out of range</v>
      </c>
      <c r="L894" s="23" t="str">
        <f t="shared" si="332"/>
        <v>Age out of range</v>
      </c>
      <c r="M894" s="23" t="str">
        <f t="shared" si="333"/>
        <v>Age out of range</v>
      </c>
      <c r="N894" s="23" t="str">
        <f t="shared" si="334"/>
        <v>Age out of range</v>
      </c>
      <c r="O894" s="23" t="str">
        <f t="shared" si="335"/>
        <v>Age out of range</v>
      </c>
      <c r="P894" s="23" t="str">
        <f t="shared" si="336"/>
        <v>Age out of range</v>
      </c>
      <c r="Q894" s="23" t="e">
        <f t="shared" si="337"/>
        <v>#DIV/0!</v>
      </c>
      <c r="R894" s="17"/>
      <c r="S894" s="23">
        <v>878</v>
      </c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  <c r="AE894" s="134"/>
      <c r="AF894" s="134"/>
      <c r="AG894" s="134"/>
      <c r="AH894" s="134"/>
      <c r="AI894" s="134"/>
      <c r="AJ894" s="134"/>
      <c r="AK894" s="134"/>
      <c r="AL894" s="7"/>
      <c r="AM894" s="47"/>
      <c r="AN894" s="10" t="str">
        <f>IF($Z894="","",IF(OR($V894&lt;2.7,$V894&gt;90),"Age OOR",VLOOKUP(AN$14&amp;"-int-"&amp;$E894,Equations!$G:$I,3,0)+VLOOKUP(AN$14&amp;"-sexo-"&amp;$E894,Equations!$G:$I,3,0)*$U894+VLOOKUP(AN$14&amp;"-edad-"&amp;$E894,Equations!$G:$I,3,0)*$V894+VLOOKUP(AN$14&amp;"-est-"&amp;$E894,Equations!$G:$I,3,0)*(1/$W894)+VLOOKUP(AN$14&amp;"-imc-"&amp;$E894,Equations!$G:$I,3,0)*(1/$Q894)))</f>
        <v/>
      </c>
      <c r="AO894" s="10" t="str">
        <f>IF($Z894="","",IF(OR($V894&lt;2.7,$V894&gt;90),"Age OOR",AN894-1.6449*VLOOKUP(AN$14&amp;"-rse-"&amp;$E894,Equations!$G:$I,3,0)))</f>
        <v/>
      </c>
      <c r="AP894" s="10" t="str">
        <f>IF($Z894="","",IF(OR($V894&lt;2.7,$V894&gt;90),"Age OOR",AN894+1.6449*VLOOKUP(AN$14&amp;"-rse-"&amp;$E894,Equations!$G:$I,3,0)))</f>
        <v/>
      </c>
      <c r="AQ894" s="10" t="str">
        <f t="shared" si="338"/>
        <v/>
      </c>
      <c r="AR894" s="10" t="str">
        <f>IF($Z894="","",IF(OR($V894&lt;2.7,$V894&gt;90),"Age OOR",($Z894-AN894)/VLOOKUP(AN$14&amp;"-rse-"&amp;$E894,Equations!$G:$I,3,0)))</f>
        <v/>
      </c>
      <c r="AS894" s="10" t="str">
        <f>IF($AA894="","",IF(OR($V894&lt;2.7,$V894&gt;90),"Age OOR",VLOOKUP(AS$14&amp;"-int-"&amp;$F894,Equations!$G:$I,3,0)+VLOOKUP(AS$14&amp;"-sexo-"&amp;$F894,Equations!$G:$I,3,0)*$U894+VLOOKUP(AS$14&amp;"-edad-"&amp;$F894,Equations!$G:$I,3,0)*$V894+VLOOKUP(AS$14&amp;"-est-"&amp;$F894,Equations!$G:$I,3,0)*(1/$W894)+VLOOKUP(AS$14&amp;"-imc-"&amp;$F894,Equations!$G:$I,3,0)*(1/$Q894)))</f>
        <v/>
      </c>
      <c r="AT894" s="10" t="str">
        <f>IF($AA894="","",IF(OR($V894&lt;2.7,$V894&gt;90),"Age OOR",AS894-1.6449*VLOOKUP(AS$14&amp;"-rse-"&amp;$F894,Equations!$G:$I,3,0)))</f>
        <v/>
      </c>
      <c r="AU894" s="10" t="str">
        <f>IF($AA894="","",IF(OR($V894&lt;2.7,$V894&gt;90),"Age OOR",AS894+1.6449*VLOOKUP(AS$14&amp;"-rse-"&amp;$F894,Equations!$G:$I,3,0)))</f>
        <v/>
      </c>
      <c r="AV894" s="10" t="str">
        <f t="shared" si="339"/>
        <v/>
      </c>
      <c r="AW894" s="10" t="str">
        <f>IF($AA894="","",IF(OR($V894&lt;2.7,$V894&gt;90),"Age OOR",($AA894-AS894)/VLOOKUP(AS$14&amp;"-rse-"&amp;$F894,Equations!$G:$I,3,0)))</f>
        <v/>
      </c>
      <c r="AX894" s="10" t="str">
        <f>IF($AB894="","",IF(OR($V894&lt;2.7,$V894&gt;90),"Age OOR",VLOOKUP(AX$14&amp;"-int-"&amp;$G894,Equations!$G:$I,3,0)+VLOOKUP(AX$14&amp;"-sexo-"&amp;$G894,Equations!$G:$I,3,0)*$U894+VLOOKUP(AX$14&amp;"-edad-"&amp;$G894,Equations!$G:$I,3,0)*$V894+VLOOKUP(AX$14&amp;"-est-"&amp;$G894,Equations!$G:$I,3,0)*(1/$W894)+VLOOKUP(AX$14&amp;"-imc-"&amp;$G894,Equations!$G:$I,3,0)*(1/$Q894)))</f>
        <v/>
      </c>
      <c r="AY894" s="10" t="str">
        <f>IF($AB894="","",IF(OR($V894&lt;2.7,$V894&gt;90),"Age OOR",AX894-1.6449*VLOOKUP(AX$14&amp;"-rse-"&amp;$G894,Equations!$G:$I,3,0)))</f>
        <v/>
      </c>
      <c r="AZ894" s="10" t="str">
        <f>IF($AB894="","",IF(OR($V894&lt;2.7,$V894&gt;90),"Age OOR",AX894+1.6449*VLOOKUP(AX$14&amp;"-rse-"&amp;$G894,Equations!$G:$I,3,0)))</f>
        <v/>
      </c>
      <c r="BA894" s="10" t="str">
        <f t="shared" si="340"/>
        <v/>
      </c>
      <c r="BB894" s="10" t="str">
        <f>IF($AB894="","",IF(OR($V894&lt;2.7,$V894&gt;90),"Age OOR",($AB894-AX894)/VLOOKUP(AX$14&amp;"-rse-"&amp;$G894,Equations!$G:$I,3,0)))</f>
        <v/>
      </c>
      <c r="BC894" s="10" t="str">
        <f>IF($AC894="","",IF(OR($V894&lt;2.7,$V894&gt;90),"Age OOR",VLOOKUP(BC$14&amp;"-int-"&amp;$H894,Equations!$G:$I,3,0)+VLOOKUP(BC$14&amp;"-sexo-"&amp;$H894,Equations!$G:$I,3,0)*$U894+VLOOKUP(BC$14&amp;"-edad-"&amp;$H894,Equations!$G:$I,3,0)*$V894+VLOOKUP(BC$14&amp;"-est-"&amp;$H894,Equations!$G:$I,3,0)*(1/$W894)+VLOOKUP(BC$14&amp;"-imc-"&amp;$H894,Equations!$G:$I,3,0)*(1/$Q894)))</f>
        <v/>
      </c>
      <c r="BD894" s="10" t="str">
        <f>IF($AC894="","",IF(OR($V894&lt;2.7,$V894&gt;90),"Age OOR",BC894-1.6449*VLOOKUP(BC$14&amp;"-rse-"&amp;$H894,Equations!$G:$I,3,0)))</f>
        <v/>
      </c>
      <c r="BE894" s="10" t="str">
        <f>IF($AC894="","",IF(OR($V894&lt;2.7,$V894&gt;90),"Age OOR",BC894+1.6449*VLOOKUP(BC$14&amp;"-rse-"&amp;$H894,Equations!$G:$I,3,0)))</f>
        <v/>
      </c>
      <c r="BF894" s="10" t="str">
        <f t="shared" si="341"/>
        <v/>
      </c>
      <c r="BG894" s="10" t="str">
        <f>IF($AC894="","",IF(OR($V894&lt;2.7,$V894&gt;90),"Age OOR",($AC894-BC894)/VLOOKUP(BC$14&amp;"-rse-"&amp;$H894,Equations!$G:$I,3,0)))</f>
        <v/>
      </c>
      <c r="BH894" s="10" t="str">
        <f>IF($AD894="","",IF(OR($V894&lt;2.7,$V894&gt;90),"Age OOR",VLOOKUP(BH$14&amp;"-int-"&amp;$I894,Equations!$G:$I,3,0)+VLOOKUP(BH$14&amp;"-sexo-"&amp;$I894,Equations!$G:$I,3,0)*$U894+VLOOKUP(BH$14&amp;"-edad-"&amp;$I894,Equations!$G:$I,3,0)*$V894+VLOOKUP(BH$14&amp;"-est-"&amp;$I894,Equations!$G:$I,3,0)*(1/$W894)+VLOOKUP(BH$14&amp;"-imc-"&amp;$I894,Equations!$G:$I,3,0)*(1/$Q894)))</f>
        <v/>
      </c>
      <c r="BI894" s="10" t="str">
        <f>IF($AD894="","",IF(OR($V894&lt;2.7,$V894&gt;90),"Age OOR",BH894-1.6449*VLOOKUP(BH$14&amp;"-rse-"&amp;$I894,Equations!$G:$I,3,0)))</f>
        <v/>
      </c>
      <c r="BJ894" s="10" t="str">
        <f>IF($AD894="","",IF(OR($V894&lt;2.7,$V894&gt;90),"Age OOR",BH894+1.6449*VLOOKUP(BH$14&amp;"-rse-"&amp;$I894,Equations!$G:$I,3,0)))</f>
        <v/>
      </c>
      <c r="BK894" s="10" t="str">
        <f t="shared" si="342"/>
        <v/>
      </c>
      <c r="BL894" s="10" t="str">
        <f>IF($AD894="","",IF(OR($V894&lt;2.7,$V894&gt;90),"Age OOR",($AD894-BH894)/VLOOKUP(BH$14&amp;"-rse-"&amp;$I894,Equations!$G:$I,3,0)))</f>
        <v/>
      </c>
      <c r="BM894" s="10" t="str">
        <f>IF($AE894="","",IF(OR($V894&lt;2.7,$V894&gt;90),"Age OOR",VLOOKUP(BM$14&amp;"-int-"&amp;$J894,Equations!$G:$I,3,0)+VLOOKUP(BM$14&amp;"-sexo-"&amp;$J894,Equations!$G:$I,3,0)*$U894+VLOOKUP(BM$14&amp;"-edad-"&amp;$J894,Equations!$G:$I,3,0)*$V894+VLOOKUP(BM$14&amp;"-est-"&amp;$J894,Equations!$G:$I,3,0)*(1/$W894)+VLOOKUP(BM$14&amp;"-imc-"&amp;$J894,Equations!$G:$I,3,0)*(1/$Q894)))</f>
        <v/>
      </c>
      <c r="BN894" s="10" t="str">
        <f>IF($AE894="","",IF(OR($V894&lt;2.7,$V894&gt;90),"Age OOR",BM894-1.6449*VLOOKUP(BM$14&amp;"-rse-"&amp;$J894,Equations!$G:$I,3,0)))</f>
        <v/>
      </c>
      <c r="BO894" s="10" t="str">
        <f>IF($AE894="","",IF(OR($V894&lt;2.7,$V894&gt;90),"Age OOR",BM894+1.6449*VLOOKUP(BM$14&amp;"-rse-"&amp;$J894,Equations!$G:$I,3,0)))</f>
        <v/>
      </c>
      <c r="BP894" s="10" t="str">
        <f t="shared" si="343"/>
        <v/>
      </c>
      <c r="BQ894" s="10" t="str">
        <f>IF($AE894="","",IF(OR($V894&lt;2.7,$V894&gt;90),"Age OOR",($AE894-BM894)/VLOOKUP(BM$14&amp;"-rse-"&amp;$J894,Equations!$G:$I,3,0)))</f>
        <v/>
      </c>
      <c r="BR894" s="10" t="str">
        <f>IF($AF894="","",IF(OR($V894&lt;2.7,$V894&gt;90),"Age OOR",VLOOKUP(BR$14&amp;"-int-"&amp;$K894,Equations!$G:$I,3,0)+VLOOKUP(BR$14&amp;"-sexo-"&amp;$K894,Equations!$G:$I,3,0)*$U894+VLOOKUP(BR$14&amp;"-edad-"&amp;$K894,Equations!$G:$I,3,0)*$V894+VLOOKUP(BR$14&amp;"-est-"&amp;$K894,Equations!$G:$I,3,0)*(1/$W894)+VLOOKUP(BR$14&amp;"-imc-"&amp;$K894,Equations!$G:$I,3,0)*(1/$Q894)))</f>
        <v/>
      </c>
      <c r="BS894" s="10" t="str">
        <f>IF($AF894="","",IF(OR($V894&lt;2.7,$V894&gt;90),"Age OOR",BR894-1.6449*VLOOKUP(BR$14&amp;"-rse-"&amp;$K894,Equations!$G:$I,3,0)))</f>
        <v/>
      </c>
      <c r="BT894" s="10" t="str">
        <f>IF($AF894="","",IF(OR($V894&lt;2.7,$V894&gt;90),"Age OOR",BR894+1.6449*VLOOKUP(BR$14&amp;"-rse-"&amp;$K894,Equations!$G:$I,3,0)))</f>
        <v/>
      </c>
      <c r="BU894" s="10" t="str">
        <f t="shared" si="344"/>
        <v/>
      </c>
      <c r="BV894" s="10" t="str">
        <f>IF($AF894="","",IF(OR($V894&lt;2.7,$V894&gt;90),"Age OOR",($AF894-BR894)/VLOOKUP(BR$14&amp;"-rse-"&amp;$K894,Equations!$G:$I,3,0)))</f>
        <v/>
      </c>
      <c r="BW894" s="10" t="str">
        <f>IF($AG894="","",IF(OR($V894&lt;2.7,$V894&gt;90),"Age OOR",VLOOKUP(BW$14&amp;"-int-"&amp;$L894,Equations!$G:$I,3,0)+VLOOKUP(BW$14&amp;"-sexo-"&amp;$L894,Equations!$G:$I,3,0)*$U894+VLOOKUP(BW$14&amp;"-edad-"&amp;$L894,Equations!$G:$I,3,0)*$V894+VLOOKUP(BW$14&amp;"-est-"&amp;$L894,Equations!$G:$I,3,0)*(1/$W894)+VLOOKUP(BW$14&amp;"-imc-"&amp;$L894,Equations!$G:$I,3,0)*(1/$Q894)))</f>
        <v/>
      </c>
      <c r="BX894" s="10" t="str">
        <f>IF($AG894="","",IF(OR($V894&lt;2.7,$V894&gt;90),"Age OOR",BW894-1.6449*VLOOKUP(BW$14&amp;"-rse-"&amp;$L894,Equations!$G:$I,3,0)))</f>
        <v/>
      </c>
      <c r="BY894" s="10" t="str">
        <f>IF($AG894="","",IF(OR($V894&lt;2.7,$V894&gt;90),"Age OOR",BW894+1.6449*VLOOKUP(BW$14&amp;"-rse-"&amp;$L894,Equations!$G:$I,3,0)))</f>
        <v/>
      </c>
      <c r="BZ894" s="10" t="str">
        <f t="shared" si="345"/>
        <v/>
      </c>
      <c r="CA894" s="10" t="str">
        <f>IF($AG894="","",IF(OR($V894&lt;2.7,$V894&gt;90),"Age OOR",($AG894-BW894)/VLOOKUP(BW$14&amp;"-rse-"&amp;$L894,Equations!$G:$I,3,0)))</f>
        <v/>
      </c>
      <c r="CB894" s="10" t="str">
        <f>IF($AH894="","",IF(OR($V894&lt;2.7,$V894&gt;90),"Age OOR",VLOOKUP(CB$14&amp;"-int-"&amp;$M894,Equations!$G:$I,3,0)+VLOOKUP(CB$14&amp;"-sexo-"&amp;$M894,Equations!$G:$I,3,0)*$U894+VLOOKUP(CB$14&amp;"-edad-"&amp;$M894,Equations!$G:$I,3,0)*$V894+VLOOKUP(CB$14&amp;"-est-"&amp;$M894,Equations!$G:$I,3,0)*(1/$W894)+VLOOKUP(CB$14&amp;"-imc-"&amp;$M894,Equations!$G:$I,3,0)*(1/$Q894)))</f>
        <v/>
      </c>
      <c r="CC894" s="10" t="str">
        <f>IF($AH894="","",IF(OR($V894&lt;2.7,$V894&gt;90),"Age OOR",CB894-1.6449*VLOOKUP(CB$14&amp;"-rse-"&amp;$M894,Equations!$G:$I,3,0)))</f>
        <v/>
      </c>
      <c r="CD894" s="10" t="str">
        <f>IF($AH894="","",IF(OR($V894&lt;2.7,$V894&gt;90),"Age OOR",CB894+1.6449*VLOOKUP(CB$14&amp;"-rse-"&amp;$M894,Equations!$G:$I,3,0)))</f>
        <v/>
      </c>
      <c r="CE894" s="10" t="str">
        <f t="shared" si="346"/>
        <v/>
      </c>
      <c r="CF894" s="10" t="str">
        <f>IF($AH894="","",IF(OR($V894&lt;2.7,$V894&gt;90),"Age OOR",($AH894-CB894)/VLOOKUP(CB$14&amp;"-rse-"&amp;$M894,Equations!$G:$I,3,0)))</f>
        <v/>
      </c>
      <c r="CG894" s="10" t="str">
        <f>IF($AI894="","",IF(OR($V894&lt;2.7,$V894&gt;90),"Age OOR",VLOOKUP(CG$14&amp;"-int-"&amp;$N894,Equations!$G:$I,3,0)+VLOOKUP(CG$14&amp;"-sexo-"&amp;$N894,Equations!$G:$I,3,0)*$U894+VLOOKUP(CG$14&amp;"-edad-"&amp;$N894,Equations!$G:$I,3,0)*$V894+VLOOKUP(CG$14&amp;"-est-"&amp;$N894,Equations!$G:$I,3,0)*(1/$W894)+VLOOKUP(CG$14&amp;"-imc-"&amp;$N894,Equations!$G:$I,3,0)*(1/$Q894)))</f>
        <v/>
      </c>
      <c r="CH894" s="10" t="str">
        <f>IF($AI894="","",IF(OR($V894&lt;2.7,$V894&gt;90),"Age OOR",CG894-1.6449*VLOOKUP(CG$14&amp;"-rse-"&amp;$N894,Equations!$G:$I,3,0)))</f>
        <v/>
      </c>
      <c r="CI894" s="10" t="str">
        <f>IF($AI894="","",IF(OR($V894&lt;2.7,$V894&gt;90),"Age OOR",CG894+1.6449*VLOOKUP(CG$14&amp;"-rse-"&amp;$N894,Equations!$G:$I,3,0)))</f>
        <v/>
      </c>
      <c r="CJ894" s="10" t="str">
        <f t="shared" si="347"/>
        <v/>
      </c>
      <c r="CK894" s="10" t="str">
        <f>IF($AI894="","",IF(OR($V894&lt;2.7,$V894&gt;90),"Age OOR",($AI894-CG894)/VLOOKUP(CG$14&amp;"-rse-"&amp;$N894,Equations!$G:$I,3,0)))</f>
        <v/>
      </c>
      <c r="CL894" s="10" t="str">
        <f>IF($AJ894="","",IF(OR($V894&lt;2.7,$V894&gt;90),"Age OOR",VLOOKUP(CL$14&amp;"-int-"&amp;$O894,Equations!$G:$I,3,0)+VLOOKUP(CL$14&amp;"-sexo-"&amp;$O894,Equations!$G:$I,3,0)*$U894+VLOOKUP(CL$14&amp;"-edad-"&amp;$O894,Equations!$G:$I,3,0)*$V894+VLOOKUP(CL$14&amp;"-est-"&amp;$O894,Equations!$G:$I,3,0)*(1/$W894)+VLOOKUP(CL$14&amp;"-imc-"&amp;$O894,Equations!$G:$I,3,0)*(1/$Q894)))</f>
        <v/>
      </c>
      <c r="CM894" s="10" t="str">
        <f>IF($AJ894="","",IF(OR($V894&lt;2.7,$V894&gt;90),"Age OOR",CL894-1.6449*VLOOKUP(CL$14&amp;"-rse-"&amp;$O894,Equations!$G:$I,3,0)))</f>
        <v/>
      </c>
      <c r="CN894" s="10" t="str">
        <f>IF($AJ894="","",IF(OR($V894&lt;2.7,$V894&gt;90),"Age OOR",CL894+1.6449*VLOOKUP(CL$14&amp;"-rse-"&amp;$O894,Equations!$G:$I,3,0)))</f>
        <v/>
      </c>
      <c r="CO894" s="10" t="str">
        <f t="shared" si="348"/>
        <v/>
      </c>
      <c r="CP894" s="10" t="str">
        <f>IF($AJ894="","",IF(OR($V894&lt;2.7,$V894&gt;90),"Age OOR",($AJ894-CL894)/VLOOKUP(CL$14&amp;"-rse-"&amp;$O894,Equations!$G:$I,3,0)))</f>
        <v/>
      </c>
      <c r="CQ894" s="10" t="str">
        <f>IF($AK894="","",IF(OR($V894&lt;2.7,$V894&gt;90),"Age OOR",EXP(VLOOKUP(CQ$14&amp;"-int-"&amp;$P894,Equations!$G:$I,3,0)+VLOOKUP(CQ$14&amp;"-sexo-"&amp;$P894,Equations!$G:$I,3,0)*$U894+VLOOKUP(CQ$14&amp;"-edad-"&amp;$P894,Equations!$G:$I,3,0)*$V894+VLOOKUP(CQ$14&amp;"-est-"&amp;$P894,Equations!$G:$I,3,0)*(1/$W894)+VLOOKUP(CQ$14&amp;"-imc-"&amp;$P894,Equations!$G:$I,3,0)*(1/$Q894))))</f>
        <v/>
      </c>
      <c r="CR894" s="10" t="str">
        <f>IF($AK894="","",IF(OR($V894&lt;2.7,$V894&gt;90),"Age OOR",EXP(LN(CQ894)-1.6449*VLOOKUP(CQ$14&amp;"-rse-"&amp;$P894,Equations!$G:$I,3,0))))</f>
        <v/>
      </c>
      <c r="CS894" s="10" t="str">
        <f>IF($AK894="","",IF(OR($V894&lt;2.7,$V894&gt;90),"Age OOR",EXP(LN(CQ894)+1.6449*VLOOKUP(CQ$14&amp;"-rse-"&amp;$P894,Equations!$G:$I,3,0))))</f>
        <v/>
      </c>
      <c r="CT894" s="10" t="str">
        <f t="shared" si="349"/>
        <v/>
      </c>
      <c r="CU894" s="10" t="str">
        <f>IF($AK894="","",IF(OR($V894&lt;2.7,$V894&gt;90),"Age OOR",(LN($AK894)-LN(CQ894))/VLOOKUP(CQ$14&amp;"-rse-"&amp;$P894,Equations!$G:$I,3,0)))</f>
        <v/>
      </c>
      <c r="CV894" s="47"/>
    </row>
    <row r="895" spans="5:100" x14ac:dyDescent="0.2">
      <c r="E895" s="23" t="str">
        <f t="shared" si="325"/>
        <v>Age out of range</v>
      </c>
      <c r="F895" s="23" t="str">
        <f t="shared" si="326"/>
        <v>Age out of range</v>
      </c>
      <c r="G895" s="23" t="str">
        <f t="shared" si="327"/>
        <v>Age out of range</v>
      </c>
      <c r="H895" s="23" t="str">
        <f t="shared" si="328"/>
        <v>Age out of range</v>
      </c>
      <c r="I895" s="23" t="str">
        <f t="shared" si="329"/>
        <v>Age out of range</v>
      </c>
      <c r="J895" s="23" t="str">
        <f t="shared" si="330"/>
        <v>Age out of range</v>
      </c>
      <c r="K895" s="23" t="str">
        <f t="shared" si="331"/>
        <v>Age out of range</v>
      </c>
      <c r="L895" s="23" t="str">
        <f t="shared" si="332"/>
        <v>Age out of range</v>
      </c>
      <c r="M895" s="23" t="str">
        <f t="shared" si="333"/>
        <v>Age out of range</v>
      </c>
      <c r="N895" s="23" t="str">
        <f t="shared" si="334"/>
        <v>Age out of range</v>
      </c>
      <c r="O895" s="23" t="str">
        <f t="shared" si="335"/>
        <v>Age out of range</v>
      </c>
      <c r="P895" s="23" t="str">
        <f t="shared" si="336"/>
        <v>Age out of range</v>
      </c>
      <c r="Q895" s="23" t="e">
        <f t="shared" si="337"/>
        <v>#DIV/0!</v>
      </c>
      <c r="R895" s="17"/>
      <c r="S895" s="23">
        <v>879</v>
      </c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  <c r="AE895" s="134"/>
      <c r="AF895" s="134"/>
      <c r="AG895" s="134"/>
      <c r="AH895" s="134"/>
      <c r="AI895" s="134"/>
      <c r="AJ895" s="134"/>
      <c r="AK895" s="134"/>
      <c r="AL895" s="7"/>
      <c r="AM895" s="47"/>
      <c r="AN895" s="10" t="str">
        <f>IF($Z895="","",IF(OR($V895&lt;2.7,$V895&gt;90),"Age OOR",VLOOKUP(AN$14&amp;"-int-"&amp;$E895,Equations!$G:$I,3,0)+VLOOKUP(AN$14&amp;"-sexo-"&amp;$E895,Equations!$G:$I,3,0)*$U895+VLOOKUP(AN$14&amp;"-edad-"&amp;$E895,Equations!$G:$I,3,0)*$V895+VLOOKUP(AN$14&amp;"-est-"&amp;$E895,Equations!$G:$I,3,0)*(1/$W895)+VLOOKUP(AN$14&amp;"-imc-"&amp;$E895,Equations!$G:$I,3,0)*(1/$Q895)))</f>
        <v/>
      </c>
      <c r="AO895" s="10" t="str">
        <f>IF($Z895="","",IF(OR($V895&lt;2.7,$V895&gt;90),"Age OOR",AN895-1.6449*VLOOKUP(AN$14&amp;"-rse-"&amp;$E895,Equations!$G:$I,3,0)))</f>
        <v/>
      </c>
      <c r="AP895" s="10" t="str">
        <f>IF($Z895="","",IF(OR($V895&lt;2.7,$V895&gt;90),"Age OOR",AN895+1.6449*VLOOKUP(AN$14&amp;"-rse-"&amp;$E895,Equations!$G:$I,3,0)))</f>
        <v/>
      </c>
      <c r="AQ895" s="10" t="str">
        <f t="shared" si="338"/>
        <v/>
      </c>
      <c r="AR895" s="10" t="str">
        <f>IF($Z895="","",IF(OR($V895&lt;2.7,$V895&gt;90),"Age OOR",($Z895-AN895)/VLOOKUP(AN$14&amp;"-rse-"&amp;$E895,Equations!$G:$I,3,0)))</f>
        <v/>
      </c>
      <c r="AS895" s="10" t="str">
        <f>IF($AA895="","",IF(OR($V895&lt;2.7,$V895&gt;90),"Age OOR",VLOOKUP(AS$14&amp;"-int-"&amp;$F895,Equations!$G:$I,3,0)+VLOOKUP(AS$14&amp;"-sexo-"&amp;$F895,Equations!$G:$I,3,0)*$U895+VLOOKUP(AS$14&amp;"-edad-"&amp;$F895,Equations!$G:$I,3,0)*$V895+VLOOKUP(AS$14&amp;"-est-"&amp;$F895,Equations!$G:$I,3,0)*(1/$W895)+VLOOKUP(AS$14&amp;"-imc-"&amp;$F895,Equations!$G:$I,3,0)*(1/$Q895)))</f>
        <v/>
      </c>
      <c r="AT895" s="10" t="str">
        <f>IF($AA895="","",IF(OR($V895&lt;2.7,$V895&gt;90),"Age OOR",AS895-1.6449*VLOOKUP(AS$14&amp;"-rse-"&amp;$F895,Equations!$G:$I,3,0)))</f>
        <v/>
      </c>
      <c r="AU895" s="10" t="str">
        <f>IF($AA895="","",IF(OR($V895&lt;2.7,$V895&gt;90),"Age OOR",AS895+1.6449*VLOOKUP(AS$14&amp;"-rse-"&amp;$F895,Equations!$G:$I,3,0)))</f>
        <v/>
      </c>
      <c r="AV895" s="10" t="str">
        <f t="shared" si="339"/>
        <v/>
      </c>
      <c r="AW895" s="10" t="str">
        <f>IF($AA895="","",IF(OR($V895&lt;2.7,$V895&gt;90),"Age OOR",($AA895-AS895)/VLOOKUP(AS$14&amp;"-rse-"&amp;$F895,Equations!$G:$I,3,0)))</f>
        <v/>
      </c>
      <c r="AX895" s="10" t="str">
        <f>IF($AB895="","",IF(OR($V895&lt;2.7,$V895&gt;90),"Age OOR",VLOOKUP(AX$14&amp;"-int-"&amp;$G895,Equations!$G:$I,3,0)+VLOOKUP(AX$14&amp;"-sexo-"&amp;$G895,Equations!$G:$I,3,0)*$U895+VLOOKUP(AX$14&amp;"-edad-"&amp;$G895,Equations!$G:$I,3,0)*$V895+VLOOKUP(AX$14&amp;"-est-"&amp;$G895,Equations!$G:$I,3,0)*(1/$W895)+VLOOKUP(AX$14&amp;"-imc-"&amp;$G895,Equations!$G:$I,3,0)*(1/$Q895)))</f>
        <v/>
      </c>
      <c r="AY895" s="10" t="str">
        <f>IF($AB895="","",IF(OR($V895&lt;2.7,$V895&gt;90),"Age OOR",AX895-1.6449*VLOOKUP(AX$14&amp;"-rse-"&amp;$G895,Equations!$G:$I,3,0)))</f>
        <v/>
      </c>
      <c r="AZ895" s="10" t="str">
        <f>IF($AB895="","",IF(OR($V895&lt;2.7,$V895&gt;90),"Age OOR",AX895+1.6449*VLOOKUP(AX$14&amp;"-rse-"&amp;$G895,Equations!$G:$I,3,0)))</f>
        <v/>
      </c>
      <c r="BA895" s="10" t="str">
        <f t="shared" si="340"/>
        <v/>
      </c>
      <c r="BB895" s="10" t="str">
        <f>IF($AB895="","",IF(OR($V895&lt;2.7,$V895&gt;90),"Age OOR",($AB895-AX895)/VLOOKUP(AX$14&amp;"-rse-"&amp;$G895,Equations!$G:$I,3,0)))</f>
        <v/>
      </c>
      <c r="BC895" s="10" t="str">
        <f>IF($AC895="","",IF(OR($V895&lt;2.7,$V895&gt;90),"Age OOR",VLOOKUP(BC$14&amp;"-int-"&amp;$H895,Equations!$G:$I,3,0)+VLOOKUP(BC$14&amp;"-sexo-"&amp;$H895,Equations!$G:$I,3,0)*$U895+VLOOKUP(BC$14&amp;"-edad-"&amp;$H895,Equations!$G:$I,3,0)*$V895+VLOOKUP(BC$14&amp;"-est-"&amp;$H895,Equations!$G:$I,3,0)*(1/$W895)+VLOOKUP(BC$14&amp;"-imc-"&amp;$H895,Equations!$G:$I,3,0)*(1/$Q895)))</f>
        <v/>
      </c>
      <c r="BD895" s="10" t="str">
        <f>IF($AC895="","",IF(OR($V895&lt;2.7,$V895&gt;90),"Age OOR",BC895-1.6449*VLOOKUP(BC$14&amp;"-rse-"&amp;$H895,Equations!$G:$I,3,0)))</f>
        <v/>
      </c>
      <c r="BE895" s="10" t="str">
        <f>IF($AC895="","",IF(OR($V895&lt;2.7,$V895&gt;90),"Age OOR",BC895+1.6449*VLOOKUP(BC$14&amp;"-rse-"&amp;$H895,Equations!$G:$I,3,0)))</f>
        <v/>
      </c>
      <c r="BF895" s="10" t="str">
        <f t="shared" si="341"/>
        <v/>
      </c>
      <c r="BG895" s="10" t="str">
        <f>IF($AC895="","",IF(OR($V895&lt;2.7,$V895&gt;90),"Age OOR",($AC895-BC895)/VLOOKUP(BC$14&amp;"-rse-"&amp;$H895,Equations!$G:$I,3,0)))</f>
        <v/>
      </c>
      <c r="BH895" s="10" t="str">
        <f>IF($AD895="","",IF(OR($V895&lt;2.7,$V895&gt;90),"Age OOR",VLOOKUP(BH$14&amp;"-int-"&amp;$I895,Equations!$G:$I,3,0)+VLOOKUP(BH$14&amp;"-sexo-"&amp;$I895,Equations!$G:$I,3,0)*$U895+VLOOKUP(BH$14&amp;"-edad-"&amp;$I895,Equations!$G:$I,3,0)*$V895+VLOOKUP(BH$14&amp;"-est-"&amp;$I895,Equations!$G:$I,3,0)*(1/$W895)+VLOOKUP(BH$14&amp;"-imc-"&amp;$I895,Equations!$G:$I,3,0)*(1/$Q895)))</f>
        <v/>
      </c>
      <c r="BI895" s="10" t="str">
        <f>IF($AD895="","",IF(OR($V895&lt;2.7,$V895&gt;90),"Age OOR",BH895-1.6449*VLOOKUP(BH$14&amp;"-rse-"&amp;$I895,Equations!$G:$I,3,0)))</f>
        <v/>
      </c>
      <c r="BJ895" s="10" t="str">
        <f>IF($AD895="","",IF(OR($V895&lt;2.7,$V895&gt;90),"Age OOR",BH895+1.6449*VLOOKUP(BH$14&amp;"-rse-"&amp;$I895,Equations!$G:$I,3,0)))</f>
        <v/>
      </c>
      <c r="BK895" s="10" t="str">
        <f t="shared" si="342"/>
        <v/>
      </c>
      <c r="BL895" s="10" t="str">
        <f>IF($AD895="","",IF(OR($V895&lt;2.7,$V895&gt;90),"Age OOR",($AD895-BH895)/VLOOKUP(BH$14&amp;"-rse-"&amp;$I895,Equations!$G:$I,3,0)))</f>
        <v/>
      </c>
      <c r="BM895" s="10" t="str">
        <f>IF($AE895="","",IF(OR($V895&lt;2.7,$V895&gt;90),"Age OOR",VLOOKUP(BM$14&amp;"-int-"&amp;$J895,Equations!$G:$I,3,0)+VLOOKUP(BM$14&amp;"-sexo-"&amp;$J895,Equations!$G:$I,3,0)*$U895+VLOOKUP(BM$14&amp;"-edad-"&amp;$J895,Equations!$G:$I,3,0)*$V895+VLOOKUP(BM$14&amp;"-est-"&amp;$J895,Equations!$G:$I,3,0)*(1/$W895)+VLOOKUP(BM$14&amp;"-imc-"&amp;$J895,Equations!$G:$I,3,0)*(1/$Q895)))</f>
        <v/>
      </c>
      <c r="BN895" s="10" t="str">
        <f>IF($AE895="","",IF(OR($V895&lt;2.7,$V895&gt;90),"Age OOR",BM895-1.6449*VLOOKUP(BM$14&amp;"-rse-"&amp;$J895,Equations!$G:$I,3,0)))</f>
        <v/>
      </c>
      <c r="BO895" s="10" t="str">
        <f>IF($AE895="","",IF(OR($V895&lt;2.7,$V895&gt;90),"Age OOR",BM895+1.6449*VLOOKUP(BM$14&amp;"-rse-"&amp;$J895,Equations!$G:$I,3,0)))</f>
        <v/>
      </c>
      <c r="BP895" s="10" t="str">
        <f t="shared" si="343"/>
        <v/>
      </c>
      <c r="BQ895" s="10" t="str">
        <f>IF($AE895="","",IF(OR($V895&lt;2.7,$V895&gt;90),"Age OOR",($AE895-BM895)/VLOOKUP(BM$14&amp;"-rse-"&amp;$J895,Equations!$G:$I,3,0)))</f>
        <v/>
      </c>
      <c r="BR895" s="10" t="str">
        <f>IF($AF895="","",IF(OR($V895&lt;2.7,$V895&gt;90),"Age OOR",VLOOKUP(BR$14&amp;"-int-"&amp;$K895,Equations!$G:$I,3,0)+VLOOKUP(BR$14&amp;"-sexo-"&amp;$K895,Equations!$G:$I,3,0)*$U895+VLOOKUP(BR$14&amp;"-edad-"&amp;$K895,Equations!$G:$I,3,0)*$V895+VLOOKUP(BR$14&amp;"-est-"&amp;$K895,Equations!$G:$I,3,0)*(1/$W895)+VLOOKUP(BR$14&amp;"-imc-"&amp;$K895,Equations!$G:$I,3,0)*(1/$Q895)))</f>
        <v/>
      </c>
      <c r="BS895" s="10" t="str">
        <f>IF($AF895="","",IF(OR($V895&lt;2.7,$V895&gt;90),"Age OOR",BR895-1.6449*VLOOKUP(BR$14&amp;"-rse-"&amp;$K895,Equations!$G:$I,3,0)))</f>
        <v/>
      </c>
      <c r="BT895" s="10" t="str">
        <f>IF($AF895="","",IF(OR($V895&lt;2.7,$V895&gt;90),"Age OOR",BR895+1.6449*VLOOKUP(BR$14&amp;"-rse-"&amp;$K895,Equations!$G:$I,3,0)))</f>
        <v/>
      </c>
      <c r="BU895" s="10" t="str">
        <f t="shared" si="344"/>
        <v/>
      </c>
      <c r="BV895" s="10" t="str">
        <f>IF($AF895="","",IF(OR($V895&lt;2.7,$V895&gt;90),"Age OOR",($AF895-BR895)/VLOOKUP(BR$14&amp;"-rse-"&amp;$K895,Equations!$G:$I,3,0)))</f>
        <v/>
      </c>
      <c r="BW895" s="10" t="str">
        <f>IF($AG895="","",IF(OR($V895&lt;2.7,$V895&gt;90),"Age OOR",VLOOKUP(BW$14&amp;"-int-"&amp;$L895,Equations!$G:$I,3,0)+VLOOKUP(BW$14&amp;"-sexo-"&amp;$L895,Equations!$G:$I,3,0)*$U895+VLOOKUP(BW$14&amp;"-edad-"&amp;$L895,Equations!$G:$I,3,0)*$V895+VLOOKUP(BW$14&amp;"-est-"&amp;$L895,Equations!$G:$I,3,0)*(1/$W895)+VLOOKUP(BW$14&amp;"-imc-"&amp;$L895,Equations!$G:$I,3,0)*(1/$Q895)))</f>
        <v/>
      </c>
      <c r="BX895" s="10" t="str">
        <f>IF($AG895="","",IF(OR($V895&lt;2.7,$V895&gt;90),"Age OOR",BW895-1.6449*VLOOKUP(BW$14&amp;"-rse-"&amp;$L895,Equations!$G:$I,3,0)))</f>
        <v/>
      </c>
      <c r="BY895" s="10" t="str">
        <f>IF($AG895="","",IF(OR($V895&lt;2.7,$V895&gt;90),"Age OOR",BW895+1.6449*VLOOKUP(BW$14&amp;"-rse-"&amp;$L895,Equations!$G:$I,3,0)))</f>
        <v/>
      </c>
      <c r="BZ895" s="10" t="str">
        <f t="shared" si="345"/>
        <v/>
      </c>
      <c r="CA895" s="10" t="str">
        <f>IF($AG895="","",IF(OR($V895&lt;2.7,$V895&gt;90),"Age OOR",($AG895-BW895)/VLOOKUP(BW$14&amp;"-rse-"&amp;$L895,Equations!$G:$I,3,0)))</f>
        <v/>
      </c>
      <c r="CB895" s="10" t="str">
        <f>IF($AH895="","",IF(OR($V895&lt;2.7,$V895&gt;90),"Age OOR",VLOOKUP(CB$14&amp;"-int-"&amp;$M895,Equations!$G:$I,3,0)+VLOOKUP(CB$14&amp;"-sexo-"&amp;$M895,Equations!$G:$I,3,0)*$U895+VLOOKUP(CB$14&amp;"-edad-"&amp;$M895,Equations!$G:$I,3,0)*$V895+VLOOKUP(CB$14&amp;"-est-"&amp;$M895,Equations!$G:$I,3,0)*(1/$W895)+VLOOKUP(CB$14&amp;"-imc-"&amp;$M895,Equations!$G:$I,3,0)*(1/$Q895)))</f>
        <v/>
      </c>
      <c r="CC895" s="10" t="str">
        <f>IF($AH895="","",IF(OR($V895&lt;2.7,$V895&gt;90),"Age OOR",CB895-1.6449*VLOOKUP(CB$14&amp;"-rse-"&amp;$M895,Equations!$G:$I,3,0)))</f>
        <v/>
      </c>
      <c r="CD895" s="10" t="str">
        <f>IF($AH895="","",IF(OR($V895&lt;2.7,$V895&gt;90),"Age OOR",CB895+1.6449*VLOOKUP(CB$14&amp;"-rse-"&amp;$M895,Equations!$G:$I,3,0)))</f>
        <v/>
      </c>
      <c r="CE895" s="10" t="str">
        <f t="shared" si="346"/>
        <v/>
      </c>
      <c r="CF895" s="10" t="str">
        <f>IF($AH895="","",IF(OR($V895&lt;2.7,$V895&gt;90),"Age OOR",($AH895-CB895)/VLOOKUP(CB$14&amp;"-rse-"&amp;$M895,Equations!$G:$I,3,0)))</f>
        <v/>
      </c>
      <c r="CG895" s="10" t="str">
        <f>IF($AI895="","",IF(OR($V895&lt;2.7,$V895&gt;90),"Age OOR",VLOOKUP(CG$14&amp;"-int-"&amp;$N895,Equations!$G:$I,3,0)+VLOOKUP(CG$14&amp;"-sexo-"&amp;$N895,Equations!$G:$I,3,0)*$U895+VLOOKUP(CG$14&amp;"-edad-"&amp;$N895,Equations!$G:$I,3,0)*$V895+VLOOKUP(CG$14&amp;"-est-"&amp;$N895,Equations!$G:$I,3,0)*(1/$W895)+VLOOKUP(CG$14&amp;"-imc-"&amp;$N895,Equations!$G:$I,3,0)*(1/$Q895)))</f>
        <v/>
      </c>
      <c r="CH895" s="10" t="str">
        <f>IF($AI895="","",IF(OR($V895&lt;2.7,$V895&gt;90),"Age OOR",CG895-1.6449*VLOOKUP(CG$14&amp;"-rse-"&amp;$N895,Equations!$G:$I,3,0)))</f>
        <v/>
      </c>
      <c r="CI895" s="10" t="str">
        <f>IF($AI895="","",IF(OR($V895&lt;2.7,$V895&gt;90),"Age OOR",CG895+1.6449*VLOOKUP(CG$14&amp;"-rse-"&amp;$N895,Equations!$G:$I,3,0)))</f>
        <v/>
      </c>
      <c r="CJ895" s="10" t="str">
        <f t="shared" si="347"/>
        <v/>
      </c>
      <c r="CK895" s="10" t="str">
        <f>IF($AI895="","",IF(OR($V895&lt;2.7,$V895&gt;90),"Age OOR",($AI895-CG895)/VLOOKUP(CG$14&amp;"-rse-"&amp;$N895,Equations!$G:$I,3,0)))</f>
        <v/>
      </c>
      <c r="CL895" s="10" t="str">
        <f>IF($AJ895="","",IF(OR($V895&lt;2.7,$V895&gt;90),"Age OOR",VLOOKUP(CL$14&amp;"-int-"&amp;$O895,Equations!$G:$I,3,0)+VLOOKUP(CL$14&amp;"-sexo-"&amp;$O895,Equations!$G:$I,3,0)*$U895+VLOOKUP(CL$14&amp;"-edad-"&amp;$O895,Equations!$G:$I,3,0)*$V895+VLOOKUP(CL$14&amp;"-est-"&amp;$O895,Equations!$G:$I,3,0)*(1/$W895)+VLOOKUP(CL$14&amp;"-imc-"&amp;$O895,Equations!$G:$I,3,0)*(1/$Q895)))</f>
        <v/>
      </c>
      <c r="CM895" s="10" t="str">
        <f>IF($AJ895="","",IF(OR($V895&lt;2.7,$V895&gt;90),"Age OOR",CL895-1.6449*VLOOKUP(CL$14&amp;"-rse-"&amp;$O895,Equations!$G:$I,3,0)))</f>
        <v/>
      </c>
      <c r="CN895" s="10" t="str">
        <f>IF($AJ895="","",IF(OR($V895&lt;2.7,$V895&gt;90),"Age OOR",CL895+1.6449*VLOOKUP(CL$14&amp;"-rse-"&amp;$O895,Equations!$G:$I,3,0)))</f>
        <v/>
      </c>
      <c r="CO895" s="10" t="str">
        <f t="shared" si="348"/>
        <v/>
      </c>
      <c r="CP895" s="10" t="str">
        <f>IF($AJ895="","",IF(OR($V895&lt;2.7,$V895&gt;90),"Age OOR",($AJ895-CL895)/VLOOKUP(CL$14&amp;"-rse-"&amp;$O895,Equations!$G:$I,3,0)))</f>
        <v/>
      </c>
      <c r="CQ895" s="10" t="str">
        <f>IF($AK895="","",IF(OR($V895&lt;2.7,$V895&gt;90),"Age OOR",EXP(VLOOKUP(CQ$14&amp;"-int-"&amp;$P895,Equations!$G:$I,3,0)+VLOOKUP(CQ$14&amp;"-sexo-"&amp;$P895,Equations!$G:$I,3,0)*$U895+VLOOKUP(CQ$14&amp;"-edad-"&amp;$P895,Equations!$G:$I,3,0)*$V895+VLOOKUP(CQ$14&amp;"-est-"&amp;$P895,Equations!$G:$I,3,0)*(1/$W895)+VLOOKUP(CQ$14&amp;"-imc-"&amp;$P895,Equations!$G:$I,3,0)*(1/$Q895))))</f>
        <v/>
      </c>
      <c r="CR895" s="10" t="str">
        <f>IF($AK895="","",IF(OR($V895&lt;2.7,$V895&gt;90),"Age OOR",EXP(LN(CQ895)-1.6449*VLOOKUP(CQ$14&amp;"-rse-"&amp;$P895,Equations!$G:$I,3,0))))</f>
        <v/>
      </c>
      <c r="CS895" s="10" t="str">
        <f>IF($AK895="","",IF(OR($V895&lt;2.7,$V895&gt;90),"Age OOR",EXP(LN(CQ895)+1.6449*VLOOKUP(CQ$14&amp;"-rse-"&amp;$P895,Equations!$G:$I,3,0))))</f>
        <v/>
      </c>
      <c r="CT895" s="10" t="str">
        <f t="shared" si="349"/>
        <v/>
      </c>
      <c r="CU895" s="10" t="str">
        <f>IF($AK895="","",IF(OR($V895&lt;2.7,$V895&gt;90),"Age OOR",(LN($AK895)-LN(CQ895))/VLOOKUP(CQ$14&amp;"-rse-"&amp;$P895,Equations!$G:$I,3,0)))</f>
        <v/>
      </c>
      <c r="CV895" s="47"/>
    </row>
    <row r="896" spans="5:100" x14ac:dyDescent="0.2">
      <c r="E896" s="23" t="str">
        <f t="shared" si="325"/>
        <v>Age out of range</v>
      </c>
      <c r="F896" s="23" t="str">
        <f t="shared" si="326"/>
        <v>Age out of range</v>
      </c>
      <c r="G896" s="23" t="str">
        <f t="shared" si="327"/>
        <v>Age out of range</v>
      </c>
      <c r="H896" s="23" t="str">
        <f t="shared" si="328"/>
        <v>Age out of range</v>
      </c>
      <c r="I896" s="23" t="str">
        <f t="shared" si="329"/>
        <v>Age out of range</v>
      </c>
      <c r="J896" s="23" t="str">
        <f t="shared" si="330"/>
        <v>Age out of range</v>
      </c>
      <c r="K896" s="23" t="str">
        <f t="shared" si="331"/>
        <v>Age out of range</v>
      </c>
      <c r="L896" s="23" t="str">
        <f t="shared" si="332"/>
        <v>Age out of range</v>
      </c>
      <c r="M896" s="23" t="str">
        <f t="shared" si="333"/>
        <v>Age out of range</v>
      </c>
      <c r="N896" s="23" t="str">
        <f t="shared" si="334"/>
        <v>Age out of range</v>
      </c>
      <c r="O896" s="23" t="str">
        <f t="shared" si="335"/>
        <v>Age out of range</v>
      </c>
      <c r="P896" s="23" t="str">
        <f t="shared" si="336"/>
        <v>Age out of range</v>
      </c>
      <c r="Q896" s="23" t="e">
        <f t="shared" si="337"/>
        <v>#DIV/0!</v>
      </c>
      <c r="R896" s="17"/>
      <c r="S896" s="23">
        <v>880</v>
      </c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  <c r="AE896" s="134"/>
      <c r="AF896" s="134"/>
      <c r="AG896" s="134"/>
      <c r="AH896" s="134"/>
      <c r="AI896" s="134"/>
      <c r="AJ896" s="134"/>
      <c r="AK896" s="134"/>
      <c r="AL896" s="7"/>
      <c r="AM896" s="47"/>
      <c r="AN896" s="10" t="str">
        <f>IF($Z896="","",IF(OR($V896&lt;2.7,$V896&gt;90),"Age OOR",VLOOKUP(AN$14&amp;"-int-"&amp;$E896,Equations!$G:$I,3,0)+VLOOKUP(AN$14&amp;"-sexo-"&amp;$E896,Equations!$G:$I,3,0)*$U896+VLOOKUP(AN$14&amp;"-edad-"&amp;$E896,Equations!$G:$I,3,0)*$V896+VLOOKUP(AN$14&amp;"-est-"&amp;$E896,Equations!$G:$I,3,0)*(1/$W896)+VLOOKUP(AN$14&amp;"-imc-"&amp;$E896,Equations!$G:$I,3,0)*(1/$Q896)))</f>
        <v/>
      </c>
      <c r="AO896" s="10" t="str">
        <f>IF($Z896="","",IF(OR($V896&lt;2.7,$V896&gt;90),"Age OOR",AN896-1.6449*VLOOKUP(AN$14&amp;"-rse-"&amp;$E896,Equations!$G:$I,3,0)))</f>
        <v/>
      </c>
      <c r="AP896" s="10" t="str">
        <f>IF($Z896="","",IF(OR($V896&lt;2.7,$V896&gt;90),"Age OOR",AN896+1.6449*VLOOKUP(AN$14&amp;"-rse-"&amp;$E896,Equations!$G:$I,3,0)))</f>
        <v/>
      </c>
      <c r="AQ896" s="10" t="str">
        <f t="shared" si="338"/>
        <v/>
      </c>
      <c r="AR896" s="10" t="str">
        <f>IF($Z896="","",IF(OR($V896&lt;2.7,$V896&gt;90),"Age OOR",($Z896-AN896)/VLOOKUP(AN$14&amp;"-rse-"&amp;$E896,Equations!$G:$I,3,0)))</f>
        <v/>
      </c>
      <c r="AS896" s="10" t="str">
        <f>IF($AA896="","",IF(OR($V896&lt;2.7,$V896&gt;90),"Age OOR",VLOOKUP(AS$14&amp;"-int-"&amp;$F896,Equations!$G:$I,3,0)+VLOOKUP(AS$14&amp;"-sexo-"&amp;$F896,Equations!$G:$I,3,0)*$U896+VLOOKUP(AS$14&amp;"-edad-"&amp;$F896,Equations!$G:$I,3,0)*$V896+VLOOKUP(AS$14&amp;"-est-"&amp;$F896,Equations!$G:$I,3,0)*(1/$W896)+VLOOKUP(AS$14&amp;"-imc-"&amp;$F896,Equations!$G:$I,3,0)*(1/$Q896)))</f>
        <v/>
      </c>
      <c r="AT896" s="10" t="str">
        <f>IF($AA896="","",IF(OR($V896&lt;2.7,$V896&gt;90),"Age OOR",AS896-1.6449*VLOOKUP(AS$14&amp;"-rse-"&amp;$F896,Equations!$G:$I,3,0)))</f>
        <v/>
      </c>
      <c r="AU896" s="10" t="str">
        <f>IF($AA896="","",IF(OR($V896&lt;2.7,$V896&gt;90),"Age OOR",AS896+1.6449*VLOOKUP(AS$14&amp;"-rse-"&amp;$F896,Equations!$G:$I,3,0)))</f>
        <v/>
      </c>
      <c r="AV896" s="10" t="str">
        <f t="shared" si="339"/>
        <v/>
      </c>
      <c r="AW896" s="10" t="str">
        <f>IF($AA896="","",IF(OR($V896&lt;2.7,$V896&gt;90),"Age OOR",($AA896-AS896)/VLOOKUP(AS$14&amp;"-rse-"&amp;$F896,Equations!$G:$I,3,0)))</f>
        <v/>
      </c>
      <c r="AX896" s="10" t="str">
        <f>IF($AB896="","",IF(OR($V896&lt;2.7,$V896&gt;90),"Age OOR",VLOOKUP(AX$14&amp;"-int-"&amp;$G896,Equations!$G:$I,3,0)+VLOOKUP(AX$14&amp;"-sexo-"&amp;$G896,Equations!$G:$I,3,0)*$U896+VLOOKUP(AX$14&amp;"-edad-"&amp;$G896,Equations!$G:$I,3,0)*$V896+VLOOKUP(AX$14&amp;"-est-"&amp;$G896,Equations!$G:$I,3,0)*(1/$W896)+VLOOKUP(AX$14&amp;"-imc-"&amp;$G896,Equations!$G:$I,3,0)*(1/$Q896)))</f>
        <v/>
      </c>
      <c r="AY896" s="10" t="str">
        <f>IF($AB896="","",IF(OR($V896&lt;2.7,$V896&gt;90),"Age OOR",AX896-1.6449*VLOOKUP(AX$14&amp;"-rse-"&amp;$G896,Equations!$G:$I,3,0)))</f>
        <v/>
      </c>
      <c r="AZ896" s="10" t="str">
        <f>IF($AB896="","",IF(OR($V896&lt;2.7,$V896&gt;90),"Age OOR",AX896+1.6449*VLOOKUP(AX$14&amp;"-rse-"&amp;$G896,Equations!$G:$I,3,0)))</f>
        <v/>
      </c>
      <c r="BA896" s="10" t="str">
        <f t="shared" si="340"/>
        <v/>
      </c>
      <c r="BB896" s="10" t="str">
        <f>IF($AB896="","",IF(OR($V896&lt;2.7,$V896&gt;90),"Age OOR",($AB896-AX896)/VLOOKUP(AX$14&amp;"-rse-"&amp;$G896,Equations!$G:$I,3,0)))</f>
        <v/>
      </c>
      <c r="BC896" s="10" t="str">
        <f>IF($AC896="","",IF(OR($V896&lt;2.7,$V896&gt;90),"Age OOR",VLOOKUP(BC$14&amp;"-int-"&amp;$H896,Equations!$G:$I,3,0)+VLOOKUP(BC$14&amp;"-sexo-"&amp;$H896,Equations!$G:$I,3,0)*$U896+VLOOKUP(BC$14&amp;"-edad-"&amp;$H896,Equations!$G:$I,3,0)*$V896+VLOOKUP(BC$14&amp;"-est-"&amp;$H896,Equations!$G:$I,3,0)*(1/$W896)+VLOOKUP(BC$14&amp;"-imc-"&amp;$H896,Equations!$G:$I,3,0)*(1/$Q896)))</f>
        <v/>
      </c>
      <c r="BD896" s="10" t="str">
        <f>IF($AC896="","",IF(OR($V896&lt;2.7,$V896&gt;90),"Age OOR",BC896-1.6449*VLOOKUP(BC$14&amp;"-rse-"&amp;$H896,Equations!$G:$I,3,0)))</f>
        <v/>
      </c>
      <c r="BE896" s="10" t="str">
        <f>IF($AC896="","",IF(OR($V896&lt;2.7,$V896&gt;90),"Age OOR",BC896+1.6449*VLOOKUP(BC$14&amp;"-rse-"&amp;$H896,Equations!$G:$I,3,0)))</f>
        <v/>
      </c>
      <c r="BF896" s="10" t="str">
        <f t="shared" si="341"/>
        <v/>
      </c>
      <c r="BG896" s="10" t="str">
        <f>IF($AC896="","",IF(OR($V896&lt;2.7,$V896&gt;90),"Age OOR",($AC896-BC896)/VLOOKUP(BC$14&amp;"-rse-"&amp;$H896,Equations!$G:$I,3,0)))</f>
        <v/>
      </c>
      <c r="BH896" s="10" t="str">
        <f>IF($AD896="","",IF(OR($V896&lt;2.7,$V896&gt;90),"Age OOR",VLOOKUP(BH$14&amp;"-int-"&amp;$I896,Equations!$G:$I,3,0)+VLOOKUP(BH$14&amp;"-sexo-"&amp;$I896,Equations!$G:$I,3,0)*$U896+VLOOKUP(BH$14&amp;"-edad-"&amp;$I896,Equations!$G:$I,3,0)*$V896+VLOOKUP(BH$14&amp;"-est-"&amp;$I896,Equations!$G:$I,3,0)*(1/$W896)+VLOOKUP(BH$14&amp;"-imc-"&amp;$I896,Equations!$G:$I,3,0)*(1/$Q896)))</f>
        <v/>
      </c>
      <c r="BI896" s="10" t="str">
        <f>IF($AD896="","",IF(OR($V896&lt;2.7,$V896&gt;90),"Age OOR",BH896-1.6449*VLOOKUP(BH$14&amp;"-rse-"&amp;$I896,Equations!$G:$I,3,0)))</f>
        <v/>
      </c>
      <c r="BJ896" s="10" t="str">
        <f>IF($AD896="","",IF(OR($V896&lt;2.7,$V896&gt;90),"Age OOR",BH896+1.6449*VLOOKUP(BH$14&amp;"-rse-"&amp;$I896,Equations!$G:$I,3,0)))</f>
        <v/>
      </c>
      <c r="BK896" s="10" t="str">
        <f t="shared" si="342"/>
        <v/>
      </c>
      <c r="BL896" s="10" t="str">
        <f>IF($AD896="","",IF(OR($V896&lt;2.7,$V896&gt;90),"Age OOR",($AD896-BH896)/VLOOKUP(BH$14&amp;"-rse-"&amp;$I896,Equations!$G:$I,3,0)))</f>
        <v/>
      </c>
      <c r="BM896" s="10" t="str">
        <f>IF($AE896="","",IF(OR($V896&lt;2.7,$V896&gt;90),"Age OOR",VLOOKUP(BM$14&amp;"-int-"&amp;$J896,Equations!$G:$I,3,0)+VLOOKUP(BM$14&amp;"-sexo-"&amp;$J896,Equations!$G:$I,3,0)*$U896+VLOOKUP(BM$14&amp;"-edad-"&amp;$J896,Equations!$G:$I,3,0)*$V896+VLOOKUP(BM$14&amp;"-est-"&amp;$J896,Equations!$G:$I,3,0)*(1/$W896)+VLOOKUP(BM$14&amp;"-imc-"&amp;$J896,Equations!$G:$I,3,0)*(1/$Q896)))</f>
        <v/>
      </c>
      <c r="BN896" s="10" t="str">
        <f>IF($AE896="","",IF(OR($V896&lt;2.7,$V896&gt;90),"Age OOR",BM896-1.6449*VLOOKUP(BM$14&amp;"-rse-"&amp;$J896,Equations!$G:$I,3,0)))</f>
        <v/>
      </c>
      <c r="BO896" s="10" t="str">
        <f>IF($AE896="","",IF(OR($V896&lt;2.7,$V896&gt;90),"Age OOR",BM896+1.6449*VLOOKUP(BM$14&amp;"-rse-"&amp;$J896,Equations!$G:$I,3,0)))</f>
        <v/>
      </c>
      <c r="BP896" s="10" t="str">
        <f t="shared" si="343"/>
        <v/>
      </c>
      <c r="BQ896" s="10" t="str">
        <f>IF($AE896="","",IF(OR($V896&lt;2.7,$V896&gt;90),"Age OOR",($AE896-BM896)/VLOOKUP(BM$14&amp;"-rse-"&amp;$J896,Equations!$G:$I,3,0)))</f>
        <v/>
      </c>
      <c r="BR896" s="10" t="str">
        <f>IF($AF896="","",IF(OR($V896&lt;2.7,$V896&gt;90),"Age OOR",VLOOKUP(BR$14&amp;"-int-"&amp;$K896,Equations!$G:$I,3,0)+VLOOKUP(BR$14&amp;"-sexo-"&amp;$K896,Equations!$G:$I,3,0)*$U896+VLOOKUP(BR$14&amp;"-edad-"&amp;$K896,Equations!$G:$I,3,0)*$V896+VLOOKUP(BR$14&amp;"-est-"&amp;$K896,Equations!$G:$I,3,0)*(1/$W896)+VLOOKUP(BR$14&amp;"-imc-"&amp;$K896,Equations!$G:$I,3,0)*(1/$Q896)))</f>
        <v/>
      </c>
      <c r="BS896" s="10" t="str">
        <f>IF($AF896="","",IF(OR($V896&lt;2.7,$V896&gt;90),"Age OOR",BR896-1.6449*VLOOKUP(BR$14&amp;"-rse-"&amp;$K896,Equations!$G:$I,3,0)))</f>
        <v/>
      </c>
      <c r="BT896" s="10" t="str">
        <f>IF($AF896="","",IF(OR($V896&lt;2.7,$V896&gt;90),"Age OOR",BR896+1.6449*VLOOKUP(BR$14&amp;"-rse-"&amp;$K896,Equations!$G:$I,3,0)))</f>
        <v/>
      </c>
      <c r="BU896" s="10" t="str">
        <f t="shared" si="344"/>
        <v/>
      </c>
      <c r="BV896" s="10" t="str">
        <f>IF($AF896="","",IF(OR($V896&lt;2.7,$V896&gt;90),"Age OOR",($AF896-BR896)/VLOOKUP(BR$14&amp;"-rse-"&amp;$K896,Equations!$G:$I,3,0)))</f>
        <v/>
      </c>
      <c r="BW896" s="10" t="str">
        <f>IF($AG896="","",IF(OR($V896&lt;2.7,$V896&gt;90),"Age OOR",VLOOKUP(BW$14&amp;"-int-"&amp;$L896,Equations!$G:$I,3,0)+VLOOKUP(BW$14&amp;"-sexo-"&amp;$L896,Equations!$G:$I,3,0)*$U896+VLOOKUP(BW$14&amp;"-edad-"&amp;$L896,Equations!$G:$I,3,0)*$V896+VLOOKUP(BW$14&amp;"-est-"&amp;$L896,Equations!$G:$I,3,0)*(1/$W896)+VLOOKUP(BW$14&amp;"-imc-"&amp;$L896,Equations!$G:$I,3,0)*(1/$Q896)))</f>
        <v/>
      </c>
      <c r="BX896" s="10" t="str">
        <f>IF($AG896="","",IF(OR($V896&lt;2.7,$V896&gt;90),"Age OOR",BW896-1.6449*VLOOKUP(BW$14&amp;"-rse-"&amp;$L896,Equations!$G:$I,3,0)))</f>
        <v/>
      </c>
      <c r="BY896" s="10" t="str">
        <f>IF($AG896="","",IF(OR($V896&lt;2.7,$V896&gt;90),"Age OOR",BW896+1.6449*VLOOKUP(BW$14&amp;"-rse-"&amp;$L896,Equations!$G:$I,3,0)))</f>
        <v/>
      </c>
      <c r="BZ896" s="10" t="str">
        <f t="shared" si="345"/>
        <v/>
      </c>
      <c r="CA896" s="10" t="str">
        <f>IF($AG896="","",IF(OR($V896&lt;2.7,$V896&gt;90),"Age OOR",($AG896-BW896)/VLOOKUP(BW$14&amp;"-rse-"&amp;$L896,Equations!$G:$I,3,0)))</f>
        <v/>
      </c>
      <c r="CB896" s="10" t="str">
        <f>IF($AH896="","",IF(OR($V896&lt;2.7,$V896&gt;90),"Age OOR",VLOOKUP(CB$14&amp;"-int-"&amp;$M896,Equations!$G:$I,3,0)+VLOOKUP(CB$14&amp;"-sexo-"&amp;$M896,Equations!$G:$I,3,0)*$U896+VLOOKUP(CB$14&amp;"-edad-"&amp;$M896,Equations!$G:$I,3,0)*$V896+VLOOKUP(CB$14&amp;"-est-"&amp;$M896,Equations!$G:$I,3,0)*(1/$W896)+VLOOKUP(CB$14&amp;"-imc-"&amp;$M896,Equations!$G:$I,3,0)*(1/$Q896)))</f>
        <v/>
      </c>
      <c r="CC896" s="10" t="str">
        <f>IF($AH896="","",IF(OR($V896&lt;2.7,$V896&gt;90),"Age OOR",CB896-1.6449*VLOOKUP(CB$14&amp;"-rse-"&amp;$M896,Equations!$G:$I,3,0)))</f>
        <v/>
      </c>
      <c r="CD896" s="10" t="str">
        <f>IF($AH896="","",IF(OR($V896&lt;2.7,$V896&gt;90),"Age OOR",CB896+1.6449*VLOOKUP(CB$14&amp;"-rse-"&amp;$M896,Equations!$G:$I,3,0)))</f>
        <v/>
      </c>
      <c r="CE896" s="10" t="str">
        <f t="shared" si="346"/>
        <v/>
      </c>
      <c r="CF896" s="10" t="str">
        <f>IF($AH896="","",IF(OR($V896&lt;2.7,$V896&gt;90),"Age OOR",($AH896-CB896)/VLOOKUP(CB$14&amp;"-rse-"&amp;$M896,Equations!$G:$I,3,0)))</f>
        <v/>
      </c>
      <c r="CG896" s="10" t="str">
        <f>IF($AI896="","",IF(OR($V896&lt;2.7,$V896&gt;90),"Age OOR",VLOOKUP(CG$14&amp;"-int-"&amp;$N896,Equations!$G:$I,3,0)+VLOOKUP(CG$14&amp;"-sexo-"&amp;$N896,Equations!$G:$I,3,0)*$U896+VLOOKUP(CG$14&amp;"-edad-"&amp;$N896,Equations!$G:$I,3,0)*$V896+VLOOKUP(CG$14&amp;"-est-"&amp;$N896,Equations!$G:$I,3,0)*(1/$W896)+VLOOKUP(CG$14&amp;"-imc-"&amp;$N896,Equations!$G:$I,3,0)*(1/$Q896)))</f>
        <v/>
      </c>
      <c r="CH896" s="10" t="str">
        <f>IF($AI896="","",IF(OR($V896&lt;2.7,$V896&gt;90),"Age OOR",CG896-1.6449*VLOOKUP(CG$14&amp;"-rse-"&amp;$N896,Equations!$G:$I,3,0)))</f>
        <v/>
      </c>
      <c r="CI896" s="10" t="str">
        <f>IF($AI896="","",IF(OR($V896&lt;2.7,$V896&gt;90),"Age OOR",CG896+1.6449*VLOOKUP(CG$14&amp;"-rse-"&amp;$N896,Equations!$G:$I,3,0)))</f>
        <v/>
      </c>
      <c r="CJ896" s="10" t="str">
        <f t="shared" si="347"/>
        <v/>
      </c>
      <c r="CK896" s="10" t="str">
        <f>IF($AI896="","",IF(OR($V896&lt;2.7,$V896&gt;90),"Age OOR",($AI896-CG896)/VLOOKUP(CG$14&amp;"-rse-"&amp;$N896,Equations!$G:$I,3,0)))</f>
        <v/>
      </c>
      <c r="CL896" s="10" t="str">
        <f>IF($AJ896="","",IF(OR($V896&lt;2.7,$V896&gt;90),"Age OOR",VLOOKUP(CL$14&amp;"-int-"&amp;$O896,Equations!$G:$I,3,0)+VLOOKUP(CL$14&amp;"-sexo-"&amp;$O896,Equations!$G:$I,3,0)*$U896+VLOOKUP(CL$14&amp;"-edad-"&amp;$O896,Equations!$G:$I,3,0)*$V896+VLOOKUP(CL$14&amp;"-est-"&amp;$O896,Equations!$G:$I,3,0)*(1/$W896)+VLOOKUP(CL$14&amp;"-imc-"&amp;$O896,Equations!$G:$I,3,0)*(1/$Q896)))</f>
        <v/>
      </c>
      <c r="CM896" s="10" t="str">
        <f>IF($AJ896="","",IF(OR($V896&lt;2.7,$V896&gt;90),"Age OOR",CL896-1.6449*VLOOKUP(CL$14&amp;"-rse-"&amp;$O896,Equations!$G:$I,3,0)))</f>
        <v/>
      </c>
      <c r="CN896" s="10" t="str">
        <f>IF($AJ896="","",IF(OR($V896&lt;2.7,$V896&gt;90),"Age OOR",CL896+1.6449*VLOOKUP(CL$14&amp;"-rse-"&amp;$O896,Equations!$G:$I,3,0)))</f>
        <v/>
      </c>
      <c r="CO896" s="10" t="str">
        <f t="shared" si="348"/>
        <v/>
      </c>
      <c r="CP896" s="10" t="str">
        <f>IF($AJ896="","",IF(OR($V896&lt;2.7,$V896&gt;90),"Age OOR",($AJ896-CL896)/VLOOKUP(CL$14&amp;"-rse-"&amp;$O896,Equations!$G:$I,3,0)))</f>
        <v/>
      </c>
      <c r="CQ896" s="10" t="str">
        <f>IF($AK896="","",IF(OR($V896&lt;2.7,$V896&gt;90),"Age OOR",EXP(VLOOKUP(CQ$14&amp;"-int-"&amp;$P896,Equations!$G:$I,3,0)+VLOOKUP(CQ$14&amp;"-sexo-"&amp;$P896,Equations!$G:$I,3,0)*$U896+VLOOKUP(CQ$14&amp;"-edad-"&amp;$P896,Equations!$G:$I,3,0)*$V896+VLOOKUP(CQ$14&amp;"-est-"&amp;$P896,Equations!$G:$I,3,0)*(1/$W896)+VLOOKUP(CQ$14&amp;"-imc-"&amp;$P896,Equations!$G:$I,3,0)*(1/$Q896))))</f>
        <v/>
      </c>
      <c r="CR896" s="10" t="str">
        <f>IF($AK896="","",IF(OR($V896&lt;2.7,$V896&gt;90),"Age OOR",EXP(LN(CQ896)-1.6449*VLOOKUP(CQ$14&amp;"-rse-"&amp;$P896,Equations!$G:$I,3,0))))</f>
        <v/>
      </c>
      <c r="CS896" s="10" t="str">
        <f>IF($AK896="","",IF(OR($V896&lt;2.7,$V896&gt;90),"Age OOR",EXP(LN(CQ896)+1.6449*VLOOKUP(CQ$14&amp;"-rse-"&amp;$P896,Equations!$G:$I,3,0))))</f>
        <v/>
      </c>
      <c r="CT896" s="10" t="str">
        <f t="shared" si="349"/>
        <v/>
      </c>
      <c r="CU896" s="10" t="str">
        <f>IF($AK896="","",IF(OR($V896&lt;2.7,$V896&gt;90),"Age OOR",(LN($AK896)-LN(CQ896))/VLOOKUP(CQ$14&amp;"-rse-"&amp;$P896,Equations!$G:$I,3,0)))</f>
        <v/>
      </c>
      <c r="CV896" s="47"/>
    </row>
    <row r="897" spans="5:100" x14ac:dyDescent="0.2">
      <c r="E897" s="23" t="str">
        <f t="shared" si="325"/>
        <v>Age out of range</v>
      </c>
      <c r="F897" s="23" t="str">
        <f t="shared" si="326"/>
        <v>Age out of range</v>
      </c>
      <c r="G897" s="23" t="str">
        <f t="shared" si="327"/>
        <v>Age out of range</v>
      </c>
      <c r="H897" s="23" t="str">
        <f t="shared" si="328"/>
        <v>Age out of range</v>
      </c>
      <c r="I897" s="23" t="str">
        <f t="shared" si="329"/>
        <v>Age out of range</v>
      </c>
      <c r="J897" s="23" t="str">
        <f t="shared" si="330"/>
        <v>Age out of range</v>
      </c>
      <c r="K897" s="23" t="str">
        <f t="shared" si="331"/>
        <v>Age out of range</v>
      </c>
      <c r="L897" s="23" t="str">
        <f t="shared" si="332"/>
        <v>Age out of range</v>
      </c>
      <c r="M897" s="23" t="str">
        <f t="shared" si="333"/>
        <v>Age out of range</v>
      </c>
      <c r="N897" s="23" t="str">
        <f t="shared" si="334"/>
        <v>Age out of range</v>
      </c>
      <c r="O897" s="23" t="str">
        <f t="shared" si="335"/>
        <v>Age out of range</v>
      </c>
      <c r="P897" s="23" t="str">
        <f t="shared" si="336"/>
        <v>Age out of range</v>
      </c>
      <c r="Q897" s="23" t="e">
        <f t="shared" si="337"/>
        <v>#DIV/0!</v>
      </c>
      <c r="R897" s="17"/>
      <c r="S897" s="23">
        <v>881</v>
      </c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  <c r="AE897" s="134"/>
      <c r="AF897" s="134"/>
      <c r="AG897" s="134"/>
      <c r="AH897" s="134"/>
      <c r="AI897" s="134"/>
      <c r="AJ897" s="134"/>
      <c r="AK897" s="134"/>
      <c r="AL897" s="7"/>
      <c r="AM897" s="47"/>
      <c r="AN897" s="10" t="str">
        <f>IF($Z897="","",IF(OR($V897&lt;2.7,$V897&gt;90),"Age OOR",VLOOKUP(AN$14&amp;"-int-"&amp;$E897,Equations!$G:$I,3,0)+VLOOKUP(AN$14&amp;"-sexo-"&amp;$E897,Equations!$G:$I,3,0)*$U897+VLOOKUP(AN$14&amp;"-edad-"&amp;$E897,Equations!$G:$I,3,0)*$V897+VLOOKUP(AN$14&amp;"-est-"&amp;$E897,Equations!$G:$I,3,0)*(1/$W897)+VLOOKUP(AN$14&amp;"-imc-"&amp;$E897,Equations!$G:$I,3,0)*(1/$Q897)))</f>
        <v/>
      </c>
      <c r="AO897" s="10" t="str">
        <f>IF($Z897="","",IF(OR($V897&lt;2.7,$V897&gt;90),"Age OOR",AN897-1.6449*VLOOKUP(AN$14&amp;"-rse-"&amp;$E897,Equations!$G:$I,3,0)))</f>
        <v/>
      </c>
      <c r="AP897" s="10" t="str">
        <f>IF($Z897="","",IF(OR($V897&lt;2.7,$V897&gt;90),"Age OOR",AN897+1.6449*VLOOKUP(AN$14&amp;"-rse-"&amp;$E897,Equations!$G:$I,3,0)))</f>
        <v/>
      </c>
      <c r="AQ897" s="10" t="str">
        <f t="shared" si="338"/>
        <v/>
      </c>
      <c r="AR897" s="10" t="str">
        <f>IF($Z897="","",IF(OR($V897&lt;2.7,$V897&gt;90),"Age OOR",($Z897-AN897)/VLOOKUP(AN$14&amp;"-rse-"&amp;$E897,Equations!$G:$I,3,0)))</f>
        <v/>
      </c>
      <c r="AS897" s="10" t="str">
        <f>IF($AA897="","",IF(OR($V897&lt;2.7,$V897&gt;90),"Age OOR",VLOOKUP(AS$14&amp;"-int-"&amp;$F897,Equations!$G:$I,3,0)+VLOOKUP(AS$14&amp;"-sexo-"&amp;$F897,Equations!$G:$I,3,0)*$U897+VLOOKUP(AS$14&amp;"-edad-"&amp;$F897,Equations!$G:$I,3,0)*$V897+VLOOKUP(AS$14&amp;"-est-"&amp;$F897,Equations!$G:$I,3,0)*(1/$W897)+VLOOKUP(AS$14&amp;"-imc-"&amp;$F897,Equations!$G:$I,3,0)*(1/$Q897)))</f>
        <v/>
      </c>
      <c r="AT897" s="10" t="str">
        <f>IF($AA897="","",IF(OR($V897&lt;2.7,$V897&gt;90),"Age OOR",AS897-1.6449*VLOOKUP(AS$14&amp;"-rse-"&amp;$F897,Equations!$G:$I,3,0)))</f>
        <v/>
      </c>
      <c r="AU897" s="10" t="str">
        <f>IF($AA897="","",IF(OR($V897&lt;2.7,$V897&gt;90),"Age OOR",AS897+1.6449*VLOOKUP(AS$14&amp;"-rse-"&amp;$F897,Equations!$G:$I,3,0)))</f>
        <v/>
      </c>
      <c r="AV897" s="10" t="str">
        <f t="shared" si="339"/>
        <v/>
      </c>
      <c r="AW897" s="10" t="str">
        <f>IF($AA897="","",IF(OR($V897&lt;2.7,$V897&gt;90),"Age OOR",($AA897-AS897)/VLOOKUP(AS$14&amp;"-rse-"&amp;$F897,Equations!$G:$I,3,0)))</f>
        <v/>
      </c>
      <c r="AX897" s="10" t="str">
        <f>IF($AB897="","",IF(OR($V897&lt;2.7,$V897&gt;90),"Age OOR",VLOOKUP(AX$14&amp;"-int-"&amp;$G897,Equations!$G:$I,3,0)+VLOOKUP(AX$14&amp;"-sexo-"&amp;$G897,Equations!$G:$I,3,0)*$U897+VLOOKUP(AX$14&amp;"-edad-"&amp;$G897,Equations!$G:$I,3,0)*$V897+VLOOKUP(AX$14&amp;"-est-"&amp;$G897,Equations!$G:$I,3,0)*(1/$W897)+VLOOKUP(AX$14&amp;"-imc-"&amp;$G897,Equations!$G:$I,3,0)*(1/$Q897)))</f>
        <v/>
      </c>
      <c r="AY897" s="10" t="str">
        <f>IF($AB897="","",IF(OR($V897&lt;2.7,$V897&gt;90),"Age OOR",AX897-1.6449*VLOOKUP(AX$14&amp;"-rse-"&amp;$G897,Equations!$G:$I,3,0)))</f>
        <v/>
      </c>
      <c r="AZ897" s="10" t="str">
        <f>IF($AB897="","",IF(OR($V897&lt;2.7,$V897&gt;90),"Age OOR",AX897+1.6449*VLOOKUP(AX$14&amp;"-rse-"&amp;$G897,Equations!$G:$I,3,0)))</f>
        <v/>
      </c>
      <c r="BA897" s="10" t="str">
        <f t="shared" si="340"/>
        <v/>
      </c>
      <c r="BB897" s="10" t="str">
        <f>IF($AB897="","",IF(OR($V897&lt;2.7,$V897&gt;90),"Age OOR",($AB897-AX897)/VLOOKUP(AX$14&amp;"-rse-"&amp;$G897,Equations!$G:$I,3,0)))</f>
        <v/>
      </c>
      <c r="BC897" s="10" t="str">
        <f>IF($AC897="","",IF(OR($V897&lt;2.7,$V897&gt;90),"Age OOR",VLOOKUP(BC$14&amp;"-int-"&amp;$H897,Equations!$G:$I,3,0)+VLOOKUP(BC$14&amp;"-sexo-"&amp;$H897,Equations!$G:$I,3,0)*$U897+VLOOKUP(BC$14&amp;"-edad-"&amp;$H897,Equations!$G:$I,3,0)*$V897+VLOOKUP(BC$14&amp;"-est-"&amp;$H897,Equations!$G:$I,3,0)*(1/$W897)+VLOOKUP(BC$14&amp;"-imc-"&amp;$H897,Equations!$G:$I,3,0)*(1/$Q897)))</f>
        <v/>
      </c>
      <c r="BD897" s="10" t="str">
        <f>IF($AC897="","",IF(OR($V897&lt;2.7,$V897&gt;90),"Age OOR",BC897-1.6449*VLOOKUP(BC$14&amp;"-rse-"&amp;$H897,Equations!$G:$I,3,0)))</f>
        <v/>
      </c>
      <c r="BE897" s="10" t="str">
        <f>IF($AC897="","",IF(OR($V897&lt;2.7,$V897&gt;90),"Age OOR",BC897+1.6449*VLOOKUP(BC$14&amp;"-rse-"&amp;$H897,Equations!$G:$I,3,0)))</f>
        <v/>
      </c>
      <c r="BF897" s="10" t="str">
        <f t="shared" si="341"/>
        <v/>
      </c>
      <c r="BG897" s="10" t="str">
        <f>IF($AC897="","",IF(OR($V897&lt;2.7,$V897&gt;90),"Age OOR",($AC897-BC897)/VLOOKUP(BC$14&amp;"-rse-"&amp;$H897,Equations!$G:$I,3,0)))</f>
        <v/>
      </c>
      <c r="BH897" s="10" t="str">
        <f>IF($AD897="","",IF(OR($V897&lt;2.7,$V897&gt;90),"Age OOR",VLOOKUP(BH$14&amp;"-int-"&amp;$I897,Equations!$G:$I,3,0)+VLOOKUP(BH$14&amp;"-sexo-"&amp;$I897,Equations!$G:$I,3,0)*$U897+VLOOKUP(BH$14&amp;"-edad-"&amp;$I897,Equations!$G:$I,3,0)*$V897+VLOOKUP(BH$14&amp;"-est-"&amp;$I897,Equations!$G:$I,3,0)*(1/$W897)+VLOOKUP(BH$14&amp;"-imc-"&amp;$I897,Equations!$G:$I,3,0)*(1/$Q897)))</f>
        <v/>
      </c>
      <c r="BI897" s="10" t="str">
        <f>IF($AD897="","",IF(OR($V897&lt;2.7,$V897&gt;90),"Age OOR",BH897-1.6449*VLOOKUP(BH$14&amp;"-rse-"&amp;$I897,Equations!$G:$I,3,0)))</f>
        <v/>
      </c>
      <c r="BJ897" s="10" t="str">
        <f>IF($AD897="","",IF(OR($V897&lt;2.7,$V897&gt;90),"Age OOR",BH897+1.6449*VLOOKUP(BH$14&amp;"-rse-"&amp;$I897,Equations!$G:$I,3,0)))</f>
        <v/>
      </c>
      <c r="BK897" s="10" t="str">
        <f t="shared" si="342"/>
        <v/>
      </c>
      <c r="BL897" s="10" t="str">
        <f>IF($AD897="","",IF(OR($V897&lt;2.7,$V897&gt;90),"Age OOR",($AD897-BH897)/VLOOKUP(BH$14&amp;"-rse-"&amp;$I897,Equations!$G:$I,3,0)))</f>
        <v/>
      </c>
      <c r="BM897" s="10" t="str">
        <f>IF($AE897="","",IF(OR($V897&lt;2.7,$V897&gt;90),"Age OOR",VLOOKUP(BM$14&amp;"-int-"&amp;$J897,Equations!$G:$I,3,0)+VLOOKUP(BM$14&amp;"-sexo-"&amp;$J897,Equations!$G:$I,3,0)*$U897+VLOOKUP(BM$14&amp;"-edad-"&amp;$J897,Equations!$G:$I,3,0)*$V897+VLOOKUP(BM$14&amp;"-est-"&amp;$J897,Equations!$G:$I,3,0)*(1/$W897)+VLOOKUP(BM$14&amp;"-imc-"&amp;$J897,Equations!$G:$I,3,0)*(1/$Q897)))</f>
        <v/>
      </c>
      <c r="BN897" s="10" t="str">
        <f>IF($AE897="","",IF(OR($V897&lt;2.7,$V897&gt;90),"Age OOR",BM897-1.6449*VLOOKUP(BM$14&amp;"-rse-"&amp;$J897,Equations!$G:$I,3,0)))</f>
        <v/>
      </c>
      <c r="BO897" s="10" t="str">
        <f>IF($AE897="","",IF(OR($V897&lt;2.7,$V897&gt;90),"Age OOR",BM897+1.6449*VLOOKUP(BM$14&amp;"-rse-"&amp;$J897,Equations!$G:$I,3,0)))</f>
        <v/>
      </c>
      <c r="BP897" s="10" t="str">
        <f t="shared" si="343"/>
        <v/>
      </c>
      <c r="BQ897" s="10" t="str">
        <f>IF($AE897="","",IF(OR($V897&lt;2.7,$V897&gt;90),"Age OOR",($AE897-BM897)/VLOOKUP(BM$14&amp;"-rse-"&amp;$J897,Equations!$G:$I,3,0)))</f>
        <v/>
      </c>
      <c r="BR897" s="10" t="str">
        <f>IF($AF897="","",IF(OR($V897&lt;2.7,$V897&gt;90),"Age OOR",VLOOKUP(BR$14&amp;"-int-"&amp;$K897,Equations!$G:$I,3,0)+VLOOKUP(BR$14&amp;"-sexo-"&amp;$K897,Equations!$G:$I,3,0)*$U897+VLOOKUP(BR$14&amp;"-edad-"&amp;$K897,Equations!$G:$I,3,0)*$V897+VLOOKUP(BR$14&amp;"-est-"&amp;$K897,Equations!$G:$I,3,0)*(1/$W897)+VLOOKUP(BR$14&amp;"-imc-"&amp;$K897,Equations!$G:$I,3,0)*(1/$Q897)))</f>
        <v/>
      </c>
      <c r="BS897" s="10" t="str">
        <f>IF($AF897="","",IF(OR($V897&lt;2.7,$V897&gt;90),"Age OOR",BR897-1.6449*VLOOKUP(BR$14&amp;"-rse-"&amp;$K897,Equations!$G:$I,3,0)))</f>
        <v/>
      </c>
      <c r="BT897" s="10" t="str">
        <f>IF($AF897="","",IF(OR($V897&lt;2.7,$V897&gt;90),"Age OOR",BR897+1.6449*VLOOKUP(BR$14&amp;"-rse-"&amp;$K897,Equations!$G:$I,3,0)))</f>
        <v/>
      </c>
      <c r="BU897" s="10" t="str">
        <f t="shared" si="344"/>
        <v/>
      </c>
      <c r="BV897" s="10" t="str">
        <f>IF($AF897="","",IF(OR($V897&lt;2.7,$V897&gt;90),"Age OOR",($AF897-BR897)/VLOOKUP(BR$14&amp;"-rse-"&amp;$K897,Equations!$G:$I,3,0)))</f>
        <v/>
      </c>
      <c r="BW897" s="10" t="str">
        <f>IF($AG897="","",IF(OR($V897&lt;2.7,$V897&gt;90),"Age OOR",VLOOKUP(BW$14&amp;"-int-"&amp;$L897,Equations!$G:$I,3,0)+VLOOKUP(BW$14&amp;"-sexo-"&amp;$L897,Equations!$G:$I,3,0)*$U897+VLOOKUP(BW$14&amp;"-edad-"&amp;$L897,Equations!$G:$I,3,0)*$V897+VLOOKUP(BW$14&amp;"-est-"&amp;$L897,Equations!$G:$I,3,0)*(1/$W897)+VLOOKUP(BW$14&amp;"-imc-"&amp;$L897,Equations!$G:$I,3,0)*(1/$Q897)))</f>
        <v/>
      </c>
      <c r="BX897" s="10" t="str">
        <f>IF($AG897="","",IF(OR($V897&lt;2.7,$V897&gt;90),"Age OOR",BW897-1.6449*VLOOKUP(BW$14&amp;"-rse-"&amp;$L897,Equations!$G:$I,3,0)))</f>
        <v/>
      </c>
      <c r="BY897" s="10" t="str">
        <f>IF($AG897="","",IF(OR($V897&lt;2.7,$V897&gt;90),"Age OOR",BW897+1.6449*VLOOKUP(BW$14&amp;"-rse-"&amp;$L897,Equations!$G:$I,3,0)))</f>
        <v/>
      </c>
      <c r="BZ897" s="10" t="str">
        <f t="shared" si="345"/>
        <v/>
      </c>
      <c r="CA897" s="10" t="str">
        <f>IF($AG897="","",IF(OR($V897&lt;2.7,$V897&gt;90),"Age OOR",($AG897-BW897)/VLOOKUP(BW$14&amp;"-rse-"&amp;$L897,Equations!$G:$I,3,0)))</f>
        <v/>
      </c>
      <c r="CB897" s="10" t="str">
        <f>IF($AH897="","",IF(OR($V897&lt;2.7,$V897&gt;90),"Age OOR",VLOOKUP(CB$14&amp;"-int-"&amp;$M897,Equations!$G:$I,3,0)+VLOOKUP(CB$14&amp;"-sexo-"&amp;$M897,Equations!$G:$I,3,0)*$U897+VLOOKUP(CB$14&amp;"-edad-"&amp;$M897,Equations!$G:$I,3,0)*$V897+VLOOKUP(CB$14&amp;"-est-"&amp;$M897,Equations!$G:$I,3,0)*(1/$W897)+VLOOKUP(CB$14&amp;"-imc-"&amp;$M897,Equations!$G:$I,3,0)*(1/$Q897)))</f>
        <v/>
      </c>
      <c r="CC897" s="10" t="str">
        <f>IF($AH897="","",IF(OR($V897&lt;2.7,$V897&gt;90),"Age OOR",CB897-1.6449*VLOOKUP(CB$14&amp;"-rse-"&amp;$M897,Equations!$G:$I,3,0)))</f>
        <v/>
      </c>
      <c r="CD897" s="10" t="str">
        <f>IF($AH897="","",IF(OR($V897&lt;2.7,$V897&gt;90),"Age OOR",CB897+1.6449*VLOOKUP(CB$14&amp;"-rse-"&amp;$M897,Equations!$G:$I,3,0)))</f>
        <v/>
      </c>
      <c r="CE897" s="10" t="str">
        <f t="shared" si="346"/>
        <v/>
      </c>
      <c r="CF897" s="10" t="str">
        <f>IF($AH897="","",IF(OR($V897&lt;2.7,$V897&gt;90),"Age OOR",($AH897-CB897)/VLOOKUP(CB$14&amp;"-rse-"&amp;$M897,Equations!$G:$I,3,0)))</f>
        <v/>
      </c>
      <c r="CG897" s="10" t="str">
        <f>IF($AI897="","",IF(OR($V897&lt;2.7,$V897&gt;90),"Age OOR",VLOOKUP(CG$14&amp;"-int-"&amp;$N897,Equations!$G:$I,3,0)+VLOOKUP(CG$14&amp;"-sexo-"&amp;$N897,Equations!$G:$I,3,0)*$U897+VLOOKUP(CG$14&amp;"-edad-"&amp;$N897,Equations!$G:$I,3,0)*$V897+VLOOKUP(CG$14&amp;"-est-"&amp;$N897,Equations!$G:$I,3,0)*(1/$W897)+VLOOKUP(CG$14&amp;"-imc-"&amp;$N897,Equations!$G:$I,3,0)*(1/$Q897)))</f>
        <v/>
      </c>
      <c r="CH897" s="10" t="str">
        <f>IF($AI897="","",IF(OR($V897&lt;2.7,$V897&gt;90),"Age OOR",CG897-1.6449*VLOOKUP(CG$14&amp;"-rse-"&amp;$N897,Equations!$G:$I,3,0)))</f>
        <v/>
      </c>
      <c r="CI897" s="10" t="str">
        <f>IF($AI897="","",IF(OR($V897&lt;2.7,$V897&gt;90),"Age OOR",CG897+1.6449*VLOOKUP(CG$14&amp;"-rse-"&amp;$N897,Equations!$G:$I,3,0)))</f>
        <v/>
      </c>
      <c r="CJ897" s="10" t="str">
        <f t="shared" si="347"/>
        <v/>
      </c>
      <c r="CK897" s="10" t="str">
        <f>IF($AI897="","",IF(OR($V897&lt;2.7,$V897&gt;90),"Age OOR",($AI897-CG897)/VLOOKUP(CG$14&amp;"-rse-"&amp;$N897,Equations!$G:$I,3,0)))</f>
        <v/>
      </c>
      <c r="CL897" s="10" t="str">
        <f>IF($AJ897="","",IF(OR($V897&lt;2.7,$V897&gt;90),"Age OOR",VLOOKUP(CL$14&amp;"-int-"&amp;$O897,Equations!$G:$I,3,0)+VLOOKUP(CL$14&amp;"-sexo-"&amp;$O897,Equations!$G:$I,3,0)*$U897+VLOOKUP(CL$14&amp;"-edad-"&amp;$O897,Equations!$G:$I,3,0)*$V897+VLOOKUP(CL$14&amp;"-est-"&amp;$O897,Equations!$G:$I,3,0)*(1/$W897)+VLOOKUP(CL$14&amp;"-imc-"&amp;$O897,Equations!$G:$I,3,0)*(1/$Q897)))</f>
        <v/>
      </c>
      <c r="CM897" s="10" t="str">
        <f>IF($AJ897="","",IF(OR($V897&lt;2.7,$V897&gt;90),"Age OOR",CL897-1.6449*VLOOKUP(CL$14&amp;"-rse-"&amp;$O897,Equations!$G:$I,3,0)))</f>
        <v/>
      </c>
      <c r="CN897" s="10" t="str">
        <f>IF($AJ897="","",IF(OR($V897&lt;2.7,$V897&gt;90),"Age OOR",CL897+1.6449*VLOOKUP(CL$14&amp;"-rse-"&amp;$O897,Equations!$G:$I,3,0)))</f>
        <v/>
      </c>
      <c r="CO897" s="10" t="str">
        <f t="shared" si="348"/>
        <v/>
      </c>
      <c r="CP897" s="10" t="str">
        <f>IF($AJ897="","",IF(OR($V897&lt;2.7,$V897&gt;90),"Age OOR",($AJ897-CL897)/VLOOKUP(CL$14&amp;"-rse-"&amp;$O897,Equations!$G:$I,3,0)))</f>
        <v/>
      </c>
      <c r="CQ897" s="10" t="str">
        <f>IF($AK897="","",IF(OR($V897&lt;2.7,$V897&gt;90),"Age OOR",EXP(VLOOKUP(CQ$14&amp;"-int-"&amp;$P897,Equations!$G:$I,3,0)+VLOOKUP(CQ$14&amp;"-sexo-"&amp;$P897,Equations!$G:$I,3,0)*$U897+VLOOKUP(CQ$14&amp;"-edad-"&amp;$P897,Equations!$G:$I,3,0)*$V897+VLOOKUP(CQ$14&amp;"-est-"&amp;$P897,Equations!$G:$I,3,0)*(1/$W897)+VLOOKUP(CQ$14&amp;"-imc-"&amp;$P897,Equations!$G:$I,3,0)*(1/$Q897))))</f>
        <v/>
      </c>
      <c r="CR897" s="10" t="str">
        <f>IF($AK897="","",IF(OR($V897&lt;2.7,$V897&gt;90),"Age OOR",EXP(LN(CQ897)-1.6449*VLOOKUP(CQ$14&amp;"-rse-"&amp;$P897,Equations!$G:$I,3,0))))</f>
        <v/>
      </c>
      <c r="CS897" s="10" t="str">
        <f>IF($AK897="","",IF(OR($V897&lt;2.7,$V897&gt;90),"Age OOR",EXP(LN(CQ897)+1.6449*VLOOKUP(CQ$14&amp;"-rse-"&amp;$P897,Equations!$G:$I,3,0))))</f>
        <v/>
      </c>
      <c r="CT897" s="10" t="str">
        <f t="shared" si="349"/>
        <v/>
      </c>
      <c r="CU897" s="10" t="str">
        <f>IF($AK897="","",IF(OR($V897&lt;2.7,$V897&gt;90),"Age OOR",(LN($AK897)-LN(CQ897))/VLOOKUP(CQ$14&amp;"-rse-"&amp;$P897,Equations!$G:$I,3,0)))</f>
        <v/>
      </c>
      <c r="CV897" s="47"/>
    </row>
    <row r="898" spans="5:100" x14ac:dyDescent="0.2">
      <c r="E898" s="23" t="str">
        <f t="shared" si="325"/>
        <v>Age out of range</v>
      </c>
      <c r="F898" s="23" t="str">
        <f t="shared" si="326"/>
        <v>Age out of range</v>
      </c>
      <c r="G898" s="23" t="str">
        <f t="shared" si="327"/>
        <v>Age out of range</v>
      </c>
      <c r="H898" s="23" t="str">
        <f t="shared" si="328"/>
        <v>Age out of range</v>
      </c>
      <c r="I898" s="23" t="str">
        <f t="shared" si="329"/>
        <v>Age out of range</v>
      </c>
      <c r="J898" s="23" t="str">
        <f t="shared" si="330"/>
        <v>Age out of range</v>
      </c>
      <c r="K898" s="23" t="str">
        <f t="shared" si="331"/>
        <v>Age out of range</v>
      </c>
      <c r="L898" s="23" t="str">
        <f t="shared" si="332"/>
        <v>Age out of range</v>
      </c>
      <c r="M898" s="23" t="str">
        <f t="shared" si="333"/>
        <v>Age out of range</v>
      </c>
      <c r="N898" s="23" t="str">
        <f t="shared" si="334"/>
        <v>Age out of range</v>
      </c>
      <c r="O898" s="23" t="str">
        <f t="shared" si="335"/>
        <v>Age out of range</v>
      </c>
      <c r="P898" s="23" t="str">
        <f t="shared" si="336"/>
        <v>Age out of range</v>
      </c>
      <c r="Q898" s="23" t="e">
        <f t="shared" si="337"/>
        <v>#DIV/0!</v>
      </c>
      <c r="R898" s="17"/>
      <c r="S898" s="23">
        <v>882</v>
      </c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  <c r="AE898" s="134"/>
      <c r="AF898" s="134"/>
      <c r="AG898" s="134"/>
      <c r="AH898" s="134"/>
      <c r="AI898" s="134"/>
      <c r="AJ898" s="134"/>
      <c r="AK898" s="134"/>
      <c r="AL898" s="7"/>
      <c r="AM898" s="47"/>
      <c r="AN898" s="10" t="str">
        <f>IF($Z898="","",IF(OR($V898&lt;2.7,$V898&gt;90),"Age OOR",VLOOKUP(AN$14&amp;"-int-"&amp;$E898,Equations!$G:$I,3,0)+VLOOKUP(AN$14&amp;"-sexo-"&amp;$E898,Equations!$G:$I,3,0)*$U898+VLOOKUP(AN$14&amp;"-edad-"&amp;$E898,Equations!$G:$I,3,0)*$V898+VLOOKUP(AN$14&amp;"-est-"&amp;$E898,Equations!$G:$I,3,0)*(1/$W898)+VLOOKUP(AN$14&amp;"-imc-"&amp;$E898,Equations!$G:$I,3,0)*(1/$Q898)))</f>
        <v/>
      </c>
      <c r="AO898" s="10" t="str">
        <f>IF($Z898="","",IF(OR($V898&lt;2.7,$V898&gt;90),"Age OOR",AN898-1.6449*VLOOKUP(AN$14&amp;"-rse-"&amp;$E898,Equations!$G:$I,3,0)))</f>
        <v/>
      </c>
      <c r="AP898" s="10" t="str">
        <f>IF($Z898="","",IF(OR($V898&lt;2.7,$V898&gt;90),"Age OOR",AN898+1.6449*VLOOKUP(AN$14&amp;"-rse-"&amp;$E898,Equations!$G:$I,3,0)))</f>
        <v/>
      </c>
      <c r="AQ898" s="10" t="str">
        <f t="shared" si="338"/>
        <v/>
      </c>
      <c r="AR898" s="10" t="str">
        <f>IF($Z898="","",IF(OR($V898&lt;2.7,$V898&gt;90),"Age OOR",($Z898-AN898)/VLOOKUP(AN$14&amp;"-rse-"&amp;$E898,Equations!$G:$I,3,0)))</f>
        <v/>
      </c>
      <c r="AS898" s="10" t="str">
        <f>IF($AA898="","",IF(OR($V898&lt;2.7,$V898&gt;90),"Age OOR",VLOOKUP(AS$14&amp;"-int-"&amp;$F898,Equations!$G:$I,3,0)+VLOOKUP(AS$14&amp;"-sexo-"&amp;$F898,Equations!$G:$I,3,0)*$U898+VLOOKUP(AS$14&amp;"-edad-"&amp;$F898,Equations!$G:$I,3,0)*$V898+VLOOKUP(AS$14&amp;"-est-"&amp;$F898,Equations!$G:$I,3,0)*(1/$W898)+VLOOKUP(AS$14&amp;"-imc-"&amp;$F898,Equations!$G:$I,3,0)*(1/$Q898)))</f>
        <v/>
      </c>
      <c r="AT898" s="10" t="str">
        <f>IF($AA898="","",IF(OR($V898&lt;2.7,$V898&gt;90),"Age OOR",AS898-1.6449*VLOOKUP(AS$14&amp;"-rse-"&amp;$F898,Equations!$G:$I,3,0)))</f>
        <v/>
      </c>
      <c r="AU898" s="10" t="str">
        <f>IF($AA898="","",IF(OR($V898&lt;2.7,$V898&gt;90),"Age OOR",AS898+1.6449*VLOOKUP(AS$14&amp;"-rse-"&amp;$F898,Equations!$G:$I,3,0)))</f>
        <v/>
      </c>
      <c r="AV898" s="10" t="str">
        <f t="shared" si="339"/>
        <v/>
      </c>
      <c r="AW898" s="10" t="str">
        <f>IF($AA898="","",IF(OR($V898&lt;2.7,$V898&gt;90),"Age OOR",($AA898-AS898)/VLOOKUP(AS$14&amp;"-rse-"&amp;$F898,Equations!$G:$I,3,0)))</f>
        <v/>
      </c>
      <c r="AX898" s="10" t="str">
        <f>IF($AB898="","",IF(OR($V898&lt;2.7,$V898&gt;90),"Age OOR",VLOOKUP(AX$14&amp;"-int-"&amp;$G898,Equations!$G:$I,3,0)+VLOOKUP(AX$14&amp;"-sexo-"&amp;$G898,Equations!$G:$I,3,0)*$U898+VLOOKUP(AX$14&amp;"-edad-"&amp;$G898,Equations!$G:$I,3,0)*$V898+VLOOKUP(AX$14&amp;"-est-"&amp;$G898,Equations!$G:$I,3,0)*(1/$W898)+VLOOKUP(AX$14&amp;"-imc-"&amp;$G898,Equations!$G:$I,3,0)*(1/$Q898)))</f>
        <v/>
      </c>
      <c r="AY898" s="10" t="str">
        <f>IF($AB898="","",IF(OR($V898&lt;2.7,$V898&gt;90),"Age OOR",AX898-1.6449*VLOOKUP(AX$14&amp;"-rse-"&amp;$G898,Equations!$G:$I,3,0)))</f>
        <v/>
      </c>
      <c r="AZ898" s="10" t="str">
        <f>IF($AB898="","",IF(OR($V898&lt;2.7,$V898&gt;90),"Age OOR",AX898+1.6449*VLOOKUP(AX$14&amp;"-rse-"&amp;$G898,Equations!$G:$I,3,0)))</f>
        <v/>
      </c>
      <c r="BA898" s="10" t="str">
        <f t="shared" si="340"/>
        <v/>
      </c>
      <c r="BB898" s="10" t="str">
        <f>IF($AB898="","",IF(OR($V898&lt;2.7,$V898&gt;90),"Age OOR",($AB898-AX898)/VLOOKUP(AX$14&amp;"-rse-"&amp;$G898,Equations!$G:$I,3,0)))</f>
        <v/>
      </c>
      <c r="BC898" s="10" t="str">
        <f>IF($AC898="","",IF(OR($V898&lt;2.7,$V898&gt;90),"Age OOR",VLOOKUP(BC$14&amp;"-int-"&amp;$H898,Equations!$G:$I,3,0)+VLOOKUP(BC$14&amp;"-sexo-"&amp;$H898,Equations!$G:$I,3,0)*$U898+VLOOKUP(BC$14&amp;"-edad-"&amp;$H898,Equations!$G:$I,3,0)*$V898+VLOOKUP(BC$14&amp;"-est-"&amp;$H898,Equations!$G:$I,3,0)*(1/$W898)+VLOOKUP(BC$14&amp;"-imc-"&amp;$H898,Equations!$G:$I,3,0)*(1/$Q898)))</f>
        <v/>
      </c>
      <c r="BD898" s="10" t="str">
        <f>IF($AC898="","",IF(OR($V898&lt;2.7,$V898&gt;90),"Age OOR",BC898-1.6449*VLOOKUP(BC$14&amp;"-rse-"&amp;$H898,Equations!$G:$I,3,0)))</f>
        <v/>
      </c>
      <c r="BE898" s="10" t="str">
        <f>IF($AC898="","",IF(OR($V898&lt;2.7,$V898&gt;90),"Age OOR",BC898+1.6449*VLOOKUP(BC$14&amp;"-rse-"&amp;$H898,Equations!$G:$I,3,0)))</f>
        <v/>
      </c>
      <c r="BF898" s="10" t="str">
        <f t="shared" si="341"/>
        <v/>
      </c>
      <c r="BG898" s="10" t="str">
        <f>IF($AC898="","",IF(OR($V898&lt;2.7,$V898&gt;90),"Age OOR",($AC898-BC898)/VLOOKUP(BC$14&amp;"-rse-"&amp;$H898,Equations!$G:$I,3,0)))</f>
        <v/>
      </c>
      <c r="BH898" s="10" t="str">
        <f>IF($AD898="","",IF(OR($V898&lt;2.7,$V898&gt;90),"Age OOR",VLOOKUP(BH$14&amp;"-int-"&amp;$I898,Equations!$G:$I,3,0)+VLOOKUP(BH$14&amp;"-sexo-"&amp;$I898,Equations!$G:$I,3,0)*$U898+VLOOKUP(BH$14&amp;"-edad-"&amp;$I898,Equations!$G:$I,3,0)*$V898+VLOOKUP(BH$14&amp;"-est-"&amp;$I898,Equations!$G:$I,3,0)*(1/$W898)+VLOOKUP(BH$14&amp;"-imc-"&amp;$I898,Equations!$G:$I,3,0)*(1/$Q898)))</f>
        <v/>
      </c>
      <c r="BI898" s="10" t="str">
        <f>IF($AD898="","",IF(OR($V898&lt;2.7,$V898&gt;90),"Age OOR",BH898-1.6449*VLOOKUP(BH$14&amp;"-rse-"&amp;$I898,Equations!$G:$I,3,0)))</f>
        <v/>
      </c>
      <c r="BJ898" s="10" t="str">
        <f>IF($AD898="","",IF(OR($V898&lt;2.7,$V898&gt;90),"Age OOR",BH898+1.6449*VLOOKUP(BH$14&amp;"-rse-"&amp;$I898,Equations!$G:$I,3,0)))</f>
        <v/>
      </c>
      <c r="BK898" s="10" t="str">
        <f t="shared" si="342"/>
        <v/>
      </c>
      <c r="BL898" s="10" t="str">
        <f>IF($AD898="","",IF(OR($V898&lt;2.7,$V898&gt;90),"Age OOR",($AD898-BH898)/VLOOKUP(BH$14&amp;"-rse-"&amp;$I898,Equations!$G:$I,3,0)))</f>
        <v/>
      </c>
      <c r="BM898" s="10" t="str">
        <f>IF($AE898="","",IF(OR($V898&lt;2.7,$V898&gt;90),"Age OOR",VLOOKUP(BM$14&amp;"-int-"&amp;$J898,Equations!$G:$I,3,0)+VLOOKUP(BM$14&amp;"-sexo-"&amp;$J898,Equations!$G:$I,3,0)*$U898+VLOOKUP(BM$14&amp;"-edad-"&amp;$J898,Equations!$G:$I,3,0)*$V898+VLOOKUP(BM$14&amp;"-est-"&amp;$J898,Equations!$G:$I,3,0)*(1/$W898)+VLOOKUP(BM$14&amp;"-imc-"&amp;$J898,Equations!$G:$I,3,0)*(1/$Q898)))</f>
        <v/>
      </c>
      <c r="BN898" s="10" t="str">
        <f>IF($AE898="","",IF(OR($V898&lt;2.7,$V898&gt;90),"Age OOR",BM898-1.6449*VLOOKUP(BM$14&amp;"-rse-"&amp;$J898,Equations!$G:$I,3,0)))</f>
        <v/>
      </c>
      <c r="BO898" s="10" t="str">
        <f>IF($AE898="","",IF(OR($V898&lt;2.7,$V898&gt;90),"Age OOR",BM898+1.6449*VLOOKUP(BM$14&amp;"-rse-"&amp;$J898,Equations!$G:$I,3,0)))</f>
        <v/>
      </c>
      <c r="BP898" s="10" t="str">
        <f t="shared" si="343"/>
        <v/>
      </c>
      <c r="BQ898" s="10" t="str">
        <f>IF($AE898="","",IF(OR($V898&lt;2.7,$V898&gt;90),"Age OOR",($AE898-BM898)/VLOOKUP(BM$14&amp;"-rse-"&amp;$J898,Equations!$G:$I,3,0)))</f>
        <v/>
      </c>
      <c r="BR898" s="10" t="str">
        <f>IF($AF898="","",IF(OR($V898&lt;2.7,$V898&gt;90),"Age OOR",VLOOKUP(BR$14&amp;"-int-"&amp;$K898,Equations!$G:$I,3,0)+VLOOKUP(BR$14&amp;"-sexo-"&amp;$K898,Equations!$G:$I,3,0)*$U898+VLOOKUP(BR$14&amp;"-edad-"&amp;$K898,Equations!$G:$I,3,0)*$V898+VLOOKUP(BR$14&amp;"-est-"&amp;$K898,Equations!$G:$I,3,0)*(1/$W898)+VLOOKUP(BR$14&amp;"-imc-"&amp;$K898,Equations!$G:$I,3,0)*(1/$Q898)))</f>
        <v/>
      </c>
      <c r="BS898" s="10" t="str">
        <f>IF($AF898="","",IF(OR($V898&lt;2.7,$V898&gt;90),"Age OOR",BR898-1.6449*VLOOKUP(BR$14&amp;"-rse-"&amp;$K898,Equations!$G:$I,3,0)))</f>
        <v/>
      </c>
      <c r="BT898" s="10" t="str">
        <f>IF($AF898="","",IF(OR($V898&lt;2.7,$V898&gt;90),"Age OOR",BR898+1.6449*VLOOKUP(BR$14&amp;"-rse-"&amp;$K898,Equations!$G:$I,3,0)))</f>
        <v/>
      </c>
      <c r="BU898" s="10" t="str">
        <f t="shared" si="344"/>
        <v/>
      </c>
      <c r="BV898" s="10" t="str">
        <f>IF($AF898="","",IF(OR($V898&lt;2.7,$V898&gt;90),"Age OOR",($AF898-BR898)/VLOOKUP(BR$14&amp;"-rse-"&amp;$K898,Equations!$G:$I,3,0)))</f>
        <v/>
      </c>
      <c r="BW898" s="10" t="str">
        <f>IF($AG898="","",IF(OR($V898&lt;2.7,$V898&gt;90),"Age OOR",VLOOKUP(BW$14&amp;"-int-"&amp;$L898,Equations!$G:$I,3,0)+VLOOKUP(BW$14&amp;"-sexo-"&amp;$L898,Equations!$G:$I,3,0)*$U898+VLOOKUP(BW$14&amp;"-edad-"&amp;$L898,Equations!$G:$I,3,0)*$V898+VLOOKUP(BW$14&amp;"-est-"&amp;$L898,Equations!$G:$I,3,0)*(1/$W898)+VLOOKUP(BW$14&amp;"-imc-"&amp;$L898,Equations!$G:$I,3,0)*(1/$Q898)))</f>
        <v/>
      </c>
      <c r="BX898" s="10" t="str">
        <f>IF($AG898="","",IF(OR($V898&lt;2.7,$V898&gt;90),"Age OOR",BW898-1.6449*VLOOKUP(BW$14&amp;"-rse-"&amp;$L898,Equations!$G:$I,3,0)))</f>
        <v/>
      </c>
      <c r="BY898" s="10" t="str">
        <f>IF($AG898="","",IF(OR($V898&lt;2.7,$V898&gt;90),"Age OOR",BW898+1.6449*VLOOKUP(BW$14&amp;"-rse-"&amp;$L898,Equations!$G:$I,3,0)))</f>
        <v/>
      </c>
      <c r="BZ898" s="10" t="str">
        <f t="shared" si="345"/>
        <v/>
      </c>
      <c r="CA898" s="10" t="str">
        <f>IF($AG898="","",IF(OR($V898&lt;2.7,$V898&gt;90),"Age OOR",($AG898-BW898)/VLOOKUP(BW$14&amp;"-rse-"&amp;$L898,Equations!$G:$I,3,0)))</f>
        <v/>
      </c>
      <c r="CB898" s="10" t="str">
        <f>IF($AH898="","",IF(OR($V898&lt;2.7,$V898&gt;90),"Age OOR",VLOOKUP(CB$14&amp;"-int-"&amp;$M898,Equations!$G:$I,3,0)+VLOOKUP(CB$14&amp;"-sexo-"&amp;$M898,Equations!$G:$I,3,0)*$U898+VLOOKUP(CB$14&amp;"-edad-"&amp;$M898,Equations!$G:$I,3,0)*$V898+VLOOKUP(CB$14&amp;"-est-"&amp;$M898,Equations!$G:$I,3,0)*(1/$W898)+VLOOKUP(CB$14&amp;"-imc-"&amp;$M898,Equations!$G:$I,3,0)*(1/$Q898)))</f>
        <v/>
      </c>
      <c r="CC898" s="10" t="str">
        <f>IF($AH898="","",IF(OR($V898&lt;2.7,$V898&gt;90),"Age OOR",CB898-1.6449*VLOOKUP(CB$14&amp;"-rse-"&amp;$M898,Equations!$G:$I,3,0)))</f>
        <v/>
      </c>
      <c r="CD898" s="10" t="str">
        <f>IF($AH898="","",IF(OR($V898&lt;2.7,$V898&gt;90),"Age OOR",CB898+1.6449*VLOOKUP(CB$14&amp;"-rse-"&amp;$M898,Equations!$G:$I,3,0)))</f>
        <v/>
      </c>
      <c r="CE898" s="10" t="str">
        <f t="shared" si="346"/>
        <v/>
      </c>
      <c r="CF898" s="10" t="str">
        <f>IF($AH898="","",IF(OR($V898&lt;2.7,$V898&gt;90),"Age OOR",($AH898-CB898)/VLOOKUP(CB$14&amp;"-rse-"&amp;$M898,Equations!$G:$I,3,0)))</f>
        <v/>
      </c>
      <c r="CG898" s="10" t="str">
        <f>IF($AI898="","",IF(OR($V898&lt;2.7,$V898&gt;90),"Age OOR",VLOOKUP(CG$14&amp;"-int-"&amp;$N898,Equations!$G:$I,3,0)+VLOOKUP(CG$14&amp;"-sexo-"&amp;$N898,Equations!$G:$I,3,0)*$U898+VLOOKUP(CG$14&amp;"-edad-"&amp;$N898,Equations!$G:$I,3,0)*$V898+VLOOKUP(CG$14&amp;"-est-"&amp;$N898,Equations!$G:$I,3,0)*(1/$W898)+VLOOKUP(CG$14&amp;"-imc-"&amp;$N898,Equations!$G:$I,3,0)*(1/$Q898)))</f>
        <v/>
      </c>
      <c r="CH898" s="10" t="str">
        <f>IF($AI898="","",IF(OR($V898&lt;2.7,$V898&gt;90),"Age OOR",CG898-1.6449*VLOOKUP(CG$14&amp;"-rse-"&amp;$N898,Equations!$G:$I,3,0)))</f>
        <v/>
      </c>
      <c r="CI898" s="10" t="str">
        <f>IF($AI898="","",IF(OR($V898&lt;2.7,$V898&gt;90),"Age OOR",CG898+1.6449*VLOOKUP(CG$14&amp;"-rse-"&amp;$N898,Equations!$G:$I,3,0)))</f>
        <v/>
      </c>
      <c r="CJ898" s="10" t="str">
        <f t="shared" si="347"/>
        <v/>
      </c>
      <c r="CK898" s="10" t="str">
        <f>IF($AI898="","",IF(OR($V898&lt;2.7,$V898&gt;90),"Age OOR",($AI898-CG898)/VLOOKUP(CG$14&amp;"-rse-"&amp;$N898,Equations!$G:$I,3,0)))</f>
        <v/>
      </c>
      <c r="CL898" s="10" t="str">
        <f>IF($AJ898="","",IF(OR($V898&lt;2.7,$V898&gt;90),"Age OOR",VLOOKUP(CL$14&amp;"-int-"&amp;$O898,Equations!$G:$I,3,0)+VLOOKUP(CL$14&amp;"-sexo-"&amp;$O898,Equations!$G:$I,3,0)*$U898+VLOOKUP(CL$14&amp;"-edad-"&amp;$O898,Equations!$G:$I,3,0)*$V898+VLOOKUP(CL$14&amp;"-est-"&amp;$O898,Equations!$G:$I,3,0)*(1/$W898)+VLOOKUP(CL$14&amp;"-imc-"&amp;$O898,Equations!$G:$I,3,0)*(1/$Q898)))</f>
        <v/>
      </c>
      <c r="CM898" s="10" t="str">
        <f>IF($AJ898="","",IF(OR($V898&lt;2.7,$V898&gt;90),"Age OOR",CL898-1.6449*VLOOKUP(CL$14&amp;"-rse-"&amp;$O898,Equations!$G:$I,3,0)))</f>
        <v/>
      </c>
      <c r="CN898" s="10" t="str">
        <f>IF($AJ898="","",IF(OR($V898&lt;2.7,$V898&gt;90),"Age OOR",CL898+1.6449*VLOOKUP(CL$14&amp;"-rse-"&amp;$O898,Equations!$G:$I,3,0)))</f>
        <v/>
      </c>
      <c r="CO898" s="10" t="str">
        <f t="shared" si="348"/>
        <v/>
      </c>
      <c r="CP898" s="10" t="str">
        <f>IF($AJ898="","",IF(OR($V898&lt;2.7,$V898&gt;90),"Age OOR",($AJ898-CL898)/VLOOKUP(CL$14&amp;"-rse-"&amp;$O898,Equations!$G:$I,3,0)))</f>
        <v/>
      </c>
      <c r="CQ898" s="10" t="str">
        <f>IF($AK898="","",IF(OR($V898&lt;2.7,$V898&gt;90),"Age OOR",EXP(VLOOKUP(CQ$14&amp;"-int-"&amp;$P898,Equations!$G:$I,3,0)+VLOOKUP(CQ$14&amp;"-sexo-"&amp;$P898,Equations!$G:$I,3,0)*$U898+VLOOKUP(CQ$14&amp;"-edad-"&amp;$P898,Equations!$G:$I,3,0)*$V898+VLOOKUP(CQ$14&amp;"-est-"&amp;$P898,Equations!$G:$I,3,0)*(1/$W898)+VLOOKUP(CQ$14&amp;"-imc-"&amp;$P898,Equations!$G:$I,3,0)*(1/$Q898))))</f>
        <v/>
      </c>
      <c r="CR898" s="10" t="str">
        <f>IF($AK898="","",IF(OR($V898&lt;2.7,$V898&gt;90),"Age OOR",EXP(LN(CQ898)-1.6449*VLOOKUP(CQ$14&amp;"-rse-"&amp;$P898,Equations!$G:$I,3,0))))</f>
        <v/>
      </c>
      <c r="CS898" s="10" t="str">
        <f>IF($AK898="","",IF(OR($V898&lt;2.7,$V898&gt;90),"Age OOR",EXP(LN(CQ898)+1.6449*VLOOKUP(CQ$14&amp;"-rse-"&amp;$P898,Equations!$G:$I,3,0))))</f>
        <v/>
      </c>
      <c r="CT898" s="10" t="str">
        <f t="shared" si="349"/>
        <v/>
      </c>
      <c r="CU898" s="10" t="str">
        <f>IF($AK898="","",IF(OR($V898&lt;2.7,$V898&gt;90),"Age OOR",(LN($AK898)-LN(CQ898))/VLOOKUP(CQ$14&amp;"-rse-"&amp;$P898,Equations!$G:$I,3,0)))</f>
        <v/>
      </c>
      <c r="CV898" s="47"/>
    </row>
    <row r="899" spans="5:100" x14ac:dyDescent="0.2">
      <c r="E899" s="23" t="str">
        <f t="shared" si="325"/>
        <v>Age out of range</v>
      </c>
      <c r="F899" s="23" t="str">
        <f t="shared" si="326"/>
        <v>Age out of range</v>
      </c>
      <c r="G899" s="23" t="str">
        <f t="shared" si="327"/>
        <v>Age out of range</v>
      </c>
      <c r="H899" s="23" t="str">
        <f t="shared" si="328"/>
        <v>Age out of range</v>
      </c>
      <c r="I899" s="23" t="str">
        <f t="shared" si="329"/>
        <v>Age out of range</v>
      </c>
      <c r="J899" s="23" t="str">
        <f t="shared" si="330"/>
        <v>Age out of range</v>
      </c>
      <c r="K899" s="23" t="str">
        <f t="shared" si="331"/>
        <v>Age out of range</v>
      </c>
      <c r="L899" s="23" t="str">
        <f t="shared" si="332"/>
        <v>Age out of range</v>
      </c>
      <c r="M899" s="23" t="str">
        <f t="shared" si="333"/>
        <v>Age out of range</v>
      </c>
      <c r="N899" s="23" t="str">
        <f t="shared" si="334"/>
        <v>Age out of range</v>
      </c>
      <c r="O899" s="23" t="str">
        <f t="shared" si="335"/>
        <v>Age out of range</v>
      </c>
      <c r="P899" s="23" t="str">
        <f t="shared" si="336"/>
        <v>Age out of range</v>
      </c>
      <c r="Q899" s="23" t="e">
        <f t="shared" si="337"/>
        <v>#DIV/0!</v>
      </c>
      <c r="R899" s="17"/>
      <c r="S899" s="23">
        <v>883</v>
      </c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  <c r="AE899" s="134"/>
      <c r="AF899" s="134"/>
      <c r="AG899" s="134"/>
      <c r="AH899" s="134"/>
      <c r="AI899" s="134"/>
      <c r="AJ899" s="134"/>
      <c r="AK899" s="134"/>
      <c r="AL899" s="7"/>
      <c r="AM899" s="47"/>
      <c r="AN899" s="10" t="str">
        <f>IF($Z899="","",IF(OR($V899&lt;2.7,$V899&gt;90),"Age OOR",VLOOKUP(AN$14&amp;"-int-"&amp;$E899,Equations!$G:$I,3,0)+VLOOKUP(AN$14&amp;"-sexo-"&amp;$E899,Equations!$G:$I,3,0)*$U899+VLOOKUP(AN$14&amp;"-edad-"&amp;$E899,Equations!$G:$I,3,0)*$V899+VLOOKUP(AN$14&amp;"-est-"&amp;$E899,Equations!$G:$I,3,0)*(1/$W899)+VLOOKUP(AN$14&amp;"-imc-"&amp;$E899,Equations!$G:$I,3,0)*(1/$Q899)))</f>
        <v/>
      </c>
      <c r="AO899" s="10" t="str">
        <f>IF($Z899="","",IF(OR($V899&lt;2.7,$V899&gt;90),"Age OOR",AN899-1.6449*VLOOKUP(AN$14&amp;"-rse-"&amp;$E899,Equations!$G:$I,3,0)))</f>
        <v/>
      </c>
      <c r="AP899" s="10" t="str">
        <f>IF($Z899="","",IF(OR($V899&lt;2.7,$V899&gt;90),"Age OOR",AN899+1.6449*VLOOKUP(AN$14&amp;"-rse-"&amp;$E899,Equations!$G:$I,3,0)))</f>
        <v/>
      </c>
      <c r="AQ899" s="10" t="str">
        <f t="shared" si="338"/>
        <v/>
      </c>
      <c r="AR899" s="10" t="str">
        <f>IF($Z899="","",IF(OR($V899&lt;2.7,$V899&gt;90),"Age OOR",($Z899-AN899)/VLOOKUP(AN$14&amp;"-rse-"&amp;$E899,Equations!$G:$I,3,0)))</f>
        <v/>
      </c>
      <c r="AS899" s="10" t="str">
        <f>IF($AA899="","",IF(OR($V899&lt;2.7,$V899&gt;90),"Age OOR",VLOOKUP(AS$14&amp;"-int-"&amp;$F899,Equations!$G:$I,3,0)+VLOOKUP(AS$14&amp;"-sexo-"&amp;$F899,Equations!$G:$I,3,0)*$U899+VLOOKUP(AS$14&amp;"-edad-"&amp;$F899,Equations!$G:$I,3,0)*$V899+VLOOKUP(AS$14&amp;"-est-"&amp;$F899,Equations!$G:$I,3,0)*(1/$W899)+VLOOKUP(AS$14&amp;"-imc-"&amp;$F899,Equations!$G:$I,3,0)*(1/$Q899)))</f>
        <v/>
      </c>
      <c r="AT899" s="10" t="str">
        <f>IF($AA899="","",IF(OR($V899&lt;2.7,$V899&gt;90),"Age OOR",AS899-1.6449*VLOOKUP(AS$14&amp;"-rse-"&amp;$F899,Equations!$G:$I,3,0)))</f>
        <v/>
      </c>
      <c r="AU899" s="10" t="str">
        <f>IF($AA899="","",IF(OR($V899&lt;2.7,$V899&gt;90),"Age OOR",AS899+1.6449*VLOOKUP(AS$14&amp;"-rse-"&amp;$F899,Equations!$G:$I,3,0)))</f>
        <v/>
      </c>
      <c r="AV899" s="10" t="str">
        <f t="shared" si="339"/>
        <v/>
      </c>
      <c r="AW899" s="10" t="str">
        <f>IF($AA899="","",IF(OR($V899&lt;2.7,$V899&gt;90),"Age OOR",($AA899-AS899)/VLOOKUP(AS$14&amp;"-rse-"&amp;$F899,Equations!$G:$I,3,0)))</f>
        <v/>
      </c>
      <c r="AX899" s="10" t="str">
        <f>IF($AB899="","",IF(OR($V899&lt;2.7,$V899&gt;90),"Age OOR",VLOOKUP(AX$14&amp;"-int-"&amp;$G899,Equations!$G:$I,3,0)+VLOOKUP(AX$14&amp;"-sexo-"&amp;$G899,Equations!$G:$I,3,0)*$U899+VLOOKUP(AX$14&amp;"-edad-"&amp;$G899,Equations!$G:$I,3,0)*$V899+VLOOKUP(AX$14&amp;"-est-"&amp;$G899,Equations!$G:$I,3,0)*(1/$W899)+VLOOKUP(AX$14&amp;"-imc-"&amp;$G899,Equations!$G:$I,3,0)*(1/$Q899)))</f>
        <v/>
      </c>
      <c r="AY899" s="10" t="str">
        <f>IF($AB899="","",IF(OR($V899&lt;2.7,$V899&gt;90),"Age OOR",AX899-1.6449*VLOOKUP(AX$14&amp;"-rse-"&amp;$G899,Equations!$G:$I,3,0)))</f>
        <v/>
      </c>
      <c r="AZ899" s="10" t="str">
        <f>IF($AB899="","",IF(OR($V899&lt;2.7,$V899&gt;90),"Age OOR",AX899+1.6449*VLOOKUP(AX$14&amp;"-rse-"&amp;$G899,Equations!$G:$I,3,0)))</f>
        <v/>
      </c>
      <c r="BA899" s="10" t="str">
        <f t="shared" si="340"/>
        <v/>
      </c>
      <c r="BB899" s="10" t="str">
        <f>IF($AB899="","",IF(OR($V899&lt;2.7,$V899&gt;90),"Age OOR",($AB899-AX899)/VLOOKUP(AX$14&amp;"-rse-"&amp;$G899,Equations!$G:$I,3,0)))</f>
        <v/>
      </c>
      <c r="BC899" s="10" t="str">
        <f>IF($AC899="","",IF(OR($V899&lt;2.7,$V899&gt;90),"Age OOR",VLOOKUP(BC$14&amp;"-int-"&amp;$H899,Equations!$G:$I,3,0)+VLOOKUP(BC$14&amp;"-sexo-"&amp;$H899,Equations!$G:$I,3,0)*$U899+VLOOKUP(BC$14&amp;"-edad-"&amp;$H899,Equations!$G:$I,3,0)*$V899+VLOOKUP(BC$14&amp;"-est-"&amp;$H899,Equations!$G:$I,3,0)*(1/$W899)+VLOOKUP(BC$14&amp;"-imc-"&amp;$H899,Equations!$G:$I,3,0)*(1/$Q899)))</f>
        <v/>
      </c>
      <c r="BD899" s="10" t="str">
        <f>IF($AC899="","",IF(OR($V899&lt;2.7,$V899&gt;90),"Age OOR",BC899-1.6449*VLOOKUP(BC$14&amp;"-rse-"&amp;$H899,Equations!$G:$I,3,0)))</f>
        <v/>
      </c>
      <c r="BE899" s="10" t="str">
        <f>IF($AC899="","",IF(OR($V899&lt;2.7,$V899&gt;90),"Age OOR",BC899+1.6449*VLOOKUP(BC$14&amp;"-rse-"&amp;$H899,Equations!$G:$I,3,0)))</f>
        <v/>
      </c>
      <c r="BF899" s="10" t="str">
        <f t="shared" si="341"/>
        <v/>
      </c>
      <c r="BG899" s="10" t="str">
        <f>IF($AC899="","",IF(OR($V899&lt;2.7,$V899&gt;90),"Age OOR",($AC899-BC899)/VLOOKUP(BC$14&amp;"-rse-"&amp;$H899,Equations!$G:$I,3,0)))</f>
        <v/>
      </c>
      <c r="BH899" s="10" t="str">
        <f>IF($AD899="","",IF(OR($V899&lt;2.7,$V899&gt;90),"Age OOR",VLOOKUP(BH$14&amp;"-int-"&amp;$I899,Equations!$G:$I,3,0)+VLOOKUP(BH$14&amp;"-sexo-"&amp;$I899,Equations!$G:$I,3,0)*$U899+VLOOKUP(BH$14&amp;"-edad-"&amp;$I899,Equations!$G:$I,3,0)*$V899+VLOOKUP(BH$14&amp;"-est-"&amp;$I899,Equations!$G:$I,3,0)*(1/$W899)+VLOOKUP(BH$14&amp;"-imc-"&amp;$I899,Equations!$G:$I,3,0)*(1/$Q899)))</f>
        <v/>
      </c>
      <c r="BI899" s="10" t="str">
        <f>IF($AD899="","",IF(OR($V899&lt;2.7,$V899&gt;90),"Age OOR",BH899-1.6449*VLOOKUP(BH$14&amp;"-rse-"&amp;$I899,Equations!$G:$I,3,0)))</f>
        <v/>
      </c>
      <c r="BJ899" s="10" t="str">
        <f>IF($AD899="","",IF(OR($V899&lt;2.7,$V899&gt;90),"Age OOR",BH899+1.6449*VLOOKUP(BH$14&amp;"-rse-"&amp;$I899,Equations!$G:$I,3,0)))</f>
        <v/>
      </c>
      <c r="BK899" s="10" t="str">
        <f t="shared" si="342"/>
        <v/>
      </c>
      <c r="BL899" s="10" t="str">
        <f>IF($AD899="","",IF(OR($V899&lt;2.7,$V899&gt;90),"Age OOR",($AD899-BH899)/VLOOKUP(BH$14&amp;"-rse-"&amp;$I899,Equations!$G:$I,3,0)))</f>
        <v/>
      </c>
      <c r="BM899" s="10" t="str">
        <f>IF($AE899="","",IF(OR($V899&lt;2.7,$V899&gt;90),"Age OOR",VLOOKUP(BM$14&amp;"-int-"&amp;$J899,Equations!$G:$I,3,0)+VLOOKUP(BM$14&amp;"-sexo-"&amp;$J899,Equations!$G:$I,3,0)*$U899+VLOOKUP(BM$14&amp;"-edad-"&amp;$J899,Equations!$G:$I,3,0)*$V899+VLOOKUP(BM$14&amp;"-est-"&amp;$J899,Equations!$G:$I,3,0)*(1/$W899)+VLOOKUP(BM$14&amp;"-imc-"&amp;$J899,Equations!$G:$I,3,0)*(1/$Q899)))</f>
        <v/>
      </c>
      <c r="BN899" s="10" t="str">
        <f>IF($AE899="","",IF(OR($V899&lt;2.7,$V899&gt;90),"Age OOR",BM899-1.6449*VLOOKUP(BM$14&amp;"-rse-"&amp;$J899,Equations!$G:$I,3,0)))</f>
        <v/>
      </c>
      <c r="BO899" s="10" t="str">
        <f>IF($AE899="","",IF(OR($V899&lt;2.7,$V899&gt;90),"Age OOR",BM899+1.6449*VLOOKUP(BM$14&amp;"-rse-"&amp;$J899,Equations!$G:$I,3,0)))</f>
        <v/>
      </c>
      <c r="BP899" s="10" t="str">
        <f t="shared" si="343"/>
        <v/>
      </c>
      <c r="BQ899" s="10" t="str">
        <f>IF($AE899="","",IF(OR($V899&lt;2.7,$V899&gt;90),"Age OOR",($AE899-BM899)/VLOOKUP(BM$14&amp;"-rse-"&amp;$J899,Equations!$G:$I,3,0)))</f>
        <v/>
      </c>
      <c r="BR899" s="10" t="str">
        <f>IF($AF899="","",IF(OR($V899&lt;2.7,$V899&gt;90),"Age OOR",VLOOKUP(BR$14&amp;"-int-"&amp;$K899,Equations!$G:$I,3,0)+VLOOKUP(BR$14&amp;"-sexo-"&amp;$K899,Equations!$G:$I,3,0)*$U899+VLOOKUP(BR$14&amp;"-edad-"&amp;$K899,Equations!$G:$I,3,0)*$V899+VLOOKUP(BR$14&amp;"-est-"&amp;$K899,Equations!$G:$I,3,0)*(1/$W899)+VLOOKUP(BR$14&amp;"-imc-"&amp;$K899,Equations!$G:$I,3,0)*(1/$Q899)))</f>
        <v/>
      </c>
      <c r="BS899" s="10" t="str">
        <f>IF($AF899="","",IF(OR($V899&lt;2.7,$V899&gt;90),"Age OOR",BR899-1.6449*VLOOKUP(BR$14&amp;"-rse-"&amp;$K899,Equations!$G:$I,3,0)))</f>
        <v/>
      </c>
      <c r="BT899" s="10" t="str">
        <f>IF($AF899="","",IF(OR($V899&lt;2.7,$V899&gt;90),"Age OOR",BR899+1.6449*VLOOKUP(BR$14&amp;"-rse-"&amp;$K899,Equations!$G:$I,3,0)))</f>
        <v/>
      </c>
      <c r="BU899" s="10" t="str">
        <f t="shared" si="344"/>
        <v/>
      </c>
      <c r="BV899" s="10" t="str">
        <f>IF($AF899="","",IF(OR($V899&lt;2.7,$V899&gt;90),"Age OOR",($AF899-BR899)/VLOOKUP(BR$14&amp;"-rse-"&amp;$K899,Equations!$G:$I,3,0)))</f>
        <v/>
      </c>
      <c r="BW899" s="10" t="str">
        <f>IF($AG899="","",IF(OR($V899&lt;2.7,$V899&gt;90),"Age OOR",VLOOKUP(BW$14&amp;"-int-"&amp;$L899,Equations!$G:$I,3,0)+VLOOKUP(BW$14&amp;"-sexo-"&amp;$L899,Equations!$G:$I,3,0)*$U899+VLOOKUP(BW$14&amp;"-edad-"&amp;$L899,Equations!$G:$I,3,0)*$V899+VLOOKUP(BW$14&amp;"-est-"&amp;$L899,Equations!$G:$I,3,0)*(1/$W899)+VLOOKUP(BW$14&amp;"-imc-"&amp;$L899,Equations!$G:$I,3,0)*(1/$Q899)))</f>
        <v/>
      </c>
      <c r="BX899" s="10" t="str">
        <f>IF($AG899="","",IF(OR($V899&lt;2.7,$V899&gt;90),"Age OOR",BW899-1.6449*VLOOKUP(BW$14&amp;"-rse-"&amp;$L899,Equations!$G:$I,3,0)))</f>
        <v/>
      </c>
      <c r="BY899" s="10" t="str">
        <f>IF($AG899="","",IF(OR($V899&lt;2.7,$V899&gt;90),"Age OOR",BW899+1.6449*VLOOKUP(BW$14&amp;"-rse-"&amp;$L899,Equations!$G:$I,3,0)))</f>
        <v/>
      </c>
      <c r="BZ899" s="10" t="str">
        <f t="shared" si="345"/>
        <v/>
      </c>
      <c r="CA899" s="10" t="str">
        <f>IF($AG899="","",IF(OR($V899&lt;2.7,$V899&gt;90),"Age OOR",($AG899-BW899)/VLOOKUP(BW$14&amp;"-rse-"&amp;$L899,Equations!$G:$I,3,0)))</f>
        <v/>
      </c>
      <c r="CB899" s="10" t="str">
        <f>IF($AH899="","",IF(OR($V899&lt;2.7,$V899&gt;90),"Age OOR",VLOOKUP(CB$14&amp;"-int-"&amp;$M899,Equations!$G:$I,3,0)+VLOOKUP(CB$14&amp;"-sexo-"&amp;$M899,Equations!$G:$I,3,0)*$U899+VLOOKUP(CB$14&amp;"-edad-"&amp;$M899,Equations!$G:$I,3,0)*$V899+VLOOKUP(CB$14&amp;"-est-"&amp;$M899,Equations!$G:$I,3,0)*(1/$W899)+VLOOKUP(CB$14&amp;"-imc-"&amp;$M899,Equations!$G:$I,3,0)*(1/$Q899)))</f>
        <v/>
      </c>
      <c r="CC899" s="10" t="str">
        <f>IF($AH899="","",IF(OR($V899&lt;2.7,$V899&gt;90),"Age OOR",CB899-1.6449*VLOOKUP(CB$14&amp;"-rse-"&amp;$M899,Equations!$G:$I,3,0)))</f>
        <v/>
      </c>
      <c r="CD899" s="10" t="str">
        <f>IF($AH899="","",IF(OR($V899&lt;2.7,$V899&gt;90),"Age OOR",CB899+1.6449*VLOOKUP(CB$14&amp;"-rse-"&amp;$M899,Equations!$G:$I,3,0)))</f>
        <v/>
      </c>
      <c r="CE899" s="10" t="str">
        <f t="shared" si="346"/>
        <v/>
      </c>
      <c r="CF899" s="10" t="str">
        <f>IF($AH899="","",IF(OR($V899&lt;2.7,$V899&gt;90),"Age OOR",($AH899-CB899)/VLOOKUP(CB$14&amp;"-rse-"&amp;$M899,Equations!$G:$I,3,0)))</f>
        <v/>
      </c>
      <c r="CG899" s="10" t="str">
        <f>IF($AI899="","",IF(OR($V899&lt;2.7,$V899&gt;90),"Age OOR",VLOOKUP(CG$14&amp;"-int-"&amp;$N899,Equations!$G:$I,3,0)+VLOOKUP(CG$14&amp;"-sexo-"&amp;$N899,Equations!$G:$I,3,0)*$U899+VLOOKUP(CG$14&amp;"-edad-"&amp;$N899,Equations!$G:$I,3,0)*$V899+VLOOKUP(CG$14&amp;"-est-"&amp;$N899,Equations!$G:$I,3,0)*(1/$W899)+VLOOKUP(CG$14&amp;"-imc-"&amp;$N899,Equations!$G:$I,3,0)*(1/$Q899)))</f>
        <v/>
      </c>
      <c r="CH899" s="10" t="str">
        <f>IF($AI899="","",IF(OR($V899&lt;2.7,$V899&gt;90),"Age OOR",CG899-1.6449*VLOOKUP(CG$14&amp;"-rse-"&amp;$N899,Equations!$G:$I,3,0)))</f>
        <v/>
      </c>
      <c r="CI899" s="10" t="str">
        <f>IF($AI899="","",IF(OR($V899&lt;2.7,$V899&gt;90),"Age OOR",CG899+1.6449*VLOOKUP(CG$14&amp;"-rse-"&amp;$N899,Equations!$G:$I,3,0)))</f>
        <v/>
      </c>
      <c r="CJ899" s="10" t="str">
        <f t="shared" si="347"/>
        <v/>
      </c>
      <c r="CK899" s="10" t="str">
        <f>IF($AI899="","",IF(OR($V899&lt;2.7,$V899&gt;90),"Age OOR",($AI899-CG899)/VLOOKUP(CG$14&amp;"-rse-"&amp;$N899,Equations!$G:$I,3,0)))</f>
        <v/>
      </c>
      <c r="CL899" s="10" t="str">
        <f>IF($AJ899="","",IF(OR($V899&lt;2.7,$V899&gt;90),"Age OOR",VLOOKUP(CL$14&amp;"-int-"&amp;$O899,Equations!$G:$I,3,0)+VLOOKUP(CL$14&amp;"-sexo-"&amp;$O899,Equations!$G:$I,3,0)*$U899+VLOOKUP(CL$14&amp;"-edad-"&amp;$O899,Equations!$G:$I,3,0)*$V899+VLOOKUP(CL$14&amp;"-est-"&amp;$O899,Equations!$G:$I,3,0)*(1/$W899)+VLOOKUP(CL$14&amp;"-imc-"&amp;$O899,Equations!$G:$I,3,0)*(1/$Q899)))</f>
        <v/>
      </c>
      <c r="CM899" s="10" t="str">
        <f>IF($AJ899="","",IF(OR($V899&lt;2.7,$V899&gt;90),"Age OOR",CL899-1.6449*VLOOKUP(CL$14&amp;"-rse-"&amp;$O899,Equations!$G:$I,3,0)))</f>
        <v/>
      </c>
      <c r="CN899" s="10" t="str">
        <f>IF($AJ899="","",IF(OR($V899&lt;2.7,$V899&gt;90),"Age OOR",CL899+1.6449*VLOOKUP(CL$14&amp;"-rse-"&amp;$O899,Equations!$G:$I,3,0)))</f>
        <v/>
      </c>
      <c r="CO899" s="10" t="str">
        <f t="shared" si="348"/>
        <v/>
      </c>
      <c r="CP899" s="10" t="str">
        <f>IF($AJ899="","",IF(OR($V899&lt;2.7,$V899&gt;90),"Age OOR",($AJ899-CL899)/VLOOKUP(CL$14&amp;"-rse-"&amp;$O899,Equations!$G:$I,3,0)))</f>
        <v/>
      </c>
      <c r="CQ899" s="10" t="str">
        <f>IF($AK899="","",IF(OR($V899&lt;2.7,$V899&gt;90),"Age OOR",EXP(VLOOKUP(CQ$14&amp;"-int-"&amp;$P899,Equations!$G:$I,3,0)+VLOOKUP(CQ$14&amp;"-sexo-"&amp;$P899,Equations!$G:$I,3,0)*$U899+VLOOKUP(CQ$14&amp;"-edad-"&amp;$P899,Equations!$G:$I,3,0)*$V899+VLOOKUP(CQ$14&amp;"-est-"&amp;$P899,Equations!$G:$I,3,0)*(1/$W899)+VLOOKUP(CQ$14&amp;"-imc-"&amp;$P899,Equations!$G:$I,3,0)*(1/$Q899))))</f>
        <v/>
      </c>
      <c r="CR899" s="10" t="str">
        <f>IF($AK899="","",IF(OR($V899&lt;2.7,$V899&gt;90),"Age OOR",EXP(LN(CQ899)-1.6449*VLOOKUP(CQ$14&amp;"-rse-"&amp;$P899,Equations!$G:$I,3,0))))</f>
        <v/>
      </c>
      <c r="CS899" s="10" t="str">
        <f>IF($AK899="","",IF(OR($V899&lt;2.7,$V899&gt;90),"Age OOR",EXP(LN(CQ899)+1.6449*VLOOKUP(CQ$14&amp;"-rse-"&amp;$P899,Equations!$G:$I,3,0))))</f>
        <v/>
      </c>
      <c r="CT899" s="10" t="str">
        <f t="shared" si="349"/>
        <v/>
      </c>
      <c r="CU899" s="10" t="str">
        <f>IF($AK899="","",IF(OR($V899&lt;2.7,$V899&gt;90),"Age OOR",(LN($AK899)-LN(CQ899))/VLOOKUP(CQ$14&amp;"-rse-"&amp;$P899,Equations!$G:$I,3,0)))</f>
        <v/>
      </c>
      <c r="CV899" s="47"/>
    </row>
    <row r="900" spans="5:100" x14ac:dyDescent="0.2">
      <c r="E900" s="23" t="str">
        <f t="shared" si="325"/>
        <v>Age out of range</v>
      </c>
      <c r="F900" s="23" t="str">
        <f t="shared" si="326"/>
        <v>Age out of range</v>
      </c>
      <c r="G900" s="23" t="str">
        <f t="shared" si="327"/>
        <v>Age out of range</v>
      </c>
      <c r="H900" s="23" t="str">
        <f t="shared" si="328"/>
        <v>Age out of range</v>
      </c>
      <c r="I900" s="23" t="str">
        <f t="shared" si="329"/>
        <v>Age out of range</v>
      </c>
      <c r="J900" s="23" t="str">
        <f t="shared" si="330"/>
        <v>Age out of range</v>
      </c>
      <c r="K900" s="23" t="str">
        <f t="shared" si="331"/>
        <v>Age out of range</v>
      </c>
      <c r="L900" s="23" t="str">
        <f t="shared" si="332"/>
        <v>Age out of range</v>
      </c>
      <c r="M900" s="23" t="str">
        <f t="shared" si="333"/>
        <v>Age out of range</v>
      </c>
      <c r="N900" s="23" t="str">
        <f t="shared" si="334"/>
        <v>Age out of range</v>
      </c>
      <c r="O900" s="23" t="str">
        <f t="shared" si="335"/>
        <v>Age out of range</v>
      </c>
      <c r="P900" s="23" t="str">
        <f t="shared" si="336"/>
        <v>Age out of range</v>
      </c>
      <c r="Q900" s="23" t="e">
        <f t="shared" si="337"/>
        <v>#DIV/0!</v>
      </c>
      <c r="R900" s="17"/>
      <c r="S900" s="23">
        <v>884</v>
      </c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  <c r="AE900" s="134"/>
      <c r="AF900" s="134"/>
      <c r="AG900" s="134"/>
      <c r="AH900" s="134"/>
      <c r="AI900" s="134"/>
      <c r="AJ900" s="134"/>
      <c r="AK900" s="134"/>
      <c r="AL900" s="7"/>
      <c r="AM900" s="47"/>
      <c r="AN900" s="10" t="str">
        <f>IF($Z900="","",IF(OR($V900&lt;2.7,$V900&gt;90),"Age OOR",VLOOKUP(AN$14&amp;"-int-"&amp;$E900,Equations!$G:$I,3,0)+VLOOKUP(AN$14&amp;"-sexo-"&amp;$E900,Equations!$G:$I,3,0)*$U900+VLOOKUP(AN$14&amp;"-edad-"&amp;$E900,Equations!$G:$I,3,0)*$V900+VLOOKUP(AN$14&amp;"-est-"&amp;$E900,Equations!$G:$I,3,0)*(1/$W900)+VLOOKUP(AN$14&amp;"-imc-"&amp;$E900,Equations!$G:$I,3,0)*(1/$Q900)))</f>
        <v/>
      </c>
      <c r="AO900" s="10" t="str">
        <f>IF($Z900="","",IF(OR($V900&lt;2.7,$V900&gt;90),"Age OOR",AN900-1.6449*VLOOKUP(AN$14&amp;"-rse-"&amp;$E900,Equations!$G:$I,3,0)))</f>
        <v/>
      </c>
      <c r="AP900" s="10" t="str">
        <f>IF($Z900="","",IF(OR($V900&lt;2.7,$V900&gt;90),"Age OOR",AN900+1.6449*VLOOKUP(AN$14&amp;"-rse-"&amp;$E900,Equations!$G:$I,3,0)))</f>
        <v/>
      </c>
      <c r="AQ900" s="10" t="str">
        <f t="shared" si="338"/>
        <v/>
      </c>
      <c r="AR900" s="10" t="str">
        <f>IF($Z900="","",IF(OR($V900&lt;2.7,$V900&gt;90),"Age OOR",($Z900-AN900)/VLOOKUP(AN$14&amp;"-rse-"&amp;$E900,Equations!$G:$I,3,0)))</f>
        <v/>
      </c>
      <c r="AS900" s="10" t="str">
        <f>IF($AA900="","",IF(OR($V900&lt;2.7,$V900&gt;90),"Age OOR",VLOOKUP(AS$14&amp;"-int-"&amp;$F900,Equations!$G:$I,3,0)+VLOOKUP(AS$14&amp;"-sexo-"&amp;$F900,Equations!$G:$I,3,0)*$U900+VLOOKUP(AS$14&amp;"-edad-"&amp;$F900,Equations!$G:$I,3,0)*$V900+VLOOKUP(AS$14&amp;"-est-"&amp;$F900,Equations!$G:$I,3,0)*(1/$W900)+VLOOKUP(AS$14&amp;"-imc-"&amp;$F900,Equations!$G:$I,3,0)*(1/$Q900)))</f>
        <v/>
      </c>
      <c r="AT900" s="10" t="str">
        <f>IF($AA900="","",IF(OR($V900&lt;2.7,$V900&gt;90),"Age OOR",AS900-1.6449*VLOOKUP(AS$14&amp;"-rse-"&amp;$F900,Equations!$G:$I,3,0)))</f>
        <v/>
      </c>
      <c r="AU900" s="10" t="str">
        <f>IF($AA900="","",IF(OR($V900&lt;2.7,$V900&gt;90),"Age OOR",AS900+1.6449*VLOOKUP(AS$14&amp;"-rse-"&amp;$F900,Equations!$G:$I,3,0)))</f>
        <v/>
      </c>
      <c r="AV900" s="10" t="str">
        <f t="shared" si="339"/>
        <v/>
      </c>
      <c r="AW900" s="10" t="str">
        <f>IF($AA900="","",IF(OR($V900&lt;2.7,$V900&gt;90),"Age OOR",($AA900-AS900)/VLOOKUP(AS$14&amp;"-rse-"&amp;$F900,Equations!$G:$I,3,0)))</f>
        <v/>
      </c>
      <c r="AX900" s="10" t="str">
        <f>IF($AB900="","",IF(OR($V900&lt;2.7,$V900&gt;90),"Age OOR",VLOOKUP(AX$14&amp;"-int-"&amp;$G900,Equations!$G:$I,3,0)+VLOOKUP(AX$14&amp;"-sexo-"&amp;$G900,Equations!$G:$I,3,0)*$U900+VLOOKUP(AX$14&amp;"-edad-"&amp;$G900,Equations!$G:$I,3,0)*$V900+VLOOKUP(AX$14&amp;"-est-"&amp;$G900,Equations!$G:$I,3,0)*(1/$W900)+VLOOKUP(AX$14&amp;"-imc-"&amp;$G900,Equations!$G:$I,3,0)*(1/$Q900)))</f>
        <v/>
      </c>
      <c r="AY900" s="10" t="str">
        <f>IF($AB900="","",IF(OR($V900&lt;2.7,$V900&gt;90),"Age OOR",AX900-1.6449*VLOOKUP(AX$14&amp;"-rse-"&amp;$G900,Equations!$G:$I,3,0)))</f>
        <v/>
      </c>
      <c r="AZ900" s="10" t="str">
        <f>IF($AB900="","",IF(OR($V900&lt;2.7,$V900&gt;90),"Age OOR",AX900+1.6449*VLOOKUP(AX$14&amp;"-rse-"&amp;$G900,Equations!$G:$I,3,0)))</f>
        <v/>
      </c>
      <c r="BA900" s="10" t="str">
        <f t="shared" si="340"/>
        <v/>
      </c>
      <c r="BB900" s="10" t="str">
        <f>IF($AB900="","",IF(OR($V900&lt;2.7,$V900&gt;90),"Age OOR",($AB900-AX900)/VLOOKUP(AX$14&amp;"-rse-"&amp;$G900,Equations!$G:$I,3,0)))</f>
        <v/>
      </c>
      <c r="BC900" s="10" t="str">
        <f>IF($AC900="","",IF(OR($V900&lt;2.7,$V900&gt;90),"Age OOR",VLOOKUP(BC$14&amp;"-int-"&amp;$H900,Equations!$G:$I,3,0)+VLOOKUP(BC$14&amp;"-sexo-"&amp;$H900,Equations!$G:$I,3,0)*$U900+VLOOKUP(BC$14&amp;"-edad-"&amp;$H900,Equations!$G:$I,3,0)*$V900+VLOOKUP(BC$14&amp;"-est-"&amp;$H900,Equations!$G:$I,3,0)*(1/$W900)+VLOOKUP(BC$14&amp;"-imc-"&amp;$H900,Equations!$G:$I,3,0)*(1/$Q900)))</f>
        <v/>
      </c>
      <c r="BD900" s="10" t="str">
        <f>IF($AC900="","",IF(OR($V900&lt;2.7,$V900&gt;90),"Age OOR",BC900-1.6449*VLOOKUP(BC$14&amp;"-rse-"&amp;$H900,Equations!$G:$I,3,0)))</f>
        <v/>
      </c>
      <c r="BE900" s="10" t="str">
        <f>IF($AC900="","",IF(OR($V900&lt;2.7,$V900&gt;90),"Age OOR",BC900+1.6449*VLOOKUP(BC$14&amp;"-rse-"&amp;$H900,Equations!$G:$I,3,0)))</f>
        <v/>
      </c>
      <c r="BF900" s="10" t="str">
        <f t="shared" si="341"/>
        <v/>
      </c>
      <c r="BG900" s="10" t="str">
        <f>IF($AC900="","",IF(OR($V900&lt;2.7,$V900&gt;90),"Age OOR",($AC900-BC900)/VLOOKUP(BC$14&amp;"-rse-"&amp;$H900,Equations!$G:$I,3,0)))</f>
        <v/>
      </c>
      <c r="BH900" s="10" t="str">
        <f>IF($AD900="","",IF(OR($V900&lt;2.7,$V900&gt;90),"Age OOR",VLOOKUP(BH$14&amp;"-int-"&amp;$I900,Equations!$G:$I,3,0)+VLOOKUP(BH$14&amp;"-sexo-"&amp;$I900,Equations!$G:$I,3,0)*$U900+VLOOKUP(BH$14&amp;"-edad-"&amp;$I900,Equations!$G:$I,3,0)*$V900+VLOOKUP(BH$14&amp;"-est-"&amp;$I900,Equations!$G:$I,3,0)*(1/$W900)+VLOOKUP(BH$14&amp;"-imc-"&amp;$I900,Equations!$G:$I,3,0)*(1/$Q900)))</f>
        <v/>
      </c>
      <c r="BI900" s="10" t="str">
        <f>IF($AD900="","",IF(OR($V900&lt;2.7,$V900&gt;90),"Age OOR",BH900-1.6449*VLOOKUP(BH$14&amp;"-rse-"&amp;$I900,Equations!$G:$I,3,0)))</f>
        <v/>
      </c>
      <c r="BJ900" s="10" t="str">
        <f>IF($AD900="","",IF(OR($V900&lt;2.7,$V900&gt;90),"Age OOR",BH900+1.6449*VLOOKUP(BH$14&amp;"-rse-"&amp;$I900,Equations!$G:$I,3,0)))</f>
        <v/>
      </c>
      <c r="BK900" s="10" t="str">
        <f t="shared" si="342"/>
        <v/>
      </c>
      <c r="BL900" s="10" t="str">
        <f>IF($AD900="","",IF(OR($V900&lt;2.7,$V900&gt;90),"Age OOR",($AD900-BH900)/VLOOKUP(BH$14&amp;"-rse-"&amp;$I900,Equations!$G:$I,3,0)))</f>
        <v/>
      </c>
      <c r="BM900" s="10" t="str">
        <f>IF($AE900="","",IF(OR($V900&lt;2.7,$V900&gt;90),"Age OOR",VLOOKUP(BM$14&amp;"-int-"&amp;$J900,Equations!$G:$I,3,0)+VLOOKUP(BM$14&amp;"-sexo-"&amp;$J900,Equations!$G:$I,3,0)*$U900+VLOOKUP(BM$14&amp;"-edad-"&amp;$J900,Equations!$G:$I,3,0)*$V900+VLOOKUP(BM$14&amp;"-est-"&amp;$J900,Equations!$G:$I,3,0)*(1/$W900)+VLOOKUP(BM$14&amp;"-imc-"&amp;$J900,Equations!$G:$I,3,0)*(1/$Q900)))</f>
        <v/>
      </c>
      <c r="BN900" s="10" t="str">
        <f>IF($AE900="","",IF(OR($V900&lt;2.7,$V900&gt;90),"Age OOR",BM900-1.6449*VLOOKUP(BM$14&amp;"-rse-"&amp;$J900,Equations!$G:$I,3,0)))</f>
        <v/>
      </c>
      <c r="BO900" s="10" t="str">
        <f>IF($AE900="","",IF(OR($V900&lt;2.7,$V900&gt;90),"Age OOR",BM900+1.6449*VLOOKUP(BM$14&amp;"-rse-"&amp;$J900,Equations!$G:$I,3,0)))</f>
        <v/>
      </c>
      <c r="BP900" s="10" t="str">
        <f t="shared" si="343"/>
        <v/>
      </c>
      <c r="BQ900" s="10" t="str">
        <f>IF($AE900="","",IF(OR($V900&lt;2.7,$V900&gt;90),"Age OOR",($AE900-BM900)/VLOOKUP(BM$14&amp;"-rse-"&amp;$J900,Equations!$G:$I,3,0)))</f>
        <v/>
      </c>
      <c r="BR900" s="10" t="str">
        <f>IF($AF900="","",IF(OR($V900&lt;2.7,$V900&gt;90),"Age OOR",VLOOKUP(BR$14&amp;"-int-"&amp;$K900,Equations!$G:$I,3,0)+VLOOKUP(BR$14&amp;"-sexo-"&amp;$K900,Equations!$G:$I,3,0)*$U900+VLOOKUP(BR$14&amp;"-edad-"&amp;$K900,Equations!$G:$I,3,0)*$V900+VLOOKUP(BR$14&amp;"-est-"&amp;$K900,Equations!$G:$I,3,0)*(1/$W900)+VLOOKUP(BR$14&amp;"-imc-"&amp;$K900,Equations!$G:$I,3,0)*(1/$Q900)))</f>
        <v/>
      </c>
      <c r="BS900" s="10" t="str">
        <f>IF($AF900="","",IF(OR($V900&lt;2.7,$V900&gt;90),"Age OOR",BR900-1.6449*VLOOKUP(BR$14&amp;"-rse-"&amp;$K900,Equations!$G:$I,3,0)))</f>
        <v/>
      </c>
      <c r="BT900" s="10" t="str">
        <f>IF($AF900="","",IF(OR($V900&lt;2.7,$V900&gt;90),"Age OOR",BR900+1.6449*VLOOKUP(BR$14&amp;"-rse-"&amp;$K900,Equations!$G:$I,3,0)))</f>
        <v/>
      </c>
      <c r="BU900" s="10" t="str">
        <f t="shared" si="344"/>
        <v/>
      </c>
      <c r="BV900" s="10" t="str">
        <f>IF($AF900="","",IF(OR($V900&lt;2.7,$V900&gt;90),"Age OOR",($AF900-BR900)/VLOOKUP(BR$14&amp;"-rse-"&amp;$K900,Equations!$G:$I,3,0)))</f>
        <v/>
      </c>
      <c r="BW900" s="10" t="str">
        <f>IF($AG900="","",IF(OR($V900&lt;2.7,$V900&gt;90),"Age OOR",VLOOKUP(BW$14&amp;"-int-"&amp;$L900,Equations!$G:$I,3,0)+VLOOKUP(BW$14&amp;"-sexo-"&amp;$L900,Equations!$G:$I,3,0)*$U900+VLOOKUP(BW$14&amp;"-edad-"&amp;$L900,Equations!$G:$I,3,0)*$V900+VLOOKUP(BW$14&amp;"-est-"&amp;$L900,Equations!$G:$I,3,0)*(1/$W900)+VLOOKUP(BW$14&amp;"-imc-"&amp;$L900,Equations!$G:$I,3,0)*(1/$Q900)))</f>
        <v/>
      </c>
      <c r="BX900" s="10" t="str">
        <f>IF($AG900="","",IF(OR($V900&lt;2.7,$V900&gt;90),"Age OOR",BW900-1.6449*VLOOKUP(BW$14&amp;"-rse-"&amp;$L900,Equations!$G:$I,3,0)))</f>
        <v/>
      </c>
      <c r="BY900" s="10" t="str">
        <f>IF($AG900="","",IF(OR($V900&lt;2.7,$V900&gt;90),"Age OOR",BW900+1.6449*VLOOKUP(BW$14&amp;"-rse-"&amp;$L900,Equations!$G:$I,3,0)))</f>
        <v/>
      </c>
      <c r="BZ900" s="10" t="str">
        <f t="shared" si="345"/>
        <v/>
      </c>
      <c r="CA900" s="10" t="str">
        <f>IF($AG900="","",IF(OR($V900&lt;2.7,$V900&gt;90),"Age OOR",($AG900-BW900)/VLOOKUP(BW$14&amp;"-rse-"&amp;$L900,Equations!$G:$I,3,0)))</f>
        <v/>
      </c>
      <c r="CB900" s="10" t="str">
        <f>IF($AH900="","",IF(OR($V900&lt;2.7,$V900&gt;90),"Age OOR",VLOOKUP(CB$14&amp;"-int-"&amp;$M900,Equations!$G:$I,3,0)+VLOOKUP(CB$14&amp;"-sexo-"&amp;$M900,Equations!$G:$I,3,0)*$U900+VLOOKUP(CB$14&amp;"-edad-"&amp;$M900,Equations!$G:$I,3,0)*$V900+VLOOKUP(CB$14&amp;"-est-"&amp;$M900,Equations!$G:$I,3,0)*(1/$W900)+VLOOKUP(CB$14&amp;"-imc-"&amp;$M900,Equations!$G:$I,3,0)*(1/$Q900)))</f>
        <v/>
      </c>
      <c r="CC900" s="10" t="str">
        <f>IF($AH900="","",IF(OR($V900&lt;2.7,$V900&gt;90),"Age OOR",CB900-1.6449*VLOOKUP(CB$14&amp;"-rse-"&amp;$M900,Equations!$G:$I,3,0)))</f>
        <v/>
      </c>
      <c r="CD900" s="10" t="str">
        <f>IF($AH900="","",IF(OR($V900&lt;2.7,$V900&gt;90),"Age OOR",CB900+1.6449*VLOOKUP(CB$14&amp;"-rse-"&amp;$M900,Equations!$G:$I,3,0)))</f>
        <v/>
      </c>
      <c r="CE900" s="10" t="str">
        <f t="shared" si="346"/>
        <v/>
      </c>
      <c r="CF900" s="10" t="str">
        <f>IF($AH900="","",IF(OR($V900&lt;2.7,$V900&gt;90),"Age OOR",($AH900-CB900)/VLOOKUP(CB$14&amp;"-rse-"&amp;$M900,Equations!$G:$I,3,0)))</f>
        <v/>
      </c>
      <c r="CG900" s="10" t="str">
        <f>IF($AI900="","",IF(OR($V900&lt;2.7,$V900&gt;90),"Age OOR",VLOOKUP(CG$14&amp;"-int-"&amp;$N900,Equations!$G:$I,3,0)+VLOOKUP(CG$14&amp;"-sexo-"&amp;$N900,Equations!$G:$I,3,0)*$U900+VLOOKUP(CG$14&amp;"-edad-"&amp;$N900,Equations!$G:$I,3,0)*$V900+VLOOKUP(CG$14&amp;"-est-"&amp;$N900,Equations!$G:$I,3,0)*(1/$W900)+VLOOKUP(CG$14&amp;"-imc-"&amp;$N900,Equations!$G:$I,3,0)*(1/$Q900)))</f>
        <v/>
      </c>
      <c r="CH900" s="10" t="str">
        <f>IF($AI900="","",IF(OR($V900&lt;2.7,$V900&gt;90),"Age OOR",CG900-1.6449*VLOOKUP(CG$14&amp;"-rse-"&amp;$N900,Equations!$G:$I,3,0)))</f>
        <v/>
      </c>
      <c r="CI900" s="10" t="str">
        <f>IF($AI900="","",IF(OR($V900&lt;2.7,$V900&gt;90),"Age OOR",CG900+1.6449*VLOOKUP(CG$14&amp;"-rse-"&amp;$N900,Equations!$G:$I,3,0)))</f>
        <v/>
      </c>
      <c r="CJ900" s="10" t="str">
        <f t="shared" si="347"/>
        <v/>
      </c>
      <c r="CK900" s="10" t="str">
        <f>IF($AI900="","",IF(OR($V900&lt;2.7,$V900&gt;90),"Age OOR",($AI900-CG900)/VLOOKUP(CG$14&amp;"-rse-"&amp;$N900,Equations!$G:$I,3,0)))</f>
        <v/>
      </c>
      <c r="CL900" s="10" t="str">
        <f>IF($AJ900="","",IF(OR($V900&lt;2.7,$V900&gt;90),"Age OOR",VLOOKUP(CL$14&amp;"-int-"&amp;$O900,Equations!$G:$I,3,0)+VLOOKUP(CL$14&amp;"-sexo-"&amp;$O900,Equations!$G:$I,3,0)*$U900+VLOOKUP(CL$14&amp;"-edad-"&amp;$O900,Equations!$G:$I,3,0)*$V900+VLOOKUP(CL$14&amp;"-est-"&amp;$O900,Equations!$G:$I,3,0)*(1/$W900)+VLOOKUP(CL$14&amp;"-imc-"&amp;$O900,Equations!$G:$I,3,0)*(1/$Q900)))</f>
        <v/>
      </c>
      <c r="CM900" s="10" t="str">
        <f>IF($AJ900="","",IF(OR($V900&lt;2.7,$V900&gt;90),"Age OOR",CL900-1.6449*VLOOKUP(CL$14&amp;"-rse-"&amp;$O900,Equations!$G:$I,3,0)))</f>
        <v/>
      </c>
      <c r="CN900" s="10" t="str">
        <f>IF($AJ900="","",IF(OR($V900&lt;2.7,$V900&gt;90),"Age OOR",CL900+1.6449*VLOOKUP(CL$14&amp;"-rse-"&amp;$O900,Equations!$G:$I,3,0)))</f>
        <v/>
      </c>
      <c r="CO900" s="10" t="str">
        <f t="shared" si="348"/>
        <v/>
      </c>
      <c r="CP900" s="10" t="str">
        <f>IF($AJ900="","",IF(OR($V900&lt;2.7,$V900&gt;90),"Age OOR",($AJ900-CL900)/VLOOKUP(CL$14&amp;"-rse-"&amp;$O900,Equations!$G:$I,3,0)))</f>
        <v/>
      </c>
      <c r="CQ900" s="10" t="str">
        <f>IF($AK900="","",IF(OR($V900&lt;2.7,$V900&gt;90),"Age OOR",EXP(VLOOKUP(CQ$14&amp;"-int-"&amp;$P900,Equations!$G:$I,3,0)+VLOOKUP(CQ$14&amp;"-sexo-"&amp;$P900,Equations!$G:$I,3,0)*$U900+VLOOKUP(CQ$14&amp;"-edad-"&amp;$P900,Equations!$G:$I,3,0)*$V900+VLOOKUP(CQ$14&amp;"-est-"&amp;$P900,Equations!$G:$I,3,0)*(1/$W900)+VLOOKUP(CQ$14&amp;"-imc-"&amp;$P900,Equations!$G:$I,3,0)*(1/$Q900))))</f>
        <v/>
      </c>
      <c r="CR900" s="10" t="str">
        <f>IF($AK900="","",IF(OR($V900&lt;2.7,$V900&gt;90),"Age OOR",EXP(LN(CQ900)-1.6449*VLOOKUP(CQ$14&amp;"-rse-"&amp;$P900,Equations!$G:$I,3,0))))</f>
        <v/>
      </c>
      <c r="CS900" s="10" t="str">
        <f>IF($AK900="","",IF(OR($V900&lt;2.7,$V900&gt;90),"Age OOR",EXP(LN(CQ900)+1.6449*VLOOKUP(CQ$14&amp;"-rse-"&amp;$P900,Equations!$G:$I,3,0))))</f>
        <v/>
      </c>
      <c r="CT900" s="10" t="str">
        <f t="shared" si="349"/>
        <v/>
      </c>
      <c r="CU900" s="10" t="str">
        <f>IF($AK900="","",IF(OR($V900&lt;2.7,$V900&gt;90),"Age OOR",(LN($AK900)-LN(CQ900))/VLOOKUP(CQ$14&amp;"-rse-"&amp;$P900,Equations!$G:$I,3,0)))</f>
        <v/>
      </c>
      <c r="CV900" s="47"/>
    </row>
    <row r="901" spans="5:100" x14ac:dyDescent="0.2">
      <c r="E901" s="23" t="str">
        <f t="shared" si="325"/>
        <v>Age out of range</v>
      </c>
      <c r="F901" s="23" t="str">
        <f t="shared" si="326"/>
        <v>Age out of range</v>
      </c>
      <c r="G901" s="23" t="str">
        <f t="shared" si="327"/>
        <v>Age out of range</v>
      </c>
      <c r="H901" s="23" t="str">
        <f t="shared" si="328"/>
        <v>Age out of range</v>
      </c>
      <c r="I901" s="23" t="str">
        <f t="shared" si="329"/>
        <v>Age out of range</v>
      </c>
      <c r="J901" s="23" t="str">
        <f t="shared" si="330"/>
        <v>Age out of range</v>
      </c>
      <c r="K901" s="23" t="str">
        <f t="shared" si="331"/>
        <v>Age out of range</v>
      </c>
      <c r="L901" s="23" t="str">
        <f t="shared" si="332"/>
        <v>Age out of range</v>
      </c>
      <c r="M901" s="23" t="str">
        <f t="shared" si="333"/>
        <v>Age out of range</v>
      </c>
      <c r="N901" s="23" t="str">
        <f t="shared" si="334"/>
        <v>Age out of range</v>
      </c>
      <c r="O901" s="23" t="str">
        <f t="shared" si="335"/>
        <v>Age out of range</v>
      </c>
      <c r="P901" s="23" t="str">
        <f t="shared" si="336"/>
        <v>Age out of range</v>
      </c>
      <c r="Q901" s="23" t="e">
        <f t="shared" si="337"/>
        <v>#DIV/0!</v>
      </c>
      <c r="R901" s="17"/>
      <c r="S901" s="23">
        <v>885</v>
      </c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  <c r="AE901" s="134"/>
      <c r="AF901" s="134"/>
      <c r="AG901" s="134"/>
      <c r="AH901" s="134"/>
      <c r="AI901" s="134"/>
      <c r="AJ901" s="134"/>
      <c r="AK901" s="134"/>
      <c r="AL901" s="7"/>
      <c r="AM901" s="47"/>
      <c r="AN901" s="10" t="str">
        <f>IF($Z901="","",IF(OR($V901&lt;2.7,$V901&gt;90),"Age OOR",VLOOKUP(AN$14&amp;"-int-"&amp;$E901,Equations!$G:$I,3,0)+VLOOKUP(AN$14&amp;"-sexo-"&amp;$E901,Equations!$G:$I,3,0)*$U901+VLOOKUP(AN$14&amp;"-edad-"&amp;$E901,Equations!$G:$I,3,0)*$V901+VLOOKUP(AN$14&amp;"-est-"&amp;$E901,Equations!$G:$I,3,0)*(1/$W901)+VLOOKUP(AN$14&amp;"-imc-"&amp;$E901,Equations!$G:$I,3,0)*(1/$Q901)))</f>
        <v/>
      </c>
      <c r="AO901" s="10" t="str">
        <f>IF($Z901="","",IF(OR($V901&lt;2.7,$V901&gt;90),"Age OOR",AN901-1.6449*VLOOKUP(AN$14&amp;"-rse-"&amp;$E901,Equations!$G:$I,3,0)))</f>
        <v/>
      </c>
      <c r="AP901" s="10" t="str">
        <f>IF($Z901="","",IF(OR($V901&lt;2.7,$V901&gt;90),"Age OOR",AN901+1.6449*VLOOKUP(AN$14&amp;"-rse-"&amp;$E901,Equations!$G:$I,3,0)))</f>
        <v/>
      </c>
      <c r="AQ901" s="10" t="str">
        <f t="shared" si="338"/>
        <v/>
      </c>
      <c r="AR901" s="10" t="str">
        <f>IF($Z901="","",IF(OR($V901&lt;2.7,$V901&gt;90),"Age OOR",($Z901-AN901)/VLOOKUP(AN$14&amp;"-rse-"&amp;$E901,Equations!$G:$I,3,0)))</f>
        <v/>
      </c>
      <c r="AS901" s="10" t="str">
        <f>IF($AA901="","",IF(OR($V901&lt;2.7,$V901&gt;90),"Age OOR",VLOOKUP(AS$14&amp;"-int-"&amp;$F901,Equations!$G:$I,3,0)+VLOOKUP(AS$14&amp;"-sexo-"&amp;$F901,Equations!$G:$I,3,0)*$U901+VLOOKUP(AS$14&amp;"-edad-"&amp;$F901,Equations!$G:$I,3,0)*$V901+VLOOKUP(AS$14&amp;"-est-"&amp;$F901,Equations!$G:$I,3,0)*(1/$W901)+VLOOKUP(AS$14&amp;"-imc-"&amp;$F901,Equations!$G:$I,3,0)*(1/$Q901)))</f>
        <v/>
      </c>
      <c r="AT901" s="10" t="str">
        <f>IF($AA901="","",IF(OR($V901&lt;2.7,$V901&gt;90),"Age OOR",AS901-1.6449*VLOOKUP(AS$14&amp;"-rse-"&amp;$F901,Equations!$G:$I,3,0)))</f>
        <v/>
      </c>
      <c r="AU901" s="10" t="str">
        <f>IF($AA901="","",IF(OR($V901&lt;2.7,$V901&gt;90),"Age OOR",AS901+1.6449*VLOOKUP(AS$14&amp;"-rse-"&amp;$F901,Equations!$G:$I,3,0)))</f>
        <v/>
      </c>
      <c r="AV901" s="10" t="str">
        <f t="shared" si="339"/>
        <v/>
      </c>
      <c r="AW901" s="10" t="str">
        <f>IF($AA901="","",IF(OR($V901&lt;2.7,$V901&gt;90),"Age OOR",($AA901-AS901)/VLOOKUP(AS$14&amp;"-rse-"&amp;$F901,Equations!$G:$I,3,0)))</f>
        <v/>
      </c>
      <c r="AX901" s="10" t="str">
        <f>IF($AB901="","",IF(OR($V901&lt;2.7,$V901&gt;90),"Age OOR",VLOOKUP(AX$14&amp;"-int-"&amp;$G901,Equations!$G:$I,3,0)+VLOOKUP(AX$14&amp;"-sexo-"&amp;$G901,Equations!$G:$I,3,0)*$U901+VLOOKUP(AX$14&amp;"-edad-"&amp;$G901,Equations!$G:$I,3,0)*$V901+VLOOKUP(AX$14&amp;"-est-"&amp;$G901,Equations!$G:$I,3,0)*(1/$W901)+VLOOKUP(AX$14&amp;"-imc-"&amp;$G901,Equations!$G:$I,3,0)*(1/$Q901)))</f>
        <v/>
      </c>
      <c r="AY901" s="10" t="str">
        <f>IF($AB901="","",IF(OR($V901&lt;2.7,$V901&gt;90),"Age OOR",AX901-1.6449*VLOOKUP(AX$14&amp;"-rse-"&amp;$G901,Equations!$G:$I,3,0)))</f>
        <v/>
      </c>
      <c r="AZ901" s="10" t="str">
        <f>IF($AB901="","",IF(OR($V901&lt;2.7,$V901&gt;90),"Age OOR",AX901+1.6449*VLOOKUP(AX$14&amp;"-rse-"&amp;$G901,Equations!$G:$I,3,0)))</f>
        <v/>
      </c>
      <c r="BA901" s="10" t="str">
        <f t="shared" si="340"/>
        <v/>
      </c>
      <c r="BB901" s="10" t="str">
        <f>IF($AB901="","",IF(OR($V901&lt;2.7,$V901&gt;90),"Age OOR",($AB901-AX901)/VLOOKUP(AX$14&amp;"-rse-"&amp;$G901,Equations!$G:$I,3,0)))</f>
        <v/>
      </c>
      <c r="BC901" s="10" t="str">
        <f>IF($AC901="","",IF(OR($V901&lt;2.7,$V901&gt;90),"Age OOR",VLOOKUP(BC$14&amp;"-int-"&amp;$H901,Equations!$G:$I,3,0)+VLOOKUP(BC$14&amp;"-sexo-"&amp;$H901,Equations!$G:$I,3,0)*$U901+VLOOKUP(BC$14&amp;"-edad-"&amp;$H901,Equations!$G:$I,3,0)*$V901+VLOOKUP(BC$14&amp;"-est-"&amp;$H901,Equations!$G:$I,3,0)*(1/$W901)+VLOOKUP(BC$14&amp;"-imc-"&amp;$H901,Equations!$G:$I,3,0)*(1/$Q901)))</f>
        <v/>
      </c>
      <c r="BD901" s="10" t="str">
        <f>IF($AC901="","",IF(OR($V901&lt;2.7,$V901&gt;90),"Age OOR",BC901-1.6449*VLOOKUP(BC$14&amp;"-rse-"&amp;$H901,Equations!$G:$I,3,0)))</f>
        <v/>
      </c>
      <c r="BE901" s="10" t="str">
        <f>IF($AC901="","",IF(OR($V901&lt;2.7,$V901&gt;90),"Age OOR",BC901+1.6449*VLOOKUP(BC$14&amp;"-rse-"&amp;$H901,Equations!$G:$I,3,0)))</f>
        <v/>
      </c>
      <c r="BF901" s="10" t="str">
        <f t="shared" si="341"/>
        <v/>
      </c>
      <c r="BG901" s="10" t="str">
        <f>IF($AC901="","",IF(OR($V901&lt;2.7,$V901&gt;90),"Age OOR",($AC901-BC901)/VLOOKUP(BC$14&amp;"-rse-"&amp;$H901,Equations!$G:$I,3,0)))</f>
        <v/>
      </c>
      <c r="BH901" s="10" t="str">
        <f>IF($AD901="","",IF(OR($V901&lt;2.7,$V901&gt;90),"Age OOR",VLOOKUP(BH$14&amp;"-int-"&amp;$I901,Equations!$G:$I,3,0)+VLOOKUP(BH$14&amp;"-sexo-"&amp;$I901,Equations!$G:$I,3,0)*$U901+VLOOKUP(BH$14&amp;"-edad-"&amp;$I901,Equations!$G:$I,3,0)*$V901+VLOOKUP(BH$14&amp;"-est-"&amp;$I901,Equations!$G:$I,3,0)*(1/$W901)+VLOOKUP(BH$14&amp;"-imc-"&amp;$I901,Equations!$G:$I,3,0)*(1/$Q901)))</f>
        <v/>
      </c>
      <c r="BI901" s="10" t="str">
        <f>IF($AD901="","",IF(OR($V901&lt;2.7,$V901&gt;90),"Age OOR",BH901-1.6449*VLOOKUP(BH$14&amp;"-rse-"&amp;$I901,Equations!$G:$I,3,0)))</f>
        <v/>
      </c>
      <c r="BJ901" s="10" t="str">
        <f>IF($AD901="","",IF(OR($V901&lt;2.7,$V901&gt;90),"Age OOR",BH901+1.6449*VLOOKUP(BH$14&amp;"-rse-"&amp;$I901,Equations!$G:$I,3,0)))</f>
        <v/>
      </c>
      <c r="BK901" s="10" t="str">
        <f t="shared" si="342"/>
        <v/>
      </c>
      <c r="BL901" s="10" t="str">
        <f>IF($AD901="","",IF(OR($V901&lt;2.7,$V901&gt;90),"Age OOR",($AD901-BH901)/VLOOKUP(BH$14&amp;"-rse-"&amp;$I901,Equations!$G:$I,3,0)))</f>
        <v/>
      </c>
      <c r="BM901" s="10" t="str">
        <f>IF($AE901="","",IF(OR($V901&lt;2.7,$V901&gt;90),"Age OOR",VLOOKUP(BM$14&amp;"-int-"&amp;$J901,Equations!$G:$I,3,0)+VLOOKUP(BM$14&amp;"-sexo-"&amp;$J901,Equations!$G:$I,3,0)*$U901+VLOOKUP(BM$14&amp;"-edad-"&amp;$J901,Equations!$G:$I,3,0)*$V901+VLOOKUP(BM$14&amp;"-est-"&amp;$J901,Equations!$G:$I,3,0)*(1/$W901)+VLOOKUP(BM$14&amp;"-imc-"&amp;$J901,Equations!$G:$I,3,0)*(1/$Q901)))</f>
        <v/>
      </c>
      <c r="BN901" s="10" t="str">
        <f>IF($AE901="","",IF(OR($V901&lt;2.7,$V901&gt;90),"Age OOR",BM901-1.6449*VLOOKUP(BM$14&amp;"-rse-"&amp;$J901,Equations!$G:$I,3,0)))</f>
        <v/>
      </c>
      <c r="BO901" s="10" t="str">
        <f>IF($AE901="","",IF(OR($V901&lt;2.7,$V901&gt;90),"Age OOR",BM901+1.6449*VLOOKUP(BM$14&amp;"-rse-"&amp;$J901,Equations!$G:$I,3,0)))</f>
        <v/>
      </c>
      <c r="BP901" s="10" t="str">
        <f t="shared" si="343"/>
        <v/>
      </c>
      <c r="BQ901" s="10" t="str">
        <f>IF($AE901="","",IF(OR($V901&lt;2.7,$V901&gt;90),"Age OOR",($AE901-BM901)/VLOOKUP(BM$14&amp;"-rse-"&amp;$J901,Equations!$G:$I,3,0)))</f>
        <v/>
      </c>
      <c r="BR901" s="10" t="str">
        <f>IF($AF901="","",IF(OR($V901&lt;2.7,$V901&gt;90),"Age OOR",VLOOKUP(BR$14&amp;"-int-"&amp;$K901,Equations!$G:$I,3,0)+VLOOKUP(BR$14&amp;"-sexo-"&amp;$K901,Equations!$G:$I,3,0)*$U901+VLOOKUP(BR$14&amp;"-edad-"&amp;$K901,Equations!$G:$I,3,0)*$V901+VLOOKUP(BR$14&amp;"-est-"&amp;$K901,Equations!$G:$I,3,0)*(1/$W901)+VLOOKUP(BR$14&amp;"-imc-"&amp;$K901,Equations!$G:$I,3,0)*(1/$Q901)))</f>
        <v/>
      </c>
      <c r="BS901" s="10" t="str">
        <f>IF($AF901="","",IF(OR($V901&lt;2.7,$V901&gt;90),"Age OOR",BR901-1.6449*VLOOKUP(BR$14&amp;"-rse-"&amp;$K901,Equations!$G:$I,3,0)))</f>
        <v/>
      </c>
      <c r="BT901" s="10" t="str">
        <f>IF($AF901="","",IF(OR($V901&lt;2.7,$V901&gt;90),"Age OOR",BR901+1.6449*VLOOKUP(BR$14&amp;"-rse-"&amp;$K901,Equations!$G:$I,3,0)))</f>
        <v/>
      </c>
      <c r="BU901" s="10" t="str">
        <f t="shared" si="344"/>
        <v/>
      </c>
      <c r="BV901" s="10" t="str">
        <f>IF($AF901="","",IF(OR($V901&lt;2.7,$V901&gt;90),"Age OOR",($AF901-BR901)/VLOOKUP(BR$14&amp;"-rse-"&amp;$K901,Equations!$G:$I,3,0)))</f>
        <v/>
      </c>
      <c r="BW901" s="10" t="str">
        <f>IF($AG901="","",IF(OR($V901&lt;2.7,$V901&gt;90),"Age OOR",VLOOKUP(BW$14&amp;"-int-"&amp;$L901,Equations!$G:$I,3,0)+VLOOKUP(BW$14&amp;"-sexo-"&amp;$L901,Equations!$G:$I,3,0)*$U901+VLOOKUP(BW$14&amp;"-edad-"&amp;$L901,Equations!$G:$I,3,0)*$V901+VLOOKUP(BW$14&amp;"-est-"&amp;$L901,Equations!$G:$I,3,0)*(1/$W901)+VLOOKUP(BW$14&amp;"-imc-"&amp;$L901,Equations!$G:$I,3,0)*(1/$Q901)))</f>
        <v/>
      </c>
      <c r="BX901" s="10" t="str">
        <f>IF($AG901="","",IF(OR($V901&lt;2.7,$V901&gt;90),"Age OOR",BW901-1.6449*VLOOKUP(BW$14&amp;"-rse-"&amp;$L901,Equations!$G:$I,3,0)))</f>
        <v/>
      </c>
      <c r="BY901" s="10" t="str">
        <f>IF($AG901="","",IF(OR($V901&lt;2.7,$V901&gt;90),"Age OOR",BW901+1.6449*VLOOKUP(BW$14&amp;"-rse-"&amp;$L901,Equations!$G:$I,3,0)))</f>
        <v/>
      </c>
      <c r="BZ901" s="10" t="str">
        <f t="shared" si="345"/>
        <v/>
      </c>
      <c r="CA901" s="10" t="str">
        <f>IF($AG901="","",IF(OR($V901&lt;2.7,$V901&gt;90),"Age OOR",($AG901-BW901)/VLOOKUP(BW$14&amp;"-rse-"&amp;$L901,Equations!$G:$I,3,0)))</f>
        <v/>
      </c>
      <c r="CB901" s="10" t="str">
        <f>IF($AH901="","",IF(OR($V901&lt;2.7,$V901&gt;90),"Age OOR",VLOOKUP(CB$14&amp;"-int-"&amp;$M901,Equations!$G:$I,3,0)+VLOOKUP(CB$14&amp;"-sexo-"&amp;$M901,Equations!$G:$I,3,0)*$U901+VLOOKUP(CB$14&amp;"-edad-"&amp;$M901,Equations!$G:$I,3,0)*$V901+VLOOKUP(CB$14&amp;"-est-"&amp;$M901,Equations!$G:$I,3,0)*(1/$W901)+VLOOKUP(CB$14&amp;"-imc-"&amp;$M901,Equations!$G:$I,3,0)*(1/$Q901)))</f>
        <v/>
      </c>
      <c r="CC901" s="10" t="str">
        <f>IF($AH901="","",IF(OR($V901&lt;2.7,$V901&gt;90),"Age OOR",CB901-1.6449*VLOOKUP(CB$14&amp;"-rse-"&amp;$M901,Equations!$G:$I,3,0)))</f>
        <v/>
      </c>
      <c r="CD901" s="10" t="str">
        <f>IF($AH901="","",IF(OR($V901&lt;2.7,$V901&gt;90),"Age OOR",CB901+1.6449*VLOOKUP(CB$14&amp;"-rse-"&amp;$M901,Equations!$G:$I,3,0)))</f>
        <v/>
      </c>
      <c r="CE901" s="10" t="str">
        <f t="shared" si="346"/>
        <v/>
      </c>
      <c r="CF901" s="10" t="str">
        <f>IF($AH901="","",IF(OR($V901&lt;2.7,$V901&gt;90),"Age OOR",($AH901-CB901)/VLOOKUP(CB$14&amp;"-rse-"&amp;$M901,Equations!$G:$I,3,0)))</f>
        <v/>
      </c>
      <c r="CG901" s="10" t="str">
        <f>IF($AI901="","",IF(OR($V901&lt;2.7,$V901&gt;90),"Age OOR",VLOOKUP(CG$14&amp;"-int-"&amp;$N901,Equations!$G:$I,3,0)+VLOOKUP(CG$14&amp;"-sexo-"&amp;$N901,Equations!$G:$I,3,0)*$U901+VLOOKUP(CG$14&amp;"-edad-"&amp;$N901,Equations!$G:$I,3,0)*$V901+VLOOKUP(CG$14&amp;"-est-"&amp;$N901,Equations!$G:$I,3,0)*(1/$W901)+VLOOKUP(CG$14&amp;"-imc-"&amp;$N901,Equations!$G:$I,3,0)*(1/$Q901)))</f>
        <v/>
      </c>
      <c r="CH901" s="10" t="str">
        <f>IF($AI901="","",IF(OR($V901&lt;2.7,$V901&gt;90),"Age OOR",CG901-1.6449*VLOOKUP(CG$14&amp;"-rse-"&amp;$N901,Equations!$G:$I,3,0)))</f>
        <v/>
      </c>
      <c r="CI901" s="10" t="str">
        <f>IF($AI901="","",IF(OR($V901&lt;2.7,$V901&gt;90),"Age OOR",CG901+1.6449*VLOOKUP(CG$14&amp;"-rse-"&amp;$N901,Equations!$G:$I,3,0)))</f>
        <v/>
      </c>
      <c r="CJ901" s="10" t="str">
        <f t="shared" si="347"/>
        <v/>
      </c>
      <c r="CK901" s="10" t="str">
        <f>IF($AI901="","",IF(OR($V901&lt;2.7,$V901&gt;90),"Age OOR",($AI901-CG901)/VLOOKUP(CG$14&amp;"-rse-"&amp;$N901,Equations!$G:$I,3,0)))</f>
        <v/>
      </c>
      <c r="CL901" s="10" t="str">
        <f>IF($AJ901="","",IF(OR($V901&lt;2.7,$V901&gt;90),"Age OOR",VLOOKUP(CL$14&amp;"-int-"&amp;$O901,Equations!$G:$I,3,0)+VLOOKUP(CL$14&amp;"-sexo-"&amp;$O901,Equations!$G:$I,3,0)*$U901+VLOOKUP(CL$14&amp;"-edad-"&amp;$O901,Equations!$G:$I,3,0)*$V901+VLOOKUP(CL$14&amp;"-est-"&amp;$O901,Equations!$G:$I,3,0)*(1/$W901)+VLOOKUP(CL$14&amp;"-imc-"&amp;$O901,Equations!$G:$I,3,0)*(1/$Q901)))</f>
        <v/>
      </c>
      <c r="CM901" s="10" t="str">
        <f>IF($AJ901="","",IF(OR($V901&lt;2.7,$V901&gt;90),"Age OOR",CL901-1.6449*VLOOKUP(CL$14&amp;"-rse-"&amp;$O901,Equations!$G:$I,3,0)))</f>
        <v/>
      </c>
      <c r="CN901" s="10" t="str">
        <f>IF($AJ901="","",IF(OR($V901&lt;2.7,$V901&gt;90),"Age OOR",CL901+1.6449*VLOOKUP(CL$14&amp;"-rse-"&amp;$O901,Equations!$G:$I,3,0)))</f>
        <v/>
      </c>
      <c r="CO901" s="10" t="str">
        <f t="shared" si="348"/>
        <v/>
      </c>
      <c r="CP901" s="10" t="str">
        <f>IF($AJ901="","",IF(OR($V901&lt;2.7,$V901&gt;90),"Age OOR",($AJ901-CL901)/VLOOKUP(CL$14&amp;"-rse-"&amp;$O901,Equations!$G:$I,3,0)))</f>
        <v/>
      </c>
      <c r="CQ901" s="10" t="str">
        <f>IF($AK901="","",IF(OR($V901&lt;2.7,$V901&gt;90),"Age OOR",EXP(VLOOKUP(CQ$14&amp;"-int-"&amp;$P901,Equations!$G:$I,3,0)+VLOOKUP(CQ$14&amp;"-sexo-"&amp;$P901,Equations!$G:$I,3,0)*$U901+VLOOKUP(CQ$14&amp;"-edad-"&amp;$P901,Equations!$G:$I,3,0)*$V901+VLOOKUP(CQ$14&amp;"-est-"&amp;$P901,Equations!$G:$I,3,0)*(1/$W901)+VLOOKUP(CQ$14&amp;"-imc-"&amp;$P901,Equations!$G:$I,3,0)*(1/$Q901))))</f>
        <v/>
      </c>
      <c r="CR901" s="10" t="str">
        <f>IF($AK901="","",IF(OR($V901&lt;2.7,$V901&gt;90),"Age OOR",EXP(LN(CQ901)-1.6449*VLOOKUP(CQ$14&amp;"-rse-"&amp;$P901,Equations!$G:$I,3,0))))</f>
        <v/>
      </c>
      <c r="CS901" s="10" t="str">
        <f>IF($AK901="","",IF(OR($V901&lt;2.7,$V901&gt;90),"Age OOR",EXP(LN(CQ901)+1.6449*VLOOKUP(CQ$14&amp;"-rse-"&amp;$P901,Equations!$G:$I,3,0))))</f>
        <v/>
      </c>
      <c r="CT901" s="10" t="str">
        <f t="shared" si="349"/>
        <v/>
      </c>
      <c r="CU901" s="10" t="str">
        <f>IF($AK901="","",IF(OR($V901&lt;2.7,$V901&gt;90),"Age OOR",(LN($AK901)-LN(CQ901))/VLOOKUP(CQ$14&amp;"-rse-"&amp;$P901,Equations!$G:$I,3,0)))</f>
        <v/>
      </c>
      <c r="CV901" s="47"/>
    </row>
    <row r="902" spans="5:100" x14ac:dyDescent="0.2">
      <c r="E902" s="23" t="str">
        <f t="shared" si="325"/>
        <v>Age out of range</v>
      </c>
      <c r="F902" s="23" t="str">
        <f t="shared" si="326"/>
        <v>Age out of range</v>
      </c>
      <c r="G902" s="23" t="str">
        <f t="shared" si="327"/>
        <v>Age out of range</v>
      </c>
      <c r="H902" s="23" t="str">
        <f t="shared" si="328"/>
        <v>Age out of range</v>
      </c>
      <c r="I902" s="23" t="str">
        <f t="shared" si="329"/>
        <v>Age out of range</v>
      </c>
      <c r="J902" s="23" t="str">
        <f t="shared" si="330"/>
        <v>Age out of range</v>
      </c>
      <c r="K902" s="23" t="str">
        <f t="shared" si="331"/>
        <v>Age out of range</v>
      </c>
      <c r="L902" s="23" t="str">
        <f t="shared" si="332"/>
        <v>Age out of range</v>
      </c>
      <c r="M902" s="23" t="str">
        <f t="shared" si="333"/>
        <v>Age out of range</v>
      </c>
      <c r="N902" s="23" t="str">
        <f t="shared" si="334"/>
        <v>Age out of range</v>
      </c>
      <c r="O902" s="23" t="str">
        <f t="shared" si="335"/>
        <v>Age out of range</v>
      </c>
      <c r="P902" s="23" t="str">
        <f t="shared" si="336"/>
        <v>Age out of range</v>
      </c>
      <c r="Q902" s="23" t="e">
        <f t="shared" si="337"/>
        <v>#DIV/0!</v>
      </c>
      <c r="R902" s="17"/>
      <c r="S902" s="23">
        <v>886</v>
      </c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  <c r="AE902" s="134"/>
      <c r="AF902" s="134"/>
      <c r="AG902" s="134"/>
      <c r="AH902" s="134"/>
      <c r="AI902" s="134"/>
      <c r="AJ902" s="134"/>
      <c r="AK902" s="134"/>
      <c r="AL902" s="7"/>
      <c r="AM902" s="47"/>
      <c r="AN902" s="10" t="str">
        <f>IF($Z902="","",IF(OR($V902&lt;2.7,$V902&gt;90),"Age OOR",VLOOKUP(AN$14&amp;"-int-"&amp;$E902,Equations!$G:$I,3,0)+VLOOKUP(AN$14&amp;"-sexo-"&amp;$E902,Equations!$G:$I,3,0)*$U902+VLOOKUP(AN$14&amp;"-edad-"&amp;$E902,Equations!$G:$I,3,0)*$V902+VLOOKUP(AN$14&amp;"-est-"&amp;$E902,Equations!$G:$I,3,0)*(1/$W902)+VLOOKUP(AN$14&amp;"-imc-"&amp;$E902,Equations!$G:$I,3,0)*(1/$Q902)))</f>
        <v/>
      </c>
      <c r="AO902" s="10" t="str">
        <f>IF($Z902="","",IF(OR($V902&lt;2.7,$V902&gt;90),"Age OOR",AN902-1.6449*VLOOKUP(AN$14&amp;"-rse-"&amp;$E902,Equations!$G:$I,3,0)))</f>
        <v/>
      </c>
      <c r="AP902" s="10" t="str">
        <f>IF($Z902="","",IF(OR($V902&lt;2.7,$V902&gt;90),"Age OOR",AN902+1.6449*VLOOKUP(AN$14&amp;"-rse-"&amp;$E902,Equations!$G:$I,3,0)))</f>
        <v/>
      </c>
      <c r="AQ902" s="10" t="str">
        <f t="shared" si="338"/>
        <v/>
      </c>
      <c r="AR902" s="10" t="str">
        <f>IF($Z902="","",IF(OR($V902&lt;2.7,$V902&gt;90),"Age OOR",($Z902-AN902)/VLOOKUP(AN$14&amp;"-rse-"&amp;$E902,Equations!$G:$I,3,0)))</f>
        <v/>
      </c>
      <c r="AS902" s="10" t="str">
        <f>IF($AA902="","",IF(OR($V902&lt;2.7,$V902&gt;90),"Age OOR",VLOOKUP(AS$14&amp;"-int-"&amp;$F902,Equations!$G:$I,3,0)+VLOOKUP(AS$14&amp;"-sexo-"&amp;$F902,Equations!$G:$I,3,0)*$U902+VLOOKUP(AS$14&amp;"-edad-"&amp;$F902,Equations!$G:$I,3,0)*$V902+VLOOKUP(AS$14&amp;"-est-"&amp;$F902,Equations!$G:$I,3,0)*(1/$W902)+VLOOKUP(AS$14&amp;"-imc-"&amp;$F902,Equations!$G:$I,3,0)*(1/$Q902)))</f>
        <v/>
      </c>
      <c r="AT902" s="10" t="str">
        <f>IF($AA902="","",IF(OR($V902&lt;2.7,$V902&gt;90),"Age OOR",AS902-1.6449*VLOOKUP(AS$14&amp;"-rse-"&amp;$F902,Equations!$G:$I,3,0)))</f>
        <v/>
      </c>
      <c r="AU902" s="10" t="str">
        <f>IF($AA902="","",IF(OR($V902&lt;2.7,$V902&gt;90),"Age OOR",AS902+1.6449*VLOOKUP(AS$14&amp;"-rse-"&amp;$F902,Equations!$G:$I,3,0)))</f>
        <v/>
      </c>
      <c r="AV902" s="10" t="str">
        <f t="shared" si="339"/>
        <v/>
      </c>
      <c r="AW902" s="10" t="str">
        <f>IF($AA902="","",IF(OR($V902&lt;2.7,$V902&gt;90),"Age OOR",($AA902-AS902)/VLOOKUP(AS$14&amp;"-rse-"&amp;$F902,Equations!$G:$I,3,0)))</f>
        <v/>
      </c>
      <c r="AX902" s="10" t="str">
        <f>IF($AB902="","",IF(OR($V902&lt;2.7,$V902&gt;90),"Age OOR",VLOOKUP(AX$14&amp;"-int-"&amp;$G902,Equations!$G:$I,3,0)+VLOOKUP(AX$14&amp;"-sexo-"&amp;$G902,Equations!$G:$I,3,0)*$U902+VLOOKUP(AX$14&amp;"-edad-"&amp;$G902,Equations!$G:$I,3,0)*$V902+VLOOKUP(AX$14&amp;"-est-"&amp;$G902,Equations!$G:$I,3,0)*(1/$W902)+VLOOKUP(AX$14&amp;"-imc-"&amp;$G902,Equations!$G:$I,3,0)*(1/$Q902)))</f>
        <v/>
      </c>
      <c r="AY902" s="10" t="str">
        <f>IF($AB902="","",IF(OR($V902&lt;2.7,$V902&gt;90),"Age OOR",AX902-1.6449*VLOOKUP(AX$14&amp;"-rse-"&amp;$G902,Equations!$G:$I,3,0)))</f>
        <v/>
      </c>
      <c r="AZ902" s="10" t="str">
        <f>IF($AB902="","",IF(OR($V902&lt;2.7,$V902&gt;90),"Age OOR",AX902+1.6449*VLOOKUP(AX$14&amp;"-rse-"&amp;$G902,Equations!$G:$I,3,0)))</f>
        <v/>
      </c>
      <c r="BA902" s="10" t="str">
        <f t="shared" si="340"/>
        <v/>
      </c>
      <c r="BB902" s="10" t="str">
        <f>IF($AB902="","",IF(OR($V902&lt;2.7,$V902&gt;90),"Age OOR",($AB902-AX902)/VLOOKUP(AX$14&amp;"-rse-"&amp;$G902,Equations!$G:$I,3,0)))</f>
        <v/>
      </c>
      <c r="BC902" s="10" t="str">
        <f>IF($AC902="","",IF(OR($V902&lt;2.7,$V902&gt;90),"Age OOR",VLOOKUP(BC$14&amp;"-int-"&amp;$H902,Equations!$G:$I,3,0)+VLOOKUP(BC$14&amp;"-sexo-"&amp;$H902,Equations!$G:$I,3,0)*$U902+VLOOKUP(BC$14&amp;"-edad-"&amp;$H902,Equations!$G:$I,3,0)*$V902+VLOOKUP(BC$14&amp;"-est-"&amp;$H902,Equations!$G:$I,3,0)*(1/$W902)+VLOOKUP(BC$14&amp;"-imc-"&amp;$H902,Equations!$G:$I,3,0)*(1/$Q902)))</f>
        <v/>
      </c>
      <c r="BD902" s="10" t="str">
        <f>IF($AC902="","",IF(OR($V902&lt;2.7,$V902&gt;90),"Age OOR",BC902-1.6449*VLOOKUP(BC$14&amp;"-rse-"&amp;$H902,Equations!$G:$I,3,0)))</f>
        <v/>
      </c>
      <c r="BE902" s="10" t="str">
        <f>IF($AC902="","",IF(OR($V902&lt;2.7,$V902&gt;90),"Age OOR",BC902+1.6449*VLOOKUP(BC$14&amp;"-rse-"&amp;$H902,Equations!$G:$I,3,0)))</f>
        <v/>
      </c>
      <c r="BF902" s="10" t="str">
        <f t="shared" si="341"/>
        <v/>
      </c>
      <c r="BG902" s="10" t="str">
        <f>IF($AC902="","",IF(OR($V902&lt;2.7,$V902&gt;90),"Age OOR",($AC902-BC902)/VLOOKUP(BC$14&amp;"-rse-"&amp;$H902,Equations!$G:$I,3,0)))</f>
        <v/>
      </c>
      <c r="BH902" s="10" t="str">
        <f>IF($AD902="","",IF(OR($V902&lt;2.7,$V902&gt;90),"Age OOR",VLOOKUP(BH$14&amp;"-int-"&amp;$I902,Equations!$G:$I,3,0)+VLOOKUP(BH$14&amp;"-sexo-"&amp;$I902,Equations!$G:$I,3,0)*$U902+VLOOKUP(BH$14&amp;"-edad-"&amp;$I902,Equations!$G:$I,3,0)*$V902+VLOOKUP(BH$14&amp;"-est-"&amp;$I902,Equations!$G:$I,3,0)*(1/$W902)+VLOOKUP(BH$14&amp;"-imc-"&amp;$I902,Equations!$G:$I,3,0)*(1/$Q902)))</f>
        <v/>
      </c>
      <c r="BI902" s="10" t="str">
        <f>IF($AD902="","",IF(OR($V902&lt;2.7,$V902&gt;90),"Age OOR",BH902-1.6449*VLOOKUP(BH$14&amp;"-rse-"&amp;$I902,Equations!$G:$I,3,0)))</f>
        <v/>
      </c>
      <c r="BJ902" s="10" t="str">
        <f>IF($AD902="","",IF(OR($V902&lt;2.7,$V902&gt;90),"Age OOR",BH902+1.6449*VLOOKUP(BH$14&amp;"-rse-"&amp;$I902,Equations!$G:$I,3,0)))</f>
        <v/>
      </c>
      <c r="BK902" s="10" t="str">
        <f t="shared" si="342"/>
        <v/>
      </c>
      <c r="BL902" s="10" t="str">
        <f>IF($AD902="","",IF(OR($V902&lt;2.7,$V902&gt;90),"Age OOR",($AD902-BH902)/VLOOKUP(BH$14&amp;"-rse-"&amp;$I902,Equations!$G:$I,3,0)))</f>
        <v/>
      </c>
      <c r="BM902" s="10" t="str">
        <f>IF($AE902="","",IF(OR($V902&lt;2.7,$V902&gt;90),"Age OOR",VLOOKUP(BM$14&amp;"-int-"&amp;$J902,Equations!$G:$I,3,0)+VLOOKUP(BM$14&amp;"-sexo-"&amp;$J902,Equations!$G:$I,3,0)*$U902+VLOOKUP(BM$14&amp;"-edad-"&amp;$J902,Equations!$G:$I,3,0)*$V902+VLOOKUP(BM$14&amp;"-est-"&amp;$J902,Equations!$G:$I,3,0)*(1/$W902)+VLOOKUP(BM$14&amp;"-imc-"&amp;$J902,Equations!$G:$I,3,0)*(1/$Q902)))</f>
        <v/>
      </c>
      <c r="BN902" s="10" t="str">
        <f>IF($AE902="","",IF(OR($V902&lt;2.7,$V902&gt;90),"Age OOR",BM902-1.6449*VLOOKUP(BM$14&amp;"-rse-"&amp;$J902,Equations!$G:$I,3,0)))</f>
        <v/>
      </c>
      <c r="BO902" s="10" t="str">
        <f>IF($AE902="","",IF(OR($V902&lt;2.7,$V902&gt;90),"Age OOR",BM902+1.6449*VLOOKUP(BM$14&amp;"-rse-"&amp;$J902,Equations!$G:$I,3,0)))</f>
        <v/>
      </c>
      <c r="BP902" s="10" t="str">
        <f t="shared" si="343"/>
        <v/>
      </c>
      <c r="BQ902" s="10" t="str">
        <f>IF($AE902="","",IF(OR($V902&lt;2.7,$V902&gt;90),"Age OOR",($AE902-BM902)/VLOOKUP(BM$14&amp;"-rse-"&amp;$J902,Equations!$G:$I,3,0)))</f>
        <v/>
      </c>
      <c r="BR902" s="10" t="str">
        <f>IF($AF902="","",IF(OR($V902&lt;2.7,$V902&gt;90),"Age OOR",VLOOKUP(BR$14&amp;"-int-"&amp;$K902,Equations!$G:$I,3,0)+VLOOKUP(BR$14&amp;"-sexo-"&amp;$K902,Equations!$G:$I,3,0)*$U902+VLOOKUP(BR$14&amp;"-edad-"&amp;$K902,Equations!$G:$I,3,0)*$V902+VLOOKUP(BR$14&amp;"-est-"&amp;$K902,Equations!$G:$I,3,0)*(1/$W902)+VLOOKUP(BR$14&amp;"-imc-"&amp;$K902,Equations!$G:$I,3,0)*(1/$Q902)))</f>
        <v/>
      </c>
      <c r="BS902" s="10" t="str">
        <f>IF($AF902="","",IF(OR($V902&lt;2.7,$V902&gt;90),"Age OOR",BR902-1.6449*VLOOKUP(BR$14&amp;"-rse-"&amp;$K902,Equations!$G:$I,3,0)))</f>
        <v/>
      </c>
      <c r="BT902" s="10" t="str">
        <f>IF($AF902="","",IF(OR($V902&lt;2.7,$V902&gt;90),"Age OOR",BR902+1.6449*VLOOKUP(BR$14&amp;"-rse-"&amp;$K902,Equations!$G:$I,3,0)))</f>
        <v/>
      </c>
      <c r="BU902" s="10" t="str">
        <f t="shared" si="344"/>
        <v/>
      </c>
      <c r="BV902" s="10" t="str">
        <f>IF($AF902="","",IF(OR($V902&lt;2.7,$V902&gt;90),"Age OOR",($AF902-BR902)/VLOOKUP(BR$14&amp;"-rse-"&amp;$K902,Equations!$G:$I,3,0)))</f>
        <v/>
      </c>
      <c r="BW902" s="10" t="str">
        <f>IF($AG902="","",IF(OR($V902&lt;2.7,$V902&gt;90),"Age OOR",VLOOKUP(BW$14&amp;"-int-"&amp;$L902,Equations!$G:$I,3,0)+VLOOKUP(BW$14&amp;"-sexo-"&amp;$L902,Equations!$G:$I,3,0)*$U902+VLOOKUP(BW$14&amp;"-edad-"&amp;$L902,Equations!$G:$I,3,0)*$V902+VLOOKUP(BW$14&amp;"-est-"&amp;$L902,Equations!$G:$I,3,0)*(1/$W902)+VLOOKUP(BW$14&amp;"-imc-"&amp;$L902,Equations!$G:$I,3,0)*(1/$Q902)))</f>
        <v/>
      </c>
      <c r="BX902" s="10" t="str">
        <f>IF($AG902="","",IF(OR($V902&lt;2.7,$V902&gt;90),"Age OOR",BW902-1.6449*VLOOKUP(BW$14&amp;"-rse-"&amp;$L902,Equations!$G:$I,3,0)))</f>
        <v/>
      </c>
      <c r="BY902" s="10" t="str">
        <f>IF($AG902="","",IF(OR($V902&lt;2.7,$V902&gt;90),"Age OOR",BW902+1.6449*VLOOKUP(BW$14&amp;"-rse-"&amp;$L902,Equations!$G:$I,3,0)))</f>
        <v/>
      </c>
      <c r="BZ902" s="10" t="str">
        <f t="shared" si="345"/>
        <v/>
      </c>
      <c r="CA902" s="10" t="str">
        <f>IF($AG902="","",IF(OR($V902&lt;2.7,$V902&gt;90),"Age OOR",($AG902-BW902)/VLOOKUP(BW$14&amp;"-rse-"&amp;$L902,Equations!$G:$I,3,0)))</f>
        <v/>
      </c>
      <c r="CB902" s="10" t="str">
        <f>IF($AH902="","",IF(OR($V902&lt;2.7,$V902&gt;90),"Age OOR",VLOOKUP(CB$14&amp;"-int-"&amp;$M902,Equations!$G:$I,3,0)+VLOOKUP(CB$14&amp;"-sexo-"&amp;$M902,Equations!$G:$I,3,0)*$U902+VLOOKUP(CB$14&amp;"-edad-"&amp;$M902,Equations!$G:$I,3,0)*$V902+VLOOKUP(CB$14&amp;"-est-"&amp;$M902,Equations!$G:$I,3,0)*(1/$W902)+VLOOKUP(CB$14&amp;"-imc-"&amp;$M902,Equations!$G:$I,3,0)*(1/$Q902)))</f>
        <v/>
      </c>
      <c r="CC902" s="10" t="str">
        <f>IF($AH902="","",IF(OR($V902&lt;2.7,$V902&gt;90),"Age OOR",CB902-1.6449*VLOOKUP(CB$14&amp;"-rse-"&amp;$M902,Equations!$G:$I,3,0)))</f>
        <v/>
      </c>
      <c r="CD902" s="10" t="str">
        <f>IF($AH902="","",IF(OR($V902&lt;2.7,$V902&gt;90),"Age OOR",CB902+1.6449*VLOOKUP(CB$14&amp;"-rse-"&amp;$M902,Equations!$G:$I,3,0)))</f>
        <v/>
      </c>
      <c r="CE902" s="10" t="str">
        <f t="shared" si="346"/>
        <v/>
      </c>
      <c r="CF902" s="10" t="str">
        <f>IF($AH902="","",IF(OR($V902&lt;2.7,$V902&gt;90),"Age OOR",($AH902-CB902)/VLOOKUP(CB$14&amp;"-rse-"&amp;$M902,Equations!$G:$I,3,0)))</f>
        <v/>
      </c>
      <c r="CG902" s="10" t="str">
        <f>IF($AI902="","",IF(OR($V902&lt;2.7,$V902&gt;90),"Age OOR",VLOOKUP(CG$14&amp;"-int-"&amp;$N902,Equations!$G:$I,3,0)+VLOOKUP(CG$14&amp;"-sexo-"&amp;$N902,Equations!$G:$I,3,0)*$U902+VLOOKUP(CG$14&amp;"-edad-"&amp;$N902,Equations!$G:$I,3,0)*$V902+VLOOKUP(CG$14&amp;"-est-"&amp;$N902,Equations!$G:$I,3,0)*(1/$W902)+VLOOKUP(CG$14&amp;"-imc-"&amp;$N902,Equations!$G:$I,3,0)*(1/$Q902)))</f>
        <v/>
      </c>
      <c r="CH902" s="10" t="str">
        <f>IF($AI902="","",IF(OR($V902&lt;2.7,$V902&gt;90),"Age OOR",CG902-1.6449*VLOOKUP(CG$14&amp;"-rse-"&amp;$N902,Equations!$G:$I,3,0)))</f>
        <v/>
      </c>
      <c r="CI902" s="10" t="str">
        <f>IF($AI902="","",IF(OR($V902&lt;2.7,$V902&gt;90),"Age OOR",CG902+1.6449*VLOOKUP(CG$14&amp;"-rse-"&amp;$N902,Equations!$G:$I,3,0)))</f>
        <v/>
      </c>
      <c r="CJ902" s="10" t="str">
        <f t="shared" si="347"/>
        <v/>
      </c>
      <c r="CK902" s="10" t="str">
        <f>IF($AI902="","",IF(OR($V902&lt;2.7,$V902&gt;90),"Age OOR",($AI902-CG902)/VLOOKUP(CG$14&amp;"-rse-"&amp;$N902,Equations!$G:$I,3,0)))</f>
        <v/>
      </c>
      <c r="CL902" s="10" t="str">
        <f>IF($AJ902="","",IF(OR($V902&lt;2.7,$V902&gt;90),"Age OOR",VLOOKUP(CL$14&amp;"-int-"&amp;$O902,Equations!$G:$I,3,0)+VLOOKUP(CL$14&amp;"-sexo-"&amp;$O902,Equations!$G:$I,3,0)*$U902+VLOOKUP(CL$14&amp;"-edad-"&amp;$O902,Equations!$G:$I,3,0)*$V902+VLOOKUP(CL$14&amp;"-est-"&amp;$O902,Equations!$G:$I,3,0)*(1/$W902)+VLOOKUP(CL$14&amp;"-imc-"&amp;$O902,Equations!$G:$I,3,0)*(1/$Q902)))</f>
        <v/>
      </c>
      <c r="CM902" s="10" t="str">
        <f>IF($AJ902="","",IF(OR($V902&lt;2.7,$V902&gt;90),"Age OOR",CL902-1.6449*VLOOKUP(CL$14&amp;"-rse-"&amp;$O902,Equations!$G:$I,3,0)))</f>
        <v/>
      </c>
      <c r="CN902" s="10" t="str">
        <f>IF($AJ902="","",IF(OR($V902&lt;2.7,$V902&gt;90),"Age OOR",CL902+1.6449*VLOOKUP(CL$14&amp;"-rse-"&amp;$O902,Equations!$G:$I,3,0)))</f>
        <v/>
      </c>
      <c r="CO902" s="10" t="str">
        <f t="shared" si="348"/>
        <v/>
      </c>
      <c r="CP902" s="10" t="str">
        <f>IF($AJ902="","",IF(OR($V902&lt;2.7,$V902&gt;90),"Age OOR",($AJ902-CL902)/VLOOKUP(CL$14&amp;"-rse-"&amp;$O902,Equations!$G:$I,3,0)))</f>
        <v/>
      </c>
      <c r="CQ902" s="10" t="str">
        <f>IF($AK902="","",IF(OR($V902&lt;2.7,$V902&gt;90),"Age OOR",EXP(VLOOKUP(CQ$14&amp;"-int-"&amp;$P902,Equations!$G:$I,3,0)+VLOOKUP(CQ$14&amp;"-sexo-"&amp;$P902,Equations!$G:$I,3,0)*$U902+VLOOKUP(CQ$14&amp;"-edad-"&amp;$P902,Equations!$G:$I,3,0)*$V902+VLOOKUP(CQ$14&amp;"-est-"&amp;$P902,Equations!$G:$I,3,0)*(1/$W902)+VLOOKUP(CQ$14&amp;"-imc-"&amp;$P902,Equations!$G:$I,3,0)*(1/$Q902))))</f>
        <v/>
      </c>
      <c r="CR902" s="10" t="str">
        <f>IF($AK902="","",IF(OR($V902&lt;2.7,$V902&gt;90),"Age OOR",EXP(LN(CQ902)-1.6449*VLOOKUP(CQ$14&amp;"-rse-"&amp;$P902,Equations!$G:$I,3,0))))</f>
        <v/>
      </c>
      <c r="CS902" s="10" t="str">
        <f>IF($AK902="","",IF(OR($V902&lt;2.7,$V902&gt;90),"Age OOR",EXP(LN(CQ902)+1.6449*VLOOKUP(CQ$14&amp;"-rse-"&amp;$P902,Equations!$G:$I,3,0))))</f>
        <v/>
      </c>
      <c r="CT902" s="10" t="str">
        <f t="shared" si="349"/>
        <v/>
      </c>
      <c r="CU902" s="10" t="str">
        <f>IF($AK902="","",IF(OR($V902&lt;2.7,$V902&gt;90),"Age OOR",(LN($AK902)-LN(CQ902))/VLOOKUP(CQ$14&amp;"-rse-"&amp;$P902,Equations!$G:$I,3,0)))</f>
        <v/>
      </c>
      <c r="CV902" s="47"/>
    </row>
    <row r="903" spans="5:100" x14ac:dyDescent="0.2">
      <c r="E903" s="23" t="str">
        <f t="shared" si="325"/>
        <v>Age out of range</v>
      </c>
      <c r="F903" s="23" t="str">
        <f t="shared" si="326"/>
        <v>Age out of range</v>
      </c>
      <c r="G903" s="23" t="str">
        <f t="shared" si="327"/>
        <v>Age out of range</v>
      </c>
      <c r="H903" s="23" t="str">
        <f t="shared" si="328"/>
        <v>Age out of range</v>
      </c>
      <c r="I903" s="23" t="str">
        <f t="shared" si="329"/>
        <v>Age out of range</v>
      </c>
      <c r="J903" s="23" t="str">
        <f t="shared" si="330"/>
        <v>Age out of range</v>
      </c>
      <c r="K903" s="23" t="str">
        <f t="shared" si="331"/>
        <v>Age out of range</v>
      </c>
      <c r="L903" s="23" t="str">
        <f t="shared" si="332"/>
        <v>Age out of range</v>
      </c>
      <c r="M903" s="23" t="str">
        <f t="shared" si="333"/>
        <v>Age out of range</v>
      </c>
      <c r="N903" s="23" t="str">
        <f t="shared" si="334"/>
        <v>Age out of range</v>
      </c>
      <c r="O903" s="23" t="str">
        <f t="shared" si="335"/>
        <v>Age out of range</v>
      </c>
      <c r="P903" s="23" t="str">
        <f t="shared" si="336"/>
        <v>Age out of range</v>
      </c>
      <c r="Q903" s="23" t="e">
        <f t="shared" si="337"/>
        <v>#DIV/0!</v>
      </c>
      <c r="R903" s="17"/>
      <c r="S903" s="23">
        <v>887</v>
      </c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  <c r="AE903" s="134"/>
      <c r="AF903" s="134"/>
      <c r="AG903" s="134"/>
      <c r="AH903" s="134"/>
      <c r="AI903" s="134"/>
      <c r="AJ903" s="134"/>
      <c r="AK903" s="134"/>
      <c r="AL903" s="7"/>
      <c r="AM903" s="47"/>
      <c r="AN903" s="10" t="str">
        <f>IF($Z903="","",IF(OR($V903&lt;2.7,$V903&gt;90),"Age OOR",VLOOKUP(AN$14&amp;"-int-"&amp;$E903,Equations!$G:$I,3,0)+VLOOKUP(AN$14&amp;"-sexo-"&amp;$E903,Equations!$G:$I,3,0)*$U903+VLOOKUP(AN$14&amp;"-edad-"&amp;$E903,Equations!$G:$I,3,0)*$V903+VLOOKUP(AN$14&amp;"-est-"&amp;$E903,Equations!$G:$I,3,0)*(1/$W903)+VLOOKUP(AN$14&amp;"-imc-"&amp;$E903,Equations!$G:$I,3,0)*(1/$Q903)))</f>
        <v/>
      </c>
      <c r="AO903" s="10" t="str">
        <f>IF($Z903="","",IF(OR($V903&lt;2.7,$V903&gt;90),"Age OOR",AN903-1.6449*VLOOKUP(AN$14&amp;"-rse-"&amp;$E903,Equations!$G:$I,3,0)))</f>
        <v/>
      </c>
      <c r="AP903" s="10" t="str">
        <f>IF($Z903="","",IF(OR($V903&lt;2.7,$V903&gt;90),"Age OOR",AN903+1.6449*VLOOKUP(AN$14&amp;"-rse-"&amp;$E903,Equations!$G:$I,3,0)))</f>
        <v/>
      </c>
      <c r="AQ903" s="10" t="str">
        <f t="shared" si="338"/>
        <v/>
      </c>
      <c r="AR903" s="10" t="str">
        <f>IF($Z903="","",IF(OR($V903&lt;2.7,$V903&gt;90),"Age OOR",($Z903-AN903)/VLOOKUP(AN$14&amp;"-rse-"&amp;$E903,Equations!$G:$I,3,0)))</f>
        <v/>
      </c>
      <c r="AS903" s="10" t="str">
        <f>IF($AA903="","",IF(OR($V903&lt;2.7,$V903&gt;90),"Age OOR",VLOOKUP(AS$14&amp;"-int-"&amp;$F903,Equations!$G:$I,3,0)+VLOOKUP(AS$14&amp;"-sexo-"&amp;$F903,Equations!$G:$I,3,0)*$U903+VLOOKUP(AS$14&amp;"-edad-"&amp;$F903,Equations!$G:$I,3,0)*$V903+VLOOKUP(AS$14&amp;"-est-"&amp;$F903,Equations!$G:$I,3,0)*(1/$W903)+VLOOKUP(AS$14&amp;"-imc-"&amp;$F903,Equations!$G:$I,3,0)*(1/$Q903)))</f>
        <v/>
      </c>
      <c r="AT903" s="10" t="str">
        <f>IF($AA903="","",IF(OR($V903&lt;2.7,$V903&gt;90),"Age OOR",AS903-1.6449*VLOOKUP(AS$14&amp;"-rse-"&amp;$F903,Equations!$G:$I,3,0)))</f>
        <v/>
      </c>
      <c r="AU903" s="10" t="str">
        <f>IF($AA903="","",IF(OR($V903&lt;2.7,$V903&gt;90),"Age OOR",AS903+1.6449*VLOOKUP(AS$14&amp;"-rse-"&amp;$F903,Equations!$G:$I,3,0)))</f>
        <v/>
      </c>
      <c r="AV903" s="10" t="str">
        <f t="shared" si="339"/>
        <v/>
      </c>
      <c r="AW903" s="10" t="str">
        <f>IF($AA903="","",IF(OR($V903&lt;2.7,$V903&gt;90),"Age OOR",($AA903-AS903)/VLOOKUP(AS$14&amp;"-rse-"&amp;$F903,Equations!$G:$I,3,0)))</f>
        <v/>
      </c>
      <c r="AX903" s="10" t="str">
        <f>IF($AB903="","",IF(OR($V903&lt;2.7,$V903&gt;90),"Age OOR",VLOOKUP(AX$14&amp;"-int-"&amp;$G903,Equations!$G:$I,3,0)+VLOOKUP(AX$14&amp;"-sexo-"&amp;$G903,Equations!$G:$I,3,0)*$U903+VLOOKUP(AX$14&amp;"-edad-"&amp;$G903,Equations!$G:$I,3,0)*$V903+VLOOKUP(AX$14&amp;"-est-"&amp;$G903,Equations!$G:$I,3,0)*(1/$W903)+VLOOKUP(AX$14&amp;"-imc-"&amp;$G903,Equations!$G:$I,3,0)*(1/$Q903)))</f>
        <v/>
      </c>
      <c r="AY903" s="10" t="str">
        <f>IF($AB903="","",IF(OR($V903&lt;2.7,$V903&gt;90),"Age OOR",AX903-1.6449*VLOOKUP(AX$14&amp;"-rse-"&amp;$G903,Equations!$G:$I,3,0)))</f>
        <v/>
      </c>
      <c r="AZ903" s="10" t="str">
        <f>IF($AB903="","",IF(OR($V903&lt;2.7,$V903&gt;90),"Age OOR",AX903+1.6449*VLOOKUP(AX$14&amp;"-rse-"&amp;$G903,Equations!$G:$I,3,0)))</f>
        <v/>
      </c>
      <c r="BA903" s="10" t="str">
        <f t="shared" si="340"/>
        <v/>
      </c>
      <c r="BB903" s="10" t="str">
        <f>IF($AB903="","",IF(OR($V903&lt;2.7,$V903&gt;90),"Age OOR",($AB903-AX903)/VLOOKUP(AX$14&amp;"-rse-"&amp;$G903,Equations!$G:$I,3,0)))</f>
        <v/>
      </c>
      <c r="BC903" s="10" t="str">
        <f>IF($AC903="","",IF(OR($V903&lt;2.7,$V903&gt;90),"Age OOR",VLOOKUP(BC$14&amp;"-int-"&amp;$H903,Equations!$G:$I,3,0)+VLOOKUP(BC$14&amp;"-sexo-"&amp;$H903,Equations!$G:$I,3,0)*$U903+VLOOKUP(BC$14&amp;"-edad-"&amp;$H903,Equations!$G:$I,3,0)*$V903+VLOOKUP(BC$14&amp;"-est-"&amp;$H903,Equations!$G:$I,3,0)*(1/$W903)+VLOOKUP(BC$14&amp;"-imc-"&amp;$H903,Equations!$G:$I,3,0)*(1/$Q903)))</f>
        <v/>
      </c>
      <c r="BD903" s="10" t="str">
        <f>IF($AC903="","",IF(OR($V903&lt;2.7,$V903&gt;90),"Age OOR",BC903-1.6449*VLOOKUP(BC$14&amp;"-rse-"&amp;$H903,Equations!$G:$I,3,0)))</f>
        <v/>
      </c>
      <c r="BE903" s="10" t="str">
        <f>IF($AC903="","",IF(OR($V903&lt;2.7,$V903&gt;90),"Age OOR",BC903+1.6449*VLOOKUP(BC$14&amp;"-rse-"&amp;$H903,Equations!$G:$I,3,0)))</f>
        <v/>
      </c>
      <c r="BF903" s="10" t="str">
        <f t="shared" si="341"/>
        <v/>
      </c>
      <c r="BG903" s="10" t="str">
        <f>IF($AC903="","",IF(OR($V903&lt;2.7,$V903&gt;90),"Age OOR",($AC903-BC903)/VLOOKUP(BC$14&amp;"-rse-"&amp;$H903,Equations!$G:$I,3,0)))</f>
        <v/>
      </c>
      <c r="BH903" s="10" t="str">
        <f>IF($AD903="","",IF(OR($V903&lt;2.7,$V903&gt;90),"Age OOR",VLOOKUP(BH$14&amp;"-int-"&amp;$I903,Equations!$G:$I,3,0)+VLOOKUP(BH$14&amp;"-sexo-"&amp;$I903,Equations!$G:$I,3,0)*$U903+VLOOKUP(BH$14&amp;"-edad-"&amp;$I903,Equations!$G:$I,3,0)*$V903+VLOOKUP(BH$14&amp;"-est-"&amp;$I903,Equations!$G:$I,3,0)*(1/$W903)+VLOOKUP(BH$14&amp;"-imc-"&amp;$I903,Equations!$G:$I,3,0)*(1/$Q903)))</f>
        <v/>
      </c>
      <c r="BI903" s="10" t="str">
        <f>IF($AD903="","",IF(OR($V903&lt;2.7,$V903&gt;90),"Age OOR",BH903-1.6449*VLOOKUP(BH$14&amp;"-rse-"&amp;$I903,Equations!$G:$I,3,0)))</f>
        <v/>
      </c>
      <c r="BJ903" s="10" t="str">
        <f>IF($AD903="","",IF(OR($V903&lt;2.7,$V903&gt;90),"Age OOR",BH903+1.6449*VLOOKUP(BH$14&amp;"-rse-"&amp;$I903,Equations!$G:$I,3,0)))</f>
        <v/>
      </c>
      <c r="BK903" s="10" t="str">
        <f t="shared" si="342"/>
        <v/>
      </c>
      <c r="BL903" s="10" t="str">
        <f>IF($AD903="","",IF(OR($V903&lt;2.7,$V903&gt;90),"Age OOR",($AD903-BH903)/VLOOKUP(BH$14&amp;"-rse-"&amp;$I903,Equations!$G:$I,3,0)))</f>
        <v/>
      </c>
      <c r="BM903" s="10" t="str">
        <f>IF($AE903="","",IF(OR($V903&lt;2.7,$V903&gt;90),"Age OOR",VLOOKUP(BM$14&amp;"-int-"&amp;$J903,Equations!$G:$I,3,0)+VLOOKUP(BM$14&amp;"-sexo-"&amp;$J903,Equations!$G:$I,3,0)*$U903+VLOOKUP(BM$14&amp;"-edad-"&amp;$J903,Equations!$G:$I,3,0)*$V903+VLOOKUP(BM$14&amp;"-est-"&amp;$J903,Equations!$G:$I,3,0)*(1/$W903)+VLOOKUP(BM$14&amp;"-imc-"&amp;$J903,Equations!$G:$I,3,0)*(1/$Q903)))</f>
        <v/>
      </c>
      <c r="BN903" s="10" t="str">
        <f>IF($AE903="","",IF(OR($V903&lt;2.7,$V903&gt;90),"Age OOR",BM903-1.6449*VLOOKUP(BM$14&amp;"-rse-"&amp;$J903,Equations!$G:$I,3,0)))</f>
        <v/>
      </c>
      <c r="BO903" s="10" t="str">
        <f>IF($AE903="","",IF(OR($V903&lt;2.7,$V903&gt;90),"Age OOR",BM903+1.6449*VLOOKUP(BM$14&amp;"-rse-"&amp;$J903,Equations!$G:$I,3,0)))</f>
        <v/>
      </c>
      <c r="BP903" s="10" t="str">
        <f t="shared" si="343"/>
        <v/>
      </c>
      <c r="BQ903" s="10" t="str">
        <f>IF($AE903="","",IF(OR($V903&lt;2.7,$V903&gt;90),"Age OOR",($AE903-BM903)/VLOOKUP(BM$14&amp;"-rse-"&amp;$J903,Equations!$G:$I,3,0)))</f>
        <v/>
      </c>
      <c r="BR903" s="10" t="str">
        <f>IF($AF903="","",IF(OR($V903&lt;2.7,$V903&gt;90),"Age OOR",VLOOKUP(BR$14&amp;"-int-"&amp;$K903,Equations!$G:$I,3,0)+VLOOKUP(BR$14&amp;"-sexo-"&amp;$K903,Equations!$G:$I,3,0)*$U903+VLOOKUP(BR$14&amp;"-edad-"&amp;$K903,Equations!$G:$I,3,0)*$V903+VLOOKUP(BR$14&amp;"-est-"&amp;$K903,Equations!$G:$I,3,0)*(1/$W903)+VLOOKUP(BR$14&amp;"-imc-"&amp;$K903,Equations!$G:$I,3,0)*(1/$Q903)))</f>
        <v/>
      </c>
      <c r="BS903" s="10" t="str">
        <f>IF($AF903="","",IF(OR($V903&lt;2.7,$V903&gt;90),"Age OOR",BR903-1.6449*VLOOKUP(BR$14&amp;"-rse-"&amp;$K903,Equations!$G:$I,3,0)))</f>
        <v/>
      </c>
      <c r="BT903" s="10" t="str">
        <f>IF($AF903="","",IF(OR($V903&lt;2.7,$V903&gt;90),"Age OOR",BR903+1.6449*VLOOKUP(BR$14&amp;"-rse-"&amp;$K903,Equations!$G:$I,3,0)))</f>
        <v/>
      </c>
      <c r="BU903" s="10" t="str">
        <f t="shared" si="344"/>
        <v/>
      </c>
      <c r="BV903" s="10" t="str">
        <f>IF($AF903="","",IF(OR($V903&lt;2.7,$V903&gt;90),"Age OOR",($AF903-BR903)/VLOOKUP(BR$14&amp;"-rse-"&amp;$K903,Equations!$G:$I,3,0)))</f>
        <v/>
      </c>
      <c r="BW903" s="10" t="str">
        <f>IF($AG903="","",IF(OR($V903&lt;2.7,$V903&gt;90),"Age OOR",VLOOKUP(BW$14&amp;"-int-"&amp;$L903,Equations!$G:$I,3,0)+VLOOKUP(BW$14&amp;"-sexo-"&amp;$L903,Equations!$G:$I,3,0)*$U903+VLOOKUP(BW$14&amp;"-edad-"&amp;$L903,Equations!$G:$I,3,0)*$V903+VLOOKUP(BW$14&amp;"-est-"&amp;$L903,Equations!$G:$I,3,0)*(1/$W903)+VLOOKUP(BW$14&amp;"-imc-"&amp;$L903,Equations!$G:$I,3,0)*(1/$Q903)))</f>
        <v/>
      </c>
      <c r="BX903" s="10" t="str">
        <f>IF($AG903="","",IF(OR($V903&lt;2.7,$V903&gt;90),"Age OOR",BW903-1.6449*VLOOKUP(BW$14&amp;"-rse-"&amp;$L903,Equations!$G:$I,3,0)))</f>
        <v/>
      </c>
      <c r="BY903" s="10" t="str">
        <f>IF($AG903="","",IF(OR($V903&lt;2.7,$V903&gt;90),"Age OOR",BW903+1.6449*VLOOKUP(BW$14&amp;"-rse-"&amp;$L903,Equations!$G:$I,3,0)))</f>
        <v/>
      </c>
      <c r="BZ903" s="10" t="str">
        <f t="shared" si="345"/>
        <v/>
      </c>
      <c r="CA903" s="10" t="str">
        <f>IF($AG903="","",IF(OR($V903&lt;2.7,$V903&gt;90),"Age OOR",($AG903-BW903)/VLOOKUP(BW$14&amp;"-rse-"&amp;$L903,Equations!$G:$I,3,0)))</f>
        <v/>
      </c>
      <c r="CB903" s="10" t="str">
        <f>IF($AH903="","",IF(OR($V903&lt;2.7,$V903&gt;90),"Age OOR",VLOOKUP(CB$14&amp;"-int-"&amp;$M903,Equations!$G:$I,3,0)+VLOOKUP(CB$14&amp;"-sexo-"&amp;$M903,Equations!$G:$I,3,0)*$U903+VLOOKUP(CB$14&amp;"-edad-"&amp;$M903,Equations!$G:$I,3,0)*$V903+VLOOKUP(CB$14&amp;"-est-"&amp;$M903,Equations!$G:$I,3,0)*(1/$W903)+VLOOKUP(CB$14&amp;"-imc-"&amp;$M903,Equations!$G:$I,3,0)*(1/$Q903)))</f>
        <v/>
      </c>
      <c r="CC903" s="10" t="str">
        <f>IF($AH903="","",IF(OR($V903&lt;2.7,$V903&gt;90),"Age OOR",CB903-1.6449*VLOOKUP(CB$14&amp;"-rse-"&amp;$M903,Equations!$G:$I,3,0)))</f>
        <v/>
      </c>
      <c r="CD903" s="10" t="str">
        <f>IF($AH903="","",IF(OR($V903&lt;2.7,$V903&gt;90),"Age OOR",CB903+1.6449*VLOOKUP(CB$14&amp;"-rse-"&amp;$M903,Equations!$G:$I,3,0)))</f>
        <v/>
      </c>
      <c r="CE903" s="10" t="str">
        <f t="shared" si="346"/>
        <v/>
      </c>
      <c r="CF903" s="10" t="str">
        <f>IF($AH903="","",IF(OR($V903&lt;2.7,$V903&gt;90),"Age OOR",($AH903-CB903)/VLOOKUP(CB$14&amp;"-rse-"&amp;$M903,Equations!$G:$I,3,0)))</f>
        <v/>
      </c>
      <c r="CG903" s="10" t="str">
        <f>IF($AI903="","",IF(OR($V903&lt;2.7,$V903&gt;90),"Age OOR",VLOOKUP(CG$14&amp;"-int-"&amp;$N903,Equations!$G:$I,3,0)+VLOOKUP(CG$14&amp;"-sexo-"&amp;$N903,Equations!$G:$I,3,0)*$U903+VLOOKUP(CG$14&amp;"-edad-"&amp;$N903,Equations!$G:$I,3,0)*$V903+VLOOKUP(CG$14&amp;"-est-"&amp;$N903,Equations!$G:$I,3,0)*(1/$W903)+VLOOKUP(CG$14&amp;"-imc-"&amp;$N903,Equations!$G:$I,3,0)*(1/$Q903)))</f>
        <v/>
      </c>
      <c r="CH903" s="10" t="str">
        <f>IF($AI903="","",IF(OR($V903&lt;2.7,$V903&gt;90),"Age OOR",CG903-1.6449*VLOOKUP(CG$14&amp;"-rse-"&amp;$N903,Equations!$G:$I,3,0)))</f>
        <v/>
      </c>
      <c r="CI903" s="10" t="str">
        <f>IF($AI903="","",IF(OR($V903&lt;2.7,$V903&gt;90),"Age OOR",CG903+1.6449*VLOOKUP(CG$14&amp;"-rse-"&amp;$N903,Equations!$G:$I,3,0)))</f>
        <v/>
      </c>
      <c r="CJ903" s="10" t="str">
        <f t="shared" si="347"/>
        <v/>
      </c>
      <c r="CK903" s="10" t="str">
        <f>IF($AI903="","",IF(OR($V903&lt;2.7,$V903&gt;90),"Age OOR",($AI903-CG903)/VLOOKUP(CG$14&amp;"-rse-"&amp;$N903,Equations!$G:$I,3,0)))</f>
        <v/>
      </c>
      <c r="CL903" s="10" t="str">
        <f>IF($AJ903="","",IF(OR($V903&lt;2.7,$V903&gt;90),"Age OOR",VLOOKUP(CL$14&amp;"-int-"&amp;$O903,Equations!$G:$I,3,0)+VLOOKUP(CL$14&amp;"-sexo-"&amp;$O903,Equations!$G:$I,3,0)*$U903+VLOOKUP(CL$14&amp;"-edad-"&amp;$O903,Equations!$G:$I,3,0)*$V903+VLOOKUP(CL$14&amp;"-est-"&amp;$O903,Equations!$G:$I,3,0)*(1/$W903)+VLOOKUP(CL$14&amp;"-imc-"&amp;$O903,Equations!$G:$I,3,0)*(1/$Q903)))</f>
        <v/>
      </c>
      <c r="CM903" s="10" t="str">
        <f>IF($AJ903="","",IF(OR($V903&lt;2.7,$V903&gt;90),"Age OOR",CL903-1.6449*VLOOKUP(CL$14&amp;"-rse-"&amp;$O903,Equations!$G:$I,3,0)))</f>
        <v/>
      </c>
      <c r="CN903" s="10" t="str">
        <f>IF($AJ903="","",IF(OR($V903&lt;2.7,$V903&gt;90),"Age OOR",CL903+1.6449*VLOOKUP(CL$14&amp;"-rse-"&amp;$O903,Equations!$G:$I,3,0)))</f>
        <v/>
      </c>
      <c r="CO903" s="10" t="str">
        <f t="shared" si="348"/>
        <v/>
      </c>
      <c r="CP903" s="10" t="str">
        <f>IF($AJ903="","",IF(OR($V903&lt;2.7,$V903&gt;90),"Age OOR",($AJ903-CL903)/VLOOKUP(CL$14&amp;"-rse-"&amp;$O903,Equations!$G:$I,3,0)))</f>
        <v/>
      </c>
      <c r="CQ903" s="10" t="str">
        <f>IF($AK903="","",IF(OR($V903&lt;2.7,$V903&gt;90),"Age OOR",EXP(VLOOKUP(CQ$14&amp;"-int-"&amp;$P903,Equations!$G:$I,3,0)+VLOOKUP(CQ$14&amp;"-sexo-"&amp;$P903,Equations!$G:$I,3,0)*$U903+VLOOKUP(CQ$14&amp;"-edad-"&amp;$P903,Equations!$G:$I,3,0)*$V903+VLOOKUP(CQ$14&amp;"-est-"&amp;$P903,Equations!$G:$I,3,0)*(1/$W903)+VLOOKUP(CQ$14&amp;"-imc-"&amp;$P903,Equations!$G:$I,3,0)*(1/$Q903))))</f>
        <v/>
      </c>
      <c r="CR903" s="10" t="str">
        <f>IF($AK903="","",IF(OR($V903&lt;2.7,$V903&gt;90),"Age OOR",EXP(LN(CQ903)-1.6449*VLOOKUP(CQ$14&amp;"-rse-"&amp;$P903,Equations!$G:$I,3,0))))</f>
        <v/>
      </c>
      <c r="CS903" s="10" t="str">
        <f>IF($AK903="","",IF(OR($V903&lt;2.7,$V903&gt;90),"Age OOR",EXP(LN(CQ903)+1.6449*VLOOKUP(CQ$14&amp;"-rse-"&amp;$P903,Equations!$G:$I,3,0))))</f>
        <v/>
      </c>
      <c r="CT903" s="10" t="str">
        <f t="shared" si="349"/>
        <v/>
      </c>
      <c r="CU903" s="10" t="str">
        <f>IF($AK903="","",IF(OR($V903&lt;2.7,$V903&gt;90),"Age OOR",(LN($AK903)-LN(CQ903))/VLOOKUP(CQ$14&amp;"-rse-"&amp;$P903,Equations!$G:$I,3,0)))</f>
        <v/>
      </c>
      <c r="CV903" s="47"/>
    </row>
    <row r="904" spans="5:100" x14ac:dyDescent="0.2">
      <c r="E904" s="23" t="str">
        <f t="shared" si="325"/>
        <v>Age out of range</v>
      </c>
      <c r="F904" s="23" t="str">
        <f t="shared" si="326"/>
        <v>Age out of range</v>
      </c>
      <c r="G904" s="23" t="str">
        <f t="shared" si="327"/>
        <v>Age out of range</v>
      </c>
      <c r="H904" s="23" t="str">
        <f t="shared" si="328"/>
        <v>Age out of range</v>
      </c>
      <c r="I904" s="23" t="str">
        <f t="shared" si="329"/>
        <v>Age out of range</v>
      </c>
      <c r="J904" s="23" t="str">
        <f t="shared" si="330"/>
        <v>Age out of range</v>
      </c>
      <c r="K904" s="23" t="str">
        <f t="shared" si="331"/>
        <v>Age out of range</v>
      </c>
      <c r="L904" s="23" t="str">
        <f t="shared" si="332"/>
        <v>Age out of range</v>
      </c>
      <c r="M904" s="23" t="str">
        <f t="shared" si="333"/>
        <v>Age out of range</v>
      </c>
      <c r="N904" s="23" t="str">
        <f t="shared" si="334"/>
        <v>Age out of range</v>
      </c>
      <c r="O904" s="23" t="str">
        <f t="shared" si="335"/>
        <v>Age out of range</v>
      </c>
      <c r="P904" s="23" t="str">
        <f t="shared" si="336"/>
        <v>Age out of range</v>
      </c>
      <c r="Q904" s="23" t="e">
        <f t="shared" si="337"/>
        <v>#DIV/0!</v>
      </c>
      <c r="R904" s="17"/>
      <c r="S904" s="23">
        <v>888</v>
      </c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  <c r="AE904" s="134"/>
      <c r="AF904" s="134"/>
      <c r="AG904" s="134"/>
      <c r="AH904" s="134"/>
      <c r="AI904" s="134"/>
      <c r="AJ904" s="134"/>
      <c r="AK904" s="134"/>
      <c r="AL904" s="7"/>
      <c r="AM904" s="47"/>
      <c r="AN904" s="10" t="str">
        <f>IF($Z904="","",IF(OR($V904&lt;2.7,$V904&gt;90),"Age OOR",VLOOKUP(AN$14&amp;"-int-"&amp;$E904,Equations!$G:$I,3,0)+VLOOKUP(AN$14&amp;"-sexo-"&amp;$E904,Equations!$G:$I,3,0)*$U904+VLOOKUP(AN$14&amp;"-edad-"&amp;$E904,Equations!$G:$I,3,0)*$V904+VLOOKUP(AN$14&amp;"-est-"&amp;$E904,Equations!$G:$I,3,0)*(1/$W904)+VLOOKUP(AN$14&amp;"-imc-"&amp;$E904,Equations!$G:$I,3,0)*(1/$Q904)))</f>
        <v/>
      </c>
      <c r="AO904" s="10" t="str">
        <f>IF($Z904="","",IF(OR($V904&lt;2.7,$V904&gt;90),"Age OOR",AN904-1.6449*VLOOKUP(AN$14&amp;"-rse-"&amp;$E904,Equations!$G:$I,3,0)))</f>
        <v/>
      </c>
      <c r="AP904" s="10" t="str">
        <f>IF($Z904="","",IF(OR($V904&lt;2.7,$V904&gt;90),"Age OOR",AN904+1.6449*VLOOKUP(AN$14&amp;"-rse-"&amp;$E904,Equations!$G:$I,3,0)))</f>
        <v/>
      </c>
      <c r="AQ904" s="10" t="str">
        <f t="shared" si="338"/>
        <v/>
      </c>
      <c r="AR904" s="10" t="str">
        <f>IF($Z904="","",IF(OR($V904&lt;2.7,$V904&gt;90),"Age OOR",($Z904-AN904)/VLOOKUP(AN$14&amp;"-rse-"&amp;$E904,Equations!$G:$I,3,0)))</f>
        <v/>
      </c>
      <c r="AS904" s="10" t="str">
        <f>IF($AA904="","",IF(OR($V904&lt;2.7,$V904&gt;90),"Age OOR",VLOOKUP(AS$14&amp;"-int-"&amp;$F904,Equations!$G:$I,3,0)+VLOOKUP(AS$14&amp;"-sexo-"&amp;$F904,Equations!$G:$I,3,0)*$U904+VLOOKUP(AS$14&amp;"-edad-"&amp;$F904,Equations!$G:$I,3,0)*$V904+VLOOKUP(AS$14&amp;"-est-"&amp;$F904,Equations!$G:$I,3,0)*(1/$W904)+VLOOKUP(AS$14&amp;"-imc-"&amp;$F904,Equations!$G:$I,3,0)*(1/$Q904)))</f>
        <v/>
      </c>
      <c r="AT904" s="10" t="str">
        <f>IF($AA904="","",IF(OR($V904&lt;2.7,$V904&gt;90),"Age OOR",AS904-1.6449*VLOOKUP(AS$14&amp;"-rse-"&amp;$F904,Equations!$G:$I,3,0)))</f>
        <v/>
      </c>
      <c r="AU904" s="10" t="str">
        <f>IF($AA904="","",IF(OR($V904&lt;2.7,$V904&gt;90),"Age OOR",AS904+1.6449*VLOOKUP(AS$14&amp;"-rse-"&amp;$F904,Equations!$G:$I,3,0)))</f>
        <v/>
      </c>
      <c r="AV904" s="10" t="str">
        <f t="shared" si="339"/>
        <v/>
      </c>
      <c r="AW904" s="10" t="str">
        <f>IF($AA904="","",IF(OR($V904&lt;2.7,$V904&gt;90),"Age OOR",($AA904-AS904)/VLOOKUP(AS$14&amp;"-rse-"&amp;$F904,Equations!$G:$I,3,0)))</f>
        <v/>
      </c>
      <c r="AX904" s="10" t="str">
        <f>IF($AB904="","",IF(OR($V904&lt;2.7,$V904&gt;90),"Age OOR",VLOOKUP(AX$14&amp;"-int-"&amp;$G904,Equations!$G:$I,3,0)+VLOOKUP(AX$14&amp;"-sexo-"&amp;$G904,Equations!$G:$I,3,0)*$U904+VLOOKUP(AX$14&amp;"-edad-"&amp;$G904,Equations!$G:$I,3,0)*$V904+VLOOKUP(AX$14&amp;"-est-"&amp;$G904,Equations!$G:$I,3,0)*(1/$W904)+VLOOKUP(AX$14&amp;"-imc-"&amp;$G904,Equations!$G:$I,3,0)*(1/$Q904)))</f>
        <v/>
      </c>
      <c r="AY904" s="10" t="str">
        <f>IF($AB904="","",IF(OR($V904&lt;2.7,$V904&gt;90),"Age OOR",AX904-1.6449*VLOOKUP(AX$14&amp;"-rse-"&amp;$G904,Equations!$G:$I,3,0)))</f>
        <v/>
      </c>
      <c r="AZ904" s="10" t="str">
        <f>IF($AB904="","",IF(OR($V904&lt;2.7,$V904&gt;90),"Age OOR",AX904+1.6449*VLOOKUP(AX$14&amp;"-rse-"&amp;$G904,Equations!$G:$I,3,0)))</f>
        <v/>
      </c>
      <c r="BA904" s="10" t="str">
        <f t="shared" si="340"/>
        <v/>
      </c>
      <c r="BB904" s="10" t="str">
        <f>IF($AB904="","",IF(OR($V904&lt;2.7,$V904&gt;90),"Age OOR",($AB904-AX904)/VLOOKUP(AX$14&amp;"-rse-"&amp;$G904,Equations!$G:$I,3,0)))</f>
        <v/>
      </c>
      <c r="BC904" s="10" t="str">
        <f>IF($AC904="","",IF(OR($V904&lt;2.7,$V904&gt;90),"Age OOR",VLOOKUP(BC$14&amp;"-int-"&amp;$H904,Equations!$G:$I,3,0)+VLOOKUP(BC$14&amp;"-sexo-"&amp;$H904,Equations!$G:$I,3,0)*$U904+VLOOKUP(BC$14&amp;"-edad-"&amp;$H904,Equations!$G:$I,3,0)*$V904+VLOOKUP(BC$14&amp;"-est-"&amp;$H904,Equations!$G:$I,3,0)*(1/$W904)+VLOOKUP(BC$14&amp;"-imc-"&amp;$H904,Equations!$G:$I,3,0)*(1/$Q904)))</f>
        <v/>
      </c>
      <c r="BD904" s="10" t="str">
        <f>IF($AC904="","",IF(OR($V904&lt;2.7,$V904&gt;90),"Age OOR",BC904-1.6449*VLOOKUP(BC$14&amp;"-rse-"&amp;$H904,Equations!$G:$I,3,0)))</f>
        <v/>
      </c>
      <c r="BE904" s="10" t="str">
        <f>IF($AC904="","",IF(OR($V904&lt;2.7,$V904&gt;90),"Age OOR",BC904+1.6449*VLOOKUP(BC$14&amp;"-rse-"&amp;$H904,Equations!$G:$I,3,0)))</f>
        <v/>
      </c>
      <c r="BF904" s="10" t="str">
        <f t="shared" si="341"/>
        <v/>
      </c>
      <c r="BG904" s="10" t="str">
        <f>IF($AC904="","",IF(OR($V904&lt;2.7,$V904&gt;90),"Age OOR",($AC904-BC904)/VLOOKUP(BC$14&amp;"-rse-"&amp;$H904,Equations!$G:$I,3,0)))</f>
        <v/>
      </c>
      <c r="BH904" s="10" t="str">
        <f>IF($AD904="","",IF(OR($V904&lt;2.7,$V904&gt;90),"Age OOR",VLOOKUP(BH$14&amp;"-int-"&amp;$I904,Equations!$G:$I,3,0)+VLOOKUP(BH$14&amp;"-sexo-"&amp;$I904,Equations!$G:$I,3,0)*$U904+VLOOKUP(BH$14&amp;"-edad-"&amp;$I904,Equations!$G:$I,3,0)*$V904+VLOOKUP(BH$14&amp;"-est-"&amp;$I904,Equations!$G:$I,3,0)*(1/$W904)+VLOOKUP(BH$14&amp;"-imc-"&amp;$I904,Equations!$G:$I,3,0)*(1/$Q904)))</f>
        <v/>
      </c>
      <c r="BI904" s="10" t="str">
        <f>IF($AD904="","",IF(OR($V904&lt;2.7,$V904&gt;90),"Age OOR",BH904-1.6449*VLOOKUP(BH$14&amp;"-rse-"&amp;$I904,Equations!$G:$I,3,0)))</f>
        <v/>
      </c>
      <c r="BJ904" s="10" t="str">
        <f>IF($AD904="","",IF(OR($V904&lt;2.7,$V904&gt;90),"Age OOR",BH904+1.6449*VLOOKUP(BH$14&amp;"-rse-"&amp;$I904,Equations!$G:$I,3,0)))</f>
        <v/>
      </c>
      <c r="BK904" s="10" t="str">
        <f t="shared" si="342"/>
        <v/>
      </c>
      <c r="BL904" s="10" t="str">
        <f>IF($AD904="","",IF(OR($V904&lt;2.7,$V904&gt;90),"Age OOR",($AD904-BH904)/VLOOKUP(BH$14&amp;"-rse-"&amp;$I904,Equations!$G:$I,3,0)))</f>
        <v/>
      </c>
      <c r="BM904" s="10" t="str">
        <f>IF($AE904="","",IF(OR($V904&lt;2.7,$V904&gt;90),"Age OOR",VLOOKUP(BM$14&amp;"-int-"&amp;$J904,Equations!$G:$I,3,0)+VLOOKUP(BM$14&amp;"-sexo-"&amp;$J904,Equations!$G:$I,3,0)*$U904+VLOOKUP(BM$14&amp;"-edad-"&amp;$J904,Equations!$G:$I,3,0)*$V904+VLOOKUP(BM$14&amp;"-est-"&amp;$J904,Equations!$G:$I,3,0)*(1/$W904)+VLOOKUP(BM$14&amp;"-imc-"&amp;$J904,Equations!$G:$I,3,0)*(1/$Q904)))</f>
        <v/>
      </c>
      <c r="BN904" s="10" t="str">
        <f>IF($AE904="","",IF(OR($V904&lt;2.7,$V904&gt;90),"Age OOR",BM904-1.6449*VLOOKUP(BM$14&amp;"-rse-"&amp;$J904,Equations!$G:$I,3,0)))</f>
        <v/>
      </c>
      <c r="BO904" s="10" t="str">
        <f>IF($AE904="","",IF(OR($V904&lt;2.7,$V904&gt;90),"Age OOR",BM904+1.6449*VLOOKUP(BM$14&amp;"-rse-"&amp;$J904,Equations!$G:$I,3,0)))</f>
        <v/>
      </c>
      <c r="BP904" s="10" t="str">
        <f t="shared" si="343"/>
        <v/>
      </c>
      <c r="BQ904" s="10" t="str">
        <f>IF($AE904="","",IF(OR($V904&lt;2.7,$V904&gt;90),"Age OOR",($AE904-BM904)/VLOOKUP(BM$14&amp;"-rse-"&amp;$J904,Equations!$G:$I,3,0)))</f>
        <v/>
      </c>
      <c r="BR904" s="10" t="str">
        <f>IF($AF904="","",IF(OR($V904&lt;2.7,$V904&gt;90),"Age OOR",VLOOKUP(BR$14&amp;"-int-"&amp;$K904,Equations!$G:$I,3,0)+VLOOKUP(BR$14&amp;"-sexo-"&amp;$K904,Equations!$G:$I,3,0)*$U904+VLOOKUP(BR$14&amp;"-edad-"&amp;$K904,Equations!$G:$I,3,0)*$V904+VLOOKUP(BR$14&amp;"-est-"&amp;$K904,Equations!$G:$I,3,0)*(1/$W904)+VLOOKUP(BR$14&amp;"-imc-"&amp;$K904,Equations!$G:$I,3,0)*(1/$Q904)))</f>
        <v/>
      </c>
      <c r="BS904" s="10" t="str">
        <f>IF($AF904="","",IF(OR($V904&lt;2.7,$V904&gt;90),"Age OOR",BR904-1.6449*VLOOKUP(BR$14&amp;"-rse-"&amp;$K904,Equations!$G:$I,3,0)))</f>
        <v/>
      </c>
      <c r="BT904" s="10" t="str">
        <f>IF($AF904="","",IF(OR($V904&lt;2.7,$V904&gt;90),"Age OOR",BR904+1.6449*VLOOKUP(BR$14&amp;"-rse-"&amp;$K904,Equations!$G:$I,3,0)))</f>
        <v/>
      </c>
      <c r="BU904" s="10" t="str">
        <f t="shared" si="344"/>
        <v/>
      </c>
      <c r="BV904" s="10" t="str">
        <f>IF($AF904="","",IF(OR($V904&lt;2.7,$V904&gt;90),"Age OOR",($AF904-BR904)/VLOOKUP(BR$14&amp;"-rse-"&amp;$K904,Equations!$G:$I,3,0)))</f>
        <v/>
      </c>
      <c r="BW904" s="10" t="str">
        <f>IF($AG904="","",IF(OR($V904&lt;2.7,$V904&gt;90),"Age OOR",VLOOKUP(BW$14&amp;"-int-"&amp;$L904,Equations!$G:$I,3,0)+VLOOKUP(BW$14&amp;"-sexo-"&amp;$L904,Equations!$G:$I,3,0)*$U904+VLOOKUP(BW$14&amp;"-edad-"&amp;$L904,Equations!$G:$I,3,0)*$V904+VLOOKUP(BW$14&amp;"-est-"&amp;$L904,Equations!$G:$I,3,0)*(1/$W904)+VLOOKUP(BW$14&amp;"-imc-"&amp;$L904,Equations!$G:$I,3,0)*(1/$Q904)))</f>
        <v/>
      </c>
      <c r="BX904" s="10" t="str">
        <f>IF($AG904="","",IF(OR($V904&lt;2.7,$V904&gt;90),"Age OOR",BW904-1.6449*VLOOKUP(BW$14&amp;"-rse-"&amp;$L904,Equations!$G:$I,3,0)))</f>
        <v/>
      </c>
      <c r="BY904" s="10" t="str">
        <f>IF($AG904="","",IF(OR($V904&lt;2.7,$V904&gt;90),"Age OOR",BW904+1.6449*VLOOKUP(BW$14&amp;"-rse-"&amp;$L904,Equations!$G:$I,3,0)))</f>
        <v/>
      </c>
      <c r="BZ904" s="10" t="str">
        <f t="shared" si="345"/>
        <v/>
      </c>
      <c r="CA904" s="10" t="str">
        <f>IF($AG904="","",IF(OR($V904&lt;2.7,$V904&gt;90),"Age OOR",($AG904-BW904)/VLOOKUP(BW$14&amp;"-rse-"&amp;$L904,Equations!$G:$I,3,0)))</f>
        <v/>
      </c>
      <c r="CB904" s="10" t="str">
        <f>IF($AH904="","",IF(OR($V904&lt;2.7,$V904&gt;90),"Age OOR",VLOOKUP(CB$14&amp;"-int-"&amp;$M904,Equations!$G:$I,3,0)+VLOOKUP(CB$14&amp;"-sexo-"&amp;$M904,Equations!$G:$I,3,0)*$U904+VLOOKUP(CB$14&amp;"-edad-"&amp;$M904,Equations!$G:$I,3,0)*$V904+VLOOKUP(CB$14&amp;"-est-"&amp;$M904,Equations!$G:$I,3,0)*(1/$W904)+VLOOKUP(CB$14&amp;"-imc-"&amp;$M904,Equations!$G:$I,3,0)*(1/$Q904)))</f>
        <v/>
      </c>
      <c r="CC904" s="10" t="str">
        <f>IF($AH904="","",IF(OR($V904&lt;2.7,$V904&gt;90),"Age OOR",CB904-1.6449*VLOOKUP(CB$14&amp;"-rse-"&amp;$M904,Equations!$G:$I,3,0)))</f>
        <v/>
      </c>
      <c r="CD904" s="10" t="str">
        <f>IF($AH904="","",IF(OR($V904&lt;2.7,$V904&gt;90),"Age OOR",CB904+1.6449*VLOOKUP(CB$14&amp;"-rse-"&amp;$M904,Equations!$G:$I,3,0)))</f>
        <v/>
      </c>
      <c r="CE904" s="10" t="str">
        <f t="shared" si="346"/>
        <v/>
      </c>
      <c r="CF904" s="10" t="str">
        <f>IF($AH904="","",IF(OR($V904&lt;2.7,$V904&gt;90),"Age OOR",($AH904-CB904)/VLOOKUP(CB$14&amp;"-rse-"&amp;$M904,Equations!$G:$I,3,0)))</f>
        <v/>
      </c>
      <c r="CG904" s="10" t="str">
        <f>IF($AI904="","",IF(OR($V904&lt;2.7,$V904&gt;90),"Age OOR",VLOOKUP(CG$14&amp;"-int-"&amp;$N904,Equations!$G:$I,3,0)+VLOOKUP(CG$14&amp;"-sexo-"&amp;$N904,Equations!$G:$I,3,0)*$U904+VLOOKUP(CG$14&amp;"-edad-"&amp;$N904,Equations!$G:$I,3,0)*$V904+VLOOKUP(CG$14&amp;"-est-"&amp;$N904,Equations!$G:$I,3,0)*(1/$W904)+VLOOKUP(CG$14&amp;"-imc-"&amp;$N904,Equations!$G:$I,3,0)*(1/$Q904)))</f>
        <v/>
      </c>
      <c r="CH904" s="10" t="str">
        <f>IF($AI904="","",IF(OR($V904&lt;2.7,$V904&gt;90),"Age OOR",CG904-1.6449*VLOOKUP(CG$14&amp;"-rse-"&amp;$N904,Equations!$G:$I,3,0)))</f>
        <v/>
      </c>
      <c r="CI904" s="10" t="str">
        <f>IF($AI904="","",IF(OR($V904&lt;2.7,$V904&gt;90),"Age OOR",CG904+1.6449*VLOOKUP(CG$14&amp;"-rse-"&amp;$N904,Equations!$G:$I,3,0)))</f>
        <v/>
      </c>
      <c r="CJ904" s="10" t="str">
        <f t="shared" si="347"/>
        <v/>
      </c>
      <c r="CK904" s="10" t="str">
        <f>IF($AI904="","",IF(OR($V904&lt;2.7,$V904&gt;90),"Age OOR",($AI904-CG904)/VLOOKUP(CG$14&amp;"-rse-"&amp;$N904,Equations!$G:$I,3,0)))</f>
        <v/>
      </c>
      <c r="CL904" s="10" t="str">
        <f>IF($AJ904="","",IF(OR($V904&lt;2.7,$V904&gt;90),"Age OOR",VLOOKUP(CL$14&amp;"-int-"&amp;$O904,Equations!$G:$I,3,0)+VLOOKUP(CL$14&amp;"-sexo-"&amp;$O904,Equations!$G:$I,3,0)*$U904+VLOOKUP(CL$14&amp;"-edad-"&amp;$O904,Equations!$G:$I,3,0)*$V904+VLOOKUP(CL$14&amp;"-est-"&amp;$O904,Equations!$G:$I,3,0)*(1/$W904)+VLOOKUP(CL$14&amp;"-imc-"&amp;$O904,Equations!$G:$I,3,0)*(1/$Q904)))</f>
        <v/>
      </c>
      <c r="CM904" s="10" t="str">
        <f>IF($AJ904="","",IF(OR($V904&lt;2.7,$V904&gt;90),"Age OOR",CL904-1.6449*VLOOKUP(CL$14&amp;"-rse-"&amp;$O904,Equations!$G:$I,3,0)))</f>
        <v/>
      </c>
      <c r="CN904" s="10" t="str">
        <f>IF($AJ904="","",IF(OR($V904&lt;2.7,$V904&gt;90),"Age OOR",CL904+1.6449*VLOOKUP(CL$14&amp;"-rse-"&amp;$O904,Equations!$G:$I,3,0)))</f>
        <v/>
      </c>
      <c r="CO904" s="10" t="str">
        <f t="shared" si="348"/>
        <v/>
      </c>
      <c r="CP904" s="10" t="str">
        <f>IF($AJ904="","",IF(OR($V904&lt;2.7,$V904&gt;90),"Age OOR",($AJ904-CL904)/VLOOKUP(CL$14&amp;"-rse-"&amp;$O904,Equations!$G:$I,3,0)))</f>
        <v/>
      </c>
      <c r="CQ904" s="10" t="str">
        <f>IF($AK904="","",IF(OR($V904&lt;2.7,$V904&gt;90),"Age OOR",EXP(VLOOKUP(CQ$14&amp;"-int-"&amp;$P904,Equations!$G:$I,3,0)+VLOOKUP(CQ$14&amp;"-sexo-"&amp;$P904,Equations!$G:$I,3,0)*$U904+VLOOKUP(CQ$14&amp;"-edad-"&amp;$P904,Equations!$G:$I,3,0)*$V904+VLOOKUP(CQ$14&amp;"-est-"&amp;$P904,Equations!$G:$I,3,0)*(1/$W904)+VLOOKUP(CQ$14&amp;"-imc-"&amp;$P904,Equations!$G:$I,3,0)*(1/$Q904))))</f>
        <v/>
      </c>
      <c r="CR904" s="10" t="str">
        <f>IF($AK904="","",IF(OR($V904&lt;2.7,$V904&gt;90),"Age OOR",EXP(LN(CQ904)-1.6449*VLOOKUP(CQ$14&amp;"-rse-"&amp;$P904,Equations!$G:$I,3,0))))</f>
        <v/>
      </c>
      <c r="CS904" s="10" t="str">
        <f>IF($AK904="","",IF(OR($V904&lt;2.7,$V904&gt;90),"Age OOR",EXP(LN(CQ904)+1.6449*VLOOKUP(CQ$14&amp;"-rse-"&amp;$P904,Equations!$G:$I,3,0))))</f>
        <v/>
      </c>
      <c r="CT904" s="10" t="str">
        <f t="shared" si="349"/>
        <v/>
      </c>
      <c r="CU904" s="10" t="str">
        <f>IF($AK904="","",IF(OR($V904&lt;2.7,$V904&gt;90),"Age OOR",(LN($AK904)-LN(CQ904))/VLOOKUP(CQ$14&amp;"-rse-"&amp;$P904,Equations!$G:$I,3,0)))</f>
        <v/>
      </c>
      <c r="CV904" s="47"/>
    </row>
    <row r="905" spans="5:100" x14ac:dyDescent="0.2">
      <c r="E905" s="23" t="str">
        <f t="shared" si="325"/>
        <v>Age out of range</v>
      </c>
      <c r="F905" s="23" t="str">
        <f t="shared" si="326"/>
        <v>Age out of range</v>
      </c>
      <c r="G905" s="23" t="str">
        <f t="shared" si="327"/>
        <v>Age out of range</v>
      </c>
      <c r="H905" s="23" t="str">
        <f t="shared" si="328"/>
        <v>Age out of range</v>
      </c>
      <c r="I905" s="23" t="str">
        <f t="shared" si="329"/>
        <v>Age out of range</v>
      </c>
      <c r="J905" s="23" t="str">
        <f t="shared" si="330"/>
        <v>Age out of range</v>
      </c>
      <c r="K905" s="23" t="str">
        <f t="shared" si="331"/>
        <v>Age out of range</v>
      </c>
      <c r="L905" s="23" t="str">
        <f t="shared" si="332"/>
        <v>Age out of range</v>
      </c>
      <c r="M905" s="23" t="str">
        <f t="shared" si="333"/>
        <v>Age out of range</v>
      </c>
      <c r="N905" s="23" t="str">
        <f t="shared" si="334"/>
        <v>Age out of range</v>
      </c>
      <c r="O905" s="23" t="str">
        <f t="shared" si="335"/>
        <v>Age out of range</v>
      </c>
      <c r="P905" s="23" t="str">
        <f t="shared" si="336"/>
        <v>Age out of range</v>
      </c>
      <c r="Q905" s="23" t="e">
        <f t="shared" si="337"/>
        <v>#DIV/0!</v>
      </c>
      <c r="R905" s="17"/>
      <c r="S905" s="23">
        <v>889</v>
      </c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  <c r="AE905" s="134"/>
      <c r="AF905" s="134"/>
      <c r="AG905" s="134"/>
      <c r="AH905" s="134"/>
      <c r="AI905" s="134"/>
      <c r="AJ905" s="134"/>
      <c r="AK905" s="134"/>
      <c r="AL905" s="7"/>
      <c r="AM905" s="47"/>
      <c r="AN905" s="10" t="str">
        <f>IF($Z905="","",IF(OR($V905&lt;2.7,$V905&gt;90),"Age OOR",VLOOKUP(AN$14&amp;"-int-"&amp;$E905,Equations!$G:$I,3,0)+VLOOKUP(AN$14&amp;"-sexo-"&amp;$E905,Equations!$G:$I,3,0)*$U905+VLOOKUP(AN$14&amp;"-edad-"&amp;$E905,Equations!$G:$I,3,0)*$V905+VLOOKUP(AN$14&amp;"-est-"&amp;$E905,Equations!$G:$I,3,0)*(1/$W905)+VLOOKUP(AN$14&amp;"-imc-"&amp;$E905,Equations!$G:$I,3,0)*(1/$Q905)))</f>
        <v/>
      </c>
      <c r="AO905" s="10" t="str">
        <f>IF($Z905="","",IF(OR($V905&lt;2.7,$V905&gt;90),"Age OOR",AN905-1.6449*VLOOKUP(AN$14&amp;"-rse-"&amp;$E905,Equations!$G:$I,3,0)))</f>
        <v/>
      </c>
      <c r="AP905" s="10" t="str">
        <f>IF($Z905="","",IF(OR($V905&lt;2.7,$V905&gt;90),"Age OOR",AN905+1.6449*VLOOKUP(AN$14&amp;"-rse-"&amp;$E905,Equations!$G:$I,3,0)))</f>
        <v/>
      </c>
      <c r="AQ905" s="10" t="str">
        <f t="shared" si="338"/>
        <v/>
      </c>
      <c r="AR905" s="10" t="str">
        <f>IF($Z905="","",IF(OR($V905&lt;2.7,$V905&gt;90),"Age OOR",($Z905-AN905)/VLOOKUP(AN$14&amp;"-rse-"&amp;$E905,Equations!$G:$I,3,0)))</f>
        <v/>
      </c>
      <c r="AS905" s="10" t="str">
        <f>IF($AA905="","",IF(OR($V905&lt;2.7,$V905&gt;90),"Age OOR",VLOOKUP(AS$14&amp;"-int-"&amp;$F905,Equations!$G:$I,3,0)+VLOOKUP(AS$14&amp;"-sexo-"&amp;$F905,Equations!$G:$I,3,0)*$U905+VLOOKUP(AS$14&amp;"-edad-"&amp;$F905,Equations!$G:$I,3,0)*$V905+VLOOKUP(AS$14&amp;"-est-"&amp;$F905,Equations!$G:$I,3,0)*(1/$W905)+VLOOKUP(AS$14&amp;"-imc-"&amp;$F905,Equations!$G:$I,3,0)*(1/$Q905)))</f>
        <v/>
      </c>
      <c r="AT905" s="10" t="str">
        <f>IF($AA905="","",IF(OR($V905&lt;2.7,$V905&gt;90),"Age OOR",AS905-1.6449*VLOOKUP(AS$14&amp;"-rse-"&amp;$F905,Equations!$G:$I,3,0)))</f>
        <v/>
      </c>
      <c r="AU905" s="10" t="str">
        <f>IF($AA905="","",IF(OR($V905&lt;2.7,$V905&gt;90),"Age OOR",AS905+1.6449*VLOOKUP(AS$14&amp;"-rse-"&amp;$F905,Equations!$G:$I,3,0)))</f>
        <v/>
      </c>
      <c r="AV905" s="10" t="str">
        <f t="shared" si="339"/>
        <v/>
      </c>
      <c r="AW905" s="10" t="str">
        <f>IF($AA905="","",IF(OR($V905&lt;2.7,$V905&gt;90),"Age OOR",($AA905-AS905)/VLOOKUP(AS$14&amp;"-rse-"&amp;$F905,Equations!$G:$I,3,0)))</f>
        <v/>
      </c>
      <c r="AX905" s="10" t="str">
        <f>IF($AB905="","",IF(OR($V905&lt;2.7,$V905&gt;90),"Age OOR",VLOOKUP(AX$14&amp;"-int-"&amp;$G905,Equations!$G:$I,3,0)+VLOOKUP(AX$14&amp;"-sexo-"&amp;$G905,Equations!$G:$I,3,0)*$U905+VLOOKUP(AX$14&amp;"-edad-"&amp;$G905,Equations!$G:$I,3,0)*$V905+VLOOKUP(AX$14&amp;"-est-"&amp;$G905,Equations!$G:$I,3,0)*(1/$W905)+VLOOKUP(AX$14&amp;"-imc-"&amp;$G905,Equations!$G:$I,3,0)*(1/$Q905)))</f>
        <v/>
      </c>
      <c r="AY905" s="10" t="str">
        <f>IF($AB905="","",IF(OR($V905&lt;2.7,$V905&gt;90),"Age OOR",AX905-1.6449*VLOOKUP(AX$14&amp;"-rse-"&amp;$G905,Equations!$G:$I,3,0)))</f>
        <v/>
      </c>
      <c r="AZ905" s="10" t="str">
        <f>IF($AB905="","",IF(OR($V905&lt;2.7,$V905&gt;90),"Age OOR",AX905+1.6449*VLOOKUP(AX$14&amp;"-rse-"&amp;$G905,Equations!$G:$I,3,0)))</f>
        <v/>
      </c>
      <c r="BA905" s="10" t="str">
        <f t="shared" si="340"/>
        <v/>
      </c>
      <c r="BB905" s="10" t="str">
        <f>IF($AB905="","",IF(OR($V905&lt;2.7,$V905&gt;90),"Age OOR",($AB905-AX905)/VLOOKUP(AX$14&amp;"-rse-"&amp;$G905,Equations!$G:$I,3,0)))</f>
        <v/>
      </c>
      <c r="BC905" s="10" t="str">
        <f>IF($AC905="","",IF(OR($V905&lt;2.7,$V905&gt;90),"Age OOR",VLOOKUP(BC$14&amp;"-int-"&amp;$H905,Equations!$G:$I,3,0)+VLOOKUP(BC$14&amp;"-sexo-"&amp;$H905,Equations!$G:$I,3,0)*$U905+VLOOKUP(BC$14&amp;"-edad-"&amp;$H905,Equations!$G:$I,3,0)*$V905+VLOOKUP(BC$14&amp;"-est-"&amp;$H905,Equations!$G:$I,3,0)*(1/$W905)+VLOOKUP(BC$14&amp;"-imc-"&amp;$H905,Equations!$G:$I,3,0)*(1/$Q905)))</f>
        <v/>
      </c>
      <c r="BD905" s="10" t="str">
        <f>IF($AC905="","",IF(OR($V905&lt;2.7,$V905&gt;90),"Age OOR",BC905-1.6449*VLOOKUP(BC$14&amp;"-rse-"&amp;$H905,Equations!$G:$I,3,0)))</f>
        <v/>
      </c>
      <c r="BE905" s="10" t="str">
        <f>IF($AC905="","",IF(OR($V905&lt;2.7,$V905&gt;90),"Age OOR",BC905+1.6449*VLOOKUP(BC$14&amp;"-rse-"&amp;$H905,Equations!$G:$I,3,0)))</f>
        <v/>
      </c>
      <c r="BF905" s="10" t="str">
        <f t="shared" si="341"/>
        <v/>
      </c>
      <c r="BG905" s="10" t="str">
        <f>IF($AC905="","",IF(OR($V905&lt;2.7,$V905&gt;90),"Age OOR",($AC905-BC905)/VLOOKUP(BC$14&amp;"-rse-"&amp;$H905,Equations!$G:$I,3,0)))</f>
        <v/>
      </c>
      <c r="BH905" s="10" t="str">
        <f>IF($AD905="","",IF(OR($V905&lt;2.7,$V905&gt;90),"Age OOR",VLOOKUP(BH$14&amp;"-int-"&amp;$I905,Equations!$G:$I,3,0)+VLOOKUP(BH$14&amp;"-sexo-"&amp;$I905,Equations!$G:$I,3,0)*$U905+VLOOKUP(BH$14&amp;"-edad-"&amp;$I905,Equations!$G:$I,3,0)*$V905+VLOOKUP(BH$14&amp;"-est-"&amp;$I905,Equations!$G:$I,3,0)*(1/$W905)+VLOOKUP(BH$14&amp;"-imc-"&amp;$I905,Equations!$G:$I,3,0)*(1/$Q905)))</f>
        <v/>
      </c>
      <c r="BI905" s="10" t="str">
        <f>IF($AD905="","",IF(OR($V905&lt;2.7,$V905&gt;90),"Age OOR",BH905-1.6449*VLOOKUP(BH$14&amp;"-rse-"&amp;$I905,Equations!$G:$I,3,0)))</f>
        <v/>
      </c>
      <c r="BJ905" s="10" t="str">
        <f>IF($AD905="","",IF(OR($V905&lt;2.7,$V905&gt;90),"Age OOR",BH905+1.6449*VLOOKUP(BH$14&amp;"-rse-"&amp;$I905,Equations!$G:$I,3,0)))</f>
        <v/>
      </c>
      <c r="BK905" s="10" t="str">
        <f t="shared" si="342"/>
        <v/>
      </c>
      <c r="BL905" s="10" t="str">
        <f>IF($AD905="","",IF(OR($V905&lt;2.7,$V905&gt;90),"Age OOR",($AD905-BH905)/VLOOKUP(BH$14&amp;"-rse-"&amp;$I905,Equations!$G:$I,3,0)))</f>
        <v/>
      </c>
      <c r="BM905" s="10" t="str">
        <f>IF($AE905="","",IF(OR($V905&lt;2.7,$V905&gt;90),"Age OOR",VLOOKUP(BM$14&amp;"-int-"&amp;$J905,Equations!$G:$I,3,0)+VLOOKUP(BM$14&amp;"-sexo-"&amp;$J905,Equations!$G:$I,3,0)*$U905+VLOOKUP(BM$14&amp;"-edad-"&amp;$J905,Equations!$G:$I,3,0)*$V905+VLOOKUP(BM$14&amp;"-est-"&amp;$J905,Equations!$G:$I,3,0)*(1/$W905)+VLOOKUP(BM$14&amp;"-imc-"&amp;$J905,Equations!$G:$I,3,0)*(1/$Q905)))</f>
        <v/>
      </c>
      <c r="BN905" s="10" t="str">
        <f>IF($AE905="","",IF(OR($V905&lt;2.7,$V905&gt;90),"Age OOR",BM905-1.6449*VLOOKUP(BM$14&amp;"-rse-"&amp;$J905,Equations!$G:$I,3,0)))</f>
        <v/>
      </c>
      <c r="BO905" s="10" t="str">
        <f>IF($AE905="","",IF(OR($V905&lt;2.7,$V905&gt;90),"Age OOR",BM905+1.6449*VLOOKUP(BM$14&amp;"-rse-"&amp;$J905,Equations!$G:$I,3,0)))</f>
        <v/>
      </c>
      <c r="BP905" s="10" t="str">
        <f t="shared" si="343"/>
        <v/>
      </c>
      <c r="BQ905" s="10" t="str">
        <f>IF($AE905="","",IF(OR($V905&lt;2.7,$V905&gt;90),"Age OOR",($AE905-BM905)/VLOOKUP(BM$14&amp;"-rse-"&amp;$J905,Equations!$G:$I,3,0)))</f>
        <v/>
      </c>
      <c r="BR905" s="10" t="str">
        <f>IF($AF905="","",IF(OR($V905&lt;2.7,$V905&gt;90),"Age OOR",VLOOKUP(BR$14&amp;"-int-"&amp;$K905,Equations!$G:$I,3,0)+VLOOKUP(BR$14&amp;"-sexo-"&amp;$K905,Equations!$G:$I,3,0)*$U905+VLOOKUP(BR$14&amp;"-edad-"&amp;$K905,Equations!$G:$I,3,0)*$V905+VLOOKUP(BR$14&amp;"-est-"&amp;$K905,Equations!$G:$I,3,0)*(1/$W905)+VLOOKUP(BR$14&amp;"-imc-"&amp;$K905,Equations!$G:$I,3,0)*(1/$Q905)))</f>
        <v/>
      </c>
      <c r="BS905" s="10" t="str">
        <f>IF($AF905="","",IF(OR($V905&lt;2.7,$V905&gt;90),"Age OOR",BR905-1.6449*VLOOKUP(BR$14&amp;"-rse-"&amp;$K905,Equations!$G:$I,3,0)))</f>
        <v/>
      </c>
      <c r="BT905" s="10" t="str">
        <f>IF($AF905="","",IF(OR($V905&lt;2.7,$V905&gt;90),"Age OOR",BR905+1.6449*VLOOKUP(BR$14&amp;"-rse-"&amp;$K905,Equations!$G:$I,3,0)))</f>
        <v/>
      </c>
      <c r="BU905" s="10" t="str">
        <f t="shared" si="344"/>
        <v/>
      </c>
      <c r="BV905" s="10" t="str">
        <f>IF($AF905="","",IF(OR($V905&lt;2.7,$V905&gt;90),"Age OOR",($AF905-BR905)/VLOOKUP(BR$14&amp;"-rse-"&amp;$K905,Equations!$G:$I,3,0)))</f>
        <v/>
      </c>
      <c r="BW905" s="10" t="str">
        <f>IF($AG905="","",IF(OR($V905&lt;2.7,$V905&gt;90),"Age OOR",VLOOKUP(BW$14&amp;"-int-"&amp;$L905,Equations!$G:$I,3,0)+VLOOKUP(BW$14&amp;"-sexo-"&amp;$L905,Equations!$G:$I,3,0)*$U905+VLOOKUP(BW$14&amp;"-edad-"&amp;$L905,Equations!$G:$I,3,0)*$V905+VLOOKUP(BW$14&amp;"-est-"&amp;$L905,Equations!$G:$I,3,0)*(1/$W905)+VLOOKUP(BW$14&amp;"-imc-"&amp;$L905,Equations!$G:$I,3,0)*(1/$Q905)))</f>
        <v/>
      </c>
      <c r="BX905" s="10" t="str">
        <f>IF($AG905="","",IF(OR($V905&lt;2.7,$V905&gt;90),"Age OOR",BW905-1.6449*VLOOKUP(BW$14&amp;"-rse-"&amp;$L905,Equations!$G:$I,3,0)))</f>
        <v/>
      </c>
      <c r="BY905" s="10" t="str">
        <f>IF($AG905="","",IF(OR($V905&lt;2.7,$V905&gt;90),"Age OOR",BW905+1.6449*VLOOKUP(BW$14&amp;"-rse-"&amp;$L905,Equations!$G:$I,3,0)))</f>
        <v/>
      </c>
      <c r="BZ905" s="10" t="str">
        <f t="shared" si="345"/>
        <v/>
      </c>
      <c r="CA905" s="10" t="str">
        <f>IF($AG905="","",IF(OR($V905&lt;2.7,$V905&gt;90),"Age OOR",($AG905-BW905)/VLOOKUP(BW$14&amp;"-rse-"&amp;$L905,Equations!$G:$I,3,0)))</f>
        <v/>
      </c>
      <c r="CB905" s="10" t="str">
        <f>IF($AH905="","",IF(OR($V905&lt;2.7,$V905&gt;90),"Age OOR",VLOOKUP(CB$14&amp;"-int-"&amp;$M905,Equations!$G:$I,3,0)+VLOOKUP(CB$14&amp;"-sexo-"&amp;$M905,Equations!$G:$I,3,0)*$U905+VLOOKUP(CB$14&amp;"-edad-"&amp;$M905,Equations!$G:$I,3,0)*$V905+VLOOKUP(CB$14&amp;"-est-"&amp;$M905,Equations!$G:$I,3,0)*(1/$W905)+VLOOKUP(CB$14&amp;"-imc-"&amp;$M905,Equations!$G:$I,3,0)*(1/$Q905)))</f>
        <v/>
      </c>
      <c r="CC905" s="10" t="str">
        <f>IF($AH905="","",IF(OR($V905&lt;2.7,$V905&gt;90),"Age OOR",CB905-1.6449*VLOOKUP(CB$14&amp;"-rse-"&amp;$M905,Equations!$G:$I,3,0)))</f>
        <v/>
      </c>
      <c r="CD905" s="10" t="str">
        <f>IF($AH905="","",IF(OR($V905&lt;2.7,$V905&gt;90),"Age OOR",CB905+1.6449*VLOOKUP(CB$14&amp;"-rse-"&amp;$M905,Equations!$G:$I,3,0)))</f>
        <v/>
      </c>
      <c r="CE905" s="10" t="str">
        <f t="shared" si="346"/>
        <v/>
      </c>
      <c r="CF905" s="10" t="str">
        <f>IF($AH905="","",IF(OR($V905&lt;2.7,$V905&gt;90),"Age OOR",($AH905-CB905)/VLOOKUP(CB$14&amp;"-rse-"&amp;$M905,Equations!$G:$I,3,0)))</f>
        <v/>
      </c>
      <c r="CG905" s="10" t="str">
        <f>IF($AI905="","",IF(OR($V905&lt;2.7,$V905&gt;90),"Age OOR",VLOOKUP(CG$14&amp;"-int-"&amp;$N905,Equations!$G:$I,3,0)+VLOOKUP(CG$14&amp;"-sexo-"&amp;$N905,Equations!$G:$I,3,0)*$U905+VLOOKUP(CG$14&amp;"-edad-"&amp;$N905,Equations!$G:$I,3,0)*$V905+VLOOKUP(CG$14&amp;"-est-"&amp;$N905,Equations!$G:$I,3,0)*(1/$W905)+VLOOKUP(CG$14&amp;"-imc-"&amp;$N905,Equations!$G:$I,3,0)*(1/$Q905)))</f>
        <v/>
      </c>
      <c r="CH905" s="10" t="str">
        <f>IF($AI905="","",IF(OR($V905&lt;2.7,$V905&gt;90),"Age OOR",CG905-1.6449*VLOOKUP(CG$14&amp;"-rse-"&amp;$N905,Equations!$G:$I,3,0)))</f>
        <v/>
      </c>
      <c r="CI905" s="10" t="str">
        <f>IF($AI905="","",IF(OR($V905&lt;2.7,$V905&gt;90),"Age OOR",CG905+1.6449*VLOOKUP(CG$14&amp;"-rse-"&amp;$N905,Equations!$G:$I,3,0)))</f>
        <v/>
      </c>
      <c r="CJ905" s="10" t="str">
        <f t="shared" si="347"/>
        <v/>
      </c>
      <c r="CK905" s="10" t="str">
        <f>IF($AI905="","",IF(OR($V905&lt;2.7,$V905&gt;90),"Age OOR",($AI905-CG905)/VLOOKUP(CG$14&amp;"-rse-"&amp;$N905,Equations!$G:$I,3,0)))</f>
        <v/>
      </c>
      <c r="CL905" s="10" t="str">
        <f>IF($AJ905="","",IF(OR($V905&lt;2.7,$V905&gt;90),"Age OOR",VLOOKUP(CL$14&amp;"-int-"&amp;$O905,Equations!$G:$I,3,0)+VLOOKUP(CL$14&amp;"-sexo-"&amp;$O905,Equations!$G:$I,3,0)*$U905+VLOOKUP(CL$14&amp;"-edad-"&amp;$O905,Equations!$G:$I,3,0)*$V905+VLOOKUP(CL$14&amp;"-est-"&amp;$O905,Equations!$G:$I,3,0)*(1/$W905)+VLOOKUP(CL$14&amp;"-imc-"&amp;$O905,Equations!$G:$I,3,0)*(1/$Q905)))</f>
        <v/>
      </c>
      <c r="CM905" s="10" t="str">
        <f>IF($AJ905="","",IF(OR($V905&lt;2.7,$V905&gt;90),"Age OOR",CL905-1.6449*VLOOKUP(CL$14&amp;"-rse-"&amp;$O905,Equations!$G:$I,3,0)))</f>
        <v/>
      </c>
      <c r="CN905" s="10" t="str">
        <f>IF($AJ905="","",IF(OR($V905&lt;2.7,$V905&gt;90),"Age OOR",CL905+1.6449*VLOOKUP(CL$14&amp;"-rse-"&amp;$O905,Equations!$G:$I,3,0)))</f>
        <v/>
      </c>
      <c r="CO905" s="10" t="str">
        <f t="shared" si="348"/>
        <v/>
      </c>
      <c r="CP905" s="10" t="str">
        <f>IF($AJ905="","",IF(OR($V905&lt;2.7,$V905&gt;90),"Age OOR",($AJ905-CL905)/VLOOKUP(CL$14&amp;"-rse-"&amp;$O905,Equations!$G:$I,3,0)))</f>
        <v/>
      </c>
      <c r="CQ905" s="10" t="str">
        <f>IF($AK905="","",IF(OR($V905&lt;2.7,$V905&gt;90),"Age OOR",EXP(VLOOKUP(CQ$14&amp;"-int-"&amp;$P905,Equations!$G:$I,3,0)+VLOOKUP(CQ$14&amp;"-sexo-"&amp;$P905,Equations!$G:$I,3,0)*$U905+VLOOKUP(CQ$14&amp;"-edad-"&amp;$P905,Equations!$G:$I,3,0)*$V905+VLOOKUP(CQ$14&amp;"-est-"&amp;$P905,Equations!$G:$I,3,0)*(1/$W905)+VLOOKUP(CQ$14&amp;"-imc-"&amp;$P905,Equations!$G:$I,3,0)*(1/$Q905))))</f>
        <v/>
      </c>
      <c r="CR905" s="10" t="str">
        <f>IF($AK905="","",IF(OR($V905&lt;2.7,$V905&gt;90),"Age OOR",EXP(LN(CQ905)-1.6449*VLOOKUP(CQ$14&amp;"-rse-"&amp;$P905,Equations!$G:$I,3,0))))</f>
        <v/>
      </c>
      <c r="CS905" s="10" t="str">
        <f>IF($AK905="","",IF(OR($V905&lt;2.7,$V905&gt;90),"Age OOR",EXP(LN(CQ905)+1.6449*VLOOKUP(CQ$14&amp;"-rse-"&amp;$P905,Equations!$G:$I,3,0))))</f>
        <v/>
      </c>
      <c r="CT905" s="10" t="str">
        <f t="shared" si="349"/>
        <v/>
      </c>
      <c r="CU905" s="10" t="str">
        <f>IF($AK905="","",IF(OR($V905&lt;2.7,$V905&gt;90),"Age OOR",(LN($AK905)-LN(CQ905))/VLOOKUP(CQ$14&amp;"-rse-"&amp;$P905,Equations!$G:$I,3,0)))</f>
        <v/>
      </c>
      <c r="CV905" s="47"/>
    </row>
    <row r="906" spans="5:100" x14ac:dyDescent="0.2">
      <c r="E906" s="23" t="str">
        <f t="shared" si="325"/>
        <v>Age out of range</v>
      </c>
      <c r="F906" s="23" t="str">
        <f t="shared" si="326"/>
        <v>Age out of range</v>
      </c>
      <c r="G906" s="23" t="str">
        <f t="shared" si="327"/>
        <v>Age out of range</v>
      </c>
      <c r="H906" s="23" t="str">
        <f t="shared" si="328"/>
        <v>Age out of range</v>
      </c>
      <c r="I906" s="23" t="str">
        <f t="shared" si="329"/>
        <v>Age out of range</v>
      </c>
      <c r="J906" s="23" t="str">
        <f t="shared" si="330"/>
        <v>Age out of range</v>
      </c>
      <c r="K906" s="23" t="str">
        <f t="shared" si="331"/>
        <v>Age out of range</v>
      </c>
      <c r="L906" s="23" t="str">
        <f t="shared" si="332"/>
        <v>Age out of range</v>
      </c>
      <c r="M906" s="23" t="str">
        <f t="shared" si="333"/>
        <v>Age out of range</v>
      </c>
      <c r="N906" s="23" t="str">
        <f t="shared" si="334"/>
        <v>Age out of range</v>
      </c>
      <c r="O906" s="23" t="str">
        <f t="shared" si="335"/>
        <v>Age out of range</v>
      </c>
      <c r="P906" s="23" t="str">
        <f t="shared" si="336"/>
        <v>Age out of range</v>
      </c>
      <c r="Q906" s="23" t="e">
        <f t="shared" si="337"/>
        <v>#DIV/0!</v>
      </c>
      <c r="R906" s="17"/>
      <c r="S906" s="23">
        <v>890</v>
      </c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  <c r="AE906" s="134"/>
      <c r="AF906" s="134"/>
      <c r="AG906" s="134"/>
      <c r="AH906" s="134"/>
      <c r="AI906" s="134"/>
      <c r="AJ906" s="134"/>
      <c r="AK906" s="134"/>
      <c r="AL906" s="7"/>
      <c r="AM906" s="47"/>
      <c r="AN906" s="10" t="str">
        <f>IF($Z906="","",IF(OR($V906&lt;2.7,$V906&gt;90),"Age OOR",VLOOKUP(AN$14&amp;"-int-"&amp;$E906,Equations!$G:$I,3,0)+VLOOKUP(AN$14&amp;"-sexo-"&amp;$E906,Equations!$G:$I,3,0)*$U906+VLOOKUP(AN$14&amp;"-edad-"&amp;$E906,Equations!$G:$I,3,0)*$V906+VLOOKUP(AN$14&amp;"-est-"&amp;$E906,Equations!$G:$I,3,0)*(1/$W906)+VLOOKUP(AN$14&amp;"-imc-"&amp;$E906,Equations!$G:$I,3,0)*(1/$Q906)))</f>
        <v/>
      </c>
      <c r="AO906" s="10" t="str">
        <f>IF($Z906="","",IF(OR($V906&lt;2.7,$V906&gt;90),"Age OOR",AN906-1.6449*VLOOKUP(AN$14&amp;"-rse-"&amp;$E906,Equations!$G:$I,3,0)))</f>
        <v/>
      </c>
      <c r="AP906" s="10" t="str">
        <f>IF($Z906="","",IF(OR($V906&lt;2.7,$V906&gt;90),"Age OOR",AN906+1.6449*VLOOKUP(AN$14&amp;"-rse-"&amp;$E906,Equations!$G:$I,3,0)))</f>
        <v/>
      </c>
      <c r="AQ906" s="10" t="str">
        <f t="shared" si="338"/>
        <v/>
      </c>
      <c r="AR906" s="10" t="str">
        <f>IF($Z906="","",IF(OR($V906&lt;2.7,$V906&gt;90),"Age OOR",($Z906-AN906)/VLOOKUP(AN$14&amp;"-rse-"&amp;$E906,Equations!$G:$I,3,0)))</f>
        <v/>
      </c>
      <c r="AS906" s="10" t="str">
        <f>IF($AA906="","",IF(OR($V906&lt;2.7,$V906&gt;90),"Age OOR",VLOOKUP(AS$14&amp;"-int-"&amp;$F906,Equations!$G:$I,3,0)+VLOOKUP(AS$14&amp;"-sexo-"&amp;$F906,Equations!$G:$I,3,0)*$U906+VLOOKUP(AS$14&amp;"-edad-"&amp;$F906,Equations!$G:$I,3,0)*$V906+VLOOKUP(AS$14&amp;"-est-"&amp;$F906,Equations!$G:$I,3,0)*(1/$W906)+VLOOKUP(AS$14&amp;"-imc-"&amp;$F906,Equations!$G:$I,3,0)*(1/$Q906)))</f>
        <v/>
      </c>
      <c r="AT906" s="10" t="str">
        <f>IF($AA906="","",IF(OR($V906&lt;2.7,$V906&gt;90),"Age OOR",AS906-1.6449*VLOOKUP(AS$14&amp;"-rse-"&amp;$F906,Equations!$G:$I,3,0)))</f>
        <v/>
      </c>
      <c r="AU906" s="10" t="str">
        <f>IF($AA906="","",IF(OR($V906&lt;2.7,$V906&gt;90),"Age OOR",AS906+1.6449*VLOOKUP(AS$14&amp;"-rse-"&amp;$F906,Equations!$G:$I,3,0)))</f>
        <v/>
      </c>
      <c r="AV906" s="10" t="str">
        <f t="shared" si="339"/>
        <v/>
      </c>
      <c r="AW906" s="10" t="str">
        <f>IF($AA906="","",IF(OR($V906&lt;2.7,$V906&gt;90),"Age OOR",($AA906-AS906)/VLOOKUP(AS$14&amp;"-rse-"&amp;$F906,Equations!$G:$I,3,0)))</f>
        <v/>
      </c>
      <c r="AX906" s="10" t="str">
        <f>IF($AB906="","",IF(OR($V906&lt;2.7,$V906&gt;90),"Age OOR",VLOOKUP(AX$14&amp;"-int-"&amp;$G906,Equations!$G:$I,3,0)+VLOOKUP(AX$14&amp;"-sexo-"&amp;$G906,Equations!$G:$I,3,0)*$U906+VLOOKUP(AX$14&amp;"-edad-"&amp;$G906,Equations!$G:$I,3,0)*$V906+VLOOKUP(AX$14&amp;"-est-"&amp;$G906,Equations!$G:$I,3,0)*(1/$W906)+VLOOKUP(AX$14&amp;"-imc-"&amp;$G906,Equations!$G:$I,3,0)*(1/$Q906)))</f>
        <v/>
      </c>
      <c r="AY906" s="10" t="str">
        <f>IF($AB906="","",IF(OR($V906&lt;2.7,$V906&gt;90),"Age OOR",AX906-1.6449*VLOOKUP(AX$14&amp;"-rse-"&amp;$G906,Equations!$G:$I,3,0)))</f>
        <v/>
      </c>
      <c r="AZ906" s="10" t="str">
        <f>IF($AB906="","",IF(OR($V906&lt;2.7,$V906&gt;90),"Age OOR",AX906+1.6449*VLOOKUP(AX$14&amp;"-rse-"&amp;$G906,Equations!$G:$I,3,0)))</f>
        <v/>
      </c>
      <c r="BA906" s="10" t="str">
        <f t="shared" si="340"/>
        <v/>
      </c>
      <c r="BB906" s="10" t="str">
        <f>IF($AB906="","",IF(OR($V906&lt;2.7,$V906&gt;90),"Age OOR",($AB906-AX906)/VLOOKUP(AX$14&amp;"-rse-"&amp;$G906,Equations!$G:$I,3,0)))</f>
        <v/>
      </c>
      <c r="BC906" s="10" t="str">
        <f>IF($AC906="","",IF(OR($V906&lt;2.7,$V906&gt;90),"Age OOR",VLOOKUP(BC$14&amp;"-int-"&amp;$H906,Equations!$G:$I,3,0)+VLOOKUP(BC$14&amp;"-sexo-"&amp;$H906,Equations!$G:$I,3,0)*$U906+VLOOKUP(BC$14&amp;"-edad-"&amp;$H906,Equations!$G:$I,3,0)*$V906+VLOOKUP(BC$14&amp;"-est-"&amp;$H906,Equations!$G:$I,3,0)*(1/$W906)+VLOOKUP(BC$14&amp;"-imc-"&amp;$H906,Equations!$G:$I,3,0)*(1/$Q906)))</f>
        <v/>
      </c>
      <c r="BD906" s="10" t="str">
        <f>IF($AC906="","",IF(OR($V906&lt;2.7,$V906&gt;90),"Age OOR",BC906-1.6449*VLOOKUP(BC$14&amp;"-rse-"&amp;$H906,Equations!$G:$I,3,0)))</f>
        <v/>
      </c>
      <c r="BE906" s="10" t="str">
        <f>IF($AC906="","",IF(OR($V906&lt;2.7,$V906&gt;90),"Age OOR",BC906+1.6449*VLOOKUP(BC$14&amp;"-rse-"&amp;$H906,Equations!$G:$I,3,0)))</f>
        <v/>
      </c>
      <c r="BF906" s="10" t="str">
        <f t="shared" si="341"/>
        <v/>
      </c>
      <c r="BG906" s="10" t="str">
        <f>IF($AC906="","",IF(OR($V906&lt;2.7,$V906&gt;90),"Age OOR",($AC906-BC906)/VLOOKUP(BC$14&amp;"-rse-"&amp;$H906,Equations!$G:$I,3,0)))</f>
        <v/>
      </c>
      <c r="BH906" s="10" t="str">
        <f>IF($AD906="","",IF(OR($V906&lt;2.7,$V906&gt;90),"Age OOR",VLOOKUP(BH$14&amp;"-int-"&amp;$I906,Equations!$G:$I,3,0)+VLOOKUP(BH$14&amp;"-sexo-"&amp;$I906,Equations!$G:$I,3,0)*$U906+VLOOKUP(BH$14&amp;"-edad-"&amp;$I906,Equations!$G:$I,3,0)*$V906+VLOOKUP(BH$14&amp;"-est-"&amp;$I906,Equations!$G:$I,3,0)*(1/$W906)+VLOOKUP(BH$14&amp;"-imc-"&amp;$I906,Equations!$G:$I,3,0)*(1/$Q906)))</f>
        <v/>
      </c>
      <c r="BI906" s="10" t="str">
        <f>IF($AD906="","",IF(OR($V906&lt;2.7,$V906&gt;90),"Age OOR",BH906-1.6449*VLOOKUP(BH$14&amp;"-rse-"&amp;$I906,Equations!$G:$I,3,0)))</f>
        <v/>
      </c>
      <c r="BJ906" s="10" t="str">
        <f>IF($AD906="","",IF(OR($V906&lt;2.7,$V906&gt;90),"Age OOR",BH906+1.6449*VLOOKUP(BH$14&amp;"-rse-"&amp;$I906,Equations!$G:$I,3,0)))</f>
        <v/>
      </c>
      <c r="BK906" s="10" t="str">
        <f t="shared" si="342"/>
        <v/>
      </c>
      <c r="BL906" s="10" t="str">
        <f>IF($AD906="","",IF(OR($V906&lt;2.7,$V906&gt;90),"Age OOR",($AD906-BH906)/VLOOKUP(BH$14&amp;"-rse-"&amp;$I906,Equations!$G:$I,3,0)))</f>
        <v/>
      </c>
      <c r="BM906" s="10" t="str">
        <f>IF($AE906="","",IF(OR($V906&lt;2.7,$V906&gt;90),"Age OOR",VLOOKUP(BM$14&amp;"-int-"&amp;$J906,Equations!$G:$I,3,0)+VLOOKUP(BM$14&amp;"-sexo-"&amp;$J906,Equations!$G:$I,3,0)*$U906+VLOOKUP(BM$14&amp;"-edad-"&amp;$J906,Equations!$G:$I,3,0)*$V906+VLOOKUP(BM$14&amp;"-est-"&amp;$J906,Equations!$G:$I,3,0)*(1/$W906)+VLOOKUP(BM$14&amp;"-imc-"&amp;$J906,Equations!$G:$I,3,0)*(1/$Q906)))</f>
        <v/>
      </c>
      <c r="BN906" s="10" t="str">
        <f>IF($AE906="","",IF(OR($V906&lt;2.7,$V906&gt;90),"Age OOR",BM906-1.6449*VLOOKUP(BM$14&amp;"-rse-"&amp;$J906,Equations!$G:$I,3,0)))</f>
        <v/>
      </c>
      <c r="BO906" s="10" t="str">
        <f>IF($AE906="","",IF(OR($V906&lt;2.7,$V906&gt;90),"Age OOR",BM906+1.6449*VLOOKUP(BM$14&amp;"-rse-"&amp;$J906,Equations!$G:$I,3,0)))</f>
        <v/>
      </c>
      <c r="BP906" s="10" t="str">
        <f t="shared" si="343"/>
        <v/>
      </c>
      <c r="BQ906" s="10" t="str">
        <f>IF($AE906="","",IF(OR($V906&lt;2.7,$V906&gt;90),"Age OOR",($AE906-BM906)/VLOOKUP(BM$14&amp;"-rse-"&amp;$J906,Equations!$G:$I,3,0)))</f>
        <v/>
      </c>
      <c r="BR906" s="10" t="str">
        <f>IF($AF906="","",IF(OR($V906&lt;2.7,$V906&gt;90),"Age OOR",VLOOKUP(BR$14&amp;"-int-"&amp;$K906,Equations!$G:$I,3,0)+VLOOKUP(BR$14&amp;"-sexo-"&amp;$K906,Equations!$G:$I,3,0)*$U906+VLOOKUP(BR$14&amp;"-edad-"&amp;$K906,Equations!$G:$I,3,0)*$V906+VLOOKUP(BR$14&amp;"-est-"&amp;$K906,Equations!$G:$I,3,0)*(1/$W906)+VLOOKUP(BR$14&amp;"-imc-"&amp;$K906,Equations!$G:$I,3,0)*(1/$Q906)))</f>
        <v/>
      </c>
      <c r="BS906" s="10" t="str">
        <f>IF($AF906="","",IF(OR($V906&lt;2.7,$V906&gt;90),"Age OOR",BR906-1.6449*VLOOKUP(BR$14&amp;"-rse-"&amp;$K906,Equations!$G:$I,3,0)))</f>
        <v/>
      </c>
      <c r="BT906" s="10" t="str">
        <f>IF($AF906="","",IF(OR($V906&lt;2.7,$V906&gt;90),"Age OOR",BR906+1.6449*VLOOKUP(BR$14&amp;"-rse-"&amp;$K906,Equations!$G:$I,3,0)))</f>
        <v/>
      </c>
      <c r="BU906" s="10" t="str">
        <f t="shared" si="344"/>
        <v/>
      </c>
      <c r="BV906" s="10" t="str">
        <f>IF($AF906="","",IF(OR($V906&lt;2.7,$V906&gt;90),"Age OOR",($AF906-BR906)/VLOOKUP(BR$14&amp;"-rse-"&amp;$K906,Equations!$G:$I,3,0)))</f>
        <v/>
      </c>
      <c r="BW906" s="10" t="str">
        <f>IF($AG906="","",IF(OR($V906&lt;2.7,$V906&gt;90),"Age OOR",VLOOKUP(BW$14&amp;"-int-"&amp;$L906,Equations!$G:$I,3,0)+VLOOKUP(BW$14&amp;"-sexo-"&amp;$L906,Equations!$G:$I,3,0)*$U906+VLOOKUP(BW$14&amp;"-edad-"&amp;$L906,Equations!$G:$I,3,0)*$V906+VLOOKUP(BW$14&amp;"-est-"&amp;$L906,Equations!$G:$I,3,0)*(1/$W906)+VLOOKUP(BW$14&amp;"-imc-"&amp;$L906,Equations!$G:$I,3,0)*(1/$Q906)))</f>
        <v/>
      </c>
      <c r="BX906" s="10" t="str">
        <f>IF($AG906="","",IF(OR($V906&lt;2.7,$V906&gt;90),"Age OOR",BW906-1.6449*VLOOKUP(BW$14&amp;"-rse-"&amp;$L906,Equations!$G:$I,3,0)))</f>
        <v/>
      </c>
      <c r="BY906" s="10" t="str">
        <f>IF($AG906="","",IF(OR($V906&lt;2.7,$V906&gt;90),"Age OOR",BW906+1.6449*VLOOKUP(BW$14&amp;"-rse-"&amp;$L906,Equations!$G:$I,3,0)))</f>
        <v/>
      </c>
      <c r="BZ906" s="10" t="str">
        <f t="shared" si="345"/>
        <v/>
      </c>
      <c r="CA906" s="10" t="str">
        <f>IF($AG906="","",IF(OR($V906&lt;2.7,$V906&gt;90),"Age OOR",($AG906-BW906)/VLOOKUP(BW$14&amp;"-rse-"&amp;$L906,Equations!$G:$I,3,0)))</f>
        <v/>
      </c>
      <c r="CB906" s="10" t="str">
        <f>IF($AH906="","",IF(OR($V906&lt;2.7,$V906&gt;90),"Age OOR",VLOOKUP(CB$14&amp;"-int-"&amp;$M906,Equations!$G:$I,3,0)+VLOOKUP(CB$14&amp;"-sexo-"&amp;$M906,Equations!$G:$I,3,0)*$U906+VLOOKUP(CB$14&amp;"-edad-"&amp;$M906,Equations!$G:$I,3,0)*$V906+VLOOKUP(CB$14&amp;"-est-"&amp;$M906,Equations!$G:$I,3,0)*(1/$W906)+VLOOKUP(CB$14&amp;"-imc-"&amp;$M906,Equations!$G:$I,3,0)*(1/$Q906)))</f>
        <v/>
      </c>
      <c r="CC906" s="10" t="str">
        <f>IF($AH906="","",IF(OR($V906&lt;2.7,$V906&gt;90),"Age OOR",CB906-1.6449*VLOOKUP(CB$14&amp;"-rse-"&amp;$M906,Equations!$G:$I,3,0)))</f>
        <v/>
      </c>
      <c r="CD906" s="10" t="str">
        <f>IF($AH906="","",IF(OR($V906&lt;2.7,$V906&gt;90),"Age OOR",CB906+1.6449*VLOOKUP(CB$14&amp;"-rse-"&amp;$M906,Equations!$G:$I,3,0)))</f>
        <v/>
      </c>
      <c r="CE906" s="10" t="str">
        <f t="shared" si="346"/>
        <v/>
      </c>
      <c r="CF906" s="10" t="str">
        <f>IF($AH906="","",IF(OR($V906&lt;2.7,$V906&gt;90),"Age OOR",($AH906-CB906)/VLOOKUP(CB$14&amp;"-rse-"&amp;$M906,Equations!$G:$I,3,0)))</f>
        <v/>
      </c>
      <c r="CG906" s="10" t="str">
        <f>IF($AI906="","",IF(OR($V906&lt;2.7,$V906&gt;90),"Age OOR",VLOOKUP(CG$14&amp;"-int-"&amp;$N906,Equations!$G:$I,3,0)+VLOOKUP(CG$14&amp;"-sexo-"&amp;$N906,Equations!$G:$I,3,0)*$U906+VLOOKUP(CG$14&amp;"-edad-"&amp;$N906,Equations!$G:$I,3,0)*$V906+VLOOKUP(CG$14&amp;"-est-"&amp;$N906,Equations!$G:$I,3,0)*(1/$W906)+VLOOKUP(CG$14&amp;"-imc-"&amp;$N906,Equations!$G:$I,3,0)*(1/$Q906)))</f>
        <v/>
      </c>
      <c r="CH906" s="10" t="str">
        <f>IF($AI906="","",IF(OR($V906&lt;2.7,$V906&gt;90),"Age OOR",CG906-1.6449*VLOOKUP(CG$14&amp;"-rse-"&amp;$N906,Equations!$G:$I,3,0)))</f>
        <v/>
      </c>
      <c r="CI906" s="10" t="str">
        <f>IF($AI906="","",IF(OR($V906&lt;2.7,$V906&gt;90),"Age OOR",CG906+1.6449*VLOOKUP(CG$14&amp;"-rse-"&amp;$N906,Equations!$G:$I,3,0)))</f>
        <v/>
      </c>
      <c r="CJ906" s="10" t="str">
        <f t="shared" si="347"/>
        <v/>
      </c>
      <c r="CK906" s="10" t="str">
        <f>IF($AI906="","",IF(OR($V906&lt;2.7,$V906&gt;90),"Age OOR",($AI906-CG906)/VLOOKUP(CG$14&amp;"-rse-"&amp;$N906,Equations!$G:$I,3,0)))</f>
        <v/>
      </c>
      <c r="CL906" s="10" t="str">
        <f>IF($AJ906="","",IF(OR($V906&lt;2.7,$V906&gt;90),"Age OOR",VLOOKUP(CL$14&amp;"-int-"&amp;$O906,Equations!$G:$I,3,0)+VLOOKUP(CL$14&amp;"-sexo-"&amp;$O906,Equations!$G:$I,3,0)*$U906+VLOOKUP(CL$14&amp;"-edad-"&amp;$O906,Equations!$G:$I,3,0)*$V906+VLOOKUP(CL$14&amp;"-est-"&amp;$O906,Equations!$G:$I,3,0)*(1/$W906)+VLOOKUP(CL$14&amp;"-imc-"&amp;$O906,Equations!$G:$I,3,0)*(1/$Q906)))</f>
        <v/>
      </c>
      <c r="CM906" s="10" t="str">
        <f>IF($AJ906="","",IF(OR($V906&lt;2.7,$V906&gt;90),"Age OOR",CL906-1.6449*VLOOKUP(CL$14&amp;"-rse-"&amp;$O906,Equations!$G:$I,3,0)))</f>
        <v/>
      </c>
      <c r="CN906" s="10" t="str">
        <f>IF($AJ906="","",IF(OR($V906&lt;2.7,$V906&gt;90),"Age OOR",CL906+1.6449*VLOOKUP(CL$14&amp;"-rse-"&amp;$O906,Equations!$G:$I,3,0)))</f>
        <v/>
      </c>
      <c r="CO906" s="10" t="str">
        <f t="shared" si="348"/>
        <v/>
      </c>
      <c r="CP906" s="10" t="str">
        <f>IF($AJ906="","",IF(OR($V906&lt;2.7,$V906&gt;90),"Age OOR",($AJ906-CL906)/VLOOKUP(CL$14&amp;"-rse-"&amp;$O906,Equations!$G:$I,3,0)))</f>
        <v/>
      </c>
      <c r="CQ906" s="10" t="str">
        <f>IF($AK906="","",IF(OR($V906&lt;2.7,$V906&gt;90),"Age OOR",EXP(VLOOKUP(CQ$14&amp;"-int-"&amp;$P906,Equations!$G:$I,3,0)+VLOOKUP(CQ$14&amp;"-sexo-"&amp;$P906,Equations!$G:$I,3,0)*$U906+VLOOKUP(CQ$14&amp;"-edad-"&amp;$P906,Equations!$G:$I,3,0)*$V906+VLOOKUP(CQ$14&amp;"-est-"&amp;$P906,Equations!$G:$I,3,0)*(1/$W906)+VLOOKUP(CQ$14&amp;"-imc-"&amp;$P906,Equations!$G:$I,3,0)*(1/$Q906))))</f>
        <v/>
      </c>
      <c r="CR906" s="10" t="str">
        <f>IF($AK906="","",IF(OR($V906&lt;2.7,$V906&gt;90),"Age OOR",EXP(LN(CQ906)-1.6449*VLOOKUP(CQ$14&amp;"-rse-"&amp;$P906,Equations!$G:$I,3,0))))</f>
        <v/>
      </c>
      <c r="CS906" s="10" t="str">
        <f>IF($AK906="","",IF(OR($V906&lt;2.7,$V906&gt;90),"Age OOR",EXP(LN(CQ906)+1.6449*VLOOKUP(CQ$14&amp;"-rse-"&amp;$P906,Equations!$G:$I,3,0))))</f>
        <v/>
      </c>
      <c r="CT906" s="10" t="str">
        <f t="shared" si="349"/>
        <v/>
      </c>
      <c r="CU906" s="10" t="str">
        <f>IF($AK906="","",IF(OR($V906&lt;2.7,$V906&gt;90),"Age OOR",(LN($AK906)-LN(CQ906))/VLOOKUP(CQ$14&amp;"-rse-"&amp;$P906,Equations!$G:$I,3,0)))</f>
        <v/>
      </c>
      <c r="CV906" s="47"/>
    </row>
    <row r="907" spans="5:100" x14ac:dyDescent="0.2">
      <c r="E907" s="23" t="str">
        <f t="shared" si="325"/>
        <v>Age out of range</v>
      </c>
      <c r="F907" s="23" t="str">
        <f t="shared" si="326"/>
        <v>Age out of range</v>
      </c>
      <c r="G907" s="23" t="str">
        <f t="shared" si="327"/>
        <v>Age out of range</v>
      </c>
      <c r="H907" s="23" t="str">
        <f t="shared" si="328"/>
        <v>Age out of range</v>
      </c>
      <c r="I907" s="23" t="str">
        <f t="shared" si="329"/>
        <v>Age out of range</v>
      </c>
      <c r="J907" s="23" t="str">
        <f t="shared" si="330"/>
        <v>Age out of range</v>
      </c>
      <c r="K907" s="23" t="str">
        <f t="shared" si="331"/>
        <v>Age out of range</v>
      </c>
      <c r="L907" s="23" t="str">
        <f t="shared" si="332"/>
        <v>Age out of range</v>
      </c>
      <c r="M907" s="23" t="str">
        <f t="shared" si="333"/>
        <v>Age out of range</v>
      </c>
      <c r="N907" s="23" t="str">
        <f t="shared" si="334"/>
        <v>Age out of range</v>
      </c>
      <c r="O907" s="23" t="str">
        <f t="shared" si="335"/>
        <v>Age out of range</v>
      </c>
      <c r="P907" s="23" t="str">
        <f t="shared" si="336"/>
        <v>Age out of range</v>
      </c>
      <c r="Q907" s="23" t="e">
        <f t="shared" si="337"/>
        <v>#DIV/0!</v>
      </c>
      <c r="R907" s="17"/>
      <c r="S907" s="23">
        <v>891</v>
      </c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7"/>
      <c r="AM907" s="47"/>
      <c r="AN907" s="10" t="str">
        <f>IF($Z907="","",IF(OR($V907&lt;2.7,$V907&gt;90),"Age OOR",VLOOKUP(AN$14&amp;"-int-"&amp;$E907,Equations!$G:$I,3,0)+VLOOKUP(AN$14&amp;"-sexo-"&amp;$E907,Equations!$G:$I,3,0)*$U907+VLOOKUP(AN$14&amp;"-edad-"&amp;$E907,Equations!$G:$I,3,0)*$V907+VLOOKUP(AN$14&amp;"-est-"&amp;$E907,Equations!$G:$I,3,0)*(1/$W907)+VLOOKUP(AN$14&amp;"-imc-"&amp;$E907,Equations!$G:$I,3,0)*(1/$Q907)))</f>
        <v/>
      </c>
      <c r="AO907" s="10" t="str">
        <f>IF($Z907="","",IF(OR($V907&lt;2.7,$V907&gt;90),"Age OOR",AN907-1.6449*VLOOKUP(AN$14&amp;"-rse-"&amp;$E907,Equations!$G:$I,3,0)))</f>
        <v/>
      </c>
      <c r="AP907" s="10" t="str">
        <f>IF($Z907="","",IF(OR($V907&lt;2.7,$V907&gt;90),"Age OOR",AN907+1.6449*VLOOKUP(AN$14&amp;"-rse-"&amp;$E907,Equations!$G:$I,3,0)))</f>
        <v/>
      </c>
      <c r="AQ907" s="10" t="str">
        <f t="shared" si="338"/>
        <v/>
      </c>
      <c r="AR907" s="10" t="str">
        <f>IF($Z907="","",IF(OR($V907&lt;2.7,$V907&gt;90),"Age OOR",($Z907-AN907)/VLOOKUP(AN$14&amp;"-rse-"&amp;$E907,Equations!$G:$I,3,0)))</f>
        <v/>
      </c>
      <c r="AS907" s="10" t="str">
        <f>IF($AA907="","",IF(OR($V907&lt;2.7,$V907&gt;90),"Age OOR",VLOOKUP(AS$14&amp;"-int-"&amp;$F907,Equations!$G:$I,3,0)+VLOOKUP(AS$14&amp;"-sexo-"&amp;$F907,Equations!$G:$I,3,0)*$U907+VLOOKUP(AS$14&amp;"-edad-"&amp;$F907,Equations!$G:$I,3,0)*$V907+VLOOKUP(AS$14&amp;"-est-"&amp;$F907,Equations!$G:$I,3,0)*(1/$W907)+VLOOKUP(AS$14&amp;"-imc-"&amp;$F907,Equations!$G:$I,3,0)*(1/$Q907)))</f>
        <v/>
      </c>
      <c r="AT907" s="10" t="str">
        <f>IF($AA907="","",IF(OR($V907&lt;2.7,$V907&gt;90),"Age OOR",AS907-1.6449*VLOOKUP(AS$14&amp;"-rse-"&amp;$F907,Equations!$G:$I,3,0)))</f>
        <v/>
      </c>
      <c r="AU907" s="10" t="str">
        <f>IF($AA907="","",IF(OR($V907&lt;2.7,$V907&gt;90),"Age OOR",AS907+1.6449*VLOOKUP(AS$14&amp;"-rse-"&amp;$F907,Equations!$G:$I,3,0)))</f>
        <v/>
      </c>
      <c r="AV907" s="10" t="str">
        <f t="shared" si="339"/>
        <v/>
      </c>
      <c r="AW907" s="10" t="str">
        <f>IF($AA907="","",IF(OR($V907&lt;2.7,$V907&gt;90),"Age OOR",($AA907-AS907)/VLOOKUP(AS$14&amp;"-rse-"&amp;$F907,Equations!$G:$I,3,0)))</f>
        <v/>
      </c>
      <c r="AX907" s="10" t="str">
        <f>IF($AB907="","",IF(OR($V907&lt;2.7,$V907&gt;90),"Age OOR",VLOOKUP(AX$14&amp;"-int-"&amp;$G907,Equations!$G:$I,3,0)+VLOOKUP(AX$14&amp;"-sexo-"&amp;$G907,Equations!$G:$I,3,0)*$U907+VLOOKUP(AX$14&amp;"-edad-"&amp;$G907,Equations!$G:$I,3,0)*$V907+VLOOKUP(AX$14&amp;"-est-"&amp;$G907,Equations!$G:$I,3,0)*(1/$W907)+VLOOKUP(AX$14&amp;"-imc-"&amp;$G907,Equations!$G:$I,3,0)*(1/$Q907)))</f>
        <v/>
      </c>
      <c r="AY907" s="10" t="str">
        <f>IF($AB907="","",IF(OR($V907&lt;2.7,$V907&gt;90),"Age OOR",AX907-1.6449*VLOOKUP(AX$14&amp;"-rse-"&amp;$G907,Equations!$G:$I,3,0)))</f>
        <v/>
      </c>
      <c r="AZ907" s="10" t="str">
        <f>IF($AB907="","",IF(OR($V907&lt;2.7,$V907&gt;90),"Age OOR",AX907+1.6449*VLOOKUP(AX$14&amp;"-rse-"&amp;$G907,Equations!$G:$I,3,0)))</f>
        <v/>
      </c>
      <c r="BA907" s="10" t="str">
        <f t="shared" si="340"/>
        <v/>
      </c>
      <c r="BB907" s="10" t="str">
        <f>IF($AB907="","",IF(OR($V907&lt;2.7,$V907&gt;90),"Age OOR",($AB907-AX907)/VLOOKUP(AX$14&amp;"-rse-"&amp;$G907,Equations!$G:$I,3,0)))</f>
        <v/>
      </c>
      <c r="BC907" s="10" t="str">
        <f>IF($AC907="","",IF(OR($V907&lt;2.7,$V907&gt;90),"Age OOR",VLOOKUP(BC$14&amp;"-int-"&amp;$H907,Equations!$G:$I,3,0)+VLOOKUP(BC$14&amp;"-sexo-"&amp;$H907,Equations!$G:$I,3,0)*$U907+VLOOKUP(BC$14&amp;"-edad-"&amp;$H907,Equations!$G:$I,3,0)*$V907+VLOOKUP(BC$14&amp;"-est-"&amp;$H907,Equations!$G:$I,3,0)*(1/$W907)+VLOOKUP(BC$14&amp;"-imc-"&amp;$H907,Equations!$G:$I,3,0)*(1/$Q907)))</f>
        <v/>
      </c>
      <c r="BD907" s="10" t="str">
        <f>IF($AC907="","",IF(OR($V907&lt;2.7,$V907&gt;90),"Age OOR",BC907-1.6449*VLOOKUP(BC$14&amp;"-rse-"&amp;$H907,Equations!$G:$I,3,0)))</f>
        <v/>
      </c>
      <c r="BE907" s="10" t="str">
        <f>IF($AC907="","",IF(OR($V907&lt;2.7,$V907&gt;90),"Age OOR",BC907+1.6449*VLOOKUP(BC$14&amp;"-rse-"&amp;$H907,Equations!$G:$I,3,0)))</f>
        <v/>
      </c>
      <c r="BF907" s="10" t="str">
        <f t="shared" si="341"/>
        <v/>
      </c>
      <c r="BG907" s="10" t="str">
        <f>IF($AC907="","",IF(OR($V907&lt;2.7,$V907&gt;90),"Age OOR",($AC907-BC907)/VLOOKUP(BC$14&amp;"-rse-"&amp;$H907,Equations!$G:$I,3,0)))</f>
        <v/>
      </c>
      <c r="BH907" s="10" t="str">
        <f>IF($AD907="","",IF(OR($V907&lt;2.7,$V907&gt;90),"Age OOR",VLOOKUP(BH$14&amp;"-int-"&amp;$I907,Equations!$G:$I,3,0)+VLOOKUP(BH$14&amp;"-sexo-"&amp;$I907,Equations!$G:$I,3,0)*$U907+VLOOKUP(BH$14&amp;"-edad-"&amp;$I907,Equations!$G:$I,3,0)*$V907+VLOOKUP(BH$14&amp;"-est-"&amp;$I907,Equations!$G:$I,3,0)*(1/$W907)+VLOOKUP(BH$14&amp;"-imc-"&amp;$I907,Equations!$G:$I,3,0)*(1/$Q907)))</f>
        <v/>
      </c>
      <c r="BI907" s="10" t="str">
        <f>IF($AD907="","",IF(OR($V907&lt;2.7,$V907&gt;90),"Age OOR",BH907-1.6449*VLOOKUP(BH$14&amp;"-rse-"&amp;$I907,Equations!$G:$I,3,0)))</f>
        <v/>
      </c>
      <c r="BJ907" s="10" t="str">
        <f>IF($AD907="","",IF(OR($V907&lt;2.7,$V907&gt;90),"Age OOR",BH907+1.6449*VLOOKUP(BH$14&amp;"-rse-"&amp;$I907,Equations!$G:$I,3,0)))</f>
        <v/>
      </c>
      <c r="BK907" s="10" t="str">
        <f t="shared" si="342"/>
        <v/>
      </c>
      <c r="BL907" s="10" t="str">
        <f>IF($AD907="","",IF(OR($V907&lt;2.7,$V907&gt;90),"Age OOR",($AD907-BH907)/VLOOKUP(BH$14&amp;"-rse-"&amp;$I907,Equations!$G:$I,3,0)))</f>
        <v/>
      </c>
      <c r="BM907" s="10" t="str">
        <f>IF($AE907="","",IF(OR($V907&lt;2.7,$V907&gt;90),"Age OOR",VLOOKUP(BM$14&amp;"-int-"&amp;$J907,Equations!$G:$I,3,0)+VLOOKUP(BM$14&amp;"-sexo-"&amp;$J907,Equations!$G:$I,3,0)*$U907+VLOOKUP(BM$14&amp;"-edad-"&amp;$J907,Equations!$G:$I,3,0)*$V907+VLOOKUP(BM$14&amp;"-est-"&amp;$J907,Equations!$G:$I,3,0)*(1/$W907)+VLOOKUP(BM$14&amp;"-imc-"&amp;$J907,Equations!$G:$I,3,0)*(1/$Q907)))</f>
        <v/>
      </c>
      <c r="BN907" s="10" t="str">
        <f>IF($AE907="","",IF(OR($V907&lt;2.7,$V907&gt;90),"Age OOR",BM907-1.6449*VLOOKUP(BM$14&amp;"-rse-"&amp;$J907,Equations!$G:$I,3,0)))</f>
        <v/>
      </c>
      <c r="BO907" s="10" t="str">
        <f>IF($AE907="","",IF(OR($V907&lt;2.7,$V907&gt;90),"Age OOR",BM907+1.6449*VLOOKUP(BM$14&amp;"-rse-"&amp;$J907,Equations!$G:$I,3,0)))</f>
        <v/>
      </c>
      <c r="BP907" s="10" t="str">
        <f t="shared" si="343"/>
        <v/>
      </c>
      <c r="BQ907" s="10" t="str">
        <f>IF($AE907="","",IF(OR($V907&lt;2.7,$V907&gt;90),"Age OOR",($AE907-BM907)/VLOOKUP(BM$14&amp;"-rse-"&amp;$J907,Equations!$G:$I,3,0)))</f>
        <v/>
      </c>
      <c r="BR907" s="10" t="str">
        <f>IF($AF907="","",IF(OR($V907&lt;2.7,$V907&gt;90),"Age OOR",VLOOKUP(BR$14&amp;"-int-"&amp;$K907,Equations!$G:$I,3,0)+VLOOKUP(BR$14&amp;"-sexo-"&amp;$K907,Equations!$G:$I,3,0)*$U907+VLOOKUP(BR$14&amp;"-edad-"&amp;$K907,Equations!$G:$I,3,0)*$V907+VLOOKUP(BR$14&amp;"-est-"&amp;$K907,Equations!$G:$I,3,0)*(1/$W907)+VLOOKUP(BR$14&amp;"-imc-"&amp;$K907,Equations!$G:$I,3,0)*(1/$Q907)))</f>
        <v/>
      </c>
      <c r="BS907" s="10" t="str">
        <f>IF($AF907="","",IF(OR($V907&lt;2.7,$V907&gt;90),"Age OOR",BR907-1.6449*VLOOKUP(BR$14&amp;"-rse-"&amp;$K907,Equations!$G:$I,3,0)))</f>
        <v/>
      </c>
      <c r="BT907" s="10" t="str">
        <f>IF($AF907="","",IF(OR($V907&lt;2.7,$V907&gt;90),"Age OOR",BR907+1.6449*VLOOKUP(BR$14&amp;"-rse-"&amp;$K907,Equations!$G:$I,3,0)))</f>
        <v/>
      </c>
      <c r="BU907" s="10" t="str">
        <f t="shared" si="344"/>
        <v/>
      </c>
      <c r="BV907" s="10" t="str">
        <f>IF($AF907="","",IF(OR($V907&lt;2.7,$V907&gt;90),"Age OOR",($AF907-BR907)/VLOOKUP(BR$14&amp;"-rse-"&amp;$K907,Equations!$G:$I,3,0)))</f>
        <v/>
      </c>
      <c r="BW907" s="10" t="str">
        <f>IF($AG907="","",IF(OR($V907&lt;2.7,$V907&gt;90),"Age OOR",VLOOKUP(BW$14&amp;"-int-"&amp;$L907,Equations!$G:$I,3,0)+VLOOKUP(BW$14&amp;"-sexo-"&amp;$L907,Equations!$G:$I,3,0)*$U907+VLOOKUP(BW$14&amp;"-edad-"&amp;$L907,Equations!$G:$I,3,0)*$V907+VLOOKUP(BW$14&amp;"-est-"&amp;$L907,Equations!$G:$I,3,0)*(1/$W907)+VLOOKUP(BW$14&amp;"-imc-"&amp;$L907,Equations!$G:$I,3,0)*(1/$Q907)))</f>
        <v/>
      </c>
      <c r="BX907" s="10" t="str">
        <f>IF($AG907="","",IF(OR($V907&lt;2.7,$V907&gt;90),"Age OOR",BW907-1.6449*VLOOKUP(BW$14&amp;"-rse-"&amp;$L907,Equations!$G:$I,3,0)))</f>
        <v/>
      </c>
      <c r="BY907" s="10" t="str">
        <f>IF($AG907="","",IF(OR($V907&lt;2.7,$V907&gt;90),"Age OOR",BW907+1.6449*VLOOKUP(BW$14&amp;"-rse-"&amp;$L907,Equations!$G:$I,3,0)))</f>
        <v/>
      </c>
      <c r="BZ907" s="10" t="str">
        <f t="shared" si="345"/>
        <v/>
      </c>
      <c r="CA907" s="10" t="str">
        <f>IF($AG907="","",IF(OR($V907&lt;2.7,$V907&gt;90),"Age OOR",($AG907-BW907)/VLOOKUP(BW$14&amp;"-rse-"&amp;$L907,Equations!$G:$I,3,0)))</f>
        <v/>
      </c>
      <c r="CB907" s="10" t="str">
        <f>IF($AH907="","",IF(OR($V907&lt;2.7,$V907&gt;90),"Age OOR",VLOOKUP(CB$14&amp;"-int-"&amp;$M907,Equations!$G:$I,3,0)+VLOOKUP(CB$14&amp;"-sexo-"&amp;$M907,Equations!$G:$I,3,0)*$U907+VLOOKUP(CB$14&amp;"-edad-"&amp;$M907,Equations!$G:$I,3,0)*$V907+VLOOKUP(CB$14&amp;"-est-"&amp;$M907,Equations!$G:$I,3,0)*(1/$W907)+VLOOKUP(CB$14&amp;"-imc-"&amp;$M907,Equations!$G:$I,3,0)*(1/$Q907)))</f>
        <v/>
      </c>
      <c r="CC907" s="10" t="str">
        <f>IF($AH907="","",IF(OR($V907&lt;2.7,$V907&gt;90),"Age OOR",CB907-1.6449*VLOOKUP(CB$14&amp;"-rse-"&amp;$M907,Equations!$G:$I,3,0)))</f>
        <v/>
      </c>
      <c r="CD907" s="10" t="str">
        <f>IF($AH907="","",IF(OR($V907&lt;2.7,$V907&gt;90),"Age OOR",CB907+1.6449*VLOOKUP(CB$14&amp;"-rse-"&amp;$M907,Equations!$G:$I,3,0)))</f>
        <v/>
      </c>
      <c r="CE907" s="10" t="str">
        <f t="shared" si="346"/>
        <v/>
      </c>
      <c r="CF907" s="10" t="str">
        <f>IF($AH907="","",IF(OR($V907&lt;2.7,$V907&gt;90),"Age OOR",($AH907-CB907)/VLOOKUP(CB$14&amp;"-rse-"&amp;$M907,Equations!$G:$I,3,0)))</f>
        <v/>
      </c>
      <c r="CG907" s="10" t="str">
        <f>IF($AI907="","",IF(OR($V907&lt;2.7,$V907&gt;90),"Age OOR",VLOOKUP(CG$14&amp;"-int-"&amp;$N907,Equations!$G:$I,3,0)+VLOOKUP(CG$14&amp;"-sexo-"&amp;$N907,Equations!$G:$I,3,0)*$U907+VLOOKUP(CG$14&amp;"-edad-"&amp;$N907,Equations!$G:$I,3,0)*$V907+VLOOKUP(CG$14&amp;"-est-"&amp;$N907,Equations!$G:$I,3,0)*(1/$W907)+VLOOKUP(CG$14&amp;"-imc-"&amp;$N907,Equations!$G:$I,3,0)*(1/$Q907)))</f>
        <v/>
      </c>
      <c r="CH907" s="10" t="str">
        <f>IF($AI907="","",IF(OR($V907&lt;2.7,$V907&gt;90),"Age OOR",CG907-1.6449*VLOOKUP(CG$14&amp;"-rse-"&amp;$N907,Equations!$G:$I,3,0)))</f>
        <v/>
      </c>
      <c r="CI907" s="10" t="str">
        <f>IF($AI907="","",IF(OR($V907&lt;2.7,$V907&gt;90),"Age OOR",CG907+1.6449*VLOOKUP(CG$14&amp;"-rse-"&amp;$N907,Equations!$G:$I,3,0)))</f>
        <v/>
      </c>
      <c r="CJ907" s="10" t="str">
        <f t="shared" si="347"/>
        <v/>
      </c>
      <c r="CK907" s="10" t="str">
        <f>IF($AI907="","",IF(OR($V907&lt;2.7,$V907&gt;90),"Age OOR",($AI907-CG907)/VLOOKUP(CG$14&amp;"-rse-"&amp;$N907,Equations!$G:$I,3,0)))</f>
        <v/>
      </c>
      <c r="CL907" s="10" t="str">
        <f>IF($AJ907="","",IF(OR($V907&lt;2.7,$V907&gt;90),"Age OOR",VLOOKUP(CL$14&amp;"-int-"&amp;$O907,Equations!$G:$I,3,0)+VLOOKUP(CL$14&amp;"-sexo-"&amp;$O907,Equations!$G:$I,3,0)*$U907+VLOOKUP(CL$14&amp;"-edad-"&amp;$O907,Equations!$G:$I,3,0)*$V907+VLOOKUP(CL$14&amp;"-est-"&amp;$O907,Equations!$G:$I,3,0)*(1/$W907)+VLOOKUP(CL$14&amp;"-imc-"&amp;$O907,Equations!$G:$I,3,0)*(1/$Q907)))</f>
        <v/>
      </c>
      <c r="CM907" s="10" t="str">
        <f>IF($AJ907="","",IF(OR($V907&lt;2.7,$V907&gt;90),"Age OOR",CL907-1.6449*VLOOKUP(CL$14&amp;"-rse-"&amp;$O907,Equations!$G:$I,3,0)))</f>
        <v/>
      </c>
      <c r="CN907" s="10" t="str">
        <f>IF($AJ907="","",IF(OR($V907&lt;2.7,$V907&gt;90),"Age OOR",CL907+1.6449*VLOOKUP(CL$14&amp;"-rse-"&amp;$O907,Equations!$G:$I,3,0)))</f>
        <v/>
      </c>
      <c r="CO907" s="10" t="str">
        <f t="shared" si="348"/>
        <v/>
      </c>
      <c r="CP907" s="10" t="str">
        <f>IF($AJ907="","",IF(OR($V907&lt;2.7,$V907&gt;90),"Age OOR",($AJ907-CL907)/VLOOKUP(CL$14&amp;"-rse-"&amp;$O907,Equations!$G:$I,3,0)))</f>
        <v/>
      </c>
      <c r="CQ907" s="10" t="str">
        <f>IF($AK907="","",IF(OR($V907&lt;2.7,$V907&gt;90),"Age OOR",EXP(VLOOKUP(CQ$14&amp;"-int-"&amp;$P907,Equations!$G:$I,3,0)+VLOOKUP(CQ$14&amp;"-sexo-"&amp;$P907,Equations!$G:$I,3,0)*$U907+VLOOKUP(CQ$14&amp;"-edad-"&amp;$P907,Equations!$G:$I,3,0)*$V907+VLOOKUP(CQ$14&amp;"-est-"&amp;$P907,Equations!$G:$I,3,0)*(1/$W907)+VLOOKUP(CQ$14&amp;"-imc-"&amp;$P907,Equations!$G:$I,3,0)*(1/$Q907))))</f>
        <v/>
      </c>
      <c r="CR907" s="10" t="str">
        <f>IF($AK907="","",IF(OR($V907&lt;2.7,$V907&gt;90),"Age OOR",EXP(LN(CQ907)-1.6449*VLOOKUP(CQ$14&amp;"-rse-"&amp;$P907,Equations!$G:$I,3,0))))</f>
        <v/>
      </c>
      <c r="CS907" s="10" t="str">
        <f>IF($AK907="","",IF(OR($V907&lt;2.7,$V907&gt;90),"Age OOR",EXP(LN(CQ907)+1.6449*VLOOKUP(CQ$14&amp;"-rse-"&amp;$P907,Equations!$G:$I,3,0))))</f>
        <v/>
      </c>
      <c r="CT907" s="10" t="str">
        <f t="shared" si="349"/>
        <v/>
      </c>
      <c r="CU907" s="10" t="str">
        <f>IF($AK907="","",IF(OR($V907&lt;2.7,$V907&gt;90),"Age OOR",(LN($AK907)-LN(CQ907))/VLOOKUP(CQ$14&amp;"-rse-"&amp;$P907,Equations!$G:$I,3,0)))</f>
        <v/>
      </c>
      <c r="CV907" s="47"/>
    </row>
    <row r="908" spans="5:100" x14ac:dyDescent="0.2">
      <c r="E908" s="23" t="str">
        <f t="shared" si="325"/>
        <v>Age out of range</v>
      </c>
      <c r="F908" s="23" t="str">
        <f t="shared" si="326"/>
        <v>Age out of range</v>
      </c>
      <c r="G908" s="23" t="str">
        <f t="shared" si="327"/>
        <v>Age out of range</v>
      </c>
      <c r="H908" s="23" t="str">
        <f t="shared" si="328"/>
        <v>Age out of range</v>
      </c>
      <c r="I908" s="23" t="str">
        <f t="shared" si="329"/>
        <v>Age out of range</v>
      </c>
      <c r="J908" s="23" t="str">
        <f t="shared" si="330"/>
        <v>Age out of range</v>
      </c>
      <c r="K908" s="23" t="str">
        <f t="shared" si="331"/>
        <v>Age out of range</v>
      </c>
      <c r="L908" s="23" t="str">
        <f t="shared" si="332"/>
        <v>Age out of range</v>
      </c>
      <c r="M908" s="23" t="str">
        <f t="shared" si="333"/>
        <v>Age out of range</v>
      </c>
      <c r="N908" s="23" t="str">
        <f t="shared" si="334"/>
        <v>Age out of range</v>
      </c>
      <c r="O908" s="23" t="str">
        <f t="shared" si="335"/>
        <v>Age out of range</v>
      </c>
      <c r="P908" s="23" t="str">
        <f t="shared" si="336"/>
        <v>Age out of range</v>
      </c>
      <c r="Q908" s="23" t="e">
        <f t="shared" si="337"/>
        <v>#DIV/0!</v>
      </c>
      <c r="R908" s="17"/>
      <c r="S908" s="23">
        <v>892</v>
      </c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  <c r="AE908" s="134"/>
      <c r="AF908" s="134"/>
      <c r="AG908" s="134"/>
      <c r="AH908" s="134"/>
      <c r="AI908" s="134"/>
      <c r="AJ908" s="134"/>
      <c r="AK908" s="134"/>
      <c r="AL908" s="7"/>
      <c r="AM908" s="47"/>
      <c r="AN908" s="10" t="str">
        <f>IF($Z908="","",IF(OR($V908&lt;2.7,$V908&gt;90),"Age OOR",VLOOKUP(AN$14&amp;"-int-"&amp;$E908,Equations!$G:$I,3,0)+VLOOKUP(AN$14&amp;"-sexo-"&amp;$E908,Equations!$G:$I,3,0)*$U908+VLOOKUP(AN$14&amp;"-edad-"&amp;$E908,Equations!$G:$I,3,0)*$V908+VLOOKUP(AN$14&amp;"-est-"&amp;$E908,Equations!$G:$I,3,0)*(1/$W908)+VLOOKUP(AN$14&amp;"-imc-"&amp;$E908,Equations!$G:$I,3,0)*(1/$Q908)))</f>
        <v/>
      </c>
      <c r="AO908" s="10" t="str">
        <f>IF($Z908="","",IF(OR($V908&lt;2.7,$V908&gt;90),"Age OOR",AN908-1.6449*VLOOKUP(AN$14&amp;"-rse-"&amp;$E908,Equations!$G:$I,3,0)))</f>
        <v/>
      </c>
      <c r="AP908" s="10" t="str">
        <f>IF($Z908="","",IF(OR($V908&lt;2.7,$V908&gt;90),"Age OOR",AN908+1.6449*VLOOKUP(AN$14&amp;"-rse-"&amp;$E908,Equations!$G:$I,3,0)))</f>
        <v/>
      </c>
      <c r="AQ908" s="10" t="str">
        <f t="shared" si="338"/>
        <v/>
      </c>
      <c r="AR908" s="10" t="str">
        <f>IF($Z908="","",IF(OR($V908&lt;2.7,$V908&gt;90),"Age OOR",($Z908-AN908)/VLOOKUP(AN$14&amp;"-rse-"&amp;$E908,Equations!$G:$I,3,0)))</f>
        <v/>
      </c>
      <c r="AS908" s="10" t="str">
        <f>IF($AA908="","",IF(OR($V908&lt;2.7,$V908&gt;90),"Age OOR",VLOOKUP(AS$14&amp;"-int-"&amp;$F908,Equations!$G:$I,3,0)+VLOOKUP(AS$14&amp;"-sexo-"&amp;$F908,Equations!$G:$I,3,0)*$U908+VLOOKUP(AS$14&amp;"-edad-"&amp;$F908,Equations!$G:$I,3,0)*$V908+VLOOKUP(AS$14&amp;"-est-"&amp;$F908,Equations!$G:$I,3,0)*(1/$W908)+VLOOKUP(AS$14&amp;"-imc-"&amp;$F908,Equations!$G:$I,3,0)*(1/$Q908)))</f>
        <v/>
      </c>
      <c r="AT908" s="10" t="str">
        <f>IF($AA908="","",IF(OR($V908&lt;2.7,$V908&gt;90),"Age OOR",AS908-1.6449*VLOOKUP(AS$14&amp;"-rse-"&amp;$F908,Equations!$G:$I,3,0)))</f>
        <v/>
      </c>
      <c r="AU908" s="10" t="str">
        <f>IF($AA908="","",IF(OR($V908&lt;2.7,$V908&gt;90),"Age OOR",AS908+1.6449*VLOOKUP(AS$14&amp;"-rse-"&amp;$F908,Equations!$G:$I,3,0)))</f>
        <v/>
      </c>
      <c r="AV908" s="10" t="str">
        <f t="shared" si="339"/>
        <v/>
      </c>
      <c r="AW908" s="10" t="str">
        <f>IF($AA908="","",IF(OR($V908&lt;2.7,$V908&gt;90),"Age OOR",($AA908-AS908)/VLOOKUP(AS$14&amp;"-rse-"&amp;$F908,Equations!$G:$I,3,0)))</f>
        <v/>
      </c>
      <c r="AX908" s="10" t="str">
        <f>IF($AB908="","",IF(OR($V908&lt;2.7,$V908&gt;90),"Age OOR",VLOOKUP(AX$14&amp;"-int-"&amp;$G908,Equations!$G:$I,3,0)+VLOOKUP(AX$14&amp;"-sexo-"&amp;$G908,Equations!$G:$I,3,0)*$U908+VLOOKUP(AX$14&amp;"-edad-"&amp;$G908,Equations!$G:$I,3,0)*$V908+VLOOKUP(AX$14&amp;"-est-"&amp;$G908,Equations!$G:$I,3,0)*(1/$W908)+VLOOKUP(AX$14&amp;"-imc-"&amp;$G908,Equations!$G:$I,3,0)*(1/$Q908)))</f>
        <v/>
      </c>
      <c r="AY908" s="10" t="str">
        <f>IF($AB908="","",IF(OR($V908&lt;2.7,$V908&gt;90),"Age OOR",AX908-1.6449*VLOOKUP(AX$14&amp;"-rse-"&amp;$G908,Equations!$G:$I,3,0)))</f>
        <v/>
      </c>
      <c r="AZ908" s="10" t="str">
        <f>IF($AB908="","",IF(OR($V908&lt;2.7,$V908&gt;90),"Age OOR",AX908+1.6449*VLOOKUP(AX$14&amp;"-rse-"&amp;$G908,Equations!$G:$I,3,0)))</f>
        <v/>
      </c>
      <c r="BA908" s="10" t="str">
        <f t="shared" si="340"/>
        <v/>
      </c>
      <c r="BB908" s="10" t="str">
        <f>IF($AB908="","",IF(OR($V908&lt;2.7,$V908&gt;90),"Age OOR",($AB908-AX908)/VLOOKUP(AX$14&amp;"-rse-"&amp;$G908,Equations!$G:$I,3,0)))</f>
        <v/>
      </c>
      <c r="BC908" s="10" t="str">
        <f>IF($AC908="","",IF(OR($V908&lt;2.7,$V908&gt;90),"Age OOR",VLOOKUP(BC$14&amp;"-int-"&amp;$H908,Equations!$G:$I,3,0)+VLOOKUP(BC$14&amp;"-sexo-"&amp;$H908,Equations!$G:$I,3,0)*$U908+VLOOKUP(BC$14&amp;"-edad-"&amp;$H908,Equations!$G:$I,3,0)*$V908+VLOOKUP(BC$14&amp;"-est-"&amp;$H908,Equations!$G:$I,3,0)*(1/$W908)+VLOOKUP(BC$14&amp;"-imc-"&amp;$H908,Equations!$G:$I,3,0)*(1/$Q908)))</f>
        <v/>
      </c>
      <c r="BD908" s="10" t="str">
        <f>IF($AC908="","",IF(OR($V908&lt;2.7,$V908&gt;90),"Age OOR",BC908-1.6449*VLOOKUP(BC$14&amp;"-rse-"&amp;$H908,Equations!$G:$I,3,0)))</f>
        <v/>
      </c>
      <c r="BE908" s="10" t="str">
        <f>IF($AC908="","",IF(OR($V908&lt;2.7,$V908&gt;90),"Age OOR",BC908+1.6449*VLOOKUP(BC$14&amp;"-rse-"&amp;$H908,Equations!$G:$I,3,0)))</f>
        <v/>
      </c>
      <c r="BF908" s="10" t="str">
        <f t="shared" si="341"/>
        <v/>
      </c>
      <c r="BG908" s="10" t="str">
        <f>IF($AC908="","",IF(OR($V908&lt;2.7,$V908&gt;90),"Age OOR",($AC908-BC908)/VLOOKUP(BC$14&amp;"-rse-"&amp;$H908,Equations!$G:$I,3,0)))</f>
        <v/>
      </c>
      <c r="BH908" s="10" t="str">
        <f>IF($AD908="","",IF(OR($V908&lt;2.7,$V908&gt;90),"Age OOR",VLOOKUP(BH$14&amp;"-int-"&amp;$I908,Equations!$G:$I,3,0)+VLOOKUP(BH$14&amp;"-sexo-"&amp;$I908,Equations!$G:$I,3,0)*$U908+VLOOKUP(BH$14&amp;"-edad-"&amp;$I908,Equations!$G:$I,3,0)*$V908+VLOOKUP(BH$14&amp;"-est-"&amp;$I908,Equations!$G:$I,3,0)*(1/$W908)+VLOOKUP(BH$14&amp;"-imc-"&amp;$I908,Equations!$G:$I,3,0)*(1/$Q908)))</f>
        <v/>
      </c>
      <c r="BI908" s="10" t="str">
        <f>IF($AD908="","",IF(OR($V908&lt;2.7,$V908&gt;90),"Age OOR",BH908-1.6449*VLOOKUP(BH$14&amp;"-rse-"&amp;$I908,Equations!$G:$I,3,0)))</f>
        <v/>
      </c>
      <c r="BJ908" s="10" t="str">
        <f>IF($AD908="","",IF(OR($V908&lt;2.7,$V908&gt;90),"Age OOR",BH908+1.6449*VLOOKUP(BH$14&amp;"-rse-"&amp;$I908,Equations!$G:$I,3,0)))</f>
        <v/>
      </c>
      <c r="BK908" s="10" t="str">
        <f t="shared" si="342"/>
        <v/>
      </c>
      <c r="BL908" s="10" t="str">
        <f>IF($AD908="","",IF(OR($V908&lt;2.7,$V908&gt;90),"Age OOR",($AD908-BH908)/VLOOKUP(BH$14&amp;"-rse-"&amp;$I908,Equations!$G:$I,3,0)))</f>
        <v/>
      </c>
      <c r="BM908" s="10" t="str">
        <f>IF($AE908="","",IF(OR($V908&lt;2.7,$V908&gt;90),"Age OOR",VLOOKUP(BM$14&amp;"-int-"&amp;$J908,Equations!$G:$I,3,0)+VLOOKUP(BM$14&amp;"-sexo-"&amp;$J908,Equations!$G:$I,3,0)*$U908+VLOOKUP(BM$14&amp;"-edad-"&amp;$J908,Equations!$G:$I,3,0)*$V908+VLOOKUP(BM$14&amp;"-est-"&amp;$J908,Equations!$G:$I,3,0)*(1/$W908)+VLOOKUP(BM$14&amp;"-imc-"&amp;$J908,Equations!$G:$I,3,0)*(1/$Q908)))</f>
        <v/>
      </c>
      <c r="BN908" s="10" t="str">
        <f>IF($AE908="","",IF(OR($V908&lt;2.7,$V908&gt;90),"Age OOR",BM908-1.6449*VLOOKUP(BM$14&amp;"-rse-"&amp;$J908,Equations!$G:$I,3,0)))</f>
        <v/>
      </c>
      <c r="BO908" s="10" t="str">
        <f>IF($AE908="","",IF(OR($V908&lt;2.7,$V908&gt;90),"Age OOR",BM908+1.6449*VLOOKUP(BM$14&amp;"-rse-"&amp;$J908,Equations!$G:$I,3,0)))</f>
        <v/>
      </c>
      <c r="BP908" s="10" t="str">
        <f t="shared" si="343"/>
        <v/>
      </c>
      <c r="BQ908" s="10" t="str">
        <f>IF($AE908="","",IF(OR($V908&lt;2.7,$V908&gt;90),"Age OOR",($AE908-BM908)/VLOOKUP(BM$14&amp;"-rse-"&amp;$J908,Equations!$G:$I,3,0)))</f>
        <v/>
      </c>
      <c r="BR908" s="10" t="str">
        <f>IF($AF908="","",IF(OR($V908&lt;2.7,$V908&gt;90),"Age OOR",VLOOKUP(BR$14&amp;"-int-"&amp;$K908,Equations!$G:$I,3,0)+VLOOKUP(BR$14&amp;"-sexo-"&amp;$K908,Equations!$G:$I,3,0)*$U908+VLOOKUP(BR$14&amp;"-edad-"&amp;$K908,Equations!$G:$I,3,0)*$V908+VLOOKUP(BR$14&amp;"-est-"&amp;$K908,Equations!$G:$I,3,0)*(1/$W908)+VLOOKUP(BR$14&amp;"-imc-"&amp;$K908,Equations!$G:$I,3,0)*(1/$Q908)))</f>
        <v/>
      </c>
      <c r="BS908" s="10" t="str">
        <f>IF($AF908="","",IF(OR($V908&lt;2.7,$V908&gt;90),"Age OOR",BR908-1.6449*VLOOKUP(BR$14&amp;"-rse-"&amp;$K908,Equations!$G:$I,3,0)))</f>
        <v/>
      </c>
      <c r="BT908" s="10" t="str">
        <f>IF($AF908="","",IF(OR($V908&lt;2.7,$V908&gt;90),"Age OOR",BR908+1.6449*VLOOKUP(BR$14&amp;"-rse-"&amp;$K908,Equations!$G:$I,3,0)))</f>
        <v/>
      </c>
      <c r="BU908" s="10" t="str">
        <f t="shared" si="344"/>
        <v/>
      </c>
      <c r="BV908" s="10" t="str">
        <f>IF($AF908="","",IF(OR($V908&lt;2.7,$V908&gt;90),"Age OOR",($AF908-BR908)/VLOOKUP(BR$14&amp;"-rse-"&amp;$K908,Equations!$G:$I,3,0)))</f>
        <v/>
      </c>
      <c r="BW908" s="10" t="str">
        <f>IF($AG908="","",IF(OR($V908&lt;2.7,$V908&gt;90),"Age OOR",VLOOKUP(BW$14&amp;"-int-"&amp;$L908,Equations!$G:$I,3,0)+VLOOKUP(BW$14&amp;"-sexo-"&amp;$L908,Equations!$G:$I,3,0)*$U908+VLOOKUP(BW$14&amp;"-edad-"&amp;$L908,Equations!$G:$I,3,0)*$V908+VLOOKUP(BW$14&amp;"-est-"&amp;$L908,Equations!$G:$I,3,0)*(1/$W908)+VLOOKUP(BW$14&amp;"-imc-"&amp;$L908,Equations!$G:$I,3,0)*(1/$Q908)))</f>
        <v/>
      </c>
      <c r="BX908" s="10" t="str">
        <f>IF($AG908="","",IF(OR($V908&lt;2.7,$V908&gt;90),"Age OOR",BW908-1.6449*VLOOKUP(BW$14&amp;"-rse-"&amp;$L908,Equations!$G:$I,3,0)))</f>
        <v/>
      </c>
      <c r="BY908" s="10" t="str">
        <f>IF($AG908="","",IF(OR($V908&lt;2.7,$V908&gt;90),"Age OOR",BW908+1.6449*VLOOKUP(BW$14&amp;"-rse-"&amp;$L908,Equations!$G:$I,3,0)))</f>
        <v/>
      </c>
      <c r="BZ908" s="10" t="str">
        <f t="shared" si="345"/>
        <v/>
      </c>
      <c r="CA908" s="10" t="str">
        <f>IF($AG908="","",IF(OR($V908&lt;2.7,$V908&gt;90),"Age OOR",($AG908-BW908)/VLOOKUP(BW$14&amp;"-rse-"&amp;$L908,Equations!$G:$I,3,0)))</f>
        <v/>
      </c>
      <c r="CB908" s="10" t="str">
        <f>IF($AH908="","",IF(OR($V908&lt;2.7,$V908&gt;90),"Age OOR",VLOOKUP(CB$14&amp;"-int-"&amp;$M908,Equations!$G:$I,3,0)+VLOOKUP(CB$14&amp;"-sexo-"&amp;$M908,Equations!$G:$I,3,0)*$U908+VLOOKUP(CB$14&amp;"-edad-"&amp;$M908,Equations!$G:$I,3,0)*$V908+VLOOKUP(CB$14&amp;"-est-"&amp;$M908,Equations!$G:$I,3,0)*(1/$W908)+VLOOKUP(CB$14&amp;"-imc-"&amp;$M908,Equations!$G:$I,3,0)*(1/$Q908)))</f>
        <v/>
      </c>
      <c r="CC908" s="10" t="str">
        <f>IF($AH908="","",IF(OR($V908&lt;2.7,$V908&gt;90),"Age OOR",CB908-1.6449*VLOOKUP(CB$14&amp;"-rse-"&amp;$M908,Equations!$G:$I,3,0)))</f>
        <v/>
      </c>
      <c r="CD908" s="10" t="str">
        <f>IF($AH908="","",IF(OR($V908&lt;2.7,$V908&gt;90),"Age OOR",CB908+1.6449*VLOOKUP(CB$14&amp;"-rse-"&amp;$M908,Equations!$G:$I,3,0)))</f>
        <v/>
      </c>
      <c r="CE908" s="10" t="str">
        <f t="shared" si="346"/>
        <v/>
      </c>
      <c r="CF908" s="10" t="str">
        <f>IF($AH908="","",IF(OR($V908&lt;2.7,$V908&gt;90),"Age OOR",($AH908-CB908)/VLOOKUP(CB$14&amp;"-rse-"&amp;$M908,Equations!$G:$I,3,0)))</f>
        <v/>
      </c>
      <c r="CG908" s="10" t="str">
        <f>IF($AI908="","",IF(OR($V908&lt;2.7,$V908&gt;90),"Age OOR",VLOOKUP(CG$14&amp;"-int-"&amp;$N908,Equations!$G:$I,3,0)+VLOOKUP(CG$14&amp;"-sexo-"&amp;$N908,Equations!$G:$I,3,0)*$U908+VLOOKUP(CG$14&amp;"-edad-"&amp;$N908,Equations!$G:$I,3,0)*$V908+VLOOKUP(CG$14&amp;"-est-"&amp;$N908,Equations!$G:$I,3,0)*(1/$W908)+VLOOKUP(CG$14&amp;"-imc-"&amp;$N908,Equations!$G:$I,3,0)*(1/$Q908)))</f>
        <v/>
      </c>
      <c r="CH908" s="10" t="str">
        <f>IF($AI908="","",IF(OR($V908&lt;2.7,$V908&gt;90),"Age OOR",CG908-1.6449*VLOOKUP(CG$14&amp;"-rse-"&amp;$N908,Equations!$G:$I,3,0)))</f>
        <v/>
      </c>
      <c r="CI908" s="10" t="str">
        <f>IF($AI908="","",IF(OR($V908&lt;2.7,$V908&gt;90),"Age OOR",CG908+1.6449*VLOOKUP(CG$14&amp;"-rse-"&amp;$N908,Equations!$G:$I,3,0)))</f>
        <v/>
      </c>
      <c r="CJ908" s="10" t="str">
        <f t="shared" si="347"/>
        <v/>
      </c>
      <c r="CK908" s="10" t="str">
        <f>IF($AI908="","",IF(OR($V908&lt;2.7,$V908&gt;90),"Age OOR",($AI908-CG908)/VLOOKUP(CG$14&amp;"-rse-"&amp;$N908,Equations!$G:$I,3,0)))</f>
        <v/>
      </c>
      <c r="CL908" s="10" t="str">
        <f>IF($AJ908="","",IF(OR($V908&lt;2.7,$V908&gt;90),"Age OOR",VLOOKUP(CL$14&amp;"-int-"&amp;$O908,Equations!$G:$I,3,0)+VLOOKUP(CL$14&amp;"-sexo-"&amp;$O908,Equations!$G:$I,3,0)*$U908+VLOOKUP(CL$14&amp;"-edad-"&amp;$O908,Equations!$G:$I,3,0)*$V908+VLOOKUP(CL$14&amp;"-est-"&amp;$O908,Equations!$G:$I,3,0)*(1/$W908)+VLOOKUP(CL$14&amp;"-imc-"&amp;$O908,Equations!$G:$I,3,0)*(1/$Q908)))</f>
        <v/>
      </c>
      <c r="CM908" s="10" t="str">
        <f>IF($AJ908="","",IF(OR($V908&lt;2.7,$V908&gt;90),"Age OOR",CL908-1.6449*VLOOKUP(CL$14&amp;"-rse-"&amp;$O908,Equations!$G:$I,3,0)))</f>
        <v/>
      </c>
      <c r="CN908" s="10" t="str">
        <f>IF($AJ908="","",IF(OR($V908&lt;2.7,$V908&gt;90),"Age OOR",CL908+1.6449*VLOOKUP(CL$14&amp;"-rse-"&amp;$O908,Equations!$G:$I,3,0)))</f>
        <v/>
      </c>
      <c r="CO908" s="10" t="str">
        <f t="shared" si="348"/>
        <v/>
      </c>
      <c r="CP908" s="10" t="str">
        <f>IF($AJ908="","",IF(OR($V908&lt;2.7,$V908&gt;90),"Age OOR",($AJ908-CL908)/VLOOKUP(CL$14&amp;"-rse-"&amp;$O908,Equations!$G:$I,3,0)))</f>
        <v/>
      </c>
      <c r="CQ908" s="10" t="str">
        <f>IF($AK908="","",IF(OR($V908&lt;2.7,$V908&gt;90),"Age OOR",EXP(VLOOKUP(CQ$14&amp;"-int-"&amp;$P908,Equations!$G:$I,3,0)+VLOOKUP(CQ$14&amp;"-sexo-"&amp;$P908,Equations!$G:$I,3,0)*$U908+VLOOKUP(CQ$14&amp;"-edad-"&amp;$P908,Equations!$G:$I,3,0)*$V908+VLOOKUP(CQ$14&amp;"-est-"&amp;$P908,Equations!$G:$I,3,0)*(1/$W908)+VLOOKUP(CQ$14&amp;"-imc-"&amp;$P908,Equations!$G:$I,3,0)*(1/$Q908))))</f>
        <v/>
      </c>
      <c r="CR908" s="10" t="str">
        <f>IF($AK908="","",IF(OR($V908&lt;2.7,$V908&gt;90),"Age OOR",EXP(LN(CQ908)-1.6449*VLOOKUP(CQ$14&amp;"-rse-"&amp;$P908,Equations!$G:$I,3,0))))</f>
        <v/>
      </c>
      <c r="CS908" s="10" t="str">
        <f>IF($AK908="","",IF(OR($V908&lt;2.7,$V908&gt;90),"Age OOR",EXP(LN(CQ908)+1.6449*VLOOKUP(CQ$14&amp;"-rse-"&amp;$P908,Equations!$G:$I,3,0))))</f>
        <v/>
      </c>
      <c r="CT908" s="10" t="str">
        <f t="shared" si="349"/>
        <v/>
      </c>
      <c r="CU908" s="10" t="str">
        <f>IF($AK908="","",IF(OR($V908&lt;2.7,$V908&gt;90),"Age OOR",(LN($AK908)-LN(CQ908))/VLOOKUP(CQ$14&amp;"-rse-"&amp;$P908,Equations!$G:$I,3,0)))</f>
        <v/>
      </c>
      <c r="CV908" s="47"/>
    </row>
    <row r="909" spans="5:100" x14ac:dyDescent="0.2">
      <c r="E909" s="23" t="str">
        <f t="shared" si="325"/>
        <v>Age out of range</v>
      </c>
      <c r="F909" s="23" t="str">
        <f t="shared" si="326"/>
        <v>Age out of range</v>
      </c>
      <c r="G909" s="23" t="str">
        <f t="shared" si="327"/>
        <v>Age out of range</v>
      </c>
      <c r="H909" s="23" t="str">
        <f t="shared" si="328"/>
        <v>Age out of range</v>
      </c>
      <c r="I909" s="23" t="str">
        <f t="shared" si="329"/>
        <v>Age out of range</v>
      </c>
      <c r="J909" s="23" t="str">
        <f t="shared" si="330"/>
        <v>Age out of range</v>
      </c>
      <c r="K909" s="23" t="str">
        <f t="shared" si="331"/>
        <v>Age out of range</v>
      </c>
      <c r="L909" s="23" t="str">
        <f t="shared" si="332"/>
        <v>Age out of range</v>
      </c>
      <c r="M909" s="23" t="str">
        <f t="shared" si="333"/>
        <v>Age out of range</v>
      </c>
      <c r="N909" s="23" t="str">
        <f t="shared" si="334"/>
        <v>Age out of range</v>
      </c>
      <c r="O909" s="23" t="str">
        <f t="shared" si="335"/>
        <v>Age out of range</v>
      </c>
      <c r="P909" s="23" t="str">
        <f t="shared" si="336"/>
        <v>Age out of range</v>
      </c>
      <c r="Q909" s="23" t="e">
        <f t="shared" si="337"/>
        <v>#DIV/0!</v>
      </c>
      <c r="R909" s="17"/>
      <c r="S909" s="23">
        <v>893</v>
      </c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  <c r="AE909" s="134"/>
      <c r="AF909" s="134"/>
      <c r="AG909" s="134"/>
      <c r="AH909" s="134"/>
      <c r="AI909" s="134"/>
      <c r="AJ909" s="134"/>
      <c r="AK909" s="134"/>
      <c r="AL909" s="7"/>
      <c r="AM909" s="47"/>
      <c r="AN909" s="10" t="str">
        <f>IF($Z909="","",IF(OR($V909&lt;2.7,$V909&gt;90),"Age OOR",VLOOKUP(AN$14&amp;"-int-"&amp;$E909,Equations!$G:$I,3,0)+VLOOKUP(AN$14&amp;"-sexo-"&amp;$E909,Equations!$G:$I,3,0)*$U909+VLOOKUP(AN$14&amp;"-edad-"&amp;$E909,Equations!$G:$I,3,0)*$V909+VLOOKUP(AN$14&amp;"-est-"&amp;$E909,Equations!$G:$I,3,0)*(1/$W909)+VLOOKUP(AN$14&amp;"-imc-"&amp;$E909,Equations!$G:$I,3,0)*(1/$Q909)))</f>
        <v/>
      </c>
      <c r="AO909" s="10" t="str">
        <f>IF($Z909="","",IF(OR($V909&lt;2.7,$V909&gt;90),"Age OOR",AN909-1.6449*VLOOKUP(AN$14&amp;"-rse-"&amp;$E909,Equations!$G:$I,3,0)))</f>
        <v/>
      </c>
      <c r="AP909" s="10" t="str">
        <f>IF($Z909="","",IF(OR($V909&lt;2.7,$V909&gt;90),"Age OOR",AN909+1.6449*VLOOKUP(AN$14&amp;"-rse-"&amp;$E909,Equations!$G:$I,3,0)))</f>
        <v/>
      </c>
      <c r="AQ909" s="10" t="str">
        <f t="shared" si="338"/>
        <v/>
      </c>
      <c r="AR909" s="10" t="str">
        <f>IF($Z909="","",IF(OR($V909&lt;2.7,$V909&gt;90),"Age OOR",($Z909-AN909)/VLOOKUP(AN$14&amp;"-rse-"&amp;$E909,Equations!$G:$I,3,0)))</f>
        <v/>
      </c>
      <c r="AS909" s="10" t="str">
        <f>IF($AA909="","",IF(OR($V909&lt;2.7,$V909&gt;90),"Age OOR",VLOOKUP(AS$14&amp;"-int-"&amp;$F909,Equations!$G:$I,3,0)+VLOOKUP(AS$14&amp;"-sexo-"&amp;$F909,Equations!$G:$I,3,0)*$U909+VLOOKUP(AS$14&amp;"-edad-"&amp;$F909,Equations!$G:$I,3,0)*$V909+VLOOKUP(AS$14&amp;"-est-"&amp;$F909,Equations!$G:$I,3,0)*(1/$W909)+VLOOKUP(AS$14&amp;"-imc-"&amp;$F909,Equations!$G:$I,3,0)*(1/$Q909)))</f>
        <v/>
      </c>
      <c r="AT909" s="10" t="str">
        <f>IF($AA909="","",IF(OR($V909&lt;2.7,$V909&gt;90),"Age OOR",AS909-1.6449*VLOOKUP(AS$14&amp;"-rse-"&amp;$F909,Equations!$G:$I,3,0)))</f>
        <v/>
      </c>
      <c r="AU909" s="10" t="str">
        <f>IF($AA909="","",IF(OR($V909&lt;2.7,$V909&gt;90),"Age OOR",AS909+1.6449*VLOOKUP(AS$14&amp;"-rse-"&amp;$F909,Equations!$G:$I,3,0)))</f>
        <v/>
      </c>
      <c r="AV909" s="10" t="str">
        <f t="shared" si="339"/>
        <v/>
      </c>
      <c r="AW909" s="10" t="str">
        <f>IF($AA909="","",IF(OR($V909&lt;2.7,$V909&gt;90),"Age OOR",($AA909-AS909)/VLOOKUP(AS$14&amp;"-rse-"&amp;$F909,Equations!$G:$I,3,0)))</f>
        <v/>
      </c>
      <c r="AX909" s="10" t="str">
        <f>IF($AB909="","",IF(OR($V909&lt;2.7,$V909&gt;90),"Age OOR",VLOOKUP(AX$14&amp;"-int-"&amp;$G909,Equations!$G:$I,3,0)+VLOOKUP(AX$14&amp;"-sexo-"&amp;$G909,Equations!$G:$I,3,0)*$U909+VLOOKUP(AX$14&amp;"-edad-"&amp;$G909,Equations!$G:$I,3,0)*$V909+VLOOKUP(AX$14&amp;"-est-"&amp;$G909,Equations!$G:$I,3,0)*(1/$W909)+VLOOKUP(AX$14&amp;"-imc-"&amp;$G909,Equations!$G:$I,3,0)*(1/$Q909)))</f>
        <v/>
      </c>
      <c r="AY909" s="10" t="str">
        <f>IF($AB909="","",IF(OR($V909&lt;2.7,$V909&gt;90),"Age OOR",AX909-1.6449*VLOOKUP(AX$14&amp;"-rse-"&amp;$G909,Equations!$G:$I,3,0)))</f>
        <v/>
      </c>
      <c r="AZ909" s="10" t="str">
        <f>IF($AB909="","",IF(OR($V909&lt;2.7,$V909&gt;90),"Age OOR",AX909+1.6449*VLOOKUP(AX$14&amp;"-rse-"&amp;$G909,Equations!$G:$I,3,0)))</f>
        <v/>
      </c>
      <c r="BA909" s="10" t="str">
        <f t="shared" si="340"/>
        <v/>
      </c>
      <c r="BB909" s="10" t="str">
        <f>IF($AB909="","",IF(OR($V909&lt;2.7,$V909&gt;90),"Age OOR",($AB909-AX909)/VLOOKUP(AX$14&amp;"-rse-"&amp;$G909,Equations!$G:$I,3,0)))</f>
        <v/>
      </c>
      <c r="BC909" s="10" t="str">
        <f>IF($AC909="","",IF(OR($V909&lt;2.7,$V909&gt;90),"Age OOR",VLOOKUP(BC$14&amp;"-int-"&amp;$H909,Equations!$G:$I,3,0)+VLOOKUP(BC$14&amp;"-sexo-"&amp;$H909,Equations!$G:$I,3,0)*$U909+VLOOKUP(BC$14&amp;"-edad-"&amp;$H909,Equations!$G:$I,3,0)*$V909+VLOOKUP(BC$14&amp;"-est-"&amp;$H909,Equations!$G:$I,3,0)*(1/$W909)+VLOOKUP(BC$14&amp;"-imc-"&amp;$H909,Equations!$G:$I,3,0)*(1/$Q909)))</f>
        <v/>
      </c>
      <c r="BD909" s="10" t="str">
        <f>IF($AC909="","",IF(OR($V909&lt;2.7,$V909&gt;90),"Age OOR",BC909-1.6449*VLOOKUP(BC$14&amp;"-rse-"&amp;$H909,Equations!$G:$I,3,0)))</f>
        <v/>
      </c>
      <c r="BE909" s="10" t="str">
        <f>IF($AC909="","",IF(OR($V909&lt;2.7,$V909&gt;90),"Age OOR",BC909+1.6449*VLOOKUP(BC$14&amp;"-rse-"&amp;$H909,Equations!$G:$I,3,0)))</f>
        <v/>
      </c>
      <c r="BF909" s="10" t="str">
        <f t="shared" si="341"/>
        <v/>
      </c>
      <c r="BG909" s="10" t="str">
        <f>IF($AC909="","",IF(OR($V909&lt;2.7,$V909&gt;90),"Age OOR",($AC909-BC909)/VLOOKUP(BC$14&amp;"-rse-"&amp;$H909,Equations!$G:$I,3,0)))</f>
        <v/>
      </c>
      <c r="BH909" s="10" t="str">
        <f>IF($AD909="","",IF(OR($V909&lt;2.7,$V909&gt;90),"Age OOR",VLOOKUP(BH$14&amp;"-int-"&amp;$I909,Equations!$G:$I,3,0)+VLOOKUP(BH$14&amp;"-sexo-"&amp;$I909,Equations!$G:$I,3,0)*$U909+VLOOKUP(BH$14&amp;"-edad-"&amp;$I909,Equations!$G:$I,3,0)*$V909+VLOOKUP(BH$14&amp;"-est-"&amp;$I909,Equations!$G:$I,3,0)*(1/$W909)+VLOOKUP(BH$14&amp;"-imc-"&amp;$I909,Equations!$G:$I,3,0)*(1/$Q909)))</f>
        <v/>
      </c>
      <c r="BI909" s="10" t="str">
        <f>IF($AD909="","",IF(OR($V909&lt;2.7,$V909&gt;90),"Age OOR",BH909-1.6449*VLOOKUP(BH$14&amp;"-rse-"&amp;$I909,Equations!$G:$I,3,0)))</f>
        <v/>
      </c>
      <c r="BJ909" s="10" t="str">
        <f>IF($AD909="","",IF(OR($V909&lt;2.7,$V909&gt;90),"Age OOR",BH909+1.6449*VLOOKUP(BH$14&amp;"-rse-"&amp;$I909,Equations!$G:$I,3,0)))</f>
        <v/>
      </c>
      <c r="BK909" s="10" t="str">
        <f t="shared" si="342"/>
        <v/>
      </c>
      <c r="BL909" s="10" t="str">
        <f>IF($AD909="","",IF(OR($V909&lt;2.7,$V909&gt;90),"Age OOR",($AD909-BH909)/VLOOKUP(BH$14&amp;"-rse-"&amp;$I909,Equations!$G:$I,3,0)))</f>
        <v/>
      </c>
      <c r="BM909" s="10" t="str">
        <f>IF($AE909="","",IF(OR($V909&lt;2.7,$V909&gt;90),"Age OOR",VLOOKUP(BM$14&amp;"-int-"&amp;$J909,Equations!$G:$I,3,0)+VLOOKUP(BM$14&amp;"-sexo-"&amp;$J909,Equations!$G:$I,3,0)*$U909+VLOOKUP(BM$14&amp;"-edad-"&amp;$J909,Equations!$G:$I,3,0)*$V909+VLOOKUP(BM$14&amp;"-est-"&amp;$J909,Equations!$G:$I,3,0)*(1/$W909)+VLOOKUP(BM$14&amp;"-imc-"&amp;$J909,Equations!$G:$I,3,0)*(1/$Q909)))</f>
        <v/>
      </c>
      <c r="BN909" s="10" t="str">
        <f>IF($AE909="","",IF(OR($V909&lt;2.7,$V909&gt;90),"Age OOR",BM909-1.6449*VLOOKUP(BM$14&amp;"-rse-"&amp;$J909,Equations!$G:$I,3,0)))</f>
        <v/>
      </c>
      <c r="BO909" s="10" t="str">
        <f>IF($AE909="","",IF(OR($V909&lt;2.7,$V909&gt;90),"Age OOR",BM909+1.6449*VLOOKUP(BM$14&amp;"-rse-"&amp;$J909,Equations!$G:$I,3,0)))</f>
        <v/>
      </c>
      <c r="BP909" s="10" t="str">
        <f t="shared" si="343"/>
        <v/>
      </c>
      <c r="BQ909" s="10" t="str">
        <f>IF($AE909="","",IF(OR($V909&lt;2.7,$V909&gt;90),"Age OOR",($AE909-BM909)/VLOOKUP(BM$14&amp;"-rse-"&amp;$J909,Equations!$G:$I,3,0)))</f>
        <v/>
      </c>
      <c r="BR909" s="10" t="str">
        <f>IF($AF909="","",IF(OR($V909&lt;2.7,$V909&gt;90),"Age OOR",VLOOKUP(BR$14&amp;"-int-"&amp;$K909,Equations!$G:$I,3,0)+VLOOKUP(BR$14&amp;"-sexo-"&amp;$K909,Equations!$G:$I,3,0)*$U909+VLOOKUP(BR$14&amp;"-edad-"&amp;$K909,Equations!$G:$I,3,0)*$V909+VLOOKUP(BR$14&amp;"-est-"&amp;$K909,Equations!$G:$I,3,0)*(1/$W909)+VLOOKUP(BR$14&amp;"-imc-"&amp;$K909,Equations!$G:$I,3,0)*(1/$Q909)))</f>
        <v/>
      </c>
      <c r="BS909" s="10" t="str">
        <f>IF($AF909="","",IF(OR($V909&lt;2.7,$V909&gt;90),"Age OOR",BR909-1.6449*VLOOKUP(BR$14&amp;"-rse-"&amp;$K909,Equations!$G:$I,3,0)))</f>
        <v/>
      </c>
      <c r="BT909" s="10" t="str">
        <f>IF($AF909="","",IF(OR($V909&lt;2.7,$V909&gt;90),"Age OOR",BR909+1.6449*VLOOKUP(BR$14&amp;"-rse-"&amp;$K909,Equations!$G:$I,3,0)))</f>
        <v/>
      </c>
      <c r="BU909" s="10" t="str">
        <f t="shared" si="344"/>
        <v/>
      </c>
      <c r="BV909" s="10" t="str">
        <f>IF($AF909="","",IF(OR($V909&lt;2.7,$V909&gt;90),"Age OOR",($AF909-BR909)/VLOOKUP(BR$14&amp;"-rse-"&amp;$K909,Equations!$G:$I,3,0)))</f>
        <v/>
      </c>
      <c r="BW909" s="10" t="str">
        <f>IF($AG909="","",IF(OR($V909&lt;2.7,$V909&gt;90),"Age OOR",VLOOKUP(BW$14&amp;"-int-"&amp;$L909,Equations!$G:$I,3,0)+VLOOKUP(BW$14&amp;"-sexo-"&amp;$L909,Equations!$G:$I,3,0)*$U909+VLOOKUP(BW$14&amp;"-edad-"&amp;$L909,Equations!$G:$I,3,0)*$V909+VLOOKUP(BW$14&amp;"-est-"&amp;$L909,Equations!$G:$I,3,0)*(1/$W909)+VLOOKUP(BW$14&amp;"-imc-"&amp;$L909,Equations!$G:$I,3,0)*(1/$Q909)))</f>
        <v/>
      </c>
      <c r="BX909" s="10" t="str">
        <f>IF($AG909="","",IF(OR($V909&lt;2.7,$V909&gt;90),"Age OOR",BW909-1.6449*VLOOKUP(BW$14&amp;"-rse-"&amp;$L909,Equations!$G:$I,3,0)))</f>
        <v/>
      </c>
      <c r="BY909" s="10" t="str">
        <f>IF($AG909="","",IF(OR($V909&lt;2.7,$V909&gt;90),"Age OOR",BW909+1.6449*VLOOKUP(BW$14&amp;"-rse-"&amp;$L909,Equations!$G:$I,3,0)))</f>
        <v/>
      </c>
      <c r="BZ909" s="10" t="str">
        <f t="shared" si="345"/>
        <v/>
      </c>
      <c r="CA909" s="10" t="str">
        <f>IF($AG909="","",IF(OR($V909&lt;2.7,$V909&gt;90),"Age OOR",($AG909-BW909)/VLOOKUP(BW$14&amp;"-rse-"&amp;$L909,Equations!$G:$I,3,0)))</f>
        <v/>
      </c>
      <c r="CB909" s="10" t="str">
        <f>IF($AH909="","",IF(OR($V909&lt;2.7,$V909&gt;90),"Age OOR",VLOOKUP(CB$14&amp;"-int-"&amp;$M909,Equations!$G:$I,3,0)+VLOOKUP(CB$14&amp;"-sexo-"&amp;$M909,Equations!$G:$I,3,0)*$U909+VLOOKUP(CB$14&amp;"-edad-"&amp;$M909,Equations!$G:$I,3,0)*$V909+VLOOKUP(CB$14&amp;"-est-"&amp;$M909,Equations!$G:$I,3,0)*(1/$W909)+VLOOKUP(CB$14&amp;"-imc-"&amp;$M909,Equations!$G:$I,3,0)*(1/$Q909)))</f>
        <v/>
      </c>
      <c r="CC909" s="10" t="str">
        <f>IF($AH909="","",IF(OR($V909&lt;2.7,$V909&gt;90),"Age OOR",CB909-1.6449*VLOOKUP(CB$14&amp;"-rse-"&amp;$M909,Equations!$G:$I,3,0)))</f>
        <v/>
      </c>
      <c r="CD909" s="10" t="str">
        <f>IF($AH909="","",IF(OR($V909&lt;2.7,$V909&gt;90),"Age OOR",CB909+1.6449*VLOOKUP(CB$14&amp;"-rse-"&amp;$M909,Equations!$G:$I,3,0)))</f>
        <v/>
      </c>
      <c r="CE909" s="10" t="str">
        <f t="shared" si="346"/>
        <v/>
      </c>
      <c r="CF909" s="10" t="str">
        <f>IF($AH909="","",IF(OR($V909&lt;2.7,$V909&gt;90),"Age OOR",($AH909-CB909)/VLOOKUP(CB$14&amp;"-rse-"&amp;$M909,Equations!$G:$I,3,0)))</f>
        <v/>
      </c>
      <c r="CG909" s="10" t="str">
        <f>IF($AI909="","",IF(OR($V909&lt;2.7,$V909&gt;90),"Age OOR",VLOOKUP(CG$14&amp;"-int-"&amp;$N909,Equations!$G:$I,3,0)+VLOOKUP(CG$14&amp;"-sexo-"&amp;$N909,Equations!$G:$I,3,0)*$U909+VLOOKUP(CG$14&amp;"-edad-"&amp;$N909,Equations!$G:$I,3,0)*$V909+VLOOKUP(CG$14&amp;"-est-"&amp;$N909,Equations!$G:$I,3,0)*(1/$W909)+VLOOKUP(CG$14&amp;"-imc-"&amp;$N909,Equations!$G:$I,3,0)*(1/$Q909)))</f>
        <v/>
      </c>
      <c r="CH909" s="10" t="str">
        <f>IF($AI909="","",IF(OR($V909&lt;2.7,$V909&gt;90),"Age OOR",CG909-1.6449*VLOOKUP(CG$14&amp;"-rse-"&amp;$N909,Equations!$G:$I,3,0)))</f>
        <v/>
      </c>
      <c r="CI909" s="10" t="str">
        <f>IF($AI909="","",IF(OR($V909&lt;2.7,$V909&gt;90),"Age OOR",CG909+1.6449*VLOOKUP(CG$14&amp;"-rse-"&amp;$N909,Equations!$G:$I,3,0)))</f>
        <v/>
      </c>
      <c r="CJ909" s="10" t="str">
        <f t="shared" si="347"/>
        <v/>
      </c>
      <c r="CK909" s="10" t="str">
        <f>IF($AI909="","",IF(OR($V909&lt;2.7,$V909&gt;90),"Age OOR",($AI909-CG909)/VLOOKUP(CG$14&amp;"-rse-"&amp;$N909,Equations!$G:$I,3,0)))</f>
        <v/>
      </c>
      <c r="CL909" s="10" t="str">
        <f>IF($AJ909="","",IF(OR($V909&lt;2.7,$V909&gt;90),"Age OOR",VLOOKUP(CL$14&amp;"-int-"&amp;$O909,Equations!$G:$I,3,0)+VLOOKUP(CL$14&amp;"-sexo-"&amp;$O909,Equations!$G:$I,3,0)*$U909+VLOOKUP(CL$14&amp;"-edad-"&amp;$O909,Equations!$G:$I,3,0)*$V909+VLOOKUP(CL$14&amp;"-est-"&amp;$O909,Equations!$G:$I,3,0)*(1/$W909)+VLOOKUP(CL$14&amp;"-imc-"&amp;$O909,Equations!$G:$I,3,0)*(1/$Q909)))</f>
        <v/>
      </c>
      <c r="CM909" s="10" t="str">
        <f>IF($AJ909="","",IF(OR($V909&lt;2.7,$V909&gt;90),"Age OOR",CL909-1.6449*VLOOKUP(CL$14&amp;"-rse-"&amp;$O909,Equations!$G:$I,3,0)))</f>
        <v/>
      </c>
      <c r="CN909" s="10" t="str">
        <f>IF($AJ909="","",IF(OR($V909&lt;2.7,$V909&gt;90),"Age OOR",CL909+1.6449*VLOOKUP(CL$14&amp;"-rse-"&amp;$O909,Equations!$G:$I,3,0)))</f>
        <v/>
      </c>
      <c r="CO909" s="10" t="str">
        <f t="shared" si="348"/>
        <v/>
      </c>
      <c r="CP909" s="10" t="str">
        <f>IF($AJ909="","",IF(OR($V909&lt;2.7,$V909&gt;90),"Age OOR",($AJ909-CL909)/VLOOKUP(CL$14&amp;"-rse-"&amp;$O909,Equations!$G:$I,3,0)))</f>
        <v/>
      </c>
      <c r="CQ909" s="10" t="str">
        <f>IF($AK909="","",IF(OR($V909&lt;2.7,$V909&gt;90),"Age OOR",EXP(VLOOKUP(CQ$14&amp;"-int-"&amp;$P909,Equations!$G:$I,3,0)+VLOOKUP(CQ$14&amp;"-sexo-"&amp;$P909,Equations!$G:$I,3,0)*$U909+VLOOKUP(CQ$14&amp;"-edad-"&amp;$P909,Equations!$G:$I,3,0)*$V909+VLOOKUP(CQ$14&amp;"-est-"&amp;$P909,Equations!$G:$I,3,0)*(1/$W909)+VLOOKUP(CQ$14&amp;"-imc-"&amp;$P909,Equations!$G:$I,3,0)*(1/$Q909))))</f>
        <v/>
      </c>
      <c r="CR909" s="10" t="str">
        <f>IF($AK909="","",IF(OR($V909&lt;2.7,$V909&gt;90),"Age OOR",EXP(LN(CQ909)-1.6449*VLOOKUP(CQ$14&amp;"-rse-"&amp;$P909,Equations!$G:$I,3,0))))</f>
        <v/>
      </c>
      <c r="CS909" s="10" t="str">
        <f>IF($AK909="","",IF(OR($V909&lt;2.7,$V909&gt;90),"Age OOR",EXP(LN(CQ909)+1.6449*VLOOKUP(CQ$14&amp;"-rse-"&amp;$P909,Equations!$G:$I,3,0))))</f>
        <v/>
      </c>
      <c r="CT909" s="10" t="str">
        <f t="shared" si="349"/>
        <v/>
      </c>
      <c r="CU909" s="10" t="str">
        <f>IF($AK909="","",IF(OR($V909&lt;2.7,$V909&gt;90),"Age OOR",(LN($AK909)-LN(CQ909))/VLOOKUP(CQ$14&amp;"-rse-"&amp;$P909,Equations!$G:$I,3,0)))</f>
        <v/>
      </c>
      <c r="CV909" s="47"/>
    </row>
    <row r="910" spans="5:100" x14ac:dyDescent="0.2">
      <c r="E910" s="23" t="str">
        <f t="shared" si="325"/>
        <v>Age out of range</v>
      </c>
      <c r="F910" s="23" t="str">
        <f t="shared" si="326"/>
        <v>Age out of range</v>
      </c>
      <c r="G910" s="23" t="str">
        <f t="shared" si="327"/>
        <v>Age out of range</v>
      </c>
      <c r="H910" s="23" t="str">
        <f t="shared" si="328"/>
        <v>Age out of range</v>
      </c>
      <c r="I910" s="23" t="str">
        <f t="shared" si="329"/>
        <v>Age out of range</v>
      </c>
      <c r="J910" s="23" t="str">
        <f t="shared" si="330"/>
        <v>Age out of range</v>
      </c>
      <c r="K910" s="23" t="str">
        <f t="shared" si="331"/>
        <v>Age out of range</v>
      </c>
      <c r="L910" s="23" t="str">
        <f t="shared" si="332"/>
        <v>Age out of range</v>
      </c>
      <c r="M910" s="23" t="str">
        <f t="shared" si="333"/>
        <v>Age out of range</v>
      </c>
      <c r="N910" s="23" t="str">
        <f t="shared" si="334"/>
        <v>Age out of range</v>
      </c>
      <c r="O910" s="23" t="str">
        <f t="shared" si="335"/>
        <v>Age out of range</v>
      </c>
      <c r="P910" s="23" t="str">
        <f t="shared" si="336"/>
        <v>Age out of range</v>
      </c>
      <c r="Q910" s="23" t="e">
        <f t="shared" si="337"/>
        <v>#DIV/0!</v>
      </c>
      <c r="R910" s="17"/>
      <c r="S910" s="23">
        <v>894</v>
      </c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  <c r="AE910" s="134"/>
      <c r="AF910" s="134"/>
      <c r="AG910" s="134"/>
      <c r="AH910" s="134"/>
      <c r="AI910" s="134"/>
      <c r="AJ910" s="134"/>
      <c r="AK910" s="134"/>
      <c r="AL910" s="7"/>
      <c r="AM910" s="47"/>
      <c r="AN910" s="10" t="str">
        <f>IF($Z910="","",IF(OR($V910&lt;2.7,$V910&gt;90),"Age OOR",VLOOKUP(AN$14&amp;"-int-"&amp;$E910,Equations!$G:$I,3,0)+VLOOKUP(AN$14&amp;"-sexo-"&amp;$E910,Equations!$G:$I,3,0)*$U910+VLOOKUP(AN$14&amp;"-edad-"&amp;$E910,Equations!$G:$I,3,0)*$V910+VLOOKUP(AN$14&amp;"-est-"&amp;$E910,Equations!$G:$I,3,0)*(1/$W910)+VLOOKUP(AN$14&amp;"-imc-"&amp;$E910,Equations!$G:$I,3,0)*(1/$Q910)))</f>
        <v/>
      </c>
      <c r="AO910" s="10" t="str">
        <f>IF($Z910="","",IF(OR($V910&lt;2.7,$V910&gt;90),"Age OOR",AN910-1.6449*VLOOKUP(AN$14&amp;"-rse-"&amp;$E910,Equations!$G:$I,3,0)))</f>
        <v/>
      </c>
      <c r="AP910" s="10" t="str">
        <f>IF($Z910="","",IF(OR($V910&lt;2.7,$V910&gt;90),"Age OOR",AN910+1.6449*VLOOKUP(AN$14&amp;"-rse-"&amp;$E910,Equations!$G:$I,3,0)))</f>
        <v/>
      </c>
      <c r="AQ910" s="10" t="str">
        <f t="shared" si="338"/>
        <v/>
      </c>
      <c r="AR910" s="10" t="str">
        <f>IF($Z910="","",IF(OR($V910&lt;2.7,$V910&gt;90),"Age OOR",($Z910-AN910)/VLOOKUP(AN$14&amp;"-rse-"&amp;$E910,Equations!$G:$I,3,0)))</f>
        <v/>
      </c>
      <c r="AS910" s="10" t="str">
        <f>IF($AA910="","",IF(OR($V910&lt;2.7,$V910&gt;90),"Age OOR",VLOOKUP(AS$14&amp;"-int-"&amp;$F910,Equations!$G:$I,3,0)+VLOOKUP(AS$14&amp;"-sexo-"&amp;$F910,Equations!$G:$I,3,0)*$U910+VLOOKUP(AS$14&amp;"-edad-"&amp;$F910,Equations!$G:$I,3,0)*$V910+VLOOKUP(AS$14&amp;"-est-"&amp;$F910,Equations!$G:$I,3,0)*(1/$W910)+VLOOKUP(AS$14&amp;"-imc-"&amp;$F910,Equations!$G:$I,3,0)*(1/$Q910)))</f>
        <v/>
      </c>
      <c r="AT910" s="10" t="str">
        <f>IF($AA910="","",IF(OR($V910&lt;2.7,$V910&gt;90),"Age OOR",AS910-1.6449*VLOOKUP(AS$14&amp;"-rse-"&amp;$F910,Equations!$G:$I,3,0)))</f>
        <v/>
      </c>
      <c r="AU910" s="10" t="str">
        <f>IF($AA910="","",IF(OR($V910&lt;2.7,$V910&gt;90),"Age OOR",AS910+1.6449*VLOOKUP(AS$14&amp;"-rse-"&amp;$F910,Equations!$G:$I,3,0)))</f>
        <v/>
      </c>
      <c r="AV910" s="10" t="str">
        <f t="shared" si="339"/>
        <v/>
      </c>
      <c r="AW910" s="10" t="str">
        <f>IF($AA910="","",IF(OR($V910&lt;2.7,$V910&gt;90),"Age OOR",($AA910-AS910)/VLOOKUP(AS$14&amp;"-rse-"&amp;$F910,Equations!$G:$I,3,0)))</f>
        <v/>
      </c>
      <c r="AX910" s="10" t="str">
        <f>IF($AB910="","",IF(OR($V910&lt;2.7,$V910&gt;90),"Age OOR",VLOOKUP(AX$14&amp;"-int-"&amp;$G910,Equations!$G:$I,3,0)+VLOOKUP(AX$14&amp;"-sexo-"&amp;$G910,Equations!$G:$I,3,0)*$U910+VLOOKUP(AX$14&amp;"-edad-"&amp;$G910,Equations!$G:$I,3,0)*$V910+VLOOKUP(AX$14&amp;"-est-"&amp;$G910,Equations!$G:$I,3,0)*(1/$W910)+VLOOKUP(AX$14&amp;"-imc-"&amp;$G910,Equations!$G:$I,3,0)*(1/$Q910)))</f>
        <v/>
      </c>
      <c r="AY910" s="10" t="str">
        <f>IF($AB910="","",IF(OR($V910&lt;2.7,$V910&gt;90),"Age OOR",AX910-1.6449*VLOOKUP(AX$14&amp;"-rse-"&amp;$G910,Equations!$G:$I,3,0)))</f>
        <v/>
      </c>
      <c r="AZ910" s="10" t="str">
        <f>IF($AB910="","",IF(OR($V910&lt;2.7,$V910&gt;90),"Age OOR",AX910+1.6449*VLOOKUP(AX$14&amp;"-rse-"&amp;$G910,Equations!$G:$I,3,0)))</f>
        <v/>
      </c>
      <c r="BA910" s="10" t="str">
        <f t="shared" si="340"/>
        <v/>
      </c>
      <c r="BB910" s="10" t="str">
        <f>IF($AB910="","",IF(OR($V910&lt;2.7,$V910&gt;90),"Age OOR",($AB910-AX910)/VLOOKUP(AX$14&amp;"-rse-"&amp;$G910,Equations!$G:$I,3,0)))</f>
        <v/>
      </c>
      <c r="BC910" s="10" t="str">
        <f>IF($AC910="","",IF(OR($V910&lt;2.7,$V910&gt;90),"Age OOR",VLOOKUP(BC$14&amp;"-int-"&amp;$H910,Equations!$G:$I,3,0)+VLOOKUP(BC$14&amp;"-sexo-"&amp;$H910,Equations!$G:$I,3,0)*$U910+VLOOKUP(BC$14&amp;"-edad-"&amp;$H910,Equations!$G:$I,3,0)*$V910+VLOOKUP(BC$14&amp;"-est-"&amp;$H910,Equations!$G:$I,3,0)*(1/$W910)+VLOOKUP(BC$14&amp;"-imc-"&amp;$H910,Equations!$G:$I,3,0)*(1/$Q910)))</f>
        <v/>
      </c>
      <c r="BD910" s="10" t="str">
        <f>IF($AC910="","",IF(OR($V910&lt;2.7,$V910&gt;90),"Age OOR",BC910-1.6449*VLOOKUP(BC$14&amp;"-rse-"&amp;$H910,Equations!$G:$I,3,0)))</f>
        <v/>
      </c>
      <c r="BE910" s="10" t="str">
        <f>IF($AC910="","",IF(OR($V910&lt;2.7,$V910&gt;90),"Age OOR",BC910+1.6449*VLOOKUP(BC$14&amp;"-rse-"&amp;$H910,Equations!$G:$I,3,0)))</f>
        <v/>
      </c>
      <c r="BF910" s="10" t="str">
        <f t="shared" si="341"/>
        <v/>
      </c>
      <c r="BG910" s="10" t="str">
        <f>IF($AC910="","",IF(OR($V910&lt;2.7,$V910&gt;90),"Age OOR",($AC910-BC910)/VLOOKUP(BC$14&amp;"-rse-"&amp;$H910,Equations!$G:$I,3,0)))</f>
        <v/>
      </c>
      <c r="BH910" s="10" t="str">
        <f>IF($AD910="","",IF(OR($V910&lt;2.7,$V910&gt;90),"Age OOR",VLOOKUP(BH$14&amp;"-int-"&amp;$I910,Equations!$G:$I,3,0)+VLOOKUP(BH$14&amp;"-sexo-"&amp;$I910,Equations!$G:$I,3,0)*$U910+VLOOKUP(BH$14&amp;"-edad-"&amp;$I910,Equations!$G:$I,3,0)*$V910+VLOOKUP(BH$14&amp;"-est-"&amp;$I910,Equations!$G:$I,3,0)*(1/$W910)+VLOOKUP(BH$14&amp;"-imc-"&amp;$I910,Equations!$G:$I,3,0)*(1/$Q910)))</f>
        <v/>
      </c>
      <c r="BI910" s="10" t="str">
        <f>IF($AD910="","",IF(OR($V910&lt;2.7,$V910&gt;90),"Age OOR",BH910-1.6449*VLOOKUP(BH$14&amp;"-rse-"&amp;$I910,Equations!$G:$I,3,0)))</f>
        <v/>
      </c>
      <c r="BJ910" s="10" t="str">
        <f>IF($AD910="","",IF(OR($V910&lt;2.7,$V910&gt;90),"Age OOR",BH910+1.6449*VLOOKUP(BH$14&amp;"-rse-"&amp;$I910,Equations!$G:$I,3,0)))</f>
        <v/>
      </c>
      <c r="BK910" s="10" t="str">
        <f t="shared" si="342"/>
        <v/>
      </c>
      <c r="BL910" s="10" t="str">
        <f>IF($AD910="","",IF(OR($V910&lt;2.7,$V910&gt;90),"Age OOR",($AD910-BH910)/VLOOKUP(BH$14&amp;"-rse-"&amp;$I910,Equations!$G:$I,3,0)))</f>
        <v/>
      </c>
      <c r="BM910" s="10" t="str">
        <f>IF($AE910="","",IF(OR($V910&lt;2.7,$V910&gt;90),"Age OOR",VLOOKUP(BM$14&amp;"-int-"&amp;$J910,Equations!$G:$I,3,0)+VLOOKUP(BM$14&amp;"-sexo-"&amp;$J910,Equations!$G:$I,3,0)*$U910+VLOOKUP(BM$14&amp;"-edad-"&amp;$J910,Equations!$G:$I,3,0)*$V910+VLOOKUP(BM$14&amp;"-est-"&amp;$J910,Equations!$G:$I,3,0)*(1/$W910)+VLOOKUP(BM$14&amp;"-imc-"&amp;$J910,Equations!$G:$I,3,0)*(1/$Q910)))</f>
        <v/>
      </c>
      <c r="BN910" s="10" t="str">
        <f>IF($AE910="","",IF(OR($V910&lt;2.7,$V910&gt;90),"Age OOR",BM910-1.6449*VLOOKUP(BM$14&amp;"-rse-"&amp;$J910,Equations!$G:$I,3,0)))</f>
        <v/>
      </c>
      <c r="BO910" s="10" t="str">
        <f>IF($AE910="","",IF(OR($V910&lt;2.7,$V910&gt;90),"Age OOR",BM910+1.6449*VLOOKUP(BM$14&amp;"-rse-"&amp;$J910,Equations!$G:$I,3,0)))</f>
        <v/>
      </c>
      <c r="BP910" s="10" t="str">
        <f t="shared" si="343"/>
        <v/>
      </c>
      <c r="BQ910" s="10" t="str">
        <f>IF($AE910="","",IF(OR($V910&lt;2.7,$V910&gt;90),"Age OOR",($AE910-BM910)/VLOOKUP(BM$14&amp;"-rse-"&amp;$J910,Equations!$G:$I,3,0)))</f>
        <v/>
      </c>
      <c r="BR910" s="10" t="str">
        <f>IF($AF910="","",IF(OR($V910&lt;2.7,$V910&gt;90),"Age OOR",VLOOKUP(BR$14&amp;"-int-"&amp;$K910,Equations!$G:$I,3,0)+VLOOKUP(BR$14&amp;"-sexo-"&amp;$K910,Equations!$G:$I,3,0)*$U910+VLOOKUP(BR$14&amp;"-edad-"&amp;$K910,Equations!$G:$I,3,0)*$V910+VLOOKUP(BR$14&amp;"-est-"&amp;$K910,Equations!$G:$I,3,0)*(1/$W910)+VLOOKUP(BR$14&amp;"-imc-"&amp;$K910,Equations!$G:$I,3,0)*(1/$Q910)))</f>
        <v/>
      </c>
      <c r="BS910" s="10" t="str">
        <f>IF($AF910="","",IF(OR($V910&lt;2.7,$V910&gt;90),"Age OOR",BR910-1.6449*VLOOKUP(BR$14&amp;"-rse-"&amp;$K910,Equations!$G:$I,3,0)))</f>
        <v/>
      </c>
      <c r="BT910" s="10" t="str">
        <f>IF($AF910="","",IF(OR($V910&lt;2.7,$V910&gt;90),"Age OOR",BR910+1.6449*VLOOKUP(BR$14&amp;"-rse-"&amp;$K910,Equations!$G:$I,3,0)))</f>
        <v/>
      </c>
      <c r="BU910" s="10" t="str">
        <f t="shared" si="344"/>
        <v/>
      </c>
      <c r="BV910" s="10" t="str">
        <f>IF($AF910="","",IF(OR($V910&lt;2.7,$V910&gt;90),"Age OOR",($AF910-BR910)/VLOOKUP(BR$14&amp;"-rse-"&amp;$K910,Equations!$G:$I,3,0)))</f>
        <v/>
      </c>
      <c r="BW910" s="10" t="str">
        <f>IF($AG910="","",IF(OR($V910&lt;2.7,$V910&gt;90),"Age OOR",VLOOKUP(BW$14&amp;"-int-"&amp;$L910,Equations!$G:$I,3,0)+VLOOKUP(BW$14&amp;"-sexo-"&amp;$L910,Equations!$G:$I,3,0)*$U910+VLOOKUP(BW$14&amp;"-edad-"&amp;$L910,Equations!$G:$I,3,0)*$V910+VLOOKUP(BW$14&amp;"-est-"&amp;$L910,Equations!$G:$I,3,0)*(1/$W910)+VLOOKUP(BW$14&amp;"-imc-"&amp;$L910,Equations!$G:$I,3,0)*(1/$Q910)))</f>
        <v/>
      </c>
      <c r="BX910" s="10" t="str">
        <f>IF($AG910="","",IF(OR($V910&lt;2.7,$V910&gt;90),"Age OOR",BW910-1.6449*VLOOKUP(BW$14&amp;"-rse-"&amp;$L910,Equations!$G:$I,3,0)))</f>
        <v/>
      </c>
      <c r="BY910" s="10" t="str">
        <f>IF($AG910="","",IF(OR($V910&lt;2.7,$V910&gt;90),"Age OOR",BW910+1.6449*VLOOKUP(BW$14&amp;"-rse-"&amp;$L910,Equations!$G:$I,3,0)))</f>
        <v/>
      </c>
      <c r="BZ910" s="10" t="str">
        <f t="shared" si="345"/>
        <v/>
      </c>
      <c r="CA910" s="10" t="str">
        <f>IF($AG910="","",IF(OR($V910&lt;2.7,$V910&gt;90),"Age OOR",($AG910-BW910)/VLOOKUP(BW$14&amp;"-rse-"&amp;$L910,Equations!$G:$I,3,0)))</f>
        <v/>
      </c>
      <c r="CB910" s="10" t="str">
        <f>IF($AH910="","",IF(OR($V910&lt;2.7,$V910&gt;90),"Age OOR",VLOOKUP(CB$14&amp;"-int-"&amp;$M910,Equations!$G:$I,3,0)+VLOOKUP(CB$14&amp;"-sexo-"&amp;$M910,Equations!$G:$I,3,0)*$U910+VLOOKUP(CB$14&amp;"-edad-"&amp;$M910,Equations!$G:$I,3,0)*$V910+VLOOKUP(CB$14&amp;"-est-"&amp;$M910,Equations!$G:$I,3,0)*(1/$W910)+VLOOKUP(CB$14&amp;"-imc-"&amp;$M910,Equations!$G:$I,3,0)*(1/$Q910)))</f>
        <v/>
      </c>
      <c r="CC910" s="10" t="str">
        <f>IF($AH910="","",IF(OR($V910&lt;2.7,$V910&gt;90),"Age OOR",CB910-1.6449*VLOOKUP(CB$14&amp;"-rse-"&amp;$M910,Equations!$G:$I,3,0)))</f>
        <v/>
      </c>
      <c r="CD910" s="10" t="str">
        <f>IF($AH910="","",IF(OR($V910&lt;2.7,$V910&gt;90),"Age OOR",CB910+1.6449*VLOOKUP(CB$14&amp;"-rse-"&amp;$M910,Equations!$G:$I,3,0)))</f>
        <v/>
      </c>
      <c r="CE910" s="10" t="str">
        <f t="shared" si="346"/>
        <v/>
      </c>
      <c r="CF910" s="10" t="str">
        <f>IF($AH910="","",IF(OR($V910&lt;2.7,$V910&gt;90),"Age OOR",($AH910-CB910)/VLOOKUP(CB$14&amp;"-rse-"&amp;$M910,Equations!$G:$I,3,0)))</f>
        <v/>
      </c>
      <c r="CG910" s="10" t="str">
        <f>IF($AI910="","",IF(OR($V910&lt;2.7,$V910&gt;90),"Age OOR",VLOOKUP(CG$14&amp;"-int-"&amp;$N910,Equations!$G:$I,3,0)+VLOOKUP(CG$14&amp;"-sexo-"&amp;$N910,Equations!$G:$I,3,0)*$U910+VLOOKUP(CG$14&amp;"-edad-"&amp;$N910,Equations!$G:$I,3,0)*$V910+VLOOKUP(CG$14&amp;"-est-"&amp;$N910,Equations!$G:$I,3,0)*(1/$W910)+VLOOKUP(CG$14&amp;"-imc-"&amp;$N910,Equations!$G:$I,3,0)*(1/$Q910)))</f>
        <v/>
      </c>
      <c r="CH910" s="10" t="str">
        <f>IF($AI910="","",IF(OR($V910&lt;2.7,$V910&gt;90),"Age OOR",CG910-1.6449*VLOOKUP(CG$14&amp;"-rse-"&amp;$N910,Equations!$G:$I,3,0)))</f>
        <v/>
      </c>
      <c r="CI910" s="10" t="str">
        <f>IF($AI910="","",IF(OR($V910&lt;2.7,$V910&gt;90),"Age OOR",CG910+1.6449*VLOOKUP(CG$14&amp;"-rse-"&amp;$N910,Equations!$G:$I,3,0)))</f>
        <v/>
      </c>
      <c r="CJ910" s="10" t="str">
        <f t="shared" si="347"/>
        <v/>
      </c>
      <c r="CK910" s="10" t="str">
        <f>IF($AI910="","",IF(OR($V910&lt;2.7,$V910&gt;90),"Age OOR",($AI910-CG910)/VLOOKUP(CG$14&amp;"-rse-"&amp;$N910,Equations!$G:$I,3,0)))</f>
        <v/>
      </c>
      <c r="CL910" s="10" t="str">
        <f>IF($AJ910="","",IF(OR($V910&lt;2.7,$V910&gt;90),"Age OOR",VLOOKUP(CL$14&amp;"-int-"&amp;$O910,Equations!$G:$I,3,0)+VLOOKUP(CL$14&amp;"-sexo-"&amp;$O910,Equations!$G:$I,3,0)*$U910+VLOOKUP(CL$14&amp;"-edad-"&amp;$O910,Equations!$G:$I,3,0)*$V910+VLOOKUP(CL$14&amp;"-est-"&amp;$O910,Equations!$G:$I,3,0)*(1/$W910)+VLOOKUP(CL$14&amp;"-imc-"&amp;$O910,Equations!$G:$I,3,0)*(1/$Q910)))</f>
        <v/>
      </c>
      <c r="CM910" s="10" t="str">
        <f>IF($AJ910="","",IF(OR($V910&lt;2.7,$V910&gt;90),"Age OOR",CL910-1.6449*VLOOKUP(CL$14&amp;"-rse-"&amp;$O910,Equations!$G:$I,3,0)))</f>
        <v/>
      </c>
      <c r="CN910" s="10" t="str">
        <f>IF($AJ910="","",IF(OR($V910&lt;2.7,$V910&gt;90),"Age OOR",CL910+1.6449*VLOOKUP(CL$14&amp;"-rse-"&amp;$O910,Equations!$G:$I,3,0)))</f>
        <v/>
      </c>
      <c r="CO910" s="10" t="str">
        <f t="shared" si="348"/>
        <v/>
      </c>
      <c r="CP910" s="10" t="str">
        <f>IF($AJ910="","",IF(OR($V910&lt;2.7,$V910&gt;90),"Age OOR",($AJ910-CL910)/VLOOKUP(CL$14&amp;"-rse-"&amp;$O910,Equations!$G:$I,3,0)))</f>
        <v/>
      </c>
      <c r="CQ910" s="10" t="str">
        <f>IF($AK910="","",IF(OR($V910&lt;2.7,$V910&gt;90),"Age OOR",EXP(VLOOKUP(CQ$14&amp;"-int-"&amp;$P910,Equations!$G:$I,3,0)+VLOOKUP(CQ$14&amp;"-sexo-"&amp;$P910,Equations!$G:$I,3,0)*$U910+VLOOKUP(CQ$14&amp;"-edad-"&amp;$P910,Equations!$G:$I,3,0)*$V910+VLOOKUP(CQ$14&amp;"-est-"&amp;$P910,Equations!$G:$I,3,0)*(1/$W910)+VLOOKUP(CQ$14&amp;"-imc-"&amp;$P910,Equations!$G:$I,3,0)*(1/$Q910))))</f>
        <v/>
      </c>
      <c r="CR910" s="10" t="str">
        <f>IF($AK910="","",IF(OR($V910&lt;2.7,$V910&gt;90),"Age OOR",EXP(LN(CQ910)-1.6449*VLOOKUP(CQ$14&amp;"-rse-"&amp;$P910,Equations!$G:$I,3,0))))</f>
        <v/>
      </c>
      <c r="CS910" s="10" t="str">
        <f>IF($AK910="","",IF(OR($V910&lt;2.7,$V910&gt;90),"Age OOR",EXP(LN(CQ910)+1.6449*VLOOKUP(CQ$14&amp;"-rse-"&amp;$P910,Equations!$G:$I,3,0))))</f>
        <v/>
      </c>
      <c r="CT910" s="10" t="str">
        <f t="shared" si="349"/>
        <v/>
      </c>
      <c r="CU910" s="10" t="str">
        <f>IF($AK910="","",IF(OR($V910&lt;2.7,$V910&gt;90),"Age OOR",(LN($AK910)-LN(CQ910))/VLOOKUP(CQ$14&amp;"-rse-"&amp;$P910,Equations!$G:$I,3,0)))</f>
        <v/>
      </c>
      <c r="CV910" s="47"/>
    </row>
    <row r="911" spans="5:100" x14ac:dyDescent="0.2">
      <c r="E911" s="23" t="str">
        <f t="shared" si="325"/>
        <v>Age out of range</v>
      </c>
      <c r="F911" s="23" t="str">
        <f t="shared" si="326"/>
        <v>Age out of range</v>
      </c>
      <c r="G911" s="23" t="str">
        <f t="shared" si="327"/>
        <v>Age out of range</v>
      </c>
      <c r="H911" s="23" t="str">
        <f t="shared" si="328"/>
        <v>Age out of range</v>
      </c>
      <c r="I911" s="23" t="str">
        <f t="shared" si="329"/>
        <v>Age out of range</v>
      </c>
      <c r="J911" s="23" t="str">
        <f t="shared" si="330"/>
        <v>Age out of range</v>
      </c>
      <c r="K911" s="23" t="str">
        <f t="shared" si="331"/>
        <v>Age out of range</v>
      </c>
      <c r="L911" s="23" t="str">
        <f t="shared" si="332"/>
        <v>Age out of range</v>
      </c>
      <c r="M911" s="23" t="str">
        <f t="shared" si="333"/>
        <v>Age out of range</v>
      </c>
      <c r="N911" s="23" t="str">
        <f t="shared" si="334"/>
        <v>Age out of range</v>
      </c>
      <c r="O911" s="23" t="str">
        <f t="shared" si="335"/>
        <v>Age out of range</v>
      </c>
      <c r="P911" s="23" t="str">
        <f t="shared" si="336"/>
        <v>Age out of range</v>
      </c>
      <c r="Q911" s="23" t="e">
        <f t="shared" si="337"/>
        <v>#DIV/0!</v>
      </c>
      <c r="R911" s="17"/>
      <c r="S911" s="23">
        <v>895</v>
      </c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  <c r="AE911" s="134"/>
      <c r="AF911" s="134"/>
      <c r="AG911" s="134"/>
      <c r="AH911" s="134"/>
      <c r="AI911" s="134"/>
      <c r="AJ911" s="134"/>
      <c r="AK911" s="134"/>
      <c r="AL911" s="7"/>
      <c r="AM911" s="47"/>
      <c r="AN911" s="10" t="str">
        <f>IF($Z911="","",IF(OR($V911&lt;2.7,$V911&gt;90),"Age OOR",VLOOKUP(AN$14&amp;"-int-"&amp;$E911,Equations!$G:$I,3,0)+VLOOKUP(AN$14&amp;"-sexo-"&amp;$E911,Equations!$G:$I,3,0)*$U911+VLOOKUP(AN$14&amp;"-edad-"&amp;$E911,Equations!$G:$I,3,0)*$V911+VLOOKUP(AN$14&amp;"-est-"&amp;$E911,Equations!$G:$I,3,0)*(1/$W911)+VLOOKUP(AN$14&amp;"-imc-"&amp;$E911,Equations!$G:$I,3,0)*(1/$Q911)))</f>
        <v/>
      </c>
      <c r="AO911" s="10" t="str">
        <f>IF($Z911="","",IF(OR($V911&lt;2.7,$V911&gt;90),"Age OOR",AN911-1.6449*VLOOKUP(AN$14&amp;"-rse-"&amp;$E911,Equations!$G:$I,3,0)))</f>
        <v/>
      </c>
      <c r="AP911" s="10" t="str">
        <f>IF($Z911="","",IF(OR($V911&lt;2.7,$V911&gt;90),"Age OOR",AN911+1.6449*VLOOKUP(AN$14&amp;"-rse-"&amp;$E911,Equations!$G:$I,3,0)))</f>
        <v/>
      </c>
      <c r="AQ911" s="10" t="str">
        <f t="shared" si="338"/>
        <v/>
      </c>
      <c r="AR911" s="10" t="str">
        <f>IF($Z911="","",IF(OR($V911&lt;2.7,$V911&gt;90),"Age OOR",($Z911-AN911)/VLOOKUP(AN$14&amp;"-rse-"&amp;$E911,Equations!$G:$I,3,0)))</f>
        <v/>
      </c>
      <c r="AS911" s="10" t="str">
        <f>IF($AA911="","",IF(OR($V911&lt;2.7,$V911&gt;90),"Age OOR",VLOOKUP(AS$14&amp;"-int-"&amp;$F911,Equations!$G:$I,3,0)+VLOOKUP(AS$14&amp;"-sexo-"&amp;$F911,Equations!$G:$I,3,0)*$U911+VLOOKUP(AS$14&amp;"-edad-"&amp;$F911,Equations!$G:$I,3,0)*$V911+VLOOKUP(AS$14&amp;"-est-"&amp;$F911,Equations!$G:$I,3,0)*(1/$W911)+VLOOKUP(AS$14&amp;"-imc-"&amp;$F911,Equations!$G:$I,3,0)*(1/$Q911)))</f>
        <v/>
      </c>
      <c r="AT911" s="10" t="str">
        <f>IF($AA911="","",IF(OR($V911&lt;2.7,$V911&gt;90),"Age OOR",AS911-1.6449*VLOOKUP(AS$14&amp;"-rse-"&amp;$F911,Equations!$G:$I,3,0)))</f>
        <v/>
      </c>
      <c r="AU911" s="10" t="str">
        <f>IF($AA911="","",IF(OR($V911&lt;2.7,$V911&gt;90),"Age OOR",AS911+1.6449*VLOOKUP(AS$14&amp;"-rse-"&amp;$F911,Equations!$G:$I,3,0)))</f>
        <v/>
      </c>
      <c r="AV911" s="10" t="str">
        <f t="shared" si="339"/>
        <v/>
      </c>
      <c r="AW911" s="10" t="str">
        <f>IF($AA911="","",IF(OR($V911&lt;2.7,$V911&gt;90),"Age OOR",($AA911-AS911)/VLOOKUP(AS$14&amp;"-rse-"&amp;$F911,Equations!$G:$I,3,0)))</f>
        <v/>
      </c>
      <c r="AX911" s="10" t="str">
        <f>IF($AB911="","",IF(OR($V911&lt;2.7,$V911&gt;90),"Age OOR",VLOOKUP(AX$14&amp;"-int-"&amp;$G911,Equations!$G:$I,3,0)+VLOOKUP(AX$14&amp;"-sexo-"&amp;$G911,Equations!$G:$I,3,0)*$U911+VLOOKUP(AX$14&amp;"-edad-"&amp;$G911,Equations!$G:$I,3,0)*$V911+VLOOKUP(AX$14&amp;"-est-"&amp;$G911,Equations!$G:$I,3,0)*(1/$W911)+VLOOKUP(AX$14&amp;"-imc-"&amp;$G911,Equations!$G:$I,3,0)*(1/$Q911)))</f>
        <v/>
      </c>
      <c r="AY911" s="10" t="str">
        <f>IF($AB911="","",IF(OR($V911&lt;2.7,$V911&gt;90),"Age OOR",AX911-1.6449*VLOOKUP(AX$14&amp;"-rse-"&amp;$G911,Equations!$G:$I,3,0)))</f>
        <v/>
      </c>
      <c r="AZ911" s="10" t="str">
        <f>IF($AB911="","",IF(OR($V911&lt;2.7,$V911&gt;90),"Age OOR",AX911+1.6449*VLOOKUP(AX$14&amp;"-rse-"&amp;$G911,Equations!$G:$I,3,0)))</f>
        <v/>
      </c>
      <c r="BA911" s="10" t="str">
        <f t="shared" si="340"/>
        <v/>
      </c>
      <c r="BB911" s="10" t="str">
        <f>IF($AB911="","",IF(OR($V911&lt;2.7,$V911&gt;90),"Age OOR",($AB911-AX911)/VLOOKUP(AX$14&amp;"-rse-"&amp;$G911,Equations!$G:$I,3,0)))</f>
        <v/>
      </c>
      <c r="BC911" s="10" t="str">
        <f>IF($AC911="","",IF(OR($V911&lt;2.7,$V911&gt;90),"Age OOR",VLOOKUP(BC$14&amp;"-int-"&amp;$H911,Equations!$G:$I,3,0)+VLOOKUP(BC$14&amp;"-sexo-"&amp;$H911,Equations!$G:$I,3,0)*$U911+VLOOKUP(BC$14&amp;"-edad-"&amp;$H911,Equations!$G:$I,3,0)*$V911+VLOOKUP(BC$14&amp;"-est-"&amp;$H911,Equations!$G:$I,3,0)*(1/$W911)+VLOOKUP(BC$14&amp;"-imc-"&amp;$H911,Equations!$G:$I,3,0)*(1/$Q911)))</f>
        <v/>
      </c>
      <c r="BD911" s="10" t="str">
        <f>IF($AC911="","",IF(OR($V911&lt;2.7,$V911&gt;90),"Age OOR",BC911-1.6449*VLOOKUP(BC$14&amp;"-rse-"&amp;$H911,Equations!$G:$I,3,0)))</f>
        <v/>
      </c>
      <c r="BE911" s="10" t="str">
        <f>IF($AC911="","",IF(OR($V911&lt;2.7,$V911&gt;90),"Age OOR",BC911+1.6449*VLOOKUP(BC$14&amp;"-rse-"&amp;$H911,Equations!$G:$I,3,0)))</f>
        <v/>
      </c>
      <c r="BF911" s="10" t="str">
        <f t="shared" si="341"/>
        <v/>
      </c>
      <c r="BG911" s="10" t="str">
        <f>IF($AC911="","",IF(OR($V911&lt;2.7,$V911&gt;90),"Age OOR",($AC911-BC911)/VLOOKUP(BC$14&amp;"-rse-"&amp;$H911,Equations!$G:$I,3,0)))</f>
        <v/>
      </c>
      <c r="BH911" s="10" t="str">
        <f>IF($AD911="","",IF(OR($V911&lt;2.7,$V911&gt;90),"Age OOR",VLOOKUP(BH$14&amp;"-int-"&amp;$I911,Equations!$G:$I,3,0)+VLOOKUP(BH$14&amp;"-sexo-"&amp;$I911,Equations!$G:$I,3,0)*$U911+VLOOKUP(BH$14&amp;"-edad-"&amp;$I911,Equations!$G:$I,3,0)*$V911+VLOOKUP(BH$14&amp;"-est-"&amp;$I911,Equations!$G:$I,3,0)*(1/$W911)+VLOOKUP(BH$14&amp;"-imc-"&amp;$I911,Equations!$G:$I,3,0)*(1/$Q911)))</f>
        <v/>
      </c>
      <c r="BI911" s="10" t="str">
        <f>IF($AD911="","",IF(OR($V911&lt;2.7,$V911&gt;90),"Age OOR",BH911-1.6449*VLOOKUP(BH$14&amp;"-rse-"&amp;$I911,Equations!$G:$I,3,0)))</f>
        <v/>
      </c>
      <c r="BJ911" s="10" t="str">
        <f>IF($AD911="","",IF(OR($V911&lt;2.7,$V911&gt;90),"Age OOR",BH911+1.6449*VLOOKUP(BH$14&amp;"-rse-"&amp;$I911,Equations!$G:$I,3,0)))</f>
        <v/>
      </c>
      <c r="BK911" s="10" t="str">
        <f t="shared" si="342"/>
        <v/>
      </c>
      <c r="BL911" s="10" t="str">
        <f>IF($AD911="","",IF(OR($V911&lt;2.7,$V911&gt;90),"Age OOR",($AD911-BH911)/VLOOKUP(BH$14&amp;"-rse-"&amp;$I911,Equations!$G:$I,3,0)))</f>
        <v/>
      </c>
      <c r="BM911" s="10" t="str">
        <f>IF($AE911="","",IF(OR($V911&lt;2.7,$V911&gt;90),"Age OOR",VLOOKUP(BM$14&amp;"-int-"&amp;$J911,Equations!$G:$I,3,0)+VLOOKUP(BM$14&amp;"-sexo-"&amp;$J911,Equations!$G:$I,3,0)*$U911+VLOOKUP(BM$14&amp;"-edad-"&amp;$J911,Equations!$G:$I,3,0)*$V911+VLOOKUP(BM$14&amp;"-est-"&amp;$J911,Equations!$G:$I,3,0)*(1/$W911)+VLOOKUP(BM$14&amp;"-imc-"&amp;$J911,Equations!$G:$I,3,0)*(1/$Q911)))</f>
        <v/>
      </c>
      <c r="BN911" s="10" t="str">
        <f>IF($AE911="","",IF(OR($V911&lt;2.7,$V911&gt;90),"Age OOR",BM911-1.6449*VLOOKUP(BM$14&amp;"-rse-"&amp;$J911,Equations!$G:$I,3,0)))</f>
        <v/>
      </c>
      <c r="BO911" s="10" t="str">
        <f>IF($AE911="","",IF(OR($V911&lt;2.7,$V911&gt;90),"Age OOR",BM911+1.6449*VLOOKUP(BM$14&amp;"-rse-"&amp;$J911,Equations!$G:$I,3,0)))</f>
        <v/>
      </c>
      <c r="BP911" s="10" t="str">
        <f t="shared" si="343"/>
        <v/>
      </c>
      <c r="BQ911" s="10" t="str">
        <f>IF($AE911="","",IF(OR($V911&lt;2.7,$V911&gt;90),"Age OOR",($AE911-BM911)/VLOOKUP(BM$14&amp;"-rse-"&amp;$J911,Equations!$G:$I,3,0)))</f>
        <v/>
      </c>
      <c r="BR911" s="10" t="str">
        <f>IF($AF911="","",IF(OR($V911&lt;2.7,$V911&gt;90),"Age OOR",VLOOKUP(BR$14&amp;"-int-"&amp;$K911,Equations!$G:$I,3,0)+VLOOKUP(BR$14&amp;"-sexo-"&amp;$K911,Equations!$G:$I,3,0)*$U911+VLOOKUP(BR$14&amp;"-edad-"&amp;$K911,Equations!$G:$I,3,0)*$V911+VLOOKUP(BR$14&amp;"-est-"&amp;$K911,Equations!$G:$I,3,0)*(1/$W911)+VLOOKUP(BR$14&amp;"-imc-"&amp;$K911,Equations!$G:$I,3,0)*(1/$Q911)))</f>
        <v/>
      </c>
      <c r="BS911" s="10" t="str">
        <f>IF($AF911="","",IF(OR($V911&lt;2.7,$V911&gt;90),"Age OOR",BR911-1.6449*VLOOKUP(BR$14&amp;"-rse-"&amp;$K911,Equations!$G:$I,3,0)))</f>
        <v/>
      </c>
      <c r="BT911" s="10" t="str">
        <f>IF($AF911="","",IF(OR($V911&lt;2.7,$V911&gt;90),"Age OOR",BR911+1.6449*VLOOKUP(BR$14&amp;"-rse-"&amp;$K911,Equations!$G:$I,3,0)))</f>
        <v/>
      </c>
      <c r="BU911" s="10" t="str">
        <f t="shared" si="344"/>
        <v/>
      </c>
      <c r="BV911" s="10" t="str">
        <f>IF($AF911="","",IF(OR($V911&lt;2.7,$V911&gt;90),"Age OOR",($AF911-BR911)/VLOOKUP(BR$14&amp;"-rse-"&amp;$K911,Equations!$G:$I,3,0)))</f>
        <v/>
      </c>
      <c r="BW911" s="10" t="str">
        <f>IF($AG911="","",IF(OR($V911&lt;2.7,$V911&gt;90),"Age OOR",VLOOKUP(BW$14&amp;"-int-"&amp;$L911,Equations!$G:$I,3,0)+VLOOKUP(BW$14&amp;"-sexo-"&amp;$L911,Equations!$G:$I,3,0)*$U911+VLOOKUP(BW$14&amp;"-edad-"&amp;$L911,Equations!$G:$I,3,0)*$V911+VLOOKUP(BW$14&amp;"-est-"&amp;$L911,Equations!$G:$I,3,0)*(1/$W911)+VLOOKUP(BW$14&amp;"-imc-"&amp;$L911,Equations!$G:$I,3,0)*(1/$Q911)))</f>
        <v/>
      </c>
      <c r="BX911" s="10" t="str">
        <f>IF($AG911="","",IF(OR($V911&lt;2.7,$V911&gt;90),"Age OOR",BW911-1.6449*VLOOKUP(BW$14&amp;"-rse-"&amp;$L911,Equations!$G:$I,3,0)))</f>
        <v/>
      </c>
      <c r="BY911" s="10" t="str">
        <f>IF($AG911="","",IF(OR($V911&lt;2.7,$V911&gt;90),"Age OOR",BW911+1.6449*VLOOKUP(BW$14&amp;"-rse-"&amp;$L911,Equations!$G:$I,3,0)))</f>
        <v/>
      </c>
      <c r="BZ911" s="10" t="str">
        <f t="shared" si="345"/>
        <v/>
      </c>
      <c r="CA911" s="10" t="str">
        <f>IF($AG911="","",IF(OR($V911&lt;2.7,$V911&gt;90),"Age OOR",($AG911-BW911)/VLOOKUP(BW$14&amp;"-rse-"&amp;$L911,Equations!$G:$I,3,0)))</f>
        <v/>
      </c>
      <c r="CB911" s="10" t="str">
        <f>IF($AH911="","",IF(OR($V911&lt;2.7,$V911&gt;90),"Age OOR",VLOOKUP(CB$14&amp;"-int-"&amp;$M911,Equations!$G:$I,3,0)+VLOOKUP(CB$14&amp;"-sexo-"&amp;$M911,Equations!$G:$I,3,0)*$U911+VLOOKUP(CB$14&amp;"-edad-"&amp;$M911,Equations!$G:$I,3,0)*$V911+VLOOKUP(CB$14&amp;"-est-"&amp;$M911,Equations!$G:$I,3,0)*(1/$W911)+VLOOKUP(CB$14&amp;"-imc-"&amp;$M911,Equations!$G:$I,3,0)*(1/$Q911)))</f>
        <v/>
      </c>
      <c r="CC911" s="10" t="str">
        <f>IF($AH911="","",IF(OR($V911&lt;2.7,$V911&gt;90),"Age OOR",CB911-1.6449*VLOOKUP(CB$14&amp;"-rse-"&amp;$M911,Equations!$G:$I,3,0)))</f>
        <v/>
      </c>
      <c r="CD911" s="10" t="str">
        <f>IF($AH911="","",IF(OR($V911&lt;2.7,$V911&gt;90),"Age OOR",CB911+1.6449*VLOOKUP(CB$14&amp;"-rse-"&amp;$M911,Equations!$G:$I,3,0)))</f>
        <v/>
      </c>
      <c r="CE911" s="10" t="str">
        <f t="shared" si="346"/>
        <v/>
      </c>
      <c r="CF911" s="10" t="str">
        <f>IF($AH911="","",IF(OR($V911&lt;2.7,$V911&gt;90),"Age OOR",($AH911-CB911)/VLOOKUP(CB$14&amp;"-rse-"&amp;$M911,Equations!$G:$I,3,0)))</f>
        <v/>
      </c>
      <c r="CG911" s="10" t="str">
        <f>IF($AI911="","",IF(OR($V911&lt;2.7,$V911&gt;90),"Age OOR",VLOOKUP(CG$14&amp;"-int-"&amp;$N911,Equations!$G:$I,3,0)+VLOOKUP(CG$14&amp;"-sexo-"&amp;$N911,Equations!$G:$I,3,0)*$U911+VLOOKUP(CG$14&amp;"-edad-"&amp;$N911,Equations!$G:$I,3,0)*$V911+VLOOKUP(CG$14&amp;"-est-"&amp;$N911,Equations!$G:$I,3,0)*(1/$W911)+VLOOKUP(CG$14&amp;"-imc-"&amp;$N911,Equations!$G:$I,3,0)*(1/$Q911)))</f>
        <v/>
      </c>
      <c r="CH911" s="10" t="str">
        <f>IF($AI911="","",IF(OR($V911&lt;2.7,$V911&gt;90),"Age OOR",CG911-1.6449*VLOOKUP(CG$14&amp;"-rse-"&amp;$N911,Equations!$G:$I,3,0)))</f>
        <v/>
      </c>
      <c r="CI911" s="10" t="str">
        <f>IF($AI911="","",IF(OR($V911&lt;2.7,$V911&gt;90),"Age OOR",CG911+1.6449*VLOOKUP(CG$14&amp;"-rse-"&amp;$N911,Equations!$G:$I,3,0)))</f>
        <v/>
      </c>
      <c r="CJ911" s="10" t="str">
        <f t="shared" si="347"/>
        <v/>
      </c>
      <c r="CK911" s="10" t="str">
        <f>IF($AI911="","",IF(OR($V911&lt;2.7,$V911&gt;90),"Age OOR",($AI911-CG911)/VLOOKUP(CG$14&amp;"-rse-"&amp;$N911,Equations!$G:$I,3,0)))</f>
        <v/>
      </c>
      <c r="CL911" s="10" t="str">
        <f>IF($AJ911="","",IF(OR($V911&lt;2.7,$V911&gt;90),"Age OOR",VLOOKUP(CL$14&amp;"-int-"&amp;$O911,Equations!$G:$I,3,0)+VLOOKUP(CL$14&amp;"-sexo-"&amp;$O911,Equations!$G:$I,3,0)*$U911+VLOOKUP(CL$14&amp;"-edad-"&amp;$O911,Equations!$G:$I,3,0)*$V911+VLOOKUP(CL$14&amp;"-est-"&amp;$O911,Equations!$G:$I,3,0)*(1/$W911)+VLOOKUP(CL$14&amp;"-imc-"&amp;$O911,Equations!$G:$I,3,0)*(1/$Q911)))</f>
        <v/>
      </c>
      <c r="CM911" s="10" t="str">
        <f>IF($AJ911="","",IF(OR($V911&lt;2.7,$V911&gt;90),"Age OOR",CL911-1.6449*VLOOKUP(CL$14&amp;"-rse-"&amp;$O911,Equations!$G:$I,3,0)))</f>
        <v/>
      </c>
      <c r="CN911" s="10" t="str">
        <f>IF($AJ911="","",IF(OR($V911&lt;2.7,$V911&gt;90),"Age OOR",CL911+1.6449*VLOOKUP(CL$14&amp;"-rse-"&amp;$O911,Equations!$G:$I,3,0)))</f>
        <v/>
      </c>
      <c r="CO911" s="10" t="str">
        <f t="shared" si="348"/>
        <v/>
      </c>
      <c r="CP911" s="10" t="str">
        <f>IF($AJ911="","",IF(OR($V911&lt;2.7,$V911&gt;90),"Age OOR",($AJ911-CL911)/VLOOKUP(CL$14&amp;"-rse-"&amp;$O911,Equations!$G:$I,3,0)))</f>
        <v/>
      </c>
      <c r="CQ911" s="10" t="str">
        <f>IF($AK911="","",IF(OR($V911&lt;2.7,$V911&gt;90),"Age OOR",EXP(VLOOKUP(CQ$14&amp;"-int-"&amp;$P911,Equations!$G:$I,3,0)+VLOOKUP(CQ$14&amp;"-sexo-"&amp;$P911,Equations!$G:$I,3,0)*$U911+VLOOKUP(CQ$14&amp;"-edad-"&amp;$P911,Equations!$G:$I,3,0)*$V911+VLOOKUP(CQ$14&amp;"-est-"&amp;$P911,Equations!$G:$I,3,0)*(1/$W911)+VLOOKUP(CQ$14&amp;"-imc-"&amp;$P911,Equations!$G:$I,3,0)*(1/$Q911))))</f>
        <v/>
      </c>
      <c r="CR911" s="10" t="str">
        <f>IF($AK911="","",IF(OR($V911&lt;2.7,$V911&gt;90),"Age OOR",EXP(LN(CQ911)-1.6449*VLOOKUP(CQ$14&amp;"-rse-"&amp;$P911,Equations!$G:$I,3,0))))</f>
        <v/>
      </c>
      <c r="CS911" s="10" t="str">
        <f>IF($AK911="","",IF(OR($V911&lt;2.7,$V911&gt;90),"Age OOR",EXP(LN(CQ911)+1.6449*VLOOKUP(CQ$14&amp;"-rse-"&amp;$P911,Equations!$G:$I,3,0))))</f>
        <v/>
      </c>
      <c r="CT911" s="10" t="str">
        <f t="shared" si="349"/>
        <v/>
      </c>
      <c r="CU911" s="10" t="str">
        <f>IF($AK911="","",IF(OR($V911&lt;2.7,$V911&gt;90),"Age OOR",(LN($AK911)-LN(CQ911))/VLOOKUP(CQ$14&amp;"-rse-"&amp;$P911,Equations!$G:$I,3,0)))</f>
        <v/>
      </c>
      <c r="CV911" s="47"/>
    </row>
    <row r="912" spans="5:100" x14ac:dyDescent="0.2">
      <c r="E912" s="23" t="str">
        <f t="shared" si="325"/>
        <v>Age out of range</v>
      </c>
      <c r="F912" s="23" t="str">
        <f t="shared" si="326"/>
        <v>Age out of range</v>
      </c>
      <c r="G912" s="23" t="str">
        <f t="shared" si="327"/>
        <v>Age out of range</v>
      </c>
      <c r="H912" s="23" t="str">
        <f t="shared" si="328"/>
        <v>Age out of range</v>
      </c>
      <c r="I912" s="23" t="str">
        <f t="shared" si="329"/>
        <v>Age out of range</v>
      </c>
      <c r="J912" s="23" t="str">
        <f t="shared" si="330"/>
        <v>Age out of range</v>
      </c>
      <c r="K912" s="23" t="str">
        <f t="shared" si="331"/>
        <v>Age out of range</v>
      </c>
      <c r="L912" s="23" t="str">
        <f t="shared" si="332"/>
        <v>Age out of range</v>
      </c>
      <c r="M912" s="23" t="str">
        <f t="shared" si="333"/>
        <v>Age out of range</v>
      </c>
      <c r="N912" s="23" t="str">
        <f t="shared" si="334"/>
        <v>Age out of range</v>
      </c>
      <c r="O912" s="23" t="str">
        <f t="shared" si="335"/>
        <v>Age out of range</v>
      </c>
      <c r="P912" s="23" t="str">
        <f t="shared" si="336"/>
        <v>Age out of range</v>
      </c>
      <c r="Q912" s="23" t="e">
        <f t="shared" si="337"/>
        <v>#DIV/0!</v>
      </c>
      <c r="R912" s="17"/>
      <c r="S912" s="23">
        <v>896</v>
      </c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  <c r="AE912" s="134"/>
      <c r="AF912" s="134"/>
      <c r="AG912" s="134"/>
      <c r="AH912" s="134"/>
      <c r="AI912" s="134"/>
      <c r="AJ912" s="134"/>
      <c r="AK912" s="134"/>
      <c r="AL912" s="7"/>
      <c r="AM912" s="47"/>
      <c r="AN912" s="10" t="str">
        <f>IF($Z912="","",IF(OR($V912&lt;2.7,$V912&gt;90),"Age OOR",VLOOKUP(AN$14&amp;"-int-"&amp;$E912,Equations!$G:$I,3,0)+VLOOKUP(AN$14&amp;"-sexo-"&amp;$E912,Equations!$G:$I,3,0)*$U912+VLOOKUP(AN$14&amp;"-edad-"&amp;$E912,Equations!$G:$I,3,0)*$V912+VLOOKUP(AN$14&amp;"-est-"&amp;$E912,Equations!$G:$I,3,0)*(1/$W912)+VLOOKUP(AN$14&amp;"-imc-"&amp;$E912,Equations!$G:$I,3,0)*(1/$Q912)))</f>
        <v/>
      </c>
      <c r="AO912" s="10" t="str">
        <f>IF($Z912="","",IF(OR($V912&lt;2.7,$V912&gt;90),"Age OOR",AN912-1.6449*VLOOKUP(AN$14&amp;"-rse-"&amp;$E912,Equations!$G:$I,3,0)))</f>
        <v/>
      </c>
      <c r="AP912" s="10" t="str">
        <f>IF($Z912="","",IF(OR($V912&lt;2.7,$V912&gt;90),"Age OOR",AN912+1.6449*VLOOKUP(AN$14&amp;"-rse-"&amp;$E912,Equations!$G:$I,3,0)))</f>
        <v/>
      </c>
      <c r="AQ912" s="10" t="str">
        <f t="shared" si="338"/>
        <v/>
      </c>
      <c r="AR912" s="10" t="str">
        <f>IF($Z912="","",IF(OR($V912&lt;2.7,$V912&gt;90),"Age OOR",($Z912-AN912)/VLOOKUP(AN$14&amp;"-rse-"&amp;$E912,Equations!$G:$I,3,0)))</f>
        <v/>
      </c>
      <c r="AS912" s="10" t="str">
        <f>IF($AA912="","",IF(OR($V912&lt;2.7,$V912&gt;90),"Age OOR",VLOOKUP(AS$14&amp;"-int-"&amp;$F912,Equations!$G:$I,3,0)+VLOOKUP(AS$14&amp;"-sexo-"&amp;$F912,Equations!$G:$I,3,0)*$U912+VLOOKUP(AS$14&amp;"-edad-"&amp;$F912,Equations!$G:$I,3,0)*$V912+VLOOKUP(AS$14&amp;"-est-"&amp;$F912,Equations!$G:$I,3,0)*(1/$W912)+VLOOKUP(AS$14&amp;"-imc-"&amp;$F912,Equations!$G:$I,3,0)*(1/$Q912)))</f>
        <v/>
      </c>
      <c r="AT912" s="10" t="str">
        <f>IF($AA912="","",IF(OR($V912&lt;2.7,$V912&gt;90),"Age OOR",AS912-1.6449*VLOOKUP(AS$14&amp;"-rse-"&amp;$F912,Equations!$G:$I,3,0)))</f>
        <v/>
      </c>
      <c r="AU912" s="10" t="str">
        <f>IF($AA912="","",IF(OR($V912&lt;2.7,$V912&gt;90),"Age OOR",AS912+1.6449*VLOOKUP(AS$14&amp;"-rse-"&amp;$F912,Equations!$G:$I,3,0)))</f>
        <v/>
      </c>
      <c r="AV912" s="10" t="str">
        <f t="shared" si="339"/>
        <v/>
      </c>
      <c r="AW912" s="10" t="str">
        <f>IF($AA912="","",IF(OR($V912&lt;2.7,$V912&gt;90),"Age OOR",($AA912-AS912)/VLOOKUP(AS$14&amp;"-rse-"&amp;$F912,Equations!$G:$I,3,0)))</f>
        <v/>
      </c>
      <c r="AX912" s="10" t="str">
        <f>IF($AB912="","",IF(OR($V912&lt;2.7,$V912&gt;90),"Age OOR",VLOOKUP(AX$14&amp;"-int-"&amp;$G912,Equations!$G:$I,3,0)+VLOOKUP(AX$14&amp;"-sexo-"&amp;$G912,Equations!$G:$I,3,0)*$U912+VLOOKUP(AX$14&amp;"-edad-"&amp;$G912,Equations!$G:$I,3,0)*$V912+VLOOKUP(AX$14&amp;"-est-"&amp;$G912,Equations!$G:$I,3,0)*(1/$W912)+VLOOKUP(AX$14&amp;"-imc-"&amp;$G912,Equations!$G:$I,3,0)*(1/$Q912)))</f>
        <v/>
      </c>
      <c r="AY912" s="10" t="str">
        <f>IF($AB912="","",IF(OR($V912&lt;2.7,$V912&gt;90),"Age OOR",AX912-1.6449*VLOOKUP(AX$14&amp;"-rse-"&amp;$G912,Equations!$G:$I,3,0)))</f>
        <v/>
      </c>
      <c r="AZ912" s="10" t="str">
        <f>IF($AB912="","",IF(OR($V912&lt;2.7,$V912&gt;90),"Age OOR",AX912+1.6449*VLOOKUP(AX$14&amp;"-rse-"&amp;$G912,Equations!$G:$I,3,0)))</f>
        <v/>
      </c>
      <c r="BA912" s="10" t="str">
        <f t="shared" si="340"/>
        <v/>
      </c>
      <c r="BB912" s="10" t="str">
        <f>IF($AB912="","",IF(OR($V912&lt;2.7,$V912&gt;90),"Age OOR",($AB912-AX912)/VLOOKUP(AX$14&amp;"-rse-"&amp;$G912,Equations!$G:$I,3,0)))</f>
        <v/>
      </c>
      <c r="BC912" s="10" t="str">
        <f>IF($AC912="","",IF(OR($V912&lt;2.7,$V912&gt;90),"Age OOR",VLOOKUP(BC$14&amp;"-int-"&amp;$H912,Equations!$G:$I,3,0)+VLOOKUP(BC$14&amp;"-sexo-"&amp;$H912,Equations!$G:$I,3,0)*$U912+VLOOKUP(BC$14&amp;"-edad-"&amp;$H912,Equations!$G:$I,3,0)*$V912+VLOOKUP(BC$14&amp;"-est-"&amp;$H912,Equations!$G:$I,3,0)*(1/$W912)+VLOOKUP(BC$14&amp;"-imc-"&amp;$H912,Equations!$G:$I,3,0)*(1/$Q912)))</f>
        <v/>
      </c>
      <c r="BD912" s="10" t="str">
        <f>IF($AC912="","",IF(OR($V912&lt;2.7,$V912&gt;90),"Age OOR",BC912-1.6449*VLOOKUP(BC$14&amp;"-rse-"&amp;$H912,Equations!$G:$I,3,0)))</f>
        <v/>
      </c>
      <c r="BE912" s="10" t="str">
        <f>IF($AC912="","",IF(OR($V912&lt;2.7,$V912&gt;90),"Age OOR",BC912+1.6449*VLOOKUP(BC$14&amp;"-rse-"&amp;$H912,Equations!$G:$I,3,0)))</f>
        <v/>
      </c>
      <c r="BF912" s="10" t="str">
        <f t="shared" si="341"/>
        <v/>
      </c>
      <c r="BG912" s="10" t="str">
        <f>IF($AC912="","",IF(OR($V912&lt;2.7,$V912&gt;90),"Age OOR",($AC912-BC912)/VLOOKUP(BC$14&amp;"-rse-"&amp;$H912,Equations!$G:$I,3,0)))</f>
        <v/>
      </c>
      <c r="BH912" s="10" t="str">
        <f>IF($AD912="","",IF(OR($V912&lt;2.7,$V912&gt;90),"Age OOR",VLOOKUP(BH$14&amp;"-int-"&amp;$I912,Equations!$G:$I,3,0)+VLOOKUP(BH$14&amp;"-sexo-"&amp;$I912,Equations!$G:$I,3,0)*$U912+VLOOKUP(BH$14&amp;"-edad-"&amp;$I912,Equations!$G:$I,3,0)*$V912+VLOOKUP(BH$14&amp;"-est-"&amp;$I912,Equations!$G:$I,3,0)*(1/$W912)+VLOOKUP(BH$14&amp;"-imc-"&amp;$I912,Equations!$G:$I,3,0)*(1/$Q912)))</f>
        <v/>
      </c>
      <c r="BI912" s="10" t="str">
        <f>IF($AD912="","",IF(OR($V912&lt;2.7,$V912&gt;90),"Age OOR",BH912-1.6449*VLOOKUP(BH$14&amp;"-rse-"&amp;$I912,Equations!$G:$I,3,0)))</f>
        <v/>
      </c>
      <c r="BJ912" s="10" t="str">
        <f>IF($AD912="","",IF(OR($V912&lt;2.7,$V912&gt;90),"Age OOR",BH912+1.6449*VLOOKUP(BH$14&amp;"-rse-"&amp;$I912,Equations!$G:$I,3,0)))</f>
        <v/>
      </c>
      <c r="BK912" s="10" t="str">
        <f t="shared" si="342"/>
        <v/>
      </c>
      <c r="BL912" s="10" t="str">
        <f>IF($AD912="","",IF(OR($V912&lt;2.7,$V912&gt;90),"Age OOR",($AD912-BH912)/VLOOKUP(BH$14&amp;"-rse-"&amp;$I912,Equations!$G:$I,3,0)))</f>
        <v/>
      </c>
      <c r="BM912" s="10" t="str">
        <f>IF($AE912="","",IF(OR($V912&lt;2.7,$V912&gt;90),"Age OOR",VLOOKUP(BM$14&amp;"-int-"&amp;$J912,Equations!$G:$I,3,0)+VLOOKUP(BM$14&amp;"-sexo-"&amp;$J912,Equations!$G:$I,3,0)*$U912+VLOOKUP(BM$14&amp;"-edad-"&amp;$J912,Equations!$G:$I,3,0)*$V912+VLOOKUP(BM$14&amp;"-est-"&amp;$J912,Equations!$G:$I,3,0)*(1/$W912)+VLOOKUP(BM$14&amp;"-imc-"&amp;$J912,Equations!$G:$I,3,0)*(1/$Q912)))</f>
        <v/>
      </c>
      <c r="BN912" s="10" t="str">
        <f>IF($AE912="","",IF(OR($V912&lt;2.7,$V912&gt;90),"Age OOR",BM912-1.6449*VLOOKUP(BM$14&amp;"-rse-"&amp;$J912,Equations!$G:$I,3,0)))</f>
        <v/>
      </c>
      <c r="BO912" s="10" t="str">
        <f>IF($AE912="","",IF(OR($V912&lt;2.7,$V912&gt;90),"Age OOR",BM912+1.6449*VLOOKUP(BM$14&amp;"-rse-"&amp;$J912,Equations!$G:$I,3,0)))</f>
        <v/>
      </c>
      <c r="BP912" s="10" t="str">
        <f t="shared" si="343"/>
        <v/>
      </c>
      <c r="BQ912" s="10" t="str">
        <f>IF($AE912="","",IF(OR($V912&lt;2.7,$V912&gt;90),"Age OOR",($AE912-BM912)/VLOOKUP(BM$14&amp;"-rse-"&amp;$J912,Equations!$G:$I,3,0)))</f>
        <v/>
      </c>
      <c r="BR912" s="10" t="str">
        <f>IF($AF912="","",IF(OR($V912&lt;2.7,$V912&gt;90),"Age OOR",VLOOKUP(BR$14&amp;"-int-"&amp;$K912,Equations!$G:$I,3,0)+VLOOKUP(BR$14&amp;"-sexo-"&amp;$K912,Equations!$G:$I,3,0)*$U912+VLOOKUP(BR$14&amp;"-edad-"&amp;$K912,Equations!$G:$I,3,0)*$V912+VLOOKUP(BR$14&amp;"-est-"&amp;$K912,Equations!$G:$I,3,0)*(1/$W912)+VLOOKUP(BR$14&amp;"-imc-"&amp;$K912,Equations!$G:$I,3,0)*(1/$Q912)))</f>
        <v/>
      </c>
      <c r="BS912" s="10" t="str">
        <f>IF($AF912="","",IF(OR($V912&lt;2.7,$V912&gt;90),"Age OOR",BR912-1.6449*VLOOKUP(BR$14&amp;"-rse-"&amp;$K912,Equations!$G:$I,3,0)))</f>
        <v/>
      </c>
      <c r="BT912" s="10" t="str">
        <f>IF($AF912="","",IF(OR($V912&lt;2.7,$V912&gt;90),"Age OOR",BR912+1.6449*VLOOKUP(BR$14&amp;"-rse-"&amp;$K912,Equations!$G:$I,3,0)))</f>
        <v/>
      </c>
      <c r="BU912" s="10" t="str">
        <f t="shared" si="344"/>
        <v/>
      </c>
      <c r="BV912" s="10" t="str">
        <f>IF($AF912="","",IF(OR($V912&lt;2.7,$V912&gt;90),"Age OOR",($AF912-BR912)/VLOOKUP(BR$14&amp;"-rse-"&amp;$K912,Equations!$G:$I,3,0)))</f>
        <v/>
      </c>
      <c r="BW912" s="10" t="str">
        <f>IF($AG912="","",IF(OR($V912&lt;2.7,$V912&gt;90),"Age OOR",VLOOKUP(BW$14&amp;"-int-"&amp;$L912,Equations!$G:$I,3,0)+VLOOKUP(BW$14&amp;"-sexo-"&amp;$L912,Equations!$G:$I,3,0)*$U912+VLOOKUP(BW$14&amp;"-edad-"&amp;$L912,Equations!$G:$I,3,0)*$V912+VLOOKUP(BW$14&amp;"-est-"&amp;$L912,Equations!$G:$I,3,0)*(1/$W912)+VLOOKUP(BW$14&amp;"-imc-"&amp;$L912,Equations!$G:$I,3,0)*(1/$Q912)))</f>
        <v/>
      </c>
      <c r="BX912" s="10" t="str">
        <f>IF($AG912="","",IF(OR($V912&lt;2.7,$V912&gt;90),"Age OOR",BW912-1.6449*VLOOKUP(BW$14&amp;"-rse-"&amp;$L912,Equations!$G:$I,3,0)))</f>
        <v/>
      </c>
      <c r="BY912" s="10" t="str">
        <f>IF($AG912="","",IF(OR($V912&lt;2.7,$V912&gt;90),"Age OOR",BW912+1.6449*VLOOKUP(BW$14&amp;"-rse-"&amp;$L912,Equations!$G:$I,3,0)))</f>
        <v/>
      </c>
      <c r="BZ912" s="10" t="str">
        <f t="shared" si="345"/>
        <v/>
      </c>
      <c r="CA912" s="10" t="str">
        <f>IF($AG912="","",IF(OR($V912&lt;2.7,$V912&gt;90),"Age OOR",($AG912-BW912)/VLOOKUP(BW$14&amp;"-rse-"&amp;$L912,Equations!$G:$I,3,0)))</f>
        <v/>
      </c>
      <c r="CB912" s="10" t="str">
        <f>IF($AH912="","",IF(OR($V912&lt;2.7,$V912&gt;90),"Age OOR",VLOOKUP(CB$14&amp;"-int-"&amp;$M912,Equations!$G:$I,3,0)+VLOOKUP(CB$14&amp;"-sexo-"&amp;$M912,Equations!$G:$I,3,0)*$U912+VLOOKUP(CB$14&amp;"-edad-"&amp;$M912,Equations!$G:$I,3,0)*$V912+VLOOKUP(CB$14&amp;"-est-"&amp;$M912,Equations!$G:$I,3,0)*(1/$W912)+VLOOKUP(CB$14&amp;"-imc-"&amp;$M912,Equations!$G:$I,3,0)*(1/$Q912)))</f>
        <v/>
      </c>
      <c r="CC912" s="10" t="str">
        <f>IF($AH912="","",IF(OR($V912&lt;2.7,$V912&gt;90),"Age OOR",CB912-1.6449*VLOOKUP(CB$14&amp;"-rse-"&amp;$M912,Equations!$G:$I,3,0)))</f>
        <v/>
      </c>
      <c r="CD912" s="10" t="str">
        <f>IF($AH912="","",IF(OR($V912&lt;2.7,$V912&gt;90),"Age OOR",CB912+1.6449*VLOOKUP(CB$14&amp;"-rse-"&amp;$M912,Equations!$G:$I,3,0)))</f>
        <v/>
      </c>
      <c r="CE912" s="10" t="str">
        <f t="shared" si="346"/>
        <v/>
      </c>
      <c r="CF912" s="10" t="str">
        <f>IF($AH912="","",IF(OR($V912&lt;2.7,$V912&gt;90),"Age OOR",($AH912-CB912)/VLOOKUP(CB$14&amp;"-rse-"&amp;$M912,Equations!$G:$I,3,0)))</f>
        <v/>
      </c>
      <c r="CG912" s="10" t="str">
        <f>IF($AI912="","",IF(OR($V912&lt;2.7,$V912&gt;90),"Age OOR",VLOOKUP(CG$14&amp;"-int-"&amp;$N912,Equations!$G:$I,3,0)+VLOOKUP(CG$14&amp;"-sexo-"&amp;$N912,Equations!$G:$I,3,0)*$U912+VLOOKUP(CG$14&amp;"-edad-"&amp;$N912,Equations!$G:$I,3,0)*$V912+VLOOKUP(CG$14&amp;"-est-"&amp;$N912,Equations!$G:$I,3,0)*(1/$W912)+VLOOKUP(CG$14&amp;"-imc-"&amp;$N912,Equations!$G:$I,3,0)*(1/$Q912)))</f>
        <v/>
      </c>
      <c r="CH912" s="10" t="str">
        <f>IF($AI912="","",IF(OR($V912&lt;2.7,$V912&gt;90),"Age OOR",CG912-1.6449*VLOOKUP(CG$14&amp;"-rse-"&amp;$N912,Equations!$G:$I,3,0)))</f>
        <v/>
      </c>
      <c r="CI912" s="10" t="str">
        <f>IF($AI912="","",IF(OR($V912&lt;2.7,$V912&gt;90),"Age OOR",CG912+1.6449*VLOOKUP(CG$14&amp;"-rse-"&amp;$N912,Equations!$G:$I,3,0)))</f>
        <v/>
      </c>
      <c r="CJ912" s="10" t="str">
        <f t="shared" si="347"/>
        <v/>
      </c>
      <c r="CK912" s="10" t="str">
        <f>IF($AI912="","",IF(OR($V912&lt;2.7,$V912&gt;90),"Age OOR",($AI912-CG912)/VLOOKUP(CG$14&amp;"-rse-"&amp;$N912,Equations!$G:$I,3,0)))</f>
        <v/>
      </c>
      <c r="CL912" s="10" t="str">
        <f>IF($AJ912="","",IF(OR($V912&lt;2.7,$V912&gt;90),"Age OOR",VLOOKUP(CL$14&amp;"-int-"&amp;$O912,Equations!$G:$I,3,0)+VLOOKUP(CL$14&amp;"-sexo-"&amp;$O912,Equations!$G:$I,3,0)*$U912+VLOOKUP(CL$14&amp;"-edad-"&amp;$O912,Equations!$G:$I,3,0)*$V912+VLOOKUP(CL$14&amp;"-est-"&amp;$O912,Equations!$G:$I,3,0)*(1/$W912)+VLOOKUP(CL$14&amp;"-imc-"&amp;$O912,Equations!$G:$I,3,0)*(1/$Q912)))</f>
        <v/>
      </c>
      <c r="CM912" s="10" t="str">
        <f>IF($AJ912="","",IF(OR($V912&lt;2.7,$V912&gt;90),"Age OOR",CL912-1.6449*VLOOKUP(CL$14&amp;"-rse-"&amp;$O912,Equations!$G:$I,3,0)))</f>
        <v/>
      </c>
      <c r="CN912" s="10" t="str">
        <f>IF($AJ912="","",IF(OR($V912&lt;2.7,$V912&gt;90),"Age OOR",CL912+1.6449*VLOOKUP(CL$14&amp;"-rse-"&amp;$O912,Equations!$G:$I,3,0)))</f>
        <v/>
      </c>
      <c r="CO912" s="10" t="str">
        <f t="shared" si="348"/>
        <v/>
      </c>
      <c r="CP912" s="10" t="str">
        <f>IF($AJ912="","",IF(OR($V912&lt;2.7,$V912&gt;90),"Age OOR",($AJ912-CL912)/VLOOKUP(CL$14&amp;"-rse-"&amp;$O912,Equations!$G:$I,3,0)))</f>
        <v/>
      </c>
      <c r="CQ912" s="10" t="str">
        <f>IF($AK912="","",IF(OR($V912&lt;2.7,$V912&gt;90),"Age OOR",EXP(VLOOKUP(CQ$14&amp;"-int-"&amp;$P912,Equations!$G:$I,3,0)+VLOOKUP(CQ$14&amp;"-sexo-"&amp;$P912,Equations!$G:$I,3,0)*$U912+VLOOKUP(CQ$14&amp;"-edad-"&amp;$P912,Equations!$G:$I,3,0)*$V912+VLOOKUP(CQ$14&amp;"-est-"&amp;$P912,Equations!$G:$I,3,0)*(1/$W912)+VLOOKUP(CQ$14&amp;"-imc-"&amp;$P912,Equations!$G:$I,3,0)*(1/$Q912))))</f>
        <v/>
      </c>
      <c r="CR912" s="10" t="str">
        <f>IF($AK912="","",IF(OR($V912&lt;2.7,$V912&gt;90),"Age OOR",EXP(LN(CQ912)-1.6449*VLOOKUP(CQ$14&amp;"-rse-"&amp;$P912,Equations!$G:$I,3,0))))</f>
        <v/>
      </c>
      <c r="CS912" s="10" t="str">
        <f>IF($AK912="","",IF(OR($V912&lt;2.7,$V912&gt;90),"Age OOR",EXP(LN(CQ912)+1.6449*VLOOKUP(CQ$14&amp;"-rse-"&amp;$P912,Equations!$G:$I,3,0))))</f>
        <v/>
      </c>
      <c r="CT912" s="10" t="str">
        <f t="shared" si="349"/>
        <v/>
      </c>
      <c r="CU912" s="10" t="str">
        <f>IF($AK912="","",IF(OR($V912&lt;2.7,$V912&gt;90),"Age OOR",(LN($AK912)-LN(CQ912))/VLOOKUP(CQ$14&amp;"-rse-"&amp;$P912,Equations!$G:$I,3,0)))</f>
        <v/>
      </c>
      <c r="CV912" s="47"/>
    </row>
    <row r="913" spans="5:100" x14ac:dyDescent="0.2">
      <c r="E913" s="23" t="str">
        <f t="shared" ref="E913:E976" si="350">IF(OR($V913&lt;2.7,$V913&gt;90),"Age out of range",IF($V913&lt;AN$3,"a",IF($V913&lt;AN$4,"b","c")))</f>
        <v>Age out of range</v>
      </c>
      <c r="F913" s="23" t="str">
        <f t="shared" ref="F913:F976" si="351">IF(OR($V913&lt;2.7,$V913&gt;90),"Age out of range",IF($V913&lt;AS$3,"a",IF($V913&lt;AS$4,"b","c")))</f>
        <v>Age out of range</v>
      </c>
      <c r="G913" s="23" t="str">
        <f t="shared" ref="G913:G976" si="352">IF(OR($V913&lt;2.7,$V913&gt;90),"Age out of range",IF($V913&lt;AX$3,"a",IF($V913&lt;AX$4,"b","c")))</f>
        <v>Age out of range</v>
      </c>
      <c r="H913" s="23" t="str">
        <f t="shared" ref="H913:H976" si="353">IF(OR($V913&lt;2.7,$V913&gt;90),"Age out of range",IF($V913&lt;BC$3,"a",IF($V913&lt;BC$4,"b","c")))</f>
        <v>Age out of range</v>
      </c>
      <c r="I913" s="23" t="str">
        <f t="shared" ref="I913:I976" si="354">IF(OR($V913&lt;2.7,$V913&gt;90),"Age out of range",IF($V913&lt;BH$3,"a",IF($V913&lt;BH$4,"b","c")))</f>
        <v>Age out of range</v>
      </c>
      <c r="J913" s="23" t="str">
        <f t="shared" ref="J913:J976" si="355">IF(OR($V913&lt;2.7,$V913&gt;90),"Age out of range",IF($V913&lt;BM$3,"a",IF($V913&lt;BM$4,"b","c")))</f>
        <v>Age out of range</v>
      </c>
      <c r="K913" s="23" t="str">
        <f t="shared" ref="K913:K976" si="356">IF(OR($V913&lt;2.7,$V913&gt;90),"Age out of range",IF($V913&lt;BR$3,"a",IF($V913&lt;BR$4,"b","c")))</f>
        <v>Age out of range</v>
      </c>
      <c r="L913" s="23" t="str">
        <f t="shared" ref="L913:L976" si="357">IF(OR($V913&lt;2.7,$V913&gt;90),"Age out of range",IF($V913&lt;BW$3,"a",IF($V913&lt;BW$4,"b","c")))</f>
        <v>Age out of range</v>
      </c>
      <c r="M913" s="23" t="str">
        <f t="shared" ref="M913:M976" si="358">IF(OR($V913&lt;2.7,$V913&gt;90),"Age out of range",IF($V913&lt;CB$3,"a",IF($V913&lt;CB$4,"b","c")))</f>
        <v>Age out of range</v>
      </c>
      <c r="N913" s="23" t="str">
        <f t="shared" ref="N913:N976" si="359">IF(OR($V913&lt;2.7,$V913&gt;90),"Age out of range",IF($V913&lt;CG$3,"a",IF($V913&lt;CG$4,"b","c")))</f>
        <v>Age out of range</v>
      </c>
      <c r="O913" s="23" t="str">
        <f t="shared" ref="O913:O976" si="360">IF(OR($V913&lt;2.7,$V913&gt;90),"Age out of range",IF($V913&lt;CL$3,"a",IF($V913&lt;CL$4,"b","c")))</f>
        <v>Age out of range</v>
      </c>
      <c r="P913" s="23" t="str">
        <f t="shared" ref="P913:P976" si="361">IF(OR($V913&lt;2.7,$V913&gt;90),"Age out of range",IF($V913&lt;CQ$3,"a",IF($V913&lt;CQ$4,"b","c")))</f>
        <v>Age out of range</v>
      </c>
      <c r="Q913" s="23" t="e">
        <f t="shared" si="337"/>
        <v>#DIV/0!</v>
      </c>
      <c r="R913" s="17"/>
      <c r="S913" s="23">
        <v>897</v>
      </c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  <c r="AE913" s="134"/>
      <c r="AF913" s="134"/>
      <c r="AG913" s="134"/>
      <c r="AH913" s="134"/>
      <c r="AI913" s="134"/>
      <c r="AJ913" s="134"/>
      <c r="AK913" s="134"/>
      <c r="AL913" s="7"/>
      <c r="AM913" s="47"/>
      <c r="AN913" s="10" t="str">
        <f>IF($Z913="","",IF(OR($V913&lt;2.7,$V913&gt;90),"Age OOR",VLOOKUP(AN$14&amp;"-int-"&amp;$E913,Equations!$G:$I,3,0)+VLOOKUP(AN$14&amp;"-sexo-"&amp;$E913,Equations!$G:$I,3,0)*$U913+VLOOKUP(AN$14&amp;"-edad-"&amp;$E913,Equations!$G:$I,3,0)*$V913+VLOOKUP(AN$14&amp;"-est-"&amp;$E913,Equations!$G:$I,3,0)*(1/$W913)+VLOOKUP(AN$14&amp;"-imc-"&amp;$E913,Equations!$G:$I,3,0)*(1/$Q913)))</f>
        <v/>
      </c>
      <c r="AO913" s="10" t="str">
        <f>IF($Z913="","",IF(OR($V913&lt;2.7,$V913&gt;90),"Age OOR",AN913-1.6449*VLOOKUP(AN$14&amp;"-rse-"&amp;$E913,Equations!$G:$I,3,0)))</f>
        <v/>
      </c>
      <c r="AP913" s="10" t="str">
        <f>IF($Z913="","",IF(OR($V913&lt;2.7,$V913&gt;90),"Age OOR",AN913+1.6449*VLOOKUP(AN$14&amp;"-rse-"&amp;$E913,Equations!$G:$I,3,0)))</f>
        <v/>
      </c>
      <c r="AQ913" s="10" t="str">
        <f t="shared" si="338"/>
        <v/>
      </c>
      <c r="AR913" s="10" t="str">
        <f>IF($Z913="","",IF(OR($V913&lt;2.7,$V913&gt;90),"Age OOR",($Z913-AN913)/VLOOKUP(AN$14&amp;"-rse-"&amp;$E913,Equations!$G:$I,3,0)))</f>
        <v/>
      </c>
      <c r="AS913" s="10" t="str">
        <f>IF($AA913="","",IF(OR($V913&lt;2.7,$V913&gt;90),"Age OOR",VLOOKUP(AS$14&amp;"-int-"&amp;$F913,Equations!$G:$I,3,0)+VLOOKUP(AS$14&amp;"-sexo-"&amp;$F913,Equations!$G:$I,3,0)*$U913+VLOOKUP(AS$14&amp;"-edad-"&amp;$F913,Equations!$G:$I,3,0)*$V913+VLOOKUP(AS$14&amp;"-est-"&amp;$F913,Equations!$G:$I,3,0)*(1/$W913)+VLOOKUP(AS$14&amp;"-imc-"&amp;$F913,Equations!$G:$I,3,0)*(1/$Q913)))</f>
        <v/>
      </c>
      <c r="AT913" s="10" t="str">
        <f>IF($AA913="","",IF(OR($V913&lt;2.7,$V913&gt;90),"Age OOR",AS913-1.6449*VLOOKUP(AS$14&amp;"-rse-"&amp;$F913,Equations!$G:$I,3,0)))</f>
        <v/>
      </c>
      <c r="AU913" s="10" t="str">
        <f>IF($AA913="","",IF(OR($V913&lt;2.7,$V913&gt;90),"Age OOR",AS913+1.6449*VLOOKUP(AS$14&amp;"-rse-"&amp;$F913,Equations!$G:$I,3,0)))</f>
        <v/>
      </c>
      <c r="AV913" s="10" t="str">
        <f t="shared" si="339"/>
        <v/>
      </c>
      <c r="AW913" s="10" t="str">
        <f>IF($AA913="","",IF(OR($V913&lt;2.7,$V913&gt;90),"Age OOR",($AA913-AS913)/VLOOKUP(AS$14&amp;"-rse-"&amp;$F913,Equations!$G:$I,3,0)))</f>
        <v/>
      </c>
      <c r="AX913" s="10" t="str">
        <f>IF($AB913="","",IF(OR($V913&lt;2.7,$V913&gt;90),"Age OOR",VLOOKUP(AX$14&amp;"-int-"&amp;$G913,Equations!$G:$I,3,0)+VLOOKUP(AX$14&amp;"-sexo-"&amp;$G913,Equations!$G:$I,3,0)*$U913+VLOOKUP(AX$14&amp;"-edad-"&amp;$G913,Equations!$G:$I,3,0)*$V913+VLOOKUP(AX$14&amp;"-est-"&amp;$G913,Equations!$G:$I,3,0)*(1/$W913)+VLOOKUP(AX$14&amp;"-imc-"&amp;$G913,Equations!$G:$I,3,0)*(1/$Q913)))</f>
        <v/>
      </c>
      <c r="AY913" s="10" t="str">
        <f>IF($AB913="","",IF(OR($V913&lt;2.7,$V913&gt;90),"Age OOR",AX913-1.6449*VLOOKUP(AX$14&amp;"-rse-"&amp;$G913,Equations!$G:$I,3,0)))</f>
        <v/>
      </c>
      <c r="AZ913" s="10" t="str">
        <f>IF($AB913="","",IF(OR($V913&lt;2.7,$V913&gt;90),"Age OOR",AX913+1.6449*VLOOKUP(AX$14&amp;"-rse-"&amp;$G913,Equations!$G:$I,3,0)))</f>
        <v/>
      </c>
      <c r="BA913" s="10" t="str">
        <f t="shared" si="340"/>
        <v/>
      </c>
      <c r="BB913" s="10" t="str">
        <f>IF($AB913="","",IF(OR($V913&lt;2.7,$V913&gt;90),"Age OOR",($AB913-AX913)/VLOOKUP(AX$14&amp;"-rse-"&amp;$G913,Equations!$G:$I,3,0)))</f>
        <v/>
      </c>
      <c r="BC913" s="10" t="str">
        <f>IF($AC913="","",IF(OR($V913&lt;2.7,$V913&gt;90),"Age OOR",VLOOKUP(BC$14&amp;"-int-"&amp;$H913,Equations!$G:$I,3,0)+VLOOKUP(BC$14&amp;"-sexo-"&amp;$H913,Equations!$G:$I,3,0)*$U913+VLOOKUP(BC$14&amp;"-edad-"&amp;$H913,Equations!$G:$I,3,0)*$V913+VLOOKUP(BC$14&amp;"-est-"&amp;$H913,Equations!$G:$I,3,0)*(1/$W913)+VLOOKUP(BC$14&amp;"-imc-"&amp;$H913,Equations!$G:$I,3,0)*(1/$Q913)))</f>
        <v/>
      </c>
      <c r="BD913" s="10" t="str">
        <f>IF($AC913="","",IF(OR($V913&lt;2.7,$V913&gt;90),"Age OOR",BC913-1.6449*VLOOKUP(BC$14&amp;"-rse-"&amp;$H913,Equations!$G:$I,3,0)))</f>
        <v/>
      </c>
      <c r="BE913" s="10" t="str">
        <f>IF($AC913="","",IF(OR($V913&lt;2.7,$V913&gt;90),"Age OOR",BC913+1.6449*VLOOKUP(BC$14&amp;"-rse-"&amp;$H913,Equations!$G:$I,3,0)))</f>
        <v/>
      </c>
      <c r="BF913" s="10" t="str">
        <f t="shared" si="341"/>
        <v/>
      </c>
      <c r="BG913" s="10" t="str">
        <f>IF($AC913="","",IF(OR($V913&lt;2.7,$V913&gt;90),"Age OOR",($AC913-BC913)/VLOOKUP(BC$14&amp;"-rse-"&amp;$H913,Equations!$G:$I,3,0)))</f>
        <v/>
      </c>
      <c r="BH913" s="10" t="str">
        <f>IF($AD913="","",IF(OR($V913&lt;2.7,$V913&gt;90),"Age OOR",VLOOKUP(BH$14&amp;"-int-"&amp;$I913,Equations!$G:$I,3,0)+VLOOKUP(BH$14&amp;"-sexo-"&amp;$I913,Equations!$G:$I,3,0)*$U913+VLOOKUP(BH$14&amp;"-edad-"&amp;$I913,Equations!$G:$I,3,0)*$V913+VLOOKUP(BH$14&amp;"-est-"&amp;$I913,Equations!$G:$I,3,0)*(1/$W913)+VLOOKUP(BH$14&amp;"-imc-"&amp;$I913,Equations!$G:$I,3,0)*(1/$Q913)))</f>
        <v/>
      </c>
      <c r="BI913" s="10" t="str">
        <f>IF($AD913="","",IF(OR($V913&lt;2.7,$V913&gt;90),"Age OOR",BH913-1.6449*VLOOKUP(BH$14&amp;"-rse-"&amp;$I913,Equations!$G:$I,3,0)))</f>
        <v/>
      </c>
      <c r="BJ913" s="10" t="str">
        <f>IF($AD913="","",IF(OR($V913&lt;2.7,$V913&gt;90),"Age OOR",BH913+1.6449*VLOOKUP(BH$14&amp;"-rse-"&amp;$I913,Equations!$G:$I,3,0)))</f>
        <v/>
      </c>
      <c r="BK913" s="10" t="str">
        <f t="shared" si="342"/>
        <v/>
      </c>
      <c r="BL913" s="10" t="str">
        <f>IF($AD913="","",IF(OR($V913&lt;2.7,$V913&gt;90),"Age OOR",($AD913-BH913)/VLOOKUP(BH$14&amp;"-rse-"&amp;$I913,Equations!$G:$I,3,0)))</f>
        <v/>
      </c>
      <c r="BM913" s="10" t="str">
        <f>IF($AE913="","",IF(OR($V913&lt;2.7,$V913&gt;90),"Age OOR",VLOOKUP(BM$14&amp;"-int-"&amp;$J913,Equations!$G:$I,3,0)+VLOOKUP(BM$14&amp;"-sexo-"&amp;$J913,Equations!$G:$I,3,0)*$U913+VLOOKUP(BM$14&amp;"-edad-"&amp;$J913,Equations!$G:$I,3,0)*$V913+VLOOKUP(BM$14&amp;"-est-"&amp;$J913,Equations!$G:$I,3,0)*(1/$W913)+VLOOKUP(BM$14&amp;"-imc-"&amp;$J913,Equations!$G:$I,3,0)*(1/$Q913)))</f>
        <v/>
      </c>
      <c r="BN913" s="10" t="str">
        <f>IF($AE913="","",IF(OR($V913&lt;2.7,$V913&gt;90),"Age OOR",BM913-1.6449*VLOOKUP(BM$14&amp;"-rse-"&amp;$J913,Equations!$G:$I,3,0)))</f>
        <v/>
      </c>
      <c r="BO913" s="10" t="str">
        <f>IF($AE913="","",IF(OR($V913&lt;2.7,$V913&gt;90),"Age OOR",BM913+1.6449*VLOOKUP(BM$14&amp;"-rse-"&amp;$J913,Equations!$G:$I,3,0)))</f>
        <v/>
      </c>
      <c r="BP913" s="10" t="str">
        <f t="shared" si="343"/>
        <v/>
      </c>
      <c r="BQ913" s="10" t="str">
        <f>IF($AE913="","",IF(OR($V913&lt;2.7,$V913&gt;90),"Age OOR",($AE913-BM913)/VLOOKUP(BM$14&amp;"-rse-"&amp;$J913,Equations!$G:$I,3,0)))</f>
        <v/>
      </c>
      <c r="BR913" s="10" t="str">
        <f>IF($AF913="","",IF(OR($V913&lt;2.7,$V913&gt;90),"Age OOR",VLOOKUP(BR$14&amp;"-int-"&amp;$K913,Equations!$G:$I,3,0)+VLOOKUP(BR$14&amp;"-sexo-"&amp;$K913,Equations!$G:$I,3,0)*$U913+VLOOKUP(BR$14&amp;"-edad-"&amp;$K913,Equations!$G:$I,3,0)*$V913+VLOOKUP(BR$14&amp;"-est-"&amp;$K913,Equations!$G:$I,3,0)*(1/$W913)+VLOOKUP(BR$14&amp;"-imc-"&amp;$K913,Equations!$G:$I,3,0)*(1/$Q913)))</f>
        <v/>
      </c>
      <c r="BS913" s="10" t="str">
        <f>IF($AF913="","",IF(OR($V913&lt;2.7,$V913&gt;90),"Age OOR",BR913-1.6449*VLOOKUP(BR$14&amp;"-rse-"&amp;$K913,Equations!$G:$I,3,0)))</f>
        <v/>
      </c>
      <c r="BT913" s="10" t="str">
        <f>IF($AF913="","",IF(OR($V913&lt;2.7,$V913&gt;90),"Age OOR",BR913+1.6449*VLOOKUP(BR$14&amp;"-rse-"&amp;$K913,Equations!$G:$I,3,0)))</f>
        <v/>
      </c>
      <c r="BU913" s="10" t="str">
        <f t="shared" si="344"/>
        <v/>
      </c>
      <c r="BV913" s="10" t="str">
        <f>IF($AF913="","",IF(OR($V913&lt;2.7,$V913&gt;90),"Age OOR",($AF913-BR913)/VLOOKUP(BR$14&amp;"-rse-"&amp;$K913,Equations!$G:$I,3,0)))</f>
        <v/>
      </c>
      <c r="BW913" s="10" t="str">
        <f>IF($AG913="","",IF(OR($V913&lt;2.7,$V913&gt;90),"Age OOR",VLOOKUP(BW$14&amp;"-int-"&amp;$L913,Equations!$G:$I,3,0)+VLOOKUP(BW$14&amp;"-sexo-"&amp;$L913,Equations!$G:$I,3,0)*$U913+VLOOKUP(BW$14&amp;"-edad-"&amp;$L913,Equations!$G:$I,3,0)*$V913+VLOOKUP(BW$14&amp;"-est-"&amp;$L913,Equations!$G:$I,3,0)*(1/$W913)+VLOOKUP(BW$14&amp;"-imc-"&amp;$L913,Equations!$G:$I,3,0)*(1/$Q913)))</f>
        <v/>
      </c>
      <c r="BX913" s="10" t="str">
        <f>IF($AG913="","",IF(OR($V913&lt;2.7,$V913&gt;90),"Age OOR",BW913-1.6449*VLOOKUP(BW$14&amp;"-rse-"&amp;$L913,Equations!$G:$I,3,0)))</f>
        <v/>
      </c>
      <c r="BY913" s="10" t="str">
        <f>IF($AG913="","",IF(OR($V913&lt;2.7,$V913&gt;90),"Age OOR",BW913+1.6449*VLOOKUP(BW$14&amp;"-rse-"&amp;$L913,Equations!$G:$I,3,0)))</f>
        <v/>
      </c>
      <c r="BZ913" s="10" t="str">
        <f t="shared" si="345"/>
        <v/>
      </c>
      <c r="CA913" s="10" t="str">
        <f>IF($AG913="","",IF(OR($V913&lt;2.7,$V913&gt;90),"Age OOR",($AG913-BW913)/VLOOKUP(BW$14&amp;"-rse-"&amp;$L913,Equations!$G:$I,3,0)))</f>
        <v/>
      </c>
      <c r="CB913" s="10" t="str">
        <f>IF($AH913="","",IF(OR($V913&lt;2.7,$V913&gt;90),"Age OOR",VLOOKUP(CB$14&amp;"-int-"&amp;$M913,Equations!$G:$I,3,0)+VLOOKUP(CB$14&amp;"-sexo-"&amp;$M913,Equations!$G:$I,3,0)*$U913+VLOOKUP(CB$14&amp;"-edad-"&amp;$M913,Equations!$G:$I,3,0)*$V913+VLOOKUP(CB$14&amp;"-est-"&amp;$M913,Equations!$G:$I,3,0)*(1/$W913)+VLOOKUP(CB$14&amp;"-imc-"&amp;$M913,Equations!$G:$I,3,0)*(1/$Q913)))</f>
        <v/>
      </c>
      <c r="CC913" s="10" t="str">
        <f>IF($AH913="","",IF(OR($V913&lt;2.7,$V913&gt;90),"Age OOR",CB913-1.6449*VLOOKUP(CB$14&amp;"-rse-"&amp;$M913,Equations!$G:$I,3,0)))</f>
        <v/>
      </c>
      <c r="CD913" s="10" t="str">
        <f>IF($AH913="","",IF(OR($V913&lt;2.7,$V913&gt;90),"Age OOR",CB913+1.6449*VLOOKUP(CB$14&amp;"-rse-"&amp;$M913,Equations!$G:$I,3,0)))</f>
        <v/>
      </c>
      <c r="CE913" s="10" t="str">
        <f t="shared" si="346"/>
        <v/>
      </c>
      <c r="CF913" s="10" t="str">
        <f>IF($AH913="","",IF(OR($V913&lt;2.7,$V913&gt;90),"Age OOR",($AH913-CB913)/VLOOKUP(CB$14&amp;"-rse-"&amp;$M913,Equations!$G:$I,3,0)))</f>
        <v/>
      </c>
      <c r="CG913" s="10" t="str">
        <f>IF($AI913="","",IF(OR($V913&lt;2.7,$V913&gt;90),"Age OOR",VLOOKUP(CG$14&amp;"-int-"&amp;$N913,Equations!$G:$I,3,0)+VLOOKUP(CG$14&amp;"-sexo-"&amp;$N913,Equations!$G:$I,3,0)*$U913+VLOOKUP(CG$14&amp;"-edad-"&amp;$N913,Equations!$G:$I,3,0)*$V913+VLOOKUP(CG$14&amp;"-est-"&amp;$N913,Equations!$G:$I,3,0)*(1/$W913)+VLOOKUP(CG$14&amp;"-imc-"&amp;$N913,Equations!$G:$I,3,0)*(1/$Q913)))</f>
        <v/>
      </c>
      <c r="CH913" s="10" t="str">
        <f>IF($AI913="","",IF(OR($V913&lt;2.7,$V913&gt;90),"Age OOR",CG913-1.6449*VLOOKUP(CG$14&amp;"-rse-"&amp;$N913,Equations!$G:$I,3,0)))</f>
        <v/>
      </c>
      <c r="CI913" s="10" t="str">
        <f>IF($AI913="","",IF(OR($V913&lt;2.7,$V913&gt;90),"Age OOR",CG913+1.6449*VLOOKUP(CG$14&amp;"-rse-"&amp;$N913,Equations!$G:$I,3,0)))</f>
        <v/>
      </c>
      <c r="CJ913" s="10" t="str">
        <f t="shared" si="347"/>
        <v/>
      </c>
      <c r="CK913" s="10" t="str">
        <f>IF($AI913="","",IF(OR($V913&lt;2.7,$V913&gt;90),"Age OOR",($AI913-CG913)/VLOOKUP(CG$14&amp;"-rse-"&amp;$N913,Equations!$G:$I,3,0)))</f>
        <v/>
      </c>
      <c r="CL913" s="10" t="str">
        <f>IF($AJ913="","",IF(OR($V913&lt;2.7,$V913&gt;90),"Age OOR",VLOOKUP(CL$14&amp;"-int-"&amp;$O913,Equations!$G:$I,3,0)+VLOOKUP(CL$14&amp;"-sexo-"&amp;$O913,Equations!$G:$I,3,0)*$U913+VLOOKUP(CL$14&amp;"-edad-"&amp;$O913,Equations!$G:$I,3,0)*$V913+VLOOKUP(CL$14&amp;"-est-"&amp;$O913,Equations!$G:$I,3,0)*(1/$W913)+VLOOKUP(CL$14&amp;"-imc-"&amp;$O913,Equations!$G:$I,3,0)*(1/$Q913)))</f>
        <v/>
      </c>
      <c r="CM913" s="10" t="str">
        <f>IF($AJ913="","",IF(OR($V913&lt;2.7,$V913&gt;90),"Age OOR",CL913-1.6449*VLOOKUP(CL$14&amp;"-rse-"&amp;$O913,Equations!$G:$I,3,0)))</f>
        <v/>
      </c>
      <c r="CN913" s="10" t="str">
        <f>IF($AJ913="","",IF(OR($V913&lt;2.7,$V913&gt;90),"Age OOR",CL913+1.6449*VLOOKUP(CL$14&amp;"-rse-"&amp;$O913,Equations!$G:$I,3,0)))</f>
        <v/>
      </c>
      <c r="CO913" s="10" t="str">
        <f t="shared" si="348"/>
        <v/>
      </c>
      <c r="CP913" s="10" t="str">
        <f>IF($AJ913="","",IF(OR($V913&lt;2.7,$V913&gt;90),"Age OOR",($AJ913-CL913)/VLOOKUP(CL$14&amp;"-rse-"&amp;$O913,Equations!$G:$I,3,0)))</f>
        <v/>
      </c>
      <c r="CQ913" s="10" t="str">
        <f>IF($AK913="","",IF(OR($V913&lt;2.7,$V913&gt;90),"Age OOR",EXP(VLOOKUP(CQ$14&amp;"-int-"&amp;$P913,Equations!$G:$I,3,0)+VLOOKUP(CQ$14&amp;"-sexo-"&amp;$P913,Equations!$G:$I,3,0)*$U913+VLOOKUP(CQ$14&amp;"-edad-"&amp;$P913,Equations!$G:$I,3,0)*$V913+VLOOKUP(CQ$14&amp;"-est-"&amp;$P913,Equations!$G:$I,3,0)*(1/$W913)+VLOOKUP(CQ$14&amp;"-imc-"&amp;$P913,Equations!$G:$I,3,0)*(1/$Q913))))</f>
        <v/>
      </c>
      <c r="CR913" s="10" t="str">
        <f>IF($AK913="","",IF(OR($V913&lt;2.7,$V913&gt;90),"Age OOR",EXP(LN(CQ913)-1.6449*VLOOKUP(CQ$14&amp;"-rse-"&amp;$P913,Equations!$G:$I,3,0))))</f>
        <v/>
      </c>
      <c r="CS913" s="10" t="str">
        <f>IF($AK913="","",IF(OR($V913&lt;2.7,$V913&gt;90),"Age OOR",EXP(LN(CQ913)+1.6449*VLOOKUP(CQ$14&amp;"-rse-"&amp;$P913,Equations!$G:$I,3,0))))</f>
        <v/>
      </c>
      <c r="CT913" s="10" t="str">
        <f t="shared" si="349"/>
        <v/>
      </c>
      <c r="CU913" s="10" t="str">
        <f>IF($AK913="","",IF(OR($V913&lt;2.7,$V913&gt;90),"Age OOR",(LN($AK913)-LN(CQ913))/VLOOKUP(CQ$14&amp;"-rse-"&amp;$P913,Equations!$G:$I,3,0)))</f>
        <v/>
      </c>
      <c r="CV913" s="47"/>
    </row>
    <row r="914" spans="5:100" x14ac:dyDescent="0.2">
      <c r="E914" s="23" t="str">
        <f t="shared" si="350"/>
        <v>Age out of range</v>
      </c>
      <c r="F914" s="23" t="str">
        <f t="shared" si="351"/>
        <v>Age out of range</v>
      </c>
      <c r="G914" s="23" t="str">
        <f t="shared" si="352"/>
        <v>Age out of range</v>
      </c>
      <c r="H914" s="23" t="str">
        <f t="shared" si="353"/>
        <v>Age out of range</v>
      </c>
      <c r="I914" s="23" t="str">
        <f t="shared" si="354"/>
        <v>Age out of range</v>
      </c>
      <c r="J914" s="23" t="str">
        <f t="shared" si="355"/>
        <v>Age out of range</v>
      </c>
      <c r="K914" s="23" t="str">
        <f t="shared" si="356"/>
        <v>Age out of range</v>
      </c>
      <c r="L914" s="23" t="str">
        <f t="shared" si="357"/>
        <v>Age out of range</v>
      </c>
      <c r="M914" s="23" t="str">
        <f t="shared" si="358"/>
        <v>Age out of range</v>
      </c>
      <c r="N914" s="23" t="str">
        <f t="shared" si="359"/>
        <v>Age out of range</v>
      </c>
      <c r="O914" s="23" t="str">
        <f t="shared" si="360"/>
        <v>Age out of range</v>
      </c>
      <c r="P914" s="23" t="str">
        <f t="shared" si="361"/>
        <v>Age out of range</v>
      </c>
      <c r="Q914" s="23" t="e">
        <f t="shared" ref="Q914:Q977" si="362">IF($Y914&lt;&gt;"",$Y914,$X914/($W914/100)^2)</f>
        <v>#DIV/0!</v>
      </c>
      <c r="R914" s="17"/>
      <c r="S914" s="23">
        <v>898</v>
      </c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  <c r="AE914" s="134"/>
      <c r="AF914" s="134"/>
      <c r="AG914" s="134"/>
      <c r="AH914" s="134"/>
      <c r="AI914" s="134"/>
      <c r="AJ914" s="134"/>
      <c r="AK914" s="134"/>
      <c r="AL914" s="7"/>
      <c r="AM914" s="47"/>
      <c r="AN914" s="10" t="str">
        <f>IF($Z914="","",IF(OR($V914&lt;2.7,$V914&gt;90),"Age OOR",VLOOKUP(AN$14&amp;"-int-"&amp;$E914,Equations!$G:$I,3,0)+VLOOKUP(AN$14&amp;"-sexo-"&amp;$E914,Equations!$G:$I,3,0)*$U914+VLOOKUP(AN$14&amp;"-edad-"&amp;$E914,Equations!$G:$I,3,0)*$V914+VLOOKUP(AN$14&amp;"-est-"&amp;$E914,Equations!$G:$I,3,0)*(1/$W914)+VLOOKUP(AN$14&amp;"-imc-"&amp;$E914,Equations!$G:$I,3,0)*(1/$Q914)))</f>
        <v/>
      </c>
      <c r="AO914" s="10" t="str">
        <f>IF($Z914="","",IF(OR($V914&lt;2.7,$V914&gt;90),"Age OOR",AN914-1.6449*VLOOKUP(AN$14&amp;"-rse-"&amp;$E914,Equations!$G:$I,3,0)))</f>
        <v/>
      </c>
      <c r="AP914" s="10" t="str">
        <f>IF($Z914="","",IF(OR($V914&lt;2.7,$V914&gt;90),"Age OOR",AN914+1.6449*VLOOKUP(AN$14&amp;"-rse-"&amp;$E914,Equations!$G:$I,3,0)))</f>
        <v/>
      </c>
      <c r="AQ914" s="10" t="str">
        <f t="shared" ref="AQ914:AQ977" si="363">IF($Z914="","",IF(OR($V914&lt;2.7,$V914&gt;90),"Age OOR",100*$Z914/AN914))</f>
        <v/>
      </c>
      <c r="AR914" s="10" t="str">
        <f>IF($Z914="","",IF(OR($V914&lt;2.7,$V914&gt;90),"Age OOR",($Z914-AN914)/VLOOKUP(AN$14&amp;"-rse-"&amp;$E914,Equations!$G:$I,3,0)))</f>
        <v/>
      </c>
      <c r="AS914" s="10" t="str">
        <f>IF($AA914="","",IF(OR($V914&lt;2.7,$V914&gt;90),"Age OOR",VLOOKUP(AS$14&amp;"-int-"&amp;$F914,Equations!$G:$I,3,0)+VLOOKUP(AS$14&amp;"-sexo-"&amp;$F914,Equations!$G:$I,3,0)*$U914+VLOOKUP(AS$14&amp;"-edad-"&amp;$F914,Equations!$G:$I,3,0)*$V914+VLOOKUP(AS$14&amp;"-est-"&amp;$F914,Equations!$G:$I,3,0)*(1/$W914)+VLOOKUP(AS$14&amp;"-imc-"&amp;$F914,Equations!$G:$I,3,0)*(1/$Q914)))</f>
        <v/>
      </c>
      <c r="AT914" s="10" t="str">
        <f>IF($AA914="","",IF(OR($V914&lt;2.7,$V914&gt;90),"Age OOR",AS914-1.6449*VLOOKUP(AS$14&amp;"-rse-"&amp;$F914,Equations!$G:$I,3,0)))</f>
        <v/>
      </c>
      <c r="AU914" s="10" t="str">
        <f>IF($AA914="","",IF(OR($V914&lt;2.7,$V914&gt;90),"Age OOR",AS914+1.6449*VLOOKUP(AS$14&amp;"-rse-"&amp;$F914,Equations!$G:$I,3,0)))</f>
        <v/>
      </c>
      <c r="AV914" s="10" t="str">
        <f t="shared" ref="AV914:AV977" si="364">IF($AA914="","",IF(OR($V914&lt;2.7,$V914&gt;90),"Age OOR",100*$AA914/AS914))</f>
        <v/>
      </c>
      <c r="AW914" s="10" t="str">
        <f>IF($AA914="","",IF(OR($V914&lt;2.7,$V914&gt;90),"Age OOR",($AA914-AS914)/VLOOKUP(AS$14&amp;"-rse-"&amp;$F914,Equations!$G:$I,3,0)))</f>
        <v/>
      </c>
      <c r="AX914" s="10" t="str">
        <f>IF($AB914="","",IF(OR($V914&lt;2.7,$V914&gt;90),"Age OOR",VLOOKUP(AX$14&amp;"-int-"&amp;$G914,Equations!$G:$I,3,0)+VLOOKUP(AX$14&amp;"-sexo-"&amp;$G914,Equations!$G:$I,3,0)*$U914+VLOOKUP(AX$14&amp;"-edad-"&amp;$G914,Equations!$G:$I,3,0)*$V914+VLOOKUP(AX$14&amp;"-est-"&amp;$G914,Equations!$G:$I,3,0)*(1/$W914)+VLOOKUP(AX$14&amp;"-imc-"&amp;$G914,Equations!$G:$I,3,0)*(1/$Q914)))</f>
        <v/>
      </c>
      <c r="AY914" s="10" t="str">
        <f>IF($AB914="","",IF(OR($V914&lt;2.7,$V914&gt;90),"Age OOR",AX914-1.6449*VLOOKUP(AX$14&amp;"-rse-"&amp;$G914,Equations!$G:$I,3,0)))</f>
        <v/>
      </c>
      <c r="AZ914" s="10" t="str">
        <f>IF($AB914="","",IF(OR($V914&lt;2.7,$V914&gt;90),"Age OOR",AX914+1.6449*VLOOKUP(AX$14&amp;"-rse-"&amp;$G914,Equations!$G:$I,3,0)))</f>
        <v/>
      </c>
      <c r="BA914" s="10" t="str">
        <f t="shared" ref="BA914:BA977" si="365">IF($AB914="","",IF(OR($V914&lt;2.7,$V914&gt;90),"Age OOR",100*$AB914/AX914))</f>
        <v/>
      </c>
      <c r="BB914" s="10" t="str">
        <f>IF($AB914="","",IF(OR($V914&lt;2.7,$V914&gt;90),"Age OOR",($AB914-AX914)/VLOOKUP(AX$14&amp;"-rse-"&amp;$G914,Equations!$G:$I,3,0)))</f>
        <v/>
      </c>
      <c r="BC914" s="10" t="str">
        <f>IF($AC914="","",IF(OR($V914&lt;2.7,$V914&gt;90),"Age OOR",VLOOKUP(BC$14&amp;"-int-"&amp;$H914,Equations!$G:$I,3,0)+VLOOKUP(BC$14&amp;"-sexo-"&amp;$H914,Equations!$G:$I,3,0)*$U914+VLOOKUP(BC$14&amp;"-edad-"&amp;$H914,Equations!$G:$I,3,0)*$V914+VLOOKUP(BC$14&amp;"-est-"&amp;$H914,Equations!$G:$I,3,0)*(1/$W914)+VLOOKUP(BC$14&amp;"-imc-"&amp;$H914,Equations!$G:$I,3,0)*(1/$Q914)))</f>
        <v/>
      </c>
      <c r="BD914" s="10" t="str">
        <f>IF($AC914="","",IF(OR($V914&lt;2.7,$V914&gt;90),"Age OOR",BC914-1.6449*VLOOKUP(BC$14&amp;"-rse-"&amp;$H914,Equations!$G:$I,3,0)))</f>
        <v/>
      </c>
      <c r="BE914" s="10" t="str">
        <f>IF($AC914="","",IF(OR($V914&lt;2.7,$V914&gt;90),"Age OOR",BC914+1.6449*VLOOKUP(BC$14&amp;"-rse-"&amp;$H914,Equations!$G:$I,3,0)))</f>
        <v/>
      </c>
      <c r="BF914" s="10" t="str">
        <f t="shared" ref="BF914:BF977" si="366">IF($AC914="","",IF(OR($V914&lt;2.7,$V914&gt;90),"Age OOR",100*$AC914/BC914))</f>
        <v/>
      </c>
      <c r="BG914" s="10" t="str">
        <f>IF($AC914="","",IF(OR($V914&lt;2.7,$V914&gt;90),"Age OOR",($AC914-BC914)/VLOOKUP(BC$14&amp;"-rse-"&amp;$H914,Equations!$G:$I,3,0)))</f>
        <v/>
      </c>
      <c r="BH914" s="10" t="str">
        <f>IF($AD914="","",IF(OR($V914&lt;2.7,$V914&gt;90),"Age OOR",VLOOKUP(BH$14&amp;"-int-"&amp;$I914,Equations!$G:$I,3,0)+VLOOKUP(BH$14&amp;"-sexo-"&amp;$I914,Equations!$G:$I,3,0)*$U914+VLOOKUP(BH$14&amp;"-edad-"&amp;$I914,Equations!$G:$I,3,0)*$V914+VLOOKUP(BH$14&amp;"-est-"&amp;$I914,Equations!$G:$I,3,0)*(1/$W914)+VLOOKUP(BH$14&amp;"-imc-"&amp;$I914,Equations!$G:$I,3,0)*(1/$Q914)))</f>
        <v/>
      </c>
      <c r="BI914" s="10" t="str">
        <f>IF($AD914="","",IF(OR($V914&lt;2.7,$V914&gt;90),"Age OOR",BH914-1.6449*VLOOKUP(BH$14&amp;"-rse-"&amp;$I914,Equations!$G:$I,3,0)))</f>
        <v/>
      </c>
      <c r="BJ914" s="10" t="str">
        <f>IF($AD914="","",IF(OR($V914&lt;2.7,$V914&gt;90),"Age OOR",BH914+1.6449*VLOOKUP(BH$14&amp;"-rse-"&amp;$I914,Equations!$G:$I,3,0)))</f>
        <v/>
      </c>
      <c r="BK914" s="10" t="str">
        <f t="shared" ref="BK914:BK977" si="367">IF($AD914="","",IF(OR($V914&lt;2.7,$V914&gt;90),"Age OOR",100*$AD914/BH914))</f>
        <v/>
      </c>
      <c r="BL914" s="10" t="str">
        <f>IF($AD914="","",IF(OR($V914&lt;2.7,$V914&gt;90),"Age OOR",($AD914-BH914)/VLOOKUP(BH$14&amp;"-rse-"&amp;$I914,Equations!$G:$I,3,0)))</f>
        <v/>
      </c>
      <c r="BM914" s="10" t="str">
        <f>IF($AE914="","",IF(OR($V914&lt;2.7,$V914&gt;90),"Age OOR",VLOOKUP(BM$14&amp;"-int-"&amp;$J914,Equations!$G:$I,3,0)+VLOOKUP(BM$14&amp;"-sexo-"&amp;$J914,Equations!$G:$I,3,0)*$U914+VLOOKUP(BM$14&amp;"-edad-"&amp;$J914,Equations!$G:$I,3,0)*$V914+VLOOKUP(BM$14&amp;"-est-"&amp;$J914,Equations!$G:$I,3,0)*(1/$W914)+VLOOKUP(BM$14&amp;"-imc-"&amp;$J914,Equations!$G:$I,3,0)*(1/$Q914)))</f>
        <v/>
      </c>
      <c r="BN914" s="10" t="str">
        <f>IF($AE914="","",IF(OR($V914&lt;2.7,$V914&gt;90),"Age OOR",BM914-1.6449*VLOOKUP(BM$14&amp;"-rse-"&amp;$J914,Equations!$G:$I,3,0)))</f>
        <v/>
      </c>
      <c r="BO914" s="10" t="str">
        <f>IF($AE914="","",IF(OR($V914&lt;2.7,$V914&gt;90),"Age OOR",BM914+1.6449*VLOOKUP(BM$14&amp;"-rse-"&amp;$J914,Equations!$G:$I,3,0)))</f>
        <v/>
      </c>
      <c r="BP914" s="10" t="str">
        <f t="shared" ref="BP914:BP977" si="368">IF($AE914="","",IF(OR($V914&lt;2.7,$V914&gt;90),"Age OOR",100*$AE914/BM914))</f>
        <v/>
      </c>
      <c r="BQ914" s="10" t="str">
        <f>IF($AE914="","",IF(OR($V914&lt;2.7,$V914&gt;90),"Age OOR",($AE914-BM914)/VLOOKUP(BM$14&amp;"-rse-"&amp;$J914,Equations!$G:$I,3,0)))</f>
        <v/>
      </c>
      <c r="BR914" s="10" t="str">
        <f>IF($AF914="","",IF(OR($V914&lt;2.7,$V914&gt;90),"Age OOR",VLOOKUP(BR$14&amp;"-int-"&amp;$K914,Equations!$G:$I,3,0)+VLOOKUP(BR$14&amp;"-sexo-"&amp;$K914,Equations!$G:$I,3,0)*$U914+VLOOKUP(BR$14&amp;"-edad-"&amp;$K914,Equations!$G:$I,3,0)*$V914+VLOOKUP(BR$14&amp;"-est-"&amp;$K914,Equations!$G:$I,3,0)*(1/$W914)+VLOOKUP(BR$14&amp;"-imc-"&amp;$K914,Equations!$G:$I,3,0)*(1/$Q914)))</f>
        <v/>
      </c>
      <c r="BS914" s="10" t="str">
        <f>IF($AF914="","",IF(OR($V914&lt;2.7,$V914&gt;90),"Age OOR",BR914-1.6449*VLOOKUP(BR$14&amp;"-rse-"&amp;$K914,Equations!$G:$I,3,0)))</f>
        <v/>
      </c>
      <c r="BT914" s="10" t="str">
        <f>IF($AF914="","",IF(OR($V914&lt;2.7,$V914&gt;90),"Age OOR",BR914+1.6449*VLOOKUP(BR$14&amp;"-rse-"&amp;$K914,Equations!$G:$I,3,0)))</f>
        <v/>
      </c>
      <c r="BU914" s="10" t="str">
        <f t="shared" ref="BU914:BU977" si="369">IF($AF914="","",IF(OR($V914&lt;2.7,$V914&gt;90),"Age OOR",100*$AF914/BR914))</f>
        <v/>
      </c>
      <c r="BV914" s="10" t="str">
        <f>IF($AF914="","",IF(OR($V914&lt;2.7,$V914&gt;90),"Age OOR",($AF914-BR914)/VLOOKUP(BR$14&amp;"-rse-"&amp;$K914,Equations!$G:$I,3,0)))</f>
        <v/>
      </c>
      <c r="BW914" s="10" t="str">
        <f>IF($AG914="","",IF(OR($V914&lt;2.7,$V914&gt;90),"Age OOR",VLOOKUP(BW$14&amp;"-int-"&amp;$L914,Equations!$G:$I,3,0)+VLOOKUP(BW$14&amp;"-sexo-"&amp;$L914,Equations!$G:$I,3,0)*$U914+VLOOKUP(BW$14&amp;"-edad-"&amp;$L914,Equations!$G:$I,3,0)*$V914+VLOOKUP(BW$14&amp;"-est-"&amp;$L914,Equations!$G:$I,3,0)*(1/$W914)+VLOOKUP(BW$14&amp;"-imc-"&amp;$L914,Equations!$G:$I,3,0)*(1/$Q914)))</f>
        <v/>
      </c>
      <c r="BX914" s="10" t="str">
        <f>IF($AG914="","",IF(OR($V914&lt;2.7,$V914&gt;90),"Age OOR",BW914-1.6449*VLOOKUP(BW$14&amp;"-rse-"&amp;$L914,Equations!$G:$I,3,0)))</f>
        <v/>
      </c>
      <c r="BY914" s="10" t="str">
        <f>IF($AG914="","",IF(OR($V914&lt;2.7,$V914&gt;90),"Age OOR",BW914+1.6449*VLOOKUP(BW$14&amp;"-rse-"&amp;$L914,Equations!$G:$I,3,0)))</f>
        <v/>
      </c>
      <c r="BZ914" s="10" t="str">
        <f t="shared" ref="BZ914:BZ977" si="370">IF($AG914="","",IF(OR($V914&lt;2.7,$V914&gt;90),"Age OOR",100*$AG914/BW914))</f>
        <v/>
      </c>
      <c r="CA914" s="10" t="str">
        <f>IF($AG914="","",IF(OR($V914&lt;2.7,$V914&gt;90),"Age OOR",($AG914-BW914)/VLOOKUP(BW$14&amp;"-rse-"&amp;$L914,Equations!$G:$I,3,0)))</f>
        <v/>
      </c>
      <c r="CB914" s="10" t="str">
        <f>IF($AH914="","",IF(OR($V914&lt;2.7,$V914&gt;90),"Age OOR",VLOOKUP(CB$14&amp;"-int-"&amp;$M914,Equations!$G:$I,3,0)+VLOOKUP(CB$14&amp;"-sexo-"&amp;$M914,Equations!$G:$I,3,0)*$U914+VLOOKUP(CB$14&amp;"-edad-"&amp;$M914,Equations!$G:$I,3,0)*$V914+VLOOKUP(CB$14&amp;"-est-"&amp;$M914,Equations!$G:$I,3,0)*(1/$W914)+VLOOKUP(CB$14&amp;"-imc-"&amp;$M914,Equations!$G:$I,3,0)*(1/$Q914)))</f>
        <v/>
      </c>
      <c r="CC914" s="10" t="str">
        <f>IF($AH914="","",IF(OR($V914&lt;2.7,$V914&gt;90),"Age OOR",CB914-1.6449*VLOOKUP(CB$14&amp;"-rse-"&amp;$M914,Equations!$G:$I,3,0)))</f>
        <v/>
      </c>
      <c r="CD914" s="10" t="str">
        <f>IF($AH914="","",IF(OR($V914&lt;2.7,$V914&gt;90),"Age OOR",CB914+1.6449*VLOOKUP(CB$14&amp;"-rse-"&amp;$M914,Equations!$G:$I,3,0)))</f>
        <v/>
      </c>
      <c r="CE914" s="10" t="str">
        <f t="shared" ref="CE914:CE977" si="371">IF($AH914="","",IF(OR($V914&lt;2.7,$V914&gt;90),"Age OOR",100*$AH914/CB914))</f>
        <v/>
      </c>
      <c r="CF914" s="10" t="str">
        <f>IF($AH914="","",IF(OR($V914&lt;2.7,$V914&gt;90),"Age OOR",($AH914-CB914)/VLOOKUP(CB$14&amp;"-rse-"&amp;$M914,Equations!$G:$I,3,0)))</f>
        <v/>
      </c>
      <c r="CG914" s="10" t="str">
        <f>IF($AI914="","",IF(OR($V914&lt;2.7,$V914&gt;90),"Age OOR",VLOOKUP(CG$14&amp;"-int-"&amp;$N914,Equations!$G:$I,3,0)+VLOOKUP(CG$14&amp;"-sexo-"&amp;$N914,Equations!$G:$I,3,0)*$U914+VLOOKUP(CG$14&amp;"-edad-"&amp;$N914,Equations!$G:$I,3,0)*$V914+VLOOKUP(CG$14&amp;"-est-"&amp;$N914,Equations!$G:$I,3,0)*(1/$W914)+VLOOKUP(CG$14&amp;"-imc-"&amp;$N914,Equations!$G:$I,3,0)*(1/$Q914)))</f>
        <v/>
      </c>
      <c r="CH914" s="10" t="str">
        <f>IF($AI914="","",IF(OR($V914&lt;2.7,$V914&gt;90),"Age OOR",CG914-1.6449*VLOOKUP(CG$14&amp;"-rse-"&amp;$N914,Equations!$G:$I,3,0)))</f>
        <v/>
      </c>
      <c r="CI914" s="10" t="str">
        <f>IF($AI914="","",IF(OR($V914&lt;2.7,$V914&gt;90),"Age OOR",CG914+1.6449*VLOOKUP(CG$14&amp;"-rse-"&amp;$N914,Equations!$G:$I,3,0)))</f>
        <v/>
      </c>
      <c r="CJ914" s="10" t="str">
        <f t="shared" ref="CJ914:CJ977" si="372">IF($AI914="","",IF(OR($V914&lt;2.7,$V914&gt;90),"Age OOR",100*$AI914/CG914))</f>
        <v/>
      </c>
      <c r="CK914" s="10" t="str">
        <f>IF($AI914="","",IF(OR($V914&lt;2.7,$V914&gt;90),"Age OOR",($AI914-CG914)/VLOOKUP(CG$14&amp;"-rse-"&amp;$N914,Equations!$G:$I,3,0)))</f>
        <v/>
      </c>
      <c r="CL914" s="10" t="str">
        <f>IF($AJ914="","",IF(OR($V914&lt;2.7,$V914&gt;90),"Age OOR",VLOOKUP(CL$14&amp;"-int-"&amp;$O914,Equations!$G:$I,3,0)+VLOOKUP(CL$14&amp;"-sexo-"&amp;$O914,Equations!$G:$I,3,0)*$U914+VLOOKUP(CL$14&amp;"-edad-"&amp;$O914,Equations!$G:$I,3,0)*$V914+VLOOKUP(CL$14&amp;"-est-"&amp;$O914,Equations!$G:$I,3,0)*(1/$W914)+VLOOKUP(CL$14&amp;"-imc-"&amp;$O914,Equations!$G:$I,3,0)*(1/$Q914)))</f>
        <v/>
      </c>
      <c r="CM914" s="10" t="str">
        <f>IF($AJ914="","",IF(OR($V914&lt;2.7,$V914&gt;90),"Age OOR",CL914-1.6449*VLOOKUP(CL$14&amp;"-rse-"&amp;$O914,Equations!$G:$I,3,0)))</f>
        <v/>
      </c>
      <c r="CN914" s="10" t="str">
        <f>IF($AJ914="","",IF(OR($V914&lt;2.7,$V914&gt;90),"Age OOR",CL914+1.6449*VLOOKUP(CL$14&amp;"-rse-"&amp;$O914,Equations!$G:$I,3,0)))</f>
        <v/>
      </c>
      <c r="CO914" s="10" t="str">
        <f t="shared" ref="CO914:CO977" si="373">IF($AJ914="","",IF(OR($V914&lt;2.7,$V914&gt;90),"Age OOR",100*$AJ914/CL914))</f>
        <v/>
      </c>
      <c r="CP914" s="10" t="str">
        <f>IF($AJ914="","",IF(OR($V914&lt;2.7,$V914&gt;90),"Age OOR",($AJ914-CL914)/VLOOKUP(CL$14&amp;"-rse-"&amp;$O914,Equations!$G:$I,3,0)))</f>
        <v/>
      </c>
      <c r="CQ914" s="10" t="str">
        <f>IF($AK914="","",IF(OR($V914&lt;2.7,$V914&gt;90),"Age OOR",EXP(VLOOKUP(CQ$14&amp;"-int-"&amp;$P914,Equations!$G:$I,3,0)+VLOOKUP(CQ$14&amp;"-sexo-"&amp;$P914,Equations!$G:$I,3,0)*$U914+VLOOKUP(CQ$14&amp;"-edad-"&amp;$P914,Equations!$G:$I,3,0)*$V914+VLOOKUP(CQ$14&amp;"-est-"&amp;$P914,Equations!$G:$I,3,0)*(1/$W914)+VLOOKUP(CQ$14&amp;"-imc-"&amp;$P914,Equations!$G:$I,3,0)*(1/$Q914))))</f>
        <v/>
      </c>
      <c r="CR914" s="10" t="str">
        <f>IF($AK914="","",IF(OR($V914&lt;2.7,$V914&gt;90),"Age OOR",EXP(LN(CQ914)-1.6449*VLOOKUP(CQ$14&amp;"-rse-"&amp;$P914,Equations!$G:$I,3,0))))</f>
        <v/>
      </c>
      <c r="CS914" s="10" t="str">
        <f>IF($AK914="","",IF(OR($V914&lt;2.7,$V914&gt;90),"Age OOR",EXP(LN(CQ914)+1.6449*VLOOKUP(CQ$14&amp;"-rse-"&amp;$P914,Equations!$G:$I,3,0))))</f>
        <v/>
      </c>
      <c r="CT914" s="10" t="str">
        <f t="shared" ref="CT914:CT977" si="374">IF($AK914="","",IF(OR($V914&lt;2.7,$V914&gt;90),"Age OOR",100*$AK914/CQ914))</f>
        <v/>
      </c>
      <c r="CU914" s="10" t="str">
        <f>IF($AK914="","",IF(OR($V914&lt;2.7,$V914&gt;90),"Age OOR",(LN($AK914)-LN(CQ914))/VLOOKUP(CQ$14&amp;"-rse-"&amp;$P914,Equations!$G:$I,3,0)))</f>
        <v/>
      </c>
      <c r="CV914" s="47"/>
    </row>
    <row r="915" spans="5:100" x14ac:dyDescent="0.2">
      <c r="E915" s="23" t="str">
        <f t="shared" si="350"/>
        <v>Age out of range</v>
      </c>
      <c r="F915" s="23" t="str">
        <f t="shared" si="351"/>
        <v>Age out of range</v>
      </c>
      <c r="G915" s="23" t="str">
        <f t="shared" si="352"/>
        <v>Age out of range</v>
      </c>
      <c r="H915" s="23" t="str">
        <f t="shared" si="353"/>
        <v>Age out of range</v>
      </c>
      <c r="I915" s="23" t="str">
        <f t="shared" si="354"/>
        <v>Age out of range</v>
      </c>
      <c r="J915" s="23" t="str">
        <f t="shared" si="355"/>
        <v>Age out of range</v>
      </c>
      <c r="K915" s="23" t="str">
        <f t="shared" si="356"/>
        <v>Age out of range</v>
      </c>
      <c r="L915" s="23" t="str">
        <f t="shared" si="357"/>
        <v>Age out of range</v>
      </c>
      <c r="M915" s="23" t="str">
        <f t="shared" si="358"/>
        <v>Age out of range</v>
      </c>
      <c r="N915" s="23" t="str">
        <f t="shared" si="359"/>
        <v>Age out of range</v>
      </c>
      <c r="O915" s="23" t="str">
        <f t="shared" si="360"/>
        <v>Age out of range</v>
      </c>
      <c r="P915" s="23" t="str">
        <f t="shared" si="361"/>
        <v>Age out of range</v>
      </c>
      <c r="Q915" s="23" t="e">
        <f t="shared" si="362"/>
        <v>#DIV/0!</v>
      </c>
      <c r="R915" s="17"/>
      <c r="S915" s="23">
        <v>899</v>
      </c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  <c r="AE915" s="134"/>
      <c r="AF915" s="134"/>
      <c r="AG915" s="134"/>
      <c r="AH915" s="134"/>
      <c r="AI915" s="134"/>
      <c r="AJ915" s="134"/>
      <c r="AK915" s="134"/>
      <c r="AL915" s="7"/>
      <c r="AM915" s="47"/>
      <c r="AN915" s="10" t="str">
        <f>IF($Z915="","",IF(OR($V915&lt;2.7,$V915&gt;90),"Age OOR",VLOOKUP(AN$14&amp;"-int-"&amp;$E915,Equations!$G:$I,3,0)+VLOOKUP(AN$14&amp;"-sexo-"&amp;$E915,Equations!$G:$I,3,0)*$U915+VLOOKUP(AN$14&amp;"-edad-"&amp;$E915,Equations!$G:$I,3,0)*$V915+VLOOKUP(AN$14&amp;"-est-"&amp;$E915,Equations!$G:$I,3,0)*(1/$W915)+VLOOKUP(AN$14&amp;"-imc-"&amp;$E915,Equations!$G:$I,3,0)*(1/$Q915)))</f>
        <v/>
      </c>
      <c r="AO915" s="10" t="str">
        <f>IF($Z915="","",IF(OR($V915&lt;2.7,$V915&gt;90),"Age OOR",AN915-1.6449*VLOOKUP(AN$14&amp;"-rse-"&amp;$E915,Equations!$G:$I,3,0)))</f>
        <v/>
      </c>
      <c r="AP915" s="10" t="str">
        <f>IF($Z915="","",IF(OR($V915&lt;2.7,$V915&gt;90),"Age OOR",AN915+1.6449*VLOOKUP(AN$14&amp;"-rse-"&amp;$E915,Equations!$G:$I,3,0)))</f>
        <v/>
      </c>
      <c r="AQ915" s="10" t="str">
        <f t="shared" si="363"/>
        <v/>
      </c>
      <c r="AR915" s="10" t="str">
        <f>IF($Z915="","",IF(OR($V915&lt;2.7,$V915&gt;90),"Age OOR",($Z915-AN915)/VLOOKUP(AN$14&amp;"-rse-"&amp;$E915,Equations!$G:$I,3,0)))</f>
        <v/>
      </c>
      <c r="AS915" s="10" t="str">
        <f>IF($AA915="","",IF(OR($V915&lt;2.7,$V915&gt;90),"Age OOR",VLOOKUP(AS$14&amp;"-int-"&amp;$F915,Equations!$G:$I,3,0)+VLOOKUP(AS$14&amp;"-sexo-"&amp;$F915,Equations!$G:$I,3,0)*$U915+VLOOKUP(AS$14&amp;"-edad-"&amp;$F915,Equations!$G:$I,3,0)*$V915+VLOOKUP(AS$14&amp;"-est-"&amp;$F915,Equations!$G:$I,3,0)*(1/$W915)+VLOOKUP(AS$14&amp;"-imc-"&amp;$F915,Equations!$G:$I,3,0)*(1/$Q915)))</f>
        <v/>
      </c>
      <c r="AT915" s="10" t="str">
        <f>IF($AA915="","",IF(OR($V915&lt;2.7,$V915&gt;90),"Age OOR",AS915-1.6449*VLOOKUP(AS$14&amp;"-rse-"&amp;$F915,Equations!$G:$I,3,0)))</f>
        <v/>
      </c>
      <c r="AU915" s="10" t="str">
        <f>IF($AA915="","",IF(OR($V915&lt;2.7,$V915&gt;90),"Age OOR",AS915+1.6449*VLOOKUP(AS$14&amp;"-rse-"&amp;$F915,Equations!$G:$I,3,0)))</f>
        <v/>
      </c>
      <c r="AV915" s="10" t="str">
        <f t="shared" si="364"/>
        <v/>
      </c>
      <c r="AW915" s="10" t="str">
        <f>IF($AA915="","",IF(OR($V915&lt;2.7,$V915&gt;90),"Age OOR",($AA915-AS915)/VLOOKUP(AS$14&amp;"-rse-"&amp;$F915,Equations!$G:$I,3,0)))</f>
        <v/>
      </c>
      <c r="AX915" s="10" t="str">
        <f>IF($AB915="","",IF(OR($V915&lt;2.7,$V915&gt;90),"Age OOR",VLOOKUP(AX$14&amp;"-int-"&amp;$G915,Equations!$G:$I,3,0)+VLOOKUP(AX$14&amp;"-sexo-"&amp;$G915,Equations!$G:$I,3,0)*$U915+VLOOKUP(AX$14&amp;"-edad-"&amp;$G915,Equations!$G:$I,3,0)*$V915+VLOOKUP(AX$14&amp;"-est-"&amp;$G915,Equations!$G:$I,3,0)*(1/$W915)+VLOOKUP(AX$14&amp;"-imc-"&amp;$G915,Equations!$G:$I,3,0)*(1/$Q915)))</f>
        <v/>
      </c>
      <c r="AY915" s="10" t="str">
        <f>IF($AB915="","",IF(OR($V915&lt;2.7,$V915&gt;90),"Age OOR",AX915-1.6449*VLOOKUP(AX$14&amp;"-rse-"&amp;$G915,Equations!$G:$I,3,0)))</f>
        <v/>
      </c>
      <c r="AZ915" s="10" t="str">
        <f>IF($AB915="","",IF(OR($V915&lt;2.7,$V915&gt;90),"Age OOR",AX915+1.6449*VLOOKUP(AX$14&amp;"-rse-"&amp;$G915,Equations!$G:$I,3,0)))</f>
        <v/>
      </c>
      <c r="BA915" s="10" t="str">
        <f t="shared" si="365"/>
        <v/>
      </c>
      <c r="BB915" s="10" t="str">
        <f>IF($AB915="","",IF(OR($V915&lt;2.7,$V915&gt;90),"Age OOR",($AB915-AX915)/VLOOKUP(AX$14&amp;"-rse-"&amp;$G915,Equations!$G:$I,3,0)))</f>
        <v/>
      </c>
      <c r="BC915" s="10" t="str">
        <f>IF($AC915="","",IF(OR($V915&lt;2.7,$V915&gt;90),"Age OOR",VLOOKUP(BC$14&amp;"-int-"&amp;$H915,Equations!$G:$I,3,0)+VLOOKUP(BC$14&amp;"-sexo-"&amp;$H915,Equations!$G:$I,3,0)*$U915+VLOOKUP(BC$14&amp;"-edad-"&amp;$H915,Equations!$G:$I,3,0)*$V915+VLOOKUP(BC$14&amp;"-est-"&amp;$H915,Equations!$G:$I,3,0)*(1/$W915)+VLOOKUP(BC$14&amp;"-imc-"&amp;$H915,Equations!$G:$I,3,0)*(1/$Q915)))</f>
        <v/>
      </c>
      <c r="BD915" s="10" t="str">
        <f>IF($AC915="","",IF(OR($V915&lt;2.7,$V915&gt;90),"Age OOR",BC915-1.6449*VLOOKUP(BC$14&amp;"-rse-"&amp;$H915,Equations!$G:$I,3,0)))</f>
        <v/>
      </c>
      <c r="BE915" s="10" t="str">
        <f>IF($AC915="","",IF(OR($V915&lt;2.7,$V915&gt;90),"Age OOR",BC915+1.6449*VLOOKUP(BC$14&amp;"-rse-"&amp;$H915,Equations!$G:$I,3,0)))</f>
        <v/>
      </c>
      <c r="BF915" s="10" t="str">
        <f t="shared" si="366"/>
        <v/>
      </c>
      <c r="BG915" s="10" t="str">
        <f>IF($AC915="","",IF(OR($V915&lt;2.7,$V915&gt;90),"Age OOR",($AC915-BC915)/VLOOKUP(BC$14&amp;"-rse-"&amp;$H915,Equations!$G:$I,3,0)))</f>
        <v/>
      </c>
      <c r="BH915" s="10" t="str">
        <f>IF($AD915="","",IF(OR($V915&lt;2.7,$V915&gt;90),"Age OOR",VLOOKUP(BH$14&amp;"-int-"&amp;$I915,Equations!$G:$I,3,0)+VLOOKUP(BH$14&amp;"-sexo-"&amp;$I915,Equations!$G:$I,3,0)*$U915+VLOOKUP(BH$14&amp;"-edad-"&amp;$I915,Equations!$G:$I,3,0)*$V915+VLOOKUP(BH$14&amp;"-est-"&amp;$I915,Equations!$G:$I,3,0)*(1/$W915)+VLOOKUP(BH$14&amp;"-imc-"&amp;$I915,Equations!$G:$I,3,0)*(1/$Q915)))</f>
        <v/>
      </c>
      <c r="BI915" s="10" t="str">
        <f>IF($AD915="","",IF(OR($V915&lt;2.7,$V915&gt;90),"Age OOR",BH915-1.6449*VLOOKUP(BH$14&amp;"-rse-"&amp;$I915,Equations!$G:$I,3,0)))</f>
        <v/>
      </c>
      <c r="BJ915" s="10" t="str">
        <f>IF($AD915="","",IF(OR($V915&lt;2.7,$V915&gt;90),"Age OOR",BH915+1.6449*VLOOKUP(BH$14&amp;"-rse-"&amp;$I915,Equations!$G:$I,3,0)))</f>
        <v/>
      </c>
      <c r="BK915" s="10" t="str">
        <f t="shared" si="367"/>
        <v/>
      </c>
      <c r="BL915" s="10" t="str">
        <f>IF($AD915="","",IF(OR($V915&lt;2.7,$V915&gt;90),"Age OOR",($AD915-BH915)/VLOOKUP(BH$14&amp;"-rse-"&amp;$I915,Equations!$G:$I,3,0)))</f>
        <v/>
      </c>
      <c r="BM915" s="10" t="str">
        <f>IF($AE915="","",IF(OR($V915&lt;2.7,$V915&gt;90),"Age OOR",VLOOKUP(BM$14&amp;"-int-"&amp;$J915,Equations!$G:$I,3,0)+VLOOKUP(BM$14&amp;"-sexo-"&amp;$J915,Equations!$G:$I,3,0)*$U915+VLOOKUP(BM$14&amp;"-edad-"&amp;$J915,Equations!$G:$I,3,0)*$V915+VLOOKUP(BM$14&amp;"-est-"&amp;$J915,Equations!$G:$I,3,0)*(1/$W915)+VLOOKUP(BM$14&amp;"-imc-"&amp;$J915,Equations!$G:$I,3,0)*(1/$Q915)))</f>
        <v/>
      </c>
      <c r="BN915" s="10" t="str">
        <f>IF($AE915="","",IF(OR($V915&lt;2.7,$V915&gt;90),"Age OOR",BM915-1.6449*VLOOKUP(BM$14&amp;"-rse-"&amp;$J915,Equations!$G:$I,3,0)))</f>
        <v/>
      </c>
      <c r="BO915" s="10" t="str">
        <f>IF($AE915="","",IF(OR($V915&lt;2.7,$V915&gt;90),"Age OOR",BM915+1.6449*VLOOKUP(BM$14&amp;"-rse-"&amp;$J915,Equations!$G:$I,3,0)))</f>
        <v/>
      </c>
      <c r="BP915" s="10" t="str">
        <f t="shared" si="368"/>
        <v/>
      </c>
      <c r="BQ915" s="10" t="str">
        <f>IF($AE915="","",IF(OR($V915&lt;2.7,$V915&gt;90),"Age OOR",($AE915-BM915)/VLOOKUP(BM$14&amp;"-rse-"&amp;$J915,Equations!$G:$I,3,0)))</f>
        <v/>
      </c>
      <c r="BR915" s="10" t="str">
        <f>IF($AF915="","",IF(OR($V915&lt;2.7,$V915&gt;90),"Age OOR",VLOOKUP(BR$14&amp;"-int-"&amp;$K915,Equations!$G:$I,3,0)+VLOOKUP(BR$14&amp;"-sexo-"&amp;$K915,Equations!$G:$I,3,0)*$U915+VLOOKUP(BR$14&amp;"-edad-"&amp;$K915,Equations!$G:$I,3,0)*$V915+VLOOKUP(BR$14&amp;"-est-"&amp;$K915,Equations!$G:$I,3,0)*(1/$W915)+VLOOKUP(BR$14&amp;"-imc-"&amp;$K915,Equations!$G:$I,3,0)*(1/$Q915)))</f>
        <v/>
      </c>
      <c r="BS915" s="10" t="str">
        <f>IF($AF915="","",IF(OR($V915&lt;2.7,$V915&gt;90),"Age OOR",BR915-1.6449*VLOOKUP(BR$14&amp;"-rse-"&amp;$K915,Equations!$G:$I,3,0)))</f>
        <v/>
      </c>
      <c r="BT915" s="10" t="str">
        <f>IF($AF915="","",IF(OR($V915&lt;2.7,$V915&gt;90),"Age OOR",BR915+1.6449*VLOOKUP(BR$14&amp;"-rse-"&amp;$K915,Equations!$G:$I,3,0)))</f>
        <v/>
      </c>
      <c r="BU915" s="10" t="str">
        <f t="shared" si="369"/>
        <v/>
      </c>
      <c r="BV915" s="10" t="str">
        <f>IF($AF915="","",IF(OR($V915&lt;2.7,$V915&gt;90),"Age OOR",($AF915-BR915)/VLOOKUP(BR$14&amp;"-rse-"&amp;$K915,Equations!$G:$I,3,0)))</f>
        <v/>
      </c>
      <c r="BW915" s="10" t="str">
        <f>IF($AG915="","",IF(OR($V915&lt;2.7,$V915&gt;90),"Age OOR",VLOOKUP(BW$14&amp;"-int-"&amp;$L915,Equations!$G:$I,3,0)+VLOOKUP(BW$14&amp;"-sexo-"&amp;$L915,Equations!$G:$I,3,0)*$U915+VLOOKUP(BW$14&amp;"-edad-"&amp;$L915,Equations!$G:$I,3,0)*$V915+VLOOKUP(BW$14&amp;"-est-"&amp;$L915,Equations!$G:$I,3,0)*(1/$W915)+VLOOKUP(BW$14&amp;"-imc-"&amp;$L915,Equations!$G:$I,3,0)*(1/$Q915)))</f>
        <v/>
      </c>
      <c r="BX915" s="10" t="str">
        <f>IF($AG915="","",IF(OR($V915&lt;2.7,$V915&gt;90),"Age OOR",BW915-1.6449*VLOOKUP(BW$14&amp;"-rse-"&amp;$L915,Equations!$G:$I,3,0)))</f>
        <v/>
      </c>
      <c r="BY915" s="10" t="str">
        <f>IF($AG915="","",IF(OR($V915&lt;2.7,$V915&gt;90),"Age OOR",BW915+1.6449*VLOOKUP(BW$14&amp;"-rse-"&amp;$L915,Equations!$G:$I,3,0)))</f>
        <v/>
      </c>
      <c r="BZ915" s="10" t="str">
        <f t="shared" si="370"/>
        <v/>
      </c>
      <c r="CA915" s="10" t="str">
        <f>IF($AG915="","",IF(OR($V915&lt;2.7,$V915&gt;90),"Age OOR",($AG915-BW915)/VLOOKUP(BW$14&amp;"-rse-"&amp;$L915,Equations!$G:$I,3,0)))</f>
        <v/>
      </c>
      <c r="CB915" s="10" t="str">
        <f>IF($AH915="","",IF(OR($V915&lt;2.7,$V915&gt;90),"Age OOR",VLOOKUP(CB$14&amp;"-int-"&amp;$M915,Equations!$G:$I,3,0)+VLOOKUP(CB$14&amp;"-sexo-"&amp;$M915,Equations!$G:$I,3,0)*$U915+VLOOKUP(CB$14&amp;"-edad-"&amp;$M915,Equations!$G:$I,3,0)*$V915+VLOOKUP(CB$14&amp;"-est-"&amp;$M915,Equations!$G:$I,3,0)*(1/$W915)+VLOOKUP(CB$14&amp;"-imc-"&amp;$M915,Equations!$G:$I,3,0)*(1/$Q915)))</f>
        <v/>
      </c>
      <c r="CC915" s="10" t="str">
        <f>IF($AH915="","",IF(OR($V915&lt;2.7,$V915&gt;90),"Age OOR",CB915-1.6449*VLOOKUP(CB$14&amp;"-rse-"&amp;$M915,Equations!$G:$I,3,0)))</f>
        <v/>
      </c>
      <c r="CD915" s="10" t="str">
        <f>IF($AH915="","",IF(OR($V915&lt;2.7,$V915&gt;90),"Age OOR",CB915+1.6449*VLOOKUP(CB$14&amp;"-rse-"&amp;$M915,Equations!$G:$I,3,0)))</f>
        <v/>
      </c>
      <c r="CE915" s="10" t="str">
        <f t="shared" si="371"/>
        <v/>
      </c>
      <c r="CF915" s="10" t="str">
        <f>IF($AH915="","",IF(OR($V915&lt;2.7,$V915&gt;90),"Age OOR",($AH915-CB915)/VLOOKUP(CB$14&amp;"-rse-"&amp;$M915,Equations!$G:$I,3,0)))</f>
        <v/>
      </c>
      <c r="CG915" s="10" t="str">
        <f>IF($AI915="","",IF(OR($V915&lt;2.7,$V915&gt;90),"Age OOR",VLOOKUP(CG$14&amp;"-int-"&amp;$N915,Equations!$G:$I,3,0)+VLOOKUP(CG$14&amp;"-sexo-"&amp;$N915,Equations!$G:$I,3,0)*$U915+VLOOKUP(CG$14&amp;"-edad-"&amp;$N915,Equations!$G:$I,3,0)*$V915+VLOOKUP(CG$14&amp;"-est-"&amp;$N915,Equations!$G:$I,3,0)*(1/$W915)+VLOOKUP(CG$14&amp;"-imc-"&amp;$N915,Equations!$G:$I,3,0)*(1/$Q915)))</f>
        <v/>
      </c>
      <c r="CH915" s="10" t="str">
        <f>IF($AI915="","",IF(OR($V915&lt;2.7,$V915&gt;90),"Age OOR",CG915-1.6449*VLOOKUP(CG$14&amp;"-rse-"&amp;$N915,Equations!$G:$I,3,0)))</f>
        <v/>
      </c>
      <c r="CI915" s="10" t="str">
        <f>IF($AI915="","",IF(OR($V915&lt;2.7,$V915&gt;90),"Age OOR",CG915+1.6449*VLOOKUP(CG$14&amp;"-rse-"&amp;$N915,Equations!$G:$I,3,0)))</f>
        <v/>
      </c>
      <c r="CJ915" s="10" t="str">
        <f t="shared" si="372"/>
        <v/>
      </c>
      <c r="CK915" s="10" t="str">
        <f>IF($AI915="","",IF(OR($V915&lt;2.7,$V915&gt;90),"Age OOR",($AI915-CG915)/VLOOKUP(CG$14&amp;"-rse-"&amp;$N915,Equations!$G:$I,3,0)))</f>
        <v/>
      </c>
      <c r="CL915" s="10" t="str">
        <f>IF($AJ915="","",IF(OR($V915&lt;2.7,$V915&gt;90),"Age OOR",VLOOKUP(CL$14&amp;"-int-"&amp;$O915,Equations!$G:$I,3,0)+VLOOKUP(CL$14&amp;"-sexo-"&amp;$O915,Equations!$G:$I,3,0)*$U915+VLOOKUP(CL$14&amp;"-edad-"&amp;$O915,Equations!$G:$I,3,0)*$V915+VLOOKUP(CL$14&amp;"-est-"&amp;$O915,Equations!$G:$I,3,0)*(1/$W915)+VLOOKUP(CL$14&amp;"-imc-"&amp;$O915,Equations!$G:$I,3,0)*(1/$Q915)))</f>
        <v/>
      </c>
      <c r="CM915" s="10" t="str">
        <f>IF($AJ915="","",IF(OR($V915&lt;2.7,$V915&gt;90),"Age OOR",CL915-1.6449*VLOOKUP(CL$14&amp;"-rse-"&amp;$O915,Equations!$G:$I,3,0)))</f>
        <v/>
      </c>
      <c r="CN915" s="10" t="str">
        <f>IF($AJ915="","",IF(OR($V915&lt;2.7,$V915&gt;90),"Age OOR",CL915+1.6449*VLOOKUP(CL$14&amp;"-rse-"&amp;$O915,Equations!$G:$I,3,0)))</f>
        <v/>
      </c>
      <c r="CO915" s="10" t="str">
        <f t="shared" si="373"/>
        <v/>
      </c>
      <c r="CP915" s="10" t="str">
        <f>IF($AJ915="","",IF(OR($V915&lt;2.7,$V915&gt;90),"Age OOR",($AJ915-CL915)/VLOOKUP(CL$14&amp;"-rse-"&amp;$O915,Equations!$G:$I,3,0)))</f>
        <v/>
      </c>
      <c r="CQ915" s="10" t="str">
        <f>IF($AK915="","",IF(OR($V915&lt;2.7,$V915&gt;90),"Age OOR",EXP(VLOOKUP(CQ$14&amp;"-int-"&amp;$P915,Equations!$G:$I,3,0)+VLOOKUP(CQ$14&amp;"-sexo-"&amp;$P915,Equations!$G:$I,3,0)*$U915+VLOOKUP(CQ$14&amp;"-edad-"&amp;$P915,Equations!$G:$I,3,0)*$V915+VLOOKUP(CQ$14&amp;"-est-"&amp;$P915,Equations!$G:$I,3,0)*(1/$W915)+VLOOKUP(CQ$14&amp;"-imc-"&amp;$P915,Equations!$G:$I,3,0)*(1/$Q915))))</f>
        <v/>
      </c>
      <c r="CR915" s="10" t="str">
        <f>IF($AK915="","",IF(OR($V915&lt;2.7,$V915&gt;90),"Age OOR",EXP(LN(CQ915)-1.6449*VLOOKUP(CQ$14&amp;"-rse-"&amp;$P915,Equations!$G:$I,3,0))))</f>
        <v/>
      </c>
      <c r="CS915" s="10" t="str">
        <f>IF($AK915="","",IF(OR($V915&lt;2.7,$V915&gt;90),"Age OOR",EXP(LN(CQ915)+1.6449*VLOOKUP(CQ$14&amp;"-rse-"&amp;$P915,Equations!$G:$I,3,0))))</f>
        <v/>
      </c>
      <c r="CT915" s="10" t="str">
        <f t="shared" si="374"/>
        <v/>
      </c>
      <c r="CU915" s="10" t="str">
        <f>IF($AK915="","",IF(OR($V915&lt;2.7,$V915&gt;90),"Age OOR",(LN($AK915)-LN(CQ915))/VLOOKUP(CQ$14&amp;"-rse-"&amp;$P915,Equations!$G:$I,3,0)))</f>
        <v/>
      </c>
      <c r="CV915" s="47"/>
    </row>
    <row r="916" spans="5:100" x14ac:dyDescent="0.2">
      <c r="E916" s="23" t="str">
        <f t="shared" si="350"/>
        <v>Age out of range</v>
      </c>
      <c r="F916" s="23" t="str">
        <f t="shared" si="351"/>
        <v>Age out of range</v>
      </c>
      <c r="G916" s="23" t="str">
        <f t="shared" si="352"/>
        <v>Age out of range</v>
      </c>
      <c r="H916" s="23" t="str">
        <f t="shared" si="353"/>
        <v>Age out of range</v>
      </c>
      <c r="I916" s="23" t="str">
        <f t="shared" si="354"/>
        <v>Age out of range</v>
      </c>
      <c r="J916" s="23" t="str">
        <f t="shared" si="355"/>
        <v>Age out of range</v>
      </c>
      <c r="K916" s="23" t="str">
        <f t="shared" si="356"/>
        <v>Age out of range</v>
      </c>
      <c r="L916" s="23" t="str">
        <f t="shared" si="357"/>
        <v>Age out of range</v>
      </c>
      <c r="M916" s="23" t="str">
        <f t="shared" si="358"/>
        <v>Age out of range</v>
      </c>
      <c r="N916" s="23" t="str">
        <f t="shared" si="359"/>
        <v>Age out of range</v>
      </c>
      <c r="O916" s="23" t="str">
        <f t="shared" si="360"/>
        <v>Age out of range</v>
      </c>
      <c r="P916" s="23" t="str">
        <f t="shared" si="361"/>
        <v>Age out of range</v>
      </c>
      <c r="Q916" s="23" t="e">
        <f t="shared" si="362"/>
        <v>#DIV/0!</v>
      </c>
      <c r="R916" s="17"/>
      <c r="S916" s="23">
        <v>900</v>
      </c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  <c r="AE916" s="134"/>
      <c r="AF916" s="134"/>
      <c r="AG916" s="134"/>
      <c r="AH916" s="134"/>
      <c r="AI916" s="134"/>
      <c r="AJ916" s="134"/>
      <c r="AK916" s="134"/>
      <c r="AL916" s="7"/>
      <c r="AM916" s="47"/>
      <c r="AN916" s="10" t="str">
        <f>IF($Z916="","",IF(OR($V916&lt;2.7,$V916&gt;90),"Age OOR",VLOOKUP(AN$14&amp;"-int-"&amp;$E916,Equations!$G:$I,3,0)+VLOOKUP(AN$14&amp;"-sexo-"&amp;$E916,Equations!$G:$I,3,0)*$U916+VLOOKUP(AN$14&amp;"-edad-"&amp;$E916,Equations!$G:$I,3,0)*$V916+VLOOKUP(AN$14&amp;"-est-"&amp;$E916,Equations!$G:$I,3,0)*(1/$W916)+VLOOKUP(AN$14&amp;"-imc-"&amp;$E916,Equations!$G:$I,3,0)*(1/$Q916)))</f>
        <v/>
      </c>
      <c r="AO916" s="10" t="str">
        <f>IF($Z916="","",IF(OR($V916&lt;2.7,$V916&gt;90),"Age OOR",AN916-1.6449*VLOOKUP(AN$14&amp;"-rse-"&amp;$E916,Equations!$G:$I,3,0)))</f>
        <v/>
      </c>
      <c r="AP916" s="10" t="str">
        <f>IF($Z916="","",IF(OR($V916&lt;2.7,$V916&gt;90),"Age OOR",AN916+1.6449*VLOOKUP(AN$14&amp;"-rse-"&amp;$E916,Equations!$G:$I,3,0)))</f>
        <v/>
      </c>
      <c r="AQ916" s="10" t="str">
        <f t="shared" si="363"/>
        <v/>
      </c>
      <c r="AR916" s="10" t="str">
        <f>IF($Z916="","",IF(OR($V916&lt;2.7,$V916&gt;90),"Age OOR",($Z916-AN916)/VLOOKUP(AN$14&amp;"-rse-"&amp;$E916,Equations!$G:$I,3,0)))</f>
        <v/>
      </c>
      <c r="AS916" s="10" t="str">
        <f>IF($AA916="","",IF(OR($V916&lt;2.7,$V916&gt;90),"Age OOR",VLOOKUP(AS$14&amp;"-int-"&amp;$F916,Equations!$G:$I,3,0)+VLOOKUP(AS$14&amp;"-sexo-"&amp;$F916,Equations!$G:$I,3,0)*$U916+VLOOKUP(AS$14&amp;"-edad-"&amp;$F916,Equations!$G:$I,3,0)*$V916+VLOOKUP(AS$14&amp;"-est-"&amp;$F916,Equations!$G:$I,3,0)*(1/$W916)+VLOOKUP(AS$14&amp;"-imc-"&amp;$F916,Equations!$G:$I,3,0)*(1/$Q916)))</f>
        <v/>
      </c>
      <c r="AT916" s="10" t="str">
        <f>IF($AA916="","",IF(OR($V916&lt;2.7,$V916&gt;90),"Age OOR",AS916-1.6449*VLOOKUP(AS$14&amp;"-rse-"&amp;$F916,Equations!$G:$I,3,0)))</f>
        <v/>
      </c>
      <c r="AU916" s="10" t="str">
        <f>IF($AA916="","",IF(OR($V916&lt;2.7,$V916&gt;90),"Age OOR",AS916+1.6449*VLOOKUP(AS$14&amp;"-rse-"&amp;$F916,Equations!$G:$I,3,0)))</f>
        <v/>
      </c>
      <c r="AV916" s="10" t="str">
        <f t="shared" si="364"/>
        <v/>
      </c>
      <c r="AW916" s="10" t="str">
        <f>IF($AA916="","",IF(OR($V916&lt;2.7,$V916&gt;90),"Age OOR",($AA916-AS916)/VLOOKUP(AS$14&amp;"-rse-"&amp;$F916,Equations!$G:$I,3,0)))</f>
        <v/>
      </c>
      <c r="AX916" s="10" t="str">
        <f>IF($AB916="","",IF(OR($V916&lt;2.7,$V916&gt;90),"Age OOR",VLOOKUP(AX$14&amp;"-int-"&amp;$G916,Equations!$G:$I,3,0)+VLOOKUP(AX$14&amp;"-sexo-"&amp;$G916,Equations!$G:$I,3,0)*$U916+VLOOKUP(AX$14&amp;"-edad-"&amp;$G916,Equations!$G:$I,3,0)*$V916+VLOOKUP(AX$14&amp;"-est-"&amp;$G916,Equations!$G:$I,3,0)*(1/$W916)+VLOOKUP(AX$14&amp;"-imc-"&amp;$G916,Equations!$G:$I,3,0)*(1/$Q916)))</f>
        <v/>
      </c>
      <c r="AY916" s="10" t="str">
        <f>IF($AB916="","",IF(OR($V916&lt;2.7,$V916&gt;90),"Age OOR",AX916-1.6449*VLOOKUP(AX$14&amp;"-rse-"&amp;$G916,Equations!$G:$I,3,0)))</f>
        <v/>
      </c>
      <c r="AZ916" s="10" t="str">
        <f>IF($AB916="","",IF(OR($V916&lt;2.7,$V916&gt;90),"Age OOR",AX916+1.6449*VLOOKUP(AX$14&amp;"-rse-"&amp;$G916,Equations!$G:$I,3,0)))</f>
        <v/>
      </c>
      <c r="BA916" s="10" t="str">
        <f t="shared" si="365"/>
        <v/>
      </c>
      <c r="BB916" s="10" t="str">
        <f>IF($AB916="","",IF(OR($V916&lt;2.7,$V916&gt;90),"Age OOR",($AB916-AX916)/VLOOKUP(AX$14&amp;"-rse-"&amp;$G916,Equations!$G:$I,3,0)))</f>
        <v/>
      </c>
      <c r="BC916" s="10" t="str">
        <f>IF($AC916="","",IF(OR($V916&lt;2.7,$V916&gt;90),"Age OOR",VLOOKUP(BC$14&amp;"-int-"&amp;$H916,Equations!$G:$I,3,0)+VLOOKUP(BC$14&amp;"-sexo-"&amp;$H916,Equations!$G:$I,3,0)*$U916+VLOOKUP(BC$14&amp;"-edad-"&amp;$H916,Equations!$G:$I,3,0)*$V916+VLOOKUP(BC$14&amp;"-est-"&amp;$H916,Equations!$G:$I,3,0)*(1/$W916)+VLOOKUP(BC$14&amp;"-imc-"&amp;$H916,Equations!$G:$I,3,0)*(1/$Q916)))</f>
        <v/>
      </c>
      <c r="BD916" s="10" t="str">
        <f>IF($AC916="","",IF(OR($V916&lt;2.7,$V916&gt;90),"Age OOR",BC916-1.6449*VLOOKUP(BC$14&amp;"-rse-"&amp;$H916,Equations!$G:$I,3,0)))</f>
        <v/>
      </c>
      <c r="BE916" s="10" t="str">
        <f>IF($AC916="","",IF(OR($V916&lt;2.7,$V916&gt;90),"Age OOR",BC916+1.6449*VLOOKUP(BC$14&amp;"-rse-"&amp;$H916,Equations!$G:$I,3,0)))</f>
        <v/>
      </c>
      <c r="BF916" s="10" t="str">
        <f t="shared" si="366"/>
        <v/>
      </c>
      <c r="BG916" s="10" t="str">
        <f>IF($AC916="","",IF(OR($V916&lt;2.7,$V916&gt;90),"Age OOR",($AC916-BC916)/VLOOKUP(BC$14&amp;"-rse-"&amp;$H916,Equations!$G:$I,3,0)))</f>
        <v/>
      </c>
      <c r="BH916" s="10" t="str">
        <f>IF($AD916="","",IF(OR($V916&lt;2.7,$V916&gt;90),"Age OOR",VLOOKUP(BH$14&amp;"-int-"&amp;$I916,Equations!$G:$I,3,0)+VLOOKUP(BH$14&amp;"-sexo-"&amp;$I916,Equations!$G:$I,3,0)*$U916+VLOOKUP(BH$14&amp;"-edad-"&amp;$I916,Equations!$G:$I,3,0)*$V916+VLOOKUP(BH$14&amp;"-est-"&amp;$I916,Equations!$G:$I,3,0)*(1/$W916)+VLOOKUP(BH$14&amp;"-imc-"&amp;$I916,Equations!$G:$I,3,0)*(1/$Q916)))</f>
        <v/>
      </c>
      <c r="BI916" s="10" t="str">
        <f>IF($AD916="","",IF(OR($V916&lt;2.7,$V916&gt;90),"Age OOR",BH916-1.6449*VLOOKUP(BH$14&amp;"-rse-"&amp;$I916,Equations!$G:$I,3,0)))</f>
        <v/>
      </c>
      <c r="BJ916" s="10" t="str">
        <f>IF($AD916="","",IF(OR($V916&lt;2.7,$V916&gt;90),"Age OOR",BH916+1.6449*VLOOKUP(BH$14&amp;"-rse-"&amp;$I916,Equations!$G:$I,3,0)))</f>
        <v/>
      </c>
      <c r="BK916" s="10" t="str">
        <f t="shared" si="367"/>
        <v/>
      </c>
      <c r="BL916" s="10" t="str">
        <f>IF($AD916="","",IF(OR($V916&lt;2.7,$V916&gt;90),"Age OOR",($AD916-BH916)/VLOOKUP(BH$14&amp;"-rse-"&amp;$I916,Equations!$G:$I,3,0)))</f>
        <v/>
      </c>
      <c r="BM916" s="10" t="str">
        <f>IF($AE916="","",IF(OR($V916&lt;2.7,$V916&gt;90),"Age OOR",VLOOKUP(BM$14&amp;"-int-"&amp;$J916,Equations!$G:$I,3,0)+VLOOKUP(BM$14&amp;"-sexo-"&amp;$J916,Equations!$G:$I,3,0)*$U916+VLOOKUP(BM$14&amp;"-edad-"&amp;$J916,Equations!$G:$I,3,0)*$V916+VLOOKUP(BM$14&amp;"-est-"&amp;$J916,Equations!$G:$I,3,0)*(1/$W916)+VLOOKUP(BM$14&amp;"-imc-"&amp;$J916,Equations!$G:$I,3,0)*(1/$Q916)))</f>
        <v/>
      </c>
      <c r="BN916" s="10" t="str">
        <f>IF($AE916="","",IF(OR($V916&lt;2.7,$V916&gt;90),"Age OOR",BM916-1.6449*VLOOKUP(BM$14&amp;"-rse-"&amp;$J916,Equations!$G:$I,3,0)))</f>
        <v/>
      </c>
      <c r="BO916" s="10" t="str">
        <f>IF($AE916="","",IF(OR($V916&lt;2.7,$V916&gt;90),"Age OOR",BM916+1.6449*VLOOKUP(BM$14&amp;"-rse-"&amp;$J916,Equations!$G:$I,3,0)))</f>
        <v/>
      </c>
      <c r="BP916" s="10" t="str">
        <f t="shared" si="368"/>
        <v/>
      </c>
      <c r="BQ916" s="10" t="str">
        <f>IF($AE916="","",IF(OR($V916&lt;2.7,$V916&gt;90),"Age OOR",($AE916-BM916)/VLOOKUP(BM$14&amp;"-rse-"&amp;$J916,Equations!$G:$I,3,0)))</f>
        <v/>
      </c>
      <c r="BR916" s="10" t="str">
        <f>IF($AF916="","",IF(OR($V916&lt;2.7,$V916&gt;90),"Age OOR",VLOOKUP(BR$14&amp;"-int-"&amp;$K916,Equations!$G:$I,3,0)+VLOOKUP(BR$14&amp;"-sexo-"&amp;$K916,Equations!$G:$I,3,0)*$U916+VLOOKUP(BR$14&amp;"-edad-"&amp;$K916,Equations!$G:$I,3,0)*$V916+VLOOKUP(BR$14&amp;"-est-"&amp;$K916,Equations!$G:$I,3,0)*(1/$W916)+VLOOKUP(BR$14&amp;"-imc-"&amp;$K916,Equations!$G:$I,3,0)*(1/$Q916)))</f>
        <v/>
      </c>
      <c r="BS916" s="10" t="str">
        <f>IF($AF916="","",IF(OR($V916&lt;2.7,$V916&gt;90),"Age OOR",BR916-1.6449*VLOOKUP(BR$14&amp;"-rse-"&amp;$K916,Equations!$G:$I,3,0)))</f>
        <v/>
      </c>
      <c r="BT916" s="10" t="str">
        <f>IF($AF916="","",IF(OR($V916&lt;2.7,$V916&gt;90),"Age OOR",BR916+1.6449*VLOOKUP(BR$14&amp;"-rse-"&amp;$K916,Equations!$G:$I,3,0)))</f>
        <v/>
      </c>
      <c r="BU916" s="10" t="str">
        <f t="shared" si="369"/>
        <v/>
      </c>
      <c r="BV916" s="10" t="str">
        <f>IF($AF916="","",IF(OR($V916&lt;2.7,$V916&gt;90),"Age OOR",($AF916-BR916)/VLOOKUP(BR$14&amp;"-rse-"&amp;$K916,Equations!$G:$I,3,0)))</f>
        <v/>
      </c>
      <c r="BW916" s="10" t="str">
        <f>IF($AG916="","",IF(OR($V916&lt;2.7,$V916&gt;90),"Age OOR",VLOOKUP(BW$14&amp;"-int-"&amp;$L916,Equations!$G:$I,3,0)+VLOOKUP(BW$14&amp;"-sexo-"&amp;$L916,Equations!$G:$I,3,0)*$U916+VLOOKUP(BW$14&amp;"-edad-"&amp;$L916,Equations!$G:$I,3,0)*$V916+VLOOKUP(BW$14&amp;"-est-"&amp;$L916,Equations!$G:$I,3,0)*(1/$W916)+VLOOKUP(BW$14&amp;"-imc-"&amp;$L916,Equations!$G:$I,3,0)*(1/$Q916)))</f>
        <v/>
      </c>
      <c r="BX916" s="10" t="str">
        <f>IF($AG916="","",IF(OR($V916&lt;2.7,$V916&gt;90),"Age OOR",BW916-1.6449*VLOOKUP(BW$14&amp;"-rse-"&amp;$L916,Equations!$G:$I,3,0)))</f>
        <v/>
      </c>
      <c r="BY916" s="10" t="str">
        <f>IF($AG916="","",IF(OR($V916&lt;2.7,$V916&gt;90),"Age OOR",BW916+1.6449*VLOOKUP(BW$14&amp;"-rse-"&amp;$L916,Equations!$G:$I,3,0)))</f>
        <v/>
      </c>
      <c r="BZ916" s="10" t="str">
        <f t="shared" si="370"/>
        <v/>
      </c>
      <c r="CA916" s="10" t="str">
        <f>IF($AG916="","",IF(OR($V916&lt;2.7,$V916&gt;90),"Age OOR",($AG916-BW916)/VLOOKUP(BW$14&amp;"-rse-"&amp;$L916,Equations!$G:$I,3,0)))</f>
        <v/>
      </c>
      <c r="CB916" s="10" t="str">
        <f>IF($AH916="","",IF(OR($V916&lt;2.7,$V916&gt;90),"Age OOR",VLOOKUP(CB$14&amp;"-int-"&amp;$M916,Equations!$G:$I,3,0)+VLOOKUP(CB$14&amp;"-sexo-"&amp;$M916,Equations!$G:$I,3,0)*$U916+VLOOKUP(CB$14&amp;"-edad-"&amp;$M916,Equations!$G:$I,3,0)*$V916+VLOOKUP(CB$14&amp;"-est-"&amp;$M916,Equations!$G:$I,3,0)*(1/$W916)+VLOOKUP(CB$14&amp;"-imc-"&amp;$M916,Equations!$G:$I,3,0)*(1/$Q916)))</f>
        <v/>
      </c>
      <c r="CC916" s="10" t="str">
        <f>IF($AH916="","",IF(OR($V916&lt;2.7,$V916&gt;90),"Age OOR",CB916-1.6449*VLOOKUP(CB$14&amp;"-rse-"&amp;$M916,Equations!$G:$I,3,0)))</f>
        <v/>
      </c>
      <c r="CD916" s="10" t="str">
        <f>IF($AH916="","",IF(OR($V916&lt;2.7,$V916&gt;90),"Age OOR",CB916+1.6449*VLOOKUP(CB$14&amp;"-rse-"&amp;$M916,Equations!$G:$I,3,0)))</f>
        <v/>
      </c>
      <c r="CE916" s="10" t="str">
        <f t="shared" si="371"/>
        <v/>
      </c>
      <c r="CF916" s="10" t="str">
        <f>IF($AH916="","",IF(OR($V916&lt;2.7,$V916&gt;90),"Age OOR",($AH916-CB916)/VLOOKUP(CB$14&amp;"-rse-"&amp;$M916,Equations!$G:$I,3,0)))</f>
        <v/>
      </c>
      <c r="CG916" s="10" t="str">
        <f>IF($AI916="","",IF(OR($V916&lt;2.7,$V916&gt;90),"Age OOR",VLOOKUP(CG$14&amp;"-int-"&amp;$N916,Equations!$G:$I,3,0)+VLOOKUP(CG$14&amp;"-sexo-"&amp;$N916,Equations!$G:$I,3,0)*$U916+VLOOKUP(CG$14&amp;"-edad-"&amp;$N916,Equations!$G:$I,3,0)*$V916+VLOOKUP(CG$14&amp;"-est-"&amp;$N916,Equations!$G:$I,3,0)*(1/$W916)+VLOOKUP(CG$14&amp;"-imc-"&amp;$N916,Equations!$G:$I,3,0)*(1/$Q916)))</f>
        <v/>
      </c>
      <c r="CH916" s="10" t="str">
        <f>IF($AI916="","",IF(OR($V916&lt;2.7,$V916&gt;90),"Age OOR",CG916-1.6449*VLOOKUP(CG$14&amp;"-rse-"&amp;$N916,Equations!$G:$I,3,0)))</f>
        <v/>
      </c>
      <c r="CI916" s="10" t="str">
        <f>IF($AI916="","",IF(OR($V916&lt;2.7,$V916&gt;90),"Age OOR",CG916+1.6449*VLOOKUP(CG$14&amp;"-rse-"&amp;$N916,Equations!$G:$I,3,0)))</f>
        <v/>
      </c>
      <c r="CJ916" s="10" t="str">
        <f t="shared" si="372"/>
        <v/>
      </c>
      <c r="CK916" s="10" t="str">
        <f>IF($AI916="","",IF(OR($V916&lt;2.7,$V916&gt;90),"Age OOR",($AI916-CG916)/VLOOKUP(CG$14&amp;"-rse-"&amp;$N916,Equations!$G:$I,3,0)))</f>
        <v/>
      </c>
      <c r="CL916" s="10" t="str">
        <f>IF($AJ916="","",IF(OR($V916&lt;2.7,$V916&gt;90),"Age OOR",VLOOKUP(CL$14&amp;"-int-"&amp;$O916,Equations!$G:$I,3,0)+VLOOKUP(CL$14&amp;"-sexo-"&amp;$O916,Equations!$G:$I,3,0)*$U916+VLOOKUP(CL$14&amp;"-edad-"&amp;$O916,Equations!$G:$I,3,0)*$V916+VLOOKUP(CL$14&amp;"-est-"&amp;$O916,Equations!$G:$I,3,0)*(1/$W916)+VLOOKUP(CL$14&amp;"-imc-"&amp;$O916,Equations!$G:$I,3,0)*(1/$Q916)))</f>
        <v/>
      </c>
      <c r="CM916" s="10" t="str">
        <f>IF($AJ916="","",IF(OR($V916&lt;2.7,$V916&gt;90),"Age OOR",CL916-1.6449*VLOOKUP(CL$14&amp;"-rse-"&amp;$O916,Equations!$G:$I,3,0)))</f>
        <v/>
      </c>
      <c r="CN916" s="10" t="str">
        <f>IF($AJ916="","",IF(OR($V916&lt;2.7,$V916&gt;90),"Age OOR",CL916+1.6449*VLOOKUP(CL$14&amp;"-rse-"&amp;$O916,Equations!$G:$I,3,0)))</f>
        <v/>
      </c>
      <c r="CO916" s="10" t="str">
        <f t="shared" si="373"/>
        <v/>
      </c>
      <c r="CP916" s="10" t="str">
        <f>IF($AJ916="","",IF(OR($V916&lt;2.7,$V916&gt;90),"Age OOR",($AJ916-CL916)/VLOOKUP(CL$14&amp;"-rse-"&amp;$O916,Equations!$G:$I,3,0)))</f>
        <v/>
      </c>
      <c r="CQ916" s="10" t="str">
        <f>IF($AK916="","",IF(OR($V916&lt;2.7,$V916&gt;90),"Age OOR",EXP(VLOOKUP(CQ$14&amp;"-int-"&amp;$P916,Equations!$G:$I,3,0)+VLOOKUP(CQ$14&amp;"-sexo-"&amp;$P916,Equations!$G:$I,3,0)*$U916+VLOOKUP(CQ$14&amp;"-edad-"&amp;$P916,Equations!$G:$I,3,0)*$V916+VLOOKUP(CQ$14&amp;"-est-"&amp;$P916,Equations!$G:$I,3,0)*(1/$W916)+VLOOKUP(CQ$14&amp;"-imc-"&amp;$P916,Equations!$G:$I,3,0)*(1/$Q916))))</f>
        <v/>
      </c>
      <c r="CR916" s="10" t="str">
        <f>IF($AK916="","",IF(OR($V916&lt;2.7,$V916&gt;90),"Age OOR",EXP(LN(CQ916)-1.6449*VLOOKUP(CQ$14&amp;"-rse-"&amp;$P916,Equations!$G:$I,3,0))))</f>
        <v/>
      </c>
      <c r="CS916" s="10" t="str">
        <f>IF($AK916="","",IF(OR($V916&lt;2.7,$V916&gt;90),"Age OOR",EXP(LN(CQ916)+1.6449*VLOOKUP(CQ$14&amp;"-rse-"&amp;$P916,Equations!$G:$I,3,0))))</f>
        <v/>
      </c>
      <c r="CT916" s="10" t="str">
        <f t="shared" si="374"/>
        <v/>
      </c>
      <c r="CU916" s="10" t="str">
        <f>IF($AK916="","",IF(OR($V916&lt;2.7,$V916&gt;90),"Age OOR",(LN($AK916)-LN(CQ916))/VLOOKUP(CQ$14&amp;"-rse-"&amp;$P916,Equations!$G:$I,3,0)))</f>
        <v/>
      </c>
      <c r="CV916" s="47"/>
    </row>
    <row r="917" spans="5:100" x14ac:dyDescent="0.2">
      <c r="E917" s="23" t="str">
        <f t="shared" si="350"/>
        <v>Age out of range</v>
      </c>
      <c r="F917" s="23" t="str">
        <f t="shared" si="351"/>
        <v>Age out of range</v>
      </c>
      <c r="G917" s="23" t="str">
        <f t="shared" si="352"/>
        <v>Age out of range</v>
      </c>
      <c r="H917" s="23" t="str">
        <f t="shared" si="353"/>
        <v>Age out of range</v>
      </c>
      <c r="I917" s="23" t="str">
        <f t="shared" si="354"/>
        <v>Age out of range</v>
      </c>
      <c r="J917" s="23" t="str">
        <f t="shared" si="355"/>
        <v>Age out of range</v>
      </c>
      <c r="K917" s="23" t="str">
        <f t="shared" si="356"/>
        <v>Age out of range</v>
      </c>
      <c r="L917" s="23" t="str">
        <f t="shared" si="357"/>
        <v>Age out of range</v>
      </c>
      <c r="M917" s="23" t="str">
        <f t="shared" si="358"/>
        <v>Age out of range</v>
      </c>
      <c r="N917" s="23" t="str">
        <f t="shared" si="359"/>
        <v>Age out of range</v>
      </c>
      <c r="O917" s="23" t="str">
        <f t="shared" si="360"/>
        <v>Age out of range</v>
      </c>
      <c r="P917" s="23" t="str">
        <f t="shared" si="361"/>
        <v>Age out of range</v>
      </c>
      <c r="Q917" s="23" t="e">
        <f t="shared" si="362"/>
        <v>#DIV/0!</v>
      </c>
      <c r="R917" s="17"/>
      <c r="S917" s="23">
        <v>901</v>
      </c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  <c r="AE917" s="134"/>
      <c r="AF917" s="134"/>
      <c r="AG917" s="134"/>
      <c r="AH917" s="134"/>
      <c r="AI917" s="134"/>
      <c r="AJ917" s="134"/>
      <c r="AK917" s="134"/>
      <c r="AL917" s="7"/>
      <c r="AM917" s="47"/>
      <c r="AN917" s="10" t="str">
        <f>IF($Z917="","",IF(OR($V917&lt;2.7,$V917&gt;90),"Age OOR",VLOOKUP(AN$14&amp;"-int-"&amp;$E917,Equations!$G:$I,3,0)+VLOOKUP(AN$14&amp;"-sexo-"&amp;$E917,Equations!$G:$I,3,0)*$U917+VLOOKUP(AN$14&amp;"-edad-"&amp;$E917,Equations!$G:$I,3,0)*$V917+VLOOKUP(AN$14&amp;"-est-"&amp;$E917,Equations!$G:$I,3,0)*(1/$W917)+VLOOKUP(AN$14&amp;"-imc-"&amp;$E917,Equations!$G:$I,3,0)*(1/$Q917)))</f>
        <v/>
      </c>
      <c r="AO917" s="10" t="str">
        <f>IF($Z917="","",IF(OR($V917&lt;2.7,$V917&gt;90),"Age OOR",AN917-1.6449*VLOOKUP(AN$14&amp;"-rse-"&amp;$E917,Equations!$G:$I,3,0)))</f>
        <v/>
      </c>
      <c r="AP917" s="10" t="str">
        <f>IF($Z917="","",IF(OR($V917&lt;2.7,$V917&gt;90),"Age OOR",AN917+1.6449*VLOOKUP(AN$14&amp;"-rse-"&amp;$E917,Equations!$G:$I,3,0)))</f>
        <v/>
      </c>
      <c r="AQ917" s="10" t="str">
        <f t="shared" si="363"/>
        <v/>
      </c>
      <c r="AR917" s="10" t="str">
        <f>IF($Z917="","",IF(OR($V917&lt;2.7,$V917&gt;90),"Age OOR",($Z917-AN917)/VLOOKUP(AN$14&amp;"-rse-"&amp;$E917,Equations!$G:$I,3,0)))</f>
        <v/>
      </c>
      <c r="AS917" s="10" t="str">
        <f>IF($AA917="","",IF(OR($V917&lt;2.7,$V917&gt;90),"Age OOR",VLOOKUP(AS$14&amp;"-int-"&amp;$F917,Equations!$G:$I,3,0)+VLOOKUP(AS$14&amp;"-sexo-"&amp;$F917,Equations!$G:$I,3,0)*$U917+VLOOKUP(AS$14&amp;"-edad-"&amp;$F917,Equations!$G:$I,3,0)*$V917+VLOOKUP(AS$14&amp;"-est-"&amp;$F917,Equations!$G:$I,3,0)*(1/$W917)+VLOOKUP(AS$14&amp;"-imc-"&amp;$F917,Equations!$G:$I,3,0)*(1/$Q917)))</f>
        <v/>
      </c>
      <c r="AT917" s="10" t="str">
        <f>IF($AA917="","",IF(OR($V917&lt;2.7,$V917&gt;90),"Age OOR",AS917-1.6449*VLOOKUP(AS$14&amp;"-rse-"&amp;$F917,Equations!$G:$I,3,0)))</f>
        <v/>
      </c>
      <c r="AU917" s="10" t="str">
        <f>IF($AA917="","",IF(OR($V917&lt;2.7,$V917&gt;90),"Age OOR",AS917+1.6449*VLOOKUP(AS$14&amp;"-rse-"&amp;$F917,Equations!$G:$I,3,0)))</f>
        <v/>
      </c>
      <c r="AV917" s="10" t="str">
        <f t="shared" si="364"/>
        <v/>
      </c>
      <c r="AW917" s="10" t="str">
        <f>IF($AA917="","",IF(OR($V917&lt;2.7,$V917&gt;90),"Age OOR",($AA917-AS917)/VLOOKUP(AS$14&amp;"-rse-"&amp;$F917,Equations!$G:$I,3,0)))</f>
        <v/>
      </c>
      <c r="AX917" s="10" t="str">
        <f>IF($AB917="","",IF(OR($V917&lt;2.7,$V917&gt;90),"Age OOR",VLOOKUP(AX$14&amp;"-int-"&amp;$G917,Equations!$G:$I,3,0)+VLOOKUP(AX$14&amp;"-sexo-"&amp;$G917,Equations!$G:$I,3,0)*$U917+VLOOKUP(AX$14&amp;"-edad-"&amp;$G917,Equations!$G:$I,3,0)*$V917+VLOOKUP(AX$14&amp;"-est-"&amp;$G917,Equations!$G:$I,3,0)*(1/$W917)+VLOOKUP(AX$14&amp;"-imc-"&amp;$G917,Equations!$G:$I,3,0)*(1/$Q917)))</f>
        <v/>
      </c>
      <c r="AY917" s="10" t="str">
        <f>IF($AB917="","",IF(OR($V917&lt;2.7,$V917&gt;90),"Age OOR",AX917-1.6449*VLOOKUP(AX$14&amp;"-rse-"&amp;$G917,Equations!$G:$I,3,0)))</f>
        <v/>
      </c>
      <c r="AZ917" s="10" t="str">
        <f>IF($AB917="","",IF(OR($V917&lt;2.7,$V917&gt;90),"Age OOR",AX917+1.6449*VLOOKUP(AX$14&amp;"-rse-"&amp;$G917,Equations!$G:$I,3,0)))</f>
        <v/>
      </c>
      <c r="BA917" s="10" t="str">
        <f t="shared" si="365"/>
        <v/>
      </c>
      <c r="BB917" s="10" t="str">
        <f>IF($AB917="","",IF(OR($V917&lt;2.7,$V917&gt;90),"Age OOR",($AB917-AX917)/VLOOKUP(AX$14&amp;"-rse-"&amp;$G917,Equations!$G:$I,3,0)))</f>
        <v/>
      </c>
      <c r="BC917" s="10" t="str">
        <f>IF($AC917="","",IF(OR($V917&lt;2.7,$V917&gt;90),"Age OOR",VLOOKUP(BC$14&amp;"-int-"&amp;$H917,Equations!$G:$I,3,0)+VLOOKUP(BC$14&amp;"-sexo-"&amp;$H917,Equations!$G:$I,3,0)*$U917+VLOOKUP(BC$14&amp;"-edad-"&amp;$H917,Equations!$G:$I,3,0)*$V917+VLOOKUP(BC$14&amp;"-est-"&amp;$H917,Equations!$G:$I,3,0)*(1/$W917)+VLOOKUP(BC$14&amp;"-imc-"&amp;$H917,Equations!$G:$I,3,0)*(1/$Q917)))</f>
        <v/>
      </c>
      <c r="BD917" s="10" t="str">
        <f>IF($AC917="","",IF(OR($V917&lt;2.7,$V917&gt;90),"Age OOR",BC917-1.6449*VLOOKUP(BC$14&amp;"-rse-"&amp;$H917,Equations!$G:$I,3,0)))</f>
        <v/>
      </c>
      <c r="BE917" s="10" t="str">
        <f>IF($AC917="","",IF(OR($V917&lt;2.7,$V917&gt;90),"Age OOR",BC917+1.6449*VLOOKUP(BC$14&amp;"-rse-"&amp;$H917,Equations!$G:$I,3,0)))</f>
        <v/>
      </c>
      <c r="BF917" s="10" t="str">
        <f t="shared" si="366"/>
        <v/>
      </c>
      <c r="BG917" s="10" t="str">
        <f>IF($AC917="","",IF(OR($V917&lt;2.7,$V917&gt;90),"Age OOR",($AC917-BC917)/VLOOKUP(BC$14&amp;"-rse-"&amp;$H917,Equations!$G:$I,3,0)))</f>
        <v/>
      </c>
      <c r="BH917" s="10" t="str">
        <f>IF($AD917="","",IF(OR($V917&lt;2.7,$V917&gt;90),"Age OOR",VLOOKUP(BH$14&amp;"-int-"&amp;$I917,Equations!$G:$I,3,0)+VLOOKUP(BH$14&amp;"-sexo-"&amp;$I917,Equations!$G:$I,3,0)*$U917+VLOOKUP(BH$14&amp;"-edad-"&amp;$I917,Equations!$G:$I,3,0)*$V917+VLOOKUP(BH$14&amp;"-est-"&amp;$I917,Equations!$G:$I,3,0)*(1/$W917)+VLOOKUP(BH$14&amp;"-imc-"&amp;$I917,Equations!$G:$I,3,0)*(1/$Q917)))</f>
        <v/>
      </c>
      <c r="BI917" s="10" t="str">
        <f>IF($AD917="","",IF(OR($V917&lt;2.7,$V917&gt;90),"Age OOR",BH917-1.6449*VLOOKUP(BH$14&amp;"-rse-"&amp;$I917,Equations!$G:$I,3,0)))</f>
        <v/>
      </c>
      <c r="BJ917" s="10" t="str">
        <f>IF($AD917="","",IF(OR($V917&lt;2.7,$V917&gt;90),"Age OOR",BH917+1.6449*VLOOKUP(BH$14&amp;"-rse-"&amp;$I917,Equations!$G:$I,3,0)))</f>
        <v/>
      </c>
      <c r="BK917" s="10" t="str">
        <f t="shared" si="367"/>
        <v/>
      </c>
      <c r="BL917" s="10" t="str">
        <f>IF($AD917="","",IF(OR($V917&lt;2.7,$V917&gt;90),"Age OOR",($AD917-BH917)/VLOOKUP(BH$14&amp;"-rse-"&amp;$I917,Equations!$G:$I,3,0)))</f>
        <v/>
      </c>
      <c r="BM917" s="10" t="str">
        <f>IF($AE917="","",IF(OR($V917&lt;2.7,$V917&gt;90),"Age OOR",VLOOKUP(BM$14&amp;"-int-"&amp;$J917,Equations!$G:$I,3,0)+VLOOKUP(BM$14&amp;"-sexo-"&amp;$J917,Equations!$G:$I,3,0)*$U917+VLOOKUP(BM$14&amp;"-edad-"&amp;$J917,Equations!$G:$I,3,0)*$V917+VLOOKUP(BM$14&amp;"-est-"&amp;$J917,Equations!$G:$I,3,0)*(1/$W917)+VLOOKUP(BM$14&amp;"-imc-"&amp;$J917,Equations!$G:$I,3,0)*(1/$Q917)))</f>
        <v/>
      </c>
      <c r="BN917" s="10" t="str">
        <f>IF($AE917="","",IF(OR($V917&lt;2.7,$V917&gt;90),"Age OOR",BM917-1.6449*VLOOKUP(BM$14&amp;"-rse-"&amp;$J917,Equations!$G:$I,3,0)))</f>
        <v/>
      </c>
      <c r="BO917" s="10" t="str">
        <f>IF($AE917="","",IF(OR($V917&lt;2.7,$V917&gt;90),"Age OOR",BM917+1.6449*VLOOKUP(BM$14&amp;"-rse-"&amp;$J917,Equations!$G:$I,3,0)))</f>
        <v/>
      </c>
      <c r="BP917" s="10" t="str">
        <f t="shared" si="368"/>
        <v/>
      </c>
      <c r="BQ917" s="10" t="str">
        <f>IF($AE917="","",IF(OR($V917&lt;2.7,$V917&gt;90),"Age OOR",($AE917-BM917)/VLOOKUP(BM$14&amp;"-rse-"&amp;$J917,Equations!$G:$I,3,0)))</f>
        <v/>
      </c>
      <c r="BR917" s="10" t="str">
        <f>IF($AF917="","",IF(OR($V917&lt;2.7,$V917&gt;90),"Age OOR",VLOOKUP(BR$14&amp;"-int-"&amp;$K917,Equations!$G:$I,3,0)+VLOOKUP(BR$14&amp;"-sexo-"&amp;$K917,Equations!$G:$I,3,0)*$U917+VLOOKUP(BR$14&amp;"-edad-"&amp;$K917,Equations!$G:$I,3,0)*$V917+VLOOKUP(BR$14&amp;"-est-"&amp;$K917,Equations!$G:$I,3,0)*(1/$W917)+VLOOKUP(BR$14&amp;"-imc-"&amp;$K917,Equations!$G:$I,3,0)*(1/$Q917)))</f>
        <v/>
      </c>
      <c r="BS917" s="10" t="str">
        <f>IF($AF917="","",IF(OR($V917&lt;2.7,$V917&gt;90),"Age OOR",BR917-1.6449*VLOOKUP(BR$14&amp;"-rse-"&amp;$K917,Equations!$G:$I,3,0)))</f>
        <v/>
      </c>
      <c r="BT917" s="10" t="str">
        <f>IF($AF917="","",IF(OR($V917&lt;2.7,$V917&gt;90),"Age OOR",BR917+1.6449*VLOOKUP(BR$14&amp;"-rse-"&amp;$K917,Equations!$G:$I,3,0)))</f>
        <v/>
      </c>
      <c r="BU917" s="10" t="str">
        <f t="shared" si="369"/>
        <v/>
      </c>
      <c r="BV917" s="10" t="str">
        <f>IF($AF917="","",IF(OR($V917&lt;2.7,$V917&gt;90),"Age OOR",($AF917-BR917)/VLOOKUP(BR$14&amp;"-rse-"&amp;$K917,Equations!$G:$I,3,0)))</f>
        <v/>
      </c>
      <c r="BW917" s="10" t="str">
        <f>IF($AG917="","",IF(OR($V917&lt;2.7,$V917&gt;90),"Age OOR",VLOOKUP(BW$14&amp;"-int-"&amp;$L917,Equations!$G:$I,3,0)+VLOOKUP(BW$14&amp;"-sexo-"&amp;$L917,Equations!$G:$I,3,0)*$U917+VLOOKUP(BW$14&amp;"-edad-"&amp;$L917,Equations!$G:$I,3,0)*$V917+VLOOKUP(BW$14&amp;"-est-"&amp;$L917,Equations!$G:$I,3,0)*(1/$W917)+VLOOKUP(BW$14&amp;"-imc-"&amp;$L917,Equations!$G:$I,3,0)*(1/$Q917)))</f>
        <v/>
      </c>
      <c r="BX917" s="10" t="str">
        <f>IF($AG917="","",IF(OR($V917&lt;2.7,$V917&gt;90),"Age OOR",BW917-1.6449*VLOOKUP(BW$14&amp;"-rse-"&amp;$L917,Equations!$G:$I,3,0)))</f>
        <v/>
      </c>
      <c r="BY917" s="10" t="str">
        <f>IF($AG917="","",IF(OR($V917&lt;2.7,$V917&gt;90),"Age OOR",BW917+1.6449*VLOOKUP(BW$14&amp;"-rse-"&amp;$L917,Equations!$G:$I,3,0)))</f>
        <v/>
      </c>
      <c r="BZ917" s="10" t="str">
        <f t="shared" si="370"/>
        <v/>
      </c>
      <c r="CA917" s="10" t="str">
        <f>IF($AG917="","",IF(OR($V917&lt;2.7,$V917&gt;90),"Age OOR",($AG917-BW917)/VLOOKUP(BW$14&amp;"-rse-"&amp;$L917,Equations!$G:$I,3,0)))</f>
        <v/>
      </c>
      <c r="CB917" s="10" t="str">
        <f>IF($AH917="","",IF(OR($V917&lt;2.7,$V917&gt;90),"Age OOR",VLOOKUP(CB$14&amp;"-int-"&amp;$M917,Equations!$G:$I,3,0)+VLOOKUP(CB$14&amp;"-sexo-"&amp;$M917,Equations!$G:$I,3,0)*$U917+VLOOKUP(CB$14&amp;"-edad-"&amp;$M917,Equations!$G:$I,3,0)*$V917+VLOOKUP(CB$14&amp;"-est-"&amp;$M917,Equations!$G:$I,3,0)*(1/$W917)+VLOOKUP(CB$14&amp;"-imc-"&amp;$M917,Equations!$G:$I,3,0)*(1/$Q917)))</f>
        <v/>
      </c>
      <c r="CC917" s="10" t="str">
        <f>IF($AH917="","",IF(OR($V917&lt;2.7,$V917&gt;90),"Age OOR",CB917-1.6449*VLOOKUP(CB$14&amp;"-rse-"&amp;$M917,Equations!$G:$I,3,0)))</f>
        <v/>
      </c>
      <c r="CD917" s="10" t="str">
        <f>IF($AH917="","",IF(OR($V917&lt;2.7,$V917&gt;90),"Age OOR",CB917+1.6449*VLOOKUP(CB$14&amp;"-rse-"&amp;$M917,Equations!$G:$I,3,0)))</f>
        <v/>
      </c>
      <c r="CE917" s="10" t="str">
        <f t="shared" si="371"/>
        <v/>
      </c>
      <c r="CF917" s="10" t="str">
        <f>IF($AH917="","",IF(OR($V917&lt;2.7,$V917&gt;90),"Age OOR",($AH917-CB917)/VLOOKUP(CB$14&amp;"-rse-"&amp;$M917,Equations!$G:$I,3,0)))</f>
        <v/>
      </c>
      <c r="CG917" s="10" t="str">
        <f>IF($AI917="","",IF(OR($V917&lt;2.7,$V917&gt;90),"Age OOR",VLOOKUP(CG$14&amp;"-int-"&amp;$N917,Equations!$G:$I,3,0)+VLOOKUP(CG$14&amp;"-sexo-"&amp;$N917,Equations!$G:$I,3,0)*$U917+VLOOKUP(CG$14&amp;"-edad-"&amp;$N917,Equations!$G:$I,3,0)*$V917+VLOOKUP(CG$14&amp;"-est-"&amp;$N917,Equations!$G:$I,3,0)*(1/$W917)+VLOOKUP(CG$14&amp;"-imc-"&amp;$N917,Equations!$G:$I,3,0)*(1/$Q917)))</f>
        <v/>
      </c>
      <c r="CH917" s="10" t="str">
        <f>IF($AI917="","",IF(OR($V917&lt;2.7,$V917&gt;90),"Age OOR",CG917-1.6449*VLOOKUP(CG$14&amp;"-rse-"&amp;$N917,Equations!$G:$I,3,0)))</f>
        <v/>
      </c>
      <c r="CI917" s="10" t="str">
        <f>IF($AI917="","",IF(OR($V917&lt;2.7,$V917&gt;90),"Age OOR",CG917+1.6449*VLOOKUP(CG$14&amp;"-rse-"&amp;$N917,Equations!$G:$I,3,0)))</f>
        <v/>
      </c>
      <c r="CJ917" s="10" t="str">
        <f t="shared" si="372"/>
        <v/>
      </c>
      <c r="CK917" s="10" t="str">
        <f>IF($AI917="","",IF(OR($V917&lt;2.7,$V917&gt;90),"Age OOR",($AI917-CG917)/VLOOKUP(CG$14&amp;"-rse-"&amp;$N917,Equations!$G:$I,3,0)))</f>
        <v/>
      </c>
      <c r="CL917" s="10" t="str">
        <f>IF($AJ917="","",IF(OR($V917&lt;2.7,$V917&gt;90),"Age OOR",VLOOKUP(CL$14&amp;"-int-"&amp;$O917,Equations!$G:$I,3,0)+VLOOKUP(CL$14&amp;"-sexo-"&amp;$O917,Equations!$G:$I,3,0)*$U917+VLOOKUP(CL$14&amp;"-edad-"&amp;$O917,Equations!$G:$I,3,0)*$V917+VLOOKUP(CL$14&amp;"-est-"&amp;$O917,Equations!$G:$I,3,0)*(1/$W917)+VLOOKUP(CL$14&amp;"-imc-"&amp;$O917,Equations!$G:$I,3,0)*(1/$Q917)))</f>
        <v/>
      </c>
      <c r="CM917" s="10" t="str">
        <f>IF($AJ917="","",IF(OR($V917&lt;2.7,$V917&gt;90),"Age OOR",CL917-1.6449*VLOOKUP(CL$14&amp;"-rse-"&amp;$O917,Equations!$G:$I,3,0)))</f>
        <v/>
      </c>
      <c r="CN917" s="10" t="str">
        <f>IF($AJ917="","",IF(OR($V917&lt;2.7,$V917&gt;90),"Age OOR",CL917+1.6449*VLOOKUP(CL$14&amp;"-rse-"&amp;$O917,Equations!$G:$I,3,0)))</f>
        <v/>
      </c>
      <c r="CO917" s="10" t="str">
        <f t="shared" si="373"/>
        <v/>
      </c>
      <c r="CP917" s="10" t="str">
        <f>IF($AJ917="","",IF(OR($V917&lt;2.7,$V917&gt;90),"Age OOR",($AJ917-CL917)/VLOOKUP(CL$14&amp;"-rse-"&amp;$O917,Equations!$G:$I,3,0)))</f>
        <v/>
      </c>
      <c r="CQ917" s="10" t="str">
        <f>IF($AK917="","",IF(OR($V917&lt;2.7,$V917&gt;90),"Age OOR",EXP(VLOOKUP(CQ$14&amp;"-int-"&amp;$P917,Equations!$G:$I,3,0)+VLOOKUP(CQ$14&amp;"-sexo-"&amp;$P917,Equations!$G:$I,3,0)*$U917+VLOOKUP(CQ$14&amp;"-edad-"&amp;$P917,Equations!$G:$I,3,0)*$V917+VLOOKUP(CQ$14&amp;"-est-"&amp;$P917,Equations!$G:$I,3,0)*(1/$W917)+VLOOKUP(CQ$14&amp;"-imc-"&amp;$P917,Equations!$G:$I,3,0)*(1/$Q917))))</f>
        <v/>
      </c>
      <c r="CR917" s="10" t="str">
        <f>IF($AK917="","",IF(OR($V917&lt;2.7,$V917&gt;90),"Age OOR",EXP(LN(CQ917)-1.6449*VLOOKUP(CQ$14&amp;"-rse-"&amp;$P917,Equations!$G:$I,3,0))))</f>
        <v/>
      </c>
      <c r="CS917" s="10" t="str">
        <f>IF($AK917="","",IF(OR($V917&lt;2.7,$V917&gt;90),"Age OOR",EXP(LN(CQ917)+1.6449*VLOOKUP(CQ$14&amp;"-rse-"&amp;$P917,Equations!$G:$I,3,0))))</f>
        <v/>
      </c>
      <c r="CT917" s="10" t="str">
        <f t="shared" si="374"/>
        <v/>
      </c>
      <c r="CU917" s="10" t="str">
        <f>IF($AK917="","",IF(OR($V917&lt;2.7,$V917&gt;90),"Age OOR",(LN($AK917)-LN(CQ917))/VLOOKUP(CQ$14&amp;"-rse-"&amp;$P917,Equations!$G:$I,3,0)))</f>
        <v/>
      </c>
      <c r="CV917" s="47"/>
    </row>
    <row r="918" spans="5:100" x14ac:dyDescent="0.2">
      <c r="E918" s="23" t="str">
        <f t="shared" si="350"/>
        <v>Age out of range</v>
      </c>
      <c r="F918" s="23" t="str">
        <f t="shared" si="351"/>
        <v>Age out of range</v>
      </c>
      <c r="G918" s="23" t="str">
        <f t="shared" si="352"/>
        <v>Age out of range</v>
      </c>
      <c r="H918" s="23" t="str">
        <f t="shared" si="353"/>
        <v>Age out of range</v>
      </c>
      <c r="I918" s="23" t="str">
        <f t="shared" si="354"/>
        <v>Age out of range</v>
      </c>
      <c r="J918" s="23" t="str">
        <f t="shared" si="355"/>
        <v>Age out of range</v>
      </c>
      <c r="K918" s="23" t="str">
        <f t="shared" si="356"/>
        <v>Age out of range</v>
      </c>
      <c r="L918" s="23" t="str">
        <f t="shared" si="357"/>
        <v>Age out of range</v>
      </c>
      <c r="M918" s="23" t="str">
        <f t="shared" si="358"/>
        <v>Age out of range</v>
      </c>
      <c r="N918" s="23" t="str">
        <f t="shared" si="359"/>
        <v>Age out of range</v>
      </c>
      <c r="O918" s="23" t="str">
        <f t="shared" si="360"/>
        <v>Age out of range</v>
      </c>
      <c r="P918" s="23" t="str">
        <f t="shared" si="361"/>
        <v>Age out of range</v>
      </c>
      <c r="Q918" s="23" t="e">
        <f t="shared" si="362"/>
        <v>#DIV/0!</v>
      </c>
      <c r="R918" s="17"/>
      <c r="S918" s="23">
        <v>902</v>
      </c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  <c r="AE918" s="134"/>
      <c r="AF918" s="134"/>
      <c r="AG918" s="134"/>
      <c r="AH918" s="134"/>
      <c r="AI918" s="134"/>
      <c r="AJ918" s="134"/>
      <c r="AK918" s="134"/>
      <c r="AL918" s="7"/>
      <c r="AM918" s="47"/>
      <c r="AN918" s="10" t="str">
        <f>IF($Z918="","",IF(OR($V918&lt;2.7,$V918&gt;90),"Age OOR",VLOOKUP(AN$14&amp;"-int-"&amp;$E918,Equations!$G:$I,3,0)+VLOOKUP(AN$14&amp;"-sexo-"&amp;$E918,Equations!$G:$I,3,0)*$U918+VLOOKUP(AN$14&amp;"-edad-"&amp;$E918,Equations!$G:$I,3,0)*$V918+VLOOKUP(AN$14&amp;"-est-"&amp;$E918,Equations!$G:$I,3,0)*(1/$W918)+VLOOKUP(AN$14&amp;"-imc-"&amp;$E918,Equations!$G:$I,3,0)*(1/$Q918)))</f>
        <v/>
      </c>
      <c r="AO918" s="10" t="str">
        <f>IF($Z918="","",IF(OR($V918&lt;2.7,$V918&gt;90),"Age OOR",AN918-1.6449*VLOOKUP(AN$14&amp;"-rse-"&amp;$E918,Equations!$G:$I,3,0)))</f>
        <v/>
      </c>
      <c r="AP918" s="10" t="str">
        <f>IF($Z918="","",IF(OR($V918&lt;2.7,$V918&gt;90),"Age OOR",AN918+1.6449*VLOOKUP(AN$14&amp;"-rse-"&amp;$E918,Equations!$G:$I,3,0)))</f>
        <v/>
      </c>
      <c r="AQ918" s="10" t="str">
        <f t="shared" si="363"/>
        <v/>
      </c>
      <c r="AR918" s="10" t="str">
        <f>IF($Z918="","",IF(OR($V918&lt;2.7,$V918&gt;90),"Age OOR",($Z918-AN918)/VLOOKUP(AN$14&amp;"-rse-"&amp;$E918,Equations!$G:$I,3,0)))</f>
        <v/>
      </c>
      <c r="AS918" s="10" t="str">
        <f>IF($AA918="","",IF(OR($V918&lt;2.7,$V918&gt;90),"Age OOR",VLOOKUP(AS$14&amp;"-int-"&amp;$F918,Equations!$G:$I,3,0)+VLOOKUP(AS$14&amp;"-sexo-"&amp;$F918,Equations!$G:$I,3,0)*$U918+VLOOKUP(AS$14&amp;"-edad-"&amp;$F918,Equations!$G:$I,3,0)*$V918+VLOOKUP(AS$14&amp;"-est-"&amp;$F918,Equations!$G:$I,3,0)*(1/$W918)+VLOOKUP(AS$14&amp;"-imc-"&amp;$F918,Equations!$G:$I,3,0)*(1/$Q918)))</f>
        <v/>
      </c>
      <c r="AT918" s="10" t="str">
        <f>IF($AA918="","",IF(OR($V918&lt;2.7,$V918&gt;90),"Age OOR",AS918-1.6449*VLOOKUP(AS$14&amp;"-rse-"&amp;$F918,Equations!$G:$I,3,0)))</f>
        <v/>
      </c>
      <c r="AU918" s="10" t="str">
        <f>IF($AA918="","",IF(OR($V918&lt;2.7,$V918&gt;90),"Age OOR",AS918+1.6449*VLOOKUP(AS$14&amp;"-rse-"&amp;$F918,Equations!$G:$I,3,0)))</f>
        <v/>
      </c>
      <c r="AV918" s="10" t="str">
        <f t="shared" si="364"/>
        <v/>
      </c>
      <c r="AW918" s="10" t="str">
        <f>IF($AA918="","",IF(OR($V918&lt;2.7,$V918&gt;90),"Age OOR",($AA918-AS918)/VLOOKUP(AS$14&amp;"-rse-"&amp;$F918,Equations!$G:$I,3,0)))</f>
        <v/>
      </c>
      <c r="AX918" s="10" t="str">
        <f>IF($AB918="","",IF(OR($V918&lt;2.7,$V918&gt;90),"Age OOR",VLOOKUP(AX$14&amp;"-int-"&amp;$G918,Equations!$G:$I,3,0)+VLOOKUP(AX$14&amp;"-sexo-"&amp;$G918,Equations!$G:$I,3,0)*$U918+VLOOKUP(AX$14&amp;"-edad-"&amp;$G918,Equations!$G:$I,3,0)*$V918+VLOOKUP(AX$14&amp;"-est-"&amp;$G918,Equations!$G:$I,3,0)*(1/$W918)+VLOOKUP(AX$14&amp;"-imc-"&amp;$G918,Equations!$G:$I,3,0)*(1/$Q918)))</f>
        <v/>
      </c>
      <c r="AY918" s="10" t="str">
        <f>IF($AB918="","",IF(OR($V918&lt;2.7,$V918&gt;90),"Age OOR",AX918-1.6449*VLOOKUP(AX$14&amp;"-rse-"&amp;$G918,Equations!$G:$I,3,0)))</f>
        <v/>
      </c>
      <c r="AZ918" s="10" t="str">
        <f>IF($AB918="","",IF(OR($V918&lt;2.7,$V918&gt;90),"Age OOR",AX918+1.6449*VLOOKUP(AX$14&amp;"-rse-"&amp;$G918,Equations!$G:$I,3,0)))</f>
        <v/>
      </c>
      <c r="BA918" s="10" t="str">
        <f t="shared" si="365"/>
        <v/>
      </c>
      <c r="BB918" s="10" t="str">
        <f>IF($AB918="","",IF(OR($V918&lt;2.7,$V918&gt;90),"Age OOR",($AB918-AX918)/VLOOKUP(AX$14&amp;"-rse-"&amp;$G918,Equations!$G:$I,3,0)))</f>
        <v/>
      </c>
      <c r="BC918" s="10" t="str">
        <f>IF($AC918="","",IF(OR($V918&lt;2.7,$V918&gt;90),"Age OOR",VLOOKUP(BC$14&amp;"-int-"&amp;$H918,Equations!$G:$I,3,0)+VLOOKUP(BC$14&amp;"-sexo-"&amp;$H918,Equations!$G:$I,3,0)*$U918+VLOOKUP(BC$14&amp;"-edad-"&amp;$H918,Equations!$G:$I,3,0)*$V918+VLOOKUP(BC$14&amp;"-est-"&amp;$H918,Equations!$G:$I,3,0)*(1/$W918)+VLOOKUP(BC$14&amp;"-imc-"&amp;$H918,Equations!$G:$I,3,0)*(1/$Q918)))</f>
        <v/>
      </c>
      <c r="BD918" s="10" t="str">
        <f>IF($AC918="","",IF(OR($V918&lt;2.7,$V918&gt;90),"Age OOR",BC918-1.6449*VLOOKUP(BC$14&amp;"-rse-"&amp;$H918,Equations!$G:$I,3,0)))</f>
        <v/>
      </c>
      <c r="BE918" s="10" t="str">
        <f>IF($AC918="","",IF(OR($V918&lt;2.7,$V918&gt;90),"Age OOR",BC918+1.6449*VLOOKUP(BC$14&amp;"-rse-"&amp;$H918,Equations!$G:$I,3,0)))</f>
        <v/>
      </c>
      <c r="BF918" s="10" t="str">
        <f t="shared" si="366"/>
        <v/>
      </c>
      <c r="BG918" s="10" t="str">
        <f>IF($AC918="","",IF(OR($V918&lt;2.7,$V918&gt;90),"Age OOR",($AC918-BC918)/VLOOKUP(BC$14&amp;"-rse-"&amp;$H918,Equations!$G:$I,3,0)))</f>
        <v/>
      </c>
      <c r="BH918" s="10" t="str">
        <f>IF($AD918="","",IF(OR($V918&lt;2.7,$V918&gt;90),"Age OOR",VLOOKUP(BH$14&amp;"-int-"&amp;$I918,Equations!$G:$I,3,0)+VLOOKUP(BH$14&amp;"-sexo-"&amp;$I918,Equations!$G:$I,3,0)*$U918+VLOOKUP(BH$14&amp;"-edad-"&amp;$I918,Equations!$G:$I,3,0)*$V918+VLOOKUP(BH$14&amp;"-est-"&amp;$I918,Equations!$G:$I,3,0)*(1/$W918)+VLOOKUP(BH$14&amp;"-imc-"&amp;$I918,Equations!$G:$I,3,0)*(1/$Q918)))</f>
        <v/>
      </c>
      <c r="BI918" s="10" t="str">
        <f>IF($AD918="","",IF(OR($V918&lt;2.7,$V918&gt;90),"Age OOR",BH918-1.6449*VLOOKUP(BH$14&amp;"-rse-"&amp;$I918,Equations!$G:$I,3,0)))</f>
        <v/>
      </c>
      <c r="BJ918" s="10" t="str">
        <f>IF($AD918="","",IF(OR($V918&lt;2.7,$V918&gt;90),"Age OOR",BH918+1.6449*VLOOKUP(BH$14&amp;"-rse-"&amp;$I918,Equations!$G:$I,3,0)))</f>
        <v/>
      </c>
      <c r="BK918" s="10" t="str">
        <f t="shared" si="367"/>
        <v/>
      </c>
      <c r="BL918" s="10" t="str">
        <f>IF($AD918="","",IF(OR($V918&lt;2.7,$V918&gt;90),"Age OOR",($AD918-BH918)/VLOOKUP(BH$14&amp;"-rse-"&amp;$I918,Equations!$G:$I,3,0)))</f>
        <v/>
      </c>
      <c r="BM918" s="10" t="str">
        <f>IF($AE918="","",IF(OR($V918&lt;2.7,$V918&gt;90),"Age OOR",VLOOKUP(BM$14&amp;"-int-"&amp;$J918,Equations!$G:$I,3,0)+VLOOKUP(BM$14&amp;"-sexo-"&amp;$J918,Equations!$G:$I,3,0)*$U918+VLOOKUP(BM$14&amp;"-edad-"&amp;$J918,Equations!$G:$I,3,0)*$V918+VLOOKUP(BM$14&amp;"-est-"&amp;$J918,Equations!$G:$I,3,0)*(1/$W918)+VLOOKUP(BM$14&amp;"-imc-"&amp;$J918,Equations!$G:$I,3,0)*(1/$Q918)))</f>
        <v/>
      </c>
      <c r="BN918" s="10" t="str">
        <f>IF($AE918="","",IF(OR($V918&lt;2.7,$V918&gt;90),"Age OOR",BM918-1.6449*VLOOKUP(BM$14&amp;"-rse-"&amp;$J918,Equations!$G:$I,3,0)))</f>
        <v/>
      </c>
      <c r="BO918" s="10" t="str">
        <f>IF($AE918="","",IF(OR($V918&lt;2.7,$V918&gt;90),"Age OOR",BM918+1.6449*VLOOKUP(BM$14&amp;"-rse-"&amp;$J918,Equations!$G:$I,3,0)))</f>
        <v/>
      </c>
      <c r="BP918" s="10" t="str">
        <f t="shared" si="368"/>
        <v/>
      </c>
      <c r="BQ918" s="10" t="str">
        <f>IF($AE918="","",IF(OR($V918&lt;2.7,$V918&gt;90),"Age OOR",($AE918-BM918)/VLOOKUP(BM$14&amp;"-rse-"&amp;$J918,Equations!$G:$I,3,0)))</f>
        <v/>
      </c>
      <c r="BR918" s="10" t="str">
        <f>IF($AF918="","",IF(OR($V918&lt;2.7,$V918&gt;90),"Age OOR",VLOOKUP(BR$14&amp;"-int-"&amp;$K918,Equations!$G:$I,3,0)+VLOOKUP(BR$14&amp;"-sexo-"&amp;$K918,Equations!$G:$I,3,0)*$U918+VLOOKUP(BR$14&amp;"-edad-"&amp;$K918,Equations!$G:$I,3,0)*$V918+VLOOKUP(BR$14&amp;"-est-"&amp;$K918,Equations!$G:$I,3,0)*(1/$W918)+VLOOKUP(BR$14&amp;"-imc-"&amp;$K918,Equations!$G:$I,3,0)*(1/$Q918)))</f>
        <v/>
      </c>
      <c r="BS918" s="10" t="str">
        <f>IF($AF918="","",IF(OR($V918&lt;2.7,$V918&gt;90),"Age OOR",BR918-1.6449*VLOOKUP(BR$14&amp;"-rse-"&amp;$K918,Equations!$G:$I,3,0)))</f>
        <v/>
      </c>
      <c r="BT918" s="10" t="str">
        <f>IF($AF918="","",IF(OR($V918&lt;2.7,$V918&gt;90),"Age OOR",BR918+1.6449*VLOOKUP(BR$14&amp;"-rse-"&amp;$K918,Equations!$G:$I,3,0)))</f>
        <v/>
      </c>
      <c r="BU918" s="10" t="str">
        <f t="shared" si="369"/>
        <v/>
      </c>
      <c r="BV918" s="10" t="str">
        <f>IF($AF918="","",IF(OR($V918&lt;2.7,$V918&gt;90),"Age OOR",($AF918-BR918)/VLOOKUP(BR$14&amp;"-rse-"&amp;$K918,Equations!$G:$I,3,0)))</f>
        <v/>
      </c>
      <c r="BW918" s="10" t="str">
        <f>IF($AG918="","",IF(OR($V918&lt;2.7,$V918&gt;90),"Age OOR",VLOOKUP(BW$14&amp;"-int-"&amp;$L918,Equations!$G:$I,3,0)+VLOOKUP(BW$14&amp;"-sexo-"&amp;$L918,Equations!$G:$I,3,0)*$U918+VLOOKUP(BW$14&amp;"-edad-"&amp;$L918,Equations!$G:$I,3,0)*$V918+VLOOKUP(BW$14&amp;"-est-"&amp;$L918,Equations!$G:$I,3,0)*(1/$W918)+VLOOKUP(BW$14&amp;"-imc-"&amp;$L918,Equations!$G:$I,3,0)*(1/$Q918)))</f>
        <v/>
      </c>
      <c r="BX918" s="10" t="str">
        <f>IF($AG918="","",IF(OR($V918&lt;2.7,$V918&gt;90),"Age OOR",BW918-1.6449*VLOOKUP(BW$14&amp;"-rse-"&amp;$L918,Equations!$G:$I,3,0)))</f>
        <v/>
      </c>
      <c r="BY918" s="10" t="str">
        <f>IF($AG918="","",IF(OR($V918&lt;2.7,$V918&gt;90),"Age OOR",BW918+1.6449*VLOOKUP(BW$14&amp;"-rse-"&amp;$L918,Equations!$G:$I,3,0)))</f>
        <v/>
      </c>
      <c r="BZ918" s="10" t="str">
        <f t="shared" si="370"/>
        <v/>
      </c>
      <c r="CA918" s="10" t="str">
        <f>IF($AG918="","",IF(OR($V918&lt;2.7,$V918&gt;90),"Age OOR",($AG918-BW918)/VLOOKUP(BW$14&amp;"-rse-"&amp;$L918,Equations!$G:$I,3,0)))</f>
        <v/>
      </c>
      <c r="CB918" s="10" t="str">
        <f>IF($AH918="","",IF(OR($V918&lt;2.7,$V918&gt;90),"Age OOR",VLOOKUP(CB$14&amp;"-int-"&amp;$M918,Equations!$G:$I,3,0)+VLOOKUP(CB$14&amp;"-sexo-"&amp;$M918,Equations!$G:$I,3,0)*$U918+VLOOKUP(CB$14&amp;"-edad-"&amp;$M918,Equations!$G:$I,3,0)*$V918+VLOOKUP(CB$14&amp;"-est-"&amp;$M918,Equations!$G:$I,3,0)*(1/$W918)+VLOOKUP(CB$14&amp;"-imc-"&amp;$M918,Equations!$G:$I,3,0)*(1/$Q918)))</f>
        <v/>
      </c>
      <c r="CC918" s="10" t="str">
        <f>IF($AH918="","",IF(OR($V918&lt;2.7,$V918&gt;90),"Age OOR",CB918-1.6449*VLOOKUP(CB$14&amp;"-rse-"&amp;$M918,Equations!$G:$I,3,0)))</f>
        <v/>
      </c>
      <c r="CD918" s="10" t="str">
        <f>IF($AH918="","",IF(OR($V918&lt;2.7,$V918&gt;90),"Age OOR",CB918+1.6449*VLOOKUP(CB$14&amp;"-rse-"&amp;$M918,Equations!$G:$I,3,0)))</f>
        <v/>
      </c>
      <c r="CE918" s="10" t="str">
        <f t="shared" si="371"/>
        <v/>
      </c>
      <c r="CF918" s="10" t="str">
        <f>IF($AH918="","",IF(OR($V918&lt;2.7,$V918&gt;90),"Age OOR",($AH918-CB918)/VLOOKUP(CB$14&amp;"-rse-"&amp;$M918,Equations!$G:$I,3,0)))</f>
        <v/>
      </c>
      <c r="CG918" s="10" t="str">
        <f>IF($AI918="","",IF(OR($V918&lt;2.7,$V918&gt;90),"Age OOR",VLOOKUP(CG$14&amp;"-int-"&amp;$N918,Equations!$G:$I,3,0)+VLOOKUP(CG$14&amp;"-sexo-"&amp;$N918,Equations!$G:$I,3,0)*$U918+VLOOKUP(CG$14&amp;"-edad-"&amp;$N918,Equations!$G:$I,3,0)*$V918+VLOOKUP(CG$14&amp;"-est-"&amp;$N918,Equations!$G:$I,3,0)*(1/$W918)+VLOOKUP(CG$14&amp;"-imc-"&amp;$N918,Equations!$G:$I,3,0)*(1/$Q918)))</f>
        <v/>
      </c>
      <c r="CH918" s="10" t="str">
        <f>IF($AI918="","",IF(OR($V918&lt;2.7,$V918&gt;90),"Age OOR",CG918-1.6449*VLOOKUP(CG$14&amp;"-rse-"&amp;$N918,Equations!$G:$I,3,0)))</f>
        <v/>
      </c>
      <c r="CI918" s="10" t="str">
        <f>IF($AI918="","",IF(OR($V918&lt;2.7,$V918&gt;90),"Age OOR",CG918+1.6449*VLOOKUP(CG$14&amp;"-rse-"&amp;$N918,Equations!$G:$I,3,0)))</f>
        <v/>
      </c>
      <c r="CJ918" s="10" t="str">
        <f t="shared" si="372"/>
        <v/>
      </c>
      <c r="CK918" s="10" t="str">
        <f>IF($AI918="","",IF(OR($V918&lt;2.7,$V918&gt;90),"Age OOR",($AI918-CG918)/VLOOKUP(CG$14&amp;"-rse-"&amp;$N918,Equations!$G:$I,3,0)))</f>
        <v/>
      </c>
      <c r="CL918" s="10" t="str">
        <f>IF($AJ918="","",IF(OR($V918&lt;2.7,$V918&gt;90),"Age OOR",VLOOKUP(CL$14&amp;"-int-"&amp;$O918,Equations!$G:$I,3,0)+VLOOKUP(CL$14&amp;"-sexo-"&amp;$O918,Equations!$G:$I,3,0)*$U918+VLOOKUP(CL$14&amp;"-edad-"&amp;$O918,Equations!$G:$I,3,0)*$V918+VLOOKUP(CL$14&amp;"-est-"&amp;$O918,Equations!$G:$I,3,0)*(1/$W918)+VLOOKUP(CL$14&amp;"-imc-"&amp;$O918,Equations!$G:$I,3,0)*(1/$Q918)))</f>
        <v/>
      </c>
      <c r="CM918" s="10" t="str">
        <f>IF($AJ918="","",IF(OR($V918&lt;2.7,$V918&gt;90),"Age OOR",CL918-1.6449*VLOOKUP(CL$14&amp;"-rse-"&amp;$O918,Equations!$G:$I,3,0)))</f>
        <v/>
      </c>
      <c r="CN918" s="10" t="str">
        <f>IF($AJ918="","",IF(OR($V918&lt;2.7,$V918&gt;90),"Age OOR",CL918+1.6449*VLOOKUP(CL$14&amp;"-rse-"&amp;$O918,Equations!$G:$I,3,0)))</f>
        <v/>
      </c>
      <c r="CO918" s="10" t="str">
        <f t="shared" si="373"/>
        <v/>
      </c>
      <c r="CP918" s="10" t="str">
        <f>IF($AJ918="","",IF(OR($V918&lt;2.7,$V918&gt;90),"Age OOR",($AJ918-CL918)/VLOOKUP(CL$14&amp;"-rse-"&amp;$O918,Equations!$G:$I,3,0)))</f>
        <v/>
      </c>
      <c r="CQ918" s="10" t="str">
        <f>IF($AK918="","",IF(OR($V918&lt;2.7,$V918&gt;90),"Age OOR",EXP(VLOOKUP(CQ$14&amp;"-int-"&amp;$P918,Equations!$G:$I,3,0)+VLOOKUP(CQ$14&amp;"-sexo-"&amp;$P918,Equations!$G:$I,3,0)*$U918+VLOOKUP(CQ$14&amp;"-edad-"&amp;$P918,Equations!$G:$I,3,0)*$V918+VLOOKUP(CQ$14&amp;"-est-"&amp;$P918,Equations!$G:$I,3,0)*(1/$W918)+VLOOKUP(CQ$14&amp;"-imc-"&amp;$P918,Equations!$G:$I,3,0)*(1/$Q918))))</f>
        <v/>
      </c>
      <c r="CR918" s="10" t="str">
        <f>IF($AK918="","",IF(OR($V918&lt;2.7,$V918&gt;90),"Age OOR",EXP(LN(CQ918)-1.6449*VLOOKUP(CQ$14&amp;"-rse-"&amp;$P918,Equations!$G:$I,3,0))))</f>
        <v/>
      </c>
      <c r="CS918" s="10" t="str">
        <f>IF($AK918="","",IF(OR($V918&lt;2.7,$V918&gt;90),"Age OOR",EXP(LN(CQ918)+1.6449*VLOOKUP(CQ$14&amp;"-rse-"&amp;$P918,Equations!$G:$I,3,0))))</f>
        <v/>
      </c>
      <c r="CT918" s="10" t="str">
        <f t="shared" si="374"/>
        <v/>
      </c>
      <c r="CU918" s="10" t="str">
        <f>IF($AK918="","",IF(OR($V918&lt;2.7,$V918&gt;90),"Age OOR",(LN($AK918)-LN(CQ918))/VLOOKUP(CQ$14&amp;"-rse-"&amp;$P918,Equations!$G:$I,3,0)))</f>
        <v/>
      </c>
      <c r="CV918" s="47"/>
    </row>
    <row r="919" spans="5:100" x14ac:dyDescent="0.2">
      <c r="E919" s="23" t="str">
        <f t="shared" si="350"/>
        <v>Age out of range</v>
      </c>
      <c r="F919" s="23" t="str">
        <f t="shared" si="351"/>
        <v>Age out of range</v>
      </c>
      <c r="G919" s="23" t="str">
        <f t="shared" si="352"/>
        <v>Age out of range</v>
      </c>
      <c r="H919" s="23" t="str">
        <f t="shared" si="353"/>
        <v>Age out of range</v>
      </c>
      <c r="I919" s="23" t="str">
        <f t="shared" si="354"/>
        <v>Age out of range</v>
      </c>
      <c r="J919" s="23" t="str">
        <f t="shared" si="355"/>
        <v>Age out of range</v>
      </c>
      <c r="K919" s="23" t="str">
        <f t="shared" si="356"/>
        <v>Age out of range</v>
      </c>
      <c r="L919" s="23" t="str">
        <f t="shared" si="357"/>
        <v>Age out of range</v>
      </c>
      <c r="M919" s="23" t="str">
        <f t="shared" si="358"/>
        <v>Age out of range</v>
      </c>
      <c r="N919" s="23" t="str">
        <f t="shared" si="359"/>
        <v>Age out of range</v>
      </c>
      <c r="O919" s="23" t="str">
        <f t="shared" si="360"/>
        <v>Age out of range</v>
      </c>
      <c r="P919" s="23" t="str">
        <f t="shared" si="361"/>
        <v>Age out of range</v>
      </c>
      <c r="Q919" s="23" t="e">
        <f t="shared" si="362"/>
        <v>#DIV/0!</v>
      </c>
      <c r="R919" s="17"/>
      <c r="S919" s="23">
        <v>903</v>
      </c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  <c r="AE919" s="134"/>
      <c r="AF919" s="134"/>
      <c r="AG919" s="134"/>
      <c r="AH919" s="134"/>
      <c r="AI919" s="134"/>
      <c r="AJ919" s="134"/>
      <c r="AK919" s="134"/>
      <c r="AL919" s="7"/>
      <c r="AM919" s="47"/>
      <c r="AN919" s="10" t="str">
        <f>IF($Z919="","",IF(OR($V919&lt;2.7,$V919&gt;90),"Age OOR",VLOOKUP(AN$14&amp;"-int-"&amp;$E919,Equations!$G:$I,3,0)+VLOOKUP(AN$14&amp;"-sexo-"&amp;$E919,Equations!$G:$I,3,0)*$U919+VLOOKUP(AN$14&amp;"-edad-"&amp;$E919,Equations!$G:$I,3,0)*$V919+VLOOKUP(AN$14&amp;"-est-"&amp;$E919,Equations!$G:$I,3,0)*(1/$W919)+VLOOKUP(AN$14&amp;"-imc-"&amp;$E919,Equations!$G:$I,3,0)*(1/$Q919)))</f>
        <v/>
      </c>
      <c r="AO919" s="10" t="str">
        <f>IF($Z919="","",IF(OR($V919&lt;2.7,$V919&gt;90),"Age OOR",AN919-1.6449*VLOOKUP(AN$14&amp;"-rse-"&amp;$E919,Equations!$G:$I,3,0)))</f>
        <v/>
      </c>
      <c r="AP919" s="10" t="str">
        <f>IF($Z919="","",IF(OR($V919&lt;2.7,$V919&gt;90),"Age OOR",AN919+1.6449*VLOOKUP(AN$14&amp;"-rse-"&amp;$E919,Equations!$G:$I,3,0)))</f>
        <v/>
      </c>
      <c r="AQ919" s="10" t="str">
        <f t="shared" si="363"/>
        <v/>
      </c>
      <c r="AR919" s="10" t="str">
        <f>IF($Z919="","",IF(OR($V919&lt;2.7,$V919&gt;90),"Age OOR",($Z919-AN919)/VLOOKUP(AN$14&amp;"-rse-"&amp;$E919,Equations!$G:$I,3,0)))</f>
        <v/>
      </c>
      <c r="AS919" s="10" t="str">
        <f>IF($AA919="","",IF(OR($V919&lt;2.7,$V919&gt;90),"Age OOR",VLOOKUP(AS$14&amp;"-int-"&amp;$F919,Equations!$G:$I,3,0)+VLOOKUP(AS$14&amp;"-sexo-"&amp;$F919,Equations!$G:$I,3,0)*$U919+VLOOKUP(AS$14&amp;"-edad-"&amp;$F919,Equations!$G:$I,3,0)*$V919+VLOOKUP(AS$14&amp;"-est-"&amp;$F919,Equations!$G:$I,3,0)*(1/$W919)+VLOOKUP(AS$14&amp;"-imc-"&amp;$F919,Equations!$G:$I,3,0)*(1/$Q919)))</f>
        <v/>
      </c>
      <c r="AT919" s="10" t="str">
        <f>IF($AA919="","",IF(OR($V919&lt;2.7,$V919&gt;90),"Age OOR",AS919-1.6449*VLOOKUP(AS$14&amp;"-rse-"&amp;$F919,Equations!$G:$I,3,0)))</f>
        <v/>
      </c>
      <c r="AU919" s="10" t="str">
        <f>IF($AA919="","",IF(OR($V919&lt;2.7,$V919&gt;90),"Age OOR",AS919+1.6449*VLOOKUP(AS$14&amp;"-rse-"&amp;$F919,Equations!$G:$I,3,0)))</f>
        <v/>
      </c>
      <c r="AV919" s="10" t="str">
        <f t="shared" si="364"/>
        <v/>
      </c>
      <c r="AW919" s="10" t="str">
        <f>IF($AA919="","",IF(OR($V919&lt;2.7,$V919&gt;90),"Age OOR",($AA919-AS919)/VLOOKUP(AS$14&amp;"-rse-"&amp;$F919,Equations!$G:$I,3,0)))</f>
        <v/>
      </c>
      <c r="AX919" s="10" t="str">
        <f>IF($AB919="","",IF(OR($V919&lt;2.7,$V919&gt;90),"Age OOR",VLOOKUP(AX$14&amp;"-int-"&amp;$G919,Equations!$G:$I,3,0)+VLOOKUP(AX$14&amp;"-sexo-"&amp;$G919,Equations!$G:$I,3,0)*$U919+VLOOKUP(AX$14&amp;"-edad-"&amp;$G919,Equations!$G:$I,3,0)*$V919+VLOOKUP(AX$14&amp;"-est-"&amp;$G919,Equations!$G:$I,3,0)*(1/$W919)+VLOOKUP(AX$14&amp;"-imc-"&amp;$G919,Equations!$G:$I,3,0)*(1/$Q919)))</f>
        <v/>
      </c>
      <c r="AY919" s="10" t="str">
        <f>IF($AB919="","",IF(OR($V919&lt;2.7,$V919&gt;90),"Age OOR",AX919-1.6449*VLOOKUP(AX$14&amp;"-rse-"&amp;$G919,Equations!$G:$I,3,0)))</f>
        <v/>
      </c>
      <c r="AZ919" s="10" t="str">
        <f>IF($AB919="","",IF(OR($V919&lt;2.7,$V919&gt;90),"Age OOR",AX919+1.6449*VLOOKUP(AX$14&amp;"-rse-"&amp;$G919,Equations!$G:$I,3,0)))</f>
        <v/>
      </c>
      <c r="BA919" s="10" t="str">
        <f t="shared" si="365"/>
        <v/>
      </c>
      <c r="BB919" s="10" t="str">
        <f>IF($AB919="","",IF(OR($V919&lt;2.7,$V919&gt;90),"Age OOR",($AB919-AX919)/VLOOKUP(AX$14&amp;"-rse-"&amp;$G919,Equations!$G:$I,3,0)))</f>
        <v/>
      </c>
      <c r="BC919" s="10" t="str">
        <f>IF($AC919="","",IF(OR($V919&lt;2.7,$V919&gt;90),"Age OOR",VLOOKUP(BC$14&amp;"-int-"&amp;$H919,Equations!$G:$I,3,0)+VLOOKUP(BC$14&amp;"-sexo-"&amp;$H919,Equations!$G:$I,3,0)*$U919+VLOOKUP(BC$14&amp;"-edad-"&amp;$H919,Equations!$G:$I,3,0)*$V919+VLOOKUP(BC$14&amp;"-est-"&amp;$H919,Equations!$G:$I,3,0)*(1/$W919)+VLOOKUP(BC$14&amp;"-imc-"&amp;$H919,Equations!$G:$I,3,0)*(1/$Q919)))</f>
        <v/>
      </c>
      <c r="BD919" s="10" t="str">
        <f>IF($AC919="","",IF(OR($V919&lt;2.7,$V919&gt;90),"Age OOR",BC919-1.6449*VLOOKUP(BC$14&amp;"-rse-"&amp;$H919,Equations!$G:$I,3,0)))</f>
        <v/>
      </c>
      <c r="BE919" s="10" t="str">
        <f>IF($AC919="","",IF(OR($V919&lt;2.7,$V919&gt;90),"Age OOR",BC919+1.6449*VLOOKUP(BC$14&amp;"-rse-"&amp;$H919,Equations!$G:$I,3,0)))</f>
        <v/>
      </c>
      <c r="BF919" s="10" t="str">
        <f t="shared" si="366"/>
        <v/>
      </c>
      <c r="BG919" s="10" t="str">
        <f>IF($AC919="","",IF(OR($V919&lt;2.7,$V919&gt;90),"Age OOR",($AC919-BC919)/VLOOKUP(BC$14&amp;"-rse-"&amp;$H919,Equations!$G:$I,3,0)))</f>
        <v/>
      </c>
      <c r="BH919" s="10" t="str">
        <f>IF($AD919="","",IF(OR($V919&lt;2.7,$V919&gt;90),"Age OOR",VLOOKUP(BH$14&amp;"-int-"&amp;$I919,Equations!$G:$I,3,0)+VLOOKUP(BH$14&amp;"-sexo-"&amp;$I919,Equations!$G:$I,3,0)*$U919+VLOOKUP(BH$14&amp;"-edad-"&amp;$I919,Equations!$G:$I,3,0)*$V919+VLOOKUP(BH$14&amp;"-est-"&amp;$I919,Equations!$G:$I,3,0)*(1/$W919)+VLOOKUP(BH$14&amp;"-imc-"&amp;$I919,Equations!$G:$I,3,0)*(1/$Q919)))</f>
        <v/>
      </c>
      <c r="BI919" s="10" t="str">
        <f>IF($AD919="","",IF(OR($V919&lt;2.7,$V919&gt;90),"Age OOR",BH919-1.6449*VLOOKUP(BH$14&amp;"-rse-"&amp;$I919,Equations!$G:$I,3,0)))</f>
        <v/>
      </c>
      <c r="BJ919" s="10" t="str">
        <f>IF($AD919="","",IF(OR($V919&lt;2.7,$V919&gt;90),"Age OOR",BH919+1.6449*VLOOKUP(BH$14&amp;"-rse-"&amp;$I919,Equations!$G:$I,3,0)))</f>
        <v/>
      </c>
      <c r="BK919" s="10" t="str">
        <f t="shared" si="367"/>
        <v/>
      </c>
      <c r="BL919" s="10" t="str">
        <f>IF($AD919="","",IF(OR($V919&lt;2.7,$V919&gt;90),"Age OOR",($AD919-BH919)/VLOOKUP(BH$14&amp;"-rse-"&amp;$I919,Equations!$G:$I,3,0)))</f>
        <v/>
      </c>
      <c r="BM919" s="10" t="str">
        <f>IF($AE919="","",IF(OR($V919&lt;2.7,$V919&gt;90),"Age OOR",VLOOKUP(BM$14&amp;"-int-"&amp;$J919,Equations!$G:$I,3,0)+VLOOKUP(BM$14&amp;"-sexo-"&amp;$J919,Equations!$G:$I,3,0)*$U919+VLOOKUP(BM$14&amp;"-edad-"&amp;$J919,Equations!$G:$I,3,0)*$V919+VLOOKUP(BM$14&amp;"-est-"&amp;$J919,Equations!$G:$I,3,0)*(1/$W919)+VLOOKUP(BM$14&amp;"-imc-"&amp;$J919,Equations!$G:$I,3,0)*(1/$Q919)))</f>
        <v/>
      </c>
      <c r="BN919" s="10" t="str">
        <f>IF($AE919="","",IF(OR($V919&lt;2.7,$V919&gt;90),"Age OOR",BM919-1.6449*VLOOKUP(BM$14&amp;"-rse-"&amp;$J919,Equations!$G:$I,3,0)))</f>
        <v/>
      </c>
      <c r="BO919" s="10" t="str">
        <f>IF($AE919="","",IF(OR($V919&lt;2.7,$V919&gt;90),"Age OOR",BM919+1.6449*VLOOKUP(BM$14&amp;"-rse-"&amp;$J919,Equations!$G:$I,3,0)))</f>
        <v/>
      </c>
      <c r="BP919" s="10" t="str">
        <f t="shared" si="368"/>
        <v/>
      </c>
      <c r="BQ919" s="10" t="str">
        <f>IF($AE919="","",IF(OR($V919&lt;2.7,$V919&gt;90),"Age OOR",($AE919-BM919)/VLOOKUP(BM$14&amp;"-rse-"&amp;$J919,Equations!$G:$I,3,0)))</f>
        <v/>
      </c>
      <c r="BR919" s="10" t="str">
        <f>IF($AF919="","",IF(OR($V919&lt;2.7,$V919&gt;90),"Age OOR",VLOOKUP(BR$14&amp;"-int-"&amp;$K919,Equations!$G:$I,3,0)+VLOOKUP(BR$14&amp;"-sexo-"&amp;$K919,Equations!$G:$I,3,0)*$U919+VLOOKUP(BR$14&amp;"-edad-"&amp;$K919,Equations!$G:$I,3,0)*$V919+VLOOKUP(BR$14&amp;"-est-"&amp;$K919,Equations!$G:$I,3,0)*(1/$W919)+VLOOKUP(BR$14&amp;"-imc-"&amp;$K919,Equations!$G:$I,3,0)*(1/$Q919)))</f>
        <v/>
      </c>
      <c r="BS919" s="10" t="str">
        <f>IF($AF919="","",IF(OR($V919&lt;2.7,$V919&gt;90),"Age OOR",BR919-1.6449*VLOOKUP(BR$14&amp;"-rse-"&amp;$K919,Equations!$G:$I,3,0)))</f>
        <v/>
      </c>
      <c r="BT919" s="10" t="str">
        <f>IF($AF919="","",IF(OR($V919&lt;2.7,$V919&gt;90),"Age OOR",BR919+1.6449*VLOOKUP(BR$14&amp;"-rse-"&amp;$K919,Equations!$G:$I,3,0)))</f>
        <v/>
      </c>
      <c r="BU919" s="10" t="str">
        <f t="shared" si="369"/>
        <v/>
      </c>
      <c r="BV919" s="10" t="str">
        <f>IF($AF919="","",IF(OR($V919&lt;2.7,$V919&gt;90),"Age OOR",($AF919-BR919)/VLOOKUP(BR$14&amp;"-rse-"&amp;$K919,Equations!$G:$I,3,0)))</f>
        <v/>
      </c>
      <c r="BW919" s="10" t="str">
        <f>IF($AG919="","",IF(OR($V919&lt;2.7,$V919&gt;90),"Age OOR",VLOOKUP(BW$14&amp;"-int-"&amp;$L919,Equations!$G:$I,3,0)+VLOOKUP(BW$14&amp;"-sexo-"&amp;$L919,Equations!$G:$I,3,0)*$U919+VLOOKUP(BW$14&amp;"-edad-"&amp;$L919,Equations!$G:$I,3,0)*$V919+VLOOKUP(BW$14&amp;"-est-"&amp;$L919,Equations!$G:$I,3,0)*(1/$W919)+VLOOKUP(BW$14&amp;"-imc-"&amp;$L919,Equations!$G:$I,3,0)*(1/$Q919)))</f>
        <v/>
      </c>
      <c r="BX919" s="10" t="str">
        <f>IF($AG919="","",IF(OR($V919&lt;2.7,$V919&gt;90),"Age OOR",BW919-1.6449*VLOOKUP(BW$14&amp;"-rse-"&amp;$L919,Equations!$G:$I,3,0)))</f>
        <v/>
      </c>
      <c r="BY919" s="10" t="str">
        <f>IF($AG919="","",IF(OR($V919&lt;2.7,$V919&gt;90),"Age OOR",BW919+1.6449*VLOOKUP(BW$14&amp;"-rse-"&amp;$L919,Equations!$G:$I,3,0)))</f>
        <v/>
      </c>
      <c r="BZ919" s="10" t="str">
        <f t="shared" si="370"/>
        <v/>
      </c>
      <c r="CA919" s="10" t="str">
        <f>IF($AG919="","",IF(OR($V919&lt;2.7,$V919&gt;90),"Age OOR",($AG919-BW919)/VLOOKUP(BW$14&amp;"-rse-"&amp;$L919,Equations!$G:$I,3,0)))</f>
        <v/>
      </c>
      <c r="CB919" s="10" t="str">
        <f>IF($AH919="","",IF(OR($V919&lt;2.7,$V919&gt;90),"Age OOR",VLOOKUP(CB$14&amp;"-int-"&amp;$M919,Equations!$G:$I,3,0)+VLOOKUP(CB$14&amp;"-sexo-"&amp;$M919,Equations!$G:$I,3,0)*$U919+VLOOKUP(CB$14&amp;"-edad-"&amp;$M919,Equations!$G:$I,3,0)*$V919+VLOOKUP(CB$14&amp;"-est-"&amp;$M919,Equations!$G:$I,3,0)*(1/$W919)+VLOOKUP(CB$14&amp;"-imc-"&amp;$M919,Equations!$G:$I,3,0)*(1/$Q919)))</f>
        <v/>
      </c>
      <c r="CC919" s="10" t="str">
        <f>IF($AH919="","",IF(OR($V919&lt;2.7,$V919&gt;90),"Age OOR",CB919-1.6449*VLOOKUP(CB$14&amp;"-rse-"&amp;$M919,Equations!$G:$I,3,0)))</f>
        <v/>
      </c>
      <c r="CD919" s="10" t="str">
        <f>IF($AH919="","",IF(OR($V919&lt;2.7,$V919&gt;90),"Age OOR",CB919+1.6449*VLOOKUP(CB$14&amp;"-rse-"&amp;$M919,Equations!$G:$I,3,0)))</f>
        <v/>
      </c>
      <c r="CE919" s="10" t="str">
        <f t="shared" si="371"/>
        <v/>
      </c>
      <c r="CF919" s="10" t="str">
        <f>IF($AH919="","",IF(OR($V919&lt;2.7,$V919&gt;90),"Age OOR",($AH919-CB919)/VLOOKUP(CB$14&amp;"-rse-"&amp;$M919,Equations!$G:$I,3,0)))</f>
        <v/>
      </c>
      <c r="CG919" s="10" t="str">
        <f>IF($AI919="","",IF(OR($V919&lt;2.7,$V919&gt;90),"Age OOR",VLOOKUP(CG$14&amp;"-int-"&amp;$N919,Equations!$G:$I,3,0)+VLOOKUP(CG$14&amp;"-sexo-"&amp;$N919,Equations!$G:$I,3,0)*$U919+VLOOKUP(CG$14&amp;"-edad-"&amp;$N919,Equations!$G:$I,3,0)*$V919+VLOOKUP(CG$14&amp;"-est-"&amp;$N919,Equations!$G:$I,3,0)*(1/$W919)+VLOOKUP(CG$14&amp;"-imc-"&amp;$N919,Equations!$G:$I,3,0)*(1/$Q919)))</f>
        <v/>
      </c>
      <c r="CH919" s="10" t="str">
        <f>IF($AI919="","",IF(OR($V919&lt;2.7,$V919&gt;90),"Age OOR",CG919-1.6449*VLOOKUP(CG$14&amp;"-rse-"&amp;$N919,Equations!$G:$I,3,0)))</f>
        <v/>
      </c>
      <c r="CI919" s="10" t="str">
        <f>IF($AI919="","",IF(OR($V919&lt;2.7,$V919&gt;90),"Age OOR",CG919+1.6449*VLOOKUP(CG$14&amp;"-rse-"&amp;$N919,Equations!$G:$I,3,0)))</f>
        <v/>
      </c>
      <c r="CJ919" s="10" t="str">
        <f t="shared" si="372"/>
        <v/>
      </c>
      <c r="CK919" s="10" t="str">
        <f>IF($AI919="","",IF(OR($V919&lt;2.7,$V919&gt;90),"Age OOR",($AI919-CG919)/VLOOKUP(CG$14&amp;"-rse-"&amp;$N919,Equations!$G:$I,3,0)))</f>
        <v/>
      </c>
      <c r="CL919" s="10" t="str">
        <f>IF($AJ919="","",IF(OR($V919&lt;2.7,$V919&gt;90),"Age OOR",VLOOKUP(CL$14&amp;"-int-"&amp;$O919,Equations!$G:$I,3,0)+VLOOKUP(CL$14&amp;"-sexo-"&amp;$O919,Equations!$G:$I,3,0)*$U919+VLOOKUP(CL$14&amp;"-edad-"&amp;$O919,Equations!$G:$I,3,0)*$V919+VLOOKUP(CL$14&amp;"-est-"&amp;$O919,Equations!$G:$I,3,0)*(1/$W919)+VLOOKUP(CL$14&amp;"-imc-"&amp;$O919,Equations!$G:$I,3,0)*(1/$Q919)))</f>
        <v/>
      </c>
      <c r="CM919" s="10" t="str">
        <f>IF($AJ919="","",IF(OR($V919&lt;2.7,$V919&gt;90),"Age OOR",CL919-1.6449*VLOOKUP(CL$14&amp;"-rse-"&amp;$O919,Equations!$G:$I,3,0)))</f>
        <v/>
      </c>
      <c r="CN919" s="10" t="str">
        <f>IF($AJ919="","",IF(OR($V919&lt;2.7,$V919&gt;90),"Age OOR",CL919+1.6449*VLOOKUP(CL$14&amp;"-rse-"&amp;$O919,Equations!$G:$I,3,0)))</f>
        <v/>
      </c>
      <c r="CO919" s="10" t="str">
        <f t="shared" si="373"/>
        <v/>
      </c>
      <c r="CP919" s="10" t="str">
        <f>IF($AJ919="","",IF(OR($V919&lt;2.7,$V919&gt;90),"Age OOR",($AJ919-CL919)/VLOOKUP(CL$14&amp;"-rse-"&amp;$O919,Equations!$G:$I,3,0)))</f>
        <v/>
      </c>
      <c r="CQ919" s="10" t="str">
        <f>IF($AK919="","",IF(OR($V919&lt;2.7,$V919&gt;90),"Age OOR",EXP(VLOOKUP(CQ$14&amp;"-int-"&amp;$P919,Equations!$G:$I,3,0)+VLOOKUP(CQ$14&amp;"-sexo-"&amp;$P919,Equations!$G:$I,3,0)*$U919+VLOOKUP(CQ$14&amp;"-edad-"&amp;$P919,Equations!$G:$I,3,0)*$V919+VLOOKUP(CQ$14&amp;"-est-"&amp;$P919,Equations!$G:$I,3,0)*(1/$W919)+VLOOKUP(CQ$14&amp;"-imc-"&amp;$P919,Equations!$G:$I,3,0)*(1/$Q919))))</f>
        <v/>
      </c>
      <c r="CR919" s="10" t="str">
        <f>IF($AK919="","",IF(OR($V919&lt;2.7,$V919&gt;90),"Age OOR",EXP(LN(CQ919)-1.6449*VLOOKUP(CQ$14&amp;"-rse-"&amp;$P919,Equations!$G:$I,3,0))))</f>
        <v/>
      </c>
      <c r="CS919" s="10" t="str">
        <f>IF($AK919="","",IF(OR($V919&lt;2.7,$V919&gt;90),"Age OOR",EXP(LN(CQ919)+1.6449*VLOOKUP(CQ$14&amp;"-rse-"&amp;$P919,Equations!$G:$I,3,0))))</f>
        <v/>
      </c>
      <c r="CT919" s="10" t="str">
        <f t="shared" si="374"/>
        <v/>
      </c>
      <c r="CU919" s="10" t="str">
        <f>IF($AK919="","",IF(OR($V919&lt;2.7,$V919&gt;90),"Age OOR",(LN($AK919)-LN(CQ919))/VLOOKUP(CQ$14&amp;"-rse-"&amp;$P919,Equations!$G:$I,3,0)))</f>
        <v/>
      </c>
      <c r="CV919" s="47"/>
    </row>
    <row r="920" spans="5:100" x14ac:dyDescent="0.2">
      <c r="E920" s="23" t="str">
        <f t="shared" si="350"/>
        <v>Age out of range</v>
      </c>
      <c r="F920" s="23" t="str">
        <f t="shared" si="351"/>
        <v>Age out of range</v>
      </c>
      <c r="G920" s="23" t="str">
        <f t="shared" si="352"/>
        <v>Age out of range</v>
      </c>
      <c r="H920" s="23" t="str">
        <f t="shared" si="353"/>
        <v>Age out of range</v>
      </c>
      <c r="I920" s="23" t="str">
        <f t="shared" si="354"/>
        <v>Age out of range</v>
      </c>
      <c r="J920" s="23" t="str">
        <f t="shared" si="355"/>
        <v>Age out of range</v>
      </c>
      <c r="K920" s="23" t="str">
        <f t="shared" si="356"/>
        <v>Age out of range</v>
      </c>
      <c r="L920" s="23" t="str">
        <f t="shared" si="357"/>
        <v>Age out of range</v>
      </c>
      <c r="M920" s="23" t="str">
        <f t="shared" si="358"/>
        <v>Age out of range</v>
      </c>
      <c r="N920" s="23" t="str">
        <f t="shared" si="359"/>
        <v>Age out of range</v>
      </c>
      <c r="O920" s="23" t="str">
        <f t="shared" si="360"/>
        <v>Age out of range</v>
      </c>
      <c r="P920" s="23" t="str">
        <f t="shared" si="361"/>
        <v>Age out of range</v>
      </c>
      <c r="Q920" s="23" t="e">
        <f t="shared" si="362"/>
        <v>#DIV/0!</v>
      </c>
      <c r="R920" s="17"/>
      <c r="S920" s="23">
        <v>904</v>
      </c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  <c r="AE920" s="134"/>
      <c r="AF920" s="134"/>
      <c r="AG920" s="134"/>
      <c r="AH920" s="134"/>
      <c r="AI920" s="134"/>
      <c r="AJ920" s="134"/>
      <c r="AK920" s="134"/>
      <c r="AL920" s="7"/>
      <c r="AM920" s="47"/>
      <c r="AN920" s="10" t="str">
        <f>IF($Z920="","",IF(OR($V920&lt;2.7,$V920&gt;90),"Age OOR",VLOOKUP(AN$14&amp;"-int-"&amp;$E920,Equations!$G:$I,3,0)+VLOOKUP(AN$14&amp;"-sexo-"&amp;$E920,Equations!$G:$I,3,0)*$U920+VLOOKUP(AN$14&amp;"-edad-"&amp;$E920,Equations!$G:$I,3,0)*$V920+VLOOKUP(AN$14&amp;"-est-"&amp;$E920,Equations!$G:$I,3,0)*(1/$W920)+VLOOKUP(AN$14&amp;"-imc-"&amp;$E920,Equations!$G:$I,3,0)*(1/$Q920)))</f>
        <v/>
      </c>
      <c r="AO920" s="10" t="str">
        <f>IF($Z920="","",IF(OR($V920&lt;2.7,$V920&gt;90),"Age OOR",AN920-1.6449*VLOOKUP(AN$14&amp;"-rse-"&amp;$E920,Equations!$G:$I,3,0)))</f>
        <v/>
      </c>
      <c r="AP920" s="10" t="str">
        <f>IF($Z920="","",IF(OR($V920&lt;2.7,$V920&gt;90),"Age OOR",AN920+1.6449*VLOOKUP(AN$14&amp;"-rse-"&amp;$E920,Equations!$G:$I,3,0)))</f>
        <v/>
      </c>
      <c r="AQ920" s="10" t="str">
        <f t="shared" si="363"/>
        <v/>
      </c>
      <c r="AR920" s="10" t="str">
        <f>IF($Z920="","",IF(OR($V920&lt;2.7,$V920&gt;90),"Age OOR",($Z920-AN920)/VLOOKUP(AN$14&amp;"-rse-"&amp;$E920,Equations!$G:$I,3,0)))</f>
        <v/>
      </c>
      <c r="AS920" s="10" t="str">
        <f>IF($AA920="","",IF(OR($V920&lt;2.7,$V920&gt;90),"Age OOR",VLOOKUP(AS$14&amp;"-int-"&amp;$F920,Equations!$G:$I,3,0)+VLOOKUP(AS$14&amp;"-sexo-"&amp;$F920,Equations!$G:$I,3,0)*$U920+VLOOKUP(AS$14&amp;"-edad-"&amp;$F920,Equations!$G:$I,3,0)*$V920+VLOOKUP(AS$14&amp;"-est-"&amp;$F920,Equations!$G:$I,3,0)*(1/$W920)+VLOOKUP(AS$14&amp;"-imc-"&amp;$F920,Equations!$G:$I,3,0)*(1/$Q920)))</f>
        <v/>
      </c>
      <c r="AT920" s="10" t="str">
        <f>IF($AA920="","",IF(OR($V920&lt;2.7,$V920&gt;90),"Age OOR",AS920-1.6449*VLOOKUP(AS$14&amp;"-rse-"&amp;$F920,Equations!$G:$I,3,0)))</f>
        <v/>
      </c>
      <c r="AU920" s="10" t="str">
        <f>IF($AA920="","",IF(OR($V920&lt;2.7,$V920&gt;90),"Age OOR",AS920+1.6449*VLOOKUP(AS$14&amp;"-rse-"&amp;$F920,Equations!$G:$I,3,0)))</f>
        <v/>
      </c>
      <c r="AV920" s="10" t="str">
        <f t="shared" si="364"/>
        <v/>
      </c>
      <c r="AW920" s="10" t="str">
        <f>IF($AA920="","",IF(OR($V920&lt;2.7,$V920&gt;90),"Age OOR",($AA920-AS920)/VLOOKUP(AS$14&amp;"-rse-"&amp;$F920,Equations!$G:$I,3,0)))</f>
        <v/>
      </c>
      <c r="AX920" s="10" t="str">
        <f>IF($AB920="","",IF(OR($V920&lt;2.7,$V920&gt;90),"Age OOR",VLOOKUP(AX$14&amp;"-int-"&amp;$G920,Equations!$G:$I,3,0)+VLOOKUP(AX$14&amp;"-sexo-"&amp;$G920,Equations!$G:$I,3,0)*$U920+VLOOKUP(AX$14&amp;"-edad-"&amp;$G920,Equations!$G:$I,3,0)*$V920+VLOOKUP(AX$14&amp;"-est-"&amp;$G920,Equations!$G:$I,3,0)*(1/$W920)+VLOOKUP(AX$14&amp;"-imc-"&amp;$G920,Equations!$G:$I,3,0)*(1/$Q920)))</f>
        <v/>
      </c>
      <c r="AY920" s="10" t="str">
        <f>IF($AB920="","",IF(OR($V920&lt;2.7,$V920&gt;90),"Age OOR",AX920-1.6449*VLOOKUP(AX$14&amp;"-rse-"&amp;$G920,Equations!$G:$I,3,0)))</f>
        <v/>
      </c>
      <c r="AZ920" s="10" t="str">
        <f>IF($AB920="","",IF(OR($V920&lt;2.7,$V920&gt;90),"Age OOR",AX920+1.6449*VLOOKUP(AX$14&amp;"-rse-"&amp;$G920,Equations!$G:$I,3,0)))</f>
        <v/>
      </c>
      <c r="BA920" s="10" t="str">
        <f t="shared" si="365"/>
        <v/>
      </c>
      <c r="BB920" s="10" t="str">
        <f>IF($AB920="","",IF(OR($V920&lt;2.7,$V920&gt;90),"Age OOR",($AB920-AX920)/VLOOKUP(AX$14&amp;"-rse-"&amp;$G920,Equations!$G:$I,3,0)))</f>
        <v/>
      </c>
      <c r="BC920" s="10" t="str">
        <f>IF($AC920="","",IF(OR($V920&lt;2.7,$V920&gt;90),"Age OOR",VLOOKUP(BC$14&amp;"-int-"&amp;$H920,Equations!$G:$I,3,0)+VLOOKUP(BC$14&amp;"-sexo-"&amp;$H920,Equations!$G:$I,3,0)*$U920+VLOOKUP(BC$14&amp;"-edad-"&amp;$H920,Equations!$G:$I,3,0)*$V920+VLOOKUP(BC$14&amp;"-est-"&amp;$H920,Equations!$G:$I,3,0)*(1/$W920)+VLOOKUP(BC$14&amp;"-imc-"&amp;$H920,Equations!$G:$I,3,0)*(1/$Q920)))</f>
        <v/>
      </c>
      <c r="BD920" s="10" t="str">
        <f>IF($AC920="","",IF(OR($V920&lt;2.7,$V920&gt;90),"Age OOR",BC920-1.6449*VLOOKUP(BC$14&amp;"-rse-"&amp;$H920,Equations!$G:$I,3,0)))</f>
        <v/>
      </c>
      <c r="BE920" s="10" t="str">
        <f>IF($AC920="","",IF(OR($V920&lt;2.7,$V920&gt;90),"Age OOR",BC920+1.6449*VLOOKUP(BC$14&amp;"-rse-"&amp;$H920,Equations!$G:$I,3,0)))</f>
        <v/>
      </c>
      <c r="BF920" s="10" t="str">
        <f t="shared" si="366"/>
        <v/>
      </c>
      <c r="BG920" s="10" t="str">
        <f>IF($AC920="","",IF(OR($V920&lt;2.7,$V920&gt;90),"Age OOR",($AC920-BC920)/VLOOKUP(BC$14&amp;"-rse-"&amp;$H920,Equations!$G:$I,3,0)))</f>
        <v/>
      </c>
      <c r="BH920" s="10" t="str">
        <f>IF($AD920="","",IF(OR($V920&lt;2.7,$V920&gt;90),"Age OOR",VLOOKUP(BH$14&amp;"-int-"&amp;$I920,Equations!$G:$I,3,0)+VLOOKUP(BH$14&amp;"-sexo-"&amp;$I920,Equations!$G:$I,3,0)*$U920+VLOOKUP(BH$14&amp;"-edad-"&amp;$I920,Equations!$G:$I,3,0)*$V920+VLOOKUP(BH$14&amp;"-est-"&amp;$I920,Equations!$G:$I,3,0)*(1/$W920)+VLOOKUP(BH$14&amp;"-imc-"&amp;$I920,Equations!$G:$I,3,0)*(1/$Q920)))</f>
        <v/>
      </c>
      <c r="BI920" s="10" t="str">
        <f>IF($AD920="","",IF(OR($V920&lt;2.7,$V920&gt;90),"Age OOR",BH920-1.6449*VLOOKUP(BH$14&amp;"-rse-"&amp;$I920,Equations!$G:$I,3,0)))</f>
        <v/>
      </c>
      <c r="BJ920" s="10" t="str">
        <f>IF($AD920="","",IF(OR($V920&lt;2.7,$V920&gt;90),"Age OOR",BH920+1.6449*VLOOKUP(BH$14&amp;"-rse-"&amp;$I920,Equations!$G:$I,3,0)))</f>
        <v/>
      </c>
      <c r="BK920" s="10" t="str">
        <f t="shared" si="367"/>
        <v/>
      </c>
      <c r="BL920" s="10" t="str">
        <f>IF($AD920="","",IF(OR($V920&lt;2.7,$V920&gt;90),"Age OOR",($AD920-BH920)/VLOOKUP(BH$14&amp;"-rse-"&amp;$I920,Equations!$G:$I,3,0)))</f>
        <v/>
      </c>
      <c r="BM920" s="10" t="str">
        <f>IF($AE920="","",IF(OR($V920&lt;2.7,$V920&gt;90),"Age OOR",VLOOKUP(BM$14&amp;"-int-"&amp;$J920,Equations!$G:$I,3,0)+VLOOKUP(BM$14&amp;"-sexo-"&amp;$J920,Equations!$G:$I,3,0)*$U920+VLOOKUP(BM$14&amp;"-edad-"&amp;$J920,Equations!$G:$I,3,0)*$V920+VLOOKUP(BM$14&amp;"-est-"&amp;$J920,Equations!$G:$I,3,0)*(1/$W920)+VLOOKUP(BM$14&amp;"-imc-"&amp;$J920,Equations!$G:$I,3,0)*(1/$Q920)))</f>
        <v/>
      </c>
      <c r="BN920" s="10" t="str">
        <f>IF($AE920="","",IF(OR($V920&lt;2.7,$V920&gt;90),"Age OOR",BM920-1.6449*VLOOKUP(BM$14&amp;"-rse-"&amp;$J920,Equations!$G:$I,3,0)))</f>
        <v/>
      </c>
      <c r="BO920" s="10" t="str">
        <f>IF($AE920="","",IF(OR($V920&lt;2.7,$V920&gt;90),"Age OOR",BM920+1.6449*VLOOKUP(BM$14&amp;"-rse-"&amp;$J920,Equations!$G:$I,3,0)))</f>
        <v/>
      </c>
      <c r="BP920" s="10" t="str">
        <f t="shared" si="368"/>
        <v/>
      </c>
      <c r="BQ920" s="10" t="str">
        <f>IF($AE920="","",IF(OR($V920&lt;2.7,$V920&gt;90),"Age OOR",($AE920-BM920)/VLOOKUP(BM$14&amp;"-rse-"&amp;$J920,Equations!$G:$I,3,0)))</f>
        <v/>
      </c>
      <c r="BR920" s="10" t="str">
        <f>IF($AF920="","",IF(OR($V920&lt;2.7,$V920&gt;90),"Age OOR",VLOOKUP(BR$14&amp;"-int-"&amp;$K920,Equations!$G:$I,3,0)+VLOOKUP(BR$14&amp;"-sexo-"&amp;$K920,Equations!$G:$I,3,0)*$U920+VLOOKUP(BR$14&amp;"-edad-"&amp;$K920,Equations!$G:$I,3,0)*$V920+VLOOKUP(BR$14&amp;"-est-"&amp;$K920,Equations!$G:$I,3,0)*(1/$W920)+VLOOKUP(BR$14&amp;"-imc-"&amp;$K920,Equations!$G:$I,3,0)*(1/$Q920)))</f>
        <v/>
      </c>
      <c r="BS920" s="10" t="str">
        <f>IF($AF920="","",IF(OR($V920&lt;2.7,$V920&gt;90),"Age OOR",BR920-1.6449*VLOOKUP(BR$14&amp;"-rse-"&amp;$K920,Equations!$G:$I,3,0)))</f>
        <v/>
      </c>
      <c r="BT920" s="10" t="str">
        <f>IF($AF920="","",IF(OR($V920&lt;2.7,$V920&gt;90),"Age OOR",BR920+1.6449*VLOOKUP(BR$14&amp;"-rse-"&amp;$K920,Equations!$G:$I,3,0)))</f>
        <v/>
      </c>
      <c r="BU920" s="10" t="str">
        <f t="shared" si="369"/>
        <v/>
      </c>
      <c r="BV920" s="10" t="str">
        <f>IF($AF920="","",IF(OR($V920&lt;2.7,$V920&gt;90),"Age OOR",($AF920-BR920)/VLOOKUP(BR$14&amp;"-rse-"&amp;$K920,Equations!$G:$I,3,0)))</f>
        <v/>
      </c>
      <c r="BW920" s="10" t="str">
        <f>IF($AG920="","",IF(OR($V920&lt;2.7,$V920&gt;90),"Age OOR",VLOOKUP(BW$14&amp;"-int-"&amp;$L920,Equations!$G:$I,3,0)+VLOOKUP(BW$14&amp;"-sexo-"&amp;$L920,Equations!$G:$I,3,0)*$U920+VLOOKUP(BW$14&amp;"-edad-"&amp;$L920,Equations!$G:$I,3,0)*$V920+VLOOKUP(BW$14&amp;"-est-"&amp;$L920,Equations!$G:$I,3,0)*(1/$W920)+VLOOKUP(BW$14&amp;"-imc-"&amp;$L920,Equations!$G:$I,3,0)*(1/$Q920)))</f>
        <v/>
      </c>
      <c r="BX920" s="10" t="str">
        <f>IF($AG920="","",IF(OR($V920&lt;2.7,$V920&gt;90),"Age OOR",BW920-1.6449*VLOOKUP(BW$14&amp;"-rse-"&amp;$L920,Equations!$G:$I,3,0)))</f>
        <v/>
      </c>
      <c r="BY920" s="10" t="str">
        <f>IF($AG920="","",IF(OR($V920&lt;2.7,$V920&gt;90),"Age OOR",BW920+1.6449*VLOOKUP(BW$14&amp;"-rse-"&amp;$L920,Equations!$G:$I,3,0)))</f>
        <v/>
      </c>
      <c r="BZ920" s="10" t="str">
        <f t="shared" si="370"/>
        <v/>
      </c>
      <c r="CA920" s="10" t="str">
        <f>IF($AG920="","",IF(OR($V920&lt;2.7,$V920&gt;90),"Age OOR",($AG920-BW920)/VLOOKUP(BW$14&amp;"-rse-"&amp;$L920,Equations!$G:$I,3,0)))</f>
        <v/>
      </c>
      <c r="CB920" s="10" t="str">
        <f>IF($AH920="","",IF(OR($V920&lt;2.7,$V920&gt;90),"Age OOR",VLOOKUP(CB$14&amp;"-int-"&amp;$M920,Equations!$G:$I,3,0)+VLOOKUP(CB$14&amp;"-sexo-"&amp;$M920,Equations!$G:$I,3,0)*$U920+VLOOKUP(CB$14&amp;"-edad-"&amp;$M920,Equations!$G:$I,3,0)*$V920+VLOOKUP(CB$14&amp;"-est-"&amp;$M920,Equations!$G:$I,3,0)*(1/$W920)+VLOOKUP(CB$14&amp;"-imc-"&amp;$M920,Equations!$G:$I,3,0)*(1/$Q920)))</f>
        <v/>
      </c>
      <c r="CC920" s="10" t="str">
        <f>IF($AH920="","",IF(OR($V920&lt;2.7,$V920&gt;90),"Age OOR",CB920-1.6449*VLOOKUP(CB$14&amp;"-rse-"&amp;$M920,Equations!$G:$I,3,0)))</f>
        <v/>
      </c>
      <c r="CD920" s="10" t="str">
        <f>IF($AH920="","",IF(OR($V920&lt;2.7,$V920&gt;90),"Age OOR",CB920+1.6449*VLOOKUP(CB$14&amp;"-rse-"&amp;$M920,Equations!$G:$I,3,0)))</f>
        <v/>
      </c>
      <c r="CE920" s="10" t="str">
        <f t="shared" si="371"/>
        <v/>
      </c>
      <c r="CF920" s="10" t="str">
        <f>IF($AH920="","",IF(OR($V920&lt;2.7,$V920&gt;90),"Age OOR",($AH920-CB920)/VLOOKUP(CB$14&amp;"-rse-"&amp;$M920,Equations!$G:$I,3,0)))</f>
        <v/>
      </c>
      <c r="CG920" s="10" t="str">
        <f>IF($AI920="","",IF(OR($V920&lt;2.7,$V920&gt;90),"Age OOR",VLOOKUP(CG$14&amp;"-int-"&amp;$N920,Equations!$G:$I,3,0)+VLOOKUP(CG$14&amp;"-sexo-"&amp;$N920,Equations!$G:$I,3,0)*$U920+VLOOKUP(CG$14&amp;"-edad-"&amp;$N920,Equations!$G:$I,3,0)*$V920+VLOOKUP(CG$14&amp;"-est-"&amp;$N920,Equations!$G:$I,3,0)*(1/$W920)+VLOOKUP(CG$14&amp;"-imc-"&amp;$N920,Equations!$G:$I,3,0)*(1/$Q920)))</f>
        <v/>
      </c>
      <c r="CH920" s="10" t="str">
        <f>IF($AI920="","",IF(OR($V920&lt;2.7,$V920&gt;90),"Age OOR",CG920-1.6449*VLOOKUP(CG$14&amp;"-rse-"&amp;$N920,Equations!$G:$I,3,0)))</f>
        <v/>
      </c>
      <c r="CI920" s="10" t="str">
        <f>IF($AI920="","",IF(OR($V920&lt;2.7,$V920&gt;90),"Age OOR",CG920+1.6449*VLOOKUP(CG$14&amp;"-rse-"&amp;$N920,Equations!$G:$I,3,0)))</f>
        <v/>
      </c>
      <c r="CJ920" s="10" t="str">
        <f t="shared" si="372"/>
        <v/>
      </c>
      <c r="CK920" s="10" t="str">
        <f>IF($AI920="","",IF(OR($V920&lt;2.7,$V920&gt;90),"Age OOR",($AI920-CG920)/VLOOKUP(CG$14&amp;"-rse-"&amp;$N920,Equations!$G:$I,3,0)))</f>
        <v/>
      </c>
      <c r="CL920" s="10" t="str">
        <f>IF($AJ920="","",IF(OR($V920&lt;2.7,$V920&gt;90),"Age OOR",VLOOKUP(CL$14&amp;"-int-"&amp;$O920,Equations!$G:$I,3,0)+VLOOKUP(CL$14&amp;"-sexo-"&amp;$O920,Equations!$G:$I,3,0)*$U920+VLOOKUP(CL$14&amp;"-edad-"&amp;$O920,Equations!$G:$I,3,0)*$V920+VLOOKUP(CL$14&amp;"-est-"&amp;$O920,Equations!$G:$I,3,0)*(1/$W920)+VLOOKUP(CL$14&amp;"-imc-"&amp;$O920,Equations!$G:$I,3,0)*(1/$Q920)))</f>
        <v/>
      </c>
      <c r="CM920" s="10" t="str">
        <f>IF($AJ920="","",IF(OR($V920&lt;2.7,$V920&gt;90),"Age OOR",CL920-1.6449*VLOOKUP(CL$14&amp;"-rse-"&amp;$O920,Equations!$G:$I,3,0)))</f>
        <v/>
      </c>
      <c r="CN920" s="10" t="str">
        <f>IF($AJ920="","",IF(OR($V920&lt;2.7,$V920&gt;90),"Age OOR",CL920+1.6449*VLOOKUP(CL$14&amp;"-rse-"&amp;$O920,Equations!$G:$I,3,0)))</f>
        <v/>
      </c>
      <c r="CO920" s="10" t="str">
        <f t="shared" si="373"/>
        <v/>
      </c>
      <c r="CP920" s="10" t="str">
        <f>IF($AJ920="","",IF(OR($V920&lt;2.7,$V920&gt;90),"Age OOR",($AJ920-CL920)/VLOOKUP(CL$14&amp;"-rse-"&amp;$O920,Equations!$G:$I,3,0)))</f>
        <v/>
      </c>
      <c r="CQ920" s="10" t="str">
        <f>IF($AK920="","",IF(OR($V920&lt;2.7,$V920&gt;90),"Age OOR",EXP(VLOOKUP(CQ$14&amp;"-int-"&amp;$P920,Equations!$G:$I,3,0)+VLOOKUP(CQ$14&amp;"-sexo-"&amp;$P920,Equations!$G:$I,3,0)*$U920+VLOOKUP(CQ$14&amp;"-edad-"&amp;$P920,Equations!$G:$I,3,0)*$V920+VLOOKUP(CQ$14&amp;"-est-"&amp;$P920,Equations!$G:$I,3,0)*(1/$W920)+VLOOKUP(CQ$14&amp;"-imc-"&amp;$P920,Equations!$G:$I,3,0)*(1/$Q920))))</f>
        <v/>
      </c>
      <c r="CR920" s="10" t="str">
        <f>IF($AK920="","",IF(OR($V920&lt;2.7,$V920&gt;90),"Age OOR",EXP(LN(CQ920)-1.6449*VLOOKUP(CQ$14&amp;"-rse-"&amp;$P920,Equations!$G:$I,3,0))))</f>
        <v/>
      </c>
      <c r="CS920" s="10" t="str">
        <f>IF($AK920="","",IF(OR($V920&lt;2.7,$V920&gt;90),"Age OOR",EXP(LN(CQ920)+1.6449*VLOOKUP(CQ$14&amp;"-rse-"&amp;$P920,Equations!$G:$I,3,0))))</f>
        <v/>
      </c>
      <c r="CT920" s="10" t="str">
        <f t="shared" si="374"/>
        <v/>
      </c>
      <c r="CU920" s="10" t="str">
        <f>IF($AK920="","",IF(OR($V920&lt;2.7,$V920&gt;90),"Age OOR",(LN($AK920)-LN(CQ920))/VLOOKUP(CQ$14&amp;"-rse-"&amp;$P920,Equations!$G:$I,3,0)))</f>
        <v/>
      </c>
      <c r="CV920" s="47"/>
    </row>
    <row r="921" spans="5:100" x14ac:dyDescent="0.2">
      <c r="E921" s="23" t="str">
        <f t="shared" si="350"/>
        <v>Age out of range</v>
      </c>
      <c r="F921" s="23" t="str">
        <f t="shared" si="351"/>
        <v>Age out of range</v>
      </c>
      <c r="G921" s="23" t="str">
        <f t="shared" si="352"/>
        <v>Age out of range</v>
      </c>
      <c r="H921" s="23" t="str">
        <f t="shared" si="353"/>
        <v>Age out of range</v>
      </c>
      <c r="I921" s="23" t="str">
        <f t="shared" si="354"/>
        <v>Age out of range</v>
      </c>
      <c r="J921" s="23" t="str">
        <f t="shared" si="355"/>
        <v>Age out of range</v>
      </c>
      <c r="K921" s="23" t="str">
        <f t="shared" si="356"/>
        <v>Age out of range</v>
      </c>
      <c r="L921" s="23" t="str">
        <f t="shared" si="357"/>
        <v>Age out of range</v>
      </c>
      <c r="M921" s="23" t="str">
        <f t="shared" si="358"/>
        <v>Age out of range</v>
      </c>
      <c r="N921" s="23" t="str">
        <f t="shared" si="359"/>
        <v>Age out of range</v>
      </c>
      <c r="O921" s="23" t="str">
        <f t="shared" si="360"/>
        <v>Age out of range</v>
      </c>
      <c r="P921" s="23" t="str">
        <f t="shared" si="361"/>
        <v>Age out of range</v>
      </c>
      <c r="Q921" s="23" t="e">
        <f t="shared" si="362"/>
        <v>#DIV/0!</v>
      </c>
      <c r="R921" s="17"/>
      <c r="S921" s="23">
        <v>905</v>
      </c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  <c r="AE921" s="134"/>
      <c r="AF921" s="134"/>
      <c r="AG921" s="134"/>
      <c r="AH921" s="134"/>
      <c r="AI921" s="134"/>
      <c r="AJ921" s="134"/>
      <c r="AK921" s="134"/>
      <c r="AL921" s="7"/>
      <c r="AM921" s="47"/>
      <c r="AN921" s="10" t="str">
        <f>IF($Z921="","",IF(OR($V921&lt;2.7,$V921&gt;90),"Age OOR",VLOOKUP(AN$14&amp;"-int-"&amp;$E921,Equations!$G:$I,3,0)+VLOOKUP(AN$14&amp;"-sexo-"&amp;$E921,Equations!$G:$I,3,0)*$U921+VLOOKUP(AN$14&amp;"-edad-"&amp;$E921,Equations!$G:$I,3,0)*$V921+VLOOKUP(AN$14&amp;"-est-"&amp;$E921,Equations!$G:$I,3,0)*(1/$W921)+VLOOKUP(AN$14&amp;"-imc-"&amp;$E921,Equations!$G:$I,3,0)*(1/$Q921)))</f>
        <v/>
      </c>
      <c r="AO921" s="10" t="str">
        <f>IF($Z921="","",IF(OR($V921&lt;2.7,$V921&gt;90),"Age OOR",AN921-1.6449*VLOOKUP(AN$14&amp;"-rse-"&amp;$E921,Equations!$G:$I,3,0)))</f>
        <v/>
      </c>
      <c r="AP921" s="10" t="str">
        <f>IF($Z921="","",IF(OR($V921&lt;2.7,$V921&gt;90),"Age OOR",AN921+1.6449*VLOOKUP(AN$14&amp;"-rse-"&amp;$E921,Equations!$G:$I,3,0)))</f>
        <v/>
      </c>
      <c r="AQ921" s="10" t="str">
        <f t="shared" si="363"/>
        <v/>
      </c>
      <c r="AR921" s="10" t="str">
        <f>IF($Z921="","",IF(OR($V921&lt;2.7,$V921&gt;90),"Age OOR",($Z921-AN921)/VLOOKUP(AN$14&amp;"-rse-"&amp;$E921,Equations!$G:$I,3,0)))</f>
        <v/>
      </c>
      <c r="AS921" s="10" t="str">
        <f>IF($AA921="","",IF(OR($V921&lt;2.7,$V921&gt;90),"Age OOR",VLOOKUP(AS$14&amp;"-int-"&amp;$F921,Equations!$G:$I,3,0)+VLOOKUP(AS$14&amp;"-sexo-"&amp;$F921,Equations!$G:$I,3,0)*$U921+VLOOKUP(AS$14&amp;"-edad-"&amp;$F921,Equations!$G:$I,3,0)*$V921+VLOOKUP(AS$14&amp;"-est-"&amp;$F921,Equations!$G:$I,3,0)*(1/$W921)+VLOOKUP(AS$14&amp;"-imc-"&amp;$F921,Equations!$G:$I,3,0)*(1/$Q921)))</f>
        <v/>
      </c>
      <c r="AT921" s="10" t="str">
        <f>IF($AA921="","",IF(OR($V921&lt;2.7,$V921&gt;90),"Age OOR",AS921-1.6449*VLOOKUP(AS$14&amp;"-rse-"&amp;$F921,Equations!$G:$I,3,0)))</f>
        <v/>
      </c>
      <c r="AU921" s="10" t="str">
        <f>IF($AA921="","",IF(OR($V921&lt;2.7,$V921&gt;90),"Age OOR",AS921+1.6449*VLOOKUP(AS$14&amp;"-rse-"&amp;$F921,Equations!$G:$I,3,0)))</f>
        <v/>
      </c>
      <c r="AV921" s="10" t="str">
        <f t="shared" si="364"/>
        <v/>
      </c>
      <c r="AW921" s="10" t="str">
        <f>IF($AA921="","",IF(OR($V921&lt;2.7,$V921&gt;90),"Age OOR",($AA921-AS921)/VLOOKUP(AS$14&amp;"-rse-"&amp;$F921,Equations!$G:$I,3,0)))</f>
        <v/>
      </c>
      <c r="AX921" s="10" t="str">
        <f>IF($AB921="","",IF(OR($V921&lt;2.7,$V921&gt;90),"Age OOR",VLOOKUP(AX$14&amp;"-int-"&amp;$G921,Equations!$G:$I,3,0)+VLOOKUP(AX$14&amp;"-sexo-"&amp;$G921,Equations!$G:$I,3,0)*$U921+VLOOKUP(AX$14&amp;"-edad-"&amp;$G921,Equations!$G:$I,3,0)*$V921+VLOOKUP(AX$14&amp;"-est-"&amp;$G921,Equations!$G:$I,3,0)*(1/$W921)+VLOOKUP(AX$14&amp;"-imc-"&amp;$G921,Equations!$G:$I,3,0)*(1/$Q921)))</f>
        <v/>
      </c>
      <c r="AY921" s="10" t="str">
        <f>IF($AB921="","",IF(OR($V921&lt;2.7,$V921&gt;90),"Age OOR",AX921-1.6449*VLOOKUP(AX$14&amp;"-rse-"&amp;$G921,Equations!$G:$I,3,0)))</f>
        <v/>
      </c>
      <c r="AZ921" s="10" t="str">
        <f>IF($AB921="","",IF(OR($V921&lt;2.7,$V921&gt;90),"Age OOR",AX921+1.6449*VLOOKUP(AX$14&amp;"-rse-"&amp;$G921,Equations!$G:$I,3,0)))</f>
        <v/>
      </c>
      <c r="BA921" s="10" t="str">
        <f t="shared" si="365"/>
        <v/>
      </c>
      <c r="BB921" s="10" t="str">
        <f>IF($AB921="","",IF(OR($V921&lt;2.7,$V921&gt;90),"Age OOR",($AB921-AX921)/VLOOKUP(AX$14&amp;"-rse-"&amp;$G921,Equations!$G:$I,3,0)))</f>
        <v/>
      </c>
      <c r="BC921" s="10" t="str">
        <f>IF($AC921="","",IF(OR($V921&lt;2.7,$V921&gt;90),"Age OOR",VLOOKUP(BC$14&amp;"-int-"&amp;$H921,Equations!$G:$I,3,0)+VLOOKUP(BC$14&amp;"-sexo-"&amp;$H921,Equations!$G:$I,3,0)*$U921+VLOOKUP(BC$14&amp;"-edad-"&amp;$H921,Equations!$G:$I,3,0)*$V921+VLOOKUP(BC$14&amp;"-est-"&amp;$H921,Equations!$G:$I,3,0)*(1/$W921)+VLOOKUP(BC$14&amp;"-imc-"&amp;$H921,Equations!$G:$I,3,0)*(1/$Q921)))</f>
        <v/>
      </c>
      <c r="BD921" s="10" t="str">
        <f>IF($AC921="","",IF(OR($V921&lt;2.7,$V921&gt;90),"Age OOR",BC921-1.6449*VLOOKUP(BC$14&amp;"-rse-"&amp;$H921,Equations!$G:$I,3,0)))</f>
        <v/>
      </c>
      <c r="BE921" s="10" t="str">
        <f>IF($AC921="","",IF(OR($V921&lt;2.7,$V921&gt;90),"Age OOR",BC921+1.6449*VLOOKUP(BC$14&amp;"-rse-"&amp;$H921,Equations!$G:$I,3,0)))</f>
        <v/>
      </c>
      <c r="BF921" s="10" t="str">
        <f t="shared" si="366"/>
        <v/>
      </c>
      <c r="BG921" s="10" t="str">
        <f>IF($AC921="","",IF(OR($V921&lt;2.7,$V921&gt;90),"Age OOR",($AC921-BC921)/VLOOKUP(BC$14&amp;"-rse-"&amp;$H921,Equations!$G:$I,3,0)))</f>
        <v/>
      </c>
      <c r="BH921" s="10" t="str">
        <f>IF($AD921="","",IF(OR($V921&lt;2.7,$V921&gt;90),"Age OOR",VLOOKUP(BH$14&amp;"-int-"&amp;$I921,Equations!$G:$I,3,0)+VLOOKUP(BH$14&amp;"-sexo-"&amp;$I921,Equations!$G:$I,3,0)*$U921+VLOOKUP(BH$14&amp;"-edad-"&amp;$I921,Equations!$G:$I,3,0)*$V921+VLOOKUP(BH$14&amp;"-est-"&amp;$I921,Equations!$G:$I,3,0)*(1/$W921)+VLOOKUP(BH$14&amp;"-imc-"&amp;$I921,Equations!$G:$I,3,0)*(1/$Q921)))</f>
        <v/>
      </c>
      <c r="BI921" s="10" t="str">
        <f>IF($AD921="","",IF(OR($V921&lt;2.7,$V921&gt;90),"Age OOR",BH921-1.6449*VLOOKUP(BH$14&amp;"-rse-"&amp;$I921,Equations!$G:$I,3,0)))</f>
        <v/>
      </c>
      <c r="BJ921" s="10" t="str">
        <f>IF($AD921="","",IF(OR($V921&lt;2.7,$V921&gt;90),"Age OOR",BH921+1.6449*VLOOKUP(BH$14&amp;"-rse-"&amp;$I921,Equations!$G:$I,3,0)))</f>
        <v/>
      </c>
      <c r="BK921" s="10" t="str">
        <f t="shared" si="367"/>
        <v/>
      </c>
      <c r="BL921" s="10" t="str">
        <f>IF($AD921="","",IF(OR($V921&lt;2.7,$V921&gt;90),"Age OOR",($AD921-BH921)/VLOOKUP(BH$14&amp;"-rse-"&amp;$I921,Equations!$G:$I,3,0)))</f>
        <v/>
      </c>
      <c r="BM921" s="10" t="str">
        <f>IF($AE921="","",IF(OR($V921&lt;2.7,$V921&gt;90),"Age OOR",VLOOKUP(BM$14&amp;"-int-"&amp;$J921,Equations!$G:$I,3,0)+VLOOKUP(BM$14&amp;"-sexo-"&amp;$J921,Equations!$G:$I,3,0)*$U921+VLOOKUP(BM$14&amp;"-edad-"&amp;$J921,Equations!$G:$I,3,0)*$V921+VLOOKUP(BM$14&amp;"-est-"&amp;$J921,Equations!$G:$I,3,0)*(1/$W921)+VLOOKUP(BM$14&amp;"-imc-"&amp;$J921,Equations!$G:$I,3,0)*(1/$Q921)))</f>
        <v/>
      </c>
      <c r="BN921" s="10" t="str">
        <f>IF($AE921="","",IF(OR($V921&lt;2.7,$V921&gt;90),"Age OOR",BM921-1.6449*VLOOKUP(BM$14&amp;"-rse-"&amp;$J921,Equations!$G:$I,3,0)))</f>
        <v/>
      </c>
      <c r="BO921" s="10" t="str">
        <f>IF($AE921="","",IF(OR($V921&lt;2.7,$V921&gt;90),"Age OOR",BM921+1.6449*VLOOKUP(BM$14&amp;"-rse-"&amp;$J921,Equations!$G:$I,3,0)))</f>
        <v/>
      </c>
      <c r="BP921" s="10" t="str">
        <f t="shared" si="368"/>
        <v/>
      </c>
      <c r="BQ921" s="10" t="str">
        <f>IF($AE921="","",IF(OR($V921&lt;2.7,$V921&gt;90),"Age OOR",($AE921-BM921)/VLOOKUP(BM$14&amp;"-rse-"&amp;$J921,Equations!$G:$I,3,0)))</f>
        <v/>
      </c>
      <c r="BR921" s="10" t="str">
        <f>IF($AF921="","",IF(OR($V921&lt;2.7,$V921&gt;90),"Age OOR",VLOOKUP(BR$14&amp;"-int-"&amp;$K921,Equations!$G:$I,3,0)+VLOOKUP(BR$14&amp;"-sexo-"&amp;$K921,Equations!$G:$I,3,0)*$U921+VLOOKUP(BR$14&amp;"-edad-"&amp;$K921,Equations!$G:$I,3,0)*$V921+VLOOKUP(BR$14&amp;"-est-"&amp;$K921,Equations!$G:$I,3,0)*(1/$W921)+VLOOKUP(BR$14&amp;"-imc-"&amp;$K921,Equations!$G:$I,3,0)*(1/$Q921)))</f>
        <v/>
      </c>
      <c r="BS921" s="10" t="str">
        <f>IF($AF921="","",IF(OR($V921&lt;2.7,$V921&gt;90),"Age OOR",BR921-1.6449*VLOOKUP(BR$14&amp;"-rse-"&amp;$K921,Equations!$G:$I,3,0)))</f>
        <v/>
      </c>
      <c r="BT921" s="10" t="str">
        <f>IF($AF921="","",IF(OR($V921&lt;2.7,$V921&gt;90),"Age OOR",BR921+1.6449*VLOOKUP(BR$14&amp;"-rse-"&amp;$K921,Equations!$G:$I,3,0)))</f>
        <v/>
      </c>
      <c r="BU921" s="10" t="str">
        <f t="shared" si="369"/>
        <v/>
      </c>
      <c r="BV921" s="10" t="str">
        <f>IF($AF921="","",IF(OR($V921&lt;2.7,$V921&gt;90),"Age OOR",($AF921-BR921)/VLOOKUP(BR$14&amp;"-rse-"&amp;$K921,Equations!$G:$I,3,0)))</f>
        <v/>
      </c>
      <c r="BW921" s="10" t="str">
        <f>IF($AG921="","",IF(OR($V921&lt;2.7,$V921&gt;90),"Age OOR",VLOOKUP(BW$14&amp;"-int-"&amp;$L921,Equations!$G:$I,3,0)+VLOOKUP(BW$14&amp;"-sexo-"&amp;$L921,Equations!$G:$I,3,0)*$U921+VLOOKUP(BW$14&amp;"-edad-"&amp;$L921,Equations!$G:$I,3,0)*$V921+VLOOKUP(BW$14&amp;"-est-"&amp;$L921,Equations!$G:$I,3,0)*(1/$W921)+VLOOKUP(BW$14&amp;"-imc-"&amp;$L921,Equations!$G:$I,3,0)*(1/$Q921)))</f>
        <v/>
      </c>
      <c r="BX921" s="10" t="str">
        <f>IF($AG921="","",IF(OR($V921&lt;2.7,$V921&gt;90),"Age OOR",BW921-1.6449*VLOOKUP(BW$14&amp;"-rse-"&amp;$L921,Equations!$G:$I,3,0)))</f>
        <v/>
      </c>
      <c r="BY921" s="10" t="str">
        <f>IF($AG921="","",IF(OR($V921&lt;2.7,$V921&gt;90),"Age OOR",BW921+1.6449*VLOOKUP(BW$14&amp;"-rse-"&amp;$L921,Equations!$G:$I,3,0)))</f>
        <v/>
      </c>
      <c r="BZ921" s="10" t="str">
        <f t="shared" si="370"/>
        <v/>
      </c>
      <c r="CA921" s="10" t="str">
        <f>IF($AG921="","",IF(OR($V921&lt;2.7,$V921&gt;90),"Age OOR",($AG921-BW921)/VLOOKUP(BW$14&amp;"-rse-"&amp;$L921,Equations!$G:$I,3,0)))</f>
        <v/>
      </c>
      <c r="CB921" s="10" t="str">
        <f>IF($AH921="","",IF(OR($V921&lt;2.7,$V921&gt;90),"Age OOR",VLOOKUP(CB$14&amp;"-int-"&amp;$M921,Equations!$G:$I,3,0)+VLOOKUP(CB$14&amp;"-sexo-"&amp;$M921,Equations!$G:$I,3,0)*$U921+VLOOKUP(CB$14&amp;"-edad-"&amp;$M921,Equations!$G:$I,3,0)*$V921+VLOOKUP(CB$14&amp;"-est-"&amp;$M921,Equations!$G:$I,3,0)*(1/$W921)+VLOOKUP(CB$14&amp;"-imc-"&amp;$M921,Equations!$G:$I,3,0)*(1/$Q921)))</f>
        <v/>
      </c>
      <c r="CC921" s="10" t="str">
        <f>IF($AH921="","",IF(OR($V921&lt;2.7,$V921&gt;90),"Age OOR",CB921-1.6449*VLOOKUP(CB$14&amp;"-rse-"&amp;$M921,Equations!$G:$I,3,0)))</f>
        <v/>
      </c>
      <c r="CD921" s="10" t="str">
        <f>IF($AH921="","",IF(OR($V921&lt;2.7,$V921&gt;90),"Age OOR",CB921+1.6449*VLOOKUP(CB$14&amp;"-rse-"&amp;$M921,Equations!$G:$I,3,0)))</f>
        <v/>
      </c>
      <c r="CE921" s="10" t="str">
        <f t="shared" si="371"/>
        <v/>
      </c>
      <c r="CF921" s="10" t="str">
        <f>IF($AH921="","",IF(OR($V921&lt;2.7,$V921&gt;90),"Age OOR",($AH921-CB921)/VLOOKUP(CB$14&amp;"-rse-"&amp;$M921,Equations!$G:$I,3,0)))</f>
        <v/>
      </c>
      <c r="CG921" s="10" t="str">
        <f>IF($AI921="","",IF(OR($V921&lt;2.7,$V921&gt;90),"Age OOR",VLOOKUP(CG$14&amp;"-int-"&amp;$N921,Equations!$G:$I,3,0)+VLOOKUP(CG$14&amp;"-sexo-"&amp;$N921,Equations!$G:$I,3,0)*$U921+VLOOKUP(CG$14&amp;"-edad-"&amp;$N921,Equations!$G:$I,3,0)*$V921+VLOOKUP(CG$14&amp;"-est-"&amp;$N921,Equations!$G:$I,3,0)*(1/$W921)+VLOOKUP(CG$14&amp;"-imc-"&amp;$N921,Equations!$G:$I,3,0)*(1/$Q921)))</f>
        <v/>
      </c>
      <c r="CH921" s="10" t="str">
        <f>IF($AI921="","",IF(OR($V921&lt;2.7,$V921&gt;90),"Age OOR",CG921-1.6449*VLOOKUP(CG$14&amp;"-rse-"&amp;$N921,Equations!$G:$I,3,0)))</f>
        <v/>
      </c>
      <c r="CI921" s="10" t="str">
        <f>IF($AI921="","",IF(OR($V921&lt;2.7,$V921&gt;90),"Age OOR",CG921+1.6449*VLOOKUP(CG$14&amp;"-rse-"&amp;$N921,Equations!$G:$I,3,0)))</f>
        <v/>
      </c>
      <c r="CJ921" s="10" t="str">
        <f t="shared" si="372"/>
        <v/>
      </c>
      <c r="CK921" s="10" t="str">
        <f>IF($AI921="","",IF(OR($V921&lt;2.7,$V921&gt;90),"Age OOR",($AI921-CG921)/VLOOKUP(CG$14&amp;"-rse-"&amp;$N921,Equations!$G:$I,3,0)))</f>
        <v/>
      </c>
      <c r="CL921" s="10" t="str">
        <f>IF($AJ921="","",IF(OR($V921&lt;2.7,$V921&gt;90),"Age OOR",VLOOKUP(CL$14&amp;"-int-"&amp;$O921,Equations!$G:$I,3,0)+VLOOKUP(CL$14&amp;"-sexo-"&amp;$O921,Equations!$G:$I,3,0)*$U921+VLOOKUP(CL$14&amp;"-edad-"&amp;$O921,Equations!$G:$I,3,0)*$V921+VLOOKUP(CL$14&amp;"-est-"&amp;$O921,Equations!$G:$I,3,0)*(1/$W921)+VLOOKUP(CL$14&amp;"-imc-"&amp;$O921,Equations!$G:$I,3,0)*(1/$Q921)))</f>
        <v/>
      </c>
      <c r="CM921" s="10" t="str">
        <f>IF($AJ921="","",IF(OR($V921&lt;2.7,$V921&gt;90),"Age OOR",CL921-1.6449*VLOOKUP(CL$14&amp;"-rse-"&amp;$O921,Equations!$G:$I,3,0)))</f>
        <v/>
      </c>
      <c r="CN921" s="10" t="str">
        <f>IF($AJ921="","",IF(OR($V921&lt;2.7,$V921&gt;90),"Age OOR",CL921+1.6449*VLOOKUP(CL$14&amp;"-rse-"&amp;$O921,Equations!$G:$I,3,0)))</f>
        <v/>
      </c>
      <c r="CO921" s="10" t="str">
        <f t="shared" si="373"/>
        <v/>
      </c>
      <c r="CP921" s="10" t="str">
        <f>IF($AJ921="","",IF(OR($V921&lt;2.7,$V921&gt;90),"Age OOR",($AJ921-CL921)/VLOOKUP(CL$14&amp;"-rse-"&amp;$O921,Equations!$G:$I,3,0)))</f>
        <v/>
      </c>
      <c r="CQ921" s="10" t="str">
        <f>IF($AK921="","",IF(OR($V921&lt;2.7,$V921&gt;90),"Age OOR",EXP(VLOOKUP(CQ$14&amp;"-int-"&amp;$P921,Equations!$G:$I,3,0)+VLOOKUP(CQ$14&amp;"-sexo-"&amp;$P921,Equations!$G:$I,3,0)*$U921+VLOOKUP(CQ$14&amp;"-edad-"&amp;$P921,Equations!$G:$I,3,0)*$V921+VLOOKUP(CQ$14&amp;"-est-"&amp;$P921,Equations!$G:$I,3,0)*(1/$W921)+VLOOKUP(CQ$14&amp;"-imc-"&amp;$P921,Equations!$G:$I,3,0)*(1/$Q921))))</f>
        <v/>
      </c>
      <c r="CR921" s="10" t="str">
        <f>IF($AK921="","",IF(OR($V921&lt;2.7,$V921&gt;90),"Age OOR",EXP(LN(CQ921)-1.6449*VLOOKUP(CQ$14&amp;"-rse-"&amp;$P921,Equations!$G:$I,3,0))))</f>
        <v/>
      </c>
      <c r="CS921" s="10" t="str">
        <f>IF($AK921="","",IF(OR($V921&lt;2.7,$V921&gt;90),"Age OOR",EXP(LN(CQ921)+1.6449*VLOOKUP(CQ$14&amp;"-rse-"&amp;$P921,Equations!$G:$I,3,0))))</f>
        <v/>
      </c>
      <c r="CT921" s="10" t="str">
        <f t="shared" si="374"/>
        <v/>
      </c>
      <c r="CU921" s="10" t="str">
        <f>IF($AK921="","",IF(OR($V921&lt;2.7,$V921&gt;90),"Age OOR",(LN($AK921)-LN(CQ921))/VLOOKUP(CQ$14&amp;"-rse-"&amp;$P921,Equations!$G:$I,3,0)))</f>
        <v/>
      </c>
      <c r="CV921" s="47"/>
    </row>
    <row r="922" spans="5:100" x14ac:dyDescent="0.2">
      <c r="E922" s="23" t="str">
        <f t="shared" si="350"/>
        <v>Age out of range</v>
      </c>
      <c r="F922" s="23" t="str">
        <f t="shared" si="351"/>
        <v>Age out of range</v>
      </c>
      <c r="G922" s="23" t="str">
        <f t="shared" si="352"/>
        <v>Age out of range</v>
      </c>
      <c r="H922" s="23" t="str">
        <f t="shared" si="353"/>
        <v>Age out of range</v>
      </c>
      <c r="I922" s="23" t="str">
        <f t="shared" si="354"/>
        <v>Age out of range</v>
      </c>
      <c r="J922" s="23" t="str">
        <f t="shared" si="355"/>
        <v>Age out of range</v>
      </c>
      <c r="K922" s="23" t="str">
        <f t="shared" si="356"/>
        <v>Age out of range</v>
      </c>
      <c r="L922" s="23" t="str">
        <f t="shared" si="357"/>
        <v>Age out of range</v>
      </c>
      <c r="M922" s="23" t="str">
        <f t="shared" si="358"/>
        <v>Age out of range</v>
      </c>
      <c r="N922" s="23" t="str">
        <f t="shared" si="359"/>
        <v>Age out of range</v>
      </c>
      <c r="O922" s="23" t="str">
        <f t="shared" si="360"/>
        <v>Age out of range</v>
      </c>
      <c r="P922" s="23" t="str">
        <f t="shared" si="361"/>
        <v>Age out of range</v>
      </c>
      <c r="Q922" s="23" t="e">
        <f t="shared" si="362"/>
        <v>#DIV/0!</v>
      </c>
      <c r="R922" s="17"/>
      <c r="S922" s="23">
        <v>906</v>
      </c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  <c r="AE922" s="134"/>
      <c r="AF922" s="134"/>
      <c r="AG922" s="134"/>
      <c r="AH922" s="134"/>
      <c r="AI922" s="134"/>
      <c r="AJ922" s="134"/>
      <c r="AK922" s="134"/>
      <c r="AL922" s="7"/>
      <c r="AM922" s="47"/>
      <c r="AN922" s="10" t="str">
        <f>IF($Z922="","",IF(OR($V922&lt;2.7,$V922&gt;90),"Age OOR",VLOOKUP(AN$14&amp;"-int-"&amp;$E922,Equations!$G:$I,3,0)+VLOOKUP(AN$14&amp;"-sexo-"&amp;$E922,Equations!$G:$I,3,0)*$U922+VLOOKUP(AN$14&amp;"-edad-"&amp;$E922,Equations!$G:$I,3,0)*$V922+VLOOKUP(AN$14&amp;"-est-"&amp;$E922,Equations!$G:$I,3,0)*(1/$W922)+VLOOKUP(AN$14&amp;"-imc-"&amp;$E922,Equations!$G:$I,3,0)*(1/$Q922)))</f>
        <v/>
      </c>
      <c r="AO922" s="10" t="str">
        <f>IF($Z922="","",IF(OR($V922&lt;2.7,$V922&gt;90),"Age OOR",AN922-1.6449*VLOOKUP(AN$14&amp;"-rse-"&amp;$E922,Equations!$G:$I,3,0)))</f>
        <v/>
      </c>
      <c r="AP922" s="10" t="str">
        <f>IF($Z922="","",IF(OR($V922&lt;2.7,$V922&gt;90),"Age OOR",AN922+1.6449*VLOOKUP(AN$14&amp;"-rse-"&amp;$E922,Equations!$G:$I,3,0)))</f>
        <v/>
      </c>
      <c r="AQ922" s="10" t="str">
        <f t="shared" si="363"/>
        <v/>
      </c>
      <c r="AR922" s="10" t="str">
        <f>IF($Z922="","",IF(OR($V922&lt;2.7,$V922&gt;90),"Age OOR",($Z922-AN922)/VLOOKUP(AN$14&amp;"-rse-"&amp;$E922,Equations!$G:$I,3,0)))</f>
        <v/>
      </c>
      <c r="AS922" s="10" t="str">
        <f>IF($AA922="","",IF(OR($V922&lt;2.7,$V922&gt;90),"Age OOR",VLOOKUP(AS$14&amp;"-int-"&amp;$F922,Equations!$G:$I,3,0)+VLOOKUP(AS$14&amp;"-sexo-"&amp;$F922,Equations!$G:$I,3,0)*$U922+VLOOKUP(AS$14&amp;"-edad-"&amp;$F922,Equations!$G:$I,3,0)*$V922+VLOOKUP(AS$14&amp;"-est-"&amp;$F922,Equations!$G:$I,3,0)*(1/$W922)+VLOOKUP(AS$14&amp;"-imc-"&amp;$F922,Equations!$G:$I,3,0)*(1/$Q922)))</f>
        <v/>
      </c>
      <c r="AT922" s="10" t="str">
        <f>IF($AA922="","",IF(OR($V922&lt;2.7,$V922&gt;90),"Age OOR",AS922-1.6449*VLOOKUP(AS$14&amp;"-rse-"&amp;$F922,Equations!$G:$I,3,0)))</f>
        <v/>
      </c>
      <c r="AU922" s="10" t="str">
        <f>IF($AA922="","",IF(OR($V922&lt;2.7,$V922&gt;90),"Age OOR",AS922+1.6449*VLOOKUP(AS$14&amp;"-rse-"&amp;$F922,Equations!$G:$I,3,0)))</f>
        <v/>
      </c>
      <c r="AV922" s="10" t="str">
        <f t="shared" si="364"/>
        <v/>
      </c>
      <c r="AW922" s="10" t="str">
        <f>IF($AA922="","",IF(OR($V922&lt;2.7,$V922&gt;90),"Age OOR",($AA922-AS922)/VLOOKUP(AS$14&amp;"-rse-"&amp;$F922,Equations!$G:$I,3,0)))</f>
        <v/>
      </c>
      <c r="AX922" s="10" t="str">
        <f>IF($AB922="","",IF(OR($V922&lt;2.7,$V922&gt;90),"Age OOR",VLOOKUP(AX$14&amp;"-int-"&amp;$G922,Equations!$G:$I,3,0)+VLOOKUP(AX$14&amp;"-sexo-"&amp;$G922,Equations!$G:$I,3,0)*$U922+VLOOKUP(AX$14&amp;"-edad-"&amp;$G922,Equations!$G:$I,3,0)*$V922+VLOOKUP(AX$14&amp;"-est-"&amp;$G922,Equations!$G:$I,3,0)*(1/$W922)+VLOOKUP(AX$14&amp;"-imc-"&amp;$G922,Equations!$G:$I,3,0)*(1/$Q922)))</f>
        <v/>
      </c>
      <c r="AY922" s="10" t="str">
        <f>IF($AB922="","",IF(OR($V922&lt;2.7,$V922&gt;90),"Age OOR",AX922-1.6449*VLOOKUP(AX$14&amp;"-rse-"&amp;$G922,Equations!$G:$I,3,0)))</f>
        <v/>
      </c>
      <c r="AZ922" s="10" t="str">
        <f>IF($AB922="","",IF(OR($V922&lt;2.7,$V922&gt;90),"Age OOR",AX922+1.6449*VLOOKUP(AX$14&amp;"-rse-"&amp;$G922,Equations!$G:$I,3,0)))</f>
        <v/>
      </c>
      <c r="BA922" s="10" t="str">
        <f t="shared" si="365"/>
        <v/>
      </c>
      <c r="BB922" s="10" t="str">
        <f>IF($AB922="","",IF(OR($V922&lt;2.7,$V922&gt;90),"Age OOR",($AB922-AX922)/VLOOKUP(AX$14&amp;"-rse-"&amp;$G922,Equations!$G:$I,3,0)))</f>
        <v/>
      </c>
      <c r="BC922" s="10" t="str">
        <f>IF($AC922="","",IF(OR($V922&lt;2.7,$V922&gt;90),"Age OOR",VLOOKUP(BC$14&amp;"-int-"&amp;$H922,Equations!$G:$I,3,0)+VLOOKUP(BC$14&amp;"-sexo-"&amp;$H922,Equations!$G:$I,3,0)*$U922+VLOOKUP(BC$14&amp;"-edad-"&amp;$H922,Equations!$G:$I,3,0)*$V922+VLOOKUP(BC$14&amp;"-est-"&amp;$H922,Equations!$G:$I,3,0)*(1/$W922)+VLOOKUP(BC$14&amp;"-imc-"&amp;$H922,Equations!$G:$I,3,0)*(1/$Q922)))</f>
        <v/>
      </c>
      <c r="BD922" s="10" t="str">
        <f>IF($AC922="","",IF(OR($V922&lt;2.7,$V922&gt;90),"Age OOR",BC922-1.6449*VLOOKUP(BC$14&amp;"-rse-"&amp;$H922,Equations!$G:$I,3,0)))</f>
        <v/>
      </c>
      <c r="BE922" s="10" t="str">
        <f>IF($AC922="","",IF(OR($V922&lt;2.7,$V922&gt;90),"Age OOR",BC922+1.6449*VLOOKUP(BC$14&amp;"-rse-"&amp;$H922,Equations!$G:$I,3,0)))</f>
        <v/>
      </c>
      <c r="BF922" s="10" t="str">
        <f t="shared" si="366"/>
        <v/>
      </c>
      <c r="BG922" s="10" t="str">
        <f>IF($AC922="","",IF(OR($V922&lt;2.7,$V922&gt;90),"Age OOR",($AC922-BC922)/VLOOKUP(BC$14&amp;"-rse-"&amp;$H922,Equations!$G:$I,3,0)))</f>
        <v/>
      </c>
      <c r="BH922" s="10" t="str">
        <f>IF($AD922="","",IF(OR($V922&lt;2.7,$V922&gt;90),"Age OOR",VLOOKUP(BH$14&amp;"-int-"&amp;$I922,Equations!$G:$I,3,0)+VLOOKUP(BH$14&amp;"-sexo-"&amp;$I922,Equations!$G:$I,3,0)*$U922+VLOOKUP(BH$14&amp;"-edad-"&amp;$I922,Equations!$G:$I,3,0)*$V922+VLOOKUP(BH$14&amp;"-est-"&amp;$I922,Equations!$G:$I,3,0)*(1/$W922)+VLOOKUP(BH$14&amp;"-imc-"&amp;$I922,Equations!$G:$I,3,0)*(1/$Q922)))</f>
        <v/>
      </c>
      <c r="BI922" s="10" t="str">
        <f>IF($AD922="","",IF(OR($V922&lt;2.7,$V922&gt;90),"Age OOR",BH922-1.6449*VLOOKUP(BH$14&amp;"-rse-"&amp;$I922,Equations!$G:$I,3,0)))</f>
        <v/>
      </c>
      <c r="BJ922" s="10" t="str">
        <f>IF($AD922="","",IF(OR($V922&lt;2.7,$V922&gt;90),"Age OOR",BH922+1.6449*VLOOKUP(BH$14&amp;"-rse-"&amp;$I922,Equations!$G:$I,3,0)))</f>
        <v/>
      </c>
      <c r="BK922" s="10" t="str">
        <f t="shared" si="367"/>
        <v/>
      </c>
      <c r="BL922" s="10" t="str">
        <f>IF($AD922="","",IF(OR($V922&lt;2.7,$V922&gt;90),"Age OOR",($AD922-BH922)/VLOOKUP(BH$14&amp;"-rse-"&amp;$I922,Equations!$G:$I,3,0)))</f>
        <v/>
      </c>
      <c r="BM922" s="10" t="str">
        <f>IF($AE922="","",IF(OR($V922&lt;2.7,$V922&gt;90),"Age OOR",VLOOKUP(BM$14&amp;"-int-"&amp;$J922,Equations!$G:$I,3,0)+VLOOKUP(BM$14&amp;"-sexo-"&amp;$J922,Equations!$G:$I,3,0)*$U922+VLOOKUP(BM$14&amp;"-edad-"&amp;$J922,Equations!$G:$I,3,0)*$V922+VLOOKUP(BM$14&amp;"-est-"&amp;$J922,Equations!$G:$I,3,0)*(1/$W922)+VLOOKUP(BM$14&amp;"-imc-"&amp;$J922,Equations!$G:$I,3,0)*(1/$Q922)))</f>
        <v/>
      </c>
      <c r="BN922" s="10" t="str">
        <f>IF($AE922="","",IF(OR($V922&lt;2.7,$V922&gt;90),"Age OOR",BM922-1.6449*VLOOKUP(BM$14&amp;"-rse-"&amp;$J922,Equations!$G:$I,3,0)))</f>
        <v/>
      </c>
      <c r="BO922" s="10" t="str">
        <f>IF($AE922="","",IF(OR($V922&lt;2.7,$V922&gt;90),"Age OOR",BM922+1.6449*VLOOKUP(BM$14&amp;"-rse-"&amp;$J922,Equations!$G:$I,3,0)))</f>
        <v/>
      </c>
      <c r="BP922" s="10" t="str">
        <f t="shared" si="368"/>
        <v/>
      </c>
      <c r="BQ922" s="10" t="str">
        <f>IF($AE922="","",IF(OR($V922&lt;2.7,$V922&gt;90),"Age OOR",($AE922-BM922)/VLOOKUP(BM$14&amp;"-rse-"&amp;$J922,Equations!$G:$I,3,0)))</f>
        <v/>
      </c>
      <c r="BR922" s="10" t="str">
        <f>IF($AF922="","",IF(OR($V922&lt;2.7,$V922&gt;90),"Age OOR",VLOOKUP(BR$14&amp;"-int-"&amp;$K922,Equations!$G:$I,3,0)+VLOOKUP(BR$14&amp;"-sexo-"&amp;$K922,Equations!$G:$I,3,0)*$U922+VLOOKUP(BR$14&amp;"-edad-"&amp;$K922,Equations!$G:$I,3,0)*$V922+VLOOKUP(BR$14&amp;"-est-"&amp;$K922,Equations!$G:$I,3,0)*(1/$W922)+VLOOKUP(BR$14&amp;"-imc-"&amp;$K922,Equations!$G:$I,3,0)*(1/$Q922)))</f>
        <v/>
      </c>
      <c r="BS922" s="10" t="str">
        <f>IF($AF922="","",IF(OR($V922&lt;2.7,$V922&gt;90),"Age OOR",BR922-1.6449*VLOOKUP(BR$14&amp;"-rse-"&amp;$K922,Equations!$G:$I,3,0)))</f>
        <v/>
      </c>
      <c r="BT922" s="10" t="str">
        <f>IF($AF922="","",IF(OR($V922&lt;2.7,$V922&gt;90),"Age OOR",BR922+1.6449*VLOOKUP(BR$14&amp;"-rse-"&amp;$K922,Equations!$G:$I,3,0)))</f>
        <v/>
      </c>
      <c r="BU922" s="10" t="str">
        <f t="shared" si="369"/>
        <v/>
      </c>
      <c r="BV922" s="10" t="str">
        <f>IF($AF922="","",IF(OR($V922&lt;2.7,$V922&gt;90),"Age OOR",($AF922-BR922)/VLOOKUP(BR$14&amp;"-rse-"&amp;$K922,Equations!$G:$I,3,0)))</f>
        <v/>
      </c>
      <c r="BW922" s="10" t="str">
        <f>IF($AG922="","",IF(OR($V922&lt;2.7,$V922&gt;90),"Age OOR",VLOOKUP(BW$14&amp;"-int-"&amp;$L922,Equations!$G:$I,3,0)+VLOOKUP(BW$14&amp;"-sexo-"&amp;$L922,Equations!$G:$I,3,0)*$U922+VLOOKUP(BW$14&amp;"-edad-"&amp;$L922,Equations!$G:$I,3,0)*$V922+VLOOKUP(BW$14&amp;"-est-"&amp;$L922,Equations!$G:$I,3,0)*(1/$W922)+VLOOKUP(BW$14&amp;"-imc-"&amp;$L922,Equations!$G:$I,3,0)*(1/$Q922)))</f>
        <v/>
      </c>
      <c r="BX922" s="10" t="str">
        <f>IF($AG922="","",IF(OR($V922&lt;2.7,$V922&gt;90),"Age OOR",BW922-1.6449*VLOOKUP(BW$14&amp;"-rse-"&amp;$L922,Equations!$G:$I,3,0)))</f>
        <v/>
      </c>
      <c r="BY922" s="10" t="str">
        <f>IF($AG922="","",IF(OR($V922&lt;2.7,$V922&gt;90),"Age OOR",BW922+1.6449*VLOOKUP(BW$14&amp;"-rse-"&amp;$L922,Equations!$G:$I,3,0)))</f>
        <v/>
      </c>
      <c r="BZ922" s="10" t="str">
        <f t="shared" si="370"/>
        <v/>
      </c>
      <c r="CA922" s="10" t="str">
        <f>IF($AG922="","",IF(OR($V922&lt;2.7,$V922&gt;90),"Age OOR",($AG922-BW922)/VLOOKUP(BW$14&amp;"-rse-"&amp;$L922,Equations!$G:$I,3,0)))</f>
        <v/>
      </c>
      <c r="CB922" s="10" t="str">
        <f>IF($AH922="","",IF(OR($V922&lt;2.7,$V922&gt;90),"Age OOR",VLOOKUP(CB$14&amp;"-int-"&amp;$M922,Equations!$G:$I,3,0)+VLOOKUP(CB$14&amp;"-sexo-"&amp;$M922,Equations!$G:$I,3,0)*$U922+VLOOKUP(CB$14&amp;"-edad-"&amp;$M922,Equations!$G:$I,3,0)*$V922+VLOOKUP(CB$14&amp;"-est-"&amp;$M922,Equations!$G:$I,3,0)*(1/$W922)+VLOOKUP(CB$14&amp;"-imc-"&amp;$M922,Equations!$G:$I,3,0)*(1/$Q922)))</f>
        <v/>
      </c>
      <c r="CC922" s="10" t="str">
        <f>IF($AH922="","",IF(OR($V922&lt;2.7,$V922&gt;90),"Age OOR",CB922-1.6449*VLOOKUP(CB$14&amp;"-rse-"&amp;$M922,Equations!$G:$I,3,0)))</f>
        <v/>
      </c>
      <c r="CD922" s="10" t="str">
        <f>IF($AH922="","",IF(OR($V922&lt;2.7,$V922&gt;90),"Age OOR",CB922+1.6449*VLOOKUP(CB$14&amp;"-rse-"&amp;$M922,Equations!$G:$I,3,0)))</f>
        <v/>
      </c>
      <c r="CE922" s="10" t="str">
        <f t="shared" si="371"/>
        <v/>
      </c>
      <c r="CF922" s="10" t="str">
        <f>IF($AH922="","",IF(OR($V922&lt;2.7,$V922&gt;90),"Age OOR",($AH922-CB922)/VLOOKUP(CB$14&amp;"-rse-"&amp;$M922,Equations!$G:$I,3,0)))</f>
        <v/>
      </c>
      <c r="CG922" s="10" t="str">
        <f>IF($AI922="","",IF(OR($V922&lt;2.7,$V922&gt;90),"Age OOR",VLOOKUP(CG$14&amp;"-int-"&amp;$N922,Equations!$G:$I,3,0)+VLOOKUP(CG$14&amp;"-sexo-"&amp;$N922,Equations!$G:$I,3,0)*$U922+VLOOKUP(CG$14&amp;"-edad-"&amp;$N922,Equations!$G:$I,3,0)*$V922+VLOOKUP(CG$14&amp;"-est-"&amp;$N922,Equations!$G:$I,3,0)*(1/$W922)+VLOOKUP(CG$14&amp;"-imc-"&amp;$N922,Equations!$G:$I,3,0)*(1/$Q922)))</f>
        <v/>
      </c>
      <c r="CH922" s="10" t="str">
        <f>IF($AI922="","",IF(OR($V922&lt;2.7,$V922&gt;90),"Age OOR",CG922-1.6449*VLOOKUP(CG$14&amp;"-rse-"&amp;$N922,Equations!$G:$I,3,0)))</f>
        <v/>
      </c>
      <c r="CI922" s="10" t="str">
        <f>IF($AI922="","",IF(OR($V922&lt;2.7,$V922&gt;90),"Age OOR",CG922+1.6449*VLOOKUP(CG$14&amp;"-rse-"&amp;$N922,Equations!$G:$I,3,0)))</f>
        <v/>
      </c>
      <c r="CJ922" s="10" t="str">
        <f t="shared" si="372"/>
        <v/>
      </c>
      <c r="CK922" s="10" t="str">
        <f>IF($AI922="","",IF(OR($V922&lt;2.7,$V922&gt;90),"Age OOR",($AI922-CG922)/VLOOKUP(CG$14&amp;"-rse-"&amp;$N922,Equations!$G:$I,3,0)))</f>
        <v/>
      </c>
      <c r="CL922" s="10" t="str">
        <f>IF($AJ922="","",IF(OR($V922&lt;2.7,$V922&gt;90),"Age OOR",VLOOKUP(CL$14&amp;"-int-"&amp;$O922,Equations!$G:$I,3,0)+VLOOKUP(CL$14&amp;"-sexo-"&amp;$O922,Equations!$G:$I,3,0)*$U922+VLOOKUP(CL$14&amp;"-edad-"&amp;$O922,Equations!$G:$I,3,0)*$V922+VLOOKUP(CL$14&amp;"-est-"&amp;$O922,Equations!$G:$I,3,0)*(1/$W922)+VLOOKUP(CL$14&amp;"-imc-"&amp;$O922,Equations!$G:$I,3,0)*(1/$Q922)))</f>
        <v/>
      </c>
      <c r="CM922" s="10" t="str">
        <f>IF($AJ922="","",IF(OR($V922&lt;2.7,$V922&gt;90),"Age OOR",CL922-1.6449*VLOOKUP(CL$14&amp;"-rse-"&amp;$O922,Equations!$G:$I,3,0)))</f>
        <v/>
      </c>
      <c r="CN922" s="10" t="str">
        <f>IF($AJ922="","",IF(OR($V922&lt;2.7,$V922&gt;90),"Age OOR",CL922+1.6449*VLOOKUP(CL$14&amp;"-rse-"&amp;$O922,Equations!$G:$I,3,0)))</f>
        <v/>
      </c>
      <c r="CO922" s="10" t="str">
        <f t="shared" si="373"/>
        <v/>
      </c>
      <c r="CP922" s="10" t="str">
        <f>IF($AJ922="","",IF(OR($V922&lt;2.7,$V922&gt;90),"Age OOR",($AJ922-CL922)/VLOOKUP(CL$14&amp;"-rse-"&amp;$O922,Equations!$G:$I,3,0)))</f>
        <v/>
      </c>
      <c r="CQ922" s="10" t="str">
        <f>IF($AK922="","",IF(OR($V922&lt;2.7,$V922&gt;90),"Age OOR",EXP(VLOOKUP(CQ$14&amp;"-int-"&amp;$P922,Equations!$G:$I,3,0)+VLOOKUP(CQ$14&amp;"-sexo-"&amp;$P922,Equations!$G:$I,3,0)*$U922+VLOOKUP(CQ$14&amp;"-edad-"&amp;$P922,Equations!$G:$I,3,0)*$V922+VLOOKUP(CQ$14&amp;"-est-"&amp;$P922,Equations!$G:$I,3,0)*(1/$W922)+VLOOKUP(CQ$14&amp;"-imc-"&amp;$P922,Equations!$G:$I,3,0)*(1/$Q922))))</f>
        <v/>
      </c>
      <c r="CR922" s="10" t="str">
        <f>IF($AK922="","",IF(OR($V922&lt;2.7,$V922&gt;90),"Age OOR",EXP(LN(CQ922)-1.6449*VLOOKUP(CQ$14&amp;"-rse-"&amp;$P922,Equations!$G:$I,3,0))))</f>
        <v/>
      </c>
      <c r="CS922" s="10" t="str">
        <f>IF($AK922="","",IF(OR($V922&lt;2.7,$V922&gt;90),"Age OOR",EXP(LN(CQ922)+1.6449*VLOOKUP(CQ$14&amp;"-rse-"&amp;$P922,Equations!$G:$I,3,0))))</f>
        <v/>
      </c>
      <c r="CT922" s="10" t="str">
        <f t="shared" si="374"/>
        <v/>
      </c>
      <c r="CU922" s="10" t="str">
        <f>IF($AK922="","",IF(OR($V922&lt;2.7,$V922&gt;90),"Age OOR",(LN($AK922)-LN(CQ922))/VLOOKUP(CQ$14&amp;"-rse-"&amp;$P922,Equations!$G:$I,3,0)))</f>
        <v/>
      </c>
      <c r="CV922" s="47"/>
    </row>
    <row r="923" spans="5:100" x14ac:dyDescent="0.2">
      <c r="E923" s="23" t="str">
        <f t="shared" si="350"/>
        <v>Age out of range</v>
      </c>
      <c r="F923" s="23" t="str">
        <f t="shared" si="351"/>
        <v>Age out of range</v>
      </c>
      <c r="G923" s="23" t="str">
        <f t="shared" si="352"/>
        <v>Age out of range</v>
      </c>
      <c r="H923" s="23" t="str">
        <f t="shared" si="353"/>
        <v>Age out of range</v>
      </c>
      <c r="I923" s="23" t="str">
        <f t="shared" si="354"/>
        <v>Age out of range</v>
      </c>
      <c r="J923" s="23" t="str">
        <f t="shared" si="355"/>
        <v>Age out of range</v>
      </c>
      <c r="K923" s="23" t="str">
        <f t="shared" si="356"/>
        <v>Age out of range</v>
      </c>
      <c r="L923" s="23" t="str">
        <f t="shared" si="357"/>
        <v>Age out of range</v>
      </c>
      <c r="M923" s="23" t="str">
        <f t="shared" si="358"/>
        <v>Age out of range</v>
      </c>
      <c r="N923" s="23" t="str">
        <f t="shared" si="359"/>
        <v>Age out of range</v>
      </c>
      <c r="O923" s="23" t="str">
        <f t="shared" si="360"/>
        <v>Age out of range</v>
      </c>
      <c r="P923" s="23" t="str">
        <f t="shared" si="361"/>
        <v>Age out of range</v>
      </c>
      <c r="Q923" s="23" t="e">
        <f t="shared" si="362"/>
        <v>#DIV/0!</v>
      </c>
      <c r="R923" s="17"/>
      <c r="S923" s="23">
        <v>907</v>
      </c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  <c r="AE923" s="134"/>
      <c r="AF923" s="134"/>
      <c r="AG923" s="134"/>
      <c r="AH923" s="134"/>
      <c r="AI923" s="134"/>
      <c r="AJ923" s="134"/>
      <c r="AK923" s="134"/>
      <c r="AL923" s="7"/>
      <c r="AM923" s="47"/>
      <c r="AN923" s="10" t="str">
        <f>IF($Z923="","",IF(OR($V923&lt;2.7,$V923&gt;90),"Age OOR",VLOOKUP(AN$14&amp;"-int-"&amp;$E923,Equations!$G:$I,3,0)+VLOOKUP(AN$14&amp;"-sexo-"&amp;$E923,Equations!$G:$I,3,0)*$U923+VLOOKUP(AN$14&amp;"-edad-"&amp;$E923,Equations!$G:$I,3,0)*$V923+VLOOKUP(AN$14&amp;"-est-"&amp;$E923,Equations!$G:$I,3,0)*(1/$W923)+VLOOKUP(AN$14&amp;"-imc-"&amp;$E923,Equations!$G:$I,3,0)*(1/$Q923)))</f>
        <v/>
      </c>
      <c r="AO923" s="10" t="str">
        <f>IF($Z923="","",IF(OR($V923&lt;2.7,$V923&gt;90),"Age OOR",AN923-1.6449*VLOOKUP(AN$14&amp;"-rse-"&amp;$E923,Equations!$G:$I,3,0)))</f>
        <v/>
      </c>
      <c r="AP923" s="10" t="str">
        <f>IF($Z923="","",IF(OR($V923&lt;2.7,$V923&gt;90),"Age OOR",AN923+1.6449*VLOOKUP(AN$14&amp;"-rse-"&amp;$E923,Equations!$G:$I,3,0)))</f>
        <v/>
      </c>
      <c r="AQ923" s="10" t="str">
        <f t="shared" si="363"/>
        <v/>
      </c>
      <c r="AR923" s="10" t="str">
        <f>IF($Z923="","",IF(OR($V923&lt;2.7,$V923&gt;90),"Age OOR",($Z923-AN923)/VLOOKUP(AN$14&amp;"-rse-"&amp;$E923,Equations!$G:$I,3,0)))</f>
        <v/>
      </c>
      <c r="AS923" s="10" t="str">
        <f>IF($AA923="","",IF(OR($V923&lt;2.7,$V923&gt;90),"Age OOR",VLOOKUP(AS$14&amp;"-int-"&amp;$F923,Equations!$G:$I,3,0)+VLOOKUP(AS$14&amp;"-sexo-"&amp;$F923,Equations!$G:$I,3,0)*$U923+VLOOKUP(AS$14&amp;"-edad-"&amp;$F923,Equations!$G:$I,3,0)*$V923+VLOOKUP(AS$14&amp;"-est-"&amp;$F923,Equations!$G:$I,3,0)*(1/$W923)+VLOOKUP(AS$14&amp;"-imc-"&amp;$F923,Equations!$G:$I,3,0)*(1/$Q923)))</f>
        <v/>
      </c>
      <c r="AT923" s="10" t="str">
        <f>IF($AA923="","",IF(OR($V923&lt;2.7,$V923&gt;90),"Age OOR",AS923-1.6449*VLOOKUP(AS$14&amp;"-rse-"&amp;$F923,Equations!$G:$I,3,0)))</f>
        <v/>
      </c>
      <c r="AU923" s="10" t="str">
        <f>IF($AA923="","",IF(OR($V923&lt;2.7,$V923&gt;90),"Age OOR",AS923+1.6449*VLOOKUP(AS$14&amp;"-rse-"&amp;$F923,Equations!$G:$I,3,0)))</f>
        <v/>
      </c>
      <c r="AV923" s="10" t="str">
        <f t="shared" si="364"/>
        <v/>
      </c>
      <c r="AW923" s="10" t="str">
        <f>IF($AA923="","",IF(OR($V923&lt;2.7,$V923&gt;90),"Age OOR",($AA923-AS923)/VLOOKUP(AS$14&amp;"-rse-"&amp;$F923,Equations!$G:$I,3,0)))</f>
        <v/>
      </c>
      <c r="AX923" s="10" t="str">
        <f>IF($AB923="","",IF(OR($V923&lt;2.7,$V923&gt;90),"Age OOR",VLOOKUP(AX$14&amp;"-int-"&amp;$G923,Equations!$G:$I,3,0)+VLOOKUP(AX$14&amp;"-sexo-"&amp;$G923,Equations!$G:$I,3,0)*$U923+VLOOKUP(AX$14&amp;"-edad-"&amp;$G923,Equations!$G:$I,3,0)*$V923+VLOOKUP(AX$14&amp;"-est-"&amp;$G923,Equations!$G:$I,3,0)*(1/$W923)+VLOOKUP(AX$14&amp;"-imc-"&amp;$G923,Equations!$G:$I,3,0)*(1/$Q923)))</f>
        <v/>
      </c>
      <c r="AY923" s="10" t="str">
        <f>IF($AB923="","",IF(OR($V923&lt;2.7,$V923&gt;90),"Age OOR",AX923-1.6449*VLOOKUP(AX$14&amp;"-rse-"&amp;$G923,Equations!$G:$I,3,0)))</f>
        <v/>
      </c>
      <c r="AZ923" s="10" t="str">
        <f>IF($AB923="","",IF(OR($V923&lt;2.7,$V923&gt;90),"Age OOR",AX923+1.6449*VLOOKUP(AX$14&amp;"-rse-"&amp;$G923,Equations!$G:$I,3,0)))</f>
        <v/>
      </c>
      <c r="BA923" s="10" t="str">
        <f t="shared" si="365"/>
        <v/>
      </c>
      <c r="BB923" s="10" t="str">
        <f>IF($AB923="","",IF(OR($V923&lt;2.7,$V923&gt;90),"Age OOR",($AB923-AX923)/VLOOKUP(AX$14&amp;"-rse-"&amp;$G923,Equations!$G:$I,3,0)))</f>
        <v/>
      </c>
      <c r="BC923" s="10" t="str">
        <f>IF($AC923="","",IF(OR($V923&lt;2.7,$V923&gt;90),"Age OOR",VLOOKUP(BC$14&amp;"-int-"&amp;$H923,Equations!$G:$I,3,0)+VLOOKUP(BC$14&amp;"-sexo-"&amp;$H923,Equations!$G:$I,3,0)*$U923+VLOOKUP(BC$14&amp;"-edad-"&amp;$H923,Equations!$G:$I,3,0)*$V923+VLOOKUP(BC$14&amp;"-est-"&amp;$H923,Equations!$G:$I,3,0)*(1/$W923)+VLOOKUP(BC$14&amp;"-imc-"&amp;$H923,Equations!$G:$I,3,0)*(1/$Q923)))</f>
        <v/>
      </c>
      <c r="BD923" s="10" t="str">
        <f>IF($AC923="","",IF(OR($V923&lt;2.7,$V923&gt;90),"Age OOR",BC923-1.6449*VLOOKUP(BC$14&amp;"-rse-"&amp;$H923,Equations!$G:$I,3,0)))</f>
        <v/>
      </c>
      <c r="BE923" s="10" t="str">
        <f>IF($AC923="","",IF(OR($V923&lt;2.7,$V923&gt;90),"Age OOR",BC923+1.6449*VLOOKUP(BC$14&amp;"-rse-"&amp;$H923,Equations!$G:$I,3,0)))</f>
        <v/>
      </c>
      <c r="BF923" s="10" t="str">
        <f t="shared" si="366"/>
        <v/>
      </c>
      <c r="BG923" s="10" t="str">
        <f>IF($AC923="","",IF(OR($V923&lt;2.7,$V923&gt;90),"Age OOR",($AC923-BC923)/VLOOKUP(BC$14&amp;"-rse-"&amp;$H923,Equations!$G:$I,3,0)))</f>
        <v/>
      </c>
      <c r="BH923" s="10" t="str">
        <f>IF($AD923="","",IF(OR($V923&lt;2.7,$V923&gt;90),"Age OOR",VLOOKUP(BH$14&amp;"-int-"&amp;$I923,Equations!$G:$I,3,0)+VLOOKUP(BH$14&amp;"-sexo-"&amp;$I923,Equations!$G:$I,3,0)*$U923+VLOOKUP(BH$14&amp;"-edad-"&amp;$I923,Equations!$G:$I,3,0)*$V923+VLOOKUP(BH$14&amp;"-est-"&amp;$I923,Equations!$G:$I,3,0)*(1/$W923)+VLOOKUP(BH$14&amp;"-imc-"&amp;$I923,Equations!$G:$I,3,0)*(1/$Q923)))</f>
        <v/>
      </c>
      <c r="BI923" s="10" t="str">
        <f>IF($AD923="","",IF(OR($V923&lt;2.7,$V923&gt;90),"Age OOR",BH923-1.6449*VLOOKUP(BH$14&amp;"-rse-"&amp;$I923,Equations!$G:$I,3,0)))</f>
        <v/>
      </c>
      <c r="BJ923" s="10" t="str">
        <f>IF($AD923="","",IF(OR($V923&lt;2.7,$V923&gt;90),"Age OOR",BH923+1.6449*VLOOKUP(BH$14&amp;"-rse-"&amp;$I923,Equations!$G:$I,3,0)))</f>
        <v/>
      </c>
      <c r="BK923" s="10" t="str">
        <f t="shared" si="367"/>
        <v/>
      </c>
      <c r="BL923" s="10" t="str">
        <f>IF($AD923="","",IF(OR($V923&lt;2.7,$V923&gt;90),"Age OOR",($AD923-BH923)/VLOOKUP(BH$14&amp;"-rse-"&amp;$I923,Equations!$G:$I,3,0)))</f>
        <v/>
      </c>
      <c r="BM923" s="10" t="str">
        <f>IF($AE923="","",IF(OR($V923&lt;2.7,$V923&gt;90),"Age OOR",VLOOKUP(BM$14&amp;"-int-"&amp;$J923,Equations!$G:$I,3,0)+VLOOKUP(BM$14&amp;"-sexo-"&amp;$J923,Equations!$G:$I,3,0)*$U923+VLOOKUP(BM$14&amp;"-edad-"&amp;$J923,Equations!$G:$I,3,0)*$V923+VLOOKUP(BM$14&amp;"-est-"&amp;$J923,Equations!$G:$I,3,0)*(1/$W923)+VLOOKUP(BM$14&amp;"-imc-"&amp;$J923,Equations!$G:$I,3,0)*(1/$Q923)))</f>
        <v/>
      </c>
      <c r="BN923" s="10" t="str">
        <f>IF($AE923="","",IF(OR($V923&lt;2.7,$V923&gt;90),"Age OOR",BM923-1.6449*VLOOKUP(BM$14&amp;"-rse-"&amp;$J923,Equations!$G:$I,3,0)))</f>
        <v/>
      </c>
      <c r="BO923" s="10" t="str">
        <f>IF($AE923="","",IF(OR($V923&lt;2.7,$V923&gt;90),"Age OOR",BM923+1.6449*VLOOKUP(BM$14&amp;"-rse-"&amp;$J923,Equations!$G:$I,3,0)))</f>
        <v/>
      </c>
      <c r="BP923" s="10" t="str">
        <f t="shared" si="368"/>
        <v/>
      </c>
      <c r="BQ923" s="10" t="str">
        <f>IF($AE923="","",IF(OR($V923&lt;2.7,$V923&gt;90),"Age OOR",($AE923-BM923)/VLOOKUP(BM$14&amp;"-rse-"&amp;$J923,Equations!$G:$I,3,0)))</f>
        <v/>
      </c>
      <c r="BR923" s="10" t="str">
        <f>IF($AF923="","",IF(OR($V923&lt;2.7,$V923&gt;90),"Age OOR",VLOOKUP(BR$14&amp;"-int-"&amp;$K923,Equations!$G:$I,3,0)+VLOOKUP(BR$14&amp;"-sexo-"&amp;$K923,Equations!$G:$I,3,0)*$U923+VLOOKUP(BR$14&amp;"-edad-"&amp;$K923,Equations!$G:$I,3,0)*$V923+VLOOKUP(BR$14&amp;"-est-"&amp;$K923,Equations!$G:$I,3,0)*(1/$W923)+VLOOKUP(BR$14&amp;"-imc-"&amp;$K923,Equations!$G:$I,3,0)*(1/$Q923)))</f>
        <v/>
      </c>
      <c r="BS923" s="10" t="str">
        <f>IF($AF923="","",IF(OR($V923&lt;2.7,$V923&gt;90),"Age OOR",BR923-1.6449*VLOOKUP(BR$14&amp;"-rse-"&amp;$K923,Equations!$G:$I,3,0)))</f>
        <v/>
      </c>
      <c r="BT923" s="10" t="str">
        <f>IF($AF923="","",IF(OR($V923&lt;2.7,$V923&gt;90),"Age OOR",BR923+1.6449*VLOOKUP(BR$14&amp;"-rse-"&amp;$K923,Equations!$G:$I,3,0)))</f>
        <v/>
      </c>
      <c r="BU923" s="10" t="str">
        <f t="shared" si="369"/>
        <v/>
      </c>
      <c r="BV923" s="10" t="str">
        <f>IF($AF923="","",IF(OR($V923&lt;2.7,$V923&gt;90),"Age OOR",($AF923-BR923)/VLOOKUP(BR$14&amp;"-rse-"&amp;$K923,Equations!$G:$I,3,0)))</f>
        <v/>
      </c>
      <c r="BW923" s="10" t="str">
        <f>IF($AG923="","",IF(OR($V923&lt;2.7,$V923&gt;90),"Age OOR",VLOOKUP(BW$14&amp;"-int-"&amp;$L923,Equations!$G:$I,3,0)+VLOOKUP(BW$14&amp;"-sexo-"&amp;$L923,Equations!$G:$I,3,0)*$U923+VLOOKUP(BW$14&amp;"-edad-"&amp;$L923,Equations!$G:$I,3,0)*$V923+VLOOKUP(BW$14&amp;"-est-"&amp;$L923,Equations!$G:$I,3,0)*(1/$W923)+VLOOKUP(BW$14&amp;"-imc-"&amp;$L923,Equations!$G:$I,3,0)*(1/$Q923)))</f>
        <v/>
      </c>
      <c r="BX923" s="10" t="str">
        <f>IF($AG923="","",IF(OR($V923&lt;2.7,$V923&gt;90),"Age OOR",BW923-1.6449*VLOOKUP(BW$14&amp;"-rse-"&amp;$L923,Equations!$G:$I,3,0)))</f>
        <v/>
      </c>
      <c r="BY923" s="10" t="str">
        <f>IF($AG923="","",IF(OR($V923&lt;2.7,$V923&gt;90),"Age OOR",BW923+1.6449*VLOOKUP(BW$14&amp;"-rse-"&amp;$L923,Equations!$G:$I,3,0)))</f>
        <v/>
      </c>
      <c r="BZ923" s="10" t="str">
        <f t="shared" si="370"/>
        <v/>
      </c>
      <c r="CA923" s="10" t="str">
        <f>IF($AG923="","",IF(OR($V923&lt;2.7,$V923&gt;90),"Age OOR",($AG923-BW923)/VLOOKUP(BW$14&amp;"-rse-"&amp;$L923,Equations!$G:$I,3,0)))</f>
        <v/>
      </c>
      <c r="CB923" s="10" t="str">
        <f>IF($AH923="","",IF(OR($V923&lt;2.7,$V923&gt;90),"Age OOR",VLOOKUP(CB$14&amp;"-int-"&amp;$M923,Equations!$G:$I,3,0)+VLOOKUP(CB$14&amp;"-sexo-"&amp;$M923,Equations!$G:$I,3,0)*$U923+VLOOKUP(CB$14&amp;"-edad-"&amp;$M923,Equations!$G:$I,3,0)*$V923+VLOOKUP(CB$14&amp;"-est-"&amp;$M923,Equations!$G:$I,3,0)*(1/$W923)+VLOOKUP(CB$14&amp;"-imc-"&amp;$M923,Equations!$G:$I,3,0)*(1/$Q923)))</f>
        <v/>
      </c>
      <c r="CC923" s="10" t="str">
        <f>IF($AH923="","",IF(OR($V923&lt;2.7,$V923&gt;90),"Age OOR",CB923-1.6449*VLOOKUP(CB$14&amp;"-rse-"&amp;$M923,Equations!$G:$I,3,0)))</f>
        <v/>
      </c>
      <c r="CD923" s="10" t="str">
        <f>IF($AH923="","",IF(OR($V923&lt;2.7,$V923&gt;90),"Age OOR",CB923+1.6449*VLOOKUP(CB$14&amp;"-rse-"&amp;$M923,Equations!$G:$I,3,0)))</f>
        <v/>
      </c>
      <c r="CE923" s="10" t="str">
        <f t="shared" si="371"/>
        <v/>
      </c>
      <c r="CF923" s="10" t="str">
        <f>IF($AH923="","",IF(OR($V923&lt;2.7,$V923&gt;90),"Age OOR",($AH923-CB923)/VLOOKUP(CB$14&amp;"-rse-"&amp;$M923,Equations!$G:$I,3,0)))</f>
        <v/>
      </c>
      <c r="CG923" s="10" t="str">
        <f>IF($AI923="","",IF(OR($V923&lt;2.7,$V923&gt;90),"Age OOR",VLOOKUP(CG$14&amp;"-int-"&amp;$N923,Equations!$G:$I,3,0)+VLOOKUP(CG$14&amp;"-sexo-"&amp;$N923,Equations!$G:$I,3,0)*$U923+VLOOKUP(CG$14&amp;"-edad-"&amp;$N923,Equations!$G:$I,3,0)*$V923+VLOOKUP(CG$14&amp;"-est-"&amp;$N923,Equations!$G:$I,3,0)*(1/$W923)+VLOOKUP(CG$14&amp;"-imc-"&amp;$N923,Equations!$G:$I,3,0)*(1/$Q923)))</f>
        <v/>
      </c>
      <c r="CH923" s="10" t="str">
        <f>IF($AI923="","",IF(OR($V923&lt;2.7,$V923&gt;90),"Age OOR",CG923-1.6449*VLOOKUP(CG$14&amp;"-rse-"&amp;$N923,Equations!$G:$I,3,0)))</f>
        <v/>
      </c>
      <c r="CI923" s="10" t="str">
        <f>IF($AI923="","",IF(OR($V923&lt;2.7,$V923&gt;90),"Age OOR",CG923+1.6449*VLOOKUP(CG$14&amp;"-rse-"&amp;$N923,Equations!$G:$I,3,0)))</f>
        <v/>
      </c>
      <c r="CJ923" s="10" t="str">
        <f t="shared" si="372"/>
        <v/>
      </c>
      <c r="CK923" s="10" t="str">
        <f>IF($AI923="","",IF(OR($V923&lt;2.7,$V923&gt;90),"Age OOR",($AI923-CG923)/VLOOKUP(CG$14&amp;"-rse-"&amp;$N923,Equations!$G:$I,3,0)))</f>
        <v/>
      </c>
      <c r="CL923" s="10" t="str">
        <f>IF($AJ923="","",IF(OR($V923&lt;2.7,$V923&gt;90),"Age OOR",VLOOKUP(CL$14&amp;"-int-"&amp;$O923,Equations!$G:$I,3,0)+VLOOKUP(CL$14&amp;"-sexo-"&amp;$O923,Equations!$G:$I,3,0)*$U923+VLOOKUP(CL$14&amp;"-edad-"&amp;$O923,Equations!$G:$I,3,0)*$V923+VLOOKUP(CL$14&amp;"-est-"&amp;$O923,Equations!$G:$I,3,0)*(1/$W923)+VLOOKUP(CL$14&amp;"-imc-"&amp;$O923,Equations!$G:$I,3,0)*(1/$Q923)))</f>
        <v/>
      </c>
      <c r="CM923" s="10" t="str">
        <f>IF($AJ923="","",IF(OR($V923&lt;2.7,$V923&gt;90),"Age OOR",CL923-1.6449*VLOOKUP(CL$14&amp;"-rse-"&amp;$O923,Equations!$G:$I,3,0)))</f>
        <v/>
      </c>
      <c r="CN923" s="10" t="str">
        <f>IF($AJ923="","",IF(OR($V923&lt;2.7,$V923&gt;90),"Age OOR",CL923+1.6449*VLOOKUP(CL$14&amp;"-rse-"&amp;$O923,Equations!$G:$I,3,0)))</f>
        <v/>
      </c>
      <c r="CO923" s="10" t="str">
        <f t="shared" si="373"/>
        <v/>
      </c>
      <c r="CP923" s="10" t="str">
        <f>IF($AJ923="","",IF(OR($V923&lt;2.7,$V923&gt;90),"Age OOR",($AJ923-CL923)/VLOOKUP(CL$14&amp;"-rse-"&amp;$O923,Equations!$G:$I,3,0)))</f>
        <v/>
      </c>
      <c r="CQ923" s="10" t="str">
        <f>IF($AK923="","",IF(OR($V923&lt;2.7,$V923&gt;90),"Age OOR",EXP(VLOOKUP(CQ$14&amp;"-int-"&amp;$P923,Equations!$G:$I,3,0)+VLOOKUP(CQ$14&amp;"-sexo-"&amp;$P923,Equations!$G:$I,3,0)*$U923+VLOOKUP(CQ$14&amp;"-edad-"&amp;$P923,Equations!$G:$I,3,0)*$V923+VLOOKUP(CQ$14&amp;"-est-"&amp;$P923,Equations!$G:$I,3,0)*(1/$W923)+VLOOKUP(CQ$14&amp;"-imc-"&amp;$P923,Equations!$G:$I,3,0)*(1/$Q923))))</f>
        <v/>
      </c>
      <c r="CR923" s="10" t="str">
        <f>IF($AK923="","",IF(OR($V923&lt;2.7,$V923&gt;90),"Age OOR",EXP(LN(CQ923)-1.6449*VLOOKUP(CQ$14&amp;"-rse-"&amp;$P923,Equations!$G:$I,3,0))))</f>
        <v/>
      </c>
      <c r="CS923" s="10" t="str">
        <f>IF($AK923="","",IF(OR($V923&lt;2.7,$V923&gt;90),"Age OOR",EXP(LN(CQ923)+1.6449*VLOOKUP(CQ$14&amp;"-rse-"&amp;$P923,Equations!$G:$I,3,0))))</f>
        <v/>
      </c>
      <c r="CT923" s="10" t="str">
        <f t="shared" si="374"/>
        <v/>
      </c>
      <c r="CU923" s="10" t="str">
        <f>IF($AK923="","",IF(OR($V923&lt;2.7,$V923&gt;90),"Age OOR",(LN($AK923)-LN(CQ923))/VLOOKUP(CQ$14&amp;"-rse-"&amp;$P923,Equations!$G:$I,3,0)))</f>
        <v/>
      </c>
      <c r="CV923" s="47"/>
    </row>
    <row r="924" spans="5:100" x14ac:dyDescent="0.2">
      <c r="E924" s="23" t="str">
        <f t="shared" si="350"/>
        <v>Age out of range</v>
      </c>
      <c r="F924" s="23" t="str">
        <f t="shared" si="351"/>
        <v>Age out of range</v>
      </c>
      <c r="G924" s="23" t="str">
        <f t="shared" si="352"/>
        <v>Age out of range</v>
      </c>
      <c r="H924" s="23" t="str">
        <f t="shared" si="353"/>
        <v>Age out of range</v>
      </c>
      <c r="I924" s="23" t="str">
        <f t="shared" si="354"/>
        <v>Age out of range</v>
      </c>
      <c r="J924" s="23" t="str">
        <f t="shared" si="355"/>
        <v>Age out of range</v>
      </c>
      <c r="K924" s="23" t="str">
        <f t="shared" si="356"/>
        <v>Age out of range</v>
      </c>
      <c r="L924" s="23" t="str">
        <f t="shared" si="357"/>
        <v>Age out of range</v>
      </c>
      <c r="M924" s="23" t="str">
        <f t="shared" si="358"/>
        <v>Age out of range</v>
      </c>
      <c r="N924" s="23" t="str">
        <f t="shared" si="359"/>
        <v>Age out of range</v>
      </c>
      <c r="O924" s="23" t="str">
        <f t="shared" si="360"/>
        <v>Age out of range</v>
      </c>
      <c r="P924" s="23" t="str">
        <f t="shared" si="361"/>
        <v>Age out of range</v>
      </c>
      <c r="Q924" s="23" t="e">
        <f t="shared" si="362"/>
        <v>#DIV/0!</v>
      </c>
      <c r="R924" s="17"/>
      <c r="S924" s="23">
        <v>908</v>
      </c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  <c r="AE924" s="134"/>
      <c r="AF924" s="134"/>
      <c r="AG924" s="134"/>
      <c r="AH924" s="134"/>
      <c r="AI924" s="134"/>
      <c r="AJ924" s="134"/>
      <c r="AK924" s="134"/>
      <c r="AL924" s="7"/>
      <c r="AM924" s="47"/>
      <c r="AN924" s="10" t="str">
        <f>IF($Z924="","",IF(OR($V924&lt;2.7,$V924&gt;90),"Age OOR",VLOOKUP(AN$14&amp;"-int-"&amp;$E924,Equations!$G:$I,3,0)+VLOOKUP(AN$14&amp;"-sexo-"&amp;$E924,Equations!$G:$I,3,0)*$U924+VLOOKUP(AN$14&amp;"-edad-"&amp;$E924,Equations!$G:$I,3,0)*$V924+VLOOKUP(AN$14&amp;"-est-"&amp;$E924,Equations!$G:$I,3,0)*(1/$W924)+VLOOKUP(AN$14&amp;"-imc-"&amp;$E924,Equations!$G:$I,3,0)*(1/$Q924)))</f>
        <v/>
      </c>
      <c r="AO924" s="10" t="str">
        <f>IF($Z924="","",IF(OR($V924&lt;2.7,$V924&gt;90),"Age OOR",AN924-1.6449*VLOOKUP(AN$14&amp;"-rse-"&amp;$E924,Equations!$G:$I,3,0)))</f>
        <v/>
      </c>
      <c r="AP924" s="10" t="str">
        <f>IF($Z924="","",IF(OR($V924&lt;2.7,$V924&gt;90),"Age OOR",AN924+1.6449*VLOOKUP(AN$14&amp;"-rse-"&amp;$E924,Equations!$G:$I,3,0)))</f>
        <v/>
      </c>
      <c r="AQ924" s="10" t="str">
        <f t="shared" si="363"/>
        <v/>
      </c>
      <c r="AR924" s="10" t="str">
        <f>IF($Z924="","",IF(OR($V924&lt;2.7,$V924&gt;90),"Age OOR",($Z924-AN924)/VLOOKUP(AN$14&amp;"-rse-"&amp;$E924,Equations!$G:$I,3,0)))</f>
        <v/>
      </c>
      <c r="AS924" s="10" t="str">
        <f>IF($AA924="","",IF(OR($V924&lt;2.7,$V924&gt;90),"Age OOR",VLOOKUP(AS$14&amp;"-int-"&amp;$F924,Equations!$G:$I,3,0)+VLOOKUP(AS$14&amp;"-sexo-"&amp;$F924,Equations!$G:$I,3,0)*$U924+VLOOKUP(AS$14&amp;"-edad-"&amp;$F924,Equations!$G:$I,3,0)*$V924+VLOOKUP(AS$14&amp;"-est-"&amp;$F924,Equations!$G:$I,3,0)*(1/$W924)+VLOOKUP(AS$14&amp;"-imc-"&amp;$F924,Equations!$G:$I,3,0)*(1/$Q924)))</f>
        <v/>
      </c>
      <c r="AT924" s="10" t="str">
        <f>IF($AA924="","",IF(OR($V924&lt;2.7,$V924&gt;90),"Age OOR",AS924-1.6449*VLOOKUP(AS$14&amp;"-rse-"&amp;$F924,Equations!$G:$I,3,0)))</f>
        <v/>
      </c>
      <c r="AU924" s="10" t="str">
        <f>IF($AA924="","",IF(OR($V924&lt;2.7,$V924&gt;90),"Age OOR",AS924+1.6449*VLOOKUP(AS$14&amp;"-rse-"&amp;$F924,Equations!$G:$I,3,0)))</f>
        <v/>
      </c>
      <c r="AV924" s="10" t="str">
        <f t="shared" si="364"/>
        <v/>
      </c>
      <c r="AW924" s="10" t="str">
        <f>IF($AA924="","",IF(OR($V924&lt;2.7,$V924&gt;90),"Age OOR",($AA924-AS924)/VLOOKUP(AS$14&amp;"-rse-"&amp;$F924,Equations!$G:$I,3,0)))</f>
        <v/>
      </c>
      <c r="AX924" s="10" t="str">
        <f>IF($AB924="","",IF(OR($V924&lt;2.7,$V924&gt;90),"Age OOR",VLOOKUP(AX$14&amp;"-int-"&amp;$G924,Equations!$G:$I,3,0)+VLOOKUP(AX$14&amp;"-sexo-"&amp;$G924,Equations!$G:$I,3,0)*$U924+VLOOKUP(AX$14&amp;"-edad-"&amp;$G924,Equations!$G:$I,3,0)*$V924+VLOOKUP(AX$14&amp;"-est-"&amp;$G924,Equations!$G:$I,3,0)*(1/$W924)+VLOOKUP(AX$14&amp;"-imc-"&amp;$G924,Equations!$G:$I,3,0)*(1/$Q924)))</f>
        <v/>
      </c>
      <c r="AY924" s="10" t="str">
        <f>IF($AB924="","",IF(OR($V924&lt;2.7,$V924&gt;90),"Age OOR",AX924-1.6449*VLOOKUP(AX$14&amp;"-rse-"&amp;$G924,Equations!$G:$I,3,0)))</f>
        <v/>
      </c>
      <c r="AZ924" s="10" t="str">
        <f>IF($AB924="","",IF(OR($V924&lt;2.7,$V924&gt;90),"Age OOR",AX924+1.6449*VLOOKUP(AX$14&amp;"-rse-"&amp;$G924,Equations!$G:$I,3,0)))</f>
        <v/>
      </c>
      <c r="BA924" s="10" t="str">
        <f t="shared" si="365"/>
        <v/>
      </c>
      <c r="BB924" s="10" t="str">
        <f>IF($AB924="","",IF(OR($V924&lt;2.7,$V924&gt;90),"Age OOR",($AB924-AX924)/VLOOKUP(AX$14&amp;"-rse-"&amp;$G924,Equations!$G:$I,3,0)))</f>
        <v/>
      </c>
      <c r="BC924" s="10" t="str">
        <f>IF($AC924="","",IF(OR($V924&lt;2.7,$V924&gt;90),"Age OOR",VLOOKUP(BC$14&amp;"-int-"&amp;$H924,Equations!$G:$I,3,0)+VLOOKUP(BC$14&amp;"-sexo-"&amp;$H924,Equations!$G:$I,3,0)*$U924+VLOOKUP(BC$14&amp;"-edad-"&amp;$H924,Equations!$G:$I,3,0)*$V924+VLOOKUP(BC$14&amp;"-est-"&amp;$H924,Equations!$G:$I,3,0)*(1/$W924)+VLOOKUP(BC$14&amp;"-imc-"&amp;$H924,Equations!$G:$I,3,0)*(1/$Q924)))</f>
        <v/>
      </c>
      <c r="BD924" s="10" t="str">
        <f>IF($AC924="","",IF(OR($V924&lt;2.7,$V924&gt;90),"Age OOR",BC924-1.6449*VLOOKUP(BC$14&amp;"-rse-"&amp;$H924,Equations!$G:$I,3,0)))</f>
        <v/>
      </c>
      <c r="BE924" s="10" t="str">
        <f>IF($AC924="","",IF(OR($V924&lt;2.7,$V924&gt;90),"Age OOR",BC924+1.6449*VLOOKUP(BC$14&amp;"-rse-"&amp;$H924,Equations!$G:$I,3,0)))</f>
        <v/>
      </c>
      <c r="BF924" s="10" t="str">
        <f t="shared" si="366"/>
        <v/>
      </c>
      <c r="BG924" s="10" t="str">
        <f>IF($AC924="","",IF(OR($V924&lt;2.7,$V924&gt;90),"Age OOR",($AC924-BC924)/VLOOKUP(BC$14&amp;"-rse-"&amp;$H924,Equations!$G:$I,3,0)))</f>
        <v/>
      </c>
      <c r="BH924" s="10" t="str">
        <f>IF($AD924="","",IF(OR($V924&lt;2.7,$V924&gt;90),"Age OOR",VLOOKUP(BH$14&amp;"-int-"&amp;$I924,Equations!$G:$I,3,0)+VLOOKUP(BH$14&amp;"-sexo-"&amp;$I924,Equations!$G:$I,3,0)*$U924+VLOOKUP(BH$14&amp;"-edad-"&amp;$I924,Equations!$G:$I,3,0)*$V924+VLOOKUP(BH$14&amp;"-est-"&amp;$I924,Equations!$G:$I,3,0)*(1/$W924)+VLOOKUP(BH$14&amp;"-imc-"&amp;$I924,Equations!$G:$I,3,0)*(1/$Q924)))</f>
        <v/>
      </c>
      <c r="BI924" s="10" t="str">
        <f>IF($AD924="","",IF(OR($V924&lt;2.7,$V924&gt;90),"Age OOR",BH924-1.6449*VLOOKUP(BH$14&amp;"-rse-"&amp;$I924,Equations!$G:$I,3,0)))</f>
        <v/>
      </c>
      <c r="BJ924" s="10" t="str">
        <f>IF($AD924="","",IF(OR($V924&lt;2.7,$V924&gt;90),"Age OOR",BH924+1.6449*VLOOKUP(BH$14&amp;"-rse-"&amp;$I924,Equations!$G:$I,3,0)))</f>
        <v/>
      </c>
      <c r="BK924" s="10" t="str">
        <f t="shared" si="367"/>
        <v/>
      </c>
      <c r="BL924" s="10" t="str">
        <f>IF($AD924="","",IF(OR($V924&lt;2.7,$V924&gt;90),"Age OOR",($AD924-BH924)/VLOOKUP(BH$14&amp;"-rse-"&amp;$I924,Equations!$G:$I,3,0)))</f>
        <v/>
      </c>
      <c r="BM924" s="10" t="str">
        <f>IF($AE924="","",IF(OR($V924&lt;2.7,$V924&gt;90),"Age OOR",VLOOKUP(BM$14&amp;"-int-"&amp;$J924,Equations!$G:$I,3,0)+VLOOKUP(BM$14&amp;"-sexo-"&amp;$J924,Equations!$G:$I,3,0)*$U924+VLOOKUP(BM$14&amp;"-edad-"&amp;$J924,Equations!$G:$I,3,0)*$V924+VLOOKUP(BM$14&amp;"-est-"&amp;$J924,Equations!$G:$I,3,0)*(1/$W924)+VLOOKUP(BM$14&amp;"-imc-"&amp;$J924,Equations!$G:$I,3,0)*(1/$Q924)))</f>
        <v/>
      </c>
      <c r="BN924" s="10" t="str">
        <f>IF($AE924="","",IF(OR($V924&lt;2.7,$V924&gt;90),"Age OOR",BM924-1.6449*VLOOKUP(BM$14&amp;"-rse-"&amp;$J924,Equations!$G:$I,3,0)))</f>
        <v/>
      </c>
      <c r="BO924" s="10" t="str">
        <f>IF($AE924="","",IF(OR($V924&lt;2.7,$V924&gt;90),"Age OOR",BM924+1.6449*VLOOKUP(BM$14&amp;"-rse-"&amp;$J924,Equations!$G:$I,3,0)))</f>
        <v/>
      </c>
      <c r="BP924" s="10" t="str">
        <f t="shared" si="368"/>
        <v/>
      </c>
      <c r="BQ924" s="10" t="str">
        <f>IF($AE924="","",IF(OR($V924&lt;2.7,$V924&gt;90),"Age OOR",($AE924-BM924)/VLOOKUP(BM$14&amp;"-rse-"&amp;$J924,Equations!$G:$I,3,0)))</f>
        <v/>
      </c>
      <c r="BR924" s="10" t="str">
        <f>IF($AF924="","",IF(OR($V924&lt;2.7,$V924&gt;90),"Age OOR",VLOOKUP(BR$14&amp;"-int-"&amp;$K924,Equations!$G:$I,3,0)+VLOOKUP(BR$14&amp;"-sexo-"&amp;$K924,Equations!$G:$I,3,0)*$U924+VLOOKUP(BR$14&amp;"-edad-"&amp;$K924,Equations!$G:$I,3,0)*$V924+VLOOKUP(BR$14&amp;"-est-"&amp;$K924,Equations!$G:$I,3,0)*(1/$W924)+VLOOKUP(BR$14&amp;"-imc-"&amp;$K924,Equations!$G:$I,3,0)*(1/$Q924)))</f>
        <v/>
      </c>
      <c r="BS924" s="10" t="str">
        <f>IF($AF924="","",IF(OR($V924&lt;2.7,$V924&gt;90),"Age OOR",BR924-1.6449*VLOOKUP(BR$14&amp;"-rse-"&amp;$K924,Equations!$G:$I,3,0)))</f>
        <v/>
      </c>
      <c r="BT924" s="10" t="str">
        <f>IF($AF924="","",IF(OR($V924&lt;2.7,$V924&gt;90),"Age OOR",BR924+1.6449*VLOOKUP(BR$14&amp;"-rse-"&amp;$K924,Equations!$G:$I,3,0)))</f>
        <v/>
      </c>
      <c r="BU924" s="10" t="str">
        <f t="shared" si="369"/>
        <v/>
      </c>
      <c r="BV924" s="10" t="str">
        <f>IF($AF924="","",IF(OR($V924&lt;2.7,$V924&gt;90),"Age OOR",($AF924-BR924)/VLOOKUP(BR$14&amp;"-rse-"&amp;$K924,Equations!$G:$I,3,0)))</f>
        <v/>
      </c>
      <c r="BW924" s="10" t="str">
        <f>IF($AG924="","",IF(OR($V924&lt;2.7,$V924&gt;90),"Age OOR",VLOOKUP(BW$14&amp;"-int-"&amp;$L924,Equations!$G:$I,3,0)+VLOOKUP(BW$14&amp;"-sexo-"&amp;$L924,Equations!$G:$I,3,0)*$U924+VLOOKUP(BW$14&amp;"-edad-"&amp;$L924,Equations!$G:$I,3,0)*$V924+VLOOKUP(BW$14&amp;"-est-"&amp;$L924,Equations!$G:$I,3,0)*(1/$W924)+VLOOKUP(BW$14&amp;"-imc-"&amp;$L924,Equations!$G:$I,3,0)*(1/$Q924)))</f>
        <v/>
      </c>
      <c r="BX924" s="10" t="str">
        <f>IF($AG924="","",IF(OR($V924&lt;2.7,$V924&gt;90),"Age OOR",BW924-1.6449*VLOOKUP(BW$14&amp;"-rse-"&amp;$L924,Equations!$G:$I,3,0)))</f>
        <v/>
      </c>
      <c r="BY924" s="10" t="str">
        <f>IF($AG924="","",IF(OR($V924&lt;2.7,$V924&gt;90),"Age OOR",BW924+1.6449*VLOOKUP(BW$14&amp;"-rse-"&amp;$L924,Equations!$G:$I,3,0)))</f>
        <v/>
      </c>
      <c r="BZ924" s="10" t="str">
        <f t="shared" si="370"/>
        <v/>
      </c>
      <c r="CA924" s="10" t="str">
        <f>IF($AG924="","",IF(OR($V924&lt;2.7,$V924&gt;90),"Age OOR",($AG924-BW924)/VLOOKUP(BW$14&amp;"-rse-"&amp;$L924,Equations!$G:$I,3,0)))</f>
        <v/>
      </c>
      <c r="CB924" s="10" t="str">
        <f>IF($AH924="","",IF(OR($V924&lt;2.7,$V924&gt;90),"Age OOR",VLOOKUP(CB$14&amp;"-int-"&amp;$M924,Equations!$G:$I,3,0)+VLOOKUP(CB$14&amp;"-sexo-"&amp;$M924,Equations!$G:$I,3,0)*$U924+VLOOKUP(CB$14&amp;"-edad-"&amp;$M924,Equations!$G:$I,3,0)*$V924+VLOOKUP(CB$14&amp;"-est-"&amp;$M924,Equations!$G:$I,3,0)*(1/$W924)+VLOOKUP(CB$14&amp;"-imc-"&amp;$M924,Equations!$G:$I,3,0)*(1/$Q924)))</f>
        <v/>
      </c>
      <c r="CC924" s="10" t="str">
        <f>IF($AH924="","",IF(OR($V924&lt;2.7,$V924&gt;90),"Age OOR",CB924-1.6449*VLOOKUP(CB$14&amp;"-rse-"&amp;$M924,Equations!$G:$I,3,0)))</f>
        <v/>
      </c>
      <c r="CD924" s="10" t="str">
        <f>IF($AH924="","",IF(OR($V924&lt;2.7,$V924&gt;90),"Age OOR",CB924+1.6449*VLOOKUP(CB$14&amp;"-rse-"&amp;$M924,Equations!$G:$I,3,0)))</f>
        <v/>
      </c>
      <c r="CE924" s="10" t="str">
        <f t="shared" si="371"/>
        <v/>
      </c>
      <c r="CF924" s="10" t="str">
        <f>IF($AH924="","",IF(OR($V924&lt;2.7,$V924&gt;90),"Age OOR",($AH924-CB924)/VLOOKUP(CB$14&amp;"-rse-"&amp;$M924,Equations!$G:$I,3,0)))</f>
        <v/>
      </c>
      <c r="CG924" s="10" t="str">
        <f>IF($AI924="","",IF(OR($V924&lt;2.7,$V924&gt;90),"Age OOR",VLOOKUP(CG$14&amp;"-int-"&amp;$N924,Equations!$G:$I,3,0)+VLOOKUP(CG$14&amp;"-sexo-"&amp;$N924,Equations!$G:$I,3,0)*$U924+VLOOKUP(CG$14&amp;"-edad-"&amp;$N924,Equations!$G:$I,3,0)*$V924+VLOOKUP(CG$14&amp;"-est-"&amp;$N924,Equations!$G:$I,3,0)*(1/$W924)+VLOOKUP(CG$14&amp;"-imc-"&amp;$N924,Equations!$G:$I,3,0)*(1/$Q924)))</f>
        <v/>
      </c>
      <c r="CH924" s="10" t="str">
        <f>IF($AI924="","",IF(OR($V924&lt;2.7,$V924&gt;90),"Age OOR",CG924-1.6449*VLOOKUP(CG$14&amp;"-rse-"&amp;$N924,Equations!$G:$I,3,0)))</f>
        <v/>
      </c>
      <c r="CI924" s="10" t="str">
        <f>IF($AI924="","",IF(OR($V924&lt;2.7,$V924&gt;90),"Age OOR",CG924+1.6449*VLOOKUP(CG$14&amp;"-rse-"&amp;$N924,Equations!$G:$I,3,0)))</f>
        <v/>
      </c>
      <c r="CJ924" s="10" t="str">
        <f t="shared" si="372"/>
        <v/>
      </c>
      <c r="CK924" s="10" t="str">
        <f>IF($AI924="","",IF(OR($V924&lt;2.7,$V924&gt;90),"Age OOR",($AI924-CG924)/VLOOKUP(CG$14&amp;"-rse-"&amp;$N924,Equations!$G:$I,3,0)))</f>
        <v/>
      </c>
      <c r="CL924" s="10" t="str">
        <f>IF($AJ924="","",IF(OR($V924&lt;2.7,$V924&gt;90),"Age OOR",VLOOKUP(CL$14&amp;"-int-"&amp;$O924,Equations!$G:$I,3,0)+VLOOKUP(CL$14&amp;"-sexo-"&amp;$O924,Equations!$G:$I,3,0)*$U924+VLOOKUP(CL$14&amp;"-edad-"&amp;$O924,Equations!$G:$I,3,0)*$V924+VLOOKUP(CL$14&amp;"-est-"&amp;$O924,Equations!$G:$I,3,0)*(1/$W924)+VLOOKUP(CL$14&amp;"-imc-"&amp;$O924,Equations!$G:$I,3,0)*(1/$Q924)))</f>
        <v/>
      </c>
      <c r="CM924" s="10" t="str">
        <f>IF($AJ924="","",IF(OR($V924&lt;2.7,$V924&gt;90),"Age OOR",CL924-1.6449*VLOOKUP(CL$14&amp;"-rse-"&amp;$O924,Equations!$G:$I,3,0)))</f>
        <v/>
      </c>
      <c r="CN924" s="10" t="str">
        <f>IF($AJ924="","",IF(OR($V924&lt;2.7,$V924&gt;90),"Age OOR",CL924+1.6449*VLOOKUP(CL$14&amp;"-rse-"&amp;$O924,Equations!$G:$I,3,0)))</f>
        <v/>
      </c>
      <c r="CO924" s="10" t="str">
        <f t="shared" si="373"/>
        <v/>
      </c>
      <c r="CP924" s="10" t="str">
        <f>IF($AJ924="","",IF(OR($V924&lt;2.7,$V924&gt;90),"Age OOR",($AJ924-CL924)/VLOOKUP(CL$14&amp;"-rse-"&amp;$O924,Equations!$G:$I,3,0)))</f>
        <v/>
      </c>
      <c r="CQ924" s="10" t="str">
        <f>IF($AK924="","",IF(OR($V924&lt;2.7,$V924&gt;90),"Age OOR",EXP(VLOOKUP(CQ$14&amp;"-int-"&amp;$P924,Equations!$G:$I,3,0)+VLOOKUP(CQ$14&amp;"-sexo-"&amp;$P924,Equations!$G:$I,3,0)*$U924+VLOOKUP(CQ$14&amp;"-edad-"&amp;$P924,Equations!$G:$I,3,0)*$V924+VLOOKUP(CQ$14&amp;"-est-"&amp;$P924,Equations!$G:$I,3,0)*(1/$W924)+VLOOKUP(CQ$14&amp;"-imc-"&amp;$P924,Equations!$G:$I,3,0)*(1/$Q924))))</f>
        <v/>
      </c>
      <c r="CR924" s="10" t="str">
        <f>IF($AK924="","",IF(OR($V924&lt;2.7,$V924&gt;90),"Age OOR",EXP(LN(CQ924)-1.6449*VLOOKUP(CQ$14&amp;"-rse-"&amp;$P924,Equations!$G:$I,3,0))))</f>
        <v/>
      </c>
      <c r="CS924" s="10" t="str">
        <f>IF($AK924="","",IF(OR($V924&lt;2.7,$V924&gt;90),"Age OOR",EXP(LN(CQ924)+1.6449*VLOOKUP(CQ$14&amp;"-rse-"&amp;$P924,Equations!$G:$I,3,0))))</f>
        <v/>
      </c>
      <c r="CT924" s="10" t="str">
        <f t="shared" si="374"/>
        <v/>
      </c>
      <c r="CU924" s="10" t="str">
        <f>IF($AK924="","",IF(OR($V924&lt;2.7,$V924&gt;90),"Age OOR",(LN($AK924)-LN(CQ924))/VLOOKUP(CQ$14&amp;"-rse-"&amp;$P924,Equations!$G:$I,3,0)))</f>
        <v/>
      </c>
      <c r="CV924" s="47"/>
    </row>
    <row r="925" spans="5:100" x14ac:dyDescent="0.2">
      <c r="E925" s="23" t="str">
        <f t="shared" si="350"/>
        <v>Age out of range</v>
      </c>
      <c r="F925" s="23" t="str">
        <f t="shared" si="351"/>
        <v>Age out of range</v>
      </c>
      <c r="G925" s="23" t="str">
        <f t="shared" si="352"/>
        <v>Age out of range</v>
      </c>
      <c r="H925" s="23" t="str">
        <f t="shared" si="353"/>
        <v>Age out of range</v>
      </c>
      <c r="I925" s="23" t="str">
        <f t="shared" si="354"/>
        <v>Age out of range</v>
      </c>
      <c r="J925" s="23" t="str">
        <f t="shared" si="355"/>
        <v>Age out of range</v>
      </c>
      <c r="K925" s="23" t="str">
        <f t="shared" si="356"/>
        <v>Age out of range</v>
      </c>
      <c r="L925" s="23" t="str">
        <f t="shared" si="357"/>
        <v>Age out of range</v>
      </c>
      <c r="M925" s="23" t="str">
        <f t="shared" si="358"/>
        <v>Age out of range</v>
      </c>
      <c r="N925" s="23" t="str">
        <f t="shared" si="359"/>
        <v>Age out of range</v>
      </c>
      <c r="O925" s="23" t="str">
        <f t="shared" si="360"/>
        <v>Age out of range</v>
      </c>
      <c r="P925" s="23" t="str">
        <f t="shared" si="361"/>
        <v>Age out of range</v>
      </c>
      <c r="Q925" s="23" t="e">
        <f t="shared" si="362"/>
        <v>#DIV/0!</v>
      </c>
      <c r="R925" s="17"/>
      <c r="S925" s="23">
        <v>909</v>
      </c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  <c r="AE925" s="134"/>
      <c r="AF925" s="134"/>
      <c r="AG925" s="134"/>
      <c r="AH925" s="134"/>
      <c r="AI925" s="134"/>
      <c r="AJ925" s="134"/>
      <c r="AK925" s="134"/>
      <c r="AL925" s="7"/>
      <c r="AM925" s="47"/>
      <c r="AN925" s="10" t="str">
        <f>IF($Z925="","",IF(OR($V925&lt;2.7,$V925&gt;90),"Age OOR",VLOOKUP(AN$14&amp;"-int-"&amp;$E925,Equations!$G:$I,3,0)+VLOOKUP(AN$14&amp;"-sexo-"&amp;$E925,Equations!$G:$I,3,0)*$U925+VLOOKUP(AN$14&amp;"-edad-"&amp;$E925,Equations!$G:$I,3,0)*$V925+VLOOKUP(AN$14&amp;"-est-"&amp;$E925,Equations!$G:$I,3,0)*(1/$W925)+VLOOKUP(AN$14&amp;"-imc-"&amp;$E925,Equations!$G:$I,3,0)*(1/$Q925)))</f>
        <v/>
      </c>
      <c r="AO925" s="10" t="str">
        <f>IF($Z925="","",IF(OR($V925&lt;2.7,$V925&gt;90),"Age OOR",AN925-1.6449*VLOOKUP(AN$14&amp;"-rse-"&amp;$E925,Equations!$G:$I,3,0)))</f>
        <v/>
      </c>
      <c r="AP925" s="10" t="str">
        <f>IF($Z925="","",IF(OR($V925&lt;2.7,$V925&gt;90),"Age OOR",AN925+1.6449*VLOOKUP(AN$14&amp;"-rse-"&amp;$E925,Equations!$G:$I,3,0)))</f>
        <v/>
      </c>
      <c r="AQ925" s="10" t="str">
        <f t="shared" si="363"/>
        <v/>
      </c>
      <c r="AR925" s="10" t="str">
        <f>IF($Z925="","",IF(OR($V925&lt;2.7,$V925&gt;90),"Age OOR",($Z925-AN925)/VLOOKUP(AN$14&amp;"-rse-"&amp;$E925,Equations!$G:$I,3,0)))</f>
        <v/>
      </c>
      <c r="AS925" s="10" t="str">
        <f>IF($AA925="","",IF(OR($V925&lt;2.7,$V925&gt;90),"Age OOR",VLOOKUP(AS$14&amp;"-int-"&amp;$F925,Equations!$G:$I,3,0)+VLOOKUP(AS$14&amp;"-sexo-"&amp;$F925,Equations!$G:$I,3,0)*$U925+VLOOKUP(AS$14&amp;"-edad-"&amp;$F925,Equations!$G:$I,3,0)*$V925+VLOOKUP(AS$14&amp;"-est-"&amp;$F925,Equations!$G:$I,3,0)*(1/$W925)+VLOOKUP(AS$14&amp;"-imc-"&amp;$F925,Equations!$G:$I,3,0)*(1/$Q925)))</f>
        <v/>
      </c>
      <c r="AT925" s="10" t="str">
        <f>IF($AA925="","",IF(OR($V925&lt;2.7,$V925&gt;90),"Age OOR",AS925-1.6449*VLOOKUP(AS$14&amp;"-rse-"&amp;$F925,Equations!$G:$I,3,0)))</f>
        <v/>
      </c>
      <c r="AU925" s="10" t="str">
        <f>IF($AA925="","",IF(OR($V925&lt;2.7,$V925&gt;90),"Age OOR",AS925+1.6449*VLOOKUP(AS$14&amp;"-rse-"&amp;$F925,Equations!$G:$I,3,0)))</f>
        <v/>
      </c>
      <c r="AV925" s="10" t="str">
        <f t="shared" si="364"/>
        <v/>
      </c>
      <c r="AW925" s="10" t="str">
        <f>IF($AA925="","",IF(OR($V925&lt;2.7,$V925&gt;90),"Age OOR",($AA925-AS925)/VLOOKUP(AS$14&amp;"-rse-"&amp;$F925,Equations!$G:$I,3,0)))</f>
        <v/>
      </c>
      <c r="AX925" s="10" t="str">
        <f>IF($AB925="","",IF(OR($V925&lt;2.7,$V925&gt;90),"Age OOR",VLOOKUP(AX$14&amp;"-int-"&amp;$G925,Equations!$G:$I,3,0)+VLOOKUP(AX$14&amp;"-sexo-"&amp;$G925,Equations!$G:$I,3,0)*$U925+VLOOKUP(AX$14&amp;"-edad-"&amp;$G925,Equations!$G:$I,3,0)*$V925+VLOOKUP(AX$14&amp;"-est-"&amp;$G925,Equations!$G:$I,3,0)*(1/$W925)+VLOOKUP(AX$14&amp;"-imc-"&amp;$G925,Equations!$G:$I,3,0)*(1/$Q925)))</f>
        <v/>
      </c>
      <c r="AY925" s="10" t="str">
        <f>IF($AB925="","",IF(OR($V925&lt;2.7,$V925&gt;90),"Age OOR",AX925-1.6449*VLOOKUP(AX$14&amp;"-rse-"&amp;$G925,Equations!$G:$I,3,0)))</f>
        <v/>
      </c>
      <c r="AZ925" s="10" t="str">
        <f>IF($AB925="","",IF(OR($V925&lt;2.7,$V925&gt;90),"Age OOR",AX925+1.6449*VLOOKUP(AX$14&amp;"-rse-"&amp;$G925,Equations!$G:$I,3,0)))</f>
        <v/>
      </c>
      <c r="BA925" s="10" t="str">
        <f t="shared" si="365"/>
        <v/>
      </c>
      <c r="BB925" s="10" t="str">
        <f>IF($AB925="","",IF(OR($V925&lt;2.7,$V925&gt;90),"Age OOR",($AB925-AX925)/VLOOKUP(AX$14&amp;"-rse-"&amp;$G925,Equations!$G:$I,3,0)))</f>
        <v/>
      </c>
      <c r="BC925" s="10" t="str">
        <f>IF($AC925="","",IF(OR($V925&lt;2.7,$V925&gt;90),"Age OOR",VLOOKUP(BC$14&amp;"-int-"&amp;$H925,Equations!$G:$I,3,0)+VLOOKUP(BC$14&amp;"-sexo-"&amp;$H925,Equations!$G:$I,3,0)*$U925+VLOOKUP(BC$14&amp;"-edad-"&amp;$H925,Equations!$G:$I,3,0)*$V925+VLOOKUP(BC$14&amp;"-est-"&amp;$H925,Equations!$G:$I,3,0)*(1/$W925)+VLOOKUP(BC$14&amp;"-imc-"&amp;$H925,Equations!$G:$I,3,0)*(1/$Q925)))</f>
        <v/>
      </c>
      <c r="BD925" s="10" t="str">
        <f>IF($AC925="","",IF(OR($V925&lt;2.7,$V925&gt;90),"Age OOR",BC925-1.6449*VLOOKUP(BC$14&amp;"-rse-"&amp;$H925,Equations!$G:$I,3,0)))</f>
        <v/>
      </c>
      <c r="BE925" s="10" t="str">
        <f>IF($AC925="","",IF(OR($V925&lt;2.7,$V925&gt;90),"Age OOR",BC925+1.6449*VLOOKUP(BC$14&amp;"-rse-"&amp;$H925,Equations!$G:$I,3,0)))</f>
        <v/>
      </c>
      <c r="BF925" s="10" t="str">
        <f t="shared" si="366"/>
        <v/>
      </c>
      <c r="BG925" s="10" t="str">
        <f>IF($AC925="","",IF(OR($V925&lt;2.7,$V925&gt;90),"Age OOR",($AC925-BC925)/VLOOKUP(BC$14&amp;"-rse-"&amp;$H925,Equations!$G:$I,3,0)))</f>
        <v/>
      </c>
      <c r="BH925" s="10" t="str">
        <f>IF($AD925="","",IF(OR($V925&lt;2.7,$V925&gt;90),"Age OOR",VLOOKUP(BH$14&amp;"-int-"&amp;$I925,Equations!$G:$I,3,0)+VLOOKUP(BH$14&amp;"-sexo-"&amp;$I925,Equations!$G:$I,3,0)*$U925+VLOOKUP(BH$14&amp;"-edad-"&amp;$I925,Equations!$G:$I,3,0)*$V925+VLOOKUP(BH$14&amp;"-est-"&amp;$I925,Equations!$G:$I,3,0)*(1/$W925)+VLOOKUP(BH$14&amp;"-imc-"&amp;$I925,Equations!$G:$I,3,0)*(1/$Q925)))</f>
        <v/>
      </c>
      <c r="BI925" s="10" t="str">
        <f>IF($AD925="","",IF(OR($V925&lt;2.7,$V925&gt;90),"Age OOR",BH925-1.6449*VLOOKUP(BH$14&amp;"-rse-"&amp;$I925,Equations!$G:$I,3,0)))</f>
        <v/>
      </c>
      <c r="BJ925" s="10" t="str">
        <f>IF($AD925="","",IF(OR($V925&lt;2.7,$V925&gt;90),"Age OOR",BH925+1.6449*VLOOKUP(BH$14&amp;"-rse-"&amp;$I925,Equations!$G:$I,3,0)))</f>
        <v/>
      </c>
      <c r="BK925" s="10" t="str">
        <f t="shared" si="367"/>
        <v/>
      </c>
      <c r="BL925" s="10" t="str">
        <f>IF($AD925="","",IF(OR($V925&lt;2.7,$V925&gt;90),"Age OOR",($AD925-BH925)/VLOOKUP(BH$14&amp;"-rse-"&amp;$I925,Equations!$G:$I,3,0)))</f>
        <v/>
      </c>
      <c r="BM925" s="10" t="str">
        <f>IF($AE925="","",IF(OR($V925&lt;2.7,$V925&gt;90),"Age OOR",VLOOKUP(BM$14&amp;"-int-"&amp;$J925,Equations!$G:$I,3,0)+VLOOKUP(BM$14&amp;"-sexo-"&amp;$J925,Equations!$G:$I,3,0)*$U925+VLOOKUP(BM$14&amp;"-edad-"&amp;$J925,Equations!$G:$I,3,0)*$V925+VLOOKUP(BM$14&amp;"-est-"&amp;$J925,Equations!$G:$I,3,0)*(1/$W925)+VLOOKUP(BM$14&amp;"-imc-"&amp;$J925,Equations!$G:$I,3,0)*(1/$Q925)))</f>
        <v/>
      </c>
      <c r="BN925" s="10" t="str">
        <f>IF($AE925="","",IF(OR($V925&lt;2.7,$V925&gt;90),"Age OOR",BM925-1.6449*VLOOKUP(BM$14&amp;"-rse-"&amp;$J925,Equations!$G:$I,3,0)))</f>
        <v/>
      </c>
      <c r="BO925" s="10" t="str">
        <f>IF($AE925="","",IF(OR($V925&lt;2.7,$V925&gt;90),"Age OOR",BM925+1.6449*VLOOKUP(BM$14&amp;"-rse-"&amp;$J925,Equations!$G:$I,3,0)))</f>
        <v/>
      </c>
      <c r="BP925" s="10" t="str">
        <f t="shared" si="368"/>
        <v/>
      </c>
      <c r="BQ925" s="10" t="str">
        <f>IF($AE925="","",IF(OR($V925&lt;2.7,$V925&gt;90),"Age OOR",($AE925-BM925)/VLOOKUP(BM$14&amp;"-rse-"&amp;$J925,Equations!$G:$I,3,0)))</f>
        <v/>
      </c>
      <c r="BR925" s="10" t="str">
        <f>IF($AF925="","",IF(OR($V925&lt;2.7,$V925&gt;90),"Age OOR",VLOOKUP(BR$14&amp;"-int-"&amp;$K925,Equations!$G:$I,3,0)+VLOOKUP(BR$14&amp;"-sexo-"&amp;$K925,Equations!$G:$I,3,0)*$U925+VLOOKUP(BR$14&amp;"-edad-"&amp;$K925,Equations!$G:$I,3,0)*$V925+VLOOKUP(BR$14&amp;"-est-"&amp;$K925,Equations!$G:$I,3,0)*(1/$W925)+VLOOKUP(BR$14&amp;"-imc-"&amp;$K925,Equations!$G:$I,3,0)*(1/$Q925)))</f>
        <v/>
      </c>
      <c r="BS925" s="10" t="str">
        <f>IF($AF925="","",IF(OR($V925&lt;2.7,$V925&gt;90),"Age OOR",BR925-1.6449*VLOOKUP(BR$14&amp;"-rse-"&amp;$K925,Equations!$G:$I,3,0)))</f>
        <v/>
      </c>
      <c r="BT925" s="10" t="str">
        <f>IF($AF925="","",IF(OR($V925&lt;2.7,$V925&gt;90),"Age OOR",BR925+1.6449*VLOOKUP(BR$14&amp;"-rse-"&amp;$K925,Equations!$G:$I,3,0)))</f>
        <v/>
      </c>
      <c r="BU925" s="10" t="str">
        <f t="shared" si="369"/>
        <v/>
      </c>
      <c r="BV925" s="10" t="str">
        <f>IF($AF925="","",IF(OR($V925&lt;2.7,$V925&gt;90),"Age OOR",($AF925-BR925)/VLOOKUP(BR$14&amp;"-rse-"&amp;$K925,Equations!$G:$I,3,0)))</f>
        <v/>
      </c>
      <c r="BW925" s="10" t="str">
        <f>IF($AG925="","",IF(OR($V925&lt;2.7,$V925&gt;90),"Age OOR",VLOOKUP(BW$14&amp;"-int-"&amp;$L925,Equations!$G:$I,3,0)+VLOOKUP(BW$14&amp;"-sexo-"&amp;$L925,Equations!$G:$I,3,0)*$U925+VLOOKUP(BW$14&amp;"-edad-"&amp;$L925,Equations!$G:$I,3,0)*$V925+VLOOKUP(BW$14&amp;"-est-"&amp;$L925,Equations!$G:$I,3,0)*(1/$W925)+VLOOKUP(BW$14&amp;"-imc-"&amp;$L925,Equations!$G:$I,3,0)*(1/$Q925)))</f>
        <v/>
      </c>
      <c r="BX925" s="10" t="str">
        <f>IF($AG925="","",IF(OR($V925&lt;2.7,$V925&gt;90),"Age OOR",BW925-1.6449*VLOOKUP(BW$14&amp;"-rse-"&amp;$L925,Equations!$G:$I,3,0)))</f>
        <v/>
      </c>
      <c r="BY925" s="10" t="str">
        <f>IF($AG925="","",IF(OR($V925&lt;2.7,$V925&gt;90),"Age OOR",BW925+1.6449*VLOOKUP(BW$14&amp;"-rse-"&amp;$L925,Equations!$G:$I,3,0)))</f>
        <v/>
      </c>
      <c r="BZ925" s="10" t="str">
        <f t="shared" si="370"/>
        <v/>
      </c>
      <c r="CA925" s="10" t="str">
        <f>IF($AG925="","",IF(OR($V925&lt;2.7,$V925&gt;90),"Age OOR",($AG925-BW925)/VLOOKUP(BW$14&amp;"-rse-"&amp;$L925,Equations!$G:$I,3,0)))</f>
        <v/>
      </c>
      <c r="CB925" s="10" t="str">
        <f>IF($AH925="","",IF(OR($V925&lt;2.7,$V925&gt;90),"Age OOR",VLOOKUP(CB$14&amp;"-int-"&amp;$M925,Equations!$G:$I,3,0)+VLOOKUP(CB$14&amp;"-sexo-"&amp;$M925,Equations!$G:$I,3,0)*$U925+VLOOKUP(CB$14&amp;"-edad-"&amp;$M925,Equations!$G:$I,3,0)*$V925+VLOOKUP(CB$14&amp;"-est-"&amp;$M925,Equations!$G:$I,3,0)*(1/$W925)+VLOOKUP(CB$14&amp;"-imc-"&amp;$M925,Equations!$G:$I,3,0)*(1/$Q925)))</f>
        <v/>
      </c>
      <c r="CC925" s="10" t="str">
        <f>IF($AH925="","",IF(OR($V925&lt;2.7,$V925&gt;90),"Age OOR",CB925-1.6449*VLOOKUP(CB$14&amp;"-rse-"&amp;$M925,Equations!$G:$I,3,0)))</f>
        <v/>
      </c>
      <c r="CD925" s="10" t="str">
        <f>IF($AH925="","",IF(OR($V925&lt;2.7,$V925&gt;90),"Age OOR",CB925+1.6449*VLOOKUP(CB$14&amp;"-rse-"&amp;$M925,Equations!$G:$I,3,0)))</f>
        <v/>
      </c>
      <c r="CE925" s="10" t="str">
        <f t="shared" si="371"/>
        <v/>
      </c>
      <c r="CF925" s="10" t="str">
        <f>IF($AH925="","",IF(OR($V925&lt;2.7,$V925&gt;90),"Age OOR",($AH925-CB925)/VLOOKUP(CB$14&amp;"-rse-"&amp;$M925,Equations!$G:$I,3,0)))</f>
        <v/>
      </c>
      <c r="CG925" s="10" t="str">
        <f>IF($AI925="","",IF(OR($V925&lt;2.7,$V925&gt;90),"Age OOR",VLOOKUP(CG$14&amp;"-int-"&amp;$N925,Equations!$G:$I,3,0)+VLOOKUP(CG$14&amp;"-sexo-"&amp;$N925,Equations!$G:$I,3,0)*$U925+VLOOKUP(CG$14&amp;"-edad-"&amp;$N925,Equations!$G:$I,3,0)*$V925+VLOOKUP(CG$14&amp;"-est-"&amp;$N925,Equations!$G:$I,3,0)*(1/$W925)+VLOOKUP(CG$14&amp;"-imc-"&amp;$N925,Equations!$G:$I,3,0)*(1/$Q925)))</f>
        <v/>
      </c>
      <c r="CH925" s="10" t="str">
        <f>IF($AI925="","",IF(OR($V925&lt;2.7,$V925&gt;90),"Age OOR",CG925-1.6449*VLOOKUP(CG$14&amp;"-rse-"&amp;$N925,Equations!$G:$I,3,0)))</f>
        <v/>
      </c>
      <c r="CI925" s="10" t="str">
        <f>IF($AI925="","",IF(OR($V925&lt;2.7,$V925&gt;90),"Age OOR",CG925+1.6449*VLOOKUP(CG$14&amp;"-rse-"&amp;$N925,Equations!$G:$I,3,0)))</f>
        <v/>
      </c>
      <c r="CJ925" s="10" t="str">
        <f t="shared" si="372"/>
        <v/>
      </c>
      <c r="CK925" s="10" t="str">
        <f>IF($AI925="","",IF(OR($V925&lt;2.7,$V925&gt;90),"Age OOR",($AI925-CG925)/VLOOKUP(CG$14&amp;"-rse-"&amp;$N925,Equations!$G:$I,3,0)))</f>
        <v/>
      </c>
      <c r="CL925" s="10" t="str">
        <f>IF($AJ925="","",IF(OR($V925&lt;2.7,$V925&gt;90),"Age OOR",VLOOKUP(CL$14&amp;"-int-"&amp;$O925,Equations!$G:$I,3,0)+VLOOKUP(CL$14&amp;"-sexo-"&amp;$O925,Equations!$G:$I,3,0)*$U925+VLOOKUP(CL$14&amp;"-edad-"&amp;$O925,Equations!$G:$I,3,0)*$V925+VLOOKUP(CL$14&amp;"-est-"&amp;$O925,Equations!$G:$I,3,0)*(1/$W925)+VLOOKUP(CL$14&amp;"-imc-"&amp;$O925,Equations!$G:$I,3,0)*(1/$Q925)))</f>
        <v/>
      </c>
      <c r="CM925" s="10" t="str">
        <f>IF($AJ925="","",IF(OR($V925&lt;2.7,$V925&gt;90),"Age OOR",CL925-1.6449*VLOOKUP(CL$14&amp;"-rse-"&amp;$O925,Equations!$G:$I,3,0)))</f>
        <v/>
      </c>
      <c r="CN925" s="10" t="str">
        <f>IF($AJ925="","",IF(OR($V925&lt;2.7,$V925&gt;90),"Age OOR",CL925+1.6449*VLOOKUP(CL$14&amp;"-rse-"&amp;$O925,Equations!$G:$I,3,0)))</f>
        <v/>
      </c>
      <c r="CO925" s="10" t="str">
        <f t="shared" si="373"/>
        <v/>
      </c>
      <c r="CP925" s="10" t="str">
        <f>IF($AJ925="","",IF(OR($V925&lt;2.7,$V925&gt;90),"Age OOR",($AJ925-CL925)/VLOOKUP(CL$14&amp;"-rse-"&amp;$O925,Equations!$G:$I,3,0)))</f>
        <v/>
      </c>
      <c r="CQ925" s="10" t="str">
        <f>IF($AK925="","",IF(OR($V925&lt;2.7,$V925&gt;90),"Age OOR",EXP(VLOOKUP(CQ$14&amp;"-int-"&amp;$P925,Equations!$G:$I,3,0)+VLOOKUP(CQ$14&amp;"-sexo-"&amp;$P925,Equations!$G:$I,3,0)*$U925+VLOOKUP(CQ$14&amp;"-edad-"&amp;$P925,Equations!$G:$I,3,0)*$V925+VLOOKUP(CQ$14&amp;"-est-"&amp;$P925,Equations!$G:$I,3,0)*(1/$W925)+VLOOKUP(CQ$14&amp;"-imc-"&amp;$P925,Equations!$G:$I,3,0)*(1/$Q925))))</f>
        <v/>
      </c>
      <c r="CR925" s="10" t="str">
        <f>IF($AK925="","",IF(OR($V925&lt;2.7,$V925&gt;90),"Age OOR",EXP(LN(CQ925)-1.6449*VLOOKUP(CQ$14&amp;"-rse-"&amp;$P925,Equations!$G:$I,3,0))))</f>
        <v/>
      </c>
      <c r="CS925" s="10" t="str">
        <f>IF($AK925="","",IF(OR($V925&lt;2.7,$V925&gt;90),"Age OOR",EXP(LN(CQ925)+1.6449*VLOOKUP(CQ$14&amp;"-rse-"&amp;$P925,Equations!$G:$I,3,0))))</f>
        <v/>
      </c>
      <c r="CT925" s="10" t="str">
        <f t="shared" si="374"/>
        <v/>
      </c>
      <c r="CU925" s="10" t="str">
        <f>IF($AK925="","",IF(OR($V925&lt;2.7,$V925&gt;90),"Age OOR",(LN($AK925)-LN(CQ925))/VLOOKUP(CQ$14&amp;"-rse-"&amp;$P925,Equations!$G:$I,3,0)))</f>
        <v/>
      </c>
      <c r="CV925" s="47"/>
    </row>
    <row r="926" spans="5:100" x14ac:dyDescent="0.2">
      <c r="E926" s="23" t="str">
        <f t="shared" si="350"/>
        <v>Age out of range</v>
      </c>
      <c r="F926" s="23" t="str">
        <f t="shared" si="351"/>
        <v>Age out of range</v>
      </c>
      <c r="G926" s="23" t="str">
        <f t="shared" si="352"/>
        <v>Age out of range</v>
      </c>
      <c r="H926" s="23" t="str">
        <f t="shared" si="353"/>
        <v>Age out of range</v>
      </c>
      <c r="I926" s="23" t="str">
        <f t="shared" si="354"/>
        <v>Age out of range</v>
      </c>
      <c r="J926" s="23" t="str">
        <f t="shared" si="355"/>
        <v>Age out of range</v>
      </c>
      <c r="K926" s="23" t="str">
        <f t="shared" si="356"/>
        <v>Age out of range</v>
      </c>
      <c r="L926" s="23" t="str">
        <f t="shared" si="357"/>
        <v>Age out of range</v>
      </c>
      <c r="M926" s="23" t="str">
        <f t="shared" si="358"/>
        <v>Age out of range</v>
      </c>
      <c r="N926" s="23" t="str">
        <f t="shared" si="359"/>
        <v>Age out of range</v>
      </c>
      <c r="O926" s="23" t="str">
        <f t="shared" si="360"/>
        <v>Age out of range</v>
      </c>
      <c r="P926" s="23" t="str">
        <f t="shared" si="361"/>
        <v>Age out of range</v>
      </c>
      <c r="Q926" s="23" t="e">
        <f t="shared" si="362"/>
        <v>#DIV/0!</v>
      </c>
      <c r="R926" s="17"/>
      <c r="S926" s="23">
        <v>910</v>
      </c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  <c r="AE926" s="134"/>
      <c r="AF926" s="134"/>
      <c r="AG926" s="134"/>
      <c r="AH926" s="134"/>
      <c r="AI926" s="134"/>
      <c r="AJ926" s="134"/>
      <c r="AK926" s="134"/>
      <c r="AL926" s="7"/>
      <c r="AM926" s="47"/>
      <c r="AN926" s="10" t="str">
        <f>IF($Z926="","",IF(OR($V926&lt;2.7,$V926&gt;90),"Age OOR",VLOOKUP(AN$14&amp;"-int-"&amp;$E926,Equations!$G:$I,3,0)+VLOOKUP(AN$14&amp;"-sexo-"&amp;$E926,Equations!$G:$I,3,0)*$U926+VLOOKUP(AN$14&amp;"-edad-"&amp;$E926,Equations!$G:$I,3,0)*$V926+VLOOKUP(AN$14&amp;"-est-"&amp;$E926,Equations!$G:$I,3,0)*(1/$W926)+VLOOKUP(AN$14&amp;"-imc-"&amp;$E926,Equations!$G:$I,3,0)*(1/$Q926)))</f>
        <v/>
      </c>
      <c r="AO926" s="10" t="str">
        <f>IF($Z926="","",IF(OR($V926&lt;2.7,$V926&gt;90),"Age OOR",AN926-1.6449*VLOOKUP(AN$14&amp;"-rse-"&amp;$E926,Equations!$G:$I,3,0)))</f>
        <v/>
      </c>
      <c r="AP926" s="10" t="str">
        <f>IF($Z926="","",IF(OR($V926&lt;2.7,$V926&gt;90),"Age OOR",AN926+1.6449*VLOOKUP(AN$14&amp;"-rse-"&amp;$E926,Equations!$G:$I,3,0)))</f>
        <v/>
      </c>
      <c r="AQ926" s="10" t="str">
        <f t="shared" si="363"/>
        <v/>
      </c>
      <c r="AR926" s="10" t="str">
        <f>IF($Z926="","",IF(OR($V926&lt;2.7,$V926&gt;90),"Age OOR",($Z926-AN926)/VLOOKUP(AN$14&amp;"-rse-"&amp;$E926,Equations!$G:$I,3,0)))</f>
        <v/>
      </c>
      <c r="AS926" s="10" t="str">
        <f>IF($AA926="","",IF(OR($V926&lt;2.7,$V926&gt;90),"Age OOR",VLOOKUP(AS$14&amp;"-int-"&amp;$F926,Equations!$G:$I,3,0)+VLOOKUP(AS$14&amp;"-sexo-"&amp;$F926,Equations!$G:$I,3,0)*$U926+VLOOKUP(AS$14&amp;"-edad-"&amp;$F926,Equations!$G:$I,3,0)*$V926+VLOOKUP(AS$14&amp;"-est-"&amp;$F926,Equations!$G:$I,3,0)*(1/$W926)+VLOOKUP(AS$14&amp;"-imc-"&amp;$F926,Equations!$G:$I,3,0)*(1/$Q926)))</f>
        <v/>
      </c>
      <c r="AT926" s="10" t="str">
        <f>IF($AA926="","",IF(OR($V926&lt;2.7,$V926&gt;90),"Age OOR",AS926-1.6449*VLOOKUP(AS$14&amp;"-rse-"&amp;$F926,Equations!$G:$I,3,0)))</f>
        <v/>
      </c>
      <c r="AU926" s="10" t="str">
        <f>IF($AA926="","",IF(OR($V926&lt;2.7,$V926&gt;90),"Age OOR",AS926+1.6449*VLOOKUP(AS$14&amp;"-rse-"&amp;$F926,Equations!$G:$I,3,0)))</f>
        <v/>
      </c>
      <c r="AV926" s="10" t="str">
        <f t="shared" si="364"/>
        <v/>
      </c>
      <c r="AW926" s="10" t="str">
        <f>IF($AA926="","",IF(OR($V926&lt;2.7,$V926&gt;90),"Age OOR",($AA926-AS926)/VLOOKUP(AS$14&amp;"-rse-"&amp;$F926,Equations!$G:$I,3,0)))</f>
        <v/>
      </c>
      <c r="AX926" s="10" t="str">
        <f>IF($AB926="","",IF(OR($V926&lt;2.7,$V926&gt;90),"Age OOR",VLOOKUP(AX$14&amp;"-int-"&amp;$G926,Equations!$G:$I,3,0)+VLOOKUP(AX$14&amp;"-sexo-"&amp;$G926,Equations!$G:$I,3,0)*$U926+VLOOKUP(AX$14&amp;"-edad-"&amp;$G926,Equations!$G:$I,3,0)*$V926+VLOOKUP(AX$14&amp;"-est-"&amp;$G926,Equations!$G:$I,3,0)*(1/$W926)+VLOOKUP(AX$14&amp;"-imc-"&amp;$G926,Equations!$G:$I,3,0)*(1/$Q926)))</f>
        <v/>
      </c>
      <c r="AY926" s="10" t="str">
        <f>IF($AB926="","",IF(OR($V926&lt;2.7,$V926&gt;90),"Age OOR",AX926-1.6449*VLOOKUP(AX$14&amp;"-rse-"&amp;$G926,Equations!$G:$I,3,0)))</f>
        <v/>
      </c>
      <c r="AZ926" s="10" t="str">
        <f>IF($AB926="","",IF(OR($V926&lt;2.7,$V926&gt;90),"Age OOR",AX926+1.6449*VLOOKUP(AX$14&amp;"-rse-"&amp;$G926,Equations!$G:$I,3,0)))</f>
        <v/>
      </c>
      <c r="BA926" s="10" t="str">
        <f t="shared" si="365"/>
        <v/>
      </c>
      <c r="BB926" s="10" t="str">
        <f>IF($AB926="","",IF(OR($V926&lt;2.7,$V926&gt;90),"Age OOR",($AB926-AX926)/VLOOKUP(AX$14&amp;"-rse-"&amp;$G926,Equations!$G:$I,3,0)))</f>
        <v/>
      </c>
      <c r="BC926" s="10" t="str">
        <f>IF($AC926="","",IF(OR($V926&lt;2.7,$V926&gt;90),"Age OOR",VLOOKUP(BC$14&amp;"-int-"&amp;$H926,Equations!$G:$I,3,0)+VLOOKUP(BC$14&amp;"-sexo-"&amp;$H926,Equations!$G:$I,3,0)*$U926+VLOOKUP(BC$14&amp;"-edad-"&amp;$H926,Equations!$G:$I,3,0)*$V926+VLOOKUP(BC$14&amp;"-est-"&amp;$H926,Equations!$G:$I,3,0)*(1/$W926)+VLOOKUP(BC$14&amp;"-imc-"&amp;$H926,Equations!$G:$I,3,0)*(1/$Q926)))</f>
        <v/>
      </c>
      <c r="BD926" s="10" t="str">
        <f>IF($AC926="","",IF(OR($V926&lt;2.7,$V926&gt;90),"Age OOR",BC926-1.6449*VLOOKUP(BC$14&amp;"-rse-"&amp;$H926,Equations!$G:$I,3,0)))</f>
        <v/>
      </c>
      <c r="BE926" s="10" t="str">
        <f>IF($AC926="","",IF(OR($V926&lt;2.7,$V926&gt;90),"Age OOR",BC926+1.6449*VLOOKUP(BC$14&amp;"-rse-"&amp;$H926,Equations!$G:$I,3,0)))</f>
        <v/>
      </c>
      <c r="BF926" s="10" t="str">
        <f t="shared" si="366"/>
        <v/>
      </c>
      <c r="BG926" s="10" t="str">
        <f>IF($AC926="","",IF(OR($V926&lt;2.7,$V926&gt;90),"Age OOR",($AC926-BC926)/VLOOKUP(BC$14&amp;"-rse-"&amp;$H926,Equations!$G:$I,3,0)))</f>
        <v/>
      </c>
      <c r="BH926" s="10" t="str">
        <f>IF($AD926="","",IF(OR($V926&lt;2.7,$V926&gt;90),"Age OOR",VLOOKUP(BH$14&amp;"-int-"&amp;$I926,Equations!$G:$I,3,0)+VLOOKUP(BH$14&amp;"-sexo-"&amp;$I926,Equations!$G:$I,3,0)*$U926+VLOOKUP(BH$14&amp;"-edad-"&amp;$I926,Equations!$G:$I,3,0)*$V926+VLOOKUP(BH$14&amp;"-est-"&amp;$I926,Equations!$G:$I,3,0)*(1/$W926)+VLOOKUP(BH$14&amp;"-imc-"&amp;$I926,Equations!$G:$I,3,0)*(1/$Q926)))</f>
        <v/>
      </c>
      <c r="BI926" s="10" t="str">
        <f>IF($AD926="","",IF(OR($V926&lt;2.7,$V926&gt;90),"Age OOR",BH926-1.6449*VLOOKUP(BH$14&amp;"-rse-"&amp;$I926,Equations!$G:$I,3,0)))</f>
        <v/>
      </c>
      <c r="BJ926" s="10" t="str">
        <f>IF($AD926="","",IF(OR($V926&lt;2.7,$V926&gt;90),"Age OOR",BH926+1.6449*VLOOKUP(BH$14&amp;"-rse-"&amp;$I926,Equations!$G:$I,3,0)))</f>
        <v/>
      </c>
      <c r="BK926" s="10" t="str">
        <f t="shared" si="367"/>
        <v/>
      </c>
      <c r="BL926" s="10" t="str">
        <f>IF($AD926="","",IF(OR($V926&lt;2.7,$V926&gt;90),"Age OOR",($AD926-BH926)/VLOOKUP(BH$14&amp;"-rse-"&amp;$I926,Equations!$G:$I,3,0)))</f>
        <v/>
      </c>
      <c r="BM926" s="10" t="str">
        <f>IF($AE926="","",IF(OR($V926&lt;2.7,$V926&gt;90),"Age OOR",VLOOKUP(BM$14&amp;"-int-"&amp;$J926,Equations!$G:$I,3,0)+VLOOKUP(BM$14&amp;"-sexo-"&amp;$J926,Equations!$G:$I,3,0)*$U926+VLOOKUP(BM$14&amp;"-edad-"&amp;$J926,Equations!$G:$I,3,0)*$V926+VLOOKUP(BM$14&amp;"-est-"&amp;$J926,Equations!$G:$I,3,0)*(1/$W926)+VLOOKUP(BM$14&amp;"-imc-"&amp;$J926,Equations!$G:$I,3,0)*(1/$Q926)))</f>
        <v/>
      </c>
      <c r="BN926" s="10" t="str">
        <f>IF($AE926="","",IF(OR($V926&lt;2.7,$V926&gt;90),"Age OOR",BM926-1.6449*VLOOKUP(BM$14&amp;"-rse-"&amp;$J926,Equations!$G:$I,3,0)))</f>
        <v/>
      </c>
      <c r="BO926" s="10" t="str">
        <f>IF($AE926="","",IF(OR($V926&lt;2.7,$V926&gt;90),"Age OOR",BM926+1.6449*VLOOKUP(BM$14&amp;"-rse-"&amp;$J926,Equations!$G:$I,3,0)))</f>
        <v/>
      </c>
      <c r="BP926" s="10" t="str">
        <f t="shared" si="368"/>
        <v/>
      </c>
      <c r="BQ926" s="10" t="str">
        <f>IF($AE926="","",IF(OR($V926&lt;2.7,$V926&gt;90),"Age OOR",($AE926-BM926)/VLOOKUP(BM$14&amp;"-rse-"&amp;$J926,Equations!$G:$I,3,0)))</f>
        <v/>
      </c>
      <c r="BR926" s="10" t="str">
        <f>IF($AF926="","",IF(OR($V926&lt;2.7,$V926&gt;90),"Age OOR",VLOOKUP(BR$14&amp;"-int-"&amp;$K926,Equations!$G:$I,3,0)+VLOOKUP(BR$14&amp;"-sexo-"&amp;$K926,Equations!$G:$I,3,0)*$U926+VLOOKUP(BR$14&amp;"-edad-"&amp;$K926,Equations!$G:$I,3,0)*$V926+VLOOKUP(BR$14&amp;"-est-"&amp;$K926,Equations!$G:$I,3,0)*(1/$W926)+VLOOKUP(BR$14&amp;"-imc-"&amp;$K926,Equations!$G:$I,3,0)*(1/$Q926)))</f>
        <v/>
      </c>
      <c r="BS926" s="10" t="str">
        <f>IF($AF926="","",IF(OR($V926&lt;2.7,$V926&gt;90),"Age OOR",BR926-1.6449*VLOOKUP(BR$14&amp;"-rse-"&amp;$K926,Equations!$G:$I,3,0)))</f>
        <v/>
      </c>
      <c r="BT926" s="10" t="str">
        <f>IF($AF926="","",IF(OR($V926&lt;2.7,$V926&gt;90),"Age OOR",BR926+1.6449*VLOOKUP(BR$14&amp;"-rse-"&amp;$K926,Equations!$G:$I,3,0)))</f>
        <v/>
      </c>
      <c r="BU926" s="10" t="str">
        <f t="shared" si="369"/>
        <v/>
      </c>
      <c r="BV926" s="10" t="str">
        <f>IF($AF926="","",IF(OR($V926&lt;2.7,$V926&gt;90),"Age OOR",($AF926-BR926)/VLOOKUP(BR$14&amp;"-rse-"&amp;$K926,Equations!$G:$I,3,0)))</f>
        <v/>
      </c>
      <c r="BW926" s="10" t="str">
        <f>IF($AG926="","",IF(OR($V926&lt;2.7,$V926&gt;90),"Age OOR",VLOOKUP(BW$14&amp;"-int-"&amp;$L926,Equations!$G:$I,3,0)+VLOOKUP(BW$14&amp;"-sexo-"&amp;$L926,Equations!$G:$I,3,0)*$U926+VLOOKUP(BW$14&amp;"-edad-"&amp;$L926,Equations!$G:$I,3,0)*$V926+VLOOKUP(BW$14&amp;"-est-"&amp;$L926,Equations!$G:$I,3,0)*(1/$W926)+VLOOKUP(BW$14&amp;"-imc-"&amp;$L926,Equations!$G:$I,3,0)*(1/$Q926)))</f>
        <v/>
      </c>
      <c r="BX926" s="10" t="str">
        <f>IF($AG926="","",IF(OR($V926&lt;2.7,$V926&gt;90),"Age OOR",BW926-1.6449*VLOOKUP(BW$14&amp;"-rse-"&amp;$L926,Equations!$G:$I,3,0)))</f>
        <v/>
      </c>
      <c r="BY926" s="10" t="str">
        <f>IF($AG926="","",IF(OR($V926&lt;2.7,$V926&gt;90),"Age OOR",BW926+1.6449*VLOOKUP(BW$14&amp;"-rse-"&amp;$L926,Equations!$G:$I,3,0)))</f>
        <v/>
      </c>
      <c r="BZ926" s="10" t="str">
        <f t="shared" si="370"/>
        <v/>
      </c>
      <c r="CA926" s="10" t="str">
        <f>IF($AG926="","",IF(OR($V926&lt;2.7,$V926&gt;90),"Age OOR",($AG926-BW926)/VLOOKUP(BW$14&amp;"-rse-"&amp;$L926,Equations!$G:$I,3,0)))</f>
        <v/>
      </c>
      <c r="CB926" s="10" t="str">
        <f>IF($AH926="","",IF(OR($V926&lt;2.7,$V926&gt;90),"Age OOR",VLOOKUP(CB$14&amp;"-int-"&amp;$M926,Equations!$G:$I,3,0)+VLOOKUP(CB$14&amp;"-sexo-"&amp;$M926,Equations!$G:$I,3,0)*$U926+VLOOKUP(CB$14&amp;"-edad-"&amp;$M926,Equations!$G:$I,3,0)*$V926+VLOOKUP(CB$14&amp;"-est-"&amp;$M926,Equations!$G:$I,3,0)*(1/$W926)+VLOOKUP(CB$14&amp;"-imc-"&amp;$M926,Equations!$G:$I,3,0)*(1/$Q926)))</f>
        <v/>
      </c>
      <c r="CC926" s="10" t="str">
        <f>IF($AH926="","",IF(OR($V926&lt;2.7,$V926&gt;90),"Age OOR",CB926-1.6449*VLOOKUP(CB$14&amp;"-rse-"&amp;$M926,Equations!$G:$I,3,0)))</f>
        <v/>
      </c>
      <c r="CD926" s="10" t="str">
        <f>IF($AH926="","",IF(OR($V926&lt;2.7,$V926&gt;90),"Age OOR",CB926+1.6449*VLOOKUP(CB$14&amp;"-rse-"&amp;$M926,Equations!$G:$I,3,0)))</f>
        <v/>
      </c>
      <c r="CE926" s="10" t="str">
        <f t="shared" si="371"/>
        <v/>
      </c>
      <c r="CF926" s="10" t="str">
        <f>IF($AH926="","",IF(OR($V926&lt;2.7,$V926&gt;90),"Age OOR",($AH926-CB926)/VLOOKUP(CB$14&amp;"-rse-"&amp;$M926,Equations!$G:$I,3,0)))</f>
        <v/>
      </c>
      <c r="CG926" s="10" t="str">
        <f>IF($AI926="","",IF(OR($V926&lt;2.7,$V926&gt;90),"Age OOR",VLOOKUP(CG$14&amp;"-int-"&amp;$N926,Equations!$G:$I,3,0)+VLOOKUP(CG$14&amp;"-sexo-"&amp;$N926,Equations!$G:$I,3,0)*$U926+VLOOKUP(CG$14&amp;"-edad-"&amp;$N926,Equations!$G:$I,3,0)*$V926+VLOOKUP(CG$14&amp;"-est-"&amp;$N926,Equations!$G:$I,3,0)*(1/$W926)+VLOOKUP(CG$14&amp;"-imc-"&amp;$N926,Equations!$G:$I,3,0)*(1/$Q926)))</f>
        <v/>
      </c>
      <c r="CH926" s="10" t="str">
        <f>IF($AI926="","",IF(OR($V926&lt;2.7,$V926&gt;90),"Age OOR",CG926-1.6449*VLOOKUP(CG$14&amp;"-rse-"&amp;$N926,Equations!$G:$I,3,0)))</f>
        <v/>
      </c>
      <c r="CI926" s="10" t="str">
        <f>IF($AI926="","",IF(OR($V926&lt;2.7,$V926&gt;90),"Age OOR",CG926+1.6449*VLOOKUP(CG$14&amp;"-rse-"&amp;$N926,Equations!$G:$I,3,0)))</f>
        <v/>
      </c>
      <c r="CJ926" s="10" t="str">
        <f t="shared" si="372"/>
        <v/>
      </c>
      <c r="CK926" s="10" t="str">
        <f>IF($AI926="","",IF(OR($V926&lt;2.7,$V926&gt;90),"Age OOR",($AI926-CG926)/VLOOKUP(CG$14&amp;"-rse-"&amp;$N926,Equations!$G:$I,3,0)))</f>
        <v/>
      </c>
      <c r="CL926" s="10" t="str">
        <f>IF($AJ926="","",IF(OR($V926&lt;2.7,$V926&gt;90),"Age OOR",VLOOKUP(CL$14&amp;"-int-"&amp;$O926,Equations!$G:$I,3,0)+VLOOKUP(CL$14&amp;"-sexo-"&amp;$O926,Equations!$G:$I,3,0)*$U926+VLOOKUP(CL$14&amp;"-edad-"&amp;$O926,Equations!$G:$I,3,0)*$V926+VLOOKUP(CL$14&amp;"-est-"&amp;$O926,Equations!$G:$I,3,0)*(1/$W926)+VLOOKUP(CL$14&amp;"-imc-"&amp;$O926,Equations!$G:$I,3,0)*(1/$Q926)))</f>
        <v/>
      </c>
      <c r="CM926" s="10" t="str">
        <f>IF($AJ926="","",IF(OR($V926&lt;2.7,$V926&gt;90),"Age OOR",CL926-1.6449*VLOOKUP(CL$14&amp;"-rse-"&amp;$O926,Equations!$G:$I,3,0)))</f>
        <v/>
      </c>
      <c r="CN926" s="10" t="str">
        <f>IF($AJ926="","",IF(OR($V926&lt;2.7,$V926&gt;90),"Age OOR",CL926+1.6449*VLOOKUP(CL$14&amp;"-rse-"&amp;$O926,Equations!$G:$I,3,0)))</f>
        <v/>
      </c>
      <c r="CO926" s="10" t="str">
        <f t="shared" si="373"/>
        <v/>
      </c>
      <c r="CP926" s="10" t="str">
        <f>IF($AJ926="","",IF(OR($V926&lt;2.7,$V926&gt;90),"Age OOR",($AJ926-CL926)/VLOOKUP(CL$14&amp;"-rse-"&amp;$O926,Equations!$G:$I,3,0)))</f>
        <v/>
      </c>
      <c r="CQ926" s="10" t="str">
        <f>IF($AK926="","",IF(OR($V926&lt;2.7,$V926&gt;90),"Age OOR",EXP(VLOOKUP(CQ$14&amp;"-int-"&amp;$P926,Equations!$G:$I,3,0)+VLOOKUP(CQ$14&amp;"-sexo-"&amp;$P926,Equations!$G:$I,3,0)*$U926+VLOOKUP(CQ$14&amp;"-edad-"&amp;$P926,Equations!$G:$I,3,0)*$V926+VLOOKUP(CQ$14&amp;"-est-"&amp;$P926,Equations!$G:$I,3,0)*(1/$W926)+VLOOKUP(CQ$14&amp;"-imc-"&amp;$P926,Equations!$G:$I,3,0)*(1/$Q926))))</f>
        <v/>
      </c>
      <c r="CR926" s="10" t="str">
        <f>IF($AK926="","",IF(OR($V926&lt;2.7,$V926&gt;90),"Age OOR",EXP(LN(CQ926)-1.6449*VLOOKUP(CQ$14&amp;"-rse-"&amp;$P926,Equations!$G:$I,3,0))))</f>
        <v/>
      </c>
      <c r="CS926" s="10" t="str">
        <f>IF($AK926="","",IF(OR($V926&lt;2.7,$V926&gt;90),"Age OOR",EXP(LN(CQ926)+1.6449*VLOOKUP(CQ$14&amp;"-rse-"&amp;$P926,Equations!$G:$I,3,0))))</f>
        <v/>
      </c>
      <c r="CT926" s="10" t="str">
        <f t="shared" si="374"/>
        <v/>
      </c>
      <c r="CU926" s="10" t="str">
        <f>IF($AK926="","",IF(OR($V926&lt;2.7,$V926&gt;90),"Age OOR",(LN($AK926)-LN(CQ926))/VLOOKUP(CQ$14&amp;"-rse-"&amp;$P926,Equations!$G:$I,3,0)))</f>
        <v/>
      </c>
      <c r="CV926" s="47"/>
    </row>
    <row r="927" spans="5:100" x14ac:dyDescent="0.2">
      <c r="E927" s="23" t="str">
        <f t="shared" si="350"/>
        <v>Age out of range</v>
      </c>
      <c r="F927" s="23" t="str">
        <f t="shared" si="351"/>
        <v>Age out of range</v>
      </c>
      <c r="G927" s="23" t="str">
        <f t="shared" si="352"/>
        <v>Age out of range</v>
      </c>
      <c r="H927" s="23" t="str">
        <f t="shared" si="353"/>
        <v>Age out of range</v>
      </c>
      <c r="I927" s="23" t="str">
        <f t="shared" si="354"/>
        <v>Age out of range</v>
      </c>
      <c r="J927" s="23" t="str">
        <f t="shared" si="355"/>
        <v>Age out of range</v>
      </c>
      <c r="K927" s="23" t="str">
        <f t="shared" si="356"/>
        <v>Age out of range</v>
      </c>
      <c r="L927" s="23" t="str">
        <f t="shared" si="357"/>
        <v>Age out of range</v>
      </c>
      <c r="M927" s="23" t="str">
        <f t="shared" si="358"/>
        <v>Age out of range</v>
      </c>
      <c r="N927" s="23" t="str">
        <f t="shared" si="359"/>
        <v>Age out of range</v>
      </c>
      <c r="O927" s="23" t="str">
        <f t="shared" si="360"/>
        <v>Age out of range</v>
      </c>
      <c r="P927" s="23" t="str">
        <f t="shared" si="361"/>
        <v>Age out of range</v>
      </c>
      <c r="Q927" s="23" t="e">
        <f t="shared" si="362"/>
        <v>#DIV/0!</v>
      </c>
      <c r="R927" s="17"/>
      <c r="S927" s="23">
        <v>911</v>
      </c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  <c r="AE927" s="134"/>
      <c r="AF927" s="134"/>
      <c r="AG927" s="134"/>
      <c r="AH927" s="134"/>
      <c r="AI927" s="134"/>
      <c r="AJ927" s="134"/>
      <c r="AK927" s="134"/>
      <c r="AL927" s="7"/>
      <c r="AM927" s="47"/>
      <c r="AN927" s="10" t="str">
        <f>IF($Z927="","",IF(OR($V927&lt;2.7,$V927&gt;90),"Age OOR",VLOOKUP(AN$14&amp;"-int-"&amp;$E927,Equations!$G:$I,3,0)+VLOOKUP(AN$14&amp;"-sexo-"&amp;$E927,Equations!$G:$I,3,0)*$U927+VLOOKUP(AN$14&amp;"-edad-"&amp;$E927,Equations!$G:$I,3,0)*$V927+VLOOKUP(AN$14&amp;"-est-"&amp;$E927,Equations!$G:$I,3,0)*(1/$W927)+VLOOKUP(AN$14&amp;"-imc-"&amp;$E927,Equations!$G:$I,3,0)*(1/$Q927)))</f>
        <v/>
      </c>
      <c r="AO927" s="10" t="str">
        <f>IF($Z927="","",IF(OR($V927&lt;2.7,$V927&gt;90),"Age OOR",AN927-1.6449*VLOOKUP(AN$14&amp;"-rse-"&amp;$E927,Equations!$G:$I,3,0)))</f>
        <v/>
      </c>
      <c r="AP927" s="10" t="str">
        <f>IF($Z927="","",IF(OR($V927&lt;2.7,$V927&gt;90),"Age OOR",AN927+1.6449*VLOOKUP(AN$14&amp;"-rse-"&amp;$E927,Equations!$G:$I,3,0)))</f>
        <v/>
      </c>
      <c r="AQ927" s="10" t="str">
        <f t="shared" si="363"/>
        <v/>
      </c>
      <c r="AR927" s="10" t="str">
        <f>IF($Z927="","",IF(OR($V927&lt;2.7,$V927&gt;90),"Age OOR",($Z927-AN927)/VLOOKUP(AN$14&amp;"-rse-"&amp;$E927,Equations!$G:$I,3,0)))</f>
        <v/>
      </c>
      <c r="AS927" s="10" t="str">
        <f>IF($AA927="","",IF(OR($V927&lt;2.7,$V927&gt;90),"Age OOR",VLOOKUP(AS$14&amp;"-int-"&amp;$F927,Equations!$G:$I,3,0)+VLOOKUP(AS$14&amp;"-sexo-"&amp;$F927,Equations!$G:$I,3,0)*$U927+VLOOKUP(AS$14&amp;"-edad-"&amp;$F927,Equations!$G:$I,3,0)*$V927+VLOOKUP(AS$14&amp;"-est-"&amp;$F927,Equations!$G:$I,3,0)*(1/$W927)+VLOOKUP(AS$14&amp;"-imc-"&amp;$F927,Equations!$G:$I,3,0)*(1/$Q927)))</f>
        <v/>
      </c>
      <c r="AT927" s="10" t="str">
        <f>IF($AA927="","",IF(OR($V927&lt;2.7,$V927&gt;90),"Age OOR",AS927-1.6449*VLOOKUP(AS$14&amp;"-rse-"&amp;$F927,Equations!$G:$I,3,0)))</f>
        <v/>
      </c>
      <c r="AU927" s="10" t="str">
        <f>IF($AA927="","",IF(OR($V927&lt;2.7,$V927&gt;90),"Age OOR",AS927+1.6449*VLOOKUP(AS$14&amp;"-rse-"&amp;$F927,Equations!$G:$I,3,0)))</f>
        <v/>
      </c>
      <c r="AV927" s="10" t="str">
        <f t="shared" si="364"/>
        <v/>
      </c>
      <c r="AW927" s="10" t="str">
        <f>IF($AA927="","",IF(OR($V927&lt;2.7,$V927&gt;90),"Age OOR",($AA927-AS927)/VLOOKUP(AS$14&amp;"-rse-"&amp;$F927,Equations!$G:$I,3,0)))</f>
        <v/>
      </c>
      <c r="AX927" s="10" t="str">
        <f>IF($AB927="","",IF(OR($V927&lt;2.7,$V927&gt;90),"Age OOR",VLOOKUP(AX$14&amp;"-int-"&amp;$G927,Equations!$G:$I,3,0)+VLOOKUP(AX$14&amp;"-sexo-"&amp;$G927,Equations!$G:$I,3,0)*$U927+VLOOKUP(AX$14&amp;"-edad-"&amp;$G927,Equations!$G:$I,3,0)*$V927+VLOOKUP(AX$14&amp;"-est-"&amp;$G927,Equations!$G:$I,3,0)*(1/$W927)+VLOOKUP(AX$14&amp;"-imc-"&amp;$G927,Equations!$G:$I,3,0)*(1/$Q927)))</f>
        <v/>
      </c>
      <c r="AY927" s="10" t="str">
        <f>IF($AB927="","",IF(OR($V927&lt;2.7,$V927&gt;90),"Age OOR",AX927-1.6449*VLOOKUP(AX$14&amp;"-rse-"&amp;$G927,Equations!$G:$I,3,0)))</f>
        <v/>
      </c>
      <c r="AZ927" s="10" t="str">
        <f>IF($AB927="","",IF(OR($V927&lt;2.7,$V927&gt;90),"Age OOR",AX927+1.6449*VLOOKUP(AX$14&amp;"-rse-"&amp;$G927,Equations!$G:$I,3,0)))</f>
        <v/>
      </c>
      <c r="BA927" s="10" t="str">
        <f t="shared" si="365"/>
        <v/>
      </c>
      <c r="BB927" s="10" t="str">
        <f>IF($AB927="","",IF(OR($V927&lt;2.7,$V927&gt;90),"Age OOR",($AB927-AX927)/VLOOKUP(AX$14&amp;"-rse-"&amp;$G927,Equations!$G:$I,3,0)))</f>
        <v/>
      </c>
      <c r="BC927" s="10" t="str">
        <f>IF($AC927="","",IF(OR($V927&lt;2.7,$V927&gt;90),"Age OOR",VLOOKUP(BC$14&amp;"-int-"&amp;$H927,Equations!$G:$I,3,0)+VLOOKUP(BC$14&amp;"-sexo-"&amp;$H927,Equations!$G:$I,3,0)*$U927+VLOOKUP(BC$14&amp;"-edad-"&amp;$H927,Equations!$G:$I,3,0)*$V927+VLOOKUP(BC$14&amp;"-est-"&amp;$H927,Equations!$G:$I,3,0)*(1/$W927)+VLOOKUP(BC$14&amp;"-imc-"&amp;$H927,Equations!$G:$I,3,0)*(1/$Q927)))</f>
        <v/>
      </c>
      <c r="BD927" s="10" t="str">
        <f>IF($AC927="","",IF(OR($V927&lt;2.7,$V927&gt;90),"Age OOR",BC927-1.6449*VLOOKUP(BC$14&amp;"-rse-"&amp;$H927,Equations!$G:$I,3,0)))</f>
        <v/>
      </c>
      <c r="BE927" s="10" t="str">
        <f>IF($AC927="","",IF(OR($V927&lt;2.7,$V927&gt;90),"Age OOR",BC927+1.6449*VLOOKUP(BC$14&amp;"-rse-"&amp;$H927,Equations!$G:$I,3,0)))</f>
        <v/>
      </c>
      <c r="BF927" s="10" t="str">
        <f t="shared" si="366"/>
        <v/>
      </c>
      <c r="BG927" s="10" t="str">
        <f>IF($AC927="","",IF(OR($V927&lt;2.7,$V927&gt;90),"Age OOR",($AC927-BC927)/VLOOKUP(BC$14&amp;"-rse-"&amp;$H927,Equations!$G:$I,3,0)))</f>
        <v/>
      </c>
      <c r="BH927" s="10" t="str">
        <f>IF($AD927="","",IF(OR($V927&lt;2.7,$V927&gt;90),"Age OOR",VLOOKUP(BH$14&amp;"-int-"&amp;$I927,Equations!$G:$I,3,0)+VLOOKUP(BH$14&amp;"-sexo-"&amp;$I927,Equations!$G:$I,3,0)*$U927+VLOOKUP(BH$14&amp;"-edad-"&amp;$I927,Equations!$G:$I,3,0)*$V927+VLOOKUP(BH$14&amp;"-est-"&amp;$I927,Equations!$G:$I,3,0)*(1/$W927)+VLOOKUP(BH$14&amp;"-imc-"&amp;$I927,Equations!$G:$I,3,0)*(1/$Q927)))</f>
        <v/>
      </c>
      <c r="BI927" s="10" t="str">
        <f>IF($AD927="","",IF(OR($V927&lt;2.7,$V927&gt;90),"Age OOR",BH927-1.6449*VLOOKUP(BH$14&amp;"-rse-"&amp;$I927,Equations!$G:$I,3,0)))</f>
        <v/>
      </c>
      <c r="BJ927" s="10" t="str">
        <f>IF($AD927="","",IF(OR($V927&lt;2.7,$V927&gt;90),"Age OOR",BH927+1.6449*VLOOKUP(BH$14&amp;"-rse-"&amp;$I927,Equations!$G:$I,3,0)))</f>
        <v/>
      </c>
      <c r="BK927" s="10" t="str">
        <f t="shared" si="367"/>
        <v/>
      </c>
      <c r="BL927" s="10" t="str">
        <f>IF($AD927="","",IF(OR($V927&lt;2.7,$V927&gt;90),"Age OOR",($AD927-BH927)/VLOOKUP(BH$14&amp;"-rse-"&amp;$I927,Equations!$G:$I,3,0)))</f>
        <v/>
      </c>
      <c r="BM927" s="10" t="str">
        <f>IF($AE927="","",IF(OR($V927&lt;2.7,$V927&gt;90),"Age OOR",VLOOKUP(BM$14&amp;"-int-"&amp;$J927,Equations!$G:$I,3,0)+VLOOKUP(BM$14&amp;"-sexo-"&amp;$J927,Equations!$G:$I,3,0)*$U927+VLOOKUP(BM$14&amp;"-edad-"&amp;$J927,Equations!$G:$I,3,0)*$V927+VLOOKUP(BM$14&amp;"-est-"&amp;$J927,Equations!$G:$I,3,0)*(1/$W927)+VLOOKUP(BM$14&amp;"-imc-"&amp;$J927,Equations!$G:$I,3,0)*(1/$Q927)))</f>
        <v/>
      </c>
      <c r="BN927" s="10" t="str">
        <f>IF($AE927="","",IF(OR($V927&lt;2.7,$V927&gt;90),"Age OOR",BM927-1.6449*VLOOKUP(BM$14&amp;"-rse-"&amp;$J927,Equations!$G:$I,3,0)))</f>
        <v/>
      </c>
      <c r="BO927" s="10" t="str">
        <f>IF($AE927="","",IF(OR($V927&lt;2.7,$V927&gt;90),"Age OOR",BM927+1.6449*VLOOKUP(BM$14&amp;"-rse-"&amp;$J927,Equations!$G:$I,3,0)))</f>
        <v/>
      </c>
      <c r="BP927" s="10" t="str">
        <f t="shared" si="368"/>
        <v/>
      </c>
      <c r="BQ927" s="10" t="str">
        <f>IF($AE927="","",IF(OR($V927&lt;2.7,$V927&gt;90),"Age OOR",($AE927-BM927)/VLOOKUP(BM$14&amp;"-rse-"&amp;$J927,Equations!$G:$I,3,0)))</f>
        <v/>
      </c>
      <c r="BR927" s="10" t="str">
        <f>IF($AF927="","",IF(OR($V927&lt;2.7,$V927&gt;90),"Age OOR",VLOOKUP(BR$14&amp;"-int-"&amp;$K927,Equations!$G:$I,3,0)+VLOOKUP(BR$14&amp;"-sexo-"&amp;$K927,Equations!$G:$I,3,0)*$U927+VLOOKUP(BR$14&amp;"-edad-"&amp;$K927,Equations!$G:$I,3,0)*$V927+VLOOKUP(BR$14&amp;"-est-"&amp;$K927,Equations!$G:$I,3,0)*(1/$W927)+VLOOKUP(BR$14&amp;"-imc-"&amp;$K927,Equations!$G:$I,3,0)*(1/$Q927)))</f>
        <v/>
      </c>
      <c r="BS927" s="10" t="str">
        <f>IF($AF927="","",IF(OR($V927&lt;2.7,$V927&gt;90),"Age OOR",BR927-1.6449*VLOOKUP(BR$14&amp;"-rse-"&amp;$K927,Equations!$G:$I,3,0)))</f>
        <v/>
      </c>
      <c r="BT927" s="10" t="str">
        <f>IF($AF927="","",IF(OR($V927&lt;2.7,$V927&gt;90),"Age OOR",BR927+1.6449*VLOOKUP(BR$14&amp;"-rse-"&amp;$K927,Equations!$G:$I,3,0)))</f>
        <v/>
      </c>
      <c r="BU927" s="10" t="str">
        <f t="shared" si="369"/>
        <v/>
      </c>
      <c r="BV927" s="10" t="str">
        <f>IF($AF927="","",IF(OR($V927&lt;2.7,$V927&gt;90),"Age OOR",($AF927-BR927)/VLOOKUP(BR$14&amp;"-rse-"&amp;$K927,Equations!$G:$I,3,0)))</f>
        <v/>
      </c>
      <c r="BW927" s="10" t="str">
        <f>IF($AG927="","",IF(OR($V927&lt;2.7,$V927&gt;90),"Age OOR",VLOOKUP(BW$14&amp;"-int-"&amp;$L927,Equations!$G:$I,3,0)+VLOOKUP(BW$14&amp;"-sexo-"&amp;$L927,Equations!$G:$I,3,0)*$U927+VLOOKUP(BW$14&amp;"-edad-"&amp;$L927,Equations!$G:$I,3,0)*$V927+VLOOKUP(BW$14&amp;"-est-"&amp;$L927,Equations!$G:$I,3,0)*(1/$W927)+VLOOKUP(BW$14&amp;"-imc-"&amp;$L927,Equations!$G:$I,3,0)*(1/$Q927)))</f>
        <v/>
      </c>
      <c r="BX927" s="10" t="str">
        <f>IF($AG927="","",IF(OR($V927&lt;2.7,$V927&gt;90),"Age OOR",BW927-1.6449*VLOOKUP(BW$14&amp;"-rse-"&amp;$L927,Equations!$G:$I,3,0)))</f>
        <v/>
      </c>
      <c r="BY927" s="10" t="str">
        <f>IF($AG927="","",IF(OR($V927&lt;2.7,$V927&gt;90),"Age OOR",BW927+1.6449*VLOOKUP(BW$14&amp;"-rse-"&amp;$L927,Equations!$G:$I,3,0)))</f>
        <v/>
      </c>
      <c r="BZ927" s="10" t="str">
        <f t="shared" si="370"/>
        <v/>
      </c>
      <c r="CA927" s="10" t="str">
        <f>IF($AG927="","",IF(OR($V927&lt;2.7,$V927&gt;90),"Age OOR",($AG927-BW927)/VLOOKUP(BW$14&amp;"-rse-"&amp;$L927,Equations!$G:$I,3,0)))</f>
        <v/>
      </c>
      <c r="CB927" s="10" t="str">
        <f>IF($AH927="","",IF(OR($V927&lt;2.7,$V927&gt;90),"Age OOR",VLOOKUP(CB$14&amp;"-int-"&amp;$M927,Equations!$G:$I,3,0)+VLOOKUP(CB$14&amp;"-sexo-"&amp;$M927,Equations!$G:$I,3,0)*$U927+VLOOKUP(CB$14&amp;"-edad-"&amp;$M927,Equations!$G:$I,3,0)*$V927+VLOOKUP(CB$14&amp;"-est-"&amp;$M927,Equations!$G:$I,3,0)*(1/$W927)+VLOOKUP(CB$14&amp;"-imc-"&amp;$M927,Equations!$G:$I,3,0)*(1/$Q927)))</f>
        <v/>
      </c>
      <c r="CC927" s="10" t="str">
        <f>IF($AH927="","",IF(OR($V927&lt;2.7,$V927&gt;90),"Age OOR",CB927-1.6449*VLOOKUP(CB$14&amp;"-rse-"&amp;$M927,Equations!$G:$I,3,0)))</f>
        <v/>
      </c>
      <c r="CD927" s="10" t="str">
        <f>IF($AH927="","",IF(OR($V927&lt;2.7,$V927&gt;90),"Age OOR",CB927+1.6449*VLOOKUP(CB$14&amp;"-rse-"&amp;$M927,Equations!$G:$I,3,0)))</f>
        <v/>
      </c>
      <c r="CE927" s="10" t="str">
        <f t="shared" si="371"/>
        <v/>
      </c>
      <c r="CF927" s="10" t="str">
        <f>IF($AH927="","",IF(OR($V927&lt;2.7,$V927&gt;90),"Age OOR",($AH927-CB927)/VLOOKUP(CB$14&amp;"-rse-"&amp;$M927,Equations!$G:$I,3,0)))</f>
        <v/>
      </c>
      <c r="CG927" s="10" t="str">
        <f>IF($AI927="","",IF(OR($V927&lt;2.7,$V927&gt;90),"Age OOR",VLOOKUP(CG$14&amp;"-int-"&amp;$N927,Equations!$G:$I,3,0)+VLOOKUP(CG$14&amp;"-sexo-"&amp;$N927,Equations!$G:$I,3,0)*$U927+VLOOKUP(CG$14&amp;"-edad-"&amp;$N927,Equations!$G:$I,3,0)*$V927+VLOOKUP(CG$14&amp;"-est-"&amp;$N927,Equations!$G:$I,3,0)*(1/$W927)+VLOOKUP(CG$14&amp;"-imc-"&amp;$N927,Equations!$G:$I,3,0)*(1/$Q927)))</f>
        <v/>
      </c>
      <c r="CH927" s="10" t="str">
        <f>IF($AI927="","",IF(OR($V927&lt;2.7,$V927&gt;90),"Age OOR",CG927-1.6449*VLOOKUP(CG$14&amp;"-rse-"&amp;$N927,Equations!$G:$I,3,0)))</f>
        <v/>
      </c>
      <c r="CI927" s="10" t="str">
        <f>IF($AI927="","",IF(OR($V927&lt;2.7,$V927&gt;90),"Age OOR",CG927+1.6449*VLOOKUP(CG$14&amp;"-rse-"&amp;$N927,Equations!$G:$I,3,0)))</f>
        <v/>
      </c>
      <c r="CJ927" s="10" t="str">
        <f t="shared" si="372"/>
        <v/>
      </c>
      <c r="CK927" s="10" t="str">
        <f>IF($AI927="","",IF(OR($V927&lt;2.7,$V927&gt;90),"Age OOR",($AI927-CG927)/VLOOKUP(CG$14&amp;"-rse-"&amp;$N927,Equations!$G:$I,3,0)))</f>
        <v/>
      </c>
      <c r="CL927" s="10" t="str">
        <f>IF($AJ927="","",IF(OR($V927&lt;2.7,$V927&gt;90),"Age OOR",VLOOKUP(CL$14&amp;"-int-"&amp;$O927,Equations!$G:$I,3,0)+VLOOKUP(CL$14&amp;"-sexo-"&amp;$O927,Equations!$G:$I,3,0)*$U927+VLOOKUP(CL$14&amp;"-edad-"&amp;$O927,Equations!$G:$I,3,0)*$V927+VLOOKUP(CL$14&amp;"-est-"&amp;$O927,Equations!$G:$I,3,0)*(1/$W927)+VLOOKUP(CL$14&amp;"-imc-"&amp;$O927,Equations!$G:$I,3,0)*(1/$Q927)))</f>
        <v/>
      </c>
      <c r="CM927" s="10" t="str">
        <f>IF($AJ927="","",IF(OR($V927&lt;2.7,$V927&gt;90),"Age OOR",CL927-1.6449*VLOOKUP(CL$14&amp;"-rse-"&amp;$O927,Equations!$G:$I,3,0)))</f>
        <v/>
      </c>
      <c r="CN927" s="10" t="str">
        <f>IF($AJ927="","",IF(OR($V927&lt;2.7,$V927&gt;90),"Age OOR",CL927+1.6449*VLOOKUP(CL$14&amp;"-rse-"&amp;$O927,Equations!$G:$I,3,0)))</f>
        <v/>
      </c>
      <c r="CO927" s="10" t="str">
        <f t="shared" si="373"/>
        <v/>
      </c>
      <c r="CP927" s="10" t="str">
        <f>IF($AJ927="","",IF(OR($V927&lt;2.7,$V927&gt;90),"Age OOR",($AJ927-CL927)/VLOOKUP(CL$14&amp;"-rse-"&amp;$O927,Equations!$G:$I,3,0)))</f>
        <v/>
      </c>
      <c r="CQ927" s="10" t="str">
        <f>IF($AK927="","",IF(OR($V927&lt;2.7,$V927&gt;90),"Age OOR",EXP(VLOOKUP(CQ$14&amp;"-int-"&amp;$P927,Equations!$G:$I,3,0)+VLOOKUP(CQ$14&amp;"-sexo-"&amp;$P927,Equations!$G:$I,3,0)*$U927+VLOOKUP(CQ$14&amp;"-edad-"&amp;$P927,Equations!$G:$I,3,0)*$V927+VLOOKUP(CQ$14&amp;"-est-"&amp;$P927,Equations!$G:$I,3,0)*(1/$W927)+VLOOKUP(CQ$14&amp;"-imc-"&amp;$P927,Equations!$G:$I,3,0)*(1/$Q927))))</f>
        <v/>
      </c>
      <c r="CR927" s="10" t="str">
        <f>IF($AK927="","",IF(OR($V927&lt;2.7,$V927&gt;90),"Age OOR",EXP(LN(CQ927)-1.6449*VLOOKUP(CQ$14&amp;"-rse-"&amp;$P927,Equations!$G:$I,3,0))))</f>
        <v/>
      </c>
      <c r="CS927" s="10" t="str">
        <f>IF($AK927="","",IF(OR($V927&lt;2.7,$V927&gt;90),"Age OOR",EXP(LN(CQ927)+1.6449*VLOOKUP(CQ$14&amp;"-rse-"&amp;$P927,Equations!$G:$I,3,0))))</f>
        <v/>
      </c>
      <c r="CT927" s="10" t="str">
        <f t="shared" si="374"/>
        <v/>
      </c>
      <c r="CU927" s="10" t="str">
        <f>IF($AK927="","",IF(OR($V927&lt;2.7,$V927&gt;90),"Age OOR",(LN($AK927)-LN(CQ927))/VLOOKUP(CQ$14&amp;"-rse-"&amp;$P927,Equations!$G:$I,3,0)))</f>
        <v/>
      </c>
      <c r="CV927" s="47"/>
    </row>
    <row r="928" spans="5:100" x14ac:dyDescent="0.2">
      <c r="E928" s="23" t="str">
        <f t="shared" si="350"/>
        <v>Age out of range</v>
      </c>
      <c r="F928" s="23" t="str">
        <f t="shared" si="351"/>
        <v>Age out of range</v>
      </c>
      <c r="G928" s="23" t="str">
        <f t="shared" si="352"/>
        <v>Age out of range</v>
      </c>
      <c r="H928" s="23" t="str">
        <f t="shared" si="353"/>
        <v>Age out of range</v>
      </c>
      <c r="I928" s="23" t="str">
        <f t="shared" si="354"/>
        <v>Age out of range</v>
      </c>
      <c r="J928" s="23" t="str">
        <f t="shared" si="355"/>
        <v>Age out of range</v>
      </c>
      <c r="K928" s="23" t="str">
        <f t="shared" si="356"/>
        <v>Age out of range</v>
      </c>
      <c r="L928" s="23" t="str">
        <f t="shared" si="357"/>
        <v>Age out of range</v>
      </c>
      <c r="M928" s="23" t="str">
        <f t="shared" si="358"/>
        <v>Age out of range</v>
      </c>
      <c r="N928" s="23" t="str">
        <f t="shared" si="359"/>
        <v>Age out of range</v>
      </c>
      <c r="O928" s="23" t="str">
        <f t="shared" si="360"/>
        <v>Age out of range</v>
      </c>
      <c r="P928" s="23" t="str">
        <f t="shared" si="361"/>
        <v>Age out of range</v>
      </c>
      <c r="Q928" s="23" t="e">
        <f t="shared" si="362"/>
        <v>#DIV/0!</v>
      </c>
      <c r="R928" s="17"/>
      <c r="S928" s="23">
        <v>912</v>
      </c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  <c r="AE928" s="134"/>
      <c r="AF928" s="134"/>
      <c r="AG928" s="134"/>
      <c r="AH928" s="134"/>
      <c r="AI928" s="134"/>
      <c r="AJ928" s="134"/>
      <c r="AK928" s="134"/>
      <c r="AL928" s="7"/>
      <c r="AM928" s="47"/>
      <c r="AN928" s="10" t="str">
        <f>IF($Z928="","",IF(OR($V928&lt;2.7,$V928&gt;90),"Age OOR",VLOOKUP(AN$14&amp;"-int-"&amp;$E928,Equations!$G:$I,3,0)+VLOOKUP(AN$14&amp;"-sexo-"&amp;$E928,Equations!$G:$I,3,0)*$U928+VLOOKUP(AN$14&amp;"-edad-"&amp;$E928,Equations!$G:$I,3,0)*$V928+VLOOKUP(AN$14&amp;"-est-"&amp;$E928,Equations!$G:$I,3,0)*(1/$W928)+VLOOKUP(AN$14&amp;"-imc-"&amp;$E928,Equations!$G:$I,3,0)*(1/$Q928)))</f>
        <v/>
      </c>
      <c r="AO928" s="10" t="str">
        <f>IF($Z928="","",IF(OR($V928&lt;2.7,$V928&gt;90),"Age OOR",AN928-1.6449*VLOOKUP(AN$14&amp;"-rse-"&amp;$E928,Equations!$G:$I,3,0)))</f>
        <v/>
      </c>
      <c r="AP928" s="10" t="str">
        <f>IF($Z928="","",IF(OR($V928&lt;2.7,$V928&gt;90),"Age OOR",AN928+1.6449*VLOOKUP(AN$14&amp;"-rse-"&amp;$E928,Equations!$G:$I,3,0)))</f>
        <v/>
      </c>
      <c r="AQ928" s="10" t="str">
        <f t="shared" si="363"/>
        <v/>
      </c>
      <c r="AR928" s="10" t="str">
        <f>IF($Z928="","",IF(OR($V928&lt;2.7,$V928&gt;90),"Age OOR",($Z928-AN928)/VLOOKUP(AN$14&amp;"-rse-"&amp;$E928,Equations!$G:$I,3,0)))</f>
        <v/>
      </c>
      <c r="AS928" s="10" t="str">
        <f>IF($AA928="","",IF(OR($V928&lt;2.7,$V928&gt;90),"Age OOR",VLOOKUP(AS$14&amp;"-int-"&amp;$F928,Equations!$G:$I,3,0)+VLOOKUP(AS$14&amp;"-sexo-"&amp;$F928,Equations!$G:$I,3,0)*$U928+VLOOKUP(AS$14&amp;"-edad-"&amp;$F928,Equations!$G:$I,3,0)*$V928+VLOOKUP(AS$14&amp;"-est-"&amp;$F928,Equations!$G:$I,3,0)*(1/$W928)+VLOOKUP(AS$14&amp;"-imc-"&amp;$F928,Equations!$G:$I,3,0)*(1/$Q928)))</f>
        <v/>
      </c>
      <c r="AT928" s="10" t="str">
        <f>IF($AA928="","",IF(OR($V928&lt;2.7,$V928&gt;90),"Age OOR",AS928-1.6449*VLOOKUP(AS$14&amp;"-rse-"&amp;$F928,Equations!$G:$I,3,0)))</f>
        <v/>
      </c>
      <c r="AU928" s="10" t="str">
        <f>IF($AA928="","",IF(OR($V928&lt;2.7,$V928&gt;90),"Age OOR",AS928+1.6449*VLOOKUP(AS$14&amp;"-rse-"&amp;$F928,Equations!$G:$I,3,0)))</f>
        <v/>
      </c>
      <c r="AV928" s="10" t="str">
        <f t="shared" si="364"/>
        <v/>
      </c>
      <c r="AW928" s="10" t="str">
        <f>IF($AA928="","",IF(OR($V928&lt;2.7,$V928&gt;90),"Age OOR",($AA928-AS928)/VLOOKUP(AS$14&amp;"-rse-"&amp;$F928,Equations!$G:$I,3,0)))</f>
        <v/>
      </c>
      <c r="AX928" s="10" t="str">
        <f>IF($AB928="","",IF(OR($V928&lt;2.7,$V928&gt;90),"Age OOR",VLOOKUP(AX$14&amp;"-int-"&amp;$G928,Equations!$G:$I,3,0)+VLOOKUP(AX$14&amp;"-sexo-"&amp;$G928,Equations!$G:$I,3,0)*$U928+VLOOKUP(AX$14&amp;"-edad-"&amp;$G928,Equations!$G:$I,3,0)*$V928+VLOOKUP(AX$14&amp;"-est-"&amp;$G928,Equations!$G:$I,3,0)*(1/$W928)+VLOOKUP(AX$14&amp;"-imc-"&amp;$G928,Equations!$G:$I,3,0)*(1/$Q928)))</f>
        <v/>
      </c>
      <c r="AY928" s="10" t="str">
        <f>IF($AB928="","",IF(OR($V928&lt;2.7,$V928&gt;90),"Age OOR",AX928-1.6449*VLOOKUP(AX$14&amp;"-rse-"&amp;$G928,Equations!$G:$I,3,0)))</f>
        <v/>
      </c>
      <c r="AZ928" s="10" t="str">
        <f>IF($AB928="","",IF(OR($V928&lt;2.7,$V928&gt;90),"Age OOR",AX928+1.6449*VLOOKUP(AX$14&amp;"-rse-"&amp;$G928,Equations!$G:$I,3,0)))</f>
        <v/>
      </c>
      <c r="BA928" s="10" t="str">
        <f t="shared" si="365"/>
        <v/>
      </c>
      <c r="BB928" s="10" t="str">
        <f>IF($AB928="","",IF(OR($V928&lt;2.7,$V928&gt;90),"Age OOR",($AB928-AX928)/VLOOKUP(AX$14&amp;"-rse-"&amp;$G928,Equations!$G:$I,3,0)))</f>
        <v/>
      </c>
      <c r="BC928" s="10" t="str">
        <f>IF($AC928="","",IF(OR($V928&lt;2.7,$V928&gt;90),"Age OOR",VLOOKUP(BC$14&amp;"-int-"&amp;$H928,Equations!$G:$I,3,0)+VLOOKUP(BC$14&amp;"-sexo-"&amp;$H928,Equations!$G:$I,3,0)*$U928+VLOOKUP(BC$14&amp;"-edad-"&amp;$H928,Equations!$G:$I,3,0)*$V928+VLOOKUP(BC$14&amp;"-est-"&amp;$H928,Equations!$G:$I,3,0)*(1/$W928)+VLOOKUP(BC$14&amp;"-imc-"&amp;$H928,Equations!$G:$I,3,0)*(1/$Q928)))</f>
        <v/>
      </c>
      <c r="BD928" s="10" t="str">
        <f>IF($AC928="","",IF(OR($V928&lt;2.7,$V928&gt;90),"Age OOR",BC928-1.6449*VLOOKUP(BC$14&amp;"-rse-"&amp;$H928,Equations!$G:$I,3,0)))</f>
        <v/>
      </c>
      <c r="BE928" s="10" t="str">
        <f>IF($AC928="","",IF(OR($V928&lt;2.7,$V928&gt;90),"Age OOR",BC928+1.6449*VLOOKUP(BC$14&amp;"-rse-"&amp;$H928,Equations!$G:$I,3,0)))</f>
        <v/>
      </c>
      <c r="BF928" s="10" t="str">
        <f t="shared" si="366"/>
        <v/>
      </c>
      <c r="BG928" s="10" t="str">
        <f>IF($AC928="","",IF(OR($V928&lt;2.7,$V928&gt;90),"Age OOR",($AC928-BC928)/VLOOKUP(BC$14&amp;"-rse-"&amp;$H928,Equations!$G:$I,3,0)))</f>
        <v/>
      </c>
      <c r="BH928" s="10" t="str">
        <f>IF($AD928="","",IF(OR($V928&lt;2.7,$V928&gt;90),"Age OOR",VLOOKUP(BH$14&amp;"-int-"&amp;$I928,Equations!$G:$I,3,0)+VLOOKUP(BH$14&amp;"-sexo-"&amp;$I928,Equations!$G:$I,3,0)*$U928+VLOOKUP(BH$14&amp;"-edad-"&amp;$I928,Equations!$G:$I,3,0)*$V928+VLOOKUP(BH$14&amp;"-est-"&amp;$I928,Equations!$G:$I,3,0)*(1/$W928)+VLOOKUP(BH$14&amp;"-imc-"&amp;$I928,Equations!$G:$I,3,0)*(1/$Q928)))</f>
        <v/>
      </c>
      <c r="BI928" s="10" t="str">
        <f>IF($AD928="","",IF(OR($V928&lt;2.7,$V928&gt;90),"Age OOR",BH928-1.6449*VLOOKUP(BH$14&amp;"-rse-"&amp;$I928,Equations!$G:$I,3,0)))</f>
        <v/>
      </c>
      <c r="BJ928" s="10" t="str">
        <f>IF($AD928="","",IF(OR($V928&lt;2.7,$V928&gt;90),"Age OOR",BH928+1.6449*VLOOKUP(BH$14&amp;"-rse-"&amp;$I928,Equations!$G:$I,3,0)))</f>
        <v/>
      </c>
      <c r="BK928" s="10" t="str">
        <f t="shared" si="367"/>
        <v/>
      </c>
      <c r="BL928" s="10" t="str">
        <f>IF($AD928="","",IF(OR($V928&lt;2.7,$V928&gt;90),"Age OOR",($AD928-BH928)/VLOOKUP(BH$14&amp;"-rse-"&amp;$I928,Equations!$G:$I,3,0)))</f>
        <v/>
      </c>
      <c r="BM928" s="10" t="str">
        <f>IF($AE928="","",IF(OR($V928&lt;2.7,$V928&gt;90),"Age OOR",VLOOKUP(BM$14&amp;"-int-"&amp;$J928,Equations!$G:$I,3,0)+VLOOKUP(BM$14&amp;"-sexo-"&amp;$J928,Equations!$G:$I,3,0)*$U928+VLOOKUP(BM$14&amp;"-edad-"&amp;$J928,Equations!$G:$I,3,0)*$V928+VLOOKUP(BM$14&amp;"-est-"&amp;$J928,Equations!$G:$I,3,0)*(1/$W928)+VLOOKUP(BM$14&amp;"-imc-"&amp;$J928,Equations!$G:$I,3,0)*(1/$Q928)))</f>
        <v/>
      </c>
      <c r="BN928" s="10" t="str">
        <f>IF($AE928="","",IF(OR($V928&lt;2.7,$V928&gt;90),"Age OOR",BM928-1.6449*VLOOKUP(BM$14&amp;"-rse-"&amp;$J928,Equations!$G:$I,3,0)))</f>
        <v/>
      </c>
      <c r="BO928" s="10" t="str">
        <f>IF($AE928="","",IF(OR($V928&lt;2.7,$V928&gt;90),"Age OOR",BM928+1.6449*VLOOKUP(BM$14&amp;"-rse-"&amp;$J928,Equations!$G:$I,3,0)))</f>
        <v/>
      </c>
      <c r="BP928" s="10" t="str">
        <f t="shared" si="368"/>
        <v/>
      </c>
      <c r="BQ928" s="10" t="str">
        <f>IF($AE928="","",IF(OR($V928&lt;2.7,$V928&gt;90),"Age OOR",($AE928-BM928)/VLOOKUP(BM$14&amp;"-rse-"&amp;$J928,Equations!$G:$I,3,0)))</f>
        <v/>
      </c>
      <c r="BR928" s="10" t="str">
        <f>IF($AF928="","",IF(OR($V928&lt;2.7,$V928&gt;90),"Age OOR",VLOOKUP(BR$14&amp;"-int-"&amp;$K928,Equations!$G:$I,3,0)+VLOOKUP(BR$14&amp;"-sexo-"&amp;$K928,Equations!$G:$I,3,0)*$U928+VLOOKUP(BR$14&amp;"-edad-"&amp;$K928,Equations!$G:$I,3,0)*$V928+VLOOKUP(BR$14&amp;"-est-"&amp;$K928,Equations!$G:$I,3,0)*(1/$W928)+VLOOKUP(BR$14&amp;"-imc-"&amp;$K928,Equations!$G:$I,3,0)*(1/$Q928)))</f>
        <v/>
      </c>
      <c r="BS928" s="10" t="str">
        <f>IF($AF928="","",IF(OR($V928&lt;2.7,$V928&gt;90),"Age OOR",BR928-1.6449*VLOOKUP(BR$14&amp;"-rse-"&amp;$K928,Equations!$G:$I,3,0)))</f>
        <v/>
      </c>
      <c r="BT928" s="10" t="str">
        <f>IF($AF928="","",IF(OR($V928&lt;2.7,$V928&gt;90),"Age OOR",BR928+1.6449*VLOOKUP(BR$14&amp;"-rse-"&amp;$K928,Equations!$G:$I,3,0)))</f>
        <v/>
      </c>
      <c r="BU928" s="10" t="str">
        <f t="shared" si="369"/>
        <v/>
      </c>
      <c r="BV928" s="10" t="str">
        <f>IF($AF928="","",IF(OR($V928&lt;2.7,$V928&gt;90),"Age OOR",($AF928-BR928)/VLOOKUP(BR$14&amp;"-rse-"&amp;$K928,Equations!$G:$I,3,0)))</f>
        <v/>
      </c>
      <c r="BW928" s="10" t="str">
        <f>IF($AG928="","",IF(OR($V928&lt;2.7,$V928&gt;90),"Age OOR",VLOOKUP(BW$14&amp;"-int-"&amp;$L928,Equations!$G:$I,3,0)+VLOOKUP(BW$14&amp;"-sexo-"&amp;$L928,Equations!$G:$I,3,0)*$U928+VLOOKUP(BW$14&amp;"-edad-"&amp;$L928,Equations!$G:$I,3,0)*$V928+VLOOKUP(BW$14&amp;"-est-"&amp;$L928,Equations!$G:$I,3,0)*(1/$W928)+VLOOKUP(BW$14&amp;"-imc-"&amp;$L928,Equations!$G:$I,3,0)*(1/$Q928)))</f>
        <v/>
      </c>
      <c r="BX928" s="10" t="str">
        <f>IF($AG928="","",IF(OR($V928&lt;2.7,$V928&gt;90),"Age OOR",BW928-1.6449*VLOOKUP(BW$14&amp;"-rse-"&amp;$L928,Equations!$G:$I,3,0)))</f>
        <v/>
      </c>
      <c r="BY928" s="10" t="str">
        <f>IF($AG928="","",IF(OR($V928&lt;2.7,$V928&gt;90),"Age OOR",BW928+1.6449*VLOOKUP(BW$14&amp;"-rse-"&amp;$L928,Equations!$G:$I,3,0)))</f>
        <v/>
      </c>
      <c r="BZ928" s="10" t="str">
        <f t="shared" si="370"/>
        <v/>
      </c>
      <c r="CA928" s="10" t="str">
        <f>IF($AG928="","",IF(OR($V928&lt;2.7,$V928&gt;90),"Age OOR",($AG928-BW928)/VLOOKUP(BW$14&amp;"-rse-"&amp;$L928,Equations!$G:$I,3,0)))</f>
        <v/>
      </c>
      <c r="CB928" s="10" t="str">
        <f>IF($AH928="","",IF(OR($V928&lt;2.7,$V928&gt;90),"Age OOR",VLOOKUP(CB$14&amp;"-int-"&amp;$M928,Equations!$G:$I,3,0)+VLOOKUP(CB$14&amp;"-sexo-"&amp;$M928,Equations!$G:$I,3,0)*$U928+VLOOKUP(CB$14&amp;"-edad-"&amp;$M928,Equations!$G:$I,3,0)*$V928+VLOOKUP(CB$14&amp;"-est-"&amp;$M928,Equations!$G:$I,3,0)*(1/$W928)+VLOOKUP(CB$14&amp;"-imc-"&amp;$M928,Equations!$G:$I,3,0)*(1/$Q928)))</f>
        <v/>
      </c>
      <c r="CC928" s="10" t="str">
        <f>IF($AH928="","",IF(OR($V928&lt;2.7,$V928&gt;90),"Age OOR",CB928-1.6449*VLOOKUP(CB$14&amp;"-rse-"&amp;$M928,Equations!$G:$I,3,0)))</f>
        <v/>
      </c>
      <c r="CD928" s="10" t="str">
        <f>IF($AH928="","",IF(OR($V928&lt;2.7,$V928&gt;90),"Age OOR",CB928+1.6449*VLOOKUP(CB$14&amp;"-rse-"&amp;$M928,Equations!$G:$I,3,0)))</f>
        <v/>
      </c>
      <c r="CE928" s="10" t="str">
        <f t="shared" si="371"/>
        <v/>
      </c>
      <c r="CF928" s="10" t="str">
        <f>IF($AH928="","",IF(OR($V928&lt;2.7,$V928&gt;90),"Age OOR",($AH928-CB928)/VLOOKUP(CB$14&amp;"-rse-"&amp;$M928,Equations!$G:$I,3,0)))</f>
        <v/>
      </c>
      <c r="CG928" s="10" t="str">
        <f>IF($AI928="","",IF(OR($V928&lt;2.7,$V928&gt;90),"Age OOR",VLOOKUP(CG$14&amp;"-int-"&amp;$N928,Equations!$G:$I,3,0)+VLOOKUP(CG$14&amp;"-sexo-"&amp;$N928,Equations!$G:$I,3,0)*$U928+VLOOKUP(CG$14&amp;"-edad-"&amp;$N928,Equations!$G:$I,3,0)*$V928+VLOOKUP(CG$14&amp;"-est-"&amp;$N928,Equations!$G:$I,3,0)*(1/$W928)+VLOOKUP(CG$14&amp;"-imc-"&amp;$N928,Equations!$G:$I,3,0)*(1/$Q928)))</f>
        <v/>
      </c>
      <c r="CH928" s="10" t="str">
        <f>IF($AI928="","",IF(OR($V928&lt;2.7,$V928&gt;90),"Age OOR",CG928-1.6449*VLOOKUP(CG$14&amp;"-rse-"&amp;$N928,Equations!$G:$I,3,0)))</f>
        <v/>
      </c>
      <c r="CI928" s="10" t="str">
        <f>IF($AI928="","",IF(OR($V928&lt;2.7,$V928&gt;90),"Age OOR",CG928+1.6449*VLOOKUP(CG$14&amp;"-rse-"&amp;$N928,Equations!$G:$I,3,0)))</f>
        <v/>
      </c>
      <c r="CJ928" s="10" t="str">
        <f t="shared" si="372"/>
        <v/>
      </c>
      <c r="CK928" s="10" t="str">
        <f>IF($AI928="","",IF(OR($V928&lt;2.7,$V928&gt;90),"Age OOR",($AI928-CG928)/VLOOKUP(CG$14&amp;"-rse-"&amp;$N928,Equations!$G:$I,3,0)))</f>
        <v/>
      </c>
      <c r="CL928" s="10" t="str">
        <f>IF($AJ928="","",IF(OR($V928&lt;2.7,$V928&gt;90),"Age OOR",VLOOKUP(CL$14&amp;"-int-"&amp;$O928,Equations!$G:$I,3,0)+VLOOKUP(CL$14&amp;"-sexo-"&amp;$O928,Equations!$G:$I,3,0)*$U928+VLOOKUP(CL$14&amp;"-edad-"&amp;$O928,Equations!$G:$I,3,0)*$V928+VLOOKUP(CL$14&amp;"-est-"&amp;$O928,Equations!$G:$I,3,0)*(1/$W928)+VLOOKUP(CL$14&amp;"-imc-"&amp;$O928,Equations!$G:$I,3,0)*(1/$Q928)))</f>
        <v/>
      </c>
      <c r="CM928" s="10" t="str">
        <f>IF($AJ928="","",IF(OR($V928&lt;2.7,$V928&gt;90),"Age OOR",CL928-1.6449*VLOOKUP(CL$14&amp;"-rse-"&amp;$O928,Equations!$G:$I,3,0)))</f>
        <v/>
      </c>
      <c r="CN928" s="10" t="str">
        <f>IF($AJ928="","",IF(OR($V928&lt;2.7,$V928&gt;90),"Age OOR",CL928+1.6449*VLOOKUP(CL$14&amp;"-rse-"&amp;$O928,Equations!$G:$I,3,0)))</f>
        <v/>
      </c>
      <c r="CO928" s="10" t="str">
        <f t="shared" si="373"/>
        <v/>
      </c>
      <c r="CP928" s="10" t="str">
        <f>IF($AJ928="","",IF(OR($V928&lt;2.7,$V928&gt;90),"Age OOR",($AJ928-CL928)/VLOOKUP(CL$14&amp;"-rse-"&amp;$O928,Equations!$G:$I,3,0)))</f>
        <v/>
      </c>
      <c r="CQ928" s="10" t="str">
        <f>IF($AK928="","",IF(OR($V928&lt;2.7,$V928&gt;90),"Age OOR",EXP(VLOOKUP(CQ$14&amp;"-int-"&amp;$P928,Equations!$G:$I,3,0)+VLOOKUP(CQ$14&amp;"-sexo-"&amp;$P928,Equations!$G:$I,3,0)*$U928+VLOOKUP(CQ$14&amp;"-edad-"&amp;$P928,Equations!$G:$I,3,0)*$V928+VLOOKUP(CQ$14&amp;"-est-"&amp;$P928,Equations!$G:$I,3,0)*(1/$W928)+VLOOKUP(CQ$14&amp;"-imc-"&amp;$P928,Equations!$G:$I,3,0)*(1/$Q928))))</f>
        <v/>
      </c>
      <c r="CR928" s="10" t="str">
        <f>IF($AK928="","",IF(OR($V928&lt;2.7,$V928&gt;90),"Age OOR",EXP(LN(CQ928)-1.6449*VLOOKUP(CQ$14&amp;"-rse-"&amp;$P928,Equations!$G:$I,3,0))))</f>
        <v/>
      </c>
      <c r="CS928" s="10" t="str">
        <f>IF($AK928="","",IF(OR($V928&lt;2.7,$V928&gt;90),"Age OOR",EXP(LN(CQ928)+1.6449*VLOOKUP(CQ$14&amp;"-rse-"&amp;$P928,Equations!$G:$I,3,0))))</f>
        <v/>
      </c>
      <c r="CT928" s="10" t="str">
        <f t="shared" si="374"/>
        <v/>
      </c>
      <c r="CU928" s="10" t="str">
        <f>IF($AK928="","",IF(OR($V928&lt;2.7,$V928&gt;90),"Age OOR",(LN($AK928)-LN(CQ928))/VLOOKUP(CQ$14&amp;"-rse-"&amp;$P928,Equations!$G:$I,3,0)))</f>
        <v/>
      </c>
      <c r="CV928" s="47"/>
    </row>
    <row r="929" spans="5:100" x14ac:dyDescent="0.2">
      <c r="E929" s="23" t="str">
        <f t="shared" si="350"/>
        <v>Age out of range</v>
      </c>
      <c r="F929" s="23" t="str">
        <f t="shared" si="351"/>
        <v>Age out of range</v>
      </c>
      <c r="G929" s="23" t="str">
        <f t="shared" si="352"/>
        <v>Age out of range</v>
      </c>
      <c r="H929" s="23" t="str">
        <f t="shared" si="353"/>
        <v>Age out of range</v>
      </c>
      <c r="I929" s="23" t="str">
        <f t="shared" si="354"/>
        <v>Age out of range</v>
      </c>
      <c r="J929" s="23" t="str">
        <f t="shared" si="355"/>
        <v>Age out of range</v>
      </c>
      <c r="K929" s="23" t="str">
        <f t="shared" si="356"/>
        <v>Age out of range</v>
      </c>
      <c r="L929" s="23" t="str">
        <f t="shared" si="357"/>
        <v>Age out of range</v>
      </c>
      <c r="M929" s="23" t="str">
        <f t="shared" si="358"/>
        <v>Age out of range</v>
      </c>
      <c r="N929" s="23" t="str">
        <f t="shared" si="359"/>
        <v>Age out of range</v>
      </c>
      <c r="O929" s="23" t="str">
        <f t="shared" si="360"/>
        <v>Age out of range</v>
      </c>
      <c r="P929" s="23" t="str">
        <f t="shared" si="361"/>
        <v>Age out of range</v>
      </c>
      <c r="Q929" s="23" t="e">
        <f t="shared" si="362"/>
        <v>#DIV/0!</v>
      </c>
      <c r="R929" s="17"/>
      <c r="S929" s="23">
        <v>913</v>
      </c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  <c r="AE929" s="134"/>
      <c r="AF929" s="134"/>
      <c r="AG929" s="134"/>
      <c r="AH929" s="134"/>
      <c r="AI929" s="134"/>
      <c r="AJ929" s="134"/>
      <c r="AK929" s="134"/>
      <c r="AL929" s="7"/>
      <c r="AM929" s="47"/>
      <c r="AN929" s="10" t="str">
        <f>IF($Z929="","",IF(OR($V929&lt;2.7,$V929&gt;90),"Age OOR",VLOOKUP(AN$14&amp;"-int-"&amp;$E929,Equations!$G:$I,3,0)+VLOOKUP(AN$14&amp;"-sexo-"&amp;$E929,Equations!$G:$I,3,0)*$U929+VLOOKUP(AN$14&amp;"-edad-"&amp;$E929,Equations!$G:$I,3,0)*$V929+VLOOKUP(AN$14&amp;"-est-"&amp;$E929,Equations!$G:$I,3,0)*(1/$W929)+VLOOKUP(AN$14&amp;"-imc-"&amp;$E929,Equations!$G:$I,3,0)*(1/$Q929)))</f>
        <v/>
      </c>
      <c r="AO929" s="10" t="str">
        <f>IF($Z929="","",IF(OR($V929&lt;2.7,$V929&gt;90),"Age OOR",AN929-1.6449*VLOOKUP(AN$14&amp;"-rse-"&amp;$E929,Equations!$G:$I,3,0)))</f>
        <v/>
      </c>
      <c r="AP929" s="10" t="str">
        <f>IF($Z929="","",IF(OR($V929&lt;2.7,$V929&gt;90),"Age OOR",AN929+1.6449*VLOOKUP(AN$14&amp;"-rse-"&amp;$E929,Equations!$G:$I,3,0)))</f>
        <v/>
      </c>
      <c r="AQ929" s="10" t="str">
        <f t="shared" si="363"/>
        <v/>
      </c>
      <c r="AR929" s="10" t="str">
        <f>IF($Z929="","",IF(OR($V929&lt;2.7,$V929&gt;90),"Age OOR",($Z929-AN929)/VLOOKUP(AN$14&amp;"-rse-"&amp;$E929,Equations!$G:$I,3,0)))</f>
        <v/>
      </c>
      <c r="AS929" s="10" t="str">
        <f>IF($AA929="","",IF(OR($V929&lt;2.7,$V929&gt;90),"Age OOR",VLOOKUP(AS$14&amp;"-int-"&amp;$F929,Equations!$G:$I,3,0)+VLOOKUP(AS$14&amp;"-sexo-"&amp;$F929,Equations!$G:$I,3,0)*$U929+VLOOKUP(AS$14&amp;"-edad-"&amp;$F929,Equations!$G:$I,3,0)*$V929+VLOOKUP(AS$14&amp;"-est-"&amp;$F929,Equations!$G:$I,3,0)*(1/$W929)+VLOOKUP(AS$14&amp;"-imc-"&amp;$F929,Equations!$G:$I,3,0)*(1/$Q929)))</f>
        <v/>
      </c>
      <c r="AT929" s="10" t="str">
        <f>IF($AA929="","",IF(OR($V929&lt;2.7,$V929&gt;90),"Age OOR",AS929-1.6449*VLOOKUP(AS$14&amp;"-rse-"&amp;$F929,Equations!$G:$I,3,0)))</f>
        <v/>
      </c>
      <c r="AU929" s="10" t="str">
        <f>IF($AA929="","",IF(OR($V929&lt;2.7,$V929&gt;90),"Age OOR",AS929+1.6449*VLOOKUP(AS$14&amp;"-rse-"&amp;$F929,Equations!$G:$I,3,0)))</f>
        <v/>
      </c>
      <c r="AV929" s="10" t="str">
        <f t="shared" si="364"/>
        <v/>
      </c>
      <c r="AW929" s="10" t="str">
        <f>IF($AA929="","",IF(OR($V929&lt;2.7,$V929&gt;90),"Age OOR",($AA929-AS929)/VLOOKUP(AS$14&amp;"-rse-"&amp;$F929,Equations!$G:$I,3,0)))</f>
        <v/>
      </c>
      <c r="AX929" s="10" t="str">
        <f>IF($AB929="","",IF(OR($V929&lt;2.7,$V929&gt;90),"Age OOR",VLOOKUP(AX$14&amp;"-int-"&amp;$G929,Equations!$G:$I,3,0)+VLOOKUP(AX$14&amp;"-sexo-"&amp;$G929,Equations!$G:$I,3,0)*$U929+VLOOKUP(AX$14&amp;"-edad-"&amp;$G929,Equations!$G:$I,3,0)*$V929+VLOOKUP(AX$14&amp;"-est-"&amp;$G929,Equations!$G:$I,3,0)*(1/$W929)+VLOOKUP(AX$14&amp;"-imc-"&amp;$G929,Equations!$G:$I,3,0)*(1/$Q929)))</f>
        <v/>
      </c>
      <c r="AY929" s="10" t="str">
        <f>IF($AB929="","",IF(OR($V929&lt;2.7,$V929&gt;90),"Age OOR",AX929-1.6449*VLOOKUP(AX$14&amp;"-rse-"&amp;$G929,Equations!$G:$I,3,0)))</f>
        <v/>
      </c>
      <c r="AZ929" s="10" t="str">
        <f>IF($AB929="","",IF(OR($V929&lt;2.7,$V929&gt;90),"Age OOR",AX929+1.6449*VLOOKUP(AX$14&amp;"-rse-"&amp;$G929,Equations!$G:$I,3,0)))</f>
        <v/>
      </c>
      <c r="BA929" s="10" t="str">
        <f t="shared" si="365"/>
        <v/>
      </c>
      <c r="BB929" s="10" t="str">
        <f>IF($AB929="","",IF(OR($V929&lt;2.7,$V929&gt;90),"Age OOR",($AB929-AX929)/VLOOKUP(AX$14&amp;"-rse-"&amp;$G929,Equations!$G:$I,3,0)))</f>
        <v/>
      </c>
      <c r="BC929" s="10" t="str">
        <f>IF($AC929="","",IF(OR($V929&lt;2.7,$V929&gt;90),"Age OOR",VLOOKUP(BC$14&amp;"-int-"&amp;$H929,Equations!$G:$I,3,0)+VLOOKUP(BC$14&amp;"-sexo-"&amp;$H929,Equations!$G:$I,3,0)*$U929+VLOOKUP(BC$14&amp;"-edad-"&amp;$H929,Equations!$G:$I,3,0)*$V929+VLOOKUP(BC$14&amp;"-est-"&amp;$H929,Equations!$G:$I,3,0)*(1/$W929)+VLOOKUP(BC$14&amp;"-imc-"&amp;$H929,Equations!$G:$I,3,0)*(1/$Q929)))</f>
        <v/>
      </c>
      <c r="BD929" s="10" t="str">
        <f>IF($AC929="","",IF(OR($V929&lt;2.7,$V929&gt;90),"Age OOR",BC929-1.6449*VLOOKUP(BC$14&amp;"-rse-"&amp;$H929,Equations!$G:$I,3,0)))</f>
        <v/>
      </c>
      <c r="BE929" s="10" t="str">
        <f>IF($AC929="","",IF(OR($V929&lt;2.7,$V929&gt;90),"Age OOR",BC929+1.6449*VLOOKUP(BC$14&amp;"-rse-"&amp;$H929,Equations!$G:$I,3,0)))</f>
        <v/>
      </c>
      <c r="BF929" s="10" t="str">
        <f t="shared" si="366"/>
        <v/>
      </c>
      <c r="BG929" s="10" t="str">
        <f>IF($AC929="","",IF(OR($V929&lt;2.7,$V929&gt;90),"Age OOR",($AC929-BC929)/VLOOKUP(BC$14&amp;"-rse-"&amp;$H929,Equations!$G:$I,3,0)))</f>
        <v/>
      </c>
      <c r="BH929" s="10" t="str">
        <f>IF($AD929="","",IF(OR($V929&lt;2.7,$V929&gt;90),"Age OOR",VLOOKUP(BH$14&amp;"-int-"&amp;$I929,Equations!$G:$I,3,0)+VLOOKUP(BH$14&amp;"-sexo-"&amp;$I929,Equations!$G:$I,3,0)*$U929+VLOOKUP(BH$14&amp;"-edad-"&amp;$I929,Equations!$G:$I,3,0)*$V929+VLOOKUP(BH$14&amp;"-est-"&amp;$I929,Equations!$G:$I,3,0)*(1/$W929)+VLOOKUP(BH$14&amp;"-imc-"&amp;$I929,Equations!$G:$I,3,0)*(1/$Q929)))</f>
        <v/>
      </c>
      <c r="BI929" s="10" t="str">
        <f>IF($AD929="","",IF(OR($V929&lt;2.7,$V929&gt;90),"Age OOR",BH929-1.6449*VLOOKUP(BH$14&amp;"-rse-"&amp;$I929,Equations!$G:$I,3,0)))</f>
        <v/>
      </c>
      <c r="BJ929" s="10" t="str">
        <f>IF($AD929="","",IF(OR($V929&lt;2.7,$V929&gt;90),"Age OOR",BH929+1.6449*VLOOKUP(BH$14&amp;"-rse-"&amp;$I929,Equations!$G:$I,3,0)))</f>
        <v/>
      </c>
      <c r="BK929" s="10" t="str">
        <f t="shared" si="367"/>
        <v/>
      </c>
      <c r="BL929" s="10" t="str">
        <f>IF($AD929="","",IF(OR($V929&lt;2.7,$V929&gt;90),"Age OOR",($AD929-BH929)/VLOOKUP(BH$14&amp;"-rse-"&amp;$I929,Equations!$G:$I,3,0)))</f>
        <v/>
      </c>
      <c r="BM929" s="10" t="str">
        <f>IF($AE929="","",IF(OR($V929&lt;2.7,$V929&gt;90),"Age OOR",VLOOKUP(BM$14&amp;"-int-"&amp;$J929,Equations!$G:$I,3,0)+VLOOKUP(BM$14&amp;"-sexo-"&amp;$J929,Equations!$G:$I,3,0)*$U929+VLOOKUP(BM$14&amp;"-edad-"&amp;$J929,Equations!$G:$I,3,0)*$V929+VLOOKUP(BM$14&amp;"-est-"&amp;$J929,Equations!$G:$I,3,0)*(1/$W929)+VLOOKUP(BM$14&amp;"-imc-"&amp;$J929,Equations!$G:$I,3,0)*(1/$Q929)))</f>
        <v/>
      </c>
      <c r="BN929" s="10" t="str">
        <f>IF($AE929="","",IF(OR($V929&lt;2.7,$V929&gt;90),"Age OOR",BM929-1.6449*VLOOKUP(BM$14&amp;"-rse-"&amp;$J929,Equations!$G:$I,3,0)))</f>
        <v/>
      </c>
      <c r="BO929" s="10" t="str">
        <f>IF($AE929="","",IF(OR($V929&lt;2.7,$V929&gt;90),"Age OOR",BM929+1.6449*VLOOKUP(BM$14&amp;"-rse-"&amp;$J929,Equations!$G:$I,3,0)))</f>
        <v/>
      </c>
      <c r="BP929" s="10" t="str">
        <f t="shared" si="368"/>
        <v/>
      </c>
      <c r="BQ929" s="10" t="str">
        <f>IF($AE929="","",IF(OR($V929&lt;2.7,$V929&gt;90),"Age OOR",($AE929-BM929)/VLOOKUP(BM$14&amp;"-rse-"&amp;$J929,Equations!$G:$I,3,0)))</f>
        <v/>
      </c>
      <c r="BR929" s="10" t="str">
        <f>IF($AF929="","",IF(OR($V929&lt;2.7,$V929&gt;90),"Age OOR",VLOOKUP(BR$14&amp;"-int-"&amp;$K929,Equations!$G:$I,3,0)+VLOOKUP(BR$14&amp;"-sexo-"&amp;$K929,Equations!$G:$I,3,0)*$U929+VLOOKUP(BR$14&amp;"-edad-"&amp;$K929,Equations!$G:$I,3,0)*$V929+VLOOKUP(BR$14&amp;"-est-"&amp;$K929,Equations!$G:$I,3,0)*(1/$W929)+VLOOKUP(BR$14&amp;"-imc-"&amp;$K929,Equations!$G:$I,3,0)*(1/$Q929)))</f>
        <v/>
      </c>
      <c r="BS929" s="10" t="str">
        <f>IF($AF929="","",IF(OR($V929&lt;2.7,$V929&gt;90),"Age OOR",BR929-1.6449*VLOOKUP(BR$14&amp;"-rse-"&amp;$K929,Equations!$G:$I,3,0)))</f>
        <v/>
      </c>
      <c r="BT929" s="10" t="str">
        <f>IF($AF929="","",IF(OR($V929&lt;2.7,$V929&gt;90),"Age OOR",BR929+1.6449*VLOOKUP(BR$14&amp;"-rse-"&amp;$K929,Equations!$G:$I,3,0)))</f>
        <v/>
      </c>
      <c r="BU929" s="10" t="str">
        <f t="shared" si="369"/>
        <v/>
      </c>
      <c r="BV929" s="10" t="str">
        <f>IF($AF929="","",IF(OR($V929&lt;2.7,$V929&gt;90),"Age OOR",($AF929-BR929)/VLOOKUP(BR$14&amp;"-rse-"&amp;$K929,Equations!$G:$I,3,0)))</f>
        <v/>
      </c>
      <c r="BW929" s="10" t="str">
        <f>IF($AG929="","",IF(OR($V929&lt;2.7,$V929&gt;90),"Age OOR",VLOOKUP(BW$14&amp;"-int-"&amp;$L929,Equations!$G:$I,3,0)+VLOOKUP(BW$14&amp;"-sexo-"&amp;$L929,Equations!$G:$I,3,0)*$U929+VLOOKUP(BW$14&amp;"-edad-"&amp;$L929,Equations!$G:$I,3,0)*$V929+VLOOKUP(BW$14&amp;"-est-"&amp;$L929,Equations!$G:$I,3,0)*(1/$W929)+VLOOKUP(BW$14&amp;"-imc-"&amp;$L929,Equations!$G:$I,3,0)*(1/$Q929)))</f>
        <v/>
      </c>
      <c r="BX929" s="10" t="str">
        <f>IF($AG929="","",IF(OR($V929&lt;2.7,$V929&gt;90),"Age OOR",BW929-1.6449*VLOOKUP(BW$14&amp;"-rse-"&amp;$L929,Equations!$G:$I,3,0)))</f>
        <v/>
      </c>
      <c r="BY929" s="10" t="str">
        <f>IF($AG929="","",IF(OR($V929&lt;2.7,$V929&gt;90),"Age OOR",BW929+1.6449*VLOOKUP(BW$14&amp;"-rse-"&amp;$L929,Equations!$G:$I,3,0)))</f>
        <v/>
      </c>
      <c r="BZ929" s="10" t="str">
        <f t="shared" si="370"/>
        <v/>
      </c>
      <c r="CA929" s="10" t="str">
        <f>IF($AG929="","",IF(OR($V929&lt;2.7,$V929&gt;90),"Age OOR",($AG929-BW929)/VLOOKUP(BW$14&amp;"-rse-"&amp;$L929,Equations!$G:$I,3,0)))</f>
        <v/>
      </c>
      <c r="CB929" s="10" t="str">
        <f>IF($AH929="","",IF(OR($V929&lt;2.7,$V929&gt;90),"Age OOR",VLOOKUP(CB$14&amp;"-int-"&amp;$M929,Equations!$G:$I,3,0)+VLOOKUP(CB$14&amp;"-sexo-"&amp;$M929,Equations!$G:$I,3,0)*$U929+VLOOKUP(CB$14&amp;"-edad-"&amp;$M929,Equations!$G:$I,3,0)*$V929+VLOOKUP(CB$14&amp;"-est-"&amp;$M929,Equations!$G:$I,3,0)*(1/$W929)+VLOOKUP(CB$14&amp;"-imc-"&amp;$M929,Equations!$G:$I,3,0)*(1/$Q929)))</f>
        <v/>
      </c>
      <c r="CC929" s="10" t="str">
        <f>IF($AH929="","",IF(OR($V929&lt;2.7,$V929&gt;90),"Age OOR",CB929-1.6449*VLOOKUP(CB$14&amp;"-rse-"&amp;$M929,Equations!$G:$I,3,0)))</f>
        <v/>
      </c>
      <c r="CD929" s="10" t="str">
        <f>IF($AH929="","",IF(OR($V929&lt;2.7,$V929&gt;90),"Age OOR",CB929+1.6449*VLOOKUP(CB$14&amp;"-rse-"&amp;$M929,Equations!$G:$I,3,0)))</f>
        <v/>
      </c>
      <c r="CE929" s="10" t="str">
        <f t="shared" si="371"/>
        <v/>
      </c>
      <c r="CF929" s="10" t="str">
        <f>IF($AH929="","",IF(OR($V929&lt;2.7,$V929&gt;90),"Age OOR",($AH929-CB929)/VLOOKUP(CB$14&amp;"-rse-"&amp;$M929,Equations!$G:$I,3,0)))</f>
        <v/>
      </c>
      <c r="CG929" s="10" t="str">
        <f>IF($AI929="","",IF(OR($V929&lt;2.7,$V929&gt;90),"Age OOR",VLOOKUP(CG$14&amp;"-int-"&amp;$N929,Equations!$G:$I,3,0)+VLOOKUP(CG$14&amp;"-sexo-"&amp;$N929,Equations!$G:$I,3,0)*$U929+VLOOKUP(CG$14&amp;"-edad-"&amp;$N929,Equations!$G:$I,3,0)*$V929+VLOOKUP(CG$14&amp;"-est-"&amp;$N929,Equations!$G:$I,3,0)*(1/$W929)+VLOOKUP(CG$14&amp;"-imc-"&amp;$N929,Equations!$G:$I,3,0)*(1/$Q929)))</f>
        <v/>
      </c>
      <c r="CH929" s="10" t="str">
        <f>IF($AI929="","",IF(OR($V929&lt;2.7,$V929&gt;90),"Age OOR",CG929-1.6449*VLOOKUP(CG$14&amp;"-rse-"&amp;$N929,Equations!$G:$I,3,0)))</f>
        <v/>
      </c>
      <c r="CI929" s="10" t="str">
        <f>IF($AI929="","",IF(OR($V929&lt;2.7,$V929&gt;90),"Age OOR",CG929+1.6449*VLOOKUP(CG$14&amp;"-rse-"&amp;$N929,Equations!$G:$I,3,0)))</f>
        <v/>
      </c>
      <c r="CJ929" s="10" t="str">
        <f t="shared" si="372"/>
        <v/>
      </c>
      <c r="CK929" s="10" t="str">
        <f>IF($AI929="","",IF(OR($V929&lt;2.7,$V929&gt;90),"Age OOR",($AI929-CG929)/VLOOKUP(CG$14&amp;"-rse-"&amp;$N929,Equations!$G:$I,3,0)))</f>
        <v/>
      </c>
      <c r="CL929" s="10" t="str">
        <f>IF($AJ929="","",IF(OR($V929&lt;2.7,$V929&gt;90),"Age OOR",VLOOKUP(CL$14&amp;"-int-"&amp;$O929,Equations!$G:$I,3,0)+VLOOKUP(CL$14&amp;"-sexo-"&amp;$O929,Equations!$G:$I,3,0)*$U929+VLOOKUP(CL$14&amp;"-edad-"&amp;$O929,Equations!$G:$I,3,0)*$V929+VLOOKUP(CL$14&amp;"-est-"&amp;$O929,Equations!$G:$I,3,0)*(1/$W929)+VLOOKUP(CL$14&amp;"-imc-"&amp;$O929,Equations!$G:$I,3,0)*(1/$Q929)))</f>
        <v/>
      </c>
      <c r="CM929" s="10" t="str">
        <f>IF($AJ929="","",IF(OR($V929&lt;2.7,$V929&gt;90),"Age OOR",CL929-1.6449*VLOOKUP(CL$14&amp;"-rse-"&amp;$O929,Equations!$G:$I,3,0)))</f>
        <v/>
      </c>
      <c r="CN929" s="10" t="str">
        <f>IF($AJ929="","",IF(OR($V929&lt;2.7,$V929&gt;90),"Age OOR",CL929+1.6449*VLOOKUP(CL$14&amp;"-rse-"&amp;$O929,Equations!$G:$I,3,0)))</f>
        <v/>
      </c>
      <c r="CO929" s="10" t="str">
        <f t="shared" si="373"/>
        <v/>
      </c>
      <c r="CP929" s="10" t="str">
        <f>IF($AJ929="","",IF(OR($V929&lt;2.7,$V929&gt;90),"Age OOR",($AJ929-CL929)/VLOOKUP(CL$14&amp;"-rse-"&amp;$O929,Equations!$G:$I,3,0)))</f>
        <v/>
      </c>
      <c r="CQ929" s="10" t="str">
        <f>IF($AK929="","",IF(OR($V929&lt;2.7,$V929&gt;90),"Age OOR",EXP(VLOOKUP(CQ$14&amp;"-int-"&amp;$P929,Equations!$G:$I,3,0)+VLOOKUP(CQ$14&amp;"-sexo-"&amp;$P929,Equations!$G:$I,3,0)*$U929+VLOOKUP(CQ$14&amp;"-edad-"&amp;$P929,Equations!$G:$I,3,0)*$V929+VLOOKUP(CQ$14&amp;"-est-"&amp;$P929,Equations!$G:$I,3,0)*(1/$W929)+VLOOKUP(CQ$14&amp;"-imc-"&amp;$P929,Equations!$G:$I,3,0)*(1/$Q929))))</f>
        <v/>
      </c>
      <c r="CR929" s="10" t="str">
        <f>IF($AK929="","",IF(OR($V929&lt;2.7,$V929&gt;90),"Age OOR",EXP(LN(CQ929)-1.6449*VLOOKUP(CQ$14&amp;"-rse-"&amp;$P929,Equations!$G:$I,3,0))))</f>
        <v/>
      </c>
      <c r="CS929" s="10" t="str">
        <f>IF($AK929="","",IF(OR($V929&lt;2.7,$V929&gt;90),"Age OOR",EXP(LN(CQ929)+1.6449*VLOOKUP(CQ$14&amp;"-rse-"&amp;$P929,Equations!$G:$I,3,0))))</f>
        <v/>
      </c>
      <c r="CT929" s="10" t="str">
        <f t="shared" si="374"/>
        <v/>
      </c>
      <c r="CU929" s="10" t="str">
        <f>IF($AK929="","",IF(OR($V929&lt;2.7,$V929&gt;90),"Age OOR",(LN($AK929)-LN(CQ929))/VLOOKUP(CQ$14&amp;"-rse-"&amp;$P929,Equations!$G:$I,3,0)))</f>
        <v/>
      </c>
      <c r="CV929" s="47"/>
    </row>
    <row r="930" spans="5:100" x14ac:dyDescent="0.2">
      <c r="E930" s="23" t="str">
        <f t="shared" si="350"/>
        <v>Age out of range</v>
      </c>
      <c r="F930" s="23" t="str">
        <f t="shared" si="351"/>
        <v>Age out of range</v>
      </c>
      <c r="G930" s="23" t="str">
        <f t="shared" si="352"/>
        <v>Age out of range</v>
      </c>
      <c r="H930" s="23" t="str">
        <f t="shared" si="353"/>
        <v>Age out of range</v>
      </c>
      <c r="I930" s="23" t="str">
        <f t="shared" si="354"/>
        <v>Age out of range</v>
      </c>
      <c r="J930" s="23" t="str">
        <f t="shared" si="355"/>
        <v>Age out of range</v>
      </c>
      <c r="K930" s="23" t="str">
        <f t="shared" si="356"/>
        <v>Age out of range</v>
      </c>
      <c r="L930" s="23" t="str">
        <f t="shared" si="357"/>
        <v>Age out of range</v>
      </c>
      <c r="M930" s="23" t="str">
        <f t="shared" si="358"/>
        <v>Age out of range</v>
      </c>
      <c r="N930" s="23" t="str">
        <f t="shared" si="359"/>
        <v>Age out of range</v>
      </c>
      <c r="O930" s="23" t="str">
        <f t="shared" si="360"/>
        <v>Age out of range</v>
      </c>
      <c r="P930" s="23" t="str">
        <f t="shared" si="361"/>
        <v>Age out of range</v>
      </c>
      <c r="Q930" s="23" t="e">
        <f t="shared" si="362"/>
        <v>#DIV/0!</v>
      </c>
      <c r="R930" s="17"/>
      <c r="S930" s="23">
        <v>914</v>
      </c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  <c r="AE930" s="134"/>
      <c r="AF930" s="134"/>
      <c r="AG930" s="134"/>
      <c r="AH930" s="134"/>
      <c r="AI930" s="134"/>
      <c r="AJ930" s="134"/>
      <c r="AK930" s="134"/>
      <c r="AL930" s="7"/>
      <c r="AM930" s="47"/>
      <c r="AN930" s="10" t="str">
        <f>IF($Z930="","",IF(OR($V930&lt;2.7,$V930&gt;90),"Age OOR",VLOOKUP(AN$14&amp;"-int-"&amp;$E930,Equations!$G:$I,3,0)+VLOOKUP(AN$14&amp;"-sexo-"&amp;$E930,Equations!$G:$I,3,0)*$U930+VLOOKUP(AN$14&amp;"-edad-"&amp;$E930,Equations!$G:$I,3,0)*$V930+VLOOKUP(AN$14&amp;"-est-"&amp;$E930,Equations!$G:$I,3,0)*(1/$W930)+VLOOKUP(AN$14&amp;"-imc-"&amp;$E930,Equations!$G:$I,3,0)*(1/$Q930)))</f>
        <v/>
      </c>
      <c r="AO930" s="10" t="str">
        <f>IF($Z930="","",IF(OR($V930&lt;2.7,$V930&gt;90),"Age OOR",AN930-1.6449*VLOOKUP(AN$14&amp;"-rse-"&amp;$E930,Equations!$G:$I,3,0)))</f>
        <v/>
      </c>
      <c r="AP930" s="10" t="str">
        <f>IF($Z930="","",IF(OR($V930&lt;2.7,$V930&gt;90),"Age OOR",AN930+1.6449*VLOOKUP(AN$14&amp;"-rse-"&amp;$E930,Equations!$G:$I,3,0)))</f>
        <v/>
      </c>
      <c r="AQ930" s="10" t="str">
        <f t="shared" si="363"/>
        <v/>
      </c>
      <c r="AR930" s="10" t="str">
        <f>IF($Z930="","",IF(OR($V930&lt;2.7,$V930&gt;90),"Age OOR",($Z930-AN930)/VLOOKUP(AN$14&amp;"-rse-"&amp;$E930,Equations!$G:$I,3,0)))</f>
        <v/>
      </c>
      <c r="AS930" s="10" t="str">
        <f>IF($AA930="","",IF(OR($V930&lt;2.7,$V930&gt;90),"Age OOR",VLOOKUP(AS$14&amp;"-int-"&amp;$F930,Equations!$G:$I,3,0)+VLOOKUP(AS$14&amp;"-sexo-"&amp;$F930,Equations!$G:$I,3,0)*$U930+VLOOKUP(AS$14&amp;"-edad-"&amp;$F930,Equations!$G:$I,3,0)*$V930+VLOOKUP(AS$14&amp;"-est-"&amp;$F930,Equations!$G:$I,3,0)*(1/$W930)+VLOOKUP(AS$14&amp;"-imc-"&amp;$F930,Equations!$G:$I,3,0)*(1/$Q930)))</f>
        <v/>
      </c>
      <c r="AT930" s="10" t="str">
        <f>IF($AA930="","",IF(OR($V930&lt;2.7,$V930&gt;90),"Age OOR",AS930-1.6449*VLOOKUP(AS$14&amp;"-rse-"&amp;$F930,Equations!$G:$I,3,0)))</f>
        <v/>
      </c>
      <c r="AU930" s="10" t="str">
        <f>IF($AA930="","",IF(OR($V930&lt;2.7,$V930&gt;90),"Age OOR",AS930+1.6449*VLOOKUP(AS$14&amp;"-rse-"&amp;$F930,Equations!$G:$I,3,0)))</f>
        <v/>
      </c>
      <c r="AV930" s="10" t="str">
        <f t="shared" si="364"/>
        <v/>
      </c>
      <c r="AW930" s="10" t="str">
        <f>IF($AA930="","",IF(OR($V930&lt;2.7,$V930&gt;90),"Age OOR",($AA930-AS930)/VLOOKUP(AS$14&amp;"-rse-"&amp;$F930,Equations!$G:$I,3,0)))</f>
        <v/>
      </c>
      <c r="AX930" s="10" t="str">
        <f>IF($AB930="","",IF(OR($V930&lt;2.7,$V930&gt;90),"Age OOR",VLOOKUP(AX$14&amp;"-int-"&amp;$G930,Equations!$G:$I,3,0)+VLOOKUP(AX$14&amp;"-sexo-"&amp;$G930,Equations!$G:$I,3,0)*$U930+VLOOKUP(AX$14&amp;"-edad-"&amp;$G930,Equations!$G:$I,3,0)*$V930+VLOOKUP(AX$14&amp;"-est-"&amp;$G930,Equations!$G:$I,3,0)*(1/$W930)+VLOOKUP(AX$14&amp;"-imc-"&amp;$G930,Equations!$G:$I,3,0)*(1/$Q930)))</f>
        <v/>
      </c>
      <c r="AY930" s="10" t="str">
        <f>IF($AB930="","",IF(OR($V930&lt;2.7,$V930&gt;90),"Age OOR",AX930-1.6449*VLOOKUP(AX$14&amp;"-rse-"&amp;$G930,Equations!$G:$I,3,0)))</f>
        <v/>
      </c>
      <c r="AZ930" s="10" t="str">
        <f>IF($AB930="","",IF(OR($V930&lt;2.7,$V930&gt;90),"Age OOR",AX930+1.6449*VLOOKUP(AX$14&amp;"-rse-"&amp;$G930,Equations!$G:$I,3,0)))</f>
        <v/>
      </c>
      <c r="BA930" s="10" t="str">
        <f t="shared" si="365"/>
        <v/>
      </c>
      <c r="BB930" s="10" t="str">
        <f>IF($AB930="","",IF(OR($V930&lt;2.7,$V930&gt;90),"Age OOR",($AB930-AX930)/VLOOKUP(AX$14&amp;"-rse-"&amp;$G930,Equations!$G:$I,3,0)))</f>
        <v/>
      </c>
      <c r="BC930" s="10" t="str">
        <f>IF($AC930="","",IF(OR($V930&lt;2.7,$V930&gt;90),"Age OOR",VLOOKUP(BC$14&amp;"-int-"&amp;$H930,Equations!$G:$I,3,0)+VLOOKUP(BC$14&amp;"-sexo-"&amp;$H930,Equations!$G:$I,3,0)*$U930+VLOOKUP(BC$14&amp;"-edad-"&amp;$H930,Equations!$G:$I,3,0)*$V930+VLOOKUP(BC$14&amp;"-est-"&amp;$H930,Equations!$G:$I,3,0)*(1/$W930)+VLOOKUP(BC$14&amp;"-imc-"&amp;$H930,Equations!$G:$I,3,0)*(1/$Q930)))</f>
        <v/>
      </c>
      <c r="BD930" s="10" t="str">
        <f>IF($AC930="","",IF(OR($V930&lt;2.7,$V930&gt;90),"Age OOR",BC930-1.6449*VLOOKUP(BC$14&amp;"-rse-"&amp;$H930,Equations!$G:$I,3,0)))</f>
        <v/>
      </c>
      <c r="BE930" s="10" t="str">
        <f>IF($AC930="","",IF(OR($V930&lt;2.7,$V930&gt;90),"Age OOR",BC930+1.6449*VLOOKUP(BC$14&amp;"-rse-"&amp;$H930,Equations!$G:$I,3,0)))</f>
        <v/>
      </c>
      <c r="BF930" s="10" t="str">
        <f t="shared" si="366"/>
        <v/>
      </c>
      <c r="BG930" s="10" t="str">
        <f>IF($AC930="","",IF(OR($V930&lt;2.7,$V930&gt;90),"Age OOR",($AC930-BC930)/VLOOKUP(BC$14&amp;"-rse-"&amp;$H930,Equations!$G:$I,3,0)))</f>
        <v/>
      </c>
      <c r="BH930" s="10" t="str">
        <f>IF($AD930="","",IF(OR($V930&lt;2.7,$V930&gt;90),"Age OOR",VLOOKUP(BH$14&amp;"-int-"&amp;$I930,Equations!$G:$I,3,0)+VLOOKUP(BH$14&amp;"-sexo-"&amp;$I930,Equations!$G:$I,3,0)*$U930+VLOOKUP(BH$14&amp;"-edad-"&amp;$I930,Equations!$G:$I,3,0)*$V930+VLOOKUP(BH$14&amp;"-est-"&amp;$I930,Equations!$G:$I,3,0)*(1/$W930)+VLOOKUP(BH$14&amp;"-imc-"&amp;$I930,Equations!$G:$I,3,0)*(1/$Q930)))</f>
        <v/>
      </c>
      <c r="BI930" s="10" t="str">
        <f>IF($AD930="","",IF(OR($V930&lt;2.7,$V930&gt;90),"Age OOR",BH930-1.6449*VLOOKUP(BH$14&amp;"-rse-"&amp;$I930,Equations!$G:$I,3,0)))</f>
        <v/>
      </c>
      <c r="BJ930" s="10" t="str">
        <f>IF($AD930="","",IF(OR($V930&lt;2.7,$V930&gt;90),"Age OOR",BH930+1.6449*VLOOKUP(BH$14&amp;"-rse-"&amp;$I930,Equations!$G:$I,3,0)))</f>
        <v/>
      </c>
      <c r="BK930" s="10" t="str">
        <f t="shared" si="367"/>
        <v/>
      </c>
      <c r="BL930" s="10" t="str">
        <f>IF($AD930="","",IF(OR($V930&lt;2.7,$V930&gt;90),"Age OOR",($AD930-BH930)/VLOOKUP(BH$14&amp;"-rse-"&amp;$I930,Equations!$G:$I,3,0)))</f>
        <v/>
      </c>
      <c r="BM930" s="10" t="str">
        <f>IF($AE930="","",IF(OR($V930&lt;2.7,$V930&gt;90),"Age OOR",VLOOKUP(BM$14&amp;"-int-"&amp;$J930,Equations!$G:$I,3,0)+VLOOKUP(BM$14&amp;"-sexo-"&amp;$J930,Equations!$G:$I,3,0)*$U930+VLOOKUP(BM$14&amp;"-edad-"&amp;$J930,Equations!$G:$I,3,0)*$V930+VLOOKUP(BM$14&amp;"-est-"&amp;$J930,Equations!$G:$I,3,0)*(1/$W930)+VLOOKUP(BM$14&amp;"-imc-"&amp;$J930,Equations!$G:$I,3,0)*(1/$Q930)))</f>
        <v/>
      </c>
      <c r="BN930" s="10" t="str">
        <f>IF($AE930="","",IF(OR($V930&lt;2.7,$V930&gt;90),"Age OOR",BM930-1.6449*VLOOKUP(BM$14&amp;"-rse-"&amp;$J930,Equations!$G:$I,3,0)))</f>
        <v/>
      </c>
      <c r="BO930" s="10" t="str">
        <f>IF($AE930="","",IF(OR($V930&lt;2.7,$V930&gt;90),"Age OOR",BM930+1.6449*VLOOKUP(BM$14&amp;"-rse-"&amp;$J930,Equations!$G:$I,3,0)))</f>
        <v/>
      </c>
      <c r="BP930" s="10" t="str">
        <f t="shared" si="368"/>
        <v/>
      </c>
      <c r="BQ930" s="10" t="str">
        <f>IF($AE930="","",IF(OR($V930&lt;2.7,$V930&gt;90),"Age OOR",($AE930-BM930)/VLOOKUP(BM$14&amp;"-rse-"&amp;$J930,Equations!$G:$I,3,0)))</f>
        <v/>
      </c>
      <c r="BR930" s="10" t="str">
        <f>IF($AF930="","",IF(OR($V930&lt;2.7,$V930&gt;90),"Age OOR",VLOOKUP(BR$14&amp;"-int-"&amp;$K930,Equations!$G:$I,3,0)+VLOOKUP(BR$14&amp;"-sexo-"&amp;$K930,Equations!$G:$I,3,0)*$U930+VLOOKUP(BR$14&amp;"-edad-"&amp;$K930,Equations!$G:$I,3,0)*$V930+VLOOKUP(BR$14&amp;"-est-"&amp;$K930,Equations!$G:$I,3,0)*(1/$W930)+VLOOKUP(BR$14&amp;"-imc-"&amp;$K930,Equations!$G:$I,3,0)*(1/$Q930)))</f>
        <v/>
      </c>
      <c r="BS930" s="10" t="str">
        <f>IF($AF930="","",IF(OR($V930&lt;2.7,$V930&gt;90),"Age OOR",BR930-1.6449*VLOOKUP(BR$14&amp;"-rse-"&amp;$K930,Equations!$G:$I,3,0)))</f>
        <v/>
      </c>
      <c r="BT930" s="10" t="str">
        <f>IF($AF930="","",IF(OR($V930&lt;2.7,$V930&gt;90),"Age OOR",BR930+1.6449*VLOOKUP(BR$14&amp;"-rse-"&amp;$K930,Equations!$G:$I,3,0)))</f>
        <v/>
      </c>
      <c r="BU930" s="10" t="str">
        <f t="shared" si="369"/>
        <v/>
      </c>
      <c r="BV930" s="10" t="str">
        <f>IF($AF930="","",IF(OR($V930&lt;2.7,$V930&gt;90),"Age OOR",($AF930-BR930)/VLOOKUP(BR$14&amp;"-rse-"&amp;$K930,Equations!$G:$I,3,0)))</f>
        <v/>
      </c>
      <c r="BW930" s="10" t="str">
        <f>IF($AG930="","",IF(OR($V930&lt;2.7,$V930&gt;90),"Age OOR",VLOOKUP(BW$14&amp;"-int-"&amp;$L930,Equations!$G:$I,3,0)+VLOOKUP(BW$14&amp;"-sexo-"&amp;$L930,Equations!$G:$I,3,0)*$U930+VLOOKUP(BW$14&amp;"-edad-"&amp;$L930,Equations!$G:$I,3,0)*$V930+VLOOKUP(BW$14&amp;"-est-"&amp;$L930,Equations!$G:$I,3,0)*(1/$W930)+VLOOKUP(BW$14&amp;"-imc-"&amp;$L930,Equations!$G:$I,3,0)*(1/$Q930)))</f>
        <v/>
      </c>
      <c r="BX930" s="10" t="str">
        <f>IF($AG930="","",IF(OR($V930&lt;2.7,$V930&gt;90),"Age OOR",BW930-1.6449*VLOOKUP(BW$14&amp;"-rse-"&amp;$L930,Equations!$G:$I,3,0)))</f>
        <v/>
      </c>
      <c r="BY930" s="10" t="str">
        <f>IF($AG930="","",IF(OR($V930&lt;2.7,$V930&gt;90),"Age OOR",BW930+1.6449*VLOOKUP(BW$14&amp;"-rse-"&amp;$L930,Equations!$G:$I,3,0)))</f>
        <v/>
      </c>
      <c r="BZ930" s="10" t="str">
        <f t="shared" si="370"/>
        <v/>
      </c>
      <c r="CA930" s="10" t="str">
        <f>IF($AG930="","",IF(OR($V930&lt;2.7,$V930&gt;90),"Age OOR",($AG930-BW930)/VLOOKUP(BW$14&amp;"-rse-"&amp;$L930,Equations!$G:$I,3,0)))</f>
        <v/>
      </c>
      <c r="CB930" s="10" t="str">
        <f>IF($AH930="","",IF(OR($V930&lt;2.7,$V930&gt;90),"Age OOR",VLOOKUP(CB$14&amp;"-int-"&amp;$M930,Equations!$G:$I,3,0)+VLOOKUP(CB$14&amp;"-sexo-"&amp;$M930,Equations!$G:$I,3,0)*$U930+VLOOKUP(CB$14&amp;"-edad-"&amp;$M930,Equations!$G:$I,3,0)*$V930+VLOOKUP(CB$14&amp;"-est-"&amp;$M930,Equations!$G:$I,3,0)*(1/$W930)+VLOOKUP(CB$14&amp;"-imc-"&amp;$M930,Equations!$G:$I,3,0)*(1/$Q930)))</f>
        <v/>
      </c>
      <c r="CC930" s="10" t="str">
        <f>IF($AH930="","",IF(OR($V930&lt;2.7,$V930&gt;90),"Age OOR",CB930-1.6449*VLOOKUP(CB$14&amp;"-rse-"&amp;$M930,Equations!$G:$I,3,0)))</f>
        <v/>
      </c>
      <c r="CD930" s="10" t="str">
        <f>IF($AH930="","",IF(OR($V930&lt;2.7,$V930&gt;90),"Age OOR",CB930+1.6449*VLOOKUP(CB$14&amp;"-rse-"&amp;$M930,Equations!$G:$I,3,0)))</f>
        <v/>
      </c>
      <c r="CE930" s="10" t="str">
        <f t="shared" si="371"/>
        <v/>
      </c>
      <c r="CF930" s="10" t="str">
        <f>IF($AH930="","",IF(OR($V930&lt;2.7,$V930&gt;90),"Age OOR",($AH930-CB930)/VLOOKUP(CB$14&amp;"-rse-"&amp;$M930,Equations!$G:$I,3,0)))</f>
        <v/>
      </c>
      <c r="CG930" s="10" t="str">
        <f>IF($AI930="","",IF(OR($V930&lt;2.7,$V930&gt;90),"Age OOR",VLOOKUP(CG$14&amp;"-int-"&amp;$N930,Equations!$G:$I,3,0)+VLOOKUP(CG$14&amp;"-sexo-"&amp;$N930,Equations!$G:$I,3,0)*$U930+VLOOKUP(CG$14&amp;"-edad-"&amp;$N930,Equations!$G:$I,3,0)*$V930+VLOOKUP(CG$14&amp;"-est-"&amp;$N930,Equations!$G:$I,3,0)*(1/$W930)+VLOOKUP(CG$14&amp;"-imc-"&amp;$N930,Equations!$G:$I,3,0)*(1/$Q930)))</f>
        <v/>
      </c>
      <c r="CH930" s="10" t="str">
        <f>IF($AI930="","",IF(OR($V930&lt;2.7,$V930&gt;90),"Age OOR",CG930-1.6449*VLOOKUP(CG$14&amp;"-rse-"&amp;$N930,Equations!$G:$I,3,0)))</f>
        <v/>
      </c>
      <c r="CI930" s="10" t="str">
        <f>IF($AI930="","",IF(OR($V930&lt;2.7,$V930&gt;90),"Age OOR",CG930+1.6449*VLOOKUP(CG$14&amp;"-rse-"&amp;$N930,Equations!$G:$I,3,0)))</f>
        <v/>
      </c>
      <c r="CJ930" s="10" t="str">
        <f t="shared" si="372"/>
        <v/>
      </c>
      <c r="CK930" s="10" t="str">
        <f>IF($AI930="","",IF(OR($V930&lt;2.7,$V930&gt;90),"Age OOR",($AI930-CG930)/VLOOKUP(CG$14&amp;"-rse-"&amp;$N930,Equations!$G:$I,3,0)))</f>
        <v/>
      </c>
      <c r="CL930" s="10" t="str">
        <f>IF($AJ930="","",IF(OR($V930&lt;2.7,$V930&gt;90),"Age OOR",VLOOKUP(CL$14&amp;"-int-"&amp;$O930,Equations!$G:$I,3,0)+VLOOKUP(CL$14&amp;"-sexo-"&amp;$O930,Equations!$G:$I,3,0)*$U930+VLOOKUP(CL$14&amp;"-edad-"&amp;$O930,Equations!$G:$I,3,0)*$V930+VLOOKUP(CL$14&amp;"-est-"&amp;$O930,Equations!$G:$I,3,0)*(1/$W930)+VLOOKUP(CL$14&amp;"-imc-"&amp;$O930,Equations!$G:$I,3,0)*(1/$Q930)))</f>
        <v/>
      </c>
      <c r="CM930" s="10" t="str">
        <f>IF($AJ930="","",IF(OR($V930&lt;2.7,$V930&gt;90),"Age OOR",CL930-1.6449*VLOOKUP(CL$14&amp;"-rse-"&amp;$O930,Equations!$G:$I,3,0)))</f>
        <v/>
      </c>
      <c r="CN930" s="10" t="str">
        <f>IF($AJ930="","",IF(OR($V930&lt;2.7,$V930&gt;90),"Age OOR",CL930+1.6449*VLOOKUP(CL$14&amp;"-rse-"&amp;$O930,Equations!$G:$I,3,0)))</f>
        <v/>
      </c>
      <c r="CO930" s="10" t="str">
        <f t="shared" si="373"/>
        <v/>
      </c>
      <c r="CP930" s="10" t="str">
        <f>IF($AJ930="","",IF(OR($V930&lt;2.7,$V930&gt;90),"Age OOR",($AJ930-CL930)/VLOOKUP(CL$14&amp;"-rse-"&amp;$O930,Equations!$G:$I,3,0)))</f>
        <v/>
      </c>
      <c r="CQ930" s="10" t="str">
        <f>IF($AK930="","",IF(OR($V930&lt;2.7,$V930&gt;90),"Age OOR",EXP(VLOOKUP(CQ$14&amp;"-int-"&amp;$P930,Equations!$G:$I,3,0)+VLOOKUP(CQ$14&amp;"-sexo-"&amp;$P930,Equations!$G:$I,3,0)*$U930+VLOOKUP(CQ$14&amp;"-edad-"&amp;$P930,Equations!$G:$I,3,0)*$V930+VLOOKUP(CQ$14&amp;"-est-"&amp;$P930,Equations!$G:$I,3,0)*(1/$W930)+VLOOKUP(CQ$14&amp;"-imc-"&amp;$P930,Equations!$G:$I,3,0)*(1/$Q930))))</f>
        <v/>
      </c>
      <c r="CR930" s="10" t="str">
        <f>IF($AK930="","",IF(OR($V930&lt;2.7,$V930&gt;90),"Age OOR",EXP(LN(CQ930)-1.6449*VLOOKUP(CQ$14&amp;"-rse-"&amp;$P930,Equations!$G:$I,3,0))))</f>
        <v/>
      </c>
      <c r="CS930" s="10" t="str">
        <f>IF($AK930="","",IF(OR($V930&lt;2.7,$V930&gt;90),"Age OOR",EXP(LN(CQ930)+1.6449*VLOOKUP(CQ$14&amp;"-rse-"&amp;$P930,Equations!$G:$I,3,0))))</f>
        <v/>
      </c>
      <c r="CT930" s="10" t="str">
        <f t="shared" si="374"/>
        <v/>
      </c>
      <c r="CU930" s="10" t="str">
        <f>IF($AK930="","",IF(OR($V930&lt;2.7,$V930&gt;90),"Age OOR",(LN($AK930)-LN(CQ930))/VLOOKUP(CQ$14&amp;"-rse-"&amp;$P930,Equations!$G:$I,3,0)))</f>
        <v/>
      </c>
      <c r="CV930" s="47"/>
    </row>
    <row r="931" spans="5:100" x14ac:dyDescent="0.2">
      <c r="E931" s="23" t="str">
        <f t="shared" si="350"/>
        <v>Age out of range</v>
      </c>
      <c r="F931" s="23" t="str">
        <f t="shared" si="351"/>
        <v>Age out of range</v>
      </c>
      <c r="G931" s="23" t="str">
        <f t="shared" si="352"/>
        <v>Age out of range</v>
      </c>
      <c r="H931" s="23" t="str">
        <f t="shared" si="353"/>
        <v>Age out of range</v>
      </c>
      <c r="I931" s="23" t="str">
        <f t="shared" si="354"/>
        <v>Age out of range</v>
      </c>
      <c r="J931" s="23" t="str">
        <f t="shared" si="355"/>
        <v>Age out of range</v>
      </c>
      <c r="K931" s="23" t="str">
        <f t="shared" si="356"/>
        <v>Age out of range</v>
      </c>
      <c r="L931" s="23" t="str">
        <f t="shared" si="357"/>
        <v>Age out of range</v>
      </c>
      <c r="M931" s="23" t="str">
        <f t="shared" si="358"/>
        <v>Age out of range</v>
      </c>
      <c r="N931" s="23" t="str">
        <f t="shared" si="359"/>
        <v>Age out of range</v>
      </c>
      <c r="O931" s="23" t="str">
        <f t="shared" si="360"/>
        <v>Age out of range</v>
      </c>
      <c r="P931" s="23" t="str">
        <f t="shared" si="361"/>
        <v>Age out of range</v>
      </c>
      <c r="Q931" s="23" t="e">
        <f t="shared" si="362"/>
        <v>#DIV/0!</v>
      </c>
      <c r="R931" s="17"/>
      <c r="S931" s="23">
        <v>915</v>
      </c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  <c r="AE931" s="134"/>
      <c r="AF931" s="134"/>
      <c r="AG931" s="134"/>
      <c r="AH931" s="134"/>
      <c r="AI931" s="134"/>
      <c r="AJ931" s="134"/>
      <c r="AK931" s="134"/>
      <c r="AL931" s="7"/>
      <c r="AM931" s="47"/>
      <c r="AN931" s="10" t="str">
        <f>IF($Z931="","",IF(OR($V931&lt;2.7,$V931&gt;90),"Age OOR",VLOOKUP(AN$14&amp;"-int-"&amp;$E931,Equations!$G:$I,3,0)+VLOOKUP(AN$14&amp;"-sexo-"&amp;$E931,Equations!$G:$I,3,0)*$U931+VLOOKUP(AN$14&amp;"-edad-"&amp;$E931,Equations!$G:$I,3,0)*$V931+VLOOKUP(AN$14&amp;"-est-"&amp;$E931,Equations!$G:$I,3,0)*(1/$W931)+VLOOKUP(AN$14&amp;"-imc-"&amp;$E931,Equations!$G:$I,3,0)*(1/$Q931)))</f>
        <v/>
      </c>
      <c r="AO931" s="10" t="str">
        <f>IF($Z931="","",IF(OR($V931&lt;2.7,$V931&gt;90),"Age OOR",AN931-1.6449*VLOOKUP(AN$14&amp;"-rse-"&amp;$E931,Equations!$G:$I,3,0)))</f>
        <v/>
      </c>
      <c r="AP931" s="10" t="str">
        <f>IF($Z931="","",IF(OR($V931&lt;2.7,$V931&gt;90),"Age OOR",AN931+1.6449*VLOOKUP(AN$14&amp;"-rse-"&amp;$E931,Equations!$G:$I,3,0)))</f>
        <v/>
      </c>
      <c r="AQ931" s="10" t="str">
        <f t="shared" si="363"/>
        <v/>
      </c>
      <c r="AR931" s="10" t="str">
        <f>IF($Z931="","",IF(OR($V931&lt;2.7,$V931&gt;90),"Age OOR",($Z931-AN931)/VLOOKUP(AN$14&amp;"-rse-"&amp;$E931,Equations!$G:$I,3,0)))</f>
        <v/>
      </c>
      <c r="AS931" s="10" t="str">
        <f>IF($AA931="","",IF(OR($V931&lt;2.7,$V931&gt;90),"Age OOR",VLOOKUP(AS$14&amp;"-int-"&amp;$F931,Equations!$G:$I,3,0)+VLOOKUP(AS$14&amp;"-sexo-"&amp;$F931,Equations!$G:$I,3,0)*$U931+VLOOKUP(AS$14&amp;"-edad-"&amp;$F931,Equations!$G:$I,3,0)*$V931+VLOOKUP(AS$14&amp;"-est-"&amp;$F931,Equations!$G:$I,3,0)*(1/$W931)+VLOOKUP(AS$14&amp;"-imc-"&amp;$F931,Equations!$G:$I,3,0)*(1/$Q931)))</f>
        <v/>
      </c>
      <c r="AT931" s="10" t="str">
        <f>IF($AA931="","",IF(OR($V931&lt;2.7,$V931&gt;90),"Age OOR",AS931-1.6449*VLOOKUP(AS$14&amp;"-rse-"&amp;$F931,Equations!$G:$I,3,0)))</f>
        <v/>
      </c>
      <c r="AU931" s="10" t="str">
        <f>IF($AA931="","",IF(OR($V931&lt;2.7,$V931&gt;90),"Age OOR",AS931+1.6449*VLOOKUP(AS$14&amp;"-rse-"&amp;$F931,Equations!$G:$I,3,0)))</f>
        <v/>
      </c>
      <c r="AV931" s="10" t="str">
        <f t="shared" si="364"/>
        <v/>
      </c>
      <c r="AW931" s="10" t="str">
        <f>IF($AA931="","",IF(OR($V931&lt;2.7,$V931&gt;90),"Age OOR",($AA931-AS931)/VLOOKUP(AS$14&amp;"-rse-"&amp;$F931,Equations!$G:$I,3,0)))</f>
        <v/>
      </c>
      <c r="AX931" s="10" t="str">
        <f>IF($AB931="","",IF(OR($V931&lt;2.7,$V931&gt;90),"Age OOR",VLOOKUP(AX$14&amp;"-int-"&amp;$G931,Equations!$G:$I,3,0)+VLOOKUP(AX$14&amp;"-sexo-"&amp;$G931,Equations!$G:$I,3,0)*$U931+VLOOKUP(AX$14&amp;"-edad-"&amp;$G931,Equations!$G:$I,3,0)*$V931+VLOOKUP(AX$14&amp;"-est-"&amp;$G931,Equations!$G:$I,3,0)*(1/$W931)+VLOOKUP(AX$14&amp;"-imc-"&amp;$G931,Equations!$G:$I,3,0)*(1/$Q931)))</f>
        <v/>
      </c>
      <c r="AY931" s="10" t="str">
        <f>IF($AB931="","",IF(OR($V931&lt;2.7,$V931&gt;90),"Age OOR",AX931-1.6449*VLOOKUP(AX$14&amp;"-rse-"&amp;$G931,Equations!$G:$I,3,0)))</f>
        <v/>
      </c>
      <c r="AZ931" s="10" t="str">
        <f>IF($AB931="","",IF(OR($V931&lt;2.7,$V931&gt;90),"Age OOR",AX931+1.6449*VLOOKUP(AX$14&amp;"-rse-"&amp;$G931,Equations!$G:$I,3,0)))</f>
        <v/>
      </c>
      <c r="BA931" s="10" t="str">
        <f t="shared" si="365"/>
        <v/>
      </c>
      <c r="BB931" s="10" t="str">
        <f>IF($AB931="","",IF(OR($V931&lt;2.7,$V931&gt;90),"Age OOR",($AB931-AX931)/VLOOKUP(AX$14&amp;"-rse-"&amp;$G931,Equations!$G:$I,3,0)))</f>
        <v/>
      </c>
      <c r="BC931" s="10" t="str">
        <f>IF($AC931="","",IF(OR($V931&lt;2.7,$V931&gt;90),"Age OOR",VLOOKUP(BC$14&amp;"-int-"&amp;$H931,Equations!$G:$I,3,0)+VLOOKUP(BC$14&amp;"-sexo-"&amp;$H931,Equations!$G:$I,3,0)*$U931+VLOOKUP(BC$14&amp;"-edad-"&amp;$H931,Equations!$G:$I,3,0)*$V931+VLOOKUP(BC$14&amp;"-est-"&amp;$H931,Equations!$G:$I,3,0)*(1/$W931)+VLOOKUP(BC$14&amp;"-imc-"&amp;$H931,Equations!$G:$I,3,0)*(1/$Q931)))</f>
        <v/>
      </c>
      <c r="BD931" s="10" t="str">
        <f>IF($AC931="","",IF(OR($V931&lt;2.7,$V931&gt;90),"Age OOR",BC931-1.6449*VLOOKUP(BC$14&amp;"-rse-"&amp;$H931,Equations!$G:$I,3,0)))</f>
        <v/>
      </c>
      <c r="BE931" s="10" t="str">
        <f>IF($AC931="","",IF(OR($V931&lt;2.7,$V931&gt;90),"Age OOR",BC931+1.6449*VLOOKUP(BC$14&amp;"-rse-"&amp;$H931,Equations!$G:$I,3,0)))</f>
        <v/>
      </c>
      <c r="BF931" s="10" t="str">
        <f t="shared" si="366"/>
        <v/>
      </c>
      <c r="BG931" s="10" t="str">
        <f>IF($AC931="","",IF(OR($V931&lt;2.7,$V931&gt;90),"Age OOR",($AC931-BC931)/VLOOKUP(BC$14&amp;"-rse-"&amp;$H931,Equations!$G:$I,3,0)))</f>
        <v/>
      </c>
      <c r="BH931" s="10" t="str">
        <f>IF($AD931="","",IF(OR($V931&lt;2.7,$V931&gt;90),"Age OOR",VLOOKUP(BH$14&amp;"-int-"&amp;$I931,Equations!$G:$I,3,0)+VLOOKUP(BH$14&amp;"-sexo-"&amp;$I931,Equations!$G:$I,3,0)*$U931+VLOOKUP(BH$14&amp;"-edad-"&amp;$I931,Equations!$G:$I,3,0)*$V931+VLOOKUP(BH$14&amp;"-est-"&amp;$I931,Equations!$G:$I,3,0)*(1/$W931)+VLOOKUP(BH$14&amp;"-imc-"&amp;$I931,Equations!$G:$I,3,0)*(1/$Q931)))</f>
        <v/>
      </c>
      <c r="BI931" s="10" t="str">
        <f>IF($AD931="","",IF(OR($V931&lt;2.7,$V931&gt;90),"Age OOR",BH931-1.6449*VLOOKUP(BH$14&amp;"-rse-"&amp;$I931,Equations!$G:$I,3,0)))</f>
        <v/>
      </c>
      <c r="BJ931" s="10" t="str">
        <f>IF($AD931="","",IF(OR($V931&lt;2.7,$V931&gt;90),"Age OOR",BH931+1.6449*VLOOKUP(BH$14&amp;"-rse-"&amp;$I931,Equations!$G:$I,3,0)))</f>
        <v/>
      </c>
      <c r="BK931" s="10" t="str">
        <f t="shared" si="367"/>
        <v/>
      </c>
      <c r="BL931" s="10" t="str">
        <f>IF($AD931="","",IF(OR($V931&lt;2.7,$V931&gt;90),"Age OOR",($AD931-BH931)/VLOOKUP(BH$14&amp;"-rse-"&amp;$I931,Equations!$G:$I,3,0)))</f>
        <v/>
      </c>
      <c r="BM931" s="10" t="str">
        <f>IF($AE931="","",IF(OR($V931&lt;2.7,$V931&gt;90),"Age OOR",VLOOKUP(BM$14&amp;"-int-"&amp;$J931,Equations!$G:$I,3,0)+VLOOKUP(BM$14&amp;"-sexo-"&amp;$J931,Equations!$G:$I,3,0)*$U931+VLOOKUP(BM$14&amp;"-edad-"&amp;$J931,Equations!$G:$I,3,0)*$V931+VLOOKUP(BM$14&amp;"-est-"&amp;$J931,Equations!$G:$I,3,0)*(1/$W931)+VLOOKUP(BM$14&amp;"-imc-"&amp;$J931,Equations!$G:$I,3,0)*(1/$Q931)))</f>
        <v/>
      </c>
      <c r="BN931" s="10" t="str">
        <f>IF($AE931="","",IF(OR($V931&lt;2.7,$V931&gt;90),"Age OOR",BM931-1.6449*VLOOKUP(BM$14&amp;"-rse-"&amp;$J931,Equations!$G:$I,3,0)))</f>
        <v/>
      </c>
      <c r="BO931" s="10" t="str">
        <f>IF($AE931="","",IF(OR($V931&lt;2.7,$V931&gt;90),"Age OOR",BM931+1.6449*VLOOKUP(BM$14&amp;"-rse-"&amp;$J931,Equations!$G:$I,3,0)))</f>
        <v/>
      </c>
      <c r="BP931" s="10" t="str">
        <f t="shared" si="368"/>
        <v/>
      </c>
      <c r="BQ931" s="10" t="str">
        <f>IF($AE931="","",IF(OR($V931&lt;2.7,$V931&gt;90),"Age OOR",($AE931-BM931)/VLOOKUP(BM$14&amp;"-rse-"&amp;$J931,Equations!$G:$I,3,0)))</f>
        <v/>
      </c>
      <c r="BR931" s="10" t="str">
        <f>IF($AF931="","",IF(OR($V931&lt;2.7,$V931&gt;90),"Age OOR",VLOOKUP(BR$14&amp;"-int-"&amp;$K931,Equations!$G:$I,3,0)+VLOOKUP(BR$14&amp;"-sexo-"&amp;$K931,Equations!$G:$I,3,0)*$U931+VLOOKUP(BR$14&amp;"-edad-"&amp;$K931,Equations!$G:$I,3,0)*$V931+VLOOKUP(BR$14&amp;"-est-"&amp;$K931,Equations!$G:$I,3,0)*(1/$W931)+VLOOKUP(BR$14&amp;"-imc-"&amp;$K931,Equations!$G:$I,3,0)*(1/$Q931)))</f>
        <v/>
      </c>
      <c r="BS931" s="10" t="str">
        <f>IF($AF931="","",IF(OR($V931&lt;2.7,$V931&gt;90),"Age OOR",BR931-1.6449*VLOOKUP(BR$14&amp;"-rse-"&amp;$K931,Equations!$G:$I,3,0)))</f>
        <v/>
      </c>
      <c r="BT931" s="10" t="str">
        <f>IF($AF931="","",IF(OR($V931&lt;2.7,$V931&gt;90),"Age OOR",BR931+1.6449*VLOOKUP(BR$14&amp;"-rse-"&amp;$K931,Equations!$G:$I,3,0)))</f>
        <v/>
      </c>
      <c r="BU931" s="10" t="str">
        <f t="shared" si="369"/>
        <v/>
      </c>
      <c r="BV931" s="10" t="str">
        <f>IF($AF931="","",IF(OR($V931&lt;2.7,$V931&gt;90),"Age OOR",($AF931-BR931)/VLOOKUP(BR$14&amp;"-rse-"&amp;$K931,Equations!$G:$I,3,0)))</f>
        <v/>
      </c>
      <c r="BW931" s="10" t="str">
        <f>IF($AG931="","",IF(OR($V931&lt;2.7,$V931&gt;90),"Age OOR",VLOOKUP(BW$14&amp;"-int-"&amp;$L931,Equations!$G:$I,3,0)+VLOOKUP(BW$14&amp;"-sexo-"&amp;$L931,Equations!$G:$I,3,0)*$U931+VLOOKUP(BW$14&amp;"-edad-"&amp;$L931,Equations!$G:$I,3,0)*$V931+VLOOKUP(BW$14&amp;"-est-"&amp;$L931,Equations!$G:$I,3,0)*(1/$W931)+VLOOKUP(BW$14&amp;"-imc-"&amp;$L931,Equations!$G:$I,3,0)*(1/$Q931)))</f>
        <v/>
      </c>
      <c r="BX931" s="10" t="str">
        <f>IF($AG931="","",IF(OR($V931&lt;2.7,$V931&gt;90),"Age OOR",BW931-1.6449*VLOOKUP(BW$14&amp;"-rse-"&amp;$L931,Equations!$G:$I,3,0)))</f>
        <v/>
      </c>
      <c r="BY931" s="10" t="str">
        <f>IF($AG931="","",IF(OR($V931&lt;2.7,$V931&gt;90),"Age OOR",BW931+1.6449*VLOOKUP(BW$14&amp;"-rse-"&amp;$L931,Equations!$G:$I,3,0)))</f>
        <v/>
      </c>
      <c r="BZ931" s="10" t="str">
        <f t="shared" si="370"/>
        <v/>
      </c>
      <c r="CA931" s="10" t="str">
        <f>IF($AG931="","",IF(OR($V931&lt;2.7,$V931&gt;90),"Age OOR",($AG931-BW931)/VLOOKUP(BW$14&amp;"-rse-"&amp;$L931,Equations!$G:$I,3,0)))</f>
        <v/>
      </c>
      <c r="CB931" s="10" t="str">
        <f>IF($AH931="","",IF(OR($V931&lt;2.7,$V931&gt;90),"Age OOR",VLOOKUP(CB$14&amp;"-int-"&amp;$M931,Equations!$G:$I,3,0)+VLOOKUP(CB$14&amp;"-sexo-"&amp;$M931,Equations!$G:$I,3,0)*$U931+VLOOKUP(CB$14&amp;"-edad-"&amp;$M931,Equations!$G:$I,3,0)*$V931+VLOOKUP(CB$14&amp;"-est-"&amp;$M931,Equations!$G:$I,3,0)*(1/$W931)+VLOOKUP(CB$14&amp;"-imc-"&amp;$M931,Equations!$G:$I,3,0)*(1/$Q931)))</f>
        <v/>
      </c>
      <c r="CC931" s="10" t="str">
        <f>IF($AH931="","",IF(OR($V931&lt;2.7,$V931&gt;90),"Age OOR",CB931-1.6449*VLOOKUP(CB$14&amp;"-rse-"&amp;$M931,Equations!$G:$I,3,0)))</f>
        <v/>
      </c>
      <c r="CD931" s="10" t="str">
        <f>IF($AH931="","",IF(OR($V931&lt;2.7,$V931&gt;90),"Age OOR",CB931+1.6449*VLOOKUP(CB$14&amp;"-rse-"&amp;$M931,Equations!$G:$I,3,0)))</f>
        <v/>
      </c>
      <c r="CE931" s="10" t="str">
        <f t="shared" si="371"/>
        <v/>
      </c>
      <c r="CF931" s="10" t="str">
        <f>IF($AH931="","",IF(OR($V931&lt;2.7,$V931&gt;90),"Age OOR",($AH931-CB931)/VLOOKUP(CB$14&amp;"-rse-"&amp;$M931,Equations!$G:$I,3,0)))</f>
        <v/>
      </c>
      <c r="CG931" s="10" t="str">
        <f>IF($AI931="","",IF(OR($V931&lt;2.7,$V931&gt;90),"Age OOR",VLOOKUP(CG$14&amp;"-int-"&amp;$N931,Equations!$G:$I,3,0)+VLOOKUP(CG$14&amp;"-sexo-"&amp;$N931,Equations!$G:$I,3,0)*$U931+VLOOKUP(CG$14&amp;"-edad-"&amp;$N931,Equations!$G:$I,3,0)*$V931+VLOOKUP(CG$14&amp;"-est-"&amp;$N931,Equations!$G:$I,3,0)*(1/$W931)+VLOOKUP(CG$14&amp;"-imc-"&amp;$N931,Equations!$G:$I,3,0)*(1/$Q931)))</f>
        <v/>
      </c>
      <c r="CH931" s="10" t="str">
        <f>IF($AI931="","",IF(OR($V931&lt;2.7,$V931&gt;90),"Age OOR",CG931-1.6449*VLOOKUP(CG$14&amp;"-rse-"&amp;$N931,Equations!$G:$I,3,0)))</f>
        <v/>
      </c>
      <c r="CI931" s="10" t="str">
        <f>IF($AI931="","",IF(OR($V931&lt;2.7,$V931&gt;90),"Age OOR",CG931+1.6449*VLOOKUP(CG$14&amp;"-rse-"&amp;$N931,Equations!$G:$I,3,0)))</f>
        <v/>
      </c>
      <c r="CJ931" s="10" t="str">
        <f t="shared" si="372"/>
        <v/>
      </c>
      <c r="CK931" s="10" t="str">
        <f>IF($AI931="","",IF(OR($V931&lt;2.7,$V931&gt;90),"Age OOR",($AI931-CG931)/VLOOKUP(CG$14&amp;"-rse-"&amp;$N931,Equations!$G:$I,3,0)))</f>
        <v/>
      </c>
      <c r="CL931" s="10" t="str">
        <f>IF($AJ931="","",IF(OR($V931&lt;2.7,$V931&gt;90),"Age OOR",VLOOKUP(CL$14&amp;"-int-"&amp;$O931,Equations!$G:$I,3,0)+VLOOKUP(CL$14&amp;"-sexo-"&amp;$O931,Equations!$G:$I,3,0)*$U931+VLOOKUP(CL$14&amp;"-edad-"&amp;$O931,Equations!$G:$I,3,0)*$V931+VLOOKUP(CL$14&amp;"-est-"&amp;$O931,Equations!$G:$I,3,0)*(1/$W931)+VLOOKUP(CL$14&amp;"-imc-"&amp;$O931,Equations!$G:$I,3,0)*(1/$Q931)))</f>
        <v/>
      </c>
      <c r="CM931" s="10" t="str">
        <f>IF($AJ931="","",IF(OR($V931&lt;2.7,$V931&gt;90),"Age OOR",CL931-1.6449*VLOOKUP(CL$14&amp;"-rse-"&amp;$O931,Equations!$G:$I,3,0)))</f>
        <v/>
      </c>
      <c r="CN931" s="10" t="str">
        <f>IF($AJ931="","",IF(OR($V931&lt;2.7,$V931&gt;90),"Age OOR",CL931+1.6449*VLOOKUP(CL$14&amp;"-rse-"&amp;$O931,Equations!$G:$I,3,0)))</f>
        <v/>
      </c>
      <c r="CO931" s="10" t="str">
        <f t="shared" si="373"/>
        <v/>
      </c>
      <c r="CP931" s="10" t="str">
        <f>IF($AJ931="","",IF(OR($V931&lt;2.7,$V931&gt;90),"Age OOR",($AJ931-CL931)/VLOOKUP(CL$14&amp;"-rse-"&amp;$O931,Equations!$G:$I,3,0)))</f>
        <v/>
      </c>
      <c r="CQ931" s="10" t="str">
        <f>IF($AK931="","",IF(OR($V931&lt;2.7,$V931&gt;90),"Age OOR",EXP(VLOOKUP(CQ$14&amp;"-int-"&amp;$P931,Equations!$G:$I,3,0)+VLOOKUP(CQ$14&amp;"-sexo-"&amp;$P931,Equations!$G:$I,3,0)*$U931+VLOOKUP(CQ$14&amp;"-edad-"&amp;$P931,Equations!$G:$I,3,0)*$V931+VLOOKUP(CQ$14&amp;"-est-"&amp;$P931,Equations!$G:$I,3,0)*(1/$W931)+VLOOKUP(CQ$14&amp;"-imc-"&amp;$P931,Equations!$G:$I,3,0)*(1/$Q931))))</f>
        <v/>
      </c>
      <c r="CR931" s="10" t="str">
        <f>IF($AK931="","",IF(OR($V931&lt;2.7,$V931&gt;90),"Age OOR",EXP(LN(CQ931)-1.6449*VLOOKUP(CQ$14&amp;"-rse-"&amp;$P931,Equations!$G:$I,3,0))))</f>
        <v/>
      </c>
      <c r="CS931" s="10" t="str">
        <f>IF($AK931="","",IF(OR($V931&lt;2.7,$V931&gt;90),"Age OOR",EXP(LN(CQ931)+1.6449*VLOOKUP(CQ$14&amp;"-rse-"&amp;$P931,Equations!$G:$I,3,0))))</f>
        <v/>
      </c>
      <c r="CT931" s="10" t="str">
        <f t="shared" si="374"/>
        <v/>
      </c>
      <c r="CU931" s="10" t="str">
        <f>IF($AK931="","",IF(OR($V931&lt;2.7,$V931&gt;90),"Age OOR",(LN($AK931)-LN(CQ931))/VLOOKUP(CQ$14&amp;"-rse-"&amp;$P931,Equations!$G:$I,3,0)))</f>
        <v/>
      </c>
      <c r="CV931" s="47"/>
    </row>
    <row r="932" spans="5:100" x14ac:dyDescent="0.2">
      <c r="E932" s="23" t="str">
        <f t="shared" si="350"/>
        <v>Age out of range</v>
      </c>
      <c r="F932" s="23" t="str">
        <f t="shared" si="351"/>
        <v>Age out of range</v>
      </c>
      <c r="G932" s="23" t="str">
        <f t="shared" si="352"/>
        <v>Age out of range</v>
      </c>
      <c r="H932" s="23" t="str">
        <f t="shared" si="353"/>
        <v>Age out of range</v>
      </c>
      <c r="I932" s="23" t="str">
        <f t="shared" si="354"/>
        <v>Age out of range</v>
      </c>
      <c r="J932" s="23" t="str">
        <f t="shared" si="355"/>
        <v>Age out of range</v>
      </c>
      <c r="K932" s="23" t="str">
        <f t="shared" si="356"/>
        <v>Age out of range</v>
      </c>
      <c r="L932" s="23" t="str">
        <f t="shared" si="357"/>
        <v>Age out of range</v>
      </c>
      <c r="M932" s="23" t="str">
        <f t="shared" si="358"/>
        <v>Age out of range</v>
      </c>
      <c r="N932" s="23" t="str">
        <f t="shared" si="359"/>
        <v>Age out of range</v>
      </c>
      <c r="O932" s="23" t="str">
        <f t="shared" si="360"/>
        <v>Age out of range</v>
      </c>
      <c r="P932" s="23" t="str">
        <f t="shared" si="361"/>
        <v>Age out of range</v>
      </c>
      <c r="Q932" s="23" t="e">
        <f t="shared" si="362"/>
        <v>#DIV/0!</v>
      </c>
      <c r="R932" s="17"/>
      <c r="S932" s="23">
        <v>916</v>
      </c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  <c r="AE932" s="134"/>
      <c r="AF932" s="134"/>
      <c r="AG932" s="134"/>
      <c r="AH932" s="134"/>
      <c r="AI932" s="134"/>
      <c r="AJ932" s="134"/>
      <c r="AK932" s="134"/>
      <c r="AL932" s="7"/>
      <c r="AM932" s="47"/>
      <c r="AN932" s="10" t="str">
        <f>IF($Z932="","",IF(OR($V932&lt;2.7,$V932&gt;90),"Age OOR",VLOOKUP(AN$14&amp;"-int-"&amp;$E932,Equations!$G:$I,3,0)+VLOOKUP(AN$14&amp;"-sexo-"&amp;$E932,Equations!$G:$I,3,0)*$U932+VLOOKUP(AN$14&amp;"-edad-"&amp;$E932,Equations!$G:$I,3,0)*$V932+VLOOKUP(AN$14&amp;"-est-"&amp;$E932,Equations!$G:$I,3,0)*(1/$W932)+VLOOKUP(AN$14&amp;"-imc-"&amp;$E932,Equations!$G:$I,3,0)*(1/$Q932)))</f>
        <v/>
      </c>
      <c r="AO932" s="10" t="str">
        <f>IF($Z932="","",IF(OR($V932&lt;2.7,$V932&gt;90),"Age OOR",AN932-1.6449*VLOOKUP(AN$14&amp;"-rse-"&amp;$E932,Equations!$G:$I,3,0)))</f>
        <v/>
      </c>
      <c r="AP932" s="10" t="str">
        <f>IF($Z932="","",IF(OR($V932&lt;2.7,$V932&gt;90),"Age OOR",AN932+1.6449*VLOOKUP(AN$14&amp;"-rse-"&amp;$E932,Equations!$G:$I,3,0)))</f>
        <v/>
      </c>
      <c r="AQ932" s="10" t="str">
        <f t="shared" si="363"/>
        <v/>
      </c>
      <c r="AR932" s="10" t="str">
        <f>IF($Z932="","",IF(OR($V932&lt;2.7,$V932&gt;90),"Age OOR",($Z932-AN932)/VLOOKUP(AN$14&amp;"-rse-"&amp;$E932,Equations!$G:$I,3,0)))</f>
        <v/>
      </c>
      <c r="AS932" s="10" t="str">
        <f>IF($AA932="","",IF(OR($V932&lt;2.7,$V932&gt;90),"Age OOR",VLOOKUP(AS$14&amp;"-int-"&amp;$F932,Equations!$G:$I,3,0)+VLOOKUP(AS$14&amp;"-sexo-"&amp;$F932,Equations!$G:$I,3,0)*$U932+VLOOKUP(AS$14&amp;"-edad-"&amp;$F932,Equations!$G:$I,3,0)*$V932+VLOOKUP(AS$14&amp;"-est-"&amp;$F932,Equations!$G:$I,3,0)*(1/$W932)+VLOOKUP(AS$14&amp;"-imc-"&amp;$F932,Equations!$G:$I,3,0)*(1/$Q932)))</f>
        <v/>
      </c>
      <c r="AT932" s="10" t="str">
        <f>IF($AA932="","",IF(OR($V932&lt;2.7,$V932&gt;90),"Age OOR",AS932-1.6449*VLOOKUP(AS$14&amp;"-rse-"&amp;$F932,Equations!$G:$I,3,0)))</f>
        <v/>
      </c>
      <c r="AU932" s="10" t="str">
        <f>IF($AA932="","",IF(OR($V932&lt;2.7,$V932&gt;90),"Age OOR",AS932+1.6449*VLOOKUP(AS$14&amp;"-rse-"&amp;$F932,Equations!$G:$I,3,0)))</f>
        <v/>
      </c>
      <c r="AV932" s="10" t="str">
        <f t="shared" si="364"/>
        <v/>
      </c>
      <c r="AW932" s="10" t="str">
        <f>IF($AA932="","",IF(OR($V932&lt;2.7,$V932&gt;90),"Age OOR",($AA932-AS932)/VLOOKUP(AS$14&amp;"-rse-"&amp;$F932,Equations!$G:$I,3,0)))</f>
        <v/>
      </c>
      <c r="AX932" s="10" t="str">
        <f>IF($AB932="","",IF(OR($V932&lt;2.7,$V932&gt;90),"Age OOR",VLOOKUP(AX$14&amp;"-int-"&amp;$G932,Equations!$G:$I,3,0)+VLOOKUP(AX$14&amp;"-sexo-"&amp;$G932,Equations!$G:$I,3,0)*$U932+VLOOKUP(AX$14&amp;"-edad-"&amp;$G932,Equations!$G:$I,3,0)*$V932+VLOOKUP(AX$14&amp;"-est-"&amp;$G932,Equations!$G:$I,3,0)*(1/$W932)+VLOOKUP(AX$14&amp;"-imc-"&amp;$G932,Equations!$G:$I,3,0)*(1/$Q932)))</f>
        <v/>
      </c>
      <c r="AY932" s="10" t="str">
        <f>IF($AB932="","",IF(OR($V932&lt;2.7,$V932&gt;90),"Age OOR",AX932-1.6449*VLOOKUP(AX$14&amp;"-rse-"&amp;$G932,Equations!$G:$I,3,0)))</f>
        <v/>
      </c>
      <c r="AZ932" s="10" t="str">
        <f>IF($AB932="","",IF(OR($V932&lt;2.7,$V932&gt;90),"Age OOR",AX932+1.6449*VLOOKUP(AX$14&amp;"-rse-"&amp;$G932,Equations!$G:$I,3,0)))</f>
        <v/>
      </c>
      <c r="BA932" s="10" t="str">
        <f t="shared" si="365"/>
        <v/>
      </c>
      <c r="BB932" s="10" t="str">
        <f>IF($AB932="","",IF(OR($V932&lt;2.7,$V932&gt;90),"Age OOR",($AB932-AX932)/VLOOKUP(AX$14&amp;"-rse-"&amp;$G932,Equations!$G:$I,3,0)))</f>
        <v/>
      </c>
      <c r="BC932" s="10" t="str">
        <f>IF($AC932="","",IF(OR($V932&lt;2.7,$V932&gt;90),"Age OOR",VLOOKUP(BC$14&amp;"-int-"&amp;$H932,Equations!$G:$I,3,0)+VLOOKUP(BC$14&amp;"-sexo-"&amp;$H932,Equations!$G:$I,3,0)*$U932+VLOOKUP(BC$14&amp;"-edad-"&amp;$H932,Equations!$G:$I,3,0)*$V932+VLOOKUP(BC$14&amp;"-est-"&amp;$H932,Equations!$G:$I,3,0)*(1/$W932)+VLOOKUP(BC$14&amp;"-imc-"&amp;$H932,Equations!$G:$I,3,0)*(1/$Q932)))</f>
        <v/>
      </c>
      <c r="BD932" s="10" t="str">
        <f>IF($AC932="","",IF(OR($V932&lt;2.7,$V932&gt;90),"Age OOR",BC932-1.6449*VLOOKUP(BC$14&amp;"-rse-"&amp;$H932,Equations!$G:$I,3,0)))</f>
        <v/>
      </c>
      <c r="BE932" s="10" t="str">
        <f>IF($AC932="","",IF(OR($V932&lt;2.7,$V932&gt;90),"Age OOR",BC932+1.6449*VLOOKUP(BC$14&amp;"-rse-"&amp;$H932,Equations!$G:$I,3,0)))</f>
        <v/>
      </c>
      <c r="BF932" s="10" t="str">
        <f t="shared" si="366"/>
        <v/>
      </c>
      <c r="BG932" s="10" t="str">
        <f>IF($AC932="","",IF(OR($V932&lt;2.7,$V932&gt;90),"Age OOR",($AC932-BC932)/VLOOKUP(BC$14&amp;"-rse-"&amp;$H932,Equations!$G:$I,3,0)))</f>
        <v/>
      </c>
      <c r="BH932" s="10" t="str">
        <f>IF($AD932="","",IF(OR($V932&lt;2.7,$V932&gt;90),"Age OOR",VLOOKUP(BH$14&amp;"-int-"&amp;$I932,Equations!$G:$I,3,0)+VLOOKUP(BH$14&amp;"-sexo-"&amp;$I932,Equations!$G:$I,3,0)*$U932+VLOOKUP(BH$14&amp;"-edad-"&amp;$I932,Equations!$G:$I,3,0)*$V932+VLOOKUP(BH$14&amp;"-est-"&amp;$I932,Equations!$G:$I,3,0)*(1/$W932)+VLOOKUP(BH$14&amp;"-imc-"&amp;$I932,Equations!$G:$I,3,0)*(1/$Q932)))</f>
        <v/>
      </c>
      <c r="BI932" s="10" t="str">
        <f>IF($AD932="","",IF(OR($V932&lt;2.7,$V932&gt;90),"Age OOR",BH932-1.6449*VLOOKUP(BH$14&amp;"-rse-"&amp;$I932,Equations!$G:$I,3,0)))</f>
        <v/>
      </c>
      <c r="BJ932" s="10" t="str">
        <f>IF($AD932="","",IF(OR($V932&lt;2.7,$V932&gt;90),"Age OOR",BH932+1.6449*VLOOKUP(BH$14&amp;"-rse-"&amp;$I932,Equations!$G:$I,3,0)))</f>
        <v/>
      </c>
      <c r="BK932" s="10" t="str">
        <f t="shared" si="367"/>
        <v/>
      </c>
      <c r="BL932" s="10" t="str">
        <f>IF($AD932="","",IF(OR($V932&lt;2.7,$V932&gt;90),"Age OOR",($AD932-BH932)/VLOOKUP(BH$14&amp;"-rse-"&amp;$I932,Equations!$G:$I,3,0)))</f>
        <v/>
      </c>
      <c r="BM932" s="10" t="str">
        <f>IF($AE932="","",IF(OR($V932&lt;2.7,$V932&gt;90),"Age OOR",VLOOKUP(BM$14&amp;"-int-"&amp;$J932,Equations!$G:$I,3,0)+VLOOKUP(BM$14&amp;"-sexo-"&amp;$J932,Equations!$G:$I,3,0)*$U932+VLOOKUP(BM$14&amp;"-edad-"&amp;$J932,Equations!$G:$I,3,0)*$V932+VLOOKUP(BM$14&amp;"-est-"&amp;$J932,Equations!$G:$I,3,0)*(1/$W932)+VLOOKUP(BM$14&amp;"-imc-"&amp;$J932,Equations!$G:$I,3,0)*(1/$Q932)))</f>
        <v/>
      </c>
      <c r="BN932" s="10" t="str">
        <f>IF($AE932="","",IF(OR($V932&lt;2.7,$V932&gt;90),"Age OOR",BM932-1.6449*VLOOKUP(BM$14&amp;"-rse-"&amp;$J932,Equations!$G:$I,3,0)))</f>
        <v/>
      </c>
      <c r="BO932" s="10" t="str">
        <f>IF($AE932="","",IF(OR($V932&lt;2.7,$V932&gt;90),"Age OOR",BM932+1.6449*VLOOKUP(BM$14&amp;"-rse-"&amp;$J932,Equations!$G:$I,3,0)))</f>
        <v/>
      </c>
      <c r="BP932" s="10" t="str">
        <f t="shared" si="368"/>
        <v/>
      </c>
      <c r="BQ932" s="10" t="str">
        <f>IF($AE932="","",IF(OR($V932&lt;2.7,$V932&gt;90),"Age OOR",($AE932-BM932)/VLOOKUP(BM$14&amp;"-rse-"&amp;$J932,Equations!$G:$I,3,0)))</f>
        <v/>
      </c>
      <c r="BR932" s="10" t="str">
        <f>IF($AF932="","",IF(OR($V932&lt;2.7,$V932&gt;90),"Age OOR",VLOOKUP(BR$14&amp;"-int-"&amp;$K932,Equations!$G:$I,3,0)+VLOOKUP(BR$14&amp;"-sexo-"&amp;$K932,Equations!$G:$I,3,0)*$U932+VLOOKUP(BR$14&amp;"-edad-"&amp;$K932,Equations!$G:$I,3,0)*$V932+VLOOKUP(BR$14&amp;"-est-"&amp;$K932,Equations!$G:$I,3,0)*(1/$W932)+VLOOKUP(BR$14&amp;"-imc-"&amp;$K932,Equations!$G:$I,3,0)*(1/$Q932)))</f>
        <v/>
      </c>
      <c r="BS932" s="10" t="str">
        <f>IF($AF932="","",IF(OR($V932&lt;2.7,$V932&gt;90),"Age OOR",BR932-1.6449*VLOOKUP(BR$14&amp;"-rse-"&amp;$K932,Equations!$G:$I,3,0)))</f>
        <v/>
      </c>
      <c r="BT932" s="10" t="str">
        <f>IF($AF932="","",IF(OR($V932&lt;2.7,$V932&gt;90),"Age OOR",BR932+1.6449*VLOOKUP(BR$14&amp;"-rse-"&amp;$K932,Equations!$G:$I,3,0)))</f>
        <v/>
      </c>
      <c r="BU932" s="10" t="str">
        <f t="shared" si="369"/>
        <v/>
      </c>
      <c r="BV932" s="10" t="str">
        <f>IF($AF932="","",IF(OR($V932&lt;2.7,$V932&gt;90),"Age OOR",($AF932-BR932)/VLOOKUP(BR$14&amp;"-rse-"&amp;$K932,Equations!$G:$I,3,0)))</f>
        <v/>
      </c>
      <c r="BW932" s="10" t="str">
        <f>IF($AG932="","",IF(OR($V932&lt;2.7,$V932&gt;90),"Age OOR",VLOOKUP(BW$14&amp;"-int-"&amp;$L932,Equations!$G:$I,3,0)+VLOOKUP(BW$14&amp;"-sexo-"&amp;$L932,Equations!$G:$I,3,0)*$U932+VLOOKUP(BW$14&amp;"-edad-"&amp;$L932,Equations!$G:$I,3,0)*$V932+VLOOKUP(BW$14&amp;"-est-"&amp;$L932,Equations!$G:$I,3,0)*(1/$W932)+VLOOKUP(BW$14&amp;"-imc-"&amp;$L932,Equations!$G:$I,3,0)*(1/$Q932)))</f>
        <v/>
      </c>
      <c r="BX932" s="10" t="str">
        <f>IF($AG932="","",IF(OR($V932&lt;2.7,$V932&gt;90),"Age OOR",BW932-1.6449*VLOOKUP(BW$14&amp;"-rse-"&amp;$L932,Equations!$G:$I,3,0)))</f>
        <v/>
      </c>
      <c r="BY932" s="10" t="str">
        <f>IF($AG932="","",IF(OR($V932&lt;2.7,$V932&gt;90),"Age OOR",BW932+1.6449*VLOOKUP(BW$14&amp;"-rse-"&amp;$L932,Equations!$G:$I,3,0)))</f>
        <v/>
      </c>
      <c r="BZ932" s="10" t="str">
        <f t="shared" si="370"/>
        <v/>
      </c>
      <c r="CA932" s="10" t="str">
        <f>IF($AG932="","",IF(OR($V932&lt;2.7,$V932&gt;90),"Age OOR",($AG932-BW932)/VLOOKUP(BW$14&amp;"-rse-"&amp;$L932,Equations!$G:$I,3,0)))</f>
        <v/>
      </c>
      <c r="CB932" s="10" t="str">
        <f>IF($AH932="","",IF(OR($V932&lt;2.7,$V932&gt;90),"Age OOR",VLOOKUP(CB$14&amp;"-int-"&amp;$M932,Equations!$G:$I,3,0)+VLOOKUP(CB$14&amp;"-sexo-"&amp;$M932,Equations!$G:$I,3,0)*$U932+VLOOKUP(CB$14&amp;"-edad-"&amp;$M932,Equations!$G:$I,3,0)*$V932+VLOOKUP(CB$14&amp;"-est-"&amp;$M932,Equations!$G:$I,3,0)*(1/$W932)+VLOOKUP(CB$14&amp;"-imc-"&amp;$M932,Equations!$G:$I,3,0)*(1/$Q932)))</f>
        <v/>
      </c>
      <c r="CC932" s="10" t="str">
        <f>IF($AH932="","",IF(OR($V932&lt;2.7,$V932&gt;90),"Age OOR",CB932-1.6449*VLOOKUP(CB$14&amp;"-rse-"&amp;$M932,Equations!$G:$I,3,0)))</f>
        <v/>
      </c>
      <c r="CD932" s="10" t="str">
        <f>IF($AH932="","",IF(OR($V932&lt;2.7,$V932&gt;90),"Age OOR",CB932+1.6449*VLOOKUP(CB$14&amp;"-rse-"&amp;$M932,Equations!$G:$I,3,0)))</f>
        <v/>
      </c>
      <c r="CE932" s="10" t="str">
        <f t="shared" si="371"/>
        <v/>
      </c>
      <c r="CF932" s="10" t="str">
        <f>IF($AH932="","",IF(OR($V932&lt;2.7,$V932&gt;90),"Age OOR",($AH932-CB932)/VLOOKUP(CB$14&amp;"-rse-"&amp;$M932,Equations!$G:$I,3,0)))</f>
        <v/>
      </c>
      <c r="CG932" s="10" t="str">
        <f>IF($AI932="","",IF(OR($V932&lt;2.7,$V932&gt;90),"Age OOR",VLOOKUP(CG$14&amp;"-int-"&amp;$N932,Equations!$G:$I,3,0)+VLOOKUP(CG$14&amp;"-sexo-"&amp;$N932,Equations!$G:$I,3,0)*$U932+VLOOKUP(CG$14&amp;"-edad-"&amp;$N932,Equations!$G:$I,3,0)*$V932+VLOOKUP(CG$14&amp;"-est-"&amp;$N932,Equations!$G:$I,3,0)*(1/$W932)+VLOOKUP(CG$14&amp;"-imc-"&amp;$N932,Equations!$G:$I,3,0)*(1/$Q932)))</f>
        <v/>
      </c>
      <c r="CH932" s="10" t="str">
        <f>IF($AI932="","",IF(OR($V932&lt;2.7,$V932&gt;90),"Age OOR",CG932-1.6449*VLOOKUP(CG$14&amp;"-rse-"&amp;$N932,Equations!$G:$I,3,0)))</f>
        <v/>
      </c>
      <c r="CI932" s="10" t="str">
        <f>IF($AI932="","",IF(OR($V932&lt;2.7,$V932&gt;90),"Age OOR",CG932+1.6449*VLOOKUP(CG$14&amp;"-rse-"&amp;$N932,Equations!$G:$I,3,0)))</f>
        <v/>
      </c>
      <c r="CJ932" s="10" t="str">
        <f t="shared" si="372"/>
        <v/>
      </c>
      <c r="CK932" s="10" t="str">
        <f>IF($AI932="","",IF(OR($V932&lt;2.7,$V932&gt;90),"Age OOR",($AI932-CG932)/VLOOKUP(CG$14&amp;"-rse-"&amp;$N932,Equations!$G:$I,3,0)))</f>
        <v/>
      </c>
      <c r="CL932" s="10" t="str">
        <f>IF($AJ932="","",IF(OR($V932&lt;2.7,$V932&gt;90),"Age OOR",VLOOKUP(CL$14&amp;"-int-"&amp;$O932,Equations!$G:$I,3,0)+VLOOKUP(CL$14&amp;"-sexo-"&amp;$O932,Equations!$G:$I,3,0)*$U932+VLOOKUP(CL$14&amp;"-edad-"&amp;$O932,Equations!$G:$I,3,0)*$V932+VLOOKUP(CL$14&amp;"-est-"&amp;$O932,Equations!$G:$I,3,0)*(1/$W932)+VLOOKUP(CL$14&amp;"-imc-"&amp;$O932,Equations!$G:$I,3,0)*(1/$Q932)))</f>
        <v/>
      </c>
      <c r="CM932" s="10" t="str">
        <f>IF($AJ932="","",IF(OR($V932&lt;2.7,$V932&gt;90),"Age OOR",CL932-1.6449*VLOOKUP(CL$14&amp;"-rse-"&amp;$O932,Equations!$G:$I,3,0)))</f>
        <v/>
      </c>
      <c r="CN932" s="10" t="str">
        <f>IF($AJ932="","",IF(OR($V932&lt;2.7,$V932&gt;90),"Age OOR",CL932+1.6449*VLOOKUP(CL$14&amp;"-rse-"&amp;$O932,Equations!$G:$I,3,0)))</f>
        <v/>
      </c>
      <c r="CO932" s="10" t="str">
        <f t="shared" si="373"/>
        <v/>
      </c>
      <c r="CP932" s="10" t="str">
        <f>IF($AJ932="","",IF(OR($V932&lt;2.7,$V932&gt;90),"Age OOR",($AJ932-CL932)/VLOOKUP(CL$14&amp;"-rse-"&amp;$O932,Equations!$G:$I,3,0)))</f>
        <v/>
      </c>
      <c r="CQ932" s="10" t="str">
        <f>IF($AK932="","",IF(OR($V932&lt;2.7,$V932&gt;90),"Age OOR",EXP(VLOOKUP(CQ$14&amp;"-int-"&amp;$P932,Equations!$G:$I,3,0)+VLOOKUP(CQ$14&amp;"-sexo-"&amp;$P932,Equations!$G:$I,3,0)*$U932+VLOOKUP(CQ$14&amp;"-edad-"&amp;$P932,Equations!$G:$I,3,0)*$V932+VLOOKUP(CQ$14&amp;"-est-"&amp;$P932,Equations!$G:$I,3,0)*(1/$W932)+VLOOKUP(CQ$14&amp;"-imc-"&amp;$P932,Equations!$G:$I,3,0)*(1/$Q932))))</f>
        <v/>
      </c>
      <c r="CR932" s="10" t="str">
        <f>IF($AK932="","",IF(OR($V932&lt;2.7,$V932&gt;90),"Age OOR",EXP(LN(CQ932)-1.6449*VLOOKUP(CQ$14&amp;"-rse-"&amp;$P932,Equations!$G:$I,3,0))))</f>
        <v/>
      </c>
      <c r="CS932" s="10" t="str">
        <f>IF($AK932="","",IF(OR($V932&lt;2.7,$V932&gt;90),"Age OOR",EXP(LN(CQ932)+1.6449*VLOOKUP(CQ$14&amp;"-rse-"&amp;$P932,Equations!$G:$I,3,0))))</f>
        <v/>
      </c>
      <c r="CT932" s="10" t="str">
        <f t="shared" si="374"/>
        <v/>
      </c>
      <c r="CU932" s="10" t="str">
        <f>IF($AK932="","",IF(OR($V932&lt;2.7,$V932&gt;90),"Age OOR",(LN($AK932)-LN(CQ932))/VLOOKUP(CQ$14&amp;"-rse-"&amp;$P932,Equations!$G:$I,3,0)))</f>
        <v/>
      </c>
      <c r="CV932" s="47"/>
    </row>
    <row r="933" spans="5:100" x14ac:dyDescent="0.2">
      <c r="E933" s="23" t="str">
        <f t="shared" si="350"/>
        <v>Age out of range</v>
      </c>
      <c r="F933" s="23" t="str">
        <f t="shared" si="351"/>
        <v>Age out of range</v>
      </c>
      <c r="G933" s="23" t="str">
        <f t="shared" si="352"/>
        <v>Age out of range</v>
      </c>
      <c r="H933" s="23" t="str">
        <f t="shared" si="353"/>
        <v>Age out of range</v>
      </c>
      <c r="I933" s="23" t="str">
        <f t="shared" si="354"/>
        <v>Age out of range</v>
      </c>
      <c r="J933" s="23" t="str">
        <f t="shared" si="355"/>
        <v>Age out of range</v>
      </c>
      <c r="K933" s="23" t="str">
        <f t="shared" si="356"/>
        <v>Age out of range</v>
      </c>
      <c r="L933" s="23" t="str">
        <f t="shared" si="357"/>
        <v>Age out of range</v>
      </c>
      <c r="M933" s="23" t="str">
        <f t="shared" si="358"/>
        <v>Age out of range</v>
      </c>
      <c r="N933" s="23" t="str">
        <f t="shared" si="359"/>
        <v>Age out of range</v>
      </c>
      <c r="O933" s="23" t="str">
        <f t="shared" si="360"/>
        <v>Age out of range</v>
      </c>
      <c r="P933" s="23" t="str">
        <f t="shared" si="361"/>
        <v>Age out of range</v>
      </c>
      <c r="Q933" s="23" t="e">
        <f t="shared" si="362"/>
        <v>#DIV/0!</v>
      </c>
      <c r="R933" s="17"/>
      <c r="S933" s="23">
        <v>917</v>
      </c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  <c r="AE933" s="134"/>
      <c r="AF933" s="134"/>
      <c r="AG933" s="134"/>
      <c r="AH933" s="134"/>
      <c r="AI933" s="134"/>
      <c r="AJ933" s="134"/>
      <c r="AK933" s="134"/>
      <c r="AL933" s="7"/>
      <c r="AM933" s="47"/>
      <c r="AN933" s="10" t="str">
        <f>IF($Z933="","",IF(OR($V933&lt;2.7,$V933&gt;90),"Age OOR",VLOOKUP(AN$14&amp;"-int-"&amp;$E933,Equations!$G:$I,3,0)+VLOOKUP(AN$14&amp;"-sexo-"&amp;$E933,Equations!$G:$I,3,0)*$U933+VLOOKUP(AN$14&amp;"-edad-"&amp;$E933,Equations!$G:$I,3,0)*$V933+VLOOKUP(AN$14&amp;"-est-"&amp;$E933,Equations!$G:$I,3,0)*(1/$W933)+VLOOKUP(AN$14&amp;"-imc-"&amp;$E933,Equations!$G:$I,3,0)*(1/$Q933)))</f>
        <v/>
      </c>
      <c r="AO933" s="10" t="str">
        <f>IF($Z933="","",IF(OR($V933&lt;2.7,$V933&gt;90),"Age OOR",AN933-1.6449*VLOOKUP(AN$14&amp;"-rse-"&amp;$E933,Equations!$G:$I,3,0)))</f>
        <v/>
      </c>
      <c r="AP933" s="10" t="str">
        <f>IF($Z933="","",IF(OR($V933&lt;2.7,$V933&gt;90),"Age OOR",AN933+1.6449*VLOOKUP(AN$14&amp;"-rse-"&amp;$E933,Equations!$G:$I,3,0)))</f>
        <v/>
      </c>
      <c r="AQ933" s="10" t="str">
        <f t="shared" si="363"/>
        <v/>
      </c>
      <c r="AR933" s="10" t="str">
        <f>IF($Z933="","",IF(OR($V933&lt;2.7,$V933&gt;90),"Age OOR",($Z933-AN933)/VLOOKUP(AN$14&amp;"-rse-"&amp;$E933,Equations!$G:$I,3,0)))</f>
        <v/>
      </c>
      <c r="AS933" s="10" t="str">
        <f>IF($AA933="","",IF(OR($V933&lt;2.7,$V933&gt;90),"Age OOR",VLOOKUP(AS$14&amp;"-int-"&amp;$F933,Equations!$G:$I,3,0)+VLOOKUP(AS$14&amp;"-sexo-"&amp;$F933,Equations!$G:$I,3,0)*$U933+VLOOKUP(AS$14&amp;"-edad-"&amp;$F933,Equations!$G:$I,3,0)*$V933+VLOOKUP(AS$14&amp;"-est-"&amp;$F933,Equations!$G:$I,3,0)*(1/$W933)+VLOOKUP(AS$14&amp;"-imc-"&amp;$F933,Equations!$G:$I,3,0)*(1/$Q933)))</f>
        <v/>
      </c>
      <c r="AT933" s="10" t="str">
        <f>IF($AA933="","",IF(OR($V933&lt;2.7,$V933&gt;90),"Age OOR",AS933-1.6449*VLOOKUP(AS$14&amp;"-rse-"&amp;$F933,Equations!$G:$I,3,0)))</f>
        <v/>
      </c>
      <c r="AU933" s="10" t="str">
        <f>IF($AA933="","",IF(OR($V933&lt;2.7,$V933&gt;90),"Age OOR",AS933+1.6449*VLOOKUP(AS$14&amp;"-rse-"&amp;$F933,Equations!$G:$I,3,0)))</f>
        <v/>
      </c>
      <c r="AV933" s="10" t="str">
        <f t="shared" si="364"/>
        <v/>
      </c>
      <c r="AW933" s="10" t="str">
        <f>IF($AA933="","",IF(OR($V933&lt;2.7,$V933&gt;90),"Age OOR",($AA933-AS933)/VLOOKUP(AS$14&amp;"-rse-"&amp;$F933,Equations!$G:$I,3,0)))</f>
        <v/>
      </c>
      <c r="AX933" s="10" t="str">
        <f>IF($AB933="","",IF(OR($V933&lt;2.7,$V933&gt;90),"Age OOR",VLOOKUP(AX$14&amp;"-int-"&amp;$G933,Equations!$G:$I,3,0)+VLOOKUP(AX$14&amp;"-sexo-"&amp;$G933,Equations!$G:$I,3,0)*$U933+VLOOKUP(AX$14&amp;"-edad-"&amp;$G933,Equations!$G:$I,3,0)*$V933+VLOOKUP(AX$14&amp;"-est-"&amp;$G933,Equations!$G:$I,3,0)*(1/$W933)+VLOOKUP(AX$14&amp;"-imc-"&amp;$G933,Equations!$G:$I,3,0)*(1/$Q933)))</f>
        <v/>
      </c>
      <c r="AY933" s="10" t="str">
        <f>IF($AB933="","",IF(OR($V933&lt;2.7,$V933&gt;90),"Age OOR",AX933-1.6449*VLOOKUP(AX$14&amp;"-rse-"&amp;$G933,Equations!$G:$I,3,0)))</f>
        <v/>
      </c>
      <c r="AZ933" s="10" t="str">
        <f>IF($AB933="","",IF(OR($V933&lt;2.7,$V933&gt;90),"Age OOR",AX933+1.6449*VLOOKUP(AX$14&amp;"-rse-"&amp;$G933,Equations!$G:$I,3,0)))</f>
        <v/>
      </c>
      <c r="BA933" s="10" t="str">
        <f t="shared" si="365"/>
        <v/>
      </c>
      <c r="BB933" s="10" t="str">
        <f>IF($AB933="","",IF(OR($V933&lt;2.7,$V933&gt;90),"Age OOR",($AB933-AX933)/VLOOKUP(AX$14&amp;"-rse-"&amp;$G933,Equations!$G:$I,3,0)))</f>
        <v/>
      </c>
      <c r="BC933" s="10" t="str">
        <f>IF($AC933="","",IF(OR($V933&lt;2.7,$V933&gt;90),"Age OOR",VLOOKUP(BC$14&amp;"-int-"&amp;$H933,Equations!$G:$I,3,0)+VLOOKUP(BC$14&amp;"-sexo-"&amp;$H933,Equations!$G:$I,3,0)*$U933+VLOOKUP(BC$14&amp;"-edad-"&amp;$H933,Equations!$G:$I,3,0)*$V933+VLOOKUP(BC$14&amp;"-est-"&amp;$H933,Equations!$G:$I,3,0)*(1/$W933)+VLOOKUP(BC$14&amp;"-imc-"&amp;$H933,Equations!$G:$I,3,0)*(1/$Q933)))</f>
        <v/>
      </c>
      <c r="BD933" s="10" t="str">
        <f>IF($AC933="","",IF(OR($V933&lt;2.7,$V933&gt;90),"Age OOR",BC933-1.6449*VLOOKUP(BC$14&amp;"-rse-"&amp;$H933,Equations!$G:$I,3,0)))</f>
        <v/>
      </c>
      <c r="BE933" s="10" t="str">
        <f>IF($AC933="","",IF(OR($V933&lt;2.7,$V933&gt;90),"Age OOR",BC933+1.6449*VLOOKUP(BC$14&amp;"-rse-"&amp;$H933,Equations!$G:$I,3,0)))</f>
        <v/>
      </c>
      <c r="BF933" s="10" t="str">
        <f t="shared" si="366"/>
        <v/>
      </c>
      <c r="BG933" s="10" t="str">
        <f>IF($AC933="","",IF(OR($V933&lt;2.7,$V933&gt;90),"Age OOR",($AC933-BC933)/VLOOKUP(BC$14&amp;"-rse-"&amp;$H933,Equations!$G:$I,3,0)))</f>
        <v/>
      </c>
      <c r="BH933" s="10" t="str">
        <f>IF($AD933="","",IF(OR($V933&lt;2.7,$V933&gt;90),"Age OOR",VLOOKUP(BH$14&amp;"-int-"&amp;$I933,Equations!$G:$I,3,0)+VLOOKUP(BH$14&amp;"-sexo-"&amp;$I933,Equations!$G:$I,3,0)*$U933+VLOOKUP(BH$14&amp;"-edad-"&amp;$I933,Equations!$G:$I,3,0)*$V933+VLOOKUP(BH$14&amp;"-est-"&amp;$I933,Equations!$G:$I,3,0)*(1/$W933)+VLOOKUP(BH$14&amp;"-imc-"&amp;$I933,Equations!$G:$I,3,0)*(1/$Q933)))</f>
        <v/>
      </c>
      <c r="BI933" s="10" t="str">
        <f>IF($AD933="","",IF(OR($V933&lt;2.7,$V933&gt;90),"Age OOR",BH933-1.6449*VLOOKUP(BH$14&amp;"-rse-"&amp;$I933,Equations!$G:$I,3,0)))</f>
        <v/>
      </c>
      <c r="BJ933" s="10" t="str">
        <f>IF($AD933="","",IF(OR($V933&lt;2.7,$V933&gt;90),"Age OOR",BH933+1.6449*VLOOKUP(BH$14&amp;"-rse-"&amp;$I933,Equations!$G:$I,3,0)))</f>
        <v/>
      </c>
      <c r="BK933" s="10" t="str">
        <f t="shared" si="367"/>
        <v/>
      </c>
      <c r="BL933" s="10" t="str">
        <f>IF($AD933="","",IF(OR($V933&lt;2.7,$V933&gt;90),"Age OOR",($AD933-BH933)/VLOOKUP(BH$14&amp;"-rse-"&amp;$I933,Equations!$G:$I,3,0)))</f>
        <v/>
      </c>
      <c r="BM933" s="10" t="str">
        <f>IF($AE933="","",IF(OR($V933&lt;2.7,$V933&gt;90),"Age OOR",VLOOKUP(BM$14&amp;"-int-"&amp;$J933,Equations!$G:$I,3,0)+VLOOKUP(BM$14&amp;"-sexo-"&amp;$J933,Equations!$G:$I,3,0)*$U933+VLOOKUP(BM$14&amp;"-edad-"&amp;$J933,Equations!$G:$I,3,0)*$V933+VLOOKUP(BM$14&amp;"-est-"&amp;$J933,Equations!$G:$I,3,0)*(1/$W933)+VLOOKUP(BM$14&amp;"-imc-"&amp;$J933,Equations!$G:$I,3,0)*(1/$Q933)))</f>
        <v/>
      </c>
      <c r="BN933" s="10" t="str">
        <f>IF($AE933="","",IF(OR($V933&lt;2.7,$V933&gt;90),"Age OOR",BM933-1.6449*VLOOKUP(BM$14&amp;"-rse-"&amp;$J933,Equations!$G:$I,3,0)))</f>
        <v/>
      </c>
      <c r="BO933" s="10" t="str">
        <f>IF($AE933="","",IF(OR($V933&lt;2.7,$V933&gt;90),"Age OOR",BM933+1.6449*VLOOKUP(BM$14&amp;"-rse-"&amp;$J933,Equations!$G:$I,3,0)))</f>
        <v/>
      </c>
      <c r="BP933" s="10" t="str">
        <f t="shared" si="368"/>
        <v/>
      </c>
      <c r="BQ933" s="10" t="str">
        <f>IF($AE933="","",IF(OR($V933&lt;2.7,$V933&gt;90),"Age OOR",($AE933-BM933)/VLOOKUP(BM$14&amp;"-rse-"&amp;$J933,Equations!$G:$I,3,0)))</f>
        <v/>
      </c>
      <c r="BR933" s="10" t="str">
        <f>IF($AF933="","",IF(OR($V933&lt;2.7,$V933&gt;90),"Age OOR",VLOOKUP(BR$14&amp;"-int-"&amp;$K933,Equations!$G:$I,3,0)+VLOOKUP(BR$14&amp;"-sexo-"&amp;$K933,Equations!$G:$I,3,0)*$U933+VLOOKUP(BR$14&amp;"-edad-"&amp;$K933,Equations!$G:$I,3,0)*$V933+VLOOKUP(BR$14&amp;"-est-"&amp;$K933,Equations!$G:$I,3,0)*(1/$W933)+VLOOKUP(BR$14&amp;"-imc-"&amp;$K933,Equations!$G:$I,3,0)*(1/$Q933)))</f>
        <v/>
      </c>
      <c r="BS933" s="10" t="str">
        <f>IF($AF933="","",IF(OR($V933&lt;2.7,$V933&gt;90),"Age OOR",BR933-1.6449*VLOOKUP(BR$14&amp;"-rse-"&amp;$K933,Equations!$G:$I,3,0)))</f>
        <v/>
      </c>
      <c r="BT933" s="10" t="str">
        <f>IF($AF933="","",IF(OR($V933&lt;2.7,$V933&gt;90),"Age OOR",BR933+1.6449*VLOOKUP(BR$14&amp;"-rse-"&amp;$K933,Equations!$G:$I,3,0)))</f>
        <v/>
      </c>
      <c r="BU933" s="10" t="str">
        <f t="shared" si="369"/>
        <v/>
      </c>
      <c r="BV933" s="10" t="str">
        <f>IF($AF933="","",IF(OR($V933&lt;2.7,$V933&gt;90),"Age OOR",($AF933-BR933)/VLOOKUP(BR$14&amp;"-rse-"&amp;$K933,Equations!$G:$I,3,0)))</f>
        <v/>
      </c>
      <c r="BW933" s="10" t="str">
        <f>IF($AG933="","",IF(OR($V933&lt;2.7,$V933&gt;90),"Age OOR",VLOOKUP(BW$14&amp;"-int-"&amp;$L933,Equations!$G:$I,3,0)+VLOOKUP(BW$14&amp;"-sexo-"&amp;$L933,Equations!$G:$I,3,0)*$U933+VLOOKUP(BW$14&amp;"-edad-"&amp;$L933,Equations!$G:$I,3,0)*$V933+VLOOKUP(BW$14&amp;"-est-"&amp;$L933,Equations!$G:$I,3,0)*(1/$W933)+VLOOKUP(BW$14&amp;"-imc-"&amp;$L933,Equations!$G:$I,3,0)*(1/$Q933)))</f>
        <v/>
      </c>
      <c r="BX933" s="10" t="str">
        <f>IF($AG933="","",IF(OR($V933&lt;2.7,$V933&gt;90),"Age OOR",BW933-1.6449*VLOOKUP(BW$14&amp;"-rse-"&amp;$L933,Equations!$G:$I,3,0)))</f>
        <v/>
      </c>
      <c r="BY933" s="10" t="str">
        <f>IF($AG933="","",IF(OR($V933&lt;2.7,$V933&gt;90),"Age OOR",BW933+1.6449*VLOOKUP(BW$14&amp;"-rse-"&amp;$L933,Equations!$G:$I,3,0)))</f>
        <v/>
      </c>
      <c r="BZ933" s="10" t="str">
        <f t="shared" si="370"/>
        <v/>
      </c>
      <c r="CA933" s="10" t="str">
        <f>IF($AG933="","",IF(OR($V933&lt;2.7,$V933&gt;90),"Age OOR",($AG933-BW933)/VLOOKUP(BW$14&amp;"-rse-"&amp;$L933,Equations!$G:$I,3,0)))</f>
        <v/>
      </c>
      <c r="CB933" s="10" t="str">
        <f>IF($AH933="","",IF(OR($V933&lt;2.7,$V933&gt;90),"Age OOR",VLOOKUP(CB$14&amp;"-int-"&amp;$M933,Equations!$G:$I,3,0)+VLOOKUP(CB$14&amp;"-sexo-"&amp;$M933,Equations!$G:$I,3,0)*$U933+VLOOKUP(CB$14&amp;"-edad-"&amp;$M933,Equations!$G:$I,3,0)*$V933+VLOOKUP(CB$14&amp;"-est-"&amp;$M933,Equations!$G:$I,3,0)*(1/$W933)+VLOOKUP(CB$14&amp;"-imc-"&amp;$M933,Equations!$G:$I,3,0)*(1/$Q933)))</f>
        <v/>
      </c>
      <c r="CC933" s="10" t="str">
        <f>IF($AH933="","",IF(OR($V933&lt;2.7,$V933&gt;90),"Age OOR",CB933-1.6449*VLOOKUP(CB$14&amp;"-rse-"&amp;$M933,Equations!$G:$I,3,0)))</f>
        <v/>
      </c>
      <c r="CD933" s="10" t="str">
        <f>IF($AH933="","",IF(OR($V933&lt;2.7,$V933&gt;90),"Age OOR",CB933+1.6449*VLOOKUP(CB$14&amp;"-rse-"&amp;$M933,Equations!$G:$I,3,0)))</f>
        <v/>
      </c>
      <c r="CE933" s="10" t="str">
        <f t="shared" si="371"/>
        <v/>
      </c>
      <c r="CF933" s="10" t="str">
        <f>IF($AH933="","",IF(OR($V933&lt;2.7,$V933&gt;90),"Age OOR",($AH933-CB933)/VLOOKUP(CB$14&amp;"-rse-"&amp;$M933,Equations!$G:$I,3,0)))</f>
        <v/>
      </c>
      <c r="CG933" s="10" t="str">
        <f>IF($AI933="","",IF(OR($V933&lt;2.7,$V933&gt;90),"Age OOR",VLOOKUP(CG$14&amp;"-int-"&amp;$N933,Equations!$G:$I,3,0)+VLOOKUP(CG$14&amp;"-sexo-"&amp;$N933,Equations!$G:$I,3,0)*$U933+VLOOKUP(CG$14&amp;"-edad-"&amp;$N933,Equations!$G:$I,3,0)*$V933+VLOOKUP(CG$14&amp;"-est-"&amp;$N933,Equations!$G:$I,3,0)*(1/$W933)+VLOOKUP(CG$14&amp;"-imc-"&amp;$N933,Equations!$G:$I,3,0)*(1/$Q933)))</f>
        <v/>
      </c>
      <c r="CH933" s="10" t="str">
        <f>IF($AI933="","",IF(OR($V933&lt;2.7,$V933&gt;90),"Age OOR",CG933-1.6449*VLOOKUP(CG$14&amp;"-rse-"&amp;$N933,Equations!$G:$I,3,0)))</f>
        <v/>
      </c>
      <c r="CI933" s="10" t="str">
        <f>IF($AI933="","",IF(OR($V933&lt;2.7,$V933&gt;90),"Age OOR",CG933+1.6449*VLOOKUP(CG$14&amp;"-rse-"&amp;$N933,Equations!$G:$I,3,0)))</f>
        <v/>
      </c>
      <c r="CJ933" s="10" t="str">
        <f t="shared" si="372"/>
        <v/>
      </c>
      <c r="CK933" s="10" t="str">
        <f>IF($AI933="","",IF(OR($V933&lt;2.7,$V933&gt;90),"Age OOR",($AI933-CG933)/VLOOKUP(CG$14&amp;"-rse-"&amp;$N933,Equations!$G:$I,3,0)))</f>
        <v/>
      </c>
      <c r="CL933" s="10" t="str">
        <f>IF($AJ933="","",IF(OR($V933&lt;2.7,$V933&gt;90),"Age OOR",VLOOKUP(CL$14&amp;"-int-"&amp;$O933,Equations!$G:$I,3,0)+VLOOKUP(CL$14&amp;"-sexo-"&amp;$O933,Equations!$G:$I,3,0)*$U933+VLOOKUP(CL$14&amp;"-edad-"&amp;$O933,Equations!$G:$I,3,0)*$V933+VLOOKUP(CL$14&amp;"-est-"&amp;$O933,Equations!$G:$I,3,0)*(1/$W933)+VLOOKUP(CL$14&amp;"-imc-"&amp;$O933,Equations!$G:$I,3,0)*(1/$Q933)))</f>
        <v/>
      </c>
      <c r="CM933" s="10" t="str">
        <f>IF($AJ933="","",IF(OR($V933&lt;2.7,$V933&gt;90),"Age OOR",CL933-1.6449*VLOOKUP(CL$14&amp;"-rse-"&amp;$O933,Equations!$G:$I,3,0)))</f>
        <v/>
      </c>
      <c r="CN933" s="10" t="str">
        <f>IF($AJ933="","",IF(OR($V933&lt;2.7,$V933&gt;90),"Age OOR",CL933+1.6449*VLOOKUP(CL$14&amp;"-rse-"&amp;$O933,Equations!$G:$I,3,0)))</f>
        <v/>
      </c>
      <c r="CO933" s="10" t="str">
        <f t="shared" si="373"/>
        <v/>
      </c>
      <c r="CP933" s="10" t="str">
        <f>IF($AJ933="","",IF(OR($V933&lt;2.7,$V933&gt;90),"Age OOR",($AJ933-CL933)/VLOOKUP(CL$14&amp;"-rse-"&amp;$O933,Equations!$G:$I,3,0)))</f>
        <v/>
      </c>
      <c r="CQ933" s="10" t="str">
        <f>IF($AK933="","",IF(OR($V933&lt;2.7,$V933&gt;90),"Age OOR",EXP(VLOOKUP(CQ$14&amp;"-int-"&amp;$P933,Equations!$G:$I,3,0)+VLOOKUP(CQ$14&amp;"-sexo-"&amp;$P933,Equations!$G:$I,3,0)*$U933+VLOOKUP(CQ$14&amp;"-edad-"&amp;$P933,Equations!$G:$I,3,0)*$V933+VLOOKUP(CQ$14&amp;"-est-"&amp;$P933,Equations!$G:$I,3,0)*(1/$W933)+VLOOKUP(CQ$14&amp;"-imc-"&amp;$P933,Equations!$G:$I,3,0)*(1/$Q933))))</f>
        <v/>
      </c>
      <c r="CR933" s="10" t="str">
        <f>IF($AK933="","",IF(OR($V933&lt;2.7,$V933&gt;90),"Age OOR",EXP(LN(CQ933)-1.6449*VLOOKUP(CQ$14&amp;"-rse-"&amp;$P933,Equations!$G:$I,3,0))))</f>
        <v/>
      </c>
      <c r="CS933" s="10" t="str">
        <f>IF($AK933="","",IF(OR($V933&lt;2.7,$V933&gt;90),"Age OOR",EXP(LN(CQ933)+1.6449*VLOOKUP(CQ$14&amp;"-rse-"&amp;$P933,Equations!$G:$I,3,0))))</f>
        <v/>
      </c>
      <c r="CT933" s="10" t="str">
        <f t="shared" si="374"/>
        <v/>
      </c>
      <c r="CU933" s="10" t="str">
        <f>IF($AK933="","",IF(OR($V933&lt;2.7,$V933&gt;90),"Age OOR",(LN($AK933)-LN(CQ933))/VLOOKUP(CQ$14&amp;"-rse-"&amp;$P933,Equations!$G:$I,3,0)))</f>
        <v/>
      </c>
      <c r="CV933" s="47"/>
    </row>
    <row r="934" spans="5:100" x14ac:dyDescent="0.2">
      <c r="E934" s="23" t="str">
        <f t="shared" si="350"/>
        <v>Age out of range</v>
      </c>
      <c r="F934" s="23" t="str">
        <f t="shared" si="351"/>
        <v>Age out of range</v>
      </c>
      <c r="G934" s="23" t="str">
        <f t="shared" si="352"/>
        <v>Age out of range</v>
      </c>
      <c r="H934" s="23" t="str">
        <f t="shared" si="353"/>
        <v>Age out of range</v>
      </c>
      <c r="I934" s="23" t="str">
        <f t="shared" si="354"/>
        <v>Age out of range</v>
      </c>
      <c r="J934" s="23" t="str">
        <f t="shared" si="355"/>
        <v>Age out of range</v>
      </c>
      <c r="K934" s="23" t="str">
        <f t="shared" si="356"/>
        <v>Age out of range</v>
      </c>
      <c r="L934" s="23" t="str">
        <f t="shared" si="357"/>
        <v>Age out of range</v>
      </c>
      <c r="M934" s="23" t="str">
        <f t="shared" si="358"/>
        <v>Age out of range</v>
      </c>
      <c r="N934" s="23" t="str">
        <f t="shared" si="359"/>
        <v>Age out of range</v>
      </c>
      <c r="O934" s="23" t="str">
        <f t="shared" si="360"/>
        <v>Age out of range</v>
      </c>
      <c r="P934" s="23" t="str">
        <f t="shared" si="361"/>
        <v>Age out of range</v>
      </c>
      <c r="Q934" s="23" t="e">
        <f t="shared" si="362"/>
        <v>#DIV/0!</v>
      </c>
      <c r="R934" s="17"/>
      <c r="S934" s="23">
        <v>918</v>
      </c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  <c r="AE934" s="134"/>
      <c r="AF934" s="134"/>
      <c r="AG934" s="134"/>
      <c r="AH934" s="134"/>
      <c r="AI934" s="134"/>
      <c r="AJ934" s="134"/>
      <c r="AK934" s="134"/>
      <c r="AL934" s="7"/>
      <c r="AM934" s="47"/>
      <c r="AN934" s="10" t="str">
        <f>IF($Z934="","",IF(OR($V934&lt;2.7,$V934&gt;90),"Age OOR",VLOOKUP(AN$14&amp;"-int-"&amp;$E934,Equations!$G:$I,3,0)+VLOOKUP(AN$14&amp;"-sexo-"&amp;$E934,Equations!$G:$I,3,0)*$U934+VLOOKUP(AN$14&amp;"-edad-"&amp;$E934,Equations!$G:$I,3,0)*$V934+VLOOKUP(AN$14&amp;"-est-"&amp;$E934,Equations!$G:$I,3,0)*(1/$W934)+VLOOKUP(AN$14&amp;"-imc-"&amp;$E934,Equations!$G:$I,3,0)*(1/$Q934)))</f>
        <v/>
      </c>
      <c r="AO934" s="10" t="str">
        <f>IF($Z934="","",IF(OR($V934&lt;2.7,$V934&gt;90),"Age OOR",AN934-1.6449*VLOOKUP(AN$14&amp;"-rse-"&amp;$E934,Equations!$G:$I,3,0)))</f>
        <v/>
      </c>
      <c r="AP934" s="10" t="str">
        <f>IF($Z934="","",IF(OR($V934&lt;2.7,$V934&gt;90),"Age OOR",AN934+1.6449*VLOOKUP(AN$14&amp;"-rse-"&amp;$E934,Equations!$G:$I,3,0)))</f>
        <v/>
      </c>
      <c r="AQ934" s="10" t="str">
        <f t="shared" si="363"/>
        <v/>
      </c>
      <c r="AR934" s="10" t="str">
        <f>IF($Z934="","",IF(OR($V934&lt;2.7,$V934&gt;90),"Age OOR",($Z934-AN934)/VLOOKUP(AN$14&amp;"-rse-"&amp;$E934,Equations!$G:$I,3,0)))</f>
        <v/>
      </c>
      <c r="AS934" s="10" t="str">
        <f>IF($AA934="","",IF(OR($V934&lt;2.7,$V934&gt;90),"Age OOR",VLOOKUP(AS$14&amp;"-int-"&amp;$F934,Equations!$G:$I,3,0)+VLOOKUP(AS$14&amp;"-sexo-"&amp;$F934,Equations!$G:$I,3,0)*$U934+VLOOKUP(AS$14&amp;"-edad-"&amp;$F934,Equations!$G:$I,3,0)*$V934+VLOOKUP(AS$14&amp;"-est-"&amp;$F934,Equations!$G:$I,3,0)*(1/$W934)+VLOOKUP(AS$14&amp;"-imc-"&amp;$F934,Equations!$G:$I,3,0)*(1/$Q934)))</f>
        <v/>
      </c>
      <c r="AT934" s="10" t="str">
        <f>IF($AA934="","",IF(OR($V934&lt;2.7,$V934&gt;90),"Age OOR",AS934-1.6449*VLOOKUP(AS$14&amp;"-rse-"&amp;$F934,Equations!$G:$I,3,0)))</f>
        <v/>
      </c>
      <c r="AU934" s="10" t="str">
        <f>IF($AA934="","",IF(OR($V934&lt;2.7,$V934&gt;90),"Age OOR",AS934+1.6449*VLOOKUP(AS$14&amp;"-rse-"&amp;$F934,Equations!$G:$I,3,0)))</f>
        <v/>
      </c>
      <c r="AV934" s="10" t="str">
        <f t="shared" si="364"/>
        <v/>
      </c>
      <c r="AW934" s="10" t="str">
        <f>IF($AA934="","",IF(OR($V934&lt;2.7,$V934&gt;90),"Age OOR",($AA934-AS934)/VLOOKUP(AS$14&amp;"-rse-"&amp;$F934,Equations!$G:$I,3,0)))</f>
        <v/>
      </c>
      <c r="AX934" s="10" t="str">
        <f>IF($AB934="","",IF(OR($V934&lt;2.7,$V934&gt;90),"Age OOR",VLOOKUP(AX$14&amp;"-int-"&amp;$G934,Equations!$G:$I,3,0)+VLOOKUP(AX$14&amp;"-sexo-"&amp;$G934,Equations!$G:$I,3,0)*$U934+VLOOKUP(AX$14&amp;"-edad-"&amp;$G934,Equations!$G:$I,3,0)*$V934+VLOOKUP(AX$14&amp;"-est-"&amp;$G934,Equations!$G:$I,3,0)*(1/$W934)+VLOOKUP(AX$14&amp;"-imc-"&amp;$G934,Equations!$G:$I,3,0)*(1/$Q934)))</f>
        <v/>
      </c>
      <c r="AY934" s="10" t="str">
        <f>IF($AB934="","",IF(OR($V934&lt;2.7,$V934&gt;90),"Age OOR",AX934-1.6449*VLOOKUP(AX$14&amp;"-rse-"&amp;$G934,Equations!$G:$I,3,0)))</f>
        <v/>
      </c>
      <c r="AZ934" s="10" t="str">
        <f>IF($AB934="","",IF(OR($V934&lt;2.7,$V934&gt;90),"Age OOR",AX934+1.6449*VLOOKUP(AX$14&amp;"-rse-"&amp;$G934,Equations!$G:$I,3,0)))</f>
        <v/>
      </c>
      <c r="BA934" s="10" t="str">
        <f t="shared" si="365"/>
        <v/>
      </c>
      <c r="BB934" s="10" t="str">
        <f>IF($AB934="","",IF(OR($V934&lt;2.7,$V934&gt;90),"Age OOR",($AB934-AX934)/VLOOKUP(AX$14&amp;"-rse-"&amp;$G934,Equations!$G:$I,3,0)))</f>
        <v/>
      </c>
      <c r="BC934" s="10" t="str">
        <f>IF($AC934="","",IF(OR($V934&lt;2.7,$V934&gt;90),"Age OOR",VLOOKUP(BC$14&amp;"-int-"&amp;$H934,Equations!$G:$I,3,0)+VLOOKUP(BC$14&amp;"-sexo-"&amp;$H934,Equations!$G:$I,3,0)*$U934+VLOOKUP(BC$14&amp;"-edad-"&amp;$H934,Equations!$G:$I,3,0)*$V934+VLOOKUP(BC$14&amp;"-est-"&amp;$H934,Equations!$G:$I,3,0)*(1/$W934)+VLOOKUP(BC$14&amp;"-imc-"&amp;$H934,Equations!$G:$I,3,0)*(1/$Q934)))</f>
        <v/>
      </c>
      <c r="BD934" s="10" t="str">
        <f>IF($AC934="","",IF(OR($V934&lt;2.7,$V934&gt;90),"Age OOR",BC934-1.6449*VLOOKUP(BC$14&amp;"-rse-"&amp;$H934,Equations!$G:$I,3,0)))</f>
        <v/>
      </c>
      <c r="BE934" s="10" t="str">
        <f>IF($AC934="","",IF(OR($V934&lt;2.7,$V934&gt;90),"Age OOR",BC934+1.6449*VLOOKUP(BC$14&amp;"-rse-"&amp;$H934,Equations!$G:$I,3,0)))</f>
        <v/>
      </c>
      <c r="BF934" s="10" t="str">
        <f t="shared" si="366"/>
        <v/>
      </c>
      <c r="BG934" s="10" t="str">
        <f>IF($AC934="","",IF(OR($V934&lt;2.7,$V934&gt;90),"Age OOR",($AC934-BC934)/VLOOKUP(BC$14&amp;"-rse-"&amp;$H934,Equations!$G:$I,3,0)))</f>
        <v/>
      </c>
      <c r="BH934" s="10" t="str">
        <f>IF($AD934="","",IF(OR($V934&lt;2.7,$V934&gt;90),"Age OOR",VLOOKUP(BH$14&amp;"-int-"&amp;$I934,Equations!$G:$I,3,0)+VLOOKUP(BH$14&amp;"-sexo-"&amp;$I934,Equations!$G:$I,3,0)*$U934+VLOOKUP(BH$14&amp;"-edad-"&amp;$I934,Equations!$G:$I,3,0)*$V934+VLOOKUP(BH$14&amp;"-est-"&amp;$I934,Equations!$G:$I,3,0)*(1/$W934)+VLOOKUP(BH$14&amp;"-imc-"&amp;$I934,Equations!$G:$I,3,0)*(1/$Q934)))</f>
        <v/>
      </c>
      <c r="BI934" s="10" t="str">
        <f>IF($AD934="","",IF(OR($V934&lt;2.7,$V934&gt;90),"Age OOR",BH934-1.6449*VLOOKUP(BH$14&amp;"-rse-"&amp;$I934,Equations!$G:$I,3,0)))</f>
        <v/>
      </c>
      <c r="BJ934" s="10" t="str">
        <f>IF($AD934="","",IF(OR($V934&lt;2.7,$V934&gt;90),"Age OOR",BH934+1.6449*VLOOKUP(BH$14&amp;"-rse-"&amp;$I934,Equations!$G:$I,3,0)))</f>
        <v/>
      </c>
      <c r="BK934" s="10" t="str">
        <f t="shared" si="367"/>
        <v/>
      </c>
      <c r="BL934" s="10" t="str">
        <f>IF($AD934="","",IF(OR($V934&lt;2.7,$V934&gt;90),"Age OOR",($AD934-BH934)/VLOOKUP(BH$14&amp;"-rse-"&amp;$I934,Equations!$G:$I,3,0)))</f>
        <v/>
      </c>
      <c r="BM934" s="10" t="str">
        <f>IF($AE934="","",IF(OR($V934&lt;2.7,$V934&gt;90),"Age OOR",VLOOKUP(BM$14&amp;"-int-"&amp;$J934,Equations!$G:$I,3,0)+VLOOKUP(BM$14&amp;"-sexo-"&amp;$J934,Equations!$G:$I,3,0)*$U934+VLOOKUP(BM$14&amp;"-edad-"&amp;$J934,Equations!$G:$I,3,0)*$V934+VLOOKUP(BM$14&amp;"-est-"&amp;$J934,Equations!$G:$I,3,0)*(1/$W934)+VLOOKUP(BM$14&amp;"-imc-"&amp;$J934,Equations!$G:$I,3,0)*(1/$Q934)))</f>
        <v/>
      </c>
      <c r="BN934" s="10" t="str">
        <f>IF($AE934="","",IF(OR($V934&lt;2.7,$V934&gt;90),"Age OOR",BM934-1.6449*VLOOKUP(BM$14&amp;"-rse-"&amp;$J934,Equations!$G:$I,3,0)))</f>
        <v/>
      </c>
      <c r="BO934" s="10" t="str">
        <f>IF($AE934="","",IF(OR($V934&lt;2.7,$V934&gt;90),"Age OOR",BM934+1.6449*VLOOKUP(BM$14&amp;"-rse-"&amp;$J934,Equations!$G:$I,3,0)))</f>
        <v/>
      </c>
      <c r="BP934" s="10" t="str">
        <f t="shared" si="368"/>
        <v/>
      </c>
      <c r="BQ934" s="10" t="str">
        <f>IF($AE934="","",IF(OR($V934&lt;2.7,$V934&gt;90),"Age OOR",($AE934-BM934)/VLOOKUP(BM$14&amp;"-rse-"&amp;$J934,Equations!$G:$I,3,0)))</f>
        <v/>
      </c>
      <c r="BR934" s="10" t="str">
        <f>IF($AF934="","",IF(OR($V934&lt;2.7,$V934&gt;90),"Age OOR",VLOOKUP(BR$14&amp;"-int-"&amp;$K934,Equations!$G:$I,3,0)+VLOOKUP(BR$14&amp;"-sexo-"&amp;$K934,Equations!$G:$I,3,0)*$U934+VLOOKUP(BR$14&amp;"-edad-"&amp;$K934,Equations!$G:$I,3,0)*$V934+VLOOKUP(BR$14&amp;"-est-"&amp;$K934,Equations!$G:$I,3,0)*(1/$W934)+VLOOKUP(BR$14&amp;"-imc-"&amp;$K934,Equations!$G:$I,3,0)*(1/$Q934)))</f>
        <v/>
      </c>
      <c r="BS934" s="10" t="str">
        <f>IF($AF934="","",IF(OR($V934&lt;2.7,$V934&gt;90),"Age OOR",BR934-1.6449*VLOOKUP(BR$14&amp;"-rse-"&amp;$K934,Equations!$G:$I,3,0)))</f>
        <v/>
      </c>
      <c r="BT934" s="10" t="str">
        <f>IF($AF934="","",IF(OR($V934&lt;2.7,$V934&gt;90),"Age OOR",BR934+1.6449*VLOOKUP(BR$14&amp;"-rse-"&amp;$K934,Equations!$G:$I,3,0)))</f>
        <v/>
      </c>
      <c r="BU934" s="10" t="str">
        <f t="shared" si="369"/>
        <v/>
      </c>
      <c r="BV934" s="10" t="str">
        <f>IF($AF934="","",IF(OR($V934&lt;2.7,$V934&gt;90),"Age OOR",($AF934-BR934)/VLOOKUP(BR$14&amp;"-rse-"&amp;$K934,Equations!$G:$I,3,0)))</f>
        <v/>
      </c>
      <c r="BW934" s="10" t="str">
        <f>IF($AG934="","",IF(OR($V934&lt;2.7,$V934&gt;90),"Age OOR",VLOOKUP(BW$14&amp;"-int-"&amp;$L934,Equations!$G:$I,3,0)+VLOOKUP(BW$14&amp;"-sexo-"&amp;$L934,Equations!$G:$I,3,0)*$U934+VLOOKUP(BW$14&amp;"-edad-"&amp;$L934,Equations!$G:$I,3,0)*$V934+VLOOKUP(BW$14&amp;"-est-"&amp;$L934,Equations!$G:$I,3,0)*(1/$W934)+VLOOKUP(BW$14&amp;"-imc-"&amp;$L934,Equations!$G:$I,3,0)*(1/$Q934)))</f>
        <v/>
      </c>
      <c r="BX934" s="10" t="str">
        <f>IF($AG934="","",IF(OR($V934&lt;2.7,$V934&gt;90),"Age OOR",BW934-1.6449*VLOOKUP(BW$14&amp;"-rse-"&amp;$L934,Equations!$G:$I,3,0)))</f>
        <v/>
      </c>
      <c r="BY934" s="10" t="str">
        <f>IF($AG934="","",IF(OR($V934&lt;2.7,$V934&gt;90),"Age OOR",BW934+1.6449*VLOOKUP(BW$14&amp;"-rse-"&amp;$L934,Equations!$G:$I,3,0)))</f>
        <v/>
      </c>
      <c r="BZ934" s="10" t="str">
        <f t="shared" si="370"/>
        <v/>
      </c>
      <c r="CA934" s="10" t="str">
        <f>IF($AG934="","",IF(OR($V934&lt;2.7,$V934&gt;90),"Age OOR",($AG934-BW934)/VLOOKUP(BW$14&amp;"-rse-"&amp;$L934,Equations!$G:$I,3,0)))</f>
        <v/>
      </c>
      <c r="CB934" s="10" t="str">
        <f>IF($AH934="","",IF(OR($V934&lt;2.7,$V934&gt;90),"Age OOR",VLOOKUP(CB$14&amp;"-int-"&amp;$M934,Equations!$G:$I,3,0)+VLOOKUP(CB$14&amp;"-sexo-"&amp;$M934,Equations!$G:$I,3,0)*$U934+VLOOKUP(CB$14&amp;"-edad-"&amp;$M934,Equations!$G:$I,3,0)*$V934+VLOOKUP(CB$14&amp;"-est-"&amp;$M934,Equations!$G:$I,3,0)*(1/$W934)+VLOOKUP(CB$14&amp;"-imc-"&amp;$M934,Equations!$G:$I,3,0)*(1/$Q934)))</f>
        <v/>
      </c>
      <c r="CC934" s="10" t="str">
        <f>IF($AH934="","",IF(OR($V934&lt;2.7,$V934&gt;90),"Age OOR",CB934-1.6449*VLOOKUP(CB$14&amp;"-rse-"&amp;$M934,Equations!$G:$I,3,0)))</f>
        <v/>
      </c>
      <c r="CD934" s="10" t="str">
        <f>IF($AH934="","",IF(OR($V934&lt;2.7,$V934&gt;90),"Age OOR",CB934+1.6449*VLOOKUP(CB$14&amp;"-rse-"&amp;$M934,Equations!$G:$I,3,0)))</f>
        <v/>
      </c>
      <c r="CE934" s="10" t="str">
        <f t="shared" si="371"/>
        <v/>
      </c>
      <c r="CF934" s="10" t="str">
        <f>IF($AH934="","",IF(OR($V934&lt;2.7,$V934&gt;90),"Age OOR",($AH934-CB934)/VLOOKUP(CB$14&amp;"-rse-"&amp;$M934,Equations!$G:$I,3,0)))</f>
        <v/>
      </c>
      <c r="CG934" s="10" t="str">
        <f>IF($AI934="","",IF(OR($V934&lt;2.7,$V934&gt;90),"Age OOR",VLOOKUP(CG$14&amp;"-int-"&amp;$N934,Equations!$G:$I,3,0)+VLOOKUP(CG$14&amp;"-sexo-"&amp;$N934,Equations!$G:$I,3,0)*$U934+VLOOKUP(CG$14&amp;"-edad-"&amp;$N934,Equations!$G:$I,3,0)*$V934+VLOOKUP(CG$14&amp;"-est-"&amp;$N934,Equations!$G:$I,3,0)*(1/$W934)+VLOOKUP(CG$14&amp;"-imc-"&amp;$N934,Equations!$G:$I,3,0)*(1/$Q934)))</f>
        <v/>
      </c>
      <c r="CH934" s="10" t="str">
        <f>IF($AI934="","",IF(OR($V934&lt;2.7,$V934&gt;90),"Age OOR",CG934-1.6449*VLOOKUP(CG$14&amp;"-rse-"&amp;$N934,Equations!$G:$I,3,0)))</f>
        <v/>
      </c>
      <c r="CI934" s="10" t="str">
        <f>IF($AI934="","",IF(OR($V934&lt;2.7,$V934&gt;90),"Age OOR",CG934+1.6449*VLOOKUP(CG$14&amp;"-rse-"&amp;$N934,Equations!$G:$I,3,0)))</f>
        <v/>
      </c>
      <c r="CJ934" s="10" t="str">
        <f t="shared" si="372"/>
        <v/>
      </c>
      <c r="CK934" s="10" t="str">
        <f>IF($AI934="","",IF(OR($V934&lt;2.7,$V934&gt;90),"Age OOR",($AI934-CG934)/VLOOKUP(CG$14&amp;"-rse-"&amp;$N934,Equations!$G:$I,3,0)))</f>
        <v/>
      </c>
      <c r="CL934" s="10" t="str">
        <f>IF($AJ934="","",IF(OR($V934&lt;2.7,$V934&gt;90),"Age OOR",VLOOKUP(CL$14&amp;"-int-"&amp;$O934,Equations!$G:$I,3,0)+VLOOKUP(CL$14&amp;"-sexo-"&amp;$O934,Equations!$G:$I,3,0)*$U934+VLOOKUP(CL$14&amp;"-edad-"&amp;$O934,Equations!$G:$I,3,0)*$V934+VLOOKUP(CL$14&amp;"-est-"&amp;$O934,Equations!$G:$I,3,0)*(1/$W934)+VLOOKUP(CL$14&amp;"-imc-"&amp;$O934,Equations!$G:$I,3,0)*(1/$Q934)))</f>
        <v/>
      </c>
      <c r="CM934" s="10" t="str">
        <f>IF($AJ934="","",IF(OR($V934&lt;2.7,$V934&gt;90),"Age OOR",CL934-1.6449*VLOOKUP(CL$14&amp;"-rse-"&amp;$O934,Equations!$G:$I,3,0)))</f>
        <v/>
      </c>
      <c r="CN934" s="10" t="str">
        <f>IF($AJ934="","",IF(OR($V934&lt;2.7,$V934&gt;90),"Age OOR",CL934+1.6449*VLOOKUP(CL$14&amp;"-rse-"&amp;$O934,Equations!$G:$I,3,0)))</f>
        <v/>
      </c>
      <c r="CO934" s="10" t="str">
        <f t="shared" si="373"/>
        <v/>
      </c>
      <c r="CP934" s="10" t="str">
        <f>IF($AJ934="","",IF(OR($V934&lt;2.7,$V934&gt;90),"Age OOR",($AJ934-CL934)/VLOOKUP(CL$14&amp;"-rse-"&amp;$O934,Equations!$G:$I,3,0)))</f>
        <v/>
      </c>
      <c r="CQ934" s="10" t="str">
        <f>IF($AK934="","",IF(OR($V934&lt;2.7,$V934&gt;90),"Age OOR",EXP(VLOOKUP(CQ$14&amp;"-int-"&amp;$P934,Equations!$G:$I,3,0)+VLOOKUP(CQ$14&amp;"-sexo-"&amp;$P934,Equations!$G:$I,3,0)*$U934+VLOOKUP(CQ$14&amp;"-edad-"&amp;$P934,Equations!$G:$I,3,0)*$V934+VLOOKUP(CQ$14&amp;"-est-"&amp;$P934,Equations!$G:$I,3,0)*(1/$W934)+VLOOKUP(CQ$14&amp;"-imc-"&amp;$P934,Equations!$G:$I,3,0)*(1/$Q934))))</f>
        <v/>
      </c>
      <c r="CR934" s="10" t="str">
        <f>IF($AK934="","",IF(OR($V934&lt;2.7,$V934&gt;90),"Age OOR",EXP(LN(CQ934)-1.6449*VLOOKUP(CQ$14&amp;"-rse-"&amp;$P934,Equations!$G:$I,3,0))))</f>
        <v/>
      </c>
      <c r="CS934" s="10" t="str">
        <f>IF($AK934="","",IF(OR($V934&lt;2.7,$V934&gt;90),"Age OOR",EXP(LN(CQ934)+1.6449*VLOOKUP(CQ$14&amp;"-rse-"&amp;$P934,Equations!$G:$I,3,0))))</f>
        <v/>
      </c>
      <c r="CT934" s="10" t="str">
        <f t="shared" si="374"/>
        <v/>
      </c>
      <c r="CU934" s="10" t="str">
        <f>IF($AK934="","",IF(OR($V934&lt;2.7,$V934&gt;90),"Age OOR",(LN($AK934)-LN(CQ934))/VLOOKUP(CQ$14&amp;"-rse-"&amp;$P934,Equations!$G:$I,3,0)))</f>
        <v/>
      </c>
      <c r="CV934" s="47"/>
    </row>
    <row r="935" spans="5:100" x14ac:dyDescent="0.2">
      <c r="E935" s="23" t="str">
        <f t="shared" si="350"/>
        <v>Age out of range</v>
      </c>
      <c r="F935" s="23" t="str">
        <f t="shared" si="351"/>
        <v>Age out of range</v>
      </c>
      <c r="G935" s="23" t="str">
        <f t="shared" si="352"/>
        <v>Age out of range</v>
      </c>
      <c r="H935" s="23" t="str">
        <f t="shared" si="353"/>
        <v>Age out of range</v>
      </c>
      <c r="I935" s="23" t="str">
        <f t="shared" si="354"/>
        <v>Age out of range</v>
      </c>
      <c r="J935" s="23" t="str">
        <f t="shared" si="355"/>
        <v>Age out of range</v>
      </c>
      <c r="K935" s="23" t="str">
        <f t="shared" si="356"/>
        <v>Age out of range</v>
      </c>
      <c r="L935" s="23" t="str">
        <f t="shared" si="357"/>
        <v>Age out of range</v>
      </c>
      <c r="M935" s="23" t="str">
        <f t="shared" si="358"/>
        <v>Age out of range</v>
      </c>
      <c r="N935" s="23" t="str">
        <f t="shared" si="359"/>
        <v>Age out of range</v>
      </c>
      <c r="O935" s="23" t="str">
        <f t="shared" si="360"/>
        <v>Age out of range</v>
      </c>
      <c r="P935" s="23" t="str">
        <f t="shared" si="361"/>
        <v>Age out of range</v>
      </c>
      <c r="Q935" s="23" t="e">
        <f t="shared" si="362"/>
        <v>#DIV/0!</v>
      </c>
      <c r="R935" s="17"/>
      <c r="S935" s="23">
        <v>919</v>
      </c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  <c r="AE935" s="134"/>
      <c r="AF935" s="134"/>
      <c r="AG935" s="134"/>
      <c r="AH935" s="134"/>
      <c r="AI935" s="134"/>
      <c r="AJ935" s="134"/>
      <c r="AK935" s="134"/>
      <c r="AL935" s="7"/>
      <c r="AM935" s="47"/>
      <c r="AN935" s="10" t="str">
        <f>IF($Z935="","",IF(OR($V935&lt;2.7,$V935&gt;90),"Age OOR",VLOOKUP(AN$14&amp;"-int-"&amp;$E935,Equations!$G:$I,3,0)+VLOOKUP(AN$14&amp;"-sexo-"&amp;$E935,Equations!$G:$I,3,0)*$U935+VLOOKUP(AN$14&amp;"-edad-"&amp;$E935,Equations!$G:$I,3,0)*$V935+VLOOKUP(AN$14&amp;"-est-"&amp;$E935,Equations!$G:$I,3,0)*(1/$W935)+VLOOKUP(AN$14&amp;"-imc-"&amp;$E935,Equations!$G:$I,3,0)*(1/$Q935)))</f>
        <v/>
      </c>
      <c r="AO935" s="10" t="str">
        <f>IF($Z935="","",IF(OR($V935&lt;2.7,$V935&gt;90),"Age OOR",AN935-1.6449*VLOOKUP(AN$14&amp;"-rse-"&amp;$E935,Equations!$G:$I,3,0)))</f>
        <v/>
      </c>
      <c r="AP935" s="10" t="str">
        <f>IF($Z935="","",IF(OR($V935&lt;2.7,$V935&gt;90),"Age OOR",AN935+1.6449*VLOOKUP(AN$14&amp;"-rse-"&amp;$E935,Equations!$G:$I,3,0)))</f>
        <v/>
      </c>
      <c r="AQ935" s="10" t="str">
        <f t="shared" si="363"/>
        <v/>
      </c>
      <c r="AR935" s="10" t="str">
        <f>IF($Z935="","",IF(OR($V935&lt;2.7,$V935&gt;90),"Age OOR",($Z935-AN935)/VLOOKUP(AN$14&amp;"-rse-"&amp;$E935,Equations!$G:$I,3,0)))</f>
        <v/>
      </c>
      <c r="AS935" s="10" t="str">
        <f>IF($AA935="","",IF(OR($V935&lt;2.7,$V935&gt;90),"Age OOR",VLOOKUP(AS$14&amp;"-int-"&amp;$F935,Equations!$G:$I,3,0)+VLOOKUP(AS$14&amp;"-sexo-"&amp;$F935,Equations!$G:$I,3,0)*$U935+VLOOKUP(AS$14&amp;"-edad-"&amp;$F935,Equations!$G:$I,3,0)*$V935+VLOOKUP(AS$14&amp;"-est-"&amp;$F935,Equations!$G:$I,3,0)*(1/$W935)+VLOOKUP(AS$14&amp;"-imc-"&amp;$F935,Equations!$G:$I,3,0)*(1/$Q935)))</f>
        <v/>
      </c>
      <c r="AT935" s="10" t="str">
        <f>IF($AA935="","",IF(OR($V935&lt;2.7,$V935&gt;90),"Age OOR",AS935-1.6449*VLOOKUP(AS$14&amp;"-rse-"&amp;$F935,Equations!$G:$I,3,0)))</f>
        <v/>
      </c>
      <c r="AU935" s="10" t="str">
        <f>IF($AA935="","",IF(OR($V935&lt;2.7,$V935&gt;90),"Age OOR",AS935+1.6449*VLOOKUP(AS$14&amp;"-rse-"&amp;$F935,Equations!$G:$I,3,0)))</f>
        <v/>
      </c>
      <c r="AV935" s="10" t="str">
        <f t="shared" si="364"/>
        <v/>
      </c>
      <c r="AW935" s="10" t="str">
        <f>IF($AA935="","",IF(OR($V935&lt;2.7,$V935&gt;90),"Age OOR",($AA935-AS935)/VLOOKUP(AS$14&amp;"-rse-"&amp;$F935,Equations!$G:$I,3,0)))</f>
        <v/>
      </c>
      <c r="AX935" s="10" t="str">
        <f>IF($AB935="","",IF(OR($V935&lt;2.7,$V935&gt;90),"Age OOR",VLOOKUP(AX$14&amp;"-int-"&amp;$G935,Equations!$G:$I,3,0)+VLOOKUP(AX$14&amp;"-sexo-"&amp;$G935,Equations!$G:$I,3,0)*$U935+VLOOKUP(AX$14&amp;"-edad-"&amp;$G935,Equations!$G:$I,3,0)*$V935+VLOOKUP(AX$14&amp;"-est-"&amp;$G935,Equations!$G:$I,3,0)*(1/$W935)+VLOOKUP(AX$14&amp;"-imc-"&amp;$G935,Equations!$G:$I,3,0)*(1/$Q935)))</f>
        <v/>
      </c>
      <c r="AY935" s="10" t="str">
        <f>IF($AB935="","",IF(OR($V935&lt;2.7,$V935&gt;90),"Age OOR",AX935-1.6449*VLOOKUP(AX$14&amp;"-rse-"&amp;$G935,Equations!$G:$I,3,0)))</f>
        <v/>
      </c>
      <c r="AZ935" s="10" t="str">
        <f>IF($AB935="","",IF(OR($V935&lt;2.7,$V935&gt;90),"Age OOR",AX935+1.6449*VLOOKUP(AX$14&amp;"-rse-"&amp;$G935,Equations!$G:$I,3,0)))</f>
        <v/>
      </c>
      <c r="BA935" s="10" t="str">
        <f t="shared" si="365"/>
        <v/>
      </c>
      <c r="BB935" s="10" t="str">
        <f>IF($AB935="","",IF(OR($V935&lt;2.7,$V935&gt;90),"Age OOR",($AB935-AX935)/VLOOKUP(AX$14&amp;"-rse-"&amp;$G935,Equations!$G:$I,3,0)))</f>
        <v/>
      </c>
      <c r="BC935" s="10" t="str">
        <f>IF($AC935="","",IF(OR($V935&lt;2.7,$V935&gt;90),"Age OOR",VLOOKUP(BC$14&amp;"-int-"&amp;$H935,Equations!$G:$I,3,0)+VLOOKUP(BC$14&amp;"-sexo-"&amp;$H935,Equations!$G:$I,3,0)*$U935+VLOOKUP(BC$14&amp;"-edad-"&amp;$H935,Equations!$G:$I,3,0)*$V935+VLOOKUP(BC$14&amp;"-est-"&amp;$H935,Equations!$G:$I,3,0)*(1/$W935)+VLOOKUP(BC$14&amp;"-imc-"&amp;$H935,Equations!$G:$I,3,0)*(1/$Q935)))</f>
        <v/>
      </c>
      <c r="BD935" s="10" t="str">
        <f>IF($AC935="","",IF(OR($V935&lt;2.7,$V935&gt;90),"Age OOR",BC935-1.6449*VLOOKUP(BC$14&amp;"-rse-"&amp;$H935,Equations!$G:$I,3,0)))</f>
        <v/>
      </c>
      <c r="BE935" s="10" t="str">
        <f>IF($AC935="","",IF(OR($V935&lt;2.7,$V935&gt;90),"Age OOR",BC935+1.6449*VLOOKUP(BC$14&amp;"-rse-"&amp;$H935,Equations!$G:$I,3,0)))</f>
        <v/>
      </c>
      <c r="BF935" s="10" t="str">
        <f t="shared" si="366"/>
        <v/>
      </c>
      <c r="BG935" s="10" t="str">
        <f>IF($AC935="","",IF(OR($V935&lt;2.7,$V935&gt;90),"Age OOR",($AC935-BC935)/VLOOKUP(BC$14&amp;"-rse-"&amp;$H935,Equations!$G:$I,3,0)))</f>
        <v/>
      </c>
      <c r="BH935" s="10" t="str">
        <f>IF($AD935="","",IF(OR($V935&lt;2.7,$V935&gt;90),"Age OOR",VLOOKUP(BH$14&amp;"-int-"&amp;$I935,Equations!$G:$I,3,0)+VLOOKUP(BH$14&amp;"-sexo-"&amp;$I935,Equations!$G:$I,3,0)*$U935+VLOOKUP(BH$14&amp;"-edad-"&amp;$I935,Equations!$G:$I,3,0)*$V935+VLOOKUP(BH$14&amp;"-est-"&amp;$I935,Equations!$G:$I,3,0)*(1/$W935)+VLOOKUP(BH$14&amp;"-imc-"&amp;$I935,Equations!$G:$I,3,0)*(1/$Q935)))</f>
        <v/>
      </c>
      <c r="BI935" s="10" t="str">
        <f>IF($AD935="","",IF(OR($V935&lt;2.7,$V935&gt;90),"Age OOR",BH935-1.6449*VLOOKUP(BH$14&amp;"-rse-"&amp;$I935,Equations!$G:$I,3,0)))</f>
        <v/>
      </c>
      <c r="BJ935" s="10" t="str">
        <f>IF($AD935="","",IF(OR($V935&lt;2.7,$V935&gt;90),"Age OOR",BH935+1.6449*VLOOKUP(BH$14&amp;"-rse-"&amp;$I935,Equations!$G:$I,3,0)))</f>
        <v/>
      </c>
      <c r="BK935" s="10" t="str">
        <f t="shared" si="367"/>
        <v/>
      </c>
      <c r="BL935" s="10" t="str">
        <f>IF($AD935="","",IF(OR($V935&lt;2.7,$V935&gt;90),"Age OOR",($AD935-BH935)/VLOOKUP(BH$14&amp;"-rse-"&amp;$I935,Equations!$G:$I,3,0)))</f>
        <v/>
      </c>
      <c r="BM935" s="10" t="str">
        <f>IF($AE935="","",IF(OR($V935&lt;2.7,$V935&gt;90),"Age OOR",VLOOKUP(BM$14&amp;"-int-"&amp;$J935,Equations!$G:$I,3,0)+VLOOKUP(BM$14&amp;"-sexo-"&amp;$J935,Equations!$G:$I,3,0)*$U935+VLOOKUP(BM$14&amp;"-edad-"&amp;$J935,Equations!$G:$I,3,0)*$V935+VLOOKUP(BM$14&amp;"-est-"&amp;$J935,Equations!$G:$I,3,0)*(1/$W935)+VLOOKUP(BM$14&amp;"-imc-"&amp;$J935,Equations!$G:$I,3,0)*(1/$Q935)))</f>
        <v/>
      </c>
      <c r="BN935" s="10" t="str">
        <f>IF($AE935="","",IF(OR($V935&lt;2.7,$V935&gt;90),"Age OOR",BM935-1.6449*VLOOKUP(BM$14&amp;"-rse-"&amp;$J935,Equations!$G:$I,3,0)))</f>
        <v/>
      </c>
      <c r="BO935" s="10" t="str">
        <f>IF($AE935="","",IF(OR($V935&lt;2.7,$V935&gt;90),"Age OOR",BM935+1.6449*VLOOKUP(BM$14&amp;"-rse-"&amp;$J935,Equations!$G:$I,3,0)))</f>
        <v/>
      </c>
      <c r="BP935" s="10" t="str">
        <f t="shared" si="368"/>
        <v/>
      </c>
      <c r="BQ935" s="10" t="str">
        <f>IF($AE935="","",IF(OR($V935&lt;2.7,$V935&gt;90),"Age OOR",($AE935-BM935)/VLOOKUP(BM$14&amp;"-rse-"&amp;$J935,Equations!$G:$I,3,0)))</f>
        <v/>
      </c>
      <c r="BR935" s="10" t="str">
        <f>IF($AF935="","",IF(OR($V935&lt;2.7,$V935&gt;90),"Age OOR",VLOOKUP(BR$14&amp;"-int-"&amp;$K935,Equations!$G:$I,3,0)+VLOOKUP(BR$14&amp;"-sexo-"&amp;$K935,Equations!$G:$I,3,0)*$U935+VLOOKUP(BR$14&amp;"-edad-"&amp;$K935,Equations!$G:$I,3,0)*$V935+VLOOKUP(BR$14&amp;"-est-"&amp;$K935,Equations!$G:$I,3,0)*(1/$W935)+VLOOKUP(BR$14&amp;"-imc-"&amp;$K935,Equations!$G:$I,3,0)*(1/$Q935)))</f>
        <v/>
      </c>
      <c r="BS935" s="10" t="str">
        <f>IF($AF935="","",IF(OR($V935&lt;2.7,$V935&gt;90),"Age OOR",BR935-1.6449*VLOOKUP(BR$14&amp;"-rse-"&amp;$K935,Equations!$G:$I,3,0)))</f>
        <v/>
      </c>
      <c r="BT935" s="10" t="str">
        <f>IF($AF935="","",IF(OR($V935&lt;2.7,$V935&gt;90),"Age OOR",BR935+1.6449*VLOOKUP(BR$14&amp;"-rse-"&amp;$K935,Equations!$G:$I,3,0)))</f>
        <v/>
      </c>
      <c r="BU935" s="10" t="str">
        <f t="shared" si="369"/>
        <v/>
      </c>
      <c r="BV935" s="10" t="str">
        <f>IF($AF935="","",IF(OR($V935&lt;2.7,$V935&gt;90),"Age OOR",($AF935-BR935)/VLOOKUP(BR$14&amp;"-rse-"&amp;$K935,Equations!$G:$I,3,0)))</f>
        <v/>
      </c>
      <c r="BW935" s="10" t="str">
        <f>IF($AG935="","",IF(OR($V935&lt;2.7,$V935&gt;90),"Age OOR",VLOOKUP(BW$14&amp;"-int-"&amp;$L935,Equations!$G:$I,3,0)+VLOOKUP(BW$14&amp;"-sexo-"&amp;$L935,Equations!$G:$I,3,0)*$U935+VLOOKUP(BW$14&amp;"-edad-"&amp;$L935,Equations!$G:$I,3,0)*$V935+VLOOKUP(BW$14&amp;"-est-"&amp;$L935,Equations!$G:$I,3,0)*(1/$W935)+VLOOKUP(BW$14&amp;"-imc-"&amp;$L935,Equations!$G:$I,3,0)*(1/$Q935)))</f>
        <v/>
      </c>
      <c r="BX935" s="10" t="str">
        <f>IF($AG935="","",IF(OR($V935&lt;2.7,$V935&gt;90),"Age OOR",BW935-1.6449*VLOOKUP(BW$14&amp;"-rse-"&amp;$L935,Equations!$G:$I,3,0)))</f>
        <v/>
      </c>
      <c r="BY935" s="10" t="str">
        <f>IF($AG935="","",IF(OR($V935&lt;2.7,$V935&gt;90),"Age OOR",BW935+1.6449*VLOOKUP(BW$14&amp;"-rse-"&amp;$L935,Equations!$G:$I,3,0)))</f>
        <v/>
      </c>
      <c r="BZ935" s="10" t="str">
        <f t="shared" si="370"/>
        <v/>
      </c>
      <c r="CA935" s="10" t="str">
        <f>IF($AG935="","",IF(OR($V935&lt;2.7,$V935&gt;90),"Age OOR",($AG935-BW935)/VLOOKUP(BW$14&amp;"-rse-"&amp;$L935,Equations!$G:$I,3,0)))</f>
        <v/>
      </c>
      <c r="CB935" s="10" t="str">
        <f>IF($AH935="","",IF(OR($V935&lt;2.7,$V935&gt;90),"Age OOR",VLOOKUP(CB$14&amp;"-int-"&amp;$M935,Equations!$G:$I,3,0)+VLOOKUP(CB$14&amp;"-sexo-"&amp;$M935,Equations!$G:$I,3,0)*$U935+VLOOKUP(CB$14&amp;"-edad-"&amp;$M935,Equations!$G:$I,3,0)*$V935+VLOOKUP(CB$14&amp;"-est-"&amp;$M935,Equations!$G:$I,3,0)*(1/$W935)+VLOOKUP(CB$14&amp;"-imc-"&amp;$M935,Equations!$G:$I,3,0)*(1/$Q935)))</f>
        <v/>
      </c>
      <c r="CC935" s="10" t="str">
        <f>IF($AH935="","",IF(OR($V935&lt;2.7,$V935&gt;90),"Age OOR",CB935-1.6449*VLOOKUP(CB$14&amp;"-rse-"&amp;$M935,Equations!$G:$I,3,0)))</f>
        <v/>
      </c>
      <c r="CD935" s="10" t="str">
        <f>IF($AH935="","",IF(OR($V935&lt;2.7,$V935&gt;90),"Age OOR",CB935+1.6449*VLOOKUP(CB$14&amp;"-rse-"&amp;$M935,Equations!$G:$I,3,0)))</f>
        <v/>
      </c>
      <c r="CE935" s="10" t="str">
        <f t="shared" si="371"/>
        <v/>
      </c>
      <c r="CF935" s="10" t="str">
        <f>IF($AH935="","",IF(OR($V935&lt;2.7,$V935&gt;90),"Age OOR",($AH935-CB935)/VLOOKUP(CB$14&amp;"-rse-"&amp;$M935,Equations!$G:$I,3,0)))</f>
        <v/>
      </c>
      <c r="CG935" s="10" t="str">
        <f>IF($AI935="","",IF(OR($V935&lt;2.7,$V935&gt;90),"Age OOR",VLOOKUP(CG$14&amp;"-int-"&amp;$N935,Equations!$G:$I,3,0)+VLOOKUP(CG$14&amp;"-sexo-"&amp;$N935,Equations!$G:$I,3,0)*$U935+VLOOKUP(CG$14&amp;"-edad-"&amp;$N935,Equations!$G:$I,3,0)*$V935+VLOOKUP(CG$14&amp;"-est-"&amp;$N935,Equations!$G:$I,3,0)*(1/$W935)+VLOOKUP(CG$14&amp;"-imc-"&amp;$N935,Equations!$G:$I,3,0)*(1/$Q935)))</f>
        <v/>
      </c>
      <c r="CH935" s="10" t="str">
        <f>IF($AI935="","",IF(OR($V935&lt;2.7,$V935&gt;90),"Age OOR",CG935-1.6449*VLOOKUP(CG$14&amp;"-rse-"&amp;$N935,Equations!$G:$I,3,0)))</f>
        <v/>
      </c>
      <c r="CI935" s="10" t="str">
        <f>IF($AI935="","",IF(OR($V935&lt;2.7,$V935&gt;90),"Age OOR",CG935+1.6449*VLOOKUP(CG$14&amp;"-rse-"&amp;$N935,Equations!$G:$I,3,0)))</f>
        <v/>
      </c>
      <c r="CJ935" s="10" t="str">
        <f t="shared" si="372"/>
        <v/>
      </c>
      <c r="CK935" s="10" t="str">
        <f>IF($AI935="","",IF(OR($V935&lt;2.7,$V935&gt;90),"Age OOR",($AI935-CG935)/VLOOKUP(CG$14&amp;"-rse-"&amp;$N935,Equations!$G:$I,3,0)))</f>
        <v/>
      </c>
      <c r="CL935" s="10" t="str">
        <f>IF($AJ935="","",IF(OR($V935&lt;2.7,$V935&gt;90),"Age OOR",VLOOKUP(CL$14&amp;"-int-"&amp;$O935,Equations!$G:$I,3,0)+VLOOKUP(CL$14&amp;"-sexo-"&amp;$O935,Equations!$G:$I,3,0)*$U935+VLOOKUP(CL$14&amp;"-edad-"&amp;$O935,Equations!$G:$I,3,0)*$V935+VLOOKUP(CL$14&amp;"-est-"&amp;$O935,Equations!$G:$I,3,0)*(1/$W935)+VLOOKUP(CL$14&amp;"-imc-"&amp;$O935,Equations!$G:$I,3,0)*(1/$Q935)))</f>
        <v/>
      </c>
      <c r="CM935" s="10" t="str">
        <f>IF($AJ935="","",IF(OR($V935&lt;2.7,$V935&gt;90),"Age OOR",CL935-1.6449*VLOOKUP(CL$14&amp;"-rse-"&amp;$O935,Equations!$G:$I,3,0)))</f>
        <v/>
      </c>
      <c r="CN935" s="10" t="str">
        <f>IF($AJ935="","",IF(OR($V935&lt;2.7,$V935&gt;90),"Age OOR",CL935+1.6449*VLOOKUP(CL$14&amp;"-rse-"&amp;$O935,Equations!$G:$I,3,0)))</f>
        <v/>
      </c>
      <c r="CO935" s="10" t="str">
        <f t="shared" si="373"/>
        <v/>
      </c>
      <c r="CP935" s="10" t="str">
        <f>IF($AJ935="","",IF(OR($V935&lt;2.7,$V935&gt;90),"Age OOR",($AJ935-CL935)/VLOOKUP(CL$14&amp;"-rse-"&amp;$O935,Equations!$G:$I,3,0)))</f>
        <v/>
      </c>
      <c r="CQ935" s="10" t="str">
        <f>IF($AK935="","",IF(OR($V935&lt;2.7,$V935&gt;90),"Age OOR",EXP(VLOOKUP(CQ$14&amp;"-int-"&amp;$P935,Equations!$G:$I,3,0)+VLOOKUP(CQ$14&amp;"-sexo-"&amp;$P935,Equations!$G:$I,3,0)*$U935+VLOOKUP(CQ$14&amp;"-edad-"&amp;$P935,Equations!$G:$I,3,0)*$V935+VLOOKUP(CQ$14&amp;"-est-"&amp;$P935,Equations!$G:$I,3,0)*(1/$W935)+VLOOKUP(CQ$14&amp;"-imc-"&amp;$P935,Equations!$G:$I,3,0)*(1/$Q935))))</f>
        <v/>
      </c>
      <c r="CR935" s="10" t="str">
        <f>IF($AK935="","",IF(OR($V935&lt;2.7,$V935&gt;90),"Age OOR",EXP(LN(CQ935)-1.6449*VLOOKUP(CQ$14&amp;"-rse-"&amp;$P935,Equations!$G:$I,3,0))))</f>
        <v/>
      </c>
      <c r="CS935" s="10" t="str">
        <f>IF($AK935="","",IF(OR($V935&lt;2.7,$V935&gt;90),"Age OOR",EXP(LN(CQ935)+1.6449*VLOOKUP(CQ$14&amp;"-rse-"&amp;$P935,Equations!$G:$I,3,0))))</f>
        <v/>
      </c>
      <c r="CT935" s="10" t="str">
        <f t="shared" si="374"/>
        <v/>
      </c>
      <c r="CU935" s="10" t="str">
        <f>IF($AK935="","",IF(OR($V935&lt;2.7,$V935&gt;90),"Age OOR",(LN($AK935)-LN(CQ935))/VLOOKUP(CQ$14&amp;"-rse-"&amp;$P935,Equations!$G:$I,3,0)))</f>
        <v/>
      </c>
      <c r="CV935" s="47"/>
    </row>
    <row r="936" spans="5:100" x14ac:dyDescent="0.2">
      <c r="E936" s="23" t="str">
        <f t="shared" si="350"/>
        <v>Age out of range</v>
      </c>
      <c r="F936" s="23" t="str">
        <f t="shared" si="351"/>
        <v>Age out of range</v>
      </c>
      <c r="G936" s="23" t="str">
        <f t="shared" si="352"/>
        <v>Age out of range</v>
      </c>
      <c r="H936" s="23" t="str">
        <f t="shared" si="353"/>
        <v>Age out of range</v>
      </c>
      <c r="I936" s="23" t="str">
        <f t="shared" si="354"/>
        <v>Age out of range</v>
      </c>
      <c r="J936" s="23" t="str">
        <f t="shared" si="355"/>
        <v>Age out of range</v>
      </c>
      <c r="K936" s="23" t="str">
        <f t="shared" si="356"/>
        <v>Age out of range</v>
      </c>
      <c r="L936" s="23" t="str">
        <f t="shared" si="357"/>
        <v>Age out of range</v>
      </c>
      <c r="M936" s="23" t="str">
        <f t="shared" si="358"/>
        <v>Age out of range</v>
      </c>
      <c r="N936" s="23" t="str">
        <f t="shared" si="359"/>
        <v>Age out of range</v>
      </c>
      <c r="O936" s="23" t="str">
        <f t="shared" si="360"/>
        <v>Age out of range</v>
      </c>
      <c r="P936" s="23" t="str">
        <f t="shared" si="361"/>
        <v>Age out of range</v>
      </c>
      <c r="Q936" s="23" t="e">
        <f t="shared" si="362"/>
        <v>#DIV/0!</v>
      </c>
      <c r="R936" s="17"/>
      <c r="S936" s="23">
        <v>920</v>
      </c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  <c r="AE936" s="134"/>
      <c r="AF936" s="134"/>
      <c r="AG936" s="134"/>
      <c r="AH936" s="134"/>
      <c r="AI936" s="134"/>
      <c r="AJ936" s="134"/>
      <c r="AK936" s="134"/>
      <c r="AL936" s="7"/>
      <c r="AM936" s="47"/>
      <c r="AN936" s="10" t="str">
        <f>IF($Z936="","",IF(OR($V936&lt;2.7,$V936&gt;90),"Age OOR",VLOOKUP(AN$14&amp;"-int-"&amp;$E936,Equations!$G:$I,3,0)+VLOOKUP(AN$14&amp;"-sexo-"&amp;$E936,Equations!$G:$I,3,0)*$U936+VLOOKUP(AN$14&amp;"-edad-"&amp;$E936,Equations!$G:$I,3,0)*$V936+VLOOKUP(AN$14&amp;"-est-"&amp;$E936,Equations!$G:$I,3,0)*(1/$W936)+VLOOKUP(AN$14&amp;"-imc-"&amp;$E936,Equations!$G:$I,3,0)*(1/$Q936)))</f>
        <v/>
      </c>
      <c r="AO936" s="10" t="str">
        <f>IF($Z936="","",IF(OR($V936&lt;2.7,$V936&gt;90),"Age OOR",AN936-1.6449*VLOOKUP(AN$14&amp;"-rse-"&amp;$E936,Equations!$G:$I,3,0)))</f>
        <v/>
      </c>
      <c r="AP936" s="10" t="str">
        <f>IF($Z936="","",IF(OR($V936&lt;2.7,$V936&gt;90),"Age OOR",AN936+1.6449*VLOOKUP(AN$14&amp;"-rse-"&amp;$E936,Equations!$G:$I,3,0)))</f>
        <v/>
      </c>
      <c r="AQ936" s="10" t="str">
        <f t="shared" si="363"/>
        <v/>
      </c>
      <c r="AR936" s="10" t="str">
        <f>IF($Z936="","",IF(OR($V936&lt;2.7,$V936&gt;90),"Age OOR",($Z936-AN936)/VLOOKUP(AN$14&amp;"-rse-"&amp;$E936,Equations!$G:$I,3,0)))</f>
        <v/>
      </c>
      <c r="AS936" s="10" t="str">
        <f>IF($AA936="","",IF(OR($V936&lt;2.7,$V936&gt;90),"Age OOR",VLOOKUP(AS$14&amp;"-int-"&amp;$F936,Equations!$G:$I,3,0)+VLOOKUP(AS$14&amp;"-sexo-"&amp;$F936,Equations!$G:$I,3,0)*$U936+VLOOKUP(AS$14&amp;"-edad-"&amp;$F936,Equations!$G:$I,3,0)*$V936+VLOOKUP(AS$14&amp;"-est-"&amp;$F936,Equations!$G:$I,3,0)*(1/$W936)+VLOOKUP(AS$14&amp;"-imc-"&amp;$F936,Equations!$G:$I,3,0)*(1/$Q936)))</f>
        <v/>
      </c>
      <c r="AT936" s="10" t="str">
        <f>IF($AA936="","",IF(OR($V936&lt;2.7,$V936&gt;90),"Age OOR",AS936-1.6449*VLOOKUP(AS$14&amp;"-rse-"&amp;$F936,Equations!$G:$I,3,0)))</f>
        <v/>
      </c>
      <c r="AU936" s="10" t="str">
        <f>IF($AA936="","",IF(OR($V936&lt;2.7,$V936&gt;90),"Age OOR",AS936+1.6449*VLOOKUP(AS$14&amp;"-rse-"&amp;$F936,Equations!$G:$I,3,0)))</f>
        <v/>
      </c>
      <c r="AV936" s="10" t="str">
        <f t="shared" si="364"/>
        <v/>
      </c>
      <c r="AW936" s="10" t="str">
        <f>IF($AA936="","",IF(OR($V936&lt;2.7,$V936&gt;90),"Age OOR",($AA936-AS936)/VLOOKUP(AS$14&amp;"-rse-"&amp;$F936,Equations!$G:$I,3,0)))</f>
        <v/>
      </c>
      <c r="AX936" s="10" t="str">
        <f>IF($AB936="","",IF(OR($V936&lt;2.7,$V936&gt;90),"Age OOR",VLOOKUP(AX$14&amp;"-int-"&amp;$G936,Equations!$G:$I,3,0)+VLOOKUP(AX$14&amp;"-sexo-"&amp;$G936,Equations!$G:$I,3,0)*$U936+VLOOKUP(AX$14&amp;"-edad-"&amp;$G936,Equations!$G:$I,3,0)*$V936+VLOOKUP(AX$14&amp;"-est-"&amp;$G936,Equations!$G:$I,3,0)*(1/$W936)+VLOOKUP(AX$14&amp;"-imc-"&amp;$G936,Equations!$G:$I,3,0)*(1/$Q936)))</f>
        <v/>
      </c>
      <c r="AY936" s="10" t="str">
        <f>IF($AB936="","",IF(OR($V936&lt;2.7,$V936&gt;90),"Age OOR",AX936-1.6449*VLOOKUP(AX$14&amp;"-rse-"&amp;$G936,Equations!$G:$I,3,0)))</f>
        <v/>
      </c>
      <c r="AZ936" s="10" t="str">
        <f>IF($AB936="","",IF(OR($V936&lt;2.7,$V936&gt;90),"Age OOR",AX936+1.6449*VLOOKUP(AX$14&amp;"-rse-"&amp;$G936,Equations!$G:$I,3,0)))</f>
        <v/>
      </c>
      <c r="BA936" s="10" t="str">
        <f t="shared" si="365"/>
        <v/>
      </c>
      <c r="BB936" s="10" t="str">
        <f>IF($AB936="","",IF(OR($V936&lt;2.7,$V936&gt;90),"Age OOR",($AB936-AX936)/VLOOKUP(AX$14&amp;"-rse-"&amp;$G936,Equations!$G:$I,3,0)))</f>
        <v/>
      </c>
      <c r="BC936" s="10" t="str">
        <f>IF($AC936="","",IF(OR($V936&lt;2.7,$V936&gt;90),"Age OOR",VLOOKUP(BC$14&amp;"-int-"&amp;$H936,Equations!$G:$I,3,0)+VLOOKUP(BC$14&amp;"-sexo-"&amp;$H936,Equations!$G:$I,3,0)*$U936+VLOOKUP(BC$14&amp;"-edad-"&amp;$H936,Equations!$G:$I,3,0)*$V936+VLOOKUP(BC$14&amp;"-est-"&amp;$H936,Equations!$G:$I,3,0)*(1/$W936)+VLOOKUP(BC$14&amp;"-imc-"&amp;$H936,Equations!$G:$I,3,0)*(1/$Q936)))</f>
        <v/>
      </c>
      <c r="BD936" s="10" t="str">
        <f>IF($AC936="","",IF(OR($V936&lt;2.7,$V936&gt;90),"Age OOR",BC936-1.6449*VLOOKUP(BC$14&amp;"-rse-"&amp;$H936,Equations!$G:$I,3,0)))</f>
        <v/>
      </c>
      <c r="BE936" s="10" t="str">
        <f>IF($AC936="","",IF(OR($V936&lt;2.7,$V936&gt;90),"Age OOR",BC936+1.6449*VLOOKUP(BC$14&amp;"-rse-"&amp;$H936,Equations!$G:$I,3,0)))</f>
        <v/>
      </c>
      <c r="BF936" s="10" t="str">
        <f t="shared" si="366"/>
        <v/>
      </c>
      <c r="BG936" s="10" t="str">
        <f>IF($AC936="","",IF(OR($V936&lt;2.7,$V936&gt;90),"Age OOR",($AC936-BC936)/VLOOKUP(BC$14&amp;"-rse-"&amp;$H936,Equations!$G:$I,3,0)))</f>
        <v/>
      </c>
      <c r="BH936" s="10" t="str">
        <f>IF($AD936="","",IF(OR($V936&lt;2.7,$V936&gt;90),"Age OOR",VLOOKUP(BH$14&amp;"-int-"&amp;$I936,Equations!$G:$I,3,0)+VLOOKUP(BH$14&amp;"-sexo-"&amp;$I936,Equations!$G:$I,3,0)*$U936+VLOOKUP(BH$14&amp;"-edad-"&amp;$I936,Equations!$G:$I,3,0)*$V936+VLOOKUP(BH$14&amp;"-est-"&amp;$I936,Equations!$G:$I,3,0)*(1/$W936)+VLOOKUP(BH$14&amp;"-imc-"&amp;$I936,Equations!$G:$I,3,0)*(1/$Q936)))</f>
        <v/>
      </c>
      <c r="BI936" s="10" t="str">
        <f>IF($AD936="","",IF(OR($V936&lt;2.7,$V936&gt;90),"Age OOR",BH936-1.6449*VLOOKUP(BH$14&amp;"-rse-"&amp;$I936,Equations!$G:$I,3,0)))</f>
        <v/>
      </c>
      <c r="BJ936" s="10" t="str">
        <f>IF($AD936="","",IF(OR($V936&lt;2.7,$V936&gt;90),"Age OOR",BH936+1.6449*VLOOKUP(BH$14&amp;"-rse-"&amp;$I936,Equations!$G:$I,3,0)))</f>
        <v/>
      </c>
      <c r="BK936" s="10" t="str">
        <f t="shared" si="367"/>
        <v/>
      </c>
      <c r="BL936" s="10" t="str">
        <f>IF($AD936="","",IF(OR($V936&lt;2.7,$V936&gt;90),"Age OOR",($AD936-BH936)/VLOOKUP(BH$14&amp;"-rse-"&amp;$I936,Equations!$G:$I,3,0)))</f>
        <v/>
      </c>
      <c r="BM936" s="10" t="str">
        <f>IF($AE936="","",IF(OR($V936&lt;2.7,$V936&gt;90),"Age OOR",VLOOKUP(BM$14&amp;"-int-"&amp;$J936,Equations!$G:$I,3,0)+VLOOKUP(BM$14&amp;"-sexo-"&amp;$J936,Equations!$G:$I,3,0)*$U936+VLOOKUP(BM$14&amp;"-edad-"&amp;$J936,Equations!$G:$I,3,0)*$V936+VLOOKUP(BM$14&amp;"-est-"&amp;$J936,Equations!$G:$I,3,0)*(1/$W936)+VLOOKUP(BM$14&amp;"-imc-"&amp;$J936,Equations!$G:$I,3,0)*(1/$Q936)))</f>
        <v/>
      </c>
      <c r="BN936" s="10" t="str">
        <f>IF($AE936="","",IF(OR($V936&lt;2.7,$V936&gt;90),"Age OOR",BM936-1.6449*VLOOKUP(BM$14&amp;"-rse-"&amp;$J936,Equations!$G:$I,3,0)))</f>
        <v/>
      </c>
      <c r="BO936" s="10" t="str">
        <f>IF($AE936="","",IF(OR($V936&lt;2.7,$V936&gt;90),"Age OOR",BM936+1.6449*VLOOKUP(BM$14&amp;"-rse-"&amp;$J936,Equations!$G:$I,3,0)))</f>
        <v/>
      </c>
      <c r="BP936" s="10" t="str">
        <f t="shared" si="368"/>
        <v/>
      </c>
      <c r="BQ936" s="10" t="str">
        <f>IF($AE936="","",IF(OR($V936&lt;2.7,$V936&gt;90),"Age OOR",($AE936-BM936)/VLOOKUP(BM$14&amp;"-rse-"&amp;$J936,Equations!$G:$I,3,0)))</f>
        <v/>
      </c>
      <c r="BR936" s="10" t="str">
        <f>IF($AF936="","",IF(OR($V936&lt;2.7,$V936&gt;90),"Age OOR",VLOOKUP(BR$14&amp;"-int-"&amp;$K936,Equations!$G:$I,3,0)+VLOOKUP(BR$14&amp;"-sexo-"&amp;$K936,Equations!$G:$I,3,0)*$U936+VLOOKUP(BR$14&amp;"-edad-"&amp;$K936,Equations!$G:$I,3,0)*$V936+VLOOKUP(BR$14&amp;"-est-"&amp;$K936,Equations!$G:$I,3,0)*(1/$W936)+VLOOKUP(BR$14&amp;"-imc-"&amp;$K936,Equations!$G:$I,3,0)*(1/$Q936)))</f>
        <v/>
      </c>
      <c r="BS936" s="10" t="str">
        <f>IF($AF936="","",IF(OR($V936&lt;2.7,$V936&gt;90),"Age OOR",BR936-1.6449*VLOOKUP(BR$14&amp;"-rse-"&amp;$K936,Equations!$G:$I,3,0)))</f>
        <v/>
      </c>
      <c r="BT936" s="10" t="str">
        <f>IF($AF936="","",IF(OR($V936&lt;2.7,$V936&gt;90),"Age OOR",BR936+1.6449*VLOOKUP(BR$14&amp;"-rse-"&amp;$K936,Equations!$G:$I,3,0)))</f>
        <v/>
      </c>
      <c r="BU936" s="10" t="str">
        <f t="shared" si="369"/>
        <v/>
      </c>
      <c r="BV936" s="10" t="str">
        <f>IF($AF936="","",IF(OR($V936&lt;2.7,$V936&gt;90),"Age OOR",($AF936-BR936)/VLOOKUP(BR$14&amp;"-rse-"&amp;$K936,Equations!$G:$I,3,0)))</f>
        <v/>
      </c>
      <c r="BW936" s="10" t="str">
        <f>IF($AG936="","",IF(OR($V936&lt;2.7,$V936&gt;90),"Age OOR",VLOOKUP(BW$14&amp;"-int-"&amp;$L936,Equations!$G:$I,3,0)+VLOOKUP(BW$14&amp;"-sexo-"&amp;$L936,Equations!$G:$I,3,0)*$U936+VLOOKUP(BW$14&amp;"-edad-"&amp;$L936,Equations!$G:$I,3,0)*$V936+VLOOKUP(BW$14&amp;"-est-"&amp;$L936,Equations!$G:$I,3,0)*(1/$W936)+VLOOKUP(BW$14&amp;"-imc-"&amp;$L936,Equations!$G:$I,3,0)*(1/$Q936)))</f>
        <v/>
      </c>
      <c r="BX936" s="10" t="str">
        <f>IF($AG936="","",IF(OR($V936&lt;2.7,$V936&gt;90),"Age OOR",BW936-1.6449*VLOOKUP(BW$14&amp;"-rse-"&amp;$L936,Equations!$G:$I,3,0)))</f>
        <v/>
      </c>
      <c r="BY936" s="10" t="str">
        <f>IF($AG936="","",IF(OR($V936&lt;2.7,$V936&gt;90),"Age OOR",BW936+1.6449*VLOOKUP(BW$14&amp;"-rse-"&amp;$L936,Equations!$G:$I,3,0)))</f>
        <v/>
      </c>
      <c r="BZ936" s="10" t="str">
        <f t="shared" si="370"/>
        <v/>
      </c>
      <c r="CA936" s="10" t="str">
        <f>IF($AG936="","",IF(OR($V936&lt;2.7,$V936&gt;90),"Age OOR",($AG936-BW936)/VLOOKUP(BW$14&amp;"-rse-"&amp;$L936,Equations!$G:$I,3,0)))</f>
        <v/>
      </c>
      <c r="CB936" s="10" t="str">
        <f>IF($AH936="","",IF(OR($V936&lt;2.7,$V936&gt;90),"Age OOR",VLOOKUP(CB$14&amp;"-int-"&amp;$M936,Equations!$G:$I,3,0)+VLOOKUP(CB$14&amp;"-sexo-"&amp;$M936,Equations!$G:$I,3,0)*$U936+VLOOKUP(CB$14&amp;"-edad-"&amp;$M936,Equations!$G:$I,3,0)*$V936+VLOOKUP(CB$14&amp;"-est-"&amp;$M936,Equations!$G:$I,3,0)*(1/$W936)+VLOOKUP(CB$14&amp;"-imc-"&amp;$M936,Equations!$G:$I,3,0)*(1/$Q936)))</f>
        <v/>
      </c>
      <c r="CC936" s="10" t="str">
        <f>IF($AH936="","",IF(OR($V936&lt;2.7,$V936&gt;90),"Age OOR",CB936-1.6449*VLOOKUP(CB$14&amp;"-rse-"&amp;$M936,Equations!$G:$I,3,0)))</f>
        <v/>
      </c>
      <c r="CD936" s="10" t="str">
        <f>IF($AH936="","",IF(OR($V936&lt;2.7,$V936&gt;90),"Age OOR",CB936+1.6449*VLOOKUP(CB$14&amp;"-rse-"&amp;$M936,Equations!$G:$I,3,0)))</f>
        <v/>
      </c>
      <c r="CE936" s="10" t="str">
        <f t="shared" si="371"/>
        <v/>
      </c>
      <c r="CF936" s="10" t="str">
        <f>IF($AH936="","",IF(OR($V936&lt;2.7,$V936&gt;90),"Age OOR",($AH936-CB936)/VLOOKUP(CB$14&amp;"-rse-"&amp;$M936,Equations!$G:$I,3,0)))</f>
        <v/>
      </c>
      <c r="CG936" s="10" t="str">
        <f>IF($AI936="","",IF(OR($V936&lt;2.7,$V936&gt;90),"Age OOR",VLOOKUP(CG$14&amp;"-int-"&amp;$N936,Equations!$G:$I,3,0)+VLOOKUP(CG$14&amp;"-sexo-"&amp;$N936,Equations!$G:$I,3,0)*$U936+VLOOKUP(CG$14&amp;"-edad-"&amp;$N936,Equations!$G:$I,3,0)*$V936+VLOOKUP(CG$14&amp;"-est-"&amp;$N936,Equations!$G:$I,3,0)*(1/$W936)+VLOOKUP(CG$14&amp;"-imc-"&amp;$N936,Equations!$G:$I,3,0)*(1/$Q936)))</f>
        <v/>
      </c>
      <c r="CH936" s="10" t="str">
        <f>IF($AI936="","",IF(OR($V936&lt;2.7,$V936&gt;90),"Age OOR",CG936-1.6449*VLOOKUP(CG$14&amp;"-rse-"&amp;$N936,Equations!$G:$I,3,0)))</f>
        <v/>
      </c>
      <c r="CI936" s="10" t="str">
        <f>IF($AI936="","",IF(OR($V936&lt;2.7,$V936&gt;90),"Age OOR",CG936+1.6449*VLOOKUP(CG$14&amp;"-rse-"&amp;$N936,Equations!$G:$I,3,0)))</f>
        <v/>
      </c>
      <c r="CJ936" s="10" t="str">
        <f t="shared" si="372"/>
        <v/>
      </c>
      <c r="CK936" s="10" t="str">
        <f>IF($AI936="","",IF(OR($V936&lt;2.7,$V936&gt;90),"Age OOR",($AI936-CG936)/VLOOKUP(CG$14&amp;"-rse-"&amp;$N936,Equations!$G:$I,3,0)))</f>
        <v/>
      </c>
      <c r="CL936" s="10" t="str">
        <f>IF($AJ936="","",IF(OR($V936&lt;2.7,$V936&gt;90),"Age OOR",VLOOKUP(CL$14&amp;"-int-"&amp;$O936,Equations!$G:$I,3,0)+VLOOKUP(CL$14&amp;"-sexo-"&amp;$O936,Equations!$G:$I,3,0)*$U936+VLOOKUP(CL$14&amp;"-edad-"&amp;$O936,Equations!$G:$I,3,0)*$V936+VLOOKUP(CL$14&amp;"-est-"&amp;$O936,Equations!$G:$I,3,0)*(1/$W936)+VLOOKUP(CL$14&amp;"-imc-"&amp;$O936,Equations!$G:$I,3,0)*(1/$Q936)))</f>
        <v/>
      </c>
      <c r="CM936" s="10" t="str">
        <f>IF($AJ936="","",IF(OR($V936&lt;2.7,$V936&gt;90),"Age OOR",CL936-1.6449*VLOOKUP(CL$14&amp;"-rse-"&amp;$O936,Equations!$G:$I,3,0)))</f>
        <v/>
      </c>
      <c r="CN936" s="10" t="str">
        <f>IF($AJ936="","",IF(OR($V936&lt;2.7,$V936&gt;90),"Age OOR",CL936+1.6449*VLOOKUP(CL$14&amp;"-rse-"&amp;$O936,Equations!$G:$I,3,0)))</f>
        <v/>
      </c>
      <c r="CO936" s="10" t="str">
        <f t="shared" si="373"/>
        <v/>
      </c>
      <c r="CP936" s="10" t="str">
        <f>IF($AJ936="","",IF(OR($V936&lt;2.7,$V936&gt;90),"Age OOR",($AJ936-CL936)/VLOOKUP(CL$14&amp;"-rse-"&amp;$O936,Equations!$G:$I,3,0)))</f>
        <v/>
      </c>
      <c r="CQ936" s="10" t="str">
        <f>IF($AK936="","",IF(OR($V936&lt;2.7,$V936&gt;90),"Age OOR",EXP(VLOOKUP(CQ$14&amp;"-int-"&amp;$P936,Equations!$G:$I,3,0)+VLOOKUP(CQ$14&amp;"-sexo-"&amp;$P936,Equations!$G:$I,3,0)*$U936+VLOOKUP(CQ$14&amp;"-edad-"&amp;$P936,Equations!$G:$I,3,0)*$V936+VLOOKUP(CQ$14&amp;"-est-"&amp;$P936,Equations!$G:$I,3,0)*(1/$W936)+VLOOKUP(CQ$14&amp;"-imc-"&amp;$P936,Equations!$G:$I,3,0)*(1/$Q936))))</f>
        <v/>
      </c>
      <c r="CR936" s="10" t="str">
        <f>IF($AK936="","",IF(OR($V936&lt;2.7,$V936&gt;90),"Age OOR",EXP(LN(CQ936)-1.6449*VLOOKUP(CQ$14&amp;"-rse-"&amp;$P936,Equations!$G:$I,3,0))))</f>
        <v/>
      </c>
      <c r="CS936" s="10" t="str">
        <f>IF($AK936="","",IF(OR($V936&lt;2.7,$V936&gt;90),"Age OOR",EXP(LN(CQ936)+1.6449*VLOOKUP(CQ$14&amp;"-rse-"&amp;$P936,Equations!$G:$I,3,0))))</f>
        <v/>
      </c>
      <c r="CT936" s="10" t="str">
        <f t="shared" si="374"/>
        <v/>
      </c>
      <c r="CU936" s="10" t="str">
        <f>IF($AK936="","",IF(OR($V936&lt;2.7,$V936&gt;90),"Age OOR",(LN($AK936)-LN(CQ936))/VLOOKUP(CQ$14&amp;"-rse-"&amp;$P936,Equations!$G:$I,3,0)))</f>
        <v/>
      </c>
      <c r="CV936" s="47"/>
    </row>
    <row r="937" spans="5:100" x14ac:dyDescent="0.2">
      <c r="E937" s="23" t="str">
        <f t="shared" si="350"/>
        <v>Age out of range</v>
      </c>
      <c r="F937" s="23" t="str">
        <f t="shared" si="351"/>
        <v>Age out of range</v>
      </c>
      <c r="G937" s="23" t="str">
        <f t="shared" si="352"/>
        <v>Age out of range</v>
      </c>
      <c r="H937" s="23" t="str">
        <f t="shared" si="353"/>
        <v>Age out of range</v>
      </c>
      <c r="I937" s="23" t="str">
        <f t="shared" si="354"/>
        <v>Age out of range</v>
      </c>
      <c r="J937" s="23" t="str">
        <f t="shared" si="355"/>
        <v>Age out of range</v>
      </c>
      <c r="K937" s="23" t="str">
        <f t="shared" si="356"/>
        <v>Age out of range</v>
      </c>
      <c r="L937" s="23" t="str">
        <f t="shared" si="357"/>
        <v>Age out of range</v>
      </c>
      <c r="M937" s="23" t="str">
        <f t="shared" si="358"/>
        <v>Age out of range</v>
      </c>
      <c r="N937" s="23" t="str">
        <f t="shared" si="359"/>
        <v>Age out of range</v>
      </c>
      <c r="O937" s="23" t="str">
        <f t="shared" si="360"/>
        <v>Age out of range</v>
      </c>
      <c r="P937" s="23" t="str">
        <f t="shared" si="361"/>
        <v>Age out of range</v>
      </c>
      <c r="Q937" s="23" t="e">
        <f t="shared" si="362"/>
        <v>#DIV/0!</v>
      </c>
      <c r="R937" s="17"/>
      <c r="S937" s="23">
        <v>921</v>
      </c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  <c r="AE937" s="134"/>
      <c r="AF937" s="134"/>
      <c r="AG937" s="134"/>
      <c r="AH937" s="134"/>
      <c r="AI937" s="134"/>
      <c r="AJ937" s="134"/>
      <c r="AK937" s="134"/>
      <c r="AL937" s="7"/>
      <c r="AM937" s="47"/>
      <c r="AN937" s="10" t="str">
        <f>IF($Z937="","",IF(OR($V937&lt;2.7,$V937&gt;90),"Age OOR",VLOOKUP(AN$14&amp;"-int-"&amp;$E937,Equations!$G:$I,3,0)+VLOOKUP(AN$14&amp;"-sexo-"&amp;$E937,Equations!$G:$I,3,0)*$U937+VLOOKUP(AN$14&amp;"-edad-"&amp;$E937,Equations!$G:$I,3,0)*$V937+VLOOKUP(AN$14&amp;"-est-"&amp;$E937,Equations!$G:$I,3,0)*(1/$W937)+VLOOKUP(AN$14&amp;"-imc-"&amp;$E937,Equations!$G:$I,3,0)*(1/$Q937)))</f>
        <v/>
      </c>
      <c r="AO937" s="10" t="str">
        <f>IF($Z937="","",IF(OR($V937&lt;2.7,$V937&gt;90),"Age OOR",AN937-1.6449*VLOOKUP(AN$14&amp;"-rse-"&amp;$E937,Equations!$G:$I,3,0)))</f>
        <v/>
      </c>
      <c r="AP937" s="10" t="str">
        <f>IF($Z937="","",IF(OR($V937&lt;2.7,$V937&gt;90),"Age OOR",AN937+1.6449*VLOOKUP(AN$14&amp;"-rse-"&amp;$E937,Equations!$G:$I,3,0)))</f>
        <v/>
      </c>
      <c r="AQ937" s="10" t="str">
        <f t="shared" si="363"/>
        <v/>
      </c>
      <c r="AR937" s="10" t="str">
        <f>IF($Z937="","",IF(OR($V937&lt;2.7,$V937&gt;90),"Age OOR",($Z937-AN937)/VLOOKUP(AN$14&amp;"-rse-"&amp;$E937,Equations!$G:$I,3,0)))</f>
        <v/>
      </c>
      <c r="AS937" s="10" t="str">
        <f>IF($AA937="","",IF(OR($V937&lt;2.7,$V937&gt;90),"Age OOR",VLOOKUP(AS$14&amp;"-int-"&amp;$F937,Equations!$G:$I,3,0)+VLOOKUP(AS$14&amp;"-sexo-"&amp;$F937,Equations!$G:$I,3,0)*$U937+VLOOKUP(AS$14&amp;"-edad-"&amp;$F937,Equations!$G:$I,3,0)*$V937+VLOOKUP(AS$14&amp;"-est-"&amp;$F937,Equations!$G:$I,3,0)*(1/$W937)+VLOOKUP(AS$14&amp;"-imc-"&amp;$F937,Equations!$G:$I,3,0)*(1/$Q937)))</f>
        <v/>
      </c>
      <c r="AT937" s="10" t="str">
        <f>IF($AA937="","",IF(OR($V937&lt;2.7,$V937&gt;90),"Age OOR",AS937-1.6449*VLOOKUP(AS$14&amp;"-rse-"&amp;$F937,Equations!$G:$I,3,0)))</f>
        <v/>
      </c>
      <c r="AU937" s="10" t="str">
        <f>IF($AA937="","",IF(OR($V937&lt;2.7,$V937&gt;90),"Age OOR",AS937+1.6449*VLOOKUP(AS$14&amp;"-rse-"&amp;$F937,Equations!$G:$I,3,0)))</f>
        <v/>
      </c>
      <c r="AV937" s="10" t="str">
        <f t="shared" si="364"/>
        <v/>
      </c>
      <c r="AW937" s="10" t="str">
        <f>IF($AA937="","",IF(OR($V937&lt;2.7,$V937&gt;90),"Age OOR",($AA937-AS937)/VLOOKUP(AS$14&amp;"-rse-"&amp;$F937,Equations!$G:$I,3,0)))</f>
        <v/>
      </c>
      <c r="AX937" s="10" t="str">
        <f>IF($AB937="","",IF(OR($V937&lt;2.7,$V937&gt;90),"Age OOR",VLOOKUP(AX$14&amp;"-int-"&amp;$G937,Equations!$G:$I,3,0)+VLOOKUP(AX$14&amp;"-sexo-"&amp;$G937,Equations!$G:$I,3,0)*$U937+VLOOKUP(AX$14&amp;"-edad-"&amp;$G937,Equations!$G:$I,3,0)*$V937+VLOOKUP(AX$14&amp;"-est-"&amp;$G937,Equations!$G:$I,3,0)*(1/$W937)+VLOOKUP(AX$14&amp;"-imc-"&amp;$G937,Equations!$G:$I,3,0)*(1/$Q937)))</f>
        <v/>
      </c>
      <c r="AY937" s="10" t="str">
        <f>IF($AB937="","",IF(OR($V937&lt;2.7,$V937&gt;90),"Age OOR",AX937-1.6449*VLOOKUP(AX$14&amp;"-rse-"&amp;$G937,Equations!$G:$I,3,0)))</f>
        <v/>
      </c>
      <c r="AZ937" s="10" t="str">
        <f>IF($AB937="","",IF(OR($V937&lt;2.7,$V937&gt;90),"Age OOR",AX937+1.6449*VLOOKUP(AX$14&amp;"-rse-"&amp;$G937,Equations!$G:$I,3,0)))</f>
        <v/>
      </c>
      <c r="BA937" s="10" t="str">
        <f t="shared" si="365"/>
        <v/>
      </c>
      <c r="BB937" s="10" t="str">
        <f>IF($AB937="","",IF(OR($V937&lt;2.7,$V937&gt;90),"Age OOR",($AB937-AX937)/VLOOKUP(AX$14&amp;"-rse-"&amp;$G937,Equations!$G:$I,3,0)))</f>
        <v/>
      </c>
      <c r="BC937" s="10" t="str">
        <f>IF($AC937="","",IF(OR($V937&lt;2.7,$V937&gt;90),"Age OOR",VLOOKUP(BC$14&amp;"-int-"&amp;$H937,Equations!$G:$I,3,0)+VLOOKUP(BC$14&amp;"-sexo-"&amp;$H937,Equations!$G:$I,3,0)*$U937+VLOOKUP(BC$14&amp;"-edad-"&amp;$H937,Equations!$G:$I,3,0)*$V937+VLOOKUP(BC$14&amp;"-est-"&amp;$H937,Equations!$G:$I,3,0)*(1/$W937)+VLOOKUP(BC$14&amp;"-imc-"&amp;$H937,Equations!$G:$I,3,0)*(1/$Q937)))</f>
        <v/>
      </c>
      <c r="BD937" s="10" t="str">
        <f>IF($AC937="","",IF(OR($V937&lt;2.7,$V937&gt;90),"Age OOR",BC937-1.6449*VLOOKUP(BC$14&amp;"-rse-"&amp;$H937,Equations!$G:$I,3,0)))</f>
        <v/>
      </c>
      <c r="BE937" s="10" t="str">
        <f>IF($AC937="","",IF(OR($V937&lt;2.7,$V937&gt;90),"Age OOR",BC937+1.6449*VLOOKUP(BC$14&amp;"-rse-"&amp;$H937,Equations!$G:$I,3,0)))</f>
        <v/>
      </c>
      <c r="BF937" s="10" t="str">
        <f t="shared" si="366"/>
        <v/>
      </c>
      <c r="BG937" s="10" t="str">
        <f>IF($AC937="","",IF(OR($V937&lt;2.7,$V937&gt;90),"Age OOR",($AC937-BC937)/VLOOKUP(BC$14&amp;"-rse-"&amp;$H937,Equations!$G:$I,3,0)))</f>
        <v/>
      </c>
      <c r="BH937" s="10" t="str">
        <f>IF($AD937="","",IF(OR($V937&lt;2.7,$V937&gt;90),"Age OOR",VLOOKUP(BH$14&amp;"-int-"&amp;$I937,Equations!$G:$I,3,0)+VLOOKUP(BH$14&amp;"-sexo-"&amp;$I937,Equations!$G:$I,3,0)*$U937+VLOOKUP(BH$14&amp;"-edad-"&amp;$I937,Equations!$G:$I,3,0)*$V937+VLOOKUP(BH$14&amp;"-est-"&amp;$I937,Equations!$G:$I,3,0)*(1/$W937)+VLOOKUP(BH$14&amp;"-imc-"&amp;$I937,Equations!$G:$I,3,0)*(1/$Q937)))</f>
        <v/>
      </c>
      <c r="BI937" s="10" t="str">
        <f>IF($AD937="","",IF(OR($V937&lt;2.7,$V937&gt;90),"Age OOR",BH937-1.6449*VLOOKUP(BH$14&amp;"-rse-"&amp;$I937,Equations!$G:$I,3,0)))</f>
        <v/>
      </c>
      <c r="BJ937" s="10" t="str">
        <f>IF($AD937="","",IF(OR($V937&lt;2.7,$V937&gt;90),"Age OOR",BH937+1.6449*VLOOKUP(BH$14&amp;"-rse-"&amp;$I937,Equations!$G:$I,3,0)))</f>
        <v/>
      </c>
      <c r="BK937" s="10" t="str">
        <f t="shared" si="367"/>
        <v/>
      </c>
      <c r="BL937" s="10" t="str">
        <f>IF($AD937="","",IF(OR($V937&lt;2.7,$V937&gt;90),"Age OOR",($AD937-BH937)/VLOOKUP(BH$14&amp;"-rse-"&amp;$I937,Equations!$G:$I,3,0)))</f>
        <v/>
      </c>
      <c r="BM937" s="10" t="str">
        <f>IF($AE937="","",IF(OR($V937&lt;2.7,$V937&gt;90),"Age OOR",VLOOKUP(BM$14&amp;"-int-"&amp;$J937,Equations!$G:$I,3,0)+VLOOKUP(BM$14&amp;"-sexo-"&amp;$J937,Equations!$G:$I,3,0)*$U937+VLOOKUP(BM$14&amp;"-edad-"&amp;$J937,Equations!$G:$I,3,0)*$V937+VLOOKUP(BM$14&amp;"-est-"&amp;$J937,Equations!$G:$I,3,0)*(1/$W937)+VLOOKUP(BM$14&amp;"-imc-"&amp;$J937,Equations!$G:$I,3,0)*(1/$Q937)))</f>
        <v/>
      </c>
      <c r="BN937" s="10" t="str">
        <f>IF($AE937="","",IF(OR($V937&lt;2.7,$V937&gt;90),"Age OOR",BM937-1.6449*VLOOKUP(BM$14&amp;"-rse-"&amp;$J937,Equations!$G:$I,3,0)))</f>
        <v/>
      </c>
      <c r="BO937" s="10" t="str">
        <f>IF($AE937="","",IF(OR($V937&lt;2.7,$V937&gt;90),"Age OOR",BM937+1.6449*VLOOKUP(BM$14&amp;"-rse-"&amp;$J937,Equations!$G:$I,3,0)))</f>
        <v/>
      </c>
      <c r="BP937" s="10" t="str">
        <f t="shared" si="368"/>
        <v/>
      </c>
      <c r="BQ937" s="10" t="str">
        <f>IF($AE937="","",IF(OR($V937&lt;2.7,$V937&gt;90),"Age OOR",($AE937-BM937)/VLOOKUP(BM$14&amp;"-rse-"&amp;$J937,Equations!$G:$I,3,0)))</f>
        <v/>
      </c>
      <c r="BR937" s="10" t="str">
        <f>IF($AF937="","",IF(OR($V937&lt;2.7,$V937&gt;90),"Age OOR",VLOOKUP(BR$14&amp;"-int-"&amp;$K937,Equations!$G:$I,3,0)+VLOOKUP(BR$14&amp;"-sexo-"&amp;$K937,Equations!$G:$I,3,0)*$U937+VLOOKUP(BR$14&amp;"-edad-"&amp;$K937,Equations!$G:$I,3,0)*$V937+VLOOKUP(BR$14&amp;"-est-"&amp;$K937,Equations!$G:$I,3,0)*(1/$W937)+VLOOKUP(BR$14&amp;"-imc-"&amp;$K937,Equations!$G:$I,3,0)*(1/$Q937)))</f>
        <v/>
      </c>
      <c r="BS937" s="10" t="str">
        <f>IF($AF937="","",IF(OR($V937&lt;2.7,$V937&gt;90),"Age OOR",BR937-1.6449*VLOOKUP(BR$14&amp;"-rse-"&amp;$K937,Equations!$G:$I,3,0)))</f>
        <v/>
      </c>
      <c r="BT937" s="10" t="str">
        <f>IF($AF937="","",IF(OR($V937&lt;2.7,$V937&gt;90),"Age OOR",BR937+1.6449*VLOOKUP(BR$14&amp;"-rse-"&amp;$K937,Equations!$G:$I,3,0)))</f>
        <v/>
      </c>
      <c r="BU937" s="10" t="str">
        <f t="shared" si="369"/>
        <v/>
      </c>
      <c r="BV937" s="10" t="str">
        <f>IF($AF937="","",IF(OR($V937&lt;2.7,$V937&gt;90),"Age OOR",($AF937-BR937)/VLOOKUP(BR$14&amp;"-rse-"&amp;$K937,Equations!$G:$I,3,0)))</f>
        <v/>
      </c>
      <c r="BW937" s="10" t="str">
        <f>IF($AG937="","",IF(OR($V937&lt;2.7,$V937&gt;90),"Age OOR",VLOOKUP(BW$14&amp;"-int-"&amp;$L937,Equations!$G:$I,3,0)+VLOOKUP(BW$14&amp;"-sexo-"&amp;$L937,Equations!$G:$I,3,0)*$U937+VLOOKUP(BW$14&amp;"-edad-"&amp;$L937,Equations!$G:$I,3,0)*$V937+VLOOKUP(BW$14&amp;"-est-"&amp;$L937,Equations!$G:$I,3,0)*(1/$W937)+VLOOKUP(BW$14&amp;"-imc-"&amp;$L937,Equations!$G:$I,3,0)*(1/$Q937)))</f>
        <v/>
      </c>
      <c r="BX937" s="10" t="str">
        <f>IF($AG937="","",IF(OR($V937&lt;2.7,$V937&gt;90),"Age OOR",BW937-1.6449*VLOOKUP(BW$14&amp;"-rse-"&amp;$L937,Equations!$G:$I,3,0)))</f>
        <v/>
      </c>
      <c r="BY937" s="10" t="str">
        <f>IF($AG937="","",IF(OR($V937&lt;2.7,$V937&gt;90),"Age OOR",BW937+1.6449*VLOOKUP(BW$14&amp;"-rse-"&amp;$L937,Equations!$G:$I,3,0)))</f>
        <v/>
      </c>
      <c r="BZ937" s="10" t="str">
        <f t="shared" si="370"/>
        <v/>
      </c>
      <c r="CA937" s="10" t="str">
        <f>IF($AG937="","",IF(OR($V937&lt;2.7,$V937&gt;90),"Age OOR",($AG937-BW937)/VLOOKUP(BW$14&amp;"-rse-"&amp;$L937,Equations!$G:$I,3,0)))</f>
        <v/>
      </c>
      <c r="CB937" s="10" t="str">
        <f>IF($AH937="","",IF(OR($V937&lt;2.7,$V937&gt;90),"Age OOR",VLOOKUP(CB$14&amp;"-int-"&amp;$M937,Equations!$G:$I,3,0)+VLOOKUP(CB$14&amp;"-sexo-"&amp;$M937,Equations!$G:$I,3,0)*$U937+VLOOKUP(CB$14&amp;"-edad-"&amp;$M937,Equations!$G:$I,3,0)*$V937+VLOOKUP(CB$14&amp;"-est-"&amp;$M937,Equations!$G:$I,3,0)*(1/$W937)+VLOOKUP(CB$14&amp;"-imc-"&amp;$M937,Equations!$G:$I,3,0)*(1/$Q937)))</f>
        <v/>
      </c>
      <c r="CC937" s="10" t="str">
        <f>IF($AH937="","",IF(OR($V937&lt;2.7,$V937&gt;90),"Age OOR",CB937-1.6449*VLOOKUP(CB$14&amp;"-rse-"&amp;$M937,Equations!$G:$I,3,0)))</f>
        <v/>
      </c>
      <c r="CD937" s="10" t="str">
        <f>IF($AH937="","",IF(OR($V937&lt;2.7,$V937&gt;90),"Age OOR",CB937+1.6449*VLOOKUP(CB$14&amp;"-rse-"&amp;$M937,Equations!$G:$I,3,0)))</f>
        <v/>
      </c>
      <c r="CE937" s="10" t="str">
        <f t="shared" si="371"/>
        <v/>
      </c>
      <c r="CF937" s="10" t="str">
        <f>IF($AH937="","",IF(OR($V937&lt;2.7,$V937&gt;90),"Age OOR",($AH937-CB937)/VLOOKUP(CB$14&amp;"-rse-"&amp;$M937,Equations!$G:$I,3,0)))</f>
        <v/>
      </c>
      <c r="CG937" s="10" t="str">
        <f>IF($AI937="","",IF(OR($V937&lt;2.7,$V937&gt;90),"Age OOR",VLOOKUP(CG$14&amp;"-int-"&amp;$N937,Equations!$G:$I,3,0)+VLOOKUP(CG$14&amp;"-sexo-"&amp;$N937,Equations!$G:$I,3,0)*$U937+VLOOKUP(CG$14&amp;"-edad-"&amp;$N937,Equations!$G:$I,3,0)*$V937+VLOOKUP(CG$14&amp;"-est-"&amp;$N937,Equations!$G:$I,3,0)*(1/$W937)+VLOOKUP(CG$14&amp;"-imc-"&amp;$N937,Equations!$G:$I,3,0)*(1/$Q937)))</f>
        <v/>
      </c>
      <c r="CH937" s="10" t="str">
        <f>IF($AI937="","",IF(OR($V937&lt;2.7,$V937&gt;90),"Age OOR",CG937-1.6449*VLOOKUP(CG$14&amp;"-rse-"&amp;$N937,Equations!$G:$I,3,0)))</f>
        <v/>
      </c>
      <c r="CI937" s="10" t="str">
        <f>IF($AI937="","",IF(OR($V937&lt;2.7,$V937&gt;90),"Age OOR",CG937+1.6449*VLOOKUP(CG$14&amp;"-rse-"&amp;$N937,Equations!$G:$I,3,0)))</f>
        <v/>
      </c>
      <c r="CJ937" s="10" t="str">
        <f t="shared" si="372"/>
        <v/>
      </c>
      <c r="CK937" s="10" t="str">
        <f>IF($AI937="","",IF(OR($V937&lt;2.7,$V937&gt;90),"Age OOR",($AI937-CG937)/VLOOKUP(CG$14&amp;"-rse-"&amp;$N937,Equations!$G:$I,3,0)))</f>
        <v/>
      </c>
      <c r="CL937" s="10" t="str">
        <f>IF($AJ937="","",IF(OR($V937&lt;2.7,$V937&gt;90),"Age OOR",VLOOKUP(CL$14&amp;"-int-"&amp;$O937,Equations!$G:$I,3,0)+VLOOKUP(CL$14&amp;"-sexo-"&amp;$O937,Equations!$G:$I,3,0)*$U937+VLOOKUP(CL$14&amp;"-edad-"&amp;$O937,Equations!$G:$I,3,0)*$V937+VLOOKUP(CL$14&amp;"-est-"&amp;$O937,Equations!$G:$I,3,0)*(1/$W937)+VLOOKUP(CL$14&amp;"-imc-"&amp;$O937,Equations!$G:$I,3,0)*(1/$Q937)))</f>
        <v/>
      </c>
      <c r="CM937" s="10" t="str">
        <f>IF($AJ937="","",IF(OR($V937&lt;2.7,$V937&gt;90),"Age OOR",CL937-1.6449*VLOOKUP(CL$14&amp;"-rse-"&amp;$O937,Equations!$G:$I,3,0)))</f>
        <v/>
      </c>
      <c r="CN937" s="10" t="str">
        <f>IF($AJ937="","",IF(OR($V937&lt;2.7,$V937&gt;90),"Age OOR",CL937+1.6449*VLOOKUP(CL$14&amp;"-rse-"&amp;$O937,Equations!$G:$I,3,0)))</f>
        <v/>
      </c>
      <c r="CO937" s="10" t="str">
        <f t="shared" si="373"/>
        <v/>
      </c>
      <c r="CP937" s="10" t="str">
        <f>IF($AJ937="","",IF(OR($V937&lt;2.7,$V937&gt;90),"Age OOR",($AJ937-CL937)/VLOOKUP(CL$14&amp;"-rse-"&amp;$O937,Equations!$G:$I,3,0)))</f>
        <v/>
      </c>
      <c r="CQ937" s="10" t="str">
        <f>IF($AK937="","",IF(OR($V937&lt;2.7,$V937&gt;90),"Age OOR",EXP(VLOOKUP(CQ$14&amp;"-int-"&amp;$P937,Equations!$G:$I,3,0)+VLOOKUP(CQ$14&amp;"-sexo-"&amp;$P937,Equations!$G:$I,3,0)*$U937+VLOOKUP(CQ$14&amp;"-edad-"&amp;$P937,Equations!$G:$I,3,0)*$V937+VLOOKUP(CQ$14&amp;"-est-"&amp;$P937,Equations!$G:$I,3,0)*(1/$W937)+VLOOKUP(CQ$14&amp;"-imc-"&amp;$P937,Equations!$G:$I,3,0)*(1/$Q937))))</f>
        <v/>
      </c>
      <c r="CR937" s="10" t="str">
        <f>IF($AK937="","",IF(OR($V937&lt;2.7,$V937&gt;90),"Age OOR",EXP(LN(CQ937)-1.6449*VLOOKUP(CQ$14&amp;"-rse-"&amp;$P937,Equations!$G:$I,3,0))))</f>
        <v/>
      </c>
      <c r="CS937" s="10" t="str">
        <f>IF($AK937="","",IF(OR($V937&lt;2.7,$V937&gt;90),"Age OOR",EXP(LN(CQ937)+1.6449*VLOOKUP(CQ$14&amp;"-rse-"&amp;$P937,Equations!$G:$I,3,0))))</f>
        <v/>
      </c>
      <c r="CT937" s="10" t="str">
        <f t="shared" si="374"/>
        <v/>
      </c>
      <c r="CU937" s="10" t="str">
        <f>IF($AK937="","",IF(OR($V937&lt;2.7,$V937&gt;90),"Age OOR",(LN($AK937)-LN(CQ937))/VLOOKUP(CQ$14&amp;"-rse-"&amp;$P937,Equations!$G:$I,3,0)))</f>
        <v/>
      </c>
      <c r="CV937" s="47"/>
    </row>
    <row r="938" spans="5:100" x14ac:dyDescent="0.2">
      <c r="E938" s="23" t="str">
        <f t="shared" si="350"/>
        <v>Age out of range</v>
      </c>
      <c r="F938" s="23" t="str">
        <f t="shared" si="351"/>
        <v>Age out of range</v>
      </c>
      <c r="G938" s="23" t="str">
        <f t="shared" si="352"/>
        <v>Age out of range</v>
      </c>
      <c r="H938" s="23" t="str">
        <f t="shared" si="353"/>
        <v>Age out of range</v>
      </c>
      <c r="I938" s="23" t="str">
        <f t="shared" si="354"/>
        <v>Age out of range</v>
      </c>
      <c r="J938" s="23" t="str">
        <f t="shared" si="355"/>
        <v>Age out of range</v>
      </c>
      <c r="K938" s="23" t="str">
        <f t="shared" si="356"/>
        <v>Age out of range</v>
      </c>
      <c r="L938" s="23" t="str">
        <f t="shared" si="357"/>
        <v>Age out of range</v>
      </c>
      <c r="M938" s="23" t="str">
        <f t="shared" si="358"/>
        <v>Age out of range</v>
      </c>
      <c r="N938" s="23" t="str">
        <f t="shared" si="359"/>
        <v>Age out of range</v>
      </c>
      <c r="O938" s="23" t="str">
        <f t="shared" si="360"/>
        <v>Age out of range</v>
      </c>
      <c r="P938" s="23" t="str">
        <f t="shared" si="361"/>
        <v>Age out of range</v>
      </c>
      <c r="Q938" s="23" t="e">
        <f t="shared" si="362"/>
        <v>#DIV/0!</v>
      </c>
      <c r="R938" s="17"/>
      <c r="S938" s="23">
        <v>922</v>
      </c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  <c r="AE938" s="134"/>
      <c r="AF938" s="134"/>
      <c r="AG938" s="134"/>
      <c r="AH938" s="134"/>
      <c r="AI938" s="134"/>
      <c r="AJ938" s="134"/>
      <c r="AK938" s="134"/>
      <c r="AL938" s="7"/>
      <c r="AM938" s="47"/>
      <c r="AN938" s="10" t="str">
        <f>IF($Z938="","",IF(OR($V938&lt;2.7,$V938&gt;90),"Age OOR",VLOOKUP(AN$14&amp;"-int-"&amp;$E938,Equations!$G:$I,3,0)+VLOOKUP(AN$14&amp;"-sexo-"&amp;$E938,Equations!$G:$I,3,0)*$U938+VLOOKUP(AN$14&amp;"-edad-"&amp;$E938,Equations!$G:$I,3,0)*$V938+VLOOKUP(AN$14&amp;"-est-"&amp;$E938,Equations!$G:$I,3,0)*(1/$W938)+VLOOKUP(AN$14&amp;"-imc-"&amp;$E938,Equations!$G:$I,3,0)*(1/$Q938)))</f>
        <v/>
      </c>
      <c r="AO938" s="10" t="str">
        <f>IF($Z938="","",IF(OR($V938&lt;2.7,$V938&gt;90),"Age OOR",AN938-1.6449*VLOOKUP(AN$14&amp;"-rse-"&amp;$E938,Equations!$G:$I,3,0)))</f>
        <v/>
      </c>
      <c r="AP938" s="10" t="str">
        <f>IF($Z938="","",IF(OR($V938&lt;2.7,$V938&gt;90),"Age OOR",AN938+1.6449*VLOOKUP(AN$14&amp;"-rse-"&amp;$E938,Equations!$G:$I,3,0)))</f>
        <v/>
      </c>
      <c r="AQ938" s="10" t="str">
        <f t="shared" si="363"/>
        <v/>
      </c>
      <c r="AR938" s="10" t="str">
        <f>IF($Z938="","",IF(OR($V938&lt;2.7,$V938&gt;90),"Age OOR",($Z938-AN938)/VLOOKUP(AN$14&amp;"-rse-"&amp;$E938,Equations!$G:$I,3,0)))</f>
        <v/>
      </c>
      <c r="AS938" s="10" t="str">
        <f>IF($AA938="","",IF(OR($V938&lt;2.7,$V938&gt;90),"Age OOR",VLOOKUP(AS$14&amp;"-int-"&amp;$F938,Equations!$G:$I,3,0)+VLOOKUP(AS$14&amp;"-sexo-"&amp;$F938,Equations!$G:$I,3,0)*$U938+VLOOKUP(AS$14&amp;"-edad-"&amp;$F938,Equations!$G:$I,3,0)*$V938+VLOOKUP(AS$14&amp;"-est-"&amp;$F938,Equations!$G:$I,3,0)*(1/$W938)+VLOOKUP(AS$14&amp;"-imc-"&amp;$F938,Equations!$G:$I,3,0)*(1/$Q938)))</f>
        <v/>
      </c>
      <c r="AT938" s="10" t="str">
        <f>IF($AA938="","",IF(OR($V938&lt;2.7,$V938&gt;90),"Age OOR",AS938-1.6449*VLOOKUP(AS$14&amp;"-rse-"&amp;$F938,Equations!$G:$I,3,0)))</f>
        <v/>
      </c>
      <c r="AU938" s="10" t="str">
        <f>IF($AA938="","",IF(OR($V938&lt;2.7,$V938&gt;90),"Age OOR",AS938+1.6449*VLOOKUP(AS$14&amp;"-rse-"&amp;$F938,Equations!$G:$I,3,0)))</f>
        <v/>
      </c>
      <c r="AV938" s="10" t="str">
        <f t="shared" si="364"/>
        <v/>
      </c>
      <c r="AW938" s="10" t="str">
        <f>IF($AA938="","",IF(OR($V938&lt;2.7,$V938&gt;90),"Age OOR",($AA938-AS938)/VLOOKUP(AS$14&amp;"-rse-"&amp;$F938,Equations!$G:$I,3,0)))</f>
        <v/>
      </c>
      <c r="AX938" s="10" t="str">
        <f>IF($AB938="","",IF(OR($V938&lt;2.7,$V938&gt;90),"Age OOR",VLOOKUP(AX$14&amp;"-int-"&amp;$G938,Equations!$G:$I,3,0)+VLOOKUP(AX$14&amp;"-sexo-"&amp;$G938,Equations!$G:$I,3,0)*$U938+VLOOKUP(AX$14&amp;"-edad-"&amp;$G938,Equations!$G:$I,3,0)*$V938+VLOOKUP(AX$14&amp;"-est-"&amp;$G938,Equations!$G:$I,3,0)*(1/$W938)+VLOOKUP(AX$14&amp;"-imc-"&amp;$G938,Equations!$G:$I,3,0)*(1/$Q938)))</f>
        <v/>
      </c>
      <c r="AY938" s="10" t="str">
        <f>IF($AB938="","",IF(OR($V938&lt;2.7,$V938&gt;90),"Age OOR",AX938-1.6449*VLOOKUP(AX$14&amp;"-rse-"&amp;$G938,Equations!$G:$I,3,0)))</f>
        <v/>
      </c>
      <c r="AZ938" s="10" t="str">
        <f>IF($AB938="","",IF(OR($V938&lt;2.7,$V938&gt;90),"Age OOR",AX938+1.6449*VLOOKUP(AX$14&amp;"-rse-"&amp;$G938,Equations!$G:$I,3,0)))</f>
        <v/>
      </c>
      <c r="BA938" s="10" t="str">
        <f t="shared" si="365"/>
        <v/>
      </c>
      <c r="BB938" s="10" t="str">
        <f>IF($AB938="","",IF(OR($V938&lt;2.7,$V938&gt;90),"Age OOR",($AB938-AX938)/VLOOKUP(AX$14&amp;"-rse-"&amp;$G938,Equations!$G:$I,3,0)))</f>
        <v/>
      </c>
      <c r="BC938" s="10" t="str">
        <f>IF($AC938="","",IF(OR($V938&lt;2.7,$V938&gt;90),"Age OOR",VLOOKUP(BC$14&amp;"-int-"&amp;$H938,Equations!$G:$I,3,0)+VLOOKUP(BC$14&amp;"-sexo-"&amp;$H938,Equations!$G:$I,3,0)*$U938+VLOOKUP(BC$14&amp;"-edad-"&amp;$H938,Equations!$G:$I,3,0)*$V938+VLOOKUP(BC$14&amp;"-est-"&amp;$H938,Equations!$G:$I,3,0)*(1/$W938)+VLOOKUP(BC$14&amp;"-imc-"&amp;$H938,Equations!$G:$I,3,0)*(1/$Q938)))</f>
        <v/>
      </c>
      <c r="BD938" s="10" t="str">
        <f>IF($AC938="","",IF(OR($V938&lt;2.7,$V938&gt;90),"Age OOR",BC938-1.6449*VLOOKUP(BC$14&amp;"-rse-"&amp;$H938,Equations!$G:$I,3,0)))</f>
        <v/>
      </c>
      <c r="BE938" s="10" t="str">
        <f>IF($AC938="","",IF(OR($V938&lt;2.7,$V938&gt;90),"Age OOR",BC938+1.6449*VLOOKUP(BC$14&amp;"-rse-"&amp;$H938,Equations!$G:$I,3,0)))</f>
        <v/>
      </c>
      <c r="BF938" s="10" t="str">
        <f t="shared" si="366"/>
        <v/>
      </c>
      <c r="BG938" s="10" t="str">
        <f>IF($AC938="","",IF(OR($V938&lt;2.7,$V938&gt;90),"Age OOR",($AC938-BC938)/VLOOKUP(BC$14&amp;"-rse-"&amp;$H938,Equations!$G:$I,3,0)))</f>
        <v/>
      </c>
      <c r="BH938" s="10" t="str">
        <f>IF($AD938="","",IF(OR($V938&lt;2.7,$V938&gt;90),"Age OOR",VLOOKUP(BH$14&amp;"-int-"&amp;$I938,Equations!$G:$I,3,0)+VLOOKUP(BH$14&amp;"-sexo-"&amp;$I938,Equations!$G:$I,3,0)*$U938+VLOOKUP(BH$14&amp;"-edad-"&amp;$I938,Equations!$G:$I,3,0)*$V938+VLOOKUP(BH$14&amp;"-est-"&amp;$I938,Equations!$G:$I,3,0)*(1/$W938)+VLOOKUP(BH$14&amp;"-imc-"&amp;$I938,Equations!$G:$I,3,0)*(1/$Q938)))</f>
        <v/>
      </c>
      <c r="BI938" s="10" t="str">
        <f>IF($AD938="","",IF(OR($V938&lt;2.7,$V938&gt;90),"Age OOR",BH938-1.6449*VLOOKUP(BH$14&amp;"-rse-"&amp;$I938,Equations!$G:$I,3,0)))</f>
        <v/>
      </c>
      <c r="BJ938" s="10" t="str">
        <f>IF($AD938="","",IF(OR($V938&lt;2.7,$V938&gt;90),"Age OOR",BH938+1.6449*VLOOKUP(BH$14&amp;"-rse-"&amp;$I938,Equations!$G:$I,3,0)))</f>
        <v/>
      </c>
      <c r="BK938" s="10" t="str">
        <f t="shared" si="367"/>
        <v/>
      </c>
      <c r="BL938" s="10" t="str">
        <f>IF($AD938="","",IF(OR($V938&lt;2.7,$V938&gt;90),"Age OOR",($AD938-BH938)/VLOOKUP(BH$14&amp;"-rse-"&amp;$I938,Equations!$G:$I,3,0)))</f>
        <v/>
      </c>
      <c r="BM938" s="10" t="str">
        <f>IF($AE938="","",IF(OR($V938&lt;2.7,$V938&gt;90),"Age OOR",VLOOKUP(BM$14&amp;"-int-"&amp;$J938,Equations!$G:$I,3,0)+VLOOKUP(BM$14&amp;"-sexo-"&amp;$J938,Equations!$G:$I,3,0)*$U938+VLOOKUP(BM$14&amp;"-edad-"&amp;$J938,Equations!$G:$I,3,0)*$V938+VLOOKUP(BM$14&amp;"-est-"&amp;$J938,Equations!$G:$I,3,0)*(1/$W938)+VLOOKUP(BM$14&amp;"-imc-"&amp;$J938,Equations!$G:$I,3,0)*(1/$Q938)))</f>
        <v/>
      </c>
      <c r="BN938" s="10" t="str">
        <f>IF($AE938="","",IF(OR($V938&lt;2.7,$V938&gt;90),"Age OOR",BM938-1.6449*VLOOKUP(BM$14&amp;"-rse-"&amp;$J938,Equations!$G:$I,3,0)))</f>
        <v/>
      </c>
      <c r="BO938" s="10" t="str">
        <f>IF($AE938="","",IF(OR($V938&lt;2.7,$V938&gt;90),"Age OOR",BM938+1.6449*VLOOKUP(BM$14&amp;"-rse-"&amp;$J938,Equations!$G:$I,3,0)))</f>
        <v/>
      </c>
      <c r="BP938" s="10" t="str">
        <f t="shared" si="368"/>
        <v/>
      </c>
      <c r="BQ938" s="10" t="str">
        <f>IF($AE938="","",IF(OR($V938&lt;2.7,$V938&gt;90),"Age OOR",($AE938-BM938)/VLOOKUP(BM$14&amp;"-rse-"&amp;$J938,Equations!$G:$I,3,0)))</f>
        <v/>
      </c>
      <c r="BR938" s="10" t="str">
        <f>IF($AF938="","",IF(OR($V938&lt;2.7,$V938&gt;90),"Age OOR",VLOOKUP(BR$14&amp;"-int-"&amp;$K938,Equations!$G:$I,3,0)+VLOOKUP(BR$14&amp;"-sexo-"&amp;$K938,Equations!$G:$I,3,0)*$U938+VLOOKUP(BR$14&amp;"-edad-"&amp;$K938,Equations!$G:$I,3,0)*$V938+VLOOKUP(BR$14&amp;"-est-"&amp;$K938,Equations!$G:$I,3,0)*(1/$W938)+VLOOKUP(BR$14&amp;"-imc-"&amp;$K938,Equations!$G:$I,3,0)*(1/$Q938)))</f>
        <v/>
      </c>
      <c r="BS938" s="10" t="str">
        <f>IF($AF938="","",IF(OR($V938&lt;2.7,$V938&gt;90),"Age OOR",BR938-1.6449*VLOOKUP(BR$14&amp;"-rse-"&amp;$K938,Equations!$G:$I,3,0)))</f>
        <v/>
      </c>
      <c r="BT938" s="10" t="str">
        <f>IF($AF938="","",IF(OR($V938&lt;2.7,$V938&gt;90),"Age OOR",BR938+1.6449*VLOOKUP(BR$14&amp;"-rse-"&amp;$K938,Equations!$G:$I,3,0)))</f>
        <v/>
      </c>
      <c r="BU938" s="10" t="str">
        <f t="shared" si="369"/>
        <v/>
      </c>
      <c r="BV938" s="10" t="str">
        <f>IF($AF938="","",IF(OR($V938&lt;2.7,$V938&gt;90),"Age OOR",($AF938-BR938)/VLOOKUP(BR$14&amp;"-rse-"&amp;$K938,Equations!$G:$I,3,0)))</f>
        <v/>
      </c>
      <c r="BW938" s="10" t="str">
        <f>IF($AG938="","",IF(OR($V938&lt;2.7,$V938&gt;90),"Age OOR",VLOOKUP(BW$14&amp;"-int-"&amp;$L938,Equations!$G:$I,3,0)+VLOOKUP(BW$14&amp;"-sexo-"&amp;$L938,Equations!$G:$I,3,0)*$U938+VLOOKUP(BW$14&amp;"-edad-"&amp;$L938,Equations!$G:$I,3,0)*$V938+VLOOKUP(BW$14&amp;"-est-"&amp;$L938,Equations!$G:$I,3,0)*(1/$W938)+VLOOKUP(BW$14&amp;"-imc-"&amp;$L938,Equations!$G:$I,3,0)*(1/$Q938)))</f>
        <v/>
      </c>
      <c r="BX938" s="10" t="str">
        <f>IF($AG938="","",IF(OR($V938&lt;2.7,$V938&gt;90),"Age OOR",BW938-1.6449*VLOOKUP(BW$14&amp;"-rse-"&amp;$L938,Equations!$G:$I,3,0)))</f>
        <v/>
      </c>
      <c r="BY938" s="10" t="str">
        <f>IF($AG938="","",IF(OR($V938&lt;2.7,$V938&gt;90),"Age OOR",BW938+1.6449*VLOOKUP(BW$14&amp;"-rse-"&amp;$L938,Equations!$G:$I,3,0)))</f>
        <v/>
      </c>
      <c r="BZ938" s="10" t="str">
        <f t="shared" si="370"/>
        <v/>
      </c>
      <c r="CA938" s="10" t="str">
        <f>IF($AG938="","",IF(OR($V938&lt;2.7,$V938&gt;90),"Age OOR",($AG938-BW938)/VLOOKUP(BW$14&amp;"-rse-"&amp;$L938,Equations!$G:$I,3,0)))</f>
        <v/>
      </c>
      <c r="CB938" s="10" t="str">
        <f>IF($AH938="","",IF(OR($V938&lt;2.7,$V938&gt;90),"Age OOR",VLOOKUP(CB$14&amp;"-int-"&amp;$M938,Equations!$G:$I,3,0)+VLOOKUP(CB$14&amp;"-sexo-"&amp;$M938,Equations!$G:$I,3,0)*$U938+VLOOKUP(CB$14&amp;"-edad-"&amp;$M938,Equations!$G:$I,3,0)*$V938+VLOOKUP(CB$14&amp;"-est-"&amp;$M938,Equations!$G:$I,3,0)*(1/$W938)+VLOOKUP(CB$14&amp;"-imc-"&amp;$M938,Equations!$G:$I,3,0)*(1/$Q938)))</f>
        <v/>
      </c>
      <c r="CC938" s="10" t="str">
        <f>IF($AH938="","",IF(OR($V938&lt;2.7,$V938&gt;90),"Age OOR",CB938-1.6449*VLOOKUP(CB$14&amp;"-rse-"&amp;$M938,Equations!$G:$I,3,0)))</f>
        <v/>
      </c>
      <c r="CD938" s="10" t="str">
        <f>IF($AH938="","",IF(OR($V938&lt;2.7,$V938&gt;90),"Age OOR",CB938+1.6449*VLOOKUP(CB$14&amp;"-rse-"&amp;$M938,Equations!$G:$I,3,0)))</f>
        <v/>
      </c>
      <c r="CE938" s="10" t="str">
        <f t="shared" si="371"/>
        <v/>
      </c>
      <c r="CF938" s="10" t="str">
        <f>IF($AH938="","",IF(OR($V938&lt;2.7,$V938&gt;90),"Age OOR",($AH938-CB938)/VLOOKUP(CB$14&amp;"-rse-"&amp;$M938,Equations!$G:$I,3,0)))</f>
        <v/>
      </c>
      <c r="CG938" s="10" t="str">
        <f>IF($AI938="","",IF(OR($V938&lt;2.7,$V938&gt;90),"Age OOR",VLOOKUP(CG$14&amp;"-int-"&amp;$N938,Equations!$G:$I,3,0)+VLOOKUP(CG$14&amp;"-sexo-"&amp;$N938,Equations!$G:$I,3,0)*$U938+VLOOKUP(CG$14&amp;"-edad-"&amp;$N938,Equations!$G:$I,3,0)*$V938+VLOOKUP(CG$14&amp;"-est-"&amp;$N938,Equations!$G:$I,3,0)*(1/$W938)+VLOOKUP(CG$14&amp;"-imc-"&amp;$N938,Equations!$G:$I,3,0)*(1/$Q938)))</f>
        <v/>
      </c>
      <c r="CH938" s="10" t="str">
        <f>IF($AI938="","",IF(OR($V938&lt;2.7,$V938&gt;90),"Age OOR",CG938-1.6449*VLOOKUP(CG$14&amp;"-rse-"&amp;$N938,Equations!$G:$I,3,0)))</f>
        <v/>
      </c>
      <c r="CI938" s="10" t="str">
        <f>IF($AI938="","",IF(OR($V938&lt;2.7,$V938&gt;90),"Age OOR",CG938+1.6449*VLOOKUP(CG$14&amp;"-rse-"&amp;$N938,Equations!$G:$I,3,0)))</f>
        <v/>
      </c>
      <c r="CJ938" s="10" t="str">
        <f t="shared" si="372"/>
        <v/>
      </c>
      <c r="CK938" s="10" t="str">
        <f>IF($AI938="","",IF(OR($V938&lt;2.7,$V938&gt;90),"Age OOR",($AI938-CG938)/VLOOKUP(CG$14&amp;"-rse-"&amp;$N938,Equations!$G:$I,3,0)))</f>
        <v/>
      </c>
      <c r="CL938" s="10" t="str">
        <f>IF($AJ938="","",IF(OR($V938&lt;2.7,$V938&gt;90),"Age OOR",VLOOKUP(CL$14&amp;"-int-"&amp;$O938,Equations!$G:$I,3,0)+VLOOKUP(CL$14&amp;"-sexo-"&amp;$O938,Equations!$G:$I,3,0)*$U938+VLOOKUP(CL$14&amp;"-edad-"&amp;$O938,Equations!$G:$I,3,0)*$V938+VLOOKUP(CL$14&amp;"-est-"&amp;$O938,Equations!$G:$I,3,0)*(1/$W938)+VLOOKUP(CL$14&amp;"-imc-"&amp;$O938,Equations!$G:$I,3,0)*(1/$Q938)))</f>
        <v/>
      </c>
      <c r="CM938" s="10" t="str">
        <f>IF($AJ938="","",IF(OR($V938&lt;2.7,$V938&gt;90),"Age OOR",CL938-1.6449*VLOOKUP(CL$14&amp;"-rse-"&amp;$O938,Equations!$G:$I,3,0)))</f>
        <v/>
      </c>
      <c r="CN938" s="10" t="str">
        <f>IF($AJ938="","",IF(OR($V938&lt;2.7,$V938&gt;90),"Age OOR",CL938+1.6449*VLOOKUP(CL$14&amp;"-rse-"&amp;$O938,Equations!$G:$I,3,0)))</f>
        <v/>
      </c>
      <c r="CO938" s="10" t="str">
        <f t="shared" si="373"/>
        <v/>
      </c>
      <c r="CP938" s="10" t="str">
        <f>IF($AJ938="","",IF(OR($V938&lt;2.7,$V938&gt;90),"Age OOR",($AJ938-CL938)/VLOOKUP(CL$14&amp;"-rse-"&amp;$O938,Equations!$G:$I,3,0)))</f>
        <v/>
      </c>
      <c r="CQ938" s="10" t="str">
        <f>IF($AK938="","",IF(OR($V938&lt;2.7,$V938&gt;90),"Age OOR",EXP(VLOOKUP(CQ$14&amp;"-int-"&amp;$P938,Equations!$G:$I,3,0)+VLOOKUP(CQ$14&amp;"-sexo-"&amp;$P938,Equations!$G:$I,3,0)*$U938+VLOOKUP(CQ$14&amp;"-edad-"&amp;$P938,Equations!$G:$I,3,0)*$V938+VLOOKUP(CQ$14&amp;"-est-"&amp;$P938,Equations!$G:$I,3,0)*(1/$W938)+VLOOKUP(CQ$14&amp;"-imc-"&amp;$P938,Equations!$G:$I,3,0)*(1/$Q938))))</f>
        <v/>
      </c>
      <c r="CR938" s="10" t="str">
        <f>IF($AK938="","",IF(OR($V938&lt;2.7,$V938&gt;90),"Age OOR",EXP(LN(CQ938)-1.6449*VLOOKUP(CQ$14&amp;"-rse-"&amp;$P938,Equations!$G:$I,3,0))))</f>
        <v/>
      </c>
      <c r="CS938" s="10" t="str">
        <f>IF($AK938="","",IF(OR($V938&lt;2.7,$V938&gt;90),"Age OOR",EXP(LN(CQ938)+1.6449*VLOOKUP(CQ$14&amp;"-rse-"&amp;$P938,Equations!$G:$I,3,0))))</f>
        <v/>
      </c>
      <c r="CT938" s="10" t="str">
        <f t="shared" si="374"/>
        <v/>
      </c>
      <c r="CU938" s="10" t="str">
        <f>IF($AK938="","",IF(OR($V938&lt;2.7,$V938&gt;90),"Age OOR",(LN($AK938)-LN(CQ938))/VLOOKUP(CQ$14&amp;"-rse-"&amp;$P938,Equations!$G:$I,3,0)))</f>
        <v/>
      </c>
      <c r="CV938" s="47"/>
    </row>
    <row r="939" spans="5:100" x14ac:dyDescent="0.2">
      <c r="E939" s="23" t="str">
        <f t="shared" si="350"/>
        <v>Age out of range</v>
      </c>
      <c r="F939" s="23" t="str">
        <f t="shared" si="351"/>
        <v>Age out of range</v>
      </c>
      <c r="G939" s="23" t="str">
        <f t="shared" si="352"/>
        <v>Age out of range</v>
      </c>
      <c r="H939" s="23" t="str">
        <f t="shared" si="353"/>
        <v>Age out of range</v>
      </c>
      <c r="I939" s="23" t="str">
        <f t="shared" si="354"/>
        <v>Age out of range</v>
      </c>
      <c r="J939" s="23" t="str">
        <f t="shared" si="355"/>
        <v>Age out of range</v>
      </c>
      <c r="K939" s="23" t="str">
        <f t="shared" si="356"/>
        <v>Age out of range</v>
      </c>
      <c r="L939" s="23" t="str">
        <f t="shared" si="357"/>
        <v>Age out of range</v>
      </c>
      <c r="M939" s="23" t="str">
        <f t="shared" si="358"/>
        <v>Age out of range</v>
      </c>
      <c r="N939" s="23" t="str">
        <f t="shared" si="359"/>
        <v>Age out of range</v>
      </c>
      <c r="O939" s="23" t="str">
        <f t="shared" si="360"/>
        <v>Age out of range</v>
      </c>
      <c r="P939" s="23" t="str">
        <f t="shared" si="361"/>
        <v>Age out of range</v>
      </c>
      <c r="Q939" s="23" t="e">
        <f t="shared" si="362"/>
        <v>#DIV/0!</v>
      </c>
      <c r="R939" s="17"/>
      <c r="S939" s="23">
        <v>923</v>
      </c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  <c r="AE939" s="134"/>
      <c r="AF939" s="134"/>
      <c r="AG939" s="134"/>
      <c r="AH939" s="134"/>
      <c r="AI939" s="134"/>
      <c r="AJ939" s="134"/>
      <c r="AK939" s="134"/>
      <c r="AL939" s="7"/>
      <c r="AM939" s="47"/>
      <c r="AN939" s="10" t="str">
        <f>IF($Z939="","",IF(OR($V939&lt;2.7,$V939&gt;90),"Age OOR",VLOOKUP(AN$14&amp;"-int-"&amp;$E939,Equations!$G:$I,3,0)+VLOOKUP(AN$14&amp;"-sexo-"&amp;$E939,Equations!$G:$I,3,0)*$U939+VLOOKUP(AN$14&amp;"-edad-"&amp;$E939,Equations!$G:$I,3,0)*$V939+VLOOKUP(AN$14&amp;"-est-"&amp;$E939,Equations!$G:$I,3,0)*(1/$W939)+VLOOKUP(AN$14&amp;"-imc-"&amp;$E939,Equations!$G:$I,3,0)*(1/$Q939)))</f>
        <v/>
      </c>
      <c r="AO939" s="10" t="str">
        <f>IF($Z939="","",IF(OR($V939&lt;2.7,$V939&gt;90),"Age OOR",AN939-1.6449*VLOOKUP(AN$14&amp;"-rse-"&amp;$E939,Equations!$G:$I,3,0)))</f>
        <v/>
      </c>
      <c r="AP939" s="10" t="str">
        <f>IF($Z939="","",IF(OR($V939&lt;2.7,$V939&gt;90),"Age OOR",AN939+1.6449*VLOOKUP(AN$14&amp;"-rse-"&amp;$E939,Equations!$G:$I,3,0)))</f>
        <v/>
      </c>
      <c r="AQ939" s="10" t="str">
        <f t="shared" si="363"/>
        <v/>
      </c>
      <c r="AR939" s="10" t="str">
        <f>IF($Z939="","",IF(OR($V939&lt;2.7,$V939&gt;90),"Age OOR",($Z939-AN939)/VLOOKUP(AN$14&amp;"-rse-"&amp;$E939,Equations!$G:$I,3,0)))</f>
        <v/>
      </c>
      <c r="AS939" s="10" t="str">
        <f>IF($AA939="","",IF(OR($V939&lt;2.7,$V939&gt;90),"Age OOR",VLOOKUP(AS$14&amp;"-int-"&amp;$F939,Equations!$G:$I,3,0)+VLOOKUP(AS$14&amp;"-sexo-"&amp;$F939,Equations!$G:$I,3,0)*$U939+VLOOKUP(AS$14&amp;"-edad-"&amp;$F939,Equations!$G:$I,3,0)*$V939+VLOOKUP(AS$14&amp;"-est-"&amp;$F939,Equations!$G:$I,3,0)*(1/$W939)+VLOOKUP(AS$14&amp;"-imc-"&amp;$F939,Equations!$G:$I,3,0)*(1/$Q939)))</f>
        <v/>
      </c>
      <c r="AT939" s="10" t="str">
        <f>IF($AA939="","",IF(OR($V939&lt;2.7,$V939&gt;90),"Age OOR",AS939-1.6449*VLOOKUP(AS$14&amp;"-rse-"&amp;$F939,Equations!$G:$I,3,0)))</f>
        <v/>
      </c>
      <c r="AU939" s="10" t="str">
        <f>IF($AA939="","",IF(OR($V939&lt;2.7,$V939&gt;90),"Age OOR",AS939+1.6449*VLOOKUP(AS$14&amp;"-rse-"&amp;$F939,Equations!$G:$I,3,0)))</f>
        <v/>
      </c>
      <c r="AV939" s="10" t="str">
        <f t="shared" si="364"/>
        <v/>
      </c>
      <c r="AW939" s="10" t="str">
        <f>IF($AA939="","",IF(OR($V939&lt;2.7,$V939&gt;90),"Age OOR",($AA939-AS939)/VLOOKUP(AS$14&amp;"-rse-"&amp;$F939,Equations!$G:$I,3,0)))</f>
        <v/>
      </c>
      <c r="AX939" s="10" t="str">
        <f>IF($AB939="","",IF(OR($V939&lt;2.7,$V939&gt;90),"Age OOR",VLOOKUP(AX$14&amp;"-int-"&amp;$G939,Equations!$G:$I,3,0)+VLOOKUP(AX$14&amp;"-sexo-"&amp;$G939,Equations!$G:$I,3,0)*$U939+VLOOKUP(AX$14&amp;"-edad-"&amp;$G939,Equations!$G:$I,3,0)*$V939+VLOOKUP(AX$14&amp;"-est-"&amp;$G939,Equations!$G:$I,3,0)*(1/$W939)+VLOOKUP(AX$14&amp;"-imc-"&amp;$G939,Equations!$G:$I,3,0)*(1/$Q939)))</f>
        <v/>
      </c>
      <c r="AY939" s="10" t="str">
        <f>IF($AB939="","",IF(OR($V939&lt;2.7,$V939&gt;90),"Age OOR",AX939-1.6449*VLOOKUP(AX$14&amp;"-rse-"&amp;$G939,Equations!$G:$I,3,0)))</f>
        <v/>
      </c>
      <c r="AZ939" s="10" t="str">
        <f>IF($AB939="","",IF(OR($V939&lt;2.7,$V939&gt;90),"Age OOR",AX939+1.6449*VLOOKUP(AX$14&amp;"-rse-"&amp;$G939,Equations!$G:$I,3,0)))</f>
        <v/>
      </c>
      <c r="BA939" s="10" t="str">
        <f t="shared" si="365"/>
        <v/>
      </c>
      <c r="BB939" s="10" t="str">
        <f>IF($AB939="","",IF(OR($V939&lt;2.7,$V939&gt;90),"Age OOR",($AB939-AX939)/VLOOKUP(AX$14&amp;"-rse-"&amp;$G939,Equations!$G:$I,3,0)))</f>
        <v/>
      </c>
      <c r="BC939" s="10" t="str">
        <f>IF($AC939="","",IF(OR($V939&lt;2.7,$V939&gt;90),"Age OOR",VLOOKUP(BC$14&amp;"-int-"&amp;$H939,Equations!$G:$I,3,0)+VLOOKUP(BC$14&amp;"-sexo-"&amp;$H939,Equations!$G:$I,3,0)*$U939+VLOOKUP(BC$14&amp;"-edad-"&amp;$H939,Equations!$G:$I,3,0)*$V939+VLOOKUP(BC$14&amp;"-est-"&amp;$H939,Equations!$G:$I,3,0)*(1/$W939)+VLOOKUP(BC$14&amp;"-imc-"&amp;$H939,Equations!$G:$I,3,0)*(1/$Q939)))</f>
        <v/>
      </c>
      <c r="BD939" s="10" t="str">
        <f>IF($AC939="","",IF(OR($V939&lt;2.7,$V939&gt;90),"Age OOR",BC939-1.6449*VLOOKUP(BC$14&amp;"-rse-"&amp;$H939,Equations!$G:$I,3,0)))</f>
        <v/>
      </c>
      <c r="BE939" s="10" t="str">
        <f>IF($AC939="","",IF(OR($V939&lt;2.7,$V939&gt;90),"Age OOR",BC939+1.6449*VLOOKUP(BC$14&amp;"-rse-"&amp;$H939,Equations!$G:$I,3,0)))</f>
        <v/>
      </c>
      <c r="BF939" s="10" t="str">
        <f t="shared" si="366"/>
        <v/>
      </c>
      <c r="BG939" s="10" t="str">
        <f>IF($AC939="","",IF(OR($V939&lt;2.7,$V939&gt;90),"Age OOR",($AC939-BC939)/VLOOKUP(BC$14&amp;"-rse-"&amp;$H939,Equations!$G:$I,3,0)))</f>
        <v/>
      </c>
      <c r="BH939" s="10" t="str">
        <f>IF($AD939="","",IF(OR($V939&lt;2.7,$V939&gt;90),"Age OOR",VLOOKUP(BH$14&amp;"-int-"&amp;$I939,Equations!$G:$I,3,0)+VLOOKUP(BH$14&amp;"-sexo-"&amp;$I939,Equations!$G:$I,3,0)*$U939+VLOOKUP(BH$14&amp;"-edad-"&amp;$I939,Equations!$G:$I,3,0)*$V939+VLOOKUP(BH$14&amp;"-est-"&amp;$I939,Equations!$G:$I,3,0)*(1/$W939)+VLOOKUP(BH$14&amp;"-imc-"&amp;$I939,Equations!$G:$I,3,0)*(1/$Q939)))</f>
        <v/>
      </c>
      <c r="BI939" s="10" t="str">
        <f>IF($AD939="","",IF(OR($V939&lt;2.7,$V939&gt;90),"Age OOR",BH939-1.6449*VLOOKUP(BH$14&amp;"-rse-"&amp;$I939,Equations!$G:$I,3,0)))</f>
        <v/>
      </c>
      <c r="BJ939" s="10" t="str">
        <f>IF($AD939="","",IF(OR($V939&lt;2.7,$V939&gt;90),"Age OOR",BH939+1.6449*VLOOKUP(BH$14&amp;"-rse-"&amp;$I939,Equations!$G:$I,3,0)))</f>
        <v/>
      </c>
      <c r="BK939" s="10" t="str">
        <f t="shared" si="367"/>
        <v/>
      </c>
      <c r="BL939" s="10" t="str">
        <f>IF($AD939="","",IF(OR($V939&lt;2.7,$V939&gt;90),"Age OOR",($AD939-BH939)/VLOOKUP(BH$14&amp;"-rse-"&amp;$I939,Equations!$G:$I,3,0)))</f>
        <v/>
      </c>
      <c r="BM939" s="10" t="str">
        <f>IF($AE939="","",IF(OR($V939&lt;2.7,$V939&gt;90),"Age OOR",VLOOKUP(BM$14&amp;"-int-"&amp;$J939,Equations!$G:$I,3,0)+VLOOKUP(BM$14&amp;"-sexo-"&amp;$J939,Equations!$G:$I,3,0)*$U939+VLOOKUP(BM$14&amp;"-edad-"&amp;$J939,Equations!$G:$I,3,0)*$V939+VLOOKUP(BM$14&amp;"-est-"&amp;$J939,Equations!$G:$I,3,0)*(1/$W939)+VLOOKUP(BM$14&amp;"-imc-"&amp;$J939,Equations!$G:$I,3,0)*(1/$Q939)))</f>
        <v/>
      </c>
      <c r="BN939" s="10" t="str">
        <f>IF($AE939="","",IF(OR($V939&lt;2.7,$V939&gt;90),"Age OOR",BM939-1.6449*VLOOKUP(BM$14&amp;"-rse-"&amp;$J939,Equations!$G:$I,3,0)))</f>
        <v/>
      </c>
      <c r="BO939" s="10" t="str">
        <f>IF($AE939="","",IF(OR($V939&lt;2.7,$V939&gt;90),"Age OOR",BM939+1.6449*VLOOKUP(BM$14&amp;"-rse-"&amp;$J939,Equations!$G:$I,3,0)))</f>
        <v/>
      </c>
      <c r="BP939" s="10" t="str">
        <f t="shared" si="368"/>
        <v/>
      </c>
      <c r="BQ939" s="10" t="str">
        <f>IF($AE939="","",IF(OR($V939&lt;2.7,$V939&gt;90),"Age OOR",($AE939-BM939)/VLOOKUP(BM$14&amp;"-rse-"&amp;$J939,Equations!$G:$I,3,0)))</f>
        <v/>
      </c>
      <c r="BR939" s="10" t="str">
        <f>IF($AF939="","",IF(OR($V939&lt;2.7,$V939&gt;90),"Age OOR",VLOOKUP(BR$14&amp;"-int-"&amp;$K939,Equations!$G:$I,3,0)+VLOOKUP(BR$14&amp;"-sexo-"&amp;$K939,Equations!$G:$I,3,0)*$U939+VLOOKUP(BR$14&amp;"-edad-"&amp;$K939,Equations!$G:$I,3,0)*$V939+VLOOKUP(BR$14&amp;"-est-"&amp;$K939,Equations!$G:$I,3,0)*(1/$W939)+VLOOKUP(BR$14&amp;"-imc-"&amp;$K939,Equations!$G:$I,3,0)*(1/$Q939)))</f>
        <v/>
      </c>
      <c r="BS939" s="10" t="str">
        <f>IF($AF939="","",IF(OR($V939&lt;2.7,$V939&gt;90),"Age OOR",BR939-1.6449*VLOOKUP(BR$14&amp;"-rse-"&amp;$K939,Equations!$G:$I,3,0)))</f>
        <v/>
      </c>
      <c r="BT939" s="10" t="str">
        <f>IF($AF939="","",IF(OR($V939&lt;2.7,$V939&gt;90),"Age OOR",BR939+1.6449*VLOOKUP(BR$14&amp;"-rse-"&amp;$K939,Equations!$G:$I,3,0)))</f>
        <v/>
      </c>
      <c r="BU939" s="10" t="str">
        <f t="shared" si="369"/>
        <v/>
      </c>
      <c r="BV939" s="10" t="str">
        <f>IF($AF939="","",IF(OR($V939&lt;2.7,$V939&gt;90),"Age OOR",($AF939-BR939)/VLOOKUP(BR$14&amp;"-rse-"&amp;$K939,Equations!$G:$I,3,0)))</f>
        <v/>
      </c>
      <c r="BW939" s="10" t="str">
        <f>IF($AG939="","",IF(OR($V939&lt;2.7,$V939&gt;90),"Age OOR",VLOOKUP(BW$14&amp;"-int-"&amp;$L939,Equations!$G:$I,3,0)+VLOOKUP(BW$14&amp;"-sexo-"&amp;$L939,Equations!$G:$I,3,0)*$U939+VLOOKUP(BW$14&amp;"-edad-"&amp;$L939,Equations!$G:$I,3,0)*$V939+VLOOKUP(BW$14&amp;"-est-"&amp;$L939,Equations!$G:$I,3,0)*(1/$W939)+VLOOKUP(BW$14&amp;"-imc-"&amp;$L939,Equations!$G:$I,3,0)*(1/$Q939)))</f>
        <v/>
      </c>
      <c r="BX939" s="10" t="str">
        <f>IF($AG939="","",IF(OR($V939&lt;2.7,$V939&gt;90),"Age OOR",BW939-1.6449*VLOOKUP(BW$14&amp;"-rse-"&amp;$L939,Equations!$G:$I,3,0)))</f>
        <v/>
      </c>
      <c r="BY939" s="10" t="str">
        <f>IF($AG939="","",IF(OR($V939&lt;2.7,$V939&gt;90),"Age OOR",BW939+1.6449*VLOOKUP(BW$14&amp;"-rse-"&amp;$L939,Equations!$G:$I,3,0)))</f>
        <v/>
      </c>
      <c r="BZ939" s="10" t="str">
        <f t="shared" si="370"/>
        <v/>
      </c>
      <c r="CA939" s="10" t="str">
        <f>IF($AG939="","",IF(OR($V939&lt;2.7,$V939&gt;90),"Age OOR",($AG939-BW939)/VLOOKUP(BW$14&amp;"-rse-"&amp;$L939,Equations!$G:$I,3,0)))</f>
        <v/>
      </c>
      <c r="CB939" s="10" t="str">
        <f>IF($AH939="","",IF(OR($V939&lt;2.7,$V939&gt;90),"Age OOR",VLOOKUP(CB$14&amp;"-int-"&amp;$M939,Equations!$G:$I,3,0)+VLOOKUP(CB$14&amp;"-sexo-"&amp;$M939,Equations!$G:$I,3,0)*$U939+VLOOKUP(CB$14&amp;"-edad-"&amp;$M939,Equations!$G:$I,3,0)*$V939+VLOOKUP(CB$14&amp;"-est-"&amp;$M939,Equations!$G:$I,3,0)*(1/$W939)+VLOOKUP(CB$14&amp;"-imc-"&amp;$M939,Equations!$G:$I,3,0)*(1/$Q939)))</f>
        <v/>
      </c>
      <c r="CC939" s="10" t="str">
        <f>IF($AH939="","",IF(OR($V939&lt;2.7,$V939&gt;90),"Age OOR",CB939-1.6449*VLOOKUP(CB$14&amp;"-rse-"&amp;$M939,Equations!$G:$I,3,0)))</f>
        <v/>
      </c>
      <c r="CD939" s="10" t="str">
        <f>IF($AH939="","",IF(OR($V939&lt;2.7,$V939&gt;90),"Age OOR",CB939+1.6449*VLOOKUP(CB$14&amp;"-rse-"&amp;$M939,Equations!$G:$I,3,0)))</f>
        <v/>
      </c>
      <c r="CE939" s="10" t="str">
        <f t="shared" si="371"/>
        <v/>
      </c>
      <c r="CF939" s="10" t="str">
        <f>IF($AH939="","",IF(OR($V939&lt;2.7,$V939&gt;90),"Age OOR",($AH939-CB939)/VLOOKUP(CB$14&amp;"-rse-"&amp;$M939,Equations!$G:$I,3,0)))</f>
        <v/>
      </c>
      <c r="CG939" s="10" t="str">
        <f>IF($AI939="","",IF(OR($V939&lt;2.7,$V939&gt;90),"Age OOR",VLOOKUP(CG$14&amp;"-int-"&amp;$N939,Equations!$G:$I,3,0)+VLOOKUP(CG$14&amp;"-sexo-"&amp;$N939,Equations!$G:$I,3,0)*$U939+VLOOKUP(CG$14&amp;"-edad-"&amp;$N939,Equations!$G:$I,3,0)*$V939+VLOOKUP(CG$14&amp;"-est-"&amp;$N939,Equations!$G:$I,3,0)*(1/$W939)+VLOOKUP(CG$14&amp;"-imc-"&amp;$N939,Equations!$G:$I,3,0)*(1/$Q939)))</f>
        <v/>
      </c>
      <c r="CH939" s="10" t="str">
        <f>IF($AI939="","",IF(OR($V939&lt;2.7,$V939&gt;90),"Age OOR",CG939-1.6449*VLOOKUP(CG$14&amp;"-rse-"&amp;$N939,Equations!$G:$I,3,0)))</f>
        <v/>
      </c>
      <c r="CI939" s="10" t="str">
        <f>IF($AI939="","",IF(OR($V939&lt;2.7,$V939&gt;90),"Age OOR",CG939+1.6449*VLOOKUP(CG$14&amp;"-rse-"&amp;$N939,Equations!$G:$I,3,0)))</f>
        <v/>
      </c>
      <c r="CJ939" s="10" t="str">
        <f t="shared" si="372"/>
        <v/>
      </c>
      <c r="CK939" s="10" t="str">
        <f>IF($AI939="","",IF(OR($V939&lt;2.7,$V939&gt;90),"Age OOR",($AI939-CG939)/VLOOKUP(CG$14&amp;"-rse-"&amp;$N939,Equations!$G:$I,3,0)))</f>
        <v/>
      </c>
      <c r="CL939" s="10" t="str">
        <f>IF($AJ939="","",IF(OR($V939&lt;2.7,$V939&gt;90),"Age OOR",VLOOKUP(CL$14&amp;"-int-"&amp;$O939,Equations!$G:$I,3,0)+VLOOKUP(CL$14&amp;"-sexo-"&amp;$O939,Equations!$G:$I,3,0)*$U939+VLOOKUP(CL$14&amp;"-edad-"&amp;$O939,Equations!$G:$I,3,0)*$V939+VLOOKUP(CL$14&amp;"-est-"&amp;$O939,Equations!$G:$I,3,0)*(1/$W939)+VLOOKUP(CL$14&amp;"-imc-"&amp;$O939,Equations!$G:$I,3,0)*(1/$Q939)))</f>
        <v/>
      </c>
      <c r="CM939" s="10" t="str">
        <f>IF($AJ939="","",IF(OR($V939&lt;2.7,$V939&gt;90),"Age OOR",CL939-1.6449*VLOOKUP(CL$14&amp;"-rse-"&amp;$O939,Equations!$G:$I,3,0)))</f>
        <v/>
      </c>
      <c r="CN939" s="10" t="str">
        <f>IF($AJ939="","",IF(OR($V939&lt;2.7,$V939&gt;90),"Age OOR",CL939+1.6449*VLOOKUP(CL$14&amp;"-rse-"&amp;$O939,Equations!$G:$I,3,0)))</f>
        <v/>
      </c>
      <c r="CO939" s="10" t="str">
        <f t="shared" si="373"/>
        <v/>
      </c>
      <c r="CP939" s="10" t="str">
        <f>IF($AJ939="","",IF(OR($V939&lt;2.7,$V939&gt;90),"Age OOR",($AJ939-CL939)/VLOOKUP(CL$14&amp;"-rse-"&amp;$O939,Equations!$G:$I,3,0)))</f>
        <v/>
      </c>
      <c r="CQ939" s="10" t="str">
        <f>IF($AK939="","",IF(OR($V939&lt;2.7,$V939&gt;90),"Age OOR",EXP(VLOOKUP(CQ$14&amp;"-int-"&amp;$P939,Equations!$G:$I,3,0)+VLOOKUP(CQ$14&amp;"-sexo-"&amp;$P939,Equations!$G:$I,3,0)*$U939+VLOOKUP(CQ$14&amp;"-edad-"&amp;$P939,Equations!$G:$I,3,0)*$V939+VLOOKUP(CQ$14&amp;"-est-"&amp;$P939,Equations!$G:$I,3,0)*(1/$W939)+VLOOKUP(CQ$14&amp;"-imc-"&amp;$P939,Equations!$G:$I,3,0)*(1/$Q939))))</f>
        <v/>
      </c>
      <c r="CR939" s="10" t="str">
        <f>IF($AK939="","",IF(OR($V939&lt;2.7,$V939&gt;90),"Age OOR",EXP(LN(CQ939)-1.6449*VLOOKUP(CQ$14&amp;"-rse-"&amp;$P939,Equations!$G:$I,3,0))))</f>
        <v/>
      </c>
      <c r="CS939" s="10" t="str">
        <f>IF($AK939="","",IF(OR($V939&lt;2.7,$V939&gt;90),"Age OOR",EXP(LN(CQ939)+1.6449*VLOOKUP(CQ$14&amp;"-rse-"&amp;$P939,Equations!$G:$I,3,0))))</f>
        <v/>
      </c>
      <c r="CT939" s="10" t="str">
        <f t="shared" si="374"/>
        <v/>
      </c>
      <c r="CU939" s="10" t="str">
        <f>IF($AK939="","",IF(OR($V939&lt;2.7,$V939&gt;90),"Age OOR",(LN($AK939)-LN(CQ939))/VLOOKUP(CQ$14&amp;"-rse-"&amp;$P939,Equations!$G:$I,3,0)))</f>
        <v/>
      </c>
      <c r="CV939" s="47"/>
    </row>
    <row r="940" spans="5:100" x14ac:dyDescent="0.2">
      <c r="E940" s="23" t="str">
        <f t="shared" si="350"/>
        <v>Age out of range</v>
      </c>
      <c r="F940" s="23" t="str">
        <f t="shared" si="351"/>
        <v>Age out of range</v>
      </c>
      <c r="G940" s="23" t="str">
        <f t="shared" si="352"/>
        <v>Age out of range</v>
      </c>
      <c r="H940" s="23" t="str">
        <f t="shared" si="353"/>
        <v>Age out of range</v>
      </c>
      <c r="I940" s="23" t="str">
        <f t="shared" si="354"/>
        <v>Age out of range</v>
      </c>
      <c r="J940" s="23" t="str">
        <f t="shared" si="355"/>
        <v>Age out of range</v>
      </c>
      <c r="K940" s="23" t="str">
        <f t="shared" si="356"/>
        <v>Age out of range</v>
      </c>
      <c r="L940" s="23" t="str">
        <f t="shared" si="357"/>
        <v>Age out of range</v>
      </c>
      <c r="M940" s="23" t="str">
        <f t="shared" si="358"/>
        <v>Age out of range</v>
      </c>
      <c r="N940" s="23" t="str">
        <f t="shared" si="359"/>
        <v>Age out of range</v>
      </c>
      <c r="O940" s="23" t="str">
        <f t="shared" si="360"/>
        <v>Age out of range</v>
      </c>
      <c r="P940" s="23" t="str">
        <f t="shared" si="361"/>
        <v>Age out of range</v>
      </c>
      <c r="Q940" s="23" t="e">
        <f t="shared" si="362"/>
        <v>#DIV/0!</v>
      </c>
      <c r="R940" s="17"/>
      <c r="S940" s="23">
        <v>924</v>
      </c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  <c r="AE940" s="134"/>
      <c r="AF940" s="134"/>
      <c r="AG940" s="134"/>
      <c r="AH940" s="134"/>
      <c r="AI940" s="134"/>
      <c r="AJ940" s="134"/>
      <c r="AK940" s="134"/>
      <c r="AL940" s="7"/>
      <c r="AM940" s="47"/>
      <c r="AN940" s="10" t="str">
        <f>IF($Z940="","",IF(OR($V940&lt;2.7,$V940&gt;90),"Age OOR",VLOOKUP(AN$14&amp;"-int-"&amp;$E940,Equations!$G:$I,3,0)+VLOOKUP(AN$14&amp;"-sexo-"&amp;$E940,Equations!$G:$I,3,0)*$U940+VLOOKUP(AN$14&amp;"-edad-"&amp;$E940,Equations!$G:$I,3,0)*$V940+VLOOKUP(AN$14&amp;"-est-"&amp;$E940,Equations!$G:$I,3,0)*(1/$W940)+VLOOKUP(AN$14&amp;"-imc-"&amp;$E940,Equations!$G:$I,3,0)*(1/$Q940)))</f>
        <v/>
      </c>
      <c r="AO940" s="10" t="str">
        <f>IF($Z940="","",IF(OR($V940&lt;2.7,$V940&gt;90),"Age OOR",AN940-1.6449*VLOOKUP(AN$14&amp;"-rse-"&amp;$E940,Equations!$G:$I,3,0)))</f>
        <v/>
      </c>
      <c r="AP940" s="10" t="str">
        <f>IF($Z940="","",IF(OR($V940&lt;2.7,$V940&gt;90),"Age OOR",AN940+1.6449*VLOOKUP(AN$14&amp;"-rse-"&amp;$E940,Equations!$G:$I,3,0)))</f>
        <v/>
      </c>
      <c r="AQ940" s="10" t="str">
        <f t="shared" si="363"/>
        <v/>
      </c>
      <c r="AR940" s="10" t="str">
        <f>IF($Z940="","",IF(OR($V940&lt;2.7,$V940&gt;90),"Age OOR",($Z940-AN940)/VLOOKUP(AN$14&amp;"-rse-"&amp;$E940,Equations!$G:$I,3,0)))</f>
        <v/>
      </c>
      <c r="AS940" s="10" t="str">
        <f>IF($AA940="","",IF(OR($V940&lt;2.7,$V940&gt;90),"Age OOR",VLOOKUP(AS$14&amp;"-int-"&amp;$F940,Equations!$G:$I,3,0)+VLOOKUP(AS$14&amp;"-sexo-"&amp;$F940,Equations!$G:$I,3,0)*$U940+VLOOKUP(AS$14&amp;"-edad-"&amp;$F940,Equations!$G:$I,3,0)*$V940+VLOOKUP(AS$14&amp;"-est-"&amp;$F940,Equations!$G:$I,3,0)*(1/$W940)+VLOOKUP(AS$14&amp;"-imc-"&amp;$F940,Equations!$G:$I,3,0)*(1/$Q940)))</f>
        <v/>
      </c>
      <c r="AT940" s="10" t="str">
        <f>IF($AA940="","",IF(OR($V940&lt;2.7,$V940&gt;90),"Age OOR",AS940-1.6449*VLOOKUP(AS$14&amp;"-rse-"&amp;$F940,Equations!$G:$I,3,0)))</f>
        <v/>
      </c>
      <c r="AU940" s="10" t="str">
        <f>IF($AA940="","",IF(OR($V940&lt;2.7,$V940&gt;90),"Age OOR",AS940+1.6449*VLOOKUP(AS$14&amp;"-rse-"&amp;$F940,Equations!$G:$I,3,0)))</f>
        <v/>
      </c>
      <c r="AV940" s="10" t="str">
        <f t="shared" si="364"/>
        <v/>
      </c>
      <c r="AW940" s="10" t="str">
        <f>IF($AA940="","",IF(OR($V940&lt;2.7,$V940&gt;90),"Age OOR",($AA940-AS940)/VLOOKUP(AS$14&amp;"-rse-"&amp;$F940,Equations!$G:$I,3,0)))</f>
        <v/>
      </c>
      <c r="AX940" s="10" t="str">
        <f>IF($AB940="","",IF(OR($V940&lt;2.7,$V940&gt;90),"Age OOR",VLOOKUP(AX$14&amp;"-int-"&amp;$G940,Equations!$G:$I,3,0)+VLOOKUP(AX$14&amp;"-sexo-"&amp;$G940,Equations!$G:$I,3,0)*$U940+VLOOKUP(AX$14&amp;"-edad-"&amp;$G940,Equations!$G:$I,3,0)*$V940+VLOOKUP(AX$14&amp;"-est-"&amp;$G940,Equations!$G:$I,3,0)*(1/$W940)+VLOOKUP(AX$14&amp;"-imc-"&amp;$G940,Equations!$G:$I,3,0)*(1/$Q940)))</f>
        <v/>
      </c>
      <c r="AY940" s="10" t="str">
        <f>IF($AB940="","",IF(OR($V940&lt;2.7,$V940&gt;90),"Age OOR",AX940-1.6449*VLOOKUP(AX$14&amp;"-rse-"&amp;$G940,Equations!$G:$I,3,0)))</f>
        <v/>
      </c>
      <c r="AZ940" s="10" t="str">
        <f>IF($AB940="","",IF(OR($V940&lt;2.7,$V940&gt;90),"Age OOR",AX940+1.6449*VLOOKUP(AX$14&amp;"-rse-"&amp;$G940,Equations!$G:$I,3,0)))</f>
        <v/>
      </c>
      <c r="BA940" s="10" t="str">
        <f t="shared" si="365"/>
        <v/>
      </c>
      <c r="BB940" s="10" t="str">
        <f>IF($AB940="","",IF(OR($V940&lt;2.7,$V940&gt;90),"Age OOR",($AB940-AX940)/VLOOKUP(AX$14&amp;"-rse-"&amp;$G940,Equations!$G:$I,3,0)))</f>
        <v/>
      </c>
      <c r="BC940" s="10" t="str">
        <f>IF($AC940="","",IF(OR($V940&lt;2.7,$V940&gt;90),"Age OOR",VLOOKUP(BC$14&amp;"-int-"&amp;$H940,Equations!$G:$I,3,0)+VLOOKUP(BC$14&amp;"-sexo-"&amp;$H940,Equations!$G:$I,3,0)*$U940+VLOOKUP(BC$14&amp;"-edad-"&amp;$H940,Equations!$G:$I,3,0)*$V940+VLOOKUP(BC$14&amp;"-est-"&amp;$H940,Equations!$G:$I,3,0)*(1/$W940)+VLOOKUP(BC$14&amp;"-imc-"&amp;$H940,Equations!$G:$I,3,0)*(1/$Q940)))</f>
        <v/>
      </c>
      <c r="BD940" s="10" t="str">
        <f>IF($AC940="","",IF(OR($V940&lt;2.7,$V940&gt;90),"Age OOR",BC940-1.6449*VLOOKUP(BC$14&amp;"-rse-"&amp;$H940,Equations!$G:$I,3,0)))</f>
        <v/>
      </c>
      <c r="BE940" s="10" t="str">
        <f>IF($AC940="","",IF(OR($V940&lt;2.7,$V940&gt;90),"Age OOR",BC940+1.6449*VLOOKUP(BC$14&amp;"-rse-"&amp;$H940,Equations!$G:$I,3,0)))</f>
        <v/>
      </c>
      <c r="BF940" s="10" t="str">
        <f t="shared" si="366"/>
        <v/>
      </c>
      <c r="BG940" s="10" t="str">
        <f>IF($AC940="","",IF(OR($V940&lt;2.7,$V940&gt;90),"Age OOR",($AC940-BC940)/VLOOKUP(BC$14&amp;"-rse-"&amp;$H940,Equations!$G:$I,3,0)))</f>
        <v/>
      </c>
      <c r="BH940" s="10" t="str">
        <f>IF($AD940="","",IF(OR($V940&lt;2.7,$V940&gt;90),"Age OOR",VLOOKUP(BH$14&amp;"-int-"&amp;$I940,Equations!$G:$I,3,0)+VLOOKUP(BH$14&amp;"-sexo-"&amp;$I940,Equations!$G:$I,3,0)*$U940+VLOOKUP(BH$14&amp;"-edad-"&amp;$I940,Equations!$G:$I,3,0)*$V940+VLOOKUP(BH$14&amp;"-est-"&amp;$I940,Equations!$G:$I,3,0)*(1/$W940)+VLOOKUP(BH$14&amp;"-imc-"&amp;$I940,Equations!$G:$I,3,0)*(1/$Q940)))</f>
        <v/>
      </c>
      <c r="BI940" s="10" t="str">
        <f>IF($AD940="","",IF(OR($V940&lt;2.7,$V940&gt;90),"Age OOR",BH940-1.6449*VLOOKUP(BH$14&amp;"-rse-"&amp;$I940,Equations!$G:$I,3,0)))</f>
        <v/>
      </c>
      <c r="BJ940" s="10" t="str">
        <f>IF($AD940="","",IF(OR($V940&lt;2.7,$V940&gt;90),"Age OOR",BH940+1.6449*VLOOKUP(BH$14&amp;"-rse-"&amp;$I940,Equations!$G:$I,3,0)))</f>
        <v/>
      </c>
      <c r="BK940" s="10" t="str">
        <f t="shared" si="367"/>
        <v/>
      </c>
      <c r="BL940" s="10" t="str">
        <f>IF($AD940="","",IF(OR($V940&lt;2.7,$V940&gt;90),"Age OOR",($AD940-BH940)/VLOOKUP(BH$14&amp;"-rse-"&amp;$I940,Equations!$G:$I,3,0)))</f>
        <v/>
      </c>
      <c r="BM940" s="10" t="str">
        <f>IF($AE940="","",IF(OR($V940&lt;2.7,$V940&gt;90),"Age OOR",VLOOKUP(BM$14&amp;"-int-"&amp;$J940,Equations!$G:$I,3,0)+VLOOKUP(BM$14&amp;"-sexo-"&amp;$J940,Equations!$G:$I,3,0)*$U940+VLOOKUP(BM$14&amp;"-edad-"&amp;$J940,Equations!$G:$I,3,0)*$V940+VLOOKUP(BM$14&amp;"-est-"&amp;$J940,Equations!$G:$I,3,0)*(1/$W940)+VLOOKUP(BM$14&amp;"-imc-"&amp;$J940,Equations!$G:$I,3,0)*(1/$Q940)))</f>
        <v/>
      </c>
      <c r="BN940" s="10" t="str">
        <f>IF($AE940="","",IF(OR($V940&lt;2.7,$V940&gt;90),"Age OOR",BM940-1.6449*VLOOKUP(BM$14&amp;"-rse-"&amp;$J940,Equations!$G:$I,3,0)))</f>
        <v/>
      </c>
      <c r="BO940" s="10" t="str">
        <f>IF($AE940="","",IF(OR($V940&lt;2.7,$V940&gt;90),"Age OOR",BM940+1.6449*VLOOKUP(BM$14&amp;"-rse-"&amp;$J940,Equations!$G:$I,3,0)))</f>
        <v/>
      </c>
      <c r="BP940" s="10" t="str">
        <f t="shared" si="368"/>
        <v/>
      </c>
      <c r="BQ940" s="10" t="str">
        <f>IF($AE940="","",IF(OR($V940&lt;2.7,$V940&gt;90),"Age OOR",($AE940-BM940)/VLOOKUP(BM$14&amp;"-rse-"&amp;$J940,Equations!$G:$I,3,0)))</f>
        <v/>
      </c>
      <c r="BR940" s="10" t="str">
        <f>IF($AF940="","",IF(OR($V940&lt;2.7,$V940&gt;90),"Age OOR",VLOOKUP(BR$14&amp;"-int-"&amp;$K940,Equations!$G:$I,3,0)+VLOOKUP(BR$14&amp;"-sexo-"&amp;$K940,Equations!$G:$I,3,0)*$U940+VLOOKUP(BR$14&amp;"-edad-"&amp;$K940,Equations!$G:$I,3,0)*$V940+VLOOKUP(BR$14&amp;"-est-"&amp;$K940,Equations!$G:$I,3,0)*(1/$W940)+VLOOKUP(BR$14&amp;"-imc-"&amp;$K940,Equations!$G:$I,3,0)*(1/$Q940)))</f>
        <v/>
      </c>
      <c r="BS940" s="10" t="str">
        <f>IF($AF940="","",IF(OR($V940&lt;2.7,$V940&gt;90),"Age OOR",BR940-1.6449*VLOOKUP(BR$14&amp;"-rse-"&amp;$K940,Equations!$G:$I,3,0)))</f>
        <v/>
      </c>
      <c r="BT940" s="10" t="str">
        <f>IF($AF940="","",IF(OR($V940&lt;2.7,$V940&gt;90),"Age OOR",BR940+1.6449*VLOOKUP(BR$14&amp;"-rse-"&amp;$K940,Equations!$G:$I,3,0)))</f>
        <v/>
      </c>
      <c r="BU940" s="10" t="str">
        <f t="shared" si="369"/>
        <v/>
      </c>
      <c r="BV940" s="10" t="str">
        <f>IF($AF940="","",IF(OR($V940&lt;2.7,$V940&gt;90),"Age OOR",($AF940-BR940)/VLOOKUP(BR$14&amp;"-rse-"&amp;$K940,Equations!$G:$I,3,0)))</f>
        <v/>
      </c>
      <c r="BW940" s="10" t="str">
        <f>IF($AG940="","",IF(OR($V940&lt;2.7,$V940&gt;90),"Age OOR",VLOOKUP(BW$14&amp;"-int-"&amp;$L940,Equations!$G:$I,3,0)+VLOOKUP(BW$14&amp;"-sexo-"&amp;$L940,Equations!$G:$I,3,0)*$U940+VLOOKUP(BW$14&amp;"-edad-"&amp;$L940,Equations!$G:$I,3,0)*$V940+VLOOKUP(BW$14&amp;"-est-"&amp;$L940,Equations!$G:$I,3,0)*(1/$W940)+VLOOKUP(BW$14&amp;"-imc-"&amp;$L940,Equations!$G:$I,3,0)*(1/$Q940)))</f>
        <v/>
      </c>
      <c r="BX940" s="10" t="str">
        <f>IF($AG940="","",IF(OR($V940&lt;2.7,$V940&gt;90),"Age OOR",BW940-1.6449*VLOOKUP(BW$14&amp;"-rse-"&amp;$L940,Equations!$G:$I,3,0)))</f>
        <v/>
      </c>
      <c r="BY940" s="10" t="str">
        <f>IF($AG940="","",IF(OR($V940&lt;2.7,$V940&gt;90),"Age OOR",BW940+1.6449*VLOOKUP(BW$14&amp;"-rse-"&amp;$L940,Equations!$G:$I,3,0)))</f>
        <v/>
      </c>
      <c r="BZ940" s="10" t="str">
        <f t="shared" si="370"/>
        <v/>
      </c>
      <c r="CA940" s="10" t="str">
        <f>IF($AG940="","",IF(OR($V940&lt;2.7,$V940&gt;90),"Age OOR",($AG940-BW940)/VLOOKUP(BW$14&amp;"-rse-"&amp;$L940,Equations!$G:$I,3,0)))</f>
        <v/>
      </c>
      <c r="CB940" s="10" t="str">
        <f>IF($AH940="","",IF(OR($V940&lt;2.7,$V940&gt;90),"Age OOR",VLOOKUP(CB$14&amp;"-int-"&amp;$M940,Equations!$G:$I,3,0)+VLOOKUP(CB$14&amp;"-sexo-"&amp;$M940,Equations!$G:$I,3,0)*$U940+VLOOKUP(CB$14&amp;"-edad-"&amp;$M940,Equations!$G:$I,3,0)*$V940+VLOOKUP(CB$14&amp;"-est-"&amp;$M940,Equations!$G:$I,3,0)*(1/$W940)+VLOOKUP(CB$14&amp;"-imc-"&amp;$M940,Equations!$G:$I,3,0)*(1/$Q940)))</f>
        <v/>
      </c>
      <c r="CC940" s="10" t="str">
        <f>IF($AH940="","",IF(OR($V940&lt;2.7,$V940&gt;90),"Age OOR",CB940-1.6449*VLOOKUP(CB$14&amp;"-rse-"&amp;$M940,Equations!$G:$I,3,0)))</f>
        <v/>
      </c>
      <c r="CD940" s="10" t="str">
        <f>IF($AH940="","",IF(OR($V940&lt;2.7,$V940&gt;90),"Age OOR",CB940+1.6449*VLOOKUP(CB$14&amp;"-rse-"&amp;$M940,Equations!$G:$I,3,0)))</f>
        <v/>
      </c>
      <c r="CE940" s="10" t="str">
        <f t="shared" si="371"/>
        <v/>
      </c>
      <c r="CF940" s="10" t="str">
        <f>IF($AH940="","",IF(OR($V940&lt;2.7,$V940&gt;90),"Age OOR",($AH940-CB940)/VLOOKUP(CB$14&amp;"-rse-"&amp;$M940,Equations!$G:$I,3,0)))</f>
        <v/>
      </c>
      <c r="CG940" s="10" t="str">
        <f>IF($AI940="","",IF(OR($V940&lt;2.7,$V940&gt;90),"Age OOR",VLOOKUP(CG$14&amp;"-int-"&amp;$N940,Equations!$G:$I,3,0)+VLOOKUP(CG$14&amp;"-sexo-"&amp;$N940,Equations!$G:$I,3,0)*$U940+VLOOKUP(CG$14&amp;"-edad-"&amp;$N940,Equations!$G:$I,3,0)*$V940+VLOOKUP(CG$14&amp;"-est-"&amp;$N940,Equations!$G:$I,3,0)*(1/$W940)+VLOOKUP(CG$14&amp;"-imc-"&amp;$N940,Equations!$G:$I,3,0)*(1/$Q940)))</f>
        <v/>
      </c>
      <c r="CH940" s="10" t="str">
        <f>IF($AI940="","",IF(OR($V940&lt;2.7,$V940&gt;90),"Age OOR",CG940-1.6449*VLOOKUP(CG$14&amp;"-rse-"&amp;$N940,Equations!$G:$I,3,0)))</f>
        <v/>
      </c>
      <c r="CI940" s="10" t="str">
        <f>IF($AI940="","",IF(OR($V940&lt;2.7,$V940&gt;90),"Age OOR",CG940+1.6449*VLOOKUP(CG$14&amp;"-rse-"&amp;$N940,Equations!$G:$I,3,0)))</f>
        <v/>
      </c>
      <c r="CJ940" s="10" t="str">
        <f t="shared" si="372"/>
        <v/>
      </c>
      <c r="CK940" s="10" t="str">
        <f>IF($AI940="","",IF(OR($V940&lt;2.7,$V940&gt;90),"Age OOR",($AI940-CG940)/VLOOKUP(CG$14&amp;"-rse-"&amp;$N940,Equations!$G:$I,3,0)))</f>
        <v/>
      </c>
      <c r="CL940" s="10" t="str">
        <f>IF($AJ940="","",IF(OR($V940&lt;2.7,$V940&gt;90),"Age OOR",VLOOKUP(CL$14&amp;"-int-"&amp;$O940,Equations!$G:$I,3,0)+VLOOKUP(CL$14&amp;"-sexo-"&amp;$O940,Equations!$G:$I,3,0)*$U940+VLOOKUP(CL$14&amp;"-edad-"&amp;$O940,Equations!$G:$I,3,0)*$V940+VLOOKUP(CL$14&amp;"-est-"&amp;$O940,Equations!$G:$I,3,0)*(1/$W940)+VLOOKUP(CL$14&amp;"-imc-"&amp;$O940,Equations!$G:$I,3,0)*(1/$Q940)))</f>
        <v/>
      </c>
      <c r="CM940" s="10" t="str">
        <f>IF($AJ940="","",IF(OR($V940&lt;2.7,$V940&gt;90),"Age OOR",CL940-1.6449*VLOOKUP(CL$14&amp;"-rse-"&amp;$O940,Equations!$G:$I,3,0)))</f>
        <v/>
      </c>
      <c r="CN940" s="10" t="str">
        <f>IF($AJ940="","",IF(OR($V940&lt;2.7,$V940&gt;90),"Age OOR",CL940+1.6449*VLOOKUP(CL$14&amp;"-rse-"&amp;$O940,Equations!$G:$I,3,0)))</f>
        <v/>
      </c>
      <c r="CO940" s="10" t="str">
        <f t="shared" si="373"/>
        <v/>
      </c>
      <c r="CP940" s="10" t="str">
        <f>IF($AJ940="","",IF(OR($V940&lt;2.7,$V940&gt;90),"Age OOR",($AJ940-CL940)/VLOOKUP(CL$14&amp;"-rse-"&amp;$O940,Equations!$G:$I,3,0)))</f>
        <v/>
      </c>
      <c r="CQ940" s="10" t="str">
        <f>IF($AK940="","",IF(OR($V940&lt;2.7,$V940&gt;90),"Age OOR",EXP(VLOOKUP(CQ$14&amp;"-int-"&amp;$P940,Equations!$G:$I,3,0)+VLOOKUP(CQ$14&amp;"-sexo-"&amp;$P940,Equations!$G:$I,3,0)*$U940+VLOOKUP(CQ$14&amp;"-edad-"&amp;$P940,Equations!$G:$I,3,0)*$V940+VLOOKUP(CQ$14&amp;"-est-"&amp;$P940,Equations!$G:$I,3,0)*(1/$W940)+VLOOKUP(CQ$14&amp;"-imc-"&amp;$P940,Equations!$G:$I,3,0)*(1/$Q940))))</f>
        <v/>
      </c>
      <c r="CR940" s="10" t="str">
        <f>IF($AK940="","",IF(OR($V940&lt;2.7,$V940&gt;90),"Age OOR",EXP(LN(CQ940)-1.6449*VLOOKUP(CQ$14&amp;"-rse-"&amp;$P940,Equations!$G:$I,3,0))))</f>
        <v/>
      </c>
      <c r="CS940" s="10" t="str">
        <f>IF($AK940="","",IF(OR($V940&lt;2.7,$V940&gt;90),"Age OOR",EXP(LN(CQ940)+1.6449*VLOOKUP(CQ$14&amp;"-rse-"&amp;$P940,Equations!$G:$I,3,0))))</f>
        <v/>
      </c>
      <c r="CT940" s="10" t="str">
        <f t="shared" si="374"/>
        <v/>
      </c>
      <c r="CU940" s="10" t="str">
        <f>IF($AK940="","",IF(OR($V940&lt;2.7,$V940&gt;90),"Age OOR",(LN($AK940)-LN(CQ940))/VLOOKUP(CQ$14&amp;"-rse-"&amp;$P940,Equations!$G:$I,3,0)))</f>
        <v/>
      </c>
      <c r="CV940" s="47"/>
    </row>
    <row r="941" spans="5:100" x14ac:dyDescent="0.2">
      <c r="E941" s="23" t="str">
        <f t="shared" si="350"/>
        <v>Age out of range</v>
      </c>
      <c r="F941" s="23" t="str">
        <f t="shared" si="351"/>
        <v>Age out of range</v>
      </c>
      <c r="G941" s="23" t="str">
        <f t="shared" si="352"/>
        <v>Age out of range</v>
      </c>
      <c r="H941" s="23" t="str">
        <f t="shared" si="353"/>
        <v>Age out of range</v>
      </c>
      <c r="I941" s="23" t="str">
        <f t="shared" si="354"/>
        <v>Age out of range</v>
      </c>
      <c r="J941" s="23" t="str">
        <f t="shared" si="355"/>
        <v>Age out of range</v>
      </c>
      <c r="K941" s="23" t="str">
        <f t="shared" si="356"/>
        <v>Age out of range</v>
      </c>
      <c r="L941" s="23" t="str">
        <f t="shared" si="357"/>
        <v>Age out of range</v>
      </c>
      <c r="M941" s="23" t="str">
        <f t="shared" si="358"/>
        <v>Age out of range</v>
      </c>
      <c r="N941" s="23" t="str">
        <f t="shared" si="359"/>
        <v>Age out of range</v>
      </c>
      <c r="O941" s="23" t="str">
        <f t="shared" si="360"/>
        <v>Age out of range</v>
      </c>
      <c r="P941" s="23" t="str">
        <f t="shared" si="361"/>
        <v>Age out of range</v>
      </c>
      <c r="Q941" s="23" t="e">
        <f t="shared" si="362"/>
        <v>#DIV/0!</v>
      </c>
      <c r="R941" s="17"/>
      <c r="S941" s="23">
        <v>925</v>
      </c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  <c r="AE941" s="134"/>
      <c r="AF941" s="134"/>
      <c r="AG941" s="134"/>
      <c r="AH941" s="134"/>
      <c r="AI941" s="134"/>
      <c r="AJ941" s="134"/>
      <c r="AK941" s="134"/>
      <c r="AL941" s="7"/>
      <c r="AM941" s="47"/>
      <c r="AN941" s="10" t="str">
        <f>IF($Z941="","",IF(OR($V941&lt;2.7,$V941&gt;90),"Age OOR",VLOOKUP(AN$14&amp;"-int-"&amp;$E941,Equations!$G:$I,3,0)+VLOOKUP(AN$14&amp;"-sexo-"&amp;$E941,Equations!$G:$I,3,0)*$U941+VLOOKUP(AN$14&amp;"-edad-"&amp;$E941,Equations!$G:$I,3,0)*$V941+VLOOKUP(AN$14&amp;"-est-"&amp;$E941,Equations!$G:$I,3,0)*(1/$W941)+VLOOKUP(AN$14&amp;"-imc-"&amp;$E941,Equations!$G:$I,3,0)*(1/$Q941)))</f>
        <v/>
      </c>
      <c r="AO941" s="10" t="str">
        <f>IF($Z941="","",IF(OR($V941&lt;2.7,$V941&gt;90),"Age OOR",AN941-1.6449*VLOOKUP(AN$14&amp;"-rse-"&amp;$E941,Equations!$G:$I,3,0)))</f>
        <v/>
      </c>
      <c r="AP941" s="10" t="str">
        <f>IF($Z941="","",IF(OR($V941&lt;2.7,$V941&gt;90),"Age OOR",AN941+1.6449*VLOOKUP(AN$14&amp;"-rse-"&amp;$E941,Equations!$G:$I,3,0)))</f>
        <v/>
      </c>
      <c r="AQ941" s="10" t="str">
        <f t="shared" si="363"/>
        <v/>
      </c>
      <c r="AR941" s="10" t="str">
        <f>IF($Z941="","",IF(OR($V941&lt;2.7,$V941&gt;90),"Age OOR",($Z941-AN941)/VLOOKUP(AN$14&amp;"-rse-"&amp;$E941,Equations!$G:$I,3,0)))</f>
        <v/>
      </c>
      <c r="AS941" s="10" t="str">
        <f>IF($AA941="","",IF(OR($V941&lt;2.7,$V941&gt;90),"Age OOR",VLOOKUP(AS$14&amp;"-int-"&amp;$F941,Equations!$G:$I,3,0)+VLOOKUP(AS$14&amp;"-sexo-"&amp;$F941,Equations!$G:$I,3,0)*$U941+VLOOKUP(AS$14&amp;"-edad-"&amp;$F941,Equations!$G:$I,3,0)*$V941+VLOOKUP(AS$14&amp;"-est-"&amp;$F941,Equations!$G:$I,3,0)*(1/$W941)+VLOOKUP(AS$14&amp;"-imc-"&amp;$F941,Equations!$G:$I,3,0)*(1/$Q941)))</f>
        <v/>
      </c>
      <c r="AT941" s="10" t="str">
        <f>IF($AA941="","",IF(OR($V941&lt;2.7,$V941&gt;90),"Age OOR",AS941-1.6449*VLOOKUP(AS$14&amp;"-rse-"&amp;$F941,Equations!$G:$I,3,0)))</f>
        <v/>
      </c>
      <c r="AU941" s="10" t="str">
        <f>IF($AA941="","",IF(OR($V941&lt;2.7,$V941&gt;90),"Age OOR",AS941+1.6449*VLOOKUP(AS$14&amp;"-rse-"&amp;$F941,Equations!$G:$I,3,0)))</f>
        <v/>
      </c>
      <c r="AV941" s="10" t="str">
        <f t="shared" si="364"/>
        <v/>
      </c>
      <c r="AW941" s="10" t="str">
        <f>IF($AA941="","",IF(OR($V941&lt;2.7,$V941&gt;90),"Age OOR",($AA941-AS941)/VLOOKUP(AS$14&amp;"-rse-"&amp;$F941,Equations!$G:$I,3,0)))</f>
        <v/>
      </c>
      <c r="AX941" s="10" t="str">
        <f>IF($AB941="","",IF(OR($V941&lt;2.7,$V941&gt;90),"Age OOR",VLOOKUP(AX$14&amp;"-int-"&amp;$G941,Equations!$G:$I,3,0)+VLOOKUP(AX$14&amp;"-sexo-"&amp;$G941,Equations!$G:$I,3,0)*$U941+VLOOKUP(AX$14&amp;"-edad-"&amp;$G941,Equations!$G:$I,3,0)*$V941+VLOOKUP(AX$14&amp;"-est-"&amp;$G941,Equations!$G:$I,3,0)*(1/$W941)+VLOOKUP(AX$14&amp;"-imc-"&amp;$G941,Equations!$G:$I,3,0)*(1/$Q941)))</f>
        <v/>
      </c>
      <c r="AY941" s="10" t="str">
        <f>IF($AB941="","",IF(OR($V941&lt;2.7,$V941&gt;90),"Age OOR",AX941-1.6449*VLOOKUP(AX$14&amp;"-rse-"&amp;$G941,Equations!$G:$I,3,0)))</f>
        <v/>
      </c>
      <c r="AZ941" s="10" t="str">
        <f>IF($AB941="","",IF(OR($V941&lt;2.7,$V941&gt;90),"Age OOR",AX941+1.6449*VLOOKUP(AX$14&amp;"-rse-"&amp;$G941,Equations!$G:$I,3,0)))</f>
        <v/>
      </c>
      <c r="BA941" s="10" t="str">
        <f t="shared" si="365"/>
        <v/>
      </c>
      <c r="BB941" s="10" t="str">
        <f>IF($AB941="","",IF(OR($V941&lt;2.7,$V941&gt;90),"Age OOR",($AB941-AX941)/VLOOKUP(AX$14&amp;"-rse-"&amp;$G941,Equations!$G:$I,3,0)))</f>
        <v/>
      </c>
      <c r="BC941" s="10" t="str">
        <f>IF($AC941="","",IF(OR($V941&lt;2.7,$V941&gt;90),"Age OOR",VLOOKUP(BC$14&amp;"-int-"&amp;$H941,Equations!$G:$I,3,0)+VLOOKUP(BC$14&amp;"-sexo-"&amp;$H941,Equations!$G:$I,3,0)*$U941+VLOOKUP(BC$14&amp;"-edad-"&amp;$H941,Equations!$G:$I,3,0)*$V941+VLOOKUP(BC$14&amp;"-est-"&amp;$H941,Equations!$G:$I,3,0)*(1/$W941)+VLOOKUP(BC$14&amp;"-imc-"&amp;$H941,Equations!$G:$I,3,0)*(1/$Q941)))</f>
        <v/>
      </c>
      <c r="BD941" s="10" t="str">
        <f>IF($AC941="","",IF(OR($V941&lt;2.7,$V941&gt;90),"Age OOR",BC941-1.6449*VLOOKUP(BC$14&amp;"-rse-"&amp;$H941,Equations!$G:$I,3,0)))</f>
        <v/>
      </c>
      <c r="BE941" s="10" t="str">
        <f>IF($AC941="","",IF(OR($V941&lt;2.7,$V941&gt;90),"Age OOR",BC941+1.6449*VLOOKUP(BC$14&amp;"-rse-"&amp;$H941,Equations!$G:$I,3,0)))</f>
        <v/>
      </c>
      <c r="BF941" s="10" t="str">
        <f t="shared" si="366"/>
        <v/>
      </c>
      <c r="BG941" s="10" t="str">
        <f>IF($AC941="","",IF(OR($V941&lt;2.7,$V941&gt;90),"Age OOR",($AC941-BC941)/VLOOKUP(BC$14&amp;"-rse-"&amp;$H941,Equations!$G:$I,3,0)))</f>
        <v/>
      </c>
      <c r="BH941" s="10" t="str">
        <f>IF($AD941="","",IF(OR($V941&lt;2.7,$V941&gt;90),"Age OOR",VLOOKUP(BH$14&amp;"-int-"&amp;$I941,Equations!$G:$I,3,0)+VLOOKUP(BH$14&amp;"-sexo-"&amp;$I941,Equations!$G:$I,3,0)*$U941+VLOOKUP(BH$14&amp;"-edad-"&amp;$I941,Equations!$G:$I,3,0)*$V941+VLOOKUP(BH$14&amp;"-est-"&amp;$I941,Equations!$G:$I,3,0)*(1/$W941)+VLOOKUP(BH$14&amp;"-imc-"&amp;$I941,Equations!$G:$I,3,0)*(1/$Q941)))</f>
        <v/>
      </c>
      <c r="BI941" s="10" t="str">
        <f>IF($AD941="","",IF(OR($V941&lt;2.7,$V941&gt;90),"Age OOR",BH941-1.6449*VLOOKUP(BH$14&amp;"-rse-"&amp;$I941,Equations!$G:$I,3,0)))</f>
        <v/>
      </c>
      <c r="BJ941" s="10" t="str">
        <f>IF($AD941="","",IF(OR($V941&lt;2.7,$V941&gt;90),"Age OOR",BH941+1.6449*VLOOKUP(BH$14&amp;"-rse-"&amp;$I941,Equations!$G:$I,3,0)))</f>
        <v/>
      </c>
      <c r="BK941" s="10" t="str">
        <f t="shared" si="367"/>
        <v/>
      </c>
      <c r="BL941" s="10" t="str">
        <f>IF($AD941="","",IF(OR($V941&lt;2.7,$V941&gt;90),"Age OOR",($AD941-BH941)/VLOOKUP(BH$14&amp;"-rse-"&amp;$I941,Equations!$G:$I,3,0)))</f>
        <v/>
      </c>
      <c r="BM941" s="10" t="str">
        <f>IF($AE941="","",IF(OR($V941&lt;2.7,$V941&gt;90),"Age OOR",VLOOKUP(BM$14&amp;"-int-"&amp;$J941,Equations!$G:$I,3,0)+VLOOKUP(BM$14&amp;"-sexo-"&amp;$J941,Equations!$G:$I,3,0)*$U941+VLOOKUP(BM$14&amp;"-edad-"&amp;$J941,Equations!$G:$I,3,0)*$V941+VLOOKUP(BM$14&amp;"-est-"&amp;$J941,Equations!$G:$I,3,0)*(1/$W941)+VLOOKUP(BM$14&amp;"-imc-"&amp;$J941,Equations!$G:$I,3,0)*(1/$Q941)))</f>
        <v/>
      </c>
      <c r="BN941" s="10" t="str">
        <f>IF($AE941="","",IF(OR($V941&lt;2.7,$V941&gt;90),"Age OOR",BM941-1.6449*VLOOKUP(BM$14&amp;"-rse-"&amp;$J941,Equations!$G:$I,3,0)))</f>
        <v/>
      </c>
      <c r="BO941" s="10" t="str">
        <f>IF($AE941="","",IF(OR($V941&lt;2.7,$V941&gt;90),"Age OOR",BM941+1.6449*VLOOKUP(BM$14&amp;"-rse-"&amp;$J941,Equations!$G:$I,3,0)))</f>
        <v/>
      </c>
      <c r="BP941" s="10" t="str">
        <f t="shared" si="368"/>
        <v/>
      </c>
      <c r="BQ941" s="10" t="str">
        <f>IF($AE941="","",IF(OR($V941&lt;2.7,$V941&gt;90),"Age OOR",($AE941-BM941)/VLOOKUP(BM$14&amp;"-rse-"&amp;$J941,Equations!$G:$I,3,0)))</f>
        <v/>
      </c>
      <c r="BR941" s="10" t="str">
        <f>IF($AF941="","",IF(OR($V941&lt;2.7,$V941&gt;90),"Age OOR",VLOOKUP(BR$14&amp;"-int-"&amp;$K941,Equations!$G:$I,3,0)+VLOOKUP(BR$14&amp;"-sexo-"&amp;$K941,Equations!$G:$I,3,0)*$U941+VLOOKUP(BR$14&amp;"-edad-"&amp;$K941,Equations!$G:$I,3,0)*$V941+VLOOKUP(BR$14&amp;"-est-"&amp;$K941,Equations!$G:$I,3,0)*(1/$W941)+VLOOKUP(BR$14&amp;"-imc-"&amp;$K941,Equations!$G:$I,3,0)*(1/$Q941)))</f>
        <v/>
      </c>
      <c r="BS941" s="10" t="str">
        <f>IF($AF941="","",IF(OR($V941&lt;2.7,$V941&gt;90),"Age OOR",BR941-1.6449*VLOOKUP(BR$14&amp;"-rse-"&amp;$K941,Equations!$G:$I,3,0)))</f>
        <v/>
      </c>
      <c r="BT941" s="10" t="str">
        <f>IF($AF941="","",IF(OR($V941&lt;2.7,$V941&gt;90),"Age OOR",BR941+1.6449*VLOOKUP(BR$14&amp;"-rse-"&amp;$K941,Equations!$G:$I,3,0)))</f>
        <v/>
      </c>
      <c r="BU941" s="10" t="str">
        <f t="shared" si="369"/>
        <v/>
      </c>
      <c r="BV941" s="10" t="str">
        <f>IF($AF941="","",IF(OR($V941&lt;2.7,$V941&gt;90),"Age OOR",($AF941-BR941)/VLOOKUP(BR$14&amp;"-rse-"&amp;$K941,Equations!$G:$I,3,0)))</f>
        <v/>
      </c>
      <c r="BW941" s="10" t="str">
        <f>IF($AG941="","",IF(OR($V941&lt;2.7,$V941&gt;90),"Age OOR",VLOOKUP(BW$14&amp;"-int-"&amp;$L941,Equations!$G:$I,3,0)+VLOOKUP(BW$14&amp;"-sexo-"&amp;$L941,Equations!$G:$I,3,0)*$U941+VLOOKUP(BW$14&amp;"-edad-"&amp;$L941,Equations!$G:$I,3,0)*$V941+VLOOKUP(BW$14&amp;"-est-"&amp;$L941,Equations!$G:$I,3,0)*(1/$W941)+VLOOKUP(BW$14&amp;"-imc-"&amp;$L941,Equations!$G:$I,3,0)*(1/$Q941)))</f>
        <v/>
      </c>
      <c r="BX941" s="10" t="str">
        <f>IF($AG941="","",IF(OR($V941&lt;2.7,$V941&gt;90),"Age OOR",BW941-1.6449*VLOOKUP(BW$14&amp;"-rse-"&amp;$L941,Equations!$G:$I,3,0)))</f>
        <v/>
      </c>
      <c r="BY941" s="10" t="str">
        <f>IF($AG941="","",IF(OR($V941&lt;2.7,$V941&gt;90),"Age OOR",BW941+1.6449*VLOOKUP(BW$14&amp;"-rse-"&amp;$L941,Equations!$G:$I,3,0)))</f>
        <v/>
      </c>
      <c r="BZ941" s="10" t="str">
        <f t="shared" si="370"/>
        <v/>
      </c>
      <c r="CA941" s="10" t="str">
        <f>IF($AG941="","",IF(OR($V941&lt;2.7,$V941&gt;90),"Age OOR",($AG941-BW941)/VLOOKUP(BW$14&amp;"-rse-"&amp;$L941,Equations!$G:$I,3,0)))</f>
        <v/>
      </c>
      <c r="CB941" s="10" t="str">
        <f>IF($AH941="","",IF(OR($V941&lt;2.7,$V941&gt;90),"Age OOR",VLOOKUP(CB$14&amp;"-int-"&amp;$M941,Equations!$G:$I,3,0)+VLOOKUP(CB$14&amp;"-sexo-"&amp;$M941,Equations!$G:$I,3,0)*$U941+VLOOKUP(CB$14&amp;"-edad-"&amp;$M941,Equations!$G:$I,3,0)*$V941+VLOOKUP(CB$14&amp;"-est-"&amp;$M941,Equations!$G:$I,3,0)*(1/$W941)+VLOOKUP(CB$14&amp;"-imc-"&amp;$M941,Equations!$G:$I,3,0)*(1/$Q941)))</f>
        <v/>
      </c>
      <c r="CC941" s="10" t="str">
        <f>IF($AH941="","",IF(OR($V941&lt;2.7,$V941&gt;90),"Age OOR",CB941-1.6449*VLOOKUP(CB$14&amp;"-rse-"&amp;$M941,Equations!$G:$I,3,0)))</f>
        <v/>
      </c>
      <c r="CD941" s="10" t="str">
        <f>IF($AH941="","",IF(OR($V941&lt;2.7,$V941&gt;90),"Age OOR",CB941+1.6449*VLOOKUP(CB$14&amp;"-rse-"&amp;$M941,Equations!$G:$I,3,0)))</f>
        <v/>
      </c>
      <c r="CE941" s="10" t="str">
        <f t="shared" si="371"/>
        <v/>
      </c>
      <c r="CF941" s="10" t="str">
        <f>IF($AH941="","",IF(OR($V941&lt;2.7,$V941&gt;90),"Age OOR",($AH941-CB941)/VLOOKUP(CB$14&amp;"-rse-"&amp;$M941,Equations!$G:$I,3,0)))</f>
        <v/>
      </c>
      <c r="CG941" s="10" t="str">
        <f>IF($AI941="","",IF(OR($V941&lt;2.7,$V941&gt;90),"Age OOR",VLOOKUP(CG$14&amp;"-int-"&amp;$N941,Equations!$G:$I,3,0)+VLOOKUP(CG$14&amp;"-sexo-"&amp;$N941,Equations!$G:$I,3,0)*$U941+VLOOKUP(CG$14&amp;"-edad-"&amp;$N941,Equations!$G:$I,3,0)*$V941+VLOOKUP(CG$14&amp;"-est-"&amp;$N941,Equations!$G:$I,3,0)*(1/$W941)+VLOOKUP(CG$14&amp;"-imc-"&amp;$N941,Equations!$G:$I,3,0)*(1/$Q941)))</f>
        <v/>
      </c>
      <c r="CH941" s="10" t="str">
        <f>IF($AI941="","",IF(OR($V941&lt;2.7,$V941&gt;90),"Age OOR",CG941-1.6449*VLOOKUP(CG$14&amp;"-rse-"&amp;$N941,Equations!$G:$I,3,0)))</f>
        <v/>
      </c>
      <c r="CI941" s="10" t="str">
        <f>IF($AI941="","",IF(OR($V941&lt;2.7,$V941&gt;90),"Age OOR",CG941+1.6449*VLOOKUP(CG$14&amp;"-rse-"&amp;$N941,Equations!$G:$I,3,0)))</f>
        <v/>
      </c>
      <c r="CJ941" s="10" t="str">
        <f t="shared" si="372"/>
        <v/>
      </c>
      <c r="CK941" s="10" t="str">
        <f>IF($AI941="","",IF(OR($V941&lt;2.7,$V941&gt;90),"Age OOR",($AI941-CG941)/VLOOKUP(CG$14&amp;"-rse-"&amp;$N941,Equations!$G:$I,3,0)))</f>
        <v/>
      </c>
      <c r="CL941" s="10" t="str">
        <f>IF($AJ941="","",IF(OR($V941&lt;2.7,$V941&gt;90),"Age OOR",VLOOKUP(CL$14&amp;"-int-"&amp;$O941,Equations!$G:$I,3,0)+VLOOKUP(CL$14&amp;"-sexo-"&amp;$O941,Equations!$G:$I,3,0)*$U941+VLOOKUP(CL$14&amp;"-edad-"&amp;$O941,Equations!$G:$I,3,0)*$V941+VLOOKUP(CL$14&amp;"-est-"&amp;$O941,Equations!$G:$I,3,0)*(1/$W941)+VLOOKUP(CL$14&amp;"-imc-"&amp;$O941,Equations!$G:$I,3,0)*(1/$Q941)))</f>
        <v/>
      </c>
      <c r="CM941" s="10" t="str">
        <f>IF($AJ941="","",IF(OR($V941&lt;2.7,$V941&gt;90),"Age OOR",CL941-1.6449*VLOOKUP(CL$14&amp;"-rse-"&amp;$O941,Equations!$G:$I,3,0)))</f>
        <v/>
      </c>
      <c r="CN941" s="10" t="str">
        <f>IF($AJ941="","",IF(OR($V941&lt;2.7,$V941&gt;90),"Age OOR",CL941+1.6449*VLOOKUP(CL$14&amp;"-rse-"&amp;$O941,Equations!$G:$I,3,0)))</f>
        <v/>
      </c>
      <c r="CO941" s="10" t="str">
        <f t="shared" si="373"/>
        <v/>
      </c>
      <c r="CP941" s="10" t="str">
        <f>IF($AJ941="","",IF(OR($V941&lt;2.7,$V941&gt;90),"Age OOR",($AJ941-CL941)/VLOOKUP(CL$14&amp;"-rse-"&amp;$O941,Equations!$G:$I,3,0)))</f>
        <v/>
      </c>
      <c r="CQ941" s="10" t="str">
        <f>IF($AK941="","",IF(OR($V941&lt;2.7,$V941&gt;90),"Age OOR",EXP(VLOOKUP(CQ$14&amp;"-int-"&amp;$P941,Equations!$G:$I,3,0)+VLOOKUP(CQ$14&amp;"-sexo-"&amp;$P941,Equations!$G:$I,3,0)*$U941+VLOOKUP(CQ$14&amp;"-edad-"&amp;$P941,Equations!$G:$I,3,0)*$V941+VLOOKUP(CQ$14&amp;"-est-"&amp;$P941,Equations!$G:$I,3,0)*(1/$W941)+VLOOKUP(CQ$14&amp;"-imc-"&amp;$P941,Equations!$G:$I,3,0)*(1/$Q941))))</f>
        <v/>
      </c>
      <c r="CR941" s="10" t="str">
        <f>IF($AK941="","",IF(OR($V941&lt;2.7,$V941&gt;90),"Age OOR",EXP(LN(CQ941)-1.6449*VLOOKUP(CQ$14&amp;"-rse-"&amp;$P941,Equations!$G:$I,3,0))))</f>
        <v/>
      </c>
      <c r="CS941" s="10" t="str">
        <f>IF($AK941="","",IF(OR($V941&lt;2.7,$V941&gt;90),"Age OOR",EXP(LN(CQ941)+1.6449*VLOOKUP(CQ$14&amp;"-rse-"&amp;$P941,Equations!$G:$I,3,0))))</f>
        <v/>
      </c>
      <c r="CT941" s="10" t="str">
        <f t="shared" si="374"/>
        <v/>
      </c>
      <c r="CU941" s="10" t="str">
        <f>IF($AK941="","",IF(OR($V941&lt;2.7,$V941&gt;90),"Age OOR",(LN($AK941)-LN(CQ941))/VLOOKUP(CQ$14&amp;"-rse-"&amp;$P941,Equations!$G:$I,3,0)))</f>
        <v/>
      </c>
      <c r="CV941" s="47"/>
    </row>
    <row r="942" spans="5:100" x14ac:dyDescent="0.2">
      <c r="E942" s="23" t="str">
        <f t="shared" si="350"/>
        <v>Age out of range</v>
      </c>
      <c r="F942" s="23" t="str">
        <f t="shared" si="351"/>
        <v>Age out of range</v>
      </c>
      <c r="G942" s="23" t="str">
        <f t="shared" si="352"/>
        <v>Age out of range</v>
      </c>
      <c r="H942" s="23" t="str">
        <f t="shared" si="353"/>
        <v>Age out of range</v>
      </c>
      <c r="I942" s="23" t="str">
        <f t="shared" si="354"/>
        <v>Age out of range</v>
      </c>
      <c r="J942" s="23" t="str">
        <f t="shared" si="355"/>
        <v>Age out of range</v>
      </c>
      <c r="K942" s="23" t="str">
        <f t="shared" si="356"/>
        <v>Age out of range</v>
      </c>
      <c r="L942" s="23" t="str">
        <f t="shared" si="357"/>
        <v>Age out of range</v>
      </c>
      <c r="M942" s="23" t="str">
        <f t="shared" si="358"/>
        <v>Age out of range</v>
      </c>
      <c r="N942" s="23" t="str">
        <f t="shared" si="359"/>
        <v>Age out of range</v>
      </c>
      <c r="O942" s="23" t="str">
        <f t="shared" si="360"/>
        <v>Age out of range</v>
      </c>
      <c r="P942" s="23" t="str">
        <f t="shared" si="361"/>
        <v>Age out of range</v>
      </c>
      <c r="Q942" s="23" t="e">
        <f t="shared" si="362"/>
        <v>#DIV/0!</v>
      </c>
      <c r="R942" s="17"/>
      <c r="S942" s="23">
        <v>926</v>
      </c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  <c r="AE942" s="134"/>
      <c r="AF942" s="134"/>
      <c r="AG942" s="134"/>
      <c r="AH942" s="134"/>
      <c r="AI942" s="134"/>
      <c r="AJ942" s="134"/>
      <c r="AK942" s="134"/>
      <c r="AL942" s="7"/>
      <c r="AM942" s="47"/>
      <c r="AN942" s="10" t="str">
        <f>IF($Z942="","",IF(OR($V942&lt;2.7,$V942&gt;90),"Age OOR",VLOOKUP(AN$14&amp;"-int-"&amp;$E942,Equations!$G:$I,3,0)+VLOOKUP(AN$14&amp;"-sexo-"&amp;$E942,Equations!$G:$I,3,0)*$U942+VLOOKUP(AN$14&amp;"-edad-"&amp;$E942,Equations!$G:$I,3,0)*$V942+VLOOKUP(AN$14&amp;"-est-"&amp;$E942,Equations!$G:$I,3,0)*(1/$W942)+VLOOKUP(AN$14&amp;"-imc-"&amp;$E942,Equations!$G:$I,3,0)*(1/$Q942)))</f>
        <v/>
      </c>
      <c r="AO942" s="10" t="str">
        <f>IF($Z942="","",IF(OR($V942&lt;2.7,$V942&gt;90),"Age OOR",AN942-1.6449*VLOOKUP(AN$14&amp;"-rse-"&amp;$E942,Equations!$G:$I,3,0)))</f>
        <v/>
      </c>
      <c r="AP942" s="10" t="str">
        <f>IF($Z942="","",IF(OR($V942&lt;2.7,$V942&gt;90),"Age OOR",AN942+1.6449*VLOOKUP(AN$14&amp;"-rse-"&amp;$E942,Equations!$G:$I,3,0)))</f>
        <v/>
      </c>
      <c r="AQ942" s="10" t="str">
        <f t="shared" si="363"/>
        <v/>
      </c>
      <c r="AR942" s="10" t="str">
        <f>IF($Z942="","",IF(OR($V942&lt;2.7,$V942&gt;90),"Age OOR",($Z942-AN942)/VLOOKUP(AN$14&amp;"-rse-"&amp;$E942,Equations!$G:$I,3,0)))</f>
        <v/>
      </c>
      <c r="AS942" s="10" t="str">
        <f>IF($AA942="","",IF(OR($V942&lt;2.7,$V942&gt;90),"Age OOR",VLOOKUP(AS$14&amp;"-int-"&amp;$F942,Equations!$G:$I,3,0)+VLOOKUP(AS$14&amp;"-sexo-"&amp;$F942,Equations!$G:$I,3,0)*$U942+VLOOKUP(AS$14&amp;"-edad-"&amp;$F942,Equations!$G:$I,3,0)*$V942+VLOOKUP(AS$14&amp;"-est-"&amp;$F942,Equations!$G:$I,3,0)*(1/$W942)+VLOOKUP(AS$14&amp;"-imc-"&amp;$F942,Equations!$G:$I,3,0)*(1/$Q942)))</f>
        <v/>
      </c>
      <c r="AT942" s="10" t="str">
        <f>IF($AA942="","",IF(OR($V942&lt;2.7,$V942&gt;90),"Age OOR",AS942-1.6449*VLOOKUP(AS$14&amp;"-rse-"&amp;$F942,Equations!$G:$I,3,0)))</f>
        <v/>
      </c>
      <c r="AU942" s="10" t="str">
        <f>IF($AA942="","",IF(OR($V942&lt;2.7,$V942&gt;90),"Age OOR",AS942+1.6449*VLOOKUP(AS$14&amp;"-rse-"&amp;$F942,Equations!$G:$I,3,0)))</f>
        <v/>
      </c>
      <c r="AV942" s="10" t="str">
        <f t="shared" si="364"/>
        <v/>
      </c>
      <c r="AW942" s="10" t="str">
        <f>IF($AA942="","",IF(OR($V942&lt;2.7,$V942&gt;90),"Age OOR",($AA942-AS942)/VLOOKUP(AS$14&amp;"-rse-"&amp;$F942,Equations!$G:$I,3,0)))</f>
        <v/>
      </c>
      <c r="AX942" s="10" t="str">
        <f>IF($AB942="","",IF(OR($V942&lt;2.7,$V942&gt;90),"Age OOR",VLOOKUP(AX$14&amp;"-int-"&amp;$G942,Equations!$G:$I,3,0)+VLOOKUP(AX$14&amp;"-sexo-"&amp;$G942,Equations!$G:$I,3,0)*$U942+VLOOKUP(AX$14&amp;"-edad-"&amp;$G942,Equations!$G:$I,3,0)*$V942+VLOOKUP(AX$14&amp;"-est-"&amp;$G942,Equations!$G:$I,3,0)*(1/$W942)+VLOOKUP(AX$14&amp;"-imc-"&amp;$G942,Equations!$G:$I,3,0)*(1/$Q942)))</f>
        <v/>
      </c>
      <c r="AY942" s="10" t="str">
        <f>IF($AB942="","",IF(OR($V942&lt;2.7,$V942&gt;90),"Age OOR",AX942-1.6449*VLOOKUP(AX$14&amp;"-rse-"&amp;$G942,Equations!$G:$I,3,0)))</f>
        <v/>
      </c>
      <c r="AZ942" s="10" t="str">
        <f>IF($AB942="","",IF(OR($V942&lt;2.7,$V942&gt;90),"Age OOR",AX942+1.6449*VLOOKUP(AX$14&amp;"-rse-"&amp;$G942,Equations!$G:$I,3,0)))</f>
        <v/>
      </c>
      <c r="BA942" s="10" t="str">
        <f t="shared" si="365"/>
        <v/>
      </c>
      <c r="BB942" s="10" t="str">
        <f>IF($AB942="","",IF(OR($V942&lt;2.7,$V942&gt;90),"Age OOR",($AB942-AX942)/VLOOKUP(AX$14&amp;"-rse-"&amp;$G942,Equations!$G:$I,3,0)))</f>
        <v/>
      </c>
      <c r="BC942" s="10" t="str">
        <f>IF($AC942="","",IF(OR($V942&lt;2.7,$V942&gt;90),"Age OOR",VLOOKUP(BC$14&amp;"-int-"&amp;$H942,Equations!$G:$I,3,0)+VLOOKUP(BC$14&amp;"-sexo-"&amp;$H942,Equations!$G:$I,3,0)*$U942+VLOOKUP(BC$14&amp;"-edad-"&amp;$H942,Equations!$G:$I,3,0)*$V942+VLOOKUP(BC$14&amp;"-est-"&amp;$H942,Equations!$G:$I,3,0)*(1/$W942)+VLOOKUP(BC$14&amp;"-imc-"&amp;$H942,Equations!$G:$I,3,0)*(1/$Q942)))</f>
        <v/>
      </c>
      <c r="BD942" s="10" t="str">
        <f>IF($AC942="","",IF(OR($V942&lt;2.7,$V942&gt;90),"Age OOR",BC942-1.6449*VLOOKUP(BC$14&amp;"-rse-"&amp;$H942,Equations!$G:$I,3,0)))</f>
        <v/>
      </c>
      <c r="BE942" s="10" t="str">
        <f>IF($AC942="","",IF(OR($V942&lt;2.7,$V942&gt;90),"Age OOR",BC942+1.6449*VLOOKUP(BC$14&amp;"-rse-"&amp;$H942,Equations!$G:$I,3,0)))</f>
        <v/>
      </c>
      <c r="BF942" s="10" t="str">
        <f t="shared" si="366"/>
        <v/>
      </c>
      <c r="BG942" s="10" t="str">
        <f>IF($AC942="","",IF(OR($V942&lt;2.7,$V942&gt;90),"Age OOR",($AC942-BC942)/VLOOKUP(BC$14&amp;"-rse-"&amp;$H942,Equations!$G:$I,3,0)))</f>
        <v/>
      </c>
      <c r="BH942" s="10" t="str">
        <f>IF($AD942="","",IF(OR($V942&lt;2.7,$V942&gt;90),"Age OOR",VLOOKUP(BH$14&amp;"-int-"&amp;$I942,Equations!$G:$I,3,0)+VLOOKUP(BH$14&amp;"-sexo-"&amp;$I942,Equations!$G:$I,3,0)*$U942+VLOOKUP(BH$14&amp;"-edad-"&amp;$I942,Equations!$G:$I,3,0)*$V942+VLOOKUP(BH$14&amp;"-est-"&amp;$I942,Equations!$G:$I,3,0)*(1/$W942)+VLOOKUP(BH$14&amp;"-imc-"&amp;$I942,Equations!$G:$I,3,0)*(1/$Q942)))</f>
        <v/>
      </c>
      <c r="BI942" s="10" t="str">
        <f>IF($AD942="","",IF(OR($V942&lt;2.7,$V942&gt;90),"Age OOR",BH942-1.6449*VLOOKUP(BH$14&amp;"-rse-"&amp;$I942,Equations!$G:$I,3,0)))</f>
        <v/>
      </c>
      <c r="BJ942" s="10" t="str">
        <f>IF($AD942="","",IF(OR($V942&lt;2.7,$V942&gt;90),"Age OOR",BH942+1.6449*VLOOKUP(BH$14&amp;"-rse-"&amp;$I942,Equations!$G:$I,3,0)))</f>
        <v/>
      </c>
      <c r="BK942" s="10" t="str">
        <f t="shared" si="367"/>
        <v/>
      </c>
      <c r="BL942" s="10" t="str">
        <f>IF($AD942="","",IF(OR($V942&lt;2.7,$V942&gt;90),"Age OOR",($AD942-BH942)/VLOOKUP(BH$14&amp;"-rse-"&amp;$I942,Equations!$G:$I,3,0)))</f>
        <v/>
      </c>
      <c r="BM942" s="10" t="str">
        <f>IF($AE942="","",IF(OR($V942&lt;2.7,$V942&gt;90),"Age OOR",VLOOKUP(BM$14&amp;"-int-"&amp;$J942,Equations!$G:$I,3,0)+VLOOKUP(BM$14&amp;"-sexo-"&amp;$J942,Equations!$G:$I,3,0)*$U942+VLOOKUP(BM$14&amp;"-edad-"&amp;$J942,Equations!$G:$I,3,0)*$V942+VLOOKUP(BM$14&amp;"-est-"&amp;$J942,Equations!$G:$I,3,0)*(1/$W942)+VLOOKUP(BM$14&amp;"-imc-"&amp;$J942,Equations!$G:$I,3,0)*(1/$Q942)))</f>
        <v/>
      </c>
      <c r="BN942" s="10" t="str">
        <f>IF($AE942="","",IF(OR($V942&lt;2.7,$V942&gt;90),"Age OOR",BM942-1.6449*VLOOKUP(BM$14&amp;"-rse-"&amp;$J942,Equations!$G:$I,3,0)))</f>
        <v/>
      </c>
      <c r="BO942" s="10" t="str">
        <f>IF($AE942="","",IF(OR($V942&lt;2.7,$V942&gt;90),"Age OOR",BM942+1.6449*VLOOKUP(BM$14&amp;"-rse-"&amp;$J942,Equations!$G:$I,3,0)))</f>
        <v/>
      </c>
      <c r="BP942" s="10" t="str">
        <f t="shared" si="368"/>
        <v/>
      </c>
      <c r="BQ942" s="10" t="str">
        <f>IF($AE942="","",IF(OR($V942&lt;2.7,$V942&gt;90),"Age OOR",($AE942-BM942)/VLOOKUP(BM$14&amp;"-rse-"&amp;$J942,Equations!$G:$I,3,0)))</f>
        <v/>
      </c>
      <c r="BR942" s="10" t="str">
        <f>IF($AF942="","",IF(OR($V942&lt;2.7,$V942&gt;90),"Age OOR",VLOOKUP(BR$14&amp;"-int-"&amp;$K942,Equations!$G:$I,3,0)+VLOOKUP(BR$14&amp;"-sexo-"&amp;$K942,Equations!$G:$I,3,0)*$U942+VLOOKUP(BR$14&amp;"-edad-"&amp;$K942,Equations!$G:$I,3,0)*$V942+VLOOKUP(BR$14&amp;"-est-"&amp;$K942,Equations!$G:$I,3,0)*(1/$W942)+VLOOKUP(BR$14&amp;"-imc-"&amp;$K942,Equations!$G:$I,3,0)*(1/$Q942)))</f>
        <v/>
      </c>
      <c r="BS942" s="10" t="str">
        <f>IF($AF942="","",IF(OR($V942&lt;2.7,$V942&gt;90),"Age OOR",BR942-1.6449*VLOOKUP(BR$14&amp;"-rse-"&amp;$K942,Equations!$G:$I,3,0)))</f>
        <v/>
      </c>
      <c r="BT942" s="10" t="str">
        <f>IF($AF942="","",IF(OR($V942&lt;2.7,$V942&gt;90),"Age OOR",BR942+1.6449*VLOOKUP(BR$14&amp;"-rse-"&amp;$K942,Equations!$G:$I,3,0)))</f>
        <v/>
      </c>
      <c r="BU942" s="10" t="str">
        <f t="shared" si="369"/>
        <v/>
      </c>
      <c r="BV942" s="10" t="str">
        <f>IF($AF942="","",IF(OR($V942&lt;2.7,$V942&gt;90),"Age OOR",($AF942-BR942)/VLOOKUP(BR$14&amp;"-rse-"&amp;$K942,Equations!$G:$I,3,0)))</f>
        <v/>
      </c>
      <c r="BW942" s="10" t="str">
        <f>IF($AG942="","",IF(OR($V942&lt;2.7,$V942&gt;90),"Age OOR",VLOOKUP(BW$14&amp;"-int-"&amp;$L942,Equations!$G:$I,3,0)+VLOOKUP(BW$14&amp;"-sexo-"&amp;$L942,Equations!$G:$I,3,0)*$U942+VLOOKUP(BW$14&amp;"-edad-"&amp;$L942,Equations!$G:$I,3,0)*$V942+VLOOKUP(BW$14&amp;"-est-"&amp;$L942,Equations!$G:$I,3,0)*(1/$W942)+VLOOKUP(BW$14&amp;"-imc-"&amp;$L942,Equations!$G:$I,3,0)*(1/$Q942)))</f>
        <v/>
      </c>
      <c r="BX942" s="10" t="str">
        <f>IF($AG942="","",IF(OR($V942&lt;2.7,$V942&gt;90),"Age OOR",BW942-1.6449*VLOOKUP(BW$14&amp;"-rse-"&amp;$L942,Equations!$G:$I,3,0)))</f>
        <v/>
      </c>
      <c r="BY942" s="10" t="str">
        <f>IF($AG942="","",IF(OR($V942&lt;2.7,$V942&gt;90),"Age OOR",BW942+1.6449*VLOOKUP(BW$14&amp;"-rse-"&amp;$L942,Equations!$G:$I,3,0)))</f>
        <v/>
      </c>
      <c r="BZ942" s="10" t="str">
        <f t="shared" si="370"/>
        <v/>
      </c>
      <c r="CA942" s="10" t="str">
        <f>IF($AG942="","",IF(OR($V942&lt;2.7,$V942&gt;90),"Age OOR",($AG942-BW942)/VLOOKUP(BW$14&amp;"-rse-"&amp;$L942,Equations!$G:$I,3,0)))</f>
        <v/>
      </c>
      <c r="CB942" s="10" t="str">
        <f>IF($AH942="","",IF(OR($V942&lt;2.7,$V942&gt;90),"Age OOR",VLOOKUP(CB$14&amp;"-int-"&amp;$M942,Equations!$G:$I,3,0)+VLOOKUP(CB$14&amp;"-sexo-"&amp;$M942,Equations!$G:$I,3,0)*$U942+VLOOKUP(CB$14&amp;"-edad-"&amp;$M942,Equations!$G:$I,3,0)*$V942+VLOOKUP(CB$14&amp;"-est-"&amp;$M942,Equations!$G:$I,3,0)*(1/$W942)+VLOOKUP(CB$14&amp;"-imc-"&amp;$M942,Equations!$G:$I,3,0)*(1/$Q942)))</f>
        <v/>
      </c>
      <c r="CC942" s="10" t="str">
        <f>IF($AH942="","",IF(OR($V942&lt;2.7,$V942&gt;90),"Age OOR",CB942-1.6449*VLOOKUP(CB$14&amp;"-rse-"&amp;$M942,Equations!$G:$I,3,0)))</f>
        <v/>
      </c>
      <c r="CD942" s="10" t="str">
        <f>IF($AH942="","",IF(OR($V942&lt;2.7,$V942&gt;90),"Age OOR",CB942+1.6449*VLOOKUP(CB$14&amp;"-rse-"&amp;$M942,Equations!$G:$I,3,0)))</f>
        <v/>
      </c>
      <c r="CE942" s="10" t="str">
        <f t="shared" si="371"/>
        <v/>
      </c>
      <c r="CF942" s="10" t="str">
        <f>IF($AH942="","",IF(OR($V942&lt;2.7,$V942&gt;90),"Age OOR",($AH942-CB942)/VLOOKUP(CB$14&amp;"-rse-"&amp;$M942,Equations!$G:$I,3,0)))</f>
        <v/>
      </c>
      <c r="CG942" s="10" t="str">
        <f>IF($AI942="","",IF(OR($V942&lt;2.7,$V942&gt;90),"Age OOR",VLOOKUP(CG$14&amp;"-int-"&amp;$N942,Equations!$G:$I,3,0)+VLOOKUP(CG$14&amp;"-sexo-"&amp;$N942,Equations!$G:$I,3,0)*$U942+VLOOKUP(CG$14&amp;"-edad-"&amp;$N942,Equations!$G:$I,3,0)*$V942+VLOOKUP(CG$14&amp;"-est-"&amp;$N942,Equations!$G:$I,3,0)*(1/$W942)+VLOOKUP(CG$14&amp;"-imc-"&amp;$N942,Equations!$G:$I,3,0)*(1/$Q942)))</f>
        <v/>
      </c>
      <c r="CH942" s="10" t="str">
        <f>IF($AI942="","",IF(OR($V942&lt;2.7,$V942&gt;90),"Age OOR",CG942-1.6449*VLOOKUP(CG$14&amp;"-rse-"&amp;$N942,Equations!$G:$I,3,0)))</f>
        <v/>
      </c>
      <c r="CI942" s="10" t="str">
        <f>IF($AI942="","",IF(OR($V942&lt;2.7,$V942&gt;90),"Age OOR",CG942+1.6449*VLOOKUP(CG$14&amp;"-rse-"&amp;$N942,Equations!$G:$I,3,0)))</f>
        <v/>
      </c>
      <c r="CJ942" s="10" t="str">
        <f t="shared" si="372"/>
        <v/>
      </c>
      <c r="CK942" s="10" t="str">
        <f>IF($AI942="","",IF(OR($V942&lt;2.7,$V942&gt;90),"Age OOR",($AI942-CG942)/VLOOKUP(CG$14&amp;"-rse-"&amp;$N942,Equations!$G:$I,3,0)))</f>
        <v/>
      </c>
      <c r="CL942" s="10" t="str">
        <f>IF($AJ942="","",IF(OR($V942&lt;2.7,$V942&gt;90),"Age OOR",VLOOKUP(CL$14&amp;"-int-"&amp;$O942,Equations!$G:$I,3,0)+VLOOKUP(CL$14&amp;"-sexo-"&amp;$O942,Equations!$G:$I,3,0)*$U942+VLOOKUP(CL$14&amp;"-edad-"&amp;$O942,Equations!$G:$I,3,0)*$V942+VLOOKUP(CL$14&amp;"-est-"&amp;$O942,Equations!$G:$I,3,0)*(1/$W942)+VLOOKUP(CL$14&amp;"-imc-"&amp;$O942,Equations!$G:$I,3,0)*(1/$Q942)))</f>
        <v/>
      </c>
      <c r="CM942" s="10" t="str">
        <f>IF($AJ942="","",IF(OR($V942&lt;2.7,$V942&gt;90),"Age OOR",CL942-1.6449*VLOOKUP(CL$14&amp;"-rse-"&amp;$O942,Equations!$G:$I,3,0)))</f>
        <v/>
      </c>
      <c r="CN942" s="10" t="str">
        <f>IF($AJ942="","",IF(OR($V942&lt;2.7,$V942&gt;90),"Age OOR",CL942+1.6449*VLOOKUP(CL$14&amp;"-rse-"&amp;$O942,Equations!$G:$I,3,0)))</f>
        <v/>
      </c>
      <c r="CO942" s="10" t="str">
        <f t="shared" si="373"/>
        <v/>
      </c>
      <c r="CP942" s="10" t="str">
        <f>IF($AJ942="","",IF(OR($V942&lt;2.7,$V942&gt;90),"Age OOR",($AJ942-CL942)/VLOOKUP(CL$14&amp;"-rse-"&amp;$O942,Equations!$G:$I,3,0)))</f>
        <v/>
      </c>
      <c r="CQ942" s="10" t="str">
        <f>IF($AK942="","",IF(OR($V942&lt;2.7,$V942&gt;90),"Age OOR",EXP(VLOOKUP(CQ$14&amp;"-int-"&amp;$P942,Equations!$G:$I,3,0)+VLOOKUP(CQ$14&amp;"-sexo-"&amp;$P942,Equations!$G:$I,3,0)*$U942+VLOOKUP(CQ$14&amp;"-edad-"&amp;$P942,Equations!$G:$I,3,0)*$V942+VLOOKUP(CQ$14&amp;"-est-"&amp;$P942,Equations!$G:$I,3,0)*(1/$W942)+VLOOKUP(CQ$14&amp;"-imc-"&amp;$P942,Equations!$G:$I,3,0)*(1/$Q942))))</f>
        <v/>
      </c>
      <c r="CR942" s="10" t="str">
        <f>IF($AK942="","",IF(OR($V942&lt;2.7,$V942&gt;90),"Age OOR",EXP(LN(CQ942)-1.6449*VLOOKUP(CQ$14&amp;"-rse-"&amp;$P942,Equations!$G:$I,3,0))))</f>
        <v/>
      </c>
      <c r="CS942" s="10" t="str">
        <f>IF($AK942="","",IF(OR($V942&lt;2.7,$V942&gt;90),"Age OOR",EXP(LN(CQ942)+1.6449*VLOOKUP(CQ$14&amp;"-rse-"&amp;$P942,Equations!$G:$I,3,0))))</f>
        <v/>
      </c>
      <c r="CT942" s="10" t="str">
        <f t="shared" si="374"/>
        <v/>
      </c>
      <c r="CU942" s="10" t="str">
        <f>IF($AK942="","",IF(OR($V942&lt;2.7,$V942&gt;90),"Age OOR",(LN($AK942)-LN(CQ942))/VLOOKUP(CQ$14&amp;"-rse-"&amp;$P942,Equations!$G:$I,3,0)))</f>
        <v/>
      </c>
      <c r="CV942" s="47"/>
    </row>
    <row r="943" spans="5:100" x14ac:dyDescent="0.2">
      <c r="E943" s="23" t="str">
        <f t="shared" si="350"/>
        <v>Age out of range</v>
      </c>
      <c r="F943" s="23" t="str">
        <f t="shared" si="351"/>
        <v>Age out of range</v>
      </c>
      <c r="G943" s="23" t="str">
        <f t="shared" si="352"/>
        <v>Age out of range</v>
      </c>
      <c r="H943" s="23" t="str">
        <f t="shared" si="353"/>
        <v>Age out of range</v>
      </c>
      <c r="I943" s="23" t="str">
        <f t="shared" si="354"/>
        <v>Age out of range</v>
      </c>
      <c r="J943" s="23" t="str">
        <f t="shared" si="355"/>
        <v>Age out of range</v>
      </c>
      <c r="K943" s="23" t="str">
        <f t="shared" si="356"/>
        <v>Age out of range</v>
      </c>
      <c r="L943" s="23" t="str">
        <f t="shared" si="357"/>
        <v>Age out of range</v>
      </c>
      <c r="M943" s="23" t="str">
        <f t="shared" si="358"/>
        <v>Age out of range</v>
      </c>
      <c r="N943" s="23" t="str">
        <f t="shared" si="359"/>
        <v>Age out of range</v>
      </c>
      <c r="O943" s="23" t="str">
        <f t="shared" si="360"/>
        <v>Age out of range</v>
      </c>
      <c r="P943" s="23" t="str">
        <f t="shared" si="361"/>
        <v>Age out of range</v>
      </c>
      <c r="Q943" s="23" t="e">
        <f t="shared" si="362"/>
        <v>#DIV/0!</v>
      </c>
      <c r="R943" s="17"/>
      <c r="S943" s="23">
        <v>927</v>
      </c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  <c r="AE943" s="134"/>
      <c r="AF943" s="134"/>
      <c r="AG943" s="134"/>
      <c r="AH943" s="134"/>
      <c r="AI943" s="134"/>
      <c r="AJ943" s="134"/>
      <c r="AK943" s="134"/>
      <c r="AL943" s="7"/>
      <c r="AM943" s="47"/>
      <c r="AN943" s="10" t="str">
        <f>IF($Z943="","",IF(OR($V943&lt;2.7,$V943&gt;90),"Age OOR",VLOOKUP(AN$14&amp;"-int-"&amp;$E943,Equations!$G:$I,3,0)+VLOOKUP(AN$14&amp;"-sexo-"&amp;$E943,Equations!$G:$I,3,0)*$U943+VLOOKUP(AN$14&amp;"-edad-"&amp;$E943,Equations!$G:$I,3,0)*$V943+VLOOKUP(AN$14&amp;"-est-"&amp;$E943,Equations!$G:$I,3,0)*(1/$W943)+VLOOKUP(AN$14&amp;"-imc-"&amp;$E943,Equations!$G:$I,3,0)*(1/$Q943)))</f>
        <v/>
      </c>
      <c r="AO943" s="10" t="str">
        <f>IF($Z943="","",IF(OR($V943&lt;2.7,$V943&gt;90),"Age OOR",AN943-1.6449*VLOOKUP(AN$14&amp;"-rse-"&amp;$E943,Equations!$G:$I,3,0)))</f>
        <v/>
      </c>
      <c r="AP943" s="10" t="str">
        <f>IF($Z943="","",IF(OR($V943&lt;2.7,$V943&gt;90),"Age OOR",AN943+1.6449*VLOOKUP(AN$14&amp;"-rse-"&amp;$E943,Equations!$G:$I,3,0)))</f>
        <v/>
      </c>
      <c r="AQ943" s="10" t="str">
        <f t="shared" si="363"/>
        <v/>
      </c>
      <c r="AR943" s="10" t="str">
        <f>IF($Z943="","",IF(OR($V943&lt;2.7,$V943&gt;90),"Age OOR",($Z943-AN943)/VLOOKUP(AN$14&amp;"-rse-"&amp;$E943,Equations!$G:$I,3,0)))</f>
        <v/>
      </c>
      <c r="AS943" s="10" t="str">
        <f>IF($AA943="","",IF(OR($V943&lt;2.7,$V943&gt;90),"Age OOR",VLOOKUP(AS$14&amp;"-int-"&amp;$F943,Equations!$G:$I,3,0)+VLOOKUP(AS$14&amp;"-sexo-"&amp;$F943,Equations!$G:$I,3,0)*$U943+VLOOKUP(AS$14&amp;"-edad-"&amp;$F943,Equations!$G:$I,3,0)*$V943+VLOOKUP(AS$14&amp;"-est-"&amp;$F943,Equations!$G:$I,3,0)*(1/$W943)+VLOOKUP(AS$14&amp;"-imc-"&amp;$F943,Equations!$G:$I,3,0)*(1/$Q943)))</f>
        <v/>
      </c>
      <c r="AT943" s="10" t="str">
        <f>IF($AA943="","",IF(OR($V943&lt;2.7,$V943&gt;90),"Age OOR",AS943-1.6449*VLOOKUP(AS$14&amp;"-rse-"&amp;$F943,Equations!$G:$I,3,0)))</f>
        <v/>
      </c>
      <c r="AU943" s="10" t="str">
        <f>IF($AA943="","",IF(OR($V943&lt;2.7,$V943&gt;90),"Age OOR",AS943+1.6449*VLOOKUP(AS$14&amp;"-rse-"&amp;$F943,Equations!$G:$I,3,0)))</f>
        <v/>
      </c>
      <c r="AV943" s="10" t="str">
        <f t="shared" si="364"/>
        <v/>
      </c>
      <c r="AW943" s="10" t="str">
        <f>IF($AA943="","",IF(OR($V943&lt;2.7,$V943&gt;90),"Age OOR",($AA943-AS943)/VLOOKUP(AS$14&amp;"-rse-"&amp;$F943,Equations!$G:$I,3,0)))</f>
        <v/>
      </c>
      <c r="AX943" s="10" t="str">
        <f>IF($AB943="","",IF(OR($V943&lt;2.7,$V943&gt;90),"Age OOR",VLOOKUP(AX$14&amp;"-int-"&amp;$G943,Equations!$G:$I,3,0)+VLOOKUP(AX$14&amp;"-sexo-"&amp;$G943,Equations!$G:$I,3,0)*$U943+VLOOKUP(AX$14&amp;"-edad-"&amp;$G943,Equations!$G:$I,3,0)*$V943+VLOOKUP(AX$14&amp;"-est-"&amp;$G943,Equations!$G:$I,3,0)*(1/$W943)+VLOOKUP(AX$14&amp;"-imc-"&amp;$G943,Equations!$G:$I,3,0)*(1/$Q943)))</f>
        <v/>
      </c>
      <c r="AY943" s="10" t="str">
        <f>IF($AB943="","",IF(OR($V943&lt;2.7,$V943&gt;90),"Age OOR",AX943-1.6449*VLOOKUP(AX$14&amp;"-rse-"&amp;$G943,Equations!$G:$I,3,0)))</f>
        <v/>
      </c>
      <c r="AZ943" s="10" t="str">
        <f>IF($AB943="","",IF(OR($V943&lt;2.7,$V943&gt;90),"Age OOR",AX943+1.6449*VLOOKUP(AX$14&amp;"-rse-"&amp;$G943,Equations!$G:$I,3,0)))</f>
        <v/>
      </c>
      <c r="BA943" s="10" t="str">
        <f t="shared" si="365"/>
        <v/>
      </c>
      <c r="BB943" s="10" t="str">
        <f>IF($AB943="","",IF(OR($V943&lt;2.7,$V943&gt;90),"Age OOR",($AB943-AX943)/VLOOKUP(AX$14&amp;"-rse-"&amp;$G943,Equations!$G:$I,3,0)))</f>
        <v/>
      </c>
      <c r="BC943" s="10" t="str">
        <f>IF($AC943="","",IF(OR($V943&lt;2.7,$V943&gt;90),"Age OOR",VLOOKUP(BC$14&amp;"-int-"&amp;$H943,Equations!$G:$I,3,0)+VLOOKUP(BC$14&amp;"-sexo-"&amp;$H943,Equations!$G:$I,3,0)*$U943+VLOOKUP(BC$14&amp;"-edad-"&amp;$H943,Equations!$G:$I,3,0)*$V943+VLOOKUP(BC$14&amp;"-est-"&amp;$H943,Equations!$G:$I,3,0)*(1/$W943)+VLOOKUP(BC$14&amp;"-imc-"&amp;$H943,Equations!$G:$I,3,0)*(1/$Q943)))</f>
        <v/>
      </c>
      <c r="BD943" s="10" t="str">
        <f>IF($AC943="","",IF(OR($V943&lt;2.7,$V943&gt;90),"Age OOR",BC943-1.6449*VLOOKUP(BC$14&amp;"-rse-"&amp;$H943,Equations!$G:$I,3,0)))</f>
        <v/>
      </c>
      <c r="BE943" s="10" t="str">
        <f>IF($AC943="","",IF(OR($V943&lt;2.7,$V943&gt;90),"Age OOR",BC943+1.6449*VLOOKUP(BC$14&amp;"-rse-"&amp;$H943,Equations!$G:$I,3,0)))</f>
        <v/>
      </c>
      <c r="BF943" s="10" t="str">
        <f t="shared" si="366"/>
        <v/>
      </c>
      <c r="BG943" s="10" t="str">
        <f>IF($AC943="","",IF(OR($V943&lt;2.7,$V943&gt;90),"Age OOR",($AC943-BC943)/VLOOKUP(BC$14&amp;"-rse-"&amp;$H943,Equations!$G:$I,3,0)))</f>
        <v/>
      </c>
      <c r="BH943" s="10" t="str">
        <f>IF($AD943="","",IF(OR($V943&lt;2.7,$V943&gt;90),"Age OOR",VLOOKUP(BH$14&amp;"-int-"&amp;$I943,Equations!$G:$I,3,0)+VLOOKUP(BH$14&amp;"-sexo-"&amp;$I943,Equations!$G:$I,3,0)*$U943+VLOOKUP(BH$14&amp;"-edad-"&amp;$I943,Equations!$G:$I,3,0)*$V943+VLOOKUP(BH$14&amp;"-est-"&amp;$I943,Equations!$G:$I,3,0)*(1/$W943)+VLOOKUP(BH$14&amp;"-imc-"&amp;$I943,Equations!$G:$I,3,0)*(1/$Q943)))</f>
        <v/>
      </c>
      <c r="BI943" s="10" t="str">
        <f>IF($AD943="","",IF(OR($V943&lt;2.7,$V943&gt;90),"Age OOR",BH943-1.6449*VLOOKUP(BH$14&amp;"-rse-"&amp;$I943,Equations!$G:$I,3,0)))</f>
        <v/>
      </c>
      <c r="BJ943" s="10" t="str">
        <f>IF($AD943="","",IF(OR($V943&lt;2.7,$V943&gt;90),"Age OOR",BH943+1.6449*VLOOKUP(BH$14&amp;"-rse-"&amp;$I943,Equations!$G:$I,3,0)))</f>
        <v/>
      </c>
      <c r="BK943" s="10" t="str">
        <f t="shared" si="367"/>
        <v/>
      </c>
      <c r="BL943" s="10" t="str">
        <f>IF($AD943="","",IF(OR($V943&lt;2.7,$V943&gt;90),"Age OOR",($AD943-BH943)/VLOOKUP(BH$14&amp;"-rse-"&amp;$I943,Equations!$G:$I,3,0)))</f>
        <v/>
      </c>
      <c r="BM943" s="10" t="str">
        <f>IF($AE943="","",IF(OR($V943&lt;2.7,$V943&gt;90),"Age OOR",VLOOKUP(BM$14&amp;"-int-"&amp;$J943,Equations!$G:$I,3,0)+VLOOKUP(BM$14&amp;"-sexo-"&amp;$J943,Equations!$G:$I,3,0)*$U943+VLOOKUP(BM$14&amp;"-edad-"&amp;$J943,Equations!$G:$I,3,0)*$V943+VLOOKUP(BM$14&amp;"-est-"&amp;$J943,Equations!$G:$I,3,0)*(1/$W943)+VLOOKUP(BM$14&amp;"-imc-"&amp;$J943,Equations!$G:$I,3,0)*(1/$Q943)))</f>
        <v/>
      </c>
      <c r="BN943" s="10" t="str">
        <f>IF($AE943="","",IF(OR($V943&lt;2.7,$V943&gt;90),"Age OOR",BM943-1.6449*VLOOKUP(BM$14&amp;"-rse-"&amp;$J943,Equations!$G:$I,3,0)))</f>
        <v/>
      </c>
      <c r="BO943" s="10" t="str">
        <f>IF($AE943="","",IF(OR($V943&lt;2.7,$V943&gt;90),"Age OOR",BM943+1.6449*VLOOKUP(BM$14&amp;"-rse-"&amp;$J943,Equations!$G:$I,3,0)))</f>
        <v/>
      </c>
      <c r="BP943" s="10" t="str">
        <f t="shared" si="368"/>
        <v/>
      </c>
      <c r="BQ943" s="10" t="str">
        <f>IF($AE943="","",IF(OR($V943&lt;2.7,$V943&gt;90),"Age OOR",($AE943-BM943)/VLOOKUP(BM$14&amp;"-rse-"&amp;$J943,Equations!$G:$I,3,0)))</f>
        <v/>
      </c>
      <c r="BR943" s="10" t="str">
        <f>IF($AF943="","",IF(OR($V943&lt;2.7,$V943&gt;90),"Age OOR",VLOOKUP(BR$14&amp;"-int-"&amp;$K943,Equations!$G:$I,3,0)+VLOOKUP(BR$14&amp;"-sexo-"&amp;$K943,Equations!$G:$I,3,0)*$U943+VLOOKUP(BR$14&amp;"-edad-"&amp;$K943,Equations!$G:$I,3,0)*$V943+VLOOKUP(BR$14&amp;"-est-"&amp;$K943,Equations!$G:$I,3,0)*(1/$W943)+VLOOKUP(BR$14&amp;"-imc-"&amp;$K943,Equations!$G:$I,3,0)*(1/$Q943)))</f>
        <v/>
      </c>
      <c r="BS943" s="10" t="str">
        <f>IF($AF943="","",IF(OR($V943&lt;2.7,$V943&gt;90),"Age OOR",BR943-1.6449*VLOOKUP(BR$14&amp;"-rse-"&amp;$K943,Equations!$G:$I,3,0)))</f>
        <v/>
      </c>
      <c r="BT943" s="10" t="str">
        <f>IF($AF943="","",IF(OR($V943&lt;2.7,$V943&gt;90),"Age OOR",BR943+1.6449*VLOOKUP(BR$14&amp;"-rse-"&amp;$K943,Equations!$G:$I,3,0)))</f>
        <v/>
      </c>
      <c r="BU943" s="10" t="str">
        <f t="shared" si="369"/>
        <v/>
      </c>
      <c r="BV943" s="10" t="str">
        <f>IF($AF943="","",IF(OR($V943&lt;2.7,$V943&gt;90),"Age OOR",($AF943-BR943)/VLOOKUP(BR$14&amp;"-rse-"&amp;$K943,Equations!$G:$I,3,0)))</f>
        <v/>
      </c>
      <c r="BW943" s="10" t="str">
        <f>IF($AG943="","",IF(OR($V943&lt;2.7,$V943&gt;90),"Age OOR",VLOOKUP(BW$14&amp;"-int-"&amp;$L943,Equations!$G:$I,3,0)+VLOOKUP(BW$14&amp;"-sexo-"&amp;$L943,Equations!$G:$I,3,0)*$U943+VLOOKUP(BW$14&amp;"-edad-"&amp;$L943,Equations!$G:$I,3,0)*$V943+VLOOKUP(BW$14&amp;"-est-"&amp;$L943,Equations!$G:$I,3,0)*(1/$W943)+VLOOKUP(BW$14&amp;"-imc-"&amp;$L943,Equations!$G:$I,3,0)*(1/$Q943)))</f>
        <v/>
      </c>
      <c r="BX943" s="10" t="str">
        <f>IF($AG943="","",IF(OR($V943&lt;2.7,$V943&gt;90),"Age OOR",BW943-1.6449*VLOOKUP(BW$14&amp;"-rse-"&amp;$L943,Equations!$G:$I,3,0)))</f>
        <v/>
      </c>
      <c r="BY943" s="10" t="str">
        <f>IF($AG943="","",IF(OR($V943&lt;2.7,$V943&gt;90),"Age OOR",BW943+1.6449*VLOOKUP(BW$14&amp;"-rse-"&amp;$L943,Equations!$G:$I,3,0)))</f>
        <v/>
      </c>
      <c r="BZ943" s="10" t="str">
        <f t="shared" si="370"/>
        <v/>
      </c>
      <c r="CA943" s="10" t="str">
        <f>IF($AG943="","",IF(OR($V943&lt;2.7,$V943&gt;90),"Age OOR",($AG943-BW943)/VLOOKUP(BW$14&amp;"-rse-"&amp;$L943,Equations!$G:$I,3,0)))</f>
        <v/>
      </c>
      <c r="CB943" s="10" t="str">
        <f>IF($AH943="","",IF(OR($V943&lt;2.7,$V943&gt;90),"Age OOR",VLOOKUP(CB$14&amp;"-int-"&amp;$M943,Equations!$G:$I,3,0)+VLOOKUP(CB$14&amp;"-sexo-"&amp;$M943,Equations!$G:$I,3,0)*$U943+VLOOKUP(CB$14&amp;"-edad-"&amp;$M943,Equations!$G:$I,3,0)*$V943+VLOOKUP(CB$14&amp;"-est-"&amp;$M943,Equations!$G:$I,3,0)*(1/$W943)+VLOOKUP(CB$14&amp;"-imc-"&amp;$M943,Equations!$G:$I,3,0)*(1/$Q943)))</f>
        <v/>
      </c>
      <c r="CC943" s="10" t="str">
        <f>IF($AH943="","",IF(OR($V943&lt;2.7,$V943&gt;90),"Age OOR",CB943-1.6449*VLOOKUP(CB$14&amp;"-rse-"&amp;$M943,Equations!$G:$I,3,0)))</f>
        <v/>
      </c>
      <c r="CD943" s="10" t="str">
        <f>IF($AH943="","",IF(OR($V943&lt;2.7,$V943&gt;90),"Age OOR",CB943+1.6449*VLOOKUP(CB$14&amp;"-rse-"&amp;$M943,Equations!$G:$I,3,0)))</f>
        <v/>
      </c>
      <c r="CE943" s="10" t="str">
        <f t="shared" si="371"/>
        <v/>
      </c>
      <c r="CF943" s="10" t="str">
        <f>IF($AH943="","",IF(OR($V943&lt;2.7,$V943&gt;90),"Age OOR",($AH943-CB943)/VLOOKUP(CB$14&amp;"-rse-"&amp;$M943,Equations!$G:$I,3,0)))</f>
        <v/>
      </c>
      <c r="CG943" s="10" t="str">
        <f>IF($AI943="","",IF(OR($V943&lt;2.7,$V943&gt;90),"Age OOR",VLOOKUP(CG$14&amp;"-int-"&amp;$N943,Equations!$G:$I,3,0)+VLOOKUP(CG$14&amp;"-sexo-"&amp;$N943,Equations!$G:$I,3,0)*$U943+VLOOKUP(CG$14&amp;"-edad-"&amp;$N943,Equations!$G:$I,3,0)*$V943+VLOOKUP(CG$14&amp;"-est-"&amp;$N943,Equations!$G:$I,3,0)*(1/$W943)+VLOOKUP(CG$14&amp;"-imc-"&amp;$N943,Equations!$G:$I,3,0)*(1/$Q943)))</f>
        <v/>
      </c>
      <c r="CH943" s="10" t="str">
        <f>IF($AI943="","",IF(OR($V943&lt;2.7,$V943&gt;90),"Age OOR",CG943-1.6449*VLOOKUP(CG$14&amp;"-rse-"&amp;$N943,Equations!$G:$I,3,0)))</f>
        <v/>
      </c>
      <c r="CI943" s="10" t="str">
        <f>IF($AI943="","",IF(OR($V943&lt;2.7,$V943&gt;90),"Age OOR",CG943+1.6449*VLOOKUP(CG$14&amp;"-rse-"&amp;$N943,Equations!$G:$I,3,0)))</f>
        <v/>
      </c>
      <c r="CJ943" s="10" t="str">
        <f t="shared" si="372"/>
        <v/>
      </c>
      <c r="CK943" s="10" t="str">
        <f>IF($AI943="","",IF(OR($V943&lt;2.7,$V943&gt;90),"Age OOR",($AI943-CG943)/VLOOKUP(CG$14&amp;"-rse-"&amp;$N943,Equations!$G:$I,3,0)))</f>
        <v/>
      </c>
      <c r="CL943" s="10" t="str">
        <f>IF($AJ943="","",IF(OR($V943&lt;2.7,$V943&gt;90),"Age OOR",VLOOKUP(CL$14&amp;"-int-"&amp;$O943,Equations!$G:$I,3,0)+VLOOKUP(CL$14&amp;"-sexo-"&amp;$O943,Equations!$G:$I,3,0)*$U943+VLOOKUP(CL$14&amp;"-edad-"&amp;$O943,Equations!$G:$I,3,0)*$V943+VLOOKUP(CL$14&amp;"-est-"&amp;$O943,Equations!$G:$I,3,0)*(1/$W943)+VLOOKUP(CL$14&amp;"-imc-"&amp;$O943,Equations!$G:$I,3,0)*(1/$Q943)))</f>
        <v/>
      </c>
      <c r="CM943" s="10" t="str">
        <f>IF($AJ943="","",IF(OR($V943&lt;2.7,$V943&gt;90),"Age OOR",CL943-1.6449*VLOOKUP(CL$14&amp;"-rse-"&amp;$O943,Equations!$G:$I,3,0)))</f>
        <v/>
      </c>
      <c r="CN943" s="10" t="str">
        <f>IF($AJ943="","",IF(OR($V943&lt;2.7,$V943&gt;90),"Age OOR",CL943+1.6449*VLOOKUP(CL$14&amp;"-rse-"&amp;$O943,Equations!$G:$I,3,0)))</f>
        <v/>
      </c>
      <c r="CO943" s="10" t="str">
        <f t="shared" si="373"/>
        <v/>
      </c>
      <c r="CP943" s="10" t="str">
        <f>IF($AJ943="","",IF(OR($V943&lt;2.7,$V943&gt;90),"Age OOR",($AJ943-CL943)/VLOOKUP(CL$14&amp;"-rse-"&amp;$O943,Equations!$G:$I,3,0)))</f>
        <v/>
      </c>
      <c r="CQ943" s="10" t="str">
        <f>IF($AK943="","",IF(OR($V943&lt;2.7,$V943&gt;90),"Age OOR",EXP(VLOOKUP(CQ$14&amp;"-int-"&amp;$P943,Equations!$G:$I,3,0)+VLOOKUP(CQ$14&amp;"-sexo-"&amp;$P943,Equations!$G:$I,3,0)*$U943+VLOOKUP(CQ$14&amp;"-edad-"&amp;$P943,Equations!$G:$I,3,0)*$V943+VLOOKUP(CQ$14&amp;"-est-"&amp;$P943,Equations!$G:$I,3,0)*(1/$W943)+VLOOKUP(CQ$14&amp;"-imc-"&amp;$P943,Equations!$G:$I,3,0)*(1/$Q943))))</f>
        <v/>
      </c>
      <c r="CR943" s="10" t="str">
        <f>IF($AK943="","",IF(OR($V943&lt;2.7,$V943&gt;90),"Age OOR",EXP(LN(CQ943)-1.6449*VLOOKUP(CQ$14&amp;"-rse-"&amp;$P943,Equations!$G:$I,3,0))))</f>
        <v/>
      </c>
      <c r="CS943" s="10" t="str">
        <f>IF($AK943="","",IF(OR($V943&lt;2.7,$V943&gt;90),"Age OOR",EXP(LN(CQ943)+1.6449*VLOOKUP(CQ$14&amp;"-rse-"&amp;$P943,Equations!$G:$I,3,0))))</f>
        <v/>
      </c>
      <c r="CT943" s="10" t="str">
        <f t="shared" si="374"/>
        <v/>
      </c>
      <c r="CU943" s="10" t="str">
        <f>IF($AK943="","",IF(OR($V943&lt;2.7,$V943&gt;90),"Age OOR",(LN($AK943)-LN(CQ943))/VLOOKUP(CQ$14&amp;"-rse-"&amp;$P943,Equations!$G:$I,3,0)))</f>
        <v/>
      </c>
      <c r="CV943" s="47"/>
    </row>
    <row r="944" spans="5:100" x14ac:dyDescent="0.2">
      <c r="E944" s="23" t="str">
        <f t="shared" si="350"/>
        <v>Age out of range</v>
      </c>
      <c r="F944" s="23" t="str">
        <f t="shared" si="351"/>
        <v>Age out of range</v>
      </c>
      <c r="G944" s="23" t="str">
        <f t="shared" si="352"/>
        <v>Age out of range</v>
      </c>
      <c r="H944" s="23" t="str">
        <f t="shared" si="353"/>
        <v>Age out of range</v>
      </c>
      <c r="I944" s="23" t="str">
        <f t="shared" si="354"/>
        <v>Age out of range</v>
      </c>
      <c r="J944" s="23" t="str">
        <f t="shared" si="355"/>
        <v>Age out of range</v>
      </c>
      <c r="K944" s="23" t="str">
        <f t="shared" si="356"/>
        <v>Age out of range</v>
      </c>
      <c r="L944" s="23" t="str">
        <f t="shared" si="357"/>
        <v>Age out of range</v>
      </c>
      <c r="M944" s="23" t="str">
        <f t="shared" si="358"/>
        <v>Age out of range</v>
      </c>
      <c r="N944" s="23" t="str">
        <f t="shared" si="359"/>
        <v>Age out of range</v>
      </c>
      <c r="O944" s="23" t="str">
        <f t="shared" si="360"/>
        <v>Age out of range</v>
      </c>
      <c r="P944" s="23" t="str">
        <f t="shared" si="361"/>
        <v>Age out of range</v>
      </c>
      <c r="Q944" s="23" t="e">
        <f t="shared" si="362"/>
        <v>#DIV/0!</v>
      </c>
      <c r="R944" s="17"/>
      <c r="S944" s="23">
        <v>928</v>
      </c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  <c r="AE944" s="134"/>
      <c r="AF944" s="134"/>
      <c r="AG944" s="134"/>
      <c r="AH944" s="134"/>
      <c r="AI944" s="134"/>
      <c r="AJ944" s="134"/>
      <c r="AK944" s="134"/>
      <c r="AL944" s="7"/>
      <c r="AM944" s="47"/>
      <c r="AN944" s="10" t="str">
        <f>IF($Z944="","",IF(OR($V944&lt;2.7,$V944&gt;90),"Age OOR",VLOOKUP(AN$14&amp;"-int-"&amp;$E944,Equations!$G:$I,3,0)+VLOOKUP(AN$14&amp;"-sexo-"&amp;$E944,Equations!$G:$I,3,0)*$U944+VLOOKUP(AN$14&amp;"-edad-"&amp;$E944,Equations!$G:$I,3,0)*$V944+VLOOKUP(AN$14&amp;"-est-"&amp;$E944,Equations!$G:$I,3,0)*(1/$W944)+VLOOKUP(AN$14&amp;"-imc-"&amp;$E944,Equations!$G:$I,3,0)*(1/$Q944)))</f>
        <v/>
      </c>
      <c r="AO944" s="10" t="str">
        <f>IF($Z944="","",IF(OR($V944&lt;2.7,$V944&gt;90),"Age OOR",AN944-1.6449*VLOOKUP(AN$14&amp;"-rse-"&amp;$E944,Equations!$G:$I,3,0)))</f>
        <v/>
      </c>
      <c r="AP944" s="10" t="str">
        <f>IF($Z944="","",IF(OR($V944&lt;2.7,$V944&gt;90),"Age OOR",AN944+1.6449*VLOOKUP(AN$14&amp;"-rse-"&amp;$E944,Equations!$G:$I,3,0)))</f>
        <v/>
      </c>
      <c r="AQ944" s="10" t="str">
        <f t="shared" si="363"/>
        <v/>
      </c>
      <c r="AR944" s="10" t="str">
        <f>IF($Z944="","",IF(OR($V944&lt;2.7,$V944&gt;90),"Age OOR",($Z944-AN944)/VLOOKUP(AN$14&amp;"-rse-"&amp;$E944,Equations!$G:$I,3,0)))</f>
        <v/>
      </c>
      <c r="AS944" s="10" t="str">
        <f>IF($AA944="","",IF(OR($V944&lt;2.7,$V944&gt;90),"Age OOR",VLOOKUP(AS$14&amp;"-int-"&amp;$F944,Equations!$G:$I,3,0)+VLOOKUP(AS$14&amp;"-sexo-"&amp;$F944,Equations!$G:$I,3,0)*$U944+VLOOKUP(AS$14&amp;"-edad-"&amp;$F944,Equations!$G:$I,3,0)*$V944+VLOOKUP(AS$14&amp;"-est-"&amp;$F944,Equations!$G:$I,3,0)*(1/$W944)+VLOOKUP(AS$14&amp;"-imc-"&amp;$F944,Equations!$G:$I,3,0)*(1/$Q944)))</f>
        <v/>
      </c>
      <c r="AT944" s="10" t="str">
        <f>IF($AA944="","",IF(OR($V944&lt;2.7,$V944&gt;90),"Age OOR",AS944-1.6449*VLOOKUP(AS$14&amp;"-rse-"&amp;$F944,Equations!$G:$I,3,0)))</f>
        <v/>
      </c>
      <c r="AU944" s="10" t="str">
        <f>IF($AA944="","",IF(OR($V944&lt;2.7,$V944&gt;90),"Age OOR",AS944+1.6449*VLOOKUP(AS$14&amp;"-rse-"&amp;$F944,Equations!$G:$I,3,0)))</f>
        <v/>
      </c>
      <c r="AV944" s="10" t="str">
        <f t="shared" si="364"/>
        <v/>
      </c>
      <c r="AW944" s="10" t="str">
        <f>IF($AA944="","",IF(OR($V944&lt;2.7,$V944&gt;90),"Age OOR",($AA944-AS944)/VLOOKUP(AS$14&amp;"-rse-"&amp;$F944,Equations!$G:$I,3,0)))</f>
        <v/>
      </c>
      <c r="AX944" s="10" t="str">
        <f>IF($AB944="","",IF(OR($V944&lt;2.7,$V944&gt;90),"Age OOR",VLOOKUP(AX$14&amp;"-int-"&amp;$G944,Equations!$G:$I,3,0)+VLOOKUP(AX$14&amp;"-sexo-"&amp;$G944,Equations!$G:$I,3,0)*$U944+VLOOKUP(AX$14&amp;"-edad-"&amp;$G944,Equations!$G:$I,3,0)*$V944+VLOOKUP(AX$14&amp;"-est-"&amp;$G944,Equations!$G:$I,3,0)*(1/$W944)+VLOOKUP(AX$14&amp;"-imc-"&amp;$G944,Equations!$G:$I,3,0)*(1/$Q944)))</f>
        <v/>
      </c>
      <c r="AY944" s="10" t="str">
        <f>IF($AB944="","",IF(OR($V944&lt;2.7,$V944&gt;90),"Age OOR",AX944-1.6449*VLOOKUP(AX$14&amp;"-rse-"&amp;$G944,Equations!$G:$I,3,0)))</f>
        <v/>
      </c>
      <c r="AZ944" s="10" t="str">
        <f>IF($AB944="","",IF(OR($V944&lt;2.7,$V944&gt;90),"Age OOR",AX944+1.6449*VLOOKUP(AX$14&amp;"-rse-"&amp;$G944,Equations!$G:$I,3,0)))</f>
        <v/>
      </c>
      <c r="BA944" s="10" t="str">
        <f t="shared" si="365"/>
        <v/>
      </c>
      <c r="BB944" s="10" t="str">
        <f>IF($AB944="","",IF(OR($V944&lt;2.7,$V944&gt;90),"Age OOR",($AB944-AX944)/VLOOKUP(AX$14&amp;"-rse-"&amp;$G944,Equations!$G:$I,3,0)))</f>
        <v/>
      </c>
      <c r="BC944" s="10" t="str">
        <f>IF($AC944="","",IF(OR($V944&lt;2.7,$V944&gt;90),"Age OOR",VLOOKUP(BC$14&amp;"-int-"&amp;$H944,Equations!$G:$I,3,0)+VLOOKUP(BC$14&amp;"-sexo-"&amp;$H944,Equations!$G:$I,3,0)*$U944+VLOOKUP(BC$14&amp;"-edad-"&amp;$H944,Equations!$G:$I,3,0)*$V944+VLOOKUP(BC$14&amp;"-est-"&amp;$H944,Equations!$G:$I,3,0)*(1/$W944)+VLOOKUP(BC$14&amp;"-imc-"&amp;$H944,Equations!$G:$I,3,0)*(1/$Q944)))</f>
        <v/>
      </c>
      <c r="BD944" s="10" t="str">
        <f>IF($AC944="","",IF(OR($V944&lt;2.7,$V944&gt;90),"Age OOR",BC944-1.6449*VLOOKUP(BC$14&amp;"-rse-"&amp;$H944,Equations!$G:$I,3,0)))</f>
        <v/>
      </c>
      <c r="BE944" s="10" t="str">
        <f>IF($AC944="","",IF(OR($V944&lt;2.7,$V944&gt;90),"Age OOR",BC944+1.6449*VLOOKUP(BC$14&amp;"-rse-"&amp;$H944,Equations!$G:$I,3,0)))</f>
        <v/>
      </c>
      <c r="BF944" s="10" t="str">
        <f t="shared" si="366"/>
        <v/>
      </c>
      <c r="BG944" s="10" t="str">
        <f>IF($AC944="","",IF(OR($V944&lt;2.7,$V944&gt;90),"Age OOR",($AC944-BC944)/VLOOKUP(BC$14&amp;"-rse-"&amp;$H944,Equations!$G:$I,3,0)))</f>
        <v/>
      </c>
      <c r="BH944" s="10" t="str">
        <f>IF($AD944="","",IF(OR($V944&lt;2.7,$V944&gt;90),"Age OOR",VLOOKUP(BH$14&amp;"-int-"&amp;$I944,Equations!$G:$I,3,0)+VLOOKUP(BH$14&amp;"-sexo-"&amp;$I944,Equations!$G:$I,3,0)*$U944+VLOOKUP(BH$14&amp;"-edad-"&amp;$I944,Equations!$G:$I,3,0)*$V944+VLOOKUP(BH$14&amp;"-est-"&amp;$I944,Equations!$G:$I,3,0)*(1/$W944)+VLOOKUP(BH$14&amp;"-imc-"&amp;$I944,Equations!$G:$I,3,0)*(1/$Q944)))</f>
        <v/>
      </c>
      <c r="BI944" s="10" t="str">
        <f>IF($AD944="","",IF(OR($V944&lt;2.7,$V944&gt;90),"Age OOR",BH944-1.6449*VLOOKUP(BH$14&amp;"-rse-"&amp;$I944,Equations!$G:$I,3,0)))</f>
        <v/>
      </c>
      <c r="BJ944" s="10" t="str">
        <f>IF($AD944="","",IF(OR($V944&lt;2.7,$V944&gt;90),"Age OOR",BH944+1.6449*VLOOKUP(BH$14&amp;"-rse-"&amp;$I944,Equations!$G:$I,3,0)))</f>
        <v/>
      </c>
      <c r="BK944" s="10" t="str">
        <f t="shared" si="367"/>
        <v/>
      </c>
      <c r="BL944" s="10" t="str">
        <f>IF($AD944="","",IF(OR($V944&lt;2.7,$V944&gt;90),"Age OOR",($AD944-BH944)/VLOOKUP(BH$14&amp;"-rse-"&amp;$I944,Equations!$G:$I,3,0)))</f>
        <v/>
      </c>
      <c r="BM944" s="10" t="str">
        <f>IF($AE944="","",IF(OR($V944&lt;2.7,$V944&gt;90),"Age OOR",VLOOKUP(BM$14&amp;"-int-"&amp;$J944,Equations!$G:$I,3,0)+VLOOKUP(BM$14&amp;"-sexo-"&amp;$J944,Equations!$G:$I,3,0)*$U944+VLOOKUP(BM$14&amp;"-edad-"&amp;$J944,Equations!$G:$I,3,0)*$V944+VLOOKUP(BM$14&amp;"-est-"&amp;$J944,Equations!$G:$I,3,0)*(1/$W944)+VLOOKUP(BM$14&amp;"-imc-"&amp;$J944,Equations!$G:$I,3,0)*(1/$Q944)))</f>
        <v/>
      </c>
      <c r="BN944" s="10" t="str">
        <f>IF($AE944="","",IF(OR($V944&lt;2.7,$V944&gt;90),"Age OOR",BM944-1.6449*VLOOKUP(BM$14&amp;"-rse-"&amp;$J944,Equations!$G:$I,3,0)))</f>
        <v/>
      </c>
      <c r="BO944" s="10" t="str">
        <f>IF($AE944="","",IF(OR($V944&lt;2.7,$V944&gt;90),"Age OOR",BM944+1.6449*VLOOKUP(BM$14&amp;"-rse-"&amp;$J944,Equations!$G:$I,3,0)))</f>
        <v/>
      </c>
      <c r="BP944" s="10" t="str">
        <f t="shared" si="368"/>
        <v/>
      </c>
      <c r="BQ944" s="10" t="str">
        <f>IF($AE944="","",IF(OR($V944&lt;2.7,$V944&gt;90),"Age OOR",($AE944-BM944)/VLOOKUP(BM$14&amp;"-rse-"&amp;$J944,Equations!$G:$I,3,0)))</f>
        <v/>
      </c>
      <c r="BR944" s="10" t="str">
        <f>IF($AF944="","",IF(OR($V944&lt;2.7,$V944&gt;90),"Age OOR",VLOOKUP(BR$14&amp;"-int-"&amp;$K944,Equations!$G:$I,3,0)+VLOOKUP(BR$14&amp;"-sexo-"&amp;$K944,Equations!$G:$I,3,0)*$U944+VLOOKUP(BR$14&amp;"-edad-"&amp;$K944,Equations!$G:$I,3,0)*$V944+VLOOKUP(BR$14&amp;"-est-"&amp;$K944,Equations!$G:$I,3,0)*(1/$W944)+VLOOKUP(BR$14&amp;"-imc-"&amp;$K944,Equations!$G:$I,3,0)*(1/$Q944)))</f>
        <v/>
      </c>
      <c r="BS944" s="10" t="str">
        <f>IF($AF944="","",IF(OR($V944&lt;2.7,$V944&gt;90),"Age OOR",BR944-1.6449*VLOOKUP(BR$14&amp;"-rse-"&amp;$K944,Equations!$G:$I,3,0)))</f>
        <v/>
      </c>
      <c r="BT944" s="10" t="str">
        <f>IF($AF944="","",IF(OR($V944&lt;2.7,$V944&gt;90),"Age OOR",BR944+1.6449*VLOOKUP(BR$14&amp;"-rse-"&amp;$K944,Equations!$G:$I,3,0)))</f>
        <v/>
      </c>
      <c r="BU944" s="10" t="str">
        <f t="shared" si="369"/>
        <v/>
      </c>
      <c r="BV944" s="10" t="str">
        <f>IF($AF944="","",IF(OR($V944&lt;2.7,$V944&gt;90),"Age OOR",($AF944-BR944)/VLOOKUP(BR$14&amp;"-rse-"&amp;$K944,Equations!$G:$I,3,0)))</f>
        <v/>
      </c>
      <c r="BW944" s="10" t="str">
        <f>IF($AG944="","",IF(OR($V944&lt;2.7,$V944&gt;90),"Age OOR",VLOOKUP(BW$14&amp;"-int-"&amp;$L944,Equations!$G:$I,3,0)+VLOOKUP(BW$14&amp;"-sexo-"&amp;$L944,Equations!$G:$I,3,0)*$U944+VLOOKUP(BW$14&amp;"-edad-"&amp;$L944,Equations!$G:$I,3,0)*$V944+VLOOKUP(BW$14&amp;"-est-"&amp;$L944,Equations!$G:$I,3,0)*(1/$W944)+VLOOKUP(BW$14&amp;"-imc-"&amp;$L944,Equations!$G:$I,3,0)*(1/$Q944)))</f>
        <v/>
      </c>
      <c r="BX944" s="10" t="str">
        <f>IF($AG944="","",IF(OR($V944&lt;2.7,$V944&gt;90),"Age OOR",BW944-1.6449*VLOOKUP(BW$14&amp;"-rse-"&amp;$L944,Equations!$G:$I,3,0)))</f>
        <v/>
      </c>
      <c r="BY944" s="10" t="str">
        <f>IF($AG944="","",IF(OR($V944&lt;2.7,$V944&gt;90),"Age OOR",BW944+1.6449*VLOOKUP(BW$14&amp;"-rse-"&amp;$L944,Equations!$G:$I,3,0)))</f>
        <v/>
      </c>
      <c r="BZ944" s="10" t="str">
        <f t="shared" si="370"/>
        <v/>
      </c>
      <c r="CA944" s="10" t="str">
        <f>IF($AG944="","",IF(OR($V944&lt;2.7,$V944&gt;90),"Age OOR",($AG944-BW944)/VLOOKUP(BW$14&amp;"-rse-"&amp;$L944,Equations!$G:$I,3,0)))</f>
        <v/>
      </c>
      <c r="CB944" s="10" t="str">
        <f>IF($AH944="","",IF(OR($V944&lt;2.7,$V944&gt;90),"Age OOR",VLOOKUP(CB$14&amp;"-int-"&amp;$M944,Equations!$G:$I,3,0)+VLOOKUP(CB$14&amp;"-sexo-"&amp;$M944,Equations!$G:$I,3,0)*$U944+VLOOKUP(CB$14&amp;"-edad-"&amp;$M944,Equations!$G:$I,3,0)*$V944+VLOOKUP(CB$14&amp;"-est-"&amp;$M944,Equations!$G:$I,3,0)*(1/$W944)+VLOOKUP(CB$14&amp;"-imc-"&amp;$M944,Equations!$G:$I,3,0)*(1/$Q944)))</f>
        <v/>
      </c>
      <c r="CC944" s="10" t="str">
        <f>IF($AH944="","",IF(OR($V944&lt;2.7,$V944&gt;90),"Age OOR",CB944-1.6449*VLOOKUP(CB$14&amp;"-rse-"&amp;$M944,Equations!$G:$I,3,0)))</f>
        <v/>
      </c>
      <c r="CD944" s="10" t="str">
        <f>IF($AH944="","",IF(OR($V944&lt;2.7,$V944&gt;90),"Age OOR",CB944+1.6449*VLOOKUP(CB$14&amp;"-rse-"&amp;$M944,Equations!$G:$I,3,0)))</f>
        <v/>
      </c>
      <c r="CE944" s="10" t="str">
        <f t="shared" si="371"/>
        <v/>
      </c>
      <c r="CF944" s="10" t="str">
        <f>IF($AH944="","",IF(OR($V944&lt;2.7,$V944&gt;90),"Age OOR",($AH944-CB944)/VLOOKUP(CB$14&amp;"-rse-"&amp;$M944,Equations!$G:$I,3,0)))</f>
        <v/>
      </c>
      <c r="CG944" s="10" t="str">
        <f>IF($AI944="","",IF(OR($V944&lt;2.7,$V944&gt;90),"Age OOR",VLOOKUP(CG$14&amp;"-int-"&amp;$N944,Equations!$G:$I,3,0)+VLOOKUP(CG$14&amp;"-sexo-"&amp;$N944,Equations!$G:$I,3,0)*$U944+VLOOKUP(CG$14&amp;"-edad-"&amp;$N944,Equations!$G:$I,3,0)*$V944+VLOOKUP(CG$14&amp;"-est-"&amp;$N944,Equations!$G:$I,3,0)*(1/$W944)+VLOOKUP(CG$14&amp;"-imc-"&amp;$N944,Equations!$G:$I,3,0)*(1/$Q944)))</f>
        <v/>
      </c>
      <c r="CH944" s="10" t="str">
        <f>IF($AI944="","",IF(OR($V944&lt;2.7,$V944&gt;90),"Age OOR",CG944-1.6449*VLOOKUP(CG$14&amp;"-rse-"&amp;$N944,Equations!$G:$I,3,0)))</f>
        <v/>
      </c>
      <c r="CI944" s="10" t="str">
        <f>IF($AI944="","",IF(OR($V944&lt;2.7,$V944&gt;90),"Age OOR",CG944+1.6449*VLOOKUP(CG$14&amp;"-rse-"&amp;$N944,Equations!$G:$I,3,0)))</f>
        <v/>
      </c>
      <c r="CJ944" s="10" t="str">
        <f t="shared" si="372"/>
        <v/>
      </c>
      <c r="CK944" s="10" t="str">
        <f>IF($AI944="","",IF(OR($V944&lt;2.7,$V944&gt;90),"Age OOR",($AI944-CG944)/VLOOKUP(CG$14&amp;"-rse-"&amp;$N944,Equations!$G:$I,3,0)))</f>
        <v/>
      </c>
      <c r="CL944" s="10" t="str">
        <f>IF($AJ944="","",IF(OR($V944&lt;2.7,$V944&gt;90),"Age OOR",VLOOKUP(CL$14&amp;"-int-"&amp;$O944,Equations!$G:$I,3,0)+VLOOKUP(CL$14&amp;"-sexo-"&amp;$O944,Equations!$G:$I,3,0)*$U944+VLOOKUP(CL$14&amp;"-edad-"&amp;$O944,Equations!$G:$I,3,0)*$V944+VLOOKUP(CL$14&amp;"-est-"&amp;$O944,Equations!$G:$I,3,0)*(1/$W944)+VLOOKUP(CL$14&amp;"-imc-"&amp;$O944,Equations!$G:$I,3,0)*(1/$Q944)))</f>
        <v/>
      </c>
      <c r="CM944" s="10" t="str">
        <f>IF($AJ944="","",IF(OR($V944&lt;2.7,$V944&gt;90),"Age OOR",CL944-1.6449*VLOOKUP(CL$14&amp;"-rse-"&amp;$O944,Equations!$G:$I,3,0)))</f>
        <v/>
      </c>
      <c r="CN944" s="10" t="str">
        <f>IF($AJ944="","",IF(OR($V944&lt;2.7,$V944&gt;90),"Age OOR",CL944+1.6449*VLOOKUP(CL$14&amp;"-rse-"&amp;$O944,Equations!$G:$I,3,0)))</f>
        <v/>
      </c>
      <c r="CO944" s="10" t="str">
        <f t="shared" si="373"/>
        <v/>
      </c>
      <c r="CP944" s="10" t="str">
        <f>IF($AJ944="","",IF(OR($V944&lt;2.7,$V944&gt;90),"Age OOR",($AJ944-CL944)/VLOOKUP(CL$14&amp;"-rse-"&amp;$O944,Equations!$G:$I,3,0)))</f>
        <v/>
      </c>
      <c r="CQ944" s="10" t="str">
        <f>IF($AK944="","",IF(OR($V944&lt;2.7,$V944&gt;90),"Age OOR",EXP(VLOOKUP(CQ$14&amp;"-int-"&amp;$P944,Equations!$G:$I,3,0)+VLOOKUP(CQ$14&amp;"-sexo-"&amp;$P944,Equations!$G:$I,3,0)*$U944+VLOOKUP(CQ$14&amp;"-edad-"&amp;$P944,Equations!$G:$I,3,0)*$V944+VLOOKUP(CQ$14&amp;"-est-"&amp;$P944,Equations!$G:$I,3,0)*(1/$W944)+VLOOKUP(CQ$14&amp;"-imc-"&amp;$P944,Equations!$G:$I,3,0)*(1/$Q944))))</f>
        <v/>
      </c>
      <c r="CR944" s="10" t="str">
        <f>IF($AK944="","",IF(OR($V944&lt;2.7,$V944&gt;90),"Age OOR",EXP(LN(CQ944)-1.6449*VLOOKUP(CQ$14&amp;"-rse-"&amp;$P944,Equations!$G:$I,3,0))))</f>
        <v/>
      </c>
      <c r="CS944" s="10" t="str">
        <f>IF($AK944="","",IF(OR($V944&lt;2.7,$V944&gt;90),"Age OOR",EXP(LN(CQ944)+1.6449*VLOOKUP(CQ$14&amp;"-rse-"&amp;$P944,Equations!$G:$I,3,0))))</f>
        <v/>
      </c>
      <c r="CT944" s="10" t="str">
        <f t="shared" si="374"/>
        <v/>
      </c>
      <c r="CU944" s="10" t="str">
        <f>IF($AK944="","",IF(OR($V944&lt;2.7,$V944&gt;90),"Age OOR",(LN($AK944)-LN(CQ944))/VLOOKUP(CQ$14&amp;"-rse-"&amp;$P944,Equations!$G:$I,3,0)))</f>
        <v/>
      </c>
      <c r="CV944" s="47"/>
    </row>
    <row r="945" spans="5:100" x14ac:dyDescent="0.2">
      <c r="E945" s="23" t="str">
        <f t="shared" si="350"/>
        <v>Age out of range</v>
      </c>
      <c r="F945" s="23" t="str">
        <f t="shared" si="351"/>
        <v>Age out of range</v>
      </c>
      <c r="G945" s="23" t="str">
        <f t="shared" si="352"/>
        <v>Age out of range</v>
      </c>
      <c r="H945" s="23" t="str">
        <f t="shared" si="353"/>
        <v>Age out of range</v>
      </c>
      <c r="I945" s="23" t="str">
        <f t="shared" si="354"/>
        <v>Age out of range</v>
      </c>
      <c r="J945" s="23" t="str">
        <f t="shared" si="355"/>
        <v>Age out of range</v>
      </c>
      <c r="K945" s="23" t="str">
        <f t="shared" si="356"/>
        <v>Age out of range</v>
      </c>
      <c r="L945" s="23" t="str">
        <f t="shared" si="357"/>
        <v>Age out of range</v>
      </c>
      <c r="M945" s="23" t="str">
        <f t="shared" si="358"/>
        <v>Age out of range</v>
      </c>
      <c r="N945" s="23" t="str">
        <f t="shared" si="359"/>
        <v>Age out of range</v>
      </c>
      <c r="O945" s="23" t="str">
        <f t="shared" si="360"/>
        <v>Age out of range</v>
      </c>
      <c r="P945" s="23" t="str">
        <f t="shared" si="361"/>
        <v>Age out of range</v>
      </c>
      <c r="Q945" s="23" t="e">
        <f t="shared" si="362"/>
        <v>#DIV/0!</v>
      </c>
      <c r="R945" s="17"/>
      <c r="S945" s="23">
        <v>929</v>
      </c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  <c r="AE945" s="134"/>
      <c r="AF945" s="134"/>
      <c r="AG945" s="134"/>
      <c r="AH945" s="134"/>
      <c r="AI945" s="134"/>
      <c r="AJ945" s="134"/>
      <c r="AK945" s="134"/>
      <c r="AL945" s="7"/>
      <c r="AM945" s="47"/>
      <c r="AN945" s="10" t="str">
        <f>IF($Z945="","",IF(OR($V945&lt;2.7,$V945&gt;90),"Age OOR",VLOOKUP(AN$14&amp;"-int-"&amp;$E945,Equations!$G:$I,3,0)+VLOOKUP(AN$14&amp;"-sexo-"&amp;$E945,Equations!$G:$I,3,0)*$U945+VLOOKUP(AN$14&amp;"-edad-"&amp;$E945,Equations!$G:$I,3,0)*$V945+VLOOKUP(AN$14&amp;"-est-"&amp;$E945,Equations!$G:$I,3,0)*(1/$W945)+VLOOKUP(AN$14&amp;"-imc-"&amp;$E945,Equations!$G:$I,3,0)*(1/$Q945)))</f>
        <v/>
      </c>
      <c r="AO945" s="10" t="str">
        <f>IF($Z945="","",IF(OR($V945&lt;2.7,$V945&gt;90),"Age OOR",AN945-1.6449*VLOOKUP(AN$14&amp;"-rse-"&amp;$E945,Equations!$G:$I,3,0)))</f>
        <v/>
      </c>
      <c r="AP945" s="10" t="str">
        <f>IF($Z945="","",IF(OR($V945&lt;2.7,$V945&gt;90),"Age OOR",AN945+1.6449*VLOOKUP(AN$14&amp;"-rse-"&amp;$E945,Equations!$G:$I,3,0)))</f>
        <v/>
      </c>
      <c r="AQ945" s="10" t="str">
        <f t="shared" si="363"/>
        <v/>
      </c>
      <c r="AR945" s="10" t="str">
        <f>IF($Z945="","",IF(OR($V945&lt;2.7,$V945&gt;90),"Age OOR",($Z945-AN945)/VLOOKUP(AN$14&amp;"-rse-"&amp;$E945,Equations!$G:$I,3,0)))</f>
        <v/>
      </c>
      <c r="AS945" s="10" t="str">
        <f>IF($AA945="","",IF(OR($V945&lt;2.7,$V945&gt;90),"Age OOR",VLOOKUP(AS$14&amp;"-int-"&amp;$F945,Equations!$G:$I,3,0)+VLOOKUP(AS$14&amp;"-sexo-"&amp;$F945,Equations!$G:$I,3,0)*$U945+VLOOKUP(AS$14&amp;"-edad-"&amp;$F945,Equations!$G:$I,3,0)*$V945+VLOOKUP(AS$14&amp;"-est-"&amp;$F945,Equations!$G:$I,3,0)*(1/$W945)+VLOOKUP(AS$14&amp;"-imc-"&amp;$F945,Equations!$G:$I,3,0)*(1/$Q945)))</f>
        <v/>
      </c>
      <c r="AT945" s="10" t="str">
        <f>IF($AA945="","",IF(OR($V945&lt;2.7,$V945&gt;90),"Age OOR",AS945-1.6449*VLOOKUP(AS$14&amp;"-rse-"&amp;$F945,Equations!$G:$I,3,0)))</f>
        <v/>
      </c>
      <c r="AU945" s="10" t="str">
        <f>IF($AA945="","",IF(OR($V945&lt;2.7,$V945&gt;90),"Age OOR",AS945+1.6449*VLOOKUP(AS$14&amp;"-rse-"&amp;$F945,Equations!$G:$I,3,0)))</f>
        <v/>
      </c>
      <c r="AV945" s="10" t="str">
        <f t="shared" si="364"/>
        <v/>
      </c>
      <c r="AW945" s="10" t="str">
        <f>IF($AA945="","",IF(OR($V945&lt;2.7,$V945&gt;90),"Age OOR",($AA945-AS945)/VLOOKUP(AS$14&amp;"-rse-"&amp;$F945,Equations!$G:$I,3,0)))</f>
        <v/>
      </c>
      <c r="AX945" s="10" t="str">
        <f>IF($AB945="","",IF(OR($V945&lt;2.7,$V945&gt;90),"Age OOR",VLOOKUP(AX$14&amp;"-int-"&amp;$G945,Equations!$G:$I,3,0)+VLOOKUP(AX$14&amp;"-sexo-"&amp;$G945,Equations!$G:$I,3,0)*$U945+VLOOKUP(AX$14&amp;"-edad-"&amp;$G945,Equations!$G:$I,3,0)*$V945+VLOOKUP(AX$14&amp;"-est-"&amp;$G945,Equations!$G:$I,3,0)*(1/$W945)+VLOOKUP(AX$14&amp;"-imc-"&amp;$G945,Equations!$G:$I,3,0)*(1/$Q945)))</f>
        <v/>
      </c>
      <c r="AY945" s="10" t="str">
        <f>IF($AB945="","",IF(OR($V945&lt;2.7,$V945&gt;90),"Age OOR",AX945-1.6449*VLOOKUP(AX$14&amp;"-rse-"&amp;$G945,Equations!$G:$I,3,0)))</f>
        <v/>
      </c>
      <c r="AZ945" s="10" t="str">
        <f>IF($AB945="","",IF(OR($V945&lt;2.7,$V945&gt;90),"Age OOR",AX945+1.6449*VLOOKUP(AX$14&amp;"-rse-"&amp;$G945,Equations!$G:$I,3,0)))</f>
        <v/>
      </c>
      <c r="BA945" s="10" t="str">
        <f t="shared" si="365"/>
        <v/>
      </c>
      <c r="BB945" s="10" t="str">
        <f>IF($AB945="","",IF(OR($V945&lt;2.7,$V945&gt;90),"Age OOR",($AB945-AX945)/VLOOKUP(AX$14&amp;"-rse-"&amp;$G945,Equations!$G:$I,3,0)))</f>
        <v/>
      </c>
      <c r="BC945" s="10" t="str">
        <f>IF($AC945="","",IF(OR($V945&lt;2.7,$V945&gt;90),"Age OOR",VLOOKUP(BC$14&amp;"-int-"&amp;$H945,Equations!$G:$I,3,0)+VLOOKUP(BC$14&amp;"-sexo-"&amp;$H945,Equations!$G:$I,3,0)*$U945+VLOOKUP(BC$14&amp;"-edad-"&amp;$H945,Equations!$G:$I,3,0)*$V945+VLOOKUP(BC$14&amp;"-est-"&amp;$H945,Equations!$G:$I,3,0)*(1/$W945)+VLOOKUP(BC$14&amp;"-imc-"&amp;$H945,Equations!$G:$I,3,0)*(1/$Q945)))</f>
        <v/>
      </c>
      <c r="BD945" s="10" t="str">
        <f>IF($AC945="","",IF(OR($V945&lt;2.7,$V945&gt;90),"Age OOR",BC945-1.6449*VLOOKUP(BC$14&amp;"-rse-"&amp;$H945,Equations!$G:$I,3,0)))</f>
        <v/>
      </c>
      <c r="BE945" s="10" t="str">
        <f>IF($AC945="","",IF(OR($V945&lt;2.7,$V945&gt;90),"Age OOR",BC945+1.6449*VLOOKUP(BC$14&amp;"-rse-"&amp;$H945,Equations!$G:$I,3,0)))</f>
        <v/>
      </c>
      <c r="BF945" s="10" t="str">
        <f t="shared" si="366"/>
        <v/>
      </c>
      <c r="BG945" s="10" t="str">
        <f>IF($AC945="","",IF(OR($V945&lt;2.7,$V945&gt;90),"Age OOR",($AC945-BC945)/VLOOKUP(BC$14&amp;"-rse-"&amp;$H945,Equations!$G:$I,3,0)))</f>
        <v/>
      </c>
      <c r="BH945" s="10" t="str">
        <f>IF($AD945="","",IF(OR($V945&lt;2.7,$V945&gt;90),"Age OOR",VLOOKUP(BH$14&amp;"-int-"&amp;$I945,Equations!$G:$I,3,0)+VLOOKUP(BH$14&amp;"-sexo-"&amp;$I945,Equations!$G:$I,3,0)*$U945+VLOOKUP(BH$14&amp;"-edad-"&amp;$I945,Equations!$G:$I,3,0)*$V945+VLOOKUP(BH$14&amp;"-est-"&amp;$I945,Equations!$G:$I,3,0)*(1/$W945)+VLOOKUP(BH$14&amp;"-imc-"&amp;$I945,Equations!$G:$I,3,0)*(1/$Q945)))</f>
        <v/>
      </c>
      <c r="BI945" s="10" t="str">
        <f>IF($AD945="","",IF(OR($V945&lt;2.7,$V945&gt;90),"Age OOR",BH945-1.6449*VLOOKUP(BH$14&amp;"-rse-"&amp;$I945,Equations!$G:$I,3,0)))</f>
        <v/>
      </c>
      <c r="BJ945" s="10" t="str">
        <f>IF($AD945="","",IF(OR($V945&lt;2.7,$V945&gt;90),"Age OOR",BH945+1.6449*VLOOKUP(BH$14&amp;"-rse-"&amp;$I945,Equations!$G:$I,3,0)))</f>
        <v/>
      </c>
      <c r="BK945" s="10" t="str">
        <f t="shared" si="367"/>
        <v/>
      </c>
      <c r="BL945" s="10" t="str">
        <f>IF($AD945="","",IF(OR($V945&lt;2.7,$V945&gt;90),"Age OOR",($AD945-BH945)/VLOOKUP(BH$14&amp;"-rse-"&amp;$I945,Equations!$G:$I,3,0)))</f>
        <v/>
      </c>
      <c r="BM945" s="10" t="str">
        <f>IF($AE945="","",IF(OR($V945&lt;2.7,$V945&gt;90),"Age OOR",VLOOKUP(BM$14&amp;"-int-"&amp;$J945,Equations!$G:$I,3,0)+VLOOKUP(BM$14&amp;"-sexo-"&amp;$J945,Equations!$G:$I,3,0)*$U945+VLOOKUP(BM$14&amp;"-edad-"&amp;$J945,Equations!$G:$I,3,0)*$V945+VLOOKUP(BM$14&amp;"-est-"&amp;$J945,Equations!$G:$I,3,0)*(1/$W945)+VLOOKUP(BM$14&amp;"-imc-"&amp;$J945,Equations!$G:$I,3,0)*(1/$Q945)))</f>
        <v/>
      </c>
      <c r="BN945" s="10" t="str">
        <f>IF($AE945="","",IF(OR($V945&lt;2.7,$V945&gt;90),"Age OOR",BM945-1.6449*VLOOKUP(BM$14&amp;"-rse-"&amp;$J945,Equations!$G:$I,3,0)))</f>
        <v/>
      </c>
      <c r="BO945" s="10" t="str">
        <f>IF($AE945="","",IF(OR($V945&lt;2.7,$V945&gt;90),"Age OOR",BM945+1.6449*VLOOKUP(BM$14&amp;"-rse-"&amp;$J945,Equations!$G:$I,3,0)))</f>
        <v/>
      </c>
      <c r="BP945" s="10" t="str">
        <f t="shared" si="368"/>
        <v/>
      </c>
      <c r="BQ945" s="10" t="str">
        <f>IF($AE945="","",IF(OR($V945&lt;2.7,$V945&gt;90),"Age OOR",($AE945-BM945)/VLOOKUP(BM$14&amp;"-rse-"&amp;$J945,Equations!$G:$I,3,0)))</f>
        <v/>
      </c>
      <c r="BR945" s="10" t="str">
        <f>IF($AF945="","",IF(OR($V945&lt;2.7,$V945&gt;90),"Age OOR",VLOOKUP(BR$14&amp;"-int-"&amp;$K945,Equations!$G:$I,3,0)+VLOOKUP(BR$14&amp;"-sexo-"&amp;$K945,Equations!$G:$I,3,0)*$U945+VLOOKUP(BR$14&amp;"-edad-"&amp;$K945,Equations!$G:$I,3,0)*$V945+VLOOKUP(BR$14&amp;"-est-"&amp;$K945,Equations!$G:$I,3,0)*(1/$W945)+VLOOKUP(BR$14&amp;"-imc-"&amp;$K945,Equations!$G:$I,3,0)*(1/$Q945)))</f>
        <v/>
      </c>
      <c r="BS945" s="10" t="str">
        <f>IF($AF945="","",IF(OR($V945&lt;2.7,$V945&gt;90),"Age OOR",BR945-1.6449*VLOOKUP(BR$14&amp;"-rse-"&amp;$K945,Equations!$G:$I,3,0)))</f>
        <v/>
      </c>
      <c r="BT945" s="10" t="str">
        <f>IF($AF945="","",IF(OR($V945&lt;2.7,$V945&gt;90),"Age OOR",BR945+1.6449*VLOOKUP(BR$14&amp;"-rse-"&amp;$K945,Equations!$G:$I,3,0)))</f>
        <v/>
      </c>
      <c r="BU945" s="10" t="str">
        <f t="shared" si="369"/>
        <v/>
      </c>
      <c r="BV945" s="10" t="str">
        <f>IF($AF945="","",IF(OR($V945&lt;2.7,$V945&gt;90),"Age OOR",($AF945-BR945)/VLOOKUP(BR$14&amp;"-rse-"&amp;$K945,Equations!$G:$I,3,0)))</f>
        <v/>
      </c>
      <c r="BW945" s="10" t="str">
        <f>IF($AG945="","",IF(OR($V945&lt;2.7,$V945&gt;90),"Age OOR",VLOOKUP(BW$14&amp;"-int-"&amp;$L945,Equations!$G:$I,3,0)+VLOOKUP(BW$14&amp;"-sexo-"&amp;$L945,Equations!$G:$I,3,0)*$U945+VLOOKUP(BW$14&amp;"-edad-"&amp;$L945,Equations!$G:$I,3,0)*$V945+VLOOKUP(BW$14&amp;"-est-"&amp;$L945,Equations!$G:$I,3,0)*(1/$W945)+VLOOKUP(BW$14&amp;"-imc-"&amp;$L945,Equations!$G:$I,3,0)*(1/$Q945)))</f>
        <v/>
      </c>
      <c r="BX945" s="10" t="str">
        <f>IF($AG945="","",IF(OR($V945&lt;2.7,$V945&gt;90),"Age OOR",BW945-1.6449*VLOOKUP(BW$14&amp;"-rse-"&amp;$L945,Equations!$G:$I,3,0)))</f>
        <v/>
      </c>
      <c r="BY945" s="10" t="str">
        <f>IF($AG945="","",IF(OR($V945&lt;2.7,$V945&gt;90),"Age OOR",BW945+1.6449*VLOOKUP(BW$14&amp;"-rse-"&amp;$L945,Equations!$G:$I,3,0)))</f>
        <v/>
      </c>
      <c r="BZ945" s="10" t="str">
        <f t="shared" si="370"/>
        <v/>
      </c>
      <c r="CA945" s="10" t="str">
        <f>IF($AG945="","",IF(OR($V945&lt;2.7,$V945&gt;90),"Age OOR",($AG945-BW945)/VLOOKUP(BW$14&amp;"-rse-"&amp;$L945,Equations!$G:$I,3,0)))</f>
        <v/>
      </c>
      <c r="CB945" s="10" t="str">
        <f>IF($AH945="","",IF(OR($V945&lt;2.7,$V945&gt;90),"Age OOR",VLOOKUP(CB$14&amp;"-int-"&amp;$M945,Equations!$G:$I,3,0)+VLOOKUP(CB$14&amp;"-sexo-"&amp;$M945,Equations!$G:$I,3,0)*$U945+VLOOKUP(CB$14&amp;"-edad-"&amp;$M945,Equations!$G:$I,3,0)*$V945+VLOOKUP(CB$14&amp;"-est-"&amp;$M945,Equations!$G:$I,3,0)*(1/$W945)+VLOOKUP(CB$14&amp;"-imc-"&amp;$M945,Equations!$G:$I,3,0)*(1/$Q945)))</f>
        <v/>
      </c>
      <c r="CC945" s="10" t="str">
        <f>IF($AH945="","",IF(OR($V945&lt;2.7,$V945&gt;90),"Age OOR",CB945-1.6449*VLOOKUP(CB$14&amp;"-rse-"&amp;$M945,Equations!$G:$I,3,0)))</f>
        <v/>
      </c>
      <c r="CD945" s="10" t="str">
        <f>IF($AH945="","",IF(OR($V945&lt;2.7,$V945&gt;90),"Age OOR",CB945+1.6449*VLOOKUP(CB$14&amp;"-rse-"&amp;$M945,Equations!$G:$I,3,0)))</f>
        <v/>
      </c>
      <c r="CE945" s="10" t="str">
        <f t="shared" si="371"/>
        <v/>
      </c>
      <c r="CF945" s="10" t="str">
        <f>IF($AH945="","",IF(OR($V945&lt;2.7,$V945&gt;90),"Age OOR",($AH945-CB945)/VLOOKUP(CB$14&amp;"-rse-"&amp;$M945,Equations!$G:$I,3,0)))</f>
        <v/>
      </c>
      <c r="CG945" s="10" t="str">
        <f>IF($AI945="","",IF(OR($V945&lt;2.7,$V945&gt;90),"Age OOR",VLOOKUP(CG$14&amp;"-int-"&amp;$N945,Equations!$G:$I,3,0)+VLOOKUP(CG$14&amp;"-sexo-"&amp;$N945,Equations!$G:$I,3,0)*$U945+VLOOKUP(CG$14&amp;"-edad-"&amp;$N945,Equations!$G:$I,3,0)*$V945+VLOOKUP(CG$14&amp;"-est-"&amp;$N945,Equations!$G:$I,3,0)*(1/$W945)+VLOOKUP(CG$14&amp;"-imc-"&amp;$N945,Equations!$G:$I,3,0)*(1/$Q945)))</f>
        <v/>
      </c>
      <c r="CH945" s="10" t="str">
        <f>IF($AI945="","",IF(OR($V945&lt;2.7,$V945&gt;90),"Age OOR",CG945-1.6449*VLOOKUP(CG$14&amp;"-rse-"&amp;$N945,Equations!$G:$I,3,0)))</f>
        <v/>
      </c>
      <c r="CI945" s="10" t="str">
        <f>IF($AI945="","",IF(OR($V945&lt;2.7,$V945&gt;90),"Age OOR",CG945+1.6449*VLOOKUP(CG$14&amp;"-rse-"&amp;$N945,Equations!$G:$I,3,0)))</f>
        <v/>
      </c>
      <c r="CJ945" s="10" t="str">
        <f t="shared" si="372"/>
        <v/>
      </c>
      <c r="CK945" s="10" t="str">
        <f>IF($AI945="","",IF(OR($V945&lt;2.7,$V945&gt;90),"Age OOR",($AI945-CG945)/VLOOKUP(CG$14&amp;"-rse-"&amp;$N945,Equations!$G:$I,3,0)))</f>
        <v/>
      </c>
      <c r="CL945" s="10" t="str">
        <f>IF($AJ945="","",IF(OR($V945&lt;2.7,$V945&gt;90),"Age OOR",VLOOKUP(CL$14&amp;"-int-"&amp;$O945,Equations!$G:$I,3,0)+VLOOKUP(CL$14&amp;"-sexo-"&amp;$O945,Equations!$G:$I,3,0)*$U945+VLOOKUP(CL$14&amp;"-edad-"&amp;$O945,Equations!$G:$I,3,0)*$V945+VLOOKUP(CL$14&amp;"-est-"&amp;$O945,Equations!$G:$I,3,0)*(1/$W945)+VLOOKUP(CL$14&amp;"-imc-"&amp;$O945,Equations!$G:$I,3,0)*(1/$Q945)))</f>
        <v/>
      </c>
      <c r="CM945" s="10" t="str">
        <f>IF($AJ945="","",IF(OR($V945&lt;2.7,$V945&gt;90),"Age OOR",CL945-1.6449*VLOOKUP(CL$14&amp;"-rse-"&amp;$O945,Equations!$G:$I,3,0)))</f>
        <v/>
      </c>
      <c r="CN945" s="10" t="str">
        <f>IF($AJ945="","",IF(OR($V945&lt;2.7,$V945&gt;90),"Age OOR",CL945+1.6449*VLOOKUP(CL$14&amp;"-rse-"&amp;$O945,Equations!$G:$I,3,0)))</f>
        <v/>
      </c>
      <c r="CO945" s="10" t="str">
        <f t="shared" si="373"/>
        <v/>
      </c>
      <c r="CP945" s="10" t="str">
        <f>IF($AJ945="","",IF(OR($V945&lt;2.7,$V945&gt;90),"Age OOR",($AJ945-CL945)/VLOOKUP(CL$14&amp;"-rse-"&amp;$O945,Equations!$G:$I,3,0)))</f>
        <v/>
      </c>
      <c r="CQ945" s="10" t="str">
        <f>IF($AK945="","",IF(OR($V945&lt;2.7,$V945&gt;90),"Age OOR",EXP(VLOOKUP(CQ$14&amp;"-int-"&amp;$P945,Equations!$G:$I,3,0)+VLOOKUP(CQ$14&amp;"-sexo-"&amp;$P945,Equations!$G:$I,3,0)*$U945+VLOOKUP(CQ$14&amp;"-edad-"&amp;$P945,Equations!$G:$I,3,0)*$V945+VLOOKUP(CQ$14&amp;"-est-"&amp;$P945,Equations!$G:$I,3,0)*(1/$W945)+VLOOKUP(CQ$14&amp;"-imc-"&amp;$P945,Equations!$G:$I,3,0)*(1/$Q945))))</f>
        <v/>
      </c>
      <c r="CR945" s="10" t="str">
        <f>IF($AK945="","",IF(OR($V945&lt;2.7,$V945&gt;90),"Age OOR",EXP(LN(CQ945)-1.6449*VLOOKUP(CQ$14&amp;"-rse-"&amp;$P945,Equations!$G:$I,3,0))))</f>
        <v/>
      </c>
      <c r="CS945" s="10" t="str">
        <f>IF($AK945="","",IF(OR($V945&lt;2.7,$V945&gt;90),"Age OOR",EXP(LN(CQ945)+1.6449*VLOOKUP(CQ$14&amp;"-rse-"&amp;$P945,Equations!$G:$I,3,0))))</f>
        <v/>
      </c>
      <c r="CT945" s="10" t="str">
        <f t="shared" si="374"/>
        <v/>
      </c>
      <c r="CU945" s="10" t="str">
        <f>IF($AK945="","",IF(OR($V945&lt;2.7,$V945&gt;90),"Age OOR",(LN($AK945)-LN(CQ945))/VLOOKUP(CQ$14&amp;"-rse-"&amp;$P945,Equations!$G:$I,3,0)))</f>
        <v/>
      </c>
      <c r="CV945" s="47"/>
    </row>
    <row r="946" spans="5:100" x14ac:dyDescent="0.2">
      <c r="E946" s="23" t="str">
        <f t="shared" si="350"/>
        <v>Age out of range</v>
      </c>
      <c r="F946" s="23" t="str">
        <f t="shared" si="351"/>
        <v>Age out of range</v>
      </c>
      <c r="G946" s="23" t="str">
        <f t="shared" si="352"/>
        <v>Age out of range</v>
      </c>
      <c r="H946" s="23" t="str">
        <f t="shared" si="353"/>
        <v>Age out of range</v>
      </c>
      <c r="I946" s="23" t="str">
        <f t="shared" si="354"/>
        <v>Age out of range</v>
      </c>
      <c r="J946" s="23" t="str">
        <f t="shared" si="355"/>
        <v>Age out of range</v>
      </c>
      <c r="K946" s="23" t="str">
        <f t="shared" si="356"/>
        <v>Age out of range</v>
      </c>
      <c r="L946" s="23" t="str">
        <f t="shared" si="357"/>
        <v>Age out of range</v>
      </c>
      <c r="M946" s="23" t="str">
        <f t="shared" si="358"/>
        <v>Age out of range</v>
      </c>
      <c r="N946" s="23" t="str">
        <f t="shared" si="359"/>
        <v>Age out of range</v>
      </c>
      <c r="O946" s="23" t="str">
        <f t="shared" si="360"/>
        <v>Age out of range</v>
      </c>
      <c r="P946" s="23" t="str">
        <f t="shared" si="361"/>
        <v>Age out of range</v>
      </c>
      <c r="Q946" s="23" t="e">
        <f t="shared" si="362"/>
        <v>#DIV/0!</v>
      </c>
      <c r="R946" s="17"/>
      <c r="S946" s="23">
        <v>930</v>
      </c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  <c r="AE946" s="134"/>
      <c r="AF946" s="134"/>
      <c r="AG946" s="134"/>
      <c r="AH946" s="134"/>
      <c r="AI946" s="134"/>
      <c r="AJ946" s="134"/>
      <c r="AK946" s="134"/>
      <c r="AL946" s="7"/>
      <c r="AM946" s="47"/>
      <c r="AN946" s="10" t="str">
        <f>IF($Z946="","",IF(OR($V946&lt;2.7,$V946&gt;90),"Age OOR",VLOOKUP(AN$14&amp;"-int-"&amp;$E946,Equations!$G:$I,3,0)+VLOOKUP(AN$14&amp;"-sexo-"&amp;$E946,Equations!$G:$I,3,0)*$U946+VLOOKUP(AN$14&amp;"-edad-"&amp;$E946,Equations!$G:$I,3,0)*$V946+VLOOKUP(AN$14&amp;"-est-"&amp;$E946,Equations!$G:$I,3,0)*(1/$W946)+VLOOKUP(AN$14&amp;"-imc-"&amp;$E946,Equations!$G:$I,3,0)*(1/$Q946)))</f>
        <v/>
      </c>
      <c r="AO946" s="10" t="str">
        <f>IF($Z946="","",IF(OR($V946&lt;2.7,$V946&gt;90),"Age OOR",AN946-1.6449*VLOOKUP(AN$14&amp;"-rse-"&amp;$E946,Equations!$G:$I,3,0)))</f>
        <v/>
      </c>
      <c r="AP946" s="10" t="str">
        <f>IF($Z946="","",IF(OR($V946&lt;2.7,$V946&gt;90),"Age OOR",AN946+1.6449*VLOOKUP(AN$14&amp;"-rse-"&amp;$E946,Equations!$G:$I,3,0)))</f>
        <v/>
      </c>
      <c r="AQ946" s="10" t="str">
        <f t="shared" si="363"/>
        <v/>
      </c>
      <c r="AR946" s="10" t="str">
        <f>IF($Z946="","",IF(OR($V946&lt;2.7,$V946&gt;90),"Age OOR",($Z946-AN946)/VLOOKUP(AN$14&amp;"-rse-"&amp;$E946,Equations!$G:$I,3,0)))</f>
        <v/>
      </c>
      <c r="AS946" s="10" t="str">
        <f>IF($AA946="","",IF(OR($V946&lt;2.7,$V946&gt;90),"Age OOR",VLOOKUP(AS$14&amp;"-int-"&amp;$F946,Equations!$G:$I,3,0)+VLOOKUP(AS$14&amp;"-sexo-"&amp;$F946,Equations!$G:$I,3,0)*$U946+VLOOKUP(AS$14&amp;"-edad-"&amp;$F946,Equations!$G:$I,3,0)*$V946+VLOOKUP(AS$14&amp;"-est-"&amp;$F946,Equations!$G:$I,3,0)*(1/$W946)+VLOOKUP(AS$14&amp;"-imc-"&amp;$F946,Equations!$G:$I,3,0)*(1/$Q946)))</f>
        <v/>
      </c>
      <c r="AT946" s="10" t="str">
        <f>IF($AA946="","",IF(OR($V946&lt;2.7,$V946&gt;90),"Age OOR",AS946-1.6449*VLOOKUP(AS$14&amp;"-rse-"&amp;$F946,Equations!$G:$I,3,0)))</f>
        <v/>
      </c>
      <c r="AU946" s="10" t="str">
        <f>IF($AA946="","",IF(OR($V946&lt;2.7,$V946&gt;90),"Age OOR",AS946+1.6449*VLOOKUP(AS$14&amp;"-rse-"&amp;$F946,Equations!$G:$I,3,0)))</f>
        <v/>
      </c>
      <c r="AV946" s="10" t="str">
        <f t="shared" si="364"/>
        <v/>
      </c>
      <c r="AW946" s="10" t="str">
        <f>IF($AA946="","",IF(OR($V946&lt;2.7,$V946&gt;90),"Age OOR",($AA946-AS946)/VLOOKUP(AS$14&amp;"-rse-"&amp;$F946,Equations!$G:$I,3,0)))</f>
        <v/>
      </c>
      <c r="AX946" s="10" t="str">
        <f>IF($AB946="","",IF(OR($V946&lt;2.7,$V946&gt;90),"Age OOR",VLOOKUP(AX$14&amp;"-int-"&amp;$G946,Equations!$G:$I,3,0)+VLOOKUP(AX$14&amp;"-sexo-"&amp;$G946,Equations!$G:$I,3,0)*$U946+VLOOKUP(AX$14&amp;"-edad-"&amp;$G946,Equations!$G:$I,3,0)*$V946+VLOOKUP(AX$14&amp;"-est-"&amp;$G946,Equations!$G:$I,3,0)*(1/$W946)+VLOOKUP(AX$14&amp;"-imc-"&amp;$G946,Equations!$G:$I,3,0)*(1/$Q946)))</f>
        <v/>
      </c>
      <c r="AY946" s="10" t="str">
        <f>IF($AB946="","",IF(OR($V946&lt;2.7,$V946&gt;90),"Age OOR",AX946-1.6449*VLOOKUP(AX$14&amp;"-rse-"&amp;$G946,Equations!$G:$I,3,0)))</f>
        <v/>
      </c>
      <c r="AZ946" s="10" t="str">
        <f>IF($AB946="","",IF(OR($V946&lt;2.7,$V946&gt;90),"Age OOR",AX946+1.6449*VLOOKUP(AX$14&amp;"-rse-"&amp;$G946,Equations!$G:$I,3,0)))</f>
        <v/>
      </c>
      <c r="BA946" s="10" t="str">
        <f t="shared" si="365"/>
        <v/>
      </c>
      <c r="BB946" s="10" t="str">
        <f>IF($AB946="","",IF(OR($V946&lt;2.7,$V946&gt;90),"Age OOR",($AB946-AX946)/VLOOKUP(AX$14&amp;"-rse-"&amp;$G946,Equations!$G:$I,3,0)))</f>
        <v/>
      </c>
      <c r="BC946" s="10" t="str">
        <f>IF($AC946="","",IF(OR($V946&lt;2.7,$V946&gt;90),"Age OOR",VLOOKUP(BC$14&amp;"-int-"&amp;$H946,Equations!$G:$I,3,0)+VLOOKUP(BC$14&amp;"-sexo-"&amp;$H946,Equations!$G:$I,3,0)*$U946+VLOOKUP(BC$14&amp;"-edad-"&amp;$H946,Equations!$G:$I,3,0)*$V946+VLOOKUP(BC$14&amp;"-est-"&amp;$H946,Equations!$G:$I,3,0)*(1/$W946)+VLOOKUP(BC$14&amp;"-imc-"&amp;$H946,Equations!$G:$I,3,0)*(1/$Q946)))</f>
        <v/>
      </c>
      <c r="BD946" s="10" t="str">
        <f>IF($AC946="","",IF(OR($V946&lt;2.7,$V946&gt;90),"Age OOR",BC946-1.6449*VLOOKUP(BC$14&amp;"-rse-"&amp;$H946,Equations!$G:$I,3,0)))</f>
        <v/>
      </c>
      <c r="BE946" s="10" t="str">
        <f>IF($AC946="","",IF(OR($V946&lt;2.7,$V946&gt;90),"Age OOR",BC946+1.6449*VLOOKUP(BC$14&amp;"-rse-"&amp;$H946,Equations!$G:$I,3,0)))</f>
        <v/>
      </c>
      <c r="BF946" s="10" t="str">
        <f t="shared" si="366"/>
        <v/>
      </c>
      <c r="BG946" s="10" t="str">
        <f>IF($AC946="","",IF(OR($V946&lt;2.7,$V946&gt;90),"Age OOR",($AC946-BC946)/VLOOKUP(BC$14&amp;"-rse-"&amp;$H946,Equations!$G:$I,3,0)))</f>
        <v/>
      </c>
      <c r="BH946" s="10" t="str">
        <f>IF($AD946="","",IF(OR($V946&lt;2.7,$V946&gt;90),"Age OOR",VLOOKUP(BH$14&amp;"-int-"&amp;$I946,Equations!$G:$I,3,0)+VLOOKUP(BH$14&amp;"-sexo-"&amp;$I946,Equations!$G:$I,3,0)*$U946+VLOOKUP(BH$14&amp;"-edad-"&amp;$I946,Equations!$G:$I,3,0)*$V946+VLOOKUP(BH$14&amp;"-est-"&amp;$I946,Equations!$G:$I,3,0)*(1/$W946)+VLOOKUP(BH$14&amp;"-imc-"&amp;$I946,Equations!$G:$I,3,0)*(1/$Q946)))</f>
        <v/>
      </c>
      <c r="BI946" s="10" t="str">
        <f>IF($AD946="","",IF(OR($V946&lt;2.7,$V946&gt;90),"Age OOR",BH946-1.6449*VLOOKUP(BH$14&amp;"-rse-"&amp;$I946,Equations!$G:$I,3,0)))</f>
        <v/>
      </c>
      <c r="BJ946" s="10" t="str">
        <f>IF($AD946="","",IF(OR($V946&lt;2.7,$V946&gt;90),"Age OOR",BH946+1.6449*VLOOKUP(BH$14&amp;"-rse-"&amp;$I946,Equations!$G:$I,3,0)))</f>
        <v/>
      </c>
      <c r="BK946" s="10" t="str">
        <f t="shared" si="367"/>
        <v/>
      </c>
      <c r="BL946" s="10" t="str">
        <f>IF($AD946="","",IF(OR($V946&lt;2.7,$V946&gt;90),"Age OOR",($AD946-BH946)/VLOOKUP(BH$14&amp;"-rse-"&amp;$I946,Equations!$G:$I,3,0)))</f>
        <v/>
      </c>
      <c r="BM946" s="10" t="str">
        <f>IF($AE946="","",IF(OR($V946&lt;2.7,$V946&gt;90),"Age OOR",VLOOKUP(BM$14&amp;"-int-"&amp;$J946,Equations!$G:$I,3,0)+VLOOKUP(BM$14&amp;"-sexo-"&amp;$J946,Equations!$G:$I,3,0)*$U946+VLOOKUP(BM$14&amp;"-edad-"&amp;$J946,Equations!$G:$I,3,0)*$V946+VLOOKUP(BM$14&amp;"-est-"&amp;$J946,Equations!$G:$I,3,0)*(1/$W946)+VLOOKUP(BM$14&amp;"-imc-"&amp;$J946,Equations!$G:$I,3,0)*(1/$Q946)))</f>
        <v/>
      </c>
      <c r="BN946" s="10" t="str">
        <f>IF($AE946="","",IF(OR($V946&lt;2.7,$V946&gt;90),"Age OOR",BM946-1.6449*VLOOKUP(BM$14&amp;"-rse-"&amp;$J946,Equations!$G:$I,3,0)))</f>
        <v/>
      </c>
      <c r="BO946" s="10" t="str">
        <f>IF($AE946="","",IF(OR($V946&lt;2.7,$V946&gt;90),"Age OOR",BM946+1.6449*VLOOKUP(BM$14&amp;"-rse-"&amp;$J946,Equations!$G:$I,3,0)))</f>
        <v/>
      </c>
      <c r="BP946" s="10" t="str">
        <f t="shared" si="368"/>
        <v/>
      </c>
      <c r="BQ946" s="10" t="str">
        <f>IF($AE946="","",IF(OR($V946&lt;2.7,$V946&gt;90),"Age OOR",($AE946-BM946)/VLOOKUP(BM$14&amp;"-rse-"&amp;$J946,Equations!$G:$I,3,0)))</f>
        <v/>
      </c>
      <c r="BR946" s="10" t="str">
        <f>IF($AF946="","",IF(OR($V946&lt;2.7,$V946&gt;90),"Age OOR",VLOOKUP(BR$14&amp;"-int-"&amp;$K946,Equations!$G:$I,3,0)+VLOOKUP(BR$14&amp;"-sexo-"&amp;$K946,Equations!$G:$I,3,0)*$U946+VLOOKUP(BR$14&amp;"-edad-"&amp;$K946,Equations!$G:$I,3,0)*$V946+VLOOKUP(BR$14&amp;"-est-"&amp;$K946,Equations!$G:$I,3,0)*(1/$W946)+VLOOKUP(BR$14&amp;"-imc-"&amp;$K946,Equations!$G:$I,3,0)*(1/$Q946)))</f>
        <v/>
      </c>
      <c r="BS946" s="10" t="str">
        <f>IF($AF946="","",IF(OR($V946&lt;2.7,$V946&gt;90),"Age OOR",BR946-1.6449*VLOOKUP(BR$14&amp;"-rse-"&amp;$K946,Equations!$G:$I,3,0)))</f>
        <v/>
      </c>
      <c r="BT946" s="10" t="str">
        <f>IF($AF946="","",IF(OR($V946&lt;2.7,$V946&gt;90),"Age OOR",BR946+1.6449*VLOOKUP(BR$14&amp;"-rse-"&amp;$K946,Equations!$G:$I,3,0)))</f>
        <v/>
      </c>
      <c r="BU946" s="10" t="str">
        <f t="shared" si="369"/>
        <v/>
      </c>
      <c r="BV946" s="10" t="str">
        <f>IF($AF946="","",IF(OR($V946&lt;2.7,$V946&gt;90),"Age OOR",($AF946-BR946)/VLOOKUP(BR$14&amp;"-rse-"&amp;$K946,Equations!$G:$I,3,0)))</f>
        <v/>
      </c>
      <c r="BW946" s="10" t="str">
        <f>IF($AG946="","",IF(OR($V946&lt;2.7,$V946&gt;90),"Age OOR",VLOOKUP(BW$14&amp;"-int-"&amp;$L946,Equations!$G:$I,3,0)+VLOOKUP(BW$14&amp;"-sexo-"&amp;$L946,Equations!$G:$I,3,0)*$U946+VLOOKUP(BW$14&amp;"-edad-"&amp;$L946,Equations!$G:$I,3,0)*$V946+VLOOKUP(BW$14&amp;"-est-"&amp;$L946,Equations!$G:$I,3,0)*(1/$W946)+VLOOKUP(BW$14&amp;"-imc-"&amp;$L946,Equations!$G:$I,3,0)*(1/$Q946)))</f>
        <v/>
      </c>
      <c r="BX946" s="10" t="str">
        <f>IF($AG946="","",IF(OR($V946&lt;2.7,$V946&gt;90),"Age OOR",BW946-1.6449*VLOOKUP(BW$14&amp;"-rse-"&amp;$L946,Equations!$G:$I,3,0)))</f>
        <v/>
      </c>
      <c r="BY946" s="10" t="str">
        <f>IF($AG946="","",IF(OR($V946&lt;2.7,$V946&gt;90),"Age OOR",BW946+1.6449*VLOOKUP(BW$14&amp;"-rse-"&amp;$L946,Equations!$G:$I,3,0)))</f>
        <v/>
      </c>
      <c r="BZ946" s="10" t="str">
        <f t="shared" si="370"/>
        <v/>
      </c>
      <c r="CA946" s="10" t="str">
        <f>IF($AG946="","",IF(OR($V946&lt;2.7,$V946&gt;90),"Age OOR",($AG946-BW946)/VLOOKUP(BW$14&amp;"-rse-"&amp;$L946,Equations!$G:$I,3,0)))</f>
        <v/>
      </c>
      <c r="CB946" s="10" t="str">
        <f>IF($AH946="","",IF(OR($V946&lt;2.7,$V946&gt;90),"Age OOR",VLOOKUP(CB$14&amp;"-int-"&amp;$M946,Equations!$G:$I,3,0)+VLOOKUP(CB$14&amp;"-sexo-"&amp;$M946,Equations!$G:$I,3,0)*$U946+VLOOKUP(CB$14&amp;"-edad-"&amp;$M946,Equations!$G:$I,3,0)*$V946+VLOOKUP(CB$14&amp;"-est-"&amp;$M946,Equations!$G:$I,3,0)*(1/$W946)+VLOOKUP(CB$14&amp;"-imc-"&amp;$M946,Equations!$G:$I,3,0)*(1/$Q946)))</f>
        <v/>
      </c>
      <c r="CC946" s="10" t="str">
        <f>IF($AH946="","",IF(OR($V946&lt;2.7,$V946&gt;90),"Age OOR",CB946-1.6449*VLOOKUP(CB$14&amp;"-rse-"&amp;$M946,Equations!$G:$I,3,0)))</f>
        <v/>
      </c>
      <c r="CD946" s="10" t="str">
        <f>IF($AH946="","",IF(OR($V946&lt;2.7,$V946&gt;90),"Age OOR",CB946+1.6449*VLOOKUP(CB$14&amp;"-rse-"&amp;$M946,Equations!$G:$I,3,0)))</f>
        <v/>
      </c>
      <c r="CE946" s="10" t="str">
        <f t="shared" si="371"/>
        <v/>
      </c>
      <c r="CF946" s="10" t="str">
        <f>IF($AH946="","",IF(OR($V946&lt;2.7,$V946&gt;90),"Age OOR",($AH946-CB946)/VLOOKUP(CB$14&amp;"-rse-"&amp;$M946,Equations!$G:$I,3,0)))</f>
        <v/>
      </c>
      <c r="CG946" s="10" t="str">
        <f>IF($AI946="","",IF(OR($V946&lt;2.7,$V946&gt;90),"Age OOR",VLOOKUP(CG$14&amp;"-int-"&amp;$N946,Equations!$G:$I,3,0)+VLOOKUP(CG$14&amp;"-sexo-"&amp;$N946,Equations!$G:$I,3,0)*$U946+VLOOKUP(CG$14&amp;"-edad-"&amp;$N946,Equations!$G:$I,3,0)*$V946+VLOOKUP(CG$14&amp;"-est-"&amp;$N946,Equations!$G:$I,3,0)*(1/$W946)+VLOOKUP(CG$14&amp;"-imc-"&amp;$N946,Equations!$G:$I,3,0)*(1/$Q946)))</f>
        <v/>
      </c>
      <c r="CH946" s="10" t="str">
        <f>IF($AI946="","",IF(OR($V946&lt;2.7,$V946&gt;90),"Age OOR",CG946-1.6449*VLOOKUP(CG$14&amp;"-rse-"&amp;$N946,Equations!$G:$I,3,0)))</f>
        <v/>
      </c>
      <c r="CI946" s="10" t="str">
        <f>IF($AI946="","",IF(OR($V946&lt;2.7,$V946&gt;90),"Age OOR",CG946+1.6449*VLOOKUP(CG$14&amp;"-rse-"&amp;$N946,Equations!$G:$I,3,0)))</f>
        <v/>
      </c>
      <c r="CJ946" s="10" t="str">
        <f t="shared" si="372"/>
        <v/>
      </c>
      <c r="CK946" s="10" t="str">
        <f>IF($AI946="","",IF(OR($V946&lt;2.7,$V946&gt;90),"Age OOR",($AI946-CG946)/VLOOKUP(CG$14&amp;"-rse-"&amp;$N946,Equations!$G:$I,3,0)))</f>
        <v/>
      </c>
      <c r="CL946" s="10" t="str">
        <f>IF($AJ946="","",IF(OR($V946&lt;2.7,$V946&gt;90),"Age OOR",VLOOKUP(CL$14&amp;"-int-"&amp;$O946,Equations!$G:$I,3,0)+VLOOKUP(CL$14&amp;"-sexo-"&amp;$O946,Equations!$G:$I,3,0)*$U946+VLOOKUP(CL$14&amp;"-edad-"&amp;$O946,Equations!$G:$I,3,0)*$V946+VLOOKUP(CL$14&amp;"-est-"&amp;$O946,Equations!$G:$I,3,0)*(1/$W946)+VLOOKUP(CL$14&amp;"-imc-"&amp;$O946,Equations!$G:$I,3,0)*(1/$Q946)))</f>
        <v/>
      </c>
      <c r="CM946" s="10" t="str">
        <f>IF($AJ946="","",IF(OR($V946&lt;2.7,$V946&gt;90),"Age OOR",CL946-1.6449*VLOOKUP(CL$14&amp;"-rse-"&amp;$O946,Equations!$G:$I,3,0)))</f>
        <v/>
      </c>
      <c r="CN946" s="10" t="str">
        <f>IF($AJ946="","",IF(OR($V946&lt;2.7,$V946&gt;90),"Age OOR",CL946+1.6449*VLOOKUP(CL$14&amp;"-rse-"&amp;$O946,Equations!$G:$I,3,0)))</f>
        <v/>
      </c>
      <c r="CO946" s="10" t="str">
        <f t="shared" si="373"/>
        <v/>
      </c>
      <c r="CP946" s="10" t="str">
        <f>IF($AJ946="","",IF(OR($V946&lt;2.7,$V946&gt;90),"Age OOR",($AJ946-CL946)/VLOOKUP(CL$14&amp;"-rse-"&amp;$O946,Equations!$G:$I,3,0)))</f>
        <v/>
      </c>
      <c r="CQ946" s="10" t="str">
        <f>IF($AK946="","",IF(OR($V946&lt;2.7,$V946&gt;90),"Age OOR",EXP(VLOOKUP(CQ$14&amp;"-int-"&amp;$P946,Equations!$G:$I,3,0)+VLOOKUP(CQ$14&amp;"-sexo-"&amp;$P946,Equations!$G:$I,3,0)*$U946+VLOOKUP(CQ$14&amp;"-edad-"&amp;$P946,Equations!$G:$I,3,0)*$V946+VLOOKUP(CQ$14&amp;"-est-"&amp;$P946,Equations!$G:$I,3,0)*(1/$W946)+VLOOKUP(CQ$14&amp;"-imc-"&amp;$P946,Equations!$G:$I,3,0)*(1/$Q946))))</f>
        <v/>
      </c>
      <c r="CR946" s="10" t="str">
        <f>IF($AK946="","",IF(OR($V946&lt;2.7,$V946&gt;90),"Age OOR",EXP(LN(CQ946)-1.6449*VLOOKUP(CQ$14&amp;"-rse-"&amp;$P946,Equations!$G:$I,3,0))))</f>
        <v/>
      </c>
      <c r="CS946" s="10" t="str">
        <f>IF($AK946="","",IF(OR($V946&lt;2.7,$V946&gt;90),"Age OOR",EXP(LN(CQ946)+1.6449*VLOOKUP(CQ$14&amp;"-rse-"&amp;$P946,Equations!$G:$I,3,0))))</f>
        <v/>
      </c>
      <c r="CT946" s="10" t="str">
        <f t="shared" si="374"/>
        <v/>
      </c>
      <c r="CU946" s="10" t="str">
        <f>IF($AK946="","",IF(OR($V946&lt;2.7,$V946&gt;90),"Age OOR",(LN($AK946)-LN(CQ946))/VLOOKUP(CQ$14&amp;"-rse-"&amp;$P946,Equations!$G:$I,3,0)))</f>
        <v/>
      </c>
      <c r="CV946" s="47"/>
    </row>
    <row r="947" spans="5:100" x14ac:dyDescent="0.2">
      <c r="E947" s="23" t="str">
        <f t="shared" si="350"/>
        <v>Age out of range</v>
      </c>
      <c r="F947" s="23" t="str">
        <f t="shared" si="351"/>
        <v>Age out of range</v>
      </c>
      <c r="G947" s="23" t="str">
        <f t="shared" si="352"/>
        <v>Age out of range</v>
      </c>
      <c r="H947" s="23" t="str">
        <f t="shared" si="353"/>
        <v>Age out of range</v>
      </c>
      <c r="I947" s="23" t="str">
        <f t="shared" si="354"/>
        <v>Age out of range</v>
      </c>
      <c r="J947" s="23" t="str">
        <f t="shared" si="355"/>
        <v>Age out of range</v>
      </c>
      <c r="K947" s="23" t="str">
        <f t="shared" si="356"/>
        <v>Age out of range</v>
      </c>
      <c r="L947" s="23" t="str">
        <f t="shared" si="357"/>
        <v>Age out of range</v>
      </c>
      <c r="M947" s="23" t="str">
        <f t="shared" si="358"/>
        <v>Age out of range</v>
      </c>
      <c r="N947" s="23" t="str">
        <f t="shared" si="359"/>
        <v>Age out of range</v>
      </c>
      <c r="O947" s="23" t="str">
        <f t="shared" si="360"/>
        <v>Age out of range</v>
      </c>
      <c r="P947" s="23" t="str">
        <f t="shared" si="361"/>
        <v>Age out of range</v>
      </c>
      <c r="Q947" s="23" t="e">
        <f t="shared" si="362"/>
        <v>#DIV/0!</v>
      </c>
      <c r="R947" s="17"/>
      <c r="S947" s="23">
        <v>931</v>
      </c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  <c r="AE947" s="134"/>
      <c r="AF947" s="134"/>
      <c r="AG947" s="134"/>
      <c r="AH947" s="134"/>
      <c r="AI947" s="134"/>
      <c r="AJ947" s="134"/>
      <c r="AK947" s="134"/>
      <c r="AL947" s="7"/>
      <c r="AM947" s="47"/>
      <c r="AN947" s="10" t="str">
        <f>IF($Z947="","",IF(OR($V947&lt;2.7,$V947&gt;90),"Age OOR",VLOOKUP(AN$14&amp;"-int-"&amp;$E947,Equations!$G:$I,3,0)+VLOOKUP(AN$14&amp;"-sexo-"&amp;$E947,Equations!$G:$I,3,0)*$U947+VLOOKUP(AN$14&amp;"-edad-"&amp;$E947,Equations!$G:$I,3,0)*$V947+VLOOKUP(AN$14&amp;"-est-"&amp;$E947,Equations!$G:$I,3,0)*(1/$W947)+VLOOKUP(AN$14&amp;"-imc-"&amp;$E947,Equations!$G:$I,3,0)*(1/$Q947)))</f>
        <v/>
      </c>
      <c r="AO947" s="10" t="str">
        <f>IF($Z947="","",IF(OR($V947&lt;2.7,$V947&gt;90),"Age OOR",AN947-1.6449*VLOOKUP(AN$14&amp;"-rse-"&amp;$E947,Equations!$G:$I,3,0)))</f>
        <v/>
      </c>
      <c r="AP947" s="10" t="str">
        <f>IF($Z947="","",IF(OR($V947&lt;2.7,$V947&gt;90),"Age OOR",AN947+1.6449*VLOOKUP(AN$14&amp;"-rse-"&amp;$E947,Equations!$G:$I,3,0)))</f>
        <v/>
      </c>
      <c r="AQ947" s="10" t="str">
        <f t="shared" si="363"/>
        <v/>
      </c>
      <c r="AR947" s="10" t="str">
        <f>IF($Z947="","",IF(OR($V947&lt;2.7,$V947&gt;90),"Age OOR",($Z947-AN947)/VLOOKUP(AN$14&amp;"-rse-"&amp;$E947,Equations!$G:$I,3,0)))</f>
        <v/>
      </c>
      <c r="AS947" s="10" t="str">
        <f>IF($AA947="","",IF(OR($V947&lt;2.7,$V947&gt;90),"Age OOR",VLOOKUP(AS$14&amp;"-int-"&amp;$F947,Equations!$G:$I,3,0)+VLOOKUP(AS$14&amp;"-sexo-"&amp;$F947,Equations!$G:$I,3,0)*$U947+VLOOKUP(AS$14&amp;"-edad-"&amp;$F947,Equations!$G:$I,3,0)*$V947+VLOOKUP(AS$14&amp;"-est-"&amp;$F947,Equations!$G:$I,3,0)*(1/$W947)+VLOOKUP(AS$14&amp;"-imc-"&amp;$F947,Equations!$G:$I,3,0)*(1/$Q947)))</f>
        <v/>
      </c>
      <c r="AT947" s="10" t="str">
        <f>IF($AA947="","",IF(OR($V947&lt;2.7,$V947&gt;90),"Age OOR",AS947-1.6449*VLOOKUP(AS$14&amp;"-rse-"&amp;$F947,Equations!$G:$I,3,0)))</f>
        <v/>
      </c>
      <c r="AU947" s="10" t="str">
        <f>IF($AA947="","",IF(OR($V947&lt;2.7,$V947&gt;90),"Age OOR",AS947+1.6449*VLOOKUP(AS$14&amp;"-rse-"&amp;$F947,Equations!$G:$I,3,0)))</f>
        <v/>
      </c>
      <c r="AV947" s="10" t="str">
        <f t="shared" si="364"/>
        <v/>
      </c>
      <c r="AW947" s="10" t="str">
        <f>IF($AA947="","",IF(OR($V947&lt;2.7,$V947&gt;90),"Age OOR",($AA947-AS947)/VLOOKUP(AS$14&amp;"-rse-"&amp;$F947,Equations!$G:$I,3,0)))</f>
        <v/>
      </c>
      <c r="AX947" s="10" t="str">
        <f>IF($AB947="","",IF(OR($V947&lt;2.7,$V947&gt;90),"Age OOR",VLOOKUP(AX$14&amp;"-int-"&amp;$G947,Equations!$G:$I,3,0)+VLOOKUP(AX$14&amp;"-sexo-"&amp;$G947,Equations!$G:$I,3,0)*$U947+VLOOKUP(AX$14&amp;"-edad-"&amp;$G947,Equations!$G:$I,3,0)*$V947+VLOOKUP(AX$14&amp;"-est-"&amp;$G947,Equations!$G:$I,3,0)*(1/$W947)+VLOOKUP(AX$14&amp;"-imc-"&amp;$G947,Equations!$G:$I,3,0)*(1/$Q947)))</f>
        <v/>
      </c>
      <c r="AY947" s="10" t="str">
        <f>IF($AB947="","",IF(OR($V947&lt;2.7,$V947&gt;90),"Age OOR",AX947-1.6449*VLOOKUP(AX$14&amp;"-rse-"&amp;$G947,Equations!$G:$I,3,0)))</f>
        <v/>
      </c>
      <c r="AZ947" s="10" t="str">
        <f>IF($AB947="","",IF(OR($V947&lt;2.7,$V947&gt;90),"Age OOR",AX947+1.6449*VLOOKUP(AX$14&amp;"-rse-"&amp;$G947,Equations!$G:$I,3,0)))</f>
        <v/>
      </c>
      <c r="BA947" s="10" t="str">
        <f t="shared" si="365"/>
        <v/>
      </c>
      <c r="BB947" s="10" t="str">
        <f>IF($AB947="","",IF(OR($V947&lt;2.7,$V947&gt;90),"Age OOR",($AB947-AX947)/VLOOKUP(AX$14&amp;"-rse-"&amp;$G947,Equations!$G:$I,3,0)))</f>
        <v/>
      </c>
      <c r="BC947" s="10" t="str">
        <f>IF($AC947="","",IF(OR($V947&lt;2.7,$V947&gt;90),"Age OOR",VLOOKUP(BC$14&amp;"-int-"&amp;$H947,Equations!$G:$I,3,0)+VLOOKUP(BC$14&amp;"-sexo-"&amp;$H947,Equations!$G:$I,3,0)*$U947+VLOOKUP(BC$14&amp;"-edad-"&amp;$H947,Equations!$G:$I,3,0)*$V947+VLOOKUP(BC$14&amp;"-est-"&amp;$H947,Equations!$G:$I,3,0)*(1/$W947)+VLOOKUP(BC$14&amp;"-imc-"&amp;$H947,Equations!$G:$I,3,0)*(1/$Q947)))</f>
        <v/>
      </c>
      <c r="BD947" s="10" t="str">
        <f>IF($AC947="","",IF(OR($V947&lt;2.7,$V947&gt;90),"Age OOR",BC947-1.6449*VLOOKUP(BC$14&amp;"-rse-"&amp;$H947,Equations!$G:$I,3,0)))</f>
        <v/>
      </c>
      <c r="BE947" s="10" t="str">
        <f>IF($AC947="","",IF(OR($V947&lt;2.7,$V947&gt;90),"Age OOR",BC947+1.6449*VLOOKUP(BC$14&amp;"-rse-"&amp;$H947,Equations!$G:$I,3,0)))</f>
        <v/>
      </c>
      <c r="BF947" s="10" t="str">
        <f t="shared" si="366"/>
        <v/>
      </c>
      <c r="BG947" s="10" t="str">
        <f>IF($AC947="","",IF(OR($V947&lt;2.7,$V947&gt;90),"Age OOR",($AC947-BC947)/VLOOKUP(BC$14&amp;"-rse-"&amp;$H947,Equations!$G:$I,3,0)))</f>
        <v/>
      </c>
      <c r="BH947" s="10" t="str">
        <f>IF($AD947="","",IF(OR($V947&lt;2.7,$V947&gt;90),"Age OOR",VLOOKUP(BH$14&amp;"-int-"&amp;$I947,Equations!$G:$I,3,0)+VLOOKUP(BH$14&amp;"-sexo-"&amp;$I947,Equations!$G:$I,3,0)*$U947+VLOOKUP(BH$14&amp;"-edad-"&amp;$I947,Equations!$G:$I,3,0)*$V947+VLOOKUP(BH$14&amp;"-est-"&amp;$I947,Equations!$G:$I,3,0)*(1/$W947)+VLOOKUP(BH$14&amp;"-imc-"&amp;$I947,Equations!$G:$I,3,0)*(1/$Q947)))</f>
        <v/>
      </c>
      <c r="BI947" s="10" t="str">
        <f>IF($AD947="","",IF(OR($V947&lt;2.7,$V947&gt;90),"Age OOR",BH947-1.6449*VLOOKUP(BH$14&amp;"-rse-"&amp;$I947,Equations!$G:$I,3,0)))</f>
        <v/>
      </c>
      <c r="BJ947" s="10" t="str">
        <f>IF($AD947="","",IF(OR($V947&lt;2.7,$V947&gt;90),"Age OOR",BH947+1.6449*VLOOKUP(BH$14&amp;"-rse-"&amp;$I947,Equations!$G:$I,3,0)))</f>
        <v/>
      </c>
      <c r="BK947" s="10" t="str">
        <f t="shared" si="367"/>
        <v/>
      </c>
      <c r="BL947" s="10" t="str">
        <f>IF($AD947="","",IF(OR($V947&lt;2.7,$V947&gt;90),"Age OOR",($AD947-BH947)/VLOOKUP(BH$14&amp;"-rse-"&amp;$I947,Equations!$G:$I,3,0)))</f>
        <v/>
      </c>
      <c r="BM947" s="10" t="str">
        <f>IF($AE947="","",IF(OR($V947&lt;2.7,$V947&gt;90),"Age OOR",VLOOKUP(BM$14&amp;"-int-"&amp;$J947,Equations!$G:$I,3,0)+VLOOKUP(BM$14&amp;"-sexo-"&amp;$J947,Equations!$G:$I,3,0)*$U947+VLOOKUP(BM$14&amp;"-edad-"&amp;$J947,Equations!$G:$I,3,0)*$V947+VLOOKUP(BM$14&amp;"-est-"&amp;$J947,Equations!$G:$I,3,0)*(1/$W947)+VLOOKUP(BM$14&amp;"-imc-"&amp;$J947,Equations!$G:$I,3,0)*(1/$Q947)))</f>
        <v/>
      </c>
      <c r="BN947" s="10" t="str">
        <f>IF($AE947="","",IF(OR($V947&lt;2.7,$V947&gt;90),"Age OOR",BM947-1.6449*VLOOKUP(BM$14&amp;"-rse-"&amp;$J947,Equations!$G:$I,3,0)))</f>
        <v/>
      </c>
      <c r="BO947" s="10" t="str">
        <f>IF($AE947="","",IF(OR($V947&lt;2.7,$V947&gt;90),"Age OOR",BM947+1.6449*VLOOKUP(BM$14&amp;"-rse-"&amp;$J947,Equations!$G:$I,3,0)))</f>
        <v/>
      </c>
      <c r="BP947" s="10" t="str">
        <f t="shared" si="368"/>
        <v/>
      </c>
      <c r="BQ947" s="10" t="str">
        <f>IF($AE947="","",IF(OR($V947&lt;2.7,$V947&gt;90),"Age OOR",($AE947-BM947)/VLOOKUP(BM$14&amp;"-rse-"&amp;$J947,Equations!$G:$I,3,0)))</f>
        <v/>
      </c>
      <c r="BR947" s="10" t="str">
        <f>IF($AF947="","",IF(OR($V947&lt;2.7,$V947&gt;90),"Age OOR",VLOOKUP(BR$14&amp;"-int-"&amp;$K947,Equations!$G:$I,3,0)+VLOOKUP(BR$14&amp;"-sexo-"&amp;$K947,Equations!$G:$I,3,0)*$U947+VLOOKUP(BR$14&amp;"-edad-"&amp;$K947,Equations!$G:$I,3,0)*$V947+VLOOKUP(BR$14&amp;"-est-"&amp;$K947,Equations!$G:$I,3,0)*(1/$W947)+VLOOKUP(BR$14&amp;"-imc-"&amp;$K947,Equations!$G:$I,3,0)*(1/$Q947)))</f>
        <v/>
      </c>
      <c r="BS947" s="10" t="str">
        <f>IF($AF947="","",IF(OR($V947&lt;2.7,$V947&gt;90),"Age OOR",BR947-1.6449*VLOOKUP(BR$14&amp;"-rse-"&amp;$K947,Equations!$G:$I,3,0)))</f>
        <v/>
      </c>
      <c r="BT947" s="10" t="str">
        <f>IF($AF947="","",IF(OR($V947&lt;2.7,$V947&gt;90),"Age OOR",BR947+1.6449*VLOOKUP(BR$14&amp;"-rse-"&amp;$K947,Equations!$G:$I,3,0)))</f>
        <v/>
      </c>
      <c r="BU947" s="10" t="str">
        <f t="shared" si="369"/>
        <v/>
      </c>
      <c r="BV947" s="10" t="str">
        <f>IF($AF947="","",IF(OR($V947&lt;2.7,$V947&gt;90),"Age OOR",($AF947-BR947)/VLOOKUP(BR$14&amp;"-rse-"&amp;$K947,Equations!$G:$I,3,0)))</f>
        <v/>
      </c>
      <c r="BW947" s="10" t="str">
        <f>IF($AG947="","",IF(OR($V947&lt;2.7,$V947&gt;90),"Age OOR",VLOOKUP(BW$14&amp;"-int-"&amp;$L947,Equations!$G:$I,3,0)+VLOOKUP(BW$14&amp;"-sexo-"&amp;$L947,Equations!$G:$I,3,0)*$U947+VLOOKUP(BW$14&amp;"-edad-"&amp;$L947,Equations!$G:$I,3,0)*$V947+VLOOKUP(BW$14&amp;"-est-"&amp;$L947,Equations!$G:$I,3,0)*(1/$W947)+VLOOKUP(BW$14&amp;"-imc-"&amp;$L947,Equations!$G:$I,3,0)*(1/$Q947)))</f>
        <v/>
      </c>
      <c r="BX947" s="10" t="str">
        <f>IF($AG947="","",IF(OR($V947&lt;2.7,$V947&gt;90),"Age OOR",BW947-1.6449*VLOOKUP(BW$14&amp;"-rse-"&amp;$L947,Equations!$G:$I,3,0)))</f>
        <v/>
      </c>
      <c r="BY947" s="10" t="str">
        <f>IF($AG947="","",IF(OR($V947&lt;2.7,$V947&gt;90),"Age OOR",BW947+1.6449*VLOOKUP(BW$14&amp;"-rse-"&amp;$L947,Equations!$G:$I,3,0)))</f>
        <v/>
      </c>
      <c r="BZ947" s="10" t="str">
        <f t="shared" si="370"/>
        <v/>
      </c>
      <c r="CA947" s="10" t="str">
        <f>IF($AG947="","",IF(OR($V947&lt;2.7,$V947&gt;90),"Age OOR",($AG947-BW947)/VLOOKUP(BW$14&amp;"-rse-"&amp;$L947,Equations!$G:$I,3,0)))</f>
        <v/>
      </c>
      <c r="CB947" s="10" t="str">
        <f>IF($AH947="","",IF(OR($V947&lt;2.7,$V947&gt;90),"Age OOR",VLOOKUP(CB$14&amp;"-int-"&amp;$M947,Equations!$G:$I,3,0)+VLOOKUP(CB$14&amp;"-sexo-"&amp;$M947,Equations!$G:$I,3,0)*$U947+VLOOKUP(CB$14&amp;"-edad-"&amp;$M947,Equations!$G:$I,3,0)*$V947+VLOOKUP(CB$14&amp;"-est-"&amp;$M947,Equations!$G:$I,3,0)*(1/$W947)+VLOOKUP(CB$14&amp;"-imc-"&amp;$M947,Equations!$G:$I,3,0)*(1/$Q947)))</f>
        <v/>
      </c>
      <c r="CC947" s="10" t="str">
        <f>IF($AH947="","",IF(OR($V947&lt;2.7,$V947&gt;90),"Age OOR",CB947-1.6449*VLOOKUP(CB$14&amp;"-rse-"&amp;$M947,Equations!$G:$I,3,0)))</f>
        <v/>
      </c>
      <c r="CD947" s="10" t="str">
        <f>IF($AH947="","",IF(OR($V947&lt;2.7,$V947&gt;90),"Age OOR",CB947+1.6449*VLOOKUP(CB$14&amp;"-rse-"&amp;$M947,Equations!$G:$I,3,0)))</f>
        <v/>
      </c>
      <c r="CE947" s="10" t="str">
        <f t="shared" si="371"/>
        <v/>
      </c>
      <c r="CF947" s="10" t="str">
        <f>IF($AH947="","",IF(OR($V947&lt;2.7,$V947&gt;90),"Age OOR",($AH947-CB947)/VLOOKUP(CB$14&amp;"-rse-"&amp;$M947,Equations!$G:$I,3,0)))</f>
        <v/>
      </c>
      <c r="CG947" s="10" t="str">
        <f>IF($AI947="","",IF(OR($V947&lt;2.7,$V947&gt;90),"Age OOR",VLOOKUP(CG$14&amp;"-int-"&amp;$N947,Equations!$G:$I,3,0)+VLOOKUP(CG$14&amp;"-sexo-"&amp;$N947,Equations!$G:$I,3,0)*$U947+VLOOKUP(CG$14&amp;"-edad-"&amp;$N947,Equations!$G:$I,3,0)*$V947+VLOOKUP(CG$14&amp;"-est-"&amp;$N947,Equations!$G:$I,3,0)*(1/$W947)+VLOOKUP(CG$14&amp;"-imc-"&amp;$N947,Equations!$G:$I,3,0)*(1/$Q947)))</f>
        <v/>
      </c>
      <c r="CH947" s="10" t="str">
        <f>IF($AI947="","",IF(OR($V947&lt;2.7,$V947&gt;90),"Age OOR",CG947-1.6449*VLOOKUP(CG$14&amp;"-rse-"&amp;$N947,Equations!$G:$I,3,0)))</f>
        <v/>
      </c>
      <c r="CI947" s="10" t="str">
        <f>IF($AI947="","",IF(OR($V947&lt;2.7,$V947&gt;90),"Age OOR",CG947+1.6449*VLOOKUP(CG$14&amp;"-rse-"&amp;$N947,Equations!$G:$I,3,0)))</f>
        <v/>
      </c>
      <c r="CJ947" s="10" t="str">
        <f t="shared" si="372"/>
        <v/>
      </c>
      <c r="CK947" s="10" t="str">
        <f>IF($AI947="","",IF(OR($V947&lt;2.7,$V947&gt;90),"Age OOR",($AI947-CG947)/VLOOKUP(CG$14&amp;"-rse-"&amp;$N947,Equations!$G:$I,3,0)))</f>
        <v/>
      </c>
      <c r="CL947" s="10" t="str">
        <f>IF($AJ947="","",IF(OR($V947&lt;2.7,$V947&gt;90),"Age OOR",VLOOKUP(CL$14&amp;"-int-"&amp;$O947,Equations!$G:$I,3,0)+VLOOKUP(CL$14&amp;"-sexo-"&amp;$O947,Equations!$G:$I,3,0)*$U947+VLOOKUP(CL$14&amp;"-edad-"&amp;$O947,Equations!$G:$I,3,0)*$V947+VLOOKUP(CL$14&amp;"-est-"&amp;$O947,Equations!$G:$I,3,0)*(1/$W947)+VLOOKUP(CL$14&amp;"-imc-"&amp;$O947,Equations!$G:$I,3,0)*(1/$Q947)))</f>
        <v/>
      </c>
      <c r="CM947" s="10" t="str">
        <f>IF($AJ947="","",IF(OR($V947&lt;2.7,$V947&gt;90),"Age OOR",CL947-1.6449*VLOOKUP(CL$14&amp;"-rse-"&amp;$O947,Equations!$G:$I,3,0)))</f>
        <v/>
      </c>
      <c r="CN947" s="10" t="str">
        <f>IF($AJ947="","",IF(OR($V947&lt;2.7,$V947&gt;90),"Age OOR",CL947+1.6449*VLOOKUP(CL$14&amp;"-rse-"&amp;$O947,Equations!$G:$I,3,0)))</f>
        <v/>
      </c>
      <c r="CO947" s="10" t="str">
        <f t="shared" si="373"/>
        <v/>
      </c>
      <c r="CP947" s="10" t="str">
        <f>IF($AJ947="","",IF(OR($V947&lt;2.7,$V947&gt;90),"Age OOR",($AJ947-CL947)/VLOOKUP(CL$14&amp;"-rse-"&amp;$O947,Equations!$G:$I,3,0)))</f>
        <v/>
      </c>
      <c r="CQ947" s="10" t="str">
        <f>IF($AK947="","",IF(OR($V947&lt;2.7,$V947&gt;90),"Age OOR",EXP(VLOOKUP(CQ$14&amp;"-int-"&amp;$P947,Equations!$G:$I,3,0)+VLOOKUP(CQ$14&amp;"-sexo-"&amp;$P947,Equations!$G:$I,3,0)*$U947+VLOOKUP(CQ$14&amp;"-edad-"&amp;$P947,Equations!$G:$I,3,0)*$V947+VLOOKUP(CQ$14&amp;"-est-"&amp;$P947,Equations!$G:$I,3,0)*(1/$W947)+VLOOKUP(CQ$14&amp;"-imc-"&amp;$P947,Equations!$G:$I,3,0)*(1/$Q947))))</f>
        <v/>
      </c>
      <c r="CR947" s="10" t="str">
        <f>IF($AK947="","",IF(OR($V947&lt;2.7,$V947&gt;90),"Age OOR",EXP(LN(CQ947)-1.6449*VLOOKUP(CQ$14&amp;"-rse-"&amp;$P947,Equations!$G:$I,3,0))))</f>
        <v/>
      </c>
      <c r="CS947" s="10" t="str">
        <f>IF($AK947="","",IF(OR($V947&lt;2.7,$V947&gt;90),"Age OOR",EXP(LN(CQ947)+1.6449*VLOOKUP(CQ$14&amp;"-rse-"&amp;$P947,Equations!$G:$I,3,0))))</f>
        <v/>
      </c>
      <c r="CT947" s="10" t="str">
        <f t="shared" si="374"/>
        <v/>
      </c>
      <c r="CU947" s="10" t="str">
        <f>IF($AK947="","",IF(OR($V947&lt;2.7,$V947&gt;90),"Age OOR",(LN($AK947)-LN(CQ947))/VLOOKUP(CQ$14&amp;"-rse-"&amp;$P947,Equations!$G:$I,3,0)))</f>
        <v/>
      </c>
      <c r="CV947" s="47"/>
    </row>
    <row r="948" spans="5:100" x14ac:dyDescent="0.2">
      <c r="E948" s="23" t="str">
        <f t="shared" si="350"/>
        <v>Age out of range</v>
      </c>
      <c r="F948" s="23" t="str">
        <f t="shared" si="351"/>
        <v>Age out of range</v>
      </c>
      <c r="G948" s="23" t="str">
        <f t="shared" si="352"/>
        <v>Age out of range</v>
      </c>
      <c r="H948" s="23" t="str">
        <f t="shared" si="353"/>
        <v>Age out of range</v>
      </c>
      <c r="I948" s="23" t="str">
        <f t="shared" si="354"/>
        <v>Age out of range</v>
      </c>
      <c r="J948" s="23" t="str">
        <f t="shared" si="355"/>
        <v>Age out of range</v>
      </c>
      <c r="K948" s="23" t="str">
        <f t="shared" si="356"/>
        <v>Age out of range</v>
      </c>
      <c r="L948" s="23" t="str">
        <f t="shared" si="357"/>
        <v>Age out of range</v>
      </c>
      <c r="M948" s="23" t="str">
        <f t="shared" si="358"/>
        <v>Age out of range</v>
      </c>
      <c r="N948" s="23" t="str">
        <f t="shared" si="359"/>
        <v>Age out of range</v>
      </c>
      <c r="O948" s="23" t="str">
        <f t="shared" si="360"/>
        <v>Age out of range</v>
      </c>
      <c r="P948" s="23" t="str">
        <f t="shared" si="361"/>
        <v>Age out of range</v>
      </c>
      <c r="Q948" s="23" t="e">
        <f t="shared" si="362"/>
        <v>#DIV/0!</v>
      </c>
      <c r="R948" s="17"/>
      <c r="S948" s="23">
        <v>932</v>
      </c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  <c r="AE948" s="134"/>
      <c r="AF948" s="134"/>
      <c r="AG948" s="134"/>
      <c r="AH948" s="134"/>
      <c r="AI948" s="134"/>
      <c r="AJ948" s="134"/>
      <c r="AK948" s="134"/>
      <c r="AL948" s="7"/>
      <c r="AM948" s="47"/>
      <c r="AN948" s="10" t="str">
        <f>IF($Z948="","",IF(OR($V948&lt;2.7,$V948&gt;90),"Age OOR",VLOOKUP(AN$14&amp;"-int-"&amp;$E948,Equations!$G:$I,3,0)+VLOOKUP(AN$14&amp;"-sexo-"&amp;$E948,Equations!$G:$I,3,0)*$U948+VLOOKUP(AN$14&amp;"-edad-"&amp;$E948,Equations!$G:$I,3,0)*$V948+VLOOKUP(AN$14&amp;"-est-"&amp;$E948,Equations!$G:$I,3,0)*(1/$W948)+VLOOKUP(AN$14&amp;"-imc-"&amp;$E948,Equations!$G:$I,3,0)*(1/$Q948)))</f>
        <v/>
      </c>
      <c r="AO948" s="10" t="str">
        <f>IF($Z948="","",IF(OR($V948&lt;2.7,$V948&gt;90),"Age OOR",AN948-1.6449*VLOOKUP(AN$14&amp;"-rse-"&amp;$E948,Equations!$G:$I,3,0)))</f>
        <v/>
      </c>
      <c r="AP948" s="10" t="str">
        <f>IF($Z948="","",IF(OR($V948&lt;2.7,$V948&gt;90),"Age OOR",AN948+1.6449*VLOOKUP(AN$14&amp;"-rse-"&amp;$E948,Equations!$G:$I,3,0)))</f>
        <v/>
      </c>
      <c r="AQ948" s="10" t="str">
        <f t="shared" si="363"/>
        <v/>
      </c>
      <c r="AR948" s="10" t="str">
        <f>IF($Z948="","",IF(OR($V948&lt;2.7,$V948&gt;90),"Age OOR",($Z948-AN948)/VLOOKUP(AN$14&amp;"-rse-"&amp;$E948,Equations!$G:$I,3,0)))</f>
        <v/>
      </c>
      <c r="AS948" s="10" t="str">
        <f>IF($AA948="","",IF(OR($V948&lt;2.7,$V948&gt;90),"Age OOR",VLOOKUP(AS$14&amp;"-int-"&amp;$F948,Equations!$G:$I,3,0)+VLOOKUP(AS$14&amp;"-sexo-"&amp;$F948,Equations!$G:$I,3,0)*$U948+VLOOKUP(AS$14&amp;"-edad-"&amp;$F948,Equations!$G:$I,3,0)*$V948+VLOOKUP(AS$14&amp;"-est-"&amp;$F948,Equations!$G:$I,3,0)*(1/$W948)+VLOOKUP(AS$14&amp;"-imc-"&amp;$F948,Equations!$G:$I,3,0)*(1/$Q948)))</f>
        <v/>
      </c>
      <c r="AT948" s="10" t="str">
        <f>IF($AA948="","",IF(OR($V948&lt;2.7,$V948&gt;90),"Age OOR",AS948-1.6449*VLOOKUP(AS$14&amp;"-rse-"&amp;$F948,Equations!$G:$I,3,0)))</f>
        <v/>
      </c>
      <c r="AU948" s="10" t="str">
        <f>IF($AA948="","",IF(OR($V948&lt;2.7,$V948&gt;90),"Age OOR",AS948+1.6449*VLOOKUP(AS$14&amp;"-rse-"&amp;$F948,Equations!$G:$I,3,0)))</f>
        <v/>
      </c>
      <c r="AV948" s="10" t="str">
        <f t="shared" si="364"/>
        <v/>
      </c>
      <c r="AW948" s="10" t="str">
        <f>IF($AA948="","",IF(OR($V948&lt;2.7,$V948&gt;90),"Age OOR",($AA948-AS948)/VLOOKUP(AS$14&amp;"-rse-"&amp;$F948,Equations!$G:$I,3,0)))</f>
        <v/>
      </c>
      <c r="AX948" s="10" t="str">
        <f>IF($AB948="","",IF(OR($V948&lt;2.7,$V948&gt;90),"Age OOR",VLOOKUP(AX$14&amp;"-int-"&amp;$G948,Equations!$G:$I,3,0)+VLOOKUP(AX$14&amp;"-sexo-"&amp;$G948,Equations!$G:$I,3,0)*$U948+VLOOKUP(AX$14&amp;"-edad-"&amp;$G948,Equations!$G:$I,3,0)*$V948+VLOOKUP(AX$14&amp;"-est-"&amp;$G948,Equations!$G:$I,3,0)*(1/$W948)+VLOOKUP(AX$14&amp;"-imc-"&amp;$G948,Equations!$G:$I,3,0)*(1/$Q948)))</f>
        <v/>
      </c>
      <c r="AY948" s="10" t="str">
        <f>IF($AB948="","",IF(OR($V948&lt;2.7,$V948&gt;90),"Age OOR",AX948-1.6449*VLOOKUP(AX$14&amp;"-rse-"&amp;$G948,Equations!$G:$I,3,0)))</f>
        <v/>
      </c>
      <c r="AZ948" s="10" t="str">
        <f>IF($AB948="","",IF(OR($V948&lt;2.7,$V948&gt;90),"Age OOR",AX948+1.6449*VLOOKUP(AX$14&amp;"-rse-"&amp;$G948,Equations!$G:$I,3,0)))</f>
        <v/>
      </c>
      <c r="BA948" s="10" t="str">
        <f t="shared" si="365"/>
        <v/>
      </c>
      <c r="BB948" s="10" t="str">
        <f>IF($AB948="","",IF(OR($V948&lt;2.7,$V948&gt;90),"Age OOR",($AB948-AX948)/VLOOKUP(AX$14&amp;"-rse-"&amp;$G948,Equations!$G:$I,3,0)))</f>
        <v/>
      </c>
      <c r="BC948" s="10" t="str">
        <f>IF($AC948="","",IF(OR($V948&lt;2.7,$V948&gt;90),"Age OOR",VLOOKUP(BC$14&amp;"-int-"&amp;$H948,Equations!$G:$I,3,0)+VLOOKUP(BC$14&amp;"-sexo-"&amp;$H948,Equations!$G:$I,3,0)*$U948+VLOOKUP(BC$14&amp;"-edad-"&amp;$H948,Equations!$G:$I,3,0)*$V948+VLOOKUP(BC$14&amp;"-est-"&amp;$H948,Equations!$G:$I,3,0)*(1/$W948)+VLOOKUP(BC$14&amp;"-imc-"&amp;$H948,Equations!$G:$I,3,0)*(1/$Q948)))</f>
        <v/>
      </c>
      <c r="BD948" s="10" t="str">
        <f>IF($AC948="","",IF(OR($V948&lt;2.7,$V948&gt;90),"Age OOR",BC948-1.6449*VLOOKUP(BC$14&amp;"-rse-"&amp;$H948,Equations!$G:$I,3,0)))</f>
        <v/>
      </c>
      <c r="BE948" s="10" t="str">
        <f>IF($AC948="","",IF(OR($V948&lt;2.7,$V948&gt;90),"Age OOR",BC948+1.6449*VLOOKUP(BC$14&amp;"-rse-"&amp;$H948,Equations!$G:$I,3,0)))</f>
        <v/>
      </c>
      <c r="BF948" s="10" t="str">
        <f t="shared" si="366"/>
        <v/>
      </c>
      <c r="BG948" s="10" t="str">
        <f>IF($AC948="","",IF(OR($V948&lt;2.7,$V948&gt;90),"Age OOR",($AC948-BC948)/VLOOKUP(BC$14&amp;"-rse-"&amp;$H948,Equations!$G:$I,3,0)))</f>
        <v/>
      </c>
      <c r="BH948" s="10" t="str">
        <f>IF($AD948="","",IF(OR($V948&lt;2.7,$V948&gt;90),"Age OOR",VLOOKUP(BH$14&amp;"-int-"&amp;$I948,Equations!$G:$I,3,0)+VLOOKUP(BH$14&amp;"-sexo-"&amp;$I948,Equations!$G:$I,3,0)*$U948+VLOOKUP(BH$14&amp;"-edad-"&amp;$I948,Equations!$G:$I,3,0)*$V948+VLOOKUP(BH$14&amp;"-est-"&amp;$I948,Equations!$G:$I,3,0)*(1/$W948)+VLOOKUP(BH$14&amp;"-imc-"&amp;$I948,Equations!$G:$I,3,0)*(1/$Q948)))</f>
        <v/>
      </c>
      <c r="BI948" s="10" t="str">
        <f>IF($AD948="","",IF(OR($V948&lt;2.7,$V948&gt;90),"Age OOR",BH948-1.6449*VLOOKUP(BH$14&amp;"-rse-"&amp;$I948,Equations!$G:$I,3,0)))</f>
        <v/>
      </c>
      <c r="BJ948" s="10" t="str">
        <f>IF($AD948="","",IF(OR($V948&lt;2.7,$V948&gt;90),"Age OOR",BH948+1.6449*VLOOKUP(BH$14&amp;"-rse-"&amp;$I948,Equations!$G:$I,3,0)))</f>
        <v/>
      </c>
      <c r="BK948" s="10" t="str">
        <f t="shared" si="367"/>
        <v/>
      </c>
      <c r="BL948" s="10" t="str">
        <f>IF($AD948="","",IF(OR($V948&lt;2.7,$V948&gt;90),"Age OOR",($AD948-BH948)/VLOOKUP(BH$14&amp;"-rse-"&amp;$I948,Equations!$G:$I,3,0)))</f>
        <v/>
      </c>
      <c r="BM948" s="10" t="str">
        <f>IF($AE948="","",IF(OR($V948&lt;2.7,$V948&gt;90),"Age OOR",VLOOKUP(BM$14&amp;"-int-"&amp;$J948,Equations!$G:$I,3,0)+VLOOKUP(BM$14&amp;"-sexo-"&amp;$J948,Equations!$G:$I,3,0)*$U948+VLOOKUP(BM$14&amp;"-edad-"&amp;$J948,Equations!$G:$I,3,0)*$V948+VLOOKUP(BM$14&amp;"-est-"&amp;$J948,Equations!$G:$I,3,0)*(1/$W948)+VLOOKUP(BM$14&amp;"-imc-"&amp;$J948,Equations!$G:$I,3,0)*(1/$Q948)))</f>
        <v/>
      </c>
      <c r="BN948" s="10" t="str">
        <f>IF($AE948="","",IF(OR($V948&lt;2.7,$V948&gt;90),"Age OOR",BM948-1.6449*VLOOKUP(BM$14&amp;"-rse-"&amp;$J948,Equations!$G:$I,3,0)))</f>
        <v/>
      </c>
      <c r="BO948" s="10" t="str">
        <f>IF($AE948="","",IF(OR($V948&lt;2.7,$V948&gt;90),"Age OOR",BM948+1.6449*VLOOKUP(BM$14&amp;"-rse-"&amp;$J948,Equations!$G:$I,3,0)))</f>
        <v/>
      </c>
      <c r="BP948" s="10" t="str">
        <f t="shared" si="368"/>
        <v/>
      </c>
      <c r="BQ948" s="10" t="str">
        <f>IF($AE948="","",IF(OR($V948&lt;2.7,$V948&gt;90),"Age OOR",($AE948-BM948)/VLOOKUP(BM$14&amp;"-rse-"&amp;$J948,Equations!$G:$I,3,0)))</f>
        <v/>
      </c>
      <c r="BR948" s="10" t="str">
        <f>IF($AF948="","",IF(OR($V948&lt;2.7,$V948&gt;90),"Age OOR",VLOOKUP(BR$14&amp;"-int-"&amp;$K948,Equations!$G:$I,3,0)+VLOOKUP(BR$14&amp;"-sexo-"&amp;$K948,Equations!$G:$I,3,0)*$U948+VLOOKUP(BR$14&amp;"-edad-"&amp;$K948,Equations!$G:$I,3,0)*$V948+VLOOKUP(BR$14&amp;"-est-"&amp;$K948,Equations!$G:$I,3,0)*(1/$W948)+VLOOKUP(BR$14&amp;"-imc-"&amp;$K948,Equations!$G:$I,3,0)*(1/$Q948)))</f>
        <v/>
      </c>
      <c r="BS948" s="10" t="str">
        <f>IF($AF948="","",IF(OR($V948&lt;2.7,$V948&gt;90),"Age OOR",BR948-1.6449*VLOOKUP(BR$14&amp;"-rse-"&amp;$K948,Equations!$G:$I,3,0)))</f>
        <v/>
      </c>
      <c r="BT948" s="10" t="str">
        <f>IF($AF948="","",IF(OR($V948&lt;2.7,$V948&gt;90),"Age OOR",BR948+1.6449*VLOOKUP(BR$14&amp;"-rse-"&amp;$K948,Equations!$G:$I,3,0)))</f>
        <v/>
      </c>
      <c r="BU948" s="10" t="str">
        <f t="shared" si="369"/>
        <v/>
      </c>
      <c r="BV948" s="10" t="str">
        <f>IF($AF948="","",IF(OR($V948&lt;2.7,$V948&gt;90),"Age OOR",($AF948-BR948)/VLOOKUP(BR$14&amp;"-rse-"&amp;$K948,Equations!$G:$I,3,0)))</f>
        <v/>
      </c>
      <c r="BW948" s="10" t="str">
        <f>IF($AG948="","",IF(OR($V948&lt;2.7,$V948&gt;90),"Age OOR",VLOOKUP(BW$14&amp;"-int-"&amp;$L948,Equations!$G:$I,3,0)+VLOOKUP(BW$14&amp;"-sexo-"&amp;$L948,Equations!$G:$I,3,0)*$U948+VLOOKUP(BW$14&amp;"-edad-"&amp;$L948,Equations!$G:$I,3,0)*$V948+VLOOKUP(BW$14&amp;"-est-"&amp;$L948,Equations!$G:$I,3,0)*(1/$W948)+VLOOKUP(BW$14&amp;"-imc-"&amp;$L948,Equations!$G:$I,3,0)*(1/$Q948)))</f>
        <v/>
      </c>
      <c r="BX948" s="10" t="str">
        <f>IF($AG948="","",IF(OR($V948&lt;2.7,$V948&gt;90),"Age OOR",BW948-1.6449*VLOOKUP(BW$14&amp;"-rse-"&amp;$L948,Equations!$G:$I,3,0)))</f>
        <v/>
      </c>
      <c r="BY948" s="10" t="str">
        <f>IF($AG948="","",IF(OR($V948&lt;2.7,$V948&gt;90),"Age OOR",BW948+1.6449*VLOOKUP(BW$14&amp;"-rse-"&amp;$L948,Equations!$G:$I,3,0)))</f>
        <v/>
      </c>
      <c r="BZ948" s="10" t="str">
        <f t="shared" si="370"/>
        <v/>
      </c>
      <c r="CA948" s="10" t="str">
        <f>IF($AG948="","",IF(OR($V948&lt;2.7,$V948&gt;90),"Age OOR",($AG948-BW948)/VLOOKUP(BW$14&amp;"-rse-"&amp;$L948,Equations!$G:$I,3,0)))</f>
        <v/>
      </c>
      <c r="CB948" s="10" t="str">
        <f>IF($AH948="","",IF(OR($V948&lt;2.7,$V948&gt;90),"Age OOR",VLOOKUP(CB$14&amp;"-int-"&amp;$M948,Equations!$G:$I,3,0)+VLOOKUP(CB$14&amp;"-sexo-"&amp;$M948,Equations!$G:$I,3,0)*$U948+VLOOKUP(CB$14&amp;"-edad-"&amp;$M948,Equations!$G:$I,3,0)*$V948+VLOOKUP(CB$14&amp;"-est-"&amp;$M948,Equations!$G:$I,3,0)*(1/$W948)+VLOOKUP(CB$14&amp;"-imc-"&amp;$M948,Equations!$G:$I,3,0)*(1/$Q948)))</f>
        <v/>
      </c>
      <c r="CC948" s="10" t="str">
        <f>IF($AH948="","",IF(OR($V948&lt;2.7,$V948&gt;90),"Age OOR",CB948-1.6449*VLOOKUP(CB$14&amp;"-rse-"&amp;$M948,Equations!$G:$I,3,0)))</f>
        <v/>
      </c>
      <c r="CD948" s="10" t="str">
        <f>IF($AH948="","",IF(OR($V948&lt;2.7,$V948&gt;90),"Age OOR",CB948+1.6449*VLOOKUP(CB$14&amp;"-rse-"&amp;$M948,Equations!$G:$I,3,0)))</f>
        <v/>
      </c>
      <c r="CE948" s="10" t="str">
        <f t="shared" si="371"/>
        <v/>
      </c>
      <c r="CF948" s="10" t="str">
        <f>IF($AH948="","",IF(OR($V948&lt;2.7,$V948&gt;90),"Age OOR",($AH948-CB948)/VLOOKUP(CB$14&amp;"-rse-"&amp;$M948,Equations!$G:$I,3,0)))</f>
        <v/>
      </c>
      <c r="CG948" s="10" t="str">
        <f>IF($AI948="","",IF(OR($V948&lt;2.7,$V948&gt;90),"Age OOR",VLOOKUP(CG$14&amp;"-int-"&amp;$N948,Equations!$G:$I,3,0)+VLOOKUP(CG$14&amp;"-sexo-"&amp;$N948,Equations!$G:$I,3,0)*$U948+VLOOKUP(CG$14&amp;"-edad-"&amp;$N948,Equations!$G:$I,3,0)*$V948+VLOOKUP(CG$14&amp;"-est-"&amp;$N948,Equations!$G:$I,3,0)*(1/$W948)+VLOOKUP(CG$14&amp;"-imc-"&amp;$N948,Equations!$G:$I,3,0)*(1/$Q948)))</f>
        <v/>
      </c>
      <c r="CH948" s="10" t="str">
        <f>IF($AI948="","",IF(OR($V948&lt;2.7,$V948&gt;90),"Age OOR",CG948-1.6449*VLOOKUP(CG$14&amp;"-rse-"&amp;$N948,Equations!$G:$I,3,0)))</f>
        <v/>
      </c>
      <c r="CI948" s="10" t="str">
        <f>IF($AI948="","",IF(OR($V948&lt;2.7,$V948&gt;90),"Age OOR",CG948+1.6449*VLOOKUP(CG$14&amp;"-rse-"&amp;$N948,Equations!$G:$I,3,0)))</f>
        <v/>
      </c>
      <c r="CJ948" s="10" t="str">
        <f t="shared" si="372"/>
        <v/>
      </c>
      <c r="CK948" s="10" t="str">
        <f>IF($AI948="","",IF(OR($V948&lt;2.7,$V948&gt;90),"Age OOR",($AI948-CG948)/VLOOKUP(CG$14&amp;"-rse-"&amp;$N948,Equations!$G:$I,3,0)))</f>
        <v/>
      </c>
      <c r="CL948" s="10" t="str">
        <f>IF($AJ948="","",IF(OR($V948&lt;2.7,$V948&gt;90),"Age OOR",VLOOKUP(CL$14&amp;"-int-"&amp;$O948,Equations!$G:$I,3,0)+VLOOKUP(CL$14&amp;"-sexo-"&amp;$O948,Equations!$G:$I,3,0)*$U948+VLOOKUP(CL$14&amp;"-edad-"&amp;$O948,Equations!$G:$I,3,0)*$V948+VLOOKUP(CL$14&amp;"-est-"&amp;$O948,Equations!$G:$I,3,0)*(1/$W948)+VLOOKUP(CL$14&amp;"-imc-"&amp;$O948,Equations!$G:$I,3,0)*(1/$Q948)))</f>
        <v/>
      </c>
      <c r="CM948" s="10" t="str">
        <f>IF($AJ948="","",IF(OR($V948&lt;2.7,$V948&gt;90),"Age OOR",CL948-1.6449*VLOOKUP(CL$14&amp;"-rse-"&amp;$O948,Equations!$G:$I,3,0)))</f>
        <v/>
      </c>
      <c r="CN948" s="10" t="str">
        <f>IF($AJ948="","",IF(OR($V948&lt;2.7,$V948&gt;90),"Age OOR",CL948+1.6449*VLOOKUP(CL$14&amp;"-rse-"&amp;$O948,Equations!$G:$I,3,0)))</f>
        <v/>
      </c>
      <c r="CO948" s="10" t="str">
        <f t="shared" si="373"/>
        <v/>
      </c>
      <c r="CP948" s="10" t="str">
        <f>IF($AJ948="","",IF(OR($V948&lt;2.7,$V948&gt;90),"Age OOR",($AJ948-CL948)/VLOOKUP(CL$14&amp;"-rse-"&amp;$O948,Equations!$G:$I,3,0)))</f>
        <v/>
      </c>
      <c r="CQ948" s="10" t="str">
        <f>IF($AK948="","",IF(OR($V948&lt;2.7,$V948&gt;90),"Age OOR",EXP(VLOOKUP(CQ$14&amp;"-int-"&amp;$P948,Equations!$G:$I,3,0)+VLOOKUP(CQ$14&amp;"-sexo-"&amp;$P948,Equations!$G:$I,3,0)*$U948+VLOOKUP(CQ$14&amp;"-edad-"&amp;$P948,Equations!$G:$I,3,0)*$V948+VLOOKUP(CQ$14&amp;"-est-"&amp;$P948,Equations!$G:$I,3,0)*(1/$W948)+VLOOKUP(CQ$14&amp;"-imc-"&amp;$P948,Equations!$G:$I,3,0)*(1/$Q948))))</f>
        <v/>
      </c>
      <c r="CR948" s="10" t="str">
        <f>IF($AK948="","",IF(OR($V948&lt;2.7,$V948&gt;90),"Age OOR",EXP(LN(CQ948)-1.6449*VLOOKUP(CQ$14&amp;"-rse-"&amp;$P948,Equations!$G:$I,3,0))))</f>
        <v/>
      </c>
      <c r="CS948" s="10" t="str">
        <f>IF($AK948="","",IF(OR($V948&lt;2.7,$V948&gt;90),"Age OOR",EXP(LN(CQ948)+1.6449*VLOOKUP(CQ$14&amp;"-rse-"&amp;$P948,Equations!$G:$I,3,0))))</f>
        <v/>
      </c>
      <c r="CT948" s="10" t="str">
        <f t="shared" si="374"/>
        <v/>
      </c>
      <c r="CU948" s="10" t="str">
        <f>IF($AK948="","",IF(OR($V948&lt;2.7,$V948&gt;90),"Age OOR",(LN($AK948)-LN(CQ948))/VLOOKUP(CQ$14&amp;"-rse-"&amp;$P948,Equations!$G:$I,3,0)))</f>
        <v/>
      </c>
      <c r="CV948" s="47"/>
    </row>
    <row r="949" spans="5:100" x14ac:dyDescent="0.2">
      <c r="E949" s="23" t="str">
        <f t="shared" si="350"/>
        <v>Age out of range</v>
      </c>
      <c r="F949" s="23" t="str">
        <f t="shared" si="351"/>
        <v>Age out of range</v>
      </c>
      <c r="G949" s="23" t="str">
        <f t="shared" si="352"/>
        <v>Age out of range</v>
      </c>
      <c r="H949" s="23" t="str">
        <f t="shared" si="353"/>
        <v>Age out of range</v>
      </c>
      <c r="I949" s="23" t="str">
        <f t="shared" si="354"/>
        <v>Age out of range</v>
      </c>
      <c r="J949" s="23" t="str">
        <f t="shared" si="355"/>
        <v>Age out of range</v>
      </c>
      <c r="K949" s="23" t="str">
        <f t="shared" si="356"/>
        <v>Age out of range</v>
      </c>
      <c r="L949" s="23" t="str">
        <f t="shared" si="357"/>
        <v>Age out of range</v>
      </c>
      <c r="M949" s="23" t="str">
        <f t="shared" si="358"/>
        <v>Age out of range</v>
      </c>
      <c r="N949" s="23" t="str">
        <f t="shared" si="359"/>
        <v>Age out of range</v>
      </c>
      <c r="O949" s="23" t="str">
        <f t="shared" si="360"/>
        <v>Age out of range</v>
      </c>
      <c r="P949" s="23" t="str">
        <f t="shared" si="361"/>
        <v>Age out of range</v>
      </c>
      <c r="Q949" s="23" t="e">
        <f t="shared" si="362"/>
        <v>#DIV/0!</v>
      </c>
      <c r="R949" s="17"/>
      <c r="S949" s="23">
        <v>933</v>
      </c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  <c r="AE949" s="134"/>
      <c r="AF949" s="134"/>
      <c r="AG949" s="134"/>
      <c r="AH949" s="134"/>
      <c r="AI949" s="134"/>
      <c r="AJ949" s="134"/>
      <c r="AK949" s="134"/>
      <c r="AL949" s="7"/>
      <c r="AM949" s="47"/>
      <c r="AN949" s="10" t="str">
        <f>IF($Z949="","",IF(OR($V949&lt;2.7,$V949&gt;90),"Age OOR",VLOOKUP(AN$14&amp;"-int-"&amp;$E949,Equations!$G:$I,3,0)+VLOOKUP(AN$14&amp;"-sexo-"&amp;$E949,Equations!$G:$I,3,0)*$U949+VLOOKUP(AN$14&amp;"-edad-"&amp;$E949,Equations!$G:$I,3,0)*$V949+VLOOKUP(AN$14&amp;"-est-"&amp;$E949,Equations!$G:$I,3,0)*(1/$W949)+VLOOKUP(AN$14&amp;"-imc-"&amp;$E949,Equations!$G:$I,3,0)*(1/$Q949)))</f>
        <v/>
      </c>
      <c r="AO949" s="10" t="str">
        <f>IF($Z949="","",IF(OR($V949&lt;2.7,$V949&gt;90),"Age OOR",AN949-1.6449*VLOOKUP(AN$14&amp;"-rse-"&amp;$E949,Equations!$G:$I,3,0)))</f>
        <v/>
      </c>
      <c r="AP949" s="10" t="str">
        <f>IF($Z949="","",IF(OR($V949&lt;2.7,$V949&gt;90),"Age OOR",AN949+1.6449*VLOOKUP(AN$14&amp;"-rse-"&amp;$E949,Equations!$G:$I,3,0)))</f>
        <v/>
      </c>
      <c r="AQ949" s="10" t="str">
        <f t="shared" si="363"/>
        <v/>
      </c>
      <c r="AR949" s="10" t="str">
        <f>IF($Z949="","",IF(OR($V949&lt;2.7,$V949&gt;90),"Age OOR",($Z949-AN949)/VLOOKUP(AN$14&amp;"-rse-"&amp;$E949,Equations!$G:$I,3,0)))</f>
        <v/>
      </c>
      <c r="AS949" s="10" t="str">
        <f>IF($AA949="","",IF(OR($V949&lt;2.7,$V949&gt;90),"Age OOR",VLOOKUP(AS$14&amp;"-int-"&amp;$F949,Equations!$G:$I,3,0)+VLOOKUP(AS$14&amp;"-sexo-"&amp;$F949,Equations!$G:$I,3,0)*$U949+VLOOKUP(AS$14&amp;"-edad-"&amp;$F949,Equations!$G:$I,3,0)*$V949+VLOOKUP(AS$14&amp;"-est-"&amp;$F949,Equations!$G:$I,3,0)*(1/$W949)+VLOOKUP(AS$14&amp;"-imc-"&amp;$F949,Equations!$G:$I,3,0)*(1/$Q949)))</f>
        <v/>
      </c>
      <c r="AT949" s="10" t="str">
        <f>IF($AA949="","",IF(OR($V949&lt;2.7,$V949&gt;90),"Age OOR",AS949-1.6449*VLOOKUP(AS$14&amp;"-rse-"&amp;$F949,Equations!$G:$I,3,0)))</f>
        <v/>
      </c>
      <c r="AU949" s="10" t="str">
        <f>IF($AA949="","",IF(OR($V949&lt;2.7,$V949&gt;90),"Age OOR",AS949+1.6449*VLOOKUP(AS$14&amp;"-rse-"&amp;$F949,Equations!$G:$I,3,0)))</f>
        <v/>
      </c>
      <c r="AV949" s="10" t="str">
        <f t="shared" si="364"/>
        <v/>
      </c>
      <c r="AW949" s="10" t="str">
        <f>IF($AA949="","",IF(OR($V949&lt;2.7,$V949&gt;90),"Age OOR",($AA949-AS949)/VLOOKUP(AS$14&amp;"-rse-"&amp;$F949,Equations!$G:$I,3,0)))</f>
        <v/>
      </c>
      <c r="AX949" s="10" t="str">
        <f>IF($AB949="","",IF(OR($V949&lt;2.7,$V949&gt;90),"Age OOR",VLOOKUP(AX$14&amp;"-int-"&amp;$G949,Equations!$G:$I,3,0)+VLOOKUP(AX$14&amp;"-sexo-"&amp;$G949,Equations!$G:$I,3,0)*$U949+VLOOKUP(AX$14&amp;"-edad-"&amp;$G949,Equations!$G:$I,3,0)*$V949+VLOOKUP(AX$14&amp;"-est-"&amp;$G949,Equations!$G:$I,3,0)*(1/$W949)+VLOOKUP(AX$14&amp;"-imc-"&amp;$G949,Equations!$G:$I,3,0)*(1/$Q949)))</f>
        <v/>
      </c>
      <c r="AY949" s="10" t="str">
        <f>IF($AB949="","",IF(OR($V949&lt;2.7,$V949&gt;90),"Age OOR",AX949-1.6449*VLOOKUP(AX$14&amp;"-rse-"&amp;$G949,Equations!$G:$I,3,0)))</f>
        <v/>
      </c>
      <c r="AZ949" s="10" t="str">
        <f>IF($AB949="","",IF(OR($V949&lt;2.7,$V949&gt;90),"Age OOR",AX949+1.6449*VLOOKUP(AX$14&amp;"-rse-"&amp;$G949,Equations!$G:$I,3,0)))</f>
        <v/>
      </c>
      <c r="BA949" s="10" t="str">
        <f t="shared" si="365"/>
        <v/>
      </c>
      <c r="BB949" s="10" t="str">
        <f>IF($AB949="","",IF(OR($V949&lt;2.7,$V949&gt;90),"Age OOR",($AB949-AX949)/VLOOKUP(AX$14&amp;"-rse-"&amp;$G949,Equations!$G:$I,3,0)))</f>
        <v/>
      </c>
      <c r="BC949" s="10" t="str">
        <f>IF($AC949="","",IF(OR($V949&lt;2.7,$V949&gt;90),"Age OOR",VLOOKUP(BC$14&amp;"-int-"&amp;$H949,Equations!$G:$I,3,0)+VLOOKUP(BC$14&amp;"-sexo-"&amp;$H949,Equations!$G:$I,3,0)*$U949+VLOOKUP(BC$14&amp;"-edad-"&amp;$H949,Equations!$G:$I,3,0)*$V949+VLOOKUP(BC$14&amp;"-est-"&amp;$H949,Equations!$G:$I,3,0)*(1/$W949)+VLOOKUP(BC$14&amp;"-imc-"&amp;$H949,Equations!$G:$I,3,0)*(1/$Q949)))</f>
        <v/>
      </c>
      <c r="BD949" s="10" t="str">
        <f>IF($AC949="","",IF(OR($V949&lt;2.7,$V949&gt;90),"Age OOR",BC949-1.6449*VLOOKUP(BC$14&amp;"-rse-"&amp;$H949,Equations!$G:$I,3,0)))</f>
        <v/>
      </c>
      <c r="BE949" s="10" t="str">
        <f>IF($AC949="","",IF(OR($V949&lt;2.7,$V949&gt;90),"Age OOR",BC949+1.6449*VLOOKUP(BC$14&amp;"-rse-"&amp;$H949,Equations!$G:$I,3,0)))</f>
        <v/>
      </c>
      <c r="BF949" s="10" t="str">
        <f t="shared" si="366"/>
        <v/>
      </c>
      <c r="BG949" s="10" t="str">
        <f>IF($AC949="","",IF(OR($V949&lt;2.7,$V949&gt;90),"Age OOR",($AC949-BC949)/VLOOKUP(BC$14&amp;"-rse-"&amp;$H949,Equations!$G:$I,3,0)))</f>
        <v/>
      </c>
      <c r="BH949" s="10" t="str">
        <f>IF($AD949="","",IF(OR($V949&lt;2.7,$V949&gt;90),"Age OOR",VLOOKUP(BH$14&amp;"-int-"&amp;$I949,Equations!$G:$I,3,0)+VLOOKUP(BH$14&amp;"-sexo-"&amp;$I949,Equations!$G:$I,3,0)*$U949+VLOOKUP(BH$14&amp;"-edad-"&amp;$I949,Equations!$G:$I,3,0)*$V949+VLOOKUP(BH$14&amp;"-est-"&amp;$I949,Equations!$G:$I,3,0)*(1/$W949)+VLOOKUP(BH$14&amp;"-imc-"&amp;$I949,Equations!$G:$I,3,0)*(1/$Q949)))</f>
        <v/>
      </c>
      <c r="BI949" s="10" t="str">
        <f>IF($AD949="","",IF(OR($V949&lt;2.7,$V949&gt;90),"Age OOR",BH949-1.6449*VLOOKUP(BH$14&amp;"-rse-"&amp;$I949,Equations!$G:$I,3,0)))</f>
        <v/>
      </c>
      <c r="BJ949" s="10" t="str">
        <f>IF($AD949="","",IF(OR($V949&lt;2.7,$V949&gt;90),"Age OOR",BH949+1.6449*VLOOKUP(BH$14&amp;"-rse-"&amp;$I949,Equations!$G:$I,3,0)))</f>
        <v/>
      </c>
      <c r="BK949" s="10" t="str">
        <f t="shared" si="367"/>
        <v/>
      </c>
      <c r="BL949" s="10" t="str">
        <f>IF($AD949="","",IF(OR($V949&lt;2.7,$V949&gt;90),"Age OOR",($AD949-BH949)/VLOOKUP(BH$14&amp;"-rse-"&amp;$I949,Equations!$G:$I,3,0)))</f>
        <v/>
      </c>
      <c r="BM949" s="10" t="str">
        <f>IF($AE949="","",IF(OR($V949&lt;2.7,$V949&gt;90),"Age OOR",VLOOKUP(BM$14&amp;"-int-"&amp;$J949,Equations!$G:$I,3,0)+VLOOKUP(BM$14&amp;"-sexo-"&amp;$J949,Equations!$G:$I,3,0)*$U949+VLOOKUP(BM$14&amp;"-edad-"&amp;$J949,Equations!$G:$I,3,0)*$V949+VLOOKUP(BM$14&amp;"-est-"&amp;$J949,Equations!$G:$I,3,0)*(1/$W949)+VLOOKUP(BM$14&amp;"-imc-"&amp;$J949,Equations!$G:$I,3,0)*(1/$Q949)))</f>
        <v/>
      </c>
      <c r="BN949" s="10" t="str">
        <f>IF($AE949="","",IF(OR($V949&lt;2.7,$V949&gt;90),"Age OOR",BM949-1.6449*VLOOKUP(BM$14&amp;"-rse-"&amp;$J949,Equations!$G:$I,3,0)))</f>
        <v/>
      </c>
      <c r="BO949" s="10" t="str">
        <f>IF($AE949="","",IF(OR($V949&lt;2.7,$V949&gt;90),"Age OOR",BM949+1.6449*VLOOKUP(BM$14&amp;"-rse-"&amp;$J949,Equations!$G:$I,3,0)))</f>
        <v/>
      </c>
      <c r="BP949" s="10" t="str">
        <f t="shared" si="368"/>
        <v/>
      </c>
      <c r="BQ949" s="10" t="str">
        <f>IF($AE949="","",IF(OR($V949&lt;2.7,$V949&gt;90),"Age OOR",($AE949-BM949)/VLOOKUP(BM$14&amp;"-rse-"&amp;$J949,Equations!$G:$I,3,0)))</f>
        <v/>
      </c>
      <c r="BR949" s="10" t="str">
        <f>IF($AF949="","",IF(OR($V949&lt;2.7,$V949&gt;90),"Age OOR",VLOOKUP(BR$14&amp;"-int-"&amp;$K949,Equations!$G:$I,3,0)+VLOOKUP(BR$14&amp;"-sexo-"&amp;$K949,Equations!$G:$I,3,0)*$U949+VLOOKUP(BR$14&amp;"-edad-"&amp;$K949,Equations!$G:$I,3,0)*$V949+VLOOKUP(BR$14&amp;"-est-"&amp;$K949,Equations!$G:$I,3,0)*(1/$W949)+VLOOKUP(BR$14&amp;"-imc-"&amp;$K949,Equations!$G:$I,3,0)*(1/$Q949)))</f>
        <v/>
      </c>
      <c r="BS949" s="10" t="str">
        <f>IF($AF949="","",IF(OR($V949&lt;2.7,$V949&gt;90),"Age OOR",BR949-1.6449*VLOOKUP(BR$14&amp;"-rse-"&amp;$K949,Equations!$G:$I,3,0)))</f>
        <v/>
      </c>
      <c r="BT949" s="10" t="str">
        <f>IF($AF949="","",IF(OR($V949&lt;2.7,$V949&gt;90),"Age OOR",BR949+1.6449*VLOOKUP(BR$14&amp;"-rse-"&amp;$K949,Equations!$G:$I,3,0)))</f>
        <v/>
      </c>
      <c r="BU949" s="10" t="str">
        <f t="shared" si="369"/>
        <v/>
      </c>
      <c r="BV949" s="10" t="str">
        <f>IF($AF949="","",IF(OR($V949&lt;2.7,$V949&gt;90),"Age OOR",($AF949-BR949)/VLOOKUP(BR$14&amp;"-rse-"&amp;$K949,Equations!$G:$I,3,0)))</f>
        <v/>
      </c>
      <c r="BW949" s="10" t="str">
        <f>IF($AG949="","",IF(OR($V949&lt;2.7,$V949&gt;90),"Age OOR",VLOOKUP(BW$14&amp;"-int-"&amp;$L949,Equations!$G:$I,3,0)+VLOOKUP(BW$14&amp;"-sexo-"&amp;$L949,Equations!$G:$I,3,0)*$U949+VLOOKUP(BW$14&amp;"-edad-"&amp;$L949,Equations!$G:$I,3,0)*$V949+VLOOKUP(BW$14&amp;"-est-"&amp;$L949,Equations!$G:$I,3,0)*(1/$W949)+VLOOKUP(BW$14&amp;"-imc-"&amp;$L949,Equations!$G:$I,3,0)*(1/$Q949)))</f>
        <v/>
      </c>
      <c r="BX949" s="10" t="str">
        <f>IF($AG949="","",IF(OR($V949&lt;2.7,$V949&gt;90),"Age OOR",BW949-1.6449*VLOOKUP(BW$14&amp;"-rse-"&amp;$L949,Equations!$G:$I,3,0)))</f>
        <v/>
      </c>
      <c r="BY949" s="10" t="str">
        <f>IF($AG949="","",IF(OR($V949&lt;2.7,$V949&gt;90),"Age OOR",BW949+1.6449*VLOOKUP(BW$14&amp;"-rse-"&amp;$L949,Equations!$G:$I,3,0)))</f>
        <v/>
      </c>
      <c r="BZ949" s="10" t="str">
        <f t="shared" si="370"/>
        <v/>
      </c>
      <c r="CA949" s="10" t="str">
        <f>IF($AG949="","",IF(OR($V949&lt;2.7,$V949&gt;90),"Age OOR",($AG949-BW949)/VLOOKUP(BW$14&amp;"-rse-"&amp;$L949,Equations!$G:$I,3,0)))</f>
        <v/>
      </c>
      <c r="CB949" s="10" t="str">
        <f>IF($AH949="","",IF(OR($V949&lt;2.7,$V949&gt;90),"Age OOR",VLOOKUP(CB$14&amp;"-int-"&amp;$M949,Equations!$G:$I,3,0)+VLOOKUP(CB$14&amp;"-sexo-"&amp;$M949,Equations!$G:$I,3,0)*$U949+VLOOKUP(CB$14&amp;"-edad-"&amp;$M949,Equations!$G:$I,3,0)*$V949+VLOOKUP(CB$14&amp;"-est-"&amp;$M949,Equations!$G:$I,3,0)*(1/$W949)+VLOOKUP(CB$14&amp;"-imc-"&amp;$M949,Equations!$G:$I,3,0)*(1/$Q949)))</f>
        <v/>
      </c>
      <c r="CC949" s="10" t="str">
        <f>IF($AH949="","",IF(OR($V949&lt;2.7,$V949&gt;90),"Age OOR",CB949-1.6449*VLOOKUP(CB$14&amp;"-rse-"&amp;$M949,Equations!$G:$I,3,0)))</f>
        <v/>
      </c>
      <c r="CD949" s="10" t="str">
        <f>IF($AH949="","",IF(OR($V949&lt;2.7,$V949&gt;90),"Age OOR",CB949+1.6449*VLOOKUP(CB$14&amp;"-rse-"&amp;$M949,Equations!$G:$I,3,0)))</f>
        <v/>
      </c>
      <c r="CE949" s="10" t="str">
        <f t="shared" si="371"/>
        <v/>
      </c>
      <c r="CF949" s="10" t="str">
        <f>IF($AH949="","",IF(OR($V949&lt;2.7,$V949&gt;90),"Age OOR",($AH949-CB949)/VLOOKUP(CB$14&amp;"-rse-"&amp;$M949,Equations!$G:$I,3,0)))</f>
        <v/>
      </c>
      <c r="CG949" s="10" t="str">
        <f>IF($AI949="","",IF(OR($V949&lt;2.7,$V949&gt;90),"Age OOR",VLOOKUP(CG$14&amp;"-int-"&amp;$N949,Equations!$G:$I,3,0)+VLOOKUP(CG$14&amp;"-sexo-"&amp;$N949,Equations!$G:$I,3,0)*$U949+VLOOKUP(CG$14&amp;"-edad-"&amp;$N949,Equations!$G:$I,3,0)*$V949+VLOOKUP(CG$14&amp;"-est-"&amp;$N949,Equations!$G:$I,3,0)*(1/$W949)+VLOOKUP(CG$14&amp;"-imc-"&amp;$N949,Equations!$G:$I,3,0)*(1/$Q949)))</f>
        <v/>
      </c>
      <c r="CH949" s="10" t="str">
        <f>IF($AI949="","",IF(OR($V949&lt;2.7,$V949&gt;90),"Age OOR",CG949-1.6449*VLOOKUP(CG$14&amp;"-rse-"&amp;$N949,Equations!$G:$I,3,0)))</f>
        <v/>
      </c>
      <c r="CI949" s="10" t="str">
        <f>IF($AI949="","",IF(OR($V949&lt;2.7,$V949&gt;90),"Age OOR",CG949+1.6449*VLOOKUP(CG$14&amp;"-rse-"&amp;$N949,Equations!$G:$I,3,0)))</f>
        <v/>
      </c>
      <c r="CJ949" s="10" t="str">
        <f t="shared" si="372"/>
        <v/>
      </c>
      <c r="CK949" s="10" t="str">
        <f>IF($AI949="","",IF(OR($V949&lt;2.7,$V949&gt;90),"Age OOR",($AI949-CG949)/VLOOKUP(CG$14&amp;"-rse-"&amp;$N949,Equations!$G:$I,3,0)))</f>
        <v/>
      </c>
      <c r="CL949" s="10" t="str">
        <f>IF($AJ949="","",IF(OR($V949&lt;2.7,$V949&gt;90),"Age OOR",VLOOKUP(CL$14&amp;"-int-"&amp;$O949,Equations!$G:$I,3,0)+VLOOKUP(CL$14&amp;"-sexo-"&amp;$O949,Equations!$G:$I,3,0)*$U949+VLOOKUP(CL$14&amp;"-edad-"&amp;$O949,Equations!$G:$I,3,0)*$V949+VLOOKUP(CL$14&amp;"-est-"&amp;$O949,Equations!$G:$I,3,0)*(1/$W949)+VLOOKUP(CL$14&amp;"-imc-"&amp;$O949,Equations!$G:$I,3,0)*(1/$Q949)))</f>
        <v/>
      </c>
      <c r="CM949" s="10" t="str">
        <f>IF($AJ949="","",IF(OR($V949&lt;2.7,$V949&gt;90),"Age OOR",CL949-1.6449*VLOOKUP(CL$14&amp;"-rse-"&amp;$O949,Equations!$G:$I,3,0)))</f>
        <v/>
      </c>
      <c r="CN949" s="10" t="str">
        <f>IF($AJ949="","",IF(OR($V949&lt;2.7,$V949&gt;90),"Age OOR",CL949+1.6449*VLOOKUP(CL$14&amp;"-rse-"&amp;$O949,Equations!$G:$I,3,0)))</f>
        <v/>
      </c>
      <c r="CO949" s="10" t="str">
        <f t="shared" si="373"/>
        <v/>
      </c>
      <c r="CP949" s="10" t="str">
        <f>IF($AJ949="","",IF(OR($V949&lt;2.7,$V949&gt;90),"Age OOR",($AJ949-CL949)/VLOOKUP(CL$14&amp;"-rse-"&amp;$O949,Equations!$G:$I,3,0)))</f>
        <v/>
      </c>
      <c r="CQ949" s="10" t="str">
        <f>IF($AK949="","",IF(OR($V949&lt;2.7,$V949&gt;90),"Age OOR",EXP(VLOOKUP(CQ$14&amp;"-int-"&amp;$P949,Equations!$G:$I,3,0)+VLOOKUP(CQ$14&amp;"-sexo-"&amp;$P949,Equations!$G:$I,3,0)*$U949+VLOOKUP(CQ$14&amp;"-edad-"&amp;$P949,Equations!$G:$I,3,0)*$V949+VLOOKUP(CQ$14&amp;"-est-"&amp;$P949,Equations!$G:$I,3,0)*(1/$W949)+VLOOKUP(CQ$14&amp;"-imc-"&amp;$P949,Equations!$G:$I,3,0)*(1/$Q949))))</f>
        <v/>
      </c>
      <c r="CR949" s="10" t="str">
        <f>IF($AK949="","",IF(OR($V949&lt;2.7,$V949&gt;90),"Age OOR",EXP(LN(CQ949)-1.6449*VLOOKUP(CQ$14&amp;"-rse-"&amp;$P949,Equations!$G:$I,3,0))))</f>
        <v/>
      </c>
      <c r="CS949" s="10" t="str">
        <f>IF($AK949="","",IF(OR($V949&lt;2.7,$V949&gt;90),"Age OOR",EXP(LN(CQ949)+1.6449*VLOOKUP(CQ$14&amp;"-rse-"&amp;$P949,Equations!$G:$I,3,0))))</f>
        <v/>
      </c>
      <c r="CT949" s="10" t="str">
        <f t="shared" si="374"/>
        <v/>
      </c>
      <c r="CU949" s="10" t="str">
        <f>IF($AK949="","",IF(OR($V949&lt;2.7,$V949&gt;90),"Age OOR",(LN($AK949)-LN(CQ949))/VLOOKUP(CQ$14&amp;"-rse-"&amp;$P949,Equations!$G:$I,3,0)))</f>
        <v/>
      </c>
      <c r="CV949" s="47"/>
    </row>
    <row r="950" spans="5:100" x14ac:dyDescent="0.2">
      <c r="E950" s="23" t="str">
        <f t="shared" si="350"/>
        <v>Age out of range</v>
      </c>
      <c r="F950" s="23" t="str">
        <f t="shared" si="351"/>
        <v>Age out of range</v>
      </c>
      <c r="G950" s="23" t="str">
        <f t="shared" si="352"/>
        <v>Age out of range</v>
      </c>
      <c r="H950" s="23" t="str">
        <f t="shared" si="353"/>
        <v>Age out of range</v>
      </c>
      <c r="I950" s="23" t="str">
        <f t="shared" si="354"/>
        <v>Age out of range</v>
      </c>
      <c r="J950" s="23" t="str">
        <f t="shared" si="355"/>
        <v>Age out of range</v>
      </c>
      <c r="K950" s="23" t="str">
        <f t="shared" si="356"/>
        <v>Age out of range</v>
      </c>
      <c r="L950" s="23" t="str">
        <f t="shared" si="357"/>
        <v>Age out of range</v>
      </c>
      <c r="M950" s="23" t="str">
        <f t="shared" si="358"/>
        <v>Age out of range</v>
      </c>
      <c r="N950" s="23" t="str">
        <f t="shared" si="359"/>
        <v>Age out of range</v>
      </c>
      <c r="O950" s="23" t="str">
        <f t="shared" si="360"/>
        <v>Age out of range</v>
      </c>
      <c r="P950" s="23" t="str">
        <f t="shared" si="361"/>
        <v>Age out of range</v>
      </c>
      <c r="Q950" s="23" t="e">
        <f t="shared" si="362"/>
        <v>#DIV/0!</v>
      </c>
      <c r="R950" s="17"/>
      <c r="S950" s="23">
        <v>934</v>
      </c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  <c r="AE950" s="134"/>
      <c r="AF950" s="134"/>
      <c r="AG950" s="134"/>
      <c r="AH950" s="134"/>
      <c r="AI950" s="134"/>
      <c r="AJ950" s="134"/>
      <c r="AK950" s="134"/>
      <c r="AL950" s="7"/>
      <c r="AM950" s="47"/>
      <c r="AN950" s="10" t="str">
        <f>IF($Z950="","",IF(OR($V950&lt;2.7,$V950&gt;90),"Age OOR",VLOOKUP(AN$14&amp;"-int-"&amp;$E950,Equations!$G:$I,3,0)+VLOOKUP(AN$14&amp;"-sexo-"&amp;$E950,Equations!$G:$I,3,0)*$U950+VLOOKUP(AN$14&amp;"-edad-"&amp;$E950,Equations!$G:$I,3,0)*$V950+VLOOKUP(AN$14&amp;"-est-"&amp;$E950,Equations!$G:$I,3,0)*(1/$W950)+VLOOKUP(AN$14&amp;"-imc-"&amp;$E950,Equations!$G:$I,3,0)*(1/$Q950)))</f>
        <v/>
      </c>
      <c r="AO950" s="10" t="str">
        <f>IF($Z950="","",IF(OR($V950&lt;2.7,$V950&gt;90),"Age OOR",AN950-1.6449*VLOOKUP(AN$14&amp;"-rse-"&amp;$E950,Equations!$G:$I,3,0)))</f>
        <v/>
      </c>
      <c r="AP950" s="10" t="str">
        <f>IF($Z950="","",IF(OR($V950&lt;2.7,$V950&gt;90),"Age OOR",AN950+1.6449*VLOOKUP(AN$14&amp;"-rse-"&amp;$E950,Equations!$G:$I,3,0)))</f>
        <v/>
      </c>
      <c r="AQ950" s="10" t="str">
        <f t="shared" si="363"/>
        <v/>
      </c>
      <c r="AR950" s="10" t="str">
        <f>IF($Z950="","",IF(OR($V950&lt;2.7,$V950&gt;90),"Age OOR",($Z950-AN950)/VLOOKUP(AN$14&amp;"-rse-"&amp;$E950,Equations!$G:$I,3,0)))</f>
        <v/>
      </c>
      <c r="AS950" s="10" t="str">
        <f>IF($AA950="","",IF(OR($V950&lt;2.7,$V950&gt;90),"Age OOR",VLOOKUP(AS$14&amp;"-int-"&amp;$F950,Equations!$G:$I,3,0)+VLOOKUP(AS$14&amp;"-sexo-"&amp;$F950,Equations!$G:$I,3,0)*$U950+VLOOKUP(AS$14&amp;"-edad-"&amp;$F950,Equations!$G:$I,3,0)*$V950+VLOOKUP(AS$14&amp;"-est-"&amp;$F950,Equations!$G:$I,3,0)*(1/$W950)+VLOOKUP(AS$14&amp;"-imc-"&amp;$F950,Equations!$G:$I,3,0)*(1/$Q950)))</f>
        <v/>
      </c>
      <c r="AT950" s="10" t="str">
        <f>IF($AA950="","",IF(OR($V950&lt;2.7,$V950&gt;90),"Age OOR",AS950-1.6449*VLOOKUP(AS$14&amp;"-rse-"&amp;$F950,Equations!$G:$I,3,0)))</f>
        <v/>
      </c>
      <c r="AU950" s="10" t="str">
        <f>IF($AA950="","",IF(OR($V950&lt;2.7,$V950&gt;90),"Age OOR",AS950+1.6449*VLOOKUP(AS$14&amp;"-rse-"&amp;$F950,Equations!$G:$I,3,0)))</f>
        <v/>
      </c>
      <c r="AV950" s="10" t="str">
        <f t="shared" si="364"/>
        <v/>
      </c>
      <c r="AW950" s="10" t="str">
        <f>IF($AA950="","",IF(OR($V950&lt;2.7,$V950&gt;90),"Age OOR",($AA950-AS950)/VLOOKUP(AS$14&amp;"-rse-"&amp;$F950,Equations!$G:$I,3,0)))</f>
        <v/>
      </c>
      <c r="AX950" s="10" t="str">
        <f>IF($AB950="","",IF(OR($V950&lt;2.7,$V950&gt;90),"Age OOR",VLOOKUP(AX$14&amp;"-int-"&amp;$G950,Equations!$G:$I,3,0)+VLOOKUP(AX$14&amp;"-sexo-"&amp;$G950,Equations!$G:$I,3,0)*$U950+VLOOKUP(AX$14&amp;"-edad-"&amp;$G950,Equations!$G:$I,3,0)*$V950+VLOOKUP(AX$14&amp;"-est-"&amp;$G950,Equations!$G:$I,3,0)*(1/$W950)+VLOOKUP(AX$14&amp;"-imc-"&amp;$G950,Equations!$G:$I,3,0)*(1/$Q950)))</f>
        <v/>
      </c>
      <c r="AY950" s="10" t="str">
        <f>IF($AB950="","",IF(OR($V950&lt;2.7,$V950&gt;90),"Age OOR",AX950-1.6449*VLOOKUP(AX$14&amp;"-rse-"&amp;$G950,Equations!$G:$I,3,0)))</f>
        <v/>
      </c>
      <c r="AZ950" s="10" t="str">
        <f>IF($AB950="","",IF(OR($V950&lt;2.7,$V950&gt;90),"Age OOR",AX950+1.6449*VLOOKUP(AX$14&amp;"-rse-"&amp;$G950,Equations!$G:$I,3,0)))</f>
        <v/>
      </c>
      <c r="BA950" s="10" t="str">
        <f t="shared" si="365"/>
        <v/>
      </c>
      <c r="BB950" s="10" t="str">
        <f>IF($AB950="","",IF(OR($V950&lt;2.7,$V950&gt;90),"Age OOR",($AB950-AX950)/VLOOKUP(AX$14&amp;"-rse-"&amp;$G950,Equations!$G:$I,3,0)))</f>
        <v/>
      </c>
      <c r="BC950" s="10" t="str">
        <f>IF($AC950="","",IF(OR($V950&lt;2.7,$V950&gt;90),"Age OOR",VLOOKUP(BC$14&amp;"-int-"&amp;$H950,Equations!$G:$I,3,0)+VLOOKUP(BC$14&amp;"-sexo-"&amp;$H950,Equations!$G:$I,3,0)*$U950+VLOOKUP(BC$14&amp;"-edad-"&amp;$H950,Equations!$G:$I,3,0)*$V950+VLOOKUP(BC$14&amp;"-est-"&amp;$H950,Equations!$G:$I,3,0)*(1/$W950)+VLOOKUP(BC$14&amp;"-imc-"&amp;$H950,Equations!$G:$I,3,0)*(1/$Q950)))</f>
        <v/>
      </c>
      <c r="BD950" s="10" t="str">
        <f>IF($AC950="","",IF(OR($V950&lt;2.7,$V950&gt;90),"Age OOR",BC950-1.6449*VLOOKUP(BC$14&amp;"-rse-"&amp;$H950,Equations!$G:$I,3,0)))</f>
        <v/>
      </c>
      <c r="BE950" s="10" t="str">
        <f>IF($AC950="","",IF(OR($V950&lt;2.7,$V950&gt;90),"Age OOR",BC950+1.6449*VLOOKUP(BC$14&amp;"-rse-"&amp;$H950,Equations!$G:$I,3,0)))</f>
        <v/>
      </c>
      <c r="BF950" s="10" t="str">
        <f t="shared" si="366"/>
        <v/>
      </c>
      <c r="BG950" s="10" t="str">
        <f>IF($AC950="","",IF(OR($V950&lt;2.7,$V950&gt;90),"Age OOR",($AC950-BC950)/VLOOKUP(BC$14&amp;"-rse-"&amp;$H950,Equations!$G:$I,3,0)))</f>
        <v/>
      </c>
      <c r="BH950" s="10" t="str">
        <f>IF($AD950="","",IF(OR($V950&lt;2.7,$V950&gt;90),"Age OOR",VLOOKUP(BH$14&amp;"-int-"&amp;$I950,Equations!$G:$I,3,0)+VLOOKUP(BH$14&amp;"-sexo-"&amp;$I950,Equations!$G:$I,3,0)*$U950+VLOOKUP(BH$14&amp;"-edad-"&amp;$I950,Equations!$G:$I,3,0)*$V950+VLOOKUP(BH$14&amp;"-est-"&amp;$I950,Equations!$G:$I,3,0)*(1/$W950)+VLOOKUP(BH$14&amp;"-imc-"&amp;$I950,Equations!$G:$I,3,0)*(1/$Q950)))</f>
        <v/>
      </c>
      <c r="BI950" s="10" t="str">
        <f>IF($AD950="","",IF(OR($V950&lt;2.7,$V950&gt;90),"Age OOR",BH950-1.6449*VLOOKUP(BH$14&amp;"-rse-"&amp;$I950,Equations!$G:$I,3,0)))</f>
        <v/>
      </c>
      <c r="BJ950" s="10" t="str">
        <f>IF($AD950="","",IF(OR($V950&lt;2.7,$V950&gt;90),"Age OOR",BH950+1.6449*VLOOKUP(BH$14&amp;"-rse-"&amp;$I950,Equations!$G:$I,3,0)))</f>
        <v/>
      </c>
      <c r="BK950" s="10" t="str">
        <f t="shared" si="367"/>
        <v/>
      </c>
      <c r="BL950" s="10" t="str">
        <f>IF($AD950="","",IF(OR($V950&lt;2.7,$V950&gt;90),"Age OOR",($AD950-BH950)/VLOOKUP(BH$14&amp;"-rse-"&amp;$I950,Equations!$G:$I,3,0)))</f>
        <v/>
      </c>
      <c r="BM950" s="10" t="str">
        <f>IF($AE950="","",IF(OR($V950&lt;2.7,$V950&gt;90),"Age OOR",VLOOKUP(BM$14&amp;"-int-"&amp;$J950,Equations!$G:$I,3,0)+VLOOKUP(BM$14&amp;"-sexo-"&amp;$J950,Equations!$G:$I,3,0)*$U950+VLOOKUP(BM$14&amp;"-edad-"&amp;$J950,Equations!$G:$I,3,0)*$V950+VLOOKUP(BM$14&amp;"-est-"&amp;$J950,Equations!$G:$I,3,0)*(1/$W950)+VLOOKUP(BM$14&amp;"-imc-"&amp;$J950,Equations!$G:$I,3,0)*(1/$Q950)))</f>
        <v/>
      </c>
      <c r="BN950" s="10" t="str">
        <f>IF($AE950="","",IF(OR($V950&lt;2.7,$V950&gt;90),"Age OOR",BM950-1.6449*VLOOKUP(BM$14&amp;"-rse-"&amp;$J950,Equations!$G:$I,3,0)))</f>
        <v/>
      </c>
      <c r="BO950" s="10" t="str">
        <f>IF($AE950="","",IF(OR($V950&lt;2.7,$V950&gt;90),"Age OOR",BM950+1.6449*VLOOKUP(BM$14&amp;"-rse-"&amp;$J950,Equations!$G:$I,3,0)))</f>
        <v/>
      </c>
      <c r="BP950" s="10" t="str">
        <f t="shared" si="368"/>
        <v/>
      </c>
      <c r="BQ950" s="10" t="str">
        <f>IF($AE950="","",IF(OR($V950&lt;2.7,$V950&gt;90),"Age OOR",($AE950-BM950)/VLOOKUP(BM$14&amp;"-rse-"&amp;$J950,Equations!$G:$I,3,0)))</f>
        <v/>
      </c>
      <c r="BR950" s="10" t="str">
        <f>IF($AF950="","",IF(OR($V950&lt;2.7,$V950&gt;90),"Age OOR",VLOOKUP(BR$14&amp;"-int-"&amp;$K950,Equations!$G:$I,3,0)+VLOOKUP(BR$14&amp;"-sexo-"&amp;$K950,Equations!$G:$I,3,0)*$U950+VLOOKUP(BR$14&amp;"-edad-"&amp;$K950,Equations!$G:$I,3,0)*$V950+VLOOKUP(BR$14&amp;"-est-"&amp;$K950,Equations!$G:$I,3,0)*(1/$W950)+VLOOKUP(BR$14&amp;"-imc-"&amp;$K950,Equations!$G:$I,3,0)*(1/$Q950)))</f>
        <v/>
      </c>
      <c r="BS950" s="10" t="str">
        <f>IF($AF950="","",IF(OR($V950&lt;2.7,$V950&gt;90),"Age OOR",BR950-1.6449*VLOOKUP(BR$14&amp;"-rse-"&amp;$K950,Equations!$G:$I,3,0)))</f>
        <v/>
      </c>
      <c r="BT950" s="10" t="str">
        <f>IF($AF950="","",IF(OR($V950&lt;2.7,$V950&gt;90),"Age OOR",BR950+1.6449*VLOOKUP(BR$14&amp;"-rse-"&amp;$K950,Equations!$G:$I,3,0)))</f>
        <v/>
      </c>
      <c r="BU950" s="10" t="str">
        <f t="shared" si="369"/>
        <v/>
      </c>
      <c r="BV950" s="10" t="str">
        <f>IF($AF950="","",IF(OR($V950&lt;2.7,$V950&gt;90),"Age OOR",($AF950-BR950)/VLOOKUP(BR$14&amp;"-rse-"&amp;$K950,Equations!$G:$I,3,0)))</f>
        <v/>
      </c>
      <c r="BW950" s="10" t="str">
        <f>IF($AG950="","",IF(OR($V950&lt;2.7,$V950&gt;90),"Age OOR",VLOOKUP(BW$14&amp;"-int-"&amp;$L950,Equations!$G:$I,3,0)+VLOOKUP(BW$14&amp;"-sexo-"&amp;$L950,Equations!$G:$I,3,0)*$U950+VLOOKUP(BW$14&amp;"-edad-"&amp;$L950,Equations!$G:$I,3,0)*$V950+VLOOKUP(BW$14&amp;"-est-"&amp;$L950,Equations!$G:$I,3,0)*(1/$W950)+VLOOKUP(BW$14&amp;"-imc-"&amp;$L950,Equations!$G:$I,3,0)*(1/$Q950)))</f>
        <v/>
      </c>
      <c r="BX950" s="10" t="str">
        <f>IF($AG950="","",IF(OR($V950&lt;2.7,$V950&gt;90),"Age OOR",BW950-1.6449*VLOOKUP(BW$14&amp;"-rse-"&amp;$L950,Equations!$G:$I,3,0)))</f>
        <v/>
      </c>
      <c r="BY950" s="10" t="str">
        <f>IF($AG950="","",IF(OR($V950&lt;2.7,$V950&gt;90),"Age OOR",BW950+1.6449*VLOOKUP(BW$14&amp;"-rse-"&amp;$L950,Equations!$G:$I,3,0)))</f>
        <v/>
      </c>
      <c r="BZ950" s="10" t="str">
        <f t="shared" si="370"/>
        <v/>
      </c>
      <c r="CA950" s="10" t="str">
        <f>IF($AG950="","",IF(OR($V950&lt;2.7,$V950&gt;90),"Age OOR",($AG950-BW950)/VLOOKUP(BW$14&amp;"-rse-"&amp;$L950,Equations!$G:$I,3,0)))</f>
        <v/>
      </c>
      <c r="CB950" s="10" t="str">
        <f>IF($AH950="","",IF(OR($V950&lt;2.7,$V950&gt;90),"Age OOR",VLOOKUP(CB$14&amp;"-int-"&amp;$M950,Equations!$G:$I,3,0)+VLOOKUP(CB$14&amp;"-sexo-"&amp;$M950,Equations!$G:$I,3,0)*$U950+VLOOKUP(CB$14&amp;"-edad-"&amp;$M950,Equations!$G:$I,3,0)*$V950+VLOOKUP(CB$14&amp;"-est-"&amp;$M950,Equations!$G:$I,3,0)*(1/$W950)+VLOOKUP(CB$14&amp;"-imc-"&amp;$M950,Equations!$G:$I,3,0)*(1/$Q950)))</f>
        <v/>
      </c>
      <c r="CC950" s="10" t="str">
        <f>IF($AH950="","",IF(OR($V950&lt;2.7,$V950&gt;90),"Age OOR",CB950-1.6449*VLOOKUP(CB$14&amp;"-rse-"&amp;$M950,Equations!$G:$I,3,0)))</f>
        <v/>
      </c>
      <c r="CD950" s="10" t="str">
        <f>IF($AH950="","",IF(OR($V950&lt;2.7,$V950&gt;90),"Age OOR",CB950+1.6449*VLOOKUP(CB$14&amp;"-rse-"&amp;$M950,Equations!$G:$I,3,0)))</f>
        <v/>
      </c>
      <c r="CE950" s="10" t="str">
        <f t="shared" si="371"/>
        <v/>
      </c>
      <c r="CF950" s="10" t="str">
        <f>IF($AH950="","",IF(OR($V950&lt;2.7,$V950&gt;90),"Age OOR",($AH950-CB950)/VLOOKUP(CB$14&amp;"-rse-"&amp;$M950,Equations!$G:$I,3,0)))</f>
        <v/>
      </c>
      <c r="CG950" s="10" t="str">
        <f>IF($AI950="","",IF(OR($V950&lt;2.7,$V950&gt;90),"Age OOR",VLOOKUP(CG$14&amp;"-int-"&amp;$N950,Equations!$G:$I,3,0)+VLOOKUP(CG$14&amp;"-sexo-"&amp;$N950,Equations!$G:$I,3,0)*$U950+VLOOKUP(CG$14&amp;"-edad-"&amp;$N950,Equations!$G:$I,3,0)*$V950+VLOOKUP(CG$14&amp;"-est-"&amp;$N950,Equations!$G:$I,3,0)*(1/$W950)+VLOOKUP(CG$14&amp;"-imc-"&amp;$N950,Equations!$G:$I,3,0)*(1/$Q950)))</f>
        <v/>
      </c>
      <c r="CH950" s="10" t="str">
        <f>IF($AI950="","",IF(OR($V950&lt;2.7,$V950&gt;90),"Age OOR",CG950-1.6449*VLOOKUP(CG$14&amp;"-rse-"&amp;$N950,Equations!$G:$I,3,0)))</f>
        <v/>
      </c>
      <c r="CI950" s="10" t="str">
        <f>IF($AI950="","",IF(OR($V950&lt;2.7,$V950&gt;90),"Age OOR",CG950+1.6449*VLOOKUP(CG$14&amp;"-rse-"&amp;$N950,Equations!$G:$I,3,0)))</f>
        <v/>
      </c>
      <c r="CJ950" s="10" t="str">
        <f t="shared" si="372"/>
        <v/>
      </c>
      <c r="CK950" s="10" t="str">
        <f>IF($AI950="","",IF(OR($V950&lt;2.7,$V950&gt;90),"Age OOR",($AI950-CG950)/VLOOKUP(CG$14&amp;"-rse-"&amp;$N950,Equations!$G:$I,3,0)))</f>
        <v/>
      </c>
      <c r="CL950" s="10" t="str">
        <f>IF($AJ950="","",IF(OR($V950&lt;2.7,$V950&gt;90),"Age OOR",VLOOKUP(CL$14&amp;"-int-"&amp;$O950,Equations!$G:$I,3,0)+VLOOKUP(CL$14&amp;"-sexo-"&amp;$O950,Equations!$G:$I,3,0)*$U950+VLOOKUP(CL$14&amp;"-edad-"&amp;$O950,Equations!$G:$I,3,0)*$V950+VLOOKUP(CL$14&amp;"-est-"&amp;$O950,Equations!$G:$I,3,0)*(1/$W950)+VLOOKUP(CL$14&amp;"-imc-"&amp;$O950,Equations!$G:$I,3,0)*(1/$Q950)))</f>
        <v/>
      </c>
      <c r="CM950" s="10" t="str">
        <f>IF($AJ950="","",IF(OR($V950&lt;2.7,$V950&gt;90),"Age OOR",CL950-1.6449*VLOOKUP(CL$14&amp;"-rse-"&amp;$O950,Equations!$G:$I,3,0)))</f>
        <v/>
      </c>
      <c r="CN950" s="10" t="str">
        <f>IF($AJ950="","",IF(OR($V950&lt;2.7,$V950&gt;90),"Age OOR",CL950+1.6449*VLOOKUP(CL$14&amp;"-rse-"&amp;$O950,Equations!$G:$I,3,0)))</f>
        <v/>
      </c>
      <c r="CO950" s="10" t="str">
        <f t="shared" si="373"/>
        <v/>
      </c>
      <c r="CP950" s="10" t="str">
        <f>IF($AJ950="","",IF(OR($V950&lt;2.7,$V950&gt;90),"Age OOR",($AJ950-CL950)/VLOOKUP(CL$14&amp;"-rse-"&amp;$O950,Equations!$G:$I,3,0)))</f>
        <v/>
      </c>
      <c r="CQ950" s="10" t="str">
        <f>IF($AK950="","",IF(OR($V950&lt;2.7,$V950&gt;90),"Age OOR",EXP(VLOOKUP(CQ$14&amp;"-int-"&amp;$P950,Equations!$G:$I,3,0)+VLOOKUP(CQ$14&amp;"-sexo-"&amp;$P950,Equations!$G:$I,3,0)*$U950+VLOOKUP(CQ$14&amp;"-edad-"&amp;$P950,Equations!$G:$I,3,0)*$V950+VLOOKUP(CQ$14&amp;"-est-"&amp;$P950,Equations!$G:$I,3,0)*(1/$W950)+VLOOKUP(CQ$14&amp;"-imc-"&amp;$P950,Equations!$G:$I,3,0)*(1/$Q950))))</f>
        <v/>
      </c>
      <c r="CR950" s="10" t="str">
        <f>IF($AK950="","",IF(OR($V950&lt;2.7,$V950&gt;90),"Age OOR",EXP(LN(CQ950)-1.6449*VLOOKUP(CQ$14&amp;"-rse-"&amp;$P950,Equations!$G:$I,3,0))))</f>
        <v/>
      </c>
      <c r="CS950" s="10" t="str">
        <f>IF($AK950="","",IF(OR($V950&lt;2.7,$V950&gt;90),"Age OOR",EXP(LN(CQ950)+1.6449*VLOOKUP(CQ$14&amp;"-rse-"&amp;$P950,Equations!$G:$I,3,0))))</f>
        <v/>
      </c>
      <c r="CT950" s="10" t="str">
        <f t="shared" si="374"/>
        <v/>
      </c>
      <c r="CU950" s="10" t="str">
        <f>IF($AK950="","",IF(OR($V950&lt;2.7,$V950&gt;90),"Age OOR",(LN($AK950)-LN(CQ950))/VLOOKUP(CQ$14&amp;"-rse-"&amp;$P950,Equations!$G:$I,3,0)))</f>
        <v/>
      </c>
      <c r="CV950" s="47"/>
    </row>
    <row r="951" spans="5:100" x14ac:dyDescent="0.2">
      <c r="E951" s="23" t="str">
        <f t="shared" si="350"/>
        <v>Age out of range</v>
      </c>
      <c r="F951" s="23" t="str">
        <f t="shared" si="351"/>
        <v>Age out of range</v>
      </c>
      <c r="G951" s="23" t="str">
        <f t="shared" si="352"/>
        <v>Age out of range</v>
      </c>
      <c r="H951" s="23" t="str">
        <f t="shared" si="353"/>
        <v>Age out of range</v>
      </c>
      <c r="I951" s="23" t="str">
        <f t="shared" si="354"/>
        <v>Age out of range</v>
      </c>
      <c r="J951" s="23" t="str">
        <f t="shared" si="355"/>
        <v>Age out of range</v>
      </c>
      <c r="K951" s="23" t="str">
        <f t="shared" si="356"/>
        <v>Age out of range</v>
      </c>
      <c r="L951" s="23" t="str">
        <f t="shared" si="357"/>
        <v>Age out of range</v>
      </c>
      <c r="M951" s="23" t="str">
        <f t="shared" si="358"/>
        <v>Age out of range</v>
      </c>
      <c r="N951" s="23" t="str">
        <f t="shared" si="359"/>
        <v>Age out of range</v>
      </c>
      <c r="O951" s="23" t="str">
        <f t="shared" si="360"/>
        <v>Age out of range</v>
      </c>
      <c r="P951" s="23" t="str">
        <f t="shared" si="361"/>
        <v>Age out of range</v>
      </c>
      <c r="Q951" s="23" t="e">
        <f t="shared" si="362"/>
        <v>#DIV/0!</v>
      </c>
      <c r="R951" s="17"/>
      <c r="S951" s="23">
        <v>935</v>
      </c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  <c r="AE951" s="134"/>
      <c r="AF951" s="134"/>
      <c r="AG951" s="134"/>
      <c r="AH951" s="134"/>
      <c r="AI951" s="134"/>
      <c r="AJ951" s="134"/>
      <c r="AK951" s="134"/>
      <c r="AL951" s="7"/>
      <c r="AM951" s="47"/>
      <c r="AN951" s="10" t="str">
        <f>IF($Z951="","",IF(OR($V951&lt;2.7,$V951&gt;90),"Age OOR",VLOOKUP(AN$14&amp;"-int-"&amp;$E951,Equations!$G:$I,3,0)+VLOOKUP(AN$14&amp;"-sexo-"&amp;$E951,Equations!$G:$I,3,0)*$U951+VLOOKUP(AN$14&amp;"-edad-"&amp;$E951,Equations!$G:$I,3,0)*$V951+VLOOKUP(AN$14&amp;"-est-"&amp;$E951,Equations!$G:$I,3,0)*(1/$W951)+VLOOKUP(AN$14&amp;"-imc-"&amp;$E951,Equations!$G:$I,3,0)*(1/$Q951)))</f>
        <v/>
      </c>
      <c r="AO951" s="10" t="str">
        <f>IF($Z951="","",IF(OR($V951&lt;2.7,$V951&gt;90),"Age OOR",AN951-1.6449*VLOOKUP(AN$14&amp;"-rse-"&amp;$E951,Equations!$G:$I,3,0)))</f>
        <v/>
      </c>
      <c r="AP951" s="10" t="str">
        <f>IF($Z951="","",IF(OR($V951&lt;2.7,$V951&gt;90),"Age OOR",AN951+1.6449*VLOOKUP(AN$14&amp;"-rse-"&amp;$E951,Equations!$G:$I,3,0)))</f>
        <v/>
      </c>
      <c r="AQ951" s="10" t="str">
        <f t="shared" si="363"/>
        <v/>
      </c>
      <c r="AR951" s="10" t="str">
        <f>IF($Z951="","",IF(OR($V951&lt;2.7,$V951&gt;90),"Age OOR",($Z951-AN951)/VLOOKUP(AN$14&amp;"-rse-"&amp;$E951,Equations!$G:$I,3,0)))</f>
        <v/>
      </c>
      <c r="AS951" s="10" t="str">
        <f>IF($AA951="","",IF(OR($V951&lt;2.7,$V951&gt;90),"Age OOR",VLOOKUP(AS$14&amp;"-int-"&amp;$F951,Equations!$G:$I,3,0)+VLOOKUP(AS$14&amp;"-sexo-"&amp;$F951,Equations!$G:$I,3,0)*$U951+VLOOKUP(AS$14&amp;"-edad-"&amp;$F951,Equations!$G:$I,3,0)*$V951+VLOOKUP(AS$14&amp;"-est-"&amp;$F951,Equations!$G:$I,3,0)*(1/$W951)+VLOOKUP(AS$14&amp;"-imc-"&amp;$F951,Equations!$G:$I,3,0)*(1/$Q951)))</f>
        <v/>
      </c>
      <c r="AT951" s="10" t="str">
        <f>IF($AA951="","",IF(OR($V951&lt;2.7,$V951&gt;90),"Age OOR",AS951-1.6449*VLOOKUP(AS$14&amp;"-rse-"&amp;$F951,Equations!$G:$I,3,0)))</f>
        <v/>
      </c>
      <c r="AU951" s="10" t="str">
        <f>IF($AA951="","",IF(OR($V951&lt;2.7,$V951&gt;90),"Age OOR",AS951+1.6449*VLOOKUP(AS$14&amp;"-rse-"&amp;$F951,Equations!$G:$I,3,0)))</f>
        <v/>
      </c>
      <c r="AV951" s="10" t="str">
        <f t="shared" si="364"/>
        <v/>
      </c>
      <c r="AW951" s="10" t="str">
        <f>IF($AA951="","",IF(OR($V951&lt;2.7,$V951&gt;90),"Age OOR",($AA951-AS951)/VLOOKUP(AS$14&amp;"-rse-"&amp;$F951,Equations!$G:$I,3,0)))</f>
        <v/>
      </c>
      <c r="AX951" s="10" t="str">
        <f>IF($AB951="","",IF(OR($V951&lt;2.7,$V951&gt;90),"Age OOR",VLOOKUP(AX$14&amp;"-int-"&amp;$G951,Equations!$G:$I,3,0)+VLOOKUP(AX$14&amp;"-sexo-"&amp;$G951,Equations!$G:$I,3,0)*$U951+VLOOKUP(AX$14&amp;"-edad-"&amp;$G951,Equations!$G:$I,3,0)*$V951+VLOOKUP(AX$14&amp;"-est-"&amp;$G951,Equations!$G:$I,3,0)*(1/$W951)+VLOOKUP(AX$14&amp;"-imc-"&amp;$G951,Equations!$G:$I,3,0)*(1/$Q951)))</f>
        <v/>
      </c>
      <c r="AY951" s="10" t="str">
        <f>IF($AB951="","",IF(OR($V951&lt;2.7,$V951&gt;90),"Age OOR",AX951-1.6449*VLOOKUP(AX$14&amp;"-rse-"&amp;$G951,Equations!$G:$I,3,0)))</f>
        <v/>
      </c>
      <c r="AZ951" s="10" t="str">
        <f>IF($AB951="","",IF(OR($V951&lt;2.7,$V951&gt;90),"Age OOR",AX951+1.6449*VLOOKUP(AX$14&amp;"-rse-"&amp;$G951,Equations!$G:$I,3,0)))</f>
        <v/>
      </c>
      <c r="BA951" s="10" t="str">
        <f t="shared" si="365"/>
        <v/>
      </c>
      <c r="BB951" s="10" t="str">
        <f>IF($AB951="","",IF(OR($V951&lt;2.7,$V951&gt;90),"Age OOR",($AB951-AX951)/VLOOKUP(AX$14&amp;"-rse-"&amp;$G951,Equations!$G:$I,3,0)))</f>
        <v/>
      </c>
      <c r="BC951" s="10" t="str">
        <f>IF($AC951="","",IF(OR($V951&lt;2.7,$V951&gt;90),"Age OOR",VLOOKUP(BC$14&amp;"-int-"&amp;$H951,Equations!$G:$I,3,0)+VLOOKUP(BC$14&amp;"-sexo-"&amp;$H951,Equations!$G:$I,3,0)*$U951+VLOOKUP(BC$14&amp;"-edad-"&amp;$H951,Equations!$G:$I,3,0)*$V951+VLOOKUP(BC$14&amp;"-est-"&amp;$H951,Equations!$G:$I,3,0)*(1/$W951)+VLOOKUP(BC$14&amp;"-imc-"&amp;$H951,Equations!$G:$I,3,0)*(1/$Q951)))</f>
        <v/>
      </c>
      <c r="BD951" s="10" t="str">
        <f>IF($AC951="","",IF(OR($V951&lt;2.7,$V951&gt;90),"Age OOR",BC951-1.6449*VLOOKUP(BC$14&amp;"-rse-"&amp;$H951,Equations!$G:$I,3,0)))</f>
        <v/>
      </c>
      <c r="BE951" s="10" t="str">
        <f>IF($AC951="","",IF(OR($V951&lt;2.7,$V951&gt;90),"Age OOR",BC951+1.6449*VLOOKUP(BC$14&amp;"-rse-"&amp;$H951,Equations!$G:$I,3,0)))</f>
        <v/>
      </c>
      <c r="BF951" s="10" t="str">
        <f t="shared" si="366"/>
        <v/>
      </c>
      <c r="BG951" s="10" t="str">
        <f>IF($AC951="","",IF(OR($V951&lt;2.7,$V951&gt;90),"Age OOR",($AC951-BC951)/VLOOKUP(BC$14&amp;"-rse-"&amp;$H951,Equations!$G:$I,3,0)))</f>
        <v/>
      </c>
      <c r="BH951" s="10" t="str">
        <f>IF($AD951="","",IF(OR($V951&lt;2.7,$V951&gt;90),"Age OOR",VLOOKUP(BH$14&amp;"-int-"&amp;$I951,Equations!$G:$I,3,0)+VLOOKUP(BH$14&amp;"-sexo-"&amp;$I951,Equations!$G:$I,3,0)*$U951+VLOOKUP(BH$14&amp;"-edad-"&amp;$I951,Equations!$G:$I,3,0)*$V951+VLOOKUP(BH$14&amp;"-est-"&amp;$I951,Equations!$G:$I,3,0)*(1/$W951)+VLOOKUP(BH$14&amp;"-imc-"&amp;$I951,Equations!$G:$I,3,0)*(1/$Q951)))</f>
        <v/>
      </c>
      <c r="BI951" s="10" t="str">
        <f>IF($AD951="","",IF(OR($V951&lt;2.7,$V951&gt;90),"Age OOR",BH951-1.6449*VLOOKUP(BH$14&amp;"-rse-"&amp;$I951,Equations!$G:$I,3,0)))</f>
        <v/>
      </c>
      <c r="BJ951" s="10" t="str">
        <f>IF($AD951="","",IF(OR($V951&lt;2.7,$V951&gt;90),"Age OOR",BH951+1.6449*VLOOKUP(BH$14&amp;"-rse-"&amp;$I951,Equations!$G:$I,3,0)))</f>
        <v/>
      </c>
      <c r="BK951" s="10" t="str">
        <f t="shared" si="367"/>
        <v/>
      </c>
      <c r="BL951" s="10" t="str">
        <f>IF($AD951="","",IF(OR($V951&lt;2.7,$V951&gt;90),"Age OOR",($AD951-BH951)/VLOOKUP(BH$14&amp;"-rse-"&amp;$I951,Equations!$G:$I,3,0)))</f>
        <v/>
      </c>
      <c r="BM951" s="10" t="str">
        <f>IF($AE951="","",IF(OR($V951&lt;2.7,$V951&gt;90),"Age OOR",VLOOKUP(BM$14&amp;"-int-"&amp;$J951,Equations!$G:$I,3,0)+VLOOKUP(BM$14&amp;"-sexo-"&amp;$J951,Equations!$G:$I,3,0)*$U951+VLOOKUP(BM$14&amp;"-edad-"&amp;$J951,Equations!$G:$I,3,0)*$V951+VLOOKUP(BM$14&amp;"-est-"&amp;$J951,Equations!$G:$I,3,0)*(1/$W951)+VLOOKUP(BM$14&amp;"-imc-"&amp;$J951,Equations!$G:$I,3,0)*(1/$Q951)))</f>
        <v/>
      </c>
      <c r="BN951" s="10" t="str">
        <f>IF($AE951="","",IF(OR($V951&lt;2.7,$V951&gt;90),"Age OOR",BM951-1.6449*VLOOKUP(BM$14&amp;"-rse-"&amp;$J951,Equations!$G:$I,3,0)))</f>
        <v/>
      </c>
      <c r="BO951" s="10" t="str">
        <f>IF($AE951="","",IF(OR($V951&lt;2.7,$V951&gt;90),"Age OOR",BM951+1.6449*VLOOKUP(BM$14&amp;"-rse-"&amp;$J951,Equations!$G:$I,3,0)))</f>
        <v/>
      </c>
      <c r="BP951" s="10" t="str">
        <f t="shared" si="368"/>
        <v/>
      </c>
      <c r="BQ951" s="10" t="str">
        <f>IF($AE951="","",IF(OR($V951&lt;2.7,$V951&gt;90),"Age OOR",($AE951-BM951)/VLOOKUP(BM$14&amp;"-rse-"&amp;$J951,Equations!$G:$I,3,0)))</f>
        <v/>
      </c>
      <c r="BR951" s="10" t="str">
        <f>IF($AF951="","",IF(OR($V951&lt;2.7,$V951&gt;90),"Age OOR",VLOOKUP(BR$14&amp;"-int-"&amp;$K951,Equations!$G:$I,3,0)+VLOOKUP(BR$14&amp;"-sexo-"&amp;$K951,Equations!$G:$I,3,0)*$U951+VLOOKUP(BR$14&amp;"-edad-"&amp;$K951,Equations!$G:$I,3,0)*$V951+VLOOKUP(BR$14&amp;"-est-"&amp;$K951,Equations!$G:$I,3,0)*(1/$W951)+VLOOKUP(BR$14&amp;"-imc-"&amp;$K951,Equations!$G:$I,3,0)*(1/$Q951)))</f>
        <v/>
      </c>
      <c r="BS951" s="10" t="str">
        <f>IF($AF951="","",IF(OR($V951&lt;2.7,$V951&gt;90),"Age OOR",BR951-1.6449*VLOOKUP(BR$14&amp;"-rse-"&amp;$K951,Equations!$G:$I,3,0)))</f>
        <v/>
      </c>
      <c r="BT951" s="10" t="str">
        <f>IF($AF951="","",IF(OR($V951&lt;2.7,$V951&gt;90),"Age OOR",BR951+1.6449*VLOOKUP(BR$14&amp;"-rse-"&amp;$K951,Equations!$G:$I,3,0)))</f>
        <v/>
      </c>
      <c r="BU951" s="10" t="str">
        <f t="shared" si="369"/>
        <v/>
      </c>
      <c r="BV951" s="10" t="str">
        <f>IF($AF951="","",IF(OR($V951&lt;2.7,$V951&gt;90),"Age OOR",($AF951-BR951)/VLOOKUP(BR$14&amp;"-rse-"&amp;$K951,Equations!$G:$I,3,0)))</f>
        <v/>
      </c>
      <c r="BW951" s="10" t="str">
        <f>IF($AG951="","",IF(OR($V951&lt;2.7,$V951&gt;90),"Age OOR",VLOOKUP(BW$14&amp;"-int-"&amp;$L951,Equations!$G:$I,3,0)+VLOOKUP(BW$14&amp;"-sexo-"&amp;$L951,Equations!$G:$I,3,0)*$U951+VLOOKUP(BW$14&amp;"-edad-"&amp;$L951,Equations!$G:$I,3,0)*$V951+VLOOKUP(BW$14&amp;"-est-"&amp;$L951,Equations!$G:$I,3,0)*(1/$W951)+VLOOKUP(BW$14&amp;"-imc-"&amp;$L951,Equations!$G:$I,3,0)*(1/$Q951)))</f>
        <v/>
      </c>
      <c r="BX951" s="10" t="str">
        <f>IF($AG951="","",IF(OR($V951&lt;2.7,$V951&gt;90),"Age OOR",BW951-1.6449*VLOOKUP(BW$14&amp;"-rse-"&amp;$L951,Equations!$G:$I,3,0)))</f>
        <v/>
      </c>
      <c r="BY951" s="10" t="str">
        <f>IF($AG951="","",IF(OR($V951&lt;2.7,$V951&gt;90),"Age OOR",BW951+1.6449*VLOOKUP(BW$14&amp;"-rse-"&amp;$L951,Equations!$G:$I,3,0)))</f>
        <v/>
      </c>
      <c r="BZ951" s="10" t="str">
        <f t="shared" si="370"/>
        <v/>
      </c>
      <c r="CA951" s="10" t="str">
        <f>IF($AG951="","",IF(OR($V951&lt;2.7,$V951&gt;90),"Age OOR",($AG951-BW951)/VLOOKUP(BW$14&amp;"-rse-"&amp;$L951,Equations!$G:$I,3,0)))</f>
        <v/>
      </c>
      <c r="CB951" s="10" t="str">
        <f>IF($AH951="","",IF(OR($V951&lt;2.7,$V951&gt;90),"Age OOR",VLOOKUP(CB$14&amp;"-int-"&amp;$M951,Equations!$G:$I,3,0)+VLOOKUP(CB$14&amp;"-sexo-"&amp;$M951,Equations!$G:$I,3,0)*$U951+VLOOKUP(CB$14&amp;"-edad-"&amp;$M951,Equations!$G:$I,3,0)*$V951+VLOOKUP(CB$14&amp;"-est-"&amp;$M951,Equations!$G:$I,3,0)*(1/$W951)+VLOOKUP(CB$14&amp;"-imc-"&amp;$M951,Equations!$G:$I,3,0)*(1/$Q951)))</f>
        <v/>
      </c>
      <c r="CC951" s="10" t="str">
        <f>IF($AH951="","",IF(OR($V951&lt;2.7,$V951&gt;90),"Age OOR",CB951-1.6449*VLOOKUP(CB$14&amp;"-rse-"&amp;$M951,Equations!$G:$I,3,0)))</f>
        <v/>
      </c>
      <c r="CD951" s="10" t="str">
        <f>IF($AH951="","",IF(OR($V951&lt;2.7,$V951&gt;90),"Age OOR",CB951+1.6449*VLOOKUP(CB$14&amp;"-rse-"&amp;$M951,Equations!$G:$I,3,0)))</f>
        <v/>
      </c>
      <c r="CE951" s="10" t="str">
        <f t="shared" si="371"/>
        <v/>
      </c>
      <c r="CF951" s="10" t="str">
        <f>IF($AH951="","",IF(OR($V951&lt;2.7,$V951&gt;90),"Age OOR",($AH951-CB951)/VLOOKUP(CB$14&amp;"-rse-"&amp;$M951,Equations!$G:$I,3,0)))</f>
        <v/>
      </c>
      <c r="CG951" s="10" t="str">
        <f>IF($AI951="","",IF(OR($V951&lt;2.7,$V951&gt;90),"Age OOR",VLOOKUP(CG$14&amp;"-int-"&amp;$N951,Equations!$G:$I,3,0)+VLOOKUP(CG$14&amp;"-sexo-"&amp;$N951,Equations!$G:$I,3,0)*$U951+VLOOKUP(CG$14&amp;"-edad-"&amp;$N951,Equations!$G:$I,3,0)*$V951+VLOOKUP(CG$14&amp;"-est-"&amp;$N951,Equations!$G:$I,3,0)*(1/$W951)+VLOOKUP(CG$14&amp;"-imc-"&amp;$N951,Equations!$G:$I,3,0)*(1/$Q951)))</f>
        <v/>
      </c>
      <c r="CH951" s="10" t="str">
        <f>IF($AI951="","",IF(OR($V951&lt;2.7,$V951&gt;90),"Age OOR",CG951-1.6449*VLOOKUP(CG$14&amp;"-rse-"&amp;$N951,Equations!$G:$I,3,0)))</f>
        <v/>
      </c>
      <c r="CI951" s="10" t="str">
        <f>IF($AI951="","",IF(OR($V951&lt;2.7,$V951&gt;90),"Age OOR",CG951+1.6449*VLOOKUP(CG$14&amp;"-rse-"&amp;$N951,Equations!$G:$I,3,0)))</f>
        <v/>
      </c>
      <c r="CJ951" s="10" t="str">
        <f t="shared" si="372"/>
        <v/>
      </c>
      <c r="CK951" s="10" t="str">
        <f>IF($AI951="","",IF(OR($V951&lt;2.7,$V951&gt;90),"Age OOR",($AI951-CG951)/VLOOKUP(CG$14&amp;"-rse-"&amp;$N951,Equations!$G:$I,3,0)))</f>
        <v/>
      </c>
      <c r="CL951" s="10" t="str">
        <f>IF($AJ951="","",IF(OR($V951&lt;2.7,$V951&gt;90),"Age OOR",VLOOKUP(CL$14&amp;"-int-"&amp;$O951,Equations!$G:$I,3,0)+VLOOKUP(CL$14&amp;"-sexo-"&amp;$O951,Equations!$G:$I,3,0)*$U951+VLOOKUP(CL$14&amp;"-edad-"&amp;$O951,Equations!$G:$I,3,0)*$V951+VLOOKUP(CL$14&amp;"-est-"&amp;$O951,Equations!$G:$I,3,0)*(1/$W951)+VLOOKUP(CL$14&amp;"-imc-"&amp;$O951,Equations!$G:$I,3,0)*(1/$Q951)))</f>
        <v/>
      </c>
      <c r="CM951" s="10" t="str">
        <f>IF($AJ951="","",IF(OR($V951&lt;2.7,$V951&gt;90),"Age OOR",CL951-1.6449*VLOOKUP(CL$14&amp;"-rse-"&amp;$O951,Equations!$G:$I,3,0)))</f>
        <v/>
      </c>
      <c r="CN951" s="10" t="str">
        <f>IF($AJ951="","",IF(OR($V951&lt;2.7,$V951&gt;90),"Age OOR",CL951+1.6449*VLOOKUP(CL$14&amp;"-rse-"&amp;$O951,Equations!$G:$I,3,0)))</f>
        <v/>
      </c>
      <c r="CO951" s="10" t="str">
        <f t="shared" si="373"/>
        <v/>
      </c>
      <c r="CP951" s="10" t="str">
        <f>IF($AJ951="","",IF(OR($V951&lt;2.7,$V951&gt;90),"Age OOR",($AJ951-CL951)/VLOOKUP(CL$14&amp;"-rse-"&amp;$O951,Equations!$G:$I,3,0)))</f>
        <v/>
      </c>
      <c r="CQ951" s="10" t="str">
        <f>IF($AK951="","",IF(OR($V951&lt;2.7,$V951&gt;90),"Age OOR",EXP(VLOOKUP(CQ$14&amp;"-int-"&amp;$P951,Equations!$G:$I,3,0)+VLOOKUP(CQ$14&amp;"-sexo-"&amp;$P951,Equations!$G:$I,3,0)*$U951+VLOOKUP(CQ$14&amp;"-edad-"&amp;$P951,Equations!$G:$I,3,0)*$V951+VLOOKUP(CQ$14&amp;"-est-"&amp;$P951,Equations!$G:$I,3,0)*(1/$W951)+VLOOKUP(CQ$14&amp;"-imc-"&amp;$P951,Equations!$G:$I,3,0)*(1/$Q951))))</f>
        <v/>
      </c>
      <c r="CR951" s="10" t="str">
        <f>IF($AK951="","",IF(OR($V951&lt;2.7,$V951&gt;90),"Age OOR",EXP(LN(CQ951)-1.6449*VLOOKUP(CQ$14&amp;"-rse-"&amp;$P951,Equations!$G:$I,3,0))))</f>
        <v/>
      </c>
      <c r="CS951" s="10" t="str">
        <f>IF($AK951="","",IF(OR($V951&lt;2.7,$V951&gt;90),"Age OOR",EXP(LN(CQ951)+1.6449*VLOOKUP(CQ$14&amp;"-rse-"&amp;$P951,Equations!$G:$I,3,0))))</f>
        <v/>
      </c>
      <c r="CT951" s="10" t="str">
        <f t="shared" si="374"/>
        <v/>
      </c>
      <c r="CU951" s="10" t="str">
        <f>IF($AK951="","",IF(OR($V951&lt;2.7,$V951&gt;90),"Age OOR",(LN($AK951)-LN(CQ951))/VLOOKUP(CQ$14&amp;"-rse-"&amp;$P951,Equations!$G:$I,3,0)))</f>
        <v/>
      </c>
      <c r="CV951" s="47"/>
    </row>
    <row r="952" spans="5:100" x14ac:dyDescent="0.2">
      <c r="E952" s="23" t="str">
        <f t="shared" si="350"/>
        <v>Age out of range</v>
      </c>
      <c r="F952" s="23" t="str">
        <f t="shared" si="351"/>
        <v>Age out of range</v>
      </c>
      <c r="G952" s="23" t="str">
        <f t="shared" si="352"/>
        <v>Age out of range</v>
      </c>
      <c r="H952" s="23" t="str">
        <f t="shared" si="353"/>
        <v>Age out of range</v>
      </c>
      <c r="I952" s="23" t="str">
        <f t="shared" si="354"/>
        <v>Age out of range</v>
      </c>
      <c r="J952" s="23" t="str">
        <f t="shared" si="355"/>
        <v>Age out of range</v>
      </c>
      <c r="K952" s="23" t="str">
        <f t="shared" si="356"/>
        <v>Age out of range</v>
      </c>
      <c r="L952" s="23" t="str">
        <f t="shared" si="357"/>
        <v>Age out of range</v>
      </c>
      <c r="M952" s="23" t="str">
        <f t="shared" si="358"/>
        <v>Age out of range</v>
      </c>
      <c r="N952" s="23" t="str">
        <f t="shared" si="359"/>
        <v>Age out of range</v>
      </c>
      <c r="O952" s="23" t="str">
        <f t="shared" si="360"/>
        <v>Age out of range</v>
      </c>
      <c r="P952" s="23" t="str">
        <f t="shared" si="361"/>
        <v>Age out of range</v>
      </c>
      <c r="Q952" s="23" t="e">
        <f t="shared" si="362"/>
        <v>#DIV/0!</v>
      </c>
      <c r="R952" s="17"/>
      <c r="S952" s="23">
        <v>936</v>
      </c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  <c r="AE952" s="134"/>
      <c r="AF952" s="134"/>
      <c r="AG952" s="134"/>
      <c r="AH952" s="134"/>
      <c r="AI952" s="134"/>
      <c r="AJ952" s="134"/>
      <c r="AK952" s="134"/>
      <c r="AL952" s="7"/>
      <c r="AM952" s="47"/>
      <c r="AN952" s="10" t="str">
        <f>IF($Z952="","",IF(OR($V952&lt;2.7,$V952&gt;90),"Age OOR",VLOOKUP(AN$14&amp;"-int-"&amp;$E952,Equations!$G:$I,3,0)+VLOOKUP(AN$14&amp;"-sexo-"&amp;$E952,Equations!$G:$I,3,0)*$U952+VLOOKUP(AN$14&amp;"-edad-"&amp;$E952,Equations!$G:$I,3,0)*$V952+VLOOKUP(AN$14&amp;"-est-"&amp;$E952,Equations!$G:$I,3,0)*(1/$W952)+VLOOKUP(AN$14&amp;"-imc-"&amp;$E952,Equations!$G:$I,3,0)*(1/$Q952)))</f>
        <v/>
      </c>
      <c r="AO952" s="10" t="str">
        <f>IF($Z952="","",IF(OR($V952&lt;2.7,$V952&gt;90),"Age OOR",AN952-1.6449*VLOOKUP(AN$14&amp;"-rse-"&amp;$E952,Equations!$G:$I,3,0)))</f>
        <v/>
      </c>
      <c r="AP952" s="10" t="str">
        <f>IF($Z952="","",IF(OR($V952&lt;2.7,$V952&gt;90),"Age OOR",AN952+1.6449*VLOOKUP(AN$14&amp;"-rse-"&amp;$E952,Equations!$G:$I,3,0)))</f>
        <v/>
      </c>
      <c r="AQ952" s="10" t="str">
        <f t="shared" si="363"/>
        <v/>
      </c>
      <c r="AR952" s="10" t="str">
        <f>IF($Z952="","",IF(OR($V952&lt;2.7,$V952&gt;90),"Age OOR",($Z952-AN952)/VLOOKUP(AN$14&amp;"-rse-"&amp;$E952,Equations!$G:$I,3,0)))</f>
        <v/>
      </c>
      <c r="AS952" s="10" t="str">
        <f>IF($AA952="","",IF(OR($V952&lt;2.7,$V952&gt;90),"Age OOR",VLOOKUP(AS$14&amp;"-int-"&amp;$F952,Equations!$G:$I,3,0)+VLOOKUP(AS$14&amp;"-sexo-"&amp;$F952,Equations!$G:$I,3,0)*$U952+VLOOKUP(AS$14&amp;"-edad-"&amp;$F952,Equations!$G:$I,3,0)*$V952+VLOOKUP(AS$14&amp;"-est-"&amp;$F952,Equations!$G:$I,3,0)*(1/$W952)+VLOOKUP(AS$14&amp;"-imc-"&amp;$F952,Equations!$G:$I,3,0)*(1/$Q952)))</f>
        <v/>
      </c>
      <c r="AT952" s="10" t="str">
        <f>IF($AA952="","",IF(OR($V952&lt;2.7,$V952&gt;90),"Age OOR",AS952-1.6449*VLOOKUP(AS$14&amp;"-rse-"&amp;$F952,Equations!$G:$I,3,0)))</f>
        <v/>
      </c>
      <c r="AU952" s="10" t="str">
        <f>IF($AA952="","",IF(OR($V952&lt;2.7,$V952&gt;90),"Age OOR",AS952+1.6449*VLOOKUP(AS$14&amp;"-rse-"&amp;$F952,Equations!$G:$I,3,0)))</f>
        <v/>
      </c>
      <c r="AV952" s="10" t="str">
        <f t="shared" si="364"/>
        <v/>
      </c>
      <c r="AW952" s="10" t="str">
        <f>IF($AA952="","",IF(OR($V952&lt;2.7,$V952&gt;90),"Age OOR",($AA952-AS952)/VLOOKUP(AS$14&amp;"-rse-"&amp;$F952,Equations!$G:$I,3,0)))</f>
        <v/>
      </c>
      <c r="AX952" s="10" t="str">
        <f>IF($AB952="","",IF(OR($V952&lt;2.7,$V952&gt;90),"Age OOR",VLOOKUP(AX$14&amp;"-int-"&amp;$G952,Equations!$G:$I,3,0)+VLOOKUP(AX$14&amp;"-sexo-"&amp;$G952,Equations!$G:$I,3,0)*$U952+VLOOKUP(AX$14&amp;"-edad-"&amp;$G952,Equations!$G:$I,3,0)*$V952+VLOOKUP(AX$14&amp;"-est-"&amp;$G952,Equations!$G:$I,3,0)*(1/$W952)+VLOOKUP(AX$14&amp;"-imc-"&amp;$G952,Equations!$G:$I,3,0)*(1/$Q952)))</f>
        <v/>
      </c>
      <c r="AY952" s="10" t="str">
        <f>IF($AB952="","",IF(OR($V952&lt;2.7,$V952&gt;90),"Age OOR",AX952-1.6449*VLOOKUP(AX$14&amp;"-rse-"&amp;$G952,Equations!$G:$I,3,0)))</f>
        <v/>
      </c>
      <c r="AZ952" s="10" t="str">
        <f>IF($AB952="","",IF(OR($V952&lt;2.7,$V952&gt;90),"Age OOR",AX952+1.6449*VLOOKUP(AX$14&amp;"-rse-"&amp;$G952,Equations!$G:$I,3,0)))</f>
        <v/>
      </c>
      <c r="BA952" s="10" t="str">
        <f t="shared" si="365"/>
        <v/>
      </c>
      <c r="BB952" s="10" t="str">
        <f>IF($AB952="","",IF(OR($V952&lt;2.7,$V952&gt;90),"Age OOR",($AB952-AX952)/VLOOKUP(AX$14&amp;"-rse-"&amp;$G952,Equations!$G:$I,3,0)))</f>
        <v/>
      </c>
      <c r="BC952" s="10" t="str">
        <f>IF($AC952="","",IF(OR($V952&lt;2.7,$V952&gt;90),"Age OOR",VLOOKUP(BC$14&amp;"-int-"&amp;$H952,Equations!$G:$I,3,0)+VLOOKUP(BC$14&amp;"-sexo-"&amp;$H952,Equations!$G:$I,3,0)*$U952+VLOOKUP(BC$14&amp;"-edad-"&amp;$H952,Equations!$G:$I,3,0)*$V952+VLOOKUP(BC$14&amp;"-est-"&amp;$H952,Equations!$G:$I,3,0)*(1/$W952)+VLOOKUP(BC$14&amp;"-imc-"&amp;$H952,Equations!$G:$I,3,0)*(1/$Q952)))</f>
        <v/>
      </c>
      <c r="BD952" s="10" t="str">
        <f>IF($AC952="","",IF(OR($V952&lt;2.7,$V952&gt;90),"Age OOR",BC952-1.6449*VLOOKUP(BC$14&amp;"-rse-"&amp;$H952,Equations!$G:$I,3,0)))</f>
        <v/>
      </c>
      <c r="BE952" s="10" t="str">
        <f>IF($AC952="","",IF(OR($V952&lt;2.7,$V952&gt;90),"Age OOR",BC952+1.6449*VLOOKUP(BC$14&amp;"-rse-"&amp;$H952,Equations!$G:$I,3,0)))</f>
        <v/>
      </c>
      <c r="BF952" s="10" t="str">
        <f t="shared" si="366"/>
        <v/>
      </c>
      <c r="BG952" s="10" t="str">
        <f>IF($AC952="","",IF(OR($V952&lt;2.7,$V952&gt;90),"Age OOR",($AC952-BC952)/VLOOKUP(BC$14&amp;"-rse-"&amp;$H952,Equations!$G:$I,3,0)))</f>
        <v/>
      </c>
      <c r="BH952" s="10" t="str">
        <f>IF($AD952="","",IF(OR($V952&lt;2.7,$V952&gt;90),"Age OOR",VLOOKUP(BH$14&amp;"-int-"&amp;$I952,Equations!$G:$I,3,0)+VLOOKUP(BH$14&amp;"-sexo-"&amp;$I952,Equations!$G:$I,3,0)*$U952+VLOOKUP(BH$14&amp;"-edad-"&amp;$I952,Equations!$G:$I,3,0)*$V952+VLOOKUP(BH$14&amp;"-est-"&amp;$I952,Equations!$G:$I,3,0)*(1/$W952)+VLOOKUP(BH$14&amp;"-imc-"&amp;$I952,Equations!$G:$I,3,0)*(1/$Q952)))</f>
        <v/>
      </c>
      <c r="BI952" s="10" t="str">
        <f>IF($AD952="","",IF(OR($V952&lt;2.7,$V952&gt;90),"Age OOR",BH952-1.6449*VLOOKUP(BH$14&amp;"-rse-"&amp;$I952,Equations!$G:$I,3,0)))</f>
        <v/>
      </c>
      <c r="BJ952" s="10" t="str">
        <f>IF($AD952="","",IF(OR($V952&lt;2.7,$V952&gt;90),"Age OOR",BH952+1.6449*VLOOKUP(BH$14&amp;"-rse-"&amp;$I952,Equations!$G:$I,3,0)))</f>
        <v/>
      </c>
      <c r="BK952" s="10" t="str">
        <f t="shared" si="367"/>
        <v/>
      </c>
      <c r="BL952" s="10" t="str">
        <f>IF($AD952="","",IF(OR($V952&lt;2.7,$V952&gt;90),"Age OOR",($AD952-BH952)/VLOOKUP(BH$14&amp;"-rse-"&amp;$I952,Equations!$G:$I,3,0)))</f>
        <v/>
      </c>
      <c r="BM952" s="10" t="str">
        <f>IF($AE952="","",IF(OR($V952&lt;2.7,$V952&gt;90),"Age OOR",VLOOKUP(BM$14&amp;"-int-"&amp;$J952,Equations!$G:$I,3,0)+VLOOKUP(BM$14&amp;"-sexo-"&amp;$J952,Equations!$G:$I,3,0)*$U952+VLOOKUP(BM$14&amp;"-edad-"&amp;$J952,Equations!$G:$I,3,0)*$V952+VLOOKUP(BM$14&amp;"-est-"&amp;$J952,Equations!$G:$I,3,0)*(1/$W952)+VLOOKUP(BM$14&amp;"-imc-"&amp;$J952,Equations!$G:$I,3,0)*(1/$Q952)))</f>
        <v/>
      </c>
      <c r="BN952" s="10" t="str">
        <f>IF($AE952="","",IF(OR($V952&lt;2.7,$V952&gt;90),"Age OOR",BM952-1.6449*VLOOKUP(BM$14&amp;"-rse-"&amp;$J952,Equations!$G:$I,3,0)))</f>
        <v/>
      </c>
      <c r="BO952" s="10" t="str">
        <f>IF($AE952="","",IF(OR($V952&lt;2.7,$V952&gt;90),"Age OOR",BM952+1.6449*VLOOKUP(BM$14&amp;"-rse-"&amp;$J952,Equations!$G:$I,3,0)))</f>
        <v/>
      </c>
      <c r="BP952" s="10" t="str">
        <f t="shared" si="368"/>
        <v/>
      </c>
      <c r="BQ952" s="10" t="str">
        <f>IF($AE952="","",IF(OR($V952&lt;2.7,$V952&gt;90),"Age OOR",($AE952-BM952)/VLOOKUP(BM$14&amp;"-rse-"&amp;$J952,Equations!$G:$I,3,0)))</f>
        <v/>
      </c>
      <c r="BR952" s="10" t="str">
        <f>IF($AF952="","",IF(OR($V952&lt;2.7,$V952&gt;90),"Age OOR",VLOOKUP(BR$14&amp;"-int-"&amp;$K952,Equations!$G:$I,3,0)+VLOOKUP(BR$14&amp;"-sexo-"&amp;$K952,Equations!$G:$I,3,0)*$U952+VLOOKUP(BR$14&amp;"-edad-"&amp;$K952,Equations!$G:$I,3,0)*$V952+VLOOKUP(BR$14&amp;"-est-"&amp;$K952,Equations!$G:$I,3,0)*(1/$W952)+VLOOKUP(BR$14&amp;"-imc-"&amp;$K952,Equations!$G:$I,3,0)*(1/$Q952)))</f>
        <v/>
      </c>
      <c r="BS952" s="10" t="str">
        <f>IF($AF952="","",IF(OR($V952&lt;2.7,$V952&gt;90),"Age OOR",BR952-1.6449*VLOOKUP(BR$14&amp;"-rse-"&amp;$K952,Equations!$G:$I,3,0)))</f>
        <v/>
      </c>
      <c r="BT952" s="10" t="str">
        <f>IF($AF952="","",IF(OR($V952&lt;2.7,$V952&gt;90),"Age OOR",BR952+1.6449*VLOOKUP(BR$14&amp;"-rse-"&amp;$K952,Equations!$G:$I,3,0)))</f>
        <v/>
      </c>
      <c r="BU952" s="10" t="str">
        <f t="shared" si="369"/>
        <v/>
      </c>
      <c r="BV952" s="10" t="str">
        <f>IF($AF952="","",IF(OR($V952&lt;2.7,$V952&gt;90),"Age OOR",($AF952-BR952)/VLOOKUP(BR$14&amp;"-rse-"&amp;$K952,Equations!$G:$I,3,0)))</f>
        <v/>
      </c>
      <c r="BW952" s="10" t="str">
        <f>IF($AG952="","",IF(OR($V952&lt;2.7,$V952&gt;90),"Age OOR",VLOOKUP(BW$14&amp;"-int-"&amp;$L952,Equations!$G:$I,3,0)+VLOOKUP(BW$14&amp;"-sexo-"&amp;$L952,Equations!$G:$I,3,0)*$U952+VLOOKUP(BW$14&amp;"-edad-"&amp;$L952,Equations!$G:$I,3,0)*$V952+VLOOKUP(BW$14&amp;"-est-"&amp;$L952,Equations!$G:$I,3,0)*(1/$W952)+VLOOKUP(BW$14&amp;"-imc-"&amp;$L952,Equations!$G:$I,3,0)*(1/$Q952)))</f>
        <v/>
      </c>
      <c r="BX952" s="10" t="str">
        <f>IF($AG952="","",IF(OR($V952&lt;2.7,$V952&gt;90),"Age OOR",BW952-1.6449*VLOOKUP(BW$14&amp;"-rse-"&amp;$L952,Equations!$G:$I,3,0)))</f>
        <v/>
      </c>
      <c r="BY952" s="10" t="str">
        <f>IF($AG952="","",IF(OR($V952&lt;2.7,$V952&gt;90),"Age OOR",BW952+1.6449*VLOOKUP(BW$14&amp;"-rse-"&amp;$L952,Equations!$G:$I,3,0)))</f>
        <v/>
      </c>
      <c r="BZ952" s="10" t="str">
        <f t="shared" si="370"/>
        <v/>
      </c>
      <c r="CA952" s="10" t="str">
        <f>IF($AG952="","",IF(OR($V952&lt;2.7,$V952&gt;90),"Age OOR",($AG952-BW952)/VLOOKUP(BW$14&amp;"-rse-"&amp;$L952,Equations!$G:$I,3,0)))</f>
        <v/>
      </c>
      <c r="CB952" s="10" t="str">
        <f>IF($AH952="","",IF(OR($V952&lt;2.7,$V952&gt;90),"Age OOR",VLOOKUP(CB$14&amp;"-int-"&amp;$M952,Equations!$G:$I,3,0)+VLOOKUP(CB$14&amp;"-sexo-"&amp;$M952,Equations!$G:$I,3,0)*$U952+VLOOKUP(CB$14&amp;"-edad-"&amp;$M952,Equations!$G:$I,3,0)*$V952+VLOOKUP(CB$14&amp;"-est-"&amp;$M952,Equations!$G:$I,3,0)*(1/$W952)+VLOOKUP(CB$14&amp;"-imc-"&amp;$M952,Equations!$G:$I,3,0)*(1/$Q952)))</f>
        <v/>
      </c>
      <c r="CC952" s="10" t="str">
        <f>IF($AH952="","",IF(OR($V952&lt;2.7,$V952&gt;90),"Age OOR",CB952-1.6449*VLOOKUP(CB$14&amp;"-rse-"&amp;$M952,Equations!$G:$I,3,0)))</f>
        <v/>
      </c>
      <c r="CD952" s="10" t="str">
        <f>IF($AH952="","",IF(OR($V952&lt;2.7,$V952&gt;90),"Age OOR",CB952+1.6449*VLOOKUP(CB$14&amp;"-rse-"&amp;$M952,Equations!$G:$I,3,0)))</f>
        <v/>
      </c>
      <c r="CE952" s="10" t="str">
        <f t="shared" si="371"/>
        <v/>
      </c>
      <c r="CF952" s="10" t="str">
        <f>IF($AH952="","",IF(OR($V952&lt;2.7,$V952&gt;90),"Age OOR",($AH952-CB952)/VLOOKUP(CB$14&amp;"-rse-"&amp;$M952,Equations!$G:$I,3,0)))</f>
        <v/>
      </c>
      <c r="CG952" s="10" t="str">
        <f>IF($AI952="","",IF(OR($V952&lt;2.7,$V952&gt;90),"Age OOR",VLOOKUP(CG$14&amp;"-int-"&amp;$N952,Equations!$G:$I,3,0)+VLOOKUP(CG$14&amp;"-sexo-"&amp;$N952,Equations!$G:$I,3,0)*$U952+VLOOKUP(CG$14&amp;"-edad-"&amp;$N952,Equations!$G:$I,3,0)*$V952+VLOOKUP(CG$14&amp;"-est-"&amp;$N952,Equations!$G:$I,3,0)*(1/$W952)+VLOOKUP(CG$14&amp;"-imc-"&amp;$N952,Equations!$G:$I,3,0)*(1/$Q952)))</f>
        <v/>
      </c>
      <c r="CH952" s="10" t="str">
        <f>IF($AI952="","",IF(OR($V952&lt;2.7,$V952&gt;90),"Age OOR",CG952-1.6449*VLOOKUP(CG$14&amp;"-rse-"&amp;$N952,Equations!$G:$I,3,0)))</f>
        <v/>
      </c>
      <c r="CI952" s="10" t="str">
        <f>IF($AI952="","",IF(OR($V952&lt;2.7,$V952&gt;90),"Age OOR",CG952+1.6449*VLOOKUP(CG$14&amp;"-rse-"&amp;$N952,Equations!$G:$I,3,0)))</f>
        <v/>
      </c>
      <c r="CJ952" s="10" t="str">
        <f t="shared" si="372"/>
        <v/>
      </c>
      <c r="CK952" s="10" t="str">
        <f>IF($AI952="","",IF(OR($V952&lt;2.7,$V952&gt;90),"Age OOR",($AI952-CG952)/VLOOKUP(CG$14&amp;"-rse-"&amp;$N952,Equations!$G:$I,3,0)))</f>
        <v/>
      </c>
      <c r="CL952" s="10" t="str">
        <f>IF($AJ952="","",IF(OR($V952&lt;2.7,$V952&gt;90),"Age OOR",VLOOKUP(CL$14&amp;"-int-"&amp;$O952,Equations!$G:$I,3,0)+VLOOKUP(CL$14&amp;"-sexo-"&amp;$O952,Equations!$G:$I,3,0)*$U952+VLOOKUP(CL$14&amp;"-edad-"&amp;$O952,Equations!$G:$I,3,0)*$V952+VLOOKUP(CL$14&amp;"-est-"&amp;$O952,Equations!$G:$I,3,0)*(1/$W952)+VLOOKUP(CL$14&amp;"-imc-"&amp;$O952,Equations!$G:$I,3,0)*(1/$Q952)))</f>
        <v/>
      </c>
      <c r="CM952" s="10" t="str">
        <f>IF($AJ952="","",IF(OR($V952&lt;2.7,$V952&gt;90),"Age OOR",CL952-1.6449*VLOOKUP(CL$14&amp;"-rse-"&amp;$O952,Equations!$G:$I,3,0)))</f>
        <v/>
      </c>
      <c r="CN952" s="10" t="str">
        <f>IF($AJ952="","",IF(OR($V952&lt;2.7,$V952&gt;90),"Age OOR",CL952+1.6449*VLOOKUP(CL$14&amp;"-rse-"&amp;$O952,Equations!$G:$I,3,0)))</f>
        <v/>
      </c>
      <c r="CO952" s="10" t="str">
        <f t="shared" si="373"/>
        <v/>
      </c>
      <c r="CP952" s="10" t="str">
        <f>IF($AJ952="","",IF(OR($V952&lt;2.7,$V952&gt;90),"Age OOR",($AJ952-CL952)/VLOOKUP(CL$14&amp;"-rse-"&amp;$O952,Equations!$G:$I,3,0)))</f>
        <v/>
      </c>
      <c r="CQ952" s="10" t="str">
        <f>IF($AK952="","",IF(OR($V952&lt;2.7,$V952&gt;90),"Age OOR",EXP(VLOOKUP(CQ$14&amp;"-int-"&amp;$P952,Equations!$G:$I,3,0)+VLOOKUP(CQ$14&amp;"-sexo-"&amp;$P952,Equations!$G:$I,3,0)*$U952+VLOOKUP(CQ$14&amp;"-edad-"&amp;$P952,Equations!$G:$I,3,0)*$V952+VLOOKUP(CQ$14&amp;"-est-"&amp;$P952,Equations!$G:$I,3,0)*(1/$W952)+VLOOKUP(CQ$14&amp;"-imc-"&amp;$P952,Equations!$G:$I,3,0)*(1/$Q952))))</f>
        <v/>
      </c>
      <c r="CR952" s="10" t="str">
        <f>IF($AK952="","",IF(OR($V952&lt;2.7,$V952&gt;90),"Age OOR",EXP(LN(CQ952)-1.6449*VLOOKUP(CQ$14&amp;"-rse-"&amp;$P952,Equations!$G:$I,3,0))))</f>
        <v/>
      </c>
      <c r="CS952" s="10" t="str">
        <f>IF($AK952="","",IF(OR($V952&lt;2.7,$V952&gt;90),"Age OOR",EXP(LN(CQ952)+1.6449*VLOOKUP(CQ$14&amp;"-rse-"&amp;$P952,Equations!$G:$I,3,0))))</f>
        <v/>
      </c>
      <c r="CT952" s="10" t="str">
        <f t="shared" si="374"/>
        <v/>
      </c>
      <c r="CU952" s="10" t="str">
        <f>IF($AK952="","",IF(OR($V952&lt;2.7,$V952&gt;90),"Age OOR",(LN($AK952)-LN(CQ952))/VLOOKUP(CQ$14&amp;"-rse-"&amp;$P952,Equations!$G:$I,3,0)))</f>
        <v/>
      </c>
      <c r="CV952" s="47"/>
    </row>
    <row r="953" spans="5:100" x14ac:dyDescent="0.2">
      <c r="E953" s="23" t="str">
        <f t="shared" si="350"/>
        <v>Age out of range</v>
      </c>
      <c r="F953" s="23" t="str">
        <f t="shared" si="351"/>
        <v>Age out of range</v>
      </c>
      <c r="G953" s="23" t="str">
        <f t="shared" si="352"/>
        <v>Age out of range</v>
      </c>
      <c r="H953" s="23" t="str">
        <f t="shared" si="353"/>
        <v>Age out of range</v>
      </c>
      <c r="I953" s="23" t="str">
        <f t="shared" si="354"/>
        <v>Age out of range</v>
      </c>
      <c r="J953" s="23" t="str">
        <f t="shared" si="355"/>
        <v>Age out of range</v>
      </c>
      <c r="K953" s="23" t="str">
        <f t="shared" si="356"/>
        <v>Age out of range</v>
      </c>
      <c r="L953" s="23" t="str">
        <f t="shared" si="357"/>
        <v>Age out of range</v>
      </c>
      <c r="M953" s="23" t="str">
        <f t="shared" si="358"/>
        <v>Age out of range</v>
      </c>
      <c r="N953" s="23" t="str">
        <f t="shared" si="359"/>
        <v>Age out of range</v>
      </c>
      <c r="O953" s="23" t="str">
        <f t="shared" si="360"/>
        <v>Age out of range</v>
      </c>
      <c r="P953" s="23" t="str">
        <f t="shared" si="361"/>
        <v>Age out of range</v>
      </c>
      <c r="Q953" s="23" t="e">
        <f t="shared" si="362"/>
        <v>#DIV/0!</v>
      </c>
      <c r="R953" s="17"/>
      <c r="S953" s="23">
        <v>937</v>
      </c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  <c r="AE953" s="134"/>
      <c r="AF953" s="134"/>
      <c r="AG953" s="134"/>
      <c r="AH953" s="134"/>
      <c r="AI953" s="134"/>
      <c r="AJ953" s="134"/>
      <c r="AK953" s="134"/>
      <c r="AL953" s="7"/>
      <c r="AM953" s="47"/>
      <c r="AN953" s="10" t="str">
        <f>IF($Z953="","",IF(OR($V953&lt;2.7,$V953&gt;90),"Age OOR",VLOOKUP(AN$14&amp;"-int-"&amp;$E953,Equations!$G:$I,3,0)+VLOOKUP(AN$14&amp;"-sexo-"&amp;$E953,Equations!$G:$I,3,0)*$U953+VLOOKUP(AN$14&amp;"-edad-"&amp;$E953,Equations!$G:$I,3,0)*$V953+VLOOKUP(AN$14&amp;"-est-"&amp;$E953,Equations!$G:$I,3,0)*(1/$W953)+VLOOKUP(AN$14&amp;"-imc-"&amp;$E953,Equations!$G:$I,3,0)*(1/$Q953)))</f>
        <v/>
      </c>
      <c r="AO953" s="10" t="str">
        <f>IF($Z953="","",IF(OR($V953&lt;2.7,$V953&gt;90),"Age OOR",AN953-1.6449*VLOOKUP(AN$14&amp;"-rse-"&amp;$E953,Equations!$G:$I,3,0)))</f>
        <v/>
      </c>
      <c r="AP953" s="10" t="str">
        <f>IF($Z953="","",IF(OR($V953&lt;2.7,$V953&gt;90),"Age OOR",AN953+1.6449*VLOOKUP(AN$14&amp;"-rse-"&amp;$E953,Equations!$G:$I,3,0)))</f>
        <v/>
      </c>
      <c r="AQ953" s="10" t="str">
        <f t="shared" si="363"/>
        <v/>
      </c>
      <c r="AR953" s="10" t="str">
        <f>IF($Z953="","",IF(OR($V953&lt;2.7,$V953&gt;90),"Age OOR",($Z953-AN953)/VLOOKUP(AN$14&amp;"-rse-"&amp;$E953,Equations!$G:$I,3,0)))</f>
        <v/>
      </c>
      <c r="AS953" s="10" t="str">
        <f>IF($AA953="","",IF(OR($V953&lt;2.7,$V953&gt;90),"Age OOR",VLOOKUP(AS$14&amp;"-int-"&amp;$F953,Equations!$G:$I,3,0)+VLOOKUP(AS$14&amp;"-sexo-"&amp;$F953,Equations!$G:$I,3,0)*$U953+VLOOKUP(AS$14&amp;"-edad-"&amp;$F953,Equations!$G:$I,3,0)*$V953+VLOOKUP(AS$14&amp;"-est-"&amp;$F953,Equations!$G:$I,3,0)*(1/$W953)+VLOOKUP(AS$14&amp;"-imc-"&amp;$F953,Equations!$G:$I,3,0)*(1/$Q953)))</f>
        <v/>
      </c>
      <c r="AT953" s="10" t="str">
        <f>IF($AA953="","",IF(OR($V953&lt;2.7,$V953&gt;90),"Age OOR",AS953-1.6449*VLOOKUP(AS$14&amp;"-rse-"&amp;$F953,Equations!$G:$I,3,0)))</f>
        <v/>
      </c>
      <c r="AU953" s="10" t="str">
        <f>IF($AA953="","",IF(OR($V953&lt;2.7,$V953&gt;90),"Age OOR",AS953+1.6449*VLOOKUP(AS$14&amp;"-rse-"&amp;$F953,Equations!$G:$I,3,0)))</f>
        <v/>
      </c>
      <c r="AV953" s="10" t="str">
        <f t="shared" si="364"/>
        <v/>
      </c>
      <c r="AW953" s="10" t="str">
        <f>IF($AA953="","",IF(OR($V953&lt;2.7,$V953&gt;90),"Age OOR",($AA953-AS953)/VLOOKUP(AS$14&amp;"-rse-"&amp;$F953,Equations!$G:$I,3,0)))</f>
        <v/>
      </c>
      <c r="AX953" s="10" t="str">
        <f>IF($AB953="","",IF(OR($V953&lt;2.7,$V953&gt;90),"Age OOR",VLOOKUP(AX$14&amp;"-int-"&amp;$G953,Equations!$G:$I,3,0)+VLOOKUP(AX$14&amp;"-sexo-"&amp;$G953,Equations!$G:$I,3,0)*$U953+VLOOKUP(AX$14&amp;"-edad-"&amp;$G953,Equations!$G:$I,3,0)*$V953+VLOOKUP(AX$14&amp;"-est-"&amp;$G953,Equations!$G:$I,3,0)*(1/$W953)+VLOOKUP(AX$14&amp;"-imc-"&amp;$G953,Equations!$G:$I,3,0)*(1/$Q953)))</f>
        <v/>
      </c>
      <c r="AY953" s="10" t="str">
        <f>IF($AB953="","",IF(OR($V953&lt;2.7,$V953&gt;90),"Age OOR",AX953-1.6449*VLOOKUP(AX$14&amp;"-rse-"&amp;$G953,Equations!$G:$I,3,0)))</f>
        <v/>
      </c>
      <c r="AZ953" s="10" t="str">
        <f>IF($AB953="","",IF(OR($V953&lt;2.7,$V953&gt;90),"Age OOR",AX953+1.6449*VLOOKUP(AX$14&amp;"-rse-"&amp;$G953,Equations!$G:$I,3,0)))</f>
        <v/>
      </c>
      <c r="BA953" s="10" t="str">
        <f t="shared" si="365"/>
        <v/>
      </c>
      <c r="BB953" s="10" t="str">
        <f>IF($AB953="","",IF(OR($V953&lt;2.7,$V953&gt;90),"Age OOR",($AB953-AX953)/VLOOKUP(AX$14&amp;"-rse-"&amp;$G953,Equations!$G:$I,3,0)))</f>
        <v/>
      </c>
      <c r="BC953" s="10" t="str">
        <f>IF($AC953="","",IF(OR($V953&lt;2.7,$V953&gt;90),"Age OOR",VLOOKUP(BC$14&amp;"-int-"&amp;$H953,Equations!$G:$I,3,0)+VLOOKUP(BC$14&amp;"-sexo-"&amp;$H953,Equations!$G:$I,3,0)*$U953+VLOOKUP(BC$14&amp;"-edad-"&amp;$H953,Equations!$G:$I,3,0)*$V953+VLOOKUP(BC$14&amp;"-est-"&amp;$H953,Equations!$G:$I,3,0)*(1/$W953)+VLOOKUP(BC$14&amp;"-imc-"&amp;$H953,Equations!$G:$I,3,0)*(1/$Q953)))</f>
        <v/>
      </c>
      <c r="BD953" s="10" t="str">
        <f>IF($AC953="","",IF(OR($V953&lt;2.7,$V953&gt;90),"Age OOR",BC953-1.6449*VLOOKUP(BC$14&amp;"-rse-"&amp;$H953,Equations!$G:$I,3,0)))</f>
        <v/>
      </c>
      <c r="BE953" s="10" t="str">
        <f>IF($AC953="","",IF(OR($V953&lt;2.7,$V953&gt;90),"Age OOR",BC953+1.6449*VLOOKUP(BC$14&amp;"-rse-"&amp;$H953,Equations!$G:$I,3,0)))</f>
        <v/>
      </c>
      <c r="BF953" s="10" t="str">
        <f t="shared" si="366"/>
        <v/>
      </c>
      <c r="BG953" s="10" t="str">
        <f>IF($AC953="","",IF(OR($V953&lt;2.7,$V953&gt;90),"Age OOR",($AC953-BC953)/VLOOKUP(BC$14&amp;"-rse-"&amp;$H953,Equations!$G:$I,3,0)))</f>
        <v/>
      </c>
      <c r="BH953" s="10" t="str">
        <f>IF($AD953="","",IF(OR($V953&lt;2.7,$V953&gt;90),"Age OOR",VLOOKUP(BH$14&amp;"-int-"&amp;$I953,Equations!$G:$I,3,0)+VLOOKUP(BH$14&amp;"-sexo-"&amp;$I953,Equations!$G:$I,3,0)*$U953+VLOOKUP(BH$14&amp;"-edad-"&amp;$I953,Equations!$G:$I,3,0)*$V953+VLOOKUP(BH$14&amp;"-est-"&amp;$I953,Equations!$G:$I,3,0)*(1/$W953)+VLOOKUP(BH$14&amp;"-imc-"&amp;$I953,Equations!$G:$I,3,0)*(1/$Q953)))</f>
        <v/>
      </c>
      <c r="BI953" s="10" t="str">
        <f>IF($AD953="","",IF(OR($V953&lt;2.7,$V953&gt;90),"Age OOR",BH953-1.6449*VLOOKUP(BH$14&amp;"-rse-"&amp;$I953,Equations!$G:$I,3,0)))</f>
        <v/>
      </c>
      <c r="BJ953" s="10" t="str">
        <f>IF($AD953="","",IF(OR($V953&lt;2.7,$V953&gt;90),"Age OOR",BH953+1.6449*VLOOKUP(BH$14&amp;"-rse-"&amp;$I953,Equations!$G:$I,3,0)))</f>
        <v/>
      </c>
      <c r="BK953" s="10" t="str">
        <f t="shared" si="367"/>
        <v/>
      </c>
      <c r="BL953" s="10" t="str">
        <f>IF($AD953="","",IF(OR($V953&lt;2.7,$V953&gt;90),"Age OOR",($AD953-BH953)/VLOOKUP(BH$14&amp;"-rse-"&amp;$I953,Equations!$G:$I,3,0)))</f>
        <v/>
      </c>
      <c r="BM953" s="10" t="str">
        <f>IF($AE953="","",IF(OR($V953&lt;2.7,$V953&gt;90),"Age OOR",VLOOKUP(BM$14&amp;"-int-"&amp;$J953,Equations!$G:$I,3,0)+VLOOKUP(BM$14&amp;"-sexo-"&amp;$J953,Equations!$G:$I,3,0)*$U953+VLOOKUP(BM$14&amp;"-edad-"&amp;$J953,Equations!$G:$I,3,0)*$V953+VLOOKUP(BM$14&amp;"-est-"&amp;$J953,Equations!$G:$I,3,0)*(1/$W953)+VLOOKUP(BM$14&amp;"-imc-"&amp;$J953,Equations!$G:$I,3,0)*(1/$Q953)))</f>
        <v/>
      </c>
      <c r="BN953" s="10" t="str">
        <f>IF($AE953="","",IF(OR($V953&lt;2.7,$V953&gt;90),"Age OOR",BM953-1.6449*VLOOKUP(BM$14&amp;"-rse-"&amp;$J953,Equations!$G:$I,3,0)))</f>
        <v/>
      </c>
      <c r="BO953" s="10" t="str">
        <f>IF($AE953="","",IF(OR($V953&lt;2.7,$V953&gt;90),"Age OOR",BM953+1.6449*VLOOKUP(BM$14&amp;"-rse-"&amp;$J953,Equations!$G:$I,3,0)))</f>
        <v/>
      </c>
      <c r="BP953" s="10" t="str">
        <f t="shared" si="368"/>
        <v/>
      </c>
      <c r="BQ953" s="10" t="str">
        <f>IF($AE953="","",IF(OR($V953&lt;2.7,$V953&gt;90),"Age OOR",($AE953-BM953)/VLOOKUP(BM$14&amp;"-rse-"&amp;$J953,Equations!$G:$I,3,0)))</f>
        <v/>
      </c>
      <c r="BR953" s="10" t="str">
        <f>IF($AF953="","",IF(OR($V953&lt;2.7,$V953&gt;90),"Age OOR",VLOOKUP(BR$14&amp;"-int-"&amp;$K953,Equations!$G:$I,3,0)+VLOOKUP(BR$14&amp;"-sexo-"&amp;$K953,Equations!$G:$I,3,0)*$U953+VLOOKUP(BR$14&amp;"-edad-"&amp;$K953,Equations!$G:$I,3,0)*$V953+VLOOKUP(BR$14&amp;"-est-"&amp;$K953,Equations!$G:$I,3,0)*(1/$W953)+VLOOKUP(BR$14&amp;"-imc-"&amp;$K953,Equations!$G:$I,3,0)*(1/$Q953)))</f>
        <v/>
      </c>
      <c r="BS953" s="10" t="str">
        <f>IF($AF953="","",IF(OR($V953&lt;2.7,$V953&gt;90),"Age OOR",BR953-1.6449*VLOOKUP(BR$14&amp;"-rse-"&amp;$K953,Equations!$G:$I,3,0)))</f>
        <v/>
      </c>
      <c r="BT953" s="10" t="str">
        <f>IF($AF953="","",IF(OR($V953&lt;2.7,$V953&gt;90),"Age OOR",BR953+1.6449*VLOOKUP(BR$14&amp;"-rse-"&amp;$K953,Equations!$G:$I,3,0)))</f>
        <v/>
      </c>
      <c r="BU953" s="10" t="str">
        <f t="shared" si="369"/>
        <v/>
      </c>
      <c r="BV953" s="10" t="str">
        <f>IF($AF953="","",IF(OR($V953&lt;2.7,$V953&gt;90),"Age OOR",($AF953-BR953)/VLOOKUP(BR$14&amp;"-rse-"&amp;$K953,Equations!$G:$I,3,0)))</f>
        <v/>
      </c>
      <c r="BW953" s="10" t="str">
        <f>IF($AG953="","",IF(OR($V953&lt;2.7,$V953&gt;90),"Age OOR",VLOOKUP(BW$14&amp;"-int-"&amp;$L953,Equations!$G:$I,3,0)+VLOOKUP(BW$14&amp;"-sexo-"&amp;$L953,Equations!$G:$I,3,0)*$U953+VLOOKUP(BW$14&amp;"-edad-"&amp;$L953,Equations!$G:$I,3,0)*$V953+VLOOKUP(BW$14&amp;"-est-"&amp;$L953,Equations!$G:$I,3,0)*(1/$W953)+VLOOKUP(BW$14&amp;"-imc-"&amp;$L953,Equations!$G:$I,3,0)*(1/$Q953)))</f>
        <v/>
      </c>
      <c r="BX953" s="10" t="str">
        <f>IF($AG953="","",IF(OR($V953&lt;2.7,$V953&gt;90),"Age OOR",BW953-1.6449*VLOOKUP(BW$14&amp;"-rse-"&amp;$L953,Equations!$G:$I,3,0)))</f>
        <v/>
      </c>
      <c r="BY953" s="10" t="str">
        <f>IF($AG953="","",IF(OR($V953&lt;2.7,$V953&gt;90),"Age OOR",BW953+1.6449*VLOOKUP(BW$14&amp;"-rse-"&amp;$L953,Equations!$G:$I,3,0)))</f>
        <v/>
      </c>
      <c r="BZ953" s="10" t="str">
        <f t="shared" si="370"/>
        <v/>
      </c>
      <c r="CA953" s="10" t="str">
        <f>IF($AG953="","",IF(OR($V953&lt;2.7,$V953&gt;90),"Age OOR",($AG953-BW953)/VLOOKUP(BW$14&amp;"-rse-"&amp;$L953,Equations!$G:$I,3,0)))</f>
        <v/>
      </c>
      <c r="CB953" s="10" t="str">
        <f>IF($AH953="","",IF(OR($V953&lt;2.7,$V953&gt;90),"Age OOR",VLOOKUP(CB$14&amp;"-int-"&amp;$M953,Equations!$G:$I,3,0)+VLOOKUP(CB$14&amp;"-sexo-"&amp;$M953,Equations!$G:$I,3,0)*$U953+VLOOKUP(CB$14&amp;"-edad-"&amp;$M953,Equations!$G:$I,3,0)*$V953+VLOOKUP(CB$14&amp;"-est-"&amp;$M953,Equations!$G:$I,3,0)*(1/$W953)+VLOOKUP(CB$14&amp;"-imc-"&amp;$M953,Equations!$G:$I,3,0)*(1/$Q953)))</f>
        <v/>
      </c>
      <c r="CC953" s="10" t="str">
        <f>IF($AH953="","",IF(OR($V953&lt;2.7,$V953&gt;90),"Age OOR",CB953-1.6449*VLOOKUP(CB$14&amp;"-rse-"&amp;$M953,Equations!$G:$I,3,0)))</f>
        <v/>
      </c>
      <c r="CD953" s="10" t="str">
        <f>IF($AH953="","",IF(OR($V953&lt;2.7,$V953&gt;90),"Age OOR",CB953+1.6449*VLOOKUP(CB$14&amp;"-rse-"&amp;$M953,Equations!$G:$I,3,0)))</f>
        <v/>
      </c>
      <c r="CE953" s="10" t="str">
        <f t="shared" si="371"/>
        <v/>
      </c>
      <c r="CF953" s="10" t="str">
        <f>IF($AH953="","",IF(OR($V953&lt;2.7,$V953&gt;90),"Age OOR",($AH953-CB953)/VLOOKUP(CB$14&amp;"-rse-"&amp;$M953,Equations!$G:$I,3,0)))</f>
        <v/>
      </c>
      <c r="CG953" s="10" t="str">
        <f>IF($AI953="","",IF(OR($V953&lt;2.7,$V953&gt;90),"Age OOR",VLOOKUP(CG$14&amp;"-int-"&amp;$N953,Equations!$G:$I,3,0)+VLOOKUP(CG$14&amp;"-sexo-"&amp;$N953,Equations!$G:$I,3,0)*$U953+VLOOKUP(CG$14&amp;"-edad-"&amp;$N953,Equations!$G:$I,3,0)*$V953+VLOOKUP(CG$14&amp;"-est-"&amp;$N953,Equations!$G:$I,3,0)*(1/$W953)+VLOOKUP(CG$14&amp;"-imc-"&amp;$N953,Equations!$G:$I,3,0)*(1/$Q953)))</f>
        <v/>
      </c>
      <c r="CH953" s="10" t="str">
        <f>IF($AI953="","",IF(OR($V953&lt;2.7,$V953&gt;90),"Age OOR",CG953-1.6449*VLOOKUP(CG$14&amp;"-rse-"&amp;$N953,Equations!$G:$I,3,0)))</f>
        <v/>
      </c>
      <c r="CI953" s="10" t="str">
        <f>IF($AI953="","",IF(OR($V953&lt;2.7,$V953&gt;90),"Age OOR",CG953+1.6449*VLOOKUP(CG$14&amp;"-rse-"&amp;$N953,Equations!$G:$I,3,0)))</f>
        <v/>
      </c>
      <c r="CJ953" s="10" t="str">
        <f t="shared" si="372"/>
        <v/>
      </c>
      <c r="CK953" s="10" t="str">
        <f>IF($AI953="","",IF(OR($V953&lt;2.7,$V953&gt;90),"Age OOR",($AI953-CG953)/VLOOKUP(CG$14&amp;"-rse-"&amp;$N953,Equations!$G:$I,3,0)))</f>
        <v/>
      </c>
      <c r="CL953" s="10" t="str">
        <f>IF($AJ953="","",IF(OR($V953&lt;2.7,$V953&gt;90),"Age OOR",VLOOKUP(CL$14&amp;"-int-"&amp;$O953,Equations!$G:$I,3,0)+VLOOKUP(CL$14&amp;"-sexo-"&amp;$O953,Equations!$G:$I,3,0)*$U953+VLOOKUP(CL$14&amp;"-edad-"&amp;$O953,Equations!$G:$I,3,0)*$V953+VLOOKUP(CL$14&amp;"-est-"&amp;$O953,Equations!$G:$I,3,0)*(1/$W953)+VLOOKUP(CL$14&amp;"-imc-"&amp;$O953,Equations!$G:$I,3,0)*(1/$Q953)))</f>
        <v/>
      </c>
      <c r="CM953" s="10" t="str">
        <f>IF($AJ953="","",IF(OR($V953&lt;2.7,$V953&gt;90),"Age OOR",CL953-1.6449*VLOOKUP(CL$14&amp;"-rse-"&amp;$O953,Equations!$G:$I,3,0)))</f>
        <v/>
      </c>
      <c r="CN953" s="10" t="str">
        <f>IF($AJ953="","",IF(OR($V953&lt;2.7,$V953&gt;90),"Age OOR",CL953+1.6449*VLOOKUP(CL$14&amp;"-rse-"&amp;$O953,Equations!$G:$I,3,0)))</f>
        <v/>
      </c>
      <c r="CO953" s="10" t="str">
        <f t="shared" si="373"/>
        <v/>
      </c>
      <c r="CP953" s="10" t="str">
        <f>IF($AJ953="","",IF(OR($V953&lt;2.7,$V953&gt;90),"Age OOR",($AJ953-CL953)/VLOOKUP(CL$14&amp;"-rse-"&amp;$O953,Equations!$G:$I,3,0)))</f>
        <v/>
      </c>
      <c r="CQ953" s="10" t="str">
        <f>IF($AK953="","",IF(OR($V953&lt;2.7,$V953&gt;90),"Age OOR",EXP(VLOOKUP(CQ$14&amp;"-int-"&amp;$P953,Equations!$G:$I,3,0)+VLOOKUP(CQ$14&amp;"-sexo-"&amp;$P953,Equations!$G:$I,3,0)*$U953+VLOOKUP(CQ$14&amp;"-edad-"&amp;$P953,Equations!$G:$I,3,0)*$V953+VLOOKUP(CQ$14&amp;"-est-"&amp;$P953,Equations!$G:$I,3,0)*(1/$W953)+VLOOKUP(CQ$14&amp;"-imc-"&amp;$P953,Equations!$G:$I,3,0)*(1/$Q953))))</f>
        <v/>
      </c>
      <c r="CR953" s="10" t="str">
        <f>IF($AK953="","",IF(OR($V953&lt;2.7,$V953&gt;90),"Age OOR",EXP(LN(CQ953)-1.6449*VLOOKUP(CQ$14&amp;"-rse-"&amp;$P953,Equations!$G:$I,3,0))))</f>
        <v/>
      </c>
      <c r="CS953" s="10" t="str">
        <f>IF($AK953="","",IF(OR($V953&lt;2.7,$V953&gt;90),"Age OOR",EXP(LN(CQ953)+1.6449*VLOOKUP(CQ$14&amp;"-rse-"&amp;$P953,Equations!$G:$I,3,0))))</f>
        <v/>
      </c>
      <c r="CT953" s="10" t="str">
        <f t="shared" si="374"/>
        <v/>
      </c>
      <c r="CU953" s="10" t="str">
        <f>IF($AK953="","",IF(OR($V953&lt;2.7,$V953&gt;90),"Age OOR",(LN($AK953)-LN(CQ953))/VLOOKUP(CQ$14&amp;"-rse-"&amp;$P953,Equations!$G:$I,3,0)))</f>
        <v/>
      </c>
      <c r="CV953" s="47"/>
    </row>
    <row r="954" spans="5:100" x14ac:dyDescent="0.2">
      <c r="E954" s="23" t="str">
        <f t="shared" si="350"/>
        <v>Age out of range</v>
      </c>
      <c r="F954" s="23" t="str">
        <f t="shared" si="351"/>
        <v>Age out of range</v>
      </c>
      <c r="G954" s="23" t="str">
        <f t="shared" si="352"/>
        <v>Age out of range</v>
      </c>
      <c r="H954" s="23" t="str">
        <f t="shared" si="353"/>
        <v>Age out of range</v>
      </c>
      <c r="I954" s="23" t="str">
        <f t="shared" si="354"/>
        <v>Age out of range</v>
      </c>
      <c r="J954" s="23" t="str">
        <f t="shared" si="355"/>
        <v>Age out of range</v>
      </c>
      <c r="K954" s="23" t="str">
        <f t="shared" si="356"/>
        <v>Age out of range</v>
      </c>
      <c r="L954" s="23" t="str">
        <f t="shared" si="357"/>
        <v>Age out of range</v>
      </c>
      <c r="M954" s="23" t="str">
        <f t="shared" si="358"/>
        <v>Age out of range</v>
      </c>
      <c r="N954" s="23" t="str">
        <f t="shared" si="359"/>
        <v>Age out of range</v>
      </c>
      <c r="O954" s="23" t="str">
        <f t="shared" si="360"/>
        <v>Age out of range</v>
      </c>
      <c r="P954" s="23" t="str">
        <f t="shared" si="361"/>
        <v>Age out of range</v>
      </c>
      <c r="Q954" s="23" t="e">
        <f t="shared" si="362"/>
        <v>#DIV/0!</v>
      </c>
      <c r="R954" s="17"/>
      <c r="S954" s="23">
        <v>938</v>
      </c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  <c r="AE954" s="134"/>
      <c r="AF954" s="134"/>
      <c r="AG954" s="134"/>
      <c r="AH954" s="134"/>
      <c r="AI954" s="134"/>
      <c r="AJ954" s="134"/>
      <c r="AK954" s="134"/>
      <c r="AL954" s="7"/>
      <c r="AM954" s="47"/>
      <c r="AN954" s="10" t="str">
        <f>IF($Z954="","",IF(OR($V954&lt;2.7,$V954&gt;90),"Age OOR",VLOOKUP(AN$14&amp;"-int-"&amp;$E954,Equations!$G:$I,3,0)+VLOOKUP(AN$14&amp;"-sexo-"&amp;$E954,Equations!$G:$I,3,0)*$U954+VLOOKUP(AN$14&amp;"-edad-"&amp;$E954,Equations!$G:$I,3,0)*$V954+VLOOKUP(AN$14&amp;"-est-"&amp;$E954,Equations!$G:$I,3,0)*(1/$W954)+VLOOKUP(AN$14&amp;"-imc-"&amp;$E954,Equations!$G:$I,3,0)*(1/$Q954)))</f>
        <v/>
      </c>
      <c r="AO954" s="10" t="str">
        <f>IF($Z954="","",IF(OR($V954&lt;2.7,$V954&gt;90),"Age OOR",AN954-1.6449*VLOOKUP(AN$14&amp;"-rse-"&amp;$E954,Equations!$G:$I,3,0)))</f>
        <v/>
      </c>
      <c r="AP954" s="10" t="str">
        <f>IF($Z954="","",IF(OR($V954&lt;2.7,$V954&gt;90),"Age OOR",AN954+1.6449*VLOOKUP(AN$14&amp;"-rse-"&amp;$E954,Equations!$G:$I,3,0)))</f>
        <v/>
      </c>
      <c r="AQ954" s="10" t="str">
        <f t="shared" si="363"/>
        <v/>
      </c>
      <c r="AR954" s="10" t="str">
        <f>IF($Z954="","",IF(OR($V954&lt;2.7,$V954&gt;90),"Age OOR",($Z954-AN954)/VLOOKUP(AN$14&amp;"-rse-"&amp;$E954,Equations!$G:$I,3,0)))</f>
        <v/>
      </c>
      <c r="AS954" s="10" t="str">
        <f>IF($AA954="","",IF(OR($V954&lt;2.7,$V954&gt;90),"Age OOR",VLOOKUP(AS$14&amp;"-int-"&amp;$F954,Equations!$G:$I,3,0)+VLOOKUP(AS$14&amp;"-sexo-"&amp;$F954,Equations!$G:$I,3,0)*$U954+VLOOKUP(AS$14&amp;"-edad-"&amp;$F954,Equations!$G:$I,3,0)*$V954+VLOOKUP(AS$14&amp;"-est-"&amp;$F954,Equations!$G:$I,3,0)*(1/$W954)+VLOOKUP(AS$14&amp;"-imc-"&amp;$F954,Equations!$G:$I,3,0)*(1/$Q954)))</f>
        <v/>
      </c>
      <c r="AT954" s="10" t="str">
        <f>IF($AA954="","",IF(OR($V954&lt;2.7,$V954&gt;90),"Age OOR",AS954-1.6449*VLOOKUP(AS$14&amp;"-rse-"&amp;$F954,Equations!$G:$I,3,0)))</f>
        <v/>
      </c>
      <c r="AU954" s="10" t="str">
        <f>IF($AA954="","",IF(OR($V954&lt;2.7,$V954&gt;90),"Age OOR",AS954+1.6449*VLOOKUP(AS$14&amp;"-rse-"&amp;$F954,Equations!$G:$I,3,0)))</f>
        <v/>
      </c>
      <c r="AV954" s="10" t="str">
        <f t="shared" si="364"/>
        <v/>
      </c>
      <c r="AW954" s="10" t="str">
        <f>IF($AA954="","",IF(OR($V954&lt;2.7,$V954&gt;90),"Age OOR",($AA954-AS954)/VLOOKUP(AS$14&amp;"-rse-"&amp;$F954,Equations!$G:$I,3,0)))</f>
        <v/>
      </c>
      <c r="AX954" s="10" t="str">
        <f>IF($AB954="","",IF(OR($V954&lt;2.7,$V954&gt;90),"Age OOR",VLOOKUP(AX$14&amp;"-int-"&amp;$G954,Equations!$G:$I,3,0)+VLOOKUP(AX$14&amp;"-sexo-"&amp;$G954,Equations!$G:$I,3,0)*$U954+VLOOKUP(AX$14&amp;"-edad-"&amp;$G954,Equations!$G:$I,3,0)*$V954+VLOOKUP(AX$14&amp;"-est-"&amp;$G954,Equations!$G:$I,3,0)*(1/$W954)+VLOOKUP(AX$14&amp;"-imc-"&amp;$G954,Equations!$G:$I,3,0)*(1/$Q954)))</f>
        <v/>
      </c>
      <c r="AY954" s="10" t="str">
        <f>IF($AB954="","",IF(OR($V954&lt;2.7,$V954&gt;90),"Age OOR",AX954-1.6449*VLOOKUP(AX$14&amp;"-rse-"&amp;$G954,Equations!$G:$I,3,0)))</f>
        <v/>
      </c>
      <c r="AZ954" s="10" t="str">
        <f>IF($AB954="","",IF(OR($V954&lt;2.7,$V954&gt;90),"Age OOR",AX954+1.6449*VLOOKUP(AX$14&amp;"-rse-"&amp;$G954,Equations!$G:$I,3,0)))</f>
        <v/>
      </c>
      <c r="BA954" s="10" t="str">
        <f t="shared" si="365"/>
        <v/>
      </c>
      <c r="BB954" s="10" t="str">
        <f>IF($AB954="","",IF(OR($V954&lt;2.7,$V954&gt;90),"Age OOR",($AB954-AX954)/VLOOKUP(AX$14&amp;"-rse-"&amp;$G954,Equations!$G:$I,3,0)))</f>
        <v/>
      </c>
      <c r="BC954" s="10" t="str">
        <f>IF($AC954="","",IF(OR($V954&lt;2.7,$V954&gt;90),"Age OOR",VLOOKUP(BC$14&amp;"-int-"&amp;$H954,Equations!$G:$I,3,0)+VLOOKUP(BC$14&amp;"-sexo-"&amp;$H954,Equations!$G:$I,3,0)*$U954+VLOOKUP(BC$14&amp;"-edad-"&amp;$H954,Equations!$G:$I,3,0)*$V954+VLOOKUP(BC$14&amp;"-est-"&amp;$H954,Equations!$G:$I,3,0)*(1/$W954)+VLOOKUP(BC$14&amp;"-imc-"&amp;$H954,Equations!$G:$I,3,0)*(1/$Q954)))</f>
        <v/>
      </c>
      <c r="BD954" s="10" t="str">
        <f>IF($AC954="","",IF(OR($V954&lt;2.7,$V954&gt;90),"Age OOR",BC954-1.6449*VLOOKUP(BC$14&amp;"-rse-"&amp;$H954,Equations!$G:$I,3,0)))</f>
        <v/>
      </c>
      <c r="BE954" s="10" t="str">
        <f>IF($AC954="","",IF(OR($V954&lt;2.7,$V954&gt;90),"Age OOR",BC954+1.6449*VLOOKUP(BC$14&amp;"-rse-"&amp;$H954,Equations!$G:$I,3,0)))</f>
        <v/>
      </c>
      <c r="BF954" s="10" t="str">
        <f t="shared" si="366"/>
        <v/>
      </c>
      <c r="BG954" s="10" t="str">
        <f>IF($AC954="","",IF(OR($V954&lt;2.7,$V954&gt;90),"Age OOR",($AC954-BC954)/VLOOKUP(BC$14&amp;"-rse-"&amp;$H954,Equations!$G:$I,3,0)))</f>
        <v/>
      </c>
      <c r="BH954" s="10" t="str">
        <f>IF($AD954="","",IF(OR($V954&lt;2.7,$V954&gt;90),"Age OOR",VLOOKUP(BH$14&amp;"-int-"&amp;$I954,Equations!$G:$I,3,0)+VLOOKUP(BH$14&amp;"-sexo-"&amp;$I954,Equations!$G:$I,3,0)*$U954+VLOOKUP(BH$14&amp;"-edad-"&amp;$I954,Equations!$G:$I,3,0)*$V954+VLOOKUP(BH$14&amp;"-est-"&amp;$I954,Equations!$G:$I,3,0)*(1/$W954)+VLOOKUP(BH$14&amp;"-imc-"&amp;$I954,Equations!$G:$I,3,0)*(1/$Q954)))</f>
        <v/>
      </c>
      <c r="BI954" s="10" t="str">
        <f>IF($AD954="","",IF(OR($V954&lt;2.7,$V954&gt;90),"Age OOR",BH954-1.6449*VLOOKUP(BH$14&amp;"-rse-"&amp;$I954,Equations!$G:$I,3,0)))</f>
        <v/>
      </c>
      <c r="BJ954" s="10" t="str">
        <f>IF($AD954="","",IF(OR($V954&lt;2.7,$V954&gt;90),"Age OOR",BH954+1.6449*VLOOKUP(BH$14&amp;"-rse-"&amp;$I954,Equations!$G:$I,3,0)))</f>
        <v/>
      </c>
      <c r="BK954" s="10" t="str">
        <f t="shared" si="367"/>
        <v/>
      </c>
      <c r="BL954" s="10" t="str">
        <f>IF($AD954="","",IF(OR($V954&lt;2.7,$V954&gt;90),"Age OOR",($AD954-BH954)/VLOOKUP(BH$14&amp;"-rse-"&amp;$I954,Equations!$G:$I,3,0)))</f>
        <v/>
      </c>
      <c r="BM954" s="10" t="str">
        <f>IF($AE954="","",IF(OR($V954&lt;2.7,$V954&gt;90),"Age OOR",VLOOKUP(BM$14&amp;"-int-"&amp;$J954,Equations!$G:$I,3,0)+VLOOKUP(BM$14&amp;"-sexo-"&amp;$J954,Equations!$G:$I,3,0)*$U954+VLOOKUP(BM$14&amp;"-edad-"&amp;$J954,Equations!$G:$I,3,0)*$V954+VLOOKUP(BM$14&amp;"-est-"&amp;$J954,Equations!$G:$I,3,0)*(1/$W954)+VLOOKUP(BM$14&amp;"-imc-"&amp;$J954,Equations!$G:$I,3,0)*(1/$Q954)))</f>
        <v/>
      </c>
      <c r="BN954" s="10" t="str">
        <f>IF($AE954="","",IF(OR($V954&lt;2.7,$V954&gt;90),"Age OOR",BM954-1.6449*VLOOKUP(BM$14&amp;"-rse-"&amp;$J954,Equations!$G:$I,3,0)))</f>
        <v/>
      </c>
      <c r="BO954" s="10" t="str">
        <f>IF($AE954="","",IF(OR($V954&lt;2.7,$V954&gt;90),"Age OOR",BM954+1.6449*VLOOKUP(BM$14&amp;"-rse-"&amp;$J954,Equations!$G:$I,3,0)))</f>
        <v/>
      </c>
      <c r="BP954" s="10" t="str">
        <f t="shared" si="368"/>
        <v/>
      </c>
      <c r="BQ954" s="10" t="str">
        <f>IF($AE954="","",IF(OR($V954&lt;2.7,$V954&gt;90),"Age OOR",($AE954-BM954)/VLOOKUP(BM$14&amp;"-rse-"&amp;$J954,Equations!$G:$I,3,0)))</f>
        <v/>
      </c>
      <c r="BR954" s="10" t="str">
        <f>IF($AF954="","",IF(OR($V954&lt;2.7,$V954&gt;90),"Age OOR",VLOOKUP(BR$14&amp;"-int-"&amp;$K954,Equations!$G:$I,3,0)+VLOOKUP(BR$14&amp;"-sexo-"&amp;$K954,Equations!$G:$I,3,0)*$U954+VLOOKUP(BR$14&amp;"-edad-"&amp;$K954,Equations!$G:$I,3,0)*$V954+VLOOKUP(BR$14&amp;"-est-"&amp;$K954,Equations!$G:$I,3,0)*(1/$W954)+VLOOKUP(BR$14&amp;"-imc-"&amp;$K954,Equations!$G:$I,3,0)*(1/$Q954)))</f>
        <v/>
      </c>
      <c r="BS954" s="10" t="str">
        <f>IF($AF954="","",IF(OR($V954&lt;2.7,$V954&gt;90),"Age OOR",BR954-1.6449*VLOOKUP(BR$14&amp;"-rse-"&amp;$K954,Equations!$G:$I,3,0)))</f>
        <v/>
      </c>
      <c r="BT954" s="10" t="str">
        <f>IF($AF954="","",IF(OR($V954&lt;2.7,$V954&gt;90),"Age OOR",BR954+1.6449*VLOOKUP(BR$14&amp;"-rse-"&amp;$K954,Equations!$G:$I,3,0)))</f>
        <v/>
      </c>
      <c r="BU954" s="10" t="str">
        <f t="shared" si="369"/>
        <v/>
      </c>
      <c r="BV954" s="10" t="str">
        <f>IF($AF954="","",IF(OR($V954&lt;2.7,$V954&gt;90),"Age OOR",($AF954-BR954)/VLOOKUP(BR$14&amp;"-rse-"&amp;$K954,Equations!$G:$I,3,0)))</f>
        <v/>
      </c>
      <c r="BW954" s="10" t="str">
        <f>IF($AG954="","",IF(OR($V954&lt;2.7,$V954&gt;90),"Age OOR",VLOOKUP(BW$14&amp;"-int-"&amp;$L954,Equations!$G:$I,3,0)+VLOOKUP(BW$14&amp;"-sexo-"&amp;$L954,Equations!$G:$I,3,0)*$U954+VLOOKUP(BW$14&amp;"-edad-"&amp;$L954,Equations!$G:$I,3,0)*$V954+VLOOKUP(BW$14&amp;"-est-"&amp;$L954,Equations!$G:$I,3,0)*(1/$W954)+VLOOKUP(BW$14&amp;"-imc-"&amp;$L954,Equations!$G:$I,3,0)*(1/$Q954)))</f>
        <v/>
      </c>
      <c r="BX954" s="10" t="str">
        <f>IF($AG954="","",IF(OR($V954&lt;2.7,$V954&gt;90),"Age OOR",BW954-1.6449*VLOOKUP(BW$14&amp;"-rse-"&amp;$L954,Equations!$G:$I,3,0)))</f>
        <v/>
      </c>
      <c r="BY954" s="10" t="str">
        <f>IF($AG954="","",IF(OR($V954&lt;2.7,$V954&gt;90),"Age OOR",BW954+1.6449*VLOOKUP(BW$14&amp;"-rse-"&amp;$L954,Equations!$G:$I,3,0)))</f>
        <v/>
      </c>
      <c r="BZ954" s="10" t="str">
        <f t="shared" si="370"/>
        <v/>
      </c>
      <c r="CA954" s="10" t="str">
        <f>IF($AG954="","",IF(OR($V954&lt;2.7,$V954&gt;90),"Age OOR",($AG954-BW954)/VLOOKUP(BW$14&amp;"-rse-"&amp;$L954,Equations!$G:$I,3,0)))</f>
        <v/>
      </c>
      <c r="CB954" s="10" t="str">
        <f>IF($AH954="","",IF(OR($V954&lt;2.7,$V954&gt;90),"Age OOR",VLOOKUP(CB$14&amp;"-int-"&amp;$M954,Equations!$G:$I,3,0)+VLOOKUP(CB$14&amp;"-sexo-"&amp;$M954,Equations!$G:$I,3,0)*$U954+VLOOKUP(CB$14&amp;"-edad-"&amp;$M954,Equations!$G:$I,3,0)*$V954+VLOOKUP(CB$14&amp;"-est-"&amp;$M954,Equations!$G:$I,3,0)*(1/$W954)+VLOOKUP(CB$14&amp;"-imc-"&amp;$M954,Equations!$G:$I,3,0)*(1/$Q954)))</f>
        <v/>
      </c>
      <c r="CC954" s="10" t="str">
        <f>IF($AH954="","",IF(OR($V954&lt;2.7,$V954&gt;90),"Age OOR",CB954-1.6449*VLOOKUP(CB$14&amp;"-rse-"&amp;$M954,Equations!$G:$I,3,0)))</f>
        <v/>
      </c>
      <c r="CD954" s="10" t="str">
        <f>IF($AH954="","",IF(OR($V954&lt;2.7,$V954&gt;90),"Age OOR",CB954+1.6449*VLOOKUP(CB$14&amp;"-rse-"&amp;$M954,Equations!$G:$I,3,0)))</f>
        <v/>
      </c>
      <c r="CE954" s="10" t="str">
        <f t="shared" si="371"/>
        <v/>
      </c>
      <c r="CF954" s="10" t="str">
        <f>IF($AH954="","",IF(OR($V954&lt;2.7,$V954&gt;90),"Age OOR",($AH954-CB954)/VLOOKUP(CB$14&amp;"-rse-"&amp;$M954,Equations!$G:$I,3,0)))</f>
        <v/>
      </c>
      <c r="CG954" s="10" t="str">
        <f>IF($AI954="","",IF(OR($V954&lt;2.7,$V954&gt;90),"Age OOR",VLOOKUP(CG$14&amp;"-int-"&amp;$N954,Equations!$G:$I,3,0)+VLOOKUP(CG$14&amp;"-sexo-"&amp;$N954,Equations!$G:$I,3,0)*$U954+VLOOKUP(CG$14&amp;"-edad-"&amp;$N954,Equations!$G:$I,3,0)*$V954+VLOOKUP(CG$14&amp;"-est-"&amp;$N954,Equations!$G:$I,3,0)*(1/$W954)+VLOOKUP(CG$14&amp;"-imc-"&amp;$N954,Equations!$G:$I,3,0)*(1/$Q954)))</f>
        <v/>
      </c>
      <c r="CH954" s="10" t="str">
        <f>IF($AI954="","",IF(OR($V954&lt;2.7,$V954&gt;90),"Age OOR",CG954-1.6449*VLOOKUP(CG$14&amp;"-rse-"&amp;$N954,Equations!$G:$I,3,0)))</f>
        <v/>
      </c>
      <c r="CI954" s="10" t="str">
        <f>IF($AI954="","",IF(OR($V954&lt;2.7,$V954&gt;90),"Age OOR",CG954+1.6449*VLOOKUP(CG$14&amp;"-rse-"&amp;$N954,Equations!$G:$I,3,0)))</f>
        <v/>
      </c>
      <c r="CJ954" s="10" t="str">
        <f t="shared" si="372"/>
        <v/>
      </c>
      <c r="CK954" s="10" t="str">
        <f>IF($AI954="","",IF(OR($V954&lt;2.7,$V954&gt;90),"Age OOR",($AI954-CG954)/VLOOKUP(CG$14&amp;"-rse-"&amp;$N954,Equations!$G:$I,3,0)))</f>
        <v/>
      </c>
      <c r="CL954" s="10" t="str">
        <f>IF($AJ954="","",IF(OR($V954&lt;2.7,$V954&gt;90),"Age OOR",VLOOKUP(CL$14&amp;"-int-"&amp;$O954,Equations!$G:$I,3,0)+VLOOKUP(CL$14&amp;"-sexo-"&amp;$O954,Equations!$G:$I,3,0)*$U954+VLOOKUP(CL$14&amp;"-edad-"&amp;$O954,Equations!$G:$I,3,0)*$V954+VLOOKUP(CL$14&amp;"-est-"&amp;$O954,Equations!$G:$I,3,0)*(1/$W954)+VLOOKUP(CL$14&amp;"-imc-"&amp;$O954,Equations!$G:$I,3,0)*(1/$Q954)))</f>
        <v/>
      </c>
      <c r="CM954" s="10" t="str">
        <f>IF($AJ954="","",IF(OR($V954&lt;2.7,$V954&gt;90),"Age OOR",CL954-1.6449*VLOOKUP(CL$14&amp;"-rse-"&amp;$O954,Equations!$G:$I,3,0)))</f>
        <v/>
      </c>
      <c r="CN954" s="10" t="str">
        <f>IF($AJ954="","",IF(OR($V954&lt;2.7,$V954&gt;90),"Age OOR",CL954+1.6449*VLOOKUP(CL$14&amp;"-rse-"&amp;$O954,Equations!$G:$I,3,0)))</f>
        <v/>
      </c>
      <c r="CO954" s="10" t="str">
        <f t="shared" si="373"/>
        <v/>
      </c>
      <c r="CP954" s="10" t="str">
        <f>IF($AJ954="","",IF(OR($V954&lt;2.7,$V954&gt;90),"Age OOR",($AJ954-CL954)/VLOOKUP(CL$14&amp;"-rse-"&amp;$O954,Equations!$G:$I,3,0)))</f>
        <v/>
      </c>
      <c r="CQ954" s="10" t="str">
        <f>IF($AK954="","",IF(OR($V954&lt;2.7,$V954&gt;90),"Age OOR",EXP(VLOOKUP(CQ$14&amp;"-int-"&amp;$P954,Equations!$G:$I,3,0)+VLOOKUP(CQ$14&amp;"-sexo-"&amp;$P954,Equations!$G:$I,3,0)*$U954+VLOOKUP(CQ$14&amp;"-edad-"&amp;$P954,Equations!$G:$I,3,0)*$V954+VLOOKUP(CQ$14&amp;"-est-"&amp;$P954,Equations!$G:$I,3,0)*(1/$W954)+VLOOKUP(CQ$14&amp;"-imc-"&amp;$P954,Equations!$G:$I,3,0)*(1/$Q954))))</f>
        <v/>
      </c>
      <c r="CR954" s="10" t="str">
        <f>IF($AK954="","",IF(OR($V954&lt;2.7,$V954&gt;90),"Age OOR",EXP(LN(CQ954)-1.6449*VLOOKUP(CQ$14&amp;"-rse-"&amp;$P954,Equations!$G:$I,3,0))))</f>
        <v/>
      </c>
      <c r="CS954" s="10" t="str">
        <f>IF($AK954="","",IF(OR($V954&lt;2.7,$V954&gt;90),"Age OOR",EXP(LN(CQ954)+1.6449*VLOOKUP(CQ$14&amp;"-rse-"&amp;$P954,Equations!$G:$I,3,0))))</f>
        <v/>
      </c>
      <c r="CT954" s="10" t="str">
        <f t="shared" si="374"/>
        <v/>
      </c>
      <c r="CU954" s="10" t="str">
        <f>IF($AK954="","",IF(OR($V954&lt;2.7,$V954&gt;90),"Age OOR",(LN($AK954)-LN(CQ954))/VLOOKUP(CQ$14&amp;"-rse-"&amp;$P954,Equations!$G:$I,3,0)))</f>
        <v/>
      </c>
      <c r="CV954" s="47"/>
    </row>
    <row r="955" spans="5:100" x14ac:dyDescent="0.2">
      <c r="E955" s="23" t="str">
        <f t="shared" si="350"/>
        <v>Age out of range</v>
      </c>
      <c r="F955" s="23" t="str">
        <f t="shared" si="351"/>
        <v>Age out of range</v>
      </c>
      <c r="G955" s="23" t="str">
        <f t="shared" si="352"/>
        <v>Age out of range</v>
      </c>
      <c r="H955" s="23" t="str">
        <f t="shared" si="353"/>
        <v>Age out of range</v>
      </c>
      <c r="I955" s="23" t="str">
        <f t="shared" si="354"/>
        <v>Age out of range</v>
      </c>
      <c r="J955" s="23" t="str">
        <f t="shared" si="355"/>
        <v>Age out of range</v>
      </c>
      <c r="K955" s="23" t="str">
        <f t="shared" si="356"/>
        <v>Age out of range</v>
      </c>
      <c r="L955" s="23" t="str">
        <f t="shared" si="357"/>
        <v>Age out of range</v>
      </c>
      <c r="M955" s="23" t="str">
        <f t="shared" si="358"/>
        <v>Age out of range</v>
      </c>
      <c r="N955" s="23" t="str">
        <f t="shared" si="359"/>
        <v>Age out of range</v>
      </c>
      <c r="O955" s="23" t="str">
        <f t="shared" si="360"/>
        <v>Age out of range</v>
      </c>
      <c r="P955" s="23" t="str">
        <f t="shared" si="361"/>
        <v>Age out of range</v>
      </c>
      <c r="Q955" s="23" t="e">
        <f t="shared" si="362"/>
        <v>#DIV/0!</v>
      </c>
      <c r="R955" s="17"/>
      <c r="S955" s="23">
        <v>939</v>
      </c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  <c r="AE955" s="134"/>
      <c r="AF955" s="134"/>
      <c r="AG955" s="134"/>
      <c r="AH955" s="134"/>
      <c r="AI955" s="134"/>
      <c r="AJ955" s="134"/>
      <c r="AK955" s="134"/>
      <c r="AL955" s="7"/>
      <c r="AM955" s="47"/>
      <c r="AN955" s="10" t="str">
        <f>IF($Z955="","",IF(OR($V955&lt;2.7,$V955&gt;90),"Age OOR",VLOOKUP(AN$14&amp;"-int-"&amp;$E955,Equations!$G:$I,3,0)+VLOOKUP(AN$14&amp;"-sexo-"&amp;$E955,Equations!$G:$I,3,0)*$U955+VLOOKUP(AN$14&amp;"-edad-"&amp;$E955,Equations!$G:$I,3,0)*$V955+VLOOKUP(AN$14&amp;"-est-"&amp;$E955,Equations!$G:$I,3,0)*(1/$W955)+VLOOKUP(AN$14&amp;"-imc-"&amp;$E955,Equations!$G:$I,3,0)*(1/$Q955)))</f>
        <v/>
      </c>
      <c r="AO955" s="10" t="str">
        <f>IF($Z955="","",IF(OR($V955&lt;2.7,$V955&gt;90),"Age OOR",AN955-1.6449*VLOOKUP(AN$14&amp;"-rse-"&amp;$E955,Equations!$G:$I,3,0)))</f>
        <v/>
      </c>
      <c r="AP955" s="10" t="str">
        <f>IF($Z955="","",IF(OR($V955&lt;2.7,$V955&gt;90),"Age OOR",AN955+1.6449*VLOOKUP(AN$14&amp;"-rse-"&amp;$E955,Equations!$G:$I,3,0)))</f>
        <v/>
      </c>
      <c r="AQ955" s="10" t="str">
        <f t="shared" si="363"/>
        <v/>
      </c>
      <c r="AR955" s="10" t="str">
        <f>IF($Z955="","",IF(OR($V955&lt;2.7,$V955&gt;90),"Age OOR",($Z955-AN955)/VLOOKUP(AN$14&amp;"-rse-"&amp;$E955,Equations!$G:$I,3,0)))</f>
        <v/>
      </c>
      <c r="AS955" s="10" t="str">
        <f>IF($AA955="","",IF(OR($V955&lt;2.7,$V955&gt;90),"Age OOR",VLOOKUP(AS$14&amp;"-int-"&amp;$F955,Equations!$G:$I,3,0)+VLOOKUP(AS$14&amp;"-sexo-"&amp;$F955,Equations!$G:$I,3,0)*$U955+VLOOKUP(AS$14&amp;"-edad-"&amp;$F955,Equations!$G:$I,3,0)*$V955+VLOOKUP(AS$14&amp;"-est-"&amp;$F955,Equations!$G:$I,3,0)*(1/$W955)+VLOOKUP(AS$14&amp;"-imc-"&amp;$F955,Equations!$G:$I,3,0)*(1/$Q955)))</f>
        <v/>
      </c>
      <c r="AT955" s="10" t="str">
        <f>IF($AA955="","",IF(OR($V955&lt;2.7,$V955&gt;90),"Age OOR",AS955-1.6449*VLOOKUP(AS$14&amp;"-rse-"&amp;$F955,Equations!$G:$I,3,0)))</f>
        <v/>
      </c>
      <c r="AU955" s="10" t="str">
        <f>IF($AA955="","",IF(OR($V955&lt;2.7,$V955&gt;90),"Age OOR",AS955+1.6449*VLOOKUP(AS$14&amp;"-rse-"&amp;$F955,Equations!$G:$I,3,0)))</f>
        <v/>
      </c>
      <c r="AV955" s="10" t="str">
        <f t="shared" si="364"/>
        <v/>
      </c>
      <c r="AW955" s="10" t="str">
        <f>IF($AA955="","",IF(OR($V955&lt;2.7,$V955&gt;90),"Age OOR",($AA955-AS955)/VLOOKUP(AS$14&amp;"-rse-"&amp;$F955,Equations!$G:$I,3,0)))</f>
        <v/>
      </c>
      <c r="AX955" s="10" t="str">
        <f>IF($AB955="","",IF(OR($V955&lt;2.7,$V955&gt;90),"Age OOR",VLOOKUP(AX$14&amp;"-int-"&amp;$G955,Equations!$G:$I,3,0)+VLOOKUP(AX$14&amp;"-sexo-"&amp;$G955,Equations!$G:$I,3,0)*$U955+VLOOKUP(AX$14&amp;"-edad-"&amp;$G955,Equations!$G:$I,3,0)*$V955+VLOOKUP(AX$14&amp;"-est-"&amp;$G955,Equations!$G:$I,3,0)*(1/$W955)+VLOOKUP(AX$14&amp;"-imc-"&amp;$G955,Equations!$G:$I,3,0)*(1/$Q955)))</f>
        <v/>
      </c>
      <c r="AY955" s="10" t="str">
        <f>IF($AB955="","",IF(OR($V955&lt;2.7,$V955&gt;90),"Age OOR",AX955-1.6449*VLOOKUP(AX$14&amp;"-rse-"&amp;$G955,Equations!$G:$I,3,0)))</f>
        <v/>
      </c>
      <c r="AZ955" s="10" t="str">
        <f>IF($AB955="","",IF(OR($V955&lt;2.7,$V955&gt;90),"Age OOR",AX955+1.6449*VLOOKUP(AX$14&amp;"-rse-"&amp;$G955,Equations!$G:$I,3,0)))</f>
        <v/>
      </c>
      <c r="BA955" s="10" t="str">
        <f t="shared" si="365"/>
        <v/>
      </c>
      <c r="BB955" s="10" t="str">
        <f>IF($AB955="","",IF(OR($V955&lt;2.7,$V955&gt;90),"Age OOR",($AB955-AX955)/VLOOKUP(AX$14&amp;"-rse-"&amp;$G955,Equations!$G:$I,3,0)))</f>
        <v/>
      </c>
      <c r="BC955" s="10" t="str">
        <f>IF($AC955="","",IF(OR($V955&lt;2.7,$V955&gt;90),"Age OOR",VLOOKUP(BC$14&amp;"-int-"&amp;$H955,Equations!$G:$I,3,0)+VLOOKUP(BC$14&amp;"-sexo-"&amp;$H955,Equations!$G:$I,3,0)*$U955+VLOOKUP(BC$14&amp;"-edad-"&amp;$H955,Equations!$G:$I,3,0)*$V955+VLOOKUP(BC$14&amp;"-est-"&amp;$H955,Equations!$G:$I,3,0)*(1/$W955)+VLOOKUP(BC$14&amp;"-imc-"&amp;$H955,Equations!$G:$I,3,0)*(1/$Q955)))</f>
        <v/>
      </c>
      <c r="BD955" s="10" t="str">
        <f>IF($AC955="","",IF(OR($V955&lt;2.7,$V955&gt;90),"Age OOR",BC955-1.6449*VLOOKUP(BC$14&amp;"-rse-"&amp;$H955,Equations!$G:$I,3,0)))</f>
        <v/>
      </c>
      <c r="BE955" s="10" t="str">
        <f>IF($AC955="","",IF(OR($V955&lt;2.7,$V955&gt;90),"Age OOR",BC955+1.6449*VLOOKUP(BC$14&amp;"-rse-"&amp;$H955,Equations!$G:$I,3,0)))</f>
        <v/>
      </c>
      <c r="BF955" s="10" t="str">
        <f t="shared" si="366"/>
        <v/>
      </c>
      <c r="BG955" s="10" t="str">
        <f>IF($AC955="","",IF(OR($V955&lt;2.7,$V955&gt;90),"Age OOR",($AC955-BC955)/VLOOKUP(BC$14&amp;"-rse-"&amp;$H955,Equations!$G:$I,3,0)))</f>
        <v/>
      </c>
      <c r="BH955" s="10" t="str">
        <f>IF($AD955="","",IF(OR($V955&lt;2.7,$V955&gt;90),"Age OOR",VLOOKUP(BH$14&amp;"-int-"&amp;$I955,Equations!$G:$I,3,0)+VLOOKUP(BH$14&amp;"-sexo-"&amp;$I955,Equations!$G:$I,3,0)*$U955+VLOOKUP(BH$14&amp;"-edad-"&amp;$I955,Equations!$G:$I,3,0)*$V955+VLOOKUP(BH$14&amp;"-est-"&amp;$I955,Equations!$G:$I,3,0)*(1/$W955)+VLOOKUP(BH$14&amp;"-imc-"&amp;$I955,Equations!$G:$I,3,0)*(1/$Q955)))</f>
        <v/>
      </c>
      <c r="BI955" s="10" t="str">
        <f>IF($AD955="","",IF(OR($V955&lt;2.7,$V955&gt;90),"Age OOR",BH955-1.6449*VLOOKUP(BH$14&amp;"-rse-"&amp;$I955,Equations!$G:$I,3,0)))</f>
        <v/>
      </c>
      <c r="BJ955" s="10" t="str">
        <f>IF($AD955="","",IF(OR($V955&lt;2.7,$V955&gt;90),"Age OOR",BH955+1.6449*VLOOKUP(BH$14&amp;"-rse-"&amp;$I955,Equations!$G:$I,3,0)))</f>
        <v/>
      </c>
      <c r="BK955" s="10" t="str">
        <f t="shared" si="367"/>
        <v/>
      </c>
      <c r="BL955" s="10" t="str">
        <f>IF($AD955="","",IF(OR($V955&lt;2.7,$V955&gt;90),"Age OOR",($AD955-BH955)/VLOOKUP(BH$14&amp;"-rse-"&amp;$I955,Equations!$G:$I,3,0)))</f>
        <v/>
      </c>
      <c r="BM955" s="10" t="str">
        <f>IF($AE955="","",IF(OR($V955&lt;2.7,$V955&gt;90),"Age OOR",VLOOKUP(BM$14&amp;"-int-"&amp;$J955,Equations!$G:$I,3,0)+VLOOKUP(BM$14&amp;"-sexo-"&amp;$J955,Equations!$G:$I,3,0)*$U955+VLOOKUP(BM$14&amp;"-edad-"&amp;$J955,Equations!$G:$I,3,0)*$V955+VLOOKUP(BM$14&amp;"-est-"&amp;$J955,Equations!$G:$I,3,0)*(1/$W955)+VLOOKUP(BM$14&amp;"-imc-"&amp;$J955,Equations!$G:$I,3,0)*(1/$Q955)))</f>
        <v/>
      </c>
      <c r="BN955" s="10" t="str">
        <f>IF($AE955="","",IF(OR($V955&lt;2.7,$V955&gt;90),"Age OOR",BM955-1.6449*VLOOKUP(BM$14&amp;"-rse-"&amp;$J955,Equations!$G:$I,3,0)))</f>
        <v/>
      </c>
      <c r="BO955" s="10" t="str">
        <f>IF($AE955="","",IF(OR($V955&lt;2.7,$V955&gt;90),"Age OOR",BM955+1.6449*VLOOKUP(BM$14&amp;"-rse-"&amp;$J955,Equations!$G:$I,3,0)))</f>
        <v/>
      </c>
      <c r="BP955" s="10" t="str">
        <f t="shared" si="368"/>
        <v/>
      </c>
      <c r="BQ955" s="10" t="str">
        <f>IF($AE955="","",IF(OR($V955&lt;2.7,$V955&gt;90),"Age OOR",($AE955-BM955)/VLOOKUP(BM$14&amp;"-rse-"&amp;$J955,Equations!$G:$I,3,0)))</f>
        <v/>
      </c>
      <c r="BR955" s="10" t="str">
        <f>IF($AF955="","",IF(OR($V955&lt;2.7,$V955&gt;90),"Age OOR",VLOOKUP(BR$14&amp;"-int-"&amp;$K955,Equations!$G:$I,3,0)+VLOOKUP(BR$14&amp;"-sexo-"&amp;$K955,Equations!$G:$I,3,0)*$U955+VLOOKUP(BR$14&amp;"-edad-"&amp;$K955,Equations!$G:$I,3,0)*$V955+VLOOKUP(BR$14&amp;"-est-"&amp;$K955,Equations!$G:$I,3,0)*(1/$W955)+VLOOKUP(BR$14&amp;"-imc-"&amp;$K955,Equations!$G:$I,3,0)*(1/$Q955)))</f>
        <v/>
      </c>
      <c r="BS955" s="10" t="str">
        <f>IF($AF955="","",IF(OR($V955&lt;2.7,$V955&gt;90),"Age OOR",BR955-1.6449*VLOOKUP(BR$14&amp;"-rse-"&amp;$K955,Equations!$G:$I,3,0)))</f>
        <v/>
      </c>
      <c r="BT955" s="10" t="str">
        <f>IF($AF955="","",IF(OR($V955&lt;2.7,$V955&gt;90),"Age OOR",BR955+1.6449*VLOOKUP(BR$14&amp;"-rse-"&amp;$K955,Equations!$G:$I,3,0)))</f>
        <v/>
      </c>
      <c r="BU955" s="10" t="str">
        <f t="shared" si="369"/>
        <v/>
      </c>
      <c r="BV955" s="10" t="str">
        <f>IF($AF955="","",IF(OR($V955&lt;2.7,$V955&gt;90),"Age OOR",($AF955-BR955)/VLOOKUP(BR$14&amp;"-rse-"&amp;$K955,Equations!$G:$I,3,0)))</f>
        <v/>
      </c>
      <c r="BW955" s="10" t="str">
        <f>IF($AG955="","",IF(OR($V955&lt;2.7,$V955&gt;90),"Age OOR",VLOOKUP(BW$14&amp;"-int-"&amp;$L955,Equations!$G:$I,3,0)+VLOOKUP(BW$14&amp;"-sexo-"&amp;$L955,Equations!$G:$I,3,0)*$U955+VLOOKUP(BW$14&amp;"-edad-"&amp;$L955,Equations!$G:$I,3,0)*$V955+VLOOKUP(BW$14&amp;"-est-"&amp;$L955,Equations!$G:$I,3,0)*(1/$W955)+VLOOKUP(BW$14&amp;"-imc-"&amp;$L955,Equations!$G:$I,3,0)*(1/$Q955)))</f>
        <v/>
      </c>
      <c r="BX955" s="10" t="str">
        <f>IF($AG955="","",IF(OR($V955&lt;2.7,$V955&gt;90),"Age OOR",BW955-1.6449*VLOOKUP(BW$14&amp;"-rse-"&amp;$L955,Equations!$G:$I,3,0)))</f>
        <v/>
      </c>
      <c r="BY955" s="10" t="str">
        <f>IF($AG955="","",IF(OR($V955&lt;2.7,$V955&gt;90),"Age OOR",BW955+1.6449*VLOOKUP(BW$14&amp;"-rse-"&amp;$L955,Equations!$G:$I,3,0)))</f>
        <v/>
      </c>
      <c r="BZ955" s="10" t="str">
        <f t="shared" si="370"/>
        <v/>
      </c>
      <c r="CA955" s="10" t="str">
        <f>IF($AG955="","",IF(OR($V955&lt;2.7,$V955&gt;90),"Age OOR",($AG955-BW955)/VLOOKUP(BW$14&amp;"-rse-"&amp;$L955,Equations!$G:$I,3,0)))</f>
        <v/>
      </c>
      <c r="CB955" s="10" t="str">
        <f>IF($AH955="","",IF(OR($V955&lt;2.7,$V955&gt;90),"Age OOR",VLOOKUP(CB$14&amp;"-int-"&amp;$M955,Equations!$G:$I,3,0)+VLOOKUP(CB$14&amp;"-sexo-"&amp;$M955,Equations!$G:$I,3,0)*$U955+VLOOKUP(CB$14&amp;"-edad-"&amp;$M955,Equations!$G:$I,3,0)*$V955+VLOOKUP(CB$14&amp;"-est-"&amp;$M955,Equations!$G:$I,3,0)*(1/$W955)+VLOOKUP(CB$14&amp;"-imc-"&amp;$M955,Equations!$G:$I,3,0)*(1/$Q955)))</f>
        <v/>
      </c>
      <c r="CC955" s="10" t="str">
        <f>IF($AH955="","",IF(OR($V955&lt;2.7,$V955&gt;90),"Age OOR",CB955-1.6449*VLOOKUP(CB$14&amp;"-rse-"&amp;$M955,Equations!$G:$I,3,0)))</f>
        <v/>
      </c>
      <c r="CD955" s="10" t="str">
        <f>IF($AH955="","",IF(OR($V955&lt;2.7,$V955&gt;90),"Age OOR",CB955+1.6449*VLOOKUP(CB$14&amp;"-rse-"&amp;$M955,Equations!$G:$I,3,0)))</f>
        <v/>
      </c>
      <c r="CE955" s="10" t="str">
        <f t="shared" si="371"/>
        <v/>
      </c>
      <c r="CF955" s="10" t="str">
        <f>IF($AH955="","",IF(OR($V955&lt;2.7,$V955&gt;90),"Age OOR",($AH955-CB955)/VLOOKUP(CB$14&amp;"-rse-"&amp;$M955,Equations!$G:$I,3,0)))</f>
        <v/>
      </c>
      <c r="CG955" s="10" t="str">
        <f>IF($AI955="","",IF(OR($V955&lt;2.7,$V955&gt;90),"Age OOR",VLOOKUP(CG$14&amp;"-int-"&amp;$N955,Equations!$G:$I,3,0)+VLOOKUP(CG$14&amp;"-sexo-"&amp;$N955,Equations!$G:$I,3,0)*$U955+VLOOKUP(CG$14&amp;"-edad-"&amp;$N955,Equations!$G:$I,3,0)*$V955+VLOOKUP(CG$14&amp;"-est-"&amp;$N955,Equations!$G:$I,3,0)*(1/$W955)+VLOOKUP(CG$14&amp;"-imc-"&amp;$N955,Equations!$G:$I,3,0)*(1/$Q955)))</f>
        <v/>
      </c>
      <c r="CH955" s="10" t="str">
        <f>IF($AI955="","",IF(OR($V955&lt;2.7,$V955&gt;90),"Age OOR",CG955-1.6449*VLOOKUP(CG$14&amp;"-rse-"&amp;$N955,Equations!$G:$I,3,0)))</f>
        <v/>
      </c>
      <c r="CI955" s="10" t="str">
        <f>IF($AI955="","",IF(OR($V955&lt;2.7,$V955&gt;90),"Age OOR",CG955+1.6449*VLOOKUP(CG$14&amp;"-rse-"&amp;$N955,Equations!$G:$I,3,0)))</f>
        <v/>
      </c>
      <c r="CJ955" s="10" t="str">
        <f t="shared" si="372"/>
        <v/>
      </c>
      <c r="CK955" s="10" t="str">
        <f>IF($AI955="","",IF(OR($V955&lt;2.7,$V955&gt;90),"Age OOR",($AI955-CG955)/VLOOKUP(CG$14&amp;"-rse-"&amp;$N955,Equations!$G:$I,3,0)))</f>
        <v/>
      </c>
      <c r="CL955" s="10" t="str">
        <f>IF($AJ955="","",IF(OR($V955&lt;2.7,$V955&gt;90),"Age OOR",VLOOKUP(CL$14&amp;"-int-"&amp;$O955,Equations!$G:$I,3,0)+VLOOKUP(CL$14&amp;"-sexo-"&amp;$O955,Equations!$G:$I,3,0)*$U955+VLOOKUP(CL$14&amp;"-edad-"&amp;$O955,Equations!$G:$I,3,0)*$V955+VLOOKUP(CL$14&amp;"-est-"&amp;$O955,Equations!$G:$I,3,0)*(1/$W955)+VLOOKUP(CL$14&amp;"-imc-"&amp;$O955,Equations!$G:$I,3,0)*(1/$Q955)))</f>
        <v/>
      </c>
      <c r="CM955" s="10" t="str">
        <f>IF($AJ955="","",IF(OR($V955&lt;2.7,$V955&gt;90),"Age OOR",CL955-1.6449*VLOOKUP(CL$14&amp;"-rse-"&amp;$O955,Equations!$G:$I,3,0)))</f>
        <v/>
      </c>
      <c r="CN955" s="10" t="str">
        <f>IF($AJ955="","",IF(OR($V955&lt;2.7,$V955&gt;90),"Age OOR",CL955+1.6449*VLOOKUP(CL$14&amp;"-rse-"&amp;$O955,Equations!$G:$I,3,0)))</f>
        <v/>
      </c>
      <c r="CO955" s="10" t="str">
        <f t="shared" si="373"/>
        <v/>
      </c>
      <c r="CP955" s="10" t="str">
        <f>IF($AJ955="","",IF(OR($V955&lt;2.7,$V955&gt;90),"Age OOR",($AJ955-CL955)/VLOOKUP(CL$14&amp;"-rse-"&amp;$O955,Equations!$G:$I,3,0)))</f>
        <v/>
      </c>
      <c r="CQ955" s="10" t="str">
        <f>IF($AK955="","",IF(OR($V955&lt;2.7,$V955&gt;90),"Age OOR",EXP(VLOOKUP(CQ$14&amp;"-int-"&amp;$P955,Equations!$G:$I,3,0)+VLOOKUP(CQ$14&amp;"-sexo-"&amp;$P955,Equations!$G:$I,3,0)*$U955+VLOOKUP(CQ$14&amp;"-edad-"&amp;$P955,Equations!$G:$I,3,0)*$V955+VLOOKUP(CQ$14&amp;"-est-"&amp;$P955,Equations!$G:$I,3,0)*(1/$W955)+VLOOKUP(CQ$14&amp;"-imc-"&amp;$P955,Equations!$G:$I,3,0)*(1/$Q955))))</f>
        <v/>
      </c>
      <c r="CR955" s="10" t="str">
        <f>IF($AK955="","",IF(OR($V955&lt;2.7,$V955&gt;90),"Age OOR",EXP(LN(CQ955)-1.6449*VLOOKUP(CQ$14&amp;"-rse-"&amp;$P955,Equations!$G:$I,3,0))))</f>
        <v/>
      </c>
      <c r="CS955" s="10" t="str">
        <f>IF($AK955="","",IF(OR($V955&lt;2.7,$V955&gt;90),"Age OOR",EXP(LN(CQ955)+1.6449*VLOOKUP(CQ$14&amp;"-rse-"&amp;$P955,Equations!$G:$I,3,0))))</f>
        <v/>
      </c>
      <c r="CT955" s="10" t="str">
        <f t="shared" si="374"/>
        <v/>
      </c>
      <c r="CU955" s="10" t="str">
        <f>IF($AK955="","",IF(OR($V955&lt;2.7,$V955&gt;90),"Age OOR",(LN($AK955)-LN(CQ955))/VLOOKUP(CQ$14&amp;"-rse-"&amp;$P955,Equations!$G:$I,3,0)))</f>
        <v/>
      </c>
      <c r="CV955" s="47"/>
    </row>
    <row r="956" spans="5:100" x14ac:dyDescent="0.2">
      <c r="E956" s="23" t="str">
        <f t="shared" si="350"/>
        <v>Age out of range</v>
      </c>
      <c r="F956" s="23" t="str">
        <f t="shared" si="351"/>
        <v>Age out of range</v>
      </c>
      <c r="G956" s="23" t="str">
        <f t="shared" si="352"/>
        <v>Age out of range</v>
      </c>
      <c r="H956" s="23" t="str">
        <f t="shared" si="353"/>
        <v>Age out of range</v>
      </c>
      <c r="I956" s="23" t="str">
        <f t="shared" si="354"/>
        <v>Age out of range</v>
      </c>
      <c r="J956" s="23" t="str">
        <f t="shared" si="355"/>
        <v>Age out of range</v>
      </c>
      <c r="K956" s="23" t="str">
        <f t="shared" si="356"/>
        <v>Age out of range</v>
      </c>
      <c r="L956" s="23" t="str">
        <f t="shared" si="357"/>
        <v>Age out of range</v>
      </c>
      <c r="M956" s="23" t="str">
        <f t="shared" si="358"/>
        <v>Age out of range</v>
      </c>
      <c r="N956" s="23" t="str">
        <f t="shared" si="359"/>
        <v>Age out of range</v>
      </c>
      <c r="O956" s="23" t="str">
        <f t="shared" si="360"/>
        <v>Age out of range</v>
      </c>
      <c r="P956" s="23" t="str">
        <f t="shared" si="361"/>
        <v>Age out of range</v>
      </c>
      <c r="Q956" s="23" t="e">
        <f t="shared" si="362"/>
        <v>#DIV/0!</v>
      </c>
      <c r="R956" s="17"/>
      <c r="S956" s="23">
        <v>940</v>
      </c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  <c r="AE956" s="134"/>
      <c r="AF956" s="134"/>
      <c r="AG956" s="134"/>
      <c r="AH956" s="134"/>
      <c r="AI956" s="134"/>
      <c r="AJ956" s="134"/>
      <c r="AK956" s="134"/>
      <c r="AL956" s="7"/>
      <c r="AM956" s="47"/>
      <c r="AN956" s="10" t="str">
        <f>IF($Z956="","",IF(OR($V956&lt;2.7,$V956&gt;90),"Age OOR",VLOOKUP(AN$14&amp;"-int-"&amp;$E956,Equations!$G:$I,3,0)+VLOOKUP(AN$14&amp;"-sexo-"&amp;$E956,Equations!$G:$I,3,0)*$U956+VLOOKUP(AN$14&amp;"-edad-"&amp;$E956,Equations!$G:$I,3,0)*$V956+VLOOKUP(AN$14&amp;"-est-"&amp;$E956,Equations!$G:$I,3,0)*(1/$W956)+VLOOKUP(AN$14&amp;"-imc-"&amp;$E956,Equations!$G:$I,3,0)*(1/$Q956)))</f>
        <v/>
      </c>
      <c r="AO956" s="10" t="str">
        <f>IF($Z956="","",IF(OR($V956&lt;2.7,$V956&gt;90),"Age OOR",AN956-1.6449*VLOOKUP(AN$14&amp;"-rse-"&amp;$E956,Equations!$G:$I,3,0)))</f>
        <v/>
      </c>
      <c r="AP956" s="10" t="str">
        <f>IF($Z956="","",IF(OR($V956&lt;2.7,$V956&gt;90),"Age OOR",AN956+1.6449*VLOOKUP(AN$14&amp;"-rse-"&amp;$E956,Equations!$G:$I,3,0)))</f>
        <v/>
      </c>
      <c r="AQ956" s="10" t="str">
        <f t="shared" si="363"/>
        <v/>
      </c>
      <c r="AR956" s="10" t="str">
        <f>IF($Z956="","",IF(OR($V956&lt;2.7,$V956&gt;90),"Age OOR",($Z956-AN956)/VLOOKUP(AN$14&amp;"-rse-"&amp;$E956,Equations!$G:$I,3,0)))</f>
        <v/>
      </c>
      <c r="AS956" s="10" t="str">
        <f>IF($AA956="","",IF(OR($V956&lt;2.7,$V956&gt;90),"Age OOR",VLOOKUP(AS$14&amp;"-int-"&amp;$F956,Equations!$G:$I,3,0)+VLOOKUP(AS$14&amp;"-sexo-"&amp;$F956,Equations!$G:$I,3,0)*$U956+VLOOKUP(AS$14&amp;"-edad-"&amp;$F956,Equations!$G:$I,3,0)*$V956+VLOOKUP(AS$14&amp;"-est-"&amp;$F956,Equations!$G:$I,3,0)*(1/$W956)+VLOOKUP(AS$14&amp;"-imc-"&amp;$F956,Equations!$G:$I,3,0)*(1/$Q956)))</f>
        <v/>
      </c>
      <c r="AT956" s="10" t="str">
        <f>IF($AA956="","",IF(OR($V956&lt;2.7,$V956&gt;90),"Age OOR",AS956-1.6449*VLOOKUP(AS$14&amp;"-rse-"&amp;$F956,Equations!$G:$I,3,0)))</f>
        <v/>
      </c>
      <c r="AU956" s="10" t="str">
        <f>IF($AA956="","",IF(OR($V956&lt;2.7,$V956&gt;90),"Age OOR",AS956+1.6449*VLOOKUP(AS$14&amp;"-rse-"&amp;$F956,Equations!$G:$I,3,0)))</f>
        <v/>
      </c>
      <c r="AV956" s="10" t="str">
        <f t="shared" si="364"/>
        <v/>
      </c>
      <c r="AW956" s="10" t="str">
        <f>IF($AA956="","",IF(OR($V956&lt;2.7,$V956&gt;90),"Age OOR",($AA956-AS956)/VLOOKUP(AS$14&amp;"-rse-"&amp;$F956,Equations!$G:$I,3,0)))</f>
        <v/>
      </c>
      <c r="AX956" s="10" t="str">
        <f>IF($AB956="","",IF(OR($V956&lt;2.7,$V956&gt;90),"Age OOR",VLOOKUP(AX$14&amp;"-int-"&amp;$G956,Equations!$G:$I,3,0)+VLOOKUP(AX$14&amp;"-sexo-"&amp;$G956,Equations!$G:$I,3,0)*$U956+VLOOKUP(AX$14&amp;"-edad-"&amp;$G956,Equations!$G:$I,3,0)*$V956+VLOOKUP(AX$14&amp;"-est-"&amp;$G956,Equations!$G:$I,3,0)*(1/$W956)+VLOOKUP(AX$14&amp;"-imc-"&amp;$G956,Equations!$G:$I,3,0)*(1/$Q956)))</f>
        <v/>
      </c>
      <c r="AY956" s="10" t="str">
        <f>IF($AB956="","",IF(OR($V956&lt;2.7,$V956&gt;90),"Age OOR",AX956-1.6449*VLOOKUP(AX$14&amp;"-rse-"&amp;$G956,Equations!$G:$I,3,0)))</f>
        <v/>
      </c>
      <c r="AZ956" s="10" t="str">
        <f>IF($AB956="","",IF(OR($V956&lt;2.7,$V956&gt;90),"Age OOR",AX956+1.6449*VLOOKUP(AX$14&amp;"-rse-"&amp;$G956,Equations!$G:$I,3,0)))</f>
        <v/>
      </c>
      <c r="BA956" s="10" t="str">
        <f t="shared" si="365"/>
        <v/>
      </c>
      <c r="BB956" s="10" t="str">
        <f>IF($AB956="","",IF(OR($V956&lt;2.7,$V956&gt;90),"Age OOR",($AB956-AX956)/VLOOKUP(AX$14&amp;"-rse-"&amp;$G956,Equations!$G:$I,3,0)))</f>
        <v/>
      </c>
      <c r="BC956" s="10" t="str">
        <f>IF($AC956="","",IF(OR($V956&lt;2.7,$V956&gt;90),"Age OOR",VLOOKUP(BC$14&amp;"-int-"&amp;$H956,Equations!$G:$I,3,0)+VLOOKUP(BC$14&amp;"-sexo-"&amp;$H956,Equations!$G:$I,3,0)*$U956+VLOOKUP(BC$14&amp;"-edad-"&amp;$H956,Equations!$G:$I,3,0)*$V956+VLOOKUP(BC$14&amp;"-est-"&amp;$H956,Equations!$G:$I,3,0)*(1/$W956)+VLOOKUP(BC$14&amp;"-imc-"&amp;$H956,Equations!$G:$I,3,0)*(1/$Q956)))</f>
        <v/>
      </c>
      <c r="BD956" s="10" t="str">
        <f>IF($AC956="","",IF(OR($V956&lt;2.7,$V956&gt;90),"Age OOR",BC956-1.6449*VLOOKUP(BC$14&amp;"-rse-"&amp;$H956,Equations!$G:$I,3,0)))</f>
        <v/>
      </c>
      <c r="BE956" s="10" t="str">
        <f>IF($AC956="","",IF(OR($V956&lt;2.7,$V956&gt;90),"Age OOR",BC956+1.6449*VLOOKUP(BC$14&amp;"-rse-"&amp;$H956,Equations!$G:$I,3,0)))</f>
        <v/>
      </c>
      <c r="BF956" s="10" t="str">
        <f t="shared" si="366"/>
        <v/>
      </c>
      <c r="BG956" s="10" t="str">
        <f>IF($AC956="","",IF(OR($V956&lt;2.7,$V956&gt;90),"Age OOR",($AC956-BC956)/VLOOKUP(BC$14&amp;"-rse-"&amp;$H956,Equations!$G:$I,3,0)))</f>
        <v/>
      </c>
      <c r="BH956" s="10" t="str">
        <f>IF($AD956="","",IF(OR($V956&lt;2.7,$V956&gt;90),"Age OOR",VLOOKUP(BH$14&amp;"-int-"&amp;$I956,Equations!$G:$I,3,0)+VLOOKUP(BH$14&amp;"-sexo-"&amp;$I956,Equations!$G:$I,3,0)*$U956+VLOOKUP(BH$14&amp;"-edad-"&amp;$I956,Equations!$G:$I,3,0)*$V956+VLOOKUP(BH$14&amp;"-est-"&amp;$I956,Equations!$G:$I,3,0)*(1/$W956)+VLOOKUP(BH$14&amp;"-imc-"&amp;$I956,Equations!$G:$I,3,0)*(1/$Q956)))</f>
        <v/>
      </c>
      <c r="BI956" s="10" t="str">
        <f>IF($AD956="","",IF(OR($V956&lt;2.7,$V956&gt;90),"Age OOR",BH956-1.6449*VLOOKUP(BH$14&amp;"-rse-"&amp;$I956,Equations!$G:$I,3,0)))</f>
        <v/>
      </c>
      <c r="BJ956" s="10" t="str">
        <f>IF($AD956="","",IF(OR($V956&lt;2.7,$V956&gt;90),"Age OOR",BH956+1.6449*VLOOKUP(BH$14&amp;"-rse-"&amp;$I956,Equations!$G:$I,3,0)))</f>
        <v/>
      </c>
      <c r="BK956" s="10" t="str">
        <f t="shared" si="367"/>
        <v/>
      </c>
      <c r="BL956" s="10" t="str">
        <f>IF($AD956="","",IF(OR($V956&lt;2.7,$V956&gt;90),"Age OOR",($AD956-BH956)/VLOOKUP(BH$14&amp;"-rse-"&amp;$I956,Equations!$G:$I,3,0)))</f>
        <v/>
      </c>
      <c r="BM956" s="10" t="str">
        <f>IF($AE956="","",IF(OR($V956&lt;2.7,$V956&gt;90),"Age OOR",VLOOKUP(BM$14&amp;"-int-"&amp;$J956,Equations!$G:$I,3,0)+VLOOKUP(BM$14&amp;"-sexo-"&amp;$J956,Equations!$G:$I,3,0)*$U956+VLOOKUP(BM$14&amp;"-edad-"&amp;$J956,Equations!$G:$I,3,0)*$V956+VLOOKUP(BM$14&amp;"-est-"&amp;$J956,Equations!$G:$I,3,0)*(1/$W956)+VLOOKUP(BM$14&amp;"-imc-"&amp;$J956,Equations!$G:$I,3,0)*(1/$Q956)))</f>
        <v/>
      </c>
      <c r="BN956" s="10" t="str">
        <f>IF($AE956="","",IF(OR($V956&lt;2.7,$V956&gt;90),"Age OOR",BM956-1.6449*VLOOKUP(BM$14&amp;"-rse-"&amp;$J956,Equations!$G:$I,3,0)))</f>
        <v/>
      </c>
      <c r="BO956" s="10" t="str">
        <f>IF($AE956="","",IF(OR($V956&lt;2.7,$V956&gt;90),"Age OOR",BM956+1.6449*VLOOKUP(BM$14&amp;"-rse-"&amp;$J956,Equations!$G:$I,3,0)))</f>
        <v/>
      </c>
      <c r="BP956" s="10" t="str">
        <f t="shared" si="368"/>
        <v/>
      </c>
      <c r="BQ956" s="10" t="str">
        <f>IF($AE956="","",IF(OR($V956&lt;2.7,$V956&gt;90),"Age OOR",($AE956-BM956)/VLOOKUP(BM$14&amp;"-rse-"&amp;$J956,Equations!$G:$I,3,0)))</f>
        <v/>
      </c>
      <c r="BR956" s="10" t="str">
        <f>IF($AF956="","",IF(OR($V956&lt;2.7,$V956&gt;90),"Age OOR",VLOOKUP(BR$14&amp;"-int-"&amp;$K956,Equations!$G:$I,3,0)+VLOOKUP(BR$14&amp;"-sexo-"&amp;$K956,Equations!$G:$I,3,0)*$U956+VLOOKUP(BR$14&amp;"-edad-"&amp;$K956,Equations!$G:$I,3,0)*$V956+VLOOKUP(BR$14&amp;"-est-"&amp;$K956,Equations!$G:$I,3,0)*(1/$W956)+VLOOKUP(BR$14&amp;"-imc-"&amp;$K956,Equations!$G:$I,3,0)*(1/$Q956)))</f>
        <v/>
      </c>
      <c r="BS956" s="10" t="str">
        <f>IF($AF956="","",IF(OR($V956&lt;2.7,$V956&gt;90),"Age OOR",BR956-1.6449*VLOOKUP(BR$14&amp;"-rse-"&amp;$K956,Equations!$G:$I,3,0)))</f>
        <v/>
      </c>
      <c r="BT956" s="10" t="str">
        <f>IF($AF956="","",IF(OR($V956&lt;2.7,$V956&gt;90),"Age OOR",BR956+1.6449*VLOOKUP(BR$14&amp;"-rse-"&amp;$K956,Equations!$G:$I,3,0)))</f>
        <v/>
      </c>
      <c r="BU956" s="10" t="str">
        <f t="shared" si="369"/>
        <v/>
      </c>
      <c r="BV956" s="10" t="str">
        <f>IF($AF956="","",IF(OR($V956&lt;2.7,$V956&gt;90),"Age OOR",($AF956-BR956)/VLOOKUP(BR$14&amp;"-rse-"&amp;$K956,Equations!$G:$I,3,0)))</f>
        <v/>
      </c>
      <c r="BW956" s="10" t="str">
        <f>IF($AG956="","",IF(OR($V956&lt;2.7,$V956&gt;90),"Age OOR",VLOOKUP(BW$14&amp;"-int-"&amp;$L956,Equations!$G:$I,3,0)+VLOOKUP(BW$14&amp;"-sexo-"&amp;$L956,Equations!$G:$I,3,0)*$U956+VLOOKUP(BW$14&amp;"-edad-"&amp;$L956,Equations!$G:$I,3,0)*$V956+VLOOKUP(BW$14&amp;"-est-"&amp;$L956,Equations!$G:$I,3,0)*(1/$W956)+VLOOKUP(BW$14&amp;"-imc-"&amp;$L956,Equations!$G:$I,3,0)*(1/$Q956)))</f>
        <v/>
      </c>
      <c r="BX956" s="10" t="str">
        <f>IF($AG956="","",IF(OR($V956&lt;2.7,$V956&gt;90),"Age OOR",BW956-1.6449*VLOOKUP(BW$14&amp;"-rse-"&amp;$L956,Equations!$G:$I,3,0)))</f>
        <v/>
      </c>
      <c r="BY956" s="10" t="str">
        <f>IF($AG956="","",IF(OR($V956&lt;2.7,$V956&gt;90),"Age OOR",BW956+1.6449*VLOOKUP(BW$14&amp;"-rse-"&amp;$L956,Equations!$G:$I,3,0)))</f>
        <v/>
      </c>
      <c r="BZ956" s="10" t="str">
        <f t="shared" si="370"/>
        <v/>
      </c>
      <c r="CA956" s="10" t="str">
        <f>IF($AG956="","",IF(OR($V956&lt;2.7,$V956&gt;90),"Age OOR",($AG956-BW956)/VLOOKUP(BW$14&amp;"-rse-"&amp;$L956,Equations!$G:$I,3,0)))</f>
        <v/>
      </c>
      <c r="CB956" s="10" t="str">
        <f>IF($AH956="","",IF(OR($V956&lt;2.7,$V956&gt;90),"Age OOR",VLOOKUP(CB$14&amp;"-int-"&amp;$M956,Equations!$G:$I,3,0)+VLOOKUP(CB$14&amp;"-sexo-"&amp;$M956,Equations!$G:$I,3,0)*$U956+VLOOKUP(CB$14&amp;"-edad-"&amp;$M956,Equations!$G:$I,3,0)*$V956+VLOOKUP(CB$14&amp;"-est-"&amp;$M956,Equations!$G:$I,3,0)*(1/$W956)+VLOOKUP(CB$14&amp;"-imc-"&amp;$M956,Equations!$G:$I,3,0)*(1/$Q956)))</f>
        <v/>
      </c>
      <c r="CC956" s="10" t="str">
        <f>IF($AH956="","",IF(OR($V956&lt;2.7,$V956&gt;90),"Age OOR",CB956-1.6449*VLOOKUP(CB$14&amp;"-rse-"&amp;$M956,Equations!$G:$I,3,0)))</f>
        <v/>
      </c>
      <c r="CD956" s="10" t="str">
        <f>IF($AH956="","",IF(OR($V956&lt;2.7,$V956&gt;90),"Age OOR",CB956+1.6449*VLOOKUP(CB$14&amp;"-rse-"&amp;$M956,Equations!$G:$I,3,0)))</f>
        <v/>
      </c>
      <c r="CE956" s="10" t="str">
        <f t="shared" si="371"/>
        <v/>
      </c>
      <c r="CF956" s="10" t="str">
        <f>IF($AH956="","",IF(OR($V956&lt;2.7,$V956&gt;90),"Age OOR",($AH956-CB956)/VLOOKUP(CB$14&amp;"-rse-"&amp;$M956,Equations!$G:$I,3,0)))</f>
        <v/>
      </c>
      <c r="CG956" s="10" t="str">
        <f>IF($AI956="","",IF(OR($V956&lt;2.7,$V956&gt;90),"Age OOR",VLOOKUP(CG$14&amp;"-int-"&amp;$N956,Equations!$G:$I,3,0)+VLOOKUP(CG$14&amp;"-sexo-"&amp;$N956,Equations!$G:$I,3,0)*$U956+VLOOKUP(CG$14&amp;"-edad-"&amp;$N956,Equations!$G:$I,3,0)*$V956+VLOOKUP(CG$14&amp;"-est-"&amp;$N956,Equations!$G:$I,3,0)*(1/$W956)+VLOOKUP(CG$14&amp;"-imc-"&amp;$N956,Equations!$G:$I,3,0)*(1/$Q956)))</f>
        <v/>
      </c>
      <c r="CH956" s="10" t="str">
        <f>IF($AI956="","",IF(OR($V956&lt;2.7,$V956&gt;90),"Age OOR",CG956-1.6449*VLOOKUP(CG$14&amp;"-rse-"&amp;$N956,Equations!$G:$I,3,0)))</f>
        <v/>
      </c>
      <c r="CI956" s="10" t="str">
        <f>IF($AI956="","",IF(OR($V956&lt;2.7,$V956&gt;90),"Age OOR",CG956+1.6449*VLOOKUP(CG$14&amp;"-rse-"&amp;$N956,Equations!$G:$I,3,0)))</f>
        <v/>
      </c>
      <c r="CJ956" s="10" t="str">
        <f t="shared" si="372"/>
        <v/>
      </c>
      <c r="CK956" s="10" t="str">
        <f>IF($AI956="","",IF(OR($V956&lt;2.7,$V956&gt;90),"Age OOR",($AI956-CG956)/VLOOKUP(CG$14&amp;"-rse-"&amp;$N956,Equations!$G:$I,3,0)))</f>
        <v/>
      </c>
      <c r="CL956" s="10" t="str">
        <f>IF($AJ956="","",IF(OR($V956&lt;2.7,$V956&gt;90),"Age OOR",VLOOKUP(CL$14&amp;"-int-"&amp;$O956,Equations!$G:$I,3,0)+VLOOKUP(CL$14&amp;"-sexo-"&amp;$O956,Equations!$G:$I,3,0)*$U956+VLOOKUP(CL$14&amp;"-edad-"&amp;$O956,Equations!$G:$I,3,0)*$V956+VLOOKUP(CL$14&amp;"-est-"&amp;$O956,Equations!$G:$I,3,0)*(1/$W956)+VLOOKUP(CL$14&amp;"-imc-"&amp;$O956,Equations!$G:$I,3,0)*(1/$Q956)))</f>
        <v/>
      </c>
      <c r="CM956" s="10" t="str">
        <f>IF($AJ956="","",IF(OR($V956&lt;2.7,$V956&gt;90),"Age OOR",CL956-1.6449*VLOOKUP(CL$14&amp;"-rse-"&amp;$O956,Equations!$G:$I,3,0)))</f>
        <v/>
      </c>
      <c r="CN956" s="10" t="str">
        <f>IF($AJ956="","",IF(OR($V956&lt;2.7,$V956&gt;90),"Age OOR",CL956+1.6449*VLOOKUP(CL$14&amp;"-rse-"&amp;$O956,Equations!$G:$I,3,0)))</f>
        <v/>
      </c>
      <c r="CO956" s="10" t="str">
        <f t="shared" si="373"/>
        <v/>
      </c>
      <c r="CP956" s="10" t="str">
        <f>IF($AJ956="","",IF(OR($V956&lt;2.7,$V956&gt;90),"Age OOR",($AJ956-CL956)/VLOOKUP(CL$14&amp;"-rse-"&amp;$O956,Equations!$G:$I,3,0)))</f>
        <v/>
      </c>
      <c r="CQ956" s="10" t="str">
        <f>IF($AK956="","",IF(OR($V956&lt;2.7,$V956&gt;90),"Age OOR",EXP(VLOOKUP(CQ$14&amp;"-int-"&amp;$P956,Equations!$G:$I,3,0)+VLOOKUP(CQ$14&amp;"-sexo-"&amp;$P956,Equations!$G:$I,3,0)*$U956+VLOOKUP(CQ$14&amp;"-edad-"&amp;$P956,Equations!$G:$I,3,0)*$V956+VLOOKUP(CQ$14&amp;"-est-"&amp;$P956,Equations!$G:$I,3,0)*(1/$W956)+VLOOKUP(CQ$14&amp;"-imc-"&amp;$P956,Equations!$G:$I,3,0)*(1/$Q956))))</f>
        <v/>
      </c>
      <c r="CR956" s="10" t="str">
        <f>IF($AK956="","",IF(OR($V956&lt;2.7,$V956&gt;90),"Age OOR",EXP(LN(CQ956)-1.6449*VLOOKUP(CQ$14&amp;"-rse-"&amp;$P956,Equations!$G:$I,3,0))))</f>
        <v/>
      </c>
      <c r="CS956" s="10" t="str">
        <f>IF($AK956="","",IF(OR($V956&lt;2.7,$V956&gt;90),"Age OOR",EXP(LN(CQ956)+1.6449*VLOOKUP(CQ$14&amp;"-rse-"&amp;$P956,Equations!$G:$I,3,0))))</f>
        <v/>
      </c>
      <c r="CT956" s="10" t="str">
        <f t="shared" si="374"/>
        <v/>
      </c>
      <c r="CU956" s="10" t="str">
        <f>IF($AK956="","",IF(OR($V956&lt;2.7,$V956&gt;90),"Age OOR",(LN($AK956)-LN(CQ956))/VLOOKUP(CQ$14&amp;"-rse-"&amp;$P956,Equations!$G:$I,3,0)))</f>
        <v/>
      </c>
      <c r="CV956" s="47"/>
    </row>
    <row r="957" spans="5:100" x14ac:dyDescent="0.2">
      <c r="E957" s="23" t="str">
        <f t="shared" si="350"/>
        <v>Age out of range</v>
      </c>
      <c r="F957" s="23" t="str">
        <f t="shared" si="351"/>
        <v>Age out of range</v>
      </c>
      <c r="G957" s="23" t="str">
        <f t="shared" si="352"/>
        <v>Age out of range</v>
      </c>
      <c r="H957" s="23" t="str">
        <f t="shared" si="353"/>
        <v>Age out of range</v>
      </c>
      <c r="I957" s="23" t="str">
        <f t="shared" si="354"/>
        <v>Age out of range</v>
      </c>
      <c r="J957" s="23" t="str">
        <f t="shared" si="355"/>
        <v>Age out of range</v>
      </c>
      <c r="K957" s="23" t="str">
        <f t="shared" si="356"/>
        <v>Age out of range</v>
      </c>
      <c r="L957" s="23" t="str">
        <f t="shared" si="357"/>
        <v>Age out of range</v>
      </c>
      <c r="M957" s="23" t="str">
        <f t="shared" si="358"/>
        <v>Age out of range</v>
      </c>
      <c r="N957" s="23" t="str">
        <f t="shared" si="359"/>
        <v>Age out of range</v>
      </c>
      <c r="O957" s="23" t="str">
        <f t="shared" si="360"/>
        <v>Age out of range</v>
      </c>
      <c r="P957" s="23" t="str">
        <f t="shared" si="361"/>
        <v>Age out of range</v>
      </c>
      <c r="Q957" s="23" t="e">
        <f t="shared" si="362"/>
        <v>#DIV/0!</v>
      </c>
      <c r="R957" s="17"/>
      <c r="S957" s="23">
        <v>941</v>
      </c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  <c r="AE957" s="134"/>
      <c r="AF957" s="134"/>
      <c r="AG957" s="134"/>
      <c r="AH957" s="134"/>
      <c r="AI957" s="134"/>
      <c r="AJ957" s="134"/>
      <c r="AK957" s="134"/>
      <c r="AL957" s="7"/>
      <c r="AM957" s="47"/>
      <c r="AN957" s="10" t="str">
        <f>IF($Z957="","",IF(OR($V957&lt;2.7,$V957&gt;90),"Age OOR",VLOOKUP(AN$14&amp;"-int-"&amp;$E957,Equations!$G:$I,3,0)+VLOOKUP(AN$14&amp;"-sexo-"&amp;$E957,Equations!$G:$I,3,0)*$U957+VLOOKUP(AN$14&amp;"-edad-"&amp;$E957,Equations!$G:$I,3,0)*$V957+VLOOKUP(AN$14&amp;"-est-"&amp;$E957,Equations!$G:$I,3,0)*(1/$W957)+VLOOKUP(AN$14&amp;"-imc-"&amp;$E957,Equations!$G:$I,3,0)*(1/$Q957)))</f>
        <v/>
      </c>
      <c r="AO957" s="10" t="str">
        <f>IF($Z957="","",IF(OR($V957&lt;2.7,$V957&gt;90),"Age OOR",AN957-1.6449*VLOOKUP(AN$14&amp;"-rse-"&amp;$E957,Equations!$G:$I,3,0)))</f>
        <v/>
      </c>
      <c r="AP957" s="10" t="str">
        <f>IF($Z957="","",IF(OR($V957&lt;2.7,$V957&gt;90),"Age OOR",AN957+1.6449*VLOOKUP(AN$14&amp;"-rse-"&amp;$E957,Equations!$G:$I,3,0)))</f>
        <v/>
      </c>
      <c r="AQ957" s="10" t="str">
        <f t="shared" si="363"/>
        <v/>
      </c>
      <c r="AR957" s="10" t="str">
        <f>IF($Z957="","",IF(OR($V957&lt;2.7,$V957&gt;90),"Age OOR",($Z957-AN957)/VLOOKUP(AN$14&amp;"-rse-"&amp;$E957,Equations!$G:$I,3,0)))</f>
        <v/>
      </c>
      <c r="AS957" s="10" t="str">
        <f>IF($AA957="","",IF(OR($V957&lt;2.7,$V957&gt;90),"Age OOR",VLOOKUP(AS$14&amp;"-int-"&amp;$F957,Equations!$G:$I,3,0)+VLOOKUP(AS$14&amp;"-sexo-"&amp;$F957,Equations!$G:$I,3,0)*$U957+VLOOKUP(AS$14&amp;"-edad-"&amp;$F957,Equations!$G:$I,3,0)*$V957+VLOOKUP(AS$14&amp;"-est-"&amp;$F957,Equations!$G:$I,3,0)*(1/$W957)+VLOOKUP(AS$14&amp;"-imc-"&amp;$F957,Equations!$G:$I,3,0)*(1/$Q957)))</f>
        <v/>
      </c>
      <c r="AT957" s="10" t="str">
        <f>IF($AA957="","",IF(OR($V957&lt;2.7,$V957&gt;90),"Age OOR",AS957-1.6449*VLOOKUP(AS$14&amp;"-rse-"&amp;$F957,Equations!$G:$I,3,0)))</f>
        <v/>
      </c>
      <c r="AU957" s="10" t="str">
        <f>IF($AA957="","",IF(OR($V957&lt;2.7,$V957&gt;90),"Age OOR",AS957+1.6449*VLOOKUP(AS$14&amp;"-rse-"&amp;$F957,Equations!$G:$I,3,0)))</f>
        <v/>
      </c>
      <c r="AV957" s="10" t="str">
        <f t="shared" si="364"/>
        <v/>
      </c>
      <c r="AW957" s="10" t="str">
        <f>IF($AA957="","",IF(OR($V957&lt;2.7,$V957&gt;90),"Age OOR",($AA957-AS957)/VLOOKUP(AS$14&amp;"-rse-"&amp;$F957,Equations!$G:$I,3,0)))</f>
        <v/>
      </c>
      <c r="AX957" s="10" t="str">
        <f>IF($AB957="","",IF(OR($V957&lt;2.7,$V957&gt;90),"Age OOR",VLOOKUP(AX$14&amp;"-int-"&amp;$G957,Equations!$G:$I,3,0)+VLOOKUP(AX$14&amp;"-sexo-"&amp;$G957,Equations!$G:$I,3,0)*$U957+VLOOKUP(AX$14&amp;"-edad-"&amp;$G957,Equations!$G:$I,3,0)*$V957+VLOOKUP(AX$14&amp;"-est-"&amp;$G957,Equations!$G:$I,3,0)*(1/$W957)+VLOOKUP(AX$14&amp;"-imc-"&amp;$G957,Equations!$G:$I,3,0)*(1/$Q957)))</f>
        <v/>
      </c>
      <c r="AY957" s="10" t="str">
        <f>IF($AB957="","",IF(OR($V957&lt;2.7,$V957&gt;90),"Age OOR",AX957-1.6449*VLOOKUP(AX$14&amp;"-rse-"&amp;$G957,Equations!$G:$I,3,0)))</f>
        <v/>
      </c>
      <c r="AZ957" s="10" t="str">
        <f>IF($AB957="","",IF(OR($V957&lt;2.7,$V957&gt;90),"Age OOR",AX957+1.6449*VLOOKUP(AX$14&amp;"-rse-"&amp;$G957,Equations!$G:$I,3,0)))</f>
        <v/>
      </c>
      <c r="BA957" s="10" t="str">
        <f t="shared" si="365"/>
        <v/>
      </c>
      <c r="BB957" s="10" t="str">
        <f>IF($AB957="","",IF(OR($V957&lt;2.7,$V957&gt;90),"Age OOR",($AB957-AX957)/VLOOKUP(AX$14&amp;"-rse-"&amp;$G957,Equations!$G:$I,3,0)))</f>
        <v/>
      </c>
      <c r="BC957" s="10" t="str">
        <f>IF($AC957="","",IF(OR($V957&lt;2.7,$V957&gt;90),"Age OOR",VLOOKUP(BC$14&amp;"-int-"&amp;$H957,Equations!$G:$I,3,0)+VLOOKUP(BC$14&amp;"-sexo-"&amp;$H957,Equations!$G:$I,3,0)*$U957+VLOOKUP(BC$14&amp;"-edad-"&amp;$H957,Equations!$G:$I,3,0)*$V957+VLOOKUP(BC$14&amp;"-est-"&amp;$H957,Equations!$G:$I,3,0)*(1/$W957)+VLOOKUP(BC$14&amp;"-imc-"&amp;$H957,Equations!$G:$I,3,0)*(1/$Q957)))</f>
        <v/>
      </c>
      <c r="BD957" s="10" t="str">
        <f>IF($AC957="","",IF(OR($V957&lt;2.7,$V957&gt;90),"Age OOR",BC957-1.6449*VLOOKUP(BC$14&amp;"-rse-"&amp;$H957,Equations!$G:$I,3,0)))</f>
        <v/>
      </c>
      <c r="BE957" s="10" t="str">
        <f>IF($AC957="","",IF(OR($V957&lt;2.7,$V957&gt;90),"Age OOR",BC957+1.6449*VLOOKUP(BC$14&amp;"-rse-"&amp;$H957,Equations!$G:$I,3,0)))</f>
        <v/>
      </c>
      <c r="BF957" s="10" t="str">
        <f t="shared" si="366"/>
        <v/>
      </c>
      <c r="BG957" s="10" t="str">
        <f>IF($AC957="","",IF(OR($V957&lt;2.7,$V957&gt;90),"Age OOR",($AC957-BC957)/VLOOKUP(BC$14&amp;"-rse-"&amp;$H957,Equations!$G:$I,3,0)))</f>
        <v/>
      </c>
      <c r="BH957" s="10" t="str">
        <f>IF($AD957="","",IF(OR($V957&lt;2.7,$V957&gt;90),"Age OOR",VLOOKUP(BH$14&amp;"-int-"&amp;$I957,Equations!$G:$I,3,0)+VLOOKUP(BH$14&amp;"-sexo-"&amp;$I957,Equations!$G:$I,3,0)*$U957+VLOOKUP(BH$14&amp;"-edad-"&amp;$I957,Equations!$G:$I,3,0)*$V957+VLOOKUP(BH$14&amp;"-est-"&amp;$I957,Equations!$G:$I,3,0)*(1/$W957)+VLOOKUP(BH$14&amp;"-imc-"&amp;$I957,Equations!$G:$I,3,0)*(1/$Q957)))</f>
        <v/>
      </c>
      <c r="BI957" s="10" t="str">
        <f>IF($AD957="","",IF(OR($V957&lt;2.7,$V957&gt;90),"Age OOR",BH957-1.6449*VLOOKUP(BH$14&amp;"-rse-"&amp;$I957,Equations!$G:$I,3,0)))</f>
        <v/>
      </c>
      <c r="BJ957" s="10" t="str">
        <f>IF($AD957="","",IF(OR($V957&lt;2.7,$V957&gt;90),"Age OOR",BH957+1.6449*VLOOKUP(BH$14&amp;"-rse-"&amp;$I957,Equations!$G:$I,3,0)))</f>
        <v/>
      </c>
      <c r="BK957" s="10" t="str">
        <f t="shared" si="367"/>
        <v/>
      </c>
      <c r="BL957" s="10" t="str">
        <f>IF($AD957="","",IF(OR($V957&lt;2.7,$V957&gt;90),"Age OOR",($AD957-BH957)/VLOOKUP(BH$14&amp;"-rse-"&amp;$I957,Equations!$G:$I,3,0)))</f>
        <v/>
      </c>
      <c r="BM957" s="10" t="str">
        <f>IF($AE957="","",IF(OR($V957&lt;2.7,$V957&gt;90),"Age OOR",VLOOKUP(BM$14&amp;"-int-"&amp;$J957,Equations!$G:$I,3,0)+VLOOKUP(BM$14&amp;"-sexo-"&amp;$J957,Equations!$G:$I,3,0)*$U957+VLOOKUP(BM$14&amp;"-edad-"&amp;$J957,Equations!$G:$I,3,0)*$V957+VLOOKUP(BM$14&amp;"-est-"&amp;$J957,Equations!$G:$I,3,0)*(1/$W957)+VLOOKUP(BM$14&amp;"-imc-"&amp;$J957,Equations!$G:$I,3,0)*(1/$Q957)))</f>
        <v/>
      </c>
      <c r="BN957" s="10" t="str">
        <f>IF($AE957="","",IF(OR($V957&lt;2.7,$V957&gt;90),"Age OOR",BM957-1.6449*VLOOKUP(BM$14&amp;"-rse-"&amp;$J957,Equations!$G:$I,3,0)))</f>
        <v/>
      </c>
      <c r="BO957" s="10" t="str">
        <f>IF($AE957="","",IF(OR($V957&lt;2.7,$V957&gt;90),"Age OOR",BM957+1.6449*VLOOKUP(BM$14&amp;"-rse-"&amp;$J957,Equations!$G:$I,3,0)))</f>
        <v/>
      </c>
      <c r="BP957" s="10" t="str">
        <f t="shared" si="368"/>
        <v/>
      </c>
      <c r="BQ957" s="10" t="str">
        <f>IF($AE957="","",IF(OR($V957&lt;2.7,$V957&gt;90),"Age OOR",($AE957-BM957)/VLOOKUP(BM$14&amp;"-rse-"&amp;$J957,Equations!$G:$I,3,0)))</f>
        <v/>
      </c>
      <c r="BR957" s="10" t="str">
        <f>IF($AF957="","",IF(OR($V957&lt;2.7,$V957&gt;90),"Age OOR",VLOOKUP(BR$14&amp;"-int-"&amp;$K957,Equations!$G:$I,3,0)+VLOOKUP(BR$14&amp;"-sexo-"&amp;$K957,Equations!$G:$I,3,0)*$U957+VLOOKUP(BR$14&amp;"-edad-"&amp;$K957,Equations!$G:$I,3,0)*$V957+VLOOKUP(BR$14&amp;"-est-"&amp;$K957,Equations!$G:$I,3,0)*(1/$W957)+VLOOKUP(BR$14&amp;"-imc-"&amp;$K957,Equations!$G:$I,3,0)*(1/$Q957)))</f>
        <v/>
      </c>
      <c r="BS957" s="10" t="str">
        <f>IF($AF957="","",IF(OR($V957&lt;2.7,$V957&gt;90),"Age OOR",BR957-1.6449*VLOOKUP(BR$14&amp;"-rse-"&amp;$K957,Equations!$G:$I,3,0)))</f>
        <v/>
      </c>
      <c r="BT957" s="10" t="str">
        <f>IF($AF957="","",IF(OR($V957&lt;2.7,$V957&gt;90),"Age OOR",BR957+1.6449*VLOOKUP(BR$14&amp;"-rse-"&amp;$K957,Equations!$G:$I,3,0)))</f>
        <v/>
      </c>
      <c r="BU957" s="10" t="str">
        <f t="shared" si="369"/>
        <v/>
      </c>
      <c r="BV957" s="10" t="str">
        <f>IF($AF957="","",IF(OR($V957&lt;2.7,$V957&gt;90),"Age OOR",($AF957-BR957)/VLOOKUP(BR$14&amp;"-rse-"&amp;$K957,Equations!$G:$I,3,0)))</f>
        <v/>
      </c>
      <c r="BW957" s="10" t="str">
        <f>IF($AG957="","",IF(OR($V957&lt;2.7,$V957&gt;90),"Age OOR",VLOOKUP(BW$14&amp;"-int-"&amp;$L957,Equations!$G:$I,3,0)+VLOOKUP(BW$14&amp;"-sexo-"&amp;$L957,Equations!$G:$I,3,0)*$U957+VLOOKUP(BW$14&amp;"-edad-"&amp;$L957,Equations!$G:$I,3,0)*$V957+VLOOKUP(BW$14&amp;"-est-"&amp;$L957,Equations!$G:$I,3,0)*(1/$W957)+VLOOKUP(BW$14&amp;"-imc-"&amp;$L957,Equations!$G:$I,3,0)*(1/$Q957)))</f>
        <v/>
      </c>
      <c r="BX957" s="10" t="str">
        <f>IF($AG957="","",IF(OR($V957&lt;2.7,$V957&gt;90),"Age OOR",BW957-1.6449*VLOOKUP(BW$14&amp;"-rse-"&amp;$L957,Equations!$G:$I,3,0)))</f>
        <v/>
      </c>
      <c r="BY957" s="10" t="str">
        <f>IF($AG957="","",IF(OR($V957&lt;2.7,$V957&gt;90),"Age OOR",BW957+1.6449*VLOOKUP(BW$14&amp;"-rse-"&amp;$L957,Equations!$G:$I,3,0)))</f>
        <v/>
      </c>
      <c r="BZ957" s="10" t="str">
        <f t="shared" si="370"/>
        <v/>
      </c>
      <c r="CA957" s="10" t="str">
        <f>IF($AG957="","",IF(OR($V957&lt;2.7,$V957&gt;90),"Age OOR",($AG957-BW957)/VLOOKUP(BW$14&amp;"-rse-"&amp;$L957,Equations!$G:$I,3,0)))</f>
        <v/>
      </c>
      <c r="CB957" s="10" t="str">
        <f>IF($AH957="","",IF(OR($V957&lt;2.7,$V957&gt;90),"Age OOR",VLOOKUP(CB$14&amp;"-int-"&amp;$M957,Equations!$G:$I,3,0)+VLOOKUP(CB$14&amp;"-sexo-"&amp;$M957,Equations!$G:$I,3,0)*$U957+VLOOKUP(CB$14&amp;"-edad-"&amp;$M957,Equations!$G:$I,3,0)*$V957+VLOOKUP(CB$14&amp;"-est-"&amp;$M957,Equations!$G:$I,3,0)*(1/$W957)+VLOOKUP(CB$14&amp;"-imc-"&amp;$M957,Equations!$G:$I,3,0)*(1/$Q957)))</f>
        <v/>
      </c>
      <c r="CC957" s="10" t="str">
        <f>IF($AH957="","",IF(OR($V957&lt;2.7,$V957&gt;90),"Age OOR",CB957-1.6449*VLOOKUP(CB$14&amp;"-rse-"&amp;$M957,Equations!$G:$I,3,0)))</f>
        <v/>
      </c>
      <c r="CD957" s="10" t="str">
        <f>IF($AH957="","",IF(OR($V957&lt;2.7,$V957&gt;90),"Age OOR",CB957+1.6449*VLOOKUP(CB$14&amp;"-rse-"&amp;$M957,Equations!$G:$I,3,0)))</f>
        <v/>
      </c>
      <c r="CE957" s="10" t="str">
        <f t="shared" si="371"/>
        <v/>
      </c>
      <c r="CF957" s="10" t="str">
        <f>IF($AH957="","",IF(OR($V957&lt;2.7,$V957&gt;90),"Age OOR",($AH957-CB957)/VLOOKUP(CB$14&amp;"-rse-"&amp;$M957,Equations!$G:$I,3,0)))</f>
        <v/>
      </c>
      <c r="CG957" s="10" t="str">
        <f>IF($AI957="","",IF(OR($V957&lt;2.7,$V957&gt;90),"Age OOR",VLOOKUP(CG$14&amp;"-int-"&amp;$N957,Equations!$G:$I,3,0)+VLOOKUP(CG$14&amp;"-sexo-"&amp;$N957,Equations!$G:$I,3,0)*$U957+VLOOKUP(CG$14&amp;"-edad-"&amp;$N957,Equations!$G:$I,3,0)*$V957+VLOOKUP(CG$14&amp;"-est-"&amp;$N957,Equations!$G:$I,3,0)*(1/$W957)+VLOOKUP(CG$14&amp;"-imc-"&amp;$N957,Equations!$G:$I,3,0)*(1/$Q957)))</f>
        <v/>
      </c>
      <c r="CH957" s="10" t="str">
        <f>IF($AI957="","",IF(OR($V957&lt;2.7,$V957&gt;90),"Age OOR",CG957-1.6449*VLOOKUP(CG$14&amp;"-rse-"&amp;$N957,Equations!$G:$I,3,0)))</f>
        <v/>
      </c>
      <c r="CI957" s="10" t="str">
        <f>IF($AI957="","",IF(OR($V957&lt;2.7,$V957&gt;90),"Age OOR",CG957+1.6449*VLOOKUP(CG$14&amp;"-rse-"&amp;$N957,Equations!$G:$I,3,0)))</f>
        <v/>
      </c>
      <c r="CJ957" s="10" t="str">
        <f t="shared" si="372"/>
        <v/>
      </c>
      <c r="CK957" s="10" t="str">
        <f>IF($AI957="","",IF(OR($V957&lt;2.7,$V957&gt;90),"Age OOR",($AI957-CG957)/VLOOKUP(CG$14&amp;"-rse-"&amp;$N957,Equations!$G:$I,3,0)))</f>
        <v/>
      </c>
      <c r="CL957" s="10" t="str">
        <f>IF($AJ957="","",IF(OR($V957&lt;2.7,$V957&gt;90),"Age OOR",VLOOKUP(CL$14&amp;"-int-"&amp;$O957,Equations!$G:$I,3,0)+VLOOKUP(CL$14&amp;"-sexo-"&amp;$O957,Equations!$G:$I,3,0)*$U957+VLOOKUP(CL$14&amp;"-edad-"&amp;$O957,Equations!$G:$I,3,0)*$V957+VLOOKUP(CL$14&amp;"-est-"&amp;$O957,Equations!$G:$I,3,0)*(1/$W957)+VLOOKUP(CL$14&amp;"-imc-"&amp;$O957,Equations!$G:$I,3,0)*(1/$Q957)))</f>
        <v/>
      </c>
      <c r="CM957" s="10" t="str">
        <f>IF($AJ957="","",IF(OR($V957&lt;2.7,$V957&gt;90),"Age OOR",CL957-1.6449*VLOOKUP(CL$14&amp;"-rse-"&amp;$O957,Equations!$G:$I,3,0)))</f>
        <v/>
      </c>
      <c r="CN957" s="10" t="str">
        <f>IF($AJ957="","",IF(OR($V957&lt;2.7,$V957&gt;90),"Age OOR",CL957+1.6449*VLOOKUP(CL$14&amp;"-rse-"&amp;$O957,Equations!$G:$I,3,0)))</f>
        <v/>
      </c>
      <c r="CO957" s="10" t="str">
        <f t="shared" si="373"/>
        <v/>
      </c>
      <c r="CP957" s="10" t="str">
        <f>IF($AJ957="","",IF(OR($V957&lt;2.7,$V957&gt;90),"Age OOR",($AJ957-CL957)/VLOOKUP(CL$14&amp;"-rse-"&amp;$O957,Equations!$G:$I,3,0)))</f>
        <v/>
      </c>
      <c r="CQ957" s="10" t="str">
        <f>IF($AK957="","",IF(OR($V957&lt;2.7,$V957&gt;90),"Age OOR",EXP(VLOOKUP(CQ$14&amp;"-int-"&amp;$P957,Equations!$G:$I,3,0)+VLOOKUP(CQ$14&amp;"-sexo-"&amp;$P957,Equations!$G:$I,3,0)*$U957+VLOOKUP(CQ$14&amp;"-edad-"&amp;$P957,Equations!$G:$I,3,0)*$V957+VLOOKUP(CQ$14&amp;"-est-"&amp;$P957,Equations!$G:$I,3,0)*(1/$W957)+VLOOKUP(CQ$14&amp;"-imc-"&amp;$P957,Equations!$G:$I,3,0)*(1/$Q957))))</f>
        <v/>
      </c>
      <c r="CR957" s="10" t="str">
        <f>IF($AK957="","",IF(OR($V957&lt;2.7,$V957&gt;90),"Age OOR",EXP(LN(CQ957)-1.6449*VLOOKUP(CQ$14&amp;"-rse-"&amp;$P957,Equations!$G:$I,3,0))))</f>
        <v/>
      </c>
      <c r="CS957" s="10" t="str">
        <f>IF($AK957="","",IF(OR($V957&lt;2.7,$V957&gt;90),"Age OOR",EXP(LN(CQ957)+1.6449*VLOOKUP(CQ$14&amp;"-rse-"&amp;$P957,Equations!$G:$I,3,0))))</f>
        <v/>
      </c>
      <c r="CT957" s="10" t="str">
        <f t="shared" si="374"/>
        <v/>
      </c>
      <c r="CU957" s="10" t="str">
        <f>IF($AK957="","",IF(OR($V957&lt;2.7,$V957&gt;90),"Age OOR",(LN($AK957)-LN(CQ957))/VLOOKUP(CQ$14&amp;"-rse-"&amp;$P957,Equations!$G:$I,3,0)))</f>
        <v/>
      </c>
      <c r="CV957" s="47"/>
    </row>
    <row r="958" spans="5:100" x14ac:dyDescent="0.2">
      <c r="E958" s="23" t="str">
        <f t="shared" si="350"/>
        <v>Age out of range</v>
      </c>
      <c r="F958" s="23" t="str">
        <f t="shared" si="351"/>
        <v>Age out of range</v>
      </c>
      <c r="G958" s="23" t="str">
        <f t="shared" si="352"/>
        <v>Age out of range</v>
      </c>
      <c r="H958" s="23" t="str">
        <f t="shared" si="353"/>
        <v>Age out of range</v>
      </c>
      <c r="I958" s="23" t="str">
        <f t="shared" si="354"/>
        <v>Age out of range</v>
      </c>
      <c r="J958" s="23" t="str">
        <f t="shared" si="355"/>
        <v>Age out of range</v>
      </c>
      <c r="K958" s="23" t="str">
        <f t="shared" si="356"/>
        <v>Age out of range</v>
      </c>
      <c r="L958" s="23" t="str">
        <f t="shared" si="357"/>
        <v>Age out of range</v>
      </c>
      <c r="M958" s="23" t="str">
        <f t="shared" si="358"/>
        <v>Age out of range</v>
      </c>
      <c r="N958" s="23" t="str">
        <f t="shared" si="359"/>
        <v>Age out of range</v>
      </c>
      <c r="O958" s="23" t="str">
        <f t="shared" si="360"/>
        <v>Age out of range</v>
      </c>
      <c r="P958" s="23" t="str">
        <f t="shared" si="361"/>
        <v>Age out of range</v>
      </c>
      <c r="Q958" s="23" t="e">
        <f t="shared" si="362"/>
        <v>#DIV/0!</v>
      </c>
      <c r="R958" s="17"/>
      <c r="S958" s="23">
        <v>942</v>
      </c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  <c r="AE958" s="134"/>
      <c r="AF958" s="134"/>
      <c r="AG958" s="134"/>
      <c r="AH958" s="134"/>
      <c r="AI958" s="134"/>
      <c r="AJ958" s="134"/>
      <c r="AK958" s="134"/>
      <c r="AL958" s="7"/>
      <c r="AM958" s="47"/>
      <c r="AN958" s="10" t="str">
        <f>IF($Z958="","",IF(OR($V958&lt;2.7,$V958&gt;90),"Age OOR",VLOOKUP(AN$14&amp;"-int-"&amp;$E958,Equations!$G:$I,3,0)+VLOOKUP(AN$14&amp;"-sexo-"&amp;$E958,Equations!$G:$I,3,0)*$U958+VLOOKUP(AN$14&amp;"-edad-"&amp;$E958,Equations!$G:$I,3,0)*$V958+VLOOKUP(AN$14&amp;"-est-"&amp;$E958,Equations!$G:$I,3,0)*(1/$W958)+VLOOKUP(AN$14&amp;"-imc-"&amp;$E958,Equations!$G:$I,3,0)*(1/$Q958)))</f>
        <v/>
      </c>
      <c r="AO958" s="10" t="str">
        <f>IF($Z958="","",IF(OR($V958&lt;2.7,$V958&gt;90),"Age OOR",AN958-1.6449*VLOOKUP(AN$14&amp;"-rse-"&amp;$E958,Equations!$G:$I,3,0)))</f>
        <v/>
      </c>
      <c r="AP958" s="10" t="str">
        <f>IF($Z958="","",IF(OR($V958&lt;2.7,$V958&gt;90),"Age OOR",AN958+1.6449*VLOOKUP(AN$14&amp;"-rse-"&amp;$E958,Equations!$G:$I,3,0)))</f>
        <v/>
      </c>
      <c r="AQ958" s="10" t="str">
        <f t="shared" si="363"/>
        <v/>
      </c>
      <c r="AR958" s="10" t="str">
        <f>IF($Z958="","",IF(OR($V958&lt;2.7,$V958&gt;90),"Age OOR",($Z958-AN958)/VLOOKUP(AN$14&amp;"-rse-"&amp;$E958,Equations!$G:$I,3,0)))</f>
        <v/>
      </c>
      <c r="AS958" s="10" t="str">
        <f>IF($AA958="","",IF(OR($V958&lt;2.7,$V958&gt;90),"Age OOR",VLOOKUP(AS$14&amp;"-int-"&amp;$F958,Equations!$G:$I,3,0)+VLOOKUP(AS$14&amp;"-sexo-"&amp;$F958,Equations!$G:$I,3,0)*$U958+VLOOKUP(AS$14&amp;"-edad-"&amp;$F958,Equations!$G:$I,3,0)*$V958+VLOOKUP(AS$14&amp;"-est-"&amp;$F958,Equations!$G:$I,3,0)*(1/$W958)+VLOOKUP(AS$14&amp;"-imc-"&amp;$F958,Equations!$G:$I,3,0)*(1/$Q958)))</f>
        <v/>
      </c>
      <c r="AT958" s="10" t="str">
        <f>IF($AA958="","",IF(OR($V958&lt;2.7,$V958&gt;90),"Age OOR",AS958-1.6449*VLOOKUP(AS$14&amp;"-rse-"&amp;$F958,Equations!$G:$I,3,0)))</f>
        <v/>
      </c>
      <c r="AU958" s="10" t="str">
        <f>IF($AA958="","",IF(OR($V958&lt;2.7,$V958&gt;90),"Age OOR",AS958+1.6449*VLOOKUP(AS$14&amp;"-rse-"&amp;$F958,Equations!$G:$I,3,0)))</f>
        <v/>
      </c>
      <c r="AV958" s="10" t="str">
        <f t="shared" si="364"/>
        <v/>
      </c>
      <c r="AW958" s="10" t="str">
        <f>IF($AA958="","",IF(OR($V958&lt;2.7,$V958&gt;90),"Age OOR",($AA958-AS958)/VLOOKUP(AS$14&amp;"-rse-"&amp;$F958,Equations!$G:$I,3,0)))</f>
        <v/>
      </c>
      <c r="AX958" s="10" t="str">
        <f>IF($AB958="","",IF(OR($V958&lt;2.7,$V958&gt;90),"Age OOR",VLOOKUP(AX$14&amp;"-int-"&amp;$G958,Equations!$G:$I,3,0)+VLOOKUP(AX$14&amp;"-sexo-"&amp;$G958,Equations!$G:$I,3,0)*$U958+VLOOKUP(AX$14&amp;"-edad-"&amp;$G958,Equations!$G:$I,3,0)*$V958+VLOOKUP(AX$14&amp;"-est-"&amp;$G958,Equations!$G:$I,3,0)*(1/$W958)+VLOOKUP(AX$14&amp;"-imc-"&amp;$G958,Equations!$G:$I,3,0)*(1/$Q958)))</f>
        <v/>
      </c>
      <c r="AY958" s="10" t="str">
        <f>IF($AB958="","",IF(OR($V958&lt;2.7,$V958&gt;90),"Age OOR",AX958-1.6449*VLOOKUP(AX$14&amp;"-rse-"&amp;$G958,Equations!$G:$I,3,0)))</f>
        <v/>
      </c>
      <c r="AZ958" s="10" t="str">
        <f>IF($AB958="","",IF(OR($V958&lt;2.7,$V958&gt;90),"Age OOR",AX958+1.6449*VLOOKUP(AX$14&amp;"-rse-"&amp;$G958,Equations!$G:$I,3,0)))</f>
        <v/>
      </c>
      <c r="BA958" s="10" t="str">
        <f t="shared" si="365"/>
        <v/>
      </c>
      <c r="BB958" s="10" t="str">
        <f>IF($AB958="","",IF(OR($V958&lt;2.7,$V958&gt;90),"Age OOR",($AB958-AX958)/VLOOKUP(AX$14&amp;"-rse-"&amp;$G958,Equations!$G:$I,3,0)))</f>
        <v/>
      </c>
      <c r="BC958" s="10" t="str">
        <f>IF($AC958="","",IF(OR($V958&lt;2.7,$V958&gt;90),"Age OOR",VLOOKUP(BC$14&amp;"-int-"&amp;$H958,Equations!$G:$I,3,0)+VLOOKUP(BC$14&amp;"-sexo-"&amp;$H958,Equations!$G:$I,3,0)*$U958+VLOOKUP(BC$14&amp;"-edad-"&amp;$H958,Equations!$G:$I,3,0)*$V958+VLOOKUP(BC$14&amp;"-est-"&amp;$H958,Equations!$G:$I,3,0)*(1/$W958)+VLOOKUP(BC$14&amp;"-imc-"&amp;$H958,Equations!$G:$I,3,0)*(1/$Q958)))</f>
        <v/>
      </c>
      <c r="BD958" s="10" t="str">
        <f>IF($AC958="","",IF(OR($V958&lt;2.7,$V958&gt;90),"Age OOR",BC958-1.6449*VLOOKUP(BC$14&amp;"-rse-"&amp;$H958,Equations!$G:$I,3,0)))</f>
        <v/>
      </c>
      <c r="BE958" s="10" t="str">
        <f>IF($AC958="","",IF(OR($V958&lt;2.7,$V958&gt;90),"Age OOR",BC958+1.6449*VLOOKUP(BC$14&amp;"-rse-"&amp;$H958,Equations!$G:$I,3,0)))</f>
        <v/>
      </c>
      <c r="BF958" s="10" t="str">
        <f t="shared" si="366"/>
        <v/>
      </c>
      <c r="BG958" s="10" t="str">
        <f>IF($AC958="","",IF(OR($V958&lt;2.7,$V958&gt;90),"Age OOR",($AC958-BC958)/VLOOKUP(BC$14&amp;"-rse-"&amp;$H958,Equations!$G:$I,3,0)))</f>
        <v/>
      </c>
      <c r="BH958" s="10" t="str">
        <f>IF($AD958="","",IF(OR($V958&lt;2.7,$V958&gt;90),"Age OOR",VLOOKUP(BH$14&amp;"-int-"&amp;$I958,Equations!$G:$I,3,0)+VLOOKUP(BH$14&amp;"-sexo-"&amp;$I958,Equations!$G:$I,3,0)*$U958+VLOOKUP(BH$14&amp;"-edad-"&amp;$I958,Equations!$G:$I,3,0)*$V958+VLOOKUP(BH$14&amp;"-est-"&amp;$I958,Equations!$G:$I,3,0)*(1/$W958)+VLOOKUP(BH$14&amp;"-imc-"&amp;$I958,Equations!$G:$I,3,0)*(1/$Q958)))</f>
        <v/>
      </c>
      <c r="BI958" s="10" t="str">
        <f>IF($AD958="","",IF(OR($V958&lt;2.7,$V958&gt;90),"Age OOR",BH958-1.6449*VLOOKUP(BH$14&amp;"-rse-"&amp;$I958,Equations!$G:$I,3,0)))</f>
        <v/>
      </c>
      <c r="BJ958" s="10" t="str">
        <f>IF($AD958="","",IF(OR($V958&lt;2.7,$V958&gt;90),"Age OOR",BH958+1.6449*VLOOKUP(BH$14&amp;"-rse-"&amp;$I958,Equations!$G:$I,3,0)))</f>
        <v/>
      </c>
      <c r="BK958" s="10" t="str">
        <f t="shared" si="367"/>
        <v/>
      </c>
      <c r="BL958" s="10" t="str">
        <f>IF($AD958="","",IF(OR($V958&lt;2.7,$V958&gt;90),"Age OOR",($AD958-BH958)/VLOOKUP(BH$14&amp;"-rse-"&amp;$I958,Equations!$G:$I,3,0)))</f>
        <v/>
      </c>
      <c r="BM958" s="10" t="str">
        <f>IF($AE958="","",IF(OR($V958&lt;2.7,$V958&gt;90),"Age OOR",VLOOKUP(BM$14&amp;"-int-"&amp;$J958,Equations!$G:$I,3,0)+VLOOKUP(BM$14&amp;"-sexo-"&amp;$J958,Equations!$G:$I,3,0)*$U958+VLOOKUP(BM$14&amp;"-edad-"&amp;$J958,Equations!$G:$I,3,0)*$V958+VLOOKUP(BM$14&amp;"-est-"&amp;$J958,Equations!$G:$I,3,0)*(1/$W958)+VLOOKUP(BM$14&amp;"-imc-"&amp;$J958,Equations!$G:$I,3,0)*(1/$Q958)))</f>
        <v/>
      </c>
      <c r="BN958" s="10" t="str">
        <f>IF($AE958="","",IF(OR($V958&lt;2.7,$V958&gt;90),"Age OOR",BM958-1.6449*VLOOKUP(BM$14&amp;"-rse-"&amp;$J958,Equations!$G:$I,3,0)))</f>
        <v/>
      </c>
      <c r="BO958" s="10" t="str">
        <f>IF($AE958="","",IF(OR($V958&lt;2.7,$V958&gt;90),"Age OOR",BM958+1.6449*VLOOKUP(BM$14&amp;"-rse-"&amp;$J958,Equations!$G:$I,3,0)))</f>
        <v/>
      </c>
      <c r="BP958" s="10" t="str">
        <f t="shared" si="368"/>
        <v/>
      </c>
      <c r="BQ958" s="10" t="str">
        <f>IF($AE958="","",IF(OR($V958&lt;2.7,$V958&gt;90),"Age OOR",($AE958-BM958)/VLOOKUP(BM$14&amp;"-rse-"&amp;$J958,Equations!$G:$I,3,0)))</f>
        <v/>
      </c>
      <c r="BR958" s="10" t="str">
        <f>IF($AF958="","",IF(OR($V958&lt;2.7,$V958&gt;90),"Age OOR",VLOOKUP(BR$14&amp;"-int-"&amp;$K958,Equations!$G:$I,3,0)+VLOOKUP(BR$14&amp;"-sexo-"&amp;$K958,Equations!$G:$I,3,0)*$U958+VLOOKUP(BR$14&amp;"-edad-"&amp;$K958,Equations!$G:$I,3,0)*$V958+VLOOKUP(BR$14&amp;"-est-"&amp;$K958,Equations!$G:$I,3,0)*(1/$W958)+VLOOKUP(BR$14&amp;"-imc-"&amp;$K958,Equations!$G:$I,3,0)*(1/$Q958)))</f>
        <v/>
      </c>
      <c r="BS958" s="10" t="str">
        <f>IF($AF958="","",IF(OR($V958&lt;2.7,$V958&gt;90),"Age OOR",BR958-1.6449*VLOOKUP(BR$14&amp;"-rse-"&amp;$K958,Equations!$G:$I,3,0)))</f>
        <v/>
      </c>
      <c r="BT958" s="10" t="str">
        <f>IF($AF958="","",IF(OR($V958&lt;2.7,$V958&gt;90),"Age OOR",BR958+1.6449*VLOOKUP(BR$14&amp;"-rse-"&amp;$K958,Equations!$G:$I,3,0)))</f>
        <v/>
      </c>
      <c r="BU958" s="10" t="str">
        <f t="shared" si="369"/>
        <v/>
      </c>
      <c r="BV958" s="10" t="str">
        <f>IF($AF958="","",IF(OR($V958&lt;2.7,$V958&gt;90),"Age OOR",($AF958-BR958)/VLOOKUP(BR$14&amp;"-rse-"&amp;$K958,Equations!$G:$I,3,0)))</f>
        <v/>
      </c>
      <c r="BW958" s="10" t="str">
        <f>IF($AG958="","",IF(OR($V958&lt;2.7,$V958&gt;90),"Age OOR",VLOOKUP(BW$14&amp;"-int-"&amp;$L958,Equations!$G:$I,3,0)+VLOOKUP(BW$14&amp;"-sexo-"&amp;$L958,Equations!$G:$I,3,0)*$U958+VLOOKUP(BW$14&amp;"-edad-"&amp;$L958,Equations!$G:$I,3,0)*$V958+VLOOKUP(BW$14&amp;"-est-"&amp;$L958,Equations!$G:$I,3,0)*(1/$W958)+VLOOKUP(BW$14&amp;"-imc-"&amp;$L958,Equations!$G:$I,3,0)*(1/$Q958)))</f>
        <v/>
      </c>
      <c r="BX958" s="10" t="str">
        <f>IF($AG958="","",IF(OR($V958&lt;2.7,$V958&gt;90),"Age OOR",BW958-1.6449*VLOOKUP(BW$14&amp;"-rse-"&amp;$L958,Equations!$G:$I,3,0)))</f>
        <v/>
      </c>
      <c r="BY958" s="10" t="str">
        <f>IF($AG958="","",IF(OR($V958&lt;2.7,$V958&gt;90),"Age OOR",BW958+1.6449*VLOOKUP(BW$14&amp;"-rse-"&amp;$L958,Equations!$G:$I,3,0)))</f>
        <v/>
      </c>
      <c r="BZ958" s="10" t="str">
        <f t="shared" si="370"/>
        <v/>
      </c>
      <c r="CA958" s="10" t="str">
        <f>IF($AG958="","",IF(OR($V958&lt;2.7,$V958&gt;90),"Age OOR",($AG958-BW958)/VLOOKUP(BW$14&amp;"-rse-"&amp;$L958,Equations!$G:$I,3,0)))</f>
        <v/>
      </c>
      <c r="CB958" s="10" t="str">
        <f>IF($AH958="","",IF(OR($V958&lt;2.7,$V958&gt;90),"Age OOR",VLOOKUP(CB$14&amp;"-int-"&amp;$M958,Equations!$G:$I,3,0)+VLOOKUP(CB$14&amp;"-sexo-"&amp;$M958,Equations!$G:$I,3,0)*$U958+VLOOKUP(CB$14&amp;"-edad-"&amp;$M958,Equations!$G:$I,3,0)*$V958+VLOOKUP(CB$14&amp;"-est-"&amp;$M958,Equations!$G:$I,3,0)*(1/$W958)+VLOOKUP(CB$14&amp;"-imc-"&amp;$M958,Equations!$G:$I,3,0)*(1/$Q958)))</f>
        <v/>
      </c>
      <c r="CC958" s="10" t="str">
        <f>IF($AH958="","",IF(OR($V958&lt;2.7,$V958&gt;90),"Age OOR",CB958-1.6449*VLOOKUP(CB$14&amp;"-rse-"&amp;$M958,Equations!$G:$I,3,0)))</f>
        <v/>
      </c>
      <c r="CD958" s="10" t="str">
        <f>IF($AH958="","",IF(OR($V958&lt;2.7,$V958&gt;90),"Age OOR",CB958+1.6449*VLOOKUP(CB$14&amp;"-rse-"&amp;$M958,Equations!$G:$I,3,0)))</f>
        <v/>
      </c>
      <c r="CE958" s="10" t="str">
        <f t="shared" si="371"/>
        <v/>
      </c>
      <c r="CF958" s="10" t="str">
        <f>IF($AH958="","",IF(OR($V958&lt;2.7,$V958&gt;90),"Age OOR",($AH958-CB958)/VLOOKUP(CB$14&amp;"-rse-"&amp;$M958,Equations!$G:$I,3,0)))</f>
        <v/>
      </c>
      <c r="CG958" s="10" t="str">
        <f>IF($AI958="","",IF(OR($V958&lt;2.7,$V958&gt;90),"Age OOR",VLOOKUP(CG$14&amp;"-int-"&amp;$N958,Equations!$G:$I,3,0)+VLOOKUP(CG$14&amp;"-sexo-"&amp;$N958,Equations!$G:$I,3,0)*$U958+VLOOKUP(CG$14&amp;"-edad-"&amp;$N958,Equations!$G:$I,3,0)*$V958+VLOOKUP(CG$14&amp;"-est-"&amp;$N958,Equations!$G:$I,3,0)*(1/$W958)+VLOOKUP(CG$14&amp;"-imc-"&amp;$N958,Equations!$G:$I,3,0)*(1/$Q958)))</f>
        <v/>
      </c>
      <c r="CH958" s="10" t="str">
        <f>IF($AI958="","",IF(OR($V958&lt;2.7,$V958&gt;90),"Age OOR",CG958-1.6449*VLOOKUP(CG$14&amp;"-rse-"&amp;$N958,Equations!$G:$I,3,0)))</f>
        <v/>
      </c>
      <c r="CI958" s="10" t="str">
        <f>IF($AI958="","",IF(OR($V958&lt;2.7,$V958&gt;90),"Age OOR",CG958+1.6449*VLOOKUP(CG$14&amp;"-rse-"&amp;$N958,Equations!$G:$I,3,0)))</f>
        <v/>
      </c>
      <c r="CJ958" s="10" t="str">
        <f t="shared" si="372"/>
        <v/>
      </c>
      <c r="CK958" s="10" t="str">
        <f>IF($AI958="","",IF(OR($V958&lt;2.7,$V958&gt;90),"Age OOR",($AI958-CG958)/VLOOKUP(CG$14&amp;"-rse-"&amp;$N958,Equations!$G:$I,3,0)))</f>
        <v/>
      </c>
      <c r="CL958" s="10" t="str">
        <f>IF($AJ958="","",IF(OR($V958&lt;2.7,$V958&gt;90),"Age OOR",VLOOKUP(CL$14&amp;"-int-"&amp;$O958,Equations!$G:$I,3,0)+VLOOKUP(CL$14&amp;"-sexo-"&amp;$O958,Equations!$G:$I,3,0)*$U958+VLOOKUP(CL$14&amp;"-edad-"&amp;$O958,Equations!$G:$I,3,0)*$V958+VLOOKUP(CL$14&amp;"-est-"&amp;$O958,Equations!$G:$I,3,0)*(1/$W958)+VLOOKUP(CL$14&amp;"-imc-"&amp;$O958,Equations!$G:$I,3,0)*(1/$Q958)))</f>
        <v/>
      </c>
      <c r="CM958" s="10" t="str">
        <f>IF($AJ958="","",IF(OR($V958&lt;2.7,$V958&gt;90),"Age OOR",CL958-1.6449*VLOOKUP(CL$14&amp;"-rse-"&amp;$O958,Equations!$G:$I,3,0)))</f>
        <v/>
      </c>
      <c r="CN958" s="10" t="str">
        <f>IF($AJ958="","",IF(OR($V958&lt;2.7,$V958&gt;90),"Age OOR",CL958+1.6449*VLOOKUP(CL$14&amp;"-rse-"&amp;$O958,Equations!$G:$I,3,0)))</f>
        <v/>
      </c>
      <c r="CO958" s="10" t="str">
        <f t="shared" si="373"/>
        <v/>
      </c>
      <c r="CP958" s="10" t="str">
        <f>IF($AJ958="","",IF(OR($V958&lt;2.7,$V958&gt;90),"Age OOR",($AJ958-CL958)/VLOOKUP(CL$14&amp;"-rse-"&amp;$O958,Equations!$G:$I,3,0)))</f>
        <v/>
      </c>
      <c r="CQ958" s="10" t="str">
        <f>IF($AK958="","",IF(OR($V958&lt;2.7,$V958&gt;90),"Age OOR",EXP(VLOOKUP(CQ$14&amp;"-int-"&amp;$P958,Equations!$G:$I,3,0)+VLOOKUP(CQ$14&amp;"-sexo-"&amp;$P958,Equations!$G:$I,3,0)*$U958+VLOOKUP(CQ$14&amp;"-edad-"&amp;$P958,Equations!$G:$I,3,0)*$V958+VLOOKUP(CQ$14&amp;"-est-"&amp;$P958,Equations!$G:$I,3,0)*(1/$W958)+VLOOKUP(CQ$14&amp;"-imc-"&amp;$P958,Equations!$G:$I,3,0)*(1/$Q958))))</f>
        <v/>
      </c>
      <c r="CR958" s="10" t="str">
        <f>IF($AK958="","",IF(OR($V958&lt;2.7,$V958&gt;90),"Age OOR",EXP(LN(CQ958)-1.6449*VLOOKUP(CQ$14&amp;"-rse-"&amp;$P958,Equations!$G:$I,3,0))))</f>
        <v/>
      </c>
      <c r="CS958" s="10" t="str">
        <f>IF($AK958="","",IF(OR($V958&lt;2.7,$V958&gt;90),"Age OOR",EXP(LN(CQ958)+1.6449*VLOOKUP(CQ$14&amp;"-rse-"&amp;$P958,Equations!$G:$I,3,0))))</f>
        <v/>
      </c>
      <c r="CT958" s="10" t="str">
        <f t="shared" si="374"/>
        <v/>
      </c>
      <c r="CU958" s="10" t="str">
        <f>IF($AK958="","",IF(OR($V958&lt;2.7,$V958&gt;90),"Age OOR",(LN($AK958)-LN(CQ958))/VLOOKUP(CQ$14&amp;"-rse-"&amp;$P958,Equations!$G:$I,3,0)))</f>
        <v/>
      </c>
      <c r="CV958" s="47"/>
    </row>
    <row r="959" spans="5:100" x14ac:dyDescent="0.2">
      <c r="E959" s="23" t="str">
        <f t="shared" si="350"/>
        <v>Age out of range</v>
      </c>
      <c r="F959" s="23" t="str">
        <f t="shared" si="351"/>
        <v>Age out of range</v>
      </c>
      <c r="G959" s="23" t="str">
        <f t="shared" si="352"/>
        <v>Age out of range</v>
      </c>
      <c r="H959" s="23" t="str">
        <f t="shared" si="353"/>
        <v>Age out of range</v>
      </c>
      <c r="I959" s="23" t="str">
        <f t="shared" si="354"/>
        <v>Age out of range</v>
      </c>
      <c r="J959" s="23" t="str">
        <f t="shared" si="355"/>
        <v>Age out of range</v>
      </c>
      <c r="K959" s="23" t="str">
        <f t="shared" si="356"/>
        <v>Age out of range</v>
      </c>
      <c r="L959" s="23" t="str">
        <f t="shared" si="357"/>
        <v>Age out of range</v>
      </c>
      <c r="M959" s="23" t="str">
        <f t="shared" si="358"/>
        <v>Age out of range</v>
      </c>
      <c r="N959" s="23" t="str">
        <f t="shared" si="359"/>
        <v>Age out of range</v>
      </c>
      <c r="O959" s="23" t="str">
        <f t="shared" si="360"/>
        <v>Age out of range</v>
      </c>
      <c r="P959" s="23" t="str">
        <f t="shared" si="361"/>
        <v>Age out of range</v>
      </c>
      <c r="Q959" s="23" t="e">
        <f t="shared" si="362"/>
        <v>#DIV/0!</v>
      </c>
      <c r="R959" s="17"/>
      <c r="S959" s="23">
        <v>943</v>
      </c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  <c r="AE959" s="134"/>
      <c r="AF959" s="134"/>
      <c r="AG959" s="134"/>
      <c r="AH959" s="134"/>
      <c r="AI959" s="134"/>
      <c r="AJ959" s="134"/>
      <c r="AK959" s="134"/>
      <c r="AL959" s="7"/>
      <c r="AM959" s="47"/>
      <c r="AN959" s="10" t="str">
        <f>IF($Z959="","",IF(OR($V959&lt;2.7,$V959&gt;90),"Age OOR",VLOOKUP(AN$14&amp;"-int-"&amp;$E959,Equations!$G:$I,3,0)+VLOOKUP(AN$14&amp;"-sexo-"&amp;$E959,Equations!$G:$I,3,0)*$U959+VLOOKUP(AN$14&amp;"-edad-"&amp;$E959,Equations!$G:$I,3,0)*$V959+VLOOKUP(AN$14&amp;"-est-"&amp;$E959,Equations!$G:$I,3,0)*(1/$W959)+VLOOKUP(AN$14&amp;"-imc-"&amp;$E959,Equations!$G:$I,3,0)*(1/$Q959)))</f>
        <v/>
      </c>
      <c r="AO959" s="10" t="str">
        <f>IF($Z959="","",IF(OR($V959&lt;2.7,$V959&gt;90),"Age OOR",AN959-1.6449*VLOOKUP(AN$14&amp;"-rse-"&amp;$E959,Equations!$G:$I,3,0)))</f>
        <v/>
      </c>
      <c r="AP959" s="10" t="str">
        <f>IF($Z959="","",IF(OR($V959&lt;2.7,$V959&gt;90),"Age OOR",AN959+1.6449*VLOOKUP(AN$14&amp;"-rse-"&amp;$E959,Equations!$G:$I,3,0)))</f>
        <v/>
      </c>
      <c r="AQ959" s="10" t="str">
        <f t="shared" si="363"/>
        <v/>
      </c>
      <c r="AR959" s="10" t="str">
        <f>IF($Z959="","",IF(OR($V959&lt;2.7,$V959&gt;90),"Age OOR",($Z959-AN959)/VLOOKUP(AN$14&amp;"-rse-"&amp;$E959,Equations!$G:$I,3,0)))</f>
        <v/>
      </c>
      <c r="AS959" s="10" t="str">
        <f>IF($AA959="","",IF(OR($V959&lt;2.7,$V959&gt;90),"Age OOR",VLOOKUP(AS$14&amp;"-int-"&amp;$F959,Equations!$G:$I,3,0)+VLOOKUP(AS$14&amp;"-sexo-"&amp;$F959,Equations!$G:$I,3,0)*$U959+VLOOKUP(AS$14&amp;"-edad-"&amp;$F959,Equations!$G:$I,3,0)*$V959+VLOOKUP(AS$14&amp;"-est-"&amp;$F959,Equations!$G:$I,3,0)*(1/$W959)+VLOOKUP(AS$14&amp;"-imc-"&amp;$F959,Equations!$G:$I,3,0)*(1/$Q959)))</f>
        <v/>
      </c>
      <c r="AT959" s="10" t="str">
        <f>IF($AA959="","",IF(OR($V959&lt;2.7,$V959&gt;90),"Age OOR",AS959-1.6449*VLOOKUP(AS$14&amp;"-rse-"&amp;$F959,Equations!$G:$I,3,0)))</f>
        <v/>
      </c>
      <c r="AU959" s="10" t="str">
        <f>IF($AA959="","",IF(OR($V959&lt;2.7,$V959&gt;90),"Age OOR",AS959+1.6449*VLOOKUP(AS$14&amp;"-rse-"&amp;$F959,Equations!$G:$I,3,0)))</f>
        <v/>
      </c>
      <c r="AV959" s="10" t="str">
        <f t="shared" si="364"/>
        <v/>
      </c>
      <c r="AW959" s="10" t="str">
        <f>IF($AA959="","",IF(OR($V959&lt;2.7,$V959&gt;90),"Age OOR",($AA959-AS959)/VLOOKUP(AS$14&amp;"-rse-"&amp;$F959,Equations!$G:$I,3,0)))</f>
        <v/>
      </c>
      <c r="AX959" s="10" t="str">
        <f>IF($AB959="","",IF(OR($V959&lt;2.7,$V959&gt;90),"Age OOR",VLOOKUP(AX$14&amp;"-int-"&amp;$G959,Equations!$G:$I,3,0)+VLOOKUP(AX$14&amp;"-sexo-"&amp;$G959,Equations!$G:$I,3,0)*$U959+VLOOKUP(AX$14&amp;"-edad-"&amp;$G959,Equations!$G:$I,3,0)*$V959+VLOOKUP(AX$14&amp;"-est-"&amp;$G959,Equations!$G:$I,3,0)*(1/$W959)+VLOOKUP(AX$14&amp;"-imc-"&amp;$G959,Equations!$G:$I,3,0)*(1/$Q959)))</f>
        <v/>
      </c>
      <c r="AY959" s="10" t="str">
        <f>IF($AB959="","",IF(OR($V959&lt;2.7,$V959&gt;90),"Age OOR",AX959-1.6449*VLOOKUP(AX$14&amp;"-rse-"&amp;$G959,Equations!$G:$I,3,0)))</f>
        <v/>
      </c>
      <c r="AZ959" s="10" t="str">
        <f>IF($AB959="","",IF(OR($V959&lt;2.7,$V959&gt;90),"Age OOR",AX959+1.6449*VLOOKUP(AX$14&amp;"-rse-"&amp;$G959,Equations!$G:$I,3,0)))</f>
        <v/>
      </c>
      <c r="BA959" s="10" t="str">
        <f t="shared" si="365"/>
        <v/>
      </c>
      <c r="BB959" s="10" t="str">
        <f>IF($AB959="","",IF(OR($V959&lt;2.7,$V959&gt;90),"Age OOR",($AB959-AX959)/VLOOKUP(AX$14&amp;"-rse-"&amp;$G959,Equations!$G:$I,3,0)))</f>
        <v/>
      </c>
      <c r="BC959" s="10" t="str">
        <f>IF($AC959="","",IF(OR($V959&lt;2.7,$V959&gt;90),"Age OOR",VLOOKUP(BC$14&amp;"-int-"&amp;$H959,Equations!$G:$I,3,0)+VLOOKUP(BC$14&amp;"-sexo-"&amp;$H959,Equations!$G:$I,3,0)*$U959+VLOOKUP(BC$14&amp;"-edad-"&amp;$H959,Equations!$G:$I,3,0)*$V959+VLOOKUP(BC$14&amp;"-est-"&amp;$H959,Equations!$G:$I,3,0)*(1/$W959)+VLOOKUP(BC$14&amp;"-imc-"&amp;$H959,Equations!$G:$I,3,0)*(1/$Q959)))</f>
        <v/>
      </c>
      <c r="BD959" s="10" t="str">
        <f>IF($AC959="","",IF(OR($V959&lt;2.7,$V959&gt;90),"Age OOR",BC959-1.6449*VLOOKUP(BC$14&amp;"-rse-"&amp;$H959,Equations!$G:$I,3,0)))</f>
        <v/>
      </c>
      <c r="BE959" s="10" t="str">
        <f>IF($AC959="","",IF(OR($V959&lt;2.7,$V959&gt;90),"Age OOR",BC959+1.6449*VLOOKUP(BC$14&amp;"-rse-"&amp;$H959,Equations!$G:$I,3,0)))</f>
        <v/>
      </c>
      <c r="BF959" s="10" t="str">
        <f t="shared" si="366"/>
        <v/>
      </c>
      <c r="BG959" s="10" t="str">
        <f>IF($AC959="","",IF(OR($V959&lt;2.7,$V959&gt;90),"Age OOR",($AC959-BC959)/VLOOKUP(BC$14&amp;"-rse-"&amp;$H959,Equations!$G:$I,3,0)))</f>
        <v/>
      </c>
      <c r="BH959" s="10" t="str">
        <f>IF($AD959="","",IF(OR($V959&lt;2.7,$V959&gt;90),"Age OOR",VLOOKUP(BH$14&amp;"-int-"&amp;$I959,Equations!$G:$I,3,0)+VLOOKUP(BH$14&amp;"-sexo-"&amp;$I959,Equations!$G:$I,3,0)*$U959+VLOOKUP(BH$14&amp;"-edad-"&amp;$I959,Equations!$G:$I,3,0)*$V959+VLOOKUP(BH$14&amp;"-est-"&amp;$I959,Equations!$G:$I,3,0)*(1/$W959)+VLOOKUP(BH$14&amp;"-imc-"&amp;$I959,Equations!$G:$I,3,0)*(1/$Q959)))</f>
        <v/>
      </c>
      <c r="BI959" s="10" t="str">
        <f>IF($AD959="","",IF(OR($V959&lt;2.7,$V959&gt;90),"Age OOR",BH959-1.6449*VLOOKUP(BH$14&amp;"-rse-"&amp;$I959,Equations!$G:$I,3,0)))</f>
        <v/>
      </c>
      <c r="BJ959" s="10" t="str">
        <f>IF($AD959="","",IF(OR($V959&lt;2.7,$V959&gt;90),"Age OOR",BH959+1.6449*VLOOKUP(BH$14&amp;"-rse-"&amp;$I959,Equations!$G:$I,3,0)))</f>
        <v/>
      </c>
      <c r="BK959" s="10" t="str">
        <f t="shared" si="367"/>
        <v/>
      </c>
      <c r="BL959" s="10" t="str">
        <f>IF($AD959="","",IF(OR($V959&lt;2.7,$V959&gt;90),"Age OOR",($AD959-BH959)/VLOOKUP(BH$14&amp;"-rse-"&amp;$I959,Equations!$G:$I,3,0)))</f>
        <v/>
      </c>
      <c r="BM959" s="10" t="str">
        <f>IF($AE959="","",IF(OR($V959&lt;2.7,$V959&gt;90),"Age OOR",VLOOKUP(BM$14&amp;"-int-"&amp;$J959,Equations!$G:$I,3,0)+VLOOKUP(BM$14&amp;"-sexo-"&amp;$J959,Equations!$G:$I,3,0)*$U959+VLOOKUP(BM$14&amp;"-edad-"&amp;$J959,Equations!$G:$I,3,0)*$V959+VLOOKUP(BM$14&amp;"-est-"&amp;$J959,Equations!$G:$I,3,0)*(1/$W959)+VLOOKUP(BM$14&amp;"-imc-"&amp;$J959,Equations!$G:$I,3,0)*(1/$Q959)))</f>
        <v/>
      </c>
      <c r="BN959" s="10" t="str">
        <f>IF($AE959="","",IF(OR($V959&lt;2.7,$V959&gt;90),"Age OOR",BM959-1.6449*VLOOKUP(BM$14&amp;"-rse-"&amp;$J959,Equations!$G:$I,3,0)))</f>
        <v/>
      </c>
      <c r="BO959" s="10" t="str">
        <f>IF($AE959="","",IF(OR($V959&lt;2.7,$V959&gt;90),"Age OOR",BM959+1.6449*VLOOKUP(BM$14&amp;"-rse-"&amp;$J959,Equations!$G:$I,3,0)))</f>
        <v/>
      </c>
      <c r="BP959" s="10" t="str">
        <f t="shared" si="368"/>
        <v/>
      </c>
      <c r="BQ959" s="10" t="str">
        <f>IF($AE959="","",IF(OR($V959&lt;2.7,$V959&gt;90),"Age OOR",($AE959-BM959)/VLOOKUP(BM$14&amp;"-rse-"&amp;$J959,Equations!$G:$I,3,0)))</f>
        <v/>
      </c>
      <c r="BR959" s="10" t="str">
        <f>IF($AF959="","",IF(OR($V959&lt;2.7,$V959&gt;90),"Age OOR",VLOOKUP(BR$14&amp;"-int-"&amp;$K959,Equations!$G:$I,3,0)+VLOOKUP(BR$14&amp;"-sexo-"&amp;$K959,Equations!$G:$I,3,0)*$U959+VLOOKUP(BR$14&amp;"-edad-"&amp;$K959,Equations!$G:$I,3,0)*$V959+VLOOKUP(BR$14&amp;"-est-"&amp;$K959,Equations!$G:$I,3,0)*(1/$W959)+VLOOKUP(BR$14&amp;"-imc-"&amp;$K959,Equations!$G:$I,3,0)*(1/$Q959)))</f>
        <v/>
      </c>
      <c r="BS959" s="10" t="str">
        <f>IF($AF959="","",IF(OR($V959&lt;2.7,$V959&gt;90),"Age OOR",BR959-1.6449*VLOOKUP(BR$14&amp;"-rse-"&amp;$K959,Equations!$G:$I,3,0)))</f>
        <v/>
      </c>
      <c r="BT959" s="10" t="str">
        <f>IF($AF959="","",IF(OR($V959&lt;2.7,$V959&gt;90),"Age OOR",BR959+1.6449*VLOOKUP(BR$14&amp;"-rse-"&amp;$K959,Equations!$G:$I,3,0)))</f>
        <v/>
      </c>
      <c r="BU959" s="10" t="str">
        <f t="shared" si="369"/>
        <v/>
      </c>
      <c r="BV959" s="10" t="str">
        <f>IF($AF959="","",IF(OR($V959&lt;2.7,$V959&gt;90),"Age OOR",($AF959-BR959)/VLOOKUP(BR$14&amp;"-rse-"&amp;$K959,Equations!$G:$I,3,0)))</f>
        <v/>
      </c>
      <c r="BW959" s="10" t="str">
        <f>IF($AG959="","",IF(OR($V959&lt;2.7,$V959&gt;90),"Age OOR",VLOOKUP(BW$14&amp;"-int-"&amp;$L959,Equations!$G:$I,3,0)+VLOOKUP(BW$14&amp;"-sexo-"&amp;$L959,Equations!$G:$I,3,0)*$U959+VLOOKUP(BW$14&amp;"-edad-"&amp;$L959,Equations!$G:$I,3,0)*$V959+VLOOKUP(BW$14&amp;"-est-"&amp;$L959,Equations!$G:$I,3,0)*(1/$W959)+VLOOKUP(BW$14&amp;"-imc-"&amp;$L959,Equations!$G:$I,3,0)*(1/$Q959)))</f>
        <v/>
      </c>
      <c r="BX959" s="10" t="str">
        <f>IF($AG959="","",IF(OR($V959&lt;2.7,$V959&gt;90),"Age OOR",BW959-1.6449*VLOOKUP(BW$14&amp;"-rse-"&amp;$L959,Equations!$G:$I,3,0)))</f>
        <v/>
      </c>
      <c r="BY959" s="10" t="str">
        <f>IF($AG959="","",IF(OR($V959&lt;2.7,$V959&gt;90),"Age OOR",BW959+1.6449*VLOOKUP(BW$14&amp;"-rse-"&amp;$L959,Equations!$G:$I,3,0)))</f>
        <v/>
      </c>
      <c r="BZ959" s="10" t="str">
        <f t="shared" si="370"/>
        <v/>
      </c>
      <c r="CA959" s="10" t="str">
        <f>IF($AG959="","",IF(OR($V959&lt;2.7,$V959&gt;90),"Age OOR",($AG959-BW959)/VLOOKUP(BW$14&amp;"-rse-"&amp;$L959,Equations!$G:$I,3,0)))</f>
        <v/>
      </c>
      <c r="CB959" s="10" t="str">
        <f>IF($AH959="","",IF(OR($V959&lt;2.7,$V959&gt;90),"Age OOR",VLOOKUP(CB$14&amp;"-int-"&amp;$M959,Equations!$G:$I,3,0)+VLOOKUP(CB$14&amp;"-sexo-"&amp;$M959,Equations!$G:$I,3,0)*$U959+VLOOKUP(CB$14&amp;"-edad-"&amp;$M959,Equations!$G:$I,3,0)*$V959+VLOOKUP(CB$14&amp;"-est-"&amp;$M959,Equations!$G:$I,3,0)*(1/$W959)+VLOOKUP(CB$14&amp;"-imc-"&amp;$M959,Equations!$G:$I,3,0)*(1/$Q959)))</f>
        <v/>
      </c>
      <c r="CC959" s="10" t="str">
        <f>IF($AH959="","",IF(OR($V959&lt;2.7,$V959&gt;90),"Age OOR",CB959-1.6449*VLOOKUP(CB$14&amp;"-rse-"&amp;$M959,Equations!$G:$I,3,0)))</f>
        <v/>
      </c>
      <c r="CD959" s="10" t="str">
        <f>IF($AH959="","",IF(OR($V959&lt;2.7,$V959&gt;90),"Age OOR",CB959+1.6449*VLOOKUP(CB$14&amp;"-rse-"&amp;$M959,Equations!$G:$I,3,0)))</f>
        <v/>
      </c>
      <c r="CE959" s="10" t="str">
        <f t="shared" si="371"/>
        <v/>
      </c>
      <c r="CF959" s="10" t="str">
        <f>IF($AH959="","",IF(OR($V959&lt;2.7,$V959&gt;90),"Age OOR",($AH959-CB959)/VLOOKUP(CB$14&amp;"-rse-"&amp;$M959,Equations!$G:$I,3,0)))</f>
        <v/>
      </c>
      <c r="CG959" s="10" t="str">
        <f>IF($AI959="","",IF(OR($V959&lt;2.7,$V959&gt;90),"Age OOR",VLOOKUP(CG$14&amp;"-int-"&amp;$N959,Equations!$G:$I,3,0)+VLOOKUP(CG$14&amp;"-sexo-"&amp;$N959,Equations!$G:$I,3,0)*$U959+VLOOKUP(CG$14&amp;"-edad-"&amp;$N959,Equations!$G:$I,3,0)*$V959+VLOOKUP(CG$14&amp;"-est-"&amp;$N959,Equations!$G:$I,3,0)*(1/$W959)+VLOOKUP(CG$14&amp;"-imc-"&amp;$N959,Equations!$G:$I,3,0)*(1/$Q959)))</f>
        <v/>
      </c>
      <c r="CH959" s="10" t="str">
        <f>IF($AI959="","",IF(OR($V959&lt;2.7,$V959&gt;90),"Age OOR",CG959-1.6449*VLOOKUP(CG$14&amp;"-rse-"&amp;$N959,Equations!$G:$I,3,0)))</f>
        <v/>
      </c>
      <c r="CI959" s="10" t="str">
        <f>IF($AI959="","",IF(OR($V959&lt;2.7,$V959&gt;90),"Age OOR",CG959+1.6449*VLOOKUP(CG$14&amp;"-rse-"&amp;$N959,Equations!$G:$I,3,0)))</f>
        <v/>
      </c>
      <c r="CJ959" s="10" t="str">
        <f t="shared" si="372"/>
        <v/>
      </c>
      <c r="CK959" s="10" t="str">
        <f>IF($AI959="","",IF(OR($V959&lt;2.7,$V959&gt;90),"Age OOR",($AI959-CG959)/VLOOKUP(CG$14&amp;"-rse-"&amp;$N959,Equations!$G:$I,3,0)))</f>
        <v/>
      </c>
      <c r="CL959" s="10" t="str">
        <f>IF($AJ959="","",IF(OR($V959&lt;2.7,$V959&gt;90),"Age OOR",VLOOKUP(CL$14&amp;"-int-"&amp;$O959,Equations!$G:$I,3,0)+VLOOKUP(CL$14&amp;"-sexo-"&amp;$O959,Equations!$G:$I,3,0)*$U959+VLOOKUP(CL$14&amp;"-edad-"&amp;$O959,Equations!$G:$I,3,0)*$V959+VLOOKUP(CL$14&amp;"-est-"&amp;$O959,Equations!$G:$I,3,0)*(1/$W959)+VLOOKUP(CL$14&amp;"-imc-"&amp;$O959,Equations!$G:$I,3,0)*(1/$Q959)))</f>
        <v/>
      </c>
      <c r="CM959" s="10" t="str">
        <f>IF($AJ959="","",IF(OR($V959&lt;2.7,$V959&gt;90),"Age OOR",CL959-1.6449*VLOOKUP(CL$14&amp;"-rse-"&amp;$O959,Equations!$G:$I,3,0)))</f>
        <v/>
      </c>
      <c r="CN959" s="10" t="str">
        <f>IF($AJ959="","",IF(OR($V959&lt;2.7,$V959&gt;90),"Age OOR",CL959+1.6449*VLOOKUP(CL$14&amp;"-rse-"&amp;$O959,Equations!$G:$I,3,0)))</f>
        <v/>
      </c>
      <c r="CO959" s="10" t="str">
        <f t="shared" si="373"/>
        <v/>
      </c>
      <c r="CP959" s="10" t="str">
        <f>IF($AJ959="","",IF(OR($V959&lt;2.7,$V959&gt;90),"Age OOR",($AJ959-CL959)/VLOOKUP(CL$14&amp;"-rse-"&amp;$O959,Equations!$G:$I,3,0)))</f>
        <v/>
      </c>
      <c r="CQ959" s="10" t="str">
        <f>IF($AK959="","",IF(OR($V959&lt;2.7,$V959&gt;90),"Age OOR",EXP(VLOOKUP(CQ$14&amp;"-int-"&amp;$P959,Equations!$G:$I,3,0)+VLOOKUP(CQ$14&amp;"-sexo-"&amp;$P959,Equations!$G:$I,3,0)*$U959+VLOOKUP(CQ$14&amp;"-edad-"&amp;$P959,Equations!$G:$I,3,0)*$V959+VLOOKUP(CQ$14&amp;"-est-"&amp;$P959,Equations!$G:$I,3,0)*(1/$W959)+VLOOKUP(CQ$14&amp;"-imc-"&amp;$P959,Equations!$G:$I,3,0)*(1/$Q959))))</f>
        <v/>
      </c>
      <c r="CR959" s="10" t="str">
        <f>IF($AK959="","",IF(OR($V959&lt;2.7,$V959&gt;90),"Age OOR",EXP(LN(CQ959)-1.6449*VLOOKUP(CQ$14&amp;"-rse-"&amp;$P959,Equations!$G:$I,3,0))))</f>
        <v/>
      </c>
      <c r="CS959" s="10" t="str">
        <f>IF($AK959="","",IF(OR($V959&lt;2.7,$V959&gt;90),"Age OOR",EXP(LN(CQ959)+1.6449*VLOOKUP(CQ$14&amp;"-rse-"&amp;$P959,Equations!$G:$I,3,0))))</f>
        <v/>
      </c>
      <c r="CT959" s="10" t="str">
        <f t="shared" si="374"/>
        <v/>
      </c>
      <c r="CU959" s="10" t="str">
        <f>IF($AK959="","",IF(OR($V959&lt;2.7,$V959&gt;90),"Age OOR",(LN($AK959)-LN(CQ959))/VLOOKUP(CQ$14&amp;"-rse-"&amp;$P959,Equations!$G:$I,3,0)))</f>
        <v/>
      </c>
      <c r="CV959" s="47"/>
    </row>
    <row r="960" spans="5:100" x14ac:dyDescent="0.2">
      <c r="E960" s="23" t="str">
        <f t="shared" si="350"/>
        <v>Age out of range</v>
      </c>
      <c r="F960" s="23" t="str">
        <f t="shared" si="351"/>
        <v>Age out of range</v>
      </c>
      <c r="G960" s="23" t="str">
        <f t="shared" si="352"/>
        <v>Age out of range</v>
      </c>
      <c r="H960" s="23" t="str">
        <f t="shared" si="353"/>
        <v>Age out of range</v>
      </c>
      <c r="I960" s="23" t="str">
        <f t="shared" si="354"/>
        <v>Age out of range</v>
      </c>
      <c r="J960" s="23" t="str">
        <f t="shared" si="355"/>
        <v>Age out of range</v>
      </c>
      <c r="K960" s="23" t="str">
        <f t="shared" si="356"/>
        <v>Age out of range</v>
      </c>
      <c r="L960" s="23" t="str">
        <f t="shared" si="357"/>
        <v>Age out of range</v>
      </c>
      <c r="M960" s="23" t="str">
        <f t="shared" si="358"/>
        <v>Age out of range</v>
      </c>
      <c r="N960" s="23" t="str">
        <f t="shared" si="359"/>
        <v>Age out of range</v>
      </c>
      <c r="O960" s="23" t="str">
        <f t="shared" si="360"/>
        <v>Age out of range</v>
      </c>
      <c r="P960" s="23" t="str">
        <f t="shared" si="361"/>
        <v>Age out of range</v>
      </c>
      <c r="Q960" s="23" t="e">
        <f t="shared" si="362"/>
        <v>#DIV/0!</v>
      </c>
      <c r="R960" s="17"/>
      <c r="S960" s="23">
        <v>944</v>
      </c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  <c r="AE960" s="134"/>
      <c r="AF960" s="134"/>
      <c r="AG960" s="134"/>
      <c r="AH960" s="134"/>
      <c r="AI960" s="134"/>
      <c r="AJ960" s="134"/>
      <c r="AK960" s="134"/>
      <c r="AL960" s="7"/>
      <c r="AM960" s="47"/>
      <c r="AN960" s="10" t="str">
        <f>IF($Z960="","",IF(OR($V960&lt;2.7,$V960&gt;90),"Age OOR",VLOOKUP(AN$14&amp;"-int-"&amp;$E960,Equations!$G:$I,3,0)+VLOOKUP(AN$14&amp;"-sexo-"&amp;$E960,Equations!$G:$I,3,0)*$U960+VLOOKUP(AN$14&amp;"-edad-"&amp;$E960,Equations!$G:$I,3,0)*$V960+VLOOKUP(AN$14&amp;"-est-"&amp;$E960,Equations!$G:$I,3,0)*(1/$W960)+VLOOKUP(AN$14&amp;"-imc-"&amp;$E960,Equations!$G:$I,3,0)*(1/$Q960)))</f>
        <v/>
      </c>
      <c r="AO960" s="10" t="str">
        <f>IF($Z960="","",IF(OR($V960&lt;2.7,$V960&gt;90),"Age OOR",AN960-1.6449*VLOOKUP(AN$14&amp;"-rse-"&amp;$E960,Equations!$G:$I,3,0)))</f>
        <v/>
      </c>
      <c r="AP960" s="10" t="str">
        <f>IF($Z960="","",IF(OR($V960&lt;2.7,$V960&gt;90),"Age OOR",AN960+1.6449*VLOOKUP(AN$14&amp;"-rse-"&amp;$E960,Equations!$G:$I,3,0)))</f>
        <v/>
      </c>
      <c r="AQ960" s="10" t="str">
        <f t="shared" si="363"/>
        <v/>
      </c>
      <c r="AR960" s="10" t="str">
        <f>IF($Z960="","",IF(OR($V960&lt;2.7,$V960&gt;90),"Age OOR",($Z960-AN960)/VLOOKUP(AN$14&amp;"-rse-"&amp;$E960,Equations!$G:$I,3,0)))</f>
        <v/>
      </c>
      <c r="AS960" s="10" t="str">
        <f>IF($AA960="","",IF(OR($V960&lt;2.7,$V960&gt;90),"Age OOR",VLOOKUP(AS$14&amp;"-int-"&amp;$F960,Equations!$G:$I,3,0)+VLOOKUP(AS$14&amp;"-sexo-"&amp;$F960,Equations!$G:$I,3,0)*$U960+VLOOKUP(AS$14&amp;"-edad-"&amp;$F960,Equations!$G:$I,3,0)*$V960+VLOOKUP(AS$14&amp;"-est-"&amp;$F960,Equations!$G:$I,3,0)*(1/$W960)+VLOOKUP(AS$14&amp;"-imc-"&amp;$F960,Equations!$G:$I,3,0)*(1/$Q960)))</f>
        <v/>
      </c>
      <c r="AT960" s="10" t="str">
        <f>IF($AA960="","",IF(OR($V960&lt;2.7,$V960&gt;90),"Age OOR",AS960-1.6449*VLOOKUP(AS$14&amp;"-rse-"&amp;$F960,Equations!$G:$I,3,0)))</f>
        <v/>
      </c>
      <c r="AU960" s="10" t="str">
        <f>IF($AA960="","",IF(OR($V960&lt;2.7,$V960&gt;90),"Age OOR",AS960+1.6449*VLOOKUP(AS$14&amp;"-rse-"&amp;$F960,Equations!$G:$I,3,0)))</f>
        <v/>
      </c>
      <c r="AV960" s="10" t="str">
        <f t="shared" si="364"/>
        <v/>
      </c>
      <c r="AW960" s="10" t="str">
        <f>IF($AA960="","",IF(OR($V960&lt;2.7,$V960&gt;90),"Age OOR",($AA960-AS960)/VLOOKUP(AS$14&amp;"-rse-"&amp;$F960,Equations!$G:$I,3,0)))</f>
        <v/>
      </c>
      <c r="AX960" s="10" t="str">
        <f>IF($AB960="","",IF(OR($V960&lt;2.7,$V960&gt;90),"Age OOR",VLOOKUP(AX$14&amp;"-int-"&amp;$G960,Equations!$G:$I,3,0)+VLOOKUP(AX$14&amp;"-sexo-"&amp;$G960,Equations!$G:$I,3,0)*$U960+VLOOKUP(AX$14&amp;"-edad-"&amp;$G960,Equations!$G:$I,3,0)*$V960+VLOOKUP(AX$14&amp;"-est-"&amp;$G960,Equations!$G:$I,3,0)*(1/$W960)+VLOOKUP(AX$14&amp;"-imc-"&amp;$G960,Equations!$G:$I,3,0)*(1/$Q960)))</f>
        <v/>
      </c>
      <c r="AY960" s="10" t="str">
        <f>IF($AB960="","",IF(OR($V960&lt;2.7,$V960&gt;90),"Age OOR",AX960-1.6449*VLOOKUP(AX$14&amp;"-rse-"&amp;$G960,Equations!$G:$I,3,0)))</f>
        <v/>
      </c>
      <c r="AZ960" s="10" t="str">
        <f>IF($AB960="","",IF(OR($V960&lt;2.7,$V960&gt;90),"Age OOR",AX960+1.6449*VLOOKUP(AX$14&amp;"-rse-"&amp;$G960,Equations!$G:$I,3,0)))</f>
        <v/>
      </c>
      <c r="BA960" s="10" t="str">
        <f t="shared" si="365"/>
        <v/>
      </c>
      <c r="BB960" s="10" t="str">
        <f>IF($AB960="","",IF(OR($V960&lt;2.7,$V960&gt;90),"Age OOR",($AB960-AX960)/VLOOKUP(AX$14&amp;"-rse-"&amp;$G960,Equations!$G:$I,3,0)))</f>
        <v/>
      </c>
      <c r="BC960" s="10" t="str">
        <f>IF($AC960="","",IF(OR($V960&lt;2.7,$V960&gt;90),"Age OOR",VLOOKUP(BC$14&amp;"-int-"&amp;$H960,Equations!$G:$I,3,0)+VLOOKUP(BC$14&amp;"-sexo-"&amp;$H960,Equations!$G:$I,3,0)*$U960+VLOOKUP(BC$14&amp;"-edad-"&amp;$H960,Equations!$G:$I,3,0)*$V960+VLOOKUP(BC$14&amp;"-est-"&amp;$H960,Equations!$G:$I,3,0)*(1/$W960)+VLOOKUP(BC$14&amp;"-imc-"&amp;$H960,Equations!$G:$I,3,0)*(1/$Q960)))</f>
        <v/>
      </c>
      <c r="BD960" s="10" t="str">
        <f>IF($AC960="","",IF(OR($V960&lt;2.7,$V960&gt;90),"Age OOR",BC960-1.6449*VLOOKUP(BC$14&amp;"-rse-"&amp;$H960,Equations!$G:$I,3,0)))</f>
        <v/>
      </c>
      <c r="BE960" s="10" t="str">
        <f>IF($AC960="","",IF(OR($V960&lt;2.7,$V960&gt;90),"Age OOR",BC960+1.6449*VLOOKUP(BC$14&amp;"-rse-"&amp;$H960,Equations!$G:$I,3,0)))</f>
        <v/>
      </c>
      <c r="BF960" s="10" t="str">
        <f t="shared" si="366"/>
        <v/>
      </c>
      <c r="BG960" s="10" t="str">
        <f>IF($AC960="","",IF(OR($V960&lt;2.7,$V960&gt;90),"Age OOR",($AC960-BC960)/VLOOKUP(BC$14&amp;"-rse-"&amp;$H960,Equations!$G:$I,3,0)))</f>
        <v/>
      </c>
      <c r="BH960" s="10" t="str">
        <f>IF($AD960="","",IF(OR($V960&lt;2.7,$V960&gt;90),"Age OOR",VLOOKUP(BH$14&amp;"-int-"&amp;$I960,Equations!$G:$I,3,0)+VLOOKUP(BH$14&amp;"-sexo-"&amp;$I960,Equations!$G:$I,3,0)*$U960+VLOOKUP(BH$14&amp;"-edad-"&amp;$I960,Equations!$G:$I,3,0)*$V960+VLOOKUP(BH$14&amp;"-est-"&amp;$I960,Equations!$G:$I,3,0)*(1/$W960)+VLOOKUP(BH$14&amp;"-imc-"&amp;$I960,Equations!$G:$I,3,0)*(1/$Q960)))</f>
        <v/>
      </c>
      <c r="BI960" s="10" t="str">
        <f>IF($AD960="","",IF(OR($V960&lt;2.7,$V960&gt;90),"Age OOR",BH960-1.6449*VLOOKUP(BH$14&amp;"-rse-"&amp;$I960,Equations!$G:$I,3,0)))</f>
        <v/>
      </c>
      <c r="BJ960" s="10" t="str">
        <f>IF($AD960="","",IF(OR($V960&lt;2.7,$V960&gt;90),"Age OOR",BH960+1.6449*VLOOKUP(BH$14&amp;"-rse-"&amp;$I960,Equations!$G:$I,3,0)))</f>
        <v/>
      </c>
      <c r="BK960" s="10" t="str">
        <f t="shared" si="367"/>
        <v/>
      </c>
      <c r="BL960" s="10" t="str">
        <f>IF($AD960="","",IF(OR($V960&lt;2.7,$V960&gt;90),"Age OOR",($AD960-BH960)/VLOOKUP(BH$14&amp;"-rse-"&amp;$I960,Equations!$G:$I,3,0)))</f>
        <v/>
      </c>
      <c r="BM960" s="10" t="str">
        <f>IF($AE960="","",IF(OR($V960&lt;2.7,$V960&gt;90),"Age OOR",VLOOKUP(BM$14&amp;"-int-"&amp;$J960,Equations!$G:$I,3,0)+VLOOKUP(BM$14&amp;"-sexo-"&amp;$J960,Equations!$G:$I,3,0)*$U960+VLOOKUP(BM$14&amp;"-edad-"&amp;$J960,Equations!$G:$I,3,0)*$V960+VLOOKUP(BM$14&amp;"-est-"&amp;$J960,Equations!$G:$I,3,0)*(1/$W960)+VLOOKUP(BM$14&amp;"-imc-"&amp;$J960,Equations!$G:$I,3,0)*(1/$Q960)))</f>
        <v/>
      </c>
      <c r="BN960" s="10" t="str">
        <f>IF($AE960="","",IF(OR($V960&lt;2.7,$V960&gt;90),"Age OOR",BM960-1.6449*VLOOKUP(BM$14&amp;"-rse-"&amp;$J960,Equations!$G:$I,3,0)))</f>
        <v/>
      </c>
      <c r="BO960" s="10" t="str">
        <f>IF($AE960="","",IF(OR($V960&lt;2.7,$V960&gt;90),"Age OOR",BM960+1.6449*VLOOKUP(BM$14&amp;"-rse-"&amp;$J960,Equations!$G:$I,3,0)))</f>
        <v/>
      </c>
      <c r="BP960" s="10" t="str">
        <f t="shared" si="368"/>
        <v/>
      </c>
      <c r="BQ960" s="10" t="str">
        <f>IF($AE960="","",IF(OR($V960&lt;2.7,$V960&gt;90),"Age OOR",($AE960-BM960)/VLOOKUP(BM$14&amp;"-rse-"&amp;$J960,Equations!$G:$I,3,0)))</f>
        <v/>
      </c>
      <c r="BR960" s="10" t="str">
        <f>IF($AF960="","",IF(OR($V960&lt;2.7,$V960&gt;90),"Age OOR",VLOOKUP(BR$14&amp;"-int-"&amp;$K960,Equations!$G:$I,3,0)+VLOOKUP(BR$14&amp;"-sexo-"&amp;$K960,Equations!$G:$I,3,0)*$U960+VLOOKUP(BR$14&amp;"-edad-"&amp;$K960,Equations!$G:$I,3,0)*$V960+VLOOKUP(BR$14&amp;"-est-"&amp;$K960,Equations!$G:$I,3,0)*(1/$W960)+VLOOKUP(BR$14&amp;"-imc-"&amp;$K960,Equations!$G:$I,3,0)*(1/$Q960)))</f>
        <v/>
      </c>
      <c r="BS960" s="10" t="str">
        <f>IF($AF960="","",IF(OR($V960&lt;2.7,$V960&gt;90),"Age OOR",BR960-1.6449*VLOOKUP(BR$14&amp;"-rse-"&amp;$K960,Equations!$G:$I,3,0)))</f>
        <v/>
      </c>
      <c r="BT960" s="10" t="str">
        <f>IF($AF960="","",IF(OR($V960&lt;2.7,$V960&gt;90),"Age OOR",BR960+1.6449*VLOOKUP(BR$14&amp;"-rse-"&amp;$K960,Equations!$G:$I,3,0)))</f>
        <v/>
      </c>
      <c r="BU960" s="10" t="str">
        <f t="shared" si="369"/>
        <v/>
      </c>
      <c r="BV960" s="10" t="str">
        <f>IF($AF960="","",IF(OR($V960&lt;2.7,$V960&gt;90),"Age OOR",($AF960-BR960)/VLOOKUP(BR$14&amp;"-rse-"&amp;$K960,Equations!$G:$I,3,0)))</f>
        <v/>
      </c>
      <c r="BW960" s="10" t="str">
        <f>IF($AG960="","",IF(OR($V960&lt;2.7,$V960&gt;90),"Age OOR",VLOOKUP(BW$14&amp;"-int-"&amp;$L960,Equations!$G:$I,3,0)+VLOOKUP(BW$14&amp;"-sexo-"&amp;$L960,Equations!$G:$I,3,0)*$U960+VLOOKUP(BW$14&amp;"-edad-"&amp;$L960,Equations!$G:$I,3,0)*$V960+VLOOKUP(BW$14&amp;"-est-"&amp;$L960,Equations!$G:$I,3,0)*(1/$W960)+VLOOKUP(BW$14&amp;"-imc-"&amp;$L960,Equations!$G:$I,3,0)*(1/$Q960)))</f>
        <v/>
      </c>
      <c r="BX960" s="10" t="str">
        <f>IF($AG960="","",IF(OR($V960&lt;2.7,$V960&gt;90),"Age OOR",BW960-1.6449*VLOOKUP(BW$14&amp;"-rse-"&amp;$L960,Equations!$G:$I,3,0)))</f>
        <v/>
      </c>
      <c r="BY960" s="10" t="str">
        <f>IF($AG960="","",IF(OR($V960&lt;2.7,$V960&gt;90),"Age OOR",BW960+1.6449*VLOOKUP(BW$14&amp;"-rse-"&amp;$L960,Equations!$G:$I,3,0)))</f>
        <v/>
      </c>
      <c r="BZ960" s="10" t="str">
        <f t="shared" si="370"/>
        <v/>
      </c>
      <c r="CA960" s="10" t="str">
        <f>IF($AG960="","",IF(OR($V960&lt;2.7,$V960&gt;90),"Age OOR",($AG960-BW960)/VLOOKUP(BW$14&amp;"-rse-"&amp;$L960,Equations!$G:$I,3,0)))</f>
        <v/>
      </c>
      <c r="CB960" s="10" t="str">
        <f>IF($AH960="","",IF(OR($V960&lt;2.7,$V960&gt;90),"Age OOR",VLOOKUP(CB$14&amp;"-int-"&amp;$M960,Equations!$G:$I,3,0)+VLOOKUP(CB$14&amp;"-sexo-"&amp;$M960,Equations!$G:$I,3,0)*$U960+VLOOKUP(CB$14&amp;"-edad-"&amp;$M960,Equations!$G:$I,3,0)*$V960+VLOOKUP(CB$14&amp;"-est-"&amp;$M960,Equations!$G:$I,3,0)*(1/$W960)+VLOOKUP(CB$14&amp;"-imc-"&amp;$M960,Equations!$G:$I,3,0)*(1/$Q960)))</f>
        <v/>
      </c>
      <c r="CC960" s="10" t="str">
        <f>IF($AH960="","",IF(OR($V960&lt;2.7,$V960&gt;90),"Age OOR",CB960-1.6449*VLOOKUP(CB$14&amp;"-rse-"&amp;$M960,Equations!$G:$I,3,0)))</f>
        <v/>
      </c>
      <c r="CD960" s="10" t="str">
        <f>IF($AH960="","",IF(OR($V960&lt;2.7,$V960&gt;90),"Age OOR",CB960+1.6449*VLOOKUP(CB$14&amp;"-rse-"&amp;$M960,Equations!$G:$I,3,0)))</f>
        <v/>
      </c>
      <c r="CE960" s="10" t="str">
        <f t="shared" si="371"/>
        <v/>
      </c>
      <c r="CF960" s="10" t="str">
        <f>IF($AH960="","",IF(OR($V960&lt;2.7,$V960&gt;90),"Age OOR",($AH960-CB960)/VLOOKUP(CB$14&amp;"-rse-"&amp;$M960,Equations!$G:$I,3,0)))</f>
        <v/>
      </c>
      <c r="CG960" s="10" t="str">
        <f>IF($AI960="","",IF(OR($V960&lt;2.7,$V960&gt;90),"Age OOR",VLOOKUP(CG$14&amp;"-int-"&amp;$N960,Equations!$G:$I,3,0)+VLOOKUP(CG$14&amp;"-sexo-"&amp;$N960,Equations!$G:$I,3,0)*$U960+VLOOKUP(CG$14&amp;"-edad-"&amp;$N960,Equations!$G:$I,3,0)*$V960+VLOOKUP(CG$14&amp;"-est-"&amp;$N960,Equations!$G:$I,3,0)*(1/$W960)+VLOOKUP(CG$14&amp;"-imc-"&amp;$N960,Equations!$G:$I,3,0)*(1/$Q960)))</f>
        <v/>
      </c>
      <c r="CH960" s="10" t="str">
        <f>IF($AI960="","",IF(OR($V960&lt;2.7,$V960&gt;90),"Age OOR",CG960-1.6449*VLOOKUP(CG$14&amp;"-rse-"&amp;$N960,Equations!$G:$I,3,0)))</f>
        <v/>
      </c>
      <c r="CI960" s="10" t="str">
        <f>IF($AI960="","",IF(OR($V960&lt;2.7,$V960&gt;90),"Age OOR",CG960+1.6449*VLOOKUP(CG$14&amp;"-rse-"&amp;$N960,Equations!$G:$I,3,0)))</f>
        <v/>
      </c>
      <c r="CJ960" s="10" t="str">
        <f t="shared" si="372"/>
        <v/>
      </c>
      <c r="CK960" s="10" t="str">
        <f>IF($AI960="","",IF(OR($V960&lt;2.7,$V960&gt;90),"Age OOR",($AI960-CG960)/VLOOKUP(CG$14&amp;"-rse-"&amp;$N960,Equations!$G:$I,3,0)))</f>
        <v/>
      </c>
      <c r="CL960" s="10" t="str">
        <f>IF($AJ960="","",IF(OR($V960&lt;2.7,$V960&gt;90),"Age OOR",VLOOKUP(CL$14&amp;"-int-"&amp;$O960,Equations!$G:$I,3,0)+VLOOKUP(CL$14&amp;"-sexo-"&amp;$O960,Equations!$G:$I,3,0)*$U960+VLOOKUP(CL$14&amp;"-edad-"&amp;$O960,Equations!$G:$I,3,0)*$V960+VLOOKUP(CL$14&amp;"-est-"&amp;$O960,Equations!$G:$I,3,0)*(1/$W960)+VLOOKUP(CL$14&amp;"-imc-"&amp;$O960,Equations!$G:$I,3,0)*(1/$Q960)))</f>
        <v/>
      </c>
      <c r="CM960" s="10" t="str">
        <f>IF($AJ960="","",IF(OR($V960&lt;2.7,$V960&gt;90),"Age OOR",CL960-1.6449*VLOOKUP(CL$14&amp;"-rse-"&amp;$O960,Equations!$G:$I,3,0)))</f>
        <v/>
      </c>
      <c r="CN960" s="10" t="str">
        <f>IF($AJ960="","",IF(OR($V960&lt;2.7,$V960&gt;90),"Age OOR",CL960+1.6449*VLOOKUP(CL$14&amp;"-rse-"&amp;$O960,Equations!$G:$I,3,0)))</f>
        <v/>
      </c>
      <c r="CO960" s="10" t="str">
        <f t="shared" si="373"/>
        <v/>
      </c>
      <c r="CP960" s="10" t="str">
        <f>IF($AJ960="","",IF(OR($V960&lt;2.7,$V960&gt;90),"Age OOR",($AJ960-CL960)/VLOOKUP(CL$14&amp;"-rse-"&amp;$O960,Equations!$G:$I,3,0)))</f>
        <v/>
      </c>
      <c r="CQ960" s="10" t="str">
        <f>IF($AK960="","",IF(OR($V960&lt;2.7,$V960&gt;90),"Age OOR",EXP(VLOOKUP(CQ$14&amp;"-int-"&amp;$P960,Equations!$G:$I,3,0)+VLOOKUP(CQ$14&amp;"-sexo-"&amp;$P960,Equations!$G:$I,3,0)*$U960+VLOOKUP(CQ$14&amp;"-edad-"&amp;$P960,Equations!$G:$I,3,0)*$V960+VLOOKUP(CQ$14&amp;"-est-"&amp;$P960,Equations!$G:$I,3,0)*(1/$W960)+VLOOKUP(CQ$14&amp;"-imc-"&amp;$P960,Equations!$G:$I,3,0)*(1/$Q960))))</f>
        <v/>
      </c>
      <c r="CR960" s="10" t="str">
        <f>IF($AK960="","",IF(OR($V960&lt;2.7,$V960&gt;90),"Age OOR",EXP(LN(CQ960)-1.6449*VLOOKUP(CQ$14&amp;"-rse-"&amp;$P960,Equations!$G:$I,3,0))))</f>
        <v/>
      </c>
      <c r="CS960" s="10" t="str">
        <f>IF($AK960="","",IF(OR($V960&lt;2.7,$V960&gt;90),"Age OOR",EXP(LN(CQ960)+1.6449*VLOOKUP(CQ$14&amp;"-rse-"&amp;$P960,Equations!$G:$I,3,0))))</f>
        <v/>
      </c>
      <c r="CT960" s="10" t="str">
        <f t="shared" si="374"/>
        <v/>
      </c>
      <c r="CU960" s="10" t="str">
        <f>IF($AK960="","",IF(OR($V960&lt;2.7,$V960&gt;90),"Age OOR",(LN($AK960)-LN(CQ960))/VLOOKUP(CQ$14&amp;"-rse-"&amp;$P960,Equations!$G:$I,3,0)))</f>
        <v/>
      </c>
      <c r="CV960" s="47"/>
    </row>
    <row r="961" spans="5:100" x14ac:dyDescent="0.2">
      <c r="E961" s="23" t="str">
        <f t="shared" si="350"/>
        <v>Age out of range</v>
      </c>
      <c r="F961" s="23" t="str">
        <f t="shared" si="351"/>
        <v>Age out of range</v>
      </c>
      <c r="G961" s="23" t="str">
        <f t="shared" si="352"/>
        <v>Age out of range</v>
      </c>
      <c r="H961" s="23" t="str">
        <f t="shared" si="353"/>
        <v>Age out of range</v>
      </c>
      <c r="I961" s="23" t="str">
        <f t="shared" si="354"/>
        <v>Age out of range</v>
      </c>
      <c r="J961" s="23" t="str">
        <f t="shared" si="355"/>
        <v>Age out of range</v>
      </c>
      <c r="K961" s="23" t="str">
        <f t="shared" si="356"/>
        <v>Age out of range</v>
      </c>
      <c r="L961" s="23" t="str">
        <f t="shared" si="357"/>
        <v>Age out of range</v>
      </c>
      <c r="M961" s="23" t="str">
        <f t="shared" si="358"/>
        <v>Age out of range</v>
      </c>
      <c r="N961" s="23" t="str">
        <f t="shared" si="359"/>
        <v>Age out of range</v>
      </c>
      <c r="O961" s="23" t="str">
        <f t="shared" si="360"/>
        <v>Age out of range</v>
      </c>
      <c r="P961" s="23" t="str">
        <f t="shared" si="361"/>
        <v>Age out of range</v>
      </c>
      <c r="Q961" s="23" t="e">
        <f t="shared" si="362"/>
        <v>#DIV/0!</v>
      </c>
      <c r="R961" s="17"/>
      <c r="S961" s="23">
        <v>945</v>
      </c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  <c r="AE961" s="134"/>
      <c r="AF961" s="134"/>
      <c r="AG961" s="134"/>
      <c r="AH961" s="134"/>
      <c r="AI961" s="134"/>
      <c r="AJ961" s="134"/>
      <c r="AK961" s="134"/>
      <c r="AL961" s="7"/>
      <c r="AM961" s="47"/>
      <c r="AN961" s="10" t="str">
        <f>IF($Z961="","",IF(OR($V961&lt;2.7,$V961&gt;90),"Age OOR",VLOOKUP(AN$14&amp;"-int-"&amp;$E961,Equations!$G:$I,3,0)+VLOOKUP(AN$14&amp;"-sexo-"&amp;$E961,Equations!$G:$I,3,0)*$U961+VLOOKUP(AN$14&amp;"-edad-"&amp;$E961,Equations!$G:$I,3,0)*$V961+VLOOKUP(AN$14&amp;"-est-"&amp;$E961,Equations!$G:$I,3,0)*(1/$W961)+VLOOKUP(AN$14&amp;"-imc-"&amp;$E961,Equations!$G:$I,3,0)*(1/$Q961)))</f>
        <v/>
      </c>
      <c r="AO961" s="10" t="str">
        <f>IF($Z961="","",IF(OR($V961&lt;2.7,$V961&gt;90),"Age OOR",AN961-1.6449*VLOOKUP(AN$14&amp;"-rse-"&amp;$E961,Equations!$G:$I,3,0)))</f>
        <v/>
      </c>
      <c r="AP961" s="10" t="str">
        <f>IF($Z961="","",IF(OR($V961&lt;2.7,$V961&gt;90),"Age OOR",AN961+1.6449*VLOOKUP(AN$14&amp;"-rse-"&amp;$E961,Equations!$G:$I,3,0)))</f>
        <v/>
      </c>
      <c r="AQ961" s="10" t="str">
        <f t="shared" si="363"/>
        <v/>
      </c>
      <c r="AR961" s="10" t="str">
        <f>IF($Z961="","",IF(OR($V961&lt;2.7,$V961&gt;90),"Age OOR",($Z961-AN961)/VLOOKUP(AN$14&amp;"-rse-"&amp;$E961,Equations!$G:$I,3,0)))</f>
        <v/>
      </c>
      <c r="AS961" s="10" t="str">
        <f>IF($AA961="","",IF(OR($V961&lt;2.7,$V961&gt;90),"Age OOR",VLOOKUP(AS$14&amp;"-int-"&amp;$F961,Equations!$G:$I,3,0)+VLOOKUP(AS$14&amp;"-sexo-"&amp;$F961,Equations!$G:$I,3,0)*$U961+VLOOKUP(AS$14&amp;"-edad-"&amp;$F961,Equations!$G:$I,3,0)*$V961+VLOOKUP(AS$14&amp;"-est-"&amp;$F961,Equations!$G:$I,3,0)*(1/$W961)+VLOOKUP(AS$14&amp;"-imc-"&amp;$F961,Equations!$G:$I,3,0)*(1/$Q961)))</f>
        <v/>
      </c>
      <c r="AT961" s="10" t="str">
        <f>IF($AA961="","",IF(OR($V961&lt;2.7,$V961&gt;90),"Age OOR",AS961-1.6449*VLOOKUP(AS$14&amp;"-rse-"&amp;$F961,Equations!$G:$I,3,0)))</f>
        <v/>
      </c>
      <c r="AU961" s="10" t="str">
        <f>IF($AA961="","",IF(OR($V961&lt;2.7,$V961&gt;90),"Age OOR",AS961+1.6449*VLOOKUP(AS$14&amp;"-rse-"&amp;$F961,Equations!$G:$I,3,0)))</f>
        <v/>
      </c>
      <c r="AV961" s="10" t="str">
        <f t="shared" si="364"/>
        <v/>
      </c>
      <c r="AW961" s="10" t="str">
        <f>IF($AA961="","",IF(OR($V961&lt;2.7,$V961&gt;90),"Age OOR",($AA961-AS961)/VLOOKUP(AS$14&amp;"-rse-"&amp;$F961,Equations!$G:$I,3,0)))</f>
        <v/>
      </c>
      <c r="AX961" s="10" t="str">
        <f>IF($AB961="","",IF(OR($V961&lt;2.7,$V961&gt;90),"Age OOR",VLOOKUP(AX$14&amp;"-int-"&amp;$G961,Equations!$G:$I,3,0)+VLOOKUP(AX$14&amp;"-sexo-"&amp;$G961,Equations!$G:$I,3,0)*$U961+VLOOKUP(AX$14&amp;"-edad-"&amp;$G961,Equations!$G:$I,3,0)*$V961+VLOOKUP(AX$14&amp;"-est-"&amp;$G961,Equations!$G:$I,3,0)*(1/$W961)+VLOOKUP(AX$14&amp;"-imc-"&amp;$G961,Equations!$G:$I,3,0)*(1/$Q961)))</f>
        <v/>
      </c>
      <c r="AY961" s="10" t="str">
        <f>IF($AB961="","",IF(OR($V961&lt;2.7,$V961&gt;90),"Age OOR",AX961-1.6449*VLOOKUP(AX$14&amp;"-rse-"&amp;$G961,Equations!$G:$I,3,0)))</f>
        <v/>
      </c>
      <c r="AZ961" s="10" t="str">
        <f>IF($AB961="","",IF(OR($V961&lt;2.7,$V961&gt;90),"Age OOR",AX961+1.6449*VLOOKUP(AX$14&amp;"-rse-"&amp;$G961,Equations!$G:$I,3,0)))</f>
        <v/>
      </c>
      <c r="BA961" s="10" t="str">
        <f t="shared" si="365"/>
        <v/>
      </c>
      <c r="BB961" s="10" t="str">
        <f>IF($AB961="","",IF(OR($V961&lt;2.7,$V961&gt;90),"Age OOR",($AB961-AX961)/VLOOKUP(AX$14&amp;"-rse-"&amp;$G961,Equations!$G:$I,3,0)))</f>
        <v/>
      </c>
      <c r="BC961" s="10" t="str">
        <f>IF($AC961="","",IF(OR($V961&lt;2.7,$V961&gt;90),"Age OOR",VLOOKUP(BC$14&amp;"-int-"&amp;$H961,Equations!$G:$I,3,0)+VLOOKUP(BC$14&amp;"-sexo-"&amp;$H961,Equations!$G:$I,3,0)*$U961+VLOOKUP(BC$14&amp;"-edad-"&amp;$H961,Equations!$G:$I,3,0)*$V961+VLOOKUP(BC$14&amp;"-est-"&amp;$H961,Equations!$G:$I,3,0)*(1/$W961)+VLOOKUP(BC$14&amp;"-imc-"&amp;$H961,Equations!$G:$I,3,0)*(1/$Q961)))</f>
        <v/>
      </c>
      <c r="BD961" s="10" t="str">
        <f>IF($AC961="","",IF(OR($V961&lt;2.7,$V961&gt;90),"Age OOR",BC961-1.6449*VLOOKUP(BC$14&amp;"-rse-"&amp;$H961,Equations!$G:$I,3,0)))</f>
        <v/>
      </c>
      <c r="BE961" s="10" t="str">
        <f>IF($AC961="","",IF(OR($V961&lt;2.7,$V961&gt;90),"Age OOR",BC961+1.6449*VLOOKUP(BC$14&amp;"-rse-"&amp;$H961,Equations!$G:$I,3,0)))</f>
        <v/>
      </c>
      <c r="BF961" s="10" t="str">
        <f t="shared" si="366"/>
        <v/>
      </c>
      <c r="BG961" s="10" t="str">
        <f>IF($AC961="","",IF(OR($V961&lt;2.7,$V961&gt;90),"Age OOR",($AC961-BC961)/VLOOKUP(BC$14&amp;"-rse-"&amp;$H961,Equations!$G:$I,3,0)))</f>
        <v/>
      </c>
      <c r="BH961" s="10" t="str">
        <f>IF($AD961="","",IF(OR($V961&lt;2.7,$V961&gt;90),"Age OOR",VLOOKUP(BH$14&amp;"-int-"&amp;$I961,Equations!$G:$I,3,0)+VLOOKUP(BH$14&amp;"-sexo-"&amp;$I961,Equations!$G:$I,3,0)*$U961+VLOOKUP(BH$14&amp;"-edad-"&amp;$I961,Equations!$G:$I,3,0)*$V961+VLOOKUP(BH$14&amp;"-est-"&amp;$I961,Equations!$G:$I,3,0)*(1/$W961)+VLOOKUP(BH$14&amp;"-imc-"&amp;$I961,Equations!$G:$I,3,0)*(1/$Q961)))</f>
        <v/>
      </c>
      <c r="BI961" s="10" t="str">
        <f>IF($AD961="","",IF(OR($V961&lt;2.7,$V961&gt;90),"Age OOR",BH961-1.6449*VLOOKUP(BH$14&amp;"-rse-"&amp;$I961,Equations!$G:$I,3,0)))</f>
        <v/>
      </c>
      <c r="BJ961" s="10" t="str">
        <f>IF($AD961="","",IF(OR($V961&lt;2.7,$V961&gt;90),"Age OOR",BH961+1.6449*VLOOKUP(BH$14&amp;"-rse-"&amp;$I961,Equations!$G:$I,3,0)))</f>
        <v/>
      </c>
      <c r="BK961" s="10" t="str">
        <f t="shared" si="367"/>
        <v/>
      </c>
      <c r="BL961" s="10" t="str">
        <f>IF($AD961="","",IF(OR($V961&lt;2.7,$V961&gt;90),"Age OOR",($AD961-BH961)/VLOOKUP(BH$14&amp;"-rse-"&amp;$I961,Equations!$G:$I,3,0)))</f>
        <v/>
      </c>
      <c r="BM961" s="10" t="str">
        <f>IF($AE961="","",IF(OR($V961&lt;2.7,$V961&gt;90),"Age OOR",VLOOKUP(BM$14&amp;"-int-"&amp;$J961,Equations!$G:$I,3,0)+VLOOKUP(BM$14&amp;"-sexo-"&amp;$J961,Equations!$G:$I,3,0)*$U961+VLOOKUP(BM$14&amp;"-edad-"&amp;$J961,Equations!$G:$I,3,0)*$V961+VLOOKUP(BM$14&amp;"-est-"&amp;$J961,Equations!$G:$I,3,0)*(1/$W961)+VLOOKUP(BM$14&amp;"-imc-"&amp;$J961,Equations!$G:$I,3,0)*(1/$Q961)))</f>
        <v/>
      </c>
      <c r="BN961" s="10" t="str">
        <f>IF($AE961="","",IF(OR($V961&lt;2.7,$V961&gt;90),"Age OOR",BM961-1.6449*VLOOKUP(BM$14&amp;"-rse-"&amp;$J961,Equations!$G:$I,3,0)))</f>
        <v/>
      </c>
      <c r="BO961" s="10" t="str">
        <f>IF($AE961="","",IF(OR($V961&lt;2.7,$V961&gt;90),"Age OOR",BM961+1.6449*VLOOKUP(BM$14&amp;"-rse-"&amp;$J961,Equations!$G:$I,3,0)))</f>
        <v/>
      </c>
      <c r="BP961" s="10" t="str">
        <f t="shared" si="368"/>
        <v/>
      </c>
      <c r="BQ961" s="10" t="str">
        <f>IF($AE961="","",IF(OR($V961&lt;2.7,$V961&gt;90),"Age OOR",($AE961-BM961)/VLOOKUP(BM$14&amp;"-rse-"&amp;$J961,Equations!$G:$I,3,0)))</f>
        <v/>
      </c>
      <c r="BR961" s="10" t="str">
        <f>IF($AF961="","",IF(OR($V961&lt;2.7,$V961&gt;90),"Age OOR",VLOOKUP(BR$14&amp;"-int-"&amp;$K961,Equations!$G:$I,3,0)+VLOOKUP(BR$14&amp;"-sexo-"&amp;$K961,Equations!$G:$I,3,0)*$U961+VLOOKUP(BR$14&amp;"-edad-"&amp;$K961,Equations!$G:$I,3,0)*$V961+VLOOKUP(BR$14&amp;"-est-"&amp;$K961,Equations!$G:$I,3,0)*(1/$W961)+VLOOKUP(BR$14&amp;"-imc-"&amp;$K961,Equations!$G:$I,3,0)*(1/$Q961)))</f>
        <v/>
      </c>
      <c r="BS961" s="10" t="str">
        <f>IF($AF961="","",IF(OR($V961&lt;2.7,$V961&gt;90),"Age OOR",BR961-1.6449*VLOOKUP(BR$14&amp;"-rse-"&amp;$K961,Equations!$G:$I,3,0)))</f>
        <v/>
      </c>
      <c r="BT961" s="10" t="str">
        <f>IF($AF961="","",IF(OR($V961&lt;2.7,$V961&gt;90),"Age OOR",BR961+1.6449*VLOOKUP(BR$14&amp;"-rse-"&amp;$K961,Equations!$G:$I,3,0)))</f>
        <v/>
      </c>
      <c r="BU961" s="10" t="str">
        <f t="shared" si="369"/>
        <v/>
      </c>
      <c r="BV961" s="10" t="str">
        <f>IF($AF961="","",IF(OR($V961&lt;2.7,$V961&gt;90),"Age OOR",($AF961-BR961)/VLOOKUP(BR$14&amp;"-rse-"&amp;$K961,Equations!$G:$I,3,0)))</f>
        <v/>
      </c>
      <c r="BW961" s="10" t="str">
        <f>IF($AG961="","",IF(OR($V961&lt;2.7,$V961&gt;90),"Age OOR",VLOOKUP(BW$14&amp;"-int-"&amp;$L961,Equations!$G:$I,3,0)+VLOOKUP(BW$14&amp;"-sexo-"&amp;$L961,Equations!$G:$I,3,0)*$U961+VLOOKUP(BW$14&amp;"-edad-"&amp;$L961,Equations!$G:$I,3,0)*$V961+VLOOKUP(BW$14&amp;"-est-"&amp;$L961,Equations!$G:$I,3,0)*(1/$W961)+VLOOKUP(BW$14&amp;"-imc-"&amp;$L961,Equations!$G:$I,3,0)*(1/$Q961)))</f>
        <v/>
      </c>
      <c r="BX961" s="10" t="str">
        <f>IF($AG961="","",IF(OR($V961&lt;2.7,$V961&gt;90),"Age OOR",BW961-1.6449*VLOOKUP(BW$14&amp;"-rse-"&amp;$L961,Equations!$G:$I,3,0)))</f>
        <v/>
      </c>
      <c r="BY961" s="10" t="str">
        <f>IF($AG961="","",IF(OR($V961&lt;2.7,$V961&gt;90),"Age OOR",BW961+1.6449*VLOOKUP(BW$14&amp;"-rse-"&amp;$L961,Equations!$G:$I,3,0)))</f>
        <v/>
      </c>
      <c r="BZ961" s="10" t="str">
        <f t="shared" si="370"/>
        <v/>
      </c>
      <c r="CA961" s="10" t="str">
        <f>IF($AG961="","",IF(OR($V961&lt;2.7,$V961&gt;90),"Age OOR",($AG961-BW961)/VLOOKUP(BW$14&amp;"-rse-"&amp;$L961,Equations!$G:$I,3,0)))</f>
        <v/>
      </c>
      <c r="CB961" s="10" t="str">
        <f>IF($AH961="","",IF(OR($V961&lt;2.7,$V961&gt;90),"Age OOR",VLOOKUP(CB$14&amp;"-int-"&amp;$M961,Equations!$G:$I,3,0)+VLOOKUP(CB$14&amp;"-sexo-"&amp;$M961,Equations!$G:$I,3,0)*$U961+VLOOKUP(CB$14&amp;"-edad-"&amp;$M961,Equations!$G:$I,3,0)*$V961+VLOOKUP(CB$14&amp;"-est-"&amp;$M961,Equations!$G:$I,3,0)*(1/$W961)+VLOOKUP(CB$14&amp;"-imc-"&amp;$M961,Equations!$G:$I,3,0)*(1/$Q961)))</f>
        <v/>
      </c>
      <c r="CC961" s="10" t="str">
        <f>IF($AH961="","",IF(OR($V961&lt;2.7,$V961&gt;90),"Age OOR",CB961-1.6449*VLOOKUP(CB$14&amp;"-rse-"&amp;$M961,Equations!$G:$I,3,0)))</f>
        <v/>
      </c>
      <c r="CD961" s="10" t="str">
        <f>IF($AH961="","",IF(OR($V961&lt;2.7,$V961&gt;90),"Age OOR",CB961+1.6449*VLOOKUP(CB$14&amp;"-rse-"&amp;$M961,Equations!$G:$I,3,0)))</f>
        <v/>
      </c>
      <c r="CE961" s="10" t="str">
        <f t="shared" si="371"/>
        <v/>
      </c>
      <c r="CF961" s="10" t="str">
        <f>IF($AH961="","",IF(OR($V961&lt;2.7,$V961&gt;90),"Age OOR",($AH961-CB961)/VLOOKUP(CB$14&amp;"-rse-"&amp;$M961,Equations!$G:$I,3,0)))</f>
        <v/>
      </c>
      <c r="CG961" s="10" t="str">
        <f>IF($AI961="","",IF(OR($V961&lt;2.7,$V961&gt;90),"Age OOR",VLOOKUP(CG$14&amp;"-int-"&amp;$N961,Equations!$G:$I,3,0)+VLOOKUP(CG$14&amp;"-sexo-"&amp;$N961,Equations!$G:$I,3,0)*$U961+VLOOKUP(CG$14&amp;"-edad-"&amp;$N961,Equations!$G:$I,3,0)*$V961+VLOOKUP(CG$14&amp;"-est-"&amp;$N961,Equations!$G:$I,3,0)*(1/$W961)+VLOOKUP(CG$14&amp;"-imc-"&amp;$N961,Equations!$G:$I,3,0)*(1/$Q961)))</f>
        <v/>
      </c>
      <c r="CH961" s="10" t="str">
        <f>IF($AI961="","",IF(OR($V961&lt;2.7,$V961&gt;90),"Age OOR",CG961-1.6449*VLOOKUP(CG$14&amp;"-rse-"&amp;$N961,Equations!$G:$I,3,0)))</f>
        <v/>
      </c>
      <c r="CI961" s="10" t="str">
        <f>IF($AI961="","",IF(OR($V961&lt;2.7,$V961&gt;90),"Age OOR",CG961+1.6449*VLOOKUP(CG$14&amp;"-rse-"&amp;$N961,Equations!$G:$I,3,0)))</f>
        <v/>
      </c>
      <c r="CJ961" s="10" t="str">
        <f t="shared" si="372"/>
        <v/>
      </c>
      <c r="CK961" s="10" t="str">
        <f>IF($AI961="","",IF(OR($V961&lt;2.7,$V961&gt;90),"Age OOR",($AI961-CG961)/VLOOKUP(CG$14&amp;"-rse-"&amp;$N961,Equations!$G:$I,3,0)))</f>
        <v/>
      </c>
      <c r="CL961" s="10" t="str">
        <f>IF($AJ961="","",IF(OR($V961&lt;2.7,$V961&gt;90),"Age OOR",VLOOKUP(CL$14&amp;"-int-"&amp;$O961,Equations!$G:$I,3,0)+VLOOKUP(CL$14&amp;"-sexo-"&amp;$O961,Equations!$G:$I,3,0)*$U961+VLOOKUP(CL$14&amp;"-edad-"&amp;$O961,Equations!$G:$I,3,0)*$V961+VLOOKUP(CL$14&amp;"-est-"&amp;$O961,Equations!$G:$I,3,0)*(1/$W961)+VLOOKUP(CL$14&amp;"-imc-"&amp;$O961,Equations!$G:$I,3,0)*(1/$Q961)))</f>
        <v/>
      </c>
      <c r="CM961" s="10" t="str">
        <f>IF($AJ961="","",IF(OR($V961&lt;2.7,$V961&gt;90),"Age OOR",CL961-1.6449*VLOOKUP(CL$14&amp;"-rse-"&amp;$O961,Equations!$G:$I,3,0)))</f>
        <v/>
      </c>
      <c r="CN961" s="10" t="str">
        <f>IF($AJ961="","",IF(OR($V961&lt;2.7,$V961&gt;90),"Age OOR",CL961+1.6449*VLOOKUP(CL$14&amp;"-rse-"&amp;$O961,Equations!$G:$I,3,0)))</f>
        <v/>
      </c>
      <c r="CO961" s="10" t="str">
        <f t="shared" si="373"/>
        <v/>
      </c>
      <c r="CP961" s="10" t="str">
        <f>IF($AJ961="","",IF(OR($V961&lt;2.7,$V961&gt;90),"Age OOR",($AJ961-CL961)/VLOOKUP(CL$14&amp;"-rse-"&amp;$O961,Equations!$G:$I,3,0)))</f>
        <v/>
      </c>
      <c r="CQ961" s="10" t="str">
        <f>IF($AK961="","",IF(OR($V961&lt;2.7,$V961&gt;90),"Age OOR",EXP(VLOOKUP(CQ$14&amp;"-int-"&amp;$P961,Equations!$G:$I,3,0)+VLOOKUP(CQ$14&amp;"-sexo-"&amp;$P961,Equations!$G:$I,3,0)*$U961+VLOOKUP(CQ$14&amp;"-edad-"&amp;$P961,Equations!$G:$I,3,0)*$V961+VLOOKUP(CQ$14&amp;"-est-"&amp;$P961,Equations!$G:$I,3,0)*(1/$W961)+VLOOKUP(CQ$14&amp;"-imc-"&amp;$P961,Equations!$G:$I,3,0)*(1/$Q961))))</f>
        <v/>
      </c>
      <c r="CR961" s="10" t="str">
        <f>IF($AK961="","",IF(OR($V961&lt;2.7,$V961&gt;90),"Age OOR",EXP(LN(CQ961)-1.6449*VLOOKUP(CQ$14&amp;"-rse-"&amp;$P961,Equations!$G:$I,3,0))))</f>
        <v/>
      </c>
      <c r="CS961" s="10" t="str">
        <f>IF($AK961="","",IF(OR($V961&lt;2.7,$V961&gt;90),"Age OOR",EXP(LN(CQ961)+1.6449*VLOOKUP(CQ$14&amp;"-rse-"&amp;$P961,Equations!$G:$I,3,0))))</f>
        <v/>
      </c>
      <c r="CT961" s="10" t="str">
        <f t="shared" si="374"/>
        <v/>
      </c>
      <c r="CU961" s="10" t="str">
        <f>IF($AK961="","",IF(OR($V961&lt;2.7,$V961&gt;90),"Age OOR",(LN($AK961)-LN(CQ961))/VLOOKUP(CQ$14&amp;"-rse-"&amp;$P961,Equations!$G:$I,3,0)))</f>
        <v/>
      </c>
      <c r="CV961" s="47"/>
    </row>
    <row r="962" spans="5:100" x14ac:dyDescent="0.2">
      <c r="E962" s="23" t="str">
        <f t="shared" si="350"/>
        <v>Age out of range</v>
      </c>
      <c r="F962" s="23" t="str">
        <f t="shared" si="351"/>
        <v>Age out of range</v>
      </c>
      <c r="G962" s="23" t="str">
        <f t="shared" si="352"/>
        <v>Age out of range</v>
      </c>
      <c r="H962" s="23" t="str">
        <f t="shared" si="353"/>
        <v>Age out of range</v>
      </c>
      <c r="I962" s="23" t="str">
        <f t="shared" si="354"/>
        <v>Age out of range</v>
      </c>
      <c r="J962" s="23" t="str">
        <f t="shared" si="355"/>
        <v>Age out of range</v>
      </c>
      <c r="K962" s="23" t="str">
        <f t="shared" si="356"/>
        <v>Age out of range</v>
      </c>
      <c r="L962" s="23" t="str">
        <f t="shared" si="357"/>
        <v>Age out of range</v>
      </c>
      <c r="M962" s="23" t="str">
        <f t="shared" si="358"/>
        <v>Age out of range</v>
      </c>
      <c r="N962" s="23" t="str">
        <f t="shared" si="359"/>
        <v>Age out of range</v>
      </c>
      <c r="O962" s="23" t="str">
        <f t="shared" si="360"/>
        <v>Age out of range</v>
      </c>
      <c r="P962" s="23" t="str">
        <f t="shared" si="361"/>
        <v>Age out of range</v>
      </c>
      <c r="Q962" s="23" t="e">
        <f t="shared" si="362"/>
        <v>#DIV/0!</v>
      </c>
      <c r="R962" s="17"/>
      <c r="S962" s="23">
        <v>946</v>
      </c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  <c r="AE962" s="134"/>
      <c r="AF962" s="134"/>
      <c r="AG962" s="134"/>
      <c r="AH962" s="134"/>
      <c r="AI962" s="134"/>
      <c r="AJ962" s="134"/>
      <c r="AK962" s="134"/>
      <c r="AL962" s="7"/>
      <c r="AM962" s="47"/>
      <c r="AN962" s="10" t="str">
        <f>IF($Z962="","",IF(OR($V962&lt;2.7,$V962&gt;90),"Age OOR",VLOOKUP(AN$14&amp;"-int-"&amp;$E962,Equations!$G:$I,3,0)+VLOOKUP(AN$14&amp;"-sexo-"&amp;$E962,Equations!$G:$I,3,0)*$U962+VLOOKUP(AN$14&amp;"-edad-"&amp;$E962,Equations!$G:$I,3,0)*$V962+VLOOKUP(AN$14&amp;"-est-"&amp;$E962,Equations!$G:$I,3,0)*(1/$W962)+VLOOKUP(AN$14&amp;"-imc-"&amp;$E962,Equations!$G:$I,3,0)*(1/$Q962)))</f>
        <v/>
      </c>
      <c r="AO962" s="10" t="str">
        <f>IF($Z962="","",IF(OR($V962&lt;2.7,$V962&gt;90),"Age OOR",AN962-1.6449*VLOOKUP(AN$14&amp;"-rse-"&amp;$E962,Equations!$G:$I,3,0)))</f>
        <v/>
      </c>
      <c r="AP962" s="10" t="str">
        <f>IF($Z962="","",IF(OR($V962&lt;2.7,$V962&gt;90),"Age OOR",AN962+1.6449*VLOOKUP(AN$14&amp;"-rse-"&amp;$E962,Equations!$G:$I,3,0)))</f>
        <v/>
      </c>
      <c r="AQ962" s="10" t="str">
        <f t="shared" si="363"/>
        <v/>
      </c>
      <c r="AR962" s="10" t="str">
        <f>IF($Z962="","",IF(OR($V962&lt;2.7,$V962&gt;90),"Age OOR",($Z962-AN962)/VLOOKUP(AN$14&amp;"-rse-"&amp;$E962,Equations!$G:$I,3,0)))</f>
        <v/>
      </c>
      <c r="AS962" s="10" t="str">
        <f>IF($AA962="","",IF(OR($V962&lt;2.7,$V962&gt;90),"Age OOR",VLOOKUP(AS$14&amp;"-int-"&amp;$F962,Equations!$G:$I,3,0)+VLOOKUP(AS$14&amp;"-sexo-"&amp;$F962,Equations!$G:$I,3,0)*$U962+VLOOKUP(AS$14&amp;"-edad-"&amp;$F962,Equations!$G:$I,3,0)*$V962+VLOOKUP(AS$14&amp;"-est-"&amp;$F962,Equations!$G:$I,3,0)*(1/$W962)+VLOOKUP(AS$14&amp;"-imc-"&amp;$F962,Equations!$G:$I,3,0)*(1/$Q962)))</f>
        <v/>
      </c>
      <c r="AT962" s="10" t="str">
        <f>IF($AA962="","",IF(OR($V962&lt;2.7,$V962&gt;90),"Age OOR",AS962-1.6449*VLOOKUP(AS$14&amp;"-rse-"&amp;$F962,Equations!$G:$I,3,0)))</f>
        <v/>
      </c>
      <c r="AU962" s="10" t="str">
        <f>IF($AA962="","",IF(OR($V962&lt;2.7,$V962&gt;90),"Age OOR",AS962+1.6449*VLOOKUP(AS$14&amp;"-rse-"&amp;$F962,Equations!$G:$I,3,0)))</f>
        <v/>
      </c>
      <c r="AV962" s="10" t="str">
        <f t="shared" si="364"/>
        <v/>
      </c>
      <c r="AW962" s="10" t="str">
        <f>IF($AA962="","",IF(OR($V962&lt;2.7,$V962&gt;90),"Age OOR",($AA962-AS962)/VLOOKUP(AS$14&amp;"-rse-"&amp;$F962,Equations!$G:$I,3,0)))</f>
        <v/>
      </c>
      <c r="AX962" s="10" t="str">
        <f>IF($AB962="","",IF(OR($V962&lt;2.7,$V962&gt;90),"Age OOR",VLOOKUP(AX$14&amp;"-int-"&amp;$G962,Equations!$G:$I,3,0)+VLOOKUP(AX$14&amp;"-sexo-"&amp;$G962,Equations!$G:$I,3,0)*$U962+VLOOKUP(AX$14&amp;"-edad-"&amp;$G962,Equations!$G:$I,3,0)*$V962+VLOOKUP(AX$14&amp;"-est-"&amp;$G962,Equations!$G:$I,3,0)*(1/$W962)+VLOOKUP(AX$14&amp;"-imc-"&amp;$G962,Equations!$G:$I,3,0)*(1/$Q962)))</f>
        <v/>
      </c>
      <c r="AY962" s="10" t="str">
        <f>IF($AB962="","",IF(OR($V962&lt;2.7,$V962&gt;90),"Age OOR",AX962-1.6449*VLOOKUP(AX$14&amp;"-rse-"&amp;$G962,Equations!$G:$I,3,0)))</f>
        <v/>
      </c>
      <c r="AZ962" s="10" t="str">
        <f>IF($AB962="","",IF(OR($V962&lt;2.7,$V962&gt;90),"Age OOR",AX962+1.6449*VLOOKUP(AX$14&amp;"-rse-"&amp;$G962,Equations!$G:$I,3,0)))</f>
        <v/>
      </c>
      <c r="BA962" s="10" t="str">
        <f t="shared" si="365"/>
        <v/>
      </c>
      <c r="BB962" s="10" t="str">
        <f>IF($AB962="","",IF(OR($V962&lt;2.7,$V962&gt;90),"Age OOR",($AB962-AX962)/VLOOKUP(AX$14&amp;"-rse-"&amp;$G962,Equations!$G:$I,3,0)))</f>
        <v/>
      </c>
      <c r="BC962" s="10" t="str">
        <f>IF($AC962="","",IF(OR($V962&lt;2.7,$V962&gt;90),"Age OOR",VLOOKUP(BC$14&amp;"-int-"&amp;$H962,Equations!$G:$I,3,0)+VLOOKUP(BC$14&amp;"-sexo-"&amp;$H962,Equations!$G:$I,3,0)*$U962+VLOOKUP(BC$14&amp;"-edad-"&amp;$H962,Equations!$G:$I,3,0)*$V962+VLOOKUP(BC$14&amp;"-est-"&amp;$H962,Equations!$G:$I,3,0)*(1/$W962)+VLOOKUP(BC$14&amp;"-imc-"&amp;$H962,Equations!$G:$I,3,0)*(1/$Q962)))</f>
        <v/>
      </c>
      <c r="BD962" s="10" t="str">
        <f>IF($AC962="","",IF(OR($V962&lt;2.7,$V962&gt;90),"Age OOR",BC962-1.6449*VLOOKUP(BC$14&amp;"-rse-"&amp;$H962,Equations!$G:$I,3,0)))</f>
        <v/>
      </c>
      <c r="BE962" s="10" t="str">
        <f>IF($AC962="","",IF(OR($V962&lt;2.7,$V962&gt;90),"Age OOR",BC962+1.6449*VLOOKUP(BC$14&amp;"-rse-"&amp;$H962,Equations!$G:$I,3,0)))</f>
        <v/>
      </c>
      <c r="BF962" s="10" t="str">
        <f t="shared" si="366"/>
        <v/>
      </c>
      <c r="BG962" s="10" t="str">
        <f>IF($AC962="","",IF(OR($V962&lt;2.7,$V962&gt;90),"Age OOR",($AC962-BC962)/VLOOKUP(BC$14&amp;"-rse-"&amp;$H962,Equations!$G:$I,3,0)))</f>
        <v/>
      </c>
      <c r="BH962" s="10" t="str">
        <f>IF($AD962="","",IF(OR($V962&lt;2.7,$V962&gt;90),"Age OOR",VLOOKUP(BH$14&amp;"-int-"&amp;$I962,Equations!$G:$I,3,0)+VLOOKUP(BH$14&amp;"-sexo-"&amp;$I962,Equations!$G:$I,3,0)*$U962+VLOOKUP(BH$14&amp;"-edad-"&amp;$I962,Equations!$G:$I,3,0)*$V962+VLOOKUP(BH$14&amp;"-est-"&amp;$I962,Equations!$G:$I,3,0)*(1/$W962)+VLOOKUP(BH$14&amp;"-imc-"&amp;$I962,Equations!$G:$I,3,0)*(1/$Q962)))</f>
        <v/>
      </c>
      <c r="BI962" s="10" t="str">
        <f>IF($AD962="","",IF(OR($V962&lt;2.7,$V962&gt;90),"Age OOR",BH962-1.6449*VLOOKUP(BH$14&amp;"-rse-"&amp;$I962,Equations!$G:$I,3,0)))</f>
        <v/>
      </c>
      <c r="BJ962" s="10" t="str">
        <f>IF($AD962="","",IF(OR($V962&lt;2.7,$V962&gt;90),"Age OOR",BH962+1.6449*VLOOKUP(BH$14&amp;"-rse-"&amp;$I962,Equations!$G:$I,3,0)))</f>
        <v/>
      </c>
      <c r="BK962" s="10" t="str">
        <f t="shared" si="367"/>
        <v/>
      </c>
      <c r="BL962" s="10" t="str">
        <f>IF($AD962="","",IF(OR($V962&lt;2.7,$V962&gt;90),"Age OOR",($AD962-BH962)/VLOOKUP(BH$14&amp;"-rse-"&amp;$I962,Equations!$G:$I,3,0)))</f>
        <v/>
      </c>
      <c r="BM962" s="10" t="str">
        <f>IF($AE962="","",IF(OR($V962&lt;2.7,$V962&gt;90),"Age OOR",VLOOKUP(BM$14&amp;"-int-"&amp;$J962,Equations!$G:$I,3,0)+VLOOKUP(BM$14&amp;"-sexo-"&amp;$J962,Equations!$G:$I,3,0)*$U962+VLOOKUP(BM$14&amp;"-edad-"&amp;$J962,Equations!$G:$I,3,0)*$V962+VLOOKUP(BM$14&amp;"-est-"&amp;$J962,Equations!$G:$I,3,0)*(1/$W962)+VLOOKUP(BM$14&amp;"-imc-"&amp;$J962,Equations!$G:$I,3,0)*(1/$Q962)))</f>
        <v/>
      </c>
      <c r="BN962" s="10" t="str">
        <f>IF($AE962="","",IF(OR($V962&lt;2.7,$V962&gt;90),"Age OOR",BM962-1.6449*VLOOKUP(BM$14&amp;"-rse-"&amp;$J962,Equations!$G:$I,3,0)))</f>
        <v/>
      </c>
      <c r="BO962" s="10" t="str">
        <f>IF($AE962="","",IF(OR($V962&lt;2.7,$V962&gt;90),"Age OOR",BM962+1.6449*VLOOKUP(BM$14&amp;"-rse-"&amp;$J962,Equations!$G:$I,3,0)))</f>
        <v/>
      </c>
      <c r="BP962" s="10" t="str">
        <f t="shared" si="368"/>
        <v/>
      </c>
      <c r="BQ962" s="10" t="str">
        <f>IF($AE962="","",IF(OR($V962&lt;2.7,$V962&gt;90),"Age OOR",($AE962-BM962)/VLOOKUP(BM$14&amp;"-rse-"&amp;$J962,Equations!$G:$I,3,0)))</f>
        <v/>
      </c>
      <c r="BR962" s="10" t="str">
        <f>IF($AF962="","",IF(OR($V962&lt;2.7,$V962&gt;90),"Age OOR",VLOOKUP(BR$14&amp;"-int-"&amp;$K962,Equations!$G:$I,3,0)+VLOOKUP(BR$14&amp;"-sexo-"&amp;$K962,Equations!$G:$I,3,0)*$U962+VLOOKUP(BR$14&amp;"-edad-"&amp;$K962,Equations!$G:$I,3,0)*$V962+VLOOKUP(BR$14&amp;"-est-"&amp;$K962,Equations!$G:$I,3,0)*(1/$W962)+VLOOKUP(BR$14&amp;"-imc-"&amp;$K962,Equations!$G:$I,3,0)*(1/$Q962)))</f>
        <v/>
      </c>
      <c r="BS962" s="10" t="str">
        <f>IF($AF962="","",IF(OR($V962&lt;2.7,$V962&gt;90),"Age OOR",BR962-1.6449*VLOOKUP(BR$14&amp;"-rse-"&amp;$K962,Equations!$G:$I,3,0)))</f>
        <v/>
      </c>
      <c r="BT962" s="10" t="str">
        <f>IF($AF962="","",IF(OR($V962&lt;2.7,$V962&gt;90),"Age OOR",BR962+1.6449*VLOOKUP(BR$14&amp;"-rse-"&amp;$K962,Equations!$G:$I,3,0)))</f>
        <v/>
      </c>
      <c r="BU962" s="10" t="str">
        <f t="shared" si="369"/>
        <v/>
      </c>
      <c r="BV962" s="10" t="str">
        <f>IF($AF962="","",IF(OR($V962&lt;2.7,$V962&gt;90),"Age OOR",($AF962-BR962)/VLOOKUP(BR$14&amp;"-rse-"&amp;$K962,Equations!$G:$I,3,0)))</f>
        <v/>
      </c>
      <c r="BW962" s="10" t="str">
        <f>IF($AG962="","",IF(OR($V962&lt;2.7,$V962&gt;90),"Age OOR",VLOOKUP(BW$14&amp;"-int-"&amp;$L962,Equations!$G:$I,3,0)+VLOOKUP(BW$14&amp;"-sexo-"&amp;$L962,Equations!$G:$I,3,0)*$U962+VLOOKUP(BW$14&amp;"-edad-"&amp;$L962,Equations!$G:$I,3,0)*$V962+VLOOKUP(BW$14&amp;"-est-"&amp;$L962,Equations!$G:$I,3,0)*(1/$W962)+VLOOKUP(BW$14&amp;"-imc-"&amp;$L962,Equations!$G:$I,3,0)*(1/$Q962)))</f>
        <v/>
      </c>
      <c r="BX962" s="10" t="str">
        <f>IF($AG962="","",IF(OR($V962&lt;2.7,$V962&gt;90),"Age OOR",BW962-1.6449*VLOOKUP(BW$14&amp;"-rse-"&amp;$L962,Equations!$G:$I,3,0)))</f>
        <v/>
      </c>
      <c r="BY962" s="10" t="str">
        <f>IF($AG962="","",IF(OR($V962&lt;2.7,$V962&gt;90),"Age OOR",BW962+1.6449*VLOOKUP(BW$14&amp;"-rse-"&amp;$L962,Equations!$G:$I,3,0)))</f>
        <v/>
      </c>
      <c r="BZ962" s="10" t="str">
        <f t="shared" si="370"/>
        <v/>
      </c>
      <c r="CA962" s="10" t="str">
        <f>IF($AG962="","",IF(OR($V962&lt;2.7,$V962&gt;90),"Age OOR",($AG962-BW962)/VLOOKUP(BW$14&amp;"-rse-"&amp;$L962,Equations!$G:$I,3,0)))</f>
        <v/>
      </c>
      <c r="CB962" s="10" t="str">
        <f>IF($AH962="","",IF(OR($V962&lt;2.7,$V962&gt;90),"Age OOR",VLOOKUP(CB$14&amp;"-int-"&amp;$M962,Equations!$G:$I,3,0)+VLOOKUP(CB$14&amp;"-sexo-"&amp;$M962,Equations!$G:$I,3,0)*$U962+VLOOKUP(CB$14&amp;"-edad-"&amp;$M962,Equations!$G:$I,3,0)*$V962+VLOOKUP(CB$14&amp;"-est-"&amp;$M962,Equations!$G:$I,3,0)*(1/$W962)+VLOOKUP(CB$14&amp;"-imc-"&amp;$M962,Equations!$G:$I,3,0)*(1/$Q962)))</f>
        <v/>
      </c>
      <c r="CC962" s="10" t="str">
        <f>IF($AH962="","",IF(OR($V962&lt;2.7,$V962&gt;90),"Age OOR",CB962-1.6449*VLOOKUP(CB$14&amp;"-rse-"&amp;$M962,Equations!$G:$I,3,0)))</f>
        <v/>
      </c>
      <c r="CD962" s="10" t="str">
        <f>IF($AH962="","",IF(OR($V962&lt;2.7,$V962&gt;90),"Age OOR",CB962+1.6449*VLOOKUP(CB$14&amp;"-rse-"&amp;$M962,Equations!$G:$I,3,0)))</f>
        <v/>
      </c>
      <c r="CE962" s="10" t="str">
        <f t="shared" si="371"/>
        <v/>
      </c>
      <c r="CF962" s="10" t="str">
        <f>IF($AH962="","",IF(OR($V962&lt;2.7,$V962&gt;90),"Age OOR",($AH962-CB962)/VLOOKUP(CB$14&amp;"-rse-"&amp;$M962,Equations!$G:$I,3,0)))</f>
        <v/>
      </c>
      <c r="CG962" s="10" t="str">
        <f>IF($AI962="","",IF(OR($V962&lt;2.7,$V962&gt;90),"Age OOR",VLOOKUP(CG$14&amp;"-int-"&amp;$N962,Equations!$G:$I,3,0)+VLOOKUP(CG$14&amp;"-sexo-"&amp;$N962,Equations!$G:$I,3,0)*$U962+VLOOKUP(CG$14&amp;"-edad-"&amp;$N962,Equations!$G:$I,3,0)*$V962+VLOOKUP(CG$14&amp;"-est-"&amp;$N962,Equations!$G:$I,3,0)*(1/$W962)+VLOOKUP(CG$14&amp;"-imc-"&amp;$N962,Equations!$G:$I,3,0)*(1/$Q962)))</f>
        <v/>
      </c>
      <c r="CH962" s="10" t="str">
        <f>IF($AI962="","",IF(OR($V962&lt;2.7,$V962&gt;90),"Age OOR",CG962-1.6449*VLOOKUP(CG$14&amp;"-rse-"&amp;$N962,Equations!$G:$I,3,0)))</f>
        <v/>
      </c>
      <c r="CI962" s="10" t="str">
        <f>IF($AI962="","",IF(OR($V962&lt;2.7,$V962&gt;90),"Age OOR",CG962+1.6449*VLOOKUP(CG$14&amp;"-rse-"&amp;$N962,Equations!$G:$I,3,0)))</f>
        <v/>
      </c>
      <c r="CJ962" s="10" t="str">
        <f t="shared" si="372"/>
        <v/>
      </c>
      <c r="CK962" s="10" t="str">
        <f>IF($AI962="","",IF(OR($V962&lt;2.7,$V962&gt;90),"Age OOR",($AI962-CG962)/VLOOKUP(CG$14&amp;"-rse-"&amp;$N962,Equations!$G:$I,3,0)))</f>
        <v/>
      </c>
      <c r="CL962" s="10" t="str">
        <f>IF($AJ962="","",IF(OR($V962&lt;2.7,$V962&gt;90),"Age OOR",VLOOKUP(CL$14&amp;"-int-"&amp;$O962,Equations!$G:$I,3,0)+VLOOKUP(CL$14&amp;"-sexo-"&amp;$O962,Equations!$G:$I,3,0)*$U962+VLOOKUP(CL$14&amp;"-edad-"&amp;$O962,Equations!$G:$I,3,0)*$V962+VLOOKUP(CL$14&amp;"-est-"&amp;$O962,Equations!$G:$I,3,0)*(1/$W962)+VLOOKUP(CL$14&amp;"-imc-"&amp;$O962,Equations!$G:$I,3,0)*(1/$Q962)))</f>
        <v/>
      </c>
      <c r="CM962" s="10" t="str">
        <f>IF($AJ962="","",IF(OR($V962&lt;2.7,$V962&gt;90),"Age OOR",CL962-1.6449*VLOOKUP(CL$14&amp;"-rse-"&amp;$O962,Equations!$G:$I,3,0)))</f>
        <v/>
      </c>
      <c r="CN962" s="10" t="str">
        <f>IF($AJ962="","",IF(OR($V962&lt;2.7,$V962&gt;90),"Age OOR",CL962+1.6449*VLOOKUP(CL$14&amp;"-rse-"&amp;$O962,Equations!$G:$I,3,0)))</f>
        <v/>
      </c>
      <c r="CO962" s="10" t="str">
        <f t="shared" si="373"/>
        <v/>
      </c>
      <c r="CP962" s="10" t="str">
        <f>IF($AJ962="","",IF(OR($V962&lt;2.7,$V962&gt;90),"Age OOR",($AJ962-CL962)/VLOOKUP(CL$14&amp;"-rse-"&amp;$O962,Equations!$G:$I,3,0)))</f>
        <v/>
      </c>
      <c r="CQ962" s="10" t="str">
        <f>IF($AK962="","",IF(OR($V962&lt;2.7,$V962&gt;90),"Age OOR",EXP(VLOOKUP(CQ$14&amp;"-int-"&amp;$P962,Equations!$G:$I,3,0)+VLOOKUP(CQ$14&amp;"-sexo-"&amp;$P962,Equations!$G:$I,3,0)*$U962+VLOOKUP(CQ$14&amp;"-edad-"&amp;$P962,Equations!$G:$I,3,0)*$V962+VLOOKUP(CQ$14&amp;"-est-"&amp;$P962,Equations!$G:$I,3,0)*(1/$W962)+VLOOKUP(CQ$14&amp;"-imc-"&amp;$P962,Equations!$G:$I,3,0)*(1/$Q962))))</f>
        <v/>
      </c>
      <c r="CR962" s="10" t="str">
        <f>IF($AK962="","",IF(OR($V962&lt;2.7,$V962&gt;90),"Age OOR",EXP(LN(CQ962)-1.6449*VLOOKUP(CQ$14&amp;"-rse-"&amp;$P962,Equations!$G:$I,3,0))))</f>
        <v/>
      </c>
      <c r="CS962" s="10" t="str">
        <f>IF($AK962="","",IF(OR($V962&lt;2.7,$V962&gt;90),"Age OOR",EXP(LN(CQ962)+1.6449*VLOOKUP(CQ$14&amp;"-rse-"&amp;$P962,Equations!$G:$I,3,0))))</f>
        <v/>
      </c>
      <c r="CT962" s="10" t="str">
        <f t="shared" si="374"/>
        <v/>
      </c>
      <c r="CU962" s="10" t="str">
        <f>IF($AK962="","",IF(OR($V962&lt;2.7,$V962&gt;90),"Age OOR",(LN($AK962)-LN(CQ962))/VLOOKUP(CQ$14&amp;"-rse-"&amp;$P962,Equations!$G:$I,3,0)))</f>
        <v/>
      </c>
      <c r="CV962" s="47"/>
    </row>
    <row r="963" spans="5:100" x14ac:dyDescent="0.2">
      <c r="E963" s="23" t="str">
        <f t="shared" si="350"/>
        <v>Age out of range</v>
      </c>
      <c r="F963" s="23" t="str">
        <f t="shared" si="351"/>
        <v>Age out of range</v>
      </c>
      <c r="G963" s="23" t="str">
        <f t="shared" si="352"/>
        <v>Age out of range</v>
      </c>
      <c r="H963" s="23" t="str">
        <f t="shared" si="353"/>
        <v>Age out of range</v>
      </c>
      <c r="I963" s="23" t="str">
        <f t="shared" si="354"/>
        <v>Age out of range</v>
      </c>
      <c r="J963" s="23" t="str">
        <f t="shared" si="355"/>
        <v>Age out of range</v>
      </c>
      <c r="K963" s="23" t="str">
        <f t="shared" si="356"/>
        <v>Age out of range</v>
      </c>
      <c r="L963" s="23" t="str">
        <f t="shared" si="357"/>
        <v>Age out of range</v>
      </c>
      <c r="M963" s="23" t="str">
        <f t="shared" si="358"/>
        <v>Age out of range</v>
      </c>
      <c r="N963" s="23" t="str">
        <f t="shared" si="359"/>
        <v>Age out of range</v>
      </c>
      <c r="O963" s="23" t="str">
        <f t="shared" si="360"/>
        <v>Age out of range</v>
      </c>
      <c r="P963" s="23" t="str">
        <f t="shared" si="361"/>
        <v>Age out of range</v>
      </c>
      <c r="Q963" s="23" t="e">
        <f t="shared" si="362"/>
        <v>#DIV/0!</v>
      </c>
      <c r="R963" s="17"/>
      <c r="S963" s="23">
        <v>947</v>
      </c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  <c r="AE963" s="134"/>
      <c r="AF963" s="134"/>
      <c r="AG963" s="134"/>
      <c r="AH963" s="134"/>
      <c r="AI963" s="134"/>
      <c r="AJ963" s="134"/>
      <c r="AK963" s="134"/>
      <c r="AL963" s="7"/>
      <c r="AM963" s="47"/>
      <c r="AN963" s="10" t="str">
        <f>IF($Z963="","",IF(OR($V963&lt;2.7,$V963&gt;90),"Age OOR",VLOOKUP(AN$14&amp;"-int-"&amp;$E963,Equations!$G:$I,3,0)+VLOOKUP(AN$14&amp;"-sexo-"&amp;$E963,Equations!$G:$I,3,0)*$U963+VLOOKUP(AN$14&amp;"-edad-"&amp;$E963,Equations!$G:$I,3,0)*$V963+VLOOKUP(AN$14&amp;"-est-"&amp;$E963,Equations!$G:$I,3,0)*(1/$W963)+VLOOKUP(AN$14&amp;"-imc-"&amp;$E963,Equations!$G:$I,3,0)*(1/$Q963)))</f>
        <v/>
      </c>
      <c r="AO963" s="10" t="str">
        <f>IF($Z963="","",IF(OR($V963&lt;2.7,$V963&gt;90),"Age OOR",AN963-1.6449*VLOOKUP(AN$14&amp;"-rse-"&amp;$E963,Equations!$G:$I,3,0)))</f>
        <v/>
      </c>
      <c r="AP963" s="10" t="str">
        <f>IF($Z963="","",IF(OR($V963&lt;2.7,$V963&gt;90),"Age OOR",AN963+1.6449*VLOOKUP(AN$14&amp;"-rse-"&amp;$E963,Equations!$G:$I,3,0)))</f>
        <v/>
      </c>
      <c r="AQ963" s="10" t="str">
        <f t="shared" si="363"/>
        <v/>
      </c>
      <c r="AR963" s="10" t="str">
        <f>IF($Z963="","",IF(OR($V963&lt;2.7,$V963&gt;90),"Age OOR",($Z963-AN963)/VLOOKUP(AN$14&amp;"-rse-"&amp;$E963,Equations!$G:$I,3,0)))</f>
        <v/>
      </c>
      <c r="AS963" s="10" t="str">
        <f>IF($AA963="","",IF(OR($V963&lt;2.7,$V963&gt;90),"Age OOR",VLOOKUP(AS$14&amp;"-int-"&amp;$F963,Equations!$G:$I,3,0)+VLOOKUP(AS$14&amp;"-sexo-"&amp;$F963,Equations!$G:$I,3,0)*$U963+VLOOKUP(AS$14&amp;"-edad-"&amp;$F963,Equations!$G:$I,3,0)*$V963+VLOOKUP(AS$14&amp;"-est-"&amp;$F963,Equations!$G:$I,3,0)*(1/$W963)+VLOOKUP(AS$14&amp;"-imc-"&amp;$F963,Equations!$G:$I,3,0)*(1/$Q963)))</f>
        <v/>
      </c>
      <c r="AT963" s="10" t="str">
        <f>IF($AA963="","",IF(OR($V963&lt;2.7,$V963&gt;90),"Age OOR",AS963-1.6449*VLOOKUP(AS$14&amp;"-rse-"&amp;$F963,Equations!$G:$I,3,0)))</f>
        <v/>
      </c>
      <c r="AU963" s="10" t="str">
        <f>IF($AA963="","",IF(OR($V963&lt;2.7,$V963&gt;90),"Age OOR",AS963+1.6449*VLOOKUP(AS$14&amp;"-rse-"&amp;$F963,Equations!$G:$I,3,0)))</f>
        <v/>
      </c>
      <c r="AV963" s="10" t="str">
        <f t="shared" si="364"/>
        <v/>
      </c>
      <c r="AW963" s="10" t="str">
        <f>IF($AA963="","",IF(OR($V963&lt;2.7,$V963&gt;90),"Age OOR",($AA963-AS963)/VLOOKUP(AS$14&amp;"-rse-"&amp;$F963,Equations!$G:$I,3,0)))</f>
        <v/>
      </c>
      <c r="AX963" s="10" t="str">
        <f>IF($AB963="","",IF(OR($V963&lt;2.7,$V963&gt;90),"Age OOR",VLOOKUP(AX$14&amp;"-int-"&amp;$G963,Equations!$G:$I,3,0)+VLOOKUP(AX$14&amp;"-sexo-"&amp;$G963,Equations!$G:$I,3,0)*$U963+VLOOKUP(AX$14&amp;"-edad-"&amp;$G963,Equations!$G:$I,3,0)*$V963+VLOOKUP(AX$14&amp;"-est-"&amp;$G963,Equations!$G:$I,3,0)*(1/$W963)+VLOOKUP(AX$14&amp;"-imc-"&amp;$G963,Equations!$G:$I,3,0)*(1/$Q963)))</f>
        <v/>
      </c>
      <c r="AY963" s="10" t="str">
        <f>IF($AB963="","",IF(OR($V963&lt;2.7,$V963&gt;90),"Age OOR",AX963-1.6449*VLOOKUP(AX$14&amp;"-rse-"&amp;$G963,Equations!$G:$I,3,0)))</f>
        <v/>
      </c>
      <c r="AZ963" s="10" t="str">
        <f>IF($AB963="","",IF(OR($V963&lt;2.7,$V963&gt;90),"Age OOR",AX963+1.6449*VLOOKUP(AX$14&amp;"-rse-"&amp;$G963,Equations!$G:$I,3,0)))</f>
        <v/>
      </c>
      <c r="BA963" s="10" t="str">
        <f t="shared" si="365"/>
        <v/>
      </c>
      <c r="BB963" s="10" t="str">
        <f>IF($AB963="","",IF(OR($V963&lt;2.7,$V963&gt;90),"Age OOR",($AB963-AX963)/VLOOKUP(AX$14&amp;"-rse-"&amp;$G963,Equations!$G:$I,3,0)))</f>
        <v/>
      </c>
      <c r="BC963" s="10" t="str">
        <f>IF($AC963="","",IF(OR($V963&lt;2.7,$V963&gt;90),"Age OOR",VLOOKUP(BC$14&amp;"-int-"&amp;$H963,Equations!$G:$I,3,0)+VLOOKUP(BC$14&amp;"-sexo-"&amp;$H963,Equations!$G:$I,3,0)*$U963+VLOOKUP(BC$14&amp;"-edad-"&amp;$H963,Equations!$G:$I,3,0)*$V963+VLOOKUP(BC$14&amp;"-est-"&amp;$H963,Equations!$G:$I,3,0)*(1/$W963)+VLOOKUP(BC$14&amp;"-imc-"&amp;$H963,Equations!$G:$I,3,0)*(1/$Q963)))</f>
        <v/>
      </c>
      <c r="BD963" s="10" t="str">
        <f>IF($AC963="","",IF(OR($V963&lt;2.7,$V963&gt;90),"Age OOR",BC963-1.6449*VLOOKUP(BC$14&amp;"-rse-"&amp;$H963,Equations!$G:$I,3,0)))</f>
        <v/>
      </c>
      <c r="BE963" s="10" t="str">
        <f>IF($AC963="","",IF(OR($V963&lt;2.7,$V963&gt;90),"Age OOR",BC963+1.6449*VLOOKUP(BC$14&amp;"-rse-"&amp;$H963,Equations!$G:$I,3,0)))</f>
        <v/>
      </c>
      <c r="BF963" s="10" t="str">
        <f t="shared" si="366"/>
        <v/>
      </c>
      <c r="BG963" s="10" t="str">
        <f>IF($AC963="","",IF(OR($V963&lt;2.7,$V963&gt;90),"Age OOR",($AC963-BC963)/VLOOKUP(BC$14&amp;"-rse-"&amp;$H963,Equations!$G:$I,3,0)))</f>
        <v/>
      </c>
      <c r="BH963" s="10" t="str">
        <f>IF($AD963="","",IF(OR($V963&lt;2.7,$V963&gt;90),"Age OOR",VLOOKUP(BH$14&amp;"-int-"&amp;$I963,Equations!$G:$I,3,0)+VLOOKUP(BH$14&amp;"-sexo-"&amp;$I963,Equations!$G:$I,3,0)*$U963+VLOOKUP(BH$14&amp;"-edad-"&amp;$I963,Equations!$G:$I,3,0)*$V963+VLOOKUP(BH$14&amp;"-est-"&amp;$I963,Equations!$G:$I,3,0)*(1/$W963)+VLOOKUP(BH$14&amp;"-imc-"&amp;$I963,Equations!$G:$I,3,0)*(1/$Q963)))</f>
        <v/>
      </c>
      <c r="BI963" s="10" t="str">
        <f>IF($AD963="","",IF(OR($V963&lt;2.7,$V963&gt;90),"Age OOR",BH963-1.6449*VLOOKUP(BH$14&amp;"-rse-"&amp;$I963,Equations!$G:$I,3,0)))</f>
        <v/>
      </c>
      <c r="BJ963" s="10" t="str">
        <f>IF($AD963="","",IF(OR($V963&lt;2.7,$V963&gt;90),"Age OOR",BH963+1.6449*VLOOKUP(BH$14&amp;"-rse-"&amp;$I963,Equations!$G:$I,3,0)))</f>
        <v/>
      </c>
      <c r="BK963" s="10" t="str">
        <f t="shared" si="367"/>
        <v/>
      </c>
      <c r="BL963" s="10" t="str">
        <f>IF($AD963="","",IF(OR($V963&lt;2.7,$V963&gt;90),"Age OOR",($AD963-BH963)/VLOOKUP(BH$14&amp;"-rse-"&amp;$I963,Equations!$G:$I,3,0)))</f>
        <v/>
      </c>
      <c r="BM963" s="10" t="str">
        <f>IF($AE963="","",IF(OR($V963&lt;2.7,$V963&gt;90),"Age OOR",VLOOKUP(BM$14&amp;"-int-"&amp;$J963,Equations!$G:$I,3,0)+VLOOKUP(BM$14&amp;"-sexo-"&amp;$J963,Equations!$G:$I,3,0)*$U963+VLOOKUP(BM$14&amp;"-edad-"&amp;$J963,Equations!$G:$I,3,0)*$V963+VLOOKUP(BM$14&amp;"-est-"&amp;$J963,Equations!$G:$I,3,0)*(1/$W963)+VLOOKUP(BM$14&amp;"-imc-"&amp;$J963,Equations!$G:$I,3,0)*(1/$Q963)))</f>
        <v/>
      </c>
      <c r="BN963" s="10" t="str">
        <f>IF($AE963="","",IF(OR($V963&lt;2.7,$V963&gt;90),"Age OOR",BM963-1.6449*VLOOKUP(BM$14&amp;"-rse-"&amp;$J963,Equations!$G:$I,3,0)))</f>
        <v/>
      </c>
      <c r="BO963" s="10" t="str">
        <f>IF($AE963="","",IF(OR($V963&lt;2.7,$V963&gt;90),"Age OOR",BM963+1.6449*VLOOKUP(BM$14&amp;"-rse-"&amp;$J963,Equations!$G:$I,3,0)))</f>
        <v/>
      </c>
      <c r="BP963" s="10" t="str">
        <f t="shared" si="368"/>
        <v/>
      </c>
      <c r="BQ963" s="10" t="str">
        <f>IF($AE963="","",IF(OR($V963&lt;2.7,$V963&gt;90),"Age OOR",($AE963-BM963)/VLOOKUP(BM$14&amp;"-rse-"&amp;$J963,Equations!$G:$I,3,0)))</f>
        <v/>
      </c>
      <c r="BR963" s="10" t="str">
        <f>IF($AF963="","",IF(OR($V963&lt;2.7,$V963&gt;90),"Age OOR",VLOOKUP(BR$14&amp;"-int-"&amp;$K963,Equations!$G:$I,3,0)+VLOOKUP(BR$14&amp;"-sexo-"&amp;$K963,Equations!$G:$I,3,0)*$U963+VLOOKUP(BR$14&amp;"-edad-"&amp;$K963,Equations!$G:$I,3,0)*$V963+VLOOKUP(BR$14&amp;"-est-"&amp;$K963,Equations!$G:$I,3,0)*(1/$W963)+VLOOKUP(BR$14&amp;"-imc-"&amp;$K963,Equations!$G:$I,3,0)*(1/$Q963)))</f>
        <v/>
      </c>
      <c r="BS963" s="10" t="str">
        <f>IF($AF963="","",IF(OR($V963&lt;2.7,$V963&gt;90),"Age OOR",BR963-1.6449*VLOOKUP(BR$14&amp;"-rse-"&amp;$K963,Equations!$G:$I,3,0)))</f>
        <v/>
      </c>
      <c r="BT963" s="10" t="str">
        <f>IF($AF963="","",IF(OR($V963&lt;2.7,$V963&gt;90),"Age OOR",BR963+1.6449*VLOOKUP(BR$14&amp;"-rse-"&amp;$K963,Equations!$G:$I,3,0)))</f>
        <v/>
      </c>
      <c r="BU963" s="10" t="str">
        <f t="shared" si="369"/>
        <v/>
      </c>
      <c r="BV963" s="10" t="str">
        <f>IF($AF963="","",IF(OR($V963&lt;2.7,$V963&gt;90),"Age OOR",($AF963-BR963)/VLOOKUP(BR$14&amp;"-rse-"&amp;$K963,Equations!$G:$I,3,0)))</f>
        <v/>
      </c>
      <c r="BW963" s="10" t="str">
        <f>IF($AG963="","",IF(OR($V963&lt;2.7,$V963&gt;90),"Age OOR",VLOOKUP(BW$14&amp;"-int-"&amp;$L963,Equations!$G:$I,3,0)+VLOOKUP(BW$14&amp;"-sexo-"&amp;$L963,Equations!$G:$I,3,0)*$U963+VLOOKUP(BW$14&amp;"-edad-"&amp;$L963,Equations!$G:$I,3,0)*$V963+VLOOKUP(BW$14&amp;"-est-"&amp;$L963,Equations!$G:$I,3,0)*(1/$W963)+VLOOKUP(BW$14&amp;"-imc-"&amp;$L963,Equations!$G:$I,3,0)*(1/$Q963)))</f>
        <v/>
      </c>
      <c r="BX963" s="10" t="str">
        <f>IF($AG963="","",IF(OR($V963&lt;2.7,$V963&gt;90),"Age OOR",BW963-1.6449*VLOOKUP(BW$14&amp;"-rse-"&amp;$L963,Equations!$G:$I,3,0)))</f>
        <v/>
      </c>
      <c r="BY963" s="10" t="str">
        <f>IF($AG963="","",IF(OR($V963&lt;2.7,$V963&gt;90),"Age OOR",BW963+1.6449*VLOOKUP(BW$14&amp;"-rse-"&amp;$L963,Equations!$G:$I,3,0)))</f>
        <v/>
      </c>
      <c r="BZ963" s="10" t="str">
        <f t="shared" si="370"/>
        <v/>
      </c>
      <c r="CA963" s="10" t="str">
        <f>IF($AG963="","",IF(OR($V963&lt;2.7,$V963&gt;90),"Age OOR",($AG963-BW963)/VLOOKUP(BW$14&amp;"-rse-"&amp;$L963,Equations!$G:$I,3,0)))</f>
        <v/>
      </c>
      <c r="CB963" s="10" t="str">
        <f>IF($AH963="","",IF(OR($V963&lt;2.7,$V963&gt;90),"Age OOR",VLOOKUP(CB$14&amp;"-int-"&amp;$M963,Equations!$G:$I,3,0)+VLOOKUP(CB$14&amp;"-sexo-"&amp;$M963,Equations!$G:$I,3,0)*$U963+VLOOKUP(CB$14&amp;"-edad-"&amp;$M963,Equations!$G:$I,3,0)*$V963+VLOOKUP(CB$14&amp;"-est-"&amp;$M963,Equations!$G:$I,3,0)*(1/$W963)+VLOOKUP(CB$14&amp;"-imc-"&amp;$M963,Equations!$G:$I,3,0)*(1/$Q963)))</f>
        <v/>
      </c>
      <c r="CC963" s="10" t="str">
        <f>IF($AH963="","",IF(OR($V963&lt;2.7,$V963&gt;90),"Age OOR",CB963-1.6449*VLOOKUP(CB$14&amp;"-rse-"&amp;$M963,Equations!$G:$I,3,0)))</f>
        <v/>
      </c>
      <c r="CD963" s="10" t="str">
        <f>IF($AH963="","",IF(OR($V963&lt;2.7,$V963&gt;90),"Age OOR",CB963+1.6449*VLOOKUP(CB$14&amp;"-rse-"&amp;$M963,Equations!$G:$I,3,0)))</f>
        <v/>
      </c>
      <c r="CE963" s="10" t="str">
        <f t="shared" si="371"/>
        <v/>
      </c>
      <c r="CF963" s="10" t="str">
        <f>IF($AH963="","",IF(OR($V963&lt;2.7,$V963&gt;90),"Age OOR",($AH963-CB963)/VLOOKUP(CB$14&amp;"-rse-"&amp;$M963,Equations!$G:$I,3,0)))</f>
        <v/>
      </c>
      <c r="CG963" s="10" t="str">
        <f>IF($AI963="","",IF(OR($V963&lt;2.7,$V963&gt;90),"Age OOR",VLOOKUP(CG$14&amp;"-int-"&amp;$N963,Equations!$G:$I,3,0)+VLOOKUP(CG$14&amp;"-sexo-"&amp;$N963,Equations!$G:$I,3,0)*$U963+VLOOKUP(CG$14&amp;"-edad-"&amp;$N963,Equations!$G:$I,3,0)*$V963+VLOOKUP(CG$14&amp;"-est-"&amp;$N963,Equations!$G:$I,3,0)*(1/$W963)+VLOOKUP(CG$14&amp;"-imc-"&amp;$N963,Equations!$G:$I,3,0)*(1/$Q963)))</f>
        <v/>
      </c>
      <c r="CH963" s="10" t="str">
        <f>IF($AI963="","",IF(OR($V963&lt;2.7,$V963&gt;90),"Age OOR",CG963-1.6449*VLOOKUP(CG$14&amp;"-rse-"&amp;$N963,Equations!$G:$I,3,0)))</f>
        <v/>
      </c>
      <c r="CI963" s="10" t="str">
        <f>IF($AI963="","",IF(OR($V963&lt;2.7,$V963&gt;90),"Age OOR",CG963+1.6449*VLOOKUP(CG$14&amp;"-rse-"&amp;$N963,Equations!$G:$I,3,0)))</f>
        <v/>
      </c>
      <c r="CJ963" s="10" t="str">
        <f t="shared" si="372"/>
        <v/>
      </c>
      <c r="CK963" s="10" t="str">
        <f>IF($AI963="","",IF(OR($V963&lt;2.7,$V963&gt;90),"Age OOR",($AI963-CG963)/VLOOKUP(CG$14&amp;"-rse-"&amp;$N963,Equations!$G:$I,3,0)))</f>
        <v/>
      </c>
      <c r="CL963" s="10" t="str">
        <f>IF($AJ963="","",IF(OR($V963&lt;2.7,$V963&gt;90),"Age OOR",VLOOKUP(CL$14&amp;"-int-"&amp;$O963,Equations!$G:$I,3,0)+VLOOKUP(CL$14&amp;"-sexo-"&amp;$O963,Equations!$G:$I,3,0)*$U963+VLOOKUP(CL$14&amp;"-edad-"&amp;$O963,Equations!$G:$I,3,0)*$V963+VLOOKUP(CL$14&amp;"-est-"&amp;$O963,Equations!$G:$I,3,0)*(1/$W963)+VLOOKUP(CL$14&amp;"-imc-"&amp;$O963,Equations!$G:$I,3,0)*(1/$Q963)))</f>
        <v/>
      </c>
      <c r="CM963" s="10" t="str">
        <f>IF($AJ963="","",IF(OR($V963&lt;2.7,$V963&gt;90),"Age OOR",CL963-1.6449*VLOOKUP(CL$14&amp;"-rse-"&amp;$O963,Equations!$G:$I,3,0)))</f>
        <v/>
      </c>
      <c r="CN963" s="10" t="str">
        <f>IF($AJ963="","",IF(OR($V963&lt;2.7,$V963&gt;90),"Age OOR",CL963+1.6449*VLOOKUP(CL$14&amp;"-rse-"&amp;$O963,Equations!$G:$I,3,0)))</f>
        <v/>
      </c>
      <c r="CO963" s="10" t="str">
        <f t="shared" si="373"/>
        <v/>
      </c>
      <c r="CP963" s="10" t="str">
        <f>IF($AJ963="","",IF(OR($V963&lt;2.7,$V963&gt;90),"Age OOR",($AJ963-CL963)/VLOOKUP(CL$14&amp;"-rse-"&amp;$O963,Equations!$G:$I,3,0)))</f>
        <v/>
      </c>
      <c r="CQ963" s="10" t="str">
        <f>IF($AK963="","",IF(OR($V963&lt;2.7,$V963&gt;90),"Age OOR",EXP(VLOOKUP(CQ$14&amp;"-int-"&amp;$P963,Equations!$G:$I,3,0)+VLOOKUP(CQ$14&amp;"-sexo-"&amp;$P963,Equations!$G:$I,3,0)*$U963+VLOOKUP(CQ$14&amp;"-edad-"&amp;$P963,Equations!$G:$I,3,0)*$V963+VLOOKUP(CQ$14&amp;"-est-"&amp;$P963,Equations!$G:$I,3,0)*(1/$W963)+VLOOKUP(CQ$14&amp;"-imc-"&amp;$P963,Equations!$G:$I,3,0)*(1/$Q963))))</f>
        <v/>
      </c>
      <c r="CR963" s="10" t="str">
        <f>IF($AK963="","",IF(OR($V963&lt;2.7,$V963&gt;90),"Age OOR",EXP(LN(CQ963)-1.6449*VLOOKUP(CQ$14&amp;"-rse-"&amp;$P963,Equations!$G:$I,3,0))))</f>
        <v/>
      </c>
      <c r="CS963" s="10" t="str">
        <f>IF($AK963="","",IF(OR($V963&lt;2.7,$V963&gt;90),"Age OOR",EXP(LN(CQ963)+1.6449*VLOOKUP(CQ$14&amp;"-rse-"&amp;$P963,Equations!$G:$I,3,0))))</f>
        <v/>
      </c>
      <c r="CT963" s="10" t="str">
        <f t="shared" si="374"/>
        <v/>
      </c>
      <c r="CU963" s="10" t="str">
        <f>IF($AK963="","",IF(OR($V963&lt;2.7,$V963&gt;90),"Age OOR",(LN($AK963)-LN(CQ963))/VLOOKUP(CQ$14&amp;"-rse-"&amp;$P963,Equations!$G:$I,3,0)))</f>
        <v/>
      </c>
      <c r="CV963" s="47"/>
    </row>
    <row r="964" spans="5:100" x14ac:dyDescent="0.2">
      <c r="E964" s="23" t="str">
        <f t="shared" si="350"/>
        <v>Age out of range</v>
      </c>
      <c r="F964" s="23" t="str">
        <f t="shared" si="351"/>
        <v>Age out of range</v>
      </c>
      <c r="G964" s="23" t="str">
        <f t="shared" si="352"/>
        <v>Age out of range</v>
      </c>
      <c r="H964" s="23" t="str">
        <f t="shared" si="353"/>
        <v>Age out of range</v>
      </c>
      <c r="I964" s="23" t="str">
        <f t="shared" si="354"/>
        <v>Age out of range</v>
      </c>
      <c r="J964" s="23" t="str">
        <f t="shared" si="355"/>
        <v>Age out of range</v>
      </c>
      <c r="K964" s="23" t="str">
        <f t="shared" si="356"/>
        <v>Age out of range</v>
      </c>
      <c r="L964" s="23" t="str">
        <f t="shared" si="357"/>
        <v>Age out of range</v>
      </c>
      <c r="M964" s="23" t="str">
        <f t="shared" si="358"/>
        <v>Age out of range</v>
      </c>
      <c r="N964" s="23" t="str">
        <f t="shared" si="359"/>
        <v>Age out of range</v>
      </c>
      <c r="O964" s="23" t="str">
        <f t="shared" si="360"/>
        <v>Age out of range</v>
      </c>
      <c r="P964" s="23" t="str">
        <f t="shared" si="361"/>
        <v>Age out of range</v>
      </c>
      <c r="Q964" s="23" t="e">
        <f t="shared" si="362"/>
        <v>#DIV/0!</v>
      </c>
      <c r="R964" s="17"/>
      <c r="S964" s="23">
        <v>948</v>
      </c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  <c r="AE964" s="134"/>
      <c r="AF964" s="134"/>
      <c r="AG964" s="134"/>
      <c r="AH964" s="134"/>
      <c r="AI964" s="134"/>
      <c r="AJ964" s="134"/>
      <c r="AK964" s="134"/>
      <c r="AL964" s="7"/>
      <c r="AM964" s="47"/>
      <c r="AN964" s="10" t="str">
        <f>IF($Z964="","",IF(OR($V964&lt;2.7,$V964&gt;90),"Age OOR",VLOOKUP(AN$14&amp;"-int-"&amp;$E964,Equations!$G:$I,3,0)+VLOOKUP(AN$14&amp;"-sexo-"&amp;$E964,Equations!$G:$I,3,0)*$U964+VLOOKUP(AN$14&amp;"-edad-"&amp;$E964,Equations!$G:$I,3,0)*$V964+VLOOKUP(AN$14&amp;"-est-"&amp;$E964,Equations!$G:$I,3,0)*(1/$W964)+VLOOKUP(AN$14&amp;"-imc-"&amp;$E964,Equations!$G:$I,3,0)*(1/$Q964)))</f>
        <v/>
      </c>
      <c r="AO964" s="10" t="str">
        <f>IF($Z964="","",IF(OR($V964&lt;2.7,$V964&gt;90),"Age OOR",AN964-1.6449*VLOOKUP(AN$14&amp;"-rse-"&amp;$E964,Equations!$G:$I,3,0)))</f>
        <v/>
      </c>
      <c r="AP964" s="10" t="str">
        <f>IF($Z964="","",IF(OR($V964&lt;2.7,$V964&gt;90),"Age OOR",AN964+1.6449*VLOOKUP(AN$14&amp;"-rse-"&amp;$E964,Equations!$G:$I,3,0)))</f>
        <v/>
      </c>
      <c r="AQ964" s="10" t="str">
        <f t="shared" si="363"/>
        <v/>
      </c>
      <c r="AR964" s="10" t="str">
        <f>IF($Z964="","",IF(OR($V964&lt;2.7,$V964&gt;90),"Age OOR",($Z964-AN964)/VLOOKUP(AN$14&amp;"-rse-"&amp;$E964,Equations!$G:$I,3,0)))</f>
        <v/>
      </c>
      <c r="AS964" s="10" t="str">
        <f>IF($AA964="","",IF(OR($V964&lt;2.7,$V964&gt;90),"Age OOR",VLOOKUP(AS$14&amp;"-int-"&amp;$F964,Equations!$G:$I,3,0)+VLOOKUP(AS$14&amp;"-sexo-"&amp;$F964,Equations!$G:$I,3,0)*$U964+VLOOKUP(AS$14&amp;"-edad-"&amp;$F964,Equations!$G:$I,3,0)*$V964+VLOOKUP(AS$14&amp;"-est-"&amp;$F964,Equations!$G:$I,3,0)*(1/$W964)+VLOOKUP(AS$14&amp;"-imc-"&amp;$F964,Equations!$G:$I,3,0)*(1/$Q964)))</f>
        <v/>
      </c>
      <c r="AT964" s="10" t="str">
        <f>IF($AA964="","",IF(OR($V964&lt;2.7,$V964&gt;90),"Age OOR",AS964-1.6449*VLOOKUP(AS$14&amp;"-rse-"&amp;$F964,Equations!$G:$I,3,0)))</f>
        <v/>
      </c>
      <c r="AU964" s="10" t="str">
        <f>IF($AA964="","",IF(OR($V964&lt;2.7,$V964&gt;90),"Age OOR",AS964+1.6449*VLOOKUP(AS$14&amp;"-rse-"&amp;$F964,Equations!$G:$I,3,0)))</f>
        <v/>
      </c>
      <c r="AV964" s="10" t="str">
        <f t="shared" si="364"/>
        <v/>
      </c>
      <c r="AW964" s="10" t="str">
        <f>IF($AA964="","",IF(OR($V964&lt;2.7,$V964&gt;90),"Age OOR",($AA964-AS964)/VLOOKUP(AS$14&amp;"-rse-"&amp;$F964,Equations!$G:$I,3,0)))</f>
        <v/>
      </c>
      <c r="AX964" s="10" t="str">
        <f>IF($AB964="","",IF(OR($V964&lt;2.7,$V964&gt;90),"Age OOR",VLOOKUP(AX$14&amp;"-int-"&amp;$G964,Equations!$G:$I,3,0)+VLOOKUP(AX$14&amp;"-sexo-"&amp;$G964,Equations!$G:$I,3,0)*$U964+VLOOKUP(AX$14&amp;"-edad-"&amp;$G964,Equations!$G:$I,3,0)*$V964+VLOOKUP(AX$14&amp;"-est-"&amp;$G964,Equations!$G:$I,3,0)*(1/$W964)+VLOOKUP(AX$14&amp;"-imc-"&amp;$G964,Equations!$G:$I,3,0)*(1/$Q964)))</f>
        <v/>
      </c>
      <c r="AY964" s="10" t="str">
        <f>IF($AB964="","",IF(OR($V964&lt;2.7,$V964&gt;90),"Age OOR",AX964-1.6449*VLOOKUP(AX$14&amp;"-rse-"&amp;$G964,Equations!$G:$I,3,0)))</f>
        <v/>
      </c>
      <c r="AZ964" s="10" t="str">
        <f>IF($AB964="","",IF(OR($V964&lt;2.7,$V964&gt;90),"Age OOR",AX964+1.6449*VLOOKUP(AX$14&amp;"-rse-"&amp;$G964,Equations!$G:$I,3,0)))</f>
        <v/>
      </c>
      <c r="BA964" s="10" t="str">
        <f t="shared" si="365"/>
        <v/>
      </c>
      <c r="BB964" s="10" t="str">
        <f>IF($AB964="","",IF(OR($V964&lt;2.7,$V964&gt;90),"Age OOR",($AB964-AX964)/VLOOKUP(AX$14&amp;"-rse-"&amp;$G964,Equations!$G:$I,3,0)))</f>
        <v/>
      </c>
      <c r="BC964" s="10" t="str">
        <f>IF($AC964="","",IF(OR($V964&lt;2.7,$V964&gt;90),"Age OOR",VLOOKUP(BC$14&amp;"-int-"&amp;$H964,Equations!$G:$I,3,0)+VLOOKUP(BC$14&amp;"-sexo-"&amp;$H964,Equations!$G:$I,3,0)*$U964+VLOOKUP(BC$14&amp;"-edad-"&amp;$H964,Equations!$G:$I,3,0)*$V964+VLOOKUP(BC$14&amp;"-est-"&amp;$H964,Equations!$G:$I,3,0)*(1/$W964)+VLOOKUP(BC$14&amp;"-imc-"&amp;$H964,Equations!$G:$I,3,0)*(1/$Q964)))</f>
        <v/>
      </c>
      <c r="BD964" s="10" t="str">
        <f>IF($AC964="","",IF(OR($V964&lt;2.7,$V964&gt;90),"Age OOR",BC964-1.6449*VLOOKUP(BC$14&amp;"-rse-"&amp;$H964,Equations!$G:$I,3,0)))</f>
        <v/>
      </c>
      <c r="BE964" s="10" t="str">
        <f>IF($AC964="","",IF(OR($V964&lt;2.7,$V964&gt;90),"Age OOR",BC964+1.6449*VLOOKUP(BC$14&amp;"-rse-"&amp;$H964,Equations!$G:$I,3,0)))</f>
        <v/>
      </c>
      <c r="BF964" s="10" t="str">
        <f t="shared" si="366"/>
        <v/>
      </c>
      <c r="BG964" s="10" t="str">
        <f>IF($AC964="","",IF(OR($V964&lt;2.7,$V964&gt;90),"Age OOR",($AC964-BC964)/VLOOKUP(BC$14&amp;"-rse-"&amp;$H964,Equations!$G:$I,3,0)))</f>
        <v/>
      </c>
      <c r="BH964" s="10" t="str">
        <f>IF($AD964="","",IF(OR($V964&lt;2.7,$V964&gt;90),"Age OOR",VLOOKUP(BH$14&amp;"-int-"&amp;$I964,Equations!$G:$I,3,0)+VLOOKUP(BH$14&amp;"-sexo-"&amp;$I964,Equations!$G:$I,3,0)*$U964+VLOOKUP(BH$14&amp;"-edad-"&amp;$I964,Equations!$G:$I,3,0)*$V964+VLOOKUP(BH$14&amp;"-est-"&amp;$I964,Equations!$G:$I,3,0)*(1/$W964)+VLOOKUP(BH$14&amp;"-imc-"&amp;$I964,Equations!$G:$I,3,0)*(1/$Q964)))</f>
        <v/>
      </c>
      <c r="BI964" s="10" t="str">
        <f>IF($AD964="","",IF(OR($V964&lt;2.7,$V964&gt;90),"Age OOR",BH964-1.6449*VLOOKUP(BH$14&amp;"-rse-"&amp;$I964,Equations!$G:$I,3,0)))</f>
        <v/>
      </c>
      <c r="BJ964" s="10" t="str">
        <f>IF($AD964="","",IF(OR($V964&lt;2.7,$V964&gt;90),"Age OOR",BH964+1.6449*VLOOKUP(BH$14&amp;"-rse-"&amp;$I964,Equations!$G:$I,3,0)))</f>
        <v/>
      </c>
      <c r="BK964" s="10" t="str">
        <f t="shared" si="367"/>
        <v/>
      </c>
      <c r="BL964" s="10" t="str">
        <f>IF($AD964="","",IF(OR($V964&lt;2.7,$V964&gt;90),"Age OOR",($AD964-BH964)/VLOOKUP(BH$14&amp;"-rse-"&amp;$I964,Equations!$G:$I,3,0)))</f>
        <v/>
      </c>
      <c r="BM964" s="10" t="str">
        <f>IF($AE964="","",IF(OR($V964&lt;2.7,$V964&gt;90),"Age OOR",VLOOKUP(BM$14&amp;"-int-"&amp;$J964,Equations!$G:$I,3,0)+VLOOKUP(BM$14&amp;"-sexo-"&amp;$J964,Equations!$G:$I,3,0)*$U964+VLOOKUP(BM$14&amp;"-edad-"&amp;$J964,Equations!$G:$I,3,0)*$V964+VLOOKUP(BM$14&amp;"-est-"&amp;$J964,Equations!$G:$I,3,0)*(1/$W964)+VLOOKUP(BM$14&amp;"-imc-"&amp;$J964,Equations!$G:$I,3,0)*(1/$Q964)))</f>
        <v/>
      </c>
      <c r="BN964" s="10" t="str">
        <f>IF($AE964="","",IF(OR($V964&lt;2.7,$V964&gt;90),"Age OOR",BM964-1.6449*VLOOKUP(BM$14&amp;"-rse-"&amp;$J964,Equations!$G:$I,3,0)))</f>
        <v/>
      </c>
      <c r="BO964" s="10" t="str">
        <f>IF($AE964="","",IF(OR($V964&lt;2.7,$V964&gt;90),"Age OOR",BM964+1.6449*VLOOKUP(BM$14&amp;"-rse-"&amp;$J964,Equations!$G:$I,3,0)))</f>
        <v/>
      </c>
      <c r="BP964" s="10" t="str">
        <f t="shared" si="368"/>
        <v/>
      </c>
      <c r="BQ964" s="10" t="str">
        <f>IF($AE964="","",IF(OR($V964&lt;2.7,$V964&gt;90),"Age OOR",($AE964-BM964)/VLOOKUP(BM$14&amp;"-rse-"&amp;$J964,Equations!$G:$I,3,0)))</f>
        <v/>
      </c>
      <c r="BR964" s="10" t="str">
        <f>IF($AF964="","",IF(OR($V964&lt;2.7,$V964&gt;90),"Age OOR",VLOOKUP(BR$14&amp;"-int-"&amp;$K964,Equations!$G:$I,3,0)+VLOOKUP(BR$14&amp;"-sexo-"&amp;$K964,Equations!$G:$I,3,0)*$U964+VLOOKUP(BR$14&amp;"-edad-"&amp;$K964,Equations!$G:$I,3,0)*$V964+VLOOKUP(BR$14&amp;"-est-"&amp;$K964,Equations!$G:$I,3,0)*(1/$W964)+VLOOKUP(BR$14&amp;"-imc-"&amp;$K964,Equations!$G:$I,3,0)*(1/$Q964)))</f>
        <v/>
      </c>
      <c r="BS964" s="10" t="str">
        <f>IF($AF964="","",IF(OR($V964&lt;2.7,$V964&gt;90),"Age OOR",BR964-1.6449*VLOOKUP(BR$14&amp;"-rse-"&amp;$K964,Equations!$G:$I,3,0)))</f>
        <v/>
      </c>
      <c r="BT964" s="10" t="str">
        <f>IF($AF964="","",IF(OR($V964&lt;2.7,$V964&gt;90),"Age OOR",BR964+1.6449*VLOOKUP(BR$14&amp;"-rse-"&amp;$K964,Equations!$G:$I,3,0)))</f>
        <v/>
      </c>
      <c r="BU964" s="10" t="str">
        <f t="shared" si="369"/>
        <v/>
      </c>
      <c r="BV964" s="10" t="str">
        <f>IF($AF964="","",IF(OR($V964&lt;2.7,$V964&gt;90),"Age OOR",($AF964-BR964)/VLOOKUP(BR$14&amp;"-rse-"&amp;$K964,Equations!$G:$I,3,0)))</f>
        <v/>
      </c>
      <c r="BW964" s="10" t="str">
        <f>IF($AG964="","",IF(OR($V964&lt;2.7,$V964&gt;90),"Age OOR",VLOOKUP(BW$14&amp;"-int-"&amp;$L964,Equations!$G:$I,3,0)+VLOOKUP(BW$14&amp;"-sexo-"&amp;$L964,Equations!$G:$I,3,0)*$U964+VLOOKUP(BW$14&amp;"-edad-"&amp;$L964,Equations!$G:$I,3,0)*$V964+VLOOKUP(BW$14&amp;"-est-"&amp;$L964,Equations!$G:$I,3,0)*(1/$W964)+VLOOKUP(BW$14&amp;"-imc-"&amp;$L964,Equations!$G:$I,3,0)*(1/$Q964)))</f>
        <v/>
      </c>
      <c r="BX964" s="10" t="str">
        <f>IF($AG964="","",IF(OR($V964&lt;2.7,$V964&gt;90),"Age OOR",BW964-1.6449*VLOOKUP(BW$14&amp;"-rse-"&amp;$L964,Equations!$G:$I,3,0)))</f>
        <v/>
      </c>
      <c r="BY964" s="10" t="str">
        <f>IF($AG964="","",IF(OR($V964&lt;2.7,$V964&gt;90),"Age OOR",BW964+1.6449*VLOOKUP(BW$14&amp;"-rse-"&amp;$L964,Equations!$G:$I,3,0)))</f>
        <v/>
      </c>
      <c r="BZ964" s="10" t="str">
        <f t="shared" si="370"/>
        <v/>
      </c>
      <c r="CA964" s="10" t="str">
        <f>IF($AG964="","",IF(OR($V964&lt;2.7,$V964&gt;90),"Age OOR",($AG964-BW964)/VLOOKUP(BW$14&amp;"-rse-"&amp;$L964,Equations!$G:$I,3,0)))</f>
        <v/>
      </c>
      <c r="CB964" s="10" t="str">
        <f>IF($AH964="","",IF(OR($V964&lt;2.7,$V964&gt;90),"Age OOR",VLOOKUP(CB$14&amp;"-int-"&amp;$M964,Equations!$G:$I,3,0)+VLOOKUP(CB$14&amp;"-sexo-"&amp;$M964,Equations!$G:$I,3,0)*$U964+VLOOKUP(CB$14&amp;"-edad-"&amp;$M964,Equations!$G:$I,3,0)*$V964+VLOOKUP(CB$14&amp;"-est-"&amp;$M964,Equations!$G:$I,3,0)*(1/$W964)+VLOOKUP(CB$14&amp;"-imc-"&amp;$M964,Equations!$G:$I,3,0)*(1/$Q964)))</f>
        <v/>
      </c>
      <c r="CC964" s="10" t="str">
        <f>IF($AH964="","",IF(OR($V964&lt;2.7,$V964&gt;90),"Age OOR",CB964-1.6449*VLOOKUP(CB$14&amp;"-rse-"&amp;$M964,Equations!$G:$I,3,0)))</f>
        <v/>
      </c>
      <c r="CD964" s="10" t="str">
        <f>IF($AH964="","",IF(OR($V964&lt;2.7,$V964&gt;90),"Age OOR",CB964+1.6449*VLOOKUP(CB$14&amp;"-rse-"&amp;$M964,Equations!$G:$I,3,0)))</f>
        <v/>
      </c>
      <c r="CE964" s="10" t="str">
        <f t="shared" si="371"/>
        <v/>
      </c>
      <c r="CF964" s="10" t="str">
        <f>IF($AH964="","",IF(OR($V964&lt;2.7,$V964&gt;90),"Age OOR",($AH964-CB964)/VLOOKUP(CB$14&amp;"-rse-"&amp;$M964,Equations!$G:$I,3,0)))</f>
        <v/>
      </c>
      <c r="CG964" s="10" t="str">
        <f>IF($AI964="","",IF(OR($V964&lt;2.7,$V964&gt;90),"Age OOR",VLOOKUP(CG$14&amp;"-int-"&amp;$N964,Equations!$G:$I,3,0)+VLOOKUP(CG$14&amp;"-sexo-"&amp;$N964,Equations!$G:$I,3,0)*$U964+VLOOKUP(CG$14&amp;"-edad-"&amp;$N964,Equations!$G:$I,3,0)*$V964+VLOOKUP(CG$14&amp;"-est-"&amp;$N964,Equations!$G:$I,3,0)*(1/$W964)+VLOOKUP(CG$14&amp;"-imc-"&amp;$N964,Equations!$G:$I,3,0)*(1/$Q964)))</f>
        <v/>
      </c>
      <c r="CH964" s="10" t="str">
        <f>IF($AI964="","",IF(OR($V964&lt;2.7,$V964&gt;90),"Age OOR",CG964-1.6449*VLOOKUP(CG$14&amp;"-rse-"&amp;$N964,Equations!$G:$I,3,0)))</f>
        <v/>
      </c>
      <c r="CI964" s="10" t="str">
        <f>IF($AI964="","",IF(OR($V964&lt;2.7,$V964&gt;90),"Age OOR",CG964+1.6449*VLOOKUP(CG$14&amp;"-rse-"&amp;$N964,Equations!$G:$I,3,0)))</f>
        <v/>
      </c>
      <c r="CJ964" s="10" t="str">
        <f t="shared" si="372"/>
        <v/>
      </c>
      <c r="CK964" s="10" t="str">
        <f>IF($AI964="","",IF(OR($V964&lt;2.7,$V964&gt;90),"Age OOR",($AI964-CG964)/VLOOKUP(CG$14&amp;"-rse-"&amp;$N964,Equations!$G:$I,3,0)))</f>
        <v/>
      </c>
      <c r="CL964" s="10" t="str">
        <f>IF($AJ964="","",IF(OR($V964&lt;2.7,$V964&gt;90),"Age OOR",VLOOKUP(CL$14&amp;"-int-"&amp;$O964,Equations!$G:$I,3,0)+VLOOKUP(CL$14&amp;"-sexo-"&amp;$O964,Equations!$G:$I,3,0)*$U964+VLOOKUP(CL$14&amp;"-edad-"&amp;$O964,Equations!$G:$I,3,0)*$V964+VLOOKUP(CL$14&amp;"-est-"&amp;$O964,Equations!$G:$I,3,0)*(1/$W964)+VLOOKUP(CL$14&amp;"-imc-"&amp;$O964,Equations!$G:$I,3,0)*(1/$Q964)))</f>
        <v/>
      </c>
      <c r="CM964" s="10" t="str">
        <f>IF($AJ964="","",IF(OR($V964&lt;2.7,$V964&gt;90),"Age OOR",CL964-1.6449*VLOOKUP(CL$14&amp;"-rse-"&amp;$O964,Equations!$G:$I,3,0)))</f>
        <v/>
      </c>
      <c r="CN964" s="10" t="str">
        <f>IF($AJ964="","",IF(OR($V964&lt;2.7,$V964&gt;90),"Age OOR",CL964+1.6449*VLOOKUP(CL$14&amp;"-rse-"&amp;$O964,Equations!$G:$I,3,0)))</f>
        <v/>
      </c>
      <c r="CO964" s="10" t="str">
        <f t="shared" si="373"/>
        <v/>
      </c>
      <c r="CP964" s="10" t="str">
        <f>IF($AJ964="","",IF(OR($V964&lt;2.7,$V964&gt;90),"Age OOR",($AJ964-CL964)/VLOOKUP(CL$14&amp;"-rse-"&amp;$O964,Equations!$G:$I,3,0)))</f>
        <v/>
      </c>
      <c r="CQ964" s="10" t="str">
        <f>IF($AK964="","",IF(OR($V964&lt;2.7,$V964&gt;90),"Age OOR",EXP(VLOOKUP(CQ$14&amp;"-int-"&amp;$P964,Equations!$G:$I,3,0)+VLOOKUP(CQ$14&amp;"-sexo-"&amp;$P964,Equations!$G:$I,3,0)*$U964+VLOOKUP(CQ$14&amp;"-edad-"&amp;$P964,Equations!$G:$I,3,0)*$V964+VLOOKUP(CQ$14&amp;"-est-"&amp;$P964,Equations!$G:$I,3,0)*(1/$W964)+VLOOKUP(CQ$14&amp;"-imc-"&amp;$P964,Equations!$G:$I,3,0)*(1/$Q964))))</f>
        <v/>
      </c>
      <c r="CR964" s="10" t="str">
        <f>IF($AK964="","",IF(OR($V964&lt;2.7,$V964&gt;90),"Age OOR",EXP(LN(CQ964)-1.6449*VLOOKUP(CQ$14&amp;"-rse-"&amp;$P964,Equations!$G:$I,3,0))))</f>
        <v/>
      </c>
      <c r="CS964" s="10" t="str">
        <f>IF($AK964="","",IF(OR($V964&lt;2.7,$V964&gt;90),"Age OOR",EXP(LN(CQ964)+1.6449*VLOOKUP(CQ$14&amp;"-rse-"&amp;$P964,Equations!$G:$I,3,0))))</f>
        <v/>
      </c>
      <c r="CT964" s="10" t="str">
        <f t="shared" si="374"/>
        <v/>
      </c>
      <c r="CU964" s="10" t="str">
        <f>IF($AK964="","",IF(OR($V964&lt;2.7,$V964&gt;90),"Age OOR",(LN($AK964)-LN(CQ964))/VLOOKUP(CQ$14&amp;"-rse-"&amp;$P964,Equations!$G:$I,3,0)))</f>
        <v/>
      </c>
      <c r="CV964" s="47"/>
    </row>
    <row r="965" spans="5:100" x14ac:dyDescent="0.2">
      <c r="E965" s="23" t="str">
        <f t="shared" si="350"/>
        <v>Age out of range</v>
      </c>
      <c r="F965" s="23" t="str">
        <f t="shared" si="351"/>
        <v>Age out of range</v>
      </c>
      <c r="G965" s="23" t="str">
        <f t="shared" si="352"/>
        <v>Age out of range</v>
      </c>
      <c r="H965" s="23" t="str">
        <f t="shared" si="353"/>
        <v>Age out of range</v>
      </c>
      <c r="I965" s="23" t="str">
        <f t="shared" si="354"/>
        <v>Age out of range</v>
      </c>
      <c r="J965" s="23" t="str">
        <f t="shared" si="355"/>
        <v>Age out of range</v>
      </c>
      <c r="K965" s="23" t="str">
        <f t="shared" si="356"/>
        <v>Age out of range</v>
      </c>
      <c r="L965" s="23" t="str">
        <f t="shared" si="357"/>
        <v>Age out of range</v>
      </c>
      <c r="M965" s="23" t="str">
        <f t="shared" si="358"/>
        <v>Age out of range</v>
      </c>
      <c r="N965" s="23" t="str">
        <f t="shared" si="359"/>
        <v>Age out of range</v>
      </c>
      <c r="O965" s="23" t="str">
        <f t="shared" si="360"/>
        <v>Age out of range</v>
      </c>
      <c r="P965" s="23" t="str">
        <f t="shared" si="361"/>
        <v>Age out of range</v>
      </c>
      <c r="Q965" s="23" t="e">
        <f t="shared" si="362"/>
        <v>#DIV/0!</v>
      </c>
      <c r="R965" s="17"/>
      <c r="S965" s="23">
        <v>949</v>
      </c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  <c r="AE965" s="134"/>
      <c r="AF965" s="134"/>
      <c r="AG965" s="134"/>
      <c r="AH965" s="134"/>
      <c r="AI965" s="134"/>
      <c r="AJ965" s="134"/>
      <c r="AK965" s="134"/>
      <c r="AL965" s="7"/>
      <c r="AM965" s="47"/>
      <c r="AN965" s="10" t="str">
        <f>IF($Z965="","",IF(OR($V965&lt;2.7,$V965&gt;90),"Age OOR",VLOOKUP(AN$14&amp;"-int-"&amp;$E965,Equations!$G:$I,3,0)+VLOOKUP(AN$14&amp;"-sexo-"&amp;$E965,Equations!$G:$I,3,0)*$U965+VLOOKUP(AN$14&amp;"-edad-"&amp;$E965,Equations!$G:$I,3,0)*$V965+VLOOKUP(AN$14&amp;"-est-"&amp;$E965,Equations!$G:$I,3,0)*(1/$W965)+VLOOKUP(AN$14&amp;"-imc-"&amp;$E965,Equations!$G:$I,3,0)*(1/$Q965)))</f>
        <v/>
      </c>
      <c r="AO965" s="10" t="str">
        <f>IF($Z965="","",IF(OR($V965&lt;2.7,$V965&gt;90),"Age OOR",AN965-1.6449*VLOOKUP(AN$14&amp;"-rse-"&amp;$E965,Equations!$G:$I,3,0)))</f>
        <v/>
      </c>
      <c r="AP965" s="10" t="str">
        <f>IF($Z965="","",IF(OR($V965&lt;2.7,$V965&gt;90),"Age OOR",AN965+1.6449*VLOOKUP(AN$14&amp;"-rse-"&amp;$E965,Equations!$G:$I,3,0)))</f>
        <v/>
      </c>
      <c r="AQ965" s="10" t="str">
        <f t="shared" si="363"/>
        <v/>
      </c>
      <c r="AR965" s="10" t="str">
        <f>IF($Z965="","",IF(OR($V965&lt;2.7,$V965&gt;90),"Age OOR",($Z965-AN965)/VLOOKUP(AN$14&amp;"-rse-"&amp;$E965,Equations!$G:$I,3,0)))</f>
        <v/>
      </c>
      <c r="AS965" s="10" t="str">
        <f>IF($AA965="","",IF(OR($V965&lt;2.7,$V965&gt;90),"Age OOR",VLOOKUP(AS$14&amp;"-int-"&amp;$F965,Equations!$G:$I,3,0)+VLOOKUP(AS$14&amp;"-sexo-"&amp;$F965,Equations!$G:$I,3,0)*$U965+VLOOKUP(AS$14&amp;"-edad-"&amp;$F965,Equations!$G:$I,3,0)*$V965+VLOOKUP(AS$14&amp;"-est-"&amp;$F965,Equations!$G:$I,3,0)*(1/$W965)+VLOOKUP(AS$14&amp;"-imc-"&amp;$F965,Equations!$G:$I,3,0)*(1/$Q965)))</f>
        <v/>
      </c>
      <c r="AT965" s="10" t="str">
        <f>IF($AA965="","",IF(OR($V965&lt;2.7,$V965&gt;90),"Age OOR",AS965-1.6449*VLOOKUP(AS$14&amp;"-rse-"&amp;$F965,Equations!$G:$I,3,0)))</f>
        <v/>
      </c>
      <c r="AU965" s="10" t="str">
        <f>IF($AA965="","",IF(OR($V965&lt;2.7,$V965&gt;90),"Age OOR",AS965+1.6449*VLOOKUP(AS$14&amp;"-rse-"&amp;$F965,Equations!$G:$I,3,0)))</f>
        <v/>
      </c>
      <c r="AV965" s="10" t="str">
        <f t="shared" si="364"/>
        <v/>
      </c>
      <c r="AW965" s="10" t="str">
        <f>IF($AA965="","",IF(OR($V965&lt;2.7,$V965&gt;90),"Age OOR",($AA965-AS965)/VLOOKUP(AS$14&amp;"-rse-"&amp;$F965,Equations!$G:$I,3,0)))</f>
        <v/>
      </c>
      <c r="AX965" s="10" t="str">
        <f>IF($AB965="","",IF(OR($V965&lt;2.7,$V965&gt;90),"Age OOR",VLOOKUP(AX$14&amp;"-int-"&amp;$G965,Equations!$G:$I,3,0)+VLOOKUP(AX$14&amp;"-sexo-"&amp;$G965,Equations!$G:$I,3,0)*$U965+VLOOKUP(AX$14&amp;"-edad-"&amp;$G965,Equations!$G:$I,3,0)*$V965+VLOOKUP(AX$14&amp;"-est-"&amp;$G965,Equations!$G:$I,3,0)*(1/$W965)+VLOOKUP(AX$14&amp;"-imc-"&amp;$G965,Equations!$G:$I,3,0)*(1/$Q965)))</f>
        <v/>
      </c>
      <c r="AY965" s="10" t="str">
        <f>IF($AB965="","",IF(OR($V965&lt;2.7,$V965&gt;90),"Age OOR",AX965-1.6449*VLOOKUP(AX$14&amp;"-rse-"&amp;$G965,Equations!$G:$I,3,0)))</f>
        <v/>
      </c>
      <c r="AZ965" s="10" t="str">
        <f>IF($AB965="","",IF(OR($V965&lt;2.7,$V965&gt;90),"Age OOR",AX965+1.6449*VLOOKUP(AX$14&amp;"-rse-"&amp;$G965,Equations!$G:$I,3,0)))</f>
        <v/>
      </c>
      <c r="BA965" s="10" t="str">
        <f t="shared" si="365"/>
        <v/>
      </c>
      <c r="BB965" s="10" t="str">
        <f>IF($AB965="","",IF(OR($V965&lt;2.7,$V965&gt;90),"Age OOR",($AB965-AX965)/VLOOKUP(AX$14&amp;"-rse-"&amp;$G965,Equations!$G:$I,3,0)))</f>
        <v/>
      </c>
      <c r="BC965" s="10" t="str">
        <f>IF($AC965="","",IF(OR($V965&lt;2.7,$V965&gt;90),"Age OOR",VLOOKUP(BC$14&amp;"-int-"&amp;$H965,Equations!$G:$I,3,0)+VLOOKUP(BC$14&amp;"-sexo-"&amp;$H965,Equations!$G:$I,3,0)*$U965+VLOOKUP(BC$14&amp;"-edad-"&amp;$H965,Equations!$G:$I,3,0)*$V965+VLOOKUP(BC$14&amp;"-est-"&amp;$H965,Equations!$G:$I,3,0)*(1/$W965)+VLOOKUP(BC$14&amp;"-imc-"&amp;$H965,Equations!$G:$I,3,0)*(1/$Q965)))</f>
        <v/>
      </c>
      <c r="BD965" s="10" t="str">
        <f>IF($AC965="","",IF(OR($V965&lt;2.7,$V965&gt;90),"Age OOR",BC965-1.6449*VLOOKUP(BC$14&amp;"-rse-"&amp;$H965,Equations!$G:$I,3,0)))</f>
        <v/>
      </c>
      <c r="BE965" s="10" t="str">
        <f>IF($AC965="","",IF(OR($V965&lt;2.7,$V965&gt;90),"Age OOR",BC965+1.6449*VLOOKUP(BC$14&amp;"-rse-"&amp;$H965,Equations!$G:$I,3,0)))</f>
        <v/>
      </c>
      <c r="BF965" s="10" t="str">
        <f t="shared" si="366"/>
        <v/>
      </c>
      <c r="BG965" s="10" t="str">
        <f>IF($AC965="","",IF(OR($V965&lt;2.7,$V965&gt;90),"Age OOR",($AC965-BC965)/VLOOKUP(BC$14&amp;"-rse-"&amp;$H965,Equations!$G:$I,3,0)))</f>
        <v/>
      </c>
      <c r="BH965" s="10" t="str">
        <f>IF($AD965="","",IF(OR($V965&lt;2.7,$V965&gt;90),"Age OOR",VLOOKUP(BH$14&amp;"-int-"&amp;$I965,Equations!$G:$I,3,0)+VLOOKUP(BH$14&amp;"-sexo-"&amp;$I965,Equations!$G:$I,3,0)*$U965+VLOOKUP(BH$14&amp;"-edad-"&amp;$I965,Equations!$G:$I,3,0)*$V965+VLOOKUP(BH$14&amp;"-est-"&amp;$I965,Equations!$G:$I,3,0)*(1/$W965)+VLOOKUP(BH$14&amp;"-imc-"&amp;$I965,Equations!$G:$I,3,0)*(1/$Q965)))</f>
        <v/>
      </c>
      <c r="BI965" s="10" t="str">
        <f>IF($AD965="","",IF(OR($V965&lt;2.7,$V965&gt;90),"Age OOR",BH965-1.6449*VLOOKUP(BH$14&amp;"-rse-"&amp;$I965,Equations!$G:$I,3,0)))</f>
        <v/>
      </c>
      <c r="BJ965" s="10" t="str">
        <f>IF($AD965="","",IF(OR($V965&lt;2.7,$V965&gt;90),"Age OOR",BH965+1.6449*VLOOKUP(BH$14&amp;"-rse-"&amp;$I965,Equations!$G:$I,3,0)))</f>
        <v/>
      </c>
      <c r="BK965" s="10" t="str">
        <f t="shared" si="367"/>
        <v/>
      </c>
      <c r="BL965" s="10" t="str">
        <f>IF($AD965="","",IF(OR($V965&lt;2.7,$V965&gt;90),"Age OOR",($AD965-BH965)/VLOOKUP(BH$14&amp;"-rse-"&amp;$I965,Equations!$G:$I,3,0)))</f>
        <v/>
      </c>
      <c r="BM965" s="10" t="str">
        <f>IF($AE965="","",IF(OR($V965&lt;2.7,$V965&gt;90),"Age OOR",VLOOKUP(BM$14&amp;"-int-"&amp;$J965,Equations!$G:$I,3,0)+VLOOKUP(BM$14&amp;"-sexo-"&amp;$J965,Equations!$G:$I,3,0)*$U965+VLOOKUP(BM$14&amp;"-edad-"&amp;$J965,Equations!$G:$I,3,0)*$V965+VLOOKUP(BM$14&amp;"-est-"&amp;$J965,Equations!$G:$I,3,0)*(1/$W965)+VLOOKUP(BM$14&amp;"-imc-"&amp;$J965,Equations!$G:$I,3,0)*(1/$Q965)))</f>
        <v/>
      </c>
      <c r="BN965" s="10" t="str">
        <f>IF($AE965="","",IF(OR($V965&lt;2.7,$V965&gt;90),"Age OOR",BM965-1.6449*VLOOKUP(BM$14&amp;"-rse-"&amp;$J965,Equations!$G:$I,3,0)))</f>
        <v/>
      </c>
      <c r="BO965" s="10" t="str">
        <f>IF($AE965="","",IF(OR($V965&lt;2.7,$V965&gt;90),"Age OOR",BM965+1.6449*VLOOKUP(BM$14&amp;"-rse-"&amp;$J965,Equations!$G:$I,3,0)))</f>
        <v/>
      </c>
      <c r="BP965" s="10" t="str">
        <f t="shared" si="368"/>
        <v/>
      </c>
      <c r="BQ965" s="10" t="str">
        <f>IF($AE965="","",IF(OR($V965&lt;2.7,$V965&gt;90),"Age OOR",($AE965-BM965)/VLOOKUP(BM$14&amp;"-rse-"&amp;$J965,Equations!$G:$I,3,0)))</f>
        <v/>
      </c>
      <c r="BR965" s="10" t="str">
        <f>IF($AF965="","",IF(OR($V965&lt;2.7,$V965&gt;90),"Age OOR",VLOOKUP(BR$14&amp;"-int-"&amp;$K965,Equations!$G:$I,3,0)+VLOOKUP(BR$14&amp;"-sexo-"&amp;$K965,Equations!$G:$I,3,0)*$U965+VLOOKUP(BR$14&amp;"-edad-"&amp;$K965,Equations!$G:$I,3,0)*$V965+VLOOKUP(BR$14&amp;"-est-"&amp;$K965,Equations!$G:$I,3,0)*(1/$W965)+VLOOKUP(BR$14&amp;"-imc-"&amp;$K965,Equations!$G:$I,3,0)*(1/$Q965)))</f>
        <v/>
      </c>
      <c r="BS965" s="10" t="str">
        <f>IF($AF965="","",IF(OR($V965&lt;2.7,$V965&gt;90),"Age OOR",BR965-1.6449*VLOOKUP(BR$14&amp;"-rse-"&amp;$K965,Equations!$G:$I,3,0)))</f>
        <v/>
      </c>
      <c r="BT965" s="10" t="str">
        <f>IF($AF965="","",IF(OR($V965&lt;2.7,$V965&gt;90),"Age OOR",BR965+1.6449*VLOOKUP(BR$14&amp;"-rse-"&amp;$K965,Equations!$G:$I,3,0)))</f>
        <v/>
      </c>
      <c r="BU965" s="10" t="str">
        <f t="shared" si="369"/>
        <v/>
      </c>
      <c r="BV965" s="10" t="str">
        <f>IF($AF965="","",IF(OR($V965&lt;2.7,$V965&gt;90),"Age OOR",($AF965-BR965)/VLOOKUP(BR$14&amp;"-rse-"&amp;$K965,Equations!$G:$I,3,0)))</f>
        <v/>
      </c>
      <c r="BW965" s="10" t="str">
        <f>IF($AG965="","",IF(OR($V965&lt;2.7,$V965&gt;90),"Age OOR",VLOOKUP(BW$14&amp;"-int-"&amp;$L965,Equations!$G:$I,3,0)+VLOOKUP(BW$14&amp;"-sexo-"&amp;$L965,Equations!$G:$I,3,0)*$U965+VLOOKUP(BW$14&amp;"-edad-"&amp;$L965,Equations!$G:$I,3,0)*$V965+VLOOKUP(BW$14&amp;"-est-"&amp;$L965,Equations!$G:$I,3,0)*(1/$W965)+VLOOKUP(BW$14&amp;"-imc-"&amp;$L965,Equations!$G:$I,3,0)*(1/$Q965)))</f>
        <v/>
      </c>
      <c r="BX965" s="10" t="str">
        <f>IF($AG965="","",IF(OR($V965&lt;2.7,$V965&gt;90),"Age OOR",BW965-1.6449*VLOOKUP(BW$14&amp;"-rse-"&amp;$L965,Equations!$G:$I,3,0)))</f>
        <v/>
      </c>
      <c r="BY965" s="10" t="str">
        <f>IF($AG965="","",IF(OR($V965&lt;2.7,$V965&gt;90),"Age OOR",BW965+1.6449*VLOOKUP(BW$14&amp;"-rse-"&amp;$L965,Equations!$G:$I,3,0)))</f>
        <v/>
      </c>
      <c r="BZ965" s="10" t="str">
        <f t="shared" si="370"/>
        <v/>
      </c>
      <c r="CA965" s="10" t="str">
        <f>IF($AG965="","",IF(OR($V965&lt;2.7,$V965&gt;90),"Age OOR",($AG965-BW965)/VLOOKUP(BW$14&amp;"-rse-"&amp;$L965,Equations!$G:$I,3,0)))</f>
        <v/>
      </c>
      <c r="CB965" s="10" t="str">
        <f>IF($AH965="","",IF(OR($V965&lt;2.7,$V965&gt;90),"Age OOR",VLOOKUP(CB$14&amp;"-int-"&amp;$M965,Equations!$G:$I,3,0)+VLOOKUP(CB$14&amp;"-sexo-"&amp;$M965,Equations!$G:$I,3,0)*$U965+VLOOKUP(CB$14&amp;"-edad-"&amp;$M965,Equations!$G:$I,3,0)*$V965+VLOOKUP(CB$14&amp;"-est-"&amp;$M965,Equations!$G:$I,3,0)*(1/$W965)+VLOOKUP(CB$14&amp;"-imc-"&amp;$M965,Equations!$G:$I,3,0)*(1/$Q965)))</f>
        <v/>
      </c>
      <c r="CC965" s="10" t="str">
        <f>IF($AH965="","",IF(OR($V965&lt;2.7,$V965&gt;90),"Age OOR",CB965-1.6449*VLOOKUP(CB$14&amp;"-rse-"&amp;$M965,Equations!$G:$I,3,0)))</f>
        <v/>
      </c>
      <c r="CD965" s="10" t="str">
        <f>IF($AH965="","",IF(OR($V965&lt;2.7,$V965&gt;90),"Age OOR",CB965+1.6449*VLOOKUP(CB$14&amp;"-rse-"&amp;$M965,Equations!$G:$I,3,0)))</f>
        <v/>
      </c>
      <c r="CE965" s="10" t="str">
        <f t="shared" si="371"/>
        <v/>
      </c>
      <c r="CF965" s="10" t="str">
        <f>IF($AH965="","",IF(OR($V965&lt;2.7,$V965&gt;90),"Age OOR",($AH965-CB965)/VLOOKUP(CB$14&amp;"-rse-"&amp;$M965,Equations!$G:$I,3,0)))</f>
        <v/>
      </c>
      <c r="CG965" s="10" t="str">
        <f>IF($AI965="","",IF(OR($V965&lt;2.7,$V965&gt;90),"Age OOR",VLOOKUP(CG$14&amp;"-int-"&amp;$N965,Equations!$G:$I,3,0)+VLOOKUP(CG$14&amp;"-sexo-"&amp;$N965,Equations!$G:$I,3,0)*$U965+VLOOKUP(CG$14&amp;"-edad-"&amp;$N965,Equations!$G:$I,3,0)*$V965+VLOOKUP(CG$14&amp;"-est-"&amp;$N965,Equations!$G:$I,3,0)*(1/$W965)+VLOOKUP(CG$14&amp;"-imc-"&amp;$N965,Equations!$G:$I,3,0)*(1/$Q965)))</f>
        <v/>
      </c>
      <c r="CH965" s="10" t="str">
        <f>IF($AI965="","",IF(OR($V965&lt;2.7,$V965&gt;90),"Age OOR",CG965-1.6449*VLOOKUP(CG$14&amp;"-rse-"&amp;$N965,Equations!$G:$I,3,0)))</f>
        <v/>
      </c>
      <c r="CI965" s="10" t="str">
        <f>IF($AI965="","",IF(OR($V965&lt;2.7,$V965&gt;90),"Age OOR",CG965+1.6449*VLOOKUP(CG$14&amp;"-rse-"&amp;$N965,Equations!$G:$I,3,0)))</f>
        <v/>
      </c>
      <c r="CJ965" s="10" t="str">
        <f t="shared" si="372"/>
        <v/>
      </c>
      <c r="CK965" s="10" t="str">
        <f>IF($AI965="","",IF(OR($V965&lt;2.7,$V965&gt;90),"Age OOR",($AI965-CG965)/VLOOKUP(CG$14&amp;"-rse-"&amp;$N965,Equations!$G:$I,3,0)))</f>
        <v/>
      </c>
      <c r="CL965" s="10" t="str">
        <f>IF($AJ965="","",IF(OR($V965&lt;2.7,$V965&gt;90),"Age OOR",VLOOKUP(CL$14&amp;"-int-"&amp;$O965,Equations!$G:$I,3,0)+VLOOKUP(CL$14&amp;"-sexo-"&amp;$O965,Equations!$G:$I,3,0)*$U965+VLOOKUP(CL$14&amp;"-edad-"&amp;$O965,Equations!$G:$I,3,0)*$V965+VLOOKUP(CL$14&amp;"-est-"&amp;$O965,Equations!$G:$I,3,0)*(1/$W965)+VLOOKUP(CL$14&amp;"-imc-"&amp;$O965,Equations!$G:$I,3,0)*(1/$Q965)))</f>
        <v/>
      </c>
      <c r="CM965" s="10" t="str">
        <f>IF($AJ965="","",IF(OR($V965&lt;2.7,$V965&gt;90),"Age OOR",CL965-1.6449*VLOOKUP(CL$14&amp;"-rse-"&amp;$O965,Equations!$G:$I,3,0)))</f>
        <v/>
      </c>
      <c r="CN965" s="10" t="str">
        <f>IF($AJ965="","",IF(OR($V965&lt;2.7,$V965&gt;90),"Age OOR",CL965+1.6449*VLOOKUP(CL$14&amp;"-rse-"&amp;$O965,Equations!$G:$I,3,0)))</f>
        <v/>
      </c>
      <c r="CO965" s="10" t="str">
        <f t="shared" si="373"/>
        <v/>
      </c>
      <c r="CP965" s="10" t="str">
        <f>IF($AJ965="","",IF(OR($V965&lt;2.7,$V965&gt;90),"Age OOR",($AJ965-CL965)/VLOOKUP(CL$14&amp;"-rse-"&amp;$O965,Equations!$G:$I,3,0)))</f>
        <v/>
      </c>
      <c r="CQ965" s="10" t="str">
        <f>IF($AK965="","",IF(OR($V965&lt;2.7,$V965&gt;90),"Age OOR",EXP(VLOOKUP(CQ$14&amp;"-int-"&amp;$P965,Equations!$G:$I,3,0)+VLOOKUP(CQ$14&amp;"-sexo-"&amp;$P965,Equations!$G:$I,3,0)*$U965+VLOOKUP(CQ$14&amp;"-edad-"&amp;$P965,Equations!$G:$I,3,0)*$V965+VLOOKUP(CQ$14&amp;"-est-"&amp;$P965,Equations!$G:$I,3,0)*(1/$W965)+VLOOKUP(CQ$14&amp;"-imc-"&amp;$P965,Equations!$G:$I,3,0)*(1/$Q965))))</f>
        <v/>
      </c>
      <c r="CR965" s="10" t="str">
        <f>IF($AK965="","",IF(OR($V965&lt;2.7,$V965&gt;90),"Age OOR",EXP(LN(CQ965)-1.6449*VLOOKUP(CQ$14&amp;"-rse-"&amp;$P965,Equations!$G:$I,3,0))))</f>
        <v/>
      </c>
      <c r="CS965" s="10" t="str">
        <f>IF($AK965="","",IF(OR($V965&lt;2.7,$V965&gt;90),"Age OOR",EXP(LN(CQ965)+1.6449*VLOOKUP(CQ$14&amp;"-rse-"&amp;$P965,Equations!$G:$I,3,0))))</f>
        <v/>
      </c>
      <c r="CT965" s="10" t="str">
        <f t="shared" si="374"/>
        <v/>
      </c>
      <c r="CU965" s="10" t="str">
        <f>IF($AK965="","",IF(OR($V965&lt;2.7,$V965&gt;90),"Age OOR",(LN($AK965)-LN(CQ965))/VLOOKUP(CQ$14&amp;"-rse-"&amp;$P965,Equations!$G:$I,3,0)))</f>
        <v/>
      </c>
      <c r="CV965" s="47"/>
    </row>
    <row r="966" spans="5:100" x14ac:dyDescent="0.2">
      <c r="E966" s="23" t="str">
        <f t="shared" si="350"/>
        <v>Age out of range</v>
      </c>
      <c r="F966" s="23" t="str">
        <f t="shared" si="351"/>
        <v>Age out of range</v>
      </c>
      <c r="G966" s="23" t="str">
        <f t="shared" si="352"/>
        <v>Age out of range</v>
      </c>
      <c r="H966" s="23" t="str">
        <f t="shared" si="353"/>
        <v>Age out of range</v>
      </c>
      <c r="I966" s="23" t="str">
        <f t="shared" si="354"/>
        <v>Age out of range</v>
      </c>
      <c r="J966" s="23" t="str">
        <f t="shared" si="355"/>
        <v>Age out of range</v>
      </c>
      <c r="K966" s="23" t="str">
        <f t="shared" si="356"/>
        <v>Age out of range</v>
      </c>
      <c r="L966" s="23" t="str">
        <f t="shared" si="357"/>
        <v>Age out of range</v>
      </c>
      <c r="M966" s="23" t="str">
        <f t="shared" si="358"/>
        <v>Age out of range</v>
      </c>
      <c r="N966" s="23" t="str">
        <f t="shared" si="359"/>
        <v>Age out of range</v>
      </c>
      <c r="O966" s="23" t="str">
        <f t="shared" si="360"/>
        <v>Age out of range</v>
      </c>
      <c r="P966" s="23" t="str">
        <f t="shared" si="361"/>
        <v>Age out of range</v>
      </c>
      <c r="Q966" s="23" t="e">
        <f t="shared" si="362"/>
        <v>#DIV/0!</v>
      </c>
      <c r="R966" s="17"/>
      <c r="S966" s="23">
        <v>950</v>
      </c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  <c r="AE966" s="134"/>
      <c r="AF966" s="134"/>
      <c r="AG966" s="134"/>
      <c r="AH966" s="134"/>
      <c r="AI966" s="134"/>
      <c r="AJ966" s="134"/>
      <c r="AK966" s="134"/>
      <c r="AL966" s="7"/>
      <c r="AM966" s="47"/>
      <c r="AN966" s="10" t="str">
        <f>IF($Z966="","",IF(OR($V966&lt;2.7,$V966&gt;90),"Age OOR",VLOOKUP(AN$14&amp;"-int-"&amp;$E966,Equations!$G:$I,3,0)+VLOOKUP(AN$14&amp;"-sexo-"&amp;$E966,Equations!$G:$I,3,0)*$U966+VLOOKUP(AN$14&amp;"-edad-"&amp;$E966,Equations!$G:$I,3,0)*$V966+VLOOKUP(AN$14&amp;"-est-"&amp;$E966,Equations!$G:$I,3,0)*(1/$W966)+VLOOKUP(AN$14&amp;"-imc-"&amp;$E966,Equations!$G:$I,3,0)*(1/$Q966)))</f>
        <v/>
      </c>
      <c r="AO966" s="10" t="str">
        <f>IF($Z966="","",IF(OR($V966&lt;2.7,$V966&gt;90),"Age OOR",AN966-1.6449*VLOOKUP(AN$14&amp;"-rse-"&amp;$E966,Equations!$G:$I,3,0)))</f>
        <v/>
      </c>
      <c r="AP966" s="10" t="str">
        <f>IF($Z966="","",IF(OR($V966&lt;2.7,$V966&gt;90),"Age OOR",AN966+1.6449*VLOOKUP(AN$14&amp;"-rse-"&amp;$E966,Equations!$G:$I,3,0)))</f>
        <v/>
      </c>
      <c r="AQ966" s="10" t="str">
        <f t="shared" si="363"/>
        <v/>
      </c>
      <c r="AR966" s="10" t="str">
        <f>IF($Z966="","",IF(OR($V966&lt;2.7,$V966&gt;90),"Age OOR",($Z966-AN966)/VLOOKUP(AN$14&amp;"-rse-"&amp;$E966,Equations!$G:$I,3,0)))</f>
        <v/>
      </c>
      <c r="AS966" s="10" t="str">
        <f>IF($AA966="","",IF(OR($V966&lt;2.7,$V966&gt;90),"Age OOR",VLOOKUP(AS$14&amp;"-int-"&amp;$F966,Equations!$G:$I,3,0)+VLOOKUP(AS$14&amp;"-sexo-"&amp;$F966,Equations!$G:$I,3,0)*$U966+VLOOKUP(AS$14&amp;"-edad-"&amp;$F966,Equations!$G:$I,3,0)*$V966+VLOOKUP(AS$14&amp;"-est-"&amp;$F966,Equations!$G:$I,3,0)*(1/$W966)+VLOOKUP(AS$14&amp;"-imc-"&amp;$F966,Equations!$G:$I,3,0)*(1/$Q966)))</f>
        <v/>
      </c>
      <c r="AT966" s="10" t="str">
        <f>IF($AA966="","",IF(OR($V966&lt;2.7,$V966&gt;90),"Age OOR",AS966-1.6449*VLOOKUP(AS$14&amp;"-rse-"&amp;$F966,Equations!$G:$I,3,0)))</f>
        <v/>
      </c>
      <c r="AU966" s="10" t="str">
        <f>IF($AA966="","",IF(OR($V966&lt;2.7,$V966&gt;90),"Age OOR",AS966+1.6449*VLOOKUP(AS$14&amp;"-rse-"&amp;$F966,Equations!$G:$I,3,0)))</f>
        <v/>
      </c>
      <c r="AV966" s="10" t="str">
        <f t="shared" si="364"/>
        <v/>
      </c>
      <c r="AW966" s="10" t="str">
        <f>IF($AA966="","",IF(OR($V966&lt;2.7,$V966&gt;90),"Age OOR",($AA966-AS966)/VLOOKUP(AS$14&amp;"-rse-"&amp;$F966,Equations!$G:$I,3,0)))</f>
        <v/>
      </c>
      <c r="AX966" s="10" t="str">
        <f>IF($AB966="","",IF(OR($V966&lt;2.7,$V966&gt;90),"Age OOR",VLOOKUP(AX$14&amp;"-int-"&amp;$G966,Equations!$G:$I,3,0)+VLOOKUP(AX$14&amp;"-sexo-"&amp;$G966,Equations!$G:$I,3,0)*$U966+VLOOKUP(AX$14&amp;"-edad-"&amp;$G966,Equations!$G:$I,3,0)*$V966+VLOOKUP(AX$14&amp;"-est-"&amp;$G966,Equations!$G:$I,3,0)*(1/$W966)+VLOOKUP(AX$14&amp;"-imc-"&amp;$G966,Equations!$G:$I,3,0)*(1/$Q966)))</f>
        <v/>
      </c>
      <c r="AY966" s="10" t="str">
        <f>IF($AB966="","",IF(OR($V966&lt;2.7,$V966&gt;90),"Age OOR",AX966-1.6449*VLOOKUP(AX$14&amp;"-rse-"&amp;$G966,Equations!$G:$I,3,0)))</f>
        <v/>
      </c>
      <c r="AZ966" s="10" t="str">
        <f>IF($AB966="","",IF(OR($V966&lt;2.7,$V966&gt;90),"Age OOR",AX966+1.6449*VLOOKUP(AX$14&amp;"-rse-"&amp;$G966,Equations!$G:$I,3,0)))</f>
        <v/>
      </c>
      <c r="BA966" s="10" t="str">
        <f t="shared" si="365"/>
        <v/>
      </c>
      <c r="BB966" s="10" t="str">
        <f>IF($AB966="","",IF(OR($V966&lt;2.7,$V966&gt;90),"Age OOR",($AB966-AX966)/VLOOKUP(AX$14&amp;"-rse-"&amp;$G966,Equations!$G:$I,3,0)))</f>
        <v/>
      </c>
      <c r="BC966" s="10" t="str">
        <f>IF($AC966="","",IF(OR($V966&lt;2.7,$V966&gt;90),"Age OOR",VLOOKUP(BC$14&amp;"-int-"&amp;$H966,Equations!$G:$I,3,0)+VLOOKUP(BC$14&amp;"-sexo-"&amp;$H966,Equations!$G:$I,3,0)*$U966+VLOOKUP(BC$14&amp;"-edad-"&amp;$H966,Equations!$G:$I,3,0)*$V966+VLOOKUP(BC$14&amp;"-est-"&amp;$H966,Equations!$G:$I,3,0)*(1/$W966)+VLOOKUP(BC$14&amp;"-imc-"&amp;$H966,Equations!$G:$I,3,0)*(1/$Q966)))</f>
        <v/>
      </c>
      <c r="BD966" s="10" t="str">
        <f>IF($AC966="","",IF(OR($V966&lt;2.7,$V966&gt;90),"Age OOR",BC966-1.6449*VLOOKUP(BC$14&amp;"-rse-"&amp;$H966,Equations!$G:$I,3,0)))</f>
        <v/>
      </c>
      <c r="BE966" s="10" t="str">
        <f>IF($AC966="","",IF(OR($V966&lt;2.7,$V966&gt;90),"Age OOR",BC966+1.6449*VLOOKUP(BC$14&amp;"-rse-"&amp;$H966,Equations!$G:$I,3,0)))</f>
        <v/>
      </c>
      <c r="BF966" s="10" t="str">
        <f t="shared" si="366"/>
        <v/>
      </c>
      <c r="BG966" s="10" t="str">
        <f>IF($AC966="","",IF(OR($V966&lt;2.7,$V966&gt;90),"Age OOR",($AC966-BC966)/VLOOKUP(BC$14&amp;"-rse-"&amp;$H966,Equations!$G:$I,3,0)))</f>
        <v/>
      </c>
      <c r="BH966" s="10" t="str">
        <f>IF($AD966="","",IF(OR($V966&lt;2.7,$V966&gt;90),"Age OOR",VLOOKUP(BH$14&amp;"-int-"&amp;$I966,Equations!$G:$I,3,0)+VLOOKUP(BH$14&amp;"-sexo-"&amp;$I966,Equations!$G:$I,3,0)*$U966+VLOOKUP(BH$14&amp;"-edad-"&amp;$I966,Equations!$G:$I,3,0)*$V966+VLOOKUP(BH$14&amp;"-est-"&amp;$I966,Equations!$G:$I,3,0)*(1/$W966)+VLOOKUP(BH$14&amp;"-imc-"&amp;$I966,Equations!$G:$I,3,0)*(1/$Q966)))</f>
        <v/>
      </c>
      <c r="BI966" s="10" t="str">
        <f>IF($AD966="","",IF(OR($V966&lt;2.7,$V966&gt;90),"Age OOR",BH966-1.6449*VLOOKUP(BH$14&amp;"-rse-"&amp;$I966,Equations!$G:$I,3,0)))</f>
        <v/>
      </c>
      <c r="BJ966" s="10" t="str">
        <f>IF($AD966="","",IF(OR($V966&lt;2.7,$V966&gt;90),"Age OOR",BH966+1.6449*VLOOKUP(BH$14&amp;"-rse-"&amp;$I966,Equations!$G:$I,3,0)))</f>
        <v/>
      </c>
      <c r="BK966" s="10" t="str">
        <f t="shared" si="367"/>
        <v/>
      </c>
      <c r="BL966" s="10" t="str">
        <f>IF($AD966="","",IF(OR($V966&lt;2.7,$V966&gt;90),"Age OOR",($AD966-BH966)/VLOOKUP(BH$14&amp;"-rse-"&amp;$I966,Equations!$G:$I,3,0)))</f>
        <v/>
      </c>
      <c r="BM966" s="10" t="str">
        <f>IF($AE966="","",IF(OR($V966&lt;2.7,$V966&gt;90),"Age OOR",VLOOKUP(BM$14&amp;"-int-"&amp;$J966,Equations!$G:$I,3,0)+VLOOKUP(BM$14&amp;"-sexo-"&amp;$J966,Equations!$G:$I,3,0)*$U966+VLOOKUP(BM$14&amp;"-edad-"&amp;$J966,Equations!$G:$I,3,0)*$V966+VLOOKUP(BM$14&amp;"-est-"&amp;$J966,Equations!$G:$I,3,0)*(1/$W966)+VLOOKUP(BM$14&amp;"-imc-"&amp;$J966,Equations!$G:$I,3,0)*(1/$Q966)))</f>
        <v/>
      </c>
      <c r="BN966" s="10" t="str">
        <f>IF($AE966="","",IF(OR($V966&lt;2.7,$V966&gt;90),"Age OOR",BM966-1.6449*VLOOKUP(BM$14&amp;"-rse-"&amp;$J966,Equations!$G:$I,3,0)))</f>
        <v/>
      </c>
      <c r="BO966" s="10" t="str">
        <f>IF($AE966="","",IF(OR($V966&lt;2.7,$V966&gt;90),"Age OOR",BM966+1.6449*VLOOKUP(BM$14&amp;"-rse-"&amp;$J966,Equations!$G:$I,3,0)))</f>
        <v/>
      </c>
      <c r="BP966" s="10" t="str">
        <f t="shared" si="368"/>
        <v/>
      </c>
      <c r="BQ966" s="10" t="str">
        <f>IF($AE966="","",IF(OR($V966&lt;2.7,$V966&gt;90),"Age OOR",($AE966-BM966)/VLOOKUP(BM$14&amp;"-rse-"&amp;$J966,Equations!$G:$I,3,0)))</f>
        <v/>
      </c>
      <c r="BR966" s="10" t="str">
        <f>IF($AF966="","",IF(OR($V966&lt;2.7,$V966&gt;90),"Age OOR",VLOOKUP(BR$14&amp;"-int-"&amp;$K966,Equations!$G:$I,3,0)+VLOOKUP(BR$14&amp;"-sexo-"&amp;$K966,Equations!$G:$I,3,0)*$U966+VLOOKUP(BR$14&amp;"-edad-"&amp;$K966,Equations!$G:$I,3,0)*$V966+VLOOKUP(BR$14&amp;"-est-"&amp;$K966,Equations!$G:$I,3,0)*(1/$W966)+VLOOKUP(BR$14&amp;"-imc-"&amp;$K966,Equations!$G:$I,3,0)*(1/$Q966)))</f>
        <v/>
      </c>
      <c r="BS966" s="10" t="str">
        <f>IF($AF966="","",IF(OR($V966&lt;2.7,$V966&gt;90),"Age OOR",BR966-1.6449*VLOOKUP(BR$14&amp;"-rse-"&amp;$K966,Equations!$G:$I,3,0)))</f>
        <v/>
      </c>
      <c r="BT966" s="10" t="str">
        <f>IF($AF966="","",IF(OR($V966&lt;2.7,$V966&gt;90),"Age OOR",BR966+1.6449*VLOOKUP(BR$14&amp;"-rse-"&amp;$K966,Equations!$G:$I,3,0)))</f>
        <v/>
      </c>
      <c r="BU966" s="10" t="str">
        <f t="shared" si="369"/>
        <v/>
      </c>
      <c r="BV966" s="10" t="str">
        <f>IF($AF966="","",IF(OR($V966&lt;2.7,$V966&gt;90),"Age OOR",($AF966-BR966)/VLOOKUP(BR$14&amp;"-rse-"&amp;$K966,Equations!$G:$I,3,0)))</f>
        <v/>
      </c>
      <c r="BW966" s="10" t="str">
        <f>IF($AG966="","",IF(OR($V966&lt;2.7,$V966&gt;90),"Age OOR",VLOOKUP(BW$14&amp;"-int-"&amp;$L966,Equations!$G:$I,3,0)+VLOOKUP(BW$14&amp;"-sexo-"&amp;$L966,Equations!$G:$I,3,0)*$U966+VLOOKUP(BW$14&amp;"-edad-"&amp;$L966,Equations!$G:$I,3,0)*$V966+VLOOKUP(BW$14&amp;"-est-"&amp;$L966,Equations!$G:$I,3,0)*(1/$W966)+VLOOKUP(BW$14&amp;"-imc-"&amp;$L966,Equations!$G:$I,3,0)*(1/$Q966)))</f>
        <v/>
      </c>
      <c r="BX966" s="10" t="str">
        <f>IF($AG966="","",IF(OR($V966&lt;2.7,$V966&gt;90),"Age OOR",BW966-1.6449*VLOOKUP(BW$14&amp;"-rse-"&amp;$L966,Equations!$G:$I,3,0)))</f>
        <v/>
      </c>
      <c r="BY966" s="10" t="str">
        <f>IF($AG966="","",IF(OR($V966&lt;2.7,$V966&gt;90),"Age OOR",BW966+1.6449*VLOOKUP(BW$14&amp;"-rse-"&amp;$L966,Equations!$G:$I,3,0)))</f>
        <v/>
      </c>
      <c r="BZ966" s="10" t="str">
        <f t="shared" si="370"/>
        <v/>
      </c>
      <c r="CA966" s="10" t="str">
        <f>IF($AG966="","",IF(OR($V966&lt;2.7,$V966&gt;90),"Age OOR",($AG966-BW966)/VLOOKUP(BW$14&amp;"-rse-"&amp;$L966,Equations!$G:$I,3,0)))</f>
        <v/>
      </c>
      <c r="CB966" s="10" t="str">
        <f>IF($AH966="","",IF(OR($V966&lt;2.7,$V966&gt;90),"Age OOR",VLOOKUP(CB$14&amp;"-int-"&amp;$M966,Equations!$G:$I,3,0)+VLOOKUP(CB$14&amp;"-sexo-"&amp;$M966,Equations!$G:$I,3,0)*$U966+VLOOKUP(CB$14&amp;"-edad-"&amp;$M966,Equations!$G:$I,3,0)*$V966+VLOOKUP(CB$14&amp;"-est-"&amp;$M966,Equations!$G:$I,3,0)*(1/$W966)+VLOOKUP(CB$14&amp;"-imc-"&amp;$M966,Equations!$G:$I,3,0)*(1/$Q966)))</f>
        <v/>
      </c>
      <c r="CC966" s="10" t="str">
        <f>IF($AH966="","",IF(OR($V966&lt;2.7,$V966&gt;90),"Age OOR",CB966-1.6449*VLOOKUP(CB$14&amp;"-rse-"&amp;$M966,Equations!$G:$I,3,0)))</f>
        <v/>
      </c>
      <c r="CD966" s="10" t="str">
        <f>IF($AH966="","",IF(OR($V966&lt;2.7,$V966&gt;90),"Age OOR",CB966+1.6449*VLOOKUP(CB$14&amp;"-rse-"&amp;$M966,Equations!$G:$I,3,0)))</f>
        <v/>
      </c>
      <c r="CE966" s="10" t="str">
        <f t="shared" si="371"/>
        <v/>
      </c>
      <c r="CF966" s="10" t="str">
        <f>IF($AH966="","",IF(OR($V966&lt;2.7,$V966&gt;90),"Age OOR",($AH966-CB966)/VLOOKUP(CB$14&amp;"-rse-"&amp;$M966,Equations!$G:$I,3,0)))</f>
        <v/>
      </c>
      <c r="CG966" s="10" t="str">
        <f>IF($AI966="","",IF(OR($V966&lt;2.7,$V966&gt;90),"Age OOR",VLOOKUP(CG$14&amp;"-int-"&amp;$N966,Equations!$G:$I,3,0)+VLOOKUP(CG$14&amp;"-sexo-"&amp;$N966,Equations!$G:$I,3,0)*$U966+VLOOKUP(CG$14&amp;"-edad-"&amp;$N966,Equations!$G:$I,3,0)*$V966+VLOOKUP(CG$14&amp;"-est-"&amp;$N966,Equations!$G:$I,3,0)*(1/$W966)+VLOOKUP(CG$14&amp;"-imc-"&amp;$N966,Equations!$G:$I,3,0)*(1/$Q966)))</f>
        <v/>
      </c>
      <c r="CH966" s="10" t="str">
        <f>IF($AI966="","",IF(OR($V966&lt;2.7,$V966&gt;90),"Age OOR",CG966-1.6449*VLOOKUP(CG$14&amp;"-rse-"&amp;$N966,Equations!$G:$I,3,0)))</f>
        <v/>
      </c>
      <c r="CI966" s="10" t="str">
        <f>IF($AI966="","",IF(OR($V966&lt;2.7,$V966&gt;90),"Age OOR",CG966+1.6449*VLOOKUP(CG$14&amp;"-rse-"&amp;$N966,Equations!$G:$I,3,0)))</f>
        <v/>
      </c>
      <c r="CJ966" s="10" t="str">
        <f t="shared" si="372"/>
        <v/>
      </c>
      <c r="CK966" s="10" t="str">
        <f>IF($AI966="","",IF(OR($V966&lt;2.7,$V966&gt;90),"Age OOR",($AI966-CG966)/VLOOKUP(CG$14&amp;"-rse-"&amp;$N966,Equations!$G:$I,3,0)))</f>
        <v/>
      </c>
      <c r="CL966" s="10" t="str">
        <f>IF($AJ966="","",IF(OR($V966&lt;2.7,$V966&gt;90),"Age OOR",VLOOKUP(CL$14&amp;"-int-"&amp;$O966,Equations!$G:$I,3,0)+VLOOKUP(CL$14&amp;"-sexo-"&amp;$O966,Equations!$G:$I,3,0)*$U966+VLOOKUP(CL$14&amp;"-edad-"&amp;$O966,Equations!$G:$I,3,0)*$V966+VLOOKUP(CL$14&amp;"-est-"&amp;$O966,Equations!$G:$I,3,0)*(1/$W966)+VLOOKUP(CL$14&amp;"-imc-"&amp;$O966,Equations!$G:$I,3,0)*(1/$Q966)))</f>
        <v/>
      </c>
      <c r="CM966" s="10" t="str">
        <f>IF($AJ966="","",IF(OR($V966&lt;2.7,$V966&gt;90),"Age OOR",CL966-1.6449*VLOOKUP(CL$14&amp;"-rse-"&amp;$O966,Equations!$G:$I,3,0)))</f>
        <v/>
      </c>
      <c r="CN966" s="10" t="str">
        <f>IF($AJ966="","",IF(OR($V966&lt;2.7,$V966&gt;90),"Age OOR",CL966+1.6449*VLOOKUP(CL$14&amp;"-rse-"&amp;$O966,Equations!$G:$I,3,0)))</f>
        <v/>
      </c>
      <c r="CO966" s="10" t="str">
        <f t="shared" si="373"/>
        <v/>
      </c>
      <c r="CP966" s="10" t="str">
        <f>IF($AJ966="","",IF(OR($V966&lt;2.7,$V966&gt;90),"Age OOR",($AJ966-CL966)/VLOOKUP(CL$14&amp;"-rse-"&amp;$O966,Equations!$G:$I,3,0)))</f>
        <v/>
      </c>
      <c r="CQ966" s="10" t="str">
        <f>IF($AK966="","",IF(OR($V966&lt;2.7,$V966&gt;90),"Age OOR",EXP(VLOOKUP(CQ$14&amp;"-int-"&amp;$P966,Equations!$G:$I,3,0)+VLOOKUP(CQ$14&amp;"-sexo-"&amp;$P966,Equations!$G:$I,3,0)*$U966+VLOOKUP(CQ$14&amp;"-edad-"&amp;$P966,Equations!$G:$I,3,0)*$V966+VLOOKUP(CQ$14&amp;"-est-"&amp;$P966,Equations!$G:$I,3,0)*(1/$W966)+VLOOKUP(CQ$14&amp;"-imc-"&amp;$P966,Equations!$G:$I,3,0)*(1/$Q966))))</f>
        <v/>
      </c>
      <c r="CR966" s="10" t="str">
        <f>IF($AK966="","",IF(OR($V966&lt;2.7,$V966&gt;90),"Age OOR",EXP(LN(CQ966)-1.6449*VLOOKUP(CQ$14&amp;"-rse-"&amp;$P966,Equations!$G:$I,3,0))))</f>
        <v/>
      </c>
      <c r="CS966" s="10" t="str">
        <f>IF($AK966="","",IF(OR($V966&lt;2.7,$V966&gt;90),"Age OOR",EXP(LN(CQ966)+1.6449*VLOOKUP(CQ$14&amp;"-rse-"&amp;$P966,Equations!$G:$I,3,0))))</f>
        <v/>
      </c>
      <c r="CT966" s="10" t="str">
        <f t="shared" si="374"/>
        <v/>
      </c>
      <c r="CU966" s="10" t="str">
        <f>IF($AK966="","",IF(OR($V966&lt;2.7,$V966&gt;90),"Age OOR",(LN($AK966)-LN(CQ966))/VLOOKUP(CQ$14&amp;"-rse-"&amp;$P966,Equations!$G:$I,3,0)))</f>
        <v/>
      </c>
      <c r="CV966" s="47"/>
    </row>
    <row r="967" spans="5:100" x14ac:dyDescent="0.2">
      <c r="E967" s="23" t="str">
        <f t="shared" si="350"/>
        <v>Age out of range</v>
      </c>
      <c r="F967" s="23" t="str">
        <f t="shared" si="351"/>
        <v>Age out of range</v>
      </c>
      <c r="G967" s="23" t="str">
        <f t="shared" si="352"/>
        <v>Age out of range</v>
      </c>
      <c r="H967" s="23" t="str">
        <f t="shared" si="353"/>
        <v>Age out of range</v>
      </c>
      <c r="I967" s="23" t="str">
        <f t="shared" si="354"/>
        <v>Age out of range</v>
      </c>
      <c r="J967" s="23" t="str">
        <f t="shared" si="355"/>
        <v>Age out of range</v>
      </c>
      <c r="K967" s="23" t="str">
        <f t="shared" si="356"/>
        <v>Age out of range</v>
      </c>
      <c r="L967" s="23" t="str">
        <f t="shared" si="357"/>
        <v>Age out of range</v>
      </c>
      <c r="M967" s="23" t="str">
        <f t="shared" si="358"/>
        <v>Age out of range</v>
      </c>
      <c r="N967" s="23" t="str">
        <f t="shared" si="359"/>
        <v>Age out of range</v>
      </c>
      <c r="O967" s="23" t="str">
        <f t="shared" si="360"/>
        <v>Age out of range</v>
      </c>
      <c r="P967" s="23" t="str">
        <f t="shared" si="361"/>
        <v>Age out of range</v>
      </c>
      <c r="Q967" s="23" t="e">
        <f t="shared" si="362"/>
        <v>#DIV/0!</v>
      </c>
      <c r="R967" s="17"/>
      <c r="S967" s="23">
        <v>951</v>
      </c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  <c r="AE967" s="134"/>
      <c r="AF967" s="134"/>
      <c r="AG967" s="134"/>
      <c r="AH967" s="134"/>
      <c r="AI967" s="134"/>
      <c r="AJ967" s="134"/>
      <c r="AK967" s="134"/>
      <c r="AL967" s="7"/>
      <c r="AM967" s="47"/>
      <c r="AN967" s="10" t="str">
        <f>IF($Z967="","",IF(OR($V967&lt;2.7,$V967&gt;90),"Age OOR",VLOOKUP(AN$14&amp;"-int-"&amp;$E967,Equations!$G:$I,3,0)+VLOOKUP(AN$14&amp;"-sexo-"&amp;$E967,Equations!$G:$I,3,0)*$U967+VLOOKUP(AN$14&amp;"-edad-"&amp;$E967,Equations!$G:$I,3,0)*$V967+VLOOKUP(AN$14&amp;"-est-"&amp;$E967,Equations!$G:$I,3,0)*(1/$W967)+VLOOKUP(AN$14&amp;"-imc-"&amp;$E967,Equations!$G:$I,3,0)*(1/$Q967)))</f>
        <v/>
      </c>
      <c r="AO967" s="10" t="str">
        <f>IF($Z967="","",IF(OR($V967&lt;2.7,$V967&gt;90),"Age OOR",AN967-1.6449*VLOOKUP(AN$14&amp;"-rse-"&amp;$E967,Equations!$G:$I,3,0)))</f>
        <v/>
      </c>
      <c r="AP967" s="10" t="str">
        <f>IF($Z967="","",IF(OR($V967&lt;2.7,$V967&gt;90),"Age OOR",AN967+1.6449*VLOOKUP(AN$14&amp;"-rse-"&amp;$E967,Equations!$G:$I,3,0)))</f>
        <v/>
      </c>
      <c r="AQ967" s="10" t="str">
        <f t="shared" si="363"/>
        <v/>
      </c>
      <c r="AR967" s="10" t="str">
        <f>IF($Z967="","",IF(OR($V967&lt;2.7,$V967&gt;90),"Age OOR",($Z967-AN967)/VLOOKUP(AN$14&amp;"-rse-"&amp;$E967,Equations!$G:$I,3,0)))</f>
        <v/>
      </c>
      <c r="AS967" s="10" t="str">
        <f>IF($AA967="","",IF(OR($V967&lt;2.7,$V967&gt;90),"Age OOR",VLOOKUP(AS$14&amp;"-int-"&amp;$F967,Equations!$G:$I,3,0)+VLOOKUP(AS$14&amp;"-sexo-"&amp;$F967,Equations!$G:$I,3,0)*$U967+VLOOKUP(AS$14&amp;"-edad-"&amp;$F967,Equations!$G:$I,3,0)*$V967+VLOOKUP(AS$14&amp;"-est-"&amp;$F967,Equations!$G:$I,3,0)*(1/$W967)+VLOOKUP(AS$14&amp;"-imc-"&amp;$F967,Equations!$G:$I,3,0)*(1/$Q967)))</f>
        <v/>
      </c>
      <c r="AT967" s="10" t="str">
        <f>IF($AA967="","",IF(OR($V967&lt;2.7,$V967&gt;90),"Age OOR",AS967-1.6449*VLOOKUP(AS$14&amp;"-rse-"&amp;$F967,Equations!$G:$I,3,0)))</f>
        <v/>
      </c>
      <c r="AU967" s="10" t="str">
        <f>IF($AA967="","",IF(OR($V967&lt;2.7,$V967&gt;90),"Age OOR",AS967+1.6449*VLOOKUP(AS$14&amp;"-rse-"&amp;$F967,Equations!$G:$I,3,0)))</f>
        <v/>
      </c>
      <c r="AV967" s="10" t="str">
        <f t="shared" si="364"/>
        <v/>
      </c>
      <c r="AW967" s="10" t="str">
        <f>IF($AA967="","",IF(OR($V967&lt;2.7,$V967&gt;90),"Age OOR",($AA967-AS967)/VLOOKUP(AS$14&amp;"-rse-"&amp;$F967,Equations!$G:$I,3,0)))</f>
        <v/>
      </c>
      <c r="AX967" s="10" t="str">
        <f>IF($AB967="","",IF(OR($V967&lt;2.7,$V967&gt;90),"Age OOR",VLOOKUP(AX$14&amp;"-int-"&amp;$G967,Equations!$G:$I,3,0)+VLOOKUP(AX$14&amp;"-sexo-"&amp;$G967,Equations!$G:$I,3,0)*$U967+VLOOKUP(AX$14&amp;"-edad-"&amp;$G967,Equations!$G:$I,3,0)*$V967+VLOOKUP(AX$14&amp;"-est-"&amp;$G967,Equations!$G:$I,3,0)*(1/$W967)+VLOOKUP(AX$14&amp;"-imc-"&amp;$G967,Equations!$G:$I,3,0)*(1/$Q967)))</f>
        <v/>
      </c>
      <c r="AY967" s="10" t="str">
        <f>IF($AB967="","",IF(OR($V967&lt;2.7,$V967&gt;90),"Age OOR",AX967-1.6449*VLOOKUP(AX$14&amp;"-rse-"&amp;$G967,Equations!$G:$I,3,0)))</f>
        <v/>
      </c>
      <c r="AZ967" s="10" t="str">
        <f>IF($AB967="","",IF(OR($V967&lt;2.7,$V967&gt;90),"Age OOR",AX967+1.6449*VLOOKUP(AX$14&amp;"-rse-"&amp;$G967,Equations!$G:$I,3,0)))</f>
        <v/>
      </c>
      <c r="BA967" s="10" t="str">
        <f t="shared" si="365"/>
        <v/>
      </c>
      <c r="BB967" s="10" t="str">
        <f>IF($AB967="","",IF(OR($V967&lt;2.7,$V967&gt;90),"Age OOR",($AB967-AX967)/VLOOKUP(AX$14&amp;"-rse-"&amp;$G967,Equations!$G:$I,3,0)))</f>
        <v/>
      </c>
      <c r="BC967" s="10" t="str">
        <f>IF($AC967="","",IF(OR($V967&lt;2.7,$V967&gt;90),"Age OOR",VLOOKUP(BC$14&amp;"-int-"&amp;$H967,Equations!$G:$I,3,0)+VLOOKUP(BC$14&amp;"-sexo-"&amp;$H967,Equations!$G:$I,3,0)*$U967+VLOOKUP(BC$14&amp;"-edad-"&amp;$H967,Equations!$G:$I,3,0)*$V967+VLOOKUP(BC$14&amp;"-est-"&amp;$H967,Equations!$G:$I,3,0)*(1/$W967)+VLOOKUP(BC$14&amp;"-imc-"&amp;$H967,Equations!$G:$I,3,0)*(1/$Q967)))</f>
        <v/>
      </c>
      <c r="BD967" s="10" t="str">
        <f>IF($AC967="","",IF(OR($V967&lt;2.7,$V967&gt;90),"Age OOR",BC967-1.6449*VLOOKUP(BC$14&amp;"-rse-"&amp;$H967,Equations!$G:$I,3,0)))</f>
        <v/>
      </c>
      <c r="BE967" s="10" t="str">
        <f>IF($AC967="","",IF(OR($V967&lt;2.7,$V967&gt;90),"Age OOR",BC967+1.6449*VLOOKUP(BC$14&amp;"-rse-"&amp;$H967,Equations!$G:$I,3,0)))</f>
        <v/>
      </c>
      <c r="BF967" s="10" t="str">
        <f t="shared" si="366"/>
        <v/>
      </c>
      <c r="BG967" s="10" t="str">
        <f>IF($AC967="","",IF(OR($V967&lt;2.7,$V967&gt;90),"Age OOR",($AC967-BC967)/VLOOKUP(BC$14&amp;"-rse-"&amp;$H967,Equations!$G:$I,3,0)))</f>
        <v/>
      </c>
      <c r="BH967" s="10" t="str">
        <f>IF($AD967="","",IF(OR($V967&lt;2.7,$V967&gt;90),"Age OOR",VLOOKUP(BH$14&amp;"-int-"&amp;$I967,Equations!$G:$I,3,0)+VLOOKUP(BH$14&amp;"-sexo-"&amp;$I967,Equations!$G:$I,3,0)*$U967+VLOOKUP(BH$14&amp;"-edad-"&amp;$I967,Equations!$G:$I,3,0)*$V967+VLOOKUP(BH$14&amp;"-est-"&amp;$I967,Equations!$G:$I,3,0)*(1/$W967)+VLOOKUP(BH$14&amp;"-imc-"&amp;$I967,Equations!$G:$I,3,0)*(1/$Q967)))</f>
        <v/>
      </c>
      <c r="BI967" s="10" t="str">
        <f>IF($AD967="","",IF(OR($V967&lt;2.7,$V967&gt;90),"Age OOR",BH967-1.6449*VLOOKUP(BH$14&amp;"-rse-"&amp;$I967,Equations!$G:$I,3,0)))</f>
        <v/>
      </c>
      <c r="BJ967" s="10" t="str">
        <f>IF($AD967="","",IF(OR($V967&lt;2.7,$V967&gt;90),"Age OOR",BH967+1.6449*VLOOKUP(BH$14&amp;"-rse-"&amp;$I967,Equations!$G:$I,3,0)))</f>
        <v/>
      </c>
      <c r="BK967" s="10" t="str">
        <f t="shared" si="367"/>
        <v/>
      </c>
      <c r="BL967" s="10" t="str">
        <f>IF($AD967="","",IF(OR($V967&lt;2.7,$V967&gt;90),"Age OOR",($AD967-BH967)/VLOOKUP(BH$14&amp;"-rse-"&amp;$I967,Equations!$G:$I,3,0)))</f>
        <v/>
      </c>
      <c r="BM967" s="10" t="str">
        <f>IF($AE967="","",IF(OR($V967&lt;2.7,$V967&gt;90),"Age OOR",VLOOKUP(BM$14&amp;"-int-"&amp;$J967,Equations!$G:$I,3,0)+VLOOKUP(BM$14&amp;"-sexo-"&amp;$J967,Equations!$G:$I,3,0)*$U967+VLOOKUP(BM$14&amp;"-edad-"&amp;$J967,Equations!$G:$I,3,0)*$V967+VLOOKUP(BM$14&amp;"-est-"&amp;$J967,Equations!$G:$I,3,0)*(1/$W967)+VLOOKUP(BM$14&amp;"-imc-"&amp;$J967,Equations!$G:$I,3,0)*(1/$Q967)))</f>
        <v/>
      </c>
      <c r="BN967" s="10" t="str">
        <f>IF($AE967="","",IF(OR($V967&lt;2.7,$V967&gt;90),"Age OOR",BM967-1.6449*VLOOKUP(BM$14&amp;"-rse-"&amp;$J967,Equations!$G:$I,3,0)))</f>
        <v/>
      </c>
      <c r="BO967" s="10" t="str">
        <f>IF($AE967="","",IF(OR($V967&lt;2.7,$V967&gt;90),"Age OOR",BM967+1.6449*VLOOKUP(BM$14&amp;"-rse-"&amp;$J967,Equations!$G:$I,3,0)))</f>
        <v/>
      </c>
      <c r="BP967" s="10" t="str">
        <f t="shared" si="368"/>
        <v/>
      </c>
      <c r="BQ967" s="10" t="str">
        <f>IF($AE967="","",IF(OR($V967&lt;2.7,$V967&gt;90),"Age OOR",($AE967-BM967)/VLOOKUP(BM$14&amp;"-rse-"&amp;$J967,Equations!$G:$I,3,0)))</f>
        <v/>
      </c>
      <c r="BR967" s="10" t="str">
        <f>IF($AF967="","",IF(OR($V967&lt;2.7,$V967&gt;90),"Age OOR",VLOOKUP(BR$14&amp;"-int-"&amp;$K967,Equations!$G:$I,3,0)+VLOOKUP(BR$14&amp;"-sexo-"&amp;$K967,Equations!$G:$I,3,0)*$U967+VLOOKUP(BR$14&amp;"-edad-"&amp;$K967,Equations!$G:$I,3,0)*$V967+VLOOKUP(BR$14&amp;"-est-"&amp;$K967,Equations!$G:$I,3,0)*(1/$W967)+VLOOKUP(BR$14&amp;"-imc-"&amp;$K967,Equations!$G:$I,3,0)*(1/$Q967)))</f>
        <v/>
      </c>
      <c r="BS967" s="10" t="str">
        <f>IF($AF967="","",IF(OR($V967&lt;2.7,$V967&gt;90),"Age OOR",BR967-1.6449*VLOOKUP(BR$14&amp;"-rse-"&amp;$K967,Equations!$G:$I,3,0)))</f>
        <v/>
      </c>
      <c r="BT967" s="10" t="str">
        <f>IF($AF967="","",IF(OR($V967&lt;2.7,$V967&gt;90),"Age OOR",BR967+1.6449*VLOOKUP(BR$14&amp;"-rse-"&amp;$K967,Equations!$G:$I,3,0)))</f>
        <v/>
      </c>
      <c r="BU967" s="10" t="str">
        <f t="shared" si="369"/>
        <v/>
      </c>
      <c r="BV967" s="10" t="str">
        <f>IF($AF967="","",IF(OR($V967&lt;2.7,$V967&gt;90),"Age OOR",($AF967-BR967)/VLOOKUP(BR$14&amp;"-rse-"&amp;$K967,Equations!$G:$I,3,0)))</f>
        <v/>
      </c>
      <c r="BW967" s="10" t="str">
        <f>IF($AG967="","",IF(OR($V967&lt;2.7,$V967&gt;90),"Age OOR",VLOOKUP(BW$14&amp;"-int-"&amp;$L967,Equations!$G:$I,3,0)+VLOOKUP(BW$14&amp;"-sexo-"&amp;$L967,Equations!$G:$I,3,0)*$U967+VLOOKUP(BW$14&amp;"-edad-"&amp;$L967,Equations!$G:$I,3,0)*$V967+VLOOKUP(BW$14&amp;"-est-"&amp;$L967,Equations!$G:$I,3,0)*(1/$W967)+VLOOKUP(BW$14&amp;"-imc-"&amp;$L967,Equations!$G:$I,3,0)*(1/$Q967)))</f>
        <v/>
      </c>
      <c r="BX967" s="10" t="str">
        <f>IF($AG967="","",IF(OR($V967&lt;2.7,$V967&gt;90),"Age OOR",BW967-1.6449*VLOOKUP(BW$14&amp;"-rse-"&amp;$L967,Equations!$G:$I,3,0)))</f>
        <v/>
      </c>
      <c r="BY967" s="10" t="str">
        <f>IF($AG967="","",IF(OR($V967&lt;2.7,$V967&gt;90),"Age OOR",BW967+1.6449*VLOOKUP(BW$14&amp;"-rse-"&amp;$L967,Equations!$G:$I,3,0)))</f>
        <v/>
      </c>
      <c r="BZ967" s="10" t="str">
        <f t="shared" si="370"/>
        <v/>
      </c>
      <c r="CA967" s="10" t="str">
        <f>IF($AG967="","",IF(OR($V967&lt;2.7,$V967&gt;90),"Age OOR",($AG967-BW967)/VLOOKUP(BW$14&amp;"-rse-"&amp;$L967,Equations!$G:$I,3,0)))</f>
        <v/>
      </c>
      <c r="CB967" s="10" t="str">
        <f>IF($AH967="","",IF(OR($V967&lt;2.7,$V967&gt;90),"Age OOR",VLOOKUP(CB$14&amp;"-int-"&amp;$M967,Equations!$G:$I,3,0)+VLOOKUP(CB$14&amp;"-sexo-"&amp;$M967,Equations!$G:$I,3,0)*$U967+VLOOKUP(CB$14&amp;"-edad-"&amp;$M967,Equations!$G:$I,3,0)*$V967+VLOOKUP(CB$14&amp;"-est-"&amp;$M967,Equations!$G:$I,3,0)*(1/$W967)+VLOOKUP(CB$14&amp;"-imc-"&amp;$M967,Equations!$G:$I,3,0)*(1/$Q967)))</f>
        <v/>
      </c>
      <c r="CC967" s="10" t="str">
        <f>IF($AH967="","",IF(OR($V967&lt;2.7,$V967&gt;90),"Age OOR",CB967-1.6449*VLOOKUP(CB$14&amp;"-rse-"&amp;$M967,Equations!$G:$I,3,0)))</f>
        <v/>
      </c>
      <c r="CD967" s="10" t="str">
        <f>IF($AH967="","",IF(OR($V967&lt;2.7,$V967&gt;90),"Age OOR",CB967+1.6449*VLOOKUP(CB$14&amp;"-rse-"&amp;$M967,Equations!$G:$I,3,0)))</f>
        <v/>
      </c>
      <c r="CE967" s="10" t="str">
        <f t="shared" si="371"/>
        <v/>
      </c>
      <c r="CF967" s="10" t="str">
        <f>IF($AH967="","",IF(OR($V967&lt;2.7,$V967&gt;90),"Age OOR",($AH967-CB967)/VLOOKUP(CB$14&amp;"-rse-"&amp;$M967,Equations!$G:$I,3,0)))</f>
        <v/>
      </c>
      <c r="CG967" s="10" t="str">
        <f>IF($AI967="","",IF(OR($V967&lt;2.7,$V967&gt;90),"Age OOR",VLOOKUP(CG$14&amp;"-int-"&amp;$N967,Equations!$G:$I,3,0)+VLOOKUP(CG$14&amp;"-sexo-"&amp;$N967,Equations!$G:$I,3,0)*$U967+VLOOKUP(CG$14&amp;"-edad-"&amp;$N967,Equations!$G:$I,3,0)*$V967+VLOOKUP(CG$14&amp;"-est-"&amp;$N967,Equations!$G:$I,3,0)*(1/$W967)+VLOOKUP(CG$14&amp;"-imc-"&amp;$N967,Equations!$G:$I,3,0)*(1/$Q967)))</f>
        <v/>
      </c>
      <c r="CH967" s="10" t="str">
        <f>IF($AI967="","",IF(OR($V967&lt;2.7,$V967&gt;90),"Age OOR",CG967-1.6449*VLOOKUP(CG$14&amp;"-rse-"&amp;$N967,Equations!$G:$I,3,0)))</f>
        <v/>
      </c>
      <c r="CI967" s="10" t="str">
        <f>IF($AI967="","",IF(OR($V967&lt;2.7,$V967&gt;90),"Age OOR",CG967+1.6449*VLOOKUP(CG$14&amp;"-rse-"&amp;$N967,Equations!$G:$I,3,0)))</f>
        <v/>
      </c>
      <c r="CJ967" s="10" t="str">
        <f t="shared" si="372"/>
        <v/>
      </c>
      <c r="CK967" s="10" t="str">
        <f>IF($AI967="","",IF(OR($V967&lt;2.7,$V967&gt;90),"Age OOR",($AI967-CG967)/VLOOKUP(CG$14&amp;"-rse-"&amp;$N967,Equations!$G:$I,3,0)))</f>
        <v/>
      </c>
      <c r="CL967" s="10" t="str">
        <f>IF($AJ967="","",IF(OR($V967&lt;2.7,$V967&gt;90),"Age OOR",VLOOKUP(CL$14&amp;"-int-"&amp;$O967,Equations!$G:$I,3,0)+VLOOKUP(CL$14&amp;"-sexo-"&amp;$O967,Equations!$G:$I,3,0)*$U967+VLOOKUP(CL$14&amp;"-edad-"&amp;$O967,Equations!$G:$I,3,0)*$V967+VLOOKUP(CL$14&amp;"-est-"&amp;$O967,Equations!$G:$I,3,0)*(1/$W967)+VLOOKUP(CL$14&amp;"-imc-"&amp;$O967,Equations!$G:$I,3,0)*(1/$Q967)))</f>
        <v/>
      </c>
      <c r="CM967" s="10" t="str">
        <f>IF($AJ967="","",IF(OR($V967&lt;2.7,$V967&gt;90),"Age OOR",CL967-1.6449*VLOOKUP(CL$14&amp;"-rse-"&amp;$O967,Equations!$G:$I,3,0)))</f>
        <v/>
      </c>
      <c r="CN967" s="10" t="str">
        <f>IF($AJ967="","",IF(OR($V967&lt;2.7,$V967&gt;90),"Age OOR",CL967+1.6449*VLOOKUP(CL$14&amp;"-rse-"&amp;$O967,Equations!$G:$I,3,0)))</f>
        <v/>
      </c>
      <c r="CO967" s="10" t="str">
        <f t="shared" si="373"/>
        <v/>
      </c>
      <c r="CP967" s="10" t="str">
        <f>IF($AJ967="","",IF(OR($V967&lt;2.7,$V967&gt;90),"Age OOR",($AJ967-CL967)/VLOOKUP(CL$14&amp;"-rse-"&amp;$O967,Equations!$G:$I,3,0)))</f>
        <v/>
      </c>
      <c r="CQ967" s="10" t="str">
        <f>IF($AK967="","",IF(OR($V967&lt;2.7,$V967&gt;90),"Age OOR",EXP(VLOOKUP(CQ$14&amp;"-int-"&amp;$P967,Equations!$G:$I,3,0)+VLOOKUP(CQ$14&amp;"-sexo-"&amp;$P967,Equations!$G:$I,3,0)*$U967+VLOOKUP(CQ$14&amp;"-edad-"&amp;$P967,Equations!$G:$I,3,0)*$V967+VLOOKUP(CQ$14&amp;"-est-"&amp;$P967,Equations!$G:$I,3,0)*(1/$W967)+VLOOKUP(CQ$14&amp;"-imc-"&amp;$P967,Equations!$G:$I,3,0)*(1/$Q967))))</f>
        <v/>
      </c>
      <c r="CR967" s="10" t="str">
        <f>IF($AK967="","",IF(OR($V967&lt;2.7,$V967&gt;90),"Age OOR",EXP(LN(CQ967)-1.6449*VLOOKUP(CQ$14&amp;"-rse-"&amp;$P967,Equations!$G:$I,3,0))))</f>
        <v/>
      </c>
      <c r="CS967" s="10" t="str">
        <f>IF($AK967="","",IF(OR($V967&lt;2.7,$V967&gt;90),"Age OOR",EXP(LN(CQ967)+1.6449*VLOOKUP(CQ$14&amp;"-rse-"&amp;$P967,Equations!$G:$I,3,0))))</f>
        <v/>
      </c>
      <c r="CT967" s="10" t="str">
        <f t="shared" si="374"/>
        <v/>
      </c>
      <c r="CU967" s="10" t="str">
        <f>IF($AK967="","",IF(OR($V967&lt;2.7,$V967&gt;90),"Age OOR",(LN($AK967)-LN(CQ967))/VLOOKUP(CQ$14&amp;"-rse-"&amp;$P967,Equations!$G:$I,3,0)))</f>
        <v/>
      </c>
      <c r="CV967" s="47"/>
    </row>
    <row r="968" spans="5:100" x14ac:dyDescent="0.2">
      <c r="E968" s="23" t="str">
        <f t="shared" si="350"/>
        <v>Age out of range</v>
      </c>
      <c r="F968" s="23" t="str">
        <f t="shared" si="351"/>
        <v>Age out of range</v>
      </c>
      <c r="G968" s="23" t="str">
        <f t="shared" si="352"/>
        <v>Age out of range</v>
      </c>
      <c r="H968" s="23" t="str">
        <f t="shared" si="353"/>
        <v>Age out of range</v>
      </c>
      <c r="I968" s="23" t="str">
        <f t="shared" si="354"/>
        <v>Age out of range</v>
      </c>
      <c r="J968" s="23" t="str">
        <f t="shared" si="355"/>
        <v>Age out of range</v>
      </c>
      <c r="K968" s="23" t="str">
        <f t="shared" si="356"/>
        <v>Age out of range</v>
      </c>
      <c r="L968" s="23" t="str">
        <f t="shared" si="357"/>
        <v>Age out of range</v>
      </c>
      <c r="M968" s="23" t="str">
        <f t="shared" si="358"/>
        <v>Age out of range</v>
      </c>
      <c r="N968" s="23" t="str">
        <f t="shared" si="359"/>
        <v>Age out of range</v>
      </c>
      <c r="O968" s="23" t="str">
        <f t="shared" si="360"/>
        <v>Age out of range</v>
      </c>
      <c r="P968" s="23" t="str">
        <f t="shared" si="361"/>
        <v>Age out of range</v>
      </c>
      <c r="Q968" s="23" t="e">
        <f t="shared" si="362"/>
        <v>#DIV/0!</v>
      </c>
      <c r="R968" s="17"/>
      <c r="S968" s="23">
        <v>952</v>
      </c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  <c r="AE968" s="134"/>
      <c r="AF968" s="134"/>
      <c r="AG968" s="134"/>
      <c r="AH968" s="134"/>
      <c r="AI968" s="134"/>
      <c r="AJ968" s="134"/>
      <c r="AK968" s="134"/>
      <c r="AL968" s="7"/>
      <c r="AM968" s="47"/>
      <c r="AN968" s="10" t="str">
        <f>IF($Z968="","",IF(OR($V968&lt;2.7,$V968&gt;90),"Age OOR",VLOOKUP(AN$14&amp;"-int-"&amp;$E968,Equations!$G:$I,3,0)+VLOOKUP(AN$14&amp;"-sexo-"&amp;$E968,Equations!$G:$I,3,0)*$U968+VLOOKUP(AN$14&amp;"-edad-"&amp;$E968,Equations!$G:$I,3,0)*$V968+VLOOKUP(AN$14&amp;"-est-"&amp;$E968,Equations!$G:$I,3,0)*(1/$W968)+VLOOKUP(AN$14&amp;"-imc-"&amp;$E968,Equations!$G:$I,3,0)*(1/$Q968)))</f>
        <v/>
      </c>
      <c r="AO968" s="10" t="str">
        <f>IF($Z968="","",IF(OR($V968&lt;2.7,$V968&gt;90),"Age OOR",AN968-1.6449*VLOOKUP(AN$14&amp;"-rse-"&amp;$E968,Equations!$G:$I,3,0)))</f>
        <v/>
      </c>
      <c r="AP968" s="10" t="str">
        <f>IF($Z968="","",IF(OR($V968&lt;2.7,$V968&gt;90),"Age OOR",AN968+1.6449*VLOOKUP(AN$14&amp;"-rse-"&amp;$E968,Equations!$G:$I,3,0)))</f>
        <v/>
      </c>
      <c r="AQ968" s="10" t="str">
        <f t="shared" si="363"/>
        <v/>
      </c>
      <c r="AR968" s="10" t="str">
        <f>IF($Z968="","",IF(OR($V968&lt;2.7,$V968&gt;90),"Age OOR",($Z968-AN968)/VLOOKUP(AN$14&amp;"-rse-"&amp;$E968,Equations!$G:$I,3,0)))</f>
        <v/>
      </c>
      <c r="AS968" s="10" t="str">
        <f>IF($AA968="","",IF(OR($V968&lt;2.7,$V968&gt;90),"Age OOR",VLOOKUP(AS$14&amp;"-int-"&amp;$F968,Equations!$G:$I,3,0)+VLOOKUP(AS$14&amp;"-sexo-"&amp;$F968,Equations!$G:$I,3,0)*$U968+VLOOKUP(AS$14&amp;"-edad-"&amp;$F968,Equations!$G:$I,3,0)*$V968+VLOOKUP(AS$14&amp;"-est-"&amp;$F968,Equations!$G:$I,3,0)*(1/$W968)+VLOOKUP(AS$14&amp;"-imc-"&amp;$F968,Equations!$G:$I,3,0)*(1/$Q968)))</f>
        <v/>
      </c>
      <c r="AT968" s="10" t="str">
        <f>IF($AA968="","",IF(OR($V968&lt;2.7,$V968&gt;90),"Age OOR",AS968-1.6449*VLOOKUP(AS$14&amp;"-rse-"&amp;$F968,Equations!$G:$I,3,0)))</f>
        <v/>
      </c>
      <c r="AU968" s="10" t="str">
        <f>IF($AA968="","",IF(OR($V968&lt;2.7,$V968&gt;90),"Age OOR",AS968+1.6449*VLOOKUP(AS$14&amp;"-rse-"&amp;$F968,Equations!$G:$I,3,0)))</f>
        <v/>
      </c>
      <c r="AV968" s="10" t="str">
        <f t="shared" si="364"/>
        <v/>
      </c>
      <c r="AW968" s="10" t="str">
        <f>IF($AA968="","",IF(OR($V968&lt;2.7,$V968&gt;90),"Age OOR",($AA968-AS968)/VLOOKUP(AS$14&amp;"-rse-"&amp;$F968,Equations!$G:$I,3,0)))</f>
        <v/>
      </c>
      <c r="AX968" s="10" t="str">
        <f>IF($AB968="","",IF(OR($V968&lt;2.7,$V968&gt;90),"Age OOR",VLOOKUP(AX$14&amp;"-int-"&amp;$G968,Equations!$G:$I,3,0)+VLOOKUP(AX$14&amp;"-sexo-"&amp;$G968,Equations!$G:$I,3,0)*$U968+VLOOKUP(AX$14&amp;"-edad-"&amp;$G968,Equations!$G:$I,3,0)*$V968+VLOOKUP(AX$14&amp;"-est-"&amp;$G968,Equations!$G:$I,3,0)*(1/$W968)+VLOOKUP(AX$14&amp;"-imc-"&amp;$G968,Equations!$G:$I,3,0)*(1/$Q968)))</f>
        <v/>
      </c>
      <c r="AY968" s="10" t="str">
        <f>IF($AB968="","",IF(OR($V968&lt;2.7,$V968&gt;90),"Age OOR",AX968-1.6449*VLOOKUP(AX$14&amp;"-rse-"&amp;$G968,Equations!$G:$I,3,0)))</f>
        <v/>
      </c>
      <c r="AZ968" s="10" t="str">
        <f>IF($AB968="","",IF(OR($V968&lt;2.7,$V968&gt;90),"Age OOR",AX968+1.6449*VLOOKUP(AX$14&amp;"-rse-"&amp;$G968,Equations!$G:$I,3,0)))</f>
        <v/>
      </c>
      <c r="BA968" s="10" t="str">
        <f t="shared" si="365"/>
        <v/>
      </c>
      <c r="BB968" s="10" t="str">
        <f>IF($AB968="","",IF(OR($V968&lt;2.7,$V968&gt;90),"Age OOR",($AB968-AX968)/VLOOKUP(AX$14&amp;"-rse-"&amp;$G968,Equations!$G:$I,3,0)))</f>
        <v/>
      </c>
      <c r="BC968" s="10" t="str">
        <f>IF($AC968="","",IF(OR($V968&lt;2.7,$V968&gt;90),"Age OOR",VLOOKUP(BC$14&amp;"-int-"&amp;$H968,Equations!$G:$I,3,0)+VLOOKUP(BC$14&amp;"-sexo-"&amp;$H968,Equations!$G:$I,3,0)*$U968+VLOOKUP(BC$14&amp;"-edad-"&amp;$H968,Equations!$G:$I,3,0)*$V968+VLOOKUP(BC$14&amp;"-est-"&amp;$H968,Equations!$G:$I,3,0)*(1/$W968)+VLOOKUP(BC$14&amp;"-imc-"&amp;$H968,Equations!$G:$I,3,0)*(1/$Q968)))</f>
        <v/>
      </c>
      <c r="BD968" s="10" t="str">
        <f>IF($AC968="","",IF(OR($V968&lt;2.7,$V968&gt;90),"Age OOR",BC968-1.6449*VLOOKUP(BC$14&amp;"-rse-"&amp;$H968,Equations!$G:$I,3,0)))</f>
        <v/>
      </c>
      <c r="BE968" s="10" t="str">
        <f>IF($AC968="","",IF(OR($V968&lt;2.7,$V968&gt;90),"Age OOR",BC968+1.6449*VLOOKUP(BC$14&amp;"-rse-"&amp;$H968,Equations!$G:$I,3,0)))</f>
        <v/>
      </c>
      <c r="BF968" s="10" t="str">
        <f t="shared" si="366"/>
        <v/>
      </c>
      <c r="BG968" s="10" t="str">
        <f>IF($AC968="","",IF(OR($V968&lt;2.7,$V968&gt;90),"Age OOR",($AC968-BC968)/VLOOKUP(BC$14&amp;"-rse-"&amp;$H968,Equations!$G:$I,3,0)))</f>
        <v/>
      </c>
      <c r="BH968" s="10" t="str">
        <f>IF($AD968="","",IF(OR($V968&lt;2.7,$V968&gt;90),"Age OOR",VLOOKUP(BH$14&amp;"-int-"&amp;$I968,Equations!$G:$I,3,0)+VLOOKUP(BH$14&amp;"-sexo-"&amp;$I968,Equations!$G:$I,3,0)*$U968+VLOOKUP(BH$14&amp;"-edad-"&amp;$I968,Equations!$G:$I,3,0)*$V968+VLOOKUP(BH$14&amp;"-est-"&amp;$I968,Equations!$G:$I,3,0)*(1/$W968)+VLOOKUP(BH$14&amp;"-imc-"&amp;$I968,Equations!$G:$I,3,0)*(1/$Q968)))</f>
        <v/>
      </c>
      <c r="BI968" s="10" t="str">
        <f>IF($AD968="","",IF(OR($V968&lt;2.7,$V968&gt;90),"Age OOR",BH968-1.6449*VLOOKUP(BH$14&amp;"-rse-"&amp;$I968,Equations!$G:$I,3,0)))</f>
        <v/>
      </c>
      <c r="BJ968" s="10" t="str">
        <f>IF($AD968="","",IF(OR($V968&lt;2.7,$V968&gt;90),"Age OOR",BH968+1.6449*VLOOKUP(BH$14&amp;"-rse-"&amp;$I968,Equations!$G:$I,3,0)))</f>
        <v/>
      </c>
      <c r="BK968" s="10" t="str">
        <f t="shared" si="367"/>
        <v/>
      </c>
      <c r="BL968" s="10" t="str">
        <f>IF($AD968="","",IF(OR($V968&lt;2.7,$V968&gt;90),"Age OOR",($AD968-BH968)/VLOOKUP(BH$14&amp;"-rse-"&amp;$I968,Equations!$G:$I,3,0)))</f>
        <v/>
      </c>
      <c r="BM968" s="10" t="str">
        <f>IF($AE968="","",IF(OR($V968&lt;2.7,$V968&gt;90),"Age OOR",VLOOKUP(BM$14&amp;"-int-"&amp;$J968,Equations!$G:$I,3,0)+VLOOKUP(BM$14&amp;"-sexo-"&amp;$J968,Equations!$G:$I,3,0)*$U968+VLOOKUP(BM$14&amp;"-edad-"&amp;$J968,Equations!$G:$I,3,0)*$V968+VLOOKUP(BM$14&amp;"-est-"&amp;$J968,Equations!$G:$I,3,0)*(1/$W968)+VLOOKUP(BM$14&amp;"-imc-"&amp;$J968,Equations!$G:$I,3,0)*(1/$Q968)))</f>
        <v/>
      </c>
      <c r="BN968" s="10" t="str">
        <f>IF($AE968="","",IF(OR($V968&lt;2.7,$V968&gt;90),"Age OOR",BM968-1.6449*VLOOKUP(BM$14&amp;"-rse-"&amp;$J968,Equations!$G:$I,3,0)))</f>
        <v/>
      </c>
      <c r="BO968" s="10" t="str">
        <f>IF($AE968="","",IF(OR($V968&lt;2.7,$V968&gt;90),"Age OOR",BM968+1.6449*VLOOKUP(BM$14&amp;"-rse-"&amp;$J968,Equations!$G:$I,3,0)))</f>
        <v/>
      </c>
      <c r="BP968" s="10" t="str">
        <f t="shared" si="368"/>
        <v/>
      </c>
      <c r="BQ968" s="10" t="str">
        <f>IF($AE968="","",IF(OR($V968&lt;2.7,$V968&gt;90),"Age OOR",($AE968-BM968)/VLOOKUP(BM$14&amp;"-rse-"&amp;$J968,Equations!$G:$I,3,0)))</f>
        <v/>
      </c>
      <c r="BR968" s="10" t="str">
        <f>IF($AF968="","",IF(OR($V968&lt;2.7,$V968&gt;90),"Age OOR",VLOOKUP(BR$14&amp;"-int-"&amp;$K968,Equations!$G:$I,3,0)+VLOOKUP(BR$14&amp;"-sexo-"&amp;$K968,Equations!$G:$I,3,0)*$U968+VLOOKUP(BR$14&amp;"-edad-"&amp;$K968,Equations!$G:$I,3,0)*$V968+VLOOKUP(BR$14&amp;"-est-"&amp;$K968,Equations!$G:$I,3,0)*(1/$W968)+VLOOKUP(BR$14&amp;"-imc-"&amp;$K968,Equations!$G:$I,3,0)*(1/$Q968)))</f>
        <v/>
      </c>
      <c r="BS968" s="10" t="str">
        <f>IF($AF968="","",IF(OR($V968&lt;2.7,$V968&gt;90),"Age OOR",BR968-1.6449*VLOOKUP(BR$14&amp;"-rse-"&amp;$K968,Equations!$G:$I,3,0)))</f>
        <v/>
      </c>
      <c r="BT968" s="10" t="str">
        <f>IF($AF968="","",IF(OR($V968&lt;2.7,$V968&gt;90),"Age OOR",BR968+1.6449*VLOOKUP(BR$14&amp;"-rse-"&amp;$K968,Equations!$G:$I,3,0)))</f>
        <v/>
      </c>
      <c r="BU968" s="10" t="str">
        <f t="shared" si="369"/>
        <v/>
      </c>
      <c r="BV968" s="10" t="str">
        <f>IF($AF968="","",IF(OR($V968&lt;2.7,$V968&gt;90),"Age OOR",($AF968-BR968)/VLOOKUP(BR$14&amp;"-rse-"&amp;$K968,Equations!$G:$I,3,0)))</f>
        <v/>
      </c>
      <c r="BW968" s="10" t="str">
        <f>IF($AG968="","",IF(OR($V968&lt;2.7,$V968&gt;90),"Age OOR",VLOOKUP(BW$14&amp;"-int-"&amp;$L968,Equations!$G:$I,3,0)+VLOOKUP(BW$14&amp;"-sexo-"&amp;$L968,Equations!$G:$I,3,0)*$U968+VLOOKUP(BW$14&amp;"-edad-"&amp;$L968,Equations!$G:$I,3,0)*$V968+VLOOKUP(BW$14&amp;"-est-"&amp;$L968,Equations!$G:$I,3,0)*(1/$W968)+VLOOKUP(BW$14&amp;"-imc-"&amp;$L968,Equations!$G:$I,3,0)*(1/$Q968)))</f>
        <v/>
      </c>
      <c r="BX968" s="10" t="str">
        <f>IF($AG968="","",IF(OR($V968&lt;2.7,$V968&gt;90),"Age OOR",BW968-1.6449*VLOOKUP(BW$14&amp;"-rse-"&amp;$L968,Equations!$G:$I,3,0)))</f>
        <v/>
      </c>
      <c r="BY968" s="10" t="str">
        <f>IF($AG968="","",IF(OR($V968&lt;2.7,$V968&gt;90),"Age OOR",BW968+1.6449*VLOOKUP(BW$14&amp;"-rse-"&amp;$L968,Equations!$G:$I,3,0)))</f>
        <v/>
      </c>
      <c r="BZ968" s="10" t="str">
        <f t="shared" si="370"/>
        <v/>
      </c>
      <c r="CA968" s="10" t="str">
        <f>IF($AG968="","",IF(OR($V968&lt;2.7,$V968&gt;90),"Age OOR",($AG968-BW968)/VLOOKUP(BW$14&amp;"-rse-"&amp;$L968,Equations!$G:$I,3,0)))</f>
        <v/>
      </c>
      <c r="CB968" s="10" t="str">
        <f>IF($AH968="","",IF(OR($V968&lt;2.7,$V968&gt;90),"Age OOR",VLOOKUP(CB$14&amp;"-int-"&amp;$M968,Equations!$G:$I,3,0)+VLOOKUP(CB$14&amp;"-sexo-"&amp;$M968,Equations!$G:$I,3,0)*$U968+VLOOKUP(CB$14&amp;"-edad-"&amp;$M968,Equations!$G:$I,3,0)*$V968+VLOOKUP(CB$14&amp;"-est-"&amp;$M968,Equations!$G:$I,3,0)*(1/$W968)+VLOOKUP(CB$14&amp;"-imc-"&amp;$M968,Equations!$G:$I,3,0)*(1/$Q968)))</f>
        <v/>
      </c>
      <c r="CC968" s="10" t="str">
        <f>IF($AH968="","",IF(OR($V968&lt;2.7,$V968&gt;90),"Age OOR",CB968-1.6449*VLOOKUP(CB$14&amp;"-rse-"&amp;$M968,Equations!$G:$I,3,0)))</f>
        <v/>
      </c>
      <c r="CD968" s="10" t="str">
        <f>IF($AH968="","",IF(OR($V968&lt;2.7,$V968&gt;90),"Age OOR",CB968+1.6449*VLOOKUP(CB$14&amp;"-rse-"&amp;$M968,Equations!$G:$I,3,0)))</f>
        <v/>
      </c>
      <c r="CE968" s="10" t="str">
        <f t="shared" si="371"/>
        <v/>
      </c>
      <c r="CF968" s="10" t="str">
        <f>IF($AH968="","",IF(OR($V968&lt;2.7,$V968&gt;90),"Age OOR",($AH968-CB968)/VLOOKUP(CB$14&amp;"-rse-"&amp;$M968,Equations!$G:$I,3,0)))</f>
        <v/>
      </c>
      <c r="CG968" s="10" t="str">
        <f>IF($AI968="","",IF(OR($V968&lt;2.7,$V968&gt;90),"Age OOR",VLOOKUP(CG$14&amp;"-int-"&amp;$N968,Equations!$G:$I,3,0)+VLOOKUP(CG$14&amp;"-sexo-"&amp;$N968,Equations!$G:$I,3,0)*$U968+VLOOKUP(CG$14&amp;"-edad-"&amp;$N968,Equations!$G:$I,3,0)*$V968+VLOOKUP(CG$14&amp;"-est-"&amp;$N968,Equations!$G:$I,3,0)*(1/$W968)+VLOOKUP(CG$14&amp;"-imc-"&amp;$N968,Equations!$G:$I,3,0)*(1/$Q968)))</f>
        <v/>
      </c>
      <c r="CH968" s="10" t="str">
        <f>IF($AI968="","",IF(OR($V968&lt;2.7,$V968&gt;90),"Age OOR",CG968-1.6449*VLOOKUP(CG$14&amp;"-rse-"&amp;$N968,Equations!$G:$I,3,0)))</f>
        <v/>
      </c>
      <c r="CI968" s="10" t="str">
        <f>IF($AI968="","",IF(OR($V968&lt;2.7,$V968&gt;90),"Age OOR",CG968+1.6449*VLOOKUP(CG$14&amp;"-rse-"&amp;$N968,Equations!$G:$I,3,0)))</f>
        <v/>
      </c>
      <c r="CJ968" s="10" t="str">
        <f t="shared" si="372"/>
        <v/>
      </c>
      <c r="CK968" s="10" t="str">
        <f>IF($AI968="","",IF(OR($V968&lt;2.7,$V968&gt;90),"Age OOR",($AI968-CG968)/VLOOKUP(CG$14&amp;"-rse-"&amp;$N968,Equations!$G:$I,3,0)))</f>
        <v/>
      </c>
      <c r="CL968" s="10" t="str">
        <f>IF($AJ968="","",IF(OR($V968&lt;2.7,$V968&gt;90),"Age OOR",VLOOKUP(CL$14&amp;"-int-"&amp;$O968,Equations!$G:$I,3,0)+VLOOKUP(CL$14&amp;"-sexo-"&amp;$O968,Equations!$G:$I,3,0)*$U968+VLOOKUP(CL$14&amp;"-edad-"&amp;$O968,Equations!$G:$I,3,0)*$V968+VLOOKUP(CL$14&amp;"-est-"&amp;$O968,Equations!$G:$I,3,0)*(1/$W968)+VLOOKUP(CL$14&amp;"-imc-"&amp;$O968,Equations!$G:$I,3,0)*(1/$Q968)))</f>
        <v/>
      </c>
      <c r="CM968" s="10" t="str">
        <f>IF($AJ968="","",IF(OR($V968&lt;2.7,$V968&gt;90),"Age OOR",CL968-1.6449*VLOOKUP(CL$14&amp;"-rse-"&amp;$O968,Equations!$G:$I,3,0)))</f>
        <v/>
      </c>
      <c r="CN968" s="10" t="str">
        <f>IF($AJ968="","",IF(OR($V968&lt;2.7,$V968&gt;90),"Age OOR",CL968+1.6449*VLOOKUP(CL$14&amp;"-rse-"&amp;$O968,Equations!$G:$I,3,0)))</f>
        <v/>
      </c>
      <c r="CO968" s="10" t="str">
        <f t="shared" si="373"/>
        <v/>
      </c>
      <c r="CP968" s="10" t="str">
        <f>IF($AJ968="","",IF(OR($V968&lt;2.7,$V968&gt;90),"Age OOR",($AJ968-CL968)/VLOOKUP(CL$14&amp;"-rse-"&amp;$O968,Equations!$G:$I,3,0)))</f>
        <v/>
      </c>
      <c r="CQ968" s="10" t="str">
        <f>IF($AK968="","",IF(OR($V968&lt;2.7,$V968&gt;90),"Age OOR",EXP(VLOOKUP(CQ$14&amp;"-int-"&amp;$P968,Equations!$G:$I,3,0)+VLOOKUP(CQ$14&amp;"-sexo-"&amp;$P968,Equations!$G:$I,3,0)*$U968+VLOOKUP(CQ$14&amp;"-edad-"&amp;$P968,Equations!$G:$I,3,0)*$V968+VLOOKUP(CQ$14&amp;"-est-"&amp;$P968,Equations!$G:$I,3,0)*(1/$W968)+VLOOKUP(CQ$14&amp;"-imc-"&amp;$P968,Equations!$G:$I,3,0)*(1/$Q968))))</f>
        <v/>
      </c>
      <c r="CR968" s="10" t="str">
        <f>IF($AK968="","",IF(OR($V968&lt;2.7,$V968&gt;90),"Age OOR",EXP(LN(CQ968)-1.6449*VLOOKUP(CQ$14&amp;"-rse-"&amp;$P968,Equations!$G:$I,3,0))))</f>
        <v/>
      </c>
      <c r="CS968" s="10" t="str">
        <f>IF($AK968="","",IF(OR($V968&lt;2.7,$V968&gt;90),"Age OOR",EXP(LN(CQ968)+1.6449*VLOOKUP(CQ$14&amp;"-rse-"&amp;$P968,Equations!$G:$I,3,0))))</f>
        <v/>
      </c>
      <c r="CT968" s="10" t="str">
        <f t="shared" si="374"/>
        <v/>
      </c>
      <c r="CU968" s="10" t="str">
        <f>IF($AK968="","",IF(OR($V968&lt;2.7,$V968&gt;90),"Age OOR",(LN($AK968)-LN(CQ968))/VLOOKUP(CQ$14&amp;"-rse-"&amp;$P968,Equations!$G:$I,3,0)))</f>
        <v/>
      </c>
      <c r="CV968" s="47"/>
    </row>
    <row r="969" spans="5:100" x14ac:dyDescent="0.2">
      <c r="E969" s="23" t="str">
        <f t="shared" si="350"/>
        <v>Age out of range</v>
      </c>
      <c r="F969" s="23" t="str">
        <f t="shared" si="351"/>
        <v>Age out of range</v>
      </c>
      <c r="G969" s="23" t="str">
        <f t="shared" si="352"/>
        <v>Age out of range</v>
      </c>
      <c r="H969" s="23" t="str">
        <f t="shared" si="353"/>
        <v>Age out of range</v>
      </c>
      <c r="I969" s="23" t="str">
        <f t="shared" si="354"/>
        <v>Age out of range</v>
      </c>
      <c r="J969" s="23" t="str">
        <f t="shared" si="355"/>
        <v>Age out of range</v>
      </c>
      <c r="K969" s="23" t="str">
        <f t="shared" si="356"/>
        <v>Age out of range</v>
      </c>
      <c r="L969" s="23" t="str">
        <f t="shared" si="357"/>
        <v>Age out of range</v>
      </c>
      <c r="M969" s="23" t="str">
        <f t="shared" si="358"/>
        <v>Age out of range</v>
      </c>
      <c r="N969" s="23" t="str">
        <f t="shared" si="359"/>
        <v>Age out of range</v>
      </c>
      <c r="O969" s="23" t="str">
        <f t="shared" si="360"/>
        <v>Age out of range</v>
      </c>
      <c r="P969" s="23" t="str">
        <f t="shared" si="361"/>
        <v>Age out of range</v>
      </c>
      <c r="Q969" s="23" t="e">
        <f t="shared" si="362"/>
        <v>#DIV/0!</v>
      </c>
      <c r="R969" s="17"/>
      <c r="S969" s="23">
        <v>953</v>
      </c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  <c r="AE969" s="134"/>
      <c r="AF969" s="134"/>
      <c r="AG969" s="134"/>
      <c r="AH969" s="134"/>
      <c r="AI969" s="134"/>
      <c r="AJ969" s="134"/>
      <c r="AK969" s="134"/>
      <c r="AL969" s="7"/>
      <c r="AM969" s="47"/>
      <c r="AN969" s="10" t="str">
        <f>IF($Z969="","",IF(OR($V969&lt;2.7,$V969&gt;90),"Age OOR",VLOOKUP(AN$14&amp;"-int-"&amp;$E969,Equations!$G:$I,3,0)+VLOOKUP(AN$14&amp;"-sexo-"&amp;$E969,Equations!$G:$I,3,0)*$U969+VLOOKUP(AN$14&amp;"-edad-"&amp;$E969,Equations!$G:$I,3,0)*$V969+VLOOKUP(AN$14&amp;"-est-"&amp;$E969,Equations!$G:$I,3,0)*(1/$W969)+VLOOKUP(AN$14&amp;"-imc-"&amp;$E969,Equations!$G:$I,3,0)*(1/$Q969)))</f>
        <v/>
      </c>
      <c r="AO969" s="10" t="str">
        <f>IF($Z969="","",IF(OR($V969&lt;2.7,$V969&gt;90),"Age OOR",AN969-1.6449*VLOOKUP(AN$14&amp;"-rse-"&amp;$E969,Equations!$G:$I,3,0)))</f>
        <v/>
      </c>
      <c r="AP969" s="10" t="str">
        <f>IF($Z969="","",IF(OR($V969&lt;2.7,$V969&gt;90),"Age OOR",AN969+1.6449*VLOOKUP(AN$14&amp;"-rse-"&amp;$E969,Equations!$G:$I,3,0)))</f>
        <v/>
      </c>
      <c r="AQ969" s="10" t="str">
        <f t="shared" si="363"/>
        <v/>
      </c>
      <c r="AR969" s="10" t="str">
        <f>IF($Z969="","",IF(OR($V969&lt;2.7,$V969&gt;90),"Age OOR",($Z969-AN969)/VLOOKUP(AN$14&amp;"-rse-"&amp;$E969,Equations!$G:$I,3,0)))</f>
        <v/>
      </c>
      <c r="AS969" s="10" t="str">
        <f>IF($AA969="","",IF(OR($V969&lt;2.7,$V969&gt;90),"Age OOR",VLOOKUP(AS$14&amp;"-int-"&amp;$F969,Equations!$G:$I,3,0)+VLOOKUP(AS$14&amp;"-sexo-"&amp;$F969,Equations!$G:$I,3,0)*$U969+VLOOKUP(AS$14&amp;"-edad-"&amp;$F969,Equations!$G:$I,3,0)*$V969+VLOOKUP(AS$14&amp;"-est-"&amp;$F969,Equations!$G:$I,3,0)*(1/$W969)+VLOOKUP(AS$14&amp;"-imc-"&amp;$F969,Equations!$G:$I,3,0)*(1/$Q969)))</f>
        <v/>
      </c>
      <c r="AT969" s="10" t="str">
        <f>IF($AA969="","",IF(OR($V969&lt;2.7,$V969&gt;90),"Age OOR",AS969-1.6449*VLOOKUP(AS$14&amp;"-rse-"&amp;$F969,Equations!$G:$I,3,0)))</f>
        <v/>
      </c>
      <c r="AU969" s="10" t="str">
        <f>IF($AA969="","",IF(OR($V969&lt;2.7,$V969&gt;90),"Age OOR",AS969+1.6449*VLOOKUP(AS$14&amp;"-rse-"&amp;$F969,Equations!$G:$I,3,0)))</f>
        <v/>
      </c>
      <c r="AV969" s="10" t="str">
        <f t="shared" si="364"/>
        <v/>
      </c>
      <c r="AW969" s="10" t="str">
        <f>IF($AA969="","",IF(OR($V969&lt;2.7,$V969&gt;90),"Age OOR",($AA969-AS969)/VLOOKUP(AS$14&amp;"-rse-"&amp;$F969,Equations!$G:$I,3,0)))</f>
        <v/>
      </c>
      <c r="AX969" s="10" t="str">
        <f>IF($AB969="","",IF(OR($V969&lt;2.7,$V969&gt;90),"Age OOR",VLOOKUP(AX$14&amp;"-int-"&amp;$G969,Equations!$G:$I,3,0)+VLOOKUP(AX$14&amp;"-sexo-"&amp;$G969,Equations!$G:$I,3,0)*$U969+VLOOKUP(AX$14&amp;"-edad-"&amp;$G969,Equations!$G:$I,3,0)*$V969+VLOOKUP(AX$14&amp;"-est-"&amp;$G969,Equations!$G:$I,3,0)*(1/$W969)+VLOOKUP(AX$14&amp;"-imc-"&amp;$G969,Equations!$G:$I,3,0)*(1/$Q969)))</f>
        <v/>
      </c>
      <c r="AY969" s="10" t="str">
        <f>IF($AB969="","",IF(OR($V969&lt;2.7,$V969&gt;90),"Age OOR",AX969-1.6449*VLOOKUP(AX$14&amp;"-rse-"&amp;$G969,Equations!$G:$I,3,0)))</f>
        <v/>
      </c>
      <c r="AZ969" s="10" t="str">
        <f>IF($AB969="","",IF(OR($V969&lt;2.7,$V969&gt;90),"Age OOR",AX969+1.6449*VLOOKUP(AX$14&amp;"-rse-"&amp;$G969,Equations!$G:$I,3,0)))</f>
        <v/>
      </c>
      <c r="BA969" s="10" t="str">
        <f t="shared" si="365"/>
        <v/>
      </c>
      <c r="BB969" s="10" t="str">
        <f>IF($AB969="","",IF(OR($V969&lt;2.7,$V969&gt;90),"Age OOR",($AB969-AX969)/VLOOKUP(AX$14&amp;"-rse-"&amp;$G969,Equations!$G:$I,3,0)))</f>
        <v/>
      </c>
      <c r="BC969" s="10" t="str">
        <f>IF($AC969="","",IF(OR($V969&lt;2.7,$V969&gt;90),"Age OOR",VLOOKUP(BC$14&amp;"-int-"&amp;$H969,Equations!$G:$I,3,0)+VLOOKUP(BC$14&amp;"-sexo-"&amp;$H969,Equations!$G:$I,3,0)*$U969+VLOOKUP(BC$14&amp;"-edad-"&amp;$H969,Equations!$G:$I,3,0)*$V969+VLOOKUP(BC$14&amp;"-est-"&amp;$H969,Equations!$G:$I,3,0)*(1/$W969)+VLOOKUP(BC$14&amp;"-imc-"&amp;$H969,Equations!$G:$I,3,0)*(1/$Q969)))</f>
        <v/>
      </c>
      <c r="BD969" s="10" t="str">
        <f>IF($AC969="","",IF(OR($V969&lt;2.7,$V969&gt;90),"Age OOR",BC969-1.6449*VLOOKUP(BC$14&amp;"-rse-"&amp;$H969,Equations!$G:$I,3,0)))</f>
        <v/>
      </c>
      <c r="BE969" s="10" t="str">
        <f>IF($AC969="","",IF(OR($V969&lt;2.7,$V969&gt;90),"Age OOR",BC969+1.6449*VLOOKUP(BC$14&amp;"-rse-"&amp;$H969,Equations!$G:$I,3,0)))</f>
        <v/>
      </c>
      <c r="BF969" s="10" t="str">
        <f t="shared" si="366"/>
        <v/>
      </c>
      <c r="BG969" s="10" t="str">
        <f>IF($AC969="","",IF(OR($V969&lt;2.7,$V969&gt;90),"Age OOR",($AC969-BC969)/VLOOKUP(BC$14&amp;"-rse-"&amp;$H969,Equations!$G:$I,3,0)))</f>
        <v/>
      </c>
      <c r="BH969" s="10" t="str">
        <f>IF($AD969="","",IF(OR($V969&lt;2.7,$V969&gt;90),"Age OOR",VLOOKUP(BH$14&amp;"-int-"&amp;$I969,Equations!$G:$I,3,0)+VLOOKUP(BH$14&amp;"-sexo-"&amp;$I969,Equations!$G:$I,3,0)*$U969+VLOOKUP(BH$14&amp;"-edad-"&amp;$I969,Equations!$G:$I,3,0)*$V969+VLOOKUP(BH$14&amp;"-est-"&amp;$I969,Equations!$G:$I,3,0)*(1/$W969)+VLOOKUP(BH$14&amp;"-imc-"&amp;$I969,Equations!$G:$I,3,0)*(1/$Q969)))</f>
        <v/>
      </c>
      <c r="BI969" s="10" t="str">
        <f>IF($AD969="","",IF(OR($V969&lt;2.7,$V969&gt;90),"Age OOR",BH969-1.6449*VLOOKUP(BH$14&amp;"-rse-"&amp;$I969,Equations!$G:$I,3,0)))</f>
        <v/>
      </c>
      <c r="BJ969" s="10" t="str">
        <f>IF($AD969="","",IF(OR($V969&lt;2.7,$V969&gt;90),"Age OOR",BH969+1.6449*VLOOKUP(BH$14&amp;"-rse-"&amp;$I969,Equations!$G:$I,3,0)))</f>
        <v/>
      </c>
      <c r="BK969" s="10" t="str">
        <f t="shared" si="367"/>
        <v/>
      </c>
      <c r="BL969" s="10" t="str">
        <f>IF($AD969="","",IF(OR($V969&lt;2.7,$V969&gt;90),"Age OOR",($AD969-BH969)/VLOOKUP(BH$14&amp;"-rse-"&amp;$I969,Equations!$G:$I,3,0)))</f>
        <v/>
      </c>
      <c r="BM969" s="10" t="str">
        <f>IF($AE969="","",IF(OR($V969&lt;2.7,$V969&gt;90),"Age OOR",VLOOKUP(BM$14&amp;"-int-"&amp;$J969,Equations!$G:$I,3,0)+VLOOKUP(BM$14&amp;"-sexo-"&amp;$J969,Equations!$G:$I,3,0)*$U969+VLOOKUP(BM$14&amp;"-edad-"&amp;$J969,Equations!$G:$I,3,0)*$V969+VLOOKUP(BM$14&amp;"-est-"&amp;$J969,Equations!$G:$I,3,0)*(1/$W969)+VLOOKUP(BM$14&amp;"-imc-"&amp;$J969,Equations!$G:$I,3,0)*(1/$Q969)))</f>
        <v/>
      </c>
      <c r="BN969" s="10" t="str">
        <f>IF($AE969="","",IF(OR($V969&lt;2.7,$V969&gt;90),"Age OOR",BM969-1.6449*VLOOKUP(BM$14&amp;"-rse-"&amp;$J969,Equations!$G:$I,3,0)))</f>
        <v/>
      </c>
      <c r="BO969" s="10" t="str">
        <f>IF($AE969="","",IF(OR($V969&lt;2.7,$V969&gt;90),"Age OOR",BM969+1.6449*VLOOKUP(BM$14&amp;"-rse-"&amp;$J969,Equations!$G:$I,3,0)))</f>
        <v/>
      </c>
      <c r="BP969" s="10" t="str">
        <f t="shared" si="368"/>
        <v/>
      </c>
      <c r="BQ969" s="10" t="str">
        <f>IF($AE969="","",IF(OR($V969&lt;2.7,$V969&gt;90),"Age OOR",($AE969-BM969)/VLOOKUP(BM$14&amp;"-rse-"&amp;$J969,Equations!$G:$I,3,0)))</f>
        <v/>
      </c>
      <c r="BR969" s="10" t="str">
        <f>IF($AF969="","",IF(OR($V969&lt;2.7,$V969&gt;90),"Age OOR",VLOOKUP(BR$14&amp;"-int-"&amp;$K969,Equations!$G:$I,3,0)+VLOOKUP(BR$14&amp;"-sexo-"&amp;$K969,Equations!$G:$I,3,0)*$U969+VLOOKUP(BR$14&amp;"-edad-"&amp;$K969,Equations!$G:$I,3,0)*$V969+VLOOKUP(BR$14&amp;"-est-"&amp;$K969,Equations!$G:$I,3,0)*(1/$W969)+VLOOKUP(BR$14&amp;"-imc-"&amp;$K969,Equations!$G:$I,3,0)*(1/$Q969)))</f>
        <v/>
      </c>
      <c r="BS969" s="10" t="str">
        <f>IF($AF969="","",IF(OR($V969&lt;2.7,$V969&gt;90),"Age OOR",BR969-1.6449*VLOOKUP(BR$14&amp;"-rse-"&amp;$K969,Equations!$G:$I,3,0)))</f>
        <v/>
      </c>
      <c r="BT969" s="10" t="str">
        <f>IF($AF969="","",IF(OR($V969&lt;2.7,$V969&gt;90),"Age OOR",BR969+1.6449*VLOOKUP(BR$14&amp;"-rse-"&amp;$K969,Equations!$G:$I,3,0)))</f>
        <v/>
      </c>
      <c r="BU969" s="10" t="str">
        <f t="shared" si="369"/>
        <v/>
      </c>
      <c r="BV969" s="10" t="str">
        <f>IF($AF969="","",IF(OR($V969&lt;2.7,$V969&gt;90),"Age OOR",($AF969-BR969)/VLOOKUP(BR$14&amp;"-rse-"&amp;$K969,Equations!$G:$I,3,0)))</f>
        <v/>
      </c>
      <c r="BW969" s="10" t="str">
        <f>IF($AG969="","",IF(OR($V969&lt;2.7,$V969&gt;90),"Age OOR",VLOOKUP(BW$14&amp;"-int-"&amp;$L969,Equations!$G:$I,3,0)+VLOOKUP(BW$14&amp;"-sexo-"&amp;$L969,Equations!$G:$I,3,0)*$U969+VLOOKUP(BW$14&amp;"-edad-"&amp;$L969,Equations!$G:$I,3,0)*$V969+VLOOKUP(BW$14&amp;"-est-"&amp;$L969,Equations!$G:$I,3,0)*(1/$W969)+VLOOKUP(BW$14&amp;"-imc-"&amp;$L969,Equations!$G:$I,3,0)*(1/$Q969)))</f>
        <v/>
      </c>
      <c r="BX969" s="10" t="str">
        <f>IF($AG969="","",IF(OR($V969&lt;2.7,$V969&gt;90),"Age OOR",BW969-1.6449*VLOOKUP(BW$14&amp;"-rse-"&amp;$L969,Equations!$G:$I,3,0)))</f>
        <v/>
      </c>
      <c r="BY969" s="10" t="str">
        <f>IF($AG969="","",IF(OR($V969&lt;2.7,$V969&gt;90),"Age OOR",BW969+1.6449*VLOOKUP(BW$14&amp;"-rse-"&amp;$L969,Equations!$G:$I,3,0)))</f>
        <v/>
      </c>
      <c r="BZ969" s="10" t="str">
        <f t="shared" si="370"/>
        <v/>
      </c>
      <c r="CA969" s="10" t="str">
        <f>IF($AG969="","",IF(OR($V969&lt;2.7,$V969&gt;90),"Age OOR",($AG969-BW969)/VLOOKUP(BW$14&amp;"-rse-"&amp;$L969,Equations!$G:$I,3,0)))</f>
        <v/>
      </c>
      <c r="CB969" s="10" t="str">
        <f>IF($AH969="","",IF(OR($V969&lt;2.7,$V969&gt;90),"Age OOR",VLOOKUP(CB$14&amp;"-int-"&amp;$M969,Equations!$G:$I,3,0)+VLOOKUP(CB$14&amp;"-sexo-"&amp;$M969,Equations!$G:$I,3,0)*$U969+VLOOKUP(CB$14&amp;"-edad-"&amp;$M969,Equations!$G:$I,3,0)*$V969+VLOOKUP(CB$14&amp;"-est-"&amp;$M969,Equations!$G:$I,3,0)*(1/$W969)+VLOOKUP(CB$14&amp;"-imc-"&amp;$M969,Equations!$G:$I,3,0)*(1/$Q969)))</f>
        <v/>
      </c>
      <c r="CC969" s="10" t="str">
        <f>IF($AH969="","",IF(OR($V969&lt;2.7,$V969&gt;90),"Age OOR",CB969-1.6449*VLOOKUP(CB$14&amp;"-rse-"&amp;$M969,Equations!$G:$I,3,0)))</f>
        <v/>
      </c>
      <c r="CD969" s="10" t="str">
        <f>IF($AH969="","",IF(OR($V969&lt;2.7,$V969&gt;90),"Age OOR",CB969+1.6449*VLOOKUP(CB$14&amp;"-rse-"&amp;$M969,Equations!$G:$I,3,0)))</f>
        <v/>
      </c>
      <c r="CE969" s="10" t="str">
        <f t="shared" si="371"/>
        <v/>
      </c>
      <c r="CF969" s="10" t="str">
        <f>IF($AH969="","",IF(OR($V969&lt;2.7,$V969&gt;90),"Age OOR",($AH969-CB969)/VLOOKUP(CB$14&amp;"-rse-"&amp;$M969,Equations!$G:$I,3,0)))</f>
        <v/>
      </c>
      <c r="CG969" s="10" t="str">
        <f>IF($AI969="","",IF(OR($V969&lt;2.7,$V969&gt;90),"Age OOR",VLOOKUP(CG$14&amp;"-int-"&amp;$N969,Equations!$G:$I,3,0)+VLOOKUP(CG$14&amp;"-sexo-"&amp;$N969,Equations!$G:$I,3,0)*$U969+VLOOKUP(CG$14&amp;"-edad-"&amp;$N969,Equations!$G:$I,3,0)*$V969+VLOOKUP(CG$14&amp;"-est-"&amp;$N969,Equations!$G:$I,3,0)*(1/$W969)+VLOOKUP(CG$14&amp;"-imc-"&amp;$N969,Equations!$G:$I,3,0)*(1/$Q969)))</f>
        <v/>
      </c>
      <c r="CH969" s="10" t="str">
        <f>IF($AI969="","",IF(OR($V969&lt;2.7,$V969&gt;90),"Age OOR",CG969-1.6449*VLOOKUP(CG$14&amp;"-rse-"&amp;$N969,Equations!$G:$I,3,0)))</f>
        <v/>
      </c>
      <c r="CI969" s="10" t="str">
        <f>IF($AI969="","",IF(OR($V969&lt;2.7,$V969&gt;90),"Age OOR",CG969+1.6449*VLOOKUP(CG$14&amp;"-rse-"&amp;$N969,Equations!$G:$I,3,0)))</f>
        <v/>
      </c>
      <c r="CJ969" s="10" t="str">
        <f t="shared" si="372"/>
        <v/>
      </c>
      <c r="CK969" s="10" t="str">
        <f>IF($AI969="","",IF(OR($V969&lt;2.7,$V969&gt;90),"Age OOR",($AI969-CG969)/VLOOKUP(CG$14&amp;"-rse-"&amp;$N969,Equations!$G:$I,3,0)))</f>
        <v/>
      </c>
      <c r="CL969" s="10" t="str">
        <f>IF($AJ969="","",IF(OR($V969&lt;2.7,$V969&gt;90),"Age OOR",VLOOKUP(CL$14&amp;"-int-"&amp;$O969,Equations!$G:$I,3,0)+VLOOKUP(CL$14&amp;"-sexo-"&amp;$O969,Equations!$G:$I,3,0)*$U969+VLOOKUP(CL$14&amp;"-edad-"&amp;$O969,Equations!$G:$I,3,0)*$V969+VLOOKUP(CL$14&amp;"-est-"&amp;$O969,Equations!$G:$I,3,0)*(1/$W969)+VLOOKUP(CL$14&amp;"-imc-"&amp;$O969,Equations!$G:$I,3,0)*(1/$Q969)))</f>
        <v/>
      </c>
      <c r="CM969" s="10" t="str">
        <f>IF($AJ969="","",IF(OR($V969&lt;2.7,$V969&gt;90),"Age OOR",CL969-1.6449*VLOOKUP(CL$14&amp;"-rse-"&amp;$O969,Equations!$G:$I,3,0)))</f>
        <v/>
      </c>
      <c r="CN969" s="10" t="str">
        <f>IF($AJ969="","",IF(OR($V969&lt;2.7,$V969&gt;90),"Age OOR",CL969+1.6449*VLOOKUP(CL$14&amp;"-rse-"&amp;$O969,Equations!$G:$I,3,0)))</f>
        <v/>
      </c>
      <c r="CO969" s="10" t="str">
        <f t="shared" si="373"/>
        <v/>
      </c>
      <c r="CP969" s="10" t="str">
        <f>IF($AJ969="","",IF(OR($V969&lt;2.7,$V969&gt;90),"Age OOR",($AJ969-CL969)/VLOOKUP(CL$14&amp;"-rse-"&amp;$O969,Equations!$G:$I,3,0)))</f>
        <v/>
      </c>
      <c r="CQ969" s="10" t="str">
        <f>IF($AK969="","",IF(OR($V969&lt;2.7,$V969&gt;90),"Age OOR",EXP(VLOOKUP(CQ$14&amp;"-int-"&amp;$P969,Equations!$G:$I,3,0)+VLOOKUP(CQ$14&amp;"-sexo-"&amp;$P969,Equations!$G:$I,3,0)*$U969+VLOOKUP(CQ$14&amp;"-edad-"&amp;$P969,Equations!$G:$I,3,0)*$V969+VLOOKUP(CQ$14&amp;"-est-"&amp;$P969,Equations!$G:$I,3,0)*(1/$W969)+VLOOKUP(CQ$14&amp;"-imc-"&amp;$P969,Equations!$G:$I,3,0)*(1/$Q969))))</f>
        <v/>
      </c>
      <c r="CR969" s="10" t="str">
        <f>IF($AK969="","",IF(OR($V969&lt;2.7,$V969&gt;90),"Age OOR",EXP(LN(CQ969)-1.6449*VLOOKUP(CQ$14&amp;"-rse-"&amp;$P969,Equations!$G:$I,3,0))))</f>
        <v/>
      </c>
      <c r="CS969" s="10" t="str">
        <f>IF($AK969="","",IF(OR($V969&lt;2.7,$V969&gt;90),"Age OOR",EXP(LN(CQ969)+1.6449*VLOOKUP(CQ$14&amp;"-rse-"&amp;$P969,Equations!$G:$I,3,0))))</f>
        <v/>
      </c>
      <c r="CT969" s="10" t="str">
        <f t="shared" si="374"/>
        <v/>
      </c>
      <c r="CU969" s="10" t="str">
        <f>IF($AK969="","",IF(OR($V969&lt;2.7,$V969&gt;90),"Age OOR",(LN($AK969)-LN(CQ969))/VLOOKUP(CQ$14&amp;"-rse-"&amp;$P969,Equations!$G:$I,3,0)))</f>
        <v/>
      </c>
      <c r="CV969" s="47"/>
    </row>
    <row r="970" spans="5:100" x14ac:dyDescent="0.2">
      <c r="E970" s="23" t="str">
        <f t="shared" si="350"/>
        <v>Age out of range</v>
      </c>
      <c r="F970" s="23" t="str">
        <f t="shared" si="351"/>
        <v>Age out of range</v>
      </c>
      <c r="G970" s="23" t="str">
        <f t="shared" si="352"/>
        <v>Age out of range</v>
      </c>
      <c r="H970" s="23" t="str">
        <f t="shared" si="353"/>
        <v>Age out of range</v>
      </c>
      <c r="I970" s="23" t="str">
        <f t="shared" si="354"/>
        <v>Age out of range</v>
      </c>
      <c r="J970" s="23" t="str">
        <f t="shared" si="355"/>
        <v>Age out of range</v>
      </c>
      <c r="K970" s="23" t="str">
        <f t="shared" si="356"/>
        <v>Age out of range</v>
      </c>
      <c r="L970" s="23" t="str">
        <f t="shared" si="357"/>
        <v>Age out of range</v>
      </c>
      <c r="M970" s="23" t="str">
        <f t="shared" si="358"/>
        <v>Age out of range</v>
      </c>
      <c r="N970" s="23" t="str">
        <f t="shared" si="359"/>
        <v>Age out of range</v>
      </c>
      <c r="O970" s="23" t="str">
        <f t="shared" si="360"/>
        <v>Age out of range</v>
      </c>
      <c r="P970" s="23" t="str">
        <f t="shared" si="361"/>
        <v>Age out of range</v>
      </c>
      <c r="Q970" s="23" t="e">
        <f t="shared" si="362"/>
        <v>#DIV/0!</v>
      </c>
      <c r="R970" s="17"/>
      <c r="S970" s="23">
        <v>954</v>
      </c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  <c r="AE970" s="134"/>
      <c r="AF970" s="134"/>
      <c r="AG970" s="134"/>
      <c r="AH970" s="134"/>
      <c r="AI970" s="134"/>
      <c r="AJ970" s="134"/>
      <c r="AK970" s="134"/>
      <c r="AL970" s="7"/>
      <c r="AM970" s="47"/>
      <c r="AN970" s="10" t="str">
        <f>IF($Z970="","",IF(OR($V970&lt;2.7,$V970&gt;90),"Age OOR",VLOOKUP(AN$14&amp;"-int-"&amp;$E970,Equations!$G:$I,3,0)+VLOOKUP(AN$14&amp;"-sexo-"&amp;$E970,Equations!$G:$I,3,0)*$U970+VLOOKUP(AN$14&amp;"-edad-"&amp;$E970,Equations!$G:$I,3,0)*$V970+VLOOKUP(AN$14&amp;"-est-"&amp;$E970,Equations!$G:$I,3,0)*(1/$W970)+VLOOKUP(AN$14&amp;"-imc-"&amp;$E970,Equations!$G:$I,3,0)*(1/$Q970)))</f>
        <v/>
      </c>
      <c r="AO970" s="10" t="str">
        <f>IF($Z970="","",IF(OR($V970&lt;2.7,$V970&gt;90),"Age OOR",AN970-1.6449*VLOOKUP(AN$14&amp;"-rse-"&amp;$E970,Equations!$G:$I,3,0)))</f>
        <v/>
      </c>
      <c r="AP970" s="10" t="str">
        <f>IF($Z970="","",IF(OR($V970&lt;2.7,$V970&gt;90),"Age OOR",AN970+1.6449*VLOOKUP(AN$14&amp;"-rse-"&amp;$E970,Equations!$G:$I,3,0)))</f>
        <v/>
      </c>
      <c r="AQ970" s="10" t="str">
        <f t="shared" si="363"/>
        <v/>
      </c>
      <c r="AR970" s="10" t="str">
        <f>IF($Z970="","",IF(OR($V970&lt;2.7,$V970&gt;90),"Age OOR",($Z970-AN970)/VLOOKUP(AN$14&amp;"-rse-"&amp;$E970,Equations!$G:$I,3,0)))</f>
        <v/>
      </c>
      <c r="AS970" s="10" t="str">
        <f>IF($AA970="","",IF(OR($V970&lt;2.7,$V970&gt;90),"Age OOR",VLOOKUP(AS$14&amp;"-int-"&amp;$F970,Equations!$G:$I,3,0)+VLOOKUP(AS$14&amp;"-sexo-"&amp;$F970,Equations!$G:$I,3,0)*$U970+VLOOKUP(AS$14&amp;"-edad-"&amp;$F970,Equations!$G:$I,3,0)*$V970+VLOOKUP(AS$14&amp;"-est-"&amp;$F970,Equations!$G:$I,3,0)*(1/$W970)+VLOOKUP(AS$14&amp;"-imc-"&amp;$F970,Equations!$G:$I,3,0)*(1/$Q970)))</f>
        <v/>
      </c>
      <c r="AT970" s="10" t="str">
        <f>IF($AA970="","",IF(OR($V970&lt;2.7,$V970&gt;90),"Age OOR",AS970-1.6449*VLOOKUP(AS$14&amp;"-rse-"&amp;$F970,Equations!$G:$I,3,0)))</f>
        <v/>
      </c>
      <c r="AU970" s="10" t="str">
        <f>IF($AA970="","",IF(OR($V970&lt;2.7,$V970&gt;90),"Age OOR",AS970+1.6449*VLOOKUP(AS$14&amp;"-rse-"&amp;$F970,Equations!$G:$I,3,0)))</f>
        <v/>
      </c>
      <c r="AV970" s="10" t="str">
        <f t="shared" si="364"/>
        <v/>
      </c>
      <c r="AW970" s="10" t="str">
        <f>IF($AA970="","",IF(OR($V970&lt;2.7,$V970&gt;90),"Age OOR",($AA970-AS970)/VLOOKUP(AS$14&amp;"-rse-"&amp;$F970,Equations!$G:$I,3,0)))</f>
        <v/>
      </c>
      <c r="AX970" s="10" t="str">
        <f>IF($AB970="","",IF(OR($V970&lt;2.7,$V970&gt;90),"Age OOR",VLOOKUP(AX$14&amp;"-int-"&amp;$G970,Equations!$G:$I,3,0)+VLOOKUP(AX$14&amp;"-sexo-"&amp;$G970,Equations!$G:$I,3,0)*$U970+VLOOKUP(AX$14&amp;"-edad-"&amp;$G970,Equations!$G:$I,3,0)*$V970+VLOOKUP(AX$14&amp;"-est-"&amp;$G970,Equations!$G:$I,3,0)*(1/$W970)+VLOOKUP(AX$14&amp;"-imc-"&amp;$G970,Equations!$G:$I,3,0)*(1/$Q970)))</f>
        <v/>
      </c>
      <c r="AY970" s="10" t="str">
        <f>IF($AB970="","",IF(OR($V970&lt;2.7,$V970&gt;90),"Age OOR",AX970-1.6449*VLOOKUP(AX$14&amp;"-rse-"&amp;$G970,Equations!$G:$I,3,0)))</f>
        <v/>
      </c>
      <c r="AZ970" s="10" t="str">
        <f>IF($AB970="","",IF(OR($V970&lt;2.7,$V970&gt;90),"Age OOR",AX970+1.6449*VLOOKUP(AX$14&amp;"-rse-"&amp;$G970,Equations!$G:$I,3,0)))</f>
        <v/>
      </c>
      <c r="BA970" s="10" t="str">
        <f t="shared" si="365"/>
        <v/>
      </c>
      <c r="BB970" s="10" t="str">
        <f>IF($AB970="","",IF(OR($V970&lt;2.7,$V970&gt;90),"Age OOR",($AB970-AX970)/VLOOKUP(AX$14&amp;"-rse-"&amp;$G970,Equations!$G:$I,3,0)))</f>
        <v/>
      </c>
      <c r="BC970" s="10" t="str">
        <f>IF($AC970="","",IF(OR($V970&lt;2.7,$V970&gt;90),"Age OOR",VLOOKUP(BC$14&amp;"-int-"&amp;$H970,Equations!$G:$I,3,0)+VLOOKUP(BC$14&amp;"-sexo-"&amp;$H970,Equations!$G:$I,3,0)*$U970+VLOOKUP(BC$14&amp;"-edad-"&amp;$H970,Equations!$G:$I,3,0)*$V970+VLOOKUP(BC$14&amp;"-est-"&amp;$H970,Equations!$G:$I,3,0)*(1/$W970)+VLOOKUP(BC$14&amp;"-imc-"&amp;$H970,Equations!$G:$I,3,0)*(1/$Q970)))</f>
        <v/>
      </c>
      <c r="BD970" s="10" t="str">
        <f>IF($AC970="","",IF(OR($V970&lt;2.7,$V970&gt;90),"Age OOR",BC970-1.6449*VLOOKUP(BC$14&amp;"-rse-"&amp;$H970,Equations!$G:$I,3,0)))</f>
        <v/>
      </c>
      <c r="BE970" s="10" t="str">
        <f>IF($AC970="","",IF(OR($V970&lt;2.7,$V970&gt;90),"Age OOR",BC970+1.6449*VLOOKUP(BC$14&amp;"-rse-"&amp;$H970,Equations!$G:$I,3,0)))</f>
        <v/>
      </c>
      <c r="BF970" s="10" t="str">
        <f t="shared" si="366"/>
        <v/>
      </c>
      <c r="BG970" s="10" t="str">
        <f>IF($AC970="","",IF(OR($V970&lt;2.7,$V970&gt;90),"Age OOR",($AC970-BC970)/VLOOKUP(BC$14&amp;"-rse-"&amp;$H970,Equations!$G:$I,3,0)))</f>
        <v/>
      </c>
      <c r="BH970" s="10" t="str">
        <f>IF($AD970="","",IF(OR($V970&lt;2.7,$V970&gt;90),"Age OOR",VLOOKUP(BH$14&amp;"-int-"&amp;$I970,Equations!$G:$I,3,0)+VLOOKUP(BH$14&amp;"-sexo-"&amp;$I970,Equations!$G:$I,3,0)*$U970+VLOOKUP(BH$14&amp;"-edad-"&amp;$I970,Equations!$G:$I,3,0)*$V970+VLOOKUP(BH$14&amp;"-est-"&amp;$I970,Equations!$G:$I,3,0)*(1/$W970)+VLOOKUP(BH$14&amp;"-imc-"&amp;$I970,Equations!$G:$I,3,0)*(1/$Q970)))</f>
        <v/>
      </c>
      <c r="BI970" s="10" t="str">
        <f>IF($AD970="","",IF(OR($V970&lt;2.7,$V970&gt;90),"Age OOR",BH970-1.6449*VLOOKUP(BH$14&amp;"-rse-"&amp;$I970,Equations!$G:$I,3,0)))</f>
        <v/>
      </c>
      <c r="BJ970" s="10" t="str">
        <f>IF($AD970="","",IF(OR($V970&lt;2.7,$V970&gt;90),"Age OOR",BH970+1.6449*VLOOKUP(BH$14&amp;"-rse-"&amp;$I970,Equations!$G:$I,3,0)))</f>
        <v/>
      </c>
      <c r="BK970" s="10" t="str">
        <f t="shared" si="367"/>
        <v/>
      </c>
      <c r="BL970" s="10" t="str">
        <f>IF($AD970="","",IF(OR($V970&lt;2.7,$V970&gt;90),"Age OOR",($AD970-BH970)/VLOOKUP(BH$14&amp;"-rse-"&amp;$I970,Equations!$G:$I,3,0)))</f>
        <v/>
      </c>
      <c r="BM970" s="10" t="str">
        <f>IF($AE970="","",IF(OR($V970&lt;2.7,$V970&gt;90),"Age OOR",VLOOKUP(BM$14&amp;"-int-"&amp;$J970,Equations!$G:$I,3,0)+VLOOKUP(BM$14&amp;"-sexo-"&amp;$J970,Equations!$G:$I,3,0)*$U970+VLOOKUP(BM$14&amp;"-edad-"&amp;$J970,Equations!$G:$I,3,0)*$V970+VLOOKUP(BM$14&amp;"-est-"&amp;$J970,Equations!$G:$I,3,0)*(1/$W970)+VLOOKUP(BM$14&amp;"-imc-"&amp;$J970,Equations!$G:$I,3,0)*(1/$Q970)))</f>
        <v/>
      </c>
      <c r="BN970" s="10" t="str">
        <f>IF($AE970="","",IF(OR($V970&lt;2.7,$V970&gt;90),"Age OOR",BM970-1.6449*VLOOKUP(BM$14&amp;"-rse-"&amp;$J970,Equations!$G:$I,3,0)))</f>
        <v/>
      </c>
      <c r="BO970" s="10" t="str">
        <f>IF($AE970="","",IF(OR($V970&lt;2.7,$V970&gt;90),"Age OOR",BM970+1.6449*VLOOKUP(BM$14&amp;"-rse-"&amp;$J970,Equations!$G:$I,3,0)))</f>
        <v/>
      </c>
      <c r="BP970" s="10" t="str">
        <f t="shared" si="368"/>
        <v/>
      </c>
      <c r="BQ970" s="10" t="str">
        <f>IF($AE970="","",IF(OR($V970&lt;2.7,$V970&gt;90),"Age OOR",($AE970-BM970)/VLOOKUP(BM$14&amp;"-rse-"&amp;$J970,Equations!$G:$I,3,0)))</f>
        <v/>
      </c>
      <c r="BR970" s="10" t="str">
        <f>IF($AF970="","",IF(OR($V970&lt;2.7,$V970&gt;90),"Age OOR",VLOOKUP(BR$14&amp;"-int-"&amp;$K970,Equations!$G:$I,3,0)+VLOOKUP(BR$14&amp;"-sexo-"&amp;$K970,Equations!$G:$I,3,0)*$U970+VLOOKUP(BR$14&amp;"-edad-"&amp;$K970,Equations!$G:$I,3,0)*$V970+VLOOKUP(BR$14&amp;"-est-"&amp;$K970,Equations!$G:$I,3,0)*(1/$W970)+VLOOKUP(BR$14&amp;"-imc-"&amp;$K970,Equations!$G:$I,3,0)*(1/$Q970)))</f>
        <v/>
      </c>
      <c r="BS970" s="10" t="str">
        <f>IF($AF970="","",IF(OR($V970&lt;2.7,$V970&gt;90),"Age OOR",BR970-1.6449*VLOOKUP(BR$14&amp;"-rse-"&amp;$K970,Equations!$G:$I,3,0)))</f>
        <v/>
      </c>
      <c r="BT970" s="10" t="str">
        <f>IF($AF970="","",IF(OR($V970&lt;2.7,$V970&gt;90),"Age OOR",BR970+1.6449*VLOOKUP(BR$14&amp;"-rse-"&amp;$K970,Equations!$G:$I,3,0)))</f>
        <v/>
      </c>
      <c r="BU970" s="10" t="str">
        <f t="shared" si="369"/>
        <v/>
      </c>
      <c r="BV970" s="10" t="str">
        <f>IF($AF970="","",IF(OR($V970&lt;2.7,$V970&gt;90),"Age OOR",($AF970-BR970)/VLOOKUP(BR$14&amp;"-rse-"&amp;$K970,Equations!$G:$I,3,0)))</f>
        <v/>
      </c>
      <c r="BW970" s="10" t="str">
        <f>IF($AG970="","",IF(OR($V970&lt;2.7,$V970&gt;90),"Age OOR",VLOOKUP(BW$14&amp;"-int-"&amp;$L970,Equations!$G:$I,3,0)+VLOOKUP(BW$14&amp;"-sexo-"&amp;$L970,Equations!$G:$I,3,0)*$U970+VLOOKUP(BW$14&amp;"-edad-"&amp;$L970,Equations!$G:$I,3,0)*$V970+VLOOKUP(BW$14&amp;"-est-"&amp;$L970,Equations!$G:$I,3,0)*(1/$W970)+VLOOKUP(BW$14&amp;"-imc-"&amp;$L970,Equations!$G:$I,3,0)*(1/$Q970)))</f>
        <v/>
      </c>
      <c r="BX970" s="10" t="str">
        <f>IF($AG970="","",IF(OR($V970&lt;2.7,$V970&gt;90),"Age OOR",BW970-1.6449*VLOOKUP(BW$14&amp;"-rse-"&amp;$L970,Equations!$G:$I,3,0)))</f>
        <v/>
      </c>
      <c r="BY970" s="10" t="str">
        <f>IF($AG970="","",IF(OR($V970&lt;2.7,$V970&gt;90),"Age OOR",BW970+1.6449*VLOOKUP(BW$14&amp;"-rse-"&amp;$L970,Equations!$G:$I,3,0)))</f>
        <v/>
      </c>
      <c r="BZ970" s="10" t="str">
        <f t="shared" si="370"/>
        <v/>
      </c>
      <c r="CA970" s="10" t="str">
        <f>IF($AG970="","",IF(OR($V970&lt;2.7,$V970&gt;90),"Age OOR",($AG970-BW970)/VLOOKUP(BW$14&amp;"-rse-"&amp;$L970,Equations!$G:$I,3,0)))</f>
        <v/>
      </c>
      <c r="CB970" s="10" t="str">
        <f>IF($AH970="","",IF(OR($V970&lt;2.7,$V970&gt;90),"Age OOR",VLOOKUP(CB$14&amp;"-int-"&amp;$M970,Equations!$G:$I,3,0)+VLOOKUP(CB$14&amp;"-sexo-"&amp;$M970,Equations!$G:$I,3,0)*$U970+VLOOKUP(CB$14&amp;"-edad-"&amp;$M970,Equations!$G:$I,3,0)*$V970+VLOOKUP(CB$14&amp;"-est-"&amp;$M970,Equations!$G:$I,3,0)*(1/$W970)+VLOOKUP(CB$14&amp;"-imc-"&amp;$M970,Equations!$G:$I,3,0)*(1/$Q970)))</f>
        <v/>
      </c>
      <c r="CC970" s="10" t="str">
        <f>IF($AH970="","",IF(OR($V970&lt;2.7,$V970&gt;90),"Age OOR",CB970-1.6449*VLOOKUP(CB$14&amp;"-rse-"&amp;$M970,Equations!$G:$I,3,0)))</f>
        <v/>
      </c>
      <c r="CD970" s="10" t="str">
        <f>IF($AH970="","",IF(OR($V970&lt;2.7,$V970&gt;90),"Age OOR",CB970+1.6449*VLOOKUP(CB$14&amp;"-rse-"&amp;$M970,Equations!$G:$I,3,0)))</f>
        <v/>
      </c>
      <c r="CE970" s="10" t="str">
        <f t="shared" si="371"/>
        <v/>
      </c>
      <c r="CF970" s="10" t="str">
        <f>IF($AH970="","",IF(OR($V970&lt;2.7,$V970&gt;90),"Age OOR",($AH970-CB970)/VLOOKUP(CB$14&amp;"-rse-"&amp;$M970,Equations!$G:$I,3,0)))</f>
        <v/>
      </c>
      <c r="CG970" s="10" t="str">
        <f>IF($AI970="","",IF(OR($V970&lt;2.7,$V970&gt;90),"Age OOR",VLOOKUP(CG$14&amp;"-int-"&amp;$N970,Equations!$G:$I,3,0)+VLOOKUP(CG$14&amp;"-sexo-"&amp;$N970,Equations!$G:$I,3,0)*$U970+VLOOKUP(CG$14&amp;"-edad-"&amp;$N970,Equations!$G:$I,3,0)*$V970+VLOOKUP(CG$14&amp;"-est-"&amp;$N970,Equations!$G:$I,3,0)*(1/$W970)+VLOOKUP(CG$14&amp;"-imc-"&amp;$N970,Equations!$G:$I,3,0)*(1/$Q970)))</f>
        <v/>
      </c>
      <c r="CH970" s="10" t="str">
        <f>IF($AI970="","",IF(OR($V970&lt;2.7,$V970&gt;90),"Age OOR",CG970-1.6449*VLOOKUP(CG$14&amp;"-rse-"&amp;$N970,Equations!$G:$I,3,0)))</f>
        <v/>
      </c>
      <c r="CI970" s="10" t="str">
        <f>IF($AI970="","",IF(OR($V970&lt;2.7,$V970&gt;90),"Age OOR",CG970+1.6449*VLOOKUP(CG$14&amp;"-rse-"&amp;$N970,Equations!$G:$I,3,0)))</f>
        <v/>
      </c>
      <c r="CJ970" s="10" t="str">
        <f t="shared" si="372"/>
        <v/>
      </c>
      <c r="CK970" s="10" t="str">
        <f>IF($AI970="","",IF(OR($V970&lt;2.7,$V970&gt;90),"Age OOR",($AI970-CG970)/VLOOKUP(CG$14&amp;"-rse-"&amp;$N970,Equations!$G:$I,3,0)))</f>
        <v/>
      </c>
      <c r="CL970" s="10" t="str">
        <f>IF($AJ970="","",IF(OR($V970&lt;2.7,$V970&gt;90),"Age OOR",VLOOKUP(CL$14&amp;"-int-"&amp;$O970,Equations!$G:$I,3,0)+VLOOKUP(CL$14&amp;"-sexo-"&amp;$O970,Equations!$G:$I,3,0)*$U970+VLOOKUP(CL$14&amp;"-edad-"&amp;$O970,Equations!$G:$I,3,0)*$V970+VLOOKUP(CL$14&amp;"-est-"&amp;$O970,Equations!$G:$I,3,0)*(1/$W970)+VLOOKUP(CL$14&amp;"-imc-"&amp;$O970,Equations!$G:$I,3,0)*(1/$Q970)))</f>
        <v/>
      </c>
      <c r="CM970" s="10" t="str">
        <f>IF($AJ970="","",IF(OR($V970&lt;2.7,$V970&gt;90),"Age OOR",CL970-1.6449*VLOOKUP(CL$14&amp;"-rse-"&amp;$O970,Equations!$G:$I,3,0)))</f>
        <v/>
      </c>
      <c r="CN970" s="10" t="str">
        <f>IF($AJ970="","",IF(OR($V970&lt;2.7,$V970&gt;90),"Age OOR",CL970+1.6449*VLOOKUP(CL$14&amp;"-rse-"&amp;$O970,Equations!$G:$I,3,0)))</f>
        <v/>
      </c>
      <c r="CO970" s="10" t="str">
        <f t="shared" si="373"/>
        <v/>
      </c>
      <c r="CP970" s="10" t="str">
        <f>IF($AJ970="","",IF(OR($V970&lt;2.7,$V970&gt;90),"Age OOR",($AJ970-CL970)/VLOOKUP(CL$14&amp;"-rse-"&amp;$O970,Equations!$G:$I,3,0)))</f>
        <v/>
      </c>
      <c r="CQ970" s="10" t="str">
        <f>IF($AK970="","",IF(OR($V970&lt;2.7,$V970&gt;90),"Age OOR",EXP(VLOOKUP(CQ$14&amp;"-int-"&amp;$P970,Equations!$G:$I,3,0)+VLOOKUP(CQ$14&amp;"-sexo-"&amp;$P970,Equations!$G:$I,3,0)*$U970+VLOOKUP(CQ$14&amp;"-edad-"&amp;$P970,Equations!$G:$I,3,0)*$V970+VLOOKUP(CQ$14&amp;"-est-"&amp;$P970,Equations!$G:$I,3,0)*(1/$W970)+VLOOKUP(CQ$14&amp;"-imc-"&amp;$P970,Equations!$G:$I,3,0)*(1/$Q970))))</f>
        <v/>
      </c>
      <c r="CR970" s="10" t="str">
        <f>IF($AK970="","",IF(OR($V970&lt;2.7,$V970&gt;90),"Age OOR",EXP(LN(CQ970)-1.6449*VLOOKUP(CQ$14&amp;"-rse-"&amp;$P970,Equations!$G:$I,3,0))))</f>
        <v/>
      </c>
      <c r="CS970" s="10" t="str">
        <f>IF($AK970="","",IF(OR($V970&lt;2.7,$V970&gt;90),"Age OOR",EXP(LN(CQ970)+1.6449*VLOOKUP(CQ$14&amp;"-rse-"&amp;$P970,Equations!$G:$I,3,0))))</f>
        <v/>
      </c>
      <c r="CT970" s="10" t="str">
        <f t="shared" si="374"/>
        <v/>
      </c>
      <c r="CU970" s="10" t="str">
        <f>IF($AK970="","",IF(OR($V970&lt;2.7,$V970&gt;90),"Age OOR",(LN($AK970)-LN(CQ970))/VLOOKUP(CQ$14&amp;"-rse-"&amp;$P970,Equations!$G:$I,3,0)))</f>
        <v/>
      </c>
      <c r="CV970" s="47"/>
    </row>
    <row r="971" spans="5:100" x14ac:dyDescent="0.2">
      <c r="E971" s="23" t="str">
        <f t="shared" si="350"/>
        <v>Age out of range</v>
      </c>
      <c r="F971" s="23" t="str">
        <f t="shared" si="351"/>
        <v>Age out of range</v>
      </c>
      <c r="G971" s="23" t="str">
        <f t="shared" si="352"/>
        <v>Age out of range</v>
      </c>
      <c r="H971" s="23" t="str">
        <f t="shared" si="353"/>
        <v>Age out of range</v>
      </c>
      <c r="I971" s="23" t="str">
        <f t="shared" si="354"/>
        <v>Age out of range</v>
      </c>
      <c r="J971" s="23" t="str">
        <f t="shared" si="355"/>
        <v>Age out of range</v>
      </c>
      <c r="K971" s="23" t="str">
        <f t="shared" si="356"/>
        <v>Age out of range</v>
      </c>
      <c r="L971" s="23" t="str">
        <f t="shared" si="357"/>
        <v>Age out of range</v>
      </c>
      <c r="M971" s="23" t="str">
        <f t="shared" si="358"/>
        <v>Age out of range</v>
      </c>
      <c r="N971" s="23" t="str">
        <f t="shared" si="359"/>
        <v>Age out of range</v>
      </c>
      <c r="O971" s="23" t="str">
        <f t="shared" si="360"/>
        <v>Age out of range</v>
      </c>
      <c r="P971" s="23" t="str">
        <f t="shared" si="361"/>
        <v>Age out of range</v>
      </c>
      <c r="Q971" s="23" t="e">
        <f t="shared" si="362"/>
        <v>#DIV/0!</v>
      </c>
      <c r="R971" s="17"/>
      <c r="S971" s="23">
        <v>955</v>
      </c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  <c r="AE971" s="134"/>
      <c r="AF971" s="134"/>
      <c r="AG971" s="134"/>
      <c r="AH971" s="134"/>
      <c r="AI971" s="134"/>
      <c r="AJ971" s="134"/>
      <c r="AK971" s="134"/>
      <c r="AL971" s="7"/>
      <c r="AM971" s="47"/>
      <c r="AN971" s="10" t="str">
        <f>IF($Z971="","",IF(OR($V971&lt;2.7,$V971&gt;90),"Age OOR",VLOOKUP(AN$14&amp;"-int-"&amp;$E971,Equations!$G:$I,3,0)+VLOOKUP(AN$14&amp;"-sexo-"&amp;$E971,Equations!$G:$I,3,0)*$U971+VLOOKUP(AN$14&amp;"-edad-"&amp;$E971,Equations!$G:$I,3,0)*$V971+VLOOKUP(AN$14&amp;"-est-"&amp;$E971,Equations!$G:$I,3,0)*(1/$W971)+VLOOKUP(AN$14&amp;"-imc-"&amp;$E971,Equations!$G:$I,3,0)*(1/$Q971)))</f>
        <v/>
      </c>
      <c r="AO971" s="10" t="str">
        <f>IF($Z971="","",IF(OR($V971&lt;2.7,$V971&gt;90),"Age OOR",AN971-1.6449*VLOOKUP(AN$14&amp;"-rse-"&amp;$E971,Equations!$G:$I,3,0)))</f>
        <v/>
      </c>
      <c r="AP971" s="10" t="str">
        <f>IF($Z971="","",IF(OR($V971&lt;2.7,$V971&gt;90),"Age OOR",AN971+1.6449*VLOOKUP(AN$14&amp;"-rse-"&amp;$E971,Equations!$G:$I,3,0)))</f>
        <v/>
      </c>
      <c r="AQ971" s="10" t="str">
        <f t="shared" si="363"/>
        <v/>
      </c>
      <c r="AR971" s="10" t="str">
        <f>IF($Z971="","",IF(OR($V971&lt;2.7,$V971&gt;90),"Age OOR",($Z971-AN971)/VLOOKUP(AN$14&amp;"-rse-"&amp;$E971,Equations!$G:$I,3,0)))</f>
        <v/>
      </c>
      <c r="AS971" s="10" t="str">
        <f>IF($AA971="","",IF(OR($V971&lt;2.7,$V971&gt;90),"Age OOR",VLOOKUP(AS$14&amp;"-int-"&amp;$F971,Equations!$G:$I,3,0)+VLOOKUP(AS$14&amp;"-sexo-"&amp;$F971,Equations!$G:$I,3,0)*$U971+VLOOKUP(AS$14&amp;"-edad-"&amp;$F971,Equations!$G:$I,3,0)*$V971+VLOOKUP(AS$14&amp;"-est-"&amp;$F971,Equations!$G:$I,3,0)*(1/$W971)+VLOOKUP(AS$14&amp;"-imc-"&amp;$F971,Equations!$G:$I,3,0)*(1/$Q971)))</f>
        <v/>
      </c>
      <c r="AT971" s="10" t="str">
        <f>IF($AA971="","",IF(OR($V971&lt;2.7,$V971&gt;90),"Age OOR",AS971-1.6449*VLOOKUP(AS$14&amp;"-rse-"&amp;$F971,Equations!$G:$I,3,0)))</f>
        <v/>
      </c>
      <c r="AU971" s="10" t="str">
        <f>IF($AA971="","",IF(OR($V971&lt;2.7,$V971&gt;90),"Age OOR",AS971+1.6449*VLOOKUP(AS$14&amp;"-rse-"&amp;$F971,Equations!$G:$I,3,0)))</f>
        <v/>
      </c>
      <c r="AV971" s="10" t="str">
        <f t="shared" si="364"/>
        <v/>
      </c>
      <c r="AW971" s="10" t="str">
        <f>IF($AA971="","",IF(OR($V971&lt;2.7,$V971&gt;90),"Age OOR",($AA971-AS971)/VLOOKUP(AS$14&amp;"-rse-"&amp;$F971,Equations!$G:$I,3,0)))</f>
        <v/>
      </c>
      <c r="AX971" s="10" t="str">
        <f>IF($AB971="","",IF(OR($V971&lt;2.7,$V971&gt;90),"Age OOR",VLOOKUP(AX$14&amp;"-int-"&amp;$G971,Equations!$G:$I,3,0)+VLOOKUP(AX$14&amp;"-sexo-"&amp;$G971,Equations!$G:$I,3,0)*$U971+VLOOKUP(AX$14&amp;"-edad-"&amp;$G971,Equations!$G:$I,3,0)*$V971+VLOOKUP(AX$14&amp;"-est-"&amp;$G971,Equations!$G:$I,3,0)*(1/$W971)+VLOOKUP(AX$14&amp;"-imc-"&amp;$G971,Equations!$G:$I,3,0)*(1/$Q971)))</f>
        <v/>
      </c>
      <c r="AY971" s="10" t="str">
        <f>IF($AB971="","",IF(OR($V971&lt;2.7,$V971&gt;90),"Age OOR",AX971-1.6449*VLOOKUP(AX$14&amp;"-rse-"&amp;$G971,Equations!$G:$I,3,0)))</f>
        <v/>
      </c>
      <c r="AZ971" s="10" t="str">
        <f>IF($AB971="","",IF(OR($V971&lt;2.7,$V971&gt;90),"Age OOR",AX971+1.6449*VLOOKUP(AX$14&amp;"-rse-"&amp;$G971,Equations!$G:$I,3,0)))</f>
        <v/>
      </c>
      <c r="BA971" s="10" t="str">
        <f t="shared" si="365"/>
        <v/>
      </c>
      <c r="BB971" s="10" t="str">
        <f>IF($AB971="","",IF(OR($V971&lt;2.7,$V971&gt;90),"Age OOR",($AB971-AX971)/VLOOKUP(AX$14&amp;"-rse-"&amp;$G971,Equations!$G:$I,3,0)))</f>
        <v/>
      </c>
      <c r="BC971" s="10" t="str">
        <f>IF($AC971="","",IF(OR($V971&lt;2.7,$V971&gt;90),"Age OOR",VLOOKUP(BC$14&amp;"-int-"&amp;$H971,Equations!$G:$I,3,0)+VLOOKUP(BC$14&amp;"-sexo-"&amp;$H971,Equations!$G:$I,3,0)*$U971+VLOOKUP(BC$14&amp;"-edad-"&amp;$H971,Equations!$G:$I,3,0)*$V971+VLOOKUP(BC$14&amp;"-est-"&amp;$H971,Equations!$G:$I,3,0)*(1/$W971)+VLOOKUP(BC$14&amp;"-imc-"&amp;$H971,Equations!$G:$I,3,0)*(1/$Q971)))</f>
        <v/>
      </c>
      <c r="BD971" s="10" t="str">
        <f>IF($AC971="","",IF(OR($V971&lt;2.7,$V971&gt;90),"Age OOR",BC971-1.6449*VLOOKUP(BC$14&amp;"-rse-"&amp;$H971,Equations!$G:$I,3,0)))</f>
        <v/>
      </c>
      <c r="BE971" s="10" t="str">
        <f>IF($AC971="","",IF(OR($V971&lt;2.7,$V971&gt;90),"Age OOR",BC971+1.6449*VLOOKUP(BC$14&amp;"-rse-"&amp;$H971,Equations!$G:$I,3,0)))</f>
        <v/>
      </c>
      <c r="BF971" s="10" t="str">
        <f t="shared" si="366"/>
        <v/>
      </c>
      <c r="BG971" s="10" t="str">
        <f>IF($AC971="","",IF(OR($V971&lt;2.7,$V971&gt;90),"Age OOR",($AC971-BC971)/VLOOKUP(BC$14&amp;"-rse-"&amp;$H971,Equations!$G:$I,3,0)))</f>
        <v/>
      </c>
      <c r="BH971" s="10" t="str">
        <f>IF($AD971="","",IF(OR($V971&lt;2.7,$V971&gt;90),"Age OOR",VLOOKUP(BH$14&amp;"-int-"&amp;$I971,Equations!$G:$I,3,0)+VLOOKUP(BH$14&amp;"-sexo-"&amp;$I971,Equations!$G:$I,3,0)*$U971+VLOOKUP(BH$14&amp;"-edad-"&amp;$I971,Equations!$G:$I,3,0)*$V971+VLOOKUP(BH$14&amp;"-est-"&amp;$I971,Equations!$G:$I,3,0)*(1/$W971)+VLOOKUP(BH$14&amp;"-imc-"&amp;$I971,Equations!$G:$I,3,0)*(1/$Q971)))</f>
        <v/>
      </c>
      <c r="BI971" s="10" t="str">
        <f>IF($AD971="","",IF(OR($V971&lt;2.7,$V971&gt;90),"Age OOR",BH971-1.6449*VLOOKUP(BH$14&amp;"-rse-"&amp;$I971,Equations!$G:$I,3,0)))</f>
        <v/>
      </c>
      <c r="BJ971" s="10" t="str">
        <f>IF($AD971="","",IF(OR($V971&lt;2.7,$V971&gt;90),"Age OOR",BH971+1.6449*VLOOKUP(BH$14&amp;"-rse-"&amp;$I971,Equations!$G:$I,3,0)))</f>
        <v/>
      </c>
      <c r="BK971" s="10" t="str">
        <f t="shared" si="367"/>
        <v/>
      </c>
      <c r="BL971" s="10" t="str">
        <f>IF($AD971="","",IF(OR($V971&lt;2.7,$V971&gt;90),"Age OOR",($AD971-BH971)/VLOOKUP(BH$14&amp;"-rse-"&amp;$I971,Equations!$G:$I,3,0)))</f>
        <v/>
      </c>
      <c r="BM971" s="10" t="str">
        <f>IF($AE971="","",IF(OR($V971&lt;2.7,$V971&gt;90),"Age OOR",VLOOKUP(BM$14&amp;"-int-"&amp;$J971,Equations!$G:$I,3,0)+VLOOKUP(BM$14&amp;"-sexo-"&amp;$J971,Equations!$G:$I,3,0)*$U971+VLOOKUP(BM$14&amp;"-edad-"&amp;$J971,Equations!$G:$I,3,0)*$V971+VLOOKUP(BM$14&amp;"-est-"&amp;$J971,Equations!$G:$I,3,0)*(1/$W971)+VLOOKUP(BM$14&amp;"-imc-"&amp;$J971,Equations!$G:$I,3,0)*(1/$Q971)))</f>
        <v/>
      </c>
      <c r="BN971" s="10" t="str">
        <f>IF($AE971="","",IF(OR($V971&lt;2.7,$V971&gt;90),"Age OOR",BM971-1.6449*VLOOKUP(BM$14&amp;"-rse-"&amp;$J971,Equations!$G:$I,3,0)))</f>
        <v/>
      </c>
      <c r="BO971" s="10" t="str">
        <f>IF($AE971="","",IF(OR($V971&lt;2.7,$V971&gt;90),"Age OOR",BM971+1.6449*VLOOKUP(BM$14&amp;"-rse-"&amp;$J971,Equations!$G:$I,3,0)))</f>
        <v/>
      </c>
      <c r="BP971" s="10" t="str">
        <f t="shared" si="368"/>
        <v/>
      </c>
      <c r="BQ971" s="10" t="str">
        <f>IF($AE971="","",IF(OR($V971&lt;2.7,$V971&gt;90),"Age OOR",($AE971-BM971)/VLOOKUP(BM$14&amp;"-rse-"&amp;$J971,Equations!$G:$I,3,0)))</f>
        <v/>
      </c>
      <c r="BR971" s="10" t="str">
        <f>IF($AF971="","",IF(OR($V971&lt;2.7,$V971&gt;90),"Age OOR",VLOOKUP(BR$14&amp;"-int-"&amp;$K971,Equations!$G:$I,3,0)+VLOOKUP(BR$14&amp;"-sexo-"&amp;$K971,Equations!$G:$I,3,0)*$U971+VLOOKUP(BR$14&amp;"-edad-"&amp;$K971,Equations!$G:$I,3,0)*$V971+VLOOKUP(BR$14&amp;"-est-"&amp;$K971,Equations!$G:$I,3,0)*(1/$W971)+VLOOKUP(BR$14&amp;"-imc-"&amp;$K971,Equations!$G:$I,3,0)*(1/$Q971)))</f>
        <v/>
      </c>
      <c r="BS971" s="10" t="str">
        <f>IF($AF971="","",IF(OR($V971&lt;2.7,$V971&gt;90),"Age OOR",BR971-1.6449*VLOOKUP(BR$14&amp;"-rse-"&amp;$K971,Equations!$G:$I,3,0)))</f>
        <v/>
      </c>
      <c r="BT971" s="10" t="str">
        <f>IF($AF971="","",IF(OR($V971&lt;2.7,$V971&gt;90),"Age OOR",BR971+1.6449*VLOOKUP(BR$14&amp;"-rse-"&amp;$K971,Equations!$G:$I,3,0)))</f>
        <v/>
      </c>
      <c r="BU971" s="10" t="str">
        <f t="shared" si="369"/>
        <v/>
      </c>
      <c r="BV971" s="10" t="str">
        <f>IF($AF971="","",IF(OR($V971&lt;2.7,$V971&gt;90),"Age OOR",($AF971-BR971)/VLOOKUP(BR$14&amp;"-rse-"&amp;$K971,Equations!$G:$I,3,0)))</f>
        <v/>
      </c>
      <c r="BW971" s="10" t="str">
        <f>IF($AG971="","",IF(OR($V971&lt;2.7,$V971&gt;90),"Age OOR",VLOOKUP(BW$14&amp;"-int-"&amp;$L971,Equations!$G:$I,3,0)+VLOOKUP(BW$14&amp;"-sexo-"&amp;$L971,Equations!$G:$I,3,0)*$U971+VLOOKUP(BW$14&amp;"-edad-"&amp;$L971,Equations!$G:$I,3,0)*$V971+VLOOKUP(BW$14&amp;"-est-"&amp;$L971,Equations!$G:$I,3,0)*(1/$W971)+VLOOKUP(BW$14&amp;"-imc-"&amp;$L971,Equations!$G:$I,3,0)*(1/$Q971)))</f>
        <v/>
      </c>
      <c r="BX971" s="10" t="str">
        <f>IF($AG971="","",IF(OR($V971&lt;2.7,$V971&gt;90),"Age OOR",BW971-1.6449*VLOOKUP(BW$14&amp;"-rse-"&amp;$L971,Equations!$G:$I,3,0)))</f>
        <v/>
      </c>
      <c r="BY971" s="10" t="str">
        <f>IF($AG971="","",IF(OR($V971&lt;2.7,$V971&gt;90),"Age OOR",BW971+1.6449*VLOOKUP(BW$14&amp;"-rse-"&amp;$L971,Equations!$G:$I,3,0)))</f>
        <v/>
      </c>
      <c r="BZ971" s="10" t="str">
        <f t="shared" si="370"/>
        <v/>
      </c>
      <c r="CA971" s="10" t="str">
        <f>IF($AG971="","",IF(OR($V971&lt;2.7,$V971&gt;90),"Age OOR",($AG971-BW971)/VLOOKUP(BW$14&amp;"-rse-"&amp;$L971,Equations!$G:$I,3,0)))</f>
        <v/>
      </c>
      <c r="CB971" s="10" t="str">
        <f>IF($AH971="","",IF(OR($V971&lt;2.7,$V971&gt;90),"Age OOR",VLOOKUP(CB$14&amp;"-int-"&amp;$M971,Equations!$G:$I,3,0)+VLOOKUP(CB$14&amp;"-sexo-"&amp;$M971,Equations!$G:$I,3,0)*$U971+VLOOKUP(CB$14&amp;"-edad-"&amp;$M971,Equations!$G:$I,3,0)*$V971+VLOOKUP(CB$14&amp;"-est-"&amp;$M971,Equations!$G:$I,3,0)*(1/$W971)+VLOOKUP(CB$14&amp;"-imc-"&amp;$M971,Equations!$G:$I,3,0)*(1/$Q971)))</f>
        <v/>
      </c>
      <c r="CC971" s="10" t="str">
        <f>IF($AH971="","",IF(OR($V971&lt;2.7,$V971&gt;90),"Age OOR",CB971-1.6449*VLOOKUP(CB$14&amp;"-rse-"&amp;$M971,Equations!$G:$I,3,0)))</f>
        <v/>
      </c>
      <c r="CD971" s="10" t="str">
        <f>IF($AH971="","",IF(OR($V971&lt;2.7,$V971&gt;90),"Age OOR",CB971+1.6449*VLOOKUP(CB$14&amp;"-rse-"&amp;$M971,Equations!$G:$I,3,0)))</f>
        <v/>
      </c>
      <c r="CE971" s="10" t="str">
        <f t="shared" si="371"/>
        <v/>
      </c>
      <c r="CF971" s="10" t="str">
        <f>IF($AH971="","",IF(OR($V971&lt;2.7,$V971&gt;90),"Age OOR",($AH971-CB971)/VLOOKUP(CB$14&amp;"-rse-"&amp;$M971,Equations!$G:$I,3,0)))</f>
        <v/>
      </c>
      <c r="CG971" s="10" t="str">
        <f>IF($AI971="","",IF(OR($V971&lt;2.7,$V971&gt;90),"Age OOR",VLOOKUP(CG$14&amp;"-int-"&amp;$N971,Equations!$G:$I,3,0)+VLOOKUP(CG$14&amp;"-sexo-"&amp;$N971,Equations!$G:$I,3,0)*$U971+VLOOKUP(CG$14&amp;"-edad-"&amp;$N971,Equations!$G:$I,3,0)*$V971+VLOOKUP(CG$14&amp;"-est-"&amp;$N971,Equations!$G:$I,3,0)*(1/$W971)+VLOOKUP(CG$14&amp;"-imc-"&amp;$N971,Equations!$G:$I,3,0)*(1/$Q971)))</f>
        <v/>
      </c>
      <c r="CH971" s="10" t="str">
        <f>IF($AI971="","",IF(OR($V971&lt;2.7,$V971&gt;90),"Age OOR",CG971-1.6449*VLOOKUP(CG$14&amp;"-rse-"&amp;$N971,Equations!$G:$I,3,0)))</f>
        <v/>
      </c>
      <c r="CI971" s="10" t="str">
        <f>IF($AI971="","",IF(OR($V971&lt;2.7,$V971&gt;90),"Age OOR",CG971+1.6449*VLOOKUP(CG$14&amp;"-rse-"&amp;$N971,Equations!$G:$I,3,0)))</f>
        <v/>
      </c>
      <c r="CJ971" s="10" t="str">
        <f t="shared" si="372"/>
        <v/>
      </c>
      <c r="CK971" s="10" t="str">
        <f>IF($AI971="","",IF(OR($V971&lt;2.7,$V971&gt;90),"Age OOR",($AI971-CG971)/VLOOKUP(CG$14&amp;"-rse-"&amp;$N971,Equations!$G:$I,3,0)))</f>
        <v/>
      </c>
      <c r="CL971" s="10" t="str">
        <f>IF($AJ971="","",IF(OR($V971&lt;2.7,$V971&gt;90),"Age OOR",VLOOKUP(CL$14&amp;"-int-"&amp;$O971,Equations!$G:$I,3,0)+VLOOKUP(CL$14&amp;"-sexo-"&amp;$O971,Equations!$G:$I,3,0)*$U971+VLOOKUP(CL$14&amp;"-edad-"&amp;$O971,Equations!$G:$I,3,0)*$V971+VLOOKUP(CL$14&amp;"-est-"&amp;$O971,Equations!$G:$I,3,0)*(1/$W971)+VLOOKUP(CL$14&amp;"-imc-"&amp;$O971,Equations!$G:$I,3,0)*(1/$Q971)))</f>
        <v/>
      </c>
      <c r="CM971" s="10" t="str">
        <f>IF($AJ971="","",IF(OR($V971&lt;2.7,$V971&gt;90),"Age OOR",CL971-1.6449*VLOOKUP(CL$14&amp;"-rse-"&amp;$O971,Equations!$G:$I,3,0)))</f>
        <v/>
      </c>
      <c r="CN971" s="10" t="str">
        <f>IF($AJ971="","",IF(OR($V971&lt;2.7,$V971&gt;90),"Age OOR",CL971+1.6449*VLOOKUP(CL$14&amp;"-rse-"&amp;$O971,Equations!$G:$I,3,0)))</f>
        <v/>
      </c>
      <c r="CO971" s="10" t="str">
        <f t="shared" si="373"/>
        <v/>
      </c>
      <c r="CP971" s="10" t="str">
        <f>IF($AJ971="","",IF(OR($V971&lt;2.7,$V971&gt;90),"Age OOR",($AJ971-CL971)/VLOOKUP(CL$14&amp;"-rse-"&amp;$O971,Equations!$G:$I,3,0)))</f>
        <v/>
      </c>
      <c r="CQ971" s="10" t="str">
        <f>IF($AK971="","",IF(OR($V971&lt;2.7,$V971&gt;90),"Age OOR",EXP(VLOOKUP(CQ$14&amp;"-int-"&amp;$P971,Equations!$G:$I,3,0)+VLOOKUP(CQ$14&amp;"-sexo-"&amp;$P971,Equations!$G:$I,3,0)*$U971+VLOOKUP(CQ$14&amp;"-edad-"&amp;$P971,Equations!$G:$I,3,0)*$V971+VLOOKUP(CQ$14&amp;"-est-"&amp;$P971,Equations!$G:$I,3,0)*(1/$W971)+VLOOKUP(CQ$14&amp;"-imc-"&amp;$P971,Equations!$G:$I,3,0)*(1/$Q971))))</f>
        <v/>
      </c>
      <c r="CR971" s="10" t="str">
        <f>IF($AK971="","",IF(OR($V971&lt;2.7,$V971&gt;90),"Age OOR",EXP(LN(CQ971)-1.6449*VLOOKUP(CQ$14&amp;"-rse-"&amp;$P971,Equations!$G:$I,3,0))))</f>
        <v/>
      </c>
      <c r="CS971" s="10" t="str">
        <f>IF($AK971="","",IF(OR($V971&lt;2.7,$V971&gt;90),"Age OOR",EXP(LN(CQ971)+1.6449*VLOOKUP(CQ$14&amp;"-rse-"&amp;$P971,Equations!$G:$I,3,0))))</f>
        <v/>
      </c>
      <c r="CT971" s="10" t="str">
        <f t="shared" si="374"/>
        <v/>
      </c>
      <c r="CU971" s="10" t="str">
        <f>IF($AK971="","",IF(OR($V971&lt;2.7,$V971&gt;90),"Age OOR",(LN($AK971)-LN(CQ971))/VLOOKUP(CQ$14&amp;"-rse-"&amp;$P971,Equations!$G:$I,3,0)))</f>
        <v/>
      </c>
      <c r="CV971" s="47"/>
    </row>
    <row r="972" spans="5:100" x14ac:dyDescent="0.2">
      <c r="E972" s="23" t="str">
        <f t="shared" si="350"/>
        <v>Age out of range</v>
      </c>
      <c r="F972" s="23" t="str">
        <f t="shared" si="351"/>
        <v>Age out of range</v>
      </c>
      <c r="G972" s="23" t="str">
        <f t="shared" si="352"/>
        <v>Age out of range</v>
      </c>
      <c r="H972" s="23" t="str">
        <f t="shared" si="353"/>
        <v>Age out of range</v>
      </c>
      <c r="I972" s="23" t="str">
        <f t="shared" si="354"/>
        <v>Age out of range</v>
      </c>
      <c r="J972" s="23" t="str">
        <f t="shared" si="355"/>
        <v>Age out of range</v>
      </c>
      <c r="K972" s="23" t="str">
        <f t="shared" si="356"/>
        <v>Age out of range</v>
      </c>
      <c r="L972" s="23" t="str">
        <f t="shared" si="357"/>
        <v>Age out of range</v>
      </c>
      <c r="M972" s="23" t="str">
        <f t="shared" si="358"/>
        <v>Age out of range</v>
      </c>
      <c r="N972" s="23" t="str">
        <f t="shared" si="359"/>
        <v>Age out of range</v>
      </c>
      <c r="O972" s="23" t="str">
        <f t="shared" si="360"/>
        <v>Age out of range</v>
      </c>
      <c r="P972" s="23" t="str">
        <f t="shared" si="361"/>
        <v>Age out of range</v>
      </c>
      <c r="Q972" s="23" t="e">
        <f t="shared" si="362"/>
        <v>#DIV/0!</v>
      </c>
      <c r="R972" s="17"/>
      <c r="S972" s="23">
        <v>956</v>
      </c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  <c r="AE972" s="134"/>
      <c r="AF972" s="134"/>
      <c r="AG972" s="134"/>
      <c r="AH972" s="134"/>
      <c r="AI972" s="134"/>
      <c r="AJ972" s="134"/>
      <c r="AK972" s="134"/>
      <c r="AL972" s="7"/>
      <c r="AM972" s="47"/>
      <c r="AN972" s="10" t="str">
        <f>IF($Z972="","",IF(OR($V972&lt;2.7,$V972&gt;90),"Age OOR",VLOOKUP(AN$14&amp;"-int-"&amp;$E972,Equations!$G:$I,3,0)+VLOOKUP(AN$14&amp;"-sexo-"&amp;$E972,Equations!$G:$I,3,0)*$U972+VLOOKUP(AN$14&amp;"-edad-"&amp;$E972,Equations!$G:$I,3,0)*$V972+VLOOKUP(AN$14&amp;"-est-"&amp;$E972,Equations!$G:$I,3,0)*(1/$W972)+VLOOKUP(AN$14&amp;"-imc-"&amp;$E972,Equations!$G:$I,3,0)*(1/$Q972)))</f>
        <v/>
      </c>
      <c r="AO972" s="10" t="str">
        <f>IF($Z972="","",IF(OR($V972&lt;2.7,$V972&gt;90),"Age OOR",AN972-1.6449*VLOOKUP(AN$14&amp;"-rse-"&amp;$E972,Equations!$G:$I,3,0)))</f>
        <v/>
      </c>
      <c r="AP972" s="10" t="str">
        <f>IF($Z972="","",IF(OR($V972&lt;2.7,$V972&gt;90),"Age OOR",AN972+1.6449*VLOOKUP(AN$14&amp;"-rse-"&amp;$E972,Equations!$G:$I,3,0)))</f>
        <v/>
      </c>
      <c r="AQ972" s="10" t="str">
        <f t="shared" si="363"/>
        <v/>
      </c>
      <c r="AR972" s="10" t="str">
        <f>IF($Z972="","",IF(OR($V972&lt;2.7,$V972&gt;90),"Age OOR",($Z972-AN972)/VLOOKUP(AN$14&amp;"-rse-"&amp;$E972,Equations!$G:$I,3,0)))</f>
        <v/>
      </c>
      <c r="AS972" s="10" t="str">
        <f>IF($AA972="","",IF(OR($V972&lt;2.7,$V972&gt;90),"Age OOR",VLOOKUP(AS$14&amp;"-int-"&amp;$F972,Equations!$G:$I,3,0)+VLOOKUP(AS$14&amp;"-sexo-"&amp;$F972,Equations!$G:$I,3,0)*$U972+VLOOKUP(AS$14&amp;"-edad-"&amp;$F972,Equations!$G:$I,3,0)*$V972+VLOOKUP(AS$14&amp;"-est-"&amp;$F972,Equations!$G:$I,3,0)*(1/$W972)+VLOOKUP(AS$14&amp;"-imc-"&amp;$F972,Equations!$G:$I,3,0)*(1/$Q972)))</f>
        <v/>
      </c>
      <c r="AT972" s="10" t="str">
        <f>IF($AA972="","",IF(OR($V972&lt;2.7,$V972&gt;90),"Age OOR",AS972-1.6449*VLOOKUP(AS$14&amp;"-rse-"&amp;$F972,Equations!$G:$I,3,0)))</f>
        <v/>
      </c>
      <c r="AU972" s="10" t="str">
        <f>IF($AA972="","",IF(OR($V972&lt;2.7,$V972&gt;90),"Age OOR",AS972+1.6449*VLOOKUP(AS$14&amp;"-rse-"&amp;$F972,Equations!$G:$I,3,0)))</f>
        <v/>
      </c>
      <c r="AV972" s="10" t="str">
        <f t="shared" si="364"/>
        <v/>
      </c>
      <c r="AW972" s="10" t="str">
        <f>IF($AA972="","",IF(OR($V972&lt;2.7,$V972&gt;90),"Age OOR",($AA972-AS972)/VLOOKUP(AS$14&amp;"-rse-"&amp;$F972,Equations!$G:$I,3,0)))</f>
        <v/>
      </c>
      <c r="AX972" s="10" t="str">
        <f>IF($AB972="","",IF(OR($V972&lt;2.7,$V972&gt;90),"Age OOR",VLOOKUP(AX$14&amp;"-int-"&amp;$G972,Equations!$G:$I,3,0)+VLOOKUP(AX$14&amp;"-sexo-"&amp;$G972,Equations!$G:$I,3,0)*$U972+VLOOKUP(AX$14&amp;"-edad-"&amp;$G972,Equations!$G:$I,3,0)*$V972+VLOOKUP(AX$14&amp;"-est-"&amp;$G972,Equations!$G:$I,3,0)*(1/$W972)+VLOOKUP(AX$14&amp;"-imc-"&amp;$G972,Equations!$G:$I,3,0)*(1/$Q972)))</f>
        <v/>
      </c>
      <c r="AY972" s="10" t="str">
        <f>IF($AB972="","",IF(OR($V972&lt;2.7,$V972&gt;90),"Age OOR",AX972-1.6449*VLOOKUP(AX$14&amp;"-rse-"&amp;$G972,Equations!$G:$I,3,0)))</f>
        <v/>
      </c>
      <c r="AZ972" s="10" t="str">
        <f>IF($AB972="","",IF(OR($V972&lt;2.7,$V972&gt;90),"Age OOR",AX972+1.6449*VLOOKUP(AX$14&amp;"-rse-"&amp;$G972,Equations!$G:$I,3,0)))</f>
        <v/>
      </c>
      <c r="BA972" s="10" t="str">
        <f t="shared" si="365"/>
        <v/>
      </c>
      <c r="BB972" s="10" t="str">
        <f>IF($AB972="","",IF(OR($V972&lt;2.7,$V972&gt;90),"Age OOR",($AB972-AX972)/VLOOKUP(AX$14&amp;"-rse-"&amp;$G972,Equations!$G:$I,3,0)))</f>
        <v/>
      </c>
      <c r="BC972" s="10" t="str">
        <f>IF($AC972="","",IF(OR($V972&lt;2.7,$V972&gt;90),"Age OOR",VLOOKUP(BC$14&amp;"-int-"&amp;$H972,Equations!$G:$I,3,0)+VLOOKUP(BC$14&amp;"-sexo-"&amp;$H972,Equations!$G:$I,3,0)*$U972+VLOOKUP(BC$14&amp;"-edad-"&amp;$H972,Equations!$G:$I,3,0)*$V972+VLOOKUP(BC$14&amp;"-est-"&amp;$H972,Equations!$G:$I,3,0)*(1/$W972)+VLOOKUP(BC$14&amp;"-imc-"&amp;$H972,Equations!$G:$I,3,0)*(1/$Q972)))</f>
        <v/>
      </c>
      <c r="BD972" s="10" t="str">
        <f>IF($AC972="","",IF(OR($V972&lt;2.7,$V972&gt;90),"Age OOR",BC972-1.6449*VLOOKUP(BC$14&amp;"-rse-"&amp;$H972,Equations!$G:$I,3,0)))</f>
        <v/>
      </c>
      <c r="BE972" s="10" t="str">
        <f>IF($AC972="","",IF(OR($V972&lt;2.7,$V972&gt;90),"Age OOR",BC972+1.6449*VLOOKUP(BC$14&amp;"-rse-"&amp;$H972,Equations!$G:$I,3,0)))</f>
        <v/>
      </c>
      <c r="BF972" s="10" t="str">
        <f t="shared" si="366"/>
        <v/>
      </c>
      <c r="BG972" s="10" t="str">
        <f>IF($AC972="","",IF(OR($V972&lt;2.7,$V972&gt;90),"Age OOR",($AC972-BC972)/VLOOKUP(BC$14&amp;"-rse-"&amp;$H972,Equations!$G:$I,3,0)))</f>
        <v/>
      </c>
      <c r="BH972" s="10" t="str">
        <f>IF($AD972="","",IF(OR($V972&lt;2.7,$V972&gt;90),"Age OOR",VLOOKUP(BH$14&amp;"-int-"&amp;$I972,Equations!$G:$I,3,0)+VLOOKUP(BH$14&amp;"-sexo-"&amp;$I972,Equations!$G:$I,3,0)*$U972+VLOOKUP(BH$14&amp;"-edad-"&amp;$I972,Equations!$G:$I,3,0)*$V972+VLOOKUP(BH$14&amp;"-est-"&amp;$I972,Equations!$G:$I,3,0)*(1/$W972)+VLOOKUP(BH$14&amp;"-imc-"&amp;$I972,Equations!$G:$I,3,0)*(1/$Q972)))</f>
        <v/>
      </c>
      <c r="BI972" s="10" t="str">
        <f>IF($AD972="","",IF(OR($V972&lt;2.7,$V972&gt;90),"Age OOR",BH972-1.6449*VLOOKUP(BH$14&amp;"-rse-"&amp;$I972,Equations!$G:$I,3,0)))</f>
        <v/>
      </c>
      <c r="BJ972" s="10" t="str">
        <f>IF($AD972="","",IF(OR($V972&lt;2.7,$V972&gt;90),"Age OOR",BH972+1.6449*VLOOKUP(BH$14&amp;"-rse-"&amp;$I972,Equations!$G:$I,3,0)))</f>
        <v/>
      </c>
      <c r="BK972" s="10" t="str">
        <f t="shared" si="367"/>
        <v/>
      </c>
      <c r="BL972" s="10" t="str">
        <f>IF($AD972="","",IF(OR($V972&lt;2.7,$V972&gt;90),"Age OOR",($AD972-BH972)/VLOOKUP(BH$14&amp;"-rse-"&amp;$I972,Equations!$G:$I,3,0)))</f>
        <v/>
      </c>
      <c r="BM972" s="10" t="str">
        <f>IF($AE972="","",IF(OR($V972&lt;2.7,$V972&gt;90),"Age OOR",VLOOKUP(BM$14&amp;"-int-"&amp;$J972,Equations!$G:$I,3,0)+VLOOKUP(BM$14&amp;"-sexo-"&amp;$J972,Equations!$G:$I,3,0)*$U972+VLOOKUP(BM$14&amp;"-edad-"&amp;$J972,Equations!$G:$I,3,0)*$V972+VLOOKUP(BM$14&amp;"-est-"&amp;$J972,Equations!$G:$I,3,0)*(1/$W972)+VLOOKUP(BM$14&amp;"-imc-"&amp;$J972,Equations!$G:$I,3,0)*(1/$Q972)))</f>
        <v/>
      </c>
      <c r="BN972" s="10" t="str">
        <f>IF($AE972="","",IF(OR($V972&lt;2.7,$V972&gt;90),"Age OOR",BM972-1.6449*VLOOKUP(BM$14&amp;"-rse-"&amp;$J972,Equations!$G:$I,3,0)))</f>
        <v/>
      </c>
      <c r="BO972" s="10" t="str">
        <f>IF($AE972="","",IF(OR($V972&lt;2.7,$V972&gt;90),"Age OOR",BM972+1.6449*VLOOKUP(BM$14&amp;"-rse-"&amp;$J972,Equations!$G:$I,3,0)))</f>
        <v/>
      </c>
      <c r="BP972" s="10" t="str">
        <f t="shared" si="368"/>
        <v/>
      </c>
      <c r="BQ972" s="10" t="str">
        <f>IF($AE972="","",IF(OR($V972&lt;2.7,$V972&gt;90),"Age OOR",($AE972-BM972)/VLOOKUP(BM$14&amp;"-rse-"&amp;$J972,Equations!$G:$I,3,0)))</f>
        <v/>
      </c>
      <c r="BR972" s="10" t="str">
        <f>IF($AF972="","",IF(OR($V972&lt;2.7,$V972&gt;90),"Age OOR",VLOOKUP(BR$14&amp;"-int-"&amp;$K972,Equations!$G:$I,3,0)+VLOOKUP(BR$14&amp;"-sexo-"&amp;$K972,Equations!$G:$I,3,0)*$U972+VLOOKUP(BR$14&amp;"-edad-"&amp;$K972,Equations!$G:$I,3,0)*$V972+VLOOKUP(BR$14&amp;"-est-"&amp;$K972,Equations!$G:$I,3,0)*(1/$W972)+VLOOKUP(BR$14&amp;"-imc-"&amp;$K972,Equations!$G:$I,3,0)*(1/$Q972)))</f>
        <v/>
      </c>
      <c r="BS972" s="10" t="str">
        <f>IF($AF972="","",IF(OR($V972&lt;2.7,$V972&gt;90),"Age OOR",BR972-1.6449*VLOOKUP(BR$14&amp;"-rse-"&amp;$K972,Equations!$G:$I,3,0)))</f>
        <v/>
      </c>
      <c r="BT972" s="10" t="str">
        <f>IF($AF972="","",IF(OR($V972&lt;2.7,$V972&gt;90),"Age OOR",BR972+1.6449*VLOOKUP(BR$14&amp;"-rse-"&amp;$K972,Equations!$G:$I,3,0)))</f>
        <v/>
      </c>
      <c r="BU972" s="10" t="str">
        <f t="shared" si="369"/>
        <v/>
      </c>
      <c r="BV972" s="10" t="str">
        <f>IF($AF972="","",IF(OR($V972&lt;2.7,$V972&gt;90),"Age OOR",($AF972-BR972)/VLOOKUP(BR$14&amp;"-rse-"&amp;$K972,Equations!$G:$I,3,0)))</f>
        <v/>
      </c>
      <c r="BW972" s="10" t="str">
        <f>IF($AG972="","",IF(OR($V972&lt;2.7,$V972&gt;90),"Age OOR",VLOOKUP(BW$14&amp;"-int-"&amp;$L972,Equations!$G:$I,3,0)+VLOOKUP(BW$14&amp;"-sexo-"&amp;$L972,Equations!$G:$I,3,0)*$U972+VLOOKUP(BW$14&amp;"-edad-"&amp;$L972,Equations!$G:$I,3,0)*$V972+VLOOKUP(BW$14&amp;"-est-"&amp;$L972,Equations!$G:$I,3,0)*(1/$W972)+VLOOKUP(BW$14&amp;"-imc-"&amp;$L972,Equations!$G:$I,3,0)*(1/$Q972)))</f>
        <v/>
      </c>
      <c r="BX972" s="10" t="str">
        <f>IF($AG972="","",IF(OR($V972&lt;2.7,$V972&gt;90),"Age OOR",BW972-1.6449*VLOOKUP(BW$14&amp;"-rse-"&amp;$L972,Equations!$G:$I,3,0)))</f>
        <v/>
      </c>
      <c r="BY972" s="10" t="str">
        <f>IF($AG972="","",IF(OR($V972&lt;2.7,$V972&gt;90),"Age OOR",BW972+1.6449*VLOOKUP(BW$14&amp;"-rse-"&amp;$L972,Equations!$G:$I,3,0)))</f>
        <v/>
      </c>
      <c r="BZ972" s="10" t="str">
        <f t="shared" si="370"/>
        <v/>
      </c>
      <c r="CA972" s="10" t="str">
        <f>IF($AG972="","",IF(OR($V972&lt;2.7,$V972&gt;90),"Age OOR",($AG972-BW972)/VLOOKUP(BW$14&amp;"-rse-"&amp;$L972,Equations!$G:$I,3,0)))</f>
        <v/>
      </c>
      <c r="CB972" s="10" t="str">
        <f>IF($AH972="","",IF(OR($V972&lt;2.7,$V972&gt;90),"Age OOR",VLOOKUP(CB$14&amp;"-int-"&amp;$M972,Equations!$G:$I,3,0)+VLOOKUP(CB$14&amp;"-sexo-"&amp;$M972,Equations!$G:$I,3,0)*$U972+VLOOKUP(CB$14&amp;"-edad-"&amp;$M972,Equations!$G:$I,3,0)*$V972+VLOOKUP(CB$14&amp;"-est-"&amp;$M972,Equations!$G:$I,3,0)*(1/$W972)+VLOOKUP(CB$14&amp;"-imc-"&amp;$M972,Equations!$G:$I,3,0)*(1/$Q972)))</f>
        <v/>
      </c>
      <c r="CC972" s="10" t="str">
        <f>IF($AH972="","",IF(OR($V972&lt;2.7,$V972&gt;90),"Age OOR",CB972-1.6449*VLOOKUP(CB$14&amp;"-rse-"&amp;$M972,Equations!$G:$I,3,0)))</f>
        <v/>
      </c>
      <c r="CD972" s="10" t="str">
        <f>IF($AH972="","",IF(OR($V972&lt;2.7,$V972&gt;90),"Age OOR",CB972+1.6449*VLOOKUP(CB$14&amp;"-rse-"&amp;$M972,Equations!$G:$I,3,0)))</f>
        <v/>
      </c>
      <c r="CE972" s="10" t="str">
        <f t="shared" si="371"/>
        <v/>
      </c>
      <c r="CF972" s="10" t="str">
        <f>IF($AH972="","",IF(OR($V972&lt;2.7,$V972&gt;90),"Age OOR",($AH972-CB972)/VLOOKUP(CB$14&amp;"-rse-"&amp;$M972,Equations!$G:$I,3,0)))</f>
        <v/>
      </c>
      <c r="CG972" s="10" t="str">
        <f>IF($AI972="","",IF(OR($V972&lt;2.7,$V972&gt;90),"Age OOR",VLOOKUP(CG$14&amp;"-int-"&amp;$N972,Equations!$G:$I,3,0)+VLOOKUP(CG$14&amp;"-sexo-"&amp;$N972,Equations!$G:$I,3,0)*$U972+VLOOKUP(CG$14&amp;"-edad-"&amp;$N972,Equations!$G:$I,3,0)*$V972+VLOOKUP(CG$14&amp;"-est-"&amp;$N972,Equations!$G:$I,3,0)*(1/$W972)+VLOOKUP(CG$14&amp;"-imc-"&amp;$N972,Equations!$G:$I,3,0)*(1/$Q972)))</f>
        <v/>
      </c>
      <c r="CH972" s="10" t="str">
        <f>IF($AI972="","",IF(OR($V972&lt;2.7,$V972&gt;90),"Age OOR",CG972-1.6449*VLOOKUP(CG$14&amp;"-rse-"&amp;$N972,Equations!$G:$I,3,0)))</f>
        <v/>
      </c>
      <c r="CI972" s="10" t="str">
        <f>IF($AI972="","",IF(OR($V972&lt;2.7,$V972&gt;90),"Age OOR",CG972+1.6449*VLOOKUP(CG$14&amp;"-rse-"&amp;$N972,Equations!$G:$I,3,0)))</f>
        <v/>
      </c>
      <c r="CJ972" s="10" t="str">
        <f t="shared" si="372"/>
        <v/>
      </c>
      <c r="CK972" s="10" t="str">
        <f>IF($AI972="","",IF(OR($V972&lt;2.7,$V972&gt;90),"Age OOR",($AI972-CG972)/VLOOKUP(CG$14&amp;"-rse-"&amp;$N972,Equations!$G:$I,3,0)))</f>
        <v/>
      </c>
      <c r="CL972" s="10" t="str">
        <f>IF($AJ972="","",IF(OR($V972&lt;2.7,$V972&gt;90),"Age OOR",VLOOKUP(CL$14&amp;"-int-"&amp;$O972,Equations!$G:$I,3,0)+VLOOKUP(CL$14&amp;"-sexo-"&amp;$O972,Equations!$G:$I,3,0)*$U972+VLOOKUP(CL$14&amp;"-edad-"&amp;$O972,Equations!$G:$I,3,0)*$V972+VLOOKUP(CL$14&amp;"-est-"&amp;$O972,Equations!$G:$I,3,0)*(1/$W972)+VLOOKUP(CL$14&amp;"-imc-"&amp;$O972,Equations!$G:$I,3,0)*(1/$Q972)))</f>
        <v/>
      </c>
      <c r="CM972" s="10" t="str">
        <f>IF($AJ972="","",IF(OR($V972&lt;2.7,$V972&gt;90),"Age OOR",CL972-1.6449*VLOOKUP(CL$14&amp;"-rse-"&amp;$O972,Equations!$G:$I,3,0)))</f>
        <v/>
      </c>
      <c r="CN972" s="10" t="str">
        <f>IF($AJ972="","",IF(OR($V972&lt;2.7,$V972&gt;90),"Age OOR",CL972+1.6449*VLOOKUP(CL$14&amp;"-rse-"&amp;$O972,Equations!$G:$I,3,0)))</f>
        <v/>
      </c>
      <c r="CO972" s="10" t="str">
        <f t="shared" si="373"/>
        <v/>
      </c>
      <c r="CP972" s="10" t="str">
        <f>IF($AJ972="","",IF(OR($V972&lt;2.7,$V972&gt;90),"Age OOR",($AJ972-CL972)/VLOOKUP(CL$14&amp;"-rse-"&amp;$O972,Equations!$G:$I,3,0)))</f>
        <v/>
      </c>
      <c r="CQ972" s="10" t="str">
        <f>IF($AK972="","",IF(OR($V972&lt;2.7,$V972&gt;90),"Age OOR",EXP(VLOOKUP(CQ$14&amp;"-int-"&amp;$P972,Equations!$G:$I,3,0)+VLOOKUP(CQ$14&amp;"-sexo-"&amp;$P972,Equations!$G:$I,3,0)*$U972+VLOOKUP(CQ$14&amp;"-edad-"&amp;$P972,Equations!$G:$I,3,0)*$V972+VLOOKUP(CQ$14&amp;"-est-"&amp;$P972,Equations!$G:$I,3,0)*(1/$W972)+VLOOKUP(CQ$14&amp;"-imc-"&amp;$P972,Equations!$G:$I,3,0)*(1/$Q972))))</f>
        <v/>
      </c>
      <c r="CR972" s="10" t="str">
        <f>IF($AK972="","",IF(OR($V972&lt;2.7,$V972&gt;90),"Age OOR",EXP(LN(CQ972)-1.6449*VLOOKUP(CQ$14&amp;"-rse-"&amp;$P972,Equations!$G:$I,3,0))))</f>
        <v/>
      </c>
      <c r="CS972" s="10" t="str">
        <f>IF($AK972="","",IF(OR($V972&lt;2.7,$V972&gt;90),"Age OOR",EXP(LN(CQ972)+1.6449*VLOOKUP(CQ$14&amp;"-rse-"&amp;$P972,Equations!$G:$I,3,0))))</f>
        <v/>
      </c>
      <c r="CT972" s="10" t="str">
        <f t="shared" si="374"/>
        <v/>
      </c>
      <c r="CU972" s="10" t="str">
        <f>IF($AK972="","",IF(OR($V972&lt;2.7,$V972&gt;90),"Age OOR",(LN($AK972)-LN(CQ972))/VLOOKUP(CQ$14&amp;"-rse-"&amp;$P972,Equations!$G:$I,3,0)))</f>
        <v/>
      </c>
      <c r="CV972" s="47"/>
    </row>
    <row r="973" spans="5:100" x14ac:dyDescent="0.2">
      <c r="E973" s="23" t="str">
        <f t="shared" si="350"/>
        <v>Age out of range</v>
      </c>
      <c r="F973" s="23" t="str">
        <f t="shared" si="351"/>
        <v>Age out of range</v>
      </c>
      <c r="G973" s="23" t="str">
        <f t="shared" si="352"/>
        <v>Age out of range</v>
      </c>
      <c r="H973" s="23" t="str">
        <f t="shared" si="353"/>
        <v>Age out of range</v>
      </c>
      <c r="I973" s="23" t="str">
        <f t="shared" si="354"/>
        <v>Age out of range</v>
      </c>
      <c r="J973" s="23" t="str">
        <f t="shared" si="355"/>
        <v>Age out of range</v>
      </c>
      <c r="K973" s="23" t="str">
        <f t="shared" si="356"/>
        <v>Age out of range</v>
      </c>
      <c r="L973" s="23" t="str">
        <f t="shared" si="357"/>
        <v>Age out of range</v>
      </c>
      <c r="M973" s="23" t="str">
        <f t="shared" si="358"/>
        <v>Age out of range</v>
      </c>
      <c r="N973" s="23" t="str">
        <f t="shared" si="359"/>
        <v>Age out of range</v>
      </c>
      <c r="O973" s="23" t="str">
        <f t="shared" si="360"/>
        <v>Age out of range</v>
      </c>
      <c r="P973" s="23" t="str">
        <f t="shared" si="361"/>
        <v>Age out of range</v>
      </c>
      <c r="Q973" s="23" t="e">
        <f t="shared" si="362"/>
        <v>#DIV/0!</v>
      </c>
      <c r="R973" s="17"/>
      <c r="S973" s="23">
        <v>957</v>
      </c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  <c r="AE973" s="134"/>
      <c r="AF973" s="134"/>
      <c r="AG973" s="134"/>
      <c r="AH973" s="134"/>
      <c r="AI973" s="134"/>
      <c r="AJ973" s="134"/>
      <c r="AK973" s="134"/>
      <c r="AL973" s="7"/>
      <c r="AM973" s="47"/>
      <c r="AN973" s="10" t="str">
        <f>IF($Z973="","",IF(OR($V973&lt;2.7,$V973&gt;90),"Age OOR",VLOOKUP(AN$14&amp;"-int-"&amp;$E973,Equations!$G:$I,3,0)+VLOOKUP(AN$14&amp;"-sexo-"&amp;$E973,Equations!$G:$I,3,0)*$U973+VLOOKUP(AN$14&amp;"-edad-"&amp;$E973,Equations!$G:$I,3,0)*$V973+VLOOKUP(AN$14&amp;"-est-"&amp;$E973,Equations!$G:$I,3,0)*(1/$W973)+VLOOKUP(AN$14&amp;"-imc-"&amp;$E973,Equations!$G:$I,3,0)*(1/$Q973)))</f>
        <v/>
      </c>
      <c r="AO973" s="10" t="str">
        <f>IF($Z973="","",IF(OR($V973&lt;2.7,$V973&gt;90),"Age OOR",AN973-1.6449*VLOOKUP(AN$14&amp;"-rse-"&amp;$E973,Equations!$G:$I,3,0)))</f>
        <v/>
      </c>
      <c r="AP973" s="10" t="str">
        <f>IF($Z973="","",IF(OR($V973&lt;2.7,$V973&gt;90),"Age OOR",AN973+1.6449*VLOOKUP(AN$14&amp;"-rse-"&amp;$E973,Equations!$G:$I,3,0)))</f>
        <v/>
      </c>
      <c r="AQ973" s="10" t="str">
        <f t="shared" si="363"/>
        <v/>
      </c>
      <c r="AR973" s="10" t="str">
        <f>IF($Z973="","",IF(OR($V973&lt;2.7,$V973&gt;90),"Age OOR",($Z973-AN973)/VLOOKUP(AN$14&amp;"-rse-"&amp;$E973,Equations!$G:$I,3,0)))</f>
        <v/>
      </c>
      <c r="AS973" s="10" t="str">
        <f>IF($AA973="","",IF(OR($V973&lt;2.7,$V973&gt;90),"Age OOR",VLOOKUP(AS$14&amp;"-int-"&amp;$F973,Equations!$G:$I,3,0)+VLOOKUP(AS$14&amp;"-sexo-"&amp;$F973,Equations!$G:$I,3,0)*$U973+VLOOKUP(AS$14&amp;"-edad-"&amp;$F973,Equations!$G:$I,3,0)*$V973+VLOOKUP(AS$14&amp;"-est-"&amp;$F973,Equations!$G:$I,3,0)*(1/$W973)+VLOOKUP(AS$14&amp;"-imc-"&amp;$F973,Equations!$G:$I,3,0)*(1/$Q973)))</f>
        <v/>
      </c>
      <c r="AT973" s="10" t="str">
        <f>IF($AA973="","",IF(OR($V973&lt;2.7,$V973&gt;90),"Age OOR",AS973-1.6449*VLOOKUP(AS$14&amp;"-rse-"&amp;$F973,Equations!$G:$I,3,0)))</f>
        <v/>
      </c>
      <c r="AU973" s="10" t="str">
        <f>IF($AA973="","",IF(OR($V973&lt;2.7,$V973&gt;90),"Age OOR",AS973+1.6449*VLOOKUP(AS$14&amp;"-rse-"&amp;$F973,Equations!$G:$I,3,0)))</f>
        <v/>
      </c>
      <c r="AV973" s="10" t="str">
        <f t="shared" si="364"/>
        <v/>
      </c>
      <c r="AW973" s="10" t="str">
        <f>IF($AA973="","",IF(OR($V973&lt;2.7,$V973&gt;90),"Age OOR",($AA973-AS973)/VLOOKUP(AS$14&amp;"-rse-"&amp;$F973,Equations!$G:$I,3,0)))</f>
        <v/>
      </c>
      <c r="AX973" s="10" t="str">
        <f>IF($AB973="","",IF(OR($V973&lt;2.7,$V973&gt;90),"Age OOR",VLOOKUP(AX$14&amp;"-int-"&amp;$G973,Equations!$G:$I,3,0)+VLOOKUP(AX$14&amp;"-sexo-"&amp;$G973,Equations!$G:$I,3,0)*$U973+VLOOKUP(AX$14&amp;"-edad-"&amp;$G973,Equations!$G:$I,3,0)*$V973+VLOOKUP(AX$14&amp;"-est-"&amp;$G973,Equations!$G:$I,3,0)*(1/$W973)+VLOOKUP(AX$14&amp;"-imc-"&amp;$G973,Equations!$G:$I,3,0)*(1/$Q973)))</f>
        <v/>
      </c>
      <c r="AY973" s="10" t="str">
        <f>IF($AB973="","",IF(OR($V973&lt;2.7,$V973&gt;90),"Age OOR",AX973-1.6449*VLOOKUP(AX$14&amp;"-rse-"&amp;$G973,Equations!$G:$I,3,0)))</f>
        <v/>
      </c>
      <c r="AZ973" s="10" t="str">
        <f>IF($AB973="","",IF(OR($V973&lt;2.7,$V973&gt;90),"Age OOR",AX973+1.6449*VLOOKUP(AX$14&amp;"-rse-"&amp;$G973,Equations!$G:$I,3,0)))</f>
        <v/>
      </c>
      <c r="BA973" s="10" t="str">
        <f t="shared" si="365"/>
        <v/>
      </c>
      <c r="BB973" s="10" t="str">
        <f>IF($AB973="","",IF(OR($V973&lt;2.7,$V973&gt;90),"Age OOR",($AB973-AX973)/VLOOKUP(AX$14&amp;"-rse-"&amp;$G973,Equations!$G:$I,3,0)))</f>
        <v/>
      </c>
      <c r="BC973" s="10" t="str">
        <f>IF($AC973="","",IF(OR($V973&lt;2.7,$V973&gt;90),"Age OOR",VLOOKUP(BC$14&amp;"-int-"&amp;$H973,Equations!$G:$I,3,0)+VLOOKUP(BC$14&amp;"-sexo-"&amp;$H973,Equations!$G:$I,3,0)*$U973+VLOOKUP(BC$14&amp;"-edad-"&amp;$H973,Equations!$G:$I,3,0)*$V973+VLOOKUP(BC$14&amp;"-est-"&amp;$H973,Equations!$G:$I,3,0)*(1/$W973)+VLOOKUP(BC$14&amp;"-imc-"&amp;$H973,Equations!$G:$I,3,0)*(1/$Q973)))</f>
        <v/>
      </c>
      <c r="BD973" s="10" t="str">
        <f>IF($AC973="","",IF(OR($V973&lt;2.7,$V973&gt;90),"Age OOR",BC973-1.6449*VLOOKUP(BC$14&amp;"-rse-"&amp;$H973,Equations!$G:$I,3,0)))</f>
        <v/>
      </c>
      <c r="BE973" s="10" t="str">
        <f>IF($AC973="","",IF(OR($V973&lt;2.7,$V973&gt;90),"Age OOR",BC973+1.6449*VLOOKUP(BC$14&amp;"-rse-"&amp;$H973,Equations!$G:$I,3,0)))</f>
        <v/>
      </c>
      <c r="BF973" s="10" t="str">
        <f t="shared" si="366"/>
        <v/>
      </c>
      <c r="BG973" s="10" t="str">
        <f>IF($AC973="","",IF(OR($V973&lt;2.7,$V973&gt;90),"Age OOR",($AC973-BC973)/VLOOKUP(BC$14&amp;"-rse-"&amp;$H973,Equations!$G:$I,3,0)))</f>
        <v/>
      </c>
      <c r="BH973" s="10" t="str">
        <f>IF($AD973="","",IF(OR($V973&lt;2.7,$V973&gt;90),"Age OOR",VLOOKUP(BH$14&amp;"-int-"&amp;$I973,Equations!$G:$I,3,0)+VLOOKUP(BH$14&amp;"-sexo-"&amp;$I973,Equations!$G:$I,3,0)*$U973+VLOOKUP(BH$14&amp;"-edad-"&amp;$I973,Equations!$G:$I,3,0)*$V973+VLOOKUP(BH$14&amp;"-est-"&amp;$I973,Equations!$G:$I,3,0)*(1/$W973)+VLOOKUP(BH$14&amp;"-imc-"&amp;$I973,Equations!$G:$I,3,0)*(1/$Q973)))</f>
        <v/>
      </c>
      <c r="BI973" s="10" t="str">
        <f>IF($AD973="","",IF(OR($V973&lt;2.7,$V973&gt;90),"Age OOR",BH973-1.6449*VLOOKUP(BH$14&amp;"-rse-"&amp;$I973,Equations!$G:$I,3,0)))</f>
        <v/>
      </c>
      <c r="BJ973" s="10" t="str">
        <f>IF($AD973="","",IF(OR($V973&lt;2.7,$V973&gt;90),"Age OOR",BH973+1.6449*VLOOKUP(BH$14&amp;"-rse-"&amp;$I973,Equations!$G:$I,3,0)))</f>
        <v/>
      </c>
      <c r="BK973" s="10" t="str">
        <f t="shared" si="367"/>
        <v/>
      </c>
      <c r="BL973" s="10" t="str">
        <f>IF($AD973="","",IF(OR($V973&lt;2.7,$V973&gt;90),"Age OOR",($AD973-BH973)/VLOOKUP(BH$14&amp;"-rse-"&amp;$I973,Equations!$G:$I,3,0)))</f>
        <v/>
      </c>
      <c r="BM973" s="10" t="str">
        <f>IF($AE973="","",IF(OR($V973&lt;2.7,$V973&gt;90),"Age OOR",VLOOKUP(BM$14&amp;"-int-"&amp;$J973,Equations!$G:$I,3,0)+VLOOKUP(BM$14&amp;"-sexo-"&amp;$J973,Equations!$G:$I,3,0)*$U973+VLOOKUP(BM$14&amp;"-edad-"&amp;$J973,Equations!$G:$I,3,0)*$V973+VLOOKUP(BM$14&amp;"-est-"&amp;$J973,Equations!$G:$I,3,0)*(1/$W973)+VLOOKUP(BM$14&amp;"-imc-"&amp;$J973,Equations!$G:$I,3,0)*(1/$Q973)))</f>
        <v/>
      </c>
      <c r="BN973" s="10" t="str">
        <f>IF($AE973="","",IF(OR($V973&lt;2.7,$V973&gt;90),"Age OOR",BM973-1.6449*VLOOKUP(BM$14&amp;"-rse-"&amp;$J973,Equations!$G:$I,3,0)))</f>
        <v/>
      </c>
      <c r="BO973" s="10" t="str">
        <f>IF($AE973="","",IF(OR($V973&lt;2.7,$V973&gt;90),"Age OOR",BM973+1.6449*VLOOKUP(BM$14&amp;"-rse-"&amp;$J973,Equations!$G:$I,3,0)))</f>
        <v/>
      </c>
      <c r="BP973" s="10" t="str">
        <f t="shared" si="368"/>
        <v/>
      </c>
      <c r="BQ973" s="10" t="str">
        <f>IF($AE973="","",IF(OR($V973&lt;2.7,$V973&gt;90),"Age OOR",($AE973-BM973)/VLOOKUP(BM$14&amp;"-rse-"&amp;$J973,Equations!$G:$I,3,0)))</f>
        <v/>
      </c>
      <c r="BR973" s="10" t="str">
        <f>IF($AF973="","",IF(OR($V973&lt;2.7,$V973&gt;90),"Age OOR",VLOOKUP(BR$14&amp;"-int-"&amp;$K973,Equations!$G:$I,3,0)+VLOOKUP(BR$14&amp;"-sexo-"&amp;$K973,Equations!$G:$I,3,0)*$U973+VLOOKUP(BR$14&amp;"-edad-"&amp;$K973,Equations!$G:$I,3,0)*$V973+VLOOKUP(BR$14&amp;"-est-"&amp;$K973,Equations!$G:$I,3,0)*(1/$W973)+VLOOKUP(BR$14&amp;"-imc-"&amp;$K973,Equations!$G:$I,3,0)*(1/$Q973)))</f>
        <v/>
      </c>
      <c r="BS973" s="10" t="str">
        <f>IF($AF973="","",IF(OR($V973&lt;2.7,$V973&gt;90),"Age OOR",BR973-1.6449*VLOOKUP(BR$14&amp;"-rse-"&amp;$K973,Equations!$G:$I,3,0)))</f>
        <v/>
      </c>
      <c r="BT973" s="10" t="str">
        <f>IF($AF973="","",IF(OR($V973&lt;2.7,$V973&gt;90),"Age OOR",BR973+1.6449*VLOOKUP(BR$14&amp;"-rse-"&amp;$K973,Equations!$G:$I,3,0)))</f>
        <v/>
      </c>
      <c r="BU973" s="10" t="str">
        <f t="shared" si="369"/>
        <v/>
      </c>
      <c r="BV973" s="10" t="str">
        <f>IF($AF973="","",IF(OR($V973&lt;2.7,$V973&gt;90),"Age OOR",($AF973-BR973)/VLOOKUP(BR$14&amp;"-rse-"&amp;$K973,Equations!$G:$I,3,0)))</f>
        <v/>
      </c>
      <c r="BW973" s="10" t="str">
        <f>IF($AG973="","",IF(OR($V973&lt;2.7,$V973&gt;90),"Age OOR",VLOOKUP(BW$14&amp;"-int-"&amp;$L973,Equations!$G:$I,3,0)+VLOOKUP(BW$14&amp;"-sexo-"&amp;$L973,Equations!$G:$I,3,0)*$U973+VLOOKUP(BW$14&amp;"-edad-"&amp;$L973,Equations!$G:$I,3,0)*$V973+VLOOKUP(BW$14&amp;"-est-"&amp;$L973,Equations!$G:$I,3,0)*(1/$W973)+VLOOKUP(BW$14&amp;"-imc-"&amp;$L973,Equations!$G:$I,3,0)*(1/$Q973)))</f>
        <v/>
      </c>
      <c r="BX973" s="10" t="str">
        <f>IF($AG973="","",IF(OR($V973&lt;2.7,$V973&gt;90),"Age OOR",BW973-1.6449*VLOOKUP(BW$14&amp;"-rse-"&amp;$L973,Equations!$G:$I,3,0)))</f>
        <v/>
      </c>
      <c r="BY973" s="10" t="str">
        <f>IF($AG973="","",IF(OR($V973&lt;2.7,$V973&gt;90),"Age OOR",BW973+1.6449*VLOOKUP(BW$14&amp;"-rse-"&amp;$L973,Equations!$G:$I,3,0)))</f>
        <v/>
      </c>
      <c r="BZ973" s="10" t="str">
        <f t="shared" si="370"/>
        <v/>
      </c>
      <c r="CA973" s="10" t="str">
        <f>IF($AG973="","",IF(OR($V973&lt;2.7,$V973&gt;90),"Age OOR",($AG973-BW973)/VLOOKUP(BW$14&amp;"-rse-"&amp;$L973,Equations!$G:$I,3,0)))</f>
        <v/>
      </c>
      <c r="CB973" s="10" t="str">
        <f>IF($AH973="","",IF(OR($V973&lt;2.7,$V973&gt;90),"Age OOR",VLOOKUP(CB$14&amp;"-int-"&amp;$M973,Equations!$G:$I,3,0)+VLOOKUP(CB$14&amp;"-sexo-"&amp;$M973,Equations!$G:$I,3,0)*$U973+VLOOKUP(CB$14&amp;"-edad-"&amp;$M973,Equations!$G:$I,3,0)*$V973+VLOOKUP(CB$14&amp;"-est-"&amp;$M973,Equations!$G:$I,3,0)*(1/$W973)+VLOOKUP(CB$14&amp;"-imc-"&amp;$M973,Equations!$G:$I,3,0)*(1/$Q973)))</f>
        <v/>
      </c>
      <c r="CC973" s="10" t="str">
        <f>IF($AH973="","",IF(OR($V973&lt;2.7,$V973&gt;90),"Age OOR",CB973-1.6449*VLOOKUP(CB$14&amp;"-rse-"&amp;$M973,Equations!$G:$I,3,0)))</f>
        <v/>
      </c>
      <c r="CD973" s="10" t="str">
        <f>IF($AH973="","",IF(OR($V973&lt;2.7,$V973&gt;90),"Age OOR",CB973+1.6449*VLOOKUP(CB$14&amp;"-rse-"&amp;$M973,Equations!$G:$I,3,0)))</f>
        <v/>
      </c>
      <c r="CE973" s="10" t="str">
        <f t="shared" si="371"/>
        <v/>
      </c>
      <c r="CF973" s="10" t="str">
        <f>IF($AH973="","",IF(OR($V973&lt;2.7,$V973&gt;90),"Age OOR",($AH973-CB973)/VLOOKUP(CB$14&amp;"-rse-"&amp;$M973,Equations!$G:$I,3,0)))</f>
        <v/>
      </c>
      <c r="CG973" s="10" t="str">
        <f>IF($AI973="","",IF(OR($V973&lt;2.7,$V973&gt;90),"Age OOR",VLOOKUP(CG$14&amp;"-int-"&amp;$N973,Equations!$G:$I,3,0)+VLOOKUP(CG$14&amp;"-sexo-"&amp;$N973,Equations!$G:$I,3,0)*$U973+VLOOKUP(CG$14&amp;"-edad-"&amp;$N973,Equations!$G:$I,3,0)*$V973+VLOOKUP(CG$14&amp;"-est-"&amp;$N973,Equations!$G:$I,3,0)*(1/$W973)+VLOOKUP(CG$14&amp;"-imc-"&amp;$N973,Equations!$G:$I,3,0)*(1/$Q973)))</f>
        <v/>
      </c>
      <c r="CH973" s="10" t="str">
        <f>IF($AI973="","",IF(OR($V973&lt;2.7,$V973&gt;90),"Age OOR",CG973-1.6449*VLOOKUP(CG$14&amp;"-rse-"&amp;$N973,Equations!$G:$I,3,0)))</f>
        <v/>
      </c>
      <c r="CI973" s="10" t="str">
        <f>IF($AI973="","",IF(OR($V973&lt;2.7,$V973&gt;90),"Age OOR",CG973+1.6449*VLOOKUP(CG$14&amp;"-rse-"&amp;$N973,Equations!$G:$I,3,0)))</f>
        <v/>
      </c>
      <c r="CJ973" s="10" t="str">
        <f t="shared" si="372"/>
        <v/>
      </c>
      <c r="CK973" s="10" t="str">
        <f>IF($AI973="","",IF(OR($V973&lt;2.7,$V973&gt;90),"Age OOR",($AI973-CG973)/VLOOKUP(CG$14&amp;"-rse-"&amp;$N973,Equations!$G:$I,3,0)))</f>
        <v/>
      </c>
      <c r="CL973" s="10" t="str">
        <f>IF($AJ973="","",IF(OR($V973&lt;2.7,$V973&gt;90),"Age OOR",VLOOKUP(CL$14&amp;"-int-"&amp;$O973,Equations!$G:$I,3,0)+VLOOKUP(CL$14&amp;"-sexo-"&amp;$O973,Equations!$G:$I,3,0)*$U973+VLOOKUP(CL$14&amp;"-edad-"&amp;$O973,Equations!$G:$I,3,0)*$V973+VLOOKUP(CL$14&amp;"-est-"&amp;$O973,Equations!$G:$I,3,0)*(1/$W973)+VLOOKUP(CL$14&amp;"-imc-"&amp;$O973,Equations!$G:$I,3,0)*(1/$Q973)))</f>
        <v/>
      </c>
      <c r="CM973" s="10" t="str">
        <f>IF($AJ973="","",IF(OR($V973&lt;2.7,$V973&gt;90),"Age OOR",CL973-1.6449*VLOOKUP(CL$14&amp;"-rse-"&amp;$O973,Equations!$G:$I,3,0)))</f>
        <v/>
      </c>
      <c r="CN973" s="10" t="str">
        <f>IF($AJ973="","",IF(OR($V973&lt;2.7,$V973&gt;90),"Age OOR",CL973+1.6449*VLOOKUP(CL$14&amp;"-rse-"&amp;$O973,Equations!$G:$I,3,0)))</f>
        <v/>
      </c>
      <c r="CO973" s="10" t="str">
        <f t="shared" si="373"/>
        <v/>
      </c>
      <c r="CP973" s="10" t="str">
        <f>IF($AJ973="","",IF(OR($V973&lt;2.7,$V973&gt;90),"Age OOR",($AJ973-CL973)/VLOOKUP(CL$14&amp;"-rse-"&amp;$O973,Equations!$G:$I,3,0)))</f>
        <v/>
      </c>
      <c r="CQ973" s="10" t="str">
        <f>IF($AK973="","",IF(OR($V973&lt;2.7,$V973&gt;90),"Age OOR",EXP(VLOOKUP(CQ$14&amp;"-int-"&amp;$P973,Equations!$G:$I,3,0)+VLOOKUP(CQ$14&amp;"-sexo-"&amp;$P973,Equations!$G:$I,3,0)*$U973+VLOOKUP(CQ$14&amp;"-edad-"&amp;$P973,Equations!$G:$I,3,0)*$V973+VLOOKUP(CQ$14&amp;"-est-"&amp;$P973,Equations!$G:$I,3,0)*(1/$W973)+VLOOKUP(CQ$14&amp;"-imc-"&amp;$P973,Equations!$G:$I,3,0)*(1/$Q973))))</f>
        <v/>
      </c>
      <c r="CR973" s="10" t="str">
        <f>IF($AK973="","",IF(OR($V973&lt;2.7,$V973&gt;90),"Age OOR",EXP(LN(CQ973)-1.6449*VLOOKUP(CQ$14&amp;"-rse-"&amp;$P973,Equations!$G:$I,3,0))))</f>
        <v/>
      </c>
      <c r="CS973" s="10" t="str">
        <f>IF($AK973="","",IF(OR($V973&lt;2.7,$V973&gt;90),"Age OOR",EXP(LN(CQ973)+1.6449*VLOOKUP(CQ$14&amp;"-rse-"&amp;$P973,Equations!$G:$I,3,0))))</f>
        <v/>
      </c>
      <c r="CT973" s="10" t="str">
        <f t="shared" si="374"/>
        <v/>
      </c>
      <c r="CU973" s="10" t="str">
        <f>IF($AK973="","",IF(OR($V973&lt;2.7,$V973&gt;90),"Age OOR",(LN($AK973)-LN(CQ973))/VLOOKUP(CQ$14&amp;"-rse-"&amp;$P973,Equations!$G:$I,3,0)))</f>
        <v/>
      </c>
      <c r="CV973" s="47"/>
    </row>
    <row r="974" spans="5:100" x14ac:dyDescent="0.2">
      <c r="E974" s="23" t="str">
        <f t="shared" si="350"/>
        <v>Age out of range</v>
      </c>
      <c r="F974" s="23" t="str">
        <f t="shared" si="351"/>
        <v>Age out of range</v>
      </c>
      <c r="G974" s="23" t="str">
        <f t="shared" si="352"/>
        <v>Age out of range</v>
      </c>
      <c r="H974" s="23" t="str">
        <f t="shared" si="353"/>
        <v>Age out of range</v>
      </c>
      <c r="I974" s="23" t="str">
        <f t="shared" si="354"/>
        <v>Age out of range</v>
      </c>
      <c r="J974" s="23" t="str">
        <f t="shared" si="355"/>
        <v>Age out of range</v>
      </c>
      <c r="K974" s="23" t="str">
        <f t="shared" si="356"/>
        <v>Age out of range</v>
      </c>
      <c r="L974" s="23" t="str">
        <f t="shared" si="357"/>
        <v>Age out of range</v>
      </c>
      <c r="M974" s="23" t="str">
        <f t="shared" si="358"/>
        <v>Age out of range</v>
      </c>
      <c r="N974" s="23" t="str">
        <f t="shared" si="359"/>
        <v>Age out of range</v>
      </c>
      <c r="O974" s="23" t="str">
        <f t="shared" si="360"/>
        <v>Age out of range</v>
      </c>
      <c r="P974" s="23" t="str">
        <f t="shared" si="361"/>
        <v>Age out of range</v>
      </c>
      <c r="Q974" s="23" t="e">
        <f t="shared" si="362"/>
        <v>#DIV/0!</v>
      </c>
      <c r="R974" s="17"/>
      <c r="S974" s="23">
        <v>958</v>
      </c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  <c r="AE974" s="134"/>
      <c r="AF974" s="134"/>
      <c r="AG974" s="134"/>
      <c r="AH974" s="134"/>
      <c r="AI974" s="134"/>
      <c r="AJ974" s="134"/>
      <c r="AK974" s="134"/>
      <c r="AL974" s="7"/>
      <c r="AM974" s="47"/>
      <c r="AN974" s="10" t="str">
        <f>IF($Z974="","",IF(OR($V974&lt;2.7,$V974&gt;90),"Age OOR",VLOOKUP(AN$14&amp;"-int-"&amp;$E974,Equations!$G:$I,3,0)+VLOOKUP(AN$14&amp;"-sexo-"&amp;$E974,Equations!$G:$I,3,0)*$U974+VLOOKUP(AN$14&amp;"-edad-"&amp;$E974,Equations!$G:$I,3,0)*$V974+VLOOKUP(AN$14&amp;"-est-"&amp;$E974,Equations!$G:$I,3,0)*(1/$W974)+VLOOKUP(AN$14&amp;"-imc-"&amp;$E974,Equations!$G:$I,3,0)*(1/$Q974)))</f>
        <v/>
      </c>
      <c r="AO974" s="10" t="str">
        <f>IF($Z974="","",IF(OR($V974&lt;2.7,$V974&gt;90),"Age OOR",AN974-1.6449*VLOOKUP(AN$14&amp;"-rse-"&amp;$E974,Equations!$G:$I,3,0)))</f>
        <v/>
      </c>
      <c r="AP974" s="10" t="str">
        <f>IF($Z974="","",IF(OR($V974&lt;2.7,$V974&gt;90),"Age OOR",AN974+1.6449*VLOOKUP(AN$14&amp;"-rse-"&amp;$E974,Equations!$G:$I,3,0)))</f>
        <v/>
      </c>
      <c r="AQ974" s="10" t="str">
        <f t="shared" si="363"/>
        <v/>
      </c>
      <c r="AR974" s="10" t="str">
        <f>IF($Z974="","",IF(OR($V974&lt;2.7,$V974&gt;90),"Age OOR",($Z974-AN974)/VLOOKUP(AN$14&amp;"-rse-"&amp;$E974,Equations!$G:$I,3,0)))</f>
        <v/>
      </c>
      <c r="AS974" s="10" t="str">
        <f>IF($AA974="","",IF(OR($V974&lt;2.7,$V974&gt;90),"Age OOR",VLOOKUP(AS$14&amp;"-int-"&amp;$F974,Equations!$G:$I,3,0)+VLOOKUP(AS$14&amp;"-sexo-"&amp;$F974,Equations!$G:$I,3,0)*$U974+VLOOKUP(AS$14&amp;"-edad-"&amp;$F974,Equations!$G:$I,3,0)*$V974+VLOOKUP(AS$14&amp;"-est-"&amp;$F974,Equations!$G:$I,3,0)*(1/$W974)+VLOOKUP(AS$14&amp;"-imc-"&amp;$F974,Equations!$G:$I,3,0)*(1/$Q974)))</f>
        <v/>
      </c>
      <c r="AT974" s="10" t="str">
        <f>IF($AA974="","",IF(OR($V974&lt;2.7,$V974&gt;90),"Age OOR",AS974-1.6449*VLOOKUP(AS$14&amp;"-rse-"&amp;$F974,Equations!$G:$I,3,0)))</f>
        <v/>
      </c>
      <c r="AU974" s="10" t="str">
        <f>IF($AA974="","",IF(OR($V974&lt;2.7,$V974&gt;90),"Age OOR",AS974+1.6449*VLOOKUP(AS$14&amp;"-rse-"&amp;$F974,Equations!$G:$I,3,0)))</f>
        <v/>
      </c>
      <c r="AV974" s="10" t="str">
        <f t="shared" si="364"/>
        <v/>
      </c>
      <c r="AW974" s="10" t="str">
        <f>IF($AA974="","",IF(OR($V974&lt;2.7,$V974&gt;90),"Age OOR",($AA974-AS974)/VLOOKUP(AS$14&amp;"-rse-"&amp;$F974,Equations!$G:$I,3,0)))</f>
        <v/>
      </c>
      <c r="AX974" s="10" t="str">
        <f>IF($AB974="","",IF(OR($V974&lt;2.7,$V974&gt;90),"Age OOR",VLOOKUP(AX$14&amp;"-int-"&amp;$G974,Equations!$G:$I,3,0)+VLOOKUP(AX$14&amp;"-sexo-"&amp;$G974,Equations!$G:$I,3,0)*$U974+VLOOKUP(AX$14&amp;"-edad-"&amp;$G974,Equations!$G:$I,3,0)*$V974+VLOOKUP(AX$14&amp;"-est-"&amp;$G974,Equations!$G:$I,3,0)*(1/$W974)+VLOOKUP(AX$14&amp;"-imc-"&amp;$G974,Equations!$G:$I,3,0)*(1/$Q974)))</f>
        <v/>
      </c>
      <c r="AY974" s="10" t="str">
        <f>IF($AB974="","",IF(OR($V974&lt;2.7,$V974&gt;90),"Age OOR",AX974-1.6449*VLOOKUP(AX$14&amp;"-rse-"&amp;$G974,Equations!$G:$I,3,0)))</f>
        <v/>
      </c>
      <c r="AZ974" s="10" t="str">
        <f>IF($AB974="","",IF(OR($V974&lt;2.7,$V974&gt;90),"Age OOR",AX974+1.6449*VLOOKUP(AX$14&amp;"-rse-"&amp;$G974,Equations!$G:$I,3,0)))</f>
        <v/>
      </c>
      <c r="BA974" s="10" t="str">
        <f t="shared" si="365"/>
        <v/>
      </c>
      <c r="BB974" s="10" t="str">
        <f>IF($AB974="","",IF(OR($V974&lt;2.7,$V974&gt;90),"Age OOR",($AB974-AX974)/VLOOKUP(AX$14&amp;"-rse-"&amp;$G974,Equations!$G:$I,3,0)))</f>
        <v/>
      </c>
      <c r="BC974" s="10" t="str">
        <f>IF($AC974="","",IF(OR($V974&lt;2.7,$V974&gt;90),"Age OOR",VLOOKUP(BC$14&amp;"-int-"&amp;$H974,Equations!$G:$I,3,0)+VLOOKUP(BC$14&amp;"-sexo-"&amp;$H974,Equations!$G:$I,3,0)*$U974+VLOOKUP(BC$14&amp;"-edad-"&amp;$H974,Equations!$G:$I,3,0)*$V974+VLOOKUP(BC$14&amp;"-est-"&amp;$H974,Equations!$G:$I,3,0)*(1/$W974)+VLOOKUP(BC$14&amp;"-imc-"&amp;$H974,Equations!$G:$I,3,0)*(1/$Q974)))</f>
        <v/>
      </c>
      <c r="BD974" s="10" t="str">
        <f>IF($AC974="","",IF(OR($V974&lt;2.7,$V974&gt;90),"Age OOR",BC974-1.6449*VLOOKUP(BC$14&amp;"-rse-"&amp;$H974,Equations!$G:$I,3,0)))</f>
        <v/>
      </c>
      <c r="BE974" s="10" t="str">
        <f>IF($AC974="","",IF(OR($V974&lt;2.7,$V974&gt;90),"Age OOR",BC974+1.6449*VLOOKUP(BC$14&amp;"-rse-"&amp;$H974,Equations!$G:$I,3,0)))</f>
        <v/>
      </c>
      <c r="BF974" s="10" t="str">
        <f t="shared" si="366"/>
        <v/>
      </c>
      <c r="BG974" s="10" t="str">
        <f>IF($AC974="","",IF(OR($V974&lt;2.7,$V974&gt;90),"Age OOR",($AC974-BC974)/VLOOKUP(BC$14&amp;"-rse-"&amp;$H974,Equations!$G:$I,3,0)))</f>
        <v/>
      </c>
      <c r="BH974" s="10" t="str">
        <f>IF($AD974="","",IF(OR($V974&lt;2.7,$V974&gt;90),"Age OOR",VLOOKUP(BH$14&amp;"-int-"&amp;$I974,Equations!$G:$I,3,0)+VLOOKUP(BH$14&amp;"-sexo-"&amp;$I974,Equations!$G:$I,3,0)*$U974+VLOOKUP(BH$14&amp;"-edad-"&amp;$I974,Equations!$G:$I,3,0)*$V974+VLOOKUP(BH$14&amp;"-est-"&amp;$I974,Equations!$G:$I,3,0)*(1/$W974)+VLOOKUP(BH$14&amp;"-imc-"&amp;$I974,Equations!$G:$I,3,0)*(1/$Q974)))</f>
        <v/>
      </c>
      <c r="BI974" s="10" t="str">
        <f>IF($AD974="","",IF(OR($V974&lt;2.7,$V974&gt;90),"Age OOR",BH974-1.6449*VLOOKUP(BH$14&amp;"-rse-"&amp;$I974,Equations!$G:$I,3,0)))</f>
        <v/>
      </c>
      <c r="BJ974" s="10" t="str">
        <f>IF($AD974="","",IF(OR($V974&lt;2.7,$V974&gt;90),"Age OOR",BH974+1.6449*VLOOKUP(BH$14&amp;"-rse-"&amp;$I974,Equations!$G:$I,3,0)))</f>
        <v/>
      </c>
      <c r="BK974" s="10" t="str">
        <f t="shared" si="367"/>
        <v/>
      </c>
      <c r="BL974" s="10" t="str">
        <f>IF($AD974="","",IF(OR($V974&lt;2.7,$V974&gt;90),"Age OOR",($AD974-BH974)/VLOOKUP(BH$14&amp;"-rse-"&amp;$I974,Equations!$G:$I,3,0)))</f>
        <v/>
      </c>
      <c r="BM974" s="10" t="str">
        <f>IF($AE974="","",IF(OR($V974&lt;2.7,$V974&gt;90),"Age OOR",VLOOKUP(BM$14&amp;"-int-"&amp;$J974,Equations!$G:$I,3,0)+VLOOKUP(BM$14&amp;"-sexo-"&amp;$J974,Equations!$G:$I,3,0)*$U974+VLOOKUP(BM$14&amp;"-edad-"&amp;$J974,Equations!$G:$I,3,0)*$V974+VLOOKUP(BM$14&amp;"-est-"&amp;$J974,Equations!$G:$I,3,0)*(1/$W974)+VLOOKUP(BM$14&amp;"-imc-"&amp;$J974,Equations!$G:$I,3,0)*(1/$Q974)))</f>
        <v/>
      </c>
      <c r="BN974" s="10" t="str">
        <f>IF($AE974="","",IF(OR($V974&lt;2.7,$V974&gt;90),"Age OOR",BM974-1.6449*VLOOKUP(BM$14&amp;"-rse-"&amp;$J974,Equations!$G:$I,3,0)))</f>
        <v/>
      </c>
      <c r="BO974" s="10" t="str">
        <f>IF($AE974="","",IF(OR($V974&lt;2.7,$V974&gt;90),"Age OOR",BM974+1.6449*VLOOKUP(BM$14&amp;"-rse-"&amp;$J974,Equations!$G:$I,3,0)))</f>
        <v/>
      </c>
      <c r="BP974" s="10" t="str">
        <f t="shared" si="368"/>
        <v/>
      </c>
      <c r="BQ974" s="10" t="str">
        <f>IF($AE974="","",IF(OR($V974&lt;2.7,$V974&gt;90),"Age OOR",($AE974-BM974)/VLOOKUP(BM$14&amp;"-rse-"&amp;$J974,Equations!$G:$I,3,0)))</f>
        <v/>
      </c>
      <c r="BR974" s="10" t="str">
        <f>IF($AF974="","",IF(OR($V974&lt;2.7,$V974&gt;90),"Age OOR",VLOOKUP(BR$14&amp;"-int-"&amp;$K974,Equations!$G:$I,3,0)+VLOOKUP(BR$14&amp;"-sexo-"&amp;$K974,Equations!$G:$I,3,0)*$U974+VLOOKUP(BR$14&amp;"-edad-"&amp;$K974,Equations!$G:$I,3,0)*$V974+VLOOKUP(BR$14&amp;"-est-"&amp;$K974,Equations!$G:$I,3,0)*(1/$W974)+VLOOKUP(BR$14&amp;"-imc-"&amp;$K974,Equations!$G:$I,3,0)*(1/$Q974)))</f>
        <v/>
      </c>
      <c r="BS974" s="10" t="str">
        <f>IF($AF974="","",IF(OR($V974&lt;2.7,$V974&gt;90),"Age OOR",BR974-1.6449*VLOOKUP(BR$14&amp;"-rse-"&amp;$K974,Equations!$G:$I,3,0)))</f>
        <v/>
      </c>
      <c r="BT974" s="10" t="str">
        <f>IF($AF974="","",IF(OR($V974&lt;2.7,$V974&gt;90),"Age OOR",BR974+1.6449*VLOOKUP(BR$14&amp;"-rse-"&amp;$K974,Equations!$G:$I,3,0)))</f>
        <v/>
      </c>
      <c r="BU974" s="10" t="str">
        <f t="shared" si="369"/>
        <v/>
      </c>
      <c r="BV974" s="10" t="str">
        <f>IF($AF974="","",IF(OR($V974&lt;2.7,$V974&gt;90),"Age OOR",($AF974-BR974)/VLOOKUP(BR$14&amp;"-rse-"&amp;$K974,Equations!$G:$I,3,0)))</f>
        <v/>
      </c>
      <c r="BW974" s="10" t="str">
        <f>IF($AG974="","",IF(OR($V974&lt;2.7,$V974&gt;90),"Age OOR",VLOOKUP(BW$14&amp;"-int-"&amp;$L974,Equations!$G:$I,3,0)+VLOOKUP(BW$14&amp;"-sexo-"&amp;$L974,Equations!$G:$I,3,0)*$U974+VLOOKUP(BW$14&amp;"-edad-"&amp;$L974,Equations!$G:$I,3,0)*$V974+VLOOKUP(BW$14&amp;"-est-"&amp;$L974,Equations!$G:$I,3,0)*(1/$W974)+VLOOKUP(BW$14&amp;"-imc-"&amp;$L974,Equations!$G:$I,3,0)*(1/$Q974)))</f>
        <v/>
      </c>
      <c r="BX974" s="10" t="str">
        <f>IF($AG974="","",IF(OR($V974&lt;2.7,$V974&gt;90),"Age OOR",BW974-1.6449*VLOOKUP(BW$14&amp;"-rse-"&amp;$L974,Equations!$G:$I,3,0)))</f>
        <v/>
      </c>
      <c r="BY974" s="10" t="str">
        <f>IF($AG974="","",IF(OR($V974&lt;2.7,$V974&gt;90),"Age OOR",BW974+1.6449*VLOOKUP(BW$14&amp;"-rse-"&amp;$L974,Equations!$G:$I,3,0)))</f>
        <v/>
      </c>
      <c r="BZ974" s="10" t="str">
        <f t="shared" si="370"/>
        <v/>
      </c>
      <c r="CA974" s="10" t="str">
        <f>IF($AG974="","",IF(OR($V974&lt;2.7,$V974&gt;90),"Age OOR",($AG974-BW974)/VLOOKUP(BW$14&amp;"-rse-"&amp;$L974,Equations!$G:$I,3,0)))</f>
        <v/>
      </c>
      <c r="CB974" s="10" t="str">
        <f>IF($AH974="","",IF(OR($V974&lt;2.7,$V974&gt;90),"Age OOR",VLOOKUP(CB$14&amp;"-int-"&amp;$M974,Equations!$G:$I,3,0)+VLOOKUP(CB$14&amp;"-sexo-"&amp;$M974,Equations!$G:$I,3,0)*$U974+VLOOKUP(CB$14&amp;"-edad-"&amp;$M974,Equations!$G:$I,3,0)*$V974+VLOOKUP(CB$14&amp;"-est-"&amp;$M974,Equations!$G:$I,3,0)*(1/$W974)+VLOOKUP(CB$14&amp;"-imc-"&amp;$M974,Equations!$G:$I,3,0)*(1/$Q974)))</f>
        <v/>
      </c>
      <c r="CC974" s="10" t="str">
        <f>IF($AH974="","",IF(OR($V974&lt;2.7,$V974&gt;90),"Age OOR",CB974-1.6449*VLOOKUP(CB$14&amp;"-rse-"&amp;$M974,Equations!$G:$I,3,0)))</f>
        <v/>
      </c>
      <c r="CD974" s="10" t="str">
        <f>IF($AH974="","",IF(OR($V974&lt;2.7,$V974&gt;90),"Age OOR",CB974+1.6449*VLOOKUP(CB$14&amp;"-rse-"&amp;$M974,Equations!$G:$I,3,0)))</f>
        <v/>
      </c>
      <c r="CE974" s="10" t="str">
        <f t="shared" si="371"/>
        <v/>
      </c>
      <c r="CF974" s="10" t="str">
        <f>IF($AH974="","",IF(OR($V974&lt;2.7,$V974&gt;90),"Age OOR",($AH974-CB974)/VLOOKUP(CB$14&amp;"-rse-"&amp;$M974,Equations!$G:$I,3,0)))</f>
        <v/>
      </c>
      <c r="CG974" s="10" t="str">
        <f>IF($AI974="","",IF(OR($V974&lt;2.7,$V974&gt;90),"Age OOR",VLOOKUP(CG$14&amp;"-int-"&amp;$N974,Equations!$G:$I,3,0)+VLOOKUP(CG$14&amp;"-sexo-"&amp;$N974,Equations!$G:$I,3,0)*$U974+VLOOKUP(CG$14&amp;"-edad-"&amp;$N974,Equations!$G:$I,3,0)*$V974+VLOOKUP(CG$14&amp;"-est-"&amp;$N974,Equations!$G:$I,3,0)*(1/$W974)+VLOOKUP(CG$14&amp;"-imc-"&amp;$N974,Equations!$G:$I,3,0)*(1/$Q974)))</f>
        <v/>
      </c>
      <c r="CH974" s="10" t="str">
        <f>IF($AI974="","",IF(OR($V974&lt;2.7,$V974&gt;90),"Age OOR",CG974-1.6449*VLOOKUP(CG$14&amp;"-rse-"&amp;$N974,Equations!$G:$I,3,0)))</f>
        <v/>
      </c>
      <c r="CI974" s="10" t="str">
        <f>IF($AI974="","",IF(OR($V974&lt;2.7,$V974&gt;90),"Age OOR",CG974+1.6449*VLOOKUP(CG$14&amp;"-rse-"&amp;$N974,Equations!$G:$I,3,0)))</f>
        <v/>
      </c>
      <c r="CJ974" s="10" t="str">
        <f t="shared" si="372"/>
        <v/>
      </c>
      <c r="CK974" s="10" t="str">
        <f>IF($AI974="","",IF(OR($V974&lt;2.7,$V974&gt;90),"Age OOR",($AI974-CG974)/VLOOKUP(CG$14&amp;"-rse-"&amp;$N974,Equations!$G:$I,3,0)))</f>
        <v/>
      </c>
      <c r="CL974" s="10" t="str">
        <f>IF($AJ974="","",IF(OR($V974&lt;2.7,$V974&gt;90),"Age OOR",VLOOKUP(CL$14&amp;"-int-"&amp;$O974,Equations!$G:$I,3,0)+VLOOKUP(CL$14&amp;"-sexo-"&amp;$O974,Equations!$G:$I,3,0)*$U974+VLOOKUP(CL$14&amp;"-edad-"&amp;$O974,Equations!$G:$I,3,0)*$V974+VLOOKUP(CL$14&amp;"-est-"&amp;$O974,Equations!$G:$I,3,0)*(1/$W974)+VLOOKUP(CL$14&amp;"-imc-"&amp;$O974,Equations!$G:$I,3,0)*(1/$Q974)))</f>
        <v/>
      </c>
      <c r="CM974" s="10" t="str">
        <f>IF($AJ974="","",IF(OR($V974&lt;2.7,$V974&gt;90),"Age OOR",CL974-1.6449*VLOOKUP(CL$14&amp;"-rse-"&amp;$O974,Equations!$G:$I,3,0)))</f>
        <v/>
      </c>
      <c r="CN974" s="10" t="str">
        <f>IF($AJ974="","",IF(OR($V974&lt;2.7,$V974&gt;90),"Age OOR",CL974+1.6449*VLOOKUP(CL$14&amp;"-rse-"&amp;$O974,Equations!$G:$I,3,0)))</f>
        <v/>
      </c>
      <c r="CO974" s="10" t="str">
        <f t="shared" si="373"/>
        <v/>
      </c>
      <c r="CP974" s="10" t="str">
        <f>IF($AJ974="","",IF(OR($V974&lt;2.7,$V974&gt;90),"Age OOR",($AJ974-CL974)/VLOOKUP(CL$14&amp;"-rse-"&amp;$O974,Equations!$G:$I,3,0)))</f>
        <v/>
      </c>
      <c r="CQ974" s="10" t="str">
        <f>IF($AK974="","",IF(OR($V974&lt;2.7,$V974&gt;90),"Age OOR",EXP(VLOOKUP(CQ$14&amp;"-int-"&amp;$P974,Equations!$G:$I,3,0)+VLOOKUP(CQ$14&amp;"-sexo-"&amp;$P974,Equations!$G:$I,3,0)*$U974+VLOOKUP(CQ$14&amp;"-edad-"&amp;$P974,Equations!$G:$I,3,0)*$V974+VLOOKUP(CQ$14&amp;"-est-"&amp;$P974,Equations!$G:$I,3,0)*(1/$W974)+VLOOKUP(CQ$14&amp;"-imc-"&amp;$P974,Equations!$G:$I,3,0)*(1/$Q974))))</f>
        <v/>
      </c>
      <c r="CR974" s="10" t="str">
        <f>IF($AK974="","",IF(OR($V974&lt;2.7,$V974&gt;90),"Age OOR",EXP(LN(CQ974)-1.6449*VLOOKUP(CQ$14&amp;"-rse-"&amp;$P974,Equations!$G:$I,3,0))))</f>
        <v/>
      </c>
      <c r="CS974" s="10" t="str">
        <f>IF($AK974="","",IF(OR($V974&lt;2.7,$V974&gt;90),"Age OOR",EXP(LN(CQ974)+1.6449*VLOOKUP(CQ$14&amp;"-rse-"&amp;$P974,Equations!$G:$I,3,0))))</f>
        <v/>
      </c>
      <c r="CT974" s="10" t="str">
        <f t="shared" si="374"/>
        <v/>
      </c>
      <c r="CU974" s="10" t="str">
        <f>IF($AK974="","",IF(OR($V974&lt;2.7,$V974&gt;90),"Age OOR",(LN($AK974)-LN(CQ974))/VLOOKUP(CQ$14&amp;"-rse-"&amp;$P974,Equations!$G:$I,3,0)))</f>
        <v/>
      </c>
      <c r="CV974" s="47"/>
    </row>
    <row r="975" spans="5:100" x14ac:dyDescent="0.2">
      <c r="E975" s="23" t="str">
        <f t="shared" si="350"/>
        <v>Age out of range</v>
      </c>
      <c r="F975" s="23" t="str">
        <f t="shared" si="351"/>
        <v>Age out of range</v>
      </c>
      <c r="G975" s="23" t="str">
        <f t="shared" si="352"/>
        <v>Age out of range</v>
      </c>
      <c r="H975" s="23" t="str">
        <f t="shared" si="353"/>
        <v>Age out of range</v>
      </c>
      <c r="I975" s="23" t="str">
        <f t="shared" si="354"/>
        <v>Age out of range</v>
      </c>
      <c r="J975" s="23" t="str">
        <f t="shared" si="355"/>
        <v>Age out of range</v>
      </c>
      <c r="K975" s="23" t="str">
        <f t="shared" si="356"/>
        <v>Age out of range</v>
      </c>
      <c r="L975" s="23" t="str">
        <f t="shared" si="357"/>
        <v>Age out of range</v>
      </c>
      <c r="M975" s="23" t="str">
        <f t="shared" si="358"/>
        <v>Age out of range</v>
      </c>
      <c r="N975" s="23" t="str">
        <f t="shared" si="359"/>
        <v>Age out of range</v>
      </c>
      <c r="O975" s="23" t="str">
        <f t="shared" si="360"/>
        <v>Age out of range</v>
      </c>
      <c r="P975" s="23" t="str">
        <f t="shared" si="361"/>
        <v>Age out of range</v>
      </c>
      <c r="Q975" s="23" t="e">
        <f t="shared" si="362"/>
        <v>#DIV/0!</v>
      </c>
      <c r="R975" s="17"/>
      <c r="S975" s="23">
        <v>959</v>
      </c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  <c r="AE975" s="134"/>
      <c r="AF975" s="134"/>
      <c r="AG975" s="134"/>
      <c r="AH975" s="134"/>
      <c r="AI975" s="134"/>
      <c r="AJ975" s="134"/>
      <c r="AK975" s="134"/>
      <c r="AL975" s="7"/>
      <c r="AM975" s="47"/>
      <c r="AN975" s="10" t="str">
        <f>IF($Z975="","",IF(OR($V975&lt;2.7,$V975&gt;90),"Age OOR",VLOOKUP(AN$14&amp;"-int-"&amp;$E975,Equations!$G:$I,3,0)+VLOOKUP(AN$14&amp;"-sexo-"&amp;$E975,Equations!$G:$I,3,0)*$U975+VLOOKUP(AN$14&amp;"-edad-"&amp;$E975,Equations!$G:$I,3,0)*$V975+VLOOKUP(AN$14&amp;"-est-"&amp;$E975,Equations!$G:$I,3,0)*(1/$W975)+VLOOKUP(AN$14&amp;"-imc-"&amp;$E975,Equations!$G:$I,3,0)*(1/$Q975)))</f>
        <v/>
      </c>
      <c r="AO975" s="10" t="str">
        <f>IF($Z975="","",IF(OR($V975&lt;2.7,$V975&gt;90),"Age OOR",AN975-1.6449*VLOOKUP(AN$14&amp;"-rse-"&amp;$E975,Equations!$G:$I,3,0)))</f>
        <v/>
      </c>
      <c r="AP975" s="10" t="str">
        <f>IF($Z975="","",IF(OR($V975&lt;2.7,$V975&gt;90),"Age OOR",AN975+1.6449*VLOOKUP(AN$14&amp;"-rse-"&amp;$E975,Equations!$G:$I,3,0)))</f>
        <v/>
      </c>
      <c r="AQ975" s="10" t="str">
        <f t="shared" si="363"/>
        <v/>
      </c>
      <c r="AR975" s="10" t="str">
        <f>IF($Z975="","",IF(OR($V975&lt;2.7,$V975&gt;90),"Age OOR",($Z975-AN975)/VLOOKUP(AN$14&amp;"-rse-"&amp;$E975,Equations!$G:$I,3,0)))</f>
        <v/>
      </c>
      <c r="AS975" s="10" t="str">
        <f>IF($AA975="","",IF(OR($V975&lt;2.7,$V975&gt;90),"Age OOR",VLOOKUP(AS$14&amp;"-int-"&amp;$F975,Equations!$G:$I,3,0)+VLOOKUP(AS$14&amp;"-sexo-"&amp;$F975,Equations!$G:$I,3,0)*$U975+VLOOKUP(AS$14&amp;"-edad-"&amp;$F975,Equations!$G:$I,3,0)*$V975+VLOOKUP(AS$14&amp;"-est-"&amp;$F975,Equations!$G:$I,3,0)*(1/$W975)+VLOOKUP(AS$14&amp;"-imc-"&amp;$F975,Equations!$G:$I,3,0)*(1/$Q975)))</f>
        <v/>
      </c>
      <c r="AT975" s="10" t="str">
        <f>IF($AA975="","",IF(OR($V975&lt;2.7,$V975&gt;90),"Age OOR",AS975-1.6449*VLOOKUP(AS$14&amp;"-rse-"&amp;$F975,Equations!$G:$I,3,0)))</f>
        <v/>
      </c>
      <c r="AU975" s="10" t="str">
        <f>IF($AA975="","",IF(OR($V975&lt;2.7,$V975&gt;90),"Age OOR",AS975+1.6449*VLOOKUP(AS$14&amp;"-rse-"&amp;$F975,Equations!$G:$I,3,0)))</f>
        <v/>
      </c>
      <c r="AV975" s="10" t="str">
        <f t="shared" si="364"/>
        <v/>
      </c>
      <c r="AW975" s="10" t="str">
        <f>IF($AA975="","",IF(OR($V975&lt;2.7,$V975&gt;90),"Age OOR",($AA975-AS975)/VLOOKUP(AS$14&amp;"-rse-"&amp;$F975,Equations!$G:$I,3,0)))</f>
        <v/>
      </c>
      <c r="AX975" s="10" t="str">
        <f>IF($AB975="","",IF(OR($V975&lt;2.7,$V975&gt;90),"Age OOR",VLOOKUP(AX$14&amp;"-int-"&amp;$G975,Equations!$G:$I,3,0)+VLOOKUP(AX$14&amp;"-sexo-"&amp;$G975,Equations!$G:$I,3,0)*$U975+VLOOKUP(AX$14&amp;"-edad-"&amp;$G975,Equations!$G:$I,3,0)*$V975+VLOOKUP(AX$14&amp;"-est-"&amp;$G975,Equations!$G:$I,3,0)*(1/$W975)+VLOOKUP(AX$14&amp;"-imc-"&amp;$G975,Equations!$G:$I,3,0)*(1/$Q975)))</f>
        <v/>
      </c>
      <c r="AY975" s="10" t="str">
        <f>IF($AB975="","",IF(OR($V975&lt;2.7,$V975&gt;90),"Age OOR",AX975-1.6449*VLOOKUP(AX$14&amp;"-rse-"&amp;$G975,Equations!$G:$I,3,0)))</f>
        <v/>
      </c>
      <c r="AZ975" s="10" t="str">
        <f>IF($AB975="","",IF(OR($V975&lt;2.7,$V975&gt;90),"Age OOR",AX975+1.6449*VLOOKUP(AX$14&amp;"-rse-"&amp;$G975,Equations!$G:$I,3,0)))</f>
        <v/>
      </c>
      <c r="BA975" s="10" t="str">
        <f t="shared" si="365"/>
        <v/>
      </c>
      <c r="BB975" s="10" t="str">
        <f>IF($AB975="","",IF(OR($V975&lt;2.7,$V975&gt;90),"Age OOR",($AB975-AX975)/VLOOKUP(AX$14&amp;"-rse-"&amp;$G975,Equations!$G:$I,3,0)))</f>
        <v/>
      </c>
      <c r="BC975" s="10" t="str">
        <f>IF($AC975="","",IF(OR($V975&lt;2.7,$V975&gt;90),"Age OOR",VLOOKUP(BC$14&amp;"-int-"&amp;$H975,Equations!$G:$I,3,0)+VLOOKUP(BC$14&amp;"-sexo-"&amp;$H975,Equations!$G:$I,3,0)*$U975+VLOOKUP(BC$14&amp;"-edad-"&amp;$H975,Equations!$G:$I,3,0)*$V975+VLOOKUP(BC$14&amp;"-est-"&amp;$H975,Equations!$G:$I,3,0)*(1/$W975)+VLOOKUP(BC$14&amp;"-imc-"&amp;$H975,Equations!$G:$I,3,0)*(1/$Q975)))</f>
        <v/>
      </c>
      <c r="BD975" s="10" t="str">
        <f>IF($AC975="","",IF(OR($V975&lt;2.7,$V975&gt;90),"Age OOR",BC975-1.6449*VLOOKUP(BC$14&amp;"-rse-"&amp;$H975,Equations!$G:$I,3,0)))</f>
        <v/>
      </c>
      <c r="BE975" s="10" t="str">
        <f>IF($AC975="","",IF(OR($V975&lt;2.7,$V975&gt;90),"Age OOR",BC975+1.6449*VLOOKUP(BC$14&amp;"-rse-"&amp;$H975,Equations!$G:$I,3,0)))</f>
        <v/>
      </c>
      <c r="BF975" s="10" t="str">
        <f t="shared" si="366"/>
        <v/>
      </c>
      <c r="BG975" s="10" t="str">
        <f>IF($AC975="","",IF(OR($V975&lt;2.7,$V975&gt;90),"Age OOR",($AC975-BC975)/VLOOKUP(BC$14&amp;"-rse-"&amp;$H975,Equations!$G:$I,3,0)))</f>
        <v/>
      </c>
      <c r="BH975" s="10" t="str">
        <f>IF($AD975="","",IF(OR($V975&lt;2.7,$V975&gt;90),"Age OOR",VLOOKUP(BH$14&amp;"-int-"&amp;$I975,Equations!$G:$I,3,0)+VLOOKUP(BH$14&amp;"-sexo-"&amp;$I975,Equations!$G:$I,3,0)*$U975+VLOOKUP(BH$14&amp;"-edad-"&amp;$I975,Equations!$G:$I,3,0)*$V975+VLOOKUP(BH$14&amp;"-est-"&amp;$I975,Equations!$G:$I,3,0)*(1/$W975)+VLOOKUP(BH$14&amp;"-imc-"&amp;$I975,Equations!$G:$I,3,0)*(1/$Q975)))</f>
        <v/>
      </c>
      <c r="BI975" s="10" t="str">
        <f>IF($AD975="","",IF(OR($V975&lt;2.7,$V975&gt;90),"Age OOR",BH975-1.6449*VLOOKUP(BH$14&amp;"-rse-"&amp;$I975,Equations!$G:$I,3,0)))</f>
        <v/>
      </c>
      <c r="BJ975" s="10" t="str">
        <f>IF($AD975="","",IF(OR($V975&lt;2.7,$V975&gt;90),"Age OOR",BH975+1.6449*VLOOKUP(BH$14&amp;"-rse-"&amp;$I975,Equations!$G:$I,3,0)))</f>
        <v/>
      </c>
      <c r="BK975" s="10" t="str">
        <f t="shared" si="367"/>
        <v/>
      </c>
      <c r="BL975" s="10" t="str">
        <f>IF($AD975="","",IF(OR($V975&lt;2.7,$V975&gt;90),"Age OOR",($AD975-BH975)/VLOOKUP(BH$14&amp;"-rse-"&amp;$I975,Equations!$G:$I,3,0)))</f>
        <v/>
      </c>
      <c r="BM975" s="10" t="str">
        <f>IF($AE975="","",IF(OR($V975&lt;2.7,$V975&gt;90),"Age OOR",VLOOKUP(BM$14&amp;"-int-"&amp;$J975,Equations!$G:$I,3,0)+VLOOKUP(BM$14&amp;"-sexo-"&amp;$J975,Equations!$G:$I,3,0)*$U975+VLOOKUP(BM$14&amp;"-edad-"&amp;$J975,Equations!$G:$I,3,0)*$V975+VLOOKUP(BM$14&amp;"-est-"&amp;$J975,Equations!$G:$I,3,0)*(1/$W975)+VLOOKUP(BM$14&amp;"-imc-"&amp;$J975,Equations!$G:$I,3,0)*(1/$Q975)))</f>
        <v/>
      </c>
      <c r="BN975" s="10" t="str">
        <f>IF($AE975="","",IF(OR($V975&lt;2.7,$V975&gt;90),"Age OOR",BM975-1.6449*VLOOKUP(BM$14&amp;"-rse-"&amp;$J975,Equations!$G:$I,3,0)))</f>
        <v/>
      </c>
      <c r="BO975" s="10" t="str">
        <f>IF($AE975="","",IF(OR($V975&lt;2.7,$V975&gt;90),"Age OOR",BM975+1.6449*VLOOKUP(BM$14&amp;"-rse-"&amp;$J975,Equations!$G:$I,3,0)))</f>
        <v/>
      </c>
      <c r="BP975" s="10" t="str">
        <f t="shared" si="368"/>
        <v/>
      </c>
      <c r="BQ975" s="10" t="str">
        <f>IF($AE975="","",IF(OR($V975&lt;2.7,$V975&gt;90),"Age OOR",($AE975-BM975)/VLOOKUP(BM$14&amp;"-rse-"&amp;$J975,Equations!$G:$I,3,0)))</f>
        <v/>
      </c>
      <c r="BR975" s="10" t="str">
        <f>IF($AF975="","",IF(OR($V975&lt;2.7,$V975&gt;90),"Age OOR",VLOOKUP(BR$14&amp;"-int-"&amp;$K975,Equations!$G:$I,3,0)+VLOOKUP(BR$14&amp;"-sexo-"&amp;$K975,Equations!$G:$I,3,0)*$U975+VLOOKUP(BR$14&amp;"-edad-"&amp;$K975,Equations!$G:$I,3,0)*$V975+VLOOKUP(BR$14&amp;"-est-"&amp;$K975,Equations!$G:$I,3,0)*(1/$W975)+VLOOKUP(BR$14&amp;"-imc-"&amp;$K975,Equations!$G:$I,3,0)*(1/$Q975)))</f>
        <v/>
      </c>
      <c r="BS975" s="10" t="str">
        <f>IF($AF975="","",IF(OR($V975&lt;2.7,$V975&gt;90),"Age OOR",BR975-1.6449*VLOOKUP(BR$14&amp;"-rse-"&amp;$K975,Equations!$G:$I,3,0)))</f>
        <v/>
      </c>
      <c r="BT975" s="10" t="str">
        <f>IF($AF975="","",IF(OR($V975&lt;2.7,$V975&gt;90),"Age OOR",BR975+1.6449*VLOOKUP(BR$14&amp;"-rse-"&amp;$K975,Equations!$G:$I,3,0)))</f>
        <v/>
      </c>
      <c r="BU975" s="10" t="str">
        <f t="shared" si="369"/>
        <v/>
      </c>
      <c r="BV975" s="10" t="str">
        <f>IF($AF975="","",IF(OR($V975&lt;2.7,$V975&gt;90),"Age OOR",($AF975-BR975)/VLOOKUP(BR$14&amp;"-rse-"&amp;$K975,Equations!$G:$I,3,0)))</f>
        <v/>
      </c>
      <c r="BW975" s="10" t="str">
        <f>IF($AG975="","",IF(OR($V975&lt;2.7,$V975&gt;90),"Age OOR",VLOOKUP(BW$14&amp;"-int-"&amp;$L975,Equations!$G:$I,3,0)+VLOOKUP(BW$14&amp;"-sexo-"&amp;$L975,Equations!$G:$I,3,0)*$U975+VLOOKUP(BW$14&amp;"-edad-"&amp;$L975,Equations!$G:$I,3,0)*$V975+VLOOKUP(BW$14&amp;"-est-"&amp;$L975,Equations!$G:$I,3,0)*(1/$W975)+VLOOKUP(BW$14&amp;"-imc-"&amp;$L975,Equations!$G:$I,3,0)*(1/$Q975)))</f>
        <v/>
      </c>
      <c r="BX975" s="10" t="str">
        <f>IF($AG975="","",IF(OR($V975&lt;2.7,$V975&gt;90),"Age OOR",BW975-1.6449*VLOOKUP(BW$14&amp;"-rse-"&amp;$L975,Equations!$G:$I,3,0)))</f>
        <v/>
      </c>
      <c r="BY975" s="10" t="str">
        <f>IF($AG975="","",IF(OR($V975&lt;2.7,$V975&gt;90),"Age OOR",BW975+1.6449*VLOOKUP(BW$14&amp;"-rse-"&amp;$L975,Equations!$G:$I,3,0)))</f>
        <v/>
      </c>
      <c r="BZ975" s="10" t="str">
        <f t="shared" si="370"/>
        <v/>
      </c>
      <c r="CA975" s="10" t="str">
        <f>IF($AG975="","",IF(OR($V975&lt;2.7,$V975&gt;90),"Age OOR",($AG975-BW975)/VLOOKUP(BW$14&amp;"-rse-"&amp;$L975,Equations!$G:$I,3,0)))</f>
        <v/>
      </c>
      <c r="CB975" s="10" t="str">
        <f>IF($AH975="","",IF(OR($V975&lt;2.7,$V975&gt;90),"Age OOR",VLOOKUP(CB$14&amp;"-int-"&amp;$M975,Equations!$G:$I,3,0)+VLOOKUP(CB$14&amp;"-sexo-"&amp;$M975,Equations!$G:$I,3,0)*$U975+VLOOKUP(CB$14&amp;"-edad-"&amp;$M975,Equations!$G:$I,3,0)*$V975+VLOOKUP(CB$14&amp;"-est-"&amp;$M975,Equations!$G:$I,3,0)*(1/$W975)+VLOOKUP(CB$14&amp;"-imc-"&amp;$M975,Equations!$G:$I,3,0)*(1/$Q975)))</f>
        <v/>
      </c>
      <c r="CC975" s="10" t="str">
        <f>IF($AH975="","",IF(OR($V975&lt;2.7,$V975&gt;90),"Age OOR",CB975-1.6449*VLOOKUP(CB$14&amp;"-rse-"&amp;$M975,Equations!$G:$I,3,0)))</f>
        <v/>
      </c>
      <c r="CD975" s="10" t="str">
        <f>IF($AH975="","",IF(OR($V975&lt;2.7,$V975&gt;90),"Age OOR",CB975+1.6449*VLOOKUP(CB$14&amp;"-rse-"&amp;$M975,Equations!$G:$I,3,0)))</f>
        <v/>
      </c>
      <c r="CE975" s="10" t="str">
        <f t="shared" si="371"/>
        <v/>
      </c>
      <c r="CF975" s="10" t="str">
        <f>IF($AH975="","",IF(OR($V975&lt;2.7,$V975&gt;90),"Age OOR",($AH975-CB975)/VLOOKUP(CB$14&amp;"-rse-"&amp;$M975,Equations!$G:$I,3,0)))</f>
        <v/>
      </c>
      <c r="CG975" s="10" t="str">
        <f>IF($AI975="","",IF(OR($V975&lt;2.7,$V975&gt;90),"Age OOR",VLOOKUP(CG$14&amp;"-int-"&amp;$N975,Equations!$G:$I,3,0)+VLOOKUP(CG$14&amp;"-sexo-"&amp;$N975,Equations!$G:$I,3,0)*$U975+VLOOKUP(CG$14&amp;"-edad-"&amp;$N975,Equations!$G:$I,3,0)*$V975+VLOOKUP(CG$14&amp;"-est-"&amp;$N975,Equations!$G:$I,3,0)*(1/$W975)+VLOOKUP(CG$14&amp;"-imc-"&amp;$N975,Equations!$G:$I,3,0)*(1/$Q975)))</f>
        <v/>
      </c>
      <c r="CH975" s="10" t="str">
        <f>IF($AI975="","",IF(OR($V975&lt;2.7,$V975&gt;90),"Age OOR",CG975-1.6449*VLOOKUP(CG$14&amp;"-rse-"&amp;$N975,Equations!$G:$I,3,0)))</f>
        <v/>
      </c>
      <c r="CI975" s="10" t="str">
        <f>IF($AI975="","",IF(OR($V975&lt;2.7,$V975&gt;90),"Age OOR",CG975+1.6449*VLOOKUP(CG$14&amp;"-rse-"&amp;$N975,Equations!$G:$I,3,0)))</f>
        <v/>
      </c>
      <c r="CJ975" s="10" t="str">
        <f t="shared" si="372"/>
        <v/>
      </c>
      <c r="CK975" s="10" t="str">
        <f>IF($AI975="","",IF(OR($V975&lt;2.7,$V975&gt;90),"Age OOR",($AI975-CG975)/VLOOKUP(CG$14&amp;"-rse-"&amp;$N975,Equations!$G:$I,3,0)))</f>
        <v/>
      </c>
      <c r="CL975" s="10" t="str">
        <f>IF($AJ975="","",IF(OR($V975&lt;2.7,$V975&gt;90),"Age OOR",VLOOKUP(CL$14&amp;"-int-"&amp;$O975,Equations!$G:$I,3,0)+VLOOKUP(CL$14&amp;"-sexo-"&amp;$O975,Equations!$G:$I,3,0)*$U975+VLOOKUP(CL$14&amp;"-edad-"&amp;$O975,Equations!$G:$I,3,0)*$V975+VLOOKUP(CL$14&amp;"-est-"&amp;$O975,Equations!$G:$I,3,0)*(1/$W975)+VLOOKUP(CL$14&amp;"-imc-"&amp;$O975,Equations!$G:$I,3,0)*(1/$Q975)))</f>
        <v/>
      </c>
      <c r="CM975" s="10" t="str">
        <f>IF($AJ975="","",IF(OR($V975&lt;2.7,$V975&gt;90),"Age OOR",CL975-1.6449*VLOOKUP(CL$14&amp;"-rse-"&amp;$O975,Equations!$G:$I,3,0)))</f>
        <v/>
      </c>
      <c r="CN975" s="10" t="str">
        <f>IF($AJ975="","",IF(OR($V975&lt;2.7,$V975&gt;90),"Age OOR",CL975+1.6449*VLOOKUP(CL$14&amp;"-rse-"&amp;$O975,Equations!$G:$I,3,0)))</f>
        <v/>
      </c>
      <c r="CO975" s="10" t="str">
        <f t="shared" si="373"/>
        <v/>
      </c>
      <c r="CP975" s="10" t="str">
        <f>IF($AJ975="","",IF(OR($V975&lt;2.7,$V975&gt;90),"Age OOR",($AJ975-CL975)/VLOOKUP(CL$14&amp;"-rse-"&amp;$O975,Equations!$G:$I,3,0)))</f>
        <v/>
      </c>
      <c r="CQ975" s="10" t="str">
        <f>IF($AK975="","",IF(OR($V975&lt;2.7,$V975&gt;90),"Age OOR",EXP(VLOOKUP(CQ$14&amp;"-int-"&amp;$P975,Equations!$G:$I,3,0)+VLOOKUP(CQ$14&amp;"-sexo-"&amp;$P975,Equations!$G:$I,3,0)*$U975+VLOOKUP(CQ$14&amp;"-edad-"&amp;$P975,Equations!$G:$I,3,0)*$V975+VLOOKUP(CQ$14&amp;"-est-"&amp;$P975,Equations!$G:$I,3,0)*(1/$W975)+VLOOKUP(CQ$14&amp;"-imc-"&amp;$P975,Equations!$G:$I,3,0)*(1/$Q975))))</f>
        <v/>
      </c>
      <c r="CR975" s="10" t="str">
        <f>IF($AK975="","",IF(OR($V975&lt;2.7,$V975&gt;90),"Age OOR",EXP(LN(CQ975)-1.6449*VLOOKUP(CQ$14&amp;"-rse-"&amp;$P975,Equations!$G:$I,3,0))))</f>
        <v/>
      </c>
      <c r="CS975" s="10" t="str">
        <f>IF($AK975="","",IF(OR($V975&lt;2.7,$V975&gt;90),"Age OOR",EXP(LN(CQ975)+1.6449*VLOOKUP(CQ$14&amp;"-rse-"&amp;$P975,Equations!$G:$I,3,0))))</f>
        <v/>
      </c>
      <c r="CT975" s="10" t="str">
        <f t="shared" si="374"/>
        <v/>
      </c>
      <c r="CU975" s="10" t="str">
        <f>IF($AK975="","",IF(OR($V975&lt;2.7,$V975&gt;90),"Age OOR",(LN($AK975)-LN(CQ975))/VLOOKUP(CQ$14&amp;"-rse-"&amp;$P975,Equations!$G:$I,3,0)))</f>
        <v/>
      </c>
      <c r="CV975" s="47"/>
    </row>
    <row r="976" spans="5:100" x14ac:dyDescent="0.2">
      <c r="E976" s="23" t="str">
        <f t="shared" si="350"/>
        <v>Age out of range</v>
      </c>
      <c r="F976" s="23" t="str">
        <f t="shared" si="351"/>
        <v>Age out of range</v>
      </c>
      <c r="G976" s="23" t="str">
        <f t="shared" si="352"/>
        <v>Age out of range</v>
      </c>
      <c r="H976" s="23" t="str">
        <f t="shared" si="353"/>
        <v>Age out of range</v>
      </c>
      <c r="I976" s="23" t="str">
        <f t="shared" si="354"/>
        <v>Age out of range</v>
      </c>
      <c r="J976" s="23" t="str">
        <f t="shared" si="355"/>
        <v>Age out of range</v>
      </c>
      <c r="K976" s="23" t="str">
        <f t="shared" si="356"/>
        <v>Age out of range</v>
      </c>
      <c r="L976" s="23" t="str">
        <f t="shared" si="357"/>
        <v>Age out of range</v>
      </c>
      <c r="M976" s="23" t="str">
        <f t="shared" si="358"/>
        <v>Age out of range</v>
      </c>
      <c r="N976" s="23" t="str">
        <f t="shared" si="359"/>
        <v>Age out of range</v>
      </c>
      <c r="O976" s="23" t="str">
        <f t="shared" si="360"/>
        <v>Age out of range</v>
      </c>
      <c r="P976" s="23" t="str">
        <f t="shared" si="361"/>
        <v>Age out of range</v>
      </c>
      <c r="Q976" s="23" t="e">
        <f t="shared" si="362"/>
        <v>#DIV/0!</v>
      </c>
      <c r="R976" s="17"/>
      <c r="S976" s="23">
        <v>960</v>
      </c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  <c r="AE976" s="134"/>
      <c r="AF976" s="134"/>
      <c r="AG976" s="134"/>
      <c r="AH976" s="134"/>
      <c r="AI976" s="134"/>
      <c r="AJ976" s="134"/>
      <c r="AK976" s="134"/>
      <c r="AL976" s="7"/>
      <c r="AM976" s="47"/>
      <c r="AN976" s="10" t="str">
        <f>IF($Z976="","",IF(OR($V976&lt;2.7,$V976&gt;90),"Age OOR",VLOOKUP(AN$14&amp;"-int-"&amp;$E976,Equations!$G:$I,3,0)+VLOOKUP(AN$14&amp;"-sexo-"&amp;$E976,Equations!$G:$I,3,0)*$U976+VLOOKUP(AN$14&amp;"-edad-"&amp;$E976,Equations!$G:$I,3,0)*$V976+VLOOKUP(AN$14&amp;"-est-"&amp;$E976,Equations!$G:$I,3,0)*(1/$W976)+VLOOKUP(AN$14&amp;"-imc-"&amp;$E976,Equations!$G:$I,3,0)*(1/$Q976)))</f>
        <v/>
      </c>
      <c r="AO976" s="10" t="str">
        <f>IF($Z976="","",IF(OR($V976&lt;2.7,$V976&gt;90),"Age OOR",AN976-1.6449*VLOOKUP(AN$14&amp;"-rse-"&amp;$E976,Equations!$G:$I,3,0)))</f>
        <v/>
      </c>
      <c r="AP976" s="10" t="str">
        <f>IF($Z976="","",IF(OR($V976&lt;2.7,$V976&gt;90),"Age OOR",AN976+1.6449*VLOOKUP(AN$14&amp;"-rse-"&amp;$E976,Equations!$G:$I,3,0)))</f>
        <v/>
      </c>
      <c r="AQ976" s="10" t="str">
        <f t="shared" si="363"/>
        <v/>
      </c>
      <c r="AR976" s="10" t="str">
        <f>IF($Z976="","",IF(OR($V976&lt;2.7,$V976&gt;90),"Age OOR",($Z976-AN976)/VLOOKUP(AN$14&amp;"-rse-"&amp;$E976,Equations!$G:$I,3,0)))</f>
        <v/>
      </c>
      <c r="AS976" s="10" t="str">
        <f>IF($AA976="","",IF(OR($V976&lt;2.7,$V976&gt;90),"Age OOR",VLOOKUP(AS$14&amp;"-int-"&amp;$F976,Equations!$G:$I,3,0)+VLOOKUP(AS$14&amp;"-sexo-"&amp;$F976,Equations!$G:$I,3,0)*$U976+VLOOKUP(AS$14&amp;"-edad-"&amp;$F976,Equations!$G:$I,3,0)*$V976+VLOOKUP(AS$14&amp;"-est-"&amp;$F976,Equations!$G:$I,3,0)*(1/$W976)+VLOOKUP(AS$14&amp;"-imc-"&amp;$F976,Equations!$G:$I,3,0)*(1/$Q976)))</f>
        <v/>
      </c>
      <c r="AT976" s="10" t="str">
        <f>IF($AA976="","",IF(OR($V976&lt;2.7,$V976&gt;90),"Age OOR",AS976-1.6449*VLOOKUP(AS$14&amp;"-rse-"&amp;$F976,Equations!$G:$I,3,0)))</f>
        <v/>
      </c>
      <c r="AU976" s="10" t="str">
        <f>IF($AA976="","",IF(OR($V976&lt;2.7,$V976&gt;90),"Age OOR",AS976+1.6449*VLOOKUP(AS$14&amp;"-rse-"&amp;$F976,Equations!$G:$I,3,0)))</f>
        <v/>
      </c>
      <c r="AV976" s="10" t="str">
        <f t="shared" si="364"/>
        <v/>
      </c>
      <c r="AW976" s="10" t="str">
        <f>IF($AA976="","",IF(OR($V976&lt;2.7,$V976&gt;90),"Age OOR",($AA976-AS976)/VLOOKUP(AS$14&amp;"-rse-"&amp;$F976,Equations!$G:$I,3,0)))</f>
        <v/>
      </c>
      <c r="AX976" s="10" t="str">
        <f>IF($AB976="","",IF(OR($V976&lt;2.7,$V976&gt;90),"Age OOR",VLOOKUP(AX$14&amp;"-int-"&amp;$G976,Equations!$G:$I,3,0)+VLOOKUP(AX$14&amp;"-sexo-"&amp;$G976,Equations!$G:$I,3,0)*$U976+VLOOKUP(AX$14&amp;"-edad-"&amp;$G976,Equations!$G:$I,3,0)*$V976+VLOOKUP(AX$14&amp;"-est-"&amp;$G976,Equations!$G:$I,3,0)*(1/$W976)+VLOOKUP(AX$14&amp;"-imc-"&amp;$G976,Equations!$G:$I,3,0)*(1/$Q976)))</f>
        <v/>
      </c>
      <c r="AY976" s="10" t="str">
        <f>IF($AB976="","",IF(OR($V976&lt;2.7,$V976&gt;90),"Age OOR",AX976-1.6449*VLOOKUP(AX$14&amp;"-rse-"&amp;$G976,Equations!$G:$I,3,0)))</f>
        <v/>
      </c>
      <c r="AZ976" s="10" t="str">
        <f>IF($AB976="","",IF(OR($V976&lt;2.7,$V976&gt;90),"Age OOR",AX976+1.6449*VLOOKUP(AX$14&amp;"-rse-"&amp;$G976,Equations!$G:$I,3,0)))</f>
        <v/>
      </c>
      <c r="BA976" s="10" t="str">
        <f t="shared" si="365"/>
        <v/>
      </c>
      <c r="BB976" s="10" t="str">
        <f>IF($AB976="","",IF(OR($V976&lt;2.7,$V976&gt;90),"Age OOR",($AB976-AX976)/VLOOKUP(AX$14&amp;"-rse-"&amp;$G976,Equations!$G:$I,3,0)))</f>
        <v/>
      </c>
      <c r="BC976" s="10" t="str">
        <f>IF($AC976="","",IF(OR($V976&lt;2.7,$V976&gt;90),"Age OOR",VLOOKUP(BC$14&amp;"-int-"&amp;$H976,Equations!$G:$I,3,0)+VLOOKUP(BC$14&amp;"-sexo-"&amp;$H976,Equations!$G:$I,3,0)*$U976+VLOOKUP(BC$14&amp;"-edad-"&amp;$H976,Equations!$G:$I,3,0)*$V976+VLOOKUP(BC$14&amp;"-est-"&amp;$H976,Equations!$G:$I,3,0)*(1/$W976)+VLOOKUP(BC$14&amp;"-imc-"&amp;$H976,Equations!$G:$I,3,0)*(1/$Q976)))</f>
        <v/>
      </c>
      <c r="BD976" s="10" t="str">
        <f>IF($AC976="","",IF(OR($V976&lt;2.7,$V976&gt;90),"Age OOR",BC976-1.6449*VLOOKUP(BC$14&amp;"-rse-"&amp;$H976,Equations!$G:$I,3,0)))</f>
        <v/>
      </c>
      <c r="BE976" s="10" t="str">
        <f>IF($AC976="","",IF(OR($V976&lt;2.7,$V976&gt;90),"Age OOR",BC976+1.6449*VLOOKUP(BC$14&amp;"-rse-"&amp;$H976,Equations!$G:$I,3,0)))</f>
        <v/>
      </c>
      <c r="BF976" s="10" t="str">
        <f t="shared" si="366"/>
        <v/>
      </c>
      <c r="BG976" s="10" t="str">
        <f>IF($AC976="","",IF(OR($V976&lt;2.7,$V976&gt;90),"Age OOR",($AC976-BC976)/VLOOKUP(BC$14&amp;"-rse-"&amp;$H976,Equations!$G:$I,3,0)))</f>
        <v/>
      </c>
      <c r="BH976" s="10" t="str">
        <f>IF($AD976="","",IF(OR($V976&lt;2.7,$V976&gt;90),"Age OOR",VLOOKUP(BH$14&amp;"-int-"&amp;$I976,Equations!$G:$I,3,0)+VLOOKUP(BH$14&amp;"-sexo-"&amp;$I976,Equations!$G:$I,3,0)*$U976+VLOOKUP(BH$14&amp;"-edad-"&amp;$I976,Equations!$G:$I,3,0)*$V976+VLOOKUP(BH$14&amp;"-est-"&amp;$I976,Equations!$G:$I,3,0)*(1/$W976)+VLOOKUP(BH$14&amp;"-imc-"&amp;$I976,Equations!$G:$I,3,0)*(1/$Q976)))</f>
        <v/>
      </c>
      <c r="BI976" s="10" t="str">
        <f>IF($AD976="","",IF(OR($V976&lt;2.7,$V976&gt;90),"Age OOR",BH976-1.6449*VLOOKUP(BH$14&amp;"-rse-"&amp;$I976,Equations!$G:$I,3,0)))</f>
        <v/>
      </c>
      <c r="BJ976" s="10" t="str">
        <f>IF($AD976="","",IF(OR($V976&lt;2.7,$V976&gt;90),"Age OOR",BH976+1.6449*VLOOKUP(BH$14&amp;"-rse-"&amp;$I976,Equations!$G:$I,3,0)))</f>
        <v/>
      </c>
      <c r="BK976" s="10" t="str">
        <f t="shared" si="367"/>
        <v/>
      </c>
      <c r="BL976" s="10" t="str">
        <f>IF($AD976="","",IF(OR($V976&lt;2.7,$V976&gt;90),"Age OOR",($AD976-BH976)/VLOOKUP(BH$14&amp;"-rse-"&amp;$I976,Equations!$G:$I,3,0)))</f>
        <v/>
      </c>
      <c r="BM976" s="10" t="str">
        <f>IF($AE976="","",IF(OR($V976&lt;2.7,$V976&gt;90),"Age OOR",VLOOKUP(BM$14&amp;"-int-"&amp;$J976,Equations!$G:$I,3,0)+VLOOKUP(BM$14&amp;"-sexo-"&amp;$J976,Equations!$G:$I,3,0)*$U976+VLOOKUP(BM$14&amp;"-edad-"&amp;$J976,Equations!$G:$I,3,0)*$V976+VLOOKUP(BM$14&amp;"-est-"&amp;$J976,Equations!$G:$I,3,0)*(1/$W976)+VLOOKUP(BM$14&amp;"-imc-"&amp;$J976,Equations!$G:$I,3,0)*(1/$Q976)))</f>
        <v/>
      </c>
      <c r="BN976" s="10" t="str">
        <f>IF($AE976="","",IF(OR($V976&lt;2.7,$V976&gt;90),"Age OOR",BM976-1.6449*VLOOKUP(BM$14&amp;"-rse-"&amp;$J976,Equations!$G:$I,3,0)))</f>
        <v/>
      </c>
      <c r="BO976" s="10" t="str">
        <f>IF($AE976="","",IF(OR($V976&lt;2.7,$V976&gt;90),"Age OOR",BM976+1.6449*VLOOKUP(BM$14&amp;"-rse-"&amp;$J976,Equations!$G:$I,3,0)))</f>
        <v/>
      </c>
      <c r="BP976" s="10" t="str">
        <f t="shared" si="368"/>
        <v/>
      </c>
      <c r="BQ976" s="10" t="str">
        <f>IF($AE976="","",IF(OR($V976&lt;2.7,$V976&gt;90),"Age OOR",($AE976-BM976)/VLOOKUP(BM$14&amp;"-rse-"&amp;$J976,Equations!$G:$I,3,0)))</f>
        <v/>
      </c>
      <c r="BR976" s="10" t="str">
        <f>IF($AF976="","",IF(OR($V976&lt;2.7,$V976&gt;90),"Age OOR",VLOOKUP(BR$14&amp;"-int-"&amp;$K976,Equations!$G:$I,3,0)+VLOOKUP(BR$14&amp;"-sexo-"&amp;$K976,Equations!$G:$I,3,0)*$U976+VLOOKUP(BR$14&amp;"-edad-"&amp;$K976,Equations!$G:$I,3,0)*$V976+VLOOKUP(BR$14&amp;"-est-"&amp;$K976,Equations!$G:$I,3,0)*(1/$W976)+VLOOKUP(BR$14&amp;"-imc-"&amp;$K976,Equations!$G:$I,3,0)*(1/$Q976)))</f>
        <v/>
      </c>
      <c r="BS976" s="10" t="str">
        <f>IF($AF976="","",IF(OR($V976&lt;2.7,$V976&gt;90),"Age OOR",BR976-1.6449*VLOOKUP(BR$14&amp;"-rse-"&amp;$K976,Equations!$G:$I,3,0)))</f>
        <v/>
      </c>
      <c r="BT976" s="10" t="str">
        <f>IF($AF976="","",IF(OR($V976&lt;2.7,$V976&gt;90),"Age OOR",BR976+1.6449*VLOOKUP(BR$14&amp;"-rse-"&amp;$K976,Equations!$G:$I,3,0)))</f>
        <v/>
      </c>
      <c r="BU976" s="10" t="str">
        <f t="shared" si="369"/>
        <v/>
      </c>
      <c r="BV976" s="10" t="str">
        <f>IF($AF976="","",IF(OR($V976&lt;2.7,$V976&gt;90),"Age OOR",($AF976-BR976)/VLOOKUP(BR$14&amp;"-rse-"&amp;$K976,Equations!$G:$I,3,0)))</f>
        <v/>
      </c>
      <c r="BW976" s="10" t="str">
        <f>IF($AG976="","",IF(OR($V976&lt;2.7,$V976&gt;90),"Age OOR",VLOOKUP(BW$14&amp;"-int-"&amp;$L976,Equations!$G:$I,3,0)+VLOOKUP(BW$14&amp;"-sexo-"&amp;$L976,Equations!$G:$I,3,0)*$U976+VLOOKUP(BW$14&amp;"-edad-"&amp;$L976,Equations!$G:$I,3,0)*$V976+VLOOKUP(BW$14&amp;"-est-"&amp;$L976,Equations!$G:$I,3,0)*(1/$W976)+VLOOKUP(BW$14&amp;"-imc-"&amp;$L976,Equations!$G:$I,3,0)*(1/$Q976)))</f>
        <v/>
      </c>
      <c r="BX976" s="10" t="str">
        <f>IF($AG976="","",IF(OR($V976&lt;2.7,$V976&gt;90),"Age OOR",BW976-1.6449*VLOOKUP(BW$14&amp;"-rse-"&amp;$L976,Equations!$G:$I,3,0)))</f>
        <v/>
      </c>
      <c r="BY976" s="10" t="str">
        <f>IF($AG976="","",IF(OR($V976&lt;2.7,$V976&gt;90),"Age OOR",BW976+1.6449*VLOOKUP(BW$14&amp;"-rse-"&amp;$L976,Equations!$G:$I,3,0)))</f>
        <v/>
      </c>
      <c r="BZ976" s="10" t="str">
        <f t="shared" si="370"/>
        <v/>
      </c>
      <c r="CA976" s="10" t="str">
        <f>IF($AG976="","",IF(OR($V976&lt;2.7,$V976&gt;90),"Age OOR",($AG976-BW976)/VLOOKUP(BW$14&amp;"-rse-"&amp;$L976,Equations!$G:$I,3,0)))</f>
        <v/>
      </c>
      <c r="CB976" s="10" t="str">
        <f>IF($AH976="","",IF(OR($V976&lt;2.7,$V976&gt;90),"Age OOR",VLOOKUP(CB$14&amp;"-int-"&amp;$M976,Equations!$G:$I,3,0)+VLOOKUP(CB$14&amp;"-sexo-"&amp;$M976,Equations!$G:$I,3,0)*$U976+VLOOKUP(CB$14&amp;"-edad-"&amp;$M976,Equations!$G:$I,3,0)*$V976+VLOOKUP(CB$14&amp;"-est-"&amp;$M976,Equations!$G:$I,3,0)*(1/$W976)+VLOOKUP(CB$14&amp;"-imc-"&amp;$M976,Equations!$G:$I,3,0)*(1/$Q976)))</f>
        <v/>
      </c>
      <c r="CC976" s="10" t="str">
        <f>IF($AH976="","",IF(OR($V976&lt;2.7,$V976&gt;90),"Age OOR",CB976-1.6449*VLOOKUP(CB$14&amp;"-rse-"&amp;$M976,Equations!$G:$I,3,0)))</f>
        <v/>
      </c>
      <c r="CD976" s="10" t="str">
        <f>IF($AH976="","",IF(OR($V976&lt;2.7,$V976&gt;90),"Age OOR",CB976+1.6449*VLOOKUP(CB$14&amp;"-rse-"&amp;$M976,Equations!$G:$I,3,0)))</f>
        <v/>
      </c>
      <c r="CE976" s="10" t="str">
        <f t="shared" si="371"/>
        <v/>
      </c>
      <c r="CF976" s="10" t="str">
        <f>IF($AH976="","",IF(OR($V976&lt;2.7,$V976&gt;90),"Age OOR",($AH976-CB976)/VLOOKUP(CB$14&amp;"-rse-"&amp;$M976,Equations!$G:$I,3,0)))</f>
        <v/>
      </c>
      <c r="CG976" s="10" t="str">
        <f>IF($AI976="","",IF(OR($V976&lt;2.7,$V976&gt;90),"Age OOR",VLOOKUP(CG$14&amp;"-int-"&amp;$N976,Equations!$G:$I,3,0)+VLOOKUP(CG$14&amp;"-sexo-"&amp;$N976,Equations!$G:$I,3,0)*$U976+VLOOKUP(CG$14&amp;"-edad-"&amp;$N976,Equations!$G:$I,3,0)*$V976+VLOOKUP(CG$14&amp;"-est-"&amp;$N976,Equations!$G:$I,3,0)*(1/$W976)+VLOOKUP(CG$14&amp;"-imc-"&amp;$N976,Equations!$G:$I,3,0)*(1/$Q976)))</f>
        <v/>
      </c>
      <c r="CH976" s="10" t="str">
        <f>IF($AI976="","",IF(OR($V976&lt;2.7,$V976&gt;90),"Age OOR",CG976-1.6449*VLOOKUP(CG$14&amp;"-rse-"&amp;$N976,Equations!$G:$I,3,0)))</f>
        <v/>
      </c>
      <c r="CI976" s="10" t="str">
        <f>IF($AI976="","",IF(OR($V976&lt;2.7,$V976&gt;90),"Age OOR",CG976+1.6449*VLOOKUP(CG$14&amp;"-rse-"&amp;$N976,Equations!$G:$I,3,0)))</f>
        <v/>
      </c>
      <c r="CJ976" s="10" t="str">
        <f t="shared" si="372"/>
        <v/>
      </c>
      <c r="CK976" s="10" t="str">
        <f>IF($AI976="","",IF(OR($V976&lt;2.7,$V976&gt;90),"Age OOR",($AI976-CG976)/VLOOKUP(CG$14&amp;"-rse-"&amp;$N976,Equations!$G:$I,3,0)))</f>
        <v/>
      </c>
      <c r="CL976" s="10" t="str">
        <f>IF($AJ976="","",IF(OR($V976&lt;2.7,$V976&gt;90),"Age OOR",VLOOKUP(CL$14&amp;"-int-"&amp;$O976,Equations!$G:$I,3,0)+VLOOKUP(CL$14&amp;"-sexo-"&amp;$O976,Equations!$G:$I,3,0)*$U976+VLOOKUP(CL$14&amp;"-edad-"&amp;$O976,Equations!$G:$I,3,0)*$V976+VLOOKUP(CL$14&amp;"-est-"&amp;$O976,Equations!$G:$I,3,0)*(1/$W976)+VLOOKUP(CL$14&amp;"-imc-"&amp;$O976,Equations!$G:$I,3,0)*(1/$Q976)))</f>
        <v/>
      </c>
      <c r="CM976" s="10" t="str">
        <f>IF($AJ976="","",IF(OR($V976&lt;2.7,$V976&gt;90),"Age OOR",CL976-1.6449*VLOOKUP(CL$14&amp;"-rse-"&amp;$O976,Equations!$G:$I,3,0)))</f>
        <v/>
      </c>
      <c r="CN976" s="10" t="str">
        <f>IF($AJ976="","",IF(OR($V976&lt;2.7,$V976&gt;90),"Age OOR",CL976+1.6449*VLOOKUP(CL$14&amp;"-rse-"&amp;$O976,Equations!$G:$I,3,0)))</f>
        <v/>
      </c>
      <c r="CO976" s="10" t="str">
        <f t="shared" si="373"/>
        <v/>
      </c>
      <c r="CP976" s="10" t="str">
        <f>IF($AJ976="","",IF(OR($V976&lt;2.7,$V976&gt;90),"Age OOR",($AJ976-CL976)/VLOOKUP(CL$14&amp;"-rse-"&amp;$O976,Equations!$G:$I,3,0)))</f>
        <v/>
      </c>
      <c r="CQ976" s="10" t="str">
        <f>IF($AK976="","",IF(OR($V976&lt;2.7,$V976&gt;90),"Age OOR",EXP(VLOOKUP(CQ$14&amp;"-int-"&amp;$P976,Equations!$G:$I,3,0)+VLOOKUP(CQ$14&amp;"-sexo-"&amp;$P976,Equations!$G:$I,3,0)*$U976+VLOOKUP(CQ$14&amp;"-edad-"&amp;$P976,Equations!$G:$I,3,0)*$V976+VLOOKUP(CQ$14&amp;"-est-"&amp;$P976,Equations!$G:$I,3,0)*(1/$W976)+VLOOKUP(CQ$14&amp;"-imc-"&amp;$P976,Equations!$G:$I,3,0)*(1/$Q976))))</f>
        <v/>
      </c>
      <c r="CR976" s="10" t="str">
        <f>IF($AK976="","",IF(OR($V976&lt;2.7,$V976&gt;90),"Age OOR",EXP(LN(CQ976)-1.6449*VLOOKUP(CQ$14&amp;"-rse-"&amp;$P976,Equations!$G:$I,3,0))))</f>
        <v/>
      </c>
      <c r="CS976" s="10" t="str">
        <f>IF($AK976="","",IF(OR($V976&lt;2.7,$V976&gt;90),"Age OOR",EXP(LN(CQ976)+1.6449*VLOOKUP(CQ$14&amp;"-rse-"&amp;$P976,Equations!$G:$I,3,0))))</f>
        <v/>
      </c>
      <c r="CT976" s="10" t="str">
        <f t="shared" si="374"/>
        <v/>
      </c>
      <c r="CU976" s="10" t="str">
        <f>IF($AK976="","",IF(OR($V976&lt;2.7,$V976&gt;90),"Age OOR",(LN($AK976)-LN(CQ976))/VLOOKUP(CQ$14&amp;"-rse-"&amp;$P976,Equations!$G:$I,3,0)))</f>
        <v/>
      </c>
      <c r="CV976" s="47"/>
    </row>
    <row r="977" spans="5:100" x14ac:dyDescent="0.2">
      <c r="E977" s="23" t="str">
        <f t="shared" ref="E977:E1016" si="375">IF(OR($V977&lt;2.7,$V977&gt;90),"Age out of range",IF($V977&lt;AN$3,"a",IF($V977&lt;AN$4,"b","c")))</f>
        <v>Age out of range</v>
      </c>
      <c r="F977" s="23" t="str">
        <f t="shared" ref="F977:F1016" si="376">IF(OR($V977&lt;2.7,$V977&gt;90),"Age out of range",IF($V977&lt;AS$3,"a",IF($V977&lt;AS$4,"b","c")))</f>
        <v>Age out of range</v>
      </c>
      <c r="G977" s="23" t="str">
        <f t="shared" ref="G977:G1016" si="377">IF(OR($V977&lt;2.7,$V977&gt;90),"Age out of range",IF($V977&lt;AX$3,"a",IF($V977&lt;AX$4,"b","c")))</f>
        <v>Age out of range</v>
      </c>
      <c r="H977" s="23" t="str">
        <f t="shared" ref="H977:H1016" si="378">IF(OR($V977&lt;2.7,$V977&gt;90),"Age out of range",IF($V977&lt;BC$3,"a",IF($V977&lt;BC$4,"b","c")))</f>
        <v>Age out of range</v>
      </c>
      <c r="I977" s="23" t="str">
        <f t="shared" ref="I977:I1016" si="379">IF(OR($V977&lt;2.7,$V977&gt;90),"Age out of range",IF($V977&lt;BH$3,"a",IF($V977&lt;BH$4,"b","c")))</f>
        <v>Age out of range</v>
      </c>
      <c r="J977" s="23" t="str">
        <f t="shared" ref="J977:J1016" si="380">IF(OR($V977&lt;2.7,$V977&gt;90),"Age out of range",IF($V977&lt;BM$3,"a",IF($V977&lt;BM$4,"b","c")))</f>
        <v>Age out of range</v>
      </c>
      <c r="K977" s="23" t="str">
        <f t="shared" ref="K977:K1016" si="381">IF(OR($V977&lt;2.7,$V977&gt;90),"Age out of range",IF($V977&lt;BR$3,"a",IF($V977&lt;BR$4,"b","c")))</f>
        <v>Age out of range</v>
      </c>
      <c r="L977" s="23" t="str">
        <f t="shared" ref="L977:L1016" si="382">IF(OR($V977&lt;2.7,$V977&gt;90),"Age out of range",IF($V977&lt;BW$3,"a",IF($V977&lt;BW$4,"b","c")))</f>
        <v>Age out of range</v>
      </c>
      <c r="M977" s="23" t="str">
        <f t="shared" ref="M977:M1016" si="383">IF(OR($V977&lt;2.7,$V977&gt;90),"Age out of range",IF($V977&lt;CB$3,"a",IF($V977&lt;CB$4,"b","c")))</f>
        <v>Age out of range</v>
      </c>
      <c r="N977" s="23" t="str">
        <f t="shared" ref="N977:N1016" si="384">IF(OR($V977&lt;2.7,$V977&gt;90),"Age out of range",IF($V977&lt;CG$3,"a",IF($V977&lt;CG$4,"b","c")))</f>
        <v>Age out of range</v>
      </c>
      <c r="O977" s="23" t="str">
        <f t="shared" ref="O977:O1016" si="385">IF(OR($V977&lt;2.7,$V977&gt;90),"Age out of range",IF($V977&lt;CL$3,"a",IF($V977&lt;CL$4,"b","c")))</f>
        <v>Age out of range</v>
      </c>
      <c r="P977" s="23" t="str">
        <f t="shared" ref="P977:P1016" si="386">IF(OR($V977&lt;2.7,$V977&gt;90),"Age out of range",IF($V977&lt;CQ$3,"a",IF($V977&lt;CQ$4,"b","c")))</f>
        <v>Age out of range</v>
      </c>
      <c r="Q977" s="23" t="e">
        <f t="shared" si="362"/>
        <v>#DIV/0!</v>
      </c>
      <c r="R977" s="17"/>
      <c r="S977" s="23">
        <v>961</v>
      </c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  <c r="AE977" s="134"/>
      <c r="AF977" s="134"/>
      <c r="AG977" s="134"/>
      <c r="AH977" s="134"/>
      <c r="AI977" s="134"/>
      <c r="AJ977" s="134"/>
      <c r="AK977" s="134"/>
      <c r="AL977" s="7"/>
      <c r="AM977" s="47"/>
      <c r="AN977" s="10" t="str">
        <f>IF($Z977="","",IF(OR($V977&lt;2.7,$V977&gt;90),"Age OOR",VLOOKUP(AN$14&amp;"-int-"&amp;$E977,Equations!$G:$I,3,0)+VLOOKUP(AN$14&amp;"-sexo-"&amp;$E977,Equations!$G:$I,3,0)*$U977+VLOOKUP(AN$14&amp;"-edad-"&amp;$E977,Equations!$G:$I,3,0)*$V977+VLOOKUP(AN$14&amp;"-est-"&amp;$E977,Equations!$G:$I,3,0)*(1/$W977)+VLOOKUP(AN$14&amp;"-imc-"&amp;$E977,Equations!$G:$I,3,0)*(1/$Q977)))</f>
        <v/>
      </c>
      <c r="AO977" s="10" t="str">
        <f>IF($Z977="","",IF(OR($V977&lt;2.7,$V977&gt;90),"Age OOR",AN977-1.6449*VLOOKUP(AN$14&amp;"-rse-"&amp;$E977,Equations!$G:$I,3,0)))</f>
        <v/>
      </c>
      <c r="AP977" s="10" t="str">
        <f>IF($Z977="","",IF(OR($V977&lt;2.7,$V977&gt;90),"Age OOR",AN977+1.6449*VLOOKUP(AN$14&amp;"-rse-"&amp;$E977,Equations!$G:$I,3,0)))</f>
        <v/>
      </c>
      <c r="AQ977" s="10" t="str">
        <f t="shared" si="363"/>
        <v/>
      </c>
      <c r="AR977" s="10" t="str">
        <f>IF($Z977="","",IF(OR($V977&lt;2.7,$V977&gt;90),"Age OOR",($Z977-AN977)/VLOOKUP(AN$14&amp;"-rse-"&amp;$E977,Equations!$G:$I,3,0)))</f>
        <v/>
      </c>
      <c r="AS977" s="10" t="str">
        <f>IF($AA977="","",IF(OR($V977&lt;2.7,$V977&gt;90),"Age OOR",VLOOKUP(AS$14&amp;"-int-"&amp;$F977,Equations!$G:$I,3,0)+VLOOKUP(AS$14&amp;"-sexo-"&amp;$F977,Equations!$G:$I,3,0)*$U977+VLOOKUP(AS$14&amp;"-edad-"&amp;$F977,Equations!$G:$I,3,0)*$V977+VLOOKUP(AS$14&amp;"-est-"&amp;$F977,Equations!$G:$I,3,0)*(1/$W977)+VLOOKUP(AS$14&amp;"-imc-"&amp;$F977,Equations!$G:$I,3,0)*(1/$Q977)))</f>
        <v/>
      </c>
      <c r="AT977" s="10" t="str">
        <f>IF($AA977="","",IF(OR($V977&lt;2.7,$V977&gt;90),"Age OOR",AS977-1.6449*VLOOKUP(AS$14&amp;"-rse-"&amp;$F977,Equations!$G:$I,3,0)))</f>
        <v/>
      </c>
      <c r="AU977" s="10" t="str">
        <f>IF($AA977="","",IF(OR($V977&lt;2.7,$V977&gt;90),"Age OOR",AS977+1.6449*VLOOKUP(AS$14&amp;"-rse-"&amp;$F977,Equations!$G:$I,3,0)))</f>
        <v/>
      </c>
      <c r="AV977" s="10" t="str">
        <f t="shared" si="364"/>
        <v/>
      </c>
      <c r="AW977" s="10" t="str">
        <f>IF($AA977="","",IF(OR($V977&lt;2.7,$V977&gt;90),"Age OOR",($AA977-AS977)/VLOOKUP(AS$14&amp;"-rse-"&amp;$F977,Equations!$G:$I,3,0)))</f>
        <v/>
      </c>
      <c r="AX977" s="10" t="str">
        <f>IF($AB977="","",IF(OR($V977&lt;2.7,$V977&gt;90),"Age OOR",VLOOKUP(AX$14&amp;"-int-"&amp;$G977,Equations!$G:$I,3,0)+VLOOKUP(AX$14&amp;"-sexo-"&amp;$G977,Equations!$G:$I,3,0)*$U977+VLOOKUP(AX$14&amp;"-edad-"&amp;$G977,Equations!$G:$I,3,0)*$V977+VLOOKUP(AX$14&amp;"-est-"&amp;$G977,Equations!$G:$I,3,0)*(1/$W977)+VLOOKUP(AX$14&amp;"-imc-"&amp;$G977,Equations!$G:$I,3,0)*(1/$Q977)))</f>
        <v/>
      </c>
      <c r="AY977" s="10" t="str">
        <f>IF($AB977="","",IF(OR($V977&lt;2.7,$V977&gt;90),"Age OOR",AX977-1.6449*VLOOKUP(AX$14&amp;"-rse-"&amp;$G977,Equations!$G:$I,3,0)))</f>
        <v/>
      </c>
      <c r="AZ977" s="10" t="str">
        <f>IF($AB977="","",IF(OR($V977&lt;2.7,$V977&gt;90),"Age OOR",AX977+1.6449*VLOOKUP(AX$14&amp;"-rse-"&amp;$G977,Equations!$G:$I,3,0)))</f>
        <v/>
      </c>
      <c r="BA977" s="10" t="str">
        <f t="shared" si="365"/>
        <v/>
      </c>
      <c r="BB977" s="10" t="str">
        <f>IF($AB977="","",IF(OR($V977&lt;2.7,$V977&gt;90),"Age OOR",($AB977-AX977)/VLOOKUP(AX$14&amp;"-rse-"&amp;$G977,Equations!$G:$I,3,0)))</f>
        <v/>
      </c>
      <c r="BC977" s="10" t="str">
        <f>IF($AC977="","",IF(OR($V977&lt;2.7,$V977&gt;90),"Age OOR",VLOOKUP(BC$14&amp;"-int-"&amp;$H977,Equations!$G:$I,3,0)+VLOOKUP(BC$14&amp;"-sexo-"&amp;$H977,Equations!$G:$I,3,0)*$U977+VLOOKUP(BC$14&amp;"-edad-"&amp;$H977,Equations!$G:$I,3,0)*$V977+VLOOKUP(BC$14&amp;"-est-"&amp;$H977,Equations!$G:$I,3,0)*(1/$W977)+VLOOKUP(BC$14&amp;"-imc-"&amp;$H977,Equations!$G:$I,3,0)*(1/$Q977)))</f>
        <v/>
      </c>
      <c r="BD977" s="10" t="str">
        <f>IF($AC977="","",IF(OR($V977&lt;2.7,$V977&gt;90),"Age OOR",BC977-1.6449*VLOOKUP(BC$14&amp;"-rse-"&amp;$H977,Equations!$G:$I,3,0)))</f>
        <v/>
      </c>
      <c r="BE977" s="10" t="str">
        <f>IF($AC977="","",IF(OR($V977&lt;2.7,$V977&gt;90),"Age OOR",BC977+1.6449*VLOOKUP(BC$14&amp;"-rse-"&amp;$H977,Equations!$G:$I,3,0)))</f>
        <v/>
      </c>
      <c r="BF977" s="10" t="str">
        <f t="shared" si="366"/>
        <v/>
      </c>
      <c r="BG977" s="10" t="str">
        <f>IF($AC977="","",IF(OR($V977&lt;2.7,$V977&gt;90),"Age OOR",($AC977-BC977)/VLOOKUP(BC$14&amp;"-rse-"&amp;$H977,Equations!$G:$I,3,0)))</f>
        <v/>
      </c>
      <c r="BH977" s="10" t="str">
        <f>IF($AD977="","",IF(OR($V977&lt;2.7,$V977&gt;90),"Age OOR",VLOOKUP(BH$14&amp;"-int-"&amp;$I977,Equations!$G:$I,3,0)+VLOOKUP(BH$14&amp;"-sexo-"&amp;$I977,Equations!$G:$I,3,0)*$U977+VLOOKUP(BH$14&amp;"-edad-"&amp;$I977,Equations!$G:$I,3,0)*$V977+VLOOKUP(BH$14&amp;"-est-"&amp;$I977,Equations!$G:$I,3,0)*(1/$W977)+VLOOKUP(BH$14&amp;"-imc-"&amp;$I977,Equations!$G:$I,3,0)*(1/$Q977)))</f>
        <v/>
      </c>
      <c r="BI977" s="10" t="str">
        <f>IF($AD977="","",IF(OR($V977&lt;2.7,$V977&gt;90),"Age OOR",BH977-1.6449*VLOOKUP(BH$14&amp;"-rse-"&amp;$I977,Equations!$G:$I,3,0)))</f>
        <v/>
      </c>
      <c r="BJ977" s="10" t="str">
        <f>IF($AD977="","",IF(OR($V977&lt;2.7,$V977&gt;90),"Age OOR",BH977+1.6449*VLOOKUP(BH$14&amp;"-rse-"&amp;$I977,Equations!$G:$I,3,0)))</f>
        <v/>
      </c>
      <c r="BK977" s="10" t="str">
        <f t="shared" si="367"/>
        <v/>
      </c>
      <c r="BL977" s="10" t="str">
        <f>IF($AD977="","",IF(OR($V977&lt;2.7,$V977&gt;90),"Age OOR",($AD977-BH977)/VLOOKUP(BH$14&amp;"-rse-"&amp;$I977,Equations!$G:$I,3,0)))</f>
        <v/>
      </c>
      <c r="BM977" s="10" t="str">
        <f>IF($AE977="","",IF(OR($V977&lt;2.7,$V977&gt;90),"Age OOR",VLOOKUP(BM$14&amp;"-int-"&amp;$J977,Equations!$G:$I,3,0)+VLOOKUP(BM$14&amp;"-sexo-"&amp;$J977,Equations!$G:$I,3,0)*$U977+VLOOKUP(BM$14&amp;"-edad-"&amp;$J977,Equations!$G:$I,3,0)*$V977+VLOOKUP(BM$14&amp;"-est-"&amp;$J977,Equations!$G:$I,3,0)*(1/$W977)+VLOOKUP(BM$14&amp;"-imc-"&amp;$J977,Equations!$G:$I,3,0)*(1/$Q977)))</f>
        <v/>
      </c>
      <c r="BN977" s="10" t="str">
        <f>IF($AE977="","",IF(OR($V977&lt;2.7,$V977&gt;90),"Age OOR",BM977-1.6449*VLOOKUP(BM$14&amp;"-rse-"&amp;$J977,Equations!$G:$I,3,0)))</f>
        <v/>
      </c>
      <c r="BO977" s="10" t="str">
        <f>IF($AE977="","",IF(OR($V977&lt;2.7,$V977&gt;90),"Age OOR",BM977+1.6449*VLOOKUP(BM$14&amp;"-rse-"&amp;$J977,Equations!$G:$I,3,0)))</f>
        <v/>
      </c>
      <c r="BP977" s="10" t="str">
        <f t="shared" si="368"/>
        <v/>
      </c>
      <c r="BQ977" s="10" t="str">
        <f>IF($AE977="","",IF(OR($V977&lt;2.7,$V977&gt;90),"Age OOR",($AE977-BM977)/VLOOKUP(BM$14&amp;"-rse-"&amp;$J977,Equations!$G:$I,3,0)))</f>
        <v/>
      </c>
      <c r="BR977" s="10" t="str">
        <f>IF($AF977="","",IF(OR($V977&lt;2.7,$V977&gt;90),"Age OOR",VLOOKUP(BR$14&amp;"-int-"&amp;$K977,Equations!$G:$I,3,0)+VLOOKUP(BR$14&amp;"-sexo-"&amp;$K977,Equations!$G:$I,3,0)*$U977+VLOOKUP(BR$14&amp;"-edad-"&amp;$K977,Equations!$G:$I,3,0)*$V977+VLOOKUP(BR$14&amp;"-est-"&amp;$K977,Equations!$G:$I,3,0)*(1/$W977)+VLOOKUP(BR$14&amp;"-imc-"&amp;$K977,Equations!$G:$I,3,0)*(1/$Q977)))</f>
        <v/>
      </c>
      <c r="BS977" s="10" t="str">
        <f>IF($AF977="","",IF(OR($V977&lt;2.7,$V977&gt;90),"Age OOR",BR977-1.6449*VLOOKUP(BR$14&amp;"-rse-"&amp;$K977,Equations!$G:$I,3,0)))</f>
        <v/>
      </c>
      <c r="BT977" s="10" t="str">
        <f>IF($AF977="","",IF(OR($V977&lt;2.7,$V977&gt;90),"Age OOR",BR977+1.6449*VLOOKUP(BR$14&amp;"-rse-"&amp;$K977,Equations!$G:$I,3,0)))</f>
        <v/>
      </c>
      <c r="BU977" s="10" t="str">
        <f t="shared" si="369"/>
        <v/>
      </c>
      <c r="BV977" s="10" t="str">
        <f>IF($AF977="","",IF(OR($V977&lt;2.7,$V977&gt;90),"Age OOR",($AF977-BR977)/VLOOKUP(BR$14&amp;"-rse-"&amp;$K977,Equations!$G:$I,3,0)))</f>
        <v/>
      </c>
      <c r="BW977" s="10" t="str">
        <f>IF($AG977="","",IF(OR($V977&lt;2.7,$V977&gt;90),"Age OOR",VLOOKUP(BW$14&amp;"-int-"&amp;$L977,Equations!$G:$I,3,0)+VLOOKUP(BW$14&amp;"-sexo-"&amp;$L977,Equations!$G:$I,3,0)*$U977+VLOOKUP(BW$14&amp;"-edad-"&amp;$L977,Equations!$G:$I,3,0)*$V977+VLOOKUP(BW$14&amp;"-est-"&amp;$L977,Equations!$G:$I,3,0)*(1/$W977)+VLOOKUP(BW$14&amp;"-imc-"&amp;$L977,Equations!$G:$I,3,0)*(1/$Q977)))</f>
        <v/>
      </c>
      <c r="BX977" s="10" t="str">
        <f>IF($AG977="","",IF(OR($V977&lt;2.7,$V977&gt;90),"Age OOR",BW977-1.6449*VLOOKUP(BW$14&amp;"-rse-"&amp;$L977,Equations!$G:$I,3,0)))</f>
        <v/>
      </c>
      <c r="BY977" s="10" t="str">
        <f>IF($AG977="","",IF(OR($V977&lt;2.7,$V977&gt;90),"Age OOR",BW977+1.6449*VLOOKUP(BW$14&amp;"-rse-"&amp;$L977,Equations!$G:$I,3,0)))</f>
        <v/>
      </c>
      <c r="BZ977" s="10" t="str">
        <f t="shared" si="370"/>
        <v/>
      </c>
      <c r="CA977" s="10" t="str">
        <f>IF($AG977="","",IF(OR($V977&lt;2.7,$V977&gt;90),"Age OOR",($AG977-BW977)/VLOOKUP(BW$14&amp;"-rse-"&amp;$L977,Equations!$G:$I,3,0)))</f>
        <v/>
      </c>
      <c r="CB977" s="10" t="str">
        <f>IF($AH977="","",IF(OR($V977&lt;2.7,$V977&gt;90),"Age OOR",VLOOKUP(CB$14&amp;"-int-"&amp;$M977,Equations!$G:$I,3,0)+VLOOKUP(CB$14&amp;"-sexo-"&amp;$M977,Equations!$G:$I,3,0)*$U977+VLOOKUP(CB$14&amp;"-edad-"&amp;$M977,Equations!$G:$I,3,0)*$V977+VLOOKUP(CB$14&amp;"-est-"&amp;$M977,Equations!$G:$I,3,0)*(1/$W977)+VLOOKUP(CB$14&amp;"-imc-"&amp;$M977,Equations!$G:$I,3,0)*(1/$Q977)))</f>
        <v/>
      </c>
      <c r="CC977" s="10" t="str">
        <f>IF($AH977="","",IF(OR($V977&lt;2.7,$V977&gt;90),"Age OOR",CB977-1.6449*VLOOKUP(CB$14&amp;"-rse-"&amp;$M977,Equations!$G:$I,3,0)))</f>
        <v/>
      </c>
      <c r="CD977" s="10" t="str">
        <f>IF($AH977="","",IF(OR($V977&lt;2.7,$V977&gt;90),"Age OOR",CB977+1.6449*VLOOKUP(CB$14&amp;"-rse-"&amp;$M977,Equations!$G:$I,3,0)))</f>
        <v/>
      </c>
      <c r="CE977" s="10" t="str">
        <f t="shared" si="371"/>
        <v/>
      </c>
      <c r="CF977" s="10" t="str">
        <f>IF($AH977="","",IF(OR($V977&lt;2.7,$V977&gt;90),"Age OOR",($AH977-CB977)/VLOOKUP(CB$14&amp;"-rse-"&amp;$M977,Equations!$G:$I,3,0)))</f>
        <v/>
      </c>
      <c r="CG977" s="10" t="str">
        <f>IF($AI977="","",IF(OR($V977&lt;2.7,$V977&gt;90),"Age OOR",VLOOKUP(CG$14&amp;"-int-"&amp;$N977,Equations!$G:$I,3,0)+VLOOKUP(CG$14&amp;"-sexo-"&amp;$N977,Equations!$G:$I,3,0)*$U977+VLOOKUP(CG$14&amp;"-edad-"&amp;$N977,Equations!$G:$I,3,0)*$V977+VLOOKUP(CG$14&amp;"-est-"&amp;$N977,Equations!$G:$I,3,0)*(1/$W977)+VLOOKUP(CG$14&amp;"-imc-"&amp;$N977,Equations!$G:$I,3,0)*(1/$Q977)))</f>
        <v/>
      </c>
      <c r="CH977" s="10" t="str">
        <f>IF($AI977="","",IF(OR($V977&lt;2.7,$V977&gt;90),"Age OOR",CG977-1.6449*VLOOKUP(CG$14&amp;"-rse-"&amp;$N977,Equations!$G:$I,3,0)))</f>
        <v/>
      </c>
      <c r="CI977" s="10" t="str">
        <f>IF($AI977="","",IF(OR($V977&lt;2.7,$V977&gt;90),"Age OOR",CG977+1.6449*VLOOKUP(CG$14&amp;"-rse-"&amp;$N977,Equations!$G:$I,3,0)))</f>
        <v/>
      </c>
      <c r="CJ977" s="10" t="str">
        <f t="shared" si="372"/>
        <v/>
      </c>
      <c r="CK977" s="10" t="str">
        <f>IF($AI977="","",IF(OR($V977&lt;2.7,$V977&gt;90),"Age OOR",($AI977-CG977)/VLOOKUP(CG$14&amp;"-rse-"&amp;$N977,Equations!$G:$I,3,0)))</f>
        <v/>
      </c>
      <c r="CL977" s="10" t="str">
        <f>IF($AJ977="","",IF(OR($V977&lt;2.7,$V977&gt;90),"Age OOR",VLOOKUP(CL$14&amp;"-int-"&amp;$O977,Equations!$G:$I,3,0)+VLOOKUP(CL$14&amp;"-sexo-"&amp;$O977,Equations!$G:$I,3,0)*$U977+VLOOKUP(CL$14&amp;"-edad-"&amp;$O977,Equations!$G:$I,3,0)*$V977+VLOOKUP(CL$14&amp;"-est-"&amp;$O977,Equations!$G:$I,3,0)*(1/$W977)+VLOOKUP(CL$14&amp;"-imc-"&amp;$O977,Equations!$G:$I,3,0)*(1/$Q977)))</f>
        <v/>
      </c>
      <c r="CM977" s="10" t="str">
        <f>IF($AJ977="","",IF(OR($V977&lt;2.7,$V977&gt;90),"Age OOR",CL977-1.6449*VLOOKUP(CL$14&amp;"-rse-"&amp;$O977,Equations!$G:$I,3,0)))</f>
        <v/>
      </c>
      <c r="CN977" s="10" t="str">
        <f>IF($AJ977="","",IF(OR($V977&lt;2.7,$V977&gt;90),"Age OOR",CL977+1.6449*VLOOKUP(CL$14&amp;"-rse-"&amp;$O977,Equations!$G:$I,3,0)))</f>
        <v/>
      </c>
      <c r="CO977" s="10" t="str">
        <f t="shared" si="373"/>
        <v/>
      </c>
      <c r="CP977" s="10" t="str">
        <f>IF($AJ977="","",IF(OR($V977&lt;2.7,$V977&gt;90),"Age OOR",($AJ977-CL977)/VLOOKUP(CL$14&amp;"-rse-"&amp;$O977,Equations!$G:$I,3,0)))</f>
        <v/>
      </c>
      <c r="CQ977" s="10" t="str">
        <f>IF($AK977="","",IF(OR($V977&lt;2.7,$V977&gt;90),"Age OOR",EXP(VLOOKUP(CQ$14&amp;"-int-"&amp;$P977,Equations!$G:$I,3,0)+VLOOKUP(CQ$14&amp;"-sexo-"&amp;$P977,Equations!$G:$I,3,0)*$U977+VLOOKUP(CQ$14&amp;"-edad-"&amp;$P977,Equations!$G:$I,3,0)*$V977+VLOOKUP(CQ$14&amp;"-est-"&amp;$P977,Equations!$G:$I,3,0)*(1/$W977)+VLOOKUP(CQ$14&amp;"-imc-"&amp;$P977,Equations!$G:$I,3,0)*(1/$Q977))))</f>
        <v/>
      </c>
      <c r="CR977" s="10" t="str">
        <f>IF($AK977="","",IF(OR($V977&lt;2.7,$V977&gt;90),"Age OOR",EXP(LN(CQ977)-1.6449*VLOOKUP(CQ$14&amp;"-rse-"&amp;$P977,Equations!$G:$I,3,0))))</f>
        <v/>
      </c>
      <c r="CS977" s="10" t="str">
        <f>IF($AK977="","",IF(OR($V977&lt;2.7,$V977&gt;90),"Age OOR",EXP(LN(CQ977)+1.6449*VLOOKUP(CQ$14&amp;"-rse-"&amp;$P977,Equations!$G:$I,3,0))))</f>
        <v/>
      </c>
      <c r="CT977" s="10" t="str">
        <f t="shared" si="374"/>
        <v/>
      </c>
      <c r="CU977" s="10" t="str">
        <f>IF($AK977="","",IF(OR($V977&lt;2.7,$V977&gt;90),"Age OOR",(LN($AK977)-LN(CQ977))/VLOOKUP(CQ$14&amp;"-rse-"&amp;$P977,Equations!$G:$I,3,0)))</f>
        <v/>
      </c>
      <c r="CV977" s="47"/>
    </row>
    <row r="978" spans="5:100" x14ac:dyDescent="0.2">
      <c r="E978" s="23" t="str">
        <f t="shared" si="375"/>
        <v>Age out of range</v>
      </c>
      <c r="F978" s="23" t="str">
        <f t="shared" si="376"/>
        <v>Age out of range</v>
      </c>
      <c r="G978" s="23" t="str">
        <f t="shared" si="377"/>
        <v>Age out of range</v>
      </c>
      <c r="H978" s="23" t="str">
        <f t="shared" si="378"/>
        <v>Age out of range</v>
      </c>
      <c r="I978" s="23" t="str">
        <f t="shared" si="379"/>
        <v>Age out of range</v>
      </c>
      <c r="J978" s="23" t="str">
        <f t="shared" si="380"/>
        <v>Age out of range</v>
      </c>
      <c r="K978" s="23" t="str">
        <f t="shared" si="381"/>
        <v>Age out of range</v>
      </c>
      <c r="L978" s="23" t="str">
        <f t="shared" si="382"/>
        <v>Age out of range</v>
      </c>
      <c r="M978" s="23" t="str">
        <f t="shared" si="383"/>
        <v>Age out of range</v>
      </c>
      <c r="N978" s="23" t="str">
        <f t="shared" si="384"/>
        <v>Age out of range</v>
      </c>
      <c r="O978" s="23" t="str">
        <f t="shared" si="385"/>
        <v>Age out of range</v>
      </c>
      <c r="P978" s="23" t="str">
        <f t="shared" si="386"/>
        <v>Age out of range</v>
      </c>
      <c r="Q978" s="23" t="e">
        <f t="shared" ref="Q978:Q1016" si="387">IF($Y978&lt;&gt;"",$Y978,$X978/($W978/100)^2)</f>
        <v>#DIV/0!</v>
      </c>
      <c r="R978" s="17"/>
      <c r="S978" s="23">
        <v>962</v>
      </c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  <c r="AE978" s="134"/>
      <c r="AF978" s="134"/>
      <c r="AG978" s="134"/>
      <c r="AH978" s="134"/>
      <c r="AI978" s="134"/>
      <c r="AJ978" s="134"/>
      <c r="AK978" s="134"/>
      <c r="AL978" s="7"/>
      <c r="AM978" s="47"/>
      <c r="AN978" s="10" t="str">
        <f>IF($Z978="","",IF(OR($V978&lt;2.7,$V978&gt;90),"Age OOR",VLOOKUP(AN$14&amp;"-int-"&amp;$E978,Equations!$G:$I,3,0)+VLOOKUP(AN$14&amp;"-sexo-"&amp;$E978,Equations!$G:$I,3,0)*$U978+VLOOKUP(AN$14&amp;"-edad-"&amp;$E978,Equations!$G:$I,3,0)*$V978+VLOOKUP(AN$14&amp;"-est-"&amp;$E978,Equations!$G:$I,3,0)*(1/$W978)+VLOOKUP(AN$14&amp;"-imc-"&amp;$E978,Equations!$G:$I,3,0)*(1/$Q978)))</f>
        <v/>
      </c>
      <c r="AO978" s="10" t="str">
        <f>IF($Z978="","",IF(OR($V978&lt;2.7,$V978&gt;90),"Age OOR",AN978-1.6449*VLOOKUP(AN$14&amp;"-rse-"&amp;$E978,Equations!$G:$I,3,0)))</f>
        <v/>
      </c>
      <c r="AP978" s="10" t="str">
        <f>IF($Z978="","",IF(OR($V978&lt;2.7,$V978&gt;90),"Age OOR",AN978+1.6449*VLOOKUP(AN$14&amp;"-rse-"&amp;$E978,Equations!$G:$I,3,0)))</f>
        <v/>
      </c>
      <c r="AQ978" s="10" t="str">
        <f t="shared" ref="AQ978:AQ1016" si="388">IF($Z978="","",IF(OR($V978&lt;2.7,$V978&gt;90),"Age OOR",100*$Z978/AN978))</f>
        <v/>
      </c>
      <c r="AR978" s="10" t="str">
        <f>IF($Z978="","",IF(OR($V978&lt;2.7,$V978&gt;90),"Age OOR",($Z978-AN978)/VLOOKUP(AN$14&amp;"-rse-"&amp;$E978,Equations!$G:$I,3,0)))</f>
        <v/>
      </c>
      <c r="AS978" s="10" t="str">
        <f>IF($AA978="","",IF(OR($V978&lt;2.7,$V978&gt;90),"Age OOR",VLOOKUP(AS$14&amp;"-int-"&amp;$F978,Equations!$G:$I,3,0)+VLOOKUP(AS$14&amp;"-sexo-"&amp;$F978,Equations!$G:$I,3,0)*$U978+VLOOKUP(AS$14&amp;"-edad-"&amp;$F978,Equations!$G:$I,3,0)*$V978+VLOOKUP(AS$14&amp;"-est-"&amp;$F978,Equations!$G:$I,3,0)*(1/$W978)+VLOOKUP(AS$14&amp;"-imc-"&amp;$F978,Equations!$G:$I,3,0)*(1/$Q978)))</f>
        <v/>
      </c>
      <c r="AT978" s="10" t="str">
        <f>IF($AA978="","",IF(OR($V978&lt;2.7,$V978&gt;90),"Age OOR",AS978-1.6449*VLOOKUP(AS$14&amp;"-rse-"&amp;$F978,Equations!$G:$I,3,0)))</f>
        <v/>
      </c>
      <c r="AU978" s="10" t="str">
        <f>IF($AA978="","",IF(OR($V978&lt;2.7,$V978&gt;90),"Age OOR",AS978+1.6449*VLOOKUP(AS$14&amp;"-rse-"&amp;$F978,Equations!$G:$I,3,0)))</f>
        <v/>
      </c>
      <c r="AV978" s="10" t="str">
        <f t="shared" ref="AV978:AV1016" si="389">IF($AA978="","",IF(OR($V978&lt;2.7,$V978&gt;90),"Age OOR",100*$AA978/AS978))</f>
        <v/>
      </c>
      <c r="AW978" s="10" t="str">
        <f>IF($AA978="","",IF(OR($V978&lt;2.7,$V978&gt;90),"Age OOR",($AA978-AS978)/VLOOKUP(AS$14&amp;"-rse-"&amp;$F978,Equations!$G:$I,3,0)))</f>
        <v/>
      </c>
      <c r="AX978" s="10" t="str">
        <f>IF($AB978="","",IF(OR($V978&lt;2.7,$V978&gt;90),"Age OOR",VLOOKUP(AX$14&amp;"-int-"&amp;$G978,Equations!$G:$I,3,0)+VLOOKUP(AX$14&amp;"-sexo-"&amp;$G978,Equations!$G:$I,3,0)*$U978+VLOOKUP(AX$14&amp;"-edad-"&amp;$G978,Equations!$G:$I,3,0)*$V978+VLOOKUP(AX$14&amp;"-est-"&amp;$G978,Equations!$G:$I,3,0)*(1/$W978)+VLOOKUP(AX$14&amp;"-imc-"&amp;$G978,Equations!$G:$I,3,0)*(1/$Q978)))</f>
        <v/>
      </c>
      <c r="AY978" s="10" t="str">
        <f>IF($AB978="","",IF(OR($V978&lt;2.7,$V978&gt;90),"Age OOR",AX978-1.6449*VLOOKUP(AX$14&amp;"-rse-"&amp;$G978,Equations!$G:$I,3,0)))</f>
        <v/>
      </c>
      <c r="AZ978" s="10" t="str">
        <f>IF($AB978="","",IF(OR($V978&lt;2.7,$V978&gt;90),"Age OOR",AX978+1.6449*VLOOKUP(AX$14&amp;"-rse-"&amp;$G978,Equations!$G:$I,3,0)))</f>
        <v/>
      </c>
      <c r="BA978" s="10" t="str">
        <f t="shared" ref="BA978:BA1016" si="390">IF($AB978="","",IF(OR($V978&lt;2.7,$V978&gt;90),"Age OOR",100*$AB978/AX978))</f>
        <v/>
      </c>
      <c r="BB978" s="10" t="str">
        <f>IF($AB978="","",IF(OR($V978&lt;2.7,$V978&gt;90),"Age OOR",($AB978-AX978)/VLOOKUP(AX$14&amp;"-rse-"&amp;$G978,Equations!$G:$I,3,0)))</f>
        <v/>
      </c>
      <c r="BC978" s="10" t="str">
        <f>IF($AC978="","",IF(OR($V978&lt;2.7,$V978&gt;90),"Age OOR",VLOOKUP(BC$14&amp;"-int-"&amp;$H978,Equations!$G:$I,3,0)+VLOOKUP(BC$14&amp;"-sexo-"&amp;$H978,Equations!$G:$I,3,0)*$U978+VLOOKUP(BC$14&amp;"-edad-"&amp;$H978,Equations!$G:$I,3,0)*$V978+VLOOKUP(BC$14&amp;"-est-"&amp;$H978,Equations!$G:$I,3,0)*(1/$W978)+VLOOKUP(BC$14&amp;"-imc-"&amp;$H978,Equations!$G:$I,3,0)*(1/$Q978)))</f>
        <v/>
      </c>
      <c r="BD978" s="10" t="str">
        <f>IF($AC978="","",IF(OR($V978&lt;2.7,$V978&gt;90),"Age OOR",BC978-1.6449*VLOOKUP(BC$14&amp;"-rse-"&amp;$H978,Equations!$G:$I,3,0)))</f>
        <v/>
      </c>
      <c r="BE978" s="10" t="str">
        <f>IF($AC978="","",IF(OR($V978&lt;2.7,$V978&gt;90),"Age OOR",BC978+1.6449*VLOOKUP(BC$14&amp;"-rse-"&amp;$H978,Equations!$G:$I,3,0)))</f>
        <v/>
      </c>
      <c r="BF978" s="10" t="str">
        <f t="shared" ref="BF978:BF1016" si="391">IF($AC978="","",IF(OR($V978&lt;2.7,$V978&gt;90),"Age OOR",100*$AC978/BC978))</f>
        <v/>
      </c>
      <c r="BG978" s="10" t="str">
        <f>IF($AC978="","",IF(OR($V978&lt;2.7,$V978&gt;90),"Age OOR",($AC978-BC978)/VLOOKUP(BC$14&amp;"-rse-"&amp;$H978,Equations!$G:$I,3,0)))</f>
        <v/>
      </c>
      <c r="BH978" s="10" t="str">
        <f>IF($AD978="","",IF(OR($V978&lt;2.7,$V978&gt;90),"Age OOR",VLOOKUP(BH$14&amp;"-int-"&amp;$I978,Equations!$G:$I,3,0)+VLOOKUP(BH$14&amp;"-sexo-"&amp;$I978,Equations!$G:$I,3,0)*$U978+VLOOKUP(BH$14&amp;"-edad-"&amp;$I978,Equations!$G:$I,3,0)*$V978+VLOOKUP(BH$14&amp;"-est-"&amp;$I978,Equations!$G:$I,3,0)*(1/$W978)+VLOOKUP(BH$14&amp;"-imc-"&amp;$I978,Equations!$G:$I,3,0)*(1/$Q978)))</f>
        <v/>
      </c>
      <c r="BI978" s="10" t="str">
        <f>IF($AD978="","",IF(OR($V978&lt;2.7,$V978&gt;90),"Age OOR",BH978-1.6449*VLOOKUP(BH$14&amp;"-rse-"&amp;$I978,Equations!$G:$I,3,0)))</f>
        <v/>
      </c>
      <c r="BJ978" s="10" t="str">
        <f>IF($AD978="","",IF(OR($V978&lt;2.7,$V978&gt;90),"Age OOR",BH978+1.6449*VLOOKUP(BH$14&amp;"-rse-"&amp;$I978,Equations!$G:$I,3,0)))</f>
        <v/>
      </c>
      <c r="BK978" s="10" t="str">
        <f t="shared" ref="BK978:BK1016" si="392">IF($AD978="","",IF(OR($V978&lt;2.7,$V978&gt;90),"Age OOR",100*$AD978/BH978))</f>
        <v/>
      </c>
      <c r="BL978" s="10" t="str">
        <f>IF($AD978="","",IF(OR($V978&lt;2.7,$V978&gt;90),"Age OOR",($AD978-BH978)/VLOOKUP(BH$14&amp;"-rse-"&amp;$I978,Equations!$G:$I,3,0)))</f>
        <v/>
      </c>
      <c r="BM978" s="10" t="str">
        <f>IF($AE978="","",IF(OR($V978&lt;2.7,$V978&gt;90),"Age OOR",VLOOKUP(BM$14&amp;"-int-"&amp;$J978,Equations!$G:$I,3,0)+VLOOKUP(BM$14&amp;"-sexo-"&amp;$J978,Equations!$G:$I,3,0)*$U978+VLOOKUP(BM$14&amp;"-edad-"&amp;$J978,Equations!$G:$I,3,0)*$V978+VLOOKUP(BM$14&amp;"-est-"&amp;$J978,Equations!$G:$I,3,0)*(1/$W978)+VLOOKUP(BM$14&amp;"-imc-"&amp;$J978,Equations!$G:$I,3,0)*(1/$Q978)))</f>
        <v/>
      </c>
      <c r="BN978" s="10" t="str">
        <f>IF($AE978="","",IF(OR($V978&lt;2.7,$V978&gt;90),"Age OOR",BM978-1.6449*VLOOKUP(BM$14&amp;"-rse-"&amp;$J978,Equations!$G:$I,3,0)))</f>
        <v/>
      </c>
      <c r="BO978" s="10" t="str">
        <f>IF($AE978="","",IF(OR($V978&lt;2.7,$V978&gt;90),"Age OOR",BM978+1.6449*VLOOKUP(BM$14&amp;"-rse-"&amp;$J978,Equations!$G:$I,3,0)))</f>
        <v/>
      </c>
      <c r="BP978" s="10" t="str">
        <f t="shared" ref="BP978:BP1016" si="393">IF($AE978="","",IF(OR($V978&lt;2.7,$V978&gt;90),"Age OOR",100*$AE978/BM978))</f>
        <v/>
      </c>
      <c r="BQ978" s="10" t="str">
        <f>IF($AE978="","",IF(OR($V978&lt;2.7,$V978&gt;90),"Age OOR",($AE978-BM978)/VLOOKUP(BM$14&amp;"-rse-"&amp;$J978,Equations!$G:$I,3,0)))</f>
        <v/>
      </c>
      <c r="BR978" s="10" t="str">
        <f>IF($AF978="","",IF(OR($V978&lt;2.7,$V978&gt;90),"Age OOR",VLOOKUP(BR$14&amp;"-int-"&amp;$K978,Equations!$G:$I,3,0)+VLOOKUP(BR$14&amp;"-sexo-"&amp;$K978,Equations!$G:$I,3,0)*$U978+VLOOKUP(BR$14&amp;"-edad-"&amp;$K978,Equations!$G:$I,3,0)*$V978+VLOOKUP(BR$14&amp;"-est-"&amp;$K978,Equations!$G:$I,3,0)*(1/$W978)+VLOOKUP(BR$14&amp;"-imc-"&amp;$K978,Equations!$G:$I,3,0)*(1/$Q978)))</f>
        <v/>
      </c>
      <c r="BS978" s="10" t="str">
        <f>IF($AF978="","",IF(OR($V978&lt;2.7,$V978&gt;90),"Age OOR",BR978-1.6449*VLOOKUP(BR$14&amp;"-rse-"&amp;$K978,Equations!$G:$I,3,0)))</f>
        <v/>
      </c>
      <c r="BT978" s="10" t="str">
        <f>IF($AF978="","",IF(OR($V978&lt;2.7,$V978&gt;90),"Age OOR",BR978+1.6449*VLOOKUP(BR$14&amp;"-rse-"&amp;$K978,Equations!$G:$I,3,0)))</f>
        <v/>
      </c>
      <c r="BU978" s="10" t="str">
        <f t="shared" ref="BU978:BU1016" si="394">IF($AF978="","",IF(OR($V978&lt;2.7,$V978&gt;90),"Age OOR",100*$AF978/BR978))</f>
        <v/>
      </c>
      <c r="BV978" s="10" t="str">
        <f>IF($AF978="","",IF(OR($V978&lt;2.7,$V978&gt;90),"Age OOR",($AF978-BR978)/VLOOKUP(BR$14&amp;"-rse-"&amp;$K978,Equations!$G:$I,3,0)))</f>
        <v/>
      </c>
      <c r="BW978" s="10" t="str">
        <f>IF($AG978="","",IF(OR($V978&lt;2.7,$V978&gt;90),"Age OOR",VLOOKUP(BW$14&amp;"-int-"&amp;$L978,Equations!$G:$I,3,0)+VLOOKUP(BW$14&amp;"-sexo-"&amp;$L978,Equations!$G:$I,3,0)*$U978+VLOOKUP(BW$14&amp;"-edad-"&amp;$L978,Equations!$G:$I,3,0)*$V978+VLOOKUP(BW$14&amp;"-est-"&amp;$L978,Equations!$G:$I,3,0)*(1/$W978)+VLOOKUP(BW$14&amp;"-imc-"&amp;$L978,Equations!$G:$I,3,0)*(1/$Q978)))</f>
        <v/>
      </c>
      <c r="BX978" s="10" t="str">
        <f>IF($AG978="","",IF(OR($V978&lt;2.7,$V978&gt;90),"Age OOR",BW978-1.6449*VLOOKUP(BW$14&amp;"-rse-"&amp;$L978,Equations!$G:$I,3,0)))</f>
        <v/>
      </c>
      <c r="BY978" s="10" t="str">
        <f>IF($AG978="","",IF(OR($V978&lt;2.7,$V978&gt;90),"Age OOR",BW978+1.6449*VLOOKUP(BW$14&amp;"-rse-"&amp;$L978,Equations!$G:$I,3,0)))</f>
        <v/>
      </c>
      <c r="BZ978" s="10" t="str">
        <f t="shared" ref="BZ978:BZ1016" si="395">IF($AG978="","",IF(OR($V978&lt;2.7,$V978&gt;90),"Age OOR",100*$AG978/BW978))</f>
        <v/>
      </c>
      <c r="CA978" s="10" t="str">
        <f>IF($AG978="","",IF(OR($V978&lt;2.7,$V978&gt;90),"Age OOR",($AG978-BW978)/VLOOKUP(BW$14&amp;"-rse-"&amp;$L978,Equations!$G:$I,3,0)))</f>
        <v/>
      </c>
      <c r="CB978" s="10" t="str">
        <f>IF($AH978="","",IF(OR($V978&lt;2.7,$V978&gt;90),"Age OOR",VLOOKUP(CB$14&amp;"-int-"&amp;$M978,Equations!$G:$I,3,0)+VLOOKUP(CB$14&amp;"-sexo-"&amp;$M978,Equations!$G:$I,3,0)*$U978+VLOOKUP(CB$14&amp;"-edad-"&amp;$M978,Equations!$G:$I,3,0)*$V978+VLOOKUP(CB$14&amp;"-est-"&amp;$M978,Equations!$G:$I,3,0)*(1/$W978)+VLOOKUP(CB$14&amp;"-imc-"&amp;$M978,Equations!$G:$I,3,0)*(1/$Q978)))</f>
        <v/>
      </c>
      <c r="CC978" s="10" t="str">
        <f>IF($AH978="","",IF(OR($V978&lt;2.7,$V978&gt;90),"Age OOR",CB978-1.6449*VLOOKUP(CB$14&amp;"-rse-"&amp;$M978,Equations!$G:$I,3,0)))</f>
        <v/>
      </c>
      <c r="CD978" s="10" t="str">
        <f>IF($AH978="","",IF(OR($V978&lt;2.7,$V978&gt;90),"Age OOR",CB978+1.6449*VLOOKUP(CB$14&amp;"-rse-"&amp;$M978,Equations!$G:$I,3,0)))</f>
        <v/>
      </c>
      <c r="CE978" s="10" t="str">
        <f t="shared" ref="CE978:CE1016" si="396">IF($AH978="","",IF(OR($V978&lt;2.7,$V978&gt;90),"Age OOR",100*$AH978/CB978))</f>
        <v/>
      </c>
      <c r="CF978" s="10" t="str">
        <f>IF($AH978="","",IF(OR($V978&lt;2.7,$V978&gt;90),"Age OOR",($AH978-CB978)/VLOOKUP(CB$14&amp;"-rse-"&amp;$M978,Equations!$G:$I,3,0)))</f>
        <v/>
      </c>
      <c r="CG978" s="10" t="str">
        <f>IF($AI978="","",IF(OR($V978&lt;2.7,$V978&gt;90),"Age OOR",VLOOKUP(CG$14&amp;"-int-"&amp;$N978,Equations!$G:$I,3,0)+VLOOKUP(CG$14&amp;"-sexo-"&amp;$N978,Equations!$G:$I,3,0)*$U978+VLOOKUP(CG$14&amp;"-edad-"&amp;$N978,Equations!$G:$I,3,0)*$V978+VLOOKUP(CG$14&amp;"-est-"&amp;$N978,Equations!$G:$I,3,0)*(1/$W978)+VLOOKUP(CG$14&amp;"-imc-"&amp;$N978,Equations!$G:$I,3,0)*(1/$Q978)))</f>
        <v/>
      </c>
      <c r="CH978" s="10" t="str">
        <f>IF($AI978="","",IF(OR($V978&lt;2.7,$V978&gt;90),"Age OOR",CG978-1.6449*VLOOKUP(CG$14&amp;"-rse-"&amp;$N978,Equations!$G:$I,3,0)))</f>
        <v/>
      </c>
      <c r="CI978" s="10" t="str">
        <f>IF($AI978="","",IF(OR($V978&lt;2.7,$V978&gt;90),"Age OOR",CG978+1.6449*VLOOKUP(CG$14&amp;"-rse-"&amp;$N978,Equations!$G:$I,3,0)))</f>
        <v/>
      </c>
      <c r="CJ978" s="10" t="str">
        <f t="shared" ref="CJ978:CJ1016" si="397">IF($AI978="","",IF(OR($V978&lt;2.7,$V978&gt;90),"Age OOR",100*$AI978/CG978))</f>
        <v/>
      </c>
      <c r="CK978" s="10" t="str">
        <f>IF($AI978="","",IF(OR($V978&lt;2.7,$V978&gt;90),"Age OOR",($AI978-CG978)/VLOOKUP(CG$14&amp;"-rse-"&amp;$N978,Equations!$G:$I,3,0)))</f>
        <v/>
      </c>
      <c r="CL978" s="10" t="str">
        <f>IF($AJ978="","",IF(OR($V978&lt;2.7,$V978&gt;90),"Age OOR",VLOOKUP(CL$14&amp;"-int-"&amp;$O978,Equations!$G:$I,3,0)+VLOOKUP(CL$14&amp;"-sexo-"&amp;$O978,Equations!$G:$I,3,0)*$U978+VLOOKUP(CL$14&amp;"-edad-"&amp;$O978,Equations!$G:$I,3,0)*$V978+VLOOKUP(CL$14&amp;"-est-"&amp;$O978,Equations!$G:$I,3,0)*(1/$W978)+VLOOKUP(CL$14&amp;"-imc-"&amp;$O978,Equations!$G:$I,3,0)*(1/$Q978)))</f>
        <v/>
      </c>
      <c r="CM978" s="10" t="str">
        <f>IF($AJ978="","",IF(OR($V978&lt;2.7,$V978&gt;90),"Age OOR",CL978-1.6449*VLOOKUP(CL$14&amp;"-rse-"&amp;$O978,Equations!$G:$I,3,0)))</f>
        <v/>
      </c>
      <c r="CN978" s="10" t="str">
        <f>IF($AJ978="","",IF(OR($V978&lt;2.7,$V978&gt;90),"Age OOR",CL978+1.6449*VLOOKUP(CL$14&amp;"-rse-"&amp;$O978,Equations!$G:$I,3,0)))</f>
        <v/>
      </c>
      <c r="CO978" s="10" t="str">
        <f t="shared" ref="CO978:CO1016" si="398">IF($AJ978="","",IF(OR($V978&lt;2.7,$V978&gt;90),"Age OOR",100*$AJ978/CL978))</f>
        <v/>
      </c>
      <c r="CP978" s="10" t="str">
        <f>IF($AJ978="","",IF(OR($V978&lt;2.7,$V978&gt;90),"Age OOR",($AJ978-CL978)/VLOOKUP(CL$14&amp;"-rse-"&amp;$O978,Equations!$G:$I,3,0)))</f>
        <v/>
      </c>
      <c r="CQ978" s="10" t="str">
        <f>IF($AK978="","",IF(OR($V978&lt;2.7,$V978&gt;90),"Age OOR",EXP(VLOOKUP(CQ$14&amp;"-int-"&amp;$P978,Equations!$G:$I,3,0)+VLOOKUP(CQ$14&amp;"-sexo-"&amp;$P978,Equations!$G:$I,3,0)*$U978+VLOOKUP(CQ$14&amp;"-edad-"&amp;$P978,Equations!$G:$I,3,0)*$V978+VLOOKUP(CQ$14&amp;"-est-"&amp;$P978,Equations!$G:$I,3,0)*(1/$W978)+VLOOKUP(CQ$14&amp;"-imc-"&amp;$P978,Equations!$G:$I,3,0)*(1/$Q978))))</f>
        <v/>
      </c>
      <c r="CR978" s="10" t="str">
        <f>IF($AK978="","",IF(OR($V978&lt;2.7,$V978&gt;90),"Age OOR",EXP(LN(CQ978)-1.6449*VLOOKUP(CQ$14&amp;"-rse-"&amp;$P978,Equations!$G:$I,3,0))))</f>
        <v/>
      </c>
      <c r="CS978" s="10" t="str">
        <f>IF($AK978="","",IF(OR($V978&lt;2.7,$V978&gt;90),"Age OOR",EXP(LN(CQ978)+1.6449*VLOOKUP(CQ$14&amp;"-rse-"&amp;$P978,Equations!$G:$I,3,0))))</f>
        <v/>
      </c>
      <c r="CT978" s="10" t="str">
        <f t="shared" ref="CT978:CT1016" si="399">IF($AK978="","",IF(OR($V978&lt;2.7,$V978&gt;90),"Age OOR",100*$AK978/CQ978))</f>
        <v/>
      </c>
      <c r="CU978" s="10" t="str">
        <f>IF($AK978="","",IF(OR($V978&lt;2.7,$V978&gt;90),"Age OOR",(LN($AK978)-LN(CQ978))/VLOOKUP(CQ$14&amp;"-rse-"&amp;$P978,Equations!$G:$I,3,0)))</f>
        <v/>
      </c>
      <c r="CV978" s="47"/>
    </row>
    <row r="979" spans="5:100" x14ac:dyDescent="0.2">
      <c r="E979" s="23" t="str">
        <f t="shared" si="375"/>
        <v>Age out of range</v>
      </c>
      <c r="F979" s="23" t="str">
        <f t="shared" si="376"/>
        <v>Age out of range</v>
      </c>
      <c r="G979" s="23" t="str">
        <f t="shared" si="377"/>
        <v>Age out of range</v>
      </c>
      <c r="H979" s="23" t="str">
        <f t="shared" si="378"/>
        <v>Age out of range</v>
      </c>
      <c r="I979" s="23" t="str">
        <f t="shared" si="379"/>
        <v>Age out of range</v>
      </c>
      <c r="J979" s="23" t="str">
        <f t="shared" si="380"/>
        <v>Age out of range</v>
      </c>
      <c r="K979" s="23" t="str">
        <f t="shared" si="381"/>
        <v>Age out of range</v>
      </c>
      <c r="L979" s="23" t="str">
        <f t="shared" si="382"/>
        <v>Age out of range</v>
      </c>
      <c r="M979" s="23" t="str">
        <f t="shared" si="383"/>
        <v>Age out of range</v>
      </c>
      <c r="N979" s="23" t="str">
        <f t="shared" si="384"/>
        <v>Age out of range</v>
      </c>
      <c r="O979" s="23" t="str">
        <f t="shared" si="385"/>
        <v>Age out of range</v>
      </c>
      <c r="P979" s="23" t="str">
        <f t="shared" si="386"/>
        <v>Age out of range</v>
      </c>
      <c r="Q979" s="23" t="e">
        <f t="shared" si="387"/>
        <v>#DIV/0!</v>
      </c>
      <c r="R979" s="17"/>
      <c r="S979" s="23">
        <v>963</v>
      </c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  <c r="AE979" s="134"/>
      <c r="AF979" s="134"/>
      <c r="AG979" s="134"/>
      <c r="AH979" s="134"/>
      <c r="AI979" s="134"/>
      <c r="AJ979" s="134"/>
      <c r="AK979" s="134"/>
      <c r="AL979" s="7"/>
      <c r="AM979" s="47"/>
      <c r="AN979" s="10" t="str">
        <f>IF($Z979="","",IF(OR($V979&lt;2.7,$V979&gt;90),"Age OOR",VLOOKUP(AN$14&amp;"-int-"&amp;$E979,Equations!$G:$I,3,0)+VLOOKUP(AN$14&amp;"-sexo-"&amp;$E979,Equations!$G:$I,3,0)*$U979+VLOOKUP(AN$14&amp;"-edad-"&amp;$E979,Equations!$G:$I,3,0)*$V979+VLOOKUP(AN$14&amp;"-est-"&amp;$E979,Equations!$G:$I,3,0)*(1/$W979)+VLOOKUP(AN$14&amp;"-imc-"&amp;$E979,Equations!$G:$I,3,0)*(1/$Q979)))</f>
        <v/>
      </c>
      <c r="AO979" s="10" t="str">
        <f>IF($Z979="","",IF(OR($V979&lt;2.7,$V979&gt;90),"Age OOR",AN979-1.6449*VLOOKUP(AN$14&amp;"-rse-"&amp;$E979,Equations!$G:$I,3,0)))</f>
        <v/>
      </c>
      <c r="AP979" s="10" t="str">
        <f>IF($Z979="","",IF(OR($V979&lt;2.7,$V979&gt;90),"Age OOR",AN979+1.6449*VLOOKUP(AN$14&amp;"-rse-"&amp;$E979,Equations!$G:$I,3,0)))</f>
        <v/>
      </c>
      <c r="AQ979" s="10" t="str">
        <f t="shared" si="388"/>
        <v/>
      </c>
      <c r="AR979" s="10" t="str">
        <f>IF($Z979="","",IF(OR($V979&lt;2.7,$V979&gt;90),"Age OOR",($Z979-AN979)/VLOOKUP(AN$14&amp;"-rse-"&amp;$E979,Equations!$G:$I,3,0)))</f>
        <v/>
      </c>
      <c r="AS979" s="10" t="str">
        <f>IF($AA979="","",IF(OR($V979&lt;2.7,$V979&gt;90),"Age OOR",VLOOKUP(AS$14&amp;"-int-"&amp;$F979,Equations!$G:$I,3,0)+VLOOKUP(AS$14&amp;"-sexo-"&amp;$F979,Equations!$G:$I,3,0)*$U979+VLOOKUP(AS$14&amp;"-edad-"&amp;$F979,Equations!$G:$I,3,0)*$V979+VLOOKUP(AS$14&amp;"-est-"&amp;$F979,Equations!$G:$I,3,0)*(1/$W979)+VLOOKUP(AS$14&amp;"-imc-"&amp;$F979,Equations!$G:$I,3,0)*(1/$Q979)))</f>
        <v/>
      </c>
      <c r="AT979" s="10" t="str">
        <f>IF($AA979="","",IF(OR($V979&lt;2.7,$V979&gt;90),"Age OOR",AS979-1.6449*VLOOKUP(AS$14&amp;"-rse-"&amp;$F979,Equations!$G:$I,3,0)))</f>
        <v/>
      </c>
      <c r="AU979" s="10" t="str">
        <f>IF($AA979="","",IF(OR($V979&lt;2.7,$V979&gt;90),"Age OOR",AS979+1.6449*VLOOKUP(AS$14&amp;"-rse-"&amp;$F979,Equations!$G:$I,3,0)))</f>
        <v/>
      </c>
      <c r="AV979" s="10" t="str">
        <f t="shared" si="389"/>
        <v/>
      </c>
      <c r="AW979" s="10" t="str">
        <f>IF($AA979="","",IF(OR($V979&lt;2.7,$V979&gt;90),"Age OOR",($AA979-AS979)/VLOOKUP(AS$14&amp;"-rse-"&amp;$F979,Equations!$G:$I,3,0)))</f>
        <v/>
      </c>
      <c r="AX979" s="10" t="str">
        <f>IF($AB979="","",IF(OR($V979&lt;2.7,$V979&gt;90),"Age OOR",VLOOKUP(AX$14&amp;"-int-"&amp;$G979,Equations!$G:$I,3,0)+VLOOKUP(AX$14&amp;"-sexo-"&amp;$G979,Equations!$G:$I,3,0)*$U979+VLOOKUP(AX$14&amp;"-edad-"&amp;$G979,Equations!$G:$I,3,0)*$V979+VLOOKUP(AX$14&amp;"-est-"&amp;$G979,Equations!$G:$I,3,0)*(1/$W979)+VLOOKUP(AX$14&amp;"-imc-"&amp;$G979,Equations!$G:$I,3,0)*(1/$Q979)))</f>
        <v/>
      </c>
      <c r="AY979" s="10" t="str">
        <f>IF($AB979="","",IF(OR($V979&lt;2.7,$V979&gt;90),"Age OOR",AX979-1.6449*VLOOKUP(AX$14&amp;"-rse-"&amp;$G979,Equations!$G:$I,3,0)))</f>
        <v/>
      </c>
      <c r="AZ979" s="10" t="str">
        <f>IF($AB979="","",IF(OR($V979&lt;2.7,$V979&gt;90),"Age OOR",AX979+1.6449*VLOOKUP(AX$14&amp;"-rse-"&amp;$G979,Equations!$G:$I,3,0)))</f>
        <v/>
      </c>
      <c r="BA979" s="10" t="str">
        <f t="shared" si="390"/>
        <v/>
      </c>
      <c r="BB979" s="10" t="str">
        <f>IF($AB979="","",IF(OR($V979&lt;2.7,$V979&gt;90),"Age OOR",($AB979-AX979)/VLOOKUP(AX$14&amp;"-rse-"&amp;$G979,Equations!$G:$I,3,0)))</f>
        <v/>
      </c>
      <c r="BC979" s="10" t="str">
        <f>IF($AC979="","",IF(OR($V979&lt;2.7,$V979&gt;90),"Age OOR",VLOOKUP(BC$14&amp;"-int-"&amp;$H979,Equations!$G:$I,3,0)+VLOOKUP(BC$14&amp;"-sexo-"&amp;$H979,Equations!$G:$I,3,0)*$U979+VLOOKUP(BC$14&amp;"-edad-"&amp;$H979,Equations!$G:$I,3,0)*$V979+VLOOKUP(BC$14&amp;"-est-"&amp;$H979,Equations!$G:$I,3,0)*(1/$W979)+VLOOKUP(BC$14&amp;"-imc-"&amp;$H979,Equations!$G:$I,3,0)*(1/$Q979)))</f>
        <v/>
      </c>
      <c r="BD979" s="10" t="str">
        <f>IF($AC979="","",IF(OR($V979&lt;2.7,$V979&gt;90),"Age OOR",BC979-1.6449*VLOOKUP(BC$14&amp;"-rse-"&amp;$H979,Equations!$G:$I,3,0)))</f>
        <v/>
      </c>
      <c r="BE979" s="10" t="str">
        <f>IF($AC979="","",IF(OR($V979&lt;2.7,$V979&gt;90),"Age OOR",BC979+1.6449*VLOOKUP(BC$14&amp;"-rse-"&amp;$H979,Equations!$G:$I,3,0)))</f>
        <v/>
      </c>
      <c r="BF979" s="10" t="str">
        <f t="shared" si="391"/>
        <v/>
      </c>
      <c r="BG979" s="10" t="str">
        <f>IF($AC979="","",IF(OR($V979&lt;2.7,$V979&gt;90),"Age OOR",($AC979-BC979)/VLOOKUP(BC$14&amp;"-rse-"&amp;$H979,Equations!$G:$I,3,0)))</f>
        <v/>
      </c>
      <c r="BH979" s="10" t="str">
        <f>IF($AD979="","",IF(OR($V979&lt;2.7,$V979&gt;90),"Age OOR",VLOOKUP(BH$14&amp;"-int-"&amp;$I979,Equations!$G:$I,3,0)+VLOOKUP(BH$14&amp;"-sexo-"&amp;$I979,Equations!$G:$I,3,0)*$U979+VLOOKUP(BH$14&amp;"-edad-"&amp;$I979,Equations!$G:$I,3,0)*$V979+VLOOKUP(BH$14&amp;"-est-"&amp;$I979,Equations!$G:$I,3,0)*(1/$W979)+VLOOKUP(BH$14&amp;"-imc-"&amp;$I979,Equations!$G:$I,3,0)*(1/$Q979)))</f>
        <v/>
      </c>
      <c r="BI979" s="10" t="str">
        <f>IF($AD979="","",IF(OR($V979&lt;2.7,$V979&gt;90),"Age OOR",BH979-1.6449*VLOOKUP(BH$14&amp;"-rse-"&amp;$I979,Equations!$G:$I,3,0)))</f>
        <v/>
      </c>
      <c r="BJ979" s="10" t="str">
        <f>IF($AD979="","",IF(OR($V979&lt;2.7,$V979&gt;90),"Age OOR",BH979+1.6449*VLOOKUP(BH$14&amp;"-rse-"&amp;$I979,Equations!$G:$I,3,0)))</f>
        <v/>
      </c>
      <c r="BK979" s="10" t="str">
        <f t="shared" si="392"/>
        <v/>
      </c>
      <c r="BL979" s="10" t="str">
        <f>IF($AD979="","",IF(OR($V979&lt;2.7,$V979&gt;90),"Age OOR",($AD979-BH979)/VLOOKUP(BH$14&amp;"-rse-"&amp;$I979,Equations!$G:$I,3,0)))</f>
        <v/>
      </c>
      <c r="BM979" s="10" t="str">
        <f>IF($AE979="","",IF(OR($V979&lt;2.7,$V979&gt;90),"Age OOR",VLOOKUP(BM$14&amp;"-int-"&amp;$J979,Equations!$G:$I,3,0)+VLOOKUP(BM$14&amp;"-sexo-"&amp;$J979,Equations!$G:$I,3,0)*$U979+VLOOKUP(BM$14&amp;"-edad-"&amp;$J979,Equations!$G:$I,3,0)*$V979+VLOOKUP(BM$14&amp;"-est-"&amp;$J979,Equations!$G:$I,3,0)*(1/$W979)+VLOOKUP(BM$14&amp;"-imc-"&amp;$J979,Equations!$G:$I,3,0)*(1/$Q979)))</f>
        <v/>
      </c>
      <c r="BN979" s="10" t="str">
        <f>IF($AE979="","",IF(OR($V979&lt;2.7,$V979&gt;90),"Age OOR",BM979-1.6449*VLOOKUP(BM$14&amp;"-rse-"&amp;$J979,Equations!$G:$I,3,0)))</f>
        <v/>
      </c>
      <c r="BO979" s="10" t="str">
        <f>IF($AE979="","",IF(OR($V979&lt;2.7,$V979&gt;90),"Age OOR",BM979+1.6449*VLOOKUP(BM$14&amp;"-rse-"&amp;$J979,Equations!$G:$I,3,0)))</f>
        <v/>
      </c>
      <c r="BP979" s="10" t="str">
        <f t="shared" si="393"/>
        <v/>
      </c>
      <c r="BQ979" s="10" t="str">
        <f>IF($AE979="","",IF(OR($V979&lt;2.7,$V979&gt;90),"Age OOR",($AE979-BM979)/VLOOKUP(BM$14&amp;"-rse-"&amp;$J979,Equations!$G:$I,3,0)))</f>
        <v/>
      </c>
      <c r="BR979" s="10" t="str">
        <f>IF($AF979="","",IF(OR($V979&lt;2.7,$V979&gt;90),"Age OOR",VLOOKUP(BR$14&amp;"-int-"&amp;$K979,Equations!$G:$I,3,0)+VLOOKUP(BR$14&amp;"-sexo-"&amp;$K979,Equations!$G:$I,3,0)*$U979+VLOOKUP(BR$14&amp;"-edad-"&amp;$K979,Equations!$G:$I,3,0)*$V979+VLOOKUP(BR$14&amp;"-est-"&amp;$K979,Equations!$G:$I,3,0)*(1/$W979)+VLOOKUP(BR$14&amp;"-imc-"&amp;$K979,Equations!$G:$I,3,0)*(1/$Q979)))</f>
        <v/>
      </c>
      <c r="BS979" s="10" t="str">
        <f>IF($AF979="","",IF(OR($V979&lt;2.7,$V979&gt;90),"Age OOR",BR979-1.6449*VLOOKUP(BR$14&amp;"-rse-"&amp;$K979,Equations!$G:$I,3,0)))</f>
        <v/>
      </c>
      <c r="BT979" s="10" t="str">
        <f>IF($AF979="","",IF(OR($V979&lt;2.7,$V979&gt;90),"Age OOR",BR979+1.6449*VLOOKUP(BR$14&amp;"-rse-"&amp;$K979,Equations!$G:$I,3,0)))</f>
        <v/>
      </c>
      <c r="BU979" s="10" t="str">
        <f t="shared" si="394"/>
        <v/>
      </c>
      <c r="BV979" s="10" t="str">
        <f>IF($AF979="","",IF(OR($V979&lt;2.7,$V979&gt;90),"Age OOR",($AF979-BR979)/VLOOKUP(BR$14&amp;"-rse-"&amp;$K979,Equations!$G:$I,3,0)))</f>
        <v/>
      </c>
      <c r="BW979" s="10" t="str">
        <f>IF($AG979="","",IF(OR($V979&lt;2.7,$V979&gt;90),"Age OOR",VLOOKUP(BW$14&amp;"-int-"&amp;$L979,Equations!$G:$I,3,0)+VLOOKUP(BW$14&amp;"-sexo-"&amp;$L979,Equations!$G:$I,3,0)*$U979+VLOOKUP(BW$14&amp;"-edad-"&amp;$L979,Equations!$G:$I,3,0)*$V979+VLOOKUP(BW$14&amp;"-est-"&amp;$L979,Equations!$G:$I,3,0)*(1/$W979)+VLOOKUP(BW$14&amp;"-imc-"&amp;$L979,Equations!$G:$I,3,0)*(1/$Q979)))</f>
        <v/>
      </c>
      <c r="BX979" s="10" t="str">
        <f>IF($AG979="","",IF(OR($V979&lt;2.7,$V979&gt;90),"Age OOR",BW979-1.6449*VLOOKUP(BW$14&amp;"-rse-"&amp;$L979,Equations!$G:$I,3,0)))</f>
        <v/>
      </c>
      <c r="BY979" s="10" t="str">
        <f>IF($AG979="","",IF(OR($V979&lt;2.7,$V979&gt;90),"Age OOR",BW979+1.6449*VLOOKUP(BW$14&amp;"-rse-"&amp;$L979,Equations!$G:$I,3,0)))</f>
        <v/>
      </c>
      <c r="BZ979" s="10" t="str">
        <f t="shared" si="395"/>
        <v/>
      </c>
      <c r="CA979" s="10" t="str">
        <f>IF($AG979="","",IF(OR($V979&lt;2.7,$V979&gt;90),"Age OOR",($AG979-BW979)/VLOOKUP(BW$14&amp;"-rse-"&amp;$L979,Equations!$G:$I,3,0)))</f>
        <v/>
      </c>
      <c r="CB979" s="10" t="str">
        <f>IF($AH979="","",IF(OR($V979&lt;2.7,$V979&gt;90),"Age OOR",VLOOKUP(CB$14&amp;"-int-"&amp;$M979,Equations!$G:$I,3,0)+VLOOKUP(CB$14&amp;"-sexo-"&amp;$M979,Equations!$G:$I,3,0)*$U979+VLOOKUP(CB$14&amp;"-edad-"&amp;$M979,Equations!$G:$I,3,0)*$V979+VLOOKUP(CB$14&amp;"-est-"&amp;$M979,Equations!$G:$I,3,0)*(1/$W979)+VLOOKUP(CB$14&amp;"-imc-"&amp;$M979,Equations!$G:$I,3,0)*(1/$Q979)))</f>
        <v/>
      </c>
      <c r="CC979" s="10" t="str">
        <f>IF($AH979="","",IF(OR($V979&lt;2.7,$V979&gt;90),"Age OOR",CB979-1.6449*VLOOKUP(CB$14&amp;"-rse-"&amp;$M979,Equations!$G:$I,3,0)))</f>
        <v/>
      </c>
      <c r="CD979" s="10" t="str">
        <f>IF($AH979="","",IF(OR($V979&lt;2.7,$V979&gt;90),"Age OOR",CB979+1.6449*VLOOKUP(CB$14&amp;"-rse-"&amp;$M979,Equations!$G:$I,3,0)))</f>
        <v/>
      </c>
      <c r="CE979" s="10" t="str">
        <f t="shared" si="396"/>
        <v/>
      </c>
      <c r="CF979" s="10" t="str">
        <f>IF($AH979="","",IF(OR($V979&lt;2.7,$V979&gt;90),"Age OOR",($AH979-CB979)/VLOOKUP(CB$14&amp;"-rse-"&amp;$M979,Equations!$G:$I,3,0)))</f>
        <v/>
      </c>
      <c r="CG979" s="10" t="str">
        <f>IF($AI979="","",IF(OR($V979&lt;2.7,$V979&gt;90),"Age OOR",VLOOKUP(CG$14&amp;"-int-"&amp;$N979,Equations!$G:$I,3,0)+VLOOKUP(CG$14&amp;"-sexo-"&amp;$N979,Equations!$G:$I,3,0)*$U979+VLOOKUP(CG$14&amp;"-edad-"&amp;$N979,Equations!$G:$I,3,0)*$V979+VLOOKUP(CG$14&amp;"-est-"&amp;$N979,Equations!$G:$I,3,0)*(1/$W979)+VLOOKUP(CG$14&amp;"-imc-"&amp;$N979,Equations!$G:$I,3,0)*(1/$Q979)))</f>
        <v/>
      </c>
      <c r="CH979" s="10" t="str">
        <f>IF($AI979="","",IF(OR($V979&lt;2.7,$V979&gt;90),"Age OOR",CG979-1.6449*VLOOKUP(CG$14&amp;"-rse-"&amp;$N979,Equations!$G:$I,3,0)))</f>
        <v/>
      </c>
      <c r="CI979" s="10" t="str">
        <f>IF($AI979="","",IF(OR($V979&lt;2.7,$V979&gt;90),"Age OOR",CG979+1.6449*VLOOKUP(CG$14&amp;"-rse-"&amp;$N979,Equations!$G:$I,3,0)))</f>
        <v/>
      </c>
      <c r="CJ979" s="10" t="str">
        <f t="shared" si="397"/>
        <v/>
      </c>
      <c r="CK979" s="10" t="str">
        <f>IF($AI979="","",IF(OR($V979&lt;2.7,$V979&gt;90),"Age OOR",($AI979-CG979)/VLOOKUP(CG$14&amp;"-rse-"&amp;$N979,Equations!$G:$I,3,0)))</f>
        <v/>
      </c>
      <c r="CL979" s="10" t="str">
        <f>IF($AJ979="","",IF(OR($V979&lt;2.7,$V979&gt;90),"Age OOR",VLOOKUP(CL$14&amp;"-int-"&amp;$O979,Equations!$G:$I,3,0)+VLOOKUP(CL$14&amp;"-sexo-"&amp;$O979,Equations!$G:$I,3,0)*$U979+VLOOKUP(CL$14&amp;"-edad-"&amp;$O979,Equations!$G:$I,3,0)*$V979+VLOOKUP(CL$14&amp;"-est-"&amp;$O979,Equations!$G:$I,3,0)*(1/$W979)+VLOOKUP(CL$14&amp;"-imc-"&amp;$O979,Equations!$G:$I,3,0)*(1/$Q979)))</f>
        <v/>
      </c>
      <c r="CM979" s="10" t="str">
        <f>IF($AJ979="","",IF(OR($V979&lt;2.7,$V979&gt;90),"Age OOR",CL979-1.6449*VLOOKUP(CL$14&amp;"-rse-"&amp;$O979,Equations!$G:$I,3,0)))</f>
        <v/>
      </c>
      <c r="CN979" s="10" t="str">
        <f>IF($AJ979="","",IF(OR($V979&lt;2.7,$V979&gt;90),"Age OOR",CL979+1.6449*VLOOKUP(CL$14&amp;"-rse-"&amp;$O979,Equations!$G:$I,3,0)))</f>
        <v/>
      </c>
      <c r="CO979" s="10" t="str">
        <f t="shared" si="398"/>
        <v/>
      </c>
      <c r="CP979" s="10" t="str">
        <f>IF($AJ979="","",IF(OR($V979&lt;2.7,$V979&gt;90),"Age OOR",($AJ979-CL979)/VLOOKUP(CL$14&amp;"-rse-"&amp;$O979,Equations!$G:$I,3,0)))</f>
        <v/>
      </c>
      <c r="CQ979" s="10" t="str">
        <f>IF($AK979="","",IF(OR($V979&lt;2.7,$V979&gt;90),"Age OOR",EXP(VLOOKUP(CQ$14&amp;"-int-"&amp;$P979,Equations!$G:$I,3,0)+VLOOKUP(CQ$14&amp;"-sexo-"&amp;$P979,Equations!$G:$I,3,0)*$U979+VLOOKUP(CQ$14&amp;"-edad-"&amp;$P979,Equations!$G:$I,3,0)*$V979+VLOOKUP(CQ$14&amp;"-est-"&amp;$P979,Equations!$G:$I,3,0)*(1/$W979)+VLOOKUP(CQ$14&amp;"-imc-"&amp;$P979,Equations!$G:$I,3,0)*(1/$Q979))))</f>
        <v/>
      </c>
      <c r="CR979" s="10" t="str">
        <f>IF($AK979="","",IF(OR($V979&lt;2.7,$V979&gt;90),"Age OOR",EXP(LN(CQ979)-1.6449*VLOOKUP(CQ$14&amp;"-rse-"&amp;$P979,Equations!$G:$I,3,0))))</f>
        <v/>
      </c>
      <c r="CS979" s="10" t="str">
        <f>IF($AK979="","",IF(OR($V979&lt;2.7,$V979&gt;90),"Age OOR",EXP(LN(CQ979)+1.6449*VLOOKUP(CQ$14&amp;"-rse-"&amp;$P979,Equations!$G:$I,3,0))))</f>
        <v/>
      </c>
      <c r="CT979" s="10" t="str">
        <f t="shared" si="399"/>
        <v/>
      </c>
      <c r="CU979" s="10" t="str">
        <f>IF($AK979="","",IF(OR($V979&lt;2.7,$V979&gt;90),"Age OOR",(LN($AK979)-LN(CQ979))/VLOOKUP(CQ$14&amp;"-rse-"&amp;$P979,Equations!$G:$I,3,0)))</f>
        <v/>
      </c>
      <c r="CV979" s="47"/>
    </row>
    <row r="980" spans="5:100" x14ac:dyDescent="0.2">
      <c r="E980" s="23" t="str">
        <f t="shared" si="375"/>
        <v>Age out of range</v>
      </c>
      <c r="F980" s="23" t="str">
        <f t="shared" si="376"/>
        <v>Age out of range</v>
      </c>
      <c r="G980" s="23" t="str">
        <f t="shared" si="377"/>
        <v>Age out of range</v>
      </c>
      <c r="H980" s="23" t="str">
        <f t="shared" si="378"/>
        <v>Age out of range</v>
      </c>
      <c r="I980" s="23" t="str">
        <f t="shared" si="379"/>
        <v>Age out of range</v>
      </c>
      <c r="J980" s="23" t="str">
        <f t="shared" si="380"/>
        <v>Age out of range</v>
      </c>
      <c r="K980" s="23" t="str">
        <f t="shared" si="381"/>
        <v>Age out of range</v>
      </c>
      <c r="L980" s="23" t="str">
        <f t="shared" si="382"/>
        <v>Age out of range</v>
      </c>
      <c r="M980" s="23" t="str">
        <f t="shared" si="383"/>
        <v>Age out of range</v>
      </c>
      <c r="N980" s="23" t="str">
        <f t="shared" si="384"/>
        <v>Age out of range</v>
      </c>
      <c r="O980" s="23" t="str">
        <f t="shared" si="385"/>
        <v>Age out of range</v>
      </c>
      <c r="P980" s="23" t="str">
        <f t="shared" si="386"/>
        <v>Age out of range</v>
      </c>
      <c r="Q980" s="23" t="e">
        <f t="shared" si="387"/>
        <v>#DIV/0!</v>
      </c>
      <c r="R980" s="17"/>
      <c r="S980" s="23">
        <v>964</v>
      </c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  <c r="AE980" s="134"/>
      <c r="AF980" s="134"/>
      <c r="AG980" s="134"/>
      <c r="AH980" s="134"/>
      <c r="AI980" s="134"/>
      <c r="AJ980" s="134"/>
      <c r="AK980" s="134"/>
      <c r="AL980" s="7"/>
      <c r="AM980" s="47"/>
      <c r="AN980" s="10" t="str">
        <f>IF($Z980="","",IF(OR($V980&lt;2.7,$V980&gt;90),"Age OOR",VLOOKUP(AN$14&amp;"-int-"&amp;$E980,Equations!$G:$I,3,0)+VLOOKUP(AN$14&amp;"-sexo-"&amp;$E980,Equations!$G:$I,3,0)*$U980+VLOOKUP(AN$14&amp;"-edad-"&amp;$E980,Equations!$G:$I,3,0)*$V980+VLOOKUP(AN$14&amp;"-est-"&amp;$E980,Equations!$G:$I,3,0)*(1/$W980)+VLOOKUP(AN$14&amp;"-imc-"&amp;$E980,Equations!$G:$I,3,0)*(1/$Q980)))</f>
        <v/>
      </c>
      <c r="AO980" s="10" t="str">
        <f>IF($Z980="","",IF(OR($V980&lt;2.7,$V980&gt;90),"Age OOR",AN980-1.6449*VLOOKUP(AN$14&amp;"-rse-"&amp;$E980,Equations!$G:$I,3,0)))</f>
        <v/>
      </c>
      <c r="AP980" s="10" t="str">
        <f>IF($Z980="","",IF(OR($V980&lt;2.7,$V980&gt;90),"Age OOR",AN980+1.6449*VLOOKUP(AN$14&amp;"-rse-"&amp;$E980,Equations!$G:$I,3,0)))</f>
        <v/>
      </c>
      <c r="AQ980" s="10" t="str">
        <f t="shared" si="388"/>
        <v/>
      </c>
      <c r="AR980" s="10" t="str">
        <f>IF($Z980="","",IF(OR($V980&lt;2.7,$V980&gt;90),"Age OOR",($Z980-AN980)/VLOOKUP(AN$14&amp;"-rse-"&amp;$E980,Equations!$G:$I,3,0)))</f>
        <v/>
      </c>
      <c r="AS980" s="10" t="str">
        <f>IF($AA980="","",IF(OR($V980&lt;2.7,$V980&gt;90),"Age OOR",VLOOKUP(AS$14&amp;"-int-"&amp;$F980,Equations!$G:$I,3,0)+VLOOKUP(AS$14&amp;"-sexo-"&amp;$F980,Equations!$G:$I,3,0)*$U980+VLOOKUP(AS$14&amp;"-edad-"&amp;$F980,Equations!$G:$I,3,0)*$V980+VLOOKUP(AS$14&amp;"-est-"&amp;$F980,Equations!$G:$I,3,0)*(1/$W980)+VLOOKUP(AS$14&amp;"-imc-"&amp;$F980,Equations!$G:$I,3,0)*(1/$Q980)))</f>
        <v/>
      </c>
      <c r="AT980" s="10" t="str">
        <f>IF($AA980="","",IF(OR($V980&lt;2.7,$V980&gt;90),"Age OOR",AS980-1.6449*VLOOKUP(AS$14&amp;"-rse-"&amp;$F980,Equations!$G:$I,3,0)))</f>
        <v/>
      </c>
      <c r="AU980" s="10" t="str">
        <f>IF($AA980="","",IF(OR($V980&lt;2.7,$V980&gt;90),"Age OOR",AS980+1.6449*VLOOKUP(AS$14&amp;"-rse-"&amp;$F980,Equations!$G:$I,3,0)))</f>
        <v/>
      </c>
      <c r="AV980" s="10" t="str">
        <f t="shared" si="389"/>
        <v/>
      </c>
      <c r="AW980" s="10" t="str">
        <f>IF($AA980="","",IF(OR($V980&lt;2.7,$V980&gt;90),"Age OOR",($AA980-AS980)/VLOOKUP(AS$14&amp;"-rse-"&amp;$F980,Equations!$G:$I,3,0)))</f>
        <v/>
      </c>
      <c r="AX980" s="10" t="str">
        <f>IF($AB980="","",IF(OR($V980&lt;2.7,$V980&gt;90),"Age OOR",VLOOKUP(AX$14&amp;"-int-"&amp;$G980,Equations!$G:$I,3,0)+VLOOKUP(AX$14&amp;"-sexo-"&amp;$G980,Equations!$G:$I,3,0)*$U980+VLOOKUP(AX$14&amp;"-edad-"&amp;$G980,Equations!$G:$I,3,0)*$V980+VLOOKUP(AX$14&amp;"-est-"&amp;$G980,Equations!$G:$I,3,0)*(1/$W980)+VLOOKUP(AX$14&amp;"-imc-"&amp;$G980,Equations!$G:$I,3,0)*(1/$Q980)))</f>
        <v/>
      </c>
      <c r="AY980" s="10" t="str">
        <f>IF($AB980="","",IF(OR($V980&lt;2.7,$V980&gt;90),"Age OOR",AX980-1.6449*VLOOKUP(AX$14&amp;"-rse-"&amp;$G980,Equations!$G:$I,3,0)))</f>
        <v/>
      </c>
      <c r="AZ980" s="10" t="str">
        <f>IF($AB980="","",IF(OR($V980&lt;2.7,$V980&gt;90),"Age OOR",AX980+1.6449*VLOOKUP(AX$14&amp;"-rse-"&amp;$G980,Equations!$G:$I,3,0)))</f>
        <v/>
      </c>
      <c r="BA980" s="10" t="str">
        <f t="shared" si="390"/>
        <v/>
      </c>
      <c r="BB980" s="10" t="str">
        <f>IF($AB980="","",IF(OR($V980&lt;2.7,$V980&gt;90),"Age OOR",($AB980-AX980)/VLOOKUP(AX$14&amp;"-rse-"&amp;$G980,Equations!$G:$I,3,0)))</f>
        <v/>
      </c>
      <c r="BC980" s="10" t="str">
        <f>IF($AC980="","",IF(OR($V980&lt;2.7,$V980&gt;90),"Age OOR",VLOOKUP(BC$14&amp;"-int-"&amp;$H980,Equations!$G:$I,3,0)+VLOOKUP(BC$14&amp;"-sexo-"&amp;$H980,Equations!$G:$I,3,0)*$U980+VLOOKUP(BC$14&amp;"-edad-"&amp;$H980,Equations!$G:$I,3,0)*$V980+VLOOKUP(BC$14&amp;"-est-"&amp;$H980,Equations!$G:$I,3,0)*(1/$W980)+VLOOKUP(BC$14&amp;"-imc-"&amp;$H980,Equations!$G:$I,3,0)*(1/$Q980)))</f>
        <v/>
      </c>
      <c r="BD980" s="10" t="str">
        <f>IF($AC980="","",IF(OR($V980&lt;2.7,$V980&gt;90),"Age OOR",BC980-1.6449*VLOOKUP(BC$14&amp;"-rse-"&amp;$H980,Equations!$G:$I,3,0)))</f>
        <v/>
      </c>
      <c r="BE980" s="10" t="str">
        <f>IF($AC980="","",IF(OR($V980&lt;2.7,$V980&gt;90),"Age OOR",BC980+1.6449*VLOOKUP(BC$14&amp;"-rse-"&amp;$H980,Equations!$G:$I,3,0)))</f>
        <v/>
      </c>
      <c r="BF980" s="10" t="str">
        <f t="shared" si="391"/>
        <v/>
      </c>
      <c r="BG980" s="10" t="str">
        <f>IF($AC980="","",IF(OR($V980&lt;2.7,$V980&gt;90),"Age OOR",($AC980-BC980)/VLOOKUP(BC$14&amp;"-rse-"&amp;$H980,Equations!$G:$I,3,0)))</f>
        <v/>
      </c>
      <c r="BH980" s="10" t="str">
        <f>IF($AD980="","",IF(OR($V980&lt;2.7,$V980&gt;90),"Age OOR",VLOOKUP(BH$14&amp;"-int-"&amp;$I980,Equations!$G:$I,3,0)+VLOOKUP(BH$14&amp;"-sexo-"&amp;$I980,Equations!$G:$I,3,0)*$U980+VLOOKUP(BH$14&amp;"-edad-"&amp;$I980,Equations!$G:$I,3,0)*$V980+VLOOKUP(BH$14&amp;"-est-"&amp;$I980,Equations!$G:$I,3,0)*(1/$W980)+VLOOKUP(BH$14&amp;"-imc-"&amp;$I980,Equations!$G:$I,3,0)*(1/$Q980)))</f>
        <v/>
      </c>
      <c r="BI980" s="10" t="str">
        <f>IF($AD980="","",IF(OR($V980&lt;2.7,$V980&gt;90),"Age OOR",BH980-1.6449*VLOOKUP(BH$14&amp;"-rse-"&amp;$I980,Equations!$G:$I,3,0)))</f>
        <v/>
      </c>
      <c r="BJ980" s="10" t="str">
        <f>IF($AD980="","",IF(OR($V980&lt;2.7,$V980&gt;90),"Age OOR",BH980+1.6449*VLOOKUP(BH$14&amp;"-rse-"&amp;$I980,Equations!$G:$I,3,0)))</f>
        <v/>
      </c>
      <c r="BK980" s="10" t="str">
        <f t="shared" si="392"/>
        <v/>
      </c>
      <c r="BL980" s="10" t="str">
        <f>IF($AD980="","",IF(OR($V980&lt;2.7,$V980&gt;90),"Age OOR",($AD980-BH980)/VLOOKUP(BH$14&amp;"-rse-"&amp;$I980,Equations!$G:$I,3,0)))</f>
        <v/>
      </c>
      <c r="BM980" s="10" t="str">
        <f>IF($AE980="","",IF(OR($V980&lt;2.7,$V980&gt;90),"Age OOR",VLOOKUP(BM$14&amp;"-int-"&amp;$J980,Equations!$G:$I,3,0)+VLOOKUP(BM$14&amp;"-sexo-"&amp;$J980,Equations!$G:$I,3,0)*$U980+VLOOKUP(BM$14&amp;"-edad-"&amp;$J980,Equations!$G:$I,3,0)*$V980+VLOOKUP(BM$14&amp;"-est-"&amp;$J980,Equations!$G:$I,3,0)*(1/$W980)+VLOOKUP(BM$14&amp;"-imc-"&amp;$J980,Equations!$G:$I,3,0)*(1/$Q980)))</f>
        <v/>
      </c>
      <c r="BN980" s="10" t="str">
        <f>IF($AE980="","",IF(OR($V980&lt;2.7,$V980&gt;90),"Age OOR",BM980-1.6449*VLOOKUP(BM$14&amp;"-rse-"&amp;$J980,Equations!$G:$I,3,0)))</f>
        <v/>
      </c>
      <c r="BO980" s="10" t="str">
        <f>IF($AE980="","",IF(OR($V980&lt;2.7,$V980&gt;90),"Age OOR",BM980+1.6449*VLOOKUP(BM$14&amp;"-rse-"&amp;$J980,Equations!$G:$I,3,0)))</f>
        <v/>
      </c>
      <c r="BP980" s="10" t="str">
        <f t="shared" si="393"/>
        <v/>
      </c>
      <c r="BQ980" s="10" t="str">
        <f>IF($AE980="","",IF(OR($V980&lt;2.7,$V980&gt;90),"Age OOR",($AE980-BM980)/VLOOKUP(BM$14&amp;"-rse-"&amp;$J980,Equations!$G:$I,3,0)))</f>
        <v/>
      </c>
      <c r="BR980" s="10" t="str">
        <f>IF($AF980="","",IF(OR($V980&lt;2.7,$V980&gt;90),"Age OOR",VLOOKUP(BR$14&amp;"-int-"&amp;$K980,Equations!$G:$I,3,0)+VLOOKUP(BR$14&amp;"-sexo-"&amp;$K980,Equations!$G:$I,3,0)*$U980+VLOOKUP(BR$14&amp;"-edad-"&amp;$K980,Equations!$G:$I,3,0)*$V980+VLOOKUP(BR$14&amp;"-est-"&amp;$K980,Equations!$G:$I,3,0)*(1/$W980)+VLOOKUP(BR$14&amp;"-imc-"&amp;$K980,Equations!$G:$I,3,0)*(1/$Q980)))</f>
        <v/>
      </c>
      <c r="BS980" s="10" t="str">
        <f>IF($AF980="","",IF(OR($V980&lt;2.7,$V980&gt;90),"Age OOR",BR980-1.6449*VLOOKUP(BR$14&amp;"-rse-"&amp;$K980,Equations!$G:$I,3,0)))</f>
        <v/>
      </c>
      <c r="BT980" s="10" t="str">
        <f>IF($AF980="","",IF(OR($V980&lt;2.7,$V980&gt;90),"Age OOR",BR980+1.6449*VLOOKUP(BR$14&amp;"-rse-"&amp;$K980,Equations!$G:$I,3,0)))</f>
        <v/>
      </c>
      <c r="BU980" s="10" t="str">
        <f t="shared" si="394"/>
        <v/>
      </c>
      <c r="BV980" s="10" t="str">
        <f>IF($AF980="","",IF(OR($V980&lt;2.7,$V980&gt;90),"Age OOR",($AF980-BR980)/VLOOKUP(BR$14&amp;"-rse-"&amp;$K980,Equations!$G:$I,3,0)))</f>
        <v/>
      </c>
      <c r="BW980" s="10" t="str">
        <f>IF($AG980="","",IF(OR($V980&lt;2.7,$V980&gt;90),"Age OOR",VLOOKUP(BW$14&amp;"-int-"&amp;$L980,Equations!$G:$I,3,0)+VLOOKUP(BW$14&amp;"-sexo-"&amp;$L980,Equations!$G:$I,3,0)*$U980+VLOOKUP(BW$14&amp;"-edad-"&amp;$L980,Equations!$G:$I,3,0)*$V980+VLOOKUP(BW$14&amp;"-est-"&amp;$L980,Equations!$G:$I,3,0)*(1/$W980)+VLOOKUP(BW$14&amp;"-imc-"&amp;$L980,Equations!$G:$I,3,0)*(1/$Q980)))</f>
        <v/>
      </c>
      <c r="BX980" s="10" t="str">
        <f>IF($AG980="","",IF(OR($V980&lt;2.7,$V980&gt;90),"Age OOR",BW980-1.6449*VLOOKUP(BW$14&amp;"-rse-"&amp;$L980,Equations!$G:$I,3,0)))</f>
        <v/>
      </c>
      <c r="BY980" s="10" t="str">
        <f>IF($AG980="","",IF(OR($V980&lt;2.7,$V980&gt;90),"Age OOR",BW980+1.6449*VLOOKUP(BW$14&amp;"-rse-"&amp;$L980,Equations!$G:$I,3,0)))</f>
        <v/>
      </c>
      <c r="BZ980" s="10" t="str">
        <f t="shared" si="395"/>
        <v/>
      </c>
      <c r="CA980" s="10" t="str">
        <f>IF($AG980="","",IF(OR($V980&lt;2.7,$V980&gt;90),"Age OOR",($AG980-BW980)/VLOOKUP(BW$14&amp;"-rse-"&amp;$L980,Equations!$G:$I,3,0)))</f>
        <v/>
      </c>
      <c r="CB980" s="10" t="str">
        <f>IF($AH980="","",IF(OR($V980&lt;2.7,$V980&gt;90),"Age OOR",VLOOKUP(CB$14&amp;"-int-"&amp;$M980,Equations!$G:$I,3,0)+VLOOKUP(CB$14&amp;"-sexo-"&amp;$M980,Equations!$G:$I,3,0)*$U980+VLOOKUP(CB$14&amp;"-edad-"&amp;$M980,Equations!$G:$I,3,0)*$V980+VLOOKUP(CB$14&amp;"-est-"&amp;$M980,Equations!$G:$I,3,0)*(1/$W980)+VLOOKUP(CB$14&amp;"-imc-"&amp;$M980,Equations!$G:$I,3,0)*(1/$Q980)))</f>
        <v/>
      </c>
      <c r="CC980" s="10" t="str">
        <f>IF($AH980="","",IF(OR($V980&lt;2.7,$V980&gt;90),"Age OOR",CB980-1.6449*VLOOKUP(CB$14&amp;"-rse-"&amp;$M980,Equations!$G:$I,3,0)))</f>
        <v/>
      </c>
      <c r="CD980" s="10" t="str">
        <f>IF($AH980="","",IF(OR($V980&lt;2.7,$V980&gt;90),"Age OOR",CB980+1.6449*VLOOKUP(CB$14&amp;"-rse-"&amp;$M980,Equations!$G:$I,3,0)))</f>
        <v/>
      </c>
      <c r="CE980" s="10" t="str">
        <f t="shared" si="396"/>
        <v/>
      </c>
      <c r="CF980" s="10" t="str">
        <f>IF($AH980="","",IF(OR($V980&lt;2.7,$V980&gt;90),"Age OOR",($AH980-CB980)/VLOOKUP(CB$14&amp;"-rse-"&amp;$M980,Equations!$G:$I,3,0)))</f>
        <v/>
      </c>
      <c r="CG980" s="10" t="str">
        <f>IF($AI980="","",IF(OR($V980&lt;2.7,$V980&gt;90),"Age OOR",VLOOKUP(CG$14&amp;"-int-"&amp;$N980,Equations!$G:$I,3,0)+VLOOKUP(CG$14&amp;"-sexo-"&amp;$N980,Equations!$G:$I,3,0)*$U980+VLOOKUP(CG$14&amp;"-edad-"&amp;$N980,Equations!$G:$I,3,0)*$V980+VLOOKUP(CG$14&amp;"-est-"&amp;$N980,Equations!$G:$I,3,0)*(1/$W980)+VLOOKUP(CG$14&amp;"-imc-"&amp;$N980,Equations!$G:$I,3,0)*(1/$Q980)))</f>
        <v/>
      </c>
      <c r="CH980" s="10" t="str">
        <f>IF($AI980="","",IF(OR($V980&lt;2.7,$V980&gt;90),"Age OOR",CG980-1.6449*VLOOKUP(CG$14&amp;"-rse-"&amp;$N980,Equations!$G:$I,3,0)))</f>
        <v/>
      </c>
      <c r="CI980" s="10" t="str">
        <f>IF($AI980="","",IF(OR($V980&lt;2.7,$V980&gt;90),"Age OOR",CG980+1.6449*VLOOKUP(CG$14&amp;"-rse-"&amp;$N980,Equations!$G:$I,3,0)))</f>
        <v/>
      </c>
      <c r="CJ980" s="10" t="str">
        <f t="shared" si="397"/>
        <v/>
      </c>
      <c r="CK980" s="10" t="str">
        <f>IF($AI980="","",IF(OR($V980&lt;2.7,$V980&gt;90),"Age OOR",($AI980-CG980)/VLOOKUP(CG$14&amp;"-rse-"&amp;$N980,Equations!$G:$I,3,0)))</f>
        <v/>
      </c>
      <c r="CL980" s="10" t="str">
        <f>IF($AJ980="","",IF(OR($V980&lt;2.7,$V980&gt;90),"Age OOR",VLOOKUP(CL$14&amp;"-int-"&amp;$O980,Equations!$G:$I,3,0)+VLOOKUP(CL$14&amp;"-sexo-"&amp;$O980,Equations!$G:$I,3,0)*$U980+VLOOKUP(CL$14&amp;"-edad-"&amp;$O980,Equations!$G:$I,3,0)*$V980+VLOOKUP(CL$14&amp;"-est-"&amp;$O980,Equations!$G:$I,3,0)*(1/$W980)+VLOOKUP(CL$14&amp;"-imc-"&amp;$O980,Equations!$G:$I,3,0)*(1/$Q980)))</f>
        <v/>
      </c>
      <c r="CM980" s="10" t="str">
        <f>IF($AJ980="","",IF(OR($V980&lt;2.7,$V980&gt;90),"Age OOR",CL980-1.6449*VLOOKUP(CL$14&amp;"-rse-"&amp;$O980,Equations!$G:$I,3,0)))</f>
        <v/>
      </c>
      <c r="CN980" s="10" t="str">
        <f>IF($AJ980="","",IF(OR($V980&lt;2.7,$V980&gt;90),"Age OOR",CL980+1.6449*VLOOKUP(CL$14&amp;"-rse-"&amp;$O980,Equations!$G:$I,3,0)))</f>
        <v/>
      </c>
      <c r="CO980" s="10" t="str">
        <f t="shared" si="398"/>
        <v/>
      </c>
      <c r="CP980" s="10" t="str">
        <f>IF($AJ980="","",IF(OR($V980&lt;2.7,$V980&gt;90),"Age OOR",($AJ980-CL980)/VLOOKUP(CL$14&amp;"-rse-"&amp;$O980,Equations!$G:$I,3,0)))</f>
        <v/>
      </c>
      <c r="CQ980" s="10" t="str">
        <f>IF($AK980="","",IF(OR($V980&lt;2.7,$V980&gt;90),"Age OOR",EXP(VLOOKUP(CQ$14&amp;"-int-"&amp;$P980,Equations!$G:$I,3,0)+VLOOKUP(CQ$14&amp;"-sexo-"&amp;$P980,Equations!$G:$I,3,0)*$U980+VLOOKUP(CQ$14&amp;"-edad-"&amp;$P980,Equations!$G:$I,3,0)*$V980+VLOOKUP(CQ$14&amp;"-est-"&amp;$P980,Equations!$G:$I,3,0)*(1/$W980)+VLOOKUP(CQ$14&amp;"-imc-"&amp;$P980,Equations!$G:$I,3,0)*(1/$Q980))))</f>
        <v/>
      </c>
      <c r="CR980" s="10" t="str">
        <f>IF($AK980="","",IF(OR($V980&lt;2.7,$V980&gt;90),"Age OOR",EXP(LN(CQ980)-1.6449*VLOOKUP(CQ$14&amp;"-rse-"&amp;$P980,Equations!$G:$I,3,0))))</f>
        <v/>
      </c>
      <c r="CS980" s="10" t="str">
        <f>IF($AK980="","",IF(OR($V980&lt;2.7,$V980&gt;90),"Age OOR",EXP(LN(CQ980)+1.6449*VLOOKUP(CQ$14&amp;"-rse-"&amp;$P980,Equations!$G:$I,3,0))))</f>
        <v/>
      </c>
      <c r="CT980" s="10" t="str">
        <f t="shared" si="399"/>
        <v/>
      </c>
      <c r="CU980" s="10" t="str">
        <f>IF($AK980="","",IF(OR($V980&lt;2.7,$V980&gt;90),"Age OOR",(LN($AK980)-LN(CQ980))/VLOOKUP(CQ$14&amp;"-rse-"&amp;$P980,Equations!$G:$I,3,0)))</f>
        <v/>
      </c>
      <c r="CV980" s="47"/>
    </row>
    <row r="981" spans="5:100" x14ac:dyDescent="0.2">
      <c r="E981" s="23" t="str">
        <f t="shared" si="375"/>
        <v>Age out of range</v>
      </c>
      <c r="F981" s="23" t="str">
        <f t="shared" si="376"/>
        <v>Age out of range</v>
      </c>
      <c r="G981" s="23" t="str">
        <f t="shared" si="377"/>
        <v>Age out of range</v>
      </c>
      <c r="H981" s="23" t="str">
        <f t="shared" si="378"/>
        <v>Age out of range</v>
      </c>
      <c r="I981" s="23" t="str">
        <f t="shared" si="379"/>
        <v>Age out of range</v>
      </c>
      <c r="J981" s="23" t="str">
        <f t="shared" si="380"/>
        <v>Age out of range</v>
      </c>
      <c r="K981" s="23" t="str">
        <f t="shared" si="381"/>
        <v>Age out of range</v>
      </c>
      <c r="L981" s="23" t="str">
        <f t="shared" si="382"/>
        <v>Age out of range</v>
      </c>
      <c r="M981" s="23" t="str">
        <f t="shared" si="383"/>
        <v>Age out of range</v>
      </c>
      <c r="N981" s="23" t="str">
        <f t="shared" si="384"/>
        <v>Age out of range</v>
      </c>
      <c r="O981" s="23" t="str">
        <f t="shared" si="385"/>
        <v>Age out of range</v>
      </c>
      <c r="P981" s="23" t="str">
        <f t="shared" si="386"/>
        <v>Age out of range</v>
      </c>
      <c r="Q981" s="23" t="e">
        <f t="shared" si="387"/>
        <v>#DIV/0!</v>
      </c>
      <c r="R981" s="17"/>
      <c r="S981" s="23">
        <v>965</v>
      </c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  <c r="AE981" s="134"/>
      <c r="AF981" s="134"/>
      <c r="AG981" s="134"/>
      <c r="AH981" s="134"/>
      <c r="AI981" s="134"/>
      <c r="AJ981" s="134"/>
      <c r="AK981" s="134"/>
      <c r="AL981" s="7"/>
      <c r="AM981" s="47"/>
      <c r="AN981" s="10" t="str">
        <f>IF($Z981="","",IF(OR($V981&lt;2.7,$V981&gt;90),"Age OOR",VLOOKUP(AN$14&amp;"-int-"&amp;$E981,Equations!$G:$I,3,0)+VLOOKUP(AN$14&amp;"-sexo-"&amp;$E981,Equations!$G:$I,3,0)*$U981+VLOOKUP(AN$14&amp;"-edad-"&amp;$E981,Equations!$G:$I,3,0)*$V981+VLOOKUP(AN$14&amp;"-est-"&amp;$E981,Equations!$G:$I,3,0)*(1/$W981)+VLOOKUP(AN$14&amp;"-imc-"&amp;$E981,Equations!$G:$I,3,0)*(1/$Q981)))</f>
        <v/>
      </c>
      <c r="AO981" s="10" t="str">
        <f>IF($Z981="","",IF(OR($V981&lt;2.7,$V981&gt;90),"Age OOR",AN981-1.6449*VLOOKUP(AN$14&amp;"-rse-"&amp;$E981,Equations!$G:$I,3,0)))</f>
        <v/>
      </c>
      <c r="AP981" s="10" t="str">
        <f>IF($Z981="","",IF(OR($V981&lt;2.7,$V981&gt;90),"Age OOR",AN981+1.6449*VLOOKUP(AN$14&amp;"-rse-"&amp;$E981,Equations!$G:$I,3,0)))</f>
        <v/>
      </c>
      <c r="AQ981" s="10" t="str">
        <f t="shared" si="388"/>
        <v/>
      </c>
      <c r="AR981" s="10" t="str">
        <f>IF($Z981="","",IF(OR($V981&lt;2.7,$V981&gt;90),"Age OOR",($Z981-AN981)/VLOOKUP(AN$14&amp;"-rse-"&amp;$E981,Equations!$G:$I,3,0)))</f>
        <v/>
      </c>
      <c r="AS981" s="10" t="str">
        <f>IF($AA981="","",IF(OR($V981&lt;2.7,$V981&gt;90),"Age OOR",VLOOKUP(AS$14&amp;"-int-"&amp;$F981,Equations!$G:$I,3,0)+VLOOKUP(AS$14&amp;"-sexo-"&amp;$F981,Equations!$G:$I,3,0)*$U981+VLOOKUP(AS$14&amp;"-edad-"&amp;$F981,Equations!$G:$I,3,0)*$V981+VLOOKUP(AS$14&amp;"-est-"&amp;$F981,Equations!$G:$I,3,0)*(1/$W981)+VLOOKUP(AS$14&amp;"-imc-"&amp;$F981,Equations!$G:$I,3,0)*(1/$Q981)))</f>
        <v/>
      </c>
      <c r="AT981" s="10" t="str">
        <f>IF($AA981="","",IF(OR($V981&lt;2.7,$V981&gt;90),"Age OOR",AS981-1.6449*VLOOKUP(AS$14&amp;"-rse-"&amp;$F981,Equations!$G:$I,3,0)))</f>
        <v/>
      </c>
      <c r="AU981" s="10" t="str">
        <f>IF($AA981="","",IF(OR($V981&lt;2.7,$V981&gt;90),"Age OOR",AS981+1.6449*VLOOKUP(AS$14&amp;"-rse-"&amp;$F981,Equations!$G:$I,3,0)))</f>
        <v/>
      </c>
      <c r="AV981" s="10" t="str">
        <f t="shared" si="389"/>
        <v/>
      </c>
      <c r="AW981" s="10" t="str">
        <f>IF($AA981="","",IF(OR($V981&lt;2.7,$V981&gt;90),"Age OOR",($AA981-AS981)/VLOOKUP(AS$14&amp;"-rse-"&amp;$F981,Equations!$G:$I,3,0)))</f>
        <v/>
      </c>
      <c r="AX981" s="10" t="str">
        <f>IF($AB981="","",IF(OR($V981&lt;2.7,$V981&gt;90),"Age OOR",VLOOKUP(AX$14&amp;"-int-"&amp;$G981,Equations!$G:$I,3,0)+VLOOKUP(AX$14&amp;"-sexo-"&amp;$G981,Equations!$G:$I,3,0)*$U981+VLOOKUP(AX$14&amp;"-edad-"&amp;$G981,Equations!$G:$I,3,0)*$V981+VLOOKUP(AX$14&amp;"-est-"&amp;$G981,Equations!$G:$I,3,0)*(1/$W981)+VLOOKUP(AX$14&amp;"-imc-"&amp;$G981,Equations!$G:$I,3,0)*(1/$Q981)))</f>
        <v/>
      </c>
      <c r="AY981" s="10" t="str">
        <f>IF($AB981="","",IF(OR($V981&lt;2.7,$V981&gt;90),"Age OOR",AX981-1.6449*VLOOKUP(AX$14&amp;"-rse-"&amp;$G981,Equations!$G:$I,3,0)))</f>
        <v/>
      </c>
      <c r="AZ981" s="10" t="str">
        <f>IF($AB981="","",IF(OR($V981&lt;2.7,$V981&gt;90),"Age OOR",AX981+1.6449*VLOOKUP(AX$14&amp;"-rse-"&amp;$G981,Equations!$G:$I,3,0)))</f>
        <v/>
      </c>
      <c r="BA981" s="10" t="str">
        <f t="shared" si="390"/>
        <v/>
      </c>
      <c r="BB981" s="10" t="str">
        <f>IF($AB981="","",IF(OR($V981&lt;2.7,$V981&gt;90),"Age OOR",($AB981-AX981)/VLOOKUP(AX$14&amp;"-rse-"&amp;$G981,Equations!$G:$I,3,0)))</f>
        <v/>
      </c>
      <c r="BC981" s="10" t="str">
        <f>IF($AC981="","",IF(OR($V981&lt;2.7,$V981&gt;90),"Age OOR",VLOOKUP(BC$14&amp;"-int-"&amp;$H981,Equations!$G:$I,3,0)+VLOOKUP(BC$14&amp;"-sexo-"&amp;$H981,Equations!$G:$I,3,0)*$U981+VLOOKUP(BC$14&amp;"-edad-"&amp;$H981,Equations!$G:$I,3,0)*$V981+VLOOKUP(BC$14&amp;"-est-"&amp;$H981,Equations!$G:$I,3,0)*(1/$W981)+VLOOKUP(BC$14&amp;"-imc-"&amp;$H981,Equations!$G:$I,3,0)*(1/$Q981)))</f>
        <v/>
      </c>
      <c r="BD981" s="10" t="str">
        <f>IF($AC981="","",IF(OR($V981&lt;2.7,$V981&gt;90),"Age OOR",BC981-1.6449*VLOOKUP(BC$14&amp;"-rse-"&amp;$H981,Equations!$G:$I,3,0)))</f>
        <v/>
      </c>
      <c r="BE981" s="10" t="str">
        <f>IF($AC981="","",IF(OR($V981&lt;2.7,$V981&gt;90),"Age OOR",BC981+1.6449*VLOOKUP(BC$14&amp;"-rse-"&amp;$H981,Equations!$G:$I,3,0)))</f>
        <v/>
      </c>
      <c r="BF981" s="10" t="str">
        <f t="shared" si="391"/>
        <v/>
      </c>
      <c r="BG981" s="10" t="str">
        <f>IF($AC981="","",IF(OR($V981&lt;2.7,$V981&gt;90),"Age OOR",($AC981-BC981)/VLOOKUP(BC$14&amp;"-rse-"&amp;$H981,Equations!$G:$I,3,0)))</f>
        <v/>
      </c>
      <c r="BH981" s="10" t="str">
        <f>IF($AD981="","",IF(OR($V981&lt;2.7,$V981&gt;90),"Age OOR",VLOOKUP(BH$14&amp;"-int-"&amp;$I981,Equations!$G:$I,3,0)+VLOOKUP(BH$14&amp;"-sexo-"&amp;$I981,Equations!$G:$I,3,0)*$U981+VLOOKUP(BH$14&amp;"-edad-"&amp;$I981,Equations!$G:$I,3,0)*$V981+VLOOKUP(BH$14&amp;"-est-"&amp;$I981,Equations!$G:$I,3,0)*(1/$W981)+VLOOKUP(BH$14&amp;"-imc-"&amp;$I981,Equations!$G:$I,3,0)*(1/$Q981)))</f>
        <v/>
      </c>
      <c r="BI981" s="10" t="str">
        <f>IF($AD981="","",IF(OR($V981&lt;2.7,$V981&gt;90),"Age OOR",BH981-1.6449*VLOOKUP(BH$14&amp;"-rse-"&amp;$I981,Equations!$G:$I,3,0)))</f>
        <v/>
      </c>
      <c r="BJ981" s="10" t="str">
        <f>IF($AD981="","",IF(OR($V981&lt;2.7,$V981&gt;90),"Age OOR",BH981+1.6449*VLOOKUP(BH$14&amp;"-rse-"&amp;$I981,Equations!$G:$I,3,0)))</f>
        <v/>
      </c>
      <c r="BK981" s="10" t="str">
        <f t="shared" si="392"/>
        <v/>
      </c>
      <c r="BL981" s="10" t="str">
        <f>IF($AD981="","",IF(OR($V981&lt;2.7,$V981&gt;90),"Age OOR",($AD981-BH981)/VLOOKUP(BH$14&amp;"-rse-"&amp;$I981,Equations!$G:$I,3,0)))</f>
        <v/>
      </c>
      <c r="BM981" s="10" t="str">
        <f>IF($AE981="","",IF(OR($V981&lt;2.7,$V981&gt;90),"Age OOR",VLOOKUP(BM$14&amp;"-int-"&amp;$J981,Equations!$G:$I,3,0)+VLOOKUP(BM$14&amp;"-sexo-"&amp;$J981,Equations!$G:$I,3,0)*$U981+VLOOKUP(BM$14&amp;"-edad-"&amp;$J981,Equations!$G:$I,3,0)*$V981+VLOOKUP(BM$14&amp;"-est-"&amp;$J981,Equations!$G:$I,3,0)*(1/$W981)+VLOOKUP(BM$14&amp;"-imc-"&amp;$J981,Equations!$G:$I,3,0)*(1/$Q981)))</f>
        <v/>
      </c>
      <c r="BN981" s="10" t="str">
        <f>IF($AE981="","",IF(OR($V981&lt;2.7,$V981&gt;90),"Age OOR",BM981-1.6449*VLOOKUP(BM$14&amp;"-rse-"&amp;$J981,Equations!$G:$I,3,0)))</f>
        <v/>
      </c>
      <c r="BO981" s="10" t="str">
        <f>IF($AE981="","",IF(OR($V981&lt;2.7,$V981&gt;90),"Age OOR",BM981+1.6449*VLOOKUP(BM$14&amp;"-rse-"&amp;$J981,Equations!$G:$I,3,0)))</f>
        <v/>
      </c>
      <c r="BP981" s="10" t="str">
        <f t="shared" si="393"/>
        <v/>
      </c>
      <c r="BQ981" s="10" t="str">
        <f>IF($AE981="","",IF(OR($V981&lt;2.7,$V981&gt;90),"Age OOR",($AE981-BM981)/VLOOKUP(BM$14&amp;"-rse-"&amp;$J981,Equations!$G:$I,3,0)))</f>
        <v/>
      </c>
      <c r="BR981" s="10" t="str">
        <f>IF($AF981="","",IF(OR($V981&lt;2.7,$V981&gt;90),"Age OOR",VLOOKUP(BR$14&amp;"-int-"&amp;$K981,Equations!$G:$I,3,0)+VLOOKUP(BR$14&amp;"-sexo-"&amp;$K981,Equations!$G:$I,3,0)*$U981+VLOOKUP(BR$14&amp;"-edad-"&amp;$K981,Equations!$G:$I,3,0)*$V981+VLOOKUP(BR$14&amp;"-est-"&amp;$K981,Equations!$G:$I,3,0)*(1/$W981)+VLOOKUP(BR$14&amp;"-imc-"&amp;$K981,Equations!$G:$I,3,0)*(1/$Q981)))</f>
        <v/>
      </c>
      <c r="BS981" s="10" t="str">
        <f>IF($AF981="","",IF(OR($V981&lt;2.7,$V981&gt;90),"Age OOR",BR981-1.6449*VLOOKUP(BR$14&amp;"-rse-"&amp;$K981,Equations!$G:$I,3,0)))</f>
        <v/>
      </c>
      <c r="BT981" s="10" t="str">
        <f>IF($AF981="","",IF(OR($V981&lt;2.7,$V981&gt;90),"Age OOR",BR981+1.6449*VLOOKUP(BR$14&amp;"-rse-"&amp;$K981,Equations!$G:$I,3,0)))</f>
        <v/>
      </c>
      <c r="BU981" s="10" t="str">
        <f t="shared" si="394"/>
        <v/>
      </c>
      <c r="BV981" s="10" t="str">
        <f>IF($AF981="","",IF(OR($V981&lt;2.7,$V981&gt;90),"Age OOR",($AF981-BR981)/VLOOKUP(BR$14&amp;"-rse-"&amp;$K981,Equations!$G:$I,3,0)))</f>
        <v/>
      </c>
      <c r="BW981" s="10" t="str">
        <f>IF($AG981="","",IF(OR($V981&lt;2.7,$V981&gt;90),"Age OOR",VLOOKUP(BW$14&amp;"-int-"&amp;$L981,Equations!$G:$I,3,0)+VLOOKUP(BW$14&amp;"-sexo-"&amp;$L981,Equations!$G:$I,3,0)*$U981+VLOOKUP(BW$14&amp;"-edad-"&amp;$L981,Equations!$G:$I,3,0)*$V981+VLOOKUP(BW$14&amp;"-est-"&amp;$L981,Equations!$G:$I,3,0)*(1/$W981)+VLOOKUP(BW$14&amp;"-imc-"&amp;$L981,Equations!$G:$I,3,0)*(1/$Q981)))</f>
        <v/>
      </c>
      <c r="BX981" s="10" t="str">
        <f>IF($AG981="","",IF(OR($V981&lt;2.7,$V981&gt;90),"Age OOR",BW981-1.6449*VLOOKUP(BW$14&amp;"-rse-"&amp;$L981,Equations!$G:$I,3,0)))</f>
        <v/>
      </c>
      <c r="BY981" s="10" t="str">
        <f>IF($AG981="","",IF(OR($V981&lt;2.7,$V981&gt;90),"Age OOR",BW981+1.6449*VLOOKUP(BW$14&amp;"-rse-"&amp;$L981,Equations!$G:$I,3,0)))</f>
        <v/>
      </c>
      <c r="BZ981" s="10" t="str">
        <f t="shared" si="395"/>
        <v/>
      </c>
      <c r="CA981" s="10" t="str">
        <f>IF($AG981="","",IF(OR($V981&lt;2.7,$V981&gt;90),"Age OOR",($AG981-BW981)/VLOOKUP(BW$14&amp;"-rse-"&amp;$L981,Equations!$G:$I,3,0)))</f>
        <v/>
      </c>
      <c r="CB981" s="10" t="str">
        <f>IF($AH981="","",IF(OR($V981&lt;2.7,$V981&gt;90),"Age OOR",VLOOKUP(CB$14&amp;"-int-"&amp;$M981,Equations!$G:$I,3,0)+VLOOKUP(CB$14&amp;"-sexo-"&amp;$M981,Equations!$G:$I,3,0)*$U981+VLOOKUP(CB$14&amp;"-edad-"&amp;$M981,Equations!$G:$I,3,0)*$V981+VLOOKUP(CB$14&amp;"-est-"&amp;$M981,Equations!$G:$I,3,0)*(1/$W981)+VLOOKUP(CB$14&amp;"-imc-"&amp;$M981,Equations!$G:$I,3,0)*(1/$Q981)))</f>
        <v/>
      </c>
      <c r="CC981" s="10" t="str">
        <f>IF($AH981="","",IF(OR($V981&lt;2.7,$V981&gt;90),"Age OOR",CB981-1.6449*VLOOKUP(CB$14&amp;"-rse-"&amp;$M981,Equations!$G:$I,3,0)))</f>
        <v/>
      </c>
      <c r="CD981" s="10" t="str">
        <f>IF($AH981="","",IF(OR($V981&lt;2.7,$V981&gt;90),"Age OOR",CB981+1.6449*VLOOKUP(CB$14&amp;"-rse-"&amp;$M981,Equations!$G:$I,3,0)))</f>
        <v/>
      </c>
      <c r="CE981" s="10" t="str">
        <f t="shared" si="396"/>
        <v/>
      </c>
      <c r="CF981" s="10" t="str">
        <f>IF($AH981="","",IF(OR($V981&lt;2.7,$V981&gt;90),"Age OOR",($AH981-CB981)/VLOOKUP(CB$14&amp;"-rse-"&amp;$M981,Equations!$G:$I,3,0)))</f>
        <v/>
      </c>
      <c r="CG981" s="10" t="str">
        <f>IF($AI981="","",IF(OR($V981&lt;2.7,$V981&gt;90),"Age OOR",VLOOKUP(CG$14&amp;"-int-"&amp;$N981,Equations!$G:$I,3,0)+VLOOKUP(CG$14&amp;"-sexo-"&amp;$N981,Equations!$G:$I,3,0)*$U981+VLOOKUP(CG$14&amp;"-edad-"&amp;$N981,Equations!$G:$I,3,0)*$V981+VLOOKUP(CG$14&amp;"-est-"&amp;$N981,Equations!$G:$I,3,0)*(1/$W981)+VLOOKUP(CG$14&amp;"-imc-"&amp;$N981,Equations!$G:$I,3,0)*(1/$Q981)))</f>
        <v/>
      </c>
      <c r="CH981" s="10" t="str">
        <f>IF($AI981="","",IF(OR($V981&lt;2.7,$V981&gt;90),"Age OOR",CG981-1.6449*VLOOKUP(CG$14&amp;"-rse-"&amp;$N981,Equations!$G:$I,3,0)))</f>
        <v/>
      </c>
      <c r="CI981" s="10" t="str">
        <f>IF($AI981="","",IF(OR($V981&lt;2.7,$V981&gt;90),"Age OOR",CG981+1.6449*VLOOKUP(CG$14&amp;"-rse-"&amp;$N981,Equations!$G:$I,3,0)))</f>
        <v/>
      </c>
      <c r="CJ981" s="10" t="str">
        <f t="shared" si="397"/>
        <v/>
      </c>
      <c r="CK981" s="10" t="str">
        <f>IF($AI981="","",IF(OR($V981&lt;2.7,$V981&gt;90),"Age OOR",($AI981-CG981)/VLOOKUP(CG$14&amp;"-rse-"&amp;$N981,Equations!$G:$I,3,0)))</f>
        <v/>
      </c>
      <c r="CL981" s="10" t="str">
        <f>IF($AJ981="","",IF(OR($V981&lt;2.7,$V981&gt;90),"Age OOR",VLOOKUP(CL$14&amp;"-int-"&amp;$O981,Equations!$G:$I,3,0)+VLOOKUP(CL$14&amp;"-sexo-"&amp;$O981,Equations!$G:$I,3,0)*$U981+VLOOKUP(CL$14&amp;"-edad-"&amp;$O981,Equations!$G:$I,3,0)*$V981+VLOOKUP(CL$14&amp;"-est-"&amp;$O981,Equations!$G:$I,3,0)*(1/$W981)+VLOOKUP(CL$14&amp;"-imc-"&amp;$O981,Equations!$G:$I,3,0)*(1/$Q981)))</f>
        <v/>
      </c>
      <c r="CM981" s="10" t="str">
        <f>IF($AJ981="","",IF(OR($V981&lt;2.7,$V981&gt;90),"Age OOR",CL981-1.6449*VLOOKUP(CL$14&amp;"-rse-"&amp;$O981,Equations!$G:$I,3,0)))</f>
        <v/>
      </c>
      <c r="CN981" s="10" t="str">
        <f>IF($AJ981="","",IF(OR($V981&lt;2.7,$V981&gt;90),"Age OOR",CL981+1.6449*VLOOKUP(CL$14&amp;"-rse-"&amp;$O981,Equations!$G:$I,3,0)))</f>
        <v/>
      </c>
      <c r="CO981" s="10" t="str">
        <f t="shared" si="398"/>
        <v/>
      </c>
      <c r="CP981" s="10" t="str">
        <f>IF($AJ981="","",IF(OR($V981&lt;2.7,$V981&gt;90),"Age OOR",($AJ981-CL981)/VLOOKUP(CL$14&amp;"-rse-"&amp;$O981,Equations!$G:$I,3,0)))</f>
        <v/>
      </c>
      <c r="CQ981" s="10" t="str">
        <f>IF($AK981="","",IF(OR($V981&lt;2.7,$V981&gt;90),"Age OOR",EXP(VLOOKUP(CQ$14&amp;"-int-"&amp;$P981,Equations!$G:$I,3,0)+VLOOKUP(CQ$14&amp;"-sexo-"&amp;$P981,Equations!$G:$I,3,0)*$U981+VLOOKUP(CQ$14&amp;"-edad-"&amp;$P981,Equations!$G:$I,3,0)*$V981+VLOOKUP(CQ$14&amp;"-est-"&amp;$P981,Equations!$G:$I,3,0)*(1/$W981)+VLOOKUP(CQ$14&amp;"-imc-"&amp;$P981,Equations!$G:$I,3,0)*(1/$Q981))))</f>
        <v/>
      </c>
      <c r="CR981" s="10" t="str">
        <f>IF($AK981="","",IF(OR($V981&lt;2.7,$V981&gt;90),"Age OOR",EXP(LN(CQ981)-1.6449*VLOOKUP(CQ$14&amp;"-rse-"&amp;$P981,Equations!$G:$I,3,0))))</f>
        <v/>
      </c>
      <c r="CS981" s="10" t="str">
        <f>IF($AK981="","",IF(OR($V981&lt;2.7,$V981&gt;90),"Age OOR",EXP(LN(CQ981)+1.6449*VLOOKUP(CQ$14&amp;"-rse-"&amp;$P981,Equations!$G:$I,3,0))))</f>
        <v/>
      </c>
      <c r="CT981" s="10" t="str">
        <f t="shared" si="399"/>
        <v/>
      </c>
      <c r="CU981" s="10" t="str">
        <f>IF($AK981="","",IF(OR($V981&lt;2.7,$V981&gt;90),"Age OOR",(LN($AK981)-LN(CQ981))/VLOOKUP(CQ$14&amp;"-rse-"&amp;$P981,Equations!$G:$I,3,0)))</f>
        <v/>
      </c>
      <c r="CV981" s="47"/>
    </row>
    <row r="982" spans="5:100" x14ac:dyDescent="0.2">
      <c r="E982" s="23" t="str">
        <f t="shared" si="375"/>
        <v>Age out of range</v>
      </c>
      <c r="F982" s="23" t="str">
        <f t="shared" si="376"/>
        <v>Age out of range</v>
      </c>
      <c r="G982" s="23" t="str">
        <f t="shared" si="377"/>
        <v>Age out of range</v>
      </c>
      <c r="H982" s="23" t="str">
        <f t="shared" si="378"/>
        <v>Age out of range</v>
      </c>
      <c r="I982" s="23" t="str">
        <f t="shared" si="379"/>
        <v>Age out of range</v>
      </c>
      <c r="J982" s="23" t="str">
        <f t="shared" si="380"/>
        <v>Age out of range</v>
      </c>
      <c r="K982" s="23" t="str">
        <f t="shared" si="381"/>
        <v>Age out of range</v>
      </c>
      <c r="L982" s="23" t="str">
        <f t="shared" si="382"/>
        <v>Age out of range</v>
      </c>
      <c r="M982" s="23" t="str">
        <f t="shared" si="383"/>
        <v>Age out of range</v>
      </c>
      <c r="N982" s="23" t="str">
        <f t="shared" si="384"/>
        <v>Age out of range</v>
      </c>
      <c r="O982" s="23" t="str">
        <f t="shared" si="385"/>
        <v>Age out of range</v>
      </c>
      <c r="P982" s="23" t="str">
        <f t="shared" si="386"/>
        <v>Age out of range</v>
      </c>
      <c r="Q982" s="23" t="e">
        <f t="shared" si="387"/>
        <v>#DIV/0!</v>
      </c>
      <c r="R982" s="17"/>
      <c r="S982" s="23">
        <v>966</v>
      </c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  <c r="AE982" s="134"/>
      <c r="AF982" s="134"/>
      <c r="AG982" s="134"/>
      <c r="AH982" s="134"/>
      <c r="AI982" s="134"/>
      <c r="AJ982" s="134"/>
      <c r="AK982" s="134"/>
      <c r="AL982" s="7"/>
      <c r="AM982" s="47"/>
      <c r="AN982" s="10" t="str">
        <f>IF($Z982="","",IF(OR($V982&lt;2.7,$V982&gt;90),"Age OOR",VLOOKUP(AN$14&amp;"-int-"&amp;$E982,Equations!$G:$I,3,0)+VLOOKUP(AN$14&amp;"-sexo-"&amp;$E982,Equations!$G:$I,3,0)*$U982+VLOOKUP(AN$14&amp;"-edad-"&amp;$E982,Equations!$G:$I,3,0)*$V982+VLOOKUP(AN$14&amp;"-est-"&amp;$E982,Equations!$G:$I,3,0)*(1/$W982)+VLOOKUP(AN$14&amp;"-imc-"&amp;$E982,Equations!$G:$I,3,0)*(1/$Q982)))</f>
        <v/>
      </c>
      <c r="AO982" s="10" t="str">
        <f>IF($Z982="","",IF(OR($V982&lt;2.7,$V982&gt;90),"Age OOR",AN982-1.6449*VLOOKUP(AN$14&amp;"-rse-"&amp;$E982,Equations!$G:$I,3,0)))</f>
        <v/>
      </c>
      <c r="AP982" s="10" t="str">
        <f>IF($Z982="","",IF(OR($V982&lt;2.7,$V982&gt;90),"Age OOR",AN982+1.6449*VLOOKUP(AN$14&amp;"-rse-"&amp;$E982,Equations!$G:$I,3,0)))</f>
        <v/>
      </c>
      <c r="AQ982" s="10" t="str">
        <f t="shared" si="388"/>
        <v/>
      </c>
      <c r="AR982" s="10" t="str">
        <f>IF($Z982="","",IF(OR($V982&lt;2.7,$V982&gt;90),"Age OOR",($Z982-AN982)/VLOOKUP(AN$14&amp;"-rse-"&amp;$E982,Equations!$G:$I,3,0)))</f>
        <v/>
      </c>
      <c r="AS982" s="10" t="str">
        <f>IF($AA982="","",IF(OR($V982&lt;2.7,$V982&gt;90),"Age OOR",VLOOKUP(AS$14&amp;"-int-"&amp;$F982,Equations!$G:$I,3,0)+VLOOKUP(AS$14&amp;"-sexo-"&amp;$F982,Equations!$G:$I,3,0)*$U982+VLOOKUP(AS$14&amp;"-edad-"&amp;$F982,Equations!$G:$I,3,0)*$V982+VLOOKUP(AS$14&amp;"-est-"&amp;$F982,Equations!$G:$I,3,0)*(1/$W982)+VLOOKUP(AS$14&amp;"-imc-"&amp;$F982,Equations!$G:$I,3,0)*(1/$Q982)))</f>
        <v/>
      </c>
      <c r="AT982" s="10" t="str">
        <f>IF($AA982="","",IF(OR($V982&lt;2.7,$V982&gt;90),"Age OOR",AS982-1.6449*VLOOKUP(AS$14&amp;"-rse-"&amp;$F982,Equations!$G:$I,3,0)))</f>
        <v/>
      </c>
      <c r="AU982" s="10" t="str">
        <f>IF($AA982="","",IF(OR($V982&lt;2.7,$V982&gt;90),"Age OOR",AS982+1.6449*VLOOKUP(AS$14&amp;"-rse-"&amp;$F982,Equations!$G:$I,3,0)))</f>
        <v/>
      </c>
      <c r="AV982" s="10" t="str">
        <f t="shared" si="389"/>
        <v/>
      </c>
      <c r="AW982" s="10" t="str">
        <f>IF($AA982="","",IF(OR($V982&lt;2.7,$V982&gt;90),"Age OOR",($AA982-AS982)/VLOOKUP(AS$14&amp;"-rse-"&amp;$F982,Equations!$G:$I,3,0)))</f>
        <v/>
      </c>
      <c r="AX982" s="10" t="str">
        <f>IF($AB982="","",IF(OR($V982&lt;2.7,$V982&gt;90),"Age OOR",VLOOKUP(AX$14&amp;"-int-"&amp;$G982,Equations!$G:$I,3,0)+VLOOKUP(AX$14&amp;"-sexo-"&amp;$G982,Equations!$G:$I,3,0)*$U982+VLOOKUP(AX$14&amp;"-edad-"&amp;$G982,Equations!$G:$I,3,0)*$V982+VLOOKUP(AX$14&amp;"-est-"&amp;$G982,Equations!$G:$I,3,0)*(1/$W982)+VLOOKUP(AX$14&amp;"-imc-"&amp;$G982,Equations!$G:$I,3,0)*(1/$Q982)))</f>
        <v/>
      </c>
      <c r="AY982" s="10" t="str">
        <f>IF($AB982="","",IF(OR($V982&lt;2.7,$V982&gt;90),"Age OOR",AX982-1.6449*VLOOKUP(AX$14&amp;"-rse-"&amp;$G982,Equations!$G:$I,3,0)))</f>
        <v/>
      </c>
      <c r="AZ982" s="10" t="str">
        <f>IF($AB982="","",IF(OR($V982&lt;2.7,$V982&gt;90),"Age OOR",AX982+1.6449*VLOOKUP(AX$14&amp;"-rse-"&amp;$G982,Equations!$G:$I,3,0)))</f>
        <v/>
      </c>
      <c r="BA982" s="10" t="str">
        <f t="shared" si="390"/>
        <v/>
      </c>
      <c r="BB982" s="10" t="str">
        <f>IF($AB982="","",IF(OR($V982&lt;2.7,$V982&gt;90),"Age OOR",($AB982-AX982)/VLOOKUP(AX$14&amp;"-rse-"&amp;$G982,Equations!$G:$I,3,0)))</f>
        <v/>
      </c>
      <c r="BC982" s="10" t="str">
        <f>IF($AC982="","",IF(OR($V982&lt;2.7,$V982&gt;90),"Age OOR",VLOOKUP(BC$14&amp;"-int-"&amp;$H982,Equations!$G:$I,3,0)+VLOOKUP(BC$14&amp;"-sexo-"&amp;$H982,Equations!$G:$I,3,0)*$U982+VLOOKUP(BC$14&amp;"-edad-"&amp;$H982,Equations!$G:$I,3,0)*$V982+VLOOKUP(BC$14&amp;"-est-"&amp;$H982,Equations!$G:$I,3,0)*(1/$W982)+VLOOKUP(BC$14&amp;"-imc-"&amp;$H982,Equations!$G:$I,3,0)*(1/$Q982)))</f>
        <v/>
      </c>
      <c r="BD982" s="10" t="str">
        <f>IF($AC982="","",IF(OR($V982&lt;2.7,$V982&gt;90),"Age OOR",BC982-1.6449*VLOOKUP(BC$14&amp;"-rse-"&amp;$H982,Equations!$G:$I,3,0)))</f>
        <v/>
      </c>
      <c r="BE982" s="10" t="str">
        <f>IF($AC982="","",IF(OR($V982&lt;2.7,$V982&gt;90),"Age OOR",BC982+1.6449*VLOOKUP(BC$14&amp;"-rse-"&amp;$H982,Equations!$G:$I,3,0)))</f>
        <v/>
      </c>
      <c r="BF982" s="10" t="str">
        <f t="shared" si="391"/>
        <v/>
      </c>
      <c r="BG982" s="10" t="str">
        <f>IF($AC982="","",IF(OR($V982&lt;2.7,$V982&gt;90),"Age OOR",($AC982-BC982)/VLOOKUP(BC$14&amp;"-rse-"&amp;$H982,Equations!$G:$I,3,0)))</f>
        <v/>
      </c>
      <c r="BH982" s="10" t="str">
        <f>IF($AD982="","",IF(OR($V982&lt;2.7,$V982&gt;90),"Age OOR",VLOOKUP(BH$14&amp;"-int-"&amp;$I982,Equations!$G:$I,3,0)+VLOOKUP(BH$14&amp;"-sexo-"&amp;$I982,Equations!$G:$I,3,0)*$U982+VLOOKUP(BH$14&amp;"-edad-"&amp;$I982,Equations!$G:$I,3,0)*$V982+VLOOKUP(BH$14&amp;"-est-"&amp;$I982,Equations!$G:$I,3,0)*(1/$W982)+VLOOKUP(BH$14&amp;"-imc-"&amp;$I982,Equations!$G:$I,3,0)*(1/$Q982)))</f>
        <v/>
      </c>
      <c r="BI982" s="10" t="str">
        <f>IF($AD982="","",IF(OR($V982&lt;2.7,$V982&gt;90),"Age OOR",BH982-1.6449*VLOOKUP(BH$14&amp;"-rse-"&amp;$I982,Equations!$G:$I,3,0)))</f>
        <v/>
      </c>
      <c r="BJ982" s="10" t="str">
        <f>IF($AD982="","",IF(OR($V982&lt;2.7,$V982&gt;90),"Age OOR",BH982+1.6449*VLOOKUP(BH$14&amp;"-rse-"&amp;$I982,Equations!$G:$I,3,0)))</f>
        <v/>
      </c>
      <c r="BK982" s="10" t="str">
        <f t="shared" si="392"/>
        <v/>
      </c>
      <c r="BL982" s="10" t="str">
        <f>IF($AD982="","",IF(OR($V982&lt;2.7,$V982&gt;90),"Age OOR",($AD982-BH982)/VLOOKUP(BH$14&amp;"-rse-"&amp;$I982,Equations!$G:$I,3,0)))</f>
        <v/>
      </c>
      <c r="BM982" s="10" t="str">
        <f>IF($AE982="","",IF(OR($V982&lt;2.7,$V982&gt;90),"Age OOR",VLOOKUP(BM$14&amp;"-int-"&amp;$J982,Equations!$G:$I,3,0)+VLOOKUP(BM$14&amp;"-sexo-"&amp;$J982,Equations!$G:$I,3,0)*$U982+VLOOKUP(BM$14&amp;"-edad-"&amp;$J982,Equations!$G:$I,3,0)*$V982+VLOOKUP(BM$14&amp;"-est-"&amp;$J982,Equations!$G:$I,3,0)*(1/$W982)+VLOOKUP(BM$14&amp;"-imc-"&amp;$J982,Equations!$G:$I,3,0)*(1/$Q982)))</f>
        <v/>
      </c>
      <c r="BN982" s="10" t="str">
        <f>IF($AE982="","",IF(OR($V982&lt;2.7,$V982&gt;90),"Age OOR",BM982-1.6449*VLOOKUP(BM$14&amp;"-rse-"&amp;$J982,Equations!$G:$I,3,0)))</f>
        <v/>
      </c>
      <c r="BO982" s="10" t="str">
        <f>IF($AE982="","",IF(OR($V982&lt;2.7,$V982&gt;90),"Age OOR",BM982+1.6449*VLOOKUP(BM$14&amp;"-rse-"&amp;$J982,Equations!$G:$I,3,0)))</f>
        <v/>
      </c>
      <c r="BP982" s="10" t="str">
        <f t="shared" si="393"/>
        <v/>
      </c>
      <c r="BQ982" s="10" t="str">
        <f>IF($AE982="","",IF(OR($V982&lt;2.7,$V982&gt;90),"Age OOR",($AE982-BM982)/VLOOKUP(BM$14&amp;"-rse-"&amp;$J982,Equations!$G:$I,3,0)))</f>
        <v/>
      </c>
      <c r="BR982" s="10" t="str">
        <f>IF($AF982="","",IF(OR($V982&lt;2.7,$V982&gt;90),"Age OOR",VLOOKUP(BR$14&amp;"-int-"&amp;$K982,Equations!$G:$I,3,0)+VLOOKUP(BR$14&amp;"-sexo-"&amp;$K982,Equations!$G:$I,3,0)*$U982+VLOOKUP(BR$14&amp;"-edad-"&amp;$K982,Equations!$G:$I,3,0)*$V982+VLOOKUP(BR$14&amp;"-est-"&amp;$K982,Equations!$G:$I,3,0)*(1/$W982)+VLOOKUP(BR$14&amp;"-imc-"&amp;$K982,Equations!$G:$I,3,0)*(1/$Q982)))</f>
        <v/>
      </c>
      <c r="BS982" s="10" t="str">
        <f>IF($AF982="","",IF(OR($V982&lt;2.7,$V982&gt;90),"Age OOR",BR982-1.6449*VLOOKUP(BR$14&amp;"-rse-"&amp;$K982,Equations!$G:$I,3,0)))</f>
        <v/>
      </c>
      <c r="BT982" s="10" t="str">
        <f>IF($AF982="","",IF(OR($V982&lt;2.7,$V982&gt;90),"Age OOR",BR982+1.6449*VLOOKUP(BR$14&amp;"-rse-"&amp;$K982,Equations!$G:$I,3,0)))</f>
        <v/>
      </c>
      <c r="BU982" s="10" t="str">
        <f t="shared" si="394"/>
        <v/>
      </c>
      <c r="BV982" s="10" t="str">
        <f>IF($AF982="","",IF(OR($V982&lt;2.7,$V982&gt;90),"Age OOR",($AF982-BR982)/VLOOKUP(BR$14&amp;"-rse-"&amp;$K982,Equations!$G:$I,3,0)))</f>
        <v/>
      </c>
      <c r="BW982" s="10" t="str">
        <f>IF($AG982="","",IF(OR($V982&lt;2.7,$V982&gt;90),"Age OOR",VLOOKUP(BW$14&amp;"-int-"&amp;$L982,Equations!$G:$I,3,0)+VLOOKUP(BW$14&amp;"-sexo-"&amp;$L982,Equations!$G:$I,3,0)*$U982+VLOOKUP(BW$14&amp;"-edad-"&amp;$L982,Equations!$G:$I,3,0)*$V982+VLOOKUP(BW$14&amp;"-est-"&amp;$L982,Equations!$G:$I,3,0)*(1/$W982)+VLOOKUP(BW$14&amp;"-imc-"&amp;$L982,Equations!$G:$I,3,0)*(1/$Q982)))</f>
        <v/>
      </c>
      <c r="BX982" s="10" t="str">
        <f>IF($AG982="","",IF(OR($V982&lt;2.7,$V982&gt;90),"Age OOR",BW982-1.6449*VLOOKUP(BW$14&amp;"-rse-"&amp;$L982,Equations!$G:$I,3,0)))</f>
        <v/>
      </c>
      <c r="BY982" s="10" t="str">
        <f>IF($AG982="","",IF(OR($V982&lt;2.7,$V982&gt;90),"Age OOR",BW982+1.6449*VLOOKUP(BW$14&amp;"-rse-"&amp;$L982,Equations!$G:$I,3,0)))</f>
        <v/>
      </c>
      <c r="BZ982" s="10" t="str">
        <f t="shared" si="395"/>
        <v/>
      </c>
      <c r="CA982" s="10" t="str">
        <f>IF($AG982="","",IF(OR($V982&lt;2.7,$V982&gt;90),"Age OOR",($AG982-BW982)/VLOOKUP(BW$14&amp;"-rse-"&amp;$L982,Equations!$G:$I,3,0)))</f>
        <v/>
      </c>
      <c r="CB982" s="10" t="str">
        <f>IF($AH982="","",IF(OR($V982&lt;2.7,$V982&gt;90),"Age OOR",VLOOKUP(CB$14&amp;"-int-"&amp;$M982,Equations!$G:$I,3,0)+VLOOKUP(CB$14&amp;"-sexo-"&amp;$M982,Equations!$G:$I,3,0)*$U982+VLOOKUP(CB$14&amp;"-edad-"&amp;$M982,Equations!$G:$I,3,0)*$V982+VLOOKUP(CB$14&amp;"-est-"&amp;$M982,Equations!$G:$I,3,0)*(1/$W982)+VLOOKUP(CB$14&amp;"-imc-"&amp;$M982,Equations!$G:$I,3,0)*(1/$Q982)))</f>
        <v/>
      </c>
      <c r="CC982" s="10" t="str">
        <f>IF($AH982="","",IF(OR($V982&lt;2.7,$V982&gt;90),"Age OOR",CB982-1.6449*VLOOKUP(CB$14&amp;"-rse-"&amp;$M982,Equations!$G:$I,3,0)))</f>
        <v/>
      </c>
      <c r="CD982" s="10" t="str">
        <f>IF($AH982="","",IF(OR($V982&lt;2.7,$V982&gt;90),"Age OOR",CB982+1.6449*VLOOKUP(CB$14&amp;"-rse-"&amp;$M982,Equations!$G:$I,3,0)))</f>
        <v/>
      </c>
      <c r="CE982" s="10" t="str">
        <f t="shared" si="396"/>
        <v/>
      </c>
      <c r="CF982" s="10" t="str">
        <f>IF($AH982="","",IF(OR($V982&lt;2.7,$V982&gt;90),"Age OOR",($AH982-CB982)/VLOOKUP(CB$14&amp;"-rse-"&amp;$M982,Equations!$G:$I,3,0)))</f>
        <v/>
      </c>
      <c r="CG982" s="10" t="str">
        <f>IF($AI982="","",IF(OR($V982&lt;2.7,$V982&gt;90),"Age OOR",VLOOKUP(CG$14&amp;"-int-"&amp;$N982,Equations!$G:$I,3,0)+VLOOKUP(CG$14&amp;"-sexo-"&amp;$N982,Equations!$G:$I,3,0)*$U982+VLOOKUP(CG$14&amp;"-edad-"&amp;$N982,Equations!$G:$I,3,0)*$V982+VLOOKUP(CG$14&amp;"-est-"&amp;$N982,Equations!$G:$I,3,0)*(1/$W982)+VLOOKUP(CG$14&amp;"-imc-"&amp;$N982,Equations!$G:$I,3,0)*(1/$Q982)))</f>
        <v/>
      </c>
      <c r="CH982" s="10" t="str">
        <f>IF($AI982="","",IF(OR($V982&lt;2.7,$V982&gt;90),"Age OOR",CG982-1.6449*VLOOKUP(CG$14&amp;"-rse-"&amp;$N982,Equations!$G:$I,3,0)))</f>
        <v/>
      </c>
      <c r="CI982" s="10" t="str">
        <f>IF($AI982="","",IF(OR($V982&lt;2.7,$V982&gt;90),"Age OOR",CG982+1.6449*VLOOKUP(CG$14&amp;"-rse-"&amp;$N982,Equations!$G:$I,3,0)))</f>
        <v/>
      </c>
      <c r="CJ982" s="10" t="str">
        <f t="shared" si="397"/>
        <v/>
      </c>
      <c r="CK982" s="10" t="str">
        <f>IF($AI982="","",IF(OR($V982&lt;2.7,$V982&gt;90),"Age OOR",($AI982-CG982)/VLOOKUP(CG$14&amp;"-rse-"&amp;$N982,Equations!$G:$I,3,0)))</f>
        <v/>
      </c>
      <c r="CL982" s="10" t="str">
        <f>IF($AJ982="","",IF(OR($V982&lt;2.7,$V982&gt;90),"Age OOR",VLOOKUP(CL$14&amp;"-int-"&amp;$O982,Equations!$G:$I,3,0)+VLOOKUP(CL$14&amp;"-sexo-"&amp;$O982,Equations!$G:$I,3,0)*$U982+VLOOKUP(CL$14&amp;"-edad-"&amp;$O982,Equations!$G:$I,3,0)*$V982+VLOOKUP(CL$14&amp;"-est-"&amp;$O982,Equations!$G:$I,3,0)*(1/$W982)+VLOOKUP(CL$14&amp;"-imc-"&amp;$O982,Equations!$G:$I,3,0)*(1/$Q982)))</f>
        <v/>
      </c>
      <c r="CM982" s="10" t="str">
        <f>IF($AJ982="","",IF(OR($V982&lt;2.7,$V982&gt;90),"Age OOR",CL982-1.6449*VLOOKUP(CL$14&amp;"-rse-"&amp;$O982,Equations!$G:$I,3,0)))</f>
        <v/>
      </c>
      <c r="CN982" s="10" t="str">
        <f>IF($AJ982="","",IF(OR($V982&lt;2.7,$V982&gt;90),"Age OOR",CL982+1.6449*VLOOKUP(CL$14&amp;"-rse-"&amp;$O982,Equations!$G:$I,3,0)))</f>
        <v/>
      </c>
      <c r="CO982" s="10" t="str">
        <f t="shared" si="398"/>
        <v/>
      </c>
      <c r="CP982" s="10" t="str">
        <f>IF($AJ982="","",IF(OR($V982&lt;2.7,$V982&gt;90),"Age OOR",($AJ982-CL982)/VLOOKUP(CL$14&amp;"-rse-"&amp;$O982,Equations!$G:$I,3,0)))</f>
        <v/>
      </c>
      <c r="CQ982" s="10" t="str">
        <f>IF($AK982="","",IF(OR($V982&lt;2.7,$V982&gt;90),"Age OOR",EXP(VLOOKUP(CQ$14&amp;"-int-"&amp;$P982,Equations!$G:$I,3,0)+VLOOKUP(CQ$14&amp;"-sexo-"&amp;$P982,Equations!$G:$I,3,0)*$U982+VLOOKUP(CQ$14&amp;"-edad-"&amp;$P982,Equations!$G:$I,3,0)*$V982+VLOOKUP(CQ$14&amp;"-est-"&amp;$P982,Equations!$G:$I,3,0)*(1/$W982)+VLOOKUP(CQ$14&amp;"-imc-"&amp;$P982,Equations!$G:$I,3,0)*(1/$Q982))))</f>
        <v/>
      </c>
      <c r="CR982" s="10" t="str">
        <f>IF($AK982="","",IF(OR($V982&lt;2.7,$V982&gt;90),"Age OOR",EXP(LN(CQ982)-1.6449*VLOOKUP(CQ$14&amp;"-rse-"&amp;$P982,Equations!$G:$I,3,0))))</f>
        <v/>
      </c>
      <c r="CS982" s="10" t="str">
        <f>IF($AK982="","",IF(OR($V982&lt;2.7,$V982&gt;90),"Age OOR",EXP(LN(CQ982)+1.6449*VLOOKUP(CQ$14&amp;"-rse-"&amp;$P982,Equations!$G:$I,3,0))))</f>
        <v/>
      </c>
      <c r="CT982" s="10" t="str">
        <f t="shared" si="399"/>
        <v/>
      </c>
      <c r="CU982" s="10" t="str">
        <f>IF($AK982="","",IF(OR($V982&lt;2.7,$V982&gt;90),"Age OOR",(LN($AK982)-LN(CQ982))/VLOOKUP(CQ$14&amp;"-rse-"&amp;$P982,Equations!$G:$I,3,0)))</f>
        <v/>
      </c>
      <c r="CV982" s="47"/>
    </row>
    <row r="983" spans="5:100" x14ac:dyDescent="0.2">
      <c r="E983" s="23" t="str">
        <f t="shared" si="375"/>
        <v>Age out of range</v>
      </c>
      <c r="F983" s="23" t="str">
        <f t="shared" si="376"/>
        <v>Age out of range</v>
      </c>
      <c r="G983" s="23" t="str">
        <f t="shared" si="377"/>
        <v>Age out of range</v>
      </c>
      <c r="H983" s="23" t="str">
        <f t="shared" si="378"/>
        <v>Age out of range</v>
      </c>
      <c r="I983" s="23" t="str">
        <f t="shared" si="379"/>
        <v>Age out of range</v>
      </c>
      <c r="J983" s="23" t="str">
        <f t="shared" si="380"/>
        <v>Age out of range</v>
      </c>
      <c r="K983" s="23" t="str">
        <f t="shared" si="381"/>
        <v>Age out of range</v>
      </c>
      <c r="L983" s="23" t="str">
        <f t="shared" si="382"/>
        <v>Age out of range</v>
      </c>
      <c r="M983" s="23" t="str">
        <f t="shared" si="383"/>
        <v>Age out of range</v>
      </c>
      <c r="N983" s="23" t="str">
        <f t="shared" si="384"/>
        <v>Age out of range</v>
      </c>
      <c r="O983" s="23" t="str">
        <f t="shared" si="385"/>
        <v>Age out of range</v>
      </c>
      <c r="P983" s="23" t="str">
        <f t="shared" si="386"/>
        <v>Age out of range</v>
      </c>
      <c r="Q983" s="23" t="e">
        <f t="shared" si="387"/>
        <v>#DIV/0!</v>
      </c>
      <c r="R983" s="17"/>
      <c r="S983" s="23">
        <v>967</v>
      </c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  <c r="AE983" s="134"/>
      <c r="AF983" s="134"/>
      <c r="AG983" s="134"/>
      <c r="AH983" s="134"/>
      <c r="AI983" s="134"/>
      <c r="AJ983" s="134"/>
      <c r="AK983" s="134"/>
      <c r="AL983" s="7"/>
      <c r="AM983" s="47"/>
      <c r="AN983" s="10" t="str">
        <f>IF($Z983="","",IF(OR($V983&lt;2.7,$V983&gt;90),"Age OOR",VLOOKUP(AN$14&amp;"-int-"&amp;$E983,Equations!$G:$I,3,0)+VLOOKUP(AN$14&amp;"-sexo-"&amp;$E983,Equations!$G:$I,3,0)*$U983+VLOOKUP(AN$14&amp;"-edad-"&amp;$E983,Equations!$G:$I,3,0)*$V983+VLOOKUP(AN$14&amp;"-est-"&amp;$E983,Equations!$G:$I,3,0)*(1/$W983)+VLOOKUP(AN$14&amp;"-imc-"&amp;$E983,Equations!$G:$I,3,0)*(1/$Q983)))</f>
        <v/>
      </c>
      <c r="AO983" s="10" t="str">
        <f>IF($Z983="","",IF(OR($V983&lt;2.7,$V983&gt;90),"Age OOR",AN983-1.6449*VLOOKUP(AN$14&amp;"-rse-"&amp;$E983,Equations!$G:$I,3,0)))</f>
        <v/>
      </c>
      <c r="AP983" s="10" t="str">
        <f>IF($Z983="","",IF(OR($V983&lt;2.7,$V983&gt;90),"Age OOR",AN983+1.6449*VLOOKUP(AN$14&amp;"-rse-"&amp;$E983,Equations!$G:$I,3,0)))</f>
        <v/>
      </c>
      <c r="AQ983" s="10" t="str">
        <f t="shared" si="388"/>
        <v/>
      </c>
      <c r="AR983" s="10" t="str">
        <f>IF($Z983="","",IF(OR($V983&lt;2.7,$V983&gt;90),"Age OOR",($Z983-AN983)/VLOOKUP(AN$14&amp;"-rse-"&amp;$E983,Equations!$G:$I,3,0)))</f>
        <v/>
      </c>
      <c r="AS983" s="10" t="str">
        <f>IF($AA983="","",IF(OR($V983&lt;2.7,$V983&gt;90),"Age OOR",VLOOKUP(AS$14&amp;"-int-"&amp;$F983,Equations!$G:$I,3,0)+VLOOKUP(AS$14&amp;"-sexo-"&amp;$F983,Equations!$G:$I,3,0)*$U983+VLOOKUP(AS$14&amp;"-edad-"&amp;$F983,Equations!$G:$I,3,0)*$V983+VLOOKUP(AS$14&amp;"-est-"&amp;$F983,Equations!$G:$I,3,0)*(1/$W983)+VLOOKUP(AS$14&amp;"-imc-"&amp;$F983,Equations!$G:$I,3,0)*(1/$Q983)))</f>
        <v/>
      </c>
      <c r="AT983" s="10" t="str">
        <f>IF($AA983="","",IF(OR($V983&lt;2.7,$V983&gt;90),"Age OOR",AS983-1.6449*VLOOKUP(AS$14&amp;"-rse-"&amp;$F983,Equations!$G:$I,3,0)))</f>
        <v/>
      </c>
      <c r="AU983" s="10" t="str">
        <f>IF($AA983="","",IF(OR($V983&lt;2.7,$V983&gt;90),"Age OOR",AS983+1.6449*VLOOKUP(AS$14&amp;"-rse-"&amp;$F983,Equations!$G:$I,3,0)))</f>
        <v/>
      </c>
      <c r="AV983" s="10" t="str">
        <f t="shared" si="389"/>
        <v/>
      </c>
      <c r="AW983" s="10" t="str">
        <f>IF($AA983="","",IF(OR($V983&lt;2.7,$V983&gt;90),"Age OOR",($AA983-AS983)/VLOOKUP(AS$14&amp;"-rse-"&amp;$F983,Equations!$G:$I,3,0)))</f>
        <v/>
      </c>
      <c r="AX983" s="10" t="str">
        <f>IF($AB983="","",IF(OR($V983&lt;2.7,$V983&gt;90),"Age OOR",VLOOKUP(AX$14&amp;"-int-"&amp;$G983,Equations!$G:$I,3,0)+VLOOKUP(AX$14&amp;"-sexo-"&amp;$G983,Equations!$G:$I,3,0)*$U983+VLOOKUP(AX$14&amp;"-edad-"&amp;$G983,Equations!$G:$I,3,0)*$V983+VLOOKUP(AX$14&amp;"-est-"&amp;$G983,Equations!$G:$I,3,0)*(1/$W983)+VLOOKUP(AX$14&amp;"-imc-"&amp;$G983,Equations!$G:$I,3,0)*(1/$Q983)))</f>
        <v/>
      </c>
      <c r="AY983" s="10" t="str">
        <f>IF($AB983="","",IF(OR($V983&lt;2.7,$V983&gt;90),"Age OOR",AX983-1.6449*VLOOKUP(AX$14&amp;"-rse-"&amp;$G983,Equations!$G:$I,3,0)))</f>
        <v/>
      </c>
      <c r="AZ983" s="10" t="str">
        <f>IF($AB983="","",IF(OR($V983&lt;2.7,$V983&gt;90),"Age OOR",AX983+1.6449*VLOOKUP(AX$14&amp;"-rse-"&amp;$G983,Equations!$G:$I,3,0)))</f>
        <v/>
      </c>
      <c r="BA983" s="10" t="str">
        <f t="shared" si="390"/>
        <v/>
      </c>
      <c r="BB983" s="10" t="str">
        <f>IF($AB983="","",IF(OR($V983&lt;2.7,$V983&gt;90),"Age OOR",($AB983-AX983)/VLOOKUP(AX$14&amp;"-rse-"&amp;$G983,Equations!$G:$I,3,0)))</f>
        <v/>
      </c>
      <c r="BC983" s="10" t="str">
        <f>IF($AC983="","",IF(OR($V983&lt;2.7,$V983&gt;90),"Age OOR",VLOOKUP(BC$14&amp;"-int-"&amp;$H983,Equations!$G:$I,3,0)+VLOOKUP(BC$14&amp;"-sexo-"&amp;$H983,Equations!$G:$I,3,0)*$U983+VLOOKUP(BC$14&amp;"-edad-"&amp;$H983,Equations!$G:$I,3,0)*$V983+VLOOKUP(BC$14&amp;"-est-"&amp;$H983,Equations!$G:$I,3,0)*(1/$W983)+VLOOKUP(BC$14&amp;"-imc-"&amp;$H983,Equations!$G:$I,3,0)*(1/$Q983)))</f>
        <v/>
      </c>
      <c r="BD983" s="10" t="str">
        <f>IF($AC983="","",IF(OR($V983&lt;2.7,$V983&gt;90),"Age OOR",BC983-1.6449*VLOOKUP(BC$14&amp;"-rse-"&amp;$H983,Equations!$G:$I,3,0)))</f>
        <v/>
      </c>
      <c r="BE983" s="10" t="str">
        <f>IF($AC983="","",IF(OR($V983&lt;2.7,$V983&gt;90),"Age OOR",BC983+1.6449*VLOOKUP(BC$14&amp;"-rse-"&amp;$H983,Equations!$G:$I,3,0)))</f>
        <v/>
      </c>
      <c r="BF983" s="10" t="str">
        <f t="shared" si="391"/>
        <v/>
      </c>
      <c r="BG983" s="10" t="str">
        <f>IF($AC983="","",IF(OR($V983&lt;2.7,$V983&gt;90),"Age OOR",($AC983-BC983)/VLOOKUP(BC$14&amp;"-rse-"&amp;$H983,Equations!$G:$I,3,0)))</f>
        <v/>
      </c>
      <c r="BH983" s="10" t="str">
        <f>IF($AD983="","",IF(OR($V983&lt;2.7,$V983&gt;90),"Age OOR",VLOOKUP(BH$14&amp;"-int-"&amp;$I983,Equations!$G:$I,3,0)+VLOOKUP(BH$14&amp;"-sexo-"&amp;$I983,Equations!$G:$I,3,0)*$U983+VLOOKUP(BH$14&amp;"-edad-"&amp;$I983,Equations!$G:$I,3,0)*$V983+VLOOKUP(BH$14&amp;"-est-"&amp;$I983,Equations!$G:$I,3,0)*(1/$W983)+VLOOKUP(BH$14&amp;"-imc-"&amp;$I983,Equations!$G:$I,3,0)*(1/$Q983)))</f>
        <v/>
      </c>
      <c r="BI983" s="10" t="str">
        <f>IF($AD983="","",IF(OR($V983&lt;2.7,$V983&gt;90),"Age OOR",BH983-1.6449*VLOOKUP(BH$14&amp;"-rse-"&amp;$I983,Equations!$G:$I,3,0)))</f>
        <v/>
      </c>
      <c r="BJ983" s="10" t="str">
        <f>IF($AD983="","",IF(OR($V983&lt;2.7,$V983&gt;90),"Age OOR",BH983+1.6449*VLOOKUP(BH$14&amp;"-rse-"&amp;$I983,Equations!$G:$I,3,0)))</f>
        <v/>
      </c>
      <c r="BK983" s="10" t="str">
        <f t="shared" si="392"/>
        <v/>
      </c>
      <c r="BL983" s="10" t="str">
        <f>IF($AD983="","",IF(OR($V983&lt;2.7,$V983&gt;90),"Age OOR",($AD983-BH983)/VLOOKUP(BH$14&amp;"-rse-"&amp;$I983,Equations!$G:$I,3,0)))</f>
        <v/>
      </c>
      <c r="BM983" s="10" t="str">
        <f>IF($AE983="","",IF(OR($V983&lt;2.7,$V983&gt;90),"Age OOR",VLOOKUP(BM$14&amp;"-int-"&amp;$J983,Equations!$G:$I,3,0)+VLOOKUP(BM$14&amp;"-sexo-"&amp;$J983,Equations!$G:$I,3,0)*$U983+VLOOKUP(BM$14&amp;"-edad-"&amp;$J983,Equations!$G:$I,3,0)*$V983+VLOOKUP(BM$14&amp;"-est-"&amp;$J983,Equations!$G:$I,3,0)*(1/$W983)+VLOOKUP(BM$14&amp;"-imc-"&amp;$J983,Equations!$G:$I,3,0)*(1/$Q983)))</f>
        <v/>
      </c>
      <c r="BN983" s="10" t="str">
        <f>IF($AE983="","",IF(OR($V983&lt;2.7,$V983&gt;90),"Age OOR",BM983-1.6449*VLOOKUP(BM$14&amp;"-rse-"&amp;$J983,Equations!$G:$I,3,0)))</f>
        <v/>
      </c>
      <c r="BO983" s="10" t="str">
        <f>IF($AE983="","",IF(OR($V983&lt;2.7,$V983&gt;90),"Age OOR",BM983+1.6449*VLOOKUP(BM$14&amp;"-rse-"&amp;$J983,Equations!$G:$I,3,0)))</f>
        <v/>
      </c>
      <c r="BP983" s="10" t="str">
        <f t="shared" si="393"/>
        <v/>
      </c>
      <c r="BQ983" s="10" t="str">
        <f>IF($AE983="","",IF(OR($V983&lt;2.7,$V983&gt;90),"Age OOR",($AE983-BM983)/VLOOKUP(BM$14&amp;"-rse-"&amp;$J983,Equations!$G:$I,3,0)))</f>
        <v/>
      </c>
      <c r="BR983" s="10" t="str">
        <f>IF($AF983="","",IF(OR($V983&lt;2.7,$V983&gt;90),"Age OOR",VLOOKUP(BR$14&amp;"-int-"&amp;$K983,Equations!$G:$I,3,0)+VLOOKUP(BR$14&amp;"-sexo-"&amp;$K983,Equations!$G:$I,3,0)*$U983+VLOOKUP(BR$14&amp;"-edad-"&amp;$K983,Equations!$G:$I,3,0)*$V983+VLOOKUP(BR$14&amp;"-est-"&amp;$K983,Equations!$G:$I,3,0)*(1/$W983)+VLOOKUP(BR$14&amp;"-imc-"&amp;$K983,Equations!$G:$I,3,0)*(1/$Q983)))</f>
        <v/>
      </c>
      <c r="BS983" s="10" t="str">
        <f>IF($AF983="","",IF(OR($V983&lt;2.7,$V983&gt;90),"Age OOR",BR983-1.6449*VLOOKUP(BR$14&amp;"-rse-"&amp;$K983,Equations!$G:$I,3,0)))</f>
        <v/>
      </c>
      <c r="BT983" s="10" t="str">
        <f>IF($AF983="","",IF(OR($V983&lt;2.7,$V983&gt;90),"Age OOR",BR983+1.6449*VLOOKUP(BR$14&amp;"-rse-"&amp;$K983,Equations!$G:$I,3,0)))</f>
        <v/>
      </c>
      <c r="BU983" s="10" t="str">
        <f t="shared" si="394"/>
        <v/>
      </c>
      <c r="BV983" s="10" t="str">
        <f>IF($AF983="","",IF(OR($V983&lt;2.7,$V983&gt;90),"Age OOR",($AF983-BR983)/VLOOKUP(BR$14&amp;"-rse-"&amp;$K983,Equations!$G:$I,3,0)))</f>
        <v/>
      </c>
      <c r="BW983" s="10" t="str">
        <f>IF($AG983="","",IF(OR($V983&lt;2.7,$V983&gt;90),"Age OOR",VLOOKUP(BW$14&amp;"-int-"&amp;$L983,Equations!$G:$I,3,0)+VLOOKUP(BW$14&amp;"-sexo-"&amp;$L983,Equations!$G:$I,3,0)*$U983+VLOOKUP(BW$14&amp;"-edad-"&amp;$L983,Equations!$G:$I,3,0)*$V983+VLOOKUP(BW$14&amp;"-est-"&amp;$L983,Equations!$G:$I,3,0)*(1/$W983)+VLOOKUP(BW$14&amp;"-imc-"&amp;$L983,Equations!$G:$I,3,0)*(1/$Q983)))</f>
        <v/>
      </c>
      <c r="BX983" s="10" t="str">
        <f>IF($AG983="","",IF(OR($V983&lt;2.7,$V983&gt;90),"Age OOR",BW983-1.6449*VLOOKUP(BW$14&amp;"-rse-"&amp;$L983,Equations!$G:$I,3,0)))</f>
        <v/>
      </c>
      <c r="BY983" s="10" t="str">
        <f>IF($AG983="","",IF(OR($V983&lt;2.7,$V983&gt;90),"Age OOR",BW983+1.6449*VLOOKUP(BW$14&amp;"-rse-"&amp;$L983,Equations!$G:$I,3,0)))</f>
        <v/>
      </c>
      <c r="BZ983" s="10" t="str">
        <f t="shared" si="395"/>
        <v/>
      </c>
      <c r="CA983" s="10" t="str">
        <f>IF($AG983="","",IF(OR($V983&lt;2.7,$V983&gt;90),"Age OOR",($AG983-BW983)/VLOOKUP(BW$14&amp;"-rse-"&amp;$L983,Equations!$G:$I,3,0)))</f>
        <v/>
      </c>
      <c r="CB983" s="10" t="str">
        <f>IF($AH983="","",IF(OR($V983&lt;2.7,$V983&gt;90),"Age OOR",VLOOKUP(CB$14&amp;"-int-"&amp;$M983,Equations!$G:$I,3,0)+VLOOKUP(CB$14&amp;"-sexo-"&amp;$M983,Equations!$G:$I,3,0)*$U983+VLOOKUP(CB$14&amp;"-edad-"&amp;$M983,Equations!$G:$I,3,0)*$V983+VLOOKUP(CB$14&amp;"-est-"&amp;$M983,Equations!$G:$I,3,0)*(1/$W983)+VLOOKUP(CB$14&amp;"-imc-"&amp;$M983,Equations!$G:$I,3,0)*(1/$Q983)))</f>
        <v/>
      </c>
      <c r="CC983" s="10" t="str">
        <f>IF($AH983="","",IF(OR($V983&lt;2.7,$V983&gt;90),"Age OOR",CB983-1.6449*VLOOKUP(CB$14&amp;"-rse-"&amp;$M983,Equations!$G:$I,3,0)))</f>
        <v/>
      </c>
      <c r="CD983" s="10" t="str">
        <f>IF($AH983="","",IF(OR($V983&lt;2.7,$V983&gt;90),"Age OOR",CB983+1.6449*VLOOKUP(CB$14&amp;"-rse-"&amp;$M983,Equations!$G:$I,3,0)))</f>
        <v/>
      </c>
      <c r="CE983" s="10" t="str">
        <f t="shared" si="396"/>
        <v/>
      </c>
      <c r="CF983" s="10" t="str">
        <f>IF($AH983="","",IF(OR($V983&lt;2.7,$V983&gt;90),"Age OOR",($AH983-CB983)/VLOOKUP(CB$14&amp;"-rse-"&amp;$M983,Equations!$G:$I,3,0)))</f>
        <v/>
      </c>
      <c r="CG983" s="10" t="str">
        <f>IF($AI983="","",IF(OR($V983&lt;2.7,$V983&gt;90),"Age OOR",VLOOKUP(CG$14&amp;"-int-"&amp;$N983,Equations!$G:$I,3,0)+VLOOKUP(CG$14&amp;"-sexo-"&amp;$N983,Equations!$G:$I,3,0)*$U983+VLOOKUP(CG$14&amp;"-edad-"&amp;$N983,Equations!$G:$I,3,0)*$V983+VLOOKUP(CG$14&amp;"-est-"&amp;$N983,Equations!$G:$I,3,0)*(1/$W983)+VLOOKUP(CG$14&amp;"-imc-"&amp;$N983,Equations!$G:$I,3,0)*(1/$Q983)))</f>
        <v/>
      </c>
      <c r="CH983" s="10" t="str">
        <f>IF($AI983="","",IF(OR($V983&lt;2.7,$V983&gt;90),"Age OOR",CG983-1.6449*VLOOKUP(CG$14&amp;"-rse-"&amp;$N983,Equations!$G:$I,3,0)))</f>
        <v/>
      </c>
      <c r="CI983" s="10" t="str">
        <f>IF($AI983="","",IF(OR($V983&lt;2.7,$V983&gt;90),"Age OOR",CG983+1.6449*VLOOKUP(CG$14&amp;"-rse-"&amp;$N983,Equations!$G:$I,3,0)))</f>
        <v/>
      </c>
      <c r="CJ983" s="10" t="str">
        <f t="shared" si="397"/>
        <v/>
      </c>
      <c r="CK983" s="10" t="str">
        <f>IF($AI983="","",IF(OR($V983&lt;2.7,$V983&gt;90),"Age OOR",($AI983-CG983)/VLOOKUP(CG$14&amp;"-rse-"&amp;$N983,Equations!$G:$I,3,0)))</f>
        <v/>
      </c>
      <c r="CL983" s="10" t="str">
        <f>IF($AJ983="","",IF(OR($V983&lt;2.7,$V983&gt;90),"Age OOR",VLOOKUP(CL$14&amp;"-int-"&amp;$O983,Equations!$G:$I,3,0)+VLOOKUP(CL$14&amp;"-sexo-"&amp;$O983,Equations!$G:$I,3,0)*$U983+VLOOKUP(CL$14&amp;"-edad-"&amp;$O983,Equations!$G:$I,3,0)*$V983+VLOOKUP(CL$14&amp;"-est-"&amp;$O983,Equations!$G:$I,3,0)*(1/$W983)+VLOOKUP(CL$14&amp;"-imc-"&amp;$O983,Equations!$G:$I,3,0)*(1/$Q983)))</f>
        <v/>
      </c>
      <c r="CM983" s="10" t="str">
        <f>IF($AJ983="","",IF(OR($V983&lt;2.7,$V983&gt;90),"Age OOR",CL983-1.6449*VLOOKUP(CL$14&amp;"-rse-"&amp;$O983,Equations!$G:$I,3,0)))</f>
        <v/>
      </c>
      <c r="CN983" s="10" t="str">
        <f>IF($AJ983="","",IF(OR($V983&lt;2.7,$V983&gt;90),"Age OOR",CL983+1.6449*VLOOKUP(CL$14&amp;"-rse-"&amp;$O983,Equations!$G:$I,3,0)))</f>
        <v/>
      </c>
      <c r="CO983" s="10" t="str">
        <f t="shared" si="398"/>
        <v/>
      </c>
      <c r="CP983" s="10" t="str">
        <f>IF($AJ983="","",IF(OR($V983&lt;2.7,$V983&gt;90),"Age OOR",($AJ983-CL983)/VLOOKUP(CL$14&amp;"-rse-"&amp;$O983,Equations!$G:$I,3,0)))</f>
        <v/>
      </c>
      <c r="CQ983" s="10" t="str">
        <f>IF($AK983="","",IF(OR($V983&lt;2.7,$V983&gt;90),"Age OOR",EXP(VLOOKUP(CQ$14&amp;"-int-"&amp;$P983,Equations!$G:$I,3,0)+VLOOKUP(CQ$14&amp;"-sexo-"&amp;$P983,Equations!$G:$I,3,0)*$U983+VLOOKUP(CQ$14&amp;"-edad-"&amp;$P983,Equations!$G:$I,3,0)*$V983+VLOOKUP(CQ$14&amp;"-est-"&amp;$P983,Equations!$G:$I,3,0)*(1/$W983)+VLOOKUP(CQ$14&amp;"-imc-"&amp;$P983,Equations!$G:$I,3,0)*(1/$Q983))))</f>
        <v/>
      </c>
      <c r="CR983" s="10" t="str">
        <f>IF($AK983="","",IF(OR($V983&lt;2.7,$V983&gt;90),"Age OOR",EXP(LN(CQ983)-1.6449*VLOOKUP(CQ$14&amp;"-rse-"&amp;$P983,Equations!$G:$I,3,0))))</f>
        <v/>
      </c>
      <c r="CS983" s="10" t="str">
        <f>IF($AK983="","",IF(OR($V983&lt;2.7,$V983&gt;90),"Age OOR",EXP(LN(CQ983)+1.6449*VLOOKUP(CQ$14&amp;"-rse-"&amp;$P983,Equations!$G:$I,3,0))))</f>
        <v/>
      </c>
      <c r="CT983" s="10" t="str">
        <f t="shared" si="399"/>
        <v/>
      </c>
      <c r="CU983" s="10" t="str">
        <f>IF($AK983="","",IF(OR($V983&lt;2.7,$V983&gt;90),"Age OOR",(LN($AK983)-LN(CQ983))/VLOOKUP(CQ$14&amp;"-rse-"&amp;$P983,Equations!$G:$I,3,0)))</f>
        <v/>
      </c>
      <c r="CV983" s="47"/>
    </row>
    <row r="984" spans="5:100" x14ac:dyDescent="0.2">
      <c r="E984" s="23" t="str">
        <f t="shared" si="375"/>
        <v>Age out of range</v>
      </c>
      <c r="F984" s="23" t="str">
        <f t="shared" si="376"/>
        <v>Age out of range</v>
      </c>
      <c r="G984" s="23" t="str">
        <f t="shared" si="377"/>
        <v>Age out of range</v>
      </c>
      <c r="H984" s="23" t="str">
        <f t="shared" si="378"/>
        <v>Age out of range</v>
      </c>
      <c r="I984" s="23" t="str">
        <f t="shared" si="379"/>
        <v>Age out of range</v>
      </c>
      <c r="J984" s="23" t="str">
        <f t="shared" si="380"/>
        <v>Age out of range</v>
      </c>
      <c r="K984" s="23" t="str">
        <f t="shared" si="381"/>
        <v>Age out of range</v>
      </c>
      <c r="L984" s="23" t="str">
        <f t="shared" si="382"/>
        <v>Age out of range</v>
      </c>
      <c r="M984" s="23" t="str">
        <f t="shared" si="383"/>
        <v>Age out of range</v>
      </c>
      <c r="N984" s="23" t="str">
        <f t="shared" si="384"/>
        <v>Age out of range</v>
      </c>
      <c r="O984" s="23" t="str">
        <f t="shared" si="385"/>
        <v>Age out of range</v>
      </c>
      <c r="P984" s="23" t="str">
        <f t="shared" si="386"/>
        <v>Age out of range</v>
      </c>
      <c r="Q984" s="23" t="e">
        <f t="shared" si="387"/>
        <v>#DIV/0!</v>
      </c>
      <c r="R984" s="17"/>
      <c r="S984" s="23">
        <v>968</v>
      </c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  <c r="AE984" s="134"/>
      <c r="AF984" s="134"/>
      <c r="AG984" s="134"/>
      <c r="AH984" s="134"/>
      <c r="AI984" s="134"/>
      <c r="AJ984" s="134"/>
      <c r="AK984" s="134"/>
      <c r="AL984" s="7"/>
      <c r="AM984" s="47"/>
      <c r="AN984" s="10" t="str">
        <f>IF($Z984="","",IF(OR($V984&lt;2.7,$V984&gt;90),"Age OOR",VLOOKUP(AN$14&amp;"-int-"&amp;$E984,Equations!$G:$I,3,0)+VLOOKUP(AN$14&amp;"-sexo-"&amp;$E984,Equations!$G:$I,3,0)*$U984+VLOOKUP(AN$14&amp;"-edad-"&amp;$E984,Equations!$G:$I,3,0)*$V984+VLOOKUP(AN$14&amp;"-est-"&amp;$E984,Equations!$G:$I,3,0)*(1/$W984)+VLOOKUP(AN$14&amp;"-imc-"&amp;$E984,Equations!$G:$I,3,0)*(1/$Q984)))</f>
        <v/>
      </c>
      <c r="AO984" s="10" t="str">
        <f>IF($Z984="","",IF(OR($V984&lt;2.7,$V984&gt;90),"Age OOR",AN984-1.6449*VLOOKUP(AN$14&amp;"-rse-"&amp;$E984,Equations!$G:$I,3,0)))</f>
        <v/>
      </c>
      <c r="AP984" s="10" t="str">
        <f>IF($Z984="","",IF(OR($V984&lt;2.7,$V984&gt;90),"Age OOR",AN984+1.6449*VLOOKUP(AN$14&amp;"-rse-"&amp;$E984,Equations!$G:$I,3,0)))</f>
        <v/>
      </c>
      <c r="AQ984" s="10" t="str">
        <f t="shared" si="388"/>
        <v/>
      </c>
      <c r="AR984" s="10" t="str">
        <f>IF($Z984="","",IF(OR($V984&lt;2.7,$V984&gt;90),"Age OOR",($Z984-AN984)/VLOOKUP(AN$14&amp;"-rse-"&amp;$E984,Equations!$G:$I,3,0)))</f>
        <v/>
      </c>
      <c r="AS984" s="10" t="str">
        <f>IF($AA984="","",IF(OR($V984&lt;2.7,$V984&gt;90),"Age OOR",VLOOKUP(AS$14&amp;"-int-"&amp;$F984,Equations!$G:$I,3,0)+VLOOKUP(AS$14&amp;"-sexo-"&amp;$F984,Equations!$G:$I,3,0)*$U984+VLOOKUP(AS$14&amp;"-edad-"&amp;$F984,Equations!$G:$I,3,0)*$V984+VLOOKUP(AS$14&amp;"-est-"&amp;$F984,Equations!$G:$I,3,0)*(1/$W984)+VLOOKUP(AS$14&amp;"-imc-"&amp;$F984,Equations!$G:$I,3,0)*(1/$Q984)))</f>
        <v/>
      </c>
      <c r="AT984" s="10" t="str">
        <f>IF($AA984="","",IF(OR($V984&lt;2.7,$V984&gt;90),"Age OOR",AS984-1.6449*VLOOKUP(AS$14&amp;"-rse-"&amp;$F984,Equations!$G:$I,3,0)))</f>
        <v/>
      </c>
      <c r="AU984" s="10" t="str">
        <f>IF($AA984="","",IF(OR($V984&lt;2.7,$V984&gt;90),"Age OOR",AS984+1.6449*VLOOKUP(AS$14&amp;"-rse-"&amp;$F984,Equations!$G:$I,3,0)))</f>
        <v/>
      </c>
      <c r="AV984" s="10" t="str">
        <f t="shared" si="389"/>
        <v/>
      </c>
      <c r="AW984" s="10" t="str">
        <f>IF($AA984="","",IF(OR($V984&lt;2.7,$V984&gt;90),"Age OOR",($AA984-AS984)/VLOOKUP(AS$14&amp;"-rse-"&amp;$F984,Equations!$G:$I,3,0)))</f>
        <v/>
      </c>
      <c r="AX984" s="10" t="str">
        <f>IF($AB984="","",IF(OR($V984&lt;2.7,$V984&gt;90),"Age OOR",VLOOKUP(AX$14&amp;"-int-"&amp;$G984,Equations!$G:$I,3,0)+VLOOKUP(AX$14&amp;"-sexo-"&amp;$G984,Equations!$G:$I,3,0)*$U984+VLOOKUP(AX$14&amp;"-edad-"&amp;$G984,Equations!$G:$I,3,0)*$V984+VLOOKUP(AX$14&amp;"-est-"&amp;$G984,Equations!$G:$I,3,0)*(1/$W984)+VLOOKUP(AX$14&amp;"-imc-"&amp;$G984,Equations!$G:$I,3,0)*(1/$Q984)))</f>
        <v/>
      </c>
      <c r="AY984" s="10" t="str">
        <f>IF($AB984="","",IF(OR($V984&lt;2.7,$V984&gt;90),"Age OOR",AX984-1.6449*VLOOKUP(AX$14&amp;"-rse-"&amp;$G984,Equations!$G:$I,3,0)))</f>
        <v/>
      </c>
      <c r="AZ984" s="10" t="str">
        <f>IF($AB984="","",IF(OR($V984&lt;2.7,$V984&gt;90),"Age OOR",AX984+1.6449*VLOOKUP(AX$14&amp;"-rse-"&amp;$G984,Equations!$G:$I,3,0)))</f>
        <v/>
      </c>
      <c r="BA984" s="10" t="str">
        <f t="shared" si="390"/>
        <v/>
      </c>
      <c r="BB984" s="10" t="str">
        <f>IF($AB984="","",IF(OR($V984&lt;2.7,$V984&gt;90),"Age OOR",($AB984-AX984)/VLOOKUP(AX$14&amp;"-rse-"&amp;$G984,Equations!$G:$I,3,0)))</f>
        <v/>
      </c>
      <c r="BC984" s="10" t="str">
        <f>IF($AC984="","",IF(OR($V984&lt;2.7,$V984&gt;90),"Age OOR",VLOOKUP(BC$14&amp;"-int-"&amp;$H984,Equations!$G:$I,3,0)+VLOOKUP(BC$14&amp;"-sexo-"&amp;$H984,Equations!$G:$I,3,0)*$U984+VLOOKUP(BC$14&amp;"-edad-"&amp;$H984,Equations!$G:$I,3,0)*$V984+VLOOKUP(BC$14&amp;"-est-"&amp;$H984,Equations!$G:$I,3,0)*(1/$W984)+VLOOKUP(BC$14&amp;"-imc-"&amp;$H984,Equations!$G:$I,3,0)*(1/$Q984)))</f>
        <v/>
      </c>
      <c r="BD984" s="10" t="str">
        <f>IF($AC984="","",IF(OR($V984&lt;2.7,$V984&gt;90),"Age OOR",BC984-1.6449*VLOOKUP(BC$14&amp;"-rse-"&amp;$H984,Equations!$G:$I,3,0)))</f>
        <v/>
      </c>
      <c r="BE984" s="10" t="str">
        <f>IF($AC984="","",IF(OR($V984&lt;2.7,$V984&gt;90),"Age OOR",BC984+1.6449*VLOOKUP(BC$14&amp;"-rse-"&amp;$H984,Equations!$G:$I,3,0)))</f>
        <v/>
      </c>
      <c r="BF984" s="10" t="str">
        <f t="shared" si="391"/>
        <v/>
      </c>
      <c r="BG984" s="10" t="str">
        <f>IF($AC984="","",IF(OR($V984&lt;2.7,$V984&gt;90),"Age OOR",($AC984-BC984)/VLOOKUP(BC$14&amp;"-rse-"&amp;$H984,Equations!$G:$I,3,0)))</f>
        <v/>
      </c>
      <c r="BH984" s="10" t="str">
        <f>IF($AD984="","",IF(OR($V984&lt;2.7,$V984&gt;90),"Age OOR",VLOOKUP(BH$14&amp;"-int-"&amp;$I984,Equations!$G:$I,3,0)+VLOOKUP(BH$14&amp;"-sexo-"&amp;$I984,Equations!$G:$I,3,0)*$U984+VLOOKUP(BH$14&amp;"-edad-"&amp;$I984,Equations!$G:$I,3,0)*$V984+VLOOKUP(BH$14&amp;"-est-"&amp;$I984,Equations!$G:$I,3,0)*(1/$W984)+VLOOKUP(BH$14&amp;"-imc-"&amp;$I984,Equations!$G:$I,3,0)*(1/$Q984)))</f>
        <v/>
      </c>
      <c r="BI984" s="10" t="str">
        <f>IF($AD984="","",IF(OR($V984&lt;2.7,$V984&gt;90),"Age OOR",BH984-1.6449*VLOOKUP(BH$14&amp;"-rse-"&amp;$I984,Equations!$G:$I,3,0)))</f>
        <v/>
      </c>
      <c r="BJ984" s="10" t="str">
        <f>IF($AD984="","",IF(OR($V984&lt;2.7,$V984&gt;90),"Age OOR",BH984+1.6449*VLOOKUP(BH$14&amp;"-rse-"&amp;$I984,Equations!$G:$I,3,0)))</f>
        <v/>
      </c>
      <c r="BK984" s="10" t="str">
        <f t="shared" si="392"/>
        <v/>
      </c>
      <c r="BL984" s="10" t="str">
        <f>IF($AD984="","",IF(OR($V984&lt;2.7,$V984&gt;90),"Age OOR",($AD984-BH984)/VLOOKUP(BH$14&amp;"-rse-"&amp;$I984,Equations!$G:$I,3,0)))</f>
        <v/>
      </c>
      <c r="BM984" s="10" t="str">
        <f>IF($AE984="","",IF(OR($V984&lt;2.7,$V984&gt;90),"Age OOR",VLOOKUP(BM$14&amp;"-int-"&amp;$J984,Equations!$G:$I,3,0)+VLOOKUP(BM$14&amp;"-sexo-"&amp;$J984,Equations!$G:$I,3,0)*$U984+VLOOKUP(BM$14&amp;"-edad-"&amp;$J984,Equations!$G:$I,3,0)*$V984+VLOOKUP(BM$14&amp;"-est-"&amp;$J984,Equations!$G:$I,3,0)*(1/$W984)+VLOOKUP(BM$14&amp;"-imc-"&amp;$J984,Equations!$G:$I,3,0)*(1/$Q984)))</f>
        <v/>
      </c>
      <c r="BN984" s="10" t="str">
        <f>IF($AE984="","",IF(OR($V984&lt;2.7,$V984&gt;90),"Age OOR",BM984-1.6449*VLOOKUP(BM$14&amp;"-rse-"&amp;$J984,Equations!$G:$I,3,0)))</f>
        <v/>
      </c>
      <c r="BO984" s="10" t="str">
        <f>IF($AE984="","",IF(OR($V984&lt;2.7,$V984&gt;90),"Age OOR",BM984+1.6449*VLOOKUP(BM$14&amp;"-rse-"&amp;$J984,Equations!$G:$I,3,0)))</f>
        <v/>
      </c>
      <c r="BP984" s="10" t="str">
        <f t="shared" si="393"/>
        <v/>
      </c>
      <c r="BQ984" s="10" t="str">
        <f>IF($AE984="","",IF(OR($V984&lt;2.7,$V984&gt;90),"Age OOR",($AE984-BM984)/VLOOKUP(BM$14&amp;"-rse-"&amp;$J984,Equations!$G:$I,3,0)))</f>
        <v/>
      </c>
      <c r="BR984" s="10" t="str">
        <f>IF($AF984="","",IF(OR($V984&lt;2.7,$V984&gt;90),"Age OOR",VLOOKUP(BR$14&amp;"-int-"&amp;$K984,Equations!$G:$I,3,0)+VLOOKUP(BR$14&amp;"-sexo-"&amp;$K984,Equations!$G:$I,3,0)*$U984+VLOOKUP(BR$14&amp;"-edad-"&amp;$K984,Equations!$G:$I,3,0)*$V984+VLOOKUP(BR$14&amp;"-est-"&amp;$K984,Equations!$G:$I,3,0)*(1/$W984)+VLOOKUP(BR$14&amp;"-imc-"&amp;$K984,Equations!$G:$I,3,0)*(1/$Q984)))</f>
        <v/>
      </c>
      <c r="BS984" s="10" t="str">
        <f>IF($AF984="","",IF(OR($V984&lt;2.7,$V984&gt;90),"Age OOR",BR984-1.6449*VLOOKUP(BR$14&amp;"-rse-"&amp;$K984,Equations!$G:$I,3,0)))</f>
        <v/>
      </c>
      <c r="BT984" s="10" t="str">
        <f>IF($AF984="","",IF(OR($V984&lt;2.7,$V984&gt;90),"Age OOR",BR984+1.6449*VLOOKUP(BR$14&amp;"-rse-"&amp;$K984,Equations!$G:$I,3,0)))</f>
        <v/>
      </c>
      <c r="BU984" s="10" t="str">
        <f t="shared" si="394"/>
        <v/>
      </c>
      <c r="BV984" s="10" t="str">
        <f>IF($AF984="","",IF(OR($V984&lt;2.7,$V984&gt;90),"Age OOR",($AF984-BR984)/VLOOKUP(BR$14&amp;"-rse-"&amp;$K984,Equations!$G:$I,3,0)))</f>
        <v/>
      </c>
      <c r="BW984" s="10" t="str">
        <f>IF($AG984="","",IF(OR($V984&lt;2.7,$V984&gt;90),"Age OOR",VLOOKUP(BW$14&amp;"-int-"&amp;$L984,Equations!$G:$I,3,0)+VLOOKUP(BW$14&amp;"-sexo-"&amp;$L984,Equations!$G:$I,3,0)*$U984+VLOOKUP(BW$14&amp;"-edad-"&amp;$L984,Equations!$G:$I,3,0)*$V984+VLOOKUP(BW$14&amp;"-est-"&amp;$L984,Equations!$G:$I,3,0)*(1/$W984)+VLOOKUP(BW$14&amp;"-imc-"&amp;$L984,Equations!$G:$I,3,0)*(1/$Q984)))</f>
        <v/>
      </c>
      <c r="BX984" s="10" t="str">
        <f>IF($AG984="","",IF(OR($V984&lt;2.7,$V984&gt;90),"Age OOR",BW984-1.6449*VLOOKUP(BW$14&amp;"-rse-"&amp;$L984,Equations!$G:$I,3,0)))</f>
        <v/>
      </c>
      <c r="BY984" s="10" t="str">
        <f>IF($AG984="","",IF(OR($V984&lt;2.7,$V984&gt;90),"Age OOR",BW984+1.6449*VLOOKUP(BW$14&amp;"-rse-"&amp;$L984,Equations!$G:$I,3,0)))</f>
        <v/>
      </c>
      <c r="BZ984" s="10" t="str">
        <f t="shared" si="395"/>
        <v/>
      </c>
      <c r="CA984" s="10" t="str">
        <f>IF($AG984="","",IF(OR($V984&lt;2.7,$V984&gt;90),"Age OOR",($AG984-BW984)/VLOOKUP(BW$14&amp;"-rse-"&amp;$L984,Equations!$G:$I,3,0)))</f>
        <v/>
      </c>
      <c r="CB984" s="10" t="str">
        <f>IF($AH984="","",IF(OR($V984&lt;2.7,$V984&gt;90),"Age OOR",VLOOKUP(CB$14&amp;"-int-"&amp;$M984,Equations!$G:$I,3,0)+VLOOKUP(CB$14&amp;"-sexo-"&amp;$M984,Equations!$G:$I,3,0)*$U984+VLOOKUP(CB$14&amp;"-edad-"&amp;$M984,Equations!$G:$I,3,0)*$V984+VLOOKUP(CB$14&amp;"-est-"&amp;$M984,Equations!$G:$I,3,0)*(1/$W984)+VLOOKUP(CB$14&amp;"-imc-"&amp;$M984,Equations!$G:$I,3,0)*(1/$Q984)))</f>
        <v/>
      </c>
      <c r="CC984" s="10" t="str">
        <f>IF($AH984="","",IF(OR($V984&lt;2.7,$V984&gt;90),"Age OOR",CB984-1.6449*VLOOKUP(CB$14&amp;"-rse-"&amp;$M984,Equations!$G:$I,3,0)))</f>
        <v/>
      </c>
      <c r="CD984" s="10" t="str">
        <f>IF($AH984="","",IF(OR($V984&lt;2.7,$V984&gt;90),"Age OOR",CB984+1.6449*VLOOKUP(CB$14&amp;"-rse-"&amp;$M984,Equations!$G:$I,3,0)))</f>
        <v/>
      </c>
      <c r="CE984" s="10" t="str">
        <f t="shared" si="396"/>
        <v/>
      </c>
      <c r="CF984" s="10" t="str">
        <f>IF($AH984="","",IF(OR($V984&lt;2.7,$V984&gt;90),"Age OOR",($AH984-CB984)/VLOOKUP(CB$14&amp;"-rse-"&amp;$M984,Equations!$G:$I,3,0)))</f>
        <v/>
      </c>
      <c r="CG984" s="10" t="str">
        <f>IF($AI984="","",IF(OR($V984&lt;2.7,$V984&gt;90),"Age OOR",VLOOKUP(CG$14&amp;"-int-"&amp;$N984,Equations!$G:$I,3,0)+VLOOKUP(CG$14&amp;"-sexo-"&amp;$N984,Equations!$G:$I,3,0)*$U984+VLOOKUP(CG$14&amp;"-edad-"&amp;$N984,Equations!$G:$I,3,0)*$V984+VLOOKUP(CG$14&amp;"-est-"&amp;$N984,Equations!$G:$I,3,0)*(1/$W984)+VLOOKUP(CG$14&amp;"-imc-"&amp;$N984,Equations!$G:$I,3,0)*(1/$Q984)))</f>
        <v/>
      </c>
      <c r="CH984" s="10" t="str">
        <f>IF($AI984="","",IF(OR($V984&lt;2.7,$V984&gt;90),"Age OOR",CG984-1.6449*VLOOKUP(CG$14&amp;"-rse-"&amp;$N984,Equations!$G:$I,3,0)))</f>
        <v/>
      </c>
      <c r="CI984" s="10" t="str">
        <f>IF($AI984="","",IF(OR($V984&lt;2.7,$V984&gt;90),"Age OOR",CG984+1.6449*VLOOKUP(CG$14&amp;"-rse-"&amp;$N984,Equations!$G:$I,3,0)))</f>
        <v/>
      </c>
      <c r="CJ984" s="10" t="str">
        <f t="shared" si="397"/>
        <v/>
      </c>
      <c r="CK984" s="10" t="str">
        <f>IF($AI984="","",IF(OR($V984&lt;2.7,$V984&gt;90),"Age OOR",($AI984-CG984)/VLOOKUP(CG$14&amp;"-rse-"&amp;$N984,Equations!$G:$I,3,0)))</f>
        <v/>
      </c>
      <c r="CL984" s="10" t="str">
        <f>IF($AJ984="","",IF(OR($V984&lt;2.7,$V984&gt;90),"Age OOR",VLOOKUP(CL$14&amp;"-int-"&amp;$O984,Equations!$G:$I,3,0)+VLOOKUP(CL$14&amp;"-sexo-"&amp;$O984,Equations!$G:$I,3,0)*$U984+VLOOKUP(CL$14&amp;"-edad-"&amp;$O984,Equations!$G:$I,3,0)*$V984+VLOOKUP(CL$14&amp;"-est-"&amp;$O984,Equations!$G:$I,3,0)*(1/$W984)+VLOOKUP(CL$14&amp;"-imc-"&amp;$O984,Equations!$G:$I,3,0)*(1/$Q984)))</f>
        <v/>
      </c>
      <c r="CM984" s="10" t="str">
        <f>IF($AJ984="","",IF(OR($V984&lt;2.7,$V984&gt;90),"Age OOR",CL984-1.6449*VLOOKUP(CL$14&amp;"-rse-"&amp;$O984,Equations!$G:$I,3,0)))</f>
        <v/>
      </c>
      <c r="CN984" s="10" t="str">
        <f>IF($AJ984="","",IF(OR($V984&lt;2.7,$V984&gt;90),"Age OOR",CL984+1.6449*VLOOKUP(CL$14&amp;"-rse-"&amp;$O984,Equations!$G:$I,3,0)))</f>
        <v/>
      </c>
      <c r="CO984" s="10" t="str">
        <f t="shared" si="398"/>
        <v/>
      </c>
      <c r="CP984" s="10" t="str">
        <f>IF($AJ984="","",IF(OR($V984&lt;2.7,$V984&gt;90),"Age OOR",($AJ984-CL984)/VLOOKUP(CL$14&amp;"-rse-"&amp;$O984,Equations!$G:$I,3,0)))</f>
        <v/>
      </c>
      <c r="CQ984" s="10" t="str">
        <f>IF($AK984="","",IF(OR($V984&lt;2.7,$V984&gt;90),"Age OOR",EXP(VLOOKUP(CQ$14&amp;"-int-"&amp;$P984,Equations!$G:$I,3,0)+VLOOKUP(CQ$14&amp;"-sexo-"&amp;$P984,Equations!$G:$I,3,0)*$U984+VLOOKUP(CQ$14&amp;"-edad-"&amp;$P984,Equations!$G:$I,3,0)*$V984+VLOOKUP(CQ$14&amp;"-est-"&amp;$P984,Equations!$G:$I,3,0)*(1/$W984)+VLOOKUP(CQ$14&amp;"-imc-"&amp;$P984,Equations!$G:$I,3,0)*(1/$Q984))))</f>
        <v/>
      </c>
      <c r="CR984" s="10" t="str">
        <f>IF($AK984="","",IF(OR($V984&lt;2.7,$V984&gt;90),"Age OOR",EXP(LN(CQ984)-1.6449*VLOOKUP(CQ$14&amp;"-rse-"&amp;$P984,Equations!$G:$I,3,0))))</f>
        <v/>
      </c>
      <c r="CS984" s="10" t="str">
        <f>IF($AK984="","",IF(OR($V984&lt;2.7,$V984&gt;90),"Age OOR",EXP(LN(CQ984)+1.6449*VLOOKUP(CQ$14&amp;"-rse-"&amp;$P984,Equations!$G:$I,3,0))))</f>
        <v/>
      </c>
      <c r="CT984" s="10" t="str">
        <f t="shared" si="399"/>
        <v/>
      </c>
      <c r="CU984" s="10" t="str">
        <f>IF($AK984="","",IF(OR($V984&lt;2.7,$V984&gt;90),"Age OOR",(LN($AK984)-LN(CQ984))/VLOOKUP(CQ$14&amp;"-rse-"&amp;$P984,Equations!$G:$I,3,0)))</f>
        <v/>
      </c>
      <c r="CV984" s="47"/>
    </row>
    <row r="985" spans="5:100" x14ac:dyDescent="0.2">
      <c r="E985" s="23" t="str">
        <f t="shared" si="375"/>
        <v>Age out of range</v>
      </c>
      <c r="F985" s="23" t="str">
        <f t="shared" si="376"/>
        <v>Age out of range</v>
      </c>
      <c r="G985" s="23" t="str">
        <f t="shared" si="377"/>
        <v>Age out of range</v>
      </c>
      <c r="H985" s="23" t="str">
        <f t="shared" si="378"/>
        <v>Age out of range</v>
      </c>
      <c r="I985" s="23" t="str">
        <f t="shared" si="379"/>
        <v>Age out of range</v>
      </c>
      <c r="J985" s="23" t="str">
        <f t="shared" si="380"/>
        <v>Age out of range</v>
      </c>
      <c r="K985" s="23" t="str">
        <f t="shared" si="381"/>
        <v>Age out of range</v>
      </c>
      <c r="L985" s="23" t="str">
        <f t="shared" si="382"/>
        <v>Age out of range</v>
      </c>
      <c r="M985" s="23" t="str">
        <f t="shared" si="383"/>
        <v>Age out of range</v>
      </c>
      <c r="N985" s="23" t="str">
        <f t="shared" si="384"/>
        <v>Age out of range</v>
      </c>
      <c r="O985" s="23" t="str">
        <f t="shared" si="385"/>
        <v>Age out of range</v>
      </c>
      <c r="P985" s="23" t="str">
        <f t="shared" si="386"/>
        <v>Age out of range</v>
      </c>
      <c r="Q985" s="23" t="e">
        <f t="shared" si="387"/>
        <v>#DIV/0!</v>
      </c>
      <c r="R985" s="17"/>
      <c r="S985" s="23">
        <v>969</v>
      </c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  <c r="AE985" s="134"/>
      <c r="AF985" s="134"/>
      <c r="AG985" s="134"/>
      <c r="AH985" s="134"/>
      <c r="AI985" s="134"/>
      <c r="AJ985" s="134"/>
      <c r="AK985" s="134"/>
      <c r="AL985" s="7"/>
      <c r="AM985" s="47"/>
      <c r="AN985" s="10" t="str">
        <f>IF($Z985="","",IF(OR($V985&lt;2.7,$V985&gt;90),"Age OOR",VLOOKUP(AN$14&amp;"-int-"&amp;$E985,Equations!$G:$I,3,0)+VLOOKUP(AN$14&amp;"-sexo-"&amp;$E985,Equations!$G:$I,3,0)*$U985+VLOOKUP(AN$14&amp;"-edad-"&amp;$E985,Equations!$G:$I,3,0)*$V985+VLOOKUP(AN$14&amp;"-est-"&amp;$E985,Equations!$G:$I,3,0)*(1/$W985)+VLOOKUP(AN$14&amp;"-imc-"&amp;$E985,Equations!$G:$I,3,0)*(1/$Q985)))</f>
        <v/>
      </c>
      <c r="AO985" s="10" t="str">
        <f>IF($Z985="","",IF(OR($V985&lt;2.7,$V985&gt;90),"Age OOR",AN985-1.6449*VLOOKUP(AN$14&amp;"-rse-"&amp;$E985,Equations!$G:$I,3,0)))</f>
        <v/>
      </c>
      <c r="AP985" s="10" t="str">
        <f>IF($Z985="","",IF(OR($V985&lt;2.7,$V985&gt;90),"Age OOR",AN985+1.6449*VLOOKUP(AN$14&amp;"-rse-"&amp;$E985,Equations!$G:$I,3,0)))</f>
        <v/>
      </c>
      <c r="AQ985" s="10" t="str">
        <f t="shared" si="388"/>
        <v/>
      </c>
      <c r="AR985" s="10" t="str">
        <f>IF($Z985="","",IF(OR($V985&lt;2.7,$V985&gt;90),"Age OOR",($Z985-AN985)/VLOOKUP(AN$14&amp;"-rse-"&amp;$E985,Equations!$G:$I,3,0)))</f>
        <v/>
      </c>
      <c r="AS985" s="10" t="str">
        <f>IF($AA985="","",IF(OR($V985&lt;2.7,$V985&gt;90),"Age OOR",VLOOKUP(AS$14&amp;"-int-"&amp;$F985,Equations!$G:$I,3,0)+VLOOKUP(AS$14&amp;"-sexo-"&amp;$F985,Equations!$G:$I,3,0)*$U985+VLOOKUP(AS$14&amp;"-edad-"&amp;$F985,Equations!$G:$I,3,0)*$V985+VLOOKUP(AS$14&amp;"-est-"&amp;$F985,Equations!$G:$I,3,0)*(1/$W985)+VLOOKUP(AS$14&amp;"-imc-"&amp;$F985,Equations!$G:$I,3,0)*(1/$Q985)))</f>
        <v/>
      </c>
      <c r="AT985" s="10" t="str">
        <f>IF($AA985="","",IF(OR($V985&lt;2.7,$V985&gt;90),"Age OOR",AS985-1.6449*VLOOKUP(AS$14&amp;"-rse-"&amp;$F985,Equations!$G:$I,3,0)))</f>
        <v/>
      </c>
      <c r="AU985" s="10" t="str">
        <f>IF($AA985="","",IF(OR($V985&lt;2.7,$V985&gt;90),"Age OOR",AS985+1.6449*VLOOKUP(AS$14&amp;"-rse-"&amp;$F985,Equations!$G:$I,3,0)))</f>
        <v/>
      </c>
      <c r="AV985" s="10" t="str">
        <f t="shared" si="389"/>
        <v/>
      </c>
      <c r="AW985" s="10" t="str">
        <f>IF($AA985="","",IF(OR($V985&lt;2.7,$V985&gt;90),"Age OOR",($AA985-AS985)/VLOOKUP(AS$14&amp;"-rse-"&amp;$F985,Equations!$G:$I,3,0)))</f>
        <v/>
      </c>
      <c r="AX985" s="10" t="str">
        <f>IF($AB985="","",IF(OR($V985&lt;2.7,$V985&gt;90),"Age OOR",VLOOKUP(AX$14&amp;"-int-"&amp;$G985,Equations!$G:$I,3,0)+VLOOKUP(AX$14&amp;"-sexo-"&amp;$G985,Equations!$G:$I,3,0)*$U985+VLOOKUP(AX$14&amp;"-edad-"&amp;$G985,Equations!$G:$I,3,0)*$V985+VLOOKUP(AX$14&amp;"-est-"&amp;$G985,Equations!$G:$I,3,0)*(1/$W985)+VLOOKUP(AX$14&amp;"-imc-"&amp;$G985,Equations!$G:$I,3,0)*(1/$Q985)))</f>
        <v/>
      </c>
      <c r="AY985" s="10" t="str">
        <f>IF($AB985="","",IF(OR($V985&lt;2.7,$V985&gt;90),"Age OOR",AX985-1.6449*VLOOKUP(AX$14&amp;"-rse-"&amp;$G985,Equations!$G:$I,3,0)))</f>
        <v/>
      </c>
      <c r="AZ985" s="10" t="str">
        <f>IF($AB985="","",IF(OR($V985&lt;2.7,$V985&gt;90),"Age OOR",AX985+1.6449*VLOOKUP(AX$14&amp;"-rse-"&amp;$G985,Equations!$G:$I,3,0)))</f>
        <v/>
      </c>
      <c r="BA985" s="10" t="str">
        <f t="shared" si="390"/>
        <v/>
      </c>
      <c r="BB985" s="10" t="str">
        <f>IF($AB985="","",IF(OR($V985&lt;2.7,$V985&gt;90),"Age OOR",($AB985-AX985)/VLOOKUP(AX$14&amp;"-rse-"&amp;$G985,Equations!$G:$I,3,0)))</f>
        <v/>
      </c>
      <c r="BC985" s="10" t="str">
        <f>IF($AC985="","",IF(OR($V985&lt;2.7,$V985&gt;90),"Age OOR",VLOOKUP(BC$14&amp;"-int-"&amp;$H985,Equations!$G:$I,3,0)+VLOOKUP(BC$14&amp;"-sexo-"&amp;$H985,Equations!$G:$I,3,0)*$U985+VLOOKUP(BC$14&amp;"-edad-"&amp;$H985,Equations!$G:$I,3,0)*$V985+VLOOKUP(BC$14&amp;"-est-"&amp;$H985,Equations!$G:$I,3,0)*(1/$W985)+VLOOKUP(BC$14&amp;"-imc-"&amp;$H985,Equations!$G:$I,3,0)*(1/$Q985)))</f>
        <v/>
      </c>
      <c r="BD985" s="10" t="str">
        <f>IF($AC985="","",IF(OR($V985&lt;2.7,$V985&gt;90),"Age OOR",BC985-1.6449*VLOOKUP(BC$14&amp;"-rse-"&amp;$H985,Equations!$G:$I,3,0)))</f>
        <v/>
      </c>
      <c r="BE985" s="10" t="str">
        <f>IF($AC985="","",IF(OR($V985&lt;2.7,$V985&gt;90),"Age OOR",BC985+1.6449*VLOOKUP(BC$14&amp;"-rse-"&amp;$H985,Equations!$G:$I,3,0)))</f>
        <v/>
      </c>
      <c r="BF985" s="10" t="str">
        <f t="shared" si="391"/>
        <v/>
      </c>
      <c r="BG985" s="10" t="str">
        <f>IF($AC985="","",IF(OR($V985&lt;2.7,$V985&gt;90),"Age OOR",($AC985-BC985)/VLOOKUP(BC$14&amp;"-rse-"&amp;$H985,Equations!$G:$I,3,0)))</f>
        <v/>
      </c>
      <c r="BH985" s="10" t="str">
        <f>IF($AD985="","",IF(OR($V985&lt;2.7,$V985&gt;90),"Age OOR",VLOOKUP(BH$14&amp;"-int-"&amp;$I985,Equations!$G:$I,3,0)+VLOOKUP(BH$14&amp;"-sexo-"&amp;$I985,Equations!$G:$I,3,0)*$U985+VLOOKUP(BH$14&amp;"-edad-"&amp;$I985,Equations!$G:$I,3,0)*$V985+VLOOKUP(BH$14&amp;"-est-"&amp;$I985,Equations!$G:$I,3,0)*(1/$W985)+VLOOKUP(BH$14&amp;"-imc-"&amp;$I985,Equations!$G:$I,3,0)*(1/$Q985)))</f>
        <v/>
      </c>
      <c r="BI985" s="10" t="str">
        <f>IF($AD985="","",IF(OR($V985&lt;2.7,$V985&gt;90),"Age OOR",BH985-1.6449*VLOOKUP(BH$14&amp;"-rse-"&amp;$I985,Equations!$G:$I,3,0)))</f>
        <v/>
      </c>
      <c r="BJ985" s="10" t="str">
        <f>IF($AD985="","",IF(OR($V985&lt;2.7,$V985&gt;90),"Age OOR",BH985+1.6449*VLOOKUP(BH$14&amp;"-rse-"&amp;$I985,Equations!$G:$I,3,0)))</f>
        <v/>
      </c>
      <c r="BK985" s="10" t="str">
        <f t="shared" si="392"/>
        <v/>
      </c>
      <c r="BL985" s="10" t="str">
        <f>IF($AD985="","",IF(OR($V985&lt;2.7,$V985&gt;90),"Age OOR",($AD985-BH985)/VLOOKUP(BH$14&amp;"-rse-"&amp;$I985,Equations!$G:$I,3,0)))</f>
        <v/>
      </c>
      <c r="BM985" s="10" t="str">
        <f>IF($AE985="","",IF(OR($V985&lt;2.7,$V985&gt;90),"Age OOR",VLOOKUP(BM$14&amp;"-int-"&amp;$J985,Equations!$G:$I,3,0)+VLOOKUP(BM$14&amp;"-sexo-"&amp;$J985,Equations!$G:$I,3,0)*$U985+VLOOKUP(BM$14&amp;"-edad-"&amp;$J985,Equations!$G:$I,3,0)*$V985+VLOOKUP(BM$14&amp;"-est-"&amp;$J985,Equations!$G:$I,3,0)*(1/$W985)+VLOOKUP(BM$14&amp;"-imc-"&amp;$J985,Equations!$G:$I,3,0)*(1/$Q985)))</f>
        <v/>
      </c>
      <c r="BN985" s="10" t="str">
        <f>IF($AE985="","",IF(OR($V985&lt;2.7,$V985&gt;90),"Age OOR",BM985-1.6449*VLOOKUP(BM$14&amp;"-rse-"&amp;$J985,Equations!$G:$I,3,0)))</f>
        <v/>
      </c>
      <c r="BO985" s="10" t="str">
        <f>IF($AE985="","",IF(OR($V985&lt;2.7,$V985&gt;90),"Age OOR",BM985+1.6449*VLOOKUP(BM$14&amp;"-rse-"&amp;$J985,Equations!$G:$I,3,0)))</f>
        <v/>
      </c>
      <c r="BP985" s="10" t="str">
        <f t="shared" si="393"/>
        <v/>
      </c>
      <c r="BQ985" s="10" t="str">
        <f>IF($AE985="","",IF(OR($V985&lt;2.7,$V985&gt;90),"Age OOR",($AE985-BM985)/VLOOKUP(BM$14&amp;"-rse-"&amp;$J985,Equations!$G:$I,3,0)))</f>
        <v/>
      </c>
      <c r="BR985" s="10" t="str">
        <f>IF($AF985="","",IF(OR($V985&lt;2.7,$V985&gt;90),"Age OOR",VLOOKUP(BR$14&amp;"-int-"&amp;$K985,Equations!$G:$I,3,0)+VLOOKUP(BR$14&amp;"-sexo-"&amp;$K985,Equations!$G:$I,3,0)*$U985+VLOOKUP(BR$14&amp;"-edad-"&amp;$K985,Equations!$G:$I,3,0)*$V985+VLOOKUP(BR$14&amp;"-est-"&amp;$K985,Equations!$G:$I,3,0)*(1/$W985)+VLOOKUP(BR$14&amp;"-imc-"&amp;$K985,Equations!$G:$I,3,0)*(1/$Q985)))</f>
        <v/>
      </c>
      <c r="BS985" s="10" t="str">
        <f>IF($AF985="","",IF(OR($V985&lt;2.7,$V985&gt;90),"Age OOR",BR985-1.6449*VLOOKUP(BR$14&amp;"-rse-"&amp;$K985,Equations!$G:$I,3,0)))</f>
        <v/>
      </c>
      <c r="BT985" s="10" t="str">
        <f>IF($AF985="","",IF(OR($V985&lt;2.7,$V985&gt;90),"Age OOR",BR985+1.6449*VLOOKUP(BR$14&amp;"-rse-"&amp;$K985,Equations!$G:$I,3,0)))</f>
        <v/>
      </c>
      <c r="BU985" s="10" t="str">
        <f t="shared" si="394"/>
        <v/>
      </c>
      <c r="BV985" s="10" t="str">
        <f>IF($AF985="","",IF(OR($V985&lt;2.7,$V985&gt;90),"Age OOR",($AF985-BR985)/VLOOKUP(BR$14&amp;"-rse-"&amp;$K985,Equations!$G:$I,3,0)))</f>
        <v/>
      </c>
      <c r="BW985" s="10" t="str">
        <f>IF($AG985="","",IF(OR($V985&lt;2.7,$V985&gt;90),"Age OOR",VLOOKUP(BW$14&amp;"-int-"&amp;$L985,Equations!$G:$I,3,0)+VLOOKUP(BW$14&amp;"-sexo-"&amp;$L985,Equations!$G:$I,3,0)*$U985+VLOOKUP(BW$14&amp;"-edad-"&amp;$L985,Equations!$G:$I,3,0)*$V985+VLOOKUP(BW$14&amp;"-est-"&amp;$L985,Equations!$G:$I,3,0)*(1/$W985)+VLOOKUP(BW$14&amp;"-imc-"&amp;$L985,Equations!$G:$I,3,0)*(1/$Q985)))</f>
        <v/>
      </c>
      <c r="BX985" s="10" t="str">
        <f>IF($AG985="","",IF(OR($V985&lt;2.7,$V985&gt;90),"Age OOR",BW985-1.6449*VLOOKUP(BW$14&amp;"-rse-"&amp;$L985,Equations!$G:$I,3,0)))</f>
        <v/>
      </c>
      <c r="BY985" s="10" t="str">
        <f>IF($AG985="","",IF(OR($V985&lt;2.7,$V985&gt;90),"Age OOR",BW985+1.6449*VLOOKUP(BW$14&amp;"-rse-"&amp;$L985,Equations!$G:$I,3,0)))</f>
        <v/>
      </c>
      <c r="BZ985" s="10" t="str">
        <f t="shared" si="395"/>
        <v/>
      </c>
      <c r="CA985" s="10" t="str">
        <f>IF($AG985="","",IF(OR($V985&lt;2.7,$V985&gt;90),"Age OOR",($AG985-BW985)/VLOOKUP(BW$14&amp;"-rse-"&amp;$L985,Equations!$G:$I,3,0)))</f>
        <v/>
      </c>
      <c r="CB985" s="10" t="str">
        <f>IF($AH985="","",IF(OR($V985&lt;2.7,$V985&gt;90),"Age OOR",VLOOKUP(CB$14&amp;"-int-"&amp;$M985,Equations!$G:$I,3,0)+VLOOKUP(CB$14&amp;"-sexo-"&amp;$M985,Equations!$G:$I,3,0)*$U985+VLOOKUP(CB$14&amp;"-edad-"&amp;$M985,Equations!$G:$I,3,0)*$V985+VLOOKUP(CB$14&amp;"-est-"&amp;$M985,Equations!$G:$I,3,0)*(1/$W985)+VLOOKUP(CB$14&amp;"-imc-"&amp;$M985,Equations!$G:$I,3,0)*(1/$Q985)))</f>
        <v/>
      </c>
      <c r="CC985" s="10" t="str">
        <f>IF($AH985="","",IF(OR($V985&lt;2.7,$V985&gt;90),"Age OOR",CB985-1.6449*VLOOKUP(CB$14&amp;"-rse-"&amp;$M985,Equations!$G:$I,3,0)))</f>
        <v/>
      </c>
      <c r="CD985" s="10" t="str">
        <f>IF($AH985="","",IF(OR($V985&lt;2.7,$V985&gt;90),"Age OOR",CB985+1.6449*VLOOKUP(CB$14&amp;"-rse-"&amp;$M985,Equations!$G:$I,3,0)))</f>
        <v/>
      </c>
      <c r="CE985" s="10" t="str">
        <f t="shared" si="396"/>
        <v/>
      </c>
      <c r="CF985" s="10" t="str">
        <f>IF($AH985="","",IF(OR($V985&lt;2.7,$V985&gt;90),"Age OOR",($AH985-CB985)/VLOOKUP(CB$14&amp;"-rse-"&amp;$M985,Equations!$G:$I,3,0)))</f>
        <v/>
      </c>
      <c r="CG985" s="10" t="str">
        <f>IF($AI985="","",IF(OR($V985&lt;2.7,$V985&gt;90),"Age OOR",VLOOKUP(CG$14&amp;"-int-"&amp;$N985,Equations!$G:$I,3,0)+VLOOKUP(CG$14&amp;"-sexo-"&amp;$N985,Equations!$G:$I,3,0)*$U985+VLOOKUP(CG$14&amp;"-edad-"&amp;$N985,Equations!$G:$I,3,0)*$V985+VLOOKUP(CG$14&amp;"-est-"&amp;$N985,Equations!$G:$I,3,0)*(1/$W985)+VLOOKUP(CG$14&amp;"-imc-"&amp;$N985,Equations!$G:$I,3,0)*(1/$Q985)))</f>
        <v/>
      </c>
      <c r="CH985" s="10" t="str">
        <f>IF($AI985="","",IF(OR($V985&lt;2.7,$V985&gt;90),"Age OOR",CG985-1.6449*VLOOKUP(CG$14&amp;"-rse-"&amp;$N985,Equations!$G:$I,3,0)))</f>
        <v/>
      </c>
      <c r="CI985" s="10" t="str">
        <f>IF($AI985="","",IF(OR($V985&lt;2.7,$V985&gt;90),"Age OOR",CG985+1.6449*VLOOKUP(CG$14&amp;"-rse-"&amp;$N985,Equations!$G:$I,3,0)))</f>
        <v/>
      </c>
      <c r="CJ985" s="10" t="str">
        <f t="shared" si="397"/>
        <v/>
      </c>
      <c r="CK985" s="10" t="str">
        <f>IF($AI985="","",IF(OR($V985&lt;2.7,$V985&gt;90),"Age OOR",($AI985-CG985)/VLOOKUP(CG$14&amp;"-rse-"&amp;$N985,Equations!$G:$I,3,0)))</f>
        <v/>
      </c>
      <c r="CL985" s="10" t="str">
        <f>IF($AJ985="","",IF(OR($V985&lt;2.7,$V985&gt;90),"Age OOR",VLOOKUP(CL$14&amp;"-int-"&amp;$O985,Equations!$G:$I,3,0)+VLOOKUP(CL$14&amp;"-sexo-"&amp;$O985,Equations!$G:$I,3,0)*$U985+VLOOKUP(CL$14&amp;"-edad-"&amp;$O985,Equations!$G:$I,3,0)*$V985+VLOOKUP(CL$14&amp;"-est-"&amp;$O985,Equations!$G:$I,3,0)*(1/$W985)+VLOOKUP(CL$14&amp;"-imc-"&amp;$O985,Equations!$G:$I,3,0)*(1/$Q985)))</f>
        <v/>
      </c>
      <c r="CM985" s="10" t="str">
        <f>IF($AJ985="","",IF(OR($V985&lt;2.7,$V985&gt;90),"Age OOR",CL985-1.6449*VLOOKUP(CL$14&amp;"-rse-"&amp;$O985,Equations!$G:$I,3,0)))</f>
        <v/>
      </c>
      <c r="CN985" s="10" t="str">
        <f>IF($AJ985="","",IF(OR($V985&lt;2.7,$V985&gt;90),"Age OOR",CL985+1.6449*VLOOKUP(CL$14&amp;"-rse-"&amp;$O985,Equations!$G:$I,3,0)))</f>
        <v/>
      </c>
      <c r="CO985" s="10" t="str">
        <f t="shared" si="398"/>
        <v/>
      </c>
      <c r="CP985" s="10" t="str">
        <f>IF($AJ985="","",IF(OR($V985&lt;2.7,$V985&gt;90),"Age OOR",($AJ985-CL985)/VLOOKUP(CL$14&amp;"-rse-"&amp;$O985,Equations!$G:$I,3,0)))</f>
        <v/>
      </c>
      <c r="CQ985" s="10" t="str">
        <f>IF($AK985="","",IF(OR($V985&lt;2.7,$V985&gt;90),"Age OOR",EXP(VLOOKUP(CQ$14&amp;"-int-"&amp;$P985,Equations!$G:$I,3,0)+VLOOKUP(CQ$14&amp;"-sexo-"&amp;$P985,Equations!$G:$I,3,0)*$U985+VLOOKUP(CQ$14&amp;"-edad-"&amp;$P985,Equations!$G:$I,3,0)*$V985+VLOOKUP(CQ$14&amp;"-est-"&amp;$P985,Equations!$G:$I,3,0)*(1/$W985)+VLOOKUP(CQ$14&amp;"-imc-"&amp;$P985,Equations!$G:$I,3,0)*(1/$Q985))))</f>
        <v/>
      </c>
      <c r="CR985" s="10" t="str">
        <f>IF($AK985="","",IF(OR($V985&lt;2.7,$V985&gt;90),"Age OOR",EXP(LN(CQ985)-1.6449*VLOOKUP(CQ$14&amp;"-rse-"&amp;$P985,Equations!$G:$I,3,0))))</f>
        <v/>
      </c>
      <c r="CS985" s="10" t="str">
        <f>IF($AK985="","",IF(OR($V985&lt;2.7,$V985&gt;90),"Age OOR",EXP(LN(CQ985)+1.6449*VLOOKUP(CQ$14&amp;"-rse-"&amp;$P985,Equations!$G:$I,3,0))))</f>
        <v/>
      </c>
      <c r="CT985" s="10" t="str">
        <f t="shared" si="399"/>
        <v/>
      </c>
      <c r="CU985" s="10" t="str">
        <f>IF($AK985="","",IF(OR($V985&lt;2.7,$V985&gt;90),"Age OOR",(LN($AK985)-LN(CQ985))/VLOOKUP(CQ$14&amp;"-rse-"&amp;$P985,Equations!$G:$I,3,0)))</f>
        <v/>
      </c>
      <c r="CV985" s="47"/>
    </row>
    <row r="986" spans="5:100" x14ac:dyDescent="0.2">
      <c r="E986" s="23" t="str">
        <f t="shared" si="375"/>
        <v>Age out of range</v>
      </c>
      <c r="F986" s="23" t="str">
        <f t="shared" si="376"/>
        <v>Age out of range</v>
      </c>
      <c r="G986" s="23" t="str">
        <f t="shared" si="377"/>
        <v>Age out of range</v>
      </c>
      <c r="H986" s="23" t="str">
        <f t="shared" si="378"/>
        <v>Age out of range</v>
      </c>
      <c r="I986" s="23" t="str">
        <f t="shared" si="379"/>
        <v>Age out of range</v>
      </c>
      <c r="J986" s="23" t="str">
        <f t="shared" si="380"/>
        <v>Age out of range</v>
      </c>
      <c r="K986" s="23" t="str">
        <f t="shared" si="381"/>
        <v>Age out of range</v>
      </c>
      <c r="L986" s="23" t="str">
        <f t="shared" si="382"/>
        <v>Age out of range</v>
      </c>
      <c r="M986" s="23" t="str">
        <f t="shared" si="383"/>
        <v>Age out of range</v>
      </c>
      <c r="N986" s="23" t="str">
        <f t="shared" si="384"/>
        <v>Age out of range</v>
      </c>
      <c r="O986" s="23" t="str">
        <f t="shared" si="385"/>
        <v>Age out of range</v>
      </c>
      <c r="P986" s="23" t="str">
        <f t="shared" si="386"/>
        <v>Age out of range</v>
      </c>
      <c r="Q986" s="23" t="e">
        <f t="shared" si="387"/>
        <v>#DIV/0!</v>
      </c>
      <c r="R986" s="17"/>
      <c r="S986" s="23">
        <v>970</v>
      </c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  <c r="AE986" s="134"/>
      <c r="AF986" s="134"/>
      <c r="AG986" s="134"/>
      <c r="AH986" s="134"/>
      <c r="AI986" s="134"/>
      <c r="AJ986" s="134"/>
      <c r="AK986" s="134"/>
      <c r="AL986" s="7"/>
      <c r="AM986" s="47"/>
      <c r="AN986" s="10" t="str">
        <f>IF($Z986="","",IF(OR($V986&lt;2.7,$V986&gt;90),"Age OOR",VLOOKUP(AN$14&amp;"-int-"&amp;$E986,Equations!$G:$I,3,0)+VLOOKUP(AN$14&amp;"-sexo-"&amp;$E986,Equations!$G:$I,3,0)*$U986+VLOOKUP(AN$14&amp;"-edad-"&amp;$E986,Equations!$G:$I,3,0)*$V986+VLOOKUP(AN$14&amp;"-est-"&amp;$E986,Equations!$G:$I,3,0)*(1/$W986)+VLOOKUP(AN$14&amp;"-imc-"&amp;$E986,Equations!$G:$I,3,0)*(1/$Q986)))</f>
        <v/>
      </c>
      <c r="AO986" s="10" t="str">
        <f>IF($Z986="","",IF(OR($V986&lt;2.7,$V986&gt;90),"Age OOR",AN986-1.6449*VLOOKUP(AN$14&amp;"-rse-"&amp;$E986,Equations!$G:$I,3,0)))</f>
        <v/>
      </c>
      <c r="AP986" s="10" t="str">
        <f>IF($Z986="","",IF(OR($V986&lt;2.7,$V986&gt;90),"Age OOR",AN986+1.6449*VLOOKUP(AN$14&amp;"-rse-"&amp;$E986,Equations!$G:$I,3,0)))</f>
        <v/>
      </c>
      <c r="AQ986" s="10" t="str">
        <f t="shared" si="388"/>
        <v/>
      </c>
      <c r="AR986" s="10" t="str">
        <f>IF($Z986="","",IF(OR($V986&lt;2.7,$V986&gt;90),"Age OOR",($Z986-AN986)/VLOOKUP(AN$14&amp;"-rse-"&amp;$E986,Equations!$G:$I,3,0)))</f>
        <v/>
      </c>
      <c r="AS986" s="10" t="str">
        <f>IF($AA986="","",IF(OR($V986&lt;2.7,$V986&gt;90),"Age OOR",VLOOKUP(AS$14&amp;"-int-"&amp;$F986,Equations!$G:$I,3,0)+VLOOKUP(AS$14&amp;"-sexo-"&amp;$F986,Equations!$G:$I,3,0)*$U986+VLOOKUP(AS$14&amp;"-edad-"&amp;$F986,Equations!$G:$I,3,0)*$V986+VLOOKUP(AS$14&amp;"-est-"&amp;$F986,Equations!$G:$I,3,0)*(1/$W986)+VLOOKUP(AS$14&amp;"-imc-"&amp;$F986,Equations!$G:$I,3,0)*(1/$Q986)))</f>
        <v/>
      </c>
      <c r="AT986" s="10" t="str">
        <f>IF($AA986="","",IF(OR($V986&lt;2.7,$V986&gt;90),"Age OOR",AS986-1.6449*VLOOKUP(AS$14&amp;"-rse-"&amp;$F986,Equations!$G:$I,3,0)))</f>
        <v/>
      </c>
      <c r="AU986" s="10" t="str">
        <f>IF($AA986="","",IF(OR($V986&lt;2.7,$V986&gt;90),"Age OOR",AS986+1.6449*VLOOKUP(AS$14&amp;"-rse-"&amp;$F986,Equations!$G:$I,3,0)))</f>
        <v/>
      </c>
      <c r="AV986" s="10" t="str">
        <f t="shared" si="389"/>
        <v/>
      </c>
      <c r="AW986" s="10" t="str">
        <f>IF($AA986="","",IF(OR($V986&lt;2.7,$V986&gt;90),"Age OOR",($AA986-AS986)/VLOOKUP(AS$14&amp;"-rse-"&amp;$F986,Equations!$G:$I,3,0)))</f>
        <v/>
      </c>
      <c r="AX986" s="10" t="str">
        <f>IF($AB986="","",IF(OR($V986&lt;2.7,$V986&gt;90),"Age OOR",VLOOKUP(AX$14&amp;"-int-"&amp;$G986,Equations!$G:$I,3,0)+VLOOKUP(AX$14&amp;"-sexo-"&amp;$G986,Equations!$G:$I,3,0)*$U986+VLOOKUP(AX$14&amp;"-edad-"&amp;$G986,Equations!$G:$I,3,0)*$V986+VLOOKUP(AX$14&amp;"-est-"&amp;$G986,Equations!$G:$I,3,0)*(1/$W986)+VLOOKUP(AX$14&amp;"-imc-"&amp;$G986,Equations!$G:$I,3,0)*(1/$Q986)))</f>
        <v/>
      </c>
      <c r="AY986" s="10" t="str">
        <f>IF($AB986="","",IF(OR($V986&lt;2.7,$V986&gt;90),"Age OOR",AX986-1.6449*VLOOKUP(AX$14&amp;"-rse-"&amp;$G986,Equations!$G:$I,3,0)))</f>
        <v/>
      </c>
      <c r="AZ986" s="10" t="str">
        <f>IF($AB986="","",IF(OR($V986&lt;2.7,$V986&gt;90),"Age OOR",AX986+1.6449*VLOOKUP(AX$14&amp;"-rse-"&amp;$G986,Equations!$G:$I,3,0)))</f>
        <v/>
      </c>
      <c r="BA986" s="10" t="str">
        <f t="shared" si="390"/>
        <v/>
      </c>
      <c r="BB986" s="10" t="str">
        <f>IF($AB986="","",IF(OR($V986&lt;2.7,$V986&gt;90),"Age OOR",($AB986-AX986)/VLOOKUP(AX$14&amp;"-rse-"&amp;$G986,Equations!$G:$I,3,0)))</f>
        <v/>
      </c>
      <c r="BC986" s="10" t="str">
        <f>IF($AC986="","",IF(OR($V986&lt;2.7,$V986&gt;90),"Age OOR",VLOOKUP(BC$14&amp;"-int-"&amp;$H986,Equations!$G:$I,3,0)+VLOOKUP(BC$14&amp;"-sexo-"&amp;$H986,Equations!$G:$I,3,0)*$U986+VLOOKUP(BC$14&amp;"-edad-"&amp;$H986,Equations!$G:$I,3,0)*$V986+VLOOKUP(BC$14&amp;"-est-"&amp;$H986,Equations!$G:$I,3,0)*(1/$W986)+VLOOKUP(BC$14&amp;"-imc-"&amp;$H986,Equations!$G:$I,3,0)*(1/$Q986)))</f>
        <v/>
      </c>
      <c r="BD986" s="10" t="str">
        <f>IF($AC986="","",IF(OR($V986&lt;2.7,$V986&gt;90),"Age OOR",BC986-1.6449*VLOOKUP(BC$14&amp;"-rse-"&amp;$H986,Equations!$G:$I,3,0)))</f>
        <v/>
      </c>
      <c r="BE986" s="10" t="str">
        <f>IF($AC986="","",IF(OR($V986&lt;2.7,$V986&gt;90),"Age OOR",BC986+1.6449*VLOOKUP(BC$14&amp;"-rse-"&amp;$H986,Equations!$G:$I,3,0)))</f>
        <v/>
      </c>
      <c r="BF986" s="10" t="str">
        <f t="shared" si="391"/>
        <v/>
      </c>
      <c r="BG986" s="10" t="str">
        <f>IF($AC986="","",IF(OR($V986&lt;2.7,$V986&gt;90),"Age OOR",($AC986-BC986)/VLOOKUP(BC$14&amp;"-rse-"&amp;$H986,Equations!$G:$I,3,0)))</f>
        <v/>
      </c>
      <c r="BH986" s="10" t="str">
        <f>IF($AD986="","",IF(OR($V986&lt;2.7,$V986&gt;90),"Age OOR",VLOOKUP(BH$14&amp;"-int-"&amp;$I986,Equations!$G:$I,3,0)+VLOOKUP(BH$14&amp;"-sexo-"&amp;$I986,Equations!$G:$I,3,0)*$U986+VLOOKUP(BH$14&amp;"-edad-"&amp;$I986,Equations!$G:$I,3,0)*$V986+VLOOKUP(BH$14&amp;"-est-"&amp;$I986,Equations!$G:$I,3,0)*(1/$W986)+VLOOKUP(BH$14&amp;"-imc-"&amp;$I986,Equations!$G:$I,3,0)*(1/$Q986)))</f>
        <v/>
      </c>
      <c r="BI986" s="10" t="str">
        <f>IF($AD986="","",IF(OR($V986&lt;2.7,$V986&gt;90),"Age OOR",BH986-1.6449*VLOOKUP(BH$14&amp;"-rse-"&amp;$I986,Equations!$G:$I,3,0)))</f>
        <v/>
      </c>
      <c r="BJ986" s="10" t="str">
        <f>IF($AD986="","",IF(OR($V986&lt;2.7,$V986&gt;90),"Age OOR",BH986+1.6449*VLOOKUP(BH$14&amp;"-rse-"&amp;$I986,Equations!$G:$I,3,0)))</f>
        <v/>
      </c>
      <c r="BK986" s="10" t="str">
        <f t="shared" si="392"/>
        <v/>
      </c>
      <c r="BL986" s="10" t="str">
        <f>IF($AD986="","",IF(OR($V986&lt;2.7,$V986&gt;90),"Age OOR",($AD986-BH986)/VLOOKUP(BH$14&amp;"-rse-"&amp;$I986,Equations!$G:$I,3,0)))</f>
        <v/>
      </c>
      <c r="BM986" s="10" t="str">
        <f>IF($AE986="","",IF(OR($V986&lt;2.7,$V986&gt;90),"Age OOR",VLOOKUP(BM$14&amp;"-int-"&amp;$J986,Equations!$G:$I,3,0)+VLOOKUP(BM$14&amp;"-sexo-"&amp;$J986,Equations!$G:$I,3,0)*$U986+VLOOKUP(BM$14&amp;"-edad-"&amp;$J986,Equations!$G:$I,3,0)*$V986+VLOOKUP(BM$14&amp;"-est-"&amp;$J986,Equations!$G:$I,3,0)*(1/$W986)+VLOOKUP(BM$14&amp;"-imc-"&amp;$J986,Equations!$G:$I,3,0)*(1/$Q986)))</f>
        <v/>
      </c>
      <c r="BN986" s="10" t="str">
        <f>IF($AE986="","",IF(OR($V986&lt;2.7,$V986&gt;90),"Age OOR",BM986-1.6449*VLOOKUP(BM$14&amp;"-rse-"&amp;$J986,Equations!$G:$I,3,0)))</f>
        <v/>
      </c>
      <c r="BO986" s="10" t="str">
        <f>IF($AE986="","",IF(OR($V986&lt;2.7,$V986&gt;90),"Age OOR",BM986+1.6449*VLOOKUP(BM$14&amp;"-rse-"&amp;$J986,Equations!$G:$I,3,0)))</f>
        <v/>
      </c>
      <c r="BP986" s="10" t="str">
        <f t="shared" si="393"/>
        <v/>
      </c>
      <c r="BQ986" s="10" t="str">
        <f>IF($AE986="","",IF(OR($V986&lt;2.7,$V986&gt;90),"Age OOR",($AE986-BM986)/VLOOKUP(BM$14&amp;"-rse-"&amp;$J986,Equations!$G:$I,3,0)))</f>
        <v/>
      </c>
      <c r="BR986" s="10" t="str">
        <f>IF($AF986="","",IF(OR($V986&lt;2.7,$V986&gt;90),"Age OOR",VLOOKUP(BR$14&amp;"-int-"&amp;$K986,Equations!$G:$I,3,0)+VLOOKUP(BR$14&amp;"-sexo-"&amp;$K986,Equations!$G:$I,3,0)*$U986+VLOOKUP(BR$14&amp;"-edad-"&amp;$K986,Equations!$G:$I,3,0)*$V986+VLOOKUP(BR$14&amp;"-est-"&amp;$K986,Equations!$G:$I,3,0)*(1/$W986)+VLOOKUP(BR$14&amp;"-imc-"&amp;$K986,Equations!$G:$I,3,0)*(1/$Q986)))</f>
        <v/>
      </c>
      <c r="BS986" s="10" t="str">
        <f>IF($AF986="","",IF(OR($V986&lt;2.7,$V986&gt;90),"Age OOR",BR986-1.6449*VLOOKUP(BR$14&amp;"-rse-"&amp;$K986,Equations!$G:$I,3,0)))</f>
        <v/>
      </c>
      <c r="BT986" s="10" t="str">
        <f>IF($AF986="","",IF(OR($V986&lt;2.7,$V986&gt;90),"Age OOR",BR986+1.6449*VLOOKUP(BR$14&amp;"-rse-"&amp;$K986,Equations!$G:$I,3,0)))</f>
        <v/>
      </c>
      <c r="BU986" s="10" t="str">
        <f t="shared" si="394"/>
        <v/>
      </c>
      <c r="BV986" s="10" t="str">
        <f>IF($AF986="","",IF(OR($V986&lt;2.7,$V986&gt;90),"Age OOR",($AF986-BR986)/VLOOKUP(BR$14&amp;"-rse-"&amp;$K986,Equations!$G:$I,3,0)))</f>
        <v/>
      </c>
      <c r="BW986" s="10" t="str">
        <f>IF($AG986="","",IF(OR($V986&lt;2.7,$V986&gt;90),"Age OOR",VLOOKUP(BW$14&amp;"-int-"&amp;$L986,Equations!$G:$I,3,0)+VLOOKUP(BW$14&amp;"-sexo-"&amp;$L986,Equations!$G:$I,3,0)*$U986+VLOOKUP(BW$14&amp;"-edad-"&amp;$L986,Equations!$G:$I,3,0)*$V986+VLOOKUP(BW$14&amp;"-est-"&amp;$L986,Equations!$G:$I,3,0)*(1/$W986)+VLOOKUP(BW$14&amp;"-imc-"&amp;$L986,Equations!$G:$I,3,0)*(1/$Q986)))</f>
        <v/>
      </c>
      <c r="BX986" s="10" t="str">
        <f>IF($AG986="","",IF(OR($V986&lt;2.7,$V986&gt;90),"Age OOR",BW986-1.6449*VLOOKUP(BW$14&amp;"-rse-"&amp;$L986,Equations!$G:$I,3,0)))</f>
        <v/>
      </c>
      <c r="BY986" s="10" t="str">
        <f>IF($AG986="","",IF(OR($V986&lt;2.7,$V986&gt;90),"Age OOR",BW986+1.6449*VLOOKUP(BW$14&amp;"-rse-"&amp;$L986,Equations!$G:$I,3,0)))</f>
        <v/>
      </c>
      <c r="BZ986" s="10" t="str">
        <f t="shared" si="395"/>
        <v/>
      </c>
      <c r="CA986" s="10" t="str">
        <f>IF($AG986="","",IF(OR($V986&lt;2.7,$V986&gt;90),"Age OOR",($AG986-BW986)/VLOOKUP(BW$14&amp;"-rse-"&amp;$L986,Equations!$G:$I,3,0)))</f>
        <v/>
      </c>
      <c r="CB986" s="10" t="str">
        <f>IF($AH986="","",IF(OR($V986&lt;2.7,$V986&gt;90),"Age OOR",VLOOKUP(CB$14&amp;"-int-"&amp;$M986,Equations!$G:$I,3,0)+VLOOKUP(CB$14&amp;"-sexo-"&amp;$M986,Equations!$G:$I,3,0)*$U986+VLOOKUP(CB$14&amp;"-edad-"&amp;$M986,Equations!$G:$I,3,0)*$V986+VLOOKUP(CB$14&amp;"-est-"&amp;$M986,Equations!$G:$I,3,0)*(1/$W986)+VLOOKUP(CB$14&amp;"-imc-"&amp;$M986,Equations!$G:$I,3,0)*(1/$Q986)))</f>
        <v/>
      </c>
      <c r="CC986" s="10" t="str">
        <f>IF($AH986="","",IF(OR($V986&lt;2.7,$V986&gt;90),"Age OOR",CB986-1.6449*VLOOKUP(CB$14&amp;"-rse-"&amp;$M986,Equations!$G:$I,3,0)))</f>
        <v/>
      </c>
      <c r="CD986" s="10" t="str">
        <f>IF($AH986="","",IF(OR($V986&lt;2.7,$V986&gt;90),"Age OOR",CB986+1.6449*VLOOKUP(CB$14&amp;"-rse-"&amp;$M986,Equations!$G:$I,3,0)))</f>
        <v/>
      </c>
      <c r="CE986" s="10" t="str">
        <f t="shared" si="396"/>
        <v/>
      </c>
      <c r="CF986" s="10" t="str">
        <f>IF($AH986="","",IF(OR($V986&lt;2.7,$V986&gt;90),"Age OOR",($AH986-CB986)/VLOOKUP(CB$14&amp;"-rse-"&amp;$M986,Equations!$G:$I,3,0)))</f>
        <v/>
      </c>
      <c r="CG986" s="10" t="str">
        <f>IF($AI986="","",IF(OR($V986&lt;2.7,$V986&gt;90),"Age OOR",VLOOKUP(CG$14&amp;"-int-"&amp;$N986,Equations!$G:$I,3,0)+VLOOKUP(CG$14&amp;"-sexo-"&amp;$N986,Equations!$G:$I,3,0)*$U986+VLOOKUP(CG$14&amp;"-edad-"&amp;$N986,Equations!$G:$I,3,0)*$V986+VLOOKUP(CG$14&amp;"-est-"&amp;$N986,Equations!$G:$I,3,0)*(1/$W986)+VLOOKUP(CG$14&amp;"-imc-"&amp;$N986,Equations!$G:$I,3,0)*(1/$Q986)))</f>
        <v/>
      </c>
      <c r="CH986" s="10" t="str">
        <f>IF($AI986="","",IF(OR($V986&lt;2.7,$V986&gt;90),"Age OOR",CG986-1.6449*VLOOKUP(CG$14&amp;"-rse-"&amp;$N986,Equations!$G:$I,3,0)))</f>
        <v/>
      </c>
      <c r="CI986" s="10" t="str">
        <f>IF($AI986="","",IF(OR($V986&lt;2.7,$V986&gt;90),"Age OOR",CG986+1.6449*VLOOKUP(CG$14&amp;"-rse-"&amp;$N986,Equations!$G:$I,3,0)))</f>
        <v/>
      </c>
      <c r="CJ986" s="10" t="str">
        <f t="shared" si="397"/>
        <v/>
      </c>
      <c r="CK986" s="10" t="str">
        <f>IF($AI986="","",IF(OR($V986&lt;2.7,$V986&gt;90),"Age OOR",($AI986-CG986)/VLOOKUP(CG$14&amp;"-rse-"&amp;$N986,Equations!$G:$I,3,0)))</f>
        <v/>
      </c>
      <c r="CL986" s="10" t="str">
        <f>IF($AJ986="","",IF(OR($V986&lt;2.7,$V986&gt;90),"Age OOR",VLOOKUP(CL$14&amp;"-int-"&amp;$O986,Equations!$G:$I,3,0)+VLOOKUP(CL$14&amp;"-sexo-"&amp;$O986,Equations!$G:$I,3,0)*$U986+VLOOKUP(CL$14&amp;"-edad-"&amp;$O986,Equations!$G:$I,3,0)*$V986+VLOOKUP(CL$14&amp;"-est-"&amp;$O986,Equations!$G:$I,3,0)*(1/$W986)+VLOOKUP(CL$14&amp;"-imc-"&amp;$O986,Equations!$G:$I,3,0)*(1/$Q986)))</f>
        <v/>
      </c>
      <c r="CM986" s="10" t="str">
        <f>IF($AJ986="","",IF(OR($V986&lt;2.7,$V986&gt;90),"Age OOR",CL986-1.6449*VLOOKUP(CL$14&amp;"-rse-"&amp;$O986,Equations!$G:$I,3,0)))</f>
        <v/>
      </c>
      <c r="CN986" s="10" t="str">
        <f>IF($AJ986="","",IF(OR($V986&lt;2.7,$V986&gt;90),"Age OOR",CL986+1.6449*VLOOKUP(CL$14&amp;"-rse-"&amp;$O986,Equations!$G:$I,3,0)))</f>
        <v/>
      </c>
      <c r="CO986" s="10" t="str">
        <f t="shared" si="398"/>
        <v/>
      </c>
      <c r="CP986" s="10" t="str">
        <f>IF($AJ986="","",IF(OR($V986&lt;2.7,$V986&gt;90),"Age OOR",($AJ986-CL986)/VLOOKUP(CL$14&amp;"-rse-"&amp;$O986,Equations!$G:$I,3,0)))</f>
        <v/>
      </c>
      <c r="CQ986" s="10" t="str">
        <f>IF($AK986="","",IF(OR($V986&lt;2.7,$V986&gt;90),"Age OOR",EXP(VLOOKUP(CQ$14&amp;"-int-"&amp;$P986,Equations!$G:$I,3,0)+VLOOKUP(CQ$14&amp;"-sexo-"&amp;$P986,Equations!$G:$I,3,0)*$U986+VLOOKUP(CQ$14&amp;"-edad-"&amp;$P986,Equations!$G:$I,3,0)*$V986+VLOOKUP(CQ$14&amp;"-est-"&amp;$P986,Equations!$G:$I,3,0)*(1/$W986)+VLOOKUP(CQ$14&amp;"-imc-"&amp;$P986,Equations!$G:$I,3,0)*(1/$Q986))))</f>
        <v/>
      </c>
      <c r="CR986" s="10" t="str">
        <f>IF($AK986="","",IF(OR($V986&lt;2.7,$V986&gt;90),"Age OOR",EXP(LN(CQ986)-1.6449*VLOOKUP(CQ$14&amp;"-rse-"&amp;$P986,Equations!$G:$I,3,0))))</f>
        <v/>
      </c>
      <c r="CS986" s="10" t="str">
        <f>IF($AK986="","",IF(OR($V986&lt;2.7,$V986&gt;90),"Age OOR",EXP(LN(CQ986)+1.6449*VLOOKUP(CQ$14&amp;"-rse-"&amp;$P986,Equations!$G:$I,3,0))))</f>
        <v/>
      </c>
      <c r="CT986" s="10" t="str">
        <f t="shared" si="399"/>
        <v/>
      </c>
      <c r="CU986" s="10" t="str">
        <f>IF($AK986="","",IF(OR($V986&lt;2.7,$V986&gt;90),"Age OOR",(LN($AK986)-LN(CQ986))/VLOOKUP(CQ$14&amp;"-rse-"&amp;$P986,Equations!$G:$I,3,0)))</f>
        <v/>
      </c>
      <c r="CV986" s="47"/>
    </row>
    <row r="987" spans="5:100" x14ac:dyDescent="0.2">
      <c r="E987" s="23" t="str">
        <f t="shared" si="375"/>
        <v>Age out of range</v>
      </c>
      <c r="F987" s="23" t="str">
        <f t="shared" si="376"/>
        <v>Age out of range</v>
      </c>
      <c r="G987" s="23" t="str">
        <f t="shared" si="377"/>
        <v>Age out of range</v>
      </c>
      <c r="H987" s="23" t="str">
        <f t="shared" si="378"/>
        <v>Age out of range</v>
      </c>
      <c r="I987" s="23" t="str">
        <f t="shared" si="379"/>
        <v>Age out of range</v>
      </c>
      <c r="J987" s="23" t="str">
        <f t="shared" si="380"/>
        <v>Age out of range</v>
      </c>
      <c r="K987" s="23" t="str">
        <f t="shared" si="381"/>
        <v>Age out of range</v>
      </c>
      <c r="L987" s="23" t="str">
        <f t="shared" si="382"/>
        <v>Age out of range</v>
      </c>
      <c r="M987" s="23" t="str">
        <f t="shared" si="383"/>
        <v>Age out of range</v>
      </c>
      <c r="N987" s="23" t="str">
        <f t="shared" si="384"/>
        <v>Age out of range</v>
      </c>
      <c r="O987" s="23" t="str">
        <f t="shared" si="385"/>
        <v>Age out of range</v>
      </c>
      <c r="P987" s="23" t="str">
        <f t="shared" si="386"/>
        <v>Age out of range</v>
      </c>
      <c r="Q987" s="23" t="e">
        <f t="shared" si="387"/>
        <v>#DIV/0!</v>
      </c>
      <c r="R987" s="17"/>
      <c r="S987" s="23">
        <v>971</v>
      </c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  <c r="AE987" s="134"/>
      <c r="AF987" s="134"/>
      <c r="AG987" s="134"/>
      <c r="AH987" s="134"/>
      <c r="AI987" s="134"/>
      <c r="AJ987" s="134"/>
      <c r="AK987" s="134"/>
      <c r="AL987" s="7"/>
      <c r="AM987" s="47"/>
      <c r="AN987" s="10" t="str">
        <f>IF($Z987="","",IF(OR($V987&lt;2.7,$V987&gt;90),"Age OOR",VLOOKUP(AN$14&amp;"-int-"&amp;$E987,Equations!$G:$I,3,0)+VLOOKUP(AN$14&amp;"-sexo-"&amp;$E987,Equations!$G:$I,3,0)*$U987+VLOOKUP(AN$14&amp;"-edad-"&amp;$E987,Equations!$G:$I,3,0)*$V987+VLOOKUP(AN$14&amp;"-est-"&amp;$E987,Equations!$G:$I,3,0)*(1/$W987)+VLOOKUP(AN$14&amp;"-imc-"&amp;$E987,Equations!$G:$I,3,0)*(1/$Q987)))</f>
        <v/>
      </c>
      <c r="AO987" s="10" t="str">
        <f>IF($Z987="","",IF(OR($V987&lt;2.7,$V987&gt;90),"Age OOR",AN987-1.6449*VLOOKUP(AN$14&amp;"-rse-"&amp;$E987,Equations!$G:$I,3,0)))</f>
        <v/>
      </c>
      <c r="AP987" s="10" t="str">
        <f>IF($Z987="","",IF(OR($V987&lt;2.7,$V987&gt;90),"Age OOR",AN987+1.6449*VLOOKUP(AN$14&amp;"-rse-"&amp;$E987,Equations!$G:$I,3,0)))</f>
        <v/>
      </c>
      <c r="AQ987" s="10" t="str">
        <f t="shared" si="388"/>
        <v/>
      </c>
      <c r="AR987" s="10" t="str">
        <f>IF($Z987="","",IF(OR($V987&lt;2.7,$V987&gt;90),"Age OOR",($Z987-AN987)/VLOOKUP(AN$14&amp;"-rse-"&amp;$E987,Equations!$G:$I,3,0)))</f>
        <v/>
      </c>
      <c r="AS987" s="10" t="str">
        <f>IF($AA987="","",IF(OR($V987&lt;2.7,$V987&gt;90),"Age OOR",VLOOKUP(AS$14&amp;"-int-"&amp;$F987,Equations!$G:$I,3,0)+VLOOKUP(AS$14&amp;"-sexo-"&amp;$F987,Equations!$G:$I,3,0)*$U987+VLOOKUP(AS$14&amp;"-edad-"&amp;$F987,Equations!$G:$I,3,0)*$V987+VLOOKUP(AS$14&amp;"-est-"&amp;$F987,Equations!$G:$I,3,0)*(1/$W987)+VLOOKUP(AS$14&amp;"-imc-"&amp;$F987,Equations!$G:$I,3,0)*(1/$Q987)))</f>
        <v/>
      </c>
      <c r="AT987" s="10" t="str">
        <f>IF($AA987="","",IF(OR($V987&lt;2.7,$V987&gt;90),"Age OOR",AS987-1.6449*VLOOKUP(AS$14&amp;"-rse-"&amp;$F987,Equations!$G:$I,3,0)))</f>
        <v/>
      </c>
      <c r="AU987" s="10" t="str">
        <f>IF($AA987="","",IF(OR($V987&lt;2.7,$V987&gt;90),"Age OOR",AS987+1.6449*VLOOKUP(AS$14&amp;"-rse-"&amp;$F987,Equations!$G:$I,3,0)))</f>
        <v/>
      </c>
      <c r="AV987" s="10" t="str">
        <f t="shared" si="389"/>
        <v/>
      </c>
      <c r="AW987" s="10" t="str">
        <f>IF($AA987="","",IF(OR($V987&lt;2.7,$V987&gt;90),"Age OOR",($AA987-AS987)/VLOOKUP(AS$14&amp;"-rse-"&amp;$F987,Equations!$G:$I,3,0)))</f>
        <v/>
      </c>
      <c r="AX987" s="10" t="str">
        <f>IF($AB987="","",IF(OR($V987&lt;2.7,$V987&gt;90),"Age OOR",VLOOKUP(AX$14&amp;"-int-"&amp;$G987,Equations!$G:$I,3,0)+VLOOKUP(AX$14&amp;"-sexo-"&amp;$G987,Equations!$G:$I,3,0)*$U987+VLOOKUP(AX$14&amp;"-edad-"&amp;$G987,Equations!$G:$I,3,0)*$V987+VLOOKUP(AX$14&amp;"-est-"&amp;$G987,Equations!$G:$I,3,0)*(1/$W987)+VLOOKUP(AX$14&amp;"-imc-"&amp;$G987,Equations!$G:$I,3,0)*(1/$Q987)))</f>
        <v/>
      </c>
      <c r="AY987" s="10" t="str">
        <f>IF($AB987="","",IF(OR($V987&lt;2.7,$V987&gt;90),"Age OOR",AX987-1.6449*VLOOKUP(AX$14&amp;"-rse-"&amp;$G987,Equations!$G:$I,3,0)))</f>
        <v/>
      </c>
      <c r="AZ987" s="10" t="str">
        <f>IF($AB987="","",IF(OR($V987&lt;2.7,$V987&gt;90),"Age OOR",AX987+1.6449*VLOOKUP(AX$14&amp;"-rse-"&amp;$G987,Equations!$G:$I,3,0)))</f>
        <v/>
      </c>
      <c r="BA987" s="10" t="str">
        <f t="shared" si="390"/>
        <v/>
      </c>
      <c r="BB987" s="10" t="str">
        <f>IF($AB987="","",IF(OR($V987&lt;2.7,$V987&gt;90),"Age OOR",($AB987-AX987)/VLOOKUP(AX$14&amp;"-rse-"&amp;$G987,Equations!$G:$I,3,0)))</f>
        <v/>
      </c>
      <c r="BC987" s="10" t="str">
        <f>IF($AC987="","",IF(OR($V987&lt;2.7,$V987&gt;90),"Age OOR",VLOOKUP(BC$14&amp;"-int-"&amp;$H987,Equations!$G:$I,3,0)+VLOOKUP(BC$14&amp;"-sexo-"&amp;$H987,Equations!$G:$I,3,0)*$U987+VLOOKUP(BC$14&amp;"-edad-"&amp;$H987,Equations!$G:$I,3,0)*$V987+VLOOKUP(BC$14&amp;"-est-"&amp;$H987,Equations!$G:$I,3,0)*(1/$W987)+VLOOKUP(BC$14&amp;"-imc-"&amp;$H987,Equations!$G:$I,3,0)*(1/$Q987)))</f>
        <v/>
      </c>
      <c r="BD987" s="10" t="str">
        <f>IF($AC987="","",IF(OR($V987&lt;2.7,$V987&gt;90),"Age OOR",BC987-1.6449*VLOOKUP(BC$14&amp;"-rse-"&amp;$H987,Equations!$G:$I,3,0)))</f>
        <v/>
      </c>
      <c r="BE987" s="10" t="str">
        <f>IF($AC987="","",IF(OR($V987&lt;2.7,$V987&gt;90),"Age OOR",BC987+1.6449*VLOOKUP(BC$14&amp;"-rse-"&amp;$H987,Equations!$G:$I,3,0)))</f>
        <v/>
      </c>
      <c r="BF987" s="10" t="str">
        <f t="shared" si="391"/>
        <v/>
      </c>
      <c r="BG987" s="10" t="str">
        <f>IF($AC987="","",IF(OR($V987&lt;2.7,$V987&gt;90),"Age OOR",($AC987-BC987)/VLOOKUP(BC$14&amp;"-rse-"&amp;$H987,Equations!$G:$I,3,0)))</f>
        <v/>
      </c>
      <c r="BH987" s="10" t="str">
        <f>IF($AD987="","",IF(OR($V987&lt;2.7,$V987&gt;90),"Age OOR",VLOOKUP(BH$14&amp;"-int-"&amp;$I987,Equations!$G:$I,3,0)+VLOOKUP(BH$14&amp;"-sexo-"&amp;$I987,Equations!$G:$I,3,0)*$U987+VLOOKUP(BH$14&amp;"-edad-"&amp;$I987,Equations!$G:$I,3,0)*$V987+VLOOKUP(BH$14&amp;"-est-"&amp;$I987,Equations!$G:$I,3,0)*(1/$W987)+VLOOKUP(BH$14&amp;"-imc-"&amp;$I987,Equations!$G:$I,3,0)*(1/$Q987)))</f>
        <v/>
      </c>
      <c r="BI987" s="10" t="str">
        <f>IF($AD987="","",IF(OR($V987&lt;2.7,$V987&gt;90),"Age OOR",BH987-1.6449*VLOOKUP(BH$14&amp;"-rse-"&amp;$I987,Equations!$G:$I,3,0)))</f>
        <v/>
      </c>
      <c r="BJ987" s="10" t="str">
        <f>IF($AD987="","",IF(OR($V987&lt;2.7,$V987&gt;90),"Age OOR",BH987+1.6449*VLOOKUP(BH$14&amp;"-rse-"&amp;$I987,Equations!$G:$I,3,0)))</f>
        <v/>
      </c>
      <c r="BK987" s="10" t="str">
        <f t="shared" si="392"/>
        <v/>
      </c>
      <c r="BL987" s="10" t="str">
        <f>IF($AD987="","",IF(OR($V987&lt;2.7,$V987&gt;90),"Age OOR",($AD987-BH987)/VLOOKUP(BH$14&amp;"-rse-"&amp;$I987,Equations!$G:$I,3,0)))</f>
        <v/>
      </c>
      <c r="BM987" s="10" t="str">
        <f>IF($AE987="","",IF(OR($V987&lt;2.7,$V987&gt;90),"Age OOR",VLOOKUP(BM$14&amp;"-int-"&amp;$J987,Equations!$G:$I,3,0)+VLOOKUP(BM$14&amp;"-sexo-"&amp;$J987,Equations!$G:$I,3,0)*$U987+VLOOKUP(BM$14&amp;"-edad-"&amp;$J987,Equations!$G:$I,3,0)*$V987+VLOOKUP(BM$14&amp;"-est-"&amp;$J987,Equations!$G:$I,3,0)*(1/$W987)+VLOOKUP(BM$14&amp;"-imc-"&amp;$J987,Equations!$G:$I,3,0)*(1/$Q987)))</f>
        <v/>
      </c>
      <c r="BN987" s="10" t="str">
        <f>IF($AE987="","",IF(OR($V987&lt;2.7,$V987&gt;90),"Age OOR",BM987-1.6449*VLOOKUP(BM$14&amp;"-rse-"&amp;$J987,Equations!$G:$I,3,0)))</f>
        <v/>
      </c>
      <c r="BO987" s="10" t="str">
        <f>IF($AE987="","",IF(OR($V987&lt;2.7,$V987&gt;90),"Age OOR",BM987+1.6449*VLOOKUP(BM$14&amp;"-rse-"&amp;$J987,Equations!$G:$I,3,0)))</f>
        <v/>
      </c>
      <c r="BP987" s="10" t="str">
        <f t="shared" si="393"/>
        <v/>
      </c>
      <c r="BQ987" s="10" t="str">
        <f>IF($AE987="","",IF(OR($V987&lt;2.7,$V987&gt;90),"Age OOR",($AE987-BM987)/VLOOKUP(BM$14&amp;"-rse-"&amp;$J987,Equations!$G:$I,3,0)))</f>
        <v/>
      </c>
      <c r="BR987" s="10" t="str">
        <f>IF($AF987="","",IF(OR($V987&lt;2.7,$V987&gt;90),"Age OOR",VLOOKUP(BR$14&amp;"-int-"&amp;$K987,Equations!$G:$I,3,0)+VLOOKUP(BR$14&amp;"-sexo-"&amp;$K987,Equations!$G:$I,3,0)*$U987+VLOOKUP(BR$14&amp;"-edad-"&amp;$K987,Equations!$G:$I,3,0)*$V987+VLOOKUP(BR$14&amp;"-est-"&amp;$K987,Equations!$G:$I,3,0)*(1/$W987)+VLOOKUP(BR$14&amp;"-imc-"&amp;$K987,Equations!$G:$I,3,0)*(1/$Q987)))</f>
        <v/>
      </c>
      <c r="BS987" s="10" t="str">
        <f>IF($AF987="","",IF(OR($V987&lt;2.7,$V987&gt;90),"Age OOR",BR987-1.6449*VLOOKUP(BR$14&amp;"-rse-"&amp;$K987,Equations!$G:$I,3,0)))</f>
        <v/>
      </c>
      <c r="BT987" s="10" t="str">
        <f>IF($AF987="","",IF(OR($V987&lt;2.7,$V987&gt;90),"Age OOR",BR987+1.6449*VLOOKUP(BR$14&amp;"-rse-"&amp;$K987,Equations!$G:$I,3,0)))</f>
        <v/>
      </c>
      <c r="BU987" s="10" t="str">
        <f t="shared" si="394"/>
        <v/>
      </c>
      <c r="BV987" s="10" t="str">
        <f>IF($AF987="","",IF(OR($V987&lt;2.7,$V987&gt;90),"Age OOR",($AF987-BR987)/VLOOKUP(BR$14&amp;"-rse-"&amp;$K987,Equations!$G:$I,3,0)))</f>
        <v/>
      </c>
      <c r="BW987" s="10" t="str">
        <f>IF($AG987="","",IF(OR($V987&lt;2.7,$V987&gt;90),"Age OOR",VLOOKUP(BW$14&amp;"-int-"&amp;$L987,Equations!$G:$I,3,0)+VLOOKUP(BW$14&amp;"-sexo-"&amp;$L987,Equations!$G:$I,3,0)*$U987+VLOOKUP(BW$14&amp;"-edad-"&amp;$L987,Equations!$G:$I,3,0)*$V987+VLOOKUP(BW$14&amp;"-est-"&amp;$L987,Equations!$G:$I,3,0)*(1/$W987)+VLOOKUP(BW$14&amp;"-imc-"&amp;$L987,Equations!$G:$I,3,0)*(1/$Q987)))</f>
        <v/>
      </c>
      <c r="BX987" s="10" t="str">
        <f>IF($AG987="","",IF(OR($V987&lt;2.7,$V987&gt;90),"Age OOR",BW987-1.6449*VLOOKUP(BW$14&amp;"-rse-"&amp;$L987,Equations!$G:$I,3,0)))</f>
        <v/>
      </c>
      <c r="BY987" s="10" t="str">
        <f>IF($AG987="","",IF(OR($V987&lt;2.7,$V987&gt;90),"Age OOR",BW987+1.6449*VLOOKUP(BW$14&amp;"-rse-"&amp;$L987,Equations!$G:$I,3,0)))</f>
        <v/>
      </c>
      <c r="BZ987" s="10" t="str">
        <f t="shared" si="395"/>
        <v/>
      </c>
      <c r="CA987" s="10" t="str">
        <f>IF($AG987="","",IF(OR($V987&lt;2.7,$V987&gt;90),"Age OOR",($AG987-BW987)/VLOOKUP(BW$14&amp;"-rse-"&amp;$L987,Equations!$G:$I,3,0)))</f>
        <v/>
      </c>
      <c r="CB987" s="10" t="str">
        <f>IF($AH987="","",IF(OR($V987&lt;2.7,$V987&gt;90),"Age OOR",VLOOKUP(CB$14&amp;"-int-"&amp;$M987,Equations!$G:$I,3,0)+VLOOKUP(CB$14&amp;"-sexo-"&amp;$M987,Equations!$G:$I,3,0)*$U987+VLOOKUP(CB$14&amp;"-edad-"&amp;$M987,Equations!$G:$I,3,0)*$V987+VLOOKUP(CB$14&amp;"-est-"&amp;$M987,Equations!$G:$I,3,0)*(1/$W987)+VLOOKUP(CB$14&amp;"-imc-"&amp;$M987,Equations!$G:$I,3,0)*(1/$Q987)))</f>
        <v/>
      </c>
      <c r="CC987" s="10" t="str">
        <f>IF($AH987="","",IF(OR($V987&lt;2.7,$V987&gt;90),"Age OOR",CB987-1.6449*VLOOKUP(CB$14&amp;"-rse-"&amp;$M987,Equations!$G:$I,3,0)))</f>
        <v/>
      </c>
      <c r="CD987" s="10" t="str">
        <f>IF($AH987="","",IF(OR($V987&lt;2.7,$V987&gt;90),"Age OOR",CB987+1.6449*VLOOKUP(CB$14&amp;"-rse-"&amp;$M987,Equations!$G:$I,3,0)))</f>
        <v/>
      </c>
      <c r="CE987" s="10" t="str">
        <f t="shared" si="396"/>
        <v/>
      </c>
      <c r="CF987" s="10" t="str">
        <f>IF($AH987="","",IF(OR($V987&lt;2.7,$V987&gt;90),"Age OOR",($AH987-CB987)/VLOOKUP(CB$14&amp;"-rse-"&amp;$M987,Equations!$G:$I,3,0)))</f>
        <v/>
      </c>
      <c r="CG987" s="10" t="str">
        <f>IF($AI987="","",IF(OR($V987&lt;2.7,$V987&gt;90),"Age OOR",VLOOKUP(CG$14&amp;"-int-"&amp;$N987,Equations!$G:$I,3,0)+VLOOKUP(CG$14&amp;"-sexo-"&amp;$N987,Equations!$G:$I,3,0)*$U987+VLOOKUP(CG$14&amp;"-edad-"&amp;$N987,Equations!$G:$I,3,0)*$V987+VLOOKUP(CG$14&amp;"-est-"&amp;$N987,Equations!$G:$I,3,0)*(1/$W987)+VLOOKUP(CG$14&amp;"-imc-"&amp;$N987,Equations!$G:$I,3,0)*(1/$Q987)))</f>
        <v/>
      </c>
      <c r="CH987" s="10" t="str">
        <f>IF($AI987="","",IF(OR($V987&lt;2.7,$V987&gt;90),"Age OOR",CG987-1.6449*VLOOKUP(CG$14&amp;"-rse-"&amp;$N987,Equations!$G:$I,3,0)))</f>
        <v/>
      </c>
      <c r="CI987" s="10" t="str">
        <f>IF($AI987="","",IF(OR($V987&lt;2.7,$V987&gt;90),"Age OOR",CG987+1.6449*VLOOKUP(CG$14&amp;"-rse-"&amp;$N987,Equations!$G:$I,3,0)))</f>
        <v/>
      </c>
      <c r="CJ987" s="10" t="str">
        <f t="shared" si="397"/>
        <v/>
      </c>
      <c r="CK987" s="10" t="str">
        <f>IF($AI987="","",IF(OR($V987&lt;2.7,$V987&gt;90),"Age OOR",($AI987-CG987)/VLOOKUP(CG$14&amp;"-rse-"&amp;$N987,Equations!$G:$I,3,0)))</f>
        <v/>
      </c>
      <c r="CL987" s="10" t="str">
        <f>IF($AJ987="","",IF(OR($V987&lt;2.7,$V987&gt;90),"Age OOR",VLOOKUP(CL$14&amp;"-int-"&amp;$O987,Equations!$G:$I,3,0)+VLOOKUP(CL$14&amp;"-sexo-"&amp;$O987,Equations!$G:$I,3,0)*$U987+VLOOKUP(CL$14&amp;"-edad-"&amp;$O987,Equations!$G:$I,3,0)*$V987+VLOOKUP(CL$14&amp;"-est-"&amp;$O987,Equations!$G:$I,3,0)*(1/$W987)+VLOOKUP(CL$14&amp;"-imc-"&amp;$O987,Equations!$G:$I,3,0)*(1/$Q987)))</f>
        <v/>
      </c>
      <c r="CM987" s="10" t="str">
        <f>IF($AJ987="","",IF(OR($V987&lt;2.7,$V987&gt;90),"Age OOR",CL987-1.6449*VLOOKUP(CL$14&amp;"-rse-"&amp;$O987,Equations!$G:$I,3,0)))</f>
        <v/>
      </c>
      <c r="CN987" s="10" t="str">
        <f>IF($AJ987="","",IF(OR($V987&lt;2.7,$V987&gt;90),"Age OOR",CL987+1.6449*VLOOKUP(CL$14&amp;"-rse-"&amp;$O987,Equations!$G:$I,3,0)))</f>
        <v/>
      </c>
      <c r="CO987" s="10" t="str">
        <f t="shared" si="398"/>
        <v/>
      </c>
      <c r="CP987" s="10" t="str">
        <f>IF($AJ987="","",IF(OR($V987&lt;2.7,$V987&gt;90),"Age OOR",($AJ987-CL987)/VLOOKUP(CL$14&amp;"-rse-"&amp;$O987,Equations!$G:$I,3,0)))</f>
        <v/>
      </c>
      <c r="CQ987" s="10" t="str">
        <f>IF($AK987="","",IF(OR($V987&lt;2.7,$V987&gt;90),"Age OOR",EXP(VLOOKUP(CQ$14&amp;"-int-"&amp;$P987,Equations!$G:$I,3,0)+VLOOKUP(CQ$14&amp;"-sexo-"&amp;$P987,Equations!$G:$I,3,0)*$U987+VLOOKUP(CQ$14&amp;"-edad-"&amp;$P987,Equations!$G:$I,3,0)*$V987+VLOOKUP(CQ$14&amp;"-est-"&amp;$P987,Equations!$G:$I,3,0)*(1/$W987)+VLOOKUP(CQ$14&amp;"-imc-"&amp;$P987,Equations!$G:$I,3,0)*(1/$Q987))))</f>
        <v/>
      </c>
      <c r="CR987" s="10" t="str">
        <f>IF($AK987="","",IF(OR($V987&lt;2.7,$V987&gt;90),"Age OOR",EXP(LN(CQ987)-1.6449*VLOOKUP(CQ$14&amp;"-rse-"&amp;$P987,Equations!$G:$I,3,0))))</f>
        <v/>
      </c>
      <c r="CS987" s="10" t="str">
        <f>IF($AK987="","",IF(OR($V987&lt;2.7,$V987&gt;90),"Age OOR",EXP(LN(CQ987)+1.6449*VLOOKUP(CQ$14&amp;"-rse-"&amp;$P987,Equations!$G:$I,3,0))))</f>
        <v/>
      </c>
      <c r="CT987" s="10" t="str">
        <f t="shared" si="399"/>
        <v/>
      </c>
      <c r="CU987" s="10" t="str">
        <f>IF($AK987="","",IF(OR($V987&lt;2.7,$V987&gt;90),"Age OOR",(LN($AK987)-LN(CQ987))/VLOOKUP(CQ$14&amp;"-rse-"&amp;$P987,Equations!$G:$I,3,0)))</f>
        <v/>
      </c>
      <c r="CV987" s="47"/>
    </row>
    <row r="988" spans="5:100" x14ac:dyDescent="0.2">
      <c r="E988" s="23" t="str">
        <f t="shared" si="375"/>
        <v>Age out of range</v>
      </c>
      <c r="F988" s="23" t="str">
        <f t="shared" si="376"/>
        <v>Age out of range</v>
      </c>
      <c r="G988" s="23" t="str">
        <f t="shared" si="377"/>
        <v>Age out of range</v>
      </c>
      <c r="H988" s="23" t="str">
        <f t="shared" si="378"/>
        <v>Age out of range</v>
      </c>
      <c r="I988" s="23" t="str">
        <f t="shared" si="379"/>
        <v>Age out of range</v>
      </c>
      <c r="J988" s="23" t="str">
        <f t="shared" si="380"/>
        <v>Age out of range</v>
      </c>
      <c r="K988" s="23" t="str">
        <f t="shared" si="381"/>
        <v>Age out of range</v>
      </c>
      <c r="L988" s="23" t="str">
        <f t="shared" si="382"/>
        <v>Age out of range</v>
      </c>
      <c r="M988" s="23" t="str">
        <f t="shared" si="383"/>
        <v>Age out of range</v>
      </c>
      <c r="N988" s="23" t="str">
        <f t="shared" si="384"/>
        <v>Age out of range</v>
      </c>
      <c r="O988" s="23" t="str">
        <f t="shared" si="385"/>
        <v>Age out of range</v>
      </c>
      <c r="P988" s="23" t="str">
        <f t="shared" si="386"/>
        <v>Age out of range</v>
      </c>
      <c r="Q988" s="23" t="e">
        <f t="shared" si="387"/>
        <v>#DIV/0!</v>
      </c>
      <c r="R988" s="17"/>
      <c r="S988" s="23">
        <v>972</v>
      </c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  <c r="AE988" s="134"/>
      <c r="AF988" s="134"/>
      <c r="AG988" s="134"/>
      <c r="AH988" s="134"/>
      <c r="AI988" s="134"/>
      <c r="AJ988" s="134"/>
      <c r="AK988" s="134"/>
      <c r="AL988" s="7"/>
      <c r="AM988" s="47"/>
      <c r="AN988" s="10" t="str">
        <f>IF($Z988="","",IF(OR($V988&lt;2.7,$V988&gt;90),"Age OOR",VLOOKUP(AN$14&amp;"-int-"&amp;$E988,Equations!$G:$I,3,0)+VLOOKUP(AN$14&amp;"-sexo-"&amp;$E988,Equations!$G:$I,3,0)*$U988+VLOOKUP(AN$14&amp;"-edad-"&amp;$E988,Equations!$G:$I,3,0)*$V988+VLOOKUP(AN$14&amp;"-est-"&amp;$E988,Equations!$G:$I,3,0)*(1/$W988)+VLOOKUP(AN$14&amp;"-imc-"&amp;$E988,Equations!$G:$I,3,0)*(1/$Q988)))</f>
        <v/>
      </c>
      <c r="AO988" s="10" t="str">
        <f>IF($Z988="","",IF(OR($V988&lt;2.7,$V988&gt;90),"Age OOR",AN988-1.6449*VLOOKUP(AN$14&amp;"-rse-"&amp;$E988,Equations!$G:$I,3,0)))</f>
        <v/>
      </c>
      <c r="AP988" s="10" t="str">
        <f>IF($Z988="","",IF(OR($V988&lt;2.7,$V988&gt;90),"Age OOR",AN988+1.6449*VLOOKUP(AN$14&amp;"-rse-"&amp;$E988,Equations!$G:$I,3,0)))</f>
        <v/>
      </c>
      <c r="AQ988" s="10" t="str">
        <f t="shared" si="388"/>
        <v/>
      </c>
      <c r="AR988" s="10" t="str">
        <f>IF($Z988="","",IF(OR($V988&lt;2.7,$V988&gt;90),"Age OOR",($Z988-AN988)/VLOOKUP(AN$14&amp;"-rse-"&amp;$E988,Equations!$G:$I,3,0)))</f>
        <v/>
      </c>
      <c r="AS988" s="10" t="str">
        <f>IF($AA988="","",IF(OR($V988&lt;2.7,$V988&gt;90),"Age OOR",VLOOKUP(AS$14&amp;"-int-"&amp;$F988,Equations!$G:$I,3,0)+VLOOKUP(AS$14&amp;"-sexo-"&amp;$F988,Equations!$G:$I,3,0)*$U988+VLOOKUP(AS$14&amp;"-edad-"&amp;$F988,Equations!$G:$I,3,0)*$V988+VLOOKUP(AS$14&amp;"-est-"&amp;$F988,Equations!$G:$I,3,0)*(1/$W988)+VLOOKUP(AS$14&amp;"-imc-"&amp;$F988,Equations!$G:$I,3,0)*(1/$Q988)))</f>
        <v/>
      </c>
      <c r="AT988" s="10" t="str">
        <f>IF($AA988="","",IF(OR($V988&lt;2.7,$V988&gt;90),"Age OOR",AS988-1.6449*VLOOKUP(AS$14&amp;"-rse-"&amp;$F988,Equations!$G:$I,3,0)))</f>
        <v/>
      </c>
      <c r="AU988" s="10" t="str">
        <f>IF($AA988="","",IF(OR($V988&lt;2.7,$V988&gt;90),"Age OOR",AS988+1.6449*VLOOKUP(AS$14&amp;"-rse-"&amp;$F988,Equations!$G:$I,3,0)))</f>
        <v/>
      </c>
      <c r="AV988" s="10" t="str">
        <f t="shared" si="389"/>
        <v/>
      </c>
      <c r="AW988" s="10" t="str">
        <f>IF($AA988="","",IF(OR($V988&lt;2.7,$V988&gt;90),"Age OOR",($AA988-AS988)/VLOOKUP(AS$14&amp;"-rse-"&amp;$F988,Equations!$G:$I,3,0)))</f>
        <v/>
      </c>
      <c r="AX988" s="10" t="str">
        <f>IF($AB988="","",IF(OR($V988&lt;2.7,$V988&gt;90),"Age OOR",VLOOKUP(AX$14&amp;"-int-"&amp;$G988,Equations!$G:$I,3,0)+VLOOKUP(AX$14&amp;"-sexo-"&amp;$G988,Equations!$G:$I,3,0)*$U988+VLOOKUP(AX$14&amp;"-edad-"&amp;$G988,Equations!$G:$I,3,0)*$V988+VLOOKUP(AX$14&amp;"-est-"&amp;$G988,Equations!$G:$I,3,0)*(1/$W988)+VLOOKUP(AX$14&amp;"-imc-"&amp;$G988,Equations!$G:$I,3,0)*(1/$Q988)))</f>
        <v/>
      </c>
      <c r="AY988" s="10" t="str">
        <f>IF($AB988="","",IF(OR($V988&lt;2.7,$V988&gt;90),"Age OOR",AX988-1.6449*VLOOKUP(AX$14&amp;"-rse-"&amp;$G988,Equations!$G:$I,3,0)))</f>
        <v/>
      </c>
      <c r="AZ988" s="10" t="str">
        <f>IF($AB988="","",IF(OR($V988&lt;2.7,$V988&gt;90),"Age OOR",AX988+1.6449*VLOOKUP(AX$14&amp;"-rse-"&amp;$G988,Equations!$G:$I,3,0)))</f>
        <v/>
      </c>
      <c r="BA988" s="10" t="str">
        <f t="shared" si="390"/>
        <v/>
      </c>
      <c r="BB988" s="10" t="str">
        <f>IF($AB988="","",IF(OR($V988&lt;2.7,$V988&gt;90),"Age OOR",($AB988-AX988)/VLOOKUP(AX$14&amp;"-rse-"&amp;$G988,Equations!$G:$I,3,0)))</f>
        <v/>
      </c>
      <c r="BC988" s="10" t="str">
        <f>IF($AC988="","",IF(OR($V988&lt;2.7,$V988&gt;90),"Age OOR",VLOOKUP(BC$14&amp;"-int-"&amp;$H988,Equations!$G:$I,3,0)+VLOOKUP(BC$14&amp;"-sexo-"&amp;$H988,Equations!$G:$I,3,0)*$U988+VLOOKUP(BC$14&amp;"-edad-"&amp;$H988,Equations!$G:$I,3,0)*$V988+VLOOKUP(BC$14&amp;"-est-"&amp;$H988,Equations!$G:$I,3,0)*(1/$W988)+VLOOKUP(BC$14&amp;"-imc-"&amp;$H988,Equations!$G:$I,3,0)*(1/$Q988)))</f>
        <v/>
      </c>
      <c r="BD988" s="10" t="str">
        <f>IF($AC988="","",IF(OR($V988&lt;2.7,$V988&gt;90),"Age OOR",BC988-1.6449*VLOOKUP(BC$14&amp;"-rse-"&amp;$H988,Equations!$G:$I,3,0)))</f>
        <v/>
      </c>
      <c r="BE988" s="10" t="str">
        <f>IF($AC988="","",IF(OR($V988&lt;2.7,$V988&gt;90),"Age OOR",BC988+1.6449*VLOOKUP(BC$14&amp;"-rse-"&amp;$H988,Equations!$G:$I,3,0)))</f>
        <v/>
      </c>
      <c r="BF988" s="10" t="str">
        <f t="shared" si="391"/>
        <v/>
      </c>
      <c r="BG988" s="10" t="str">
        <f>IF($AC988="","",IF(OR($V988&lt;2.7,$V988&gt;90),"Age OOR",($AC988-BC988)/VLOOKUP(BC$14&amp;"-rse-"&amp;$H988,Equations!$G:$I,3,0)))</f>
        <v/>
      </c>
      <c r="BH988" s="10" t="str">
        <f>IF($AD988="","",IF(OR($V988&lt;2.7,$V988&gt;90),"Age OOR",VLOOKUP(BH$14&amp;"-int-"&amp;$I988,Equations!$G:$I,3,0)+VLOOKUP(BH$14&amp;"-sexo-"&amp;$I988,Equations!$G:$I,3,0)*$U988+VLOOKUP(BH$14&amp;"-edad-"&amp;$I988,Equations!$G:$I,3,0)*$V988+VLOOKUP(BH$14&amp;"-est-"&amp;$I988,Equations!$G:$I,3,0)*(1/$W988)+VLOOKUP(BH$14&amp;"-imc-"&amp;$I988,Equations!$G:$I,3,0)*(1/$Q988)))</f>
        <v/>
      </c>
      <c r="BI988" s="10" t="str">
        <f>IF($AD988="","",IF(OR($V988&lt;2.7,$V988&gt;90),"Age OOR",BH988-1.6449*VLOOKUP(BH$14&amp;"-rse-"&amp;$I988,Equations!$G:$I,3,0)))</f>
        <v/>
      </c>
      <c r="BJ988" s="10" t="str">
        <f>IF($AD988="","",IF(OR($V988&lt;2.7,$V988&gt;90),"Age OOR",BH988+1.6449*VLOOKUP(BH$14&amp;"-rse-"&amp;$I988,Equations!$G:$I,3,0)))</f>
        <v/>
      </c>
      <c r="BK988" s="10" t="str">
        <f t="shared" si="392"/>
        <v/>
      </c>
      <c r="BL988" s="10" t="str">
        <f>IF($AD988="","",IF(OR($V988&lt;2.7,$V988&gt;90),"Age OOR",($AD988-BH988)/VLOOKUP(BH$14&amp;"-rse-"&amp;$I988,Equations!$G:$I,3,0)))</f>
        <v/>
      </c>
      <c r="BM988" s="10" t="str">
        <f>IF($AE988="","",IF(OR($V988&lt;2.7,$V988&gt;90),"Age OOR",VLOOKUP(BM$14&amp;"-int-"&amp;$J988,Equations!$G:$I,3,0)+VLOOKUP(BM$14&amp;"-sexo-"&amp;$J988,Equations!$G:$I,3,0)*$U988+VLOOKUP(BM$14&amp;"-edad-"&amp;$J988,Equations!$G:$I,3,0)*$V988+VLOOKUP(BM$14&amp;"-est-"&amp;$J988,Equations!$G:$I,3,0)*(1/$W988)+VLOOKUP(BM$14&amp;"-imc-"&amp;$J988,Equations!$G:$I,3,0)*(1/$Q988)))</f>
        <v/>
      </c>
      <c r="BN988" s="10" t="str">
        <f>IF($AE988="","",IF(OR($V988&lt;2.7,$V988&gt;90),"Age OOR",BM988-1.6449*VLOOKUP(BM$14&amp;"-rse-"&amp;$J988,Equations!$G:$I,3,0)))</f>
        <v/>
      </c>
      <c r="BO988" s="10" t="str">
        <f>IF($AE988="","",IF(OR($V988&lt;2.7,$V988&gt;90),"Age OOR",BM988+1.6449*VLOOKUP(BM$14&amp;"-rse-"&amp;$J988,Equations!$G:$I,3,0)))</f>
        <v/>
      </c>
      <c r="BP988" s="10" t="str">
        <f t="shared" si="393"/>
        <v/>
      </c>
      <c r="BQ988" s="10" t="str">
        <f>IF($AE988="","",IF(OR($V988&lt;2.7,$V988&gt;90),"Age OOR",($AE988-BM988)/VLOOKUP(BM$14&amp;"-rse-"&amp;$J988,Equations!$G:$I,3,0)))</f>
        <v/>
      </c>
      <c r="BR988" s="10" t="str">
        <f>IF($AF988="","",IF(OR($V988&lt;2.7,$V988&gt;90),"Age OOR",VLOOKUP(BR$14&amp;"-int-"&amp;$K988,Equations!$G:$I,3,0)+VLOOKUP(BR$14&amp;"-sexo-"&amp;$K988,Equations!$G:$I,3,0)*$U988+VLOOKUP(BR$14&amp;"-edad-"&amp;$K988,Equations!$G:$I,3,0)*$V988+VLOOKUP(BR$14&amp;"-est-"&amp;$K988,Equations!$G:$I,3,0)*(1/$W988)+VLOOKUP(BR$14&amp;"-imc-"&amp;$K988,Equations!$G:$I,3,0)*(1/$Q988)))</f>
        <v/>
      </c>
      <c r="BS988" s="10" t="str">
        <f>IF($AF988="","",IF(OR($V988&lt;2.7,$V988&gt;90),"Age OOR",BR988-1.6449*VLOOKUP(BR$14&amp;"-rse-"&amp;$K988,Equations!$G:$I,3,0)))</f>
        <v/>
      </c>
      <c r="BT988" s="10" t="str">
        <f>IF($AF988="","",IF(OR($V988&lt;2.7,$V988&gt;90),"Age OOR",BR988+1.6449*VLOOKUP(BR$14&amp;"-rse-"&amp;$K988,Equations!$G:$I,3,0)))</f>
        <v/>
      </c>
      <c r="BU988" s="10" t="str">
        <f t="shared" si="394"/>
        <v/>
      </c>
      <c r="BV988" s="10" t="str">
        <f>IF($AF988="","",IF(OR($V988&lt;2.7,$V988&gt;90),"Age OOR",($AF988-BR988)/VLOOKUP(BR$14&amp;"-rse-"&amp;$K988,Equations!$G:$I,3,0)))</f>
        <v/>
      </c>
      <c r="BW988" s="10" t="str">
        <f>IF($AG988="","",IF(OR($V988&lt;2.7,$V988&gt;90),"Age OOR",VLOOKUP(BW$14&amp;"-int-"&amp;$L988,Equations!$G:$I,3,0)+VLOOKUP(BW$14&amp;"-sexo-"&amp;$L988,Equations!$G:$I,3,0)*$U988+VLOOKUP(BW$14&amp;"-edad-"&amp;$L988,Equations!$G:$I,3,0)*$V988+VLOOKUP(BW$14&amp;"-est-"&amp;$L988,Equations!$G:$I,3,0)*(1/$W988)+VLOOKUP(BW$14&amp;"-imc-"&amp;$L988,Equations!$G:$I,3,0)*(1/$Q988)))</f>
        <v/>
      </c>
      <c r="BX988" s="10" t="str">
        <f>IF($AG988="","",IF(OR($V988&lt;2.7,$V988&gt;90),"Age OOR",BW988-1.6449*VLOOKUP(BW$14&amp;"-rse-"&amp;$L988,Equations!$G:$I,3,0)))</f>
        <v/>
      </c>
      <c r="BY988" s="10" t="str">
        <f>IF($AG988="","",IF(OR($V988&lt;2.7,$V988&gt;90),"Age OOR",BW988+1.6449*VLOOKUP(BW$14&amp;"-rse-"&amp;$L988,Equations!$G:$I,3,0)))</f>
        <v/>
      </c>
      <c r="BZ988" s="10" t="str">
        <f t="shared" si="395"/>
        <v/>
      </c>
      <c r="CA988" s="10" t="str">
        <f>IF($AG988="","",IF(OR($V988&lt;2.7,$V988&gt;90),"Age OOR",($AG988-BW988)/VLOOKUP(BW$14&amp;"-rse-"&amp;$L988,Equations!$G:$I,3,0)))</f>
        <v/>
      </c>
      <c r="CB988" s="10" t="str">
        <f>IF($AH988="","",IF(OR($V988&lt;2.7,$V988&gt;90),"Age OOR",VLOOKUP(CB$14&amp;"-int-"&amp;$M988,Equations!$G:$I,3,0)+VLOOKUP(CB$14&amp;"-sexo-"&amp;$M988,Equations!$G:$I,3,0)*$U988+VLOOKUP(CB$14&amp;"-edad-"&amp;$M988,Equations!$G:$I,3,0)*$V988+VLOOKUP(CB$14&amp;"-est-"&amp;$M988,Equations!$G:$I,3,0)*(1/$W988)+VLOOKUP(CB$14&amp;"-imc-"&amp;$M988,Equations!$G:$I,3,0)*(1/$Q988)))</f>
        <v/>
      </c>
      <c r="CC988" s="10" t="str">
        <f>IF($AH988="","",IF(OR($V988&lt;2.7,$V988&gt;90),"Age OOR",CB988-1.6449*VLOOKUP(CB$14&amp;"-rse-"&amp;$M988,Equations!$G:$I,3,0)))</f>
        <v/>
      </c>
      <c r="CD988" s="10" t="str">
        <f>IF($AH988="","",IF(OR($V988&lt;2.7,$V988&gt;90),"Age OOR",CB988+1.6449*VLOOKUP(CB$14&amp;"-rse-"&amp;$M988,Equations!$G:$I,3,0)))</f>
        <v/>
      </c>
      <c r="CE988" s="10" t="str">
        <f t="shared" si="396"/>
        <v/>
      </c>
      <c r="CF988" s="10" t="str">
        <f>IF($AH988="","",IF(OR($V988&lt;2.7,$V988&gt;90),"Age OOR",($AH988-CB988)/VLOOKUP(CB$14&amp;"-rse-"&amp;$M988,Equations!$G:$I,3,0)))</f>
        <v/>
      </c>
      <c r="CG988" s="10" t="str">
        <f>IF($AI988="","",IF(OR($V988&lt;2.7,$V988&gt;90),"Age OOR",VLOOKUP(CG$14&amp;"-int-"&amp;$N988,Equations!$G:$I,3,0)+VLOOKUP(CG$14&amp;"-sexo-"&amp;$N988,Equations!$G:$I,3,0)*$U988+VLOOKUP(CG$14&amp;"-edad-"&amp;$N988,Equations!$G:$I,3,0)*$V988+VLOOKUP(CG$14&amp;"-est-"&amp;$N988,Equations!$G:$I,3,0)*(1/$W988)+VLOOKUP(CG$14&amp;"-imc-"&amp;$N988,Equations!$G:$I,3,0)*(1/$Q988)))</f>
        <v/>
      </c>
      <c r="CH988" s="10" t="str">
        <f>IF($AI988="","",IF(OR($V988&lt;2.7,$V988&gt;90),"Age OOR",CG988-1.6449*VLOOKUP(CG$14&amp;"-rse-"&amp;$N988,Equations!$G:$I,3,0)))</f>
        <v/>
      </c>
      <c r="CI988" s="10" t="str">
        <f>IF($AI988="","",IF(OR($V988&lt;2.7,$V988&gt;90),"Age OOR",CG988+1.6449*VLOOKUP(CG$14&amp;"-rse-"&amp;$N988,Equations!$G:$I,3,0)))</f>
        <v/>
      </c>
      <c r="CJ988" s="10" t="str">
        <f t="shared" si="397"/>
        <v/>
      </c>
      <c r="CK988" s="10" t="str">
        <f>IF($AI988="","",IF(OR($V988&lt;2.7,$V988&gt;90),"Age OOR",($AI988-CG988)/VLOOKUP(CG$14&amp;"-rse-"&amp;$N988,Equations!$G:$I,3,0)))</f>
        <v/>
      </c>
      <c r="CL988" s="10" t="str">
        <f>IF($AJ988="","",IF(OR($V988&lt;2.7,$V988&gt;90),"Age OOR",VLOOKUP(CL$14&amp;"-int-"&amp;$O988,Equations!$G:$I,3,0)+VLOOKUP(CL$14&amp;"-sexo-"&amp;$O988,Equations!$G:$I,3,0)*$U988+VLOOKUP(CL$14&amp;"-edad-"&amp;$O988,Equations!$G:$I,3,0)*$V988+VLOOKUP(CL$14&amp;"-est-"&amp;$O988,Equations!$G:$I,3,0)*(1/$W988)+VLOOKUP(CL$14&amp;"-imc-"&amp;$O988,Equations!$G:$I,3,0)*(1/$Q988)))</f>
        <v/>
      </c>
      <c r="CM988" s="10" t="str">
        <f>IF($AJ988="","",IF(OR($V988&lt;2.7,$V988&gt;90),"Age OOR",CL988-1.6449*VLOOKUP(CL$14&amp;"-rse-"&amp;$O988,Equations!$G:$I,3,0)))</f>
        <v/>
      </c>
      <c r="CN988" s="10" t="str">
        <f>IF($AJ988="","",IF(OR($V988&lt;2.7,$V988&gt;90),"Age OOR",CL988+1.6449*VLOOKUP(CL$14&amp;"-rse-"&amp;$O988,Equations!$G:$I,3,0)))</f>
        <v/>
      </c>
      <c r="CO988" s="10" t="str">
        <f t="shared" si="398"/>
        <v/>
      </c>
      <c r="CP988" s="10" t="str">
        <f>IF($AJ988="","",IF(OR($V988&lt;2.7,$V988&gt;90),"Age OOR",($AJ988-CL988)/VLOOKUP(CL$14&amp;"-rse-"&amp;$O988,Equations!$G:$I,3,0)))</f>
        <v/>
      </c>
      <c r="CQ988" s="10" t="str">
        <f>IF($AK988="","",IF(OR($V988&lt;2.7,$V988&gt;90),"Age OOR",EXP(VLOOKUP(CQ$14&amp;"-int-"&amp;$P988,Equations!$G:$I,3,0)+VLOOKUP(CQ$14&amp;"-sexo-"&amp;$P988,Equations!$G:$I,3,0)*$U988+VLOOKUP(CQ$14&amp;"-edad-"&amp;$P988,Equations!$G:$I,3,0)*$V988+VLOOKUP(CQ$14&amp;"-est-"&amp;$P988,Equations!$G:$I,3,0)*(1/$W988)+VLOOKUP(CQ$14&amp;"-imc-"&amp;$P988,Equations!$G:$I,3,0)*(1/$Q988))))</f>
        <v/>
      </c>
      <c r="CR988" s="10" t="str">
        <f>IF($AK988="","",IF(OR($V988&lt;2.7,$V988&gt;90),"Age OOR",EXP(LN(CQ988)-1.6449*VLOOKUP(CQ$14&amp;"-rse-"&amp;$P988,Equations!$G:$I,3,0))))</f>
        <v/>
      </c>
      <c r="CS988" s="10" t="str">
        <f>IF($AK988="","",IF(OR($V988&lt;2.7,$V988&gt;90),"Age OOR",EXP(LN(CQ988)+1.6449*VLOOKUP(CQ$14&amp;"-rse-"&amp;$P988,Equations!$G:$I,3,0))))</f>
        <v/>
      </c>
      <c r="CT988" s="10" t="str">
        <f t="shared" si="399"/>
        <v/>
      </c>
      <c r="CU988" s="10" t="str">
        <f>IF($AK988="","",IF(OR($V988&lt;2.7,$V988&gt;90),"Age OOR",(LN($AK988)-LN(CQ988))/VLOOKUP(CQ$14&amp;"-rse-"&amp;$P988,Equations!$G:$I,3,0)))</f>
        <v/>
      </c>
      <c r="CV988" s="47"/>
    </row>
    <row r="989" spans="5:100" x14ac:dyDescent="0.2">
      <c r="E989" s="23" t="str">
        <f t="shared" si="375"/>
        <v>Age out of range</v>
      </c>
      <c r="F989" s="23" t="str">
        <f t="shared" si="376"/>
        <v>Age out of range</v>
      </c>
      <c r="G989" s="23" t="str">
        <f t="shared" si="377"/>
        <v>Age out of range</v>
      </c>
      <c r="H989" s="23" t="str">
        <f t="shared" si="378"/>
        <v>Age out of range</v>
      </c>
      <c r="I989" s="23" t="str">
        <f t="shared" si="379"/>
        <v>Age out of range</v>
      </c>
      <c r="J989" s="23" t="str">
        <f t="shared" si="380"/>
        <v>Age out of range</v>
      </c>
      <c r="K989" s="23" t="str">
        <f t="shared" si="381"/>
        <v>Age out of range</v>
      </c>
      <c r="L989" s="23" t="str">
        <f t="shared" si="382"/>
        <v>Age out of range</v>
      </c>
      <c r="M989" s="23" t="str">
        <f t="shared" si="383"/>
        <v>Age out of range</v>
      </c>
      <c r="N989" s="23" t="str">
        <f t="shared" si="384"/>
        <v>Age out of range</v>
      </c>
      <c r="O989" s="23" t="str">
        <f t="shared" si="385"/>
        <v>Age out of range</v>
      </c>
      <c r="P989" s="23" t="str">
        <f t="shared" si="386"/>
        <v>Age out of range</v>
      </c>
      <c r="Q989" s="23" t="e">
        <f t="shared" si="387"/>
        <v>#DIV/0!</v>
      </c>
      <c r="R989" s="17"/>
      <c r="S989" s="23">
        <v>973</v>
      </c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  <c r="AE989" s="134"/>
      <c r="AF989" s="134"/>
      <c r="AG989" s="134"/>
      <c r="AH989" s="134"/>
      <c r="AI989" s="134"/>
      <c r="AJ989" s="134"/>
      <c r="AK989" s="134"/>
      <c r="AL989" s="7"/>
      <c r="AM989" s="47"/>
      <c r="AN989" s="10" t="str">
        <f>IF($Z989="","",IF(OR($V989&lt;2.7,$V989&gt;90),"Age OOR",VLOOKUP(AN$14&amp;"-int-"&amp;$E989,Equations!$G:$I,3,0)+VLOOKUP(AN$14&amp;"-sexo-"&amp;$E989,Equations!$G:$I,3,0)*$U989+VLOOKUP(AN$14&amp;"-edad-"&amp;$E989,Equations!$G:$I,3,0)*$V989+VLOOKUP(AN$14&amp;"-est-"&amp;$E989,Equations!$G:$I,3,0)*(1/$W989)+VLOOKUP(AN$14&amp;"-imc-"&amp;$E989,Equations!$G:$I,3,0)*(1/$Q989)))</f>
        <v/>
      </c>
      <c r="AO989" s="10" t="str">
        <f>IF($Z989="","",IF(OR($V989&lt;2.7,$V989&gt;90),"Age OOR",AN989-1.6449*VLOOKUP(AN$14&amp;"-rse-"&amp;$E989,Equations!$G:$I,3,0)))</f>
        <v/>
      </c>
      <c r="AP989" s="10" t="str">
        <f>IF($Z989="","",IF(OR($V989&lt;2.7,$V989&gt;90),"Age OOR",AN989+1.6449*VLOOKUP(AN$14&amp;"-rse-"&amp;$E989,Equations!$G:$I,3,0)))</f>
        <v/>
      </c>
      <c r="AQ989" s="10" t="str">
        <f t="shared" si="388"/>
        <v/>
      </c>
      <c r="AR989" s="10" t="str">
        <f>IF($Z989="","",IF(OR($V989&lt;2.7,$V989&gt;90),"Age OOR",($Z989-AN989)/VLOOKUP(AN$14&amp;"-rse-"&amp;$E989,Equations!$G:$I,3,0)))</f>
        <v/>
      </c>
      <c r="AS989" s="10" t="str">
        <f>IF($AA989="","",IF(OR($V989&lt;2.7,$V989&gt;90),"Age OOR",VLOOKUP(AS$14&amp;"-int-"&amp;$F989,Equations!$G:$I,3,0)+VLOOKUP(AS$14&amp;"-sexo-"&amp;$F989,Equations!$G:$I,3,0)*$U989+VLOOKUP(AS$14&amp;"-edad-"&amp;$F989,Equations!$G:$I,3,0)*$V989+VLOOKUP(AS$14&amp;"-est-"&amp;$F989,Equations!$G:$I,3,0)*(1/$W989)+VLOOKUP(AS$14&amp;"-imc-"&amp;$F989,Equations!$G:$I,3,0)*(1/$Q989)))</f>
        <v/>
      </c>
      <c r="AT989" s="10" t="str">
        <f>IF($AA989="","",IF(OR($V989&lt;2.7,$V989&gt;90),"Age OOR",AS989-1.6449*VLOOKUP(AS$14&amp;"-rse-"&amp;$F989,Equations!$G:$I,3,0)))</f>
        <v/>
      </c>
      <c r="AU989" s="10" t="str">
        <f>IF($AA989="","",IF(OR($V989&lt;2.7,$V989&gt;90),"Age OOR",AS989+1.6449*VLOOKUP(AS$14&amp;"-rse-"&amp;$F989,Equations!$G:$I,3,0)))</f>
        <v/>
      </c>
      <c r="AV989" s="10" t="str">
        <f t="shared" si="389"/>
        <v/>
      </c>
      <c r="AW989" s="10" t="str">
        <f>IF($AA989="","",IF(OR($V989&lt;2.7,$V989&gt;90),"Age OOR",($AA989-AS989)/VLOOKUP(AS$14&amp;"-rse-"&amp;$F989,Equations!$G:$I,3,0)))</f>
        <v/>
      </c>
      <c r="AX989" s="10" t="str">
        <f>IF($AB989="","",IF(OR($V989&lt;2.7,$V989&gt;90),"Age OOR",VLOOKUP(AX$14&amp;"-int-"&amp;$G989,Equations!$G:$I,3,0)+VLOOKUP(AX$14&amp;"-sexo-"&amp;$G989,Equations!$G:$I,3,0)*$U989+VLOOKUP(AX$14&amp;"-edad-"&amp;$G989,Equations!$G:$I,3,0)*$V989+VLOOKUP(AX$14&amp;"-est-"&amp;$G989,Equations!$G:$I,3,0)*(1/$W989)+VLOOKUP(AX$14&amp;"-imc-"&amp;$G989,Equations!$G:$I,3,0)*(1/$Q989)))</f>
        <v/>
      </c>
      <c r="AY989" s="10" t="str">
        <f>IF($AB989="","",IF(OR($V989&lt;2.7,$V989&gt;90),"Age OOR",AX989-1.6449*VLOOKUP(AX$14&amp;"-rse-"&amp;$G989,Equations!$G:$I,3,0)))</f>
        <v/>
      </c>
      <c r="AZ989" s="10" t="str">
        <f>IF($AB989="","",IF(OR($V989&lt;2.7,$V989&gt;90),"Age OOR",AX989+1.6449*VLOOKUP(AX$14&amp;"-rse-"&amp;$G989,Equations!$G:$I,3,0)))</f>
        <v/>
      </c>
      <c r="BA989" s="10" t="str">
        <f t="shared" si="390"/>
        <v/>
      </c>
      <c r="BB989" s="10" t="str">
        <f>IF($AB989="","",IF(OR($V989&lt;2.7,$V989&gt;90),"Age OOR",($AB989-AX989)/VLOOKUP(AX$14&amp;"-rse-"&amp;$G989,Equations!$G:$I,3,0)))</f>
        <v/>
      </c>
      <c r="BC989" s="10" t="str">
        <f>IF($AC989="","",IF(OR($V989&lt;2.7,$V989&gt;90),"Age OOR",VLOOKUP(BC$14&amp;"-int-"&amp;$H989,Equations!$G:$I,3,0)+VLOOKUP(BC$14&amp;"-sexo-"&amp;$H989,Equations!$G:$I,3,0)*$U989+VLOOKUP(BC$14&amp;"-edad-"&amp;$H989,Equations!$G:$I,3,0)*$V989+VLOOKUP(BC$14&amp;"-est-"&amp;$H989,Equations!$G:$I,3,0)*(1/$W989)+VLOOKUP(BC$14&amp;"-imc-"&amp;$H989,Equations!$G:$I,3,0)*(1/$Q989)))</f>
        <v/>
      </c>
      <c r="BD989" s="10" t="str">
        <f>IF($AC989="","",IF(OR($V989&lt;2.7,$V989&gt;90),"Age OOR",BC989-1.6449*VLOOKUP(BC$14&amp;"-rse-"&amp;$H989,Equations!$G:$I,3,0)))</f>
        <v/>
      </c>
      <c r="BE989" s="10" t="str">
        <f>IF($AC989="","",IF(OR($V989&lt;2.7,$V989&gt;90),"Age OOR",BC989+1.6449*VLOOKUP(BC$14&amp;"-rse-"&amp;$H989,Equations!$G:$I,3,0)))</f>
        <v/>
      </c>
      <c r="BF989" s="10" t="str">
        <f t="shared" si="391"/>
        <v/>
      </c>
      <c r="BG989" s="10" t="str">
        <f>IF($AC989="","",IF(OR($V989&lt;2.7,$V989&gt;90),"Age OOR",($AC989-BC989)/VLOOKUP(BC$14&amp;"-rse-"&amp;$H989,Equations!$G:$I,3,0)))</f>
        <v/>
      </c>
      <c r="BH989" s="10" t="str">
        <f>IF($AD989="","",IF(OR($V989&lt;2.7,$V989&gt;90),"Age OOR",VLOOKUP(BH$14&amp;"-int-"&amp;$I989,Equations!$G:$I,3,0)+VLOOKUP(BH$14&amp;"-sexo-"&amp;$I989,Equations!$G:$I,3,0)*$U989+VLOOKUP(BH$14&amp;"-edad-"&amp;$I989,Equations!$G:$I,3,0)*$V989+VLOOKUP(BH$14&amp;"-est-"&amp;$I989,Equations!$G:$I,3,0)*(1/$W989)+VLOOKUP(BH$14&amp;"-imc-"&amp;$I989,Equations!$G:$I,3,0)*(1/$Q989)))</f>
        <v/>
      </c>
      <c r="BI989" s="10" t="str">
        <f>IF($AD989="","",IF(OR($V989&lt;2.7,$V989&gt;90),"Age OOR",BH989-1.6449*VLOOKUP(BH$14&amp;"-rse-"&amp;$I989,Equations!$G:$I,3,0)))</f>
        <v/>
      </c>
      <c r="BJ989" s="10" t="str">
        <f>IF($AD989="","",IF(OR($V989&lt;2.7,$V989&gt;90),"Age OOR",BH989+1.6449*VLOOKUP(BH$14&amp;"-rse-"&amp;$I989,Equations!$G:$I,3,0)))</f>
        <v/>
      </c>
      <c r="BK989" s="10" t="str">
        <f t="shared" si="392"/>
        <v/>
      </c>
      <c r="BL989" s="10" t="str">
        <f>IF($AD989="","",IF(OR($V989&lt;2.7,$V989&gt;90),"Age OOR",($AD989-BH989)/VLOOKUP(BH$14&amp;"-rse-"&amp;$I989,Equations!$G:$I,3,0)))</f>
        <v/>
      </c>
      <c r="BM989" s="10" t="str">
        <f>IF($AE989="","",IF(OR($V989&lt;2.7,$V989&gt;90),"Age OOR",VLOOKUP(BM$14&amp;"-int-"&amp;$J989,Equations!$G:$I,3,0)+VLOOKUP(BM$14&amp;"-sexo-"&amp;$J989,Equations!$G:$I,3,0)*$U989+VLOOKUP(BM$14&amp;"-edad-"&amp;$J989,Equations!$G:$I,3,0)*$V989+VLOOKUP(BM$14&amp;"-est-"&amp;$J989,Equations!$G:$I,3,0)*(1/$W989)+VLOOKUP(BM$14&amp;"-imc-"&amp;$J989,Equations!$G:$I,3,0)*(1/$Q989)))</f>
        <v/>
      </c>
      <c r="BN989" s="10" t="str">
        <f>IF($AE989="","",IF(OR($V989&lt;2.7,$V989&gt;90),"Age OOR",BM989-1.6449*VLOOKUP(BM$14&amp;"-rse-"&amp;$J989,Equations!$G:$I,3,0)))</f>
        <v/>
      </c>
      <c r="BO989" s="10" t="str">
        <f>IF($AE989="","",IF(OR($V989&lt;2.7,$V989&gt;90),"Age OOR",BM989+1.6449*VLOOKUP(BM$14&amp;"-rse-"&amp;$J989,Equations!$G:$I,3,0)))</f>
        <v/>
      </c>
      <c r="BP989" s="10" t="str">
        <f t="shared" si="393"/>
        <v/>
      </c>
      <c r="BQ989" s="10" t="str">
        <f>IF($AE989="","",IF(OR($V989&lt;2.7,$V989&gt;90),"Age OOR",($AE989-BM989)/VLOOKUP(BM$14&amp;"-rse-"&amp;$J989,Equations!$G:$I,3,0)))</f>
        <v/>
      </c>
      <c r="BR989" s="10" t="str">
        <f>IF($AF989="","",IF(OR($V989&lt;2.7,$V989&gt;90),"Age OOR",VLOOKUP(BR$14&amp;"-int-"&amp;$K989,Equations!$G:$I,3,0)+VLOOKUP(BR$14&amp;"-sexo-"&amp;$K989,Equations!$G:$I,3,0)*$U989+VLOOKUP(BR$14&amp;"-edad-"&amp;$K989,Equations!$G:$I,3,0)*$V989+VLOOKUP(BR$14&amp;"-est-"&amp;$K989,Equations!$G:$I,3,0)*(1/$W989)+VLOOKUP(BR$14&amp;"-imc-"&amp;$K989,Equations!$G:$I,3,0)*(1/$Q989)))</f>
        <v/>
      </c>
      <c r="BS989" s="10" t="str">
        <f>IF($AF989="","",IF(OR($V989&lt;2.7,$V989&gt;90),"Age OOR",BR989-1.6449*VLOOKUP(BR$14&amp;"-rse-"&amp;$K989,Equations!$G:$I,3,0)))</f>
        <v/>
      </c>
      <c r="BT989" s="10" t="str">
        <f>IF($AF989="","",IF(OR($V989&lt;2.7,$V989&gt;90),"Age OOR",BR989+1.6449*VLOOKUP(BR$14&amp;"-rse-"&amp;$K989,Equations!$G:$I,3,0)))</f>
        <v/>
      </c>
      <c r="BU989" s="10" t="str">
        <f t="shared" si="394"/>
        <v/>
      </c>
      <c r="BV989" s="10" t="str">
        <f>IF($AF989="","",IF(OR($V989&lt;2.7,$V989&gt;90),"Age OOR",($AF989-BR989)/VLOOKUP(BR$14&amp;"-rse-"&amp;$K989,Equations!$G:$I,3,0)))</f>
        <v/>
      </c>
      <c r="BW989" s="10" t="str">
        <f>IF($AG989="","",IF(OR($V989&lt;2.7,$V989&gt;90),"Age OOR",VLOOKUP(BW$14&amp;"-int-"&amp;$L989,Equations!$G:$I,3,0)+VLOOKUP(BW$14&amp;"-sexo-"&amp;$L989,Equations!$G:$I,3,0)*$U989+VLOOKUP(BW$14&amp;"-edad-"&amp;$L989,Equations!$G:$I,3,0)*$V989+VLOOKUP(BW$14&amp;"-est-"&amp;$L989,Equations!$G:$I,3,0)*(1/$W989)+VLOOKUP(BW$14&amp;"-imc-"&amp;$L989,Equations!$G:$I,3,0)*(1/$Q989)))</f>
        <v/>
      </c>
      <c r="BX989" s="10" t="str">
        <f>IF($AG989="","",IF(OR($V989&lt;2.7,$V989&gt;90),"Age OOR",BW989-1.6449*VLOOKUP(BW$14&amp;"-rse-"&amp;$L989,Equations!$G:$I,3,0)))</f>
        <v/>
      </c>
      <c r="BY989" s="10" t="str">
        <f>IF($AG989="","",IF(OR($V989&lt;2.7,$V989&gt;90),"Age OOR",BW989+1.6449*VLOOKUP(BW$14&amp;"-rse-"&amp;$L989,Equations!$G:$I,3,0)))</f>
        <v/>
      </c>
      <c r="BZ989" s="10" t="str">
        <f t="shared" si="395"/>
        <v/>
      </c>
      <c r="CA989" s="10" t="str">
        <f>IF($AG989="","",IF(OR($V989&lt;2.7,$V989&gt;90),"Age OOR",($AG989-BW989)/VLOOKUP(BW$14&amp;"-rse-"&amp;$L989,Equations!$G:$I,3,0)))</f>
        <v/>
      </c>
      <c r="CB989" s="10" t="str">
        <f>IF($AH989="","",IF(OR($V989&lt;2.7,$V989&gt;90),"Age OOR",VLOOKUP(CB$14&amp;"-int-"&amp;$M989,Equations!$G:$I,3,0)+VLOOKUP(CB$14&amp;"-sexo-"&amp;$M989,Equations!$G:$I,3,0)*$U989+VLOOKUP(CB$14&amp;"-edad-"&amp;$M989,Equations!$G:$I,3,0)*$V989+VLOOKUP(CB$14&amp;"-est-"&amp;$M989,Equations!$G:$I,3,0)*(1/$W989)+VLOOKUP(CB$14&amp;"-imc-"&amp;$M989,Equations!$G:$I,3,0)*(1/$Q989)))</f>
        <v/>
      </c>
      <c r="CC989" s="10" t="str">
        <f>IF($AH989="","",IF(OR($V989&lt;2.7,$V989&gt;90),"Age OOR",CB989-1.6449*VLOOKUP(CB$14&amp;"-rse-"&amp;$M989,Equations!$G:$I,3,0)))</f>
        <v/>
      </c>
      <c r="CD989" s="10" t="str">
        <f>IF($AH989="","",IF(OR($V989&lt;2.7,$V989&gt;90),"Age OOR",CB989+1.6449*VLOOKUP(CB$14&amp;"-rse-"&amp;$M989,Equations!$G:$I,3,0)))</f>
        <v/>
      </c>
      <c r="CE989" s="10" t="str">
        <f t="shared" si="396"/>
        <v/>
      </c>
      <c r="CF989" s="10" t="str">
        <f>IF($AH989="","",IF(OR($V989&lt;2.7,$V989&gt;90),"Age OOR",($AH989-CB989)/VLOOKUP(CB$14&amp;"-rse-"&amp;$M989,Equations!$G:$I,3,0)))</f>
        <v/>
      </c>
      <c r="CG989" s="10" t="str">
        <f>IF($AI989="","",IF(OR($V989&lt;2.7,$V989&gt;90),"Age OOR",VLOOKUP(CG$14&amp;"-int-"&amp;$N989,Equations!$G:$I,3,0)+VLOOKUP(CG$14&amp;"-sexo-"&amp;$N989,Equations!$G:$I,3,0)*$U989+VLOOKUP(CG$14&amp;"-edad-"&amp;$N989,Equations!$G:$I,3,0)*$V989+VLOOKUP(CG$14&amp;"-est-"&amp;$N989,Equations!$G:$I,3,0)*(1/$W989)+VLOOKUP(CG$14&amp;"-imc-"&amp;$N989,Equations!$G:$I,3,0)*(1/$Q989)))</f>
        <v/>
      </c>
      <c r="CH989" s="10" t="str">
        <f>IF($AI989="","",IF(OR($V989&lt;2.7,$V989&gt;90),"Age OOR",CG989-1.6449*VLOOKUP(CG$14&amp;"-rse-"&amp;$N989,Equations!$G:$I,3,0)))</f>
        <v/>
      </c>
      <c r="CI989" s="10" t="str">
        <f>IF($AI989="","",IF(OR($V989&lt;2.7,$V989&gt;90),"Age OOR",CG989+1.6449*VLOOKUP(CG$14&amp;"-rse-"&amp;$N989,Equations!$G:$I,3,0)))</f>
        <v/>
      </c>
      <c r="CJ989" s="10" t="str">
        <f t="shared" si="397"/>
        <v/>
      </c>
      <c r="CK989" s="10" t="str">
        <f>IF($AI989="","",IF(OR($V989&lt;2.7,$V989&gt;90),"Age OOR",($AI989-CG989)/VLOOKUP(CG$14&amp;"-rse-"&amp;$N989,Equations!$G:$I,3,0)))</f>
        <v/>
      </c>
      <c r="CL989" s="10" t="str">
        <f>IF($AJ989="","",IF(OR($V989&lt;2.7,$V989&gt;90),"Age OOR",VLOOKUP(CL$14&amp;"-int-"&amp;$O989,Equations!$G:$I,3,0)+VLOOKUP(CL$14&amp;"-sexo-"&amp;$O989,Equations!$G:$I,3,0)*$U989+VLOOKUP(CL$14&amp;"-edad-"&amp;$O989,Equations!$G:$I,3,0)*$V989+VLOOKUP(CL$14&amp;"-est-"&amp;$O989,Equations!$G:$I,3,0)*(1/$W989)+VLOOKUP(CL$14&amp;"-imc-"&amp;$O989,Equations!$G:$I,3,0)*(1/$Q989)))</f>
        <v/>
      </c>
      <c r="CM989" s="10" t="str">
        <f>IF($AJ989="","",IF(OR($V989&lt;2.7,$V989&gt;90),"Age OOR",CL989-1.6449*VLOOKUP(CL$14&amp;"-rse-"&amp;$O989,Equations!$G:$I,3,0)))</f>
        <v/>
      </c>
      <c r="CN989" s="10" t="str">
        <f>IF($AJ989="","",IF(OR($V989&lt;2.7,$V989&gt;90),"Age OOR",CL989+1.6449*VLOOKUP(CL$14&amp;"-rse-"&amp;$O989,Equations!$G:$I,3,0)))</f>
        <v/>
      </c>
      <c r="CO989" s="10" t="str">
        <f t="shared" si="398"/>
        <v/>
      </c>
      <c r="CP989" s="10" t="str">
        <f>IF($AJ989="","",IF(OR($V989&lt;2.7,$V989&gt;90),"Age OOR",($AJ989-CL989)/VLOOKUP(CL$14&amp;"-rse-"&amp;$O989,Equations!$G:$I,3,0)))</f>
        <v/>
      </c>
      <c r="CQ989" s="10" t="str">
        <f>IF($AK989="","",IF(OR($V989&lt;2.7,$V989&gt;90),"Age OOR",EXP(VLOOKUP(CQ$14&amp;"-int-"&amp;$P989,Equations!$G:$I,3,0)+VLOOKUP(CQ$14&amp;"-sexo-"&amp;$P989,Equations!$G:$I,3,0)*$U989+VLOOKUP(CQ$14&amp;"-edad-"&amp;$P989,Equations!$G:$I,3,0)*$V989+VLOOKUP(CQ$14&amp;"-est-"&amp;$P989,Equations!$G:$I,3,0)*(1/$W989)+VLOOKUP(CQ$14&amp;"-imc-"&amp;$P989,Equations!$G:$I,3,0)*(1/$Q989))))</f>
        <v/>
      </c>
      <c r="CR989" s="10" t="str">
        <f>IF($AK989="","",IF(OR($V989&lt;2.7,$V989&gt;90),"Age OOR",EXP(LN(CQ989)-1.6449*VLOOKUP(CQ$14&amp;"-rse-"&amp;$P989,Equations!$G:$I,3,0))))</f>
        <v/>
      </c>
      <c r="CS989" s="10" t="str">
        <f>IF($AK989="","",IF(OR($V989&lt;2.7,$V989&gt;90),"Age OOR",EXP(LN(CQ989)+1.6449*VLOOKUP(CQ$14&amp;"-rse-"&amp;$P989,Equations!$G:$I,3,0))))</f>
        <v/>
      </c>
      <c r="CT989" s="10" t="str">
        <f t="shared" si="399"/>
        <v/>
      </c>
      <c r="CU989" s="10" t="str">
        <f>IF($AK989="","",IF(OR($V989&lt;2.7,$V989&gt;90),"Age OOR",(LN($AK989)-LN(CQ989))/VLOOKUP(CQ$14&amp;"-rse-"&amp;$P989,Equations!$G:$I,3,0)))</f>
        <v/>
      </c>
      <c r="CV989" s="47"/>
    </row>
    <row r="990" spans="5:100" x14ac:dyDescent="0.2">
      <c r="E990" s="23" t="str">
        <f t="shared" si="375"/>
        <v>Age out of range</v>
      </c>
      <c r="F990" s="23" t="str">
        <f t="shared" si="376"/>
        <v>Age out of range</v>
      </c>
      <c r="G990" s="23" t="str">
        <f t="shared" si="377"/>
        <v>Age out of range</v>
      </c>
      <c r="H990" s="23" t="str">
        <f t="shared" si="378"/>
        <v>Age out of range</v>
      </c>
      <c r="I990" s="23" t="str">
        <f t="shared" si="379"/>
        <v>Age out of range</v>
      </c>
      <c r="J990" s="23" t="str">
        <f t="shared" si="380"/>
        <v>Age out of range</v>
      </c>
      <c r="K990" s="23" t="str">
        <f t="shared" si="381"/>
        <v>Age out of range</v>
      </c>
      <c r="L990" s="23" t="str">
        <f t="shared" si="382"/>
        <v>Age out of range</v>
      </c>
      <c r="M990" s="23" t="str">
        <f t="shared" si="383"/>
        <v>Age out of range</v>
      </c>
      <c r="N990" s="23" t="str">
        <f t="shared" si="384"/>
        <v>Age out of range</v>
      </c>
      <c r="O990" s="23" t="str">
        <f t="shared" si="385"/>
        <v>Age out of range</v>
      </c>
      <c r="P990" s="23" t="str">
        <f t="shared" si="386"/>
        <v>Age out of range</v>
      </c>
      <c r="Q990" s="23" t="e">
        <f t="shared" si="387"/>
        <v>#DIV/0!</v>
      </c>
      <c r="R990" s="17"/>
      <c r="S990" s="23">
        <v>974</v>
      </c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  <c r="AE990" s="134"/>
      <c r="AF990" s="134"/>
      <c r="AG990" s="134"/>
      <c r="AH990" s="134"/>
      <c r="AI990" s="134"/>
      <c r="AJ990" s="134"/>
      <c r="AK990" s="134"/>
      <c r="AL990" s="7"/>
      <c r="AM990" s="47"/>
      <c r="AN990" s="10" t="str">
        <f>IF($Z990="","",IF(OR($V990&lt;2.7,$V990&gt;90),"Age OOR",VLOOKUP(AN$14&amp;"-int-"&amp;$E990,Equations!$G:$I,3,0)+VLOOKUP(AN$14&amp;"-sexo-"&amp;$E990,Equations!$G:$I,3,0)*$U990+VLOOKUP(AN$14&amp;"-edad-"&amp;$E990,Equations!$G:$I,3,0)*$V990+VLOOKUP(AN$14&amp;"-est-"&amp;$E990,Equations!$G:$I,3,0)*(1/$W990)+VLOOKUP(AN$14&amp;"-imc-"&amp;$E990,Equations!$G:$I,3,0)*(1/$Q990)))</f>
        <v/>
      </c>
      <c r="AO990" s="10" t="str">
        <f>IF($Z990="","",IF(OR($V990&lt;2.7,$V990&gt;90),"Age OOR",AN990-1.6449*VLOOKUP(AN$14&amp;"-rse-"&amp;$E990,Equations!$G:$I,3,0)))</f>
        <v/>
      </c>
      <c r="AP990" s="10" t="str">
        <f>IF($Z990="","",IF(OR($V990&lt;2.7,$V990&gt;90),"Age OOR",AN990+1.6449*VLOOKUP(AN$14&amp;"-rse-"&amp;$E990,Equations!$G:$I,3,0)))</f>
        <v/>
      </c>
      <c r="AQ990" s="10" t="str">
        <f t="shared" si="388"/>
        <v/>
      </c>
      <c r="AR990" s="10" t="str">
        <f>IF($Z990="","",IF(OR($V990&lt;2.7,$V990&gt;90),"Age OOR",($Z990-AN990)/VLOOKUP(AN$14&amp;"-rse-"&amp;$E990,Equations!$G:$I,3,0)))</f>
        <v/>
      </c>
      <c r="AS990" s="10" t="str">
        <f>IF($AA990="","",IF(OR($V990&lt;2.7,$V990&gt;90),"Age OOR",VLOOKUP(AS$14&amp;"-int-"&amp;$F990,Equations!$G:$I,3,0)+VLOOKUP(AS$14&amp;"-sexo-"&amp;$F990,Equations!$G:$I,3,0)*$U990+VLOOKUP(AS$14&amp;"-edad-"&amp;$F990,Equations!$G:$I,3,0)*$V990+VLOOKUP(AS$14&amp;"-est-"&amp;$F990,Equations!$G:$I,3,0)*(1/$W990)+VLOOKUP(AS$14&amp;"-imc-"&amp;$F990,Equations!$G:$I,3,0)*(1/$Q990)))</f>
        <v/>
      </c>
      <c r="AT990" s="10" t="str">
        <f>IF($AA990="","",IF(OR($V990&lt;2.7,$V990&gt;90),"Age OOR",AS990-1.6449*VLOOKUP(AS$14&amp;"-rse-"&amp;$F990,Equations!$G:$I,3,0)))</f>
        <v/>
      </c>
      <c r="AU990" s="10" t="str">
        <f>IF($AA990="","",IF(OR($V990&lt;2.7,$V990&gt;90),"Age OOR",AS990+1.6449*VLOOKUP(AS$14&amp;"-rse-"&amp;$F990,Equations!$G:$I,3,0)))</f>
        <v/>
      </c>
      <c r="AV990" s="10" t="str">
        <f t="shared" si="389"/>
        <v/>
      </c>
      <c r="AW990" s="10" t="str">
        <f>IF($AA990="","",IF(OR($V990&lt;2.7,$V990&gt;90),"Age OOR",($AA990-AS990)/VLOOKUP(AS$14&amp;"-rse-"&amp;$F990,Equations!$G:$I,3,0)))</f>
        <v/>
      </c>
      <c r="AX990" s="10" t="str">
        <f>IF($AB990="","",IF(OR($V990&lt;2.7,$V990&gt;90),"Age OOR",VLOOKUP(AX$14&amp;"-int-"&amp;$G990,Equations!$G:$I,3,0)+VLOOKUP(AX$14&amp;"-sexo-"&amp;$G990,Equations!$G:$I,3,0)*$U990+VLOOKUP(AX$14&amp;"-edad-"&amp;$G990,Equations!$G:$I,3,0)*$V990+VLOOKUP(AX$14&amp;"-est-"&amp;$G990,Equations!$G:$I,3,0)*(1/$W990)+VLOOKUP(AX$14&amp;"-imc-"&amp;$G990,Equations!$G:$I,3,0)*(1/$Q990)))</f>
        <v/>
      </c>
      <c r="AY990" s="10" t="str">
        <f>IF($AB990="","",IF(OR($V990&lt;2.7,$V990&gt;90),"Age OOR",AX990-1.6449*VLOOKUP(AX$14&amp;"-rse-"&amp;$G990,Equations!$G:$I,3,0)))</f>
        <v/>
      </c>
      <c r="AZ990" s="10" t="str">
        <f>IF($AB990="","",IF(OR($V990&lt;2.7,$V990&gt;90),"Age OOR",AX990+1.6449*VLOOKUP(AX$14&amp;"-rse-"&amp;$G990,Equations!$G:$I,3,0)))</f>
        <v/>
      </c>
      <c r="BA990" s="10" t="str">
        <f t="shared" si="390"/>
        <v/>
      </c>
      <c r="BB990" s="10" t="str">
        <f>IF($AB990="","",IF(OR($V990&lt;2.7,$V990&gt;90),"Age OOR",($AB990-AX990)/VLOOKUP(AX$14&amp;"-rse-"&amp;$G990,Equations!$G:$I,3,0)))</f>
        <v/>
      </c>
      <c r="BC990" s="10" t="str">
        <f>IF($AC990="","",IF(OR($V990&lt;2.7,$V990&gt;90),"Age OOR",VLOOKUP(BC$14&amp;"-int-"&amp;$H990,Equations!$G:$I,3,0)+VLOOKUP(BC$14&amp;"-sexo-"&amp;$H990,Equations!$G:$I,3,0)*$U990+VLOOKUP(BC$14&amp;"-edad-"&amp;$H990,Equations!$G:$I,3,0)*$V990+VLOOKUP(BC$14&amp;"-est-"&amp;$H990,Equations!$G:$I,3,0)*(1/$W990)+VLOOKUP(BC$14&amp;"-imc-"&amp;$H990,Equations!$G:$I,3,0)*(1/$Q990)))</f>
        <v/>
      </c>
      <c r="BD990" s="10" t="str">
        <f>IF($AC990="","",IF(OR($V990&lt;2.7,$V990&gt;90),"Age OOR",BC990-1.6449*VLOOKUP(BC$14&amp;"-rse-"&amp;$H990,Equations!$G:$I,3,0)))</f>
        <v/>
      </c>
      <c r="BE990" s="10" t="str">
        <f>IF($AC990="","",IF(OR($V990&lt;2.7,$V990&gt;90),"Age OOR",BC990+1.6449*VLOOKUP(BC$14&amp;"-rse-"&amp;$H990,Equations!$G:$I,3,0)))</f>
        <v/>
      </c>
      <c r="BF990" s="10" t="str">
        <f t="shared" si="391"/>
        <v/>
      </c>
      <c r="BG990" s="10" t="str">
        <f>IF($AC990="","",IF(OR($V990&lt;2.7,$V990&gt;90),"Age OOR",($AC990-BC990)/VLOOKUP(BC$14&amp;"-rse-"&amp;$H990,Equations!$G:$I,3,0)))</f>
        <v/>
      </c>
      <c r="BH990" s="10" t="str">
        <f>IF($AD990="","",IF(OR($V990&lt;2.7,$V990&gt;90),"Age OOR",VLOOKUP(BH$14&amp;"-int-"&amp;$I990,Equations!$G:$I,3,0)+VLOOKUP(BH$14&amp;"-sexo-"&amp;$I990,Equations!$G:$I,3,0)*$U990+VLOOKUP(BH$14&amp;"-edad-"&amp;$I990,Equations!$G:$I,3,0)*$V990+VLOOKUP(BH$14&amp;"-est-"&amp;$I990,Equations!$G:$I,3,0)*(1/$W990)+VLOOKUP(BH$14&amp;"-imc-"&amp;$I990,Equations!$G:$I,3,0)*(1/$Q990)))</f>
        <v/>
      </c>
      <c r="BI990" s="10" t="str">
        <f>IF($AD990="","",IF(OR($V990&lt;2.7,$V990&gt;90),"Age OOR",BH990-1.6449*VLOOKUP(BH$14&amp;"-rse-"&amp;$I990,Equations!$G:$I,3,0)))</f>
        <v/>
      </c>
      <c r="BJ990" s="10" t="str">
        <f>IF($AD990="","",IF(OR($V990&lt;2.7,$V990&gt;90),"Age OOR",BH990+1.6449*VLOOKUP(BH$14&amp;"-rse-"&amp;$I990,Equations!$G:$I,3,0)))</f>
        <v/>
      </c>
      <c r="BK990" s="10" t="str">
        <f t="shared" si="392"/>
        <v/>
      </c>
      <c r="BL990" s="10" t="str">
        <f>IF($AD990="","",IF(OR($V990&lt;2.7,$V990&gt;90),"Age OOR",($AD990-BH990)/VLOOKUP(BH$14&amp;"-rse-"&amp;$I990,Equations!$G:$I,3,0)))</f>
        <v/>
      </c>
      <c r="BM990" s="10" t="str">
        <f>IF($AE990="","",IF(OR($V990&lt;2.7,$V990&gt;90),"Age OOR",VLOOKUP(BM$14&amp;"-int-"&amp;$J990,Equations!$G:$I,3,0)+VLOOKUP(BM$14&amp;"-sexo-"&amp;$J990,Equations!$G:$I,3,0)*$U990+VLOOKUP(BM$14&amp;"-edad-"&amp;$J990,Equations!$G:$I,3,0)*$V990+VLOOKUP(BM$14&amp;"-est-"&amp;$J990,Equations!$G:$I,3,0)*(1/$W990)+VLOOKUP(BM$14&amp;"-imc-"&amp;$J990,Equations!$G:$I,3,0)*(1/$Q990)))</f>
        <v/>
      </c>
      <c r="BN990" s="10" t="str">
        <f>IF($AE990="","",IF(OR($V990&lt;2.7,$V990&gt;90),"Age OOR",BM990-1.6449*VLOOKUP(BM$14&amp;"-rse-"&amp;$J990,Equations!$G:$I,3,0)))</f>
        <v/>
      </c>
      <c r="BO990" s="10" t="str">
        <f>IF($AE990="","",IF(OR($V990&lt;2.7,$V990&gt;90),"Age OOR",BM990+1.6449*VLOOKUP(BM$14&amp;"-rse-"&amp;$J990,Equations!$G:$I,3,0)))</f>
        <v/>
      </c>
      <c r="BP990" s="10" t="str">
        <f t="shared" si="393"/>
        <v/>
      </c>
      <c r="BQ990" s="10" t="str">
        <f>IF($AE990="","",IF(OR($V990&lt;2.7,$V990&gt;90),"Age OOR",($AE990-BM990)/VLOOKUP(BM$14&amp;"-rse-"&amp;$J990,Equations!$G:$I,3,0)))</f>
        <v/>
      </c>
      <c r="BR990" s="10" t="str">
        <f>IF($AF990="","",IF(OR($V990&lt;2.7,$V990&gt;90),"Age OOR",VLOOKUP(BR$14&amp;"-int-"&amp;$K990,Equations!$G:$I,3,0)+VLOOKUP(BR$14&amp;"-sexo-"&amp;$K990,Equations!$G:$I,3,0)*$U990+VLOOKUP(BR$14&amp;"-edad-"&amp;$K990,Equations!$G:$I,3,0)*$V990+VLOOKUP(BR$14&amp;"-est-"&amp;$K990,Equations!$G:$I,3,0)*(1/$W990)+VLOOKUP(BR$14&amp;"-imc-"&amp;$K990,Equations!$G:$I,3,0)*(1/$Q990)))</f>
        <v/>
      </c>
      <c r="BS990" s="10" t="str">
        <f>IF($AF990="","",IF(OR($V990&lt;2.7,$V990&gt;90),"Age OOR",BR990-1.6449*VLOOKUP(BR$14&amp;"-rse-"&amp;$K990,Equations!$G:$I,3,0)))</f>
        <v/>
      </c>
      <c r="BT990" s="10" t="str">
        <f>IF($AF990="","",IF(OR($V990&lt;2.7,$V990&gt;90),"Age OOR",BR990+1.6449*VLOOKUP(BR$14&amp;"-rse-"&amp;$K990,Equations!$G:$I,3,0)))</f>
        <v/>
      </c>
      <c r="BU990" s="10" t="str">
        <f t="shared" si="394"/>
        <v/>
      </c>
      <c r="BV990" s="10" t="str">
        <f>IF($AF990="","",IF(OR($V990&lt;2.7,$V990&gt;90),"Age OOR",($AF990-BR990)/VLOOKUP(BR$14&amp;"-rse-"&amp;$K990,Equations!$G:$I,3,0)))</f>
        <v/>
      </c>
      <c r="BW990" s="10" t="str">
        <f>IF($AG990="","",IF(OR($V990&lt;2.7,$V990&gt;90),"Age OOR",VLOOKUP(BW$14&amp;"-int-"&amp;$L990,Equations!$G:$I,3,0)+VLOOKUP(BW$14&amp;"-sexo-"&amp;$L990,Equations!$G:$I,3,0)*$U990+VLOOKUP(BW$14&amp;"-edad-"&amp;$L990,Equations!$G:$I,3,0)*$V990+VLOOKUP(BW$14&amp;"-est-"&amp;$L990,Equations!$G:$I,3,0)*(1/$W990)+VLOOKUP(BW$14&amp;"-imc-"&amp;$L990,Equations!$G:$I,3,0)*(1/$Q990)))</f>
        <v/>
      </c>
      <c r="BX990" s="10" t="str">
        <f>IF($AG990="","",IF(OR($V990&lt;2.7,$V990&gt;90),"Age OOR",BW990-1.6449*VLOOKUP(BW$14&amp;"-rse-"&amp;$L990,Equations!$G:$I,3,0)))</f>
        <v/>
      </c>
      <c r="BY990" s="10" t="str">
        <f>IF($AG990="","",IF(OR($V990&lt;2.7,$V990&gt;90),"Age OOR",BW990+1.6449*VLOOKUP(BW$14&amp;"-rse-"&amp;$L990,Equations!$G:$I,3,0)))</f>
        <v/>
      </c>
      <c r="BZ990" s="10" t="str">
        <f t="shared" si="395"/>
        <v/>
      </c>
      <c r="CA990" s="10" t="str">
        <f>IF($AG990="","",IF(OR($V990&lt;2.7,$V990&gt;90),"Age OOR",($AG990-BW990)/VLOOKUP(BW$14&amp;"-rse-"&amp;$L990,Equations!$G:$I,3,0)))</f>
        <v/>
      </c>
      <c r="CB990" s="10" t="str">
        <f>IF($AH990="","",IF(OR($V990&lt;2.7,$V990&gt;90),"Age OOR",VLOOKUP(CB$14&amp;"-int-"&amp;$M990,Equations!$G:$I,3,0)+VLOOKUP(CB$14&amp;"-sexo-"&amp;$M990,Equations!$G:$I,3,0)*$U990+VLOOKUP(CB$14&amp;"-edad-"&amp;$M990,Equations!$G:$I,3,0)*$V990+VLOOKUP(CB$14&amp;"-est-"&amp;$M990,Equations!$G:$I,3,0)*(1/$W990)+VLOOKUP(CB$14&amp;"-imc-"&amp;$M990,Equations!$G:$I,3,0)*(1/$Q990)))</f>
        <v/>
      </c>
      <c r="CC990" s="10" t="str">
        <f>IF($AH990="","",IF(OR($V990&lt;2.7,$V990&gt;90),"Age OOR",CB990-1.6449*VLOOKUP(CB$14&amp;"-rse-"&amp;$M990,Equations!$G:$I,3,0)))</f>
        <v/>
      </c>
      <c r="CD990" s="10" t="str">
        <f>IF($AH990="","",IF(OR($V990&lt;2.7,$V990&gt;90),"Age OOR",CB990+1.6449*VLOOKUP(CB$14&amp;"-rse-"&amp;$M990,Equations!$G:$I,3,0)))</f>
        <v/>
      </c>
      <c r="CE990" s="10" t="str">
        <f t="shared" si="396"/>
        <v/>
      </c>
      <c r="CF990" s="10" t="str">
        <f>IF($AH990="","",IF(OR($V990&lt;2.7,$V990&gt;90),"Age OOR",($AH990-CB990)/VLOOKUP(CB$14&amp;"-rse-"&amp;$M990,Equations!$G:$I,3,0)))</f>
        <v/>
      </c>
      <c r="CG990" s="10" t="str">
        <f>IF($AI990="","",IF(OR($V990&lt;2.7,$V990&gt;90),"Age OOR",VLOOKUP(CG$14&amp;"-int-"&amp;$N990,Equations!$G:$I,3,0)+VLOOKUP(CG$14&amp;"-sexo-"&amp;$N990,Equations!$G:$I,3,0)*$U990+VLOOKUP(CG$14&amp;"-edad-"&amp;$N990,Equations!$G:$I,3,0)*$V990+VLOOKUP(CG$14&amp;"-est-"&amp;$N990,Equations!$G:$I,3,0)*(1/$W990)+VLOOKUP(CG$14&amp;"-imc-"&amp;$N990,Equations!$G:$I,3,0)*(1/$Q990)))</f>
        <v/>
      </c>
      <c r="CH990" s="10" t="str">
        <f>IF($AI990="","",IF(OR($V990&lt;2.7,$V990&gt;90),"Age OOR",CG990-1.6449*VLOOKUP(CG$14&amp;"-rse-"&amp;$N990,Equations!$G:$I,3,0)))</f>
        <v/>
      </c>
      <c r="CI990" s="10" t="str">
        <f>IF($AI990="","",IF(OR($V990&lt;2.7,$V990&gt;90),"Age OOR",CG990+1.6449*VLOOKUP(CG$14&amp;"-rse-"&amp;$N990,Equations!$G:$I,3,0)))</f>
        <v/>
      </c>
      <c r="CJ990" s="10" t="str">
        <f t="shared" si="397"/>
        <v/>
      </c>
      <c r="CK990" s="10" t="str">
        <f>IF($AI990="","",IF(OR($V990&lt;2.7,$V990&gt;90),"Age OOR",($AI990-CG990)/VLOOKUP(CG$14&amp;"-rse-"&amp;$N990,Equations!$G:$I,3,0)))</f>
        <v/>
      </c>
      <c r="CL990" s="10" t="str">
        <f>IF($AJ990="","",IF(OR($V990&lt;2.7,$V990&gt;90),"Age OOR",VLOOKUP(CL$14&amp;"-int-"&amp;$O990,Equations!$G:$I,3,0)+VLOOKUP(CL$14&amp;"-sexo-"&amp;$O990,Equations!$G:$I,3,0)*$U990+VLOOKUP(CL$14&amp;"-edad-"&amp;$O990,Equations!$G:$I,3,0)*$V990+VLOOKUP(CL$14&amp;"-est-"&amp;$O990,Equations!$G:$I,3,0)*(1/$W990)+VLOOKUP(CL$14&amp;"-imc-"&amp;$O990,Equations!$G:$I,3,0)*(1/$Q990)))</f>
        <v/>
      </c>
      <c r="CM990" s="10" t="str">
        <f>IF($AJ990="","",IF(OR($V990&lt;2.7,$V990&gt;90),"Age OOR",CL990-1.6449*VLOOKUP(CL$14&amp;"-rse-"&amp;$O990,Equations!$G:$I,3,0)))</f>
        <v/>
      </c>
      <c r="CN990" s="10" t="str">
        <f>IF($AJ990="","",IF(OR($V990&lt;2.7,$V990&gt;90),"Age OOR",CL990+1.6449*VLOOKUP(CL$14&amp;"-rse-"&amp;$O990,Equations!$G:$I,3,0)))</f>
        <v/>
      </c>
      <c r="CO990" s="10" t="str">
        <f t="shared" si="398"/>
        <v/>
      </c>
      <c r="CP990" s="10" t="str">
        <f>IF($AJ990="","",IF(OR($V990&lt;2.7,$V990&gt;90),"Age OOR",($AJ990-CL990)/VLOOKUP(CL$14&amp;"-rse-"&amp;$O990,Equations!$G:$I,3,0)))</f>
        <v/>
      </c>
      <c r="CQ990" s="10" t="str">
        <f>IF($AK990="","",IF(OR($V990&lt;2.7,$V990&gt;90),"Age OOR",EXP(VLOOKUP(CQ$14&amp;"-int-"&amp;$P990,Equations!$G:$I,3,0)+VLOOKUP(CQ$14&amp;"-sexo-"&amp;$P990,Equations!$G:$I,3,0)*$U990+VLOOKUP(CQ$14&amp;"-edad-"&amp;$P990,Equations!$G:$I,3,0)*$V990+VLOOKUP(CQ$14&amp;"-est-"&amp;$P990,Equations!$G:$I,3,0)*(1/$W990)+VLOOKUP(CQ$14&amp;"-imc-"&amp;$P990,Equations!$G:$I,3,0)*(1/$Q990))))</f>
        <v/>
      </c>
      <c r="CR990" s="10" t="str">
        <f>IF($AK990="","",IF(OR($V990&lt;2.7,$V990&gt;90),"Age OOR",EXP(LN(CQ990)-1.6449*VLOOKUP(CQ$14&amp;"-rse-"&amp;$P990,Equations!$G:$I,3,0))))</f>
        <v/>
      </c>
      <c r="CS990" s="10" t="str">
        <f>IF($AK990="","",IF(OR($V990&lt;2.7,$V990&gt;90),"Age OOR",EXP(LN(CQ990)+1.6449*VLOOKUP(CQ$14&amp;"-rse-"&amp;$P990,Equations!$G:$I,3,0))))</f>
        <v/>
      </c>
      <c r="CT990" s="10" t="str">
        <f t="shared" si="399"/>
        <v/>
      </c>
      <c r="CU990" s="10" t="str">
        <f>IF($AK990="","",IF(OR($V990&lt;2.7,$V990&gt;90),"Age OOR",(LN($AK990)-LN(CQ990))/VLOOKUP(CQ$14&amp;"-rse-"&amp;$P990,Equations!$G:$I,3,0)))</f>
        <v/>
      </c>
      <c r="CV990" s="47"/>
    </row>
    <row r="991" spans="5:100" x14ac:dyDescent="0.2">
      <c r="E991" s="23" t="str">
        <f t="shared" si="375"/>
        <v>Age out of range</v>
      </c>
      <c r="F991" s="23" t="str">
        <f t="shared" si="376"/>
        <v>Age out of range</v>
      </c>
      <c r="G991" s="23" t="str">
        <f t="shared" si="377"/>
        <v>Age out of range</v>
      </c>
      <c r="H991" s="23" t="str">
        <f t="shared" si="378"/>
        <v>Age out of range</v>
      </c>
      <c r="I991" s="23" t="str">
        <f t="shared" si="379"/>
        <v>Age out of range</v>
      </c>
      <c r="J991" s="23" t="str">
        <f t="shared" si="380"/>
        <v>Age out of range</v>
      </c>
      <c r="K991" s="23" t="str">
        <f t="shared" si="381"/>
        <v>Age out of range</v>
      </c>
      <c r="L991" s="23" t="str">
        <f t="shared" si="382"/>
        <v>Age out of range</v>
      </c>
      <c r="M991" s="23" t="str">
        <f t="shared" si="383"/>
        <v>Age out of range</v>
      </c>
      <c r="N991" s="23" t="str">
        <f t="shared" si="384"/>
        <v>Age out of range</v>
      </c>
      <c r="O991" s="23" t="str">
        <f t="shared" si="385"/>
        <v>Age out of range</v>
      </c>
      <c r="P991" s="23" t="str">
        <f t="shared" si="386"/>
        <v>Age out of range</v>
      </c>
      <c r="Q991" s="23" t="e">
        <f t="shared" si="387"/>
        <v>#DIV/0!</v>
      </c>
      <c r="R991" s="17"/>
      <c r="S991" s="23">
        <v>975</v>
      </c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  <c r="AE991" s="134"/>
      <c r="AF991" s="134"/>
      <c r="AG991" s="134"/>
      <c r="AH991" s="134"/>
      <c r="AI991" s="134"/>
      <c r="AJ991" s="134"/>
      <c r="AK991" s="134"/>
      <c r="AL991" s="7"/>
      <c r="AM991" s="47"/>
      <c r="AN991" s="10" t="str">
        <f>IF($Z991="","",IF(OR($V991&lt;2.7,$V991&gt;90),"Age OOR",VLOOKUP(AN$14&amp;"-int-"&amp;$E991,Equations!$G:$I,3,0)+VLOOKUP(AN$14&amp;"-sexo-"&amp;$E991,Equations!$G:$I,3,0)*$U991+VLOOKUP(AN$14&amp;"-edad-"&amp;$E991,Equations!$G:$I,3,0)*$V991+VLOOKUP(AN$14&amp;"-est-"&amp;$E991,Equations!$G:$I,3,0)*(1/$W991)+VLOOKUP(AN$14&amp;"-imc-"&amp;$E991,Equations!$G:$I,3,0)*(1/$Q991)))</f>
        <v/>
      </c>
      <c r="AO991" s="10" t="str">
        <f>IF($Z991="","",IF(OR($V991&lt;2.7,$V991&gt;90),"Age OOR",AN991-1.6449*VLOOKUP(AN$14&amp;"-rse-"&amp;$E991,Equations!$G:$I,3,0)))</f>
        <v/>
      </c>
      <c r="AP991" s="10" t="str">
        <f>IF($Z991="","",IF(OR($V991&lt;2.7,$V991&gt;90),"Age OOR",AN991+1.6449*VLOOKUP(AN$14&amp;"-rse-"&amp;$E991,Equations!$G:$I,3,0)))</f>
        <v/>
      </c>
      <c r="AQ991" s="10" t="str">
        <f t="shared" si="388"/>
        <v/>
      </c>
      <c r="AR991" s="10" t="str">
        <f>IF($Z991="","",IF(OR($V991&lt;2.7,$V991&gt;90),"Age OOR",($Z991-AN991)/VLOOKUP(AN$14&amp;"-rse-"&amp;$E991,Equations!$G:$I,3,0)))</f>
        <v/>
      </c>
      <c r="AS991" s="10" t="str">
        <f>IF($AA991="","",IF(OR($V991&lt;2.7,$V991&gt;90),"Age OOR",VLOOKUP(AS$14&amp;"-int-"&amp;$F991,Equations!$G:$I,3,0)+VLOOKUP(AS$14&amp;"-sexo-"&amp;$F991,Equations!$G:$I,3,0)*$U991+VLOOKUP(AS$14&amp;"-edad-"&amp;$F991,Equations!$G:$I,3,0)*$V991+VLOOKUP(AS$14&amp;"-est-"&amp;$F991,Equations!$G:$I,3,0)*(1/$W991)+VLOOKUP(AS$14&amp;"-imc-"&amp;$F991,Equations!$G:$I,3,0)*(1/$Q991)))</f>
        <v/>
      </c>
      <c r="AT991" s="10" t="str">
        <f>IF($AA991="","",IF(OR($V991&lt;2.7,$V991&gt;90),"Age OOR",AS991-1.6449*VLOOKUP(AS$14&amp;"-rse-"&amp;$F991,Equations!$G:$I,3,0)))</f>
        <v/>
      </c>
      <c r="AU991" s="10" t="str">
        <f>IF($AA991="","",IF(OR($V991&lt;2.7,$V991&gt;90),"Age OOR",AS991+1.6449*VLOOKUP(AS$14&amp;"-rse-"&amp;$F991,Equations!$G:$I,3,0)))</f>
        <v/>
      </c>
      <c r="AV991" s="10" t="str">
        <f t="shared" si="389"/>
        <v/>
      </c>
      <c r="AW991" s="10" t="str">
        <f>IF($AA991="","",IF(OR($V991&lt;2.7,$V991&gt;90),"Age OOR",($AA991-AS991)/VLOOKUP(AS$14&amp;"-rse-"&amp;$F991,Equations!$G:$I,3,0)))</f>
        <v/>
      </c>
      <c r="AX991" s="10" t="str">
        <f>IF($AB991="","",IF(OR($V991&lt;2.7,$V991&gt;90),"Age OOR",VLOOKUP(AX$14&amp;"-int-"&amp;$G991,Equations!$G:$I,3,0)+VLOOKUP(AX$14&amp;"-sexo-"&amp;$G991,Equations!$G:$I,3,0)*$U991+VLOOKUP(AX$14&amp;"-edad-"&amp;$G991,Equations!$G:$I,3,0)*$V991+VLOOKUP(AX$14&amp;"-est-"&amp;$G991,Equations!$G:$I,3,0)*(1/$W991)+VLOOKUP(AX$14&amp;"-imc-"&amp;$G991,Equations!$G:$I,3,0)*(1/$Q991)))</f>
        <v/>
      </c>
      <c r="AY991" s="10" t="str">
        <f>IF($AB991="","",IF(OR($V991&lt;2.7,$V991&gt;90),"Age OOR",AX991-1.6449*VLOOKUP(AX$14&amp;"-rse-"&amp;$G991,Equations!$G:$I,3,0)))</f>
        <v/>
      </c>
      <c r="AZ991" s="10" t="str">
        <f>IF($AB991="","",IF(OR($V991&lt;2.7,$V991&gt;90),"Age OOR",AX991+1.6449*VLOOKUP(AX$14&amp;"-rse-"&amp;$G991,Equations!$G:$I,3,0)))</f>
        <v/>
      </c>
      <c r="BA991" s="10" t="str">
        <f t="shared" si="390"/>
        <v/>
      </c>
      <c r="BB991" s="10" t="str">
        <f>IF($AB991="","",IF(OR($V991&lt;2.7,$V991&gt;90),"Age OOR",($AB991-AX991)/VLOOKUP(AX$14&amp;"-rse-"&amp;$G991,Equations!$G:$I,3,0)))</f>
        <v/>
      </c>
      <c r="BC991" s="10" t="str">
        <f>IF($AC991="","",IF(OR($V991&lt;2.7,$V991&gt;90),"Age OOR",VLOOKUP(BC$14&amp;"-int-"&amp;$H991,Equations!$G:$I,3,0)+VLOOKUP(BC$14&amp;"-sexo-"&amp;$H991,Equations!$G:$I,3,0)*$U991+VLOOKUP(BC$14&amp;"-edad-"&amp;$H991,Equations!$G:$I,3,0)*$V991+VLOOKUP(BC$14&amp;"-est-"&amp;$H991,Equations!$G:$I,3,0)*(1/$W991)+VLOOKUP(BC$14&amp;"-imc-"&amp;$H991,Equations!$G:$I,3,0)*(1/$Q991)))</f>
        <v/>
      </c>
      <c r="BD991" s="10" t="str">
        <f>IF($AC991="","",IF(OR($V991&lt;2.7,$V991&gt;90),"Age OOR",BC991-1.6449*VLOOKUP(BC$14&amp;"-rse-"&amp;$H991,Equations!$G:$I,3,0)))</f>
        <v/>
      </c>
      <c r="BE991" s="10" t="str">
        <f>IF($AC991="","",IF(OR($V991&lt;2.7,$V991&gt;90),"Age OOR",BC991+1.6449*VLOOKUP(BC$14&amp;"-rse-"&amp;$H991,Equations!$G:$I,3,0)))</f>
        <v/>
      </c>
      <c r="BF991" s="10" t="str">
        <f t="shared" si="391"/>
        <v/>
      </c>
      <c r="BG991" s="10" t="str">
        <f>IF($AC991="","",IF(OR($V991&lt;2.7,$V991&gt;90),"Age OOR",($AC991-BC991)/VLOOKUP(BC$14&amp;"-rse-"&amp;$H991,Equations!$G:$I,3,0)))</f>
        <v/>
      </c>
      <c r="BH991" s="10" t="str">
        <f>IF($AD991="","",IF(OR($V991&lt;2.7,$V991&gt;90),"Age OOR",VLOOKUP(BH$14&amp;"-int-"&amp;$I991,Equations!$G:$I,3,0)+VLOOKUP(BH$14&amp;"-sexo-"&amp;$I991,Equations!$G:$I,3,0)*$U991+VLOOKUP(BH$14&amp;"-edad-"&amp;$I991,Equations!$G:$I,3,0)*$V991+VLOOKUP(BH$14&amp;"-est-"&amp;$I991,Equations!$G:$I,3,0)*(1/$W991)+VLOOKUP(BH$14&amp;"-imc-"&amp;$I991,Equations!$G:$I,3,0)*(1/$Q991)))</f>
        <v/>
      </c>
      <c r="BI991" s="10" t="str">
        <f>IF($AD991="","",IF(OR($V991&lt;2.7,$V991&gt;90),"Age OOR",BH991-1.6449*VLOOKUP(BH$14&amp;"-rse-"&amp;$I991,Equations!$G:$I,3,0)))</f>
        <v/>
      </c>
      <c r="BJ991" s="10" t="str">
        <f>IF($AD991="","",IF(OR($V991&lt;2.7,$V991&gt;90),"Age OOR",BH991+1.6449*VLOOKUP(BH$14&amp;"-rse-"&amp;$I991,Equations!$G:$I,3,0)))</f>
        <v/>
      </c>
      <c r="BK991" s="10" t="str">
        <f t="shared" si="392"/>
        <v/>
      </c>
      <c r="BL991" s="10" t="str">
        <f>IF($AD991="","",IF(OR($V991&lt;2.7,$V991&gt;90),"Age OOR",($AD991-BH991)/VLOOKUP(BH$14&amp;"-rse-"&amp;$I991,Equations!$G:$I,3,0)))</f>
        <v/>
      </c>
      <c r="BM991" s="10" t="str">
        <f>IF($AE991="","",IF(OR($V991&lt;2.7,$V991&gt;90),"Age OOR",VLOOKUP(BM$14&amp;"-int-"&amp;$J991,Equations!$G:$I,3,0)+VLOOKUP(BM$14&amp;"-sexo-"&amp;$J991,Equations!$G:$I,3,0)*$U991+VLOOKUP(BM$14&amp;"-edad-"&amp;$J991,Equations!$G:$I,3,0)*$V991+VLOOKUP(BM$14&amp;"-est-"&amp;$J991,Equations!$G:$I,3,0)*(1/$W991)+VLOOKUP(BM$14&amp;"-imc-"&amp;$J991,Equations!$G:$I,3,0)*(1/$Q991)))</f>
        <v/>
      </c>
      <c r="BN991" s="10" t="str">
        <f>IF($AE991="","",IF(OR($V991&lt;2.7,$V991&gt;90),"Age OOR",BM991-1.6449*VLOOKUP(BM$14&amp;"-rse-"&amp;$J991,Equations!$G:$I,3,0)))</f>
        <v/>
      </c>
      <c r="BO991" s="10" t="str">
        <f>IF($AE991="","",IF(OR($V991&lt;2.7,$V991&gt;90),"Age OOR",BM991+1.6449*VLOOKUP(BM$14&amp;"-rse-"&amp;$J991,Equations!$G:$I,3,0)))</f>
        <v/>
      </c>
      <c r="BP991" s="10" t="str">
        <f t="shared" si="393"/>
        <v/>
      </c>
      <c r="BQ991" s="10" t="str">
        <f>IF($AE991="","",IF(OR($V991&lt;2.7,$V991&gt;90),"Age OOR",($AE991-BM991)/VLOOKUP(BM$14&amp;"-rse-"&amp;$J991,Equations!$G:$I,3,0)))</f>
        <v/>
      </c>
      <c r="BR991" s="10" t="str">
        <f>IF($AF991="","",IF(OR($V991&lt;2.7,$V991&gt;90),"Age OOR",VLOOKUP(BR$14&amp;"-int-"&amp;$K991,Equations!$G:$I,3,0)+VLOOKUP(BR$14&amp;"-sexo-"&amp;$K991,Equations!$G:$I,3,0)*$U991+VLOOKUP(BR$14&amp;"-edad-"&amp;$K991,Equations!$G:$I,3,0)*$V991+VLOOKUP(BR$14&amp;"-est-"&amp;$K991,Equations!$G:$I,3,0)*(1/$W991)+VLOOKUP(BR$14&amp;"-imc-"&amp;$K991,Equations!$G:$I,3,0)*(1/$Q991)))</f>
        <v/>
      </c>
      <c r="BS991" s="10" t="str">
        <f>IF($AF991="","",IF(OR($V991&lt;2.7,$V991&gt;90),"Age OOR",BR991-1.6449*VLOOKUP(BR$14&amp;"-rse-"&amp;$K991,Equations!$G:$I,3,0)))</f>
        <v/>
      </c>
      <c r="BT991" s="10" t="str">
        <f>IF($AF991="","",IF(OR($V991&lt;2.7,$V991&gt;90),"Age OOR",BR991+1.6449*VLOOKUP(BR$14&amp;"-rse-"&amp;$K991,Equations!$G:$I,3,0)))</f>
        <v/>
      </c>
      <c r="BU991" s="10" t="str">
        <f t="shared" si="394"/>
        <v/>
      </c>
      <c r="BV991" s="10" t="str">
        <f>IF($AF991="","",IF(OR($V991&lt;2.7,$V991&gt;90),"Age OOR",($AF991-BR991)/VLOOKUP(BR$14&amp;"-rse-"&amp;$K991,Equations!$G:$I,3,0)))</f>
        <v/>
      </c>
      <c r="BW991" s="10" t="str">
        <f>IF($AG991="","",IF(OR($V991&lt;2.7,$V991&gt;90),"Age OOR",VLOOKUP(BW$14&amp;"-int-"&amp;$L991,Equations!$G:$I,3,0)+VLOOKUP(BW$14&amp;"-sexo-"&amp;$L991,Equations!$G:$I,3,0)*$U991+VLOOKUP(BW$14&amp;"-edad-"&amp;$L991,Equations!$G:$I,3,0)*$V991+VLOOKUP(BW$14&amp;"-est-"&amp;$L991,Equations!$G:$I,3,0)*(1/$W991)+VLOOKUP(BW$14&amp;"-imc-"&amp;$L991,Equations!$G:$I,3,0)*(1/$Q991)))</f>
        <v/>
      </c>
      <c r="BX991" s="10" t="str">
        <f>IF($AG991="","",IF(OR($V991&lt;2.7,$V991&gt;90),"Age OOR",BW991-1.6449*VLOOKUP(BW$14&amp;"-rse-"&amp;$L991,Equations!$G:$I,3,0)))</f>
        <v/>
      </c>
      <c r="BY991" s="10" t="str">
        <f>IF($AG991="","",IF(OR($V991&lt;2.7,$V991&gt;90),"Age OOR",BW991+1.6449*VLOOKUP(BW$14&amp;"-rse-"&amp;$L991,Equations!$G:$I,3,0)))</f>
        <v/>
      </c>
      <c r="BZ991" s="10" t="str">
        <f t="shared" si="395"/>
        <v/>
      </c>
      <c r="CA991" s="10" t="str">
        <f>IF($AG991="","",IF(OR($V991&lt;2.7,$V991&gt;90),"Age OOR",($AG991-BW991)/VLOOKUP(BW$14&amp;"-rse-"&amp;$L991,Equations!$G:$I,3,0)))</f>
        <v/>
      </c>
      <c r="CB991" s="10" t="str">
        <f>IF($AH991="","",IF(OR($V991&lt;2.7,$V991&gt;90),"Age OOR",VLOOKUP(CB$14&amp;"-int-"&amp;$M991,Equations!$G:$I,3,0)+VLOOKUP(CB$14&amp;"-sexo-"&amp;$M991,Equations!$G:$I,3,0)*$U991+VLOOKUP(CB$14&amp;"-edad-"&amp;$M991,Equations!$G:$I,3,0)*$V991+VLOOKUP(CB$14&amp;"-est-"&amp;$M991,Equations!$G:$I,3,0)*(1/$W991)+VLOOKUP(CB$14&amp;"-imc-"&amp;$M991,Equations!$G:$I,3,0)*(1/$Q991)))</f>
        <v/>
      </c>
      <c r="CC991" s="10" t="str">
        <f>IF($AH991="","",IF(OR($V991&lt;2.7,$V991&gt;90),"Age OOR",CB991-1.6449*VLOOKUP(CB$14&amp;"-rse-"&amp;$M991,Equations!$G:$I,3,0)))</f>
        <v/>
      </c>
      <c r="CD991" s="10" t="str">
        <f>IF($AH991="","",IF(OR($V991&lt;2.7,$V991&gt;90),"Age OOR",CB991+1.6449*VLOOKUP(CB$14&amp;"-rse-"&amp;$M991,Equations!$G:$I,3,0)))</f>
        <v/>
      </c>
      <c r="CE991" s="10" t="str">
        <f t="shared" si="396"/>
        <v/>
      </c>
      <c r="CF991" s="10" t="str">
        <f>IF($AH991="","",IF(OR($V991&lt;2.7,$V991&gt;90),"Age OOR",($AH991-CB991)/VLOOKUP(CB$14&amp;"-rse-"&amp;$M991,Equations!$G:$I,3,0)))</f>
        <v/>
      </c>
      <c r="CG991" s="10" t="str">
        <f>IF($AI991="","",IF(OR($V991&lt;2.7,$V991&gt;90),"Age OOR",VLOOKUP(CG$14&amp;"-int-"&amp;$N991,Equations!$G:$I,3,0)+VLOOKUP(CG$14&amp;"-sexo-"&amp;$N991,Equations!$G:$I,3,0)*$U991+VLOOKUP(CG$14&amp;"-edad-"&amp;$N991,Equations!$G:$I,3,0)*$V991+VLOOKUP(CG$14&amp;"-est-"&amp;$N991,Equations!$G:$I,3,0)*(1/$W991)+VLOOKUP(CG$14&amp;"-imc-"&amp;$N991,Equations!$G:$I,3,0)*(1/$Q991)))</f>
        <v/>
      </c>
      <c r="CH991" s="10" t="str">
        <f>IF($AI991="","",IF(OR($V991&lt;2.7,$V991&gt;90),"Age OOR",CG991-1.6449*VLOOKUP(CG$14&amp;"-rse-"&amp;$N991,Equations!$G:$I,3,0)))</f>
        <v/>
      </c>
      <c r="CI991" s="10" t="str">
        <f>IF($AI991="","",IF(OR($V991&lt;2.7,$V991&gt;90),"Age OOR",CG991+1.6449*VLOOKUP(CG$14&amp;"-rse-"&amp;$N991,Equations!$G:$I,3,0)))</f>
        <v/>
      </c>
      <c r="CJ991" s="10" t="str">
        <f t="shared" si="397"/>
        <v/>
      </c>
      <c r="CK991" s="10" t="str">
        <f>IF($AI991="","",IF(OR($V991&lt;2.7,$V991&gt;90),"Age OOR",($AI991-CG991)/VLOOKUP(CG$14&amp;"-rse-"&amp;$N991,Equations!$G:$I,3,0)))</f>
        <v/>
      </c>
      <c r="CL991" s="10" t="str">
        <f>IF($AJ991="","",IF(OR($V991&lt;2.7,$V991&gt;90),"Age OOR",VLOOKUP(CL$14&amp;"-int-"&amp;$O991,Equations!$G:$I,3,0)+VLOOKUP(CL$14&amp;"-sexo-"&amp;$O991,Equations!$G:$I,3,0)*$U991+VLOOKUP(CL$14&amp;"-edad-"&amp;$O991,Equations!$G:$I,3,0)*$V991+VLOOKUP(CL$14&amp;"-est-"&amp;$O991,Equations!$G:$I,3,0)*(1/$W991)+VLOOKUP(CL$14&amp;"-imc-"&amp;$O991,Equations!$G:$I,3,0)*(1/$Q991)))</f>
        <v/>
      </c>
      <c r="CM991" s="10" t="str">
        <f>IF($AJ991="","",IF(OR($V991&lt;2.7,$V991&gt;90),"Age OOR",CL991-1.6449*VLOOKUP(CL$14&amp;"-rse-"&amp;$O991,Equations!$G:$I,3,0)))</f>
        <v/>
      </c>
      <c r="CN991" s="10" t="str">
        <f>IF($AJ991="","",IF(OR($V991&lt;2.7,$V991&gt;90),"Age OOR",CL991+1.6449*VLOOKUP(CL$14&amp;"-rse-"&amp;$O991,Equations!$G:$I,3,0)))</f>
        <v/>
      </c>
      <c r="CO991" s="10" t="str">
        <f t="shared" si="398"/>
        <v/>
      </c>
      <c r="CP991" s="10" t="str">
        <f>IF($AJ991="","",IF(OR($V991&lt;2.7,$V991&gt;90),"Age OOR",($AJ991-CL991)/VLOOKUP(CL$14&amp;"-rse-"&amp;$O991,Equations!$G:$I,3,0)))</f>
        <v/>
      </c>
      <c r="CQ991" s="10" t="str">
        <f>IF($AK991="","",IF(OR($V991&lt;2.7,$V991&gt;90),"Age OOR",EXP(VLOOKUP(CQ$14&amp;"-int-"&amp;$P991,Equations!$G:$I,3,0)+VLOOKUP(CQ$14&amp;"-sexo-"&amp;$P991,Equations!$G:$I,3,0)*$U991+VLOOKUP(CQ$14&amp;"-edad-"&amp;$P991,Equations!$G:$I,3,0)*$V991+VLOOKUP(CQ$14&amp;"-est-"&amp;$P991,Equations!$G:$I,3,0)*(1/$W991)+VLOOKUP(CQ$14&amp;"-imc-"&amp;$P991,Equations!$G:$I,3,0)*(1/$Q991))))</f>
        <v/>
      </c>
      <c r="CR991" s="10" t="str">
        <f>IF($AK991="","",IF(OR($V991&lt;2.7,$V991&gt;90),"Age OOR",EXP(LN(CQ991)-1.6449*VLOOKUP(CQ$14&amp;"-rse-"&amp;$P991,Equations!$G:$I,3,0))))</f>
        <v/>
      </c>
      <c r="CS991" s="10" t="str">
        <f>IF($AK991="","",IF(OR($V991&lt;2.7,$V991&gt;90),"Age OOR",EXP(LN(CQ991)+1.6449*VLOOKUP(CQ$14&amp;"-rse-"&amp;$P991,Equations!$G:$I,3,0))))</f>
        <v/>
      </c>
      <c r="CT991" s="10" t="str">
        <f t="shared" si="399"/>
        <v/>
      </c>
      <c r="CU991" s="10" t="str">
        <f>IF($AK991="","",IF(OR($V991&lt;2.7,$V991&gt;90),"Age OOR",(LN($AK991)-LN(CQ991))/VLOOKUP(CQ$14&amp;"-rse-"&amp;$P991,Equations!$G:$I,3,0)))</f>
        <v/>
      </c>
      <c r="CV991" s="47"/>
    </row>
    <row r="992" spans="5:100" x14ac:dyDescent="0.2">
      <c r="E992" s="23" t="str">
        <f t="shared" si="375"/>
        <v>Age out of range</v>
      </c>
      <c r="F992" s="23" t="str">
        <f t="shared" si="376"/>
        <v>Age out of range</v>
      </c>
      <c r="G992" s="23" t="str">
        <f t="shared" si="377"/>
        <v>Age out of range</v>
      </c>
      <c r="H992" s="23" t="str">
        <f t="shared" si="378"/>
        <v>Age out of range</v>
      </c>
      <c r="I992" s="23" t="str">
        <f t="shared" si="379"/>
        <v>Age out of range</v>
      </c>
      <c r="J992" s="23" t="str">
        <f t="shared" si="380"/>
        <v>Age out of range</v>
      </c>
      <c r="K992" s="23" t="str">
        <f t="shared" si="381"/>
        <v>Age out of range</v>
      </c>
      <c r="L992" s="23" t="str">
        <f t="shared" si="382"/>
        <v>Age out of range</v>
      </c>
      <c r="M992" s="23" t="str">
        <f t="shared" si="383"/>
        <v>Age out of range</v>
      </c>
      <c r="N992" s="23" t="str">
        <f t="shared" si="384"/>
        <v>Age out of range</v>
      </c>
      <c r="O992" s="23" t="str">
        <f t="shared" si="385"/>
        <v>Age out of range</v>
      </c>
      <c r="P992" s="23" t="str">
        <f t="shared" si="386"/>
        <v>Age out of range</v>
      </c>
      <c r="Q992" s="23" t="e">
        <f t="shared" si="387"/>
        <v>#DIV/0!</v>
      </c>
      <c r="R992" s="17"/>
      <c r="S992" s="23">
        <v>976</v>
      </c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  <c r="AE992" s="134"/>
      <c r="AF992" s="134"/>
      <c r="AG992" s="134"/>
      <c r="AH992" s="134"/>
      <c r="AI992" s="134"/>
      <c r="AJ992" s="134"/>
      <c r="AK992" s="134"/>
      <c r="AL992" s="7"/>
      <c r="AM992" s="47"/>
      <c r="AN992" s="10" t="str">
        <f>IF($Z992="","",IF(OR($V992&lt;2.7,$V992&gt;90),"Age OOR",VLOOKUP(AN$14&amp;"-int-"&amp;$E992,Equations!$G:$I,3,0)+VLOOKUP(AN$14&amp;"-sexo-"&amp;$E992,Equations!$G:$I,3,0)*$U992+VLOOKUP(AN$14&amp;"-edad-"&amp;$E992,Equations!$G:$I,3,0)*$V992+VLOOKUP(AN$14&amp;"-est-"&amp;$E992,Equations!$G:$I,3,0)*(1/$W992)+VLOOKUP(AN$14&amp;"-imc-"&amp;$E992,Equations!$G:$I,3,0)*(1/$Q992)))</f>
        <v/>
      </c>
      <c r="AO992" s="10" t="str">
        <f>IF($Z992="","",IF(OR($V992&lt;2.7,$V992&gt;90),"Age OOR",AN992-1.6449*VLOOKUP(AN$14&amp;"-rse-"&amp;$E992,Equations!$G:$I,3,0)))</f>
        <v/>
      </c>
      <c r="AP992" s="10" t="str">
        <f>IF($Z992="","",IF(OR($V992&lt;2.7,$V992&gt;90),"Age OOR",AN992+1.6449*VLOOKUP(AN$14&amp;"-rse-"&amp;$E992,Equations!$G:$I,3,0)))</f>
        <v/>
      </c>
      <c r="AQ992" s="10" t="str">
        <f t="shared" si="388"/>
        <v/>
      </c>
      <c r="AR992" s="10" t="str">
        <f>IF($Z992="","",IF(OR($V992&lt;2.7,$V992&gt;90),"Age OOR",($Z992-AN992)/VLOOKUP(AN$14&amp;"-rse-"&amp;$E992,Equations!$G:$I,3,0)))</f>
        <v/>
      </c>
      <c r="AS992" s="10" t="str">
        <f>IF($AA992="","",IF(OR($V992&lt;2.7,$V992&gt;90),"Age OOR",VLOOKUP(AS$14&amp;"-int-"&amp;$F992,Equations!$G:$I,3,0)+VLOOKUP(AS$14&amp;"-sexo-"&amp;$F992,Equations!$G:$I,3,0)*$U992+VLOOKUP(AS$14&amp;"-edad-"&amp;$F992,Equations!$G:$I,3,0)*$V992+VLOOKUP(AS$14&amp;"-est-"&amp;$F992,Equations!$G:$I,3,0)*(1/$W992)+VLOOKUP(AS$14&amp;"-imc-"&amp;$F992,Equations!$G:$I,3,0)*(1/$Q992)))</f>
        <v/>
      </c>
      <c r="AT992" s="10" t="str">
        <f>IF($AA992="","",IF(OR($V992&lt;2.7,$V992&gt;90),"Age OOR",AS992-1.6449*VLOOKUP(AS$14&amp;"-rse-"&amp;$F992,Equations!$G:$I,3,0)))</f>
        <v/>
      </c>
      <c r="AU992" s="10" t="str">
        <f>IF($AA992="","",IF(OR($V992&lt;2.7,$V992&gt;90),"Age OOR",AS992+1.6449*VLOOKUP(AS$14&amp;"-rse-"&amp;$F992,Equations!$G:$I,3,0)))</f>
        <v/>
      </c>
      <c r="AV992" s="10" t="str">
        <f t="shared" si="389"/>
        <v/>
      </c>
      <c r="AW992" s="10" t="str">
        <f>IF($AA992="","",IF(OR($V992&lt;2.7,$V992&gt;90),"Age OOR",($AA992-AS992)/VLOOKUP(AS$14&amp;"-rse-"&amp;$F992,Equations!$G:$I,3,0)))</f>
        <v/>
      </c>
      <c r="AX992" s="10" t="str">
        <f>IF($AB992="","",IF(OR($V992&lt;2.7,$V992&gt;90),"Age OOR",VLOOKUP(AX$14&amp;"-int-"&amp;$G992,Equations!$G:$I,3,0)+VLOOKUP(AX$14&amp;"-sexo-"&amp;$G992,Equations!$G:$I,3,0)*$U992+VLOOKUP(AX$14&amp;"-edad-"&amp;$G992,Equations!$G:$I,3,0)*$V992+VLOOKUP(AX$14&amp;"-est-"&amp;$G992,Equations!$G:$I,3,0)*(1/$W992)+VLOOKUP(AX$14&amp;"-imc-"&amp;$G992,Equations!$G:$I,3,0)*(1/$Q992)))</f>
        <v/>
      </c>
      <c r="AY992" s="10" t="str">
        <f>IF($AB992="","",IF(OR($V992&lt;2.7,$V992&gt;90),"Age OOR",AX992-1.6449*VLOOKUP(AX$14&amp;"-rse-"&amp;$G992,Equations!$G:$I,3,0)))</f>
        <v/>
      </c>
      <c r="AZ992" s="10" t="str">
        <f>IF($AB992="","",IF(OR($V992&lt;2.7,$V992&gt;90),"Age OOR",AX992+1.6449*VLOOKUP(AX$14&amp;"-rse-"&amp;$G992,Equations!$G:$I,3,0)))</f>
        <v/>
      </c>
      <c r="BA992" s="10" t="str">
        <f t="shared" si="390"/>
        <v/>
      </c>
      <c r="BB992" s="10" t="str">
        <f>IF($AB992="","",IF(OR($V992&lt;2.7,$V992&gt;90),"Age OOR",($AB992-AX992)/VLOOKUP(AX$14&amp;"-rse-"&amp;$G992,Equations!$G:$I,3,0)))</f>
        <v/>
      </c>
      <c r="BC992" s="10" t="str">
        <f>IF($AC992="","",IF(OR($V992&lt;2.7,$V992&gt;90),"Age OOR",VLOOKUP(BC$14&amp;"-int-"&amp;$H992,Equations!$G:$I,3,0)+VLOOKUP(BC$14&amp;"-sexo-"&amp;$H992,Equations!$G:$I,3,0)*$U992+VLOOKUP(BC$14&amp;"-edad-"&amp;$H992,Equations!$G:$I,3,0)*$V992+VLOOKUP(BC$14&amp;"-est-"&amp;$H992,Equations!$G:$I,3,0)*(1/$W992)+VLOOKUP(BC$14&amp;"-imc-"&amp;$H992,Equations!$G:$I,3,0)*(1/$Q992)))</f>
        <v/>
      </c>
      <c r="BD992" s="10" t="str">
        <f>IF($AC992="","",IF(OR($V992&lt;2.7,$V992&gt;90),"Age OOR",BC992-1.6449*VLOOKUP(BC$14&amp;"-rse-"&amp;$H992,Equations!$G:$I,3,0)))</f>
        <v/>
      </c>
      <c r="BE992" s="10" t="str">
        <f>IF($AC992="","",IF(OR($V992&lt;2.7,$V992&gt;90),"Age OOR",BC992+1.6449*VLOOKUP(BC$14&amp;"-rse-"&amp;$H992,Equations!$G:$I,3,0)))</f>
        <v/>
      </c>
      <c r="BF992" s="10" t="str">
        <f t="shared" si="391"/>
        <v/>
      </c>
      <c r="BG992" s="10" t="str">
        <f>IF($AC992="","",IF(OR($V992&lt;2.7,$V992&gt;90),"Age OOR",($AC992-BC992)/VLOOKUP(BC$14&amp;"-rse-"&amp;$H992,Equations!$G:$I,3,0)))</f>
        <v/>
      </c>
      <c r="BH992" s="10" t="str">
        <f>IF($AD992="","",IF(OR($V992&lt;2.7,$V992&gt;90),"Age OOR",VLOOKUP(BH$14&amp;"-int-"&amp;$I992,Equations!$G:$I,3,0)+VLOOKUP(BH$14&amp;"-sexo-"&amp;$I992,Equations!$G:$I,3,0)*$U992+VLOOKUP(BH$14&amp;"-edad-"&amp;$I992,Equations!$G:$I,3,0)*$V992+VLOOKUP(BH$14&amp;"-est-"&amp;$I992,Equations!$G:$I,3,0)*(1/$W992)+VLOOKUP(BH$14&amp;"-imc-"&amp;$I992,Equations!$G:$I,3,0)*(1/$Q992)))</f>
        <v/>
      </c>
      <c r="BI992" s="10" t="str">
        <f>IF($AD992="","",IF(OR($V992&lt;2.7,$V992&gt;90),"Age OOR",BH992-1.6449*VLOOKUP(BH$14&amp;"-rse-"&amp;$I992,Equations!$G:$I,3,0)))</f>
        <v/>
      </c>
      <c r="BJ992" s="10" t="str">
        <f>IF($AD992="","",IF(OR($V992&lt;2.7,$V992&gt;90),"Age OOR",BH992+1.6449*VLOOKUP(BH$14&amp;"-rse-"&amp;$I992,Equations!$G:$I,3,0)))</f>
        <v/>
      </c>
      <c r="BK992" s="10" t="str">
        <f t="shared" si="392"/>
        <v/>
      </c>
      <c r="BL992" s="10" t="str">
        <f>IF($AD992="","",IF(OR($V992&lt;2.7,$V992&gt;90),"Age OOR",($AD992-BH992)/VLOOKUP(BH$14&amp;"-rse-"&amp;$I992,Equations!$G:$I,3,0)))</f>
        <v/>
      </c>
      <c r="BM992" s="10" t="str">
        <f>IF($AE992="","",IF(OR($V992&lt;2.7,$V992&gt;90),"Age OOR",VLOOKUP(BM$14&amp;"-int-"&amp;$J992,Equations!$G:$I,3,0)+VLOOKUP(BM$14&amp;"-sexo-"&amp;$J992,Equations!$G:$I,3,0)*$U992+VLOOKUP(BM$14&amp;"-edad-"&amp;$J992,Equations!$G:$I,3,0)*$V992+VLOOKUP(BM$14&amp;"-est-"&amp;$J992,Equations!$G:$I,3,0)*(1/$W992)+VLOOKUP(BM$14&amp;"-imc-"&amp;$J992,Equations!$G:$I,3,0)*(1/$Q992)))</f>
        <v/>
      </c>
      <c r="BN992" s="10" t="str">
        <f>IF($AE992="","",IF(OR($V992&lt;2.7,$V992&gt;90),"Age OOR",BM992-1.6449*VLOOKUP(BM$14&amp;"-rse-"&amp;$J992,Equations!$G:$I,3,0)))</f>
        <v/>
      </c>
      <c r="BO992" s="10" t="str">
        <f>IF($AE992="","",IF(OR($V992&lt;2.7,$V992&gt;90),"Age OOR",BM992+1.6449*VLOOKUP(BM$14&amp;"-rse-"&amp;$J992,Equations!$G:$I,3,0)))</f>
        <v/>
      </c>
      <c r="BP992" s="10" t="str">
        <f t="shared" si="393"/>
        <v/>
      </c>
      <c r="BQ992" s="10" t="str">
        <f>IF($AE992="","",IF(OR($V992&lt;2.7,$V992&gt;90),"Age OOR",($AE992-BM992)/VLOOKUP(BM$14&amp;"-rse-"&amp;$J992,Equations!$G:$I,3,0)))</f>
        <v/>
      </c>
      <c r="BR992" s="10" t="str">
        <f>IF($AF992="","",IF(OR($V992&lt;2.7,$V992&gt;90),"Age OOR",VLOOKUP(BR$14&amp;"-int-"&amp;$K992,Equations!$G:$I,3,0)+VLOOKUP(BR$14&amp;"-sexo-"&amp;$K992,Equations!$G:$I,3,0)*$U992+VLOOKUP(BR$14&amp;"-edad-"&amp;$K992,Equations!$G:$I,3,0)*$V992+VLOOKUP(BR$14&amp;"-est-"&amp;$K992,Equations!$G:$I,3,0)*(1/$W992)+VLOOKUP(BR$14&amp;"-imc-"&amp;$K992,Equations!$G:$I,3,0)*(1/$Q992)))</f>
        <v/>
      </c>
      <c r="BS992" s="10" t="str">
        <f>IF($AF992="","",IF(OR($V992&lt;2.7,$V992&gt;90),"Age OOR",BR992-1.6449*VLOOKUP(BR$14&amp;"-rse-"&amp;$K992,Equations!$G:$I,3,0)))</f>
        <v/>
      </c>
      <c r="BT992" s="10" t="str">
        <f>IF($AF992="","",IF(OR($V992&lt;2.7,$V992&gt;90),"Age OOR",BR992+1.6449*VLOOKUP(BR$14&amp;"-rse-"&amp;$K992,Equations!$G:$I,3,0)))</f>
        <v/>
      </c>
      <c r="BU992" s="10" t="str">
        <f t="shared" si="394"/>
        <v/>
      </c>
      <c r="BV992" s="10" t="str">
        <f>IF($AF992="","",IF(OR($V992&lt;2.7,$V992&gt;90),"Age OOR",($AF992-BR992)/VLOOKUP(BR$14&amp;"-rse-"&amp;$K992,Equations!$G:$I,3,0)))</f>
        <v/>
      </c>
      <c r="BW992" s="10" t="str">
        <f>IF($AG992="","",IF(OR($V992&lt;2.7,$V992&gt;90),"Age OOR",VLOOKUP(BW$14&amp;"-int-"&amp;$L992,Equations!$G:$I,3,0)+VLOOKUP(BW$14&amp;"-sexo-"&amp;$L992,Equations!$G:$I,3,0)*$U992+VLOOKUP(BW$14&amp;"-edad-"&amp;$L992,Equations!$G:$I,3,0)*$V992+VLOOKUP(BW$14&amp;"-est-"&amp;$L992,Equations!$G:$I,3,0)*(1/$W992)+VLOOKUP(BW$14&amp;"-imc-"&amp;$L992,Equations!$G:$I,3,0)*(1/$Q992)))</f>
        <v/>
      </c>
      <c r="BX992" s="10" t="str">
        <f>IF($AG992="","",IF(OR($V992&lt;2.7,$V992&gt;90),"Age OOR",BW992-1.6449*VLOOKUP(BW$14&amp;"-rse-"&amp;$L992,Equations!$G:$I,3,0)))</f>
        <v/>
      </c>
      <c r="BY992" s="10" t="str">
        <f>IF($AG992="","",IF(OR($V992&lt;2.7,$V992&gt;90),"Age OOR",BW992+1.6449*VLOOKUP(BW$14&amp;"-rse-"&amp;$L992,Equations!$G:$I,3,0)))</f>
        <v/>
      </c>
      <c r="BZ992" s="10" t="str">
        <f t="shared" si="395"/>
        <v/>
      </c>
      <c r="CA992" s="10" t="str">
        <f>IF($AG992="","",IF(OR($V992&lt;2.7,$V992&gt;90),"Age OOR",($AG992-BW992)/VLOOKUP(BW$14&amp;"-rse-"&amp;$L992,Equations!$G:$I,3,0)))</f>
        <v/>
      </c>
      <c r="CB992" s="10" t="str">
        <f>IF($AH992="","",IF(OR($V992&lt;2.7,$V992&gt;90),"Age OOR",VLOOKUP(CB$14&amp;"-int-"&amp;$M992,Equations!$G:$I,3,0)+VLOOKUP(CB$14&amp;"-sexo-"&amp;$M992,Equations!$G:$I,3,0)*$U992+VLOOKUP(CB$14&amp;"-edad-"&amp;$M992,Equations!$G:$I,3,0)*$V992+VLOOKUP(CB$14&amp;"-est-"&amp;$M992,Equations!$G:$I,3,0)*(1/$W992)+VLOOKUP(CB$14&amp;"-imc-"&amp;$M992,Equations!$G:$I,3,0)*(1/$Q992)))</f>
        <v/>
      </c>
      <c r="CC992" s="10" t="str">
        <f>IF($AH992="","",IF(OR($V992&lt;2.7,$V992&gt;90),"Age OOR",CB992-1.6449*VLOOKUP(CB$14&amp;"-rse-"&amp;$M992,Equations!$G:$I,3,0)))</f>
        <v/>
      </c>
      <c r="CD992" s="10" t="str">
        <f>IF($AH992="","",IF(OR($V992&lt;2.7,$V992&gt;90),"Age OOR",CB992+1.6449*VLOOKUP(CB$14&amp;"-rse-"&amp;$M992,Equations!$G:$I,3,0)))</f>
        <v/>
      </c>
      <c r="CE992" s="10" t="str">
        <f t="shared" si="396"/>
        <v/>
      </c>
      <c r="CF992" s="10" t="str">
        <f>IF($AH992="","",IF(OR($V992&lt;2.7,$V992&gt;90),"Age OOR",($AH992-CB992)/VLOOKUP(CB$14&amp;"-rse-"&amp;$M992,Equations!$G:$I,3,0)))</f>
        <v/>
      </c>
      <c r="CG992" s="10" t="str">
        <f>IF($AI992="","",IF(OR($V992&lt;2.7,$V992&gt;90),"Age OOR",VLOOKUP(CG$14&amp;"-int-"&amp;$N992,Equations!$G:$I,3,0)+VLOOKUP(CG$14&amp;"-sexo-"&amp;$N992,Equations!$G:$I,3,0)*$U992+VLOOKUP(CG$14&amp;"-edad-"&amp;$N992,Equations!$G:$I,3,0)*$V992+VLOOKUP(CG$14&amp;"-est-"&amp;$N992,Equations!$G:$I,3,0)*(1/$W992)+VLOOKUP(CG$14&amp;"-imc-"&amp;$N992,Equations!$G:$I,3,0)*(1/$Q992)))</f>
        <v/>
      </c>
      <c r="CH992" s="10" t="str">
        <f>IF($AI992="","",IF(OR($V992&lt;2.7,$V992&gt;90),"Age OOR",CG992-1.6449*VLOOKUP(CG$14&amp;"-rse-"&amp;$N992,Equations!$G:$I,3,0)))</f>
        <v/>
      </c>
      <c r="CI992" s="10" t="str">
        <f>IF($AI992="","",IF(OR($V992&lt;2.7,$V992&gt;90),"Age OOR",CG992+1.6449*VLOOKUP(CG$14&amp;"-rse-"&amp;$N992,Equations!$G:$I,3,0)))</f>
        <v/>
      </c>
      <c r="CJ992" s="10" t="str">
        <f t="shared" si="397"/>
        <v/>
      </c>
      <c r="CK992" s="10" t="str">
        <f>IF($AI992="","",IF(OR($V992&lt;2.7,$V992&gt;90),"Age OOR",($AI992-CG992)/VLOOKUP(CG$14&amp;"-rse-"&amp;$N992,Equations!$G:$I,3,0)))</f>
        <v/>
      </c>
      <c r="CL992" s="10" t="str">
        <f>IF($AJ992="","",IF(OR($V992&lt;2.7,$V992&gt;90),"Age OOR",VLOOKUP(CL$14&amp;"-int-"&amp;$O992,Equations!$G:$I,3,0)+VLOOKUP(CL$14&amp;"-sexo-"&amp;$O992,Equations!$G:$I,3,0)*$U992+VLOOKUP(CL$14&amp;"-edad-"&amp;$O992,Equations!$G:$I,3,0)*$V992+VLOOKUP(CL$14&amp;"-est-"&amp;$O992,Equations!$G:$I,3,0)*(1/$W992)+VLOOKUP(CL$14&amp;"-imc-"&amp;$O992,Equations!$G:$I,3,0)*(1/$Q992)))</f>
        <v/>
      </c>
      <c r="CM992" s="10" t="str">
        <f>IF($AJ992="","",IF(OR($V992&lt;2.7,$V992&gt;90),"Age OOR",CL992-1.6449*VLOOKUP(CL$14&amp;"-rse-"&amp;$O992,Equations!$G:$I,3,0)))</f>
        <v/>
      </c>
      <c r="CN992" s="10" t="str">
        <f>IF($AJ992="","",IF(OR($V992&lt;2.7,$V992&gt;90),"Age OOR",CL992+1.6449*VLOOKUP(CL$14&amp;"-rse-"&amp;$O992,Equations!$G:$I,3,0)))</f>
        <v/>
      </c>
      <c r="CO992" s="10" t="str">
        <f t="shared" si="398"/>
        <v/>
      </c>
      <c r="CP992" s="10" t="str">
        <f>IF($AJ992="","",IF(OR($V992&lt;2.7,$V992&gt;90),"Age OOR",($AJ992-CL992)/VLOOKUP(CL$14&amp;"-rse-"&amp;$O992,Equations!$G:$I,3,0)))</f>
        <v/>
      </c>
      <c r="CQ992" s="10" t="str">
        <f>IF($AK992="","",IF(OR($V992&lt;2.7,$V992&gt;90),"Age OOR",EXP(VLOOKUP(CQ$14&amp;"-int-"&amp;$P992,Equations!$G:$I,3,0)+VLOOKUP(CQ$14&amp;"-sexo-"&amp;$P992,Equations!$G:$I,3,0)*$U992+VLOOKUP(CQ$14&amp;"-edad-"&amp;$P992,Equations!$G:$I,3,0)*$V992+VLOOKUP(CQ$14&amp;"-est-"&amp;$P992,Equations!$G:$I,3,0)*(1/$W992)+VLOOKUP(CQ$14&amp;"-imc-"&amp;$P992,Equations!$G:$I,3,0)*(1/$Q992))))</f>
        <v/>
      </c>
      <c r="CR992" s="10" t="str">
        <f>IF($AK992="","",IF(OR($V992&lt;2.7,$V992&gt;90),"Age OOR",EXP(LN(CQ992)-1.6449*VLOOKUP(CQ$14&amp;"-rse-"&amp;$P992,Equations!$G:$I,3,0))))</f>
        <v/>
      </c>
      <c r="CS992" s="10" t="str">
        <f>IF($AK992="","",IF(OR($V992&lt;2.7,$V992&gt;90),"Age OOR",EXP(LN(CQ992)+1.6449*VLOOKUP(CQ$14&amp;"-rse-"&amp;$P992,Equations!$G:$I,3,0))))</f>
        <v/>
      </c>
      <c r="CT992" s="10" t="str">
        <f t="shared" si="399"/>
        <v/>
      </c>
      <c r="CU992" s="10" t="str">
        <f>IF($AK992="","",IF(OR($V992&lt;2.7,$V992&gt;90),"Age OOR",(LN($AK992)-LN(CQ992))/VLOOKUP(CQ$14&amp;"-rse-"&amp;$P992,Equations!$G:$I,3,0)))</f>
        <v/>
      </c>
      <c r="CV992" s="47"/>
    </row>
    <row r="993" spans="5:100" x14ac:dyDescent="0.2">
      <c r="E993" s="23" t="str">
        <f t="shared" si="375"/>
        <v>Age out of range</v>
      </c>
      <c r="F993" s="23" t="str">
        <f t="shared" si="376"/>
        <v>Age out of range</v>
      </c>
      <c r="G993" s="23" t="str">
        <f t="shared" si="377"/>
        <v>Age out of range</v>
      </c>
      <c r="H993" s="23" t="str">
        <f t="shared" si="378"/>
        <v>Age out of range</v>
      </c>
      <c r="I993" s="23" t="str">
        <f t="shared" si="379"/>
        <v>Age out of range</v>
      </c>
      <c r="J993" s="23" t="str">
        <f t="shared" si="380"/>
        <v>Age out of range</v>
      </c>
      <c r="K993" s="23" t="str">
        <f t="shared" si="381"/>
        <v>Age out of range</v>
      </c>
      <c r="L993" s="23" t="str">
        <f t="shared" si="382"/>
        <v>Age out of range</v>
      </c>
      <c r="M993" s="23" t="str">
        <f t="shared" si="383"/>
        <v>Age out of range</v>
      </c>
      <c r="N993" s="23" t="str">
        <f t="shared" si="384"/>
        <v>Age out of range</v>
      </c>
      <c r="O993" s="23" t="str">
        <f t="shared" si="385"/>
        <v>Age out of range</v>
      </c>
      <c r="P993" s="23" t="str">
        <f t="shared" si="386"/>
        <v>Age out of range</v>
      </c>
      <c r="Q993" s="23" t="e">
        <f t="shared" si="387"/>
        <v>#DIV/0!</v>
      </c>
      <c r="R993" s="17"/>
      <c r="S993" s="23">
        <v>977</v>
      </c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  <c r="AE993" s="134"/>
      <c r="AF993" s="134"/>
      <c r="AG993" s="134"/>
      <c r="AH993" s="134"/>
      <c r="AI993" s="134"/>
      <c r="AJ993" s="134"/>
      <c r="AK993" s="134"/>
      <c r="AL993" s="7"/>
      <c r="AM993" s="47"/>
      <c r="AN993" s="10" t="str">
        <f>IF($Z993="","",IF(OR($V993&lt;2.7,$V993&gt;90),"Age OOR",VLOOKUP(AN$14&amp;"-int-"&amp;$E993,Equations!$G:$I,3,0)+VLOOKUP(AN$14&amp;"-sexo-"&amp;$E993,Equations!$G:$I,3,0)*$U993+VLOOKUP(AN$14&amp;"-edad-"&amp;$E993,Equations!$G:$I,3,0)*$V993+VLOOKUP(AN$14&amp;"-est-"&amp;$E993,Equations!$G:$I,3,0)*(1/$W993)+VLOOKUP(AN$14&amp;"-imc-"&amp;$E993,Equations!$G:$I,3,0)*(1/$Q993)))</f>
        <v/>
      </c>
      <c r="AO993" s="10" t="str">
        <f>IF($Z993="","",IF(OR($V993&lt;2.7,$V993&gt;90),"Age OOR",AN993-1.6449*VLOOKUP(AN$14&amp;"-rse-"&amp;$E993,Equations!$G:$I,3,0)))</f>
        <v/>
      </c>
      <c r="AP993" s="10" t="str">
        <f>IF($Z993="","",IF(OR($V993&lt;2.7,$V993&gt;90),"Age OOR",AN993+1.6449*VLOOKUP(AN$14&amp;"-rse-"&amp;$E993,Equations!$G:$I,3,0)))</f>
        <v/>
      </c>
      <c r="AQ993" s="10" t="str">
        <f t="shared" si="388"/>
        <v/>
      </c>
      <c r="AR993" s="10" t="str">
        <f>IF($Z993="","",IF(OR($V993&lt;2.7,$V993&gt;90),"Age OOR",($Z993-AN993)/VLOOKUP(AN$14&amp;"-rse-"&amp;$E993,Equations!$G:$I,3,0)))</f>
        <v/>
      </c>
      <c r="AS993" s="10" t="str">
        <f>IF($AA993="","",IF(OR($V993&lt;2.7,$V993&gt;90),"Age OOR",VLOOKUP(AS$14&amp;"-int-"&amp;$F993,Equations!$G:$I,3,0)+VLOOKUP(AS$14&amp;"-sexo-"&amp;$F993,Equations!$G:$I,3,0)*$U993+VLOOKUP(AS$14&amp;"-edad-"&amp;$F993,Equations!$G:$I,3,0)*$V993+VLOOKUP(AS$14&amp;"-est-"&amp;$F993,Equations!$G:$I,3,0)*(1/$W993)+VLOOKUP(AS$14&amp;"-imc-"&amp;$F993,Equations!$G:$I,3,0)*(1/$Q993)))</f>
        <v/>
      </c>
      <c r="AT993" s="10" t="str">
        <f>IF($AA993="","",IF(OR($V993&lt;2.7,$V993&gt;90),"Age OOR",AS993-1.6449*VLOOKUP(AS$14&amp;"-rse-"&amp;$F993,Equations!$G:$I,3,0)))</f>
        <v/>
      </c>
      <c r="AU993" s="10" t="str">
        <f>IF($AA993="","",IF(OR($V993&lt;2.7,$V993&gt;90),"Age OOR",AS993+1.6449*VLOOKUP(AS$14&amp;"-rse-"&amp;$F993,Equations!$G:$I,3,0)))</f>
        <v/>
      </c>
      <c r="AV993" s="10" t="str">
        <f t="shared" si="389"/>
        <v/>
      </c>
      <c r="AW993" s="10" t="str">
        <f>IF($AA993="","",IF(OR($V993&lt;2.7,$V993&gt;90),"Age OOR",($AA993-AS993)/VLOOKUP(AS$14&amp;"-rse-"&amp;$F993,Equations!$G:$I,3,0)))</f>
        <v/>
      </c>
      <c r="AX993" s="10" t="str">
        <f>IF($AB993="","",IF(OR($V993&lt;2.7,$V993&gt;90),"Age OOR",VLOOKUP(AX$14&amp;"-int-"&amp;$G993,Equations!$G:$I,3,0)+VLOOKUP(AX$14&amp;"-sexo-"&amp;$G993,Equations!$G:$I,3,0)*$U993+VLOOKUP(AX$14&amp;"-edad-"&amp;$G993,Equations!$G:$I,3,0)*$V993+VLOOKUP(AX$14&amp;"-est-"&amp;$G993,Equations!$G:$I,3,0)*(1/$W993)+VLOOKUP(AX$14&amp;"-imc-"&amp;$G993,Equations!$G:$I,3,0)*(1/$Q993)))</f>
        <v/>
      </c>
      <c r="AY993" s="10" t="str">
        <f>IF($AB993="","",IF(OR($V993&lt;2.7,$V993&gt;90),"Age OOR",AX993-1.6449*VLOOKUP(AX$14&amp;"-rse-"&amp;$G993,Equations!$G:$I,3,0)))</f>
        <v/>
      </c>
      <c r="AZ993" s="10" t="str">
        <f>IF($AB993="","",IF(OR($V993&lt;2.7,$V993&gt;90),"Age OOR",AX993+1.6449*VLOOKUP(AX$14&amp;"-rse-"&amp;$G993,Equations!$G:$I,3,0)))</f>
        <v/>
      </c>
      <c r="BA993" s="10" t="str">
        <f t="shared" si="390"/>
        <v/>
      </c>
      <c r="BB993" s="10" t="str">
        <f>IF($AB993="","",IF(OR($V993&lt;2.7,$V993&gt;90),"Age OOR",($AB993-AX993)/VLOOKUP(AX$14&amp;"-rse-"&amp;$G993,Equations!$G:$I,3,0)))</f>
        <v/>
      </c>
      <c r="BC993" s="10" t="str">
        <f>IF($AC993="","",IF(OR($V993&lt;2.7,$V993&gt;90),"Age OOR",VLOOKUP(BC$14&amp;"-int-"&amp;$H993,Equations!$G:$I,3,0)+VLOOKUP(BC$14&amp;"-sexo-"&amp;$H993,Equations!$G:$I,3,0)*$U993+VLOOKUP(BC$14&amp;"-edad-"&amp;$H993,Equations!$G:$I,3,0)*$V993+VLOOKUP(BC$14&amp;"-est-"&amp;$H993,Equations!$G:$I,3,0)*(1/$W993)+VLOOKUP(BC$14&amp;"-imc-"&amp;$H993,Equations!$G:$I,3,0)*(1/$Q993)))</f>
        <v/>
      </c>
      <c r="BD993" s="10" t="str">
        <f>IF($AC993="","",IF(OR($V993&lt;2.7,$V993&gt;90),"Age OOR",BC993-1.6449*VLOOKUP(BC$14&amp;"-rse-"&amp;$H993,Equations!$G:$I,3,0)))</f>
        <v/>
      </c>
      <c r="BE993" s="10" t="str">
        <f>IF($AC993="","",IF(OR($V993&lt;2.7,$V993&gt;90),"Age OOR",BC993+1.6449*VLOOKUP(BC$14&amp;"-rse-"&amp;$H993,Equations!$G:$I,3,0)))</f>
        <v/>
      </c>
      <c r="BF993" s="10" t="str">
        <f t="shared" si="391"/>
        <v/>
      </c>
      <c r="BG993" s="10" t="str">
        <f>IF($AC993="","",IF(OR($V993&lt;2.7,$V993&gt;90),"Age OOR",($AC993-BC993)/VLOOKUP(BC$14&amp;"-rse-"&amp;$H993,Equations!$G:$I,3,0)))</f>
        <v/>
      </c>
      <c r="BH993" s="10" t="str">
        <f>IF($AD993="","",IF(OR($V993&lt;2.7,$V993&gt;90),"Age OOR",VLOOKUP(BH$14&amp;"-int-"&amp;$I993,Equations!$G:$I,3,0)+VLOOKUP(BH$14&amp;"-sexo-"&amp;$I993,Equations!$G:$I,3,0)*$U993+VLOOKUP(BH$14&amp;"-edad-"&amp;$I993,Equations!$G:$I,3,0)*$V993+VLOOKUP(BH$14&amp;"-est-"&amp;$I993,Equations!$G:$I,3,0)*(1/$W993)+VLOOKUP(BH$14&amp;"-imc-"&amp;$I993,Equations!$G:$I,3,0)*(1/$Q993)))</f>
        <v/>
      </c>
      <c r="BI993" s="10" t="str">
        <f>IF($AD993="","",IF(OR($V993&lt;2.7,$V993&gt;90),"Age OOR",BH993-1.6449*VLOOKUP(BH$14&amp;"-rse-"&amp;$I993,Equations!$G:$I,3,0)))</f>
        <v/>
      </c>
      <c r="BJ993" s="10" t="str">
        <f>IF($AD993="","",IF(OR($V993&lt;2.7,$V993&gt;90),"Age OOR",BH993+1.6449*VLOOKUP(BH$14&amp;"-rse-"&amp;$I993,Equations!$G:$I,3,0)))</f>
        <v/>
      </c>
      <c r="BK993" s="10" t="str">
        <f t="shared" si="392"/>
        <v/>
      </c>
      <c r="BL993" s="10" t="str">
        <f>IF($AD993="","",IF(OR($V993&lt;2.7,$V993&gt;90),"Age OOR",($AD993-BH993)/VLOOKUP(BH$14&amp;"-rse-"&amp;$I993,Equations!$G:$I,3,0)))</f>
        <v/>
      </c>
      <c r="BM993" s="10" t="str">
        <f>IF($AE993="","",IF(OR($V993&lt;2.7,$V993&gt;90),"Age OOR",VLOOKUP(BM$14&amp;"-int-"&amp;$J993,Equations!$G:$I,3,0)+VLOOKUP(BM$14&amp;"-sexo-"&amp;$J993,Equations!$G:$I,3,0)*$U993+VLOOKUP(BM$14&amp;"-edad-"&amp;$J993,Equations!$G:$I,3,0)*$V993+VLOOKUP(BM$14&amp;"-est-"&amp;$J993,Equations!$G:$I,3,0)*(1/$W993)+VLOOKUP(BM$14&amp;"-imc-"&amp;$J993,Equations!$G:$I,3,0)*(1/$Q993)))</f>
        <v/>
      </c>
      <c r="BN993" s="10" t="str">
        <f>IF($AE993="","",IF(OR($V993&lt;2.7,$V993&gt;90),"Age OOR",BM993-1.6449*VLOOKUP(BM$14&amp;"-rse-"&amp;$J993,Equations!$G:$I,3,0)))</f>
        <v/>
      </c>
      <c r="BO993" s="10" t="str">
        <f>IF($AE993="","",IF(OR($V993&lt;2.7,$V993&gt;90),"Age OOR",BM993+1.6449*VLOOKUP(BM$14&amp;"-rse-"&amp;$J993,Equations!$G:$I,3,0)))</f>
        <v/>
      </c>
      <c r="BP993" s="10" t="str">
        <f t="shared" si="393"/>
        <v/>
      </c>
      <c r="BQ993" s="10" t="str">
        <f>IF($AE993="","",IF(OR($V993&lt;2.7,$V993&gt;90),"Age OOR",($AE993-BM993)/VLOOKUP(BM$14&amp;"-rse-"&amp;$J993,Equations!$G:$I,3,0)))</f>
        <v/>
      </c>
      <c r="BR993" s="10" t="str">
        <f>IF($AF993="","",IF(OR($V993&lt;2.7,$V993&gt;90),"Age OOR",VLOOKUP(BR$14&amp;"-int-"&amp;$K993,Equations!$G:$I,3,0)+VLOOKUP(BR$14&amp;"-sexo-"&amp;$K993,Equations!$G:$I,3,0)*$U993+VLOOKUP(BR$14&amp;"-edad-"&amp;$K993,Equations!$G:$I,3,0)*$V993+VLOOKUP(BR$14&amp;"-est-"&amp;$K993,Equations!$G:$I,3,0)*(1/$W993)+VLOOKUP(BR$14&amp;"-imc-"&amp;$K993,Equations!$G:$I,3,0)*(1/$Q993)))</f>
        <v/>
      </c>
      <c r="BS993" s="10" t="str">
        <f>IF($AF993="","",IF(OR($V993&lt;2.7,$V993&gt;90),"Age OOR",BR993-1.6449*VLOOKUP(BR$14&amp;"-rse-"&amp;$K993,Equations!$G:$I,3,0)))</f>
        <v/>
      </c>
      <c r="BT993" s="10" t="str">
        <f>IF($AF993="","",IF(OR($V993&lt;2.7,$V993&gt;90),"Age OOR",BR993+1.6449*VLOOKUP(BR$14&amp;"-rse-"&amp;$K993,Equations!$G:$I,3,0)))</f>
        <v/>
      </c>
      <c r="BU993" s="10" t="str">
        <f t="shared" si="394"/>
        <v/>
      </c>
      <c r="BV993" s="10" t="str">
        <f>IF($AF993="","",IF(OR($V993&lt;2.7,$V993&gt;90),"Age OOR",($AF993-BR993)/VLOOKUP(BR$14&amp;"-rse-"&amp;$K993,Equations!$G:$I,3,0)))</f>
        <v/>
      </c>
      <c r="BW993" s="10" t="str">
        <f>IF($AG993="","",IF(OR($V993&lt;2.7,$V993&gt;90),"Age OOR",VLOOKUP(BW$14&amp;"-int-"&amp;$L993,Equations!$G:$I,3,0)+VLOOKUP(BW$14&amp;"-sexo-"&amp;$L993,Equations!$G:$I,3,0)*$U993+VLOOKUP(BW$14&amp;"-edad-"&amp;$L993,Equations!$G:$I,3,0)*$V993+VLOOKUP(BW$14&amp;"-est-"&amp;$L993,Equations!$G:$I,3,0)*(1/$W993)+VLOOKUP(BW$14&amp;"-imc-"&amp;$L993,Equations!$G:$I,3,0)*(1/$Q993)))</f>
        <v/>
      </c>
      <c r="BX993" s="10" t="str">
        <f>IF($AG993="","",IF(OR($V993&lt;2.7,$V993&gt;90),"Age OOR",BW993-1.6449*VLOOKUP(BW$14&amp;"-rse-"&amp;$L993,Equations!$G:$I,3,0)))</f>
        <v/>
      </c>
      <c r="BY993" s="10" t="str">
        <f>IF($AG993="","",IF(OR($V993&lt;2.7,$V993&gt;90),"Age OOR",BW993+1.6449*VLOOKUP(BW$14&amp;"-rse-"&amp;$L993,Equations!$G:$I,3,0)))</f>
        <v/>
      </c>
      <c r="BZ993" s="10" t="str">
        <f t="shared" si="395"/>
        <v/>
      </c>
      <c r="CA993" s="10" t="str">
        <f>IF($AG993="","",IF(OR($V993&lt;2.7,$V993&gt;90),"Age OOR",($AG993-BW993)/VLOOKUP(BW$14&amp;"-rse-"&amp;$L993,Equations!$G:$I,3,0)))</f>
        <v/>
      </c>
      <c r="CB993" s="10" t="str">
        <f>IF($AH993="","",IF(OR($V993&lt;2.7,$V993&gt;90),"Age OOR",VLOOKUP(CB$14&amp;"-int-"&amp;$M993,Equations!$G:$I,3,0)+VLOOKUP(CB$14&amp;"-sexo-"&amp;$M993,Equations!$G:$I,3,0)*$U993+VLOOKUP(CB$14&amp;"-edad-"&amp;$M993,Equations!$G:$I,3,0)*$V993+VLOOKUP(CB$14&amp;"-est-"&amp;$M993,Equations!$G:$I,3,0)*(1/$W993)+VLOOKUP(CB$14&amp;"-imc-"&amp;$M993,Equations!$G:$I,3,0)*(1/$Q993)))</f>
        <v/>
      </c>
      <c r="CC993" s="10" t="str">
        <f>IF($AH993="","",IF(OR($V993&lt;2.7,$V993&gt;90),"Age OOR",CB993-1.6449*VLOOKUP(CB$14&amp;"-rse-"&amp;$M993,Equations!$G:$I,3,0)))</f>
        <v/>
      </c>
      <c r="CD993" s="10" t="str">
        <f>IF($AH993="","",IF(OR($V993&lt;2.7,$V993&gt;90),"Age OOR",CB993+1.6449*VLOOKUP(CB$14&amp;"-rse-"&amp;$M993,Equations!$G:$I,3,0)))</f>
        <v/>
      </c>
      <c r="CE993" s="10" t="str">
        <f t="shared" si="396"/>
        <v/>
      </c>
      <c r="CF993" s="10" t="str">
        <f>IF($AH993="","",IF(OR($V993&lt;2.7,$V993&gt;90),"Age OOR",($AH993-CB993)/VLOOKUP(CB$14&amp;"-rse-"&amp;$M993,Equations!$G:$I,3,0)))</f>
        <v/>
      </c>
      <c r="CG993" s="10" t="str">
        <f>IF($AI993="","",IF(OR($V993&lt;2.7,$V993&gt;90),"Age OOR",VLOOKUP(CG$14&amp;"-int-"&amp;$N993,Equations!$G:$I,3,0)+VLOOKUP(CG$14&amp;"-sexo-"&amp;$N993,Equations!$G:$I,3,0)*$U993+VLOOKUP(CG$14&amp;"-edad-"&amp;$N993,Equations!$G:$I,3,0)*$V993+VLOOKUP(CG$14&amp;"-est-"&amp;$N993,Equations!$G:$I,3,0)*(1/$W993)+VLOOKUP(CG$14&amp;"-imc-"&amp;$N993,Equations!$G:$I,3,0)*(1/$Q993)))</f>
        <v/>
      </c>
      <c r="CH993" s="10" t="str">
        <f>IF($AI993="","",IF(OR($V993&lt;2.7,$V993&gt;90),"Age OOR",CG993-1.6449*VLOOKUP(CG$14&amp;"-rse-"&amp;$N993,Equations!$G:$I,3,0)))</f>
        <v/>
      </c>
      <c r="CI993" s="10" t="str">
        <f>IF($AI993="","",IF(OR($V993&lt;2.7,$V993&gt;90),"Age OOR",CG993+1.6449*VLOOKUP(CG$14&amp;"-rse-"&amp;$N993,Equations!$G:$I,3,0)))</f>
        <v/>
      </c>
      <c r="CJ993" s="10" t="str">
        <f t="shared" si="397"/>
        <v/>
      </c>
      <c r="CK993" s="10" t="str">
        <f>IF($AI993="","",IF(OR($V993&lt;2.7,$V993&gt;90),"Age OOR",($AI993-CG993)/VLOOKUP(CG$14&amp;"-rse-"&amp;$N993,Equations!$G:$I,3,0)))</f>
        <v/>
      </c>
      <c r="CL993" s="10" t="str">
        <f>IF($AJ993="","",IF(OR($V993&lt;2.7,$V993&gt;90),"Age OOR",VLOOKUP(CL$14&amp;"-int-"&amp;$O993,Equations!$G:$I,3,0)+VLOOKUP(CL$14&amp;"-sexo-"&amp;$O993,Equations!$G:$I,3,0)*$U993+VLOOKUP(CL$14&amp;"-edad-"&amp;$O993,Equations!$G:$I,3,0)*$V993+VLOOKUP(CL$14&amp;"-est-"&amp;$O993,Equations!$G:$I,3,0)*(1/$W993)+VLOOKUP(CL$14&amp;"-imc-"&amp;$O993,Equations!$G:$I,3,0)*(1/$Q993)))</f>
        <v/>
      </c>
      <c r="CM993" s="10" t="str">
        <f>IF($AJ993="","",IF(OR($V993&lt;2.7,$V993&gt;90),"Age OOR",CL993-1.6449*VLOOKUP(CL$14&amp;"-rse-"&amp;$O993,Equations!$G:$I,3,0)))</f>
        <v/>
      </c>
      <c r="CN993" s="10" t="str">
        <f>IF($AJ993="","",IF(OR($V993&lt;2.7,$V993&gt;90),"Age OOR",CL993+1.6449*VLOOKUP(CL$14&amp;"-rse-"&amp;$O993,Equations!$G:$I,3,0)))</f>
        <v/>
      </c>
      <c r="CO993" s="10" t="str">
        <f t="shared" si="398"/>
        <v/>
      </c>
      <c r="CP993" s="10" t="str">
        <f>IF($AJ993="","",IF(OR($V993&lt;2.7,$V993&gt;90),"Age OOR",($AJ993-CL993)/VLOOKUP(CL$14&amp;"-rse-"&amp;$O993,Equations!$G:$I,3,0)))</f>
        <v/>
      </c>
      <c r="CQ993" s="10" t="str">
        <f>IF($AK993="","",IF(OR($V993&lt;2.7,$V993&gt;90),"Age OOR",EXP(VLOOKUP(CQ$14&amp;"-int-"&amp;$P993,Equations!$G:$I,3,0)+VLOOKUP(CQ$14&amp;"-sexo-"&amp;$P993,Equations!$G:$I,3,0)*$U993+VLOOKUP(CQ$14&amp;"-edad-"&amp;$P993,Equations!$G:$I,3,0)*$V993+VLOOKUP(CQ$14&amp;"-est-"&amp;$P993,Equations!$G:$I,3,0)*(1/$W993)+VLOOKUP(CQ$14&amp;"-imc-"&amp;$P993,Equations!$G:$I,3,0)*(1/$Q993))))</f>
        <v/>
      </c>
      <c r="CR993" s="10" t="str">
        <f>IF($AK993="","",IF(OR($V993&lt;2.7,$V993&gt;90),"Age OOR",EXP(LN(CQ993)-1.6449*VLOOKUP(CQ$14&amp;"-rse-"&amp;$P993,Equations!$G:$I,3,0))))</f>
        <v/>
      </c>
      <c r="CS993" s="10" t="str">
        <f>IF($AK993="","",IF(OR($V993&lt;2.7,$V993&gt;90),"Age OOR",EXP(LN(CQ993)+1.6449*VLOOKUP(CQ$14&amp;"-rse-"&amp;$P993,Equations!$G:$I,3,0))))</f>
        <v/>
      </c>
      <c r="CT993" s="10" t="str">
        <f t="shared" si="399"/>
        <v/>
      </c>
      <c r="CU993" s="10" t="str">
        <f>IF($AK993="","",IF(OR($V993&lt;2.7,$V993&gt;90),"Age OOR",(LN($AK993)-LN(CQ993))/VLOOKUP(CQ$14&amp;"-rse-"&amp;$P993,Equations!$G:$I,3,0)))</f>
        <v/>
      </c>
      <c r="CV993" s="47"/>
    </row>
    <row r="994" spans="5:100" x14ac:dyDescent="0.2">
      <c r="E994" s="23" t="str">
        <f t="shared" si="375"/>
        <v>Age out of range</v>
      </c>
      <c r="F994" s="23" t="str">
        <f t="shared" si="376"/>
        <v>Age out of range</v>
      </c>
      <c r="G994" s="23" t="str">
        <f t="shared" si="377"/>
        <v>Age out of range</v>
      </c>
      <c r="H994" s="23" t="str">
        <f t="shared" si="378"/>
        <v>Age out of range</v>
      </c>
      <c r="I994" s="23" t="str">
        <f t="shared" si="379"/>
        <v>Age out of range</v>
      </c>
      <c r="J994" s="23" t="str">
        <f t="shared" si="380"/>
        <v>Age out of range</v>
      </c>
      <c r="K994" s="23" t="str">
        <f t="shared" si="381"/>
        <v>Age out of range</v>
      </c>
      <c r="L994" s="23" t="str">
        <f t="shared" si="382"/>
        <v>Age out of range</v>
      </c>
      <c r="M994" s="23" t="str">
        <f t="shared" si="383"/>
        <v>Age out of range</v>
      </c>
      <c r="N994" s="23" t="str">
        <f t="shared" si="384"/>
        <v>Age out of range</v>
      </c>
      <c r="O994" s="23" t="str">
        <f t="shared" si="385"/>
        <v>Age out of range</v>
      </c>
      <c r="P994" s="23" t="str">
        <f t="shared" si="386"/>
        <v>Age out of range</v>
      </c>
      <c r="Q994" s="23" t="e">
        <f t="shared" si="387"/>
        <v>#DIV/0!</v>
      </c>
      <c r="R994" s="17"/>
      <c r="S994" s="23">
        <v>978</v>
      </c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  <c r="AE994" s="134"/>
      <c r="AF994" s="134"/>
      <c r="AG994" s="134"/>
      <c r="AH994" s="134"/>
      <c r="AI994" s="134"/>
      <c r="AJ994" s="134"/>
      <c r="AK994" s="134"/>
      <c r="AL994" s="7"/>
      <c r="AM994" s="47"/>
      <c r="AN994" s="10" t="str">
        <f>IF($Z994="","",IF(OR($V994&lt;2.7,$V994&gt;90),"Age OOR",VLOOKUP(AN$14&amp;"-int-"&amp;$E994,Equations!$G:$I,3,0)+VLOOKUP(AN$14&amp;"-sexo-"&amp;$E994,Equations!$G:$I,3,0)*$U994+VLOOKUP(AN$14&amp;"-edad-"&amp;$E994,Equations!$G:$I,3,0)*$V994+VLOOKUP(AN$14&amp;"-est-"&amp;$E994,Equations!$G:$I,3,0)*(1/$W994)+VLOOKUP(AN$14&amp;"-imc-"&amp;$E994,Equations!$G:$I,3,0)*(1/$Q994)))</f>
        <v/>
      </c>
      <c r="AO994" s="10" t="str">
        <f>IF($Z994="","",IF(OR($V994&lt;2.7,$V994&gt;90),"Age OOR",AN994-1.6449*VLOOKUP(AN$14&amp;"-rse-"&amp;$E994,Equations!$G:$I,3,0)))</f>
        <v/>
      </c>
      <c r="AP994" s="10" t="str">
        <f>IF($Z994="","",IF(OR($V994&lt;2.7,$V994&gt;90),"Age OOR",AN994+1.6449*VLOOKUP(AN$14&amp;"-rse-"&amp;$E994,Equations!$G:$I,3,0)))</f>
        <v/>
      </c>
      <c r="AQ994" s="10" t="str">
        <f t="shared" si="388"/>
        <v/>
      </c>
      <c r="AR994" s="10" t="str">
        <f>IF($Z994="","",IF(OR($V994&lt;2.7,$V994&gt;90),"Age OOR",($Z994-AN994)/VLOOKUP(AN$14&amp;"-rse-"&amp;$E994,Equations!$G:$I,3,0)))</f>
        <v/>
      </c>
      <c r="AS994" s="10" t="str">
        <f>IF($AA994="","",IF(OR($V994&lt;2.7,$V994&gt;90),"Age OOR",VLOOKUP(AS$14&amp;"-int-"&amp;$F994,Equations!$G:$I,3,0)+VLOOKUP(AS$14&amp;"-sexo-"&amp;$F994,Equations!$G:$I,3,0)*$U994+VLOOKUP(AS$14&amp;"-edad-"&amp;$F994,Equations!$G:$I,3,0)*$V994+VLOOKUP(AS$14&amp;"-est-"&amp;$F994,Equations!$G:$I,3,0)*(1/$W994)+VLOOKUP(AS$14&amp;"-imc-"&amp;$F994,Equations!$G:$I,3,0)*(1/$Q994)))</f>
        <v/>
      </c>
      <c r="AT994" s="10" t="str">
        <f>IF($AA994="","",IF(OR($V994&lt;2.7,$V994&gt;90),"Age OOR",AS994-1.6449*VLOOKUP(AS$14&amp;"-rse-"&amp;$F994,Equations!$G:$I,3,0)))</f>
        <v/>
      </c>
      <c r="AU994" s="10" t="str">
        <f>IF($AA994="","",IF(OR($V994&lt;2.7,$V994&gt;90),"Age OOR",AS994+1.6449*VLOOKUP(AS$14&amp;"-rse-"&amp;$F994,Equations!$G:$I,3,0)))</f>
        <v/>
      </c>
      <c r="AV994" s="10" t="str">
        <f t="shared" si="389"/>
        <v/>
      </c>
      <c r="AW994" s="10" t="str">
        <f>IF($AA994="","",IF(OR($V994&lt;2.7,$V994&gt;90),"Age OOR",($AA994-AS994)/VLOOKUP(AS$14&amp;"-rse-"&amp;$F994,Equations!$G:$I,3,0)))</f>
        <v/>
      </c>
      <c r="AX994" s="10" t="str">
        <f>IF($AB994="","",IF(OR($V994&lt;2.7,$V994&gt;90),"Age OOR",VLOOKUP(AX$14&amp;"-int-"&amp;$G994,Equations!$G:$I,3,0)+VLOOKUP(AX$14&amp;"-sexo-"&amp;$G994,Equations!$G:$I,3,0)*$U994+VLOOKUP(AX$14&amp;"-edad-"&amp;$G994,Equations!$G:$I,3,0)*$V994+VLOOKUP(AX$14&amp;"-est-"&amp;$G994,Equations!$G:$I,3,0)*(1/$W994)+VLOOKUP(AX$14&amp;"-imc-"&amp;$G994,Equations!$G:$I,3,0)*(1/$Q994)))</f>
        <v/>
      </c>
      <c r="AY994" s="10" t="str">
        <f>IF($AB994="","",IF(OR($V994&lt;2.7,$V994&gt;90),"Age OOR",AX994-1.6449*VLOOKUP(AX$14&amp;"-rse-"&amp;$G994,Equations!$G:$I,3,0)))</f>
        <v/>
      </c>
      <c r="AZ994" s="10" t="str">
        <f>IF($AB994="","",IF(OR($V994&lt;2.7,$V994&gt;90),"Age OOR",AX994+1.6449*VLOOKUP(AX$14&amp;"-rse-"&amp;$G994,Equations!$G:$I,3,0)))</f>
        <v/>
      </c>
      <c r="BA994" s="10" t="str">
        <f t="shared" si="390"/>
        <v/>
      </c>
      <c r="BB994" s="10" t="str">
        <f>IF($AB994="","",IF(OR($V994&lt;2.7,$V994&gt;90),"Age OOR",($AB994-AX994)/VLOOKUP(AX$14&amp;"-rse-"&amp;$G994,Equations!$G:$I,3,0)))</f>
        <v/>
      </c>
      <c r="BC994" s="10" t="str">
        <f>IF($AC994="","",IF(OR($V994&lt;2.7,$V994&gt;90),"Age OOR",VLOOKUP(BC$14&amp;"-int-"&amp;$H994,Equations!$G:$I,3,0)+VLOOKUP(BC$14&amp;"-sexo-"&amp;$H994,Equations!$G:$I,3,0)*$U994+VLOOKUP(BC$14&amp;"-edad-"&amp;$H994,Equations!$G:$I,3,0)*$V994+VLOOKUP(BC$14&amp;"-est-"&amp;$H994,Equations!$G:$I,3,0)*(1/$W994)+VLOOKUP(BC$14&amp;"-imc-"&amp;$H994,Equations!$G:$I,3,0)*(1/$Q994)))</f>
        <v/>
      </c>
      <c r="BD994" s="10" t="str">
        <f>IF($AC994="","",IF(OR($V994&lt;2.7,$V994&gt;90),"Age OOR",BC994-1.6449*VLOOKUP(BC$14&amp;"-rse-"&amp;$H994,Equations!$G:$I,3,0)))</f>
        <v/>
      </c>
      <c r="BE994" s="10" t="str">
        <f>IF($AC994="","",IF(OR($V994&lt;2.7,$V994&gt;90),"Age OOR",BC994+1.6449*VLOOKUP(BC$14&amp;"-rse-"&amp;$H994,Equations!$G:$I,3,0)))</f>
        <v/>
      </c>
      <c r="BF994" s="10" t="str">
        <f t="shared" si="391"/>
        <v/>
      </c>
      <c r="BG994" s="10" t="str">
        <f>IF($AC994="","",IF(OR($V994&lt;2.7,$V994&gt;90),"Age OOR",($AC994-BC994)/VLOOKUP(BC$14&amp;"-rse-"&amp;$H994,Equations!$G:$I,3,0)))</f>
        <v/>
      </c>
      <c r="BH994" s="10" t="str">
        <f>IF($AD994="","",IF(OR($V994&lt;2.7,$V994&gt;90),"Age OOR",VLOOKUP(BH$14&amp;"-int-"&amp;$I994,Equations!$G:$I,3,0)+VLOOKUP(BH$14&amp;"-sexo-"&amp;$I994,Equations!$G:$I,3,0)*$U994+VLOOKUP(BH$14&amp;"-edad-"&amp;$I994,Equations!$G:$I,3,0)*$V994+VLOOKUP(BH$14&amp;"-est-"&amp;$I994,Equations!$G:$I,3,0)*(1/$W994)+VLOOKUP(BH$14&amp;"-imc-"&amp;$I994,Equations!$G:$I,3,0)*(1/$Q994)))</f>
        <v/>
      </c>
      <c r="BI994" s="10" t="str">
        <f>IF($AD994="","",IF(OR($V994&lt;2.7,$V994&gt;90),"Age OOR",BH994-1.6449*VLOOKUP(BH$14&amp;"-rse-"&amp;$I994,Equations!$G:$I,3,0)))</f>
        <v/>
      </c>
      <c r="BJ994" s="10" t="str">
        <f>IF($AD994="","",IF(OR($V994&lt;2.7,$V994&gt;90),"Age OOR",BH994+1.6449*VLOOKUP(BH$14&amp;"-rse-"&amp;$I994,Equations!$G:$I,3,0)))</f>
        <v/>
      </c>
      <c r="BK994" s="10" t="str">
        <f t="shared" si="392"/>
        <v/>
      </c>
      <c r="BL994" s="10" t="str">
        <f>IF($AD994="","",IF(OR($V994&lt;2.7,$V994&gt;90),"Age OOR",($AD994-BH994)/VLOOKUP(BH$14&amp;"-rse-"&amp;$I994,Equations!$G:$I,3,0)))</f>
        <v/>
      </c>
      <c r="BM994" s="10" t="str">
        <f>IF($AE994="","",IF(OR($V994&lt;2.7,$V994&gt;90),"Age OOR",VLOOKUP(BM$14&amp;"-int-"&amp;$J994,Equations!$G:$I,3,0)+VLOOKUP(BM$14&amp;"-sexo-"&amp;$J994,Equations!$G:$I,3,0)*$U994+VLOOKUP(BM$14&amp;"-edad-"&amp;$J994,Equations!$G:$I,3,0)*$V994+VLOOKUP(BM$14&amp;"-est-"&amp;$J994,Equations!$G:$I,3,0)*(1/$W994)+VLOOKUP(BM$14&amp;"-imc-"&amp;$J994,Equations!$G:$I,3,0)*(1/$Q994)))</f>
        <v/>
      </c>
      <c r="BN994" s="10" t="str">
        <f>IF($AE994="","",IF(OR($V994&lt;2.7,$V994&gt;90),"Age OOR",BM994-1.6449*VLOOKUP(BM$14&amp;"-rse-"&amp;$J994,Equations!$G:$I,3,0)))</f>
        <v/>
      </c>
      <c r="BO994" s="10" t="str">
        <f>IF($AE994="","",IF(OR($V994&lt;2.7,$V994&gt;90),"Age OOR",BM994+1.6449*VLOOKUP(BM$14&amp;"-rse-"&amp;$J994,Equations!$G:$I,3,0)))</f>
        <v/>
      </c>
      <c r="BP994" s="10" t="str">
        <f t="shared" si="393"/>
        <v/>
      </c>
      <c r="BQ994" s="10" t="str">
        <f>IF($AE994="","",IF(OR($V994&lt;2.7,$V994&gt;90),"Age OOR",($AE994-BM994)/VLOOKUP(BM$14&amp;"-rse-"&amp;$J994,Equations!$G:$I,3,0)))</f>
        <v/>
      </c>
      <c r="BR994" s="10" t="str">
        <f>IF($AF994="","",IF(OR($V994&lt;2.7,$V994&gt;90),"Age OOR",VLOOKUP(BR$14&amp;"-int-"&amp;$K994,Equations!$G:$I,3,0)+VLOOKUP(BR$14&amp;"-sexo-"&amp;$K994,Equations!$G:$I,3,0)*$U994+VLOOKUP(BR$14&amp;"-edad-"&amp;$K994,Equations!$G:$I,3,0)*$V994+VLOOKUP(BR$14&amp;"-est-"&amp;$K994,Equations!$G:$I,3,0)*(1/$W994)+VLOOKUP(BR$14&amp;"-imc-"&amp;$K994,Equations!$G:$I,3,0)*(1/$Q994)))</f>
        <v/>
      </c>
      <c r="BS994" s="10" t="str">
        <f>IF($AF994="","",IF(OR($V994&lt;2.7,$V994&gt;90),"Age OOR",BR994-1.6449*VLOOKUP(BR$14&amp;"-rse-"&amp;$K994,Equations!$G:$I,3,0)))</f>
        <v/>
      </c>
      <c r="BT994" s="10" t="str">
        <f>IF($AF994="","",IF(OR($V994&lt;2.7,$V994&gt;90),"Age OOR",BR994+1.6449*VLOOKUP(BR$14&amp;"-rse-"&amp;$K994,Equations!$G:$I,3,0)))</f>
        <v/>
      </c>
      <c r="BU994" s="10" t="str">
        <f t="shared" si="394"/>
        <v/>
      </c>
      <c r="BV994" s="10" t="str">
        <f>IF($AF994="","",IF(OR($V994&lt;2.7,$V994&gt;90),"Age OOR",($AF994-BR994)/VLOOKUP(BR$14&amp;"-rse-"&amp;$K994,Equations!$G:$I,3,0)))</f>
        <v/>
      </c>
      <c r="BW994" s="10" t="str">
        <f>IF($AG994="","",IF(OR($V994&lt;2.7,$V994&gt;90),"Age OOR",VLOOKUP(BW$14&amp;"-int-"&amp;$L994,Equations!$G:$I,3,0)+VLOOKUP(BW$14&amp;"-sexo-"&amp;$L994,Equations!$G:$I,3,0)*$U994+VLOOKUP(BW$14&amp;"-edad-"&amp;$L994,Equations!$G:$I,3,0)*$V994+VLOOKUP(BW$14&amp;"-est-"&amp;$L994,Equations!$G:$I,3,0)*(1/$W994)+VLOOKUP(BW$14&amp;"-imc-"&amp;$L994,Equations!$G:$I,3,0)*(1/$Q994)))</f>
        <v/>
      </c>
      <c r="BX994" s="10" t="str">
        <f>IF($AG994="","",IF(OR($V994&lt;2.7,$V994&gt;90),"Age OOR",BW994-1.6449*VLOOKUP(BW$14&amp;"-rse-"&amp;$L994,Equations!$G:$I,3,0)))</f>
        <v/>
      </c>
      <c r="BY994" s="10" t="str">
        <f>IF($AG994="","",IF(OR($V994&lt;2.7,$V994&gt;90),"Age OOR",BW994+1.6449*VLOOKUP(BW$14&amp;"-rse-"&amp;$L994,Equations!$G:$I,3,0)))</f>
        <v/>
      </c>
      <c r="BZ994" s="10" t="str">
        <f t="shared" si="395"/>
        <v/>
      </c>
      <c r="CA994" s="10" t="str">
        <f>IF($AG994="","",IF(OR($V994&lt;2.7,$V994&gt;90),"Age OOR",($AG994-BW994)/VLOOKUP(BW$14&amp;"-rse-"&amp;$L994,Equations!$G:$I,3,0)))</f>
        <v/>
      </c>
      <c r="CB994" s="10" t="str">
        <f>IF($AH994="","",IF(OR($V994&lt;2.7,$V994&gt;90),"Age OOR",VLOOKUP(CB$14&amp;"-int-"&amp;$M994,Equations!$G:$I,3,0)+VLOOKUP(CB$14&amp;"-sexo-"&amp;$M994,Equations!$G:$I,3,0)*$U994+VLOOKUP(CB$14&amp;"-edad-"&amp;$M994,Equations!$G:$I,3,0)*$V994+VLOOKUP(CB$14&amp;"-est-"&amp;$M994,Equations!$G:$I,3,0)*(1/$W994)+VLOOKUP(CB$14&amp;"-imc-"&amp;$M994,Equations!$G:$I,3,0)*(1/$Q994)))</f>
        <v/>
      </c>
      <c r="CC994" s="10" t="str">
        <f>IF($AH994="","",IF(OR($V994&lt;2.7,$V994&gt;90),"Age OOR",CB994-1.6449*VLOOKUP(CB$14&amp;"-rse-"&amp;$M994,Equations!$G:$I,3,0)))</f>
        <v/>
      </c>
      <c r="CD994" s="10" t="str">
        <f>IF($AH994="","",IF(OR($V994&lt;2.7,$V994&gt;90),"Age OOR",CB994+1.6449*VLOOKUP(CB$14&amp;"-rse-"&amp;$M994,Equations!$G:$I,3,0)))</f>
        <v/>
      </c>
      <c r="CE994" s="10" t="str">
        <f t="shared" si="396"/>
        <v/>
      </c>
      <c r="CF994" s="10" t="str">
        <f>IF($AH994="","",IF(OR($V994&lt;2.7,$V994&gt;90),"Age OOR",($AH994-CB994)/VLOOKUP(CB$14&amp;"-rse-"&amp;$M994,Equations!$G:$I,3,0)))</f>
        <v/>
      </c>
      <c r="CG994" s="10" t="str">
        <f>IF($AI994="","",IF(OR($V994&lt;2.7,$V994&gt;90),"Age OOR",VLOOKUP(CG$14&amp;"-int-"&amp;$N994,Equations!$G:$I,3,0)+VLOOKUP(CG$14&amp;"-sexo-"&amp;$N994,Equations!$G:$I,3,0)*$U994+VLOOKUP(CG$14&amp;"-edad-"&amp;$N994,Equations!$G:$I,3,0)*$V994+VLOOKUP(CG$14&amp;"-est-"&amp;$N994,Equations!$G:$I,3,0)*(1/$W994)+VLOOKUP(CG$14&amp;"-imc-"&amp;$N994,Equations!$G:$I,3,0)*(1/$Q994)))</f>
        <v/>
      </c>
      <c r="CH994" s="10" t="str">
        <f>IF($AI994="","",IF(OR($V994&lt;2.7,$V994&gt;90),"Age OOR",CG994-1.6449*VLOOKUP(CG$14&amp;"-rse-"&amp;$N994,Equations!$G:$I,3,0)))</f>
        <v/>
      </c>
      <c r="CI994" s="10" t="str">
        <f>IF($AI994="","",IF(OR($V994&lt;2.7,$V994&gt;90),"Age OOR",CG994+1.6449*VLOOKUP(CG$14&amp;"-rse-"&amp;$N994,Equations!$G:$I,3,0)))</f>
        <v/>
      </c>
      <c r="CJ994" s="10" t="str">
        <f t="shared" si="397"/>
        <v/>
      </c>
      <c r="CK994" s="10" t="str">
        <f>IF($AI994="","",IF(OR($V994&lt;2.7,$V994&gt;90),"Age OOR",($AI994-CG994)/VLOOKUP(CG$14&amp;"-rse-"&amp;$N994,Equations!$G:$I,3,0)))</f>
        <v/>
      </c>
      <c r="CL994" s="10" t="str">
        <f>IF($AJ994="","",IF(OR($V994&lt;2.7,$V994&gt;90),"Age OOR",VLOOKUP(CL$14&amp;"-int-"&amp;$O994,Equations!$G:$I,3,0)+VLOOKUP(CL$14&amp;"-sexo-"&amp;$O994,Equations!$G:$I,3,0)*$U994+VLOOKUP(CL$14&amp;"-edad-"&amp;$O994,Equations!$G:$I,3,0)*$V994+VLOOKUP(CL$14&amp;"-est-"&amp;$O994,Equations!$G:$I,3,0)*(1/$W994)+VLOOKUP(CL$14&amp;"-imc-"&amp;$O994,Equations!$G:$I,3,0)*(1/$Q994)))</f>
        <v/>
      </c>
      <c r="CM994" s="10" t="str">
        <f>IF($AJ994="","",IF(OR($V994&lt;2.7,$V994&gt;90),"Age OOR",CL994-1.6449*VLOOKUP(CL$14&amp;"-rse-"&amp;$O994,Equations!$G:$I,3,0)))</f>
        <v/>
      </c>
      <c r="CN994" s="10" t="str">
        <f>IF($AJ994="","",IF(OR($V994&lt;2.7,$V994&gt;90),"Age OOR",CL994+1.6449*VLOOKUP(CL$14&amp;"-rse-"&amp;$O994,Equations!$G:$I,3,0)))</f>
        <v/>
      </c>
      <c r="CO994" s="10" t="str">
        <f t="shared" si="398"/>
        <v/>
      </c>
      <c r="CP994" s="10" t="str">
        <f>IF($AJ994="","",IF(OR($V994&lt;2.7,$V994&gt;90),"Age OOR",($AJ994-CL994)/VLOOKUP(CL$14&amp;"-rse-"&amp;$O994,Equations!$G:$I,3,0)))</f>
        <v/>
      </c>
      <c r="CQ994" s="10" t="str">
        <f>IF($AK994="","",IF(OR($V994&lt;2.7,$V994&gt;90),"Age OOR",EXP(VLOOKUP(CQ$14&amp;"-int-"&amp;$P994,Equations!$G:$I,3,0)+VLOOKUP(CQ$14&amp;"-sexo-"&amp;$P994,Equations!$G:$I,3,0)*$U994+VLOOKUP(CQ$14&amp;"-edad-"&amp;$P994,Equations!$G:$I,3,0)*$V994+VLOOKUP(CQ$14&amp;"-est-"&amp;$P994,Equations!$G:$I,3,0)*(1/$W994)+VLOOKUP(CQ$14&amp;"-imc-"&amp;$P994,Equations!$G:$I,3,0)*(1/$Q994))))</f>
        <v/>
      </c>
      <c r="CR994" s="10" t="str">
        <f>IF($AK994="","",IF(OR($V994&lt;2.7,$V994&gt;90),"Age OOR",EXP(LN(CQ994)-1.6449*VLOOKUP(CQ$14&amp;"-rse-"&amp;$P994,Equations!$G:$I,3,0))))</f>
        <v/>
      </c>
      <c r="CS994" s="10" t="str">
        <f>IF($AK994="","",IF(OR($V994&lt;2.7,$V994&gt;90),"Age OOR",EXP(LN(CQ994)+1.6449*VLOOKUP(CQ$14&amp;"-rse-"&amp;$P994,Equations!$G:$I,3,0))))</f>
        <v/>
      </c>
      <c r="CT994" s="10" t="str">
        <f t="shared" si="399"/>
        <v/>
      </c>
      <c r="CU994" s="10" t="str">
        <f>IF($AK994="","",IF(OR($V994&lt;2.7,$V994&gt;90),"Age OOR",(LN($AK994)-LN(CQ994))/VLOOKUP(CQ$14&amp;"-rse-"&amp;$P994,Equations!$G:$I,3,0)))</f>
        <v/>
      </c>
      <c r="CV994" s="47"/>
    </row>
    <row r="995" spans="5:100" x14ac:dyDescent="0.2">
      <c r="E995" s="23" t="str">
        <f t="shared" si="375"/>
        <v>Age out of range</v>
      </c>
      <c r="F995" s="23" t="str">
        <f t="shared" si="376"/>
        <v>Age out of range</v>
      </c>
      <c r="G995" s="23" t="str">
        <f t="shared" si="377"/>
        <v>Age out of range</v>
      </c>
      <c r="H995" s="23" t="str">
        <f t="shared" si="378"/>
        <v>Age out of range</v>
      </c>
      <c r="I995" s="23" t="str">
        <f t="shared" si="379"/>
        <v>Age out of range</v>
      </c>
      <c r="J995" s="23" t="str">
        <f t="shared" si="380"/>
        <v>Age out of range</v>
      </c>
      <c r="K995" s="23" t="str">
        <f t="shared" si="381"/>
        <v>Age out of range</v>
      </c>
      <c r="L995" s="23" t="str">
        <f t="shared" si="382"/>
        <v>Age out of range</v>
      </c>
      <c r="M995" s="23" t="str">
        <f t="shared" si="383"/>
        <v>Age out of range</v>
      </c>
      <c r="N995" s="23" t="str">
        <f t="shared" si="384"/>
        <v>Age out of range</v>
      </c>
      <c r="O995" s="23" t="str">
        <f t="shared" si="385"/>
        <v>Age out of range</v>
      </c>
      <c r="P995" s="23" t="str">
        <f t="shared" si="386"/>
        <v>Age out of range</v>
      </c>
      <c r="Q995" s="23" t="e">
        <f t="shared" si="387"/>
        <v>#DIV/0!</v>
      </c>
      <c r="R995" s="17"/>
      <c r="S995" s="23">
        <v>979</v>
      </c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  <c r="AE995" s="134"/>
      <c r="AF995" s="134"/>
      <c r="AG995" s="134"/>
      <c r="AH995" s="134"/>
      <c r="AI995" s="134"/>
      <c r="AJ995" s="134"/>
      <c r="AK995" s="134"/>
      <c r="AL995" s="7"/>
      <c r="AM995" s="47"/>
      <c r="AN995" s="10" t="str">
        <f>IF($Z995="","",IF(OR($V995&lt;2.7,$V995&gt;90),"Age OOR",VLOOKUP(AN$14&amp;"-int-"&amp;$E995,Equations!$G:$I,3,0)+VLOOKUP(AN$14&amp;"-sexo-"&amp;$E995,Equations!$G:$I,3,0)*$U995+VLOOKUP(AN$14&amp;"-edad-"&amp;$E995,Equations!$G:$I,3,0)*$V995+VLOOKUP(AN$14&amp;"-est-"&amp;$E995,Equations!$G:$I,3,0)*(1/$W995)+VLOOKUP(AN$14&amp;"-imc-"&amp;$E995,Equations!$G:$I,3,0)*(1/$Q995)))</f>
        <v/>
      </c>
      <c r="AO995" s="10" t="str">
        <f>IF($Z995="","",IF(OR($V995&lt;2.7,$V995&gt;90),"Age OOR",AN995-1.6449*VLOOKUP(AN$14&amp;"-rse-"&amp;$E995,Equations!$G:$I,3,0)))</f>
        <v/>
      </c>
      <c r="AP995" s="10" t="str">
        <f>IF($Z995="","",IF(OR($V995&lt;2.7,$V995&gt;90),"Age OOR",AN995+1.6449*VLOOKUP(AN$14&amp;"-rse-"&amp;$E995,Equations!$G:$I,3,0)))</f>
        <v/>
      </c>
      <c r="AQ995" s="10" t="str">
        <f t="shared" si="388"/>
        <v/>
      </c>
      <c r="AR995" s="10" t="str">
        <f>IF($Z995="","",IF(OR($V995&lt;2.7,$V995&gt;90),"Age OOR",($Z995-AN995)/VLOOKUP(AN$14&amp;"-rse-"&amp;$E995,Equations!$G:$I,3,0)))</f>
        <v/>
      </c>
      <c r="AS995" s="10" t="str">
        <f>IF($AA995="","",IF(OR($V995&lt;2.7,$V995&gt;90),"Age OOR",VLOOKUP(AS$14&amp;"-int-"&amp;$F995,Equations!$G:$I,3,0)+VLOOKUP(AS$14&amp;"-sexo-"&amp;$F995,Equations!$G:$I,3,0)*$U995+VLOOKUP(AS$14&amp;"-edad-"&amp;$F995,Equations!$G:$I,3,0)*$V995+VLOOKUP(AS$14&amp;"-est-"&amp;$F995,Equations!$G:$I,3,0)*(1/$W995)+VLOOKUP(AS$14&amp;"-imc-"&amp;$F995,Equations!$G:$I,3,0)*(1/$Q995)))</f>
        <v/>
      </c>
      <c r="AT995" s="10" t="str">
        <f>IF($AA995="","",IF(OR($V995&lt;2.7,$V995&gt;90),"Age OOR",AS995-1.6449*VLOOKUP(AS$14&amp;"-rse-"&amp;$F995,Equations!$G:$I,3,0)))</f>
        <v/>
      </c>
      <c r="AU995" s="10" t="str">
        <f>IF($AA995="","",IF(OR($V995&lt;2.7,$V995&gt;90),"Age OOR",AS995+1.6449*VLOOKUP(AS$14&amp;"-rse-"&amp;$F995,Equations!$G:$I,3,0)))</f>
        <v/>
      </c>
      <c r="AV995" s="10" t="str">
        <f t="shared" si="389"/>
        <v/>
      </c>
      <c r="AW995" s="10" t="str">
        <f>IF($AA995="","",IF(OR($V995&lt;2.7,$V995&gt;90),"Age OOR",($AA995-AS995)/VLOOKUP(AS$14&amp;"-rse-"&amp;$F995,Equations!$G:$I,3,0)))</f>
        <v/>
      </c>
      <c r="AX995" s="10" t="str">
        <f>IF($AB995="","",IF(OR($V995&lt;2.7,$V995&gt;90),"Age OOR",VLOOKUP(AX$14&amp;"-int-"&amp;$G995,Equations!$G:$I,3,0)+VLOOKUP(AX$14&amp;"-sexo-"&amp;$G995,Equations!$G:$I,3,0)*$U995+VLOOKUP(AX$14&amp;"-edad-"&amp;$G995,Equations!$G:$I,3,0)*$V995+VLOOKUP(AX$14&amp;"-est-"&amp;$G995,Equations!$G:$I,3,0)*(1/$W995)+VLOOKUP(AX$14&amp;"-imc-"&amp;$G995,Equations!$G:$I,3,0)*(1/$Q995)))</f>
        <v/>
      </c>
      <c r="AY995" s="10" t="str">
        <f>IF($AB995="","",IF(OR($V995&lt;2.7,$V995&gt;90),"Age OOR",AX995-1.6449*VLOOKUP(AX$14&amp;"-rse-"&amp;$G995,Equations!$G:$I,3,0)))</f>
        <v/>
      </c>
      <c r="AZ995" s="10" t="str">
        <f>IF($AB995="","",IF(OR($V995&lt;2.7,$V995&gt;90),"Age OOR",AX995+1.6449*VLOOKUP(AX$14&amp;"-rse-"&amp;$G995,Equations!$G:$I,3,0)))</f>
        <v/>
      </c>
      <c r="BA995" s="10" t="str">
        <f t="shared" si="390"/>
        <v/>
      </c>
      <c r="BB995" s="10" t="str">
        <f>IF($AB995="","",IF(OR($V995&lt;2.7,$V995&gt;90),"Age OOR",($AB995-AX995)/VLOOKUP(AX$14&amp;"-rse-"&amp;$G995,Equations!$G:$I,3,0)))</f>
        <v/>
      </c>
      <c r="BC995" s="10" t="str">
        <f>IF($AC995="","",IF(OR($V995&lt;2.7,$V995&gt;90),"Age OOR",VLOOKUP(BC$14&amp;"-int-"&amp;$H995,Equations!$G:$I,3,0)+VLOOKUP(BC$14&amp;"-sexo-"&amp;$H995,Equations!$G:$I,3,0)*$U995+VLOOKUP(BC$14&amp;"-edad-"&amp;$H995,Equations!$G:$I,3,0)*$V995+VLOOKUP(BC$14&amp;"-est-"&amp;$H995,Equations!$G:$I,3,0)*(1/$W995)+VLOOKUP(BC$14&amp;"-imc-"&amp;$H995,Equations!$G:$I,3,0)*(1/$Q995)))</f>
        <v/>
      </c>
      <c r="BD995" s="10" t="str">
        <f>IF($AC995="","",IF(OR($V995&lt;2.7,$V995&gt;90),"Age OOR",BC995-1.6449*VLOOKUP(BC$14&amp;"-rse-"&amp;$H995,Equations!$G:$I,3,0)))</f>
        <v/>
      </c>
      <c r="BE995" s="10" t="str">
        <f>IF($AC995="","",IF(OR($V995&lt;2.7,$V995&gt;90),"Age OOR",BC995+1.6449*VLOOKUP(BC$14&amp;"-rse-"&amp;$H995,Equations!$G:$I,3,0)))</f>
        <v/>
      </c>
      <c r="BF995" s="10" t="str">
        <f t="shared" si="391"/>
        <v/>
      </c>
      <c r="BG995" s="10" t="str">
        <f>IF($AC995="","",IF(OR($V995&lt;2.7,$V995&gt;90),"Age OOR",($AC995-BC995)/VLOOKUP(BC$14&amp;"-rse-"&amp;$H995,Equations!$G:$I,3,0)))</f>
        <v/>
      </c>
      <c r="BH995" s="10" t="str">
        <f>IF($AD995="","",IF(OR($V995&lt;2.7,$V995&gt;90),"Age OOR",VLOOKUP(BH$14&amp;"-int-"&amp;$I995,Equations!$G:$I,3,0)+VLOOKUP(BH$14&amp;"-sexo-"&amp;$I995,Equations!$G:$I,3,0)*$U995+VLOOKUP(BH$14&amp;"-edad-"&amp;$I995,Equations!$G:$I,3,0)*$V995+VLOOKUP(BH$14&amp;"-est-"&amp;$I995,Equations!$G:$I,3,0)*(1/$W995)+VLOOKUP(BH$14&amp;"-imc-"&amp;$I995,Equations!$G:$I,3,0)*(1/$Q995)))</f>
        <v/>
      </c>
      <c r="BI995" s="10" t="str">
        <f>IF($AD995="","",IF(OR($V995&lt;2.7,$V995&gt;90),"Age OOR",BH995-1.6449*VLOOKUP(BH$14&amp;"-rse-"&amp;$I995,Equations!$G:$I,3,0)))</f>
        <v/>
      </c>
      <c r="BJ995" s="10" t="str">
        <f>IF($AD995="","",IF(OR($V995&lt;2.7,$V995&gt;90),"Age OOR",BH995+1.6449*VLOOKUP(BH$14&amp;"-rse-"&amp;$I995,Equations!$G:$I,3,0)))</f>
        <v/>
      </c>
      <c r="BK995" s="10" t="str">
        <f t="shared" si="392"/>
        <v/>
      </c>
      <c r="BL995" s="10" t="str">
        <f>IF($AD995="","",IF(OR($V995&lt;2.7,$V995&gt;90),"Age OOR",($AD995-BH995)/VLOOKUP(BH$14&amp;"-rse-"&amp;$I995,Equations!$G:$I,3,0)))</f>
        <v/>
      </c>
      <c r="BM995" s="10" t="str">
        <f>IF($AE995="","",IF(OR($V995&lt;2.7,$V995&gt;90),"Age OOR",VLOOKUP(BM$14&amp;"-int-"&amp;$J995,Equations!$G:$I,3,0)+VLOOKUP(BM$14&amp;"-sexo-"&amp;$J995,Equations!$G:$I,3,0)*$U995+VLOOKUP(BM$14&amp;"-edad-"&amp;$J995,Equations!$G:$I,3,0)*$V995+VLOOKUP(BM$14&amp;"-est-"&amp;$J995,Equations!$G:$I,3,0)*(1/$W995)+VLOOKUP(BM$14&amp;"-imc-"&amp;$J995,Equations!$G:$I,3,0)*(1/$Q995)))</f>
        <v/>
      </c>
      <c r="BN995" s="10" t="str">
        <f>IF($AE995="","",IF(OR($V995&lt;2.7,$V995&gt;90),"Age OOR",BM995-1.6449*VLOOKUP(BM$14&amp;"-rse-"&amp;$J995,Equations!$G:$I,3,0)))</f>
        <v/>
      </c>
      <c r="BO995" s="10" t="str">
        <f>IF($AE995="","",IF(OR($V995&lt;2.7,$V995&gt;90),"Age OOR",BM995+1.6449*VLOOKUP(BM$14&amp;"-rse-"&amp;$J995,Equations!$G:$I,3,0)))</f>
        <v/>
      </c>
      <c r="BP995" s="10" t="str">
        <f t="shared" si="393"/>
        <v/>
      </c>
      <c r="BQ995" s="10" t="str">
        <f>IF($AE995="","",IF(OR($V995&lt;2.7,$V995&gt;90),"Age OOR",($AE995-BM995)/VLOOKUP(BM$14&amp;"-rse-"&amp;$J995,Equations!$G:$I,3,0)))</f>
        <v/>
      </c>
      <c r="BR995" s="10" t="str">
        <f>IF($AF995="","",IF(OR($V995&lt;2.7,$V995&gt;90),"Age OOR",VLOOKUP(BR$14&amp;"-int-"&amp;$K995,Equations!$G:$I,3,0)+VLOOKUP(BR$14&amp;"-sexo-"&amp;$K995,Equations!$G:$I,3,0)*$U995+VLOOKUP(BR$14&amp;"-edad-"&amp;$K995,Equations!$G:$I,3,0)*$V995+VLOOKUP(BR$14&amp;"-est-"&amp;$K995,Equations!$G:$I,3,0)*(1/$W995)+VLOOKUP(BR$14&amp;"-imc-"&amp;$K995,Equations!$G:$I,3,0)*(1/$Q995)))</f>
        <v/>
      </c>
      <c r="BS995" s="10" t="str">
        <f>IF($AF995="","",IF(OR($V995&lt;2.7,$V995&gt;90),"Age OOR",BR995-1.6449*VLOOKUP(BR$14&amp;"-rse-"&amp;$K995,Equations!$G:$I,3,0)))</f>
        <v/>
      </c>
      <c r="BT995" s="10" t="str">
        <f>IF($AF995="","",IF(OR($V995&lt;2.7,$V995&gt;90),"Age OOR",BR995+1.6449*VLOOKUP(BR$14&amp;"-rse-"&amp;$K995,Equations!$G:$I,3,0)))</f>
        <v/>
      </c>
      <c r="BU995" s="10" t="str">
        <f t="shared" si="394"/>
        <v/>
      </c>
      <c r="BV995" s="10" t="str">
        <f>IF($AF995="","",IF(OR($V995&lt;2.7,$V995&gt;90),"Age OOR",($AF995-BR995)/VLOOKUP(BR$14&amp;"-rse-"&amp;$K995,Equations!$G:$I,3,0)))</f>
        <v/>
      </c>
      <c r="BW995" s="10" t="str">
        <f>IF($AG995="","",IF(OR($V995&lt;2.7,$V995&gt;90),"Age OOR",VLOOKUP(BW$14&amp;"-int-"&amp;$L995,Equations!$G:$I,3,0)+VLOOKUP(BW$14&amp;"-sexo-"&amp;$L995,Equations!$G:$I,3,0)*$U995+VLOOKUP(BW$14&amp;"-edad-"&amp;$L995,Equations!$G:$I,3,0)*$V995+VLOOKUP(BW$14&amp;"-est-"&amp;$L995,Equations!$G:$I,3,0)*(1/$W995)+VLOOKUP(BW$14&amp;"-imc-"&amp;$L995,Equations!$G:$I,3,0)*(1/$Q995)))</f>
        <v/>
      </c>
      <c r="BX995" s="10" t="str">
        <f>IF($AG995="","",IF(OR($V995&lt;2.7,$V995&gt;90),"Age OOR",BW995-1.6449*VLOOKUP(BW$14&amp;"-rse-"&amp;$L995,Equations!$G:$I,3,0)))</f>
        <v/>
      </c>
      <c r="BY995" s="10" t="str">
        <f>IF($AG995="","",IF(OR($V995&lt;2.7,$V995&gt;90),"Age OOR",BW995+1.6449*VLOOKUP(BW$14&amp;"-rse-"&amp;$L995,Equations!$G:$I,3,0)))</f>
        <v/>
      </c>
      <c r="BZ995" s="10" t="str">
        <f t="shared" si="395"/>
        <v/>
      </c>
      <c r="CA995" s="10" t="str">
        <f>IF($AG995="","",IF(OR($V995&lt;2.7,$V995&gt;90),"Age OOR",($AG995-BW995)/VLOOKUP(BW$14&amp;"-rse-"&amp;$L995,Equations!$G:$I,3,0)))</f>
        <v/>
      </c>
      <c r="CB995" s="10" t="str">
        <f>IF($AH995="","",IF(OR($V995&lt;2.7,$V995&gt;90),"Age OOR",VLOOKUP(CB$14&amp;"-int-"&amp;$M995,Equations!$G:$I,3,0)+VLOOKUP(CB$14&amp;"-sexo-"&amp;$M995,Equations!$G:$I,3,0)*$U995+VLOOKUP(CB$14&amp;"-edad-"&amp;$M995,Equations!$G:$I,3,0)*$V995+VLOOKUP(CB$14&amp;"-est-"&amp;$M995,Equations!$G:$I,3,0)*(1/$W995)+VLOOKUP(CB$14&amp;"-imc-"&amp;$M995,Equations!$G:$I,3,0)*(1/$Q995)))</f>
        <v/>
      </c>
      <c r="CC995" s="10" t="str">
        <f>IF($AH995="","",IF(OR($V995&lt;2.7,$V995&gt;90),"Age OOR",CB995-1.6449*VLOOKUP(CB$14&amp;"-rse-"&amp;$M995,Equations!$G:$I,3,0)))</f>
        <v/>
      </c>
      <c r="CD995" s="10" t="str">
        <f>IF($AH995="","",IF(OR($V995&lt;2.7,$V995&gt;90),"Age OOR",CB995+1.6449*VLOOKUP(CB$14&amp;"-rse-"&amp;$M995,Equations!$G:$I,3,0)))</f>
        <v/>
      </c>
      <c r="CE995" s="10" t="str">
        <f t="shared" si="396"/>
        <v/>
      </c>
      <c r="CF995" s="10" t="str">
        <f>IF($AH995="","",IF(OR($V995&lt;2.7,$V995&gt;90),"Age OOR",($AH995-CB995)/VLOOKUP(CB$14&amp;"-rse-"&amp;$M995,Equations!$G:$I,3,0)))</f>
        <v/>
      </c>
      <c r="CG995" s="10" t="str">
        <f>IF($AI995="","",IF(OR($V995&lt;2.7,$V995&gt;90),"Age OOR",VLOOKUP(CG$14&amp;"-int-"&amp;$N995,Equations!$G:$I,3,0)+VLOOKUP(CG$14&amp;"-sexo-"&amp;$N995,Equations!$G:$I,3,0)*$U995+VLOOKUP(CG$14&amp;"-edad-"&amp;$N995,Equations!$G:$I,3,0)*$V995+VLOOKUP(CG$14&amp;"-est-"&amp;$N995,Equations!$G:$I,3,0)*(1/$W995)+VLOOKUP(CG$14&amp;"-imc-"&amp;$N995,Equations!$G:$I,3,0)*(1/$Q995)))</f>
        <v/>
      </c>
      <c r="CH995" s="10" t="str">
        <f>IF($AI995="","",IF(OR($V995&lt;2.7,$V995&gt;90),"Age OOR",CG995-1.6449*VLOOKUP(CG$14&amp;"-rse-"&amp;$N995,Equations!$G:$I,3,0)))</f>
        <v/>
      </c>
      <c r="CI995" s="10" t="str">
        <f>IF($AI995="","",IF(OR($V995&lt;2.7,$V995&gt;90),"Age OOR",CG995+1.6449*VLOOKUP(CG$14&amp;"-rse-"&amp;$N995,Equations!$G:$I,3,0)))</f>
        <v/>
      </c>
      <c r="CJ995" s="10" t="str">
        <f t="shared" si="397"/>
        <v/>
      </c>
      <c r="CK995" s="10" t="str">
        <f>IF($AI995="","",IF(OR($V995&lt;2.7,$V995&gt;90),"Age OOR",($AI995-CG995)/VLOOKUP(CG$14&amp;"-rse-"&amp;$N995,Equations!$G:$I,3,0)))</f>
        <v/>
      </c>
      <c r="CL995" s="10" t="str">
        <f>IF($AJ995="","",IF(OR($V995&lt;2.7,$V995&gt;90),"Age OOR",VLOOKUP(CL$14&amp;"-int-"&amp;$O995,Equations!$G:$I,3,0)+VLOOKUP(CL$14&amp;"-sexo-"&amp;$O995,Equations!$G:$I,3,0)*$U995+VLOOKUP(CL$14&amp;"-edad-"&amp;$O995,Equations!$G:$I,3,0)*$V995+VLOOKUP(CL$14&amp;"-est-"&amp;$O995,Equations!$G:$I,3,0)*(1/$W995)+VLOOKUP(CL$14&amp;"-imc-"&amp;$O995,Equations!$G:$I,3,0)*(1/$Q995)))</f>
        <v/>
      </c>
      <c r="CM995" s="10" t="str">
        <f>IF($AJ995="","",IF(OR($V995&lt;2.7,$V995&gt;90),"Age OOR",CL995-1.6449*VLOOKUP(CL$14&amp;"-rse-"&amp;$O995,Equations!$G:$I,3,0)))</f>
        <v/>
      </c>
      <c r="CN995" s="10" t="str">
        <f>IF($AJ995="","",IF(OR($V995&lt;2.7,$V995&gt;90),"Age OOR",CL995+1.6449*VLOOKUP(CL$14&amp;"-rse-"&amp;$O995,Equations!$G:$I,3,0)))</f>
        <v/>
      </c>
      <c r="CO995" s="10" t="str">
        <f t="shared" si="398"/>
        <v/>
      </c>
      <c r="CP995" s="10" t="str">
        <f>IF($AJ995="","",IF(OR($V995&lt;2.7,$V995&gt;90),"Age OOR",($AJ995-CL995)/VLOOKUP(CL$14&amp;"-rse-"&amp;$O995,Equations!$G:$I,3,0)))</f>
        <v/>
      </c>
      <c r="CQ995" s="10" t="str">
        <f>IF($AK995="","",IF(OR($V995&lt;2.7,$V995&gt;90),"Age OOR",EXP(VLOOKUP(CQ$14&amp;"-int-"&amp;$P995,Equations!$G:$I,3,0)+VLOOKUP(CQ$14&amp;"-sexo-"&amp;$P995,Equations!$G:$I,3,0)*$U995+VLOOKUP(CQ$14&amp;"-edad-"&amp;$P995,Equations!$G:$I,3,0)*$V995+VLOOKUP(CQ$14&amp;"-est-"&amp;$P995,Equations!$G:$I,3,0)*(1/$W995)+VLOOKUP(CQ$14&amp;"-imc-"&amp;$P995,Equations!$G:$I,3,0)*(1/$Q995))))</f>
        <v/>
      </c>
      <c r="CR995" s="10" t="str">
        <f>IF($AK995="","",IF(OR($V995&lt;2.7,$V995&gt;90),"Age OOR",EXP(LN(CQ995)-1.6449*VLOOKUP(CQ$14&amp;"-rse-"&amp;$P995,Equations!$G:$I,3,0))))</f>
        <v/>
      </c>
      <c r="CS995" s="10" t="str">
        <f>IF($AK995="","",IF(OR($V995&lt;2.7,$V995&gt;90),"Age OOR",EXP(LN(CQ995)+1.6449*VLOOKUP(CQ$14&amp;"-rse-"&amp;$P995,Equations!$G:$I,3,0))))</f>
        <v/>
      </c>
      <c r="CT995" s="10" t="str">
        <f t="shared" si="399"/>
        <v/>
      </c>
      <c r="CU995" s="10" t="str">
        <f>IF($AK995="","",IF(OR($V995&lt;2.7,$V995&gt;90),"Age OOR",(LN($AK995)-LN(CQ995))/VLOOKUP(CQ$14&amp;"-rse-"&amp;$P995,Equations!$G:$I,3,0)))</f>
        <v/>
      </c>
      <c r="CV995" s="47"/>
    </row>
    <row r="996" spans="5:100" x14ac:dyDescent="0.2">
      <c r="E996" s="23" t="str">
        <f t="shared" si="375"/>
        <v>Age out of range</v>
      </c>
      <c r="F996" s="23" t="str">
        <f t="shared" si="376"/>
        <v>Age out of range</v>
      </c>
      <c r="G996" s="23" t="str">
        <f t="shared" si="377"/>
        <v>Age out of range</v>
      </c>
      <c r="H996" s="23" t="str">
        <f t="shared" si="378"/>
        <v>Age out of range</v>
      </c>
      <c r="I996" s="23" t="str">
        <f t="shared" si="379"/>
        <v>Age out of range</v>
      </c>
      <c r="J996" s="23" t="str">
        <f t="shared" si="380"/>
        <v>Age out of range</v>
      </c>
      <c r="K996" s="23" t="str">
        <f t="shared" si="381"/>
        <v>Age out of range</v>
      </c>
      <c r="L996" s="23" t="str">
        <f t="shared" si="382"/>
        <v>Age out of range</v>
      </c>
      <c r="M996" s="23" t="str">
        <f t="shared" si="383"/>
        <v>Age out of range</v>
      </c>
      <c r="N996" s="23" t="str">
        <f t="shared" si="384"/>
        <v>Age out of range</v>
      </c>
      <c r="O996" s="23" t="str">
        <f t="shared" si="385"/>
        <v>Age out of range</v>
      </c>
      <c r="P996" s="23" t="str">
        <f t="shared" si="386"/>
        <v>Age out of range</v>
      </c>
      <c r="Q996" s="23" t="e">
        <f t="shared" si="387"/>
        <v>#DIV/0!</v>
      </c>
      <c r="R996" s="17"/>
      <c r="S996" s="23">
        <v>980</v>
      </c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  <c r="AE996" s="134"/>
      <c r="AF996" s="134"/>
      <c r="AG996" s="134"/>
      <c r="AH996" s="134"/>
      <c r="AI996" s="134"/>
      <c r="AJ996" s="134"/>
      <c r="AK996" s="134"/>
      <c r="AL996" s="7"/>
      <c r="AM996" s="47"/>
      <c r="AN996" s="10" t="str">
        <f>IF($Z996="","",IF(OR($V996&lt;2.7,$V996&gt;90),"Age OOR",VLOOKUP(AN$14&amp;"-int-"&amp;$E996,Equations!$G:$I,3,0)+VLOOKUP(AN$14&amp;"-sexo-"&amp;$E996,Equations!$G:$I,3,0)*$U996+VLOOKUP(AN$14&amp;"-edad-"&amp;$E996,Equations!$G:$I,3,0)*$V996+VLOOKUP(AN$14&amp;"-est-"&amp;$E996,Equations!$G:$I,3,0)*(1/$W996)+VLOOKUP(AN$14&amp;"-imc-"&amp;$E996,Equations!$G:$I,3,0)*(1/$Q996)))</f>
        <v/>
      </c>
      <c r="AO996" s="10" t="str">
        <f>IF($Z996="","",IF(OR($V996&lt;2.7,$V996&gt;90),"Age OOR",AN996-1.6449*VLOOKUP(AN$14&amp;"-rse-"&amp;$E996,Equations!$G:$I,3,0)))</f>
        <v/>
      </c>
      <c r="AP996" s="10" t="str">
        <f>IF($Z996="","",IF(OR($V996&lt;2.7,$V996&gt;90),"Age OOR",AN996+1.6449*VLOOKUP(AN$14&amp;"-rse-"&amp;$E996,Equations!$G:$I,3,0)))</f>
        <v/>
      </c>
      <c r="AQ996" s="10" t="str">
        <f t="shared" si="388"/>
        <v/>
      </c>
      <c r="AR996" s="10" t="str">
        <f>IF($Z996="","",IF(OR($V996&lt;2.7,$V996&gt;90),"Age OOR",($Z996-AN996)/VLOOKUP(AN$14&amp;"-rse-"&amp;$E996,Equations!$G:$I,3,0)))</f>
        <v/>
      </c>
      <c r="AS996" s="10" t="str">
        <f>IF($AA996="","",IF(OR($V996&lt;2.7,$V996&gt;90),"Age OOR",VLOOKUP(AS$14&amp;"-int-"&amp;$F996,Equations!$G:$I,3,0)+VLOOKUP(AS$14&amp;"-sexo-"&amp;$F996,Equations!$G:$I,3,0)*$U996+VLOOKUP(AS$14&amp;"-edad-"&amp;$F996,Equations!$G:$I,3,0)*$V996+VLOOKUP(AS$14&amp;"-est-"&amp;$F996,Equations!$G:$I,3,0)*(1/$W996)+VLOOKUP(AS$14&amp;"-imc-"&amp;$F996,Equations!$G:$I,3,0)*(1/$Q996)))</f>
        <v/>
      </c>
      <c r="AT996" s="10" t="str">
        <f>IF($AA996="","",IF(OR($V996&lt;2.7,$V996&gt;90),"Age OOR",AS996-1.6449*VLOOKUP(AS$14&amp;"-rse-"&amp;$F996,Equations!$G:$I,3,0)))</f>
        <v/>
      </c>
      <c r="AU996" s="10" t="str">
        <f>IF($AA996="","",IF(OR($V996&lt;2.7,$V996&gt;90),"Age OOR",AS996+1.6449*VLOOKUP(AS$14&amp;"-rse-"&amp;$F996,Equations!$G:$I,3,0)))</f>
        <v/>
      </c>
      <c r="AV996" s="10" t="str">
        <f t="shared" si="389"/>
        <v/>
      </c>
      <c r="AW996" s="10" t="str">
        <f>IF($AA996="","",IF(OR($V996&lt;2.7,$V996&gt;90),"Age OOR",($AA996-AS996)/VLOOKUP(AS$14&amp;"-rse-"&amp;$F996,Equations!$G:$I,3,0)))</f>
        <v/>
      </c>
      <c r="AX996" s="10" t="str">
        <f>IF($AB996="","",IF(OR($V996&lt;2.7,$V996&gt;90),"Age OOR",VLOOKUP(AX$14&amp;"-int-"&amp;$G996,Equations!$G:$I,3,0)+VLOOKUP(AX$14&amp;"-sexo-"&amp;$G996,Equations!$G:$I,3,0)*$U996+VLOOKUP(AX$14&amp;"-edad-"&amp;$G996,Equations!$G:$I,3,0)*$V996+VLOOKUP(AX$14&amp;"-est-"&amp;$G996,Equations!$G:$I,3,0)*(1/$W996)+VLOOKUP(AX$14&amp;"-imc-"&amp;$G996,Equations!$G:$I,3,0)*(1/$Q996)))</f>
        <v/>
      </c>
      <c r="AY996" s="10" t="str">
        <f>IF($AB996="","",IF(OR($V996&lt;2.7,$V996&gt;90),"Age OOR",AX996-1.6449*VLOOKUP(AX$14&amp;"-rse-"&amp;$G996,Equations!$G:$I,3,0)))</f>
        <v/>
      </c>
      <c r="AZ996" s="10" t="str">
        <f>IF($AB996="","",IF(OR($V996&lt;2.7,$V996&gt;90),"Age OOR",AX996+1.6449*VLOOKUP(AX$14&amp;"-rse-"&amp;$G996,Equations!$G:$I,3,0)))</f>
        <v/>
      </c>
      <c r="BA996" s="10" t="str">
        <f t="shared" si="390"/>
        <v/>
      </c>
      <c r="BB996" s="10" t="str">
        <f>IF($AB996="","",IF(OR($V996&lt;2.7,$V996&gt;90),"Age OOR",($AB996-AX996)/VLOOKUP(AX$14&amp;"-rse-"&amp;$G996,Equations!$G:$I,3,0)))</f>
        <v/>
      </c>
      <c r="BC996" s="10" t="str">
        <f>IF($AC996="","",IF(OR($V996&lt;2.7,$V996&gt;90),"Age OOR",VLOOKUP(BC$14&amp;"-int-"&amp;$H996,Equations!$G:$I,3,0)+VLOOKUP(BC$14&amp;"-sexo-"&amp;$H996,Equations!$G:$I,3,0)*$U996+VLOOKUP(BC$14&amp;"-edad-"&amp;$H996,Equations!$G:$I,3,0)*$V996+VLOOKUP(BC$14&amp;"-est-"&amp;$H996,Equations!$G:$I,3,0)*(1/$W996)+VLOOKUP(BC$14&amp;"-imc-"&amp;$H996,Equations!$G:$I,3,0)*(1/$Q996)))</f>
        <v/>
      </c>
      <c r="BD996" s="10" t="str">
        <f>IF($AC996="","",IF(OR($V996&lt;2.7,$V996&gt;90),"Age OOR",BC996-1.6449*VLOOKUP(BC$14&amp;"-rse-"&amp;$H996,Equations!$G:$I,3,0)))</f>
        <v/>
      </c>
      <c r="BE996" s="10" t="str">
        <f>IF($AC996="","",IF(OR($V996&lt;2.7,$V996&gt;90),"Age OOR",BC996+1.6449*VLOOKUP(BC$14&amp;"-rse-"&amp;$H996,Equations!$G:$I,3,0)))</f>
        <v/>
      </c>
      <c r="BF996" s="10" t="str">
        <f t="shared" si="391"/>
        <v/>
      </c>
      <c r="BG996" s="10" t="str">
        <f>IF($AC996="","",IF(OR($V996&lt;2.7,$V996&gt;90),"Age OOR",($AC996-BC996)/VLOOKUP(BC$14&amp;"-rse-"&amp;$H996,Equations!$G:$I,3,0)))</f>
        <v/>
      </c>
      <c r="BH996" s="10" t="str">
        <f>IF($AD996="","",IF(OR($V996&lt;2.7,$V996&gt;90),"Age OOR",VLOOKUP(BH$14&amp;"-int-"&amp;$I996,Equations!$G:$I,3,0)+VLOOKUP(BH$14&amp;"-sexo-"&amp;$I996,Equations!$G:$I,3,0)*$U996+VLOOKUP(BH$14&amp;"-edad-"&amp;$I996,Equations!$G:$I,3,0)*$V996+VLOOKUP(BH$14&amp;"-est-"&amp;$I996,Equations!$G:$I,3,0)*(1/$W996)+VLOOKUP(BH$14&amp;"-imc-"&amp;$I996,Equations!$G:$I,3,0)*(1/$Q996)))</f>
        <v/>
      </c>
      <c r="BI996" s="10" t="str">
        <f>IF($AD996="","",IF(OR($V996&lt;2.7,$V996&gt;90),"Age OOR",BH996-1.6449*VLOOKUP(BH$14&amp;"-rse-"&amp;$I996,Equations!$G:$I,3,0)))</f>
        <v/>
      </c>
      <c r="BJ996" s="10" t="str">
        <f>IF($AD996="","",IF(OR($V996&lt;2.7,$V996&gt;90),"Age OOR",BH996+1.6449*VLOOKUP(BH$14&amp;"-rse-"&amp;$I996,Equations!$G:$I,3,0)))</f>
        <v/>
      </c>
      <c r="BK996" s="10" t="str">
        <f t="shared" si="392"/>
        <v/>
      </c>
      <c r="BL996" s="10" t="str">
        <f>IF($AD996="","",IF(OR($V996&lt;2.7,$V996&gt;90),"Age OOR",($AD996-BH996)/VLOOKUP(BH$14&amp;"-rse-"&amp;$I996,Equations!$G:$I,3,0)))</f>
        <v/>
      </c>
      <c r="BM996" s="10" t="str">
        <f>IF($AE996="","",IF(OR($V996&lt;2.7,$V996&gt;90),"Age OOR",VLOOKUP(BM$14&amp;"-int-"&amp;$J996,Equations!$G:$I,3,0)+VLOOKUP(BM$14&amp;"-sexo-"&amp;$J996,Equations!$G:$I,3,0)*$U996+VLOOKUP(BM$14&amp;"-edad-"&amp;$J996,Equations!$G:$I,3,0)*$V996+VLOOKUP(BM$14&amp;"-est-"&amp;$J996,Equations!$G:$I,3,0)*(1/$W996)+VLOOKUP(BM$14&amp;"-imc-"&amp;$J996,Equations!$G:$I,3,0)*(1/$Q996)))</f>
        <v/>
      </c>
      <c r="BN996" s="10" t="str">
        <f>IF($AE996="","",IF(OR($V996&lt;2.7,$V996&gt;90),"Age OOR",BM996-1.6449*VLOOKUP(BM$14&amp;"-rse-"&amp;$J996,Equations!$G:$I,3,0)))</f>
        <v/>
      </c>
      <c r="BO996" s="10" t="str">
        <f>IF($AE996="","",IF(OR($V996&lt;2.7,$V996&gt;90),"Age OOR",BM996+1.6449*VLOOKUP(BM$14&amp;"-rse-"&amp;$J996,Equations!$G:$I,3,0)))</f>
        <v/>
      </c>
      <c r="BP996" s="10" t="str">
        <f t="shared" si="393"/>
        <v/>
      </c>
      <c r="BQ996" s="10" t="str">
        <f>IF($AE996="","",IF(OR($V996&lt;2.7,$V996&gt;90),"Age OOR",($AE996-BM996)/VLOOKUP(BM$14&amp;"-rse-"&amp;$J996,Equations!$G:$I,3,0)))</f>
        <v/>
      </c>
      <c r="BR996" s="10" t="str">
        <f>IF($AF996="","",IF(OR($V996&lt;2.7,$V996&gt;90),"Age OOR",VLOOKUP(BR$14&amp;"-int-"&amp;$K996,Equations!$G:$I,3,0)+VLOOKUP(BR$14&amp;"-sexo-"&amp;$K996,Equations!$G:$I,3,0)*$U996+VLOOKUP(BR$14&amp;"-edad-"&amp;$K996,Equations!$G:$I,3,0)*$V996+VLOOKUP(BR$14&amp;"-est-"&amp;$K996,Equations!$G:$I,3,0)*(1/$W996)+VLOOKUP(BR$14&amp;"-imc-"&amp;$K996,Equations!$G:$I,3,0)*(1/$Q996)))</f>
        <v/>
      </c>
      <c r="BS996" s="10" t="str">
        <f>IF($AF996="","",IF(OR($V996&lt;2.7,$V996&gt;90),"Age OOR",BR996-1.6449*VLOOKUP(BR$14&amp;"-rse-"&amp;$K996,Equations!$G:$I,3,0)))</f>
        <v/>
      </c>
      <c r="BT996" s="10" t="str">
        <f>IF($AF996="","",IF(OR($V996&lt;2.7,$V996&gt;90),"Age OOR",BR996+1.6449*VLOOKUP(BR$14&amp;"-rse-"&amp;$K996,Equations!$G:$I,3,0)))</f>
        <v/>
      </c>
      <c r="BU996" s="10" t="str">
        <f t="shared" si="394"/>
        <v/>
      </c>
      <c r="BV996" s="10" t="str">
        <f>IF($AF996="","",IF(OR($V996&lt;2.7,$V996&gt;90),"Age OOR",($AF996-BR996)/VLOOKUP(BR$14&amp;"-rse-"&amp;$K996,Equations!$G:$I,3,0)))</f>
        <v/>
      </c>
      <c r="BW996" s="10" t="str">
        <f>IF($AG996="","",IF(OR($V996&lt;2.7,$V996&gt;90),"Age OOR",VLOOKUP(BW$14&amp;"-int-"&amp;$L996,Equations!$G:$I,3,0)+VLOOKUP(BW$14&amp;"-sexo-"&amp;$L996,Equations!$G:$I,3,0)*$U996+VLOOKUP(BW$14&amp;"-edad-"&amp;$L996,Equations!$G:$I,3,0)*$V996+VLOOKUP(BW$14&amp;"-est-"&amp;$L996,Equations!$G:$I,3,0)*(1/$W996)+VLOOKUP(BW$14&amp;"-imc-"&amp;$L996,Equations!$G:$I,3,0)*(1/$Q996)))</f>
        <v/>
      </c>
      <c r="BX996" s="10" t="str">
        <f>IF($AG996="","",IF(OR($V996&lt;2.7,$V996&gt;90),"Age OOR",BW996-1.6449*VLOOKUP(BW$14&amp;"-rse-"&amp;$L996,Equations!$G:$I,3,0)))</f>
        <v/>
      </c>
      <c r="BY996" s="10" t="str">
        <f>IF($AG996="","",IF(OR($V996&lt;2.7,$V996&gt;90),"Age OOR",BW996+1.6449*VLOOKUP(BW$14&amp;"-rse-"&amp;$L996,Equations!$G:$I,3,0)))</f>
        <v/>
      </c>
      <c r="BZ996" s="10" t="str">
        <f t="shared" si="395"/>
        <v/>
      </c>
      <c r="CA996" s="10" t="str">
        <f>IF($AG996="","",IF(OR($V996&lt;2.7,$V996&gt;90),"Age OOR",($AG996-BW996)/VLOOKUP(BW$14&amp;"-rse-"&amp;$L996,Equations!$G:$I,3,0)))</f>
        <v/>
      </c>
      <c r="CB996" s="10" t="str">
        <f>IF($AH996="","",IF(OR($V996&lt;2.7,$V996&gt;90),"Age OOR",VLOOKUP(CB$14&amp;"-int-"&amp;$M996,Equations!$G:$I,3,0)+VLOOKUP(CB$14&amp;"-sexo-"&amp;$M996,Equations!$G:$I,3,0)*$U996+VLOOKUP(CB$14&amp;"-edad-"&amp;$M996,Equations!$G:$I,3,0)*$V996+VLOOKUP(CB$14&amp;"-est-"&amp;$M996,Equations!$G:$I,3,0)*(1/$W996)+VLOOKUP(CB$14&amp;"-imc-"&amp;$M996,Equations!$G:$I,3,0)*(1/$Q996)))</f>
        <v/>
      </c>
      <c r="CC996" s="10" t="str">
        <f>IF($AH996="","",IF(OR($V996&lt;2.7,$V996&gt;90),"Age OOR",CB996-1.6449*VLOOKUP(CB$14&amp;"-rse-"&amp;$M996,Equations!$G:$I,3,0)))</f>
        <v/>
      </c>
      <c r="CD996" s="10" t="str">
        <f>IF($AH996="","",IF(OR($V996&lt;2.7,$V996&gt;90),"Age OOR",CB996+1.6449*VLOOKUP(CB$14&amp;"-rse-"&amp;$M996,Equations!$G:$I,3,0)))</f>
        <v/>
      </c>
      <c r="CE996" s="10" t="str">
        <f t="shared" si="396"/>
        <v/>
      </c>
      <c r="CF996" s="10" t="str">
        <f>IF($AH996="","",IF(OR($V996&lt;2.7,$V996&gt;90),"Age OOR",($AH996-CB996)/VLOOKUP(CB$14&amp;"-rse-"&amp;$M996,Equations!$G:$I,3,0)))</f>
        <v/>
      </c>
      <c r="CG996" s="10" t="str">
        <f>IF($AI996="","",IF(OR($V996&lt;2.7,$V996&gt;90),"Age OOR",VLOOKUP(CG$14&amp;"-int-"&amp;$N996,Equations!$G:$I,3,0)+VLOOKUP(CG$14&amp;"-sexo-"&amp;$N996,Equations!$G:$I,3,0)*$U996+VLOOKUP(CG$14&amp;"-edad-"&amp;$N996,Equations!$G:$I,3,0)*$V996+VLOOKUP(CG$14&amp;"-est-"&amp;$N996,Equations!$G:$I,3,0)*(1/$W996)+VLOOKUP(CG$14&amp;"-imc-"&amp;$N996,Equations!$G:$I,3,0)*(1/$Q996)))</f>
        <v/>
      </c>
      <c r="CH996" s="10" t="str">
        <f>IF($AI996="","",IF(OR($V996&lt;2.7,$V996&gt;90),"Age OOR",CG996-1.6449*VLOOKUP(CG$14&amp;"-rse-"&amp;$N996,Equations!$G:$I,3,0)))</f>
        <v/>
      </c>
      <c r="CI996" s="10" t="str">
        <f>IF($AI996="","",IF(OR($V996&lt;2.7,$V996&gt;90),"Age OOR",CG996+1.6449*VLOOKUP(CG$14&amp;"-rse-"&amp;$N996,Equations!$G:$I,3,0)))</f>
        <v/>
      </c>
      <c r="CJ996" s="10" t="str">
        <f t="shared" si="397"/>
        <v/>
      </c>
      <c r="CK996" s="10" t="str">
        <f>IF($AI996="","",IF(OR($V996&lt;2.7,$V996&gt;90),"Age OOR",($AI996-CG996)/VLOOKUP(CG$14&amp;"-rse-"&amp;$N996,Equations!$G:$I,3,0)))</f>
        <v/>
      </c>
      <c r="CL996" s="10" t="str">
        <f>IF($AJ996="","",IF(OR($V996&lt;2.7,$V996&gt;90),"Age OOR",VLOOKUP(CL$14&amp;"-int-"&amp;$O996,Equations!$G:$I,3,0)+VLOOKUP(CL$14&amp;"-sexo-"&amp;$O996,Equations!$G:$I,3,0)*$U996+VLOOKUP(CL$14&amp;"-edad-"&amp;$O996,Equations!$G:$I,3,0)*$V996+VLOOKUP(CL$14&amp;"-est-"&amp;$O996,Equations!$G:$I,3,0)*(1/$W996)+VLOOKUP(CL$14&amp;"-imc-"&amp;$O996,Equations!$G:$I,3,0)*(1/$Q996)))</f>
        <v/>
      </c>
      <c r="CM996" s="10" t="str">
        <f>IF($AJ996="","",IF(OR($V996&lt;2.7,$V996&gt;90),"Age OOR",CL996-1.6449*VLOOKUP(CL$14&amp;"-rse-"&amp;$O996,Equations!$G:$I,3,0)))</f>
        <v/>
      </c>
      <c r="CN996" s="10" t="str">
        <f>IF($AJ996="","",IF(OR($V996&lt;2.7,$V996&gt;90),"Age OOR",CL996+1.6449*VLOOKUP(CL$14&amp;"-rse-"&amp;$O996,Equations!$G:$I,3,0)))</f>
        <v/>
      </c>
      <c r="CO996" s="10" t="str">
        <f t="shared" si="398"/>
        <v/>
      </c>
      <c r="CP996" s="10" t="str">
        <f>IF($AJ996="","",IF(OR($V996&lt;2.7,$V996&gt;90),"Age OOR",($AJ996-CL996)/VLOOKUP(CL$14&amp;"-rse-"&amp;$O996,Equations!$G:$I,3,0)))</f>
        <v/>
      </c>
      <c r="CQ996" s="10" t="str">
        <f>IF($AK996="","",IF(OR($V996&lt;2.7,$V996&gt;90),"Age OOR",EXP(VLOOKUP(CQ$14&amp;"-int-"&amp;$P996,Equations!$G:$I,3,0)+VLOOKUP(CQ$14&amp;"-sexo-"&amp;$P996,Equations!$G:$I,3,0)*$U996+VLOOKUP(CQ$14&amp;"-edad-"&amp;$P996,Equations!$G:$I,3,0)*$V996+VLOOKUP(CQ$14&amp;"-est-"&amp;$P996,Equations!$G:$I,3,0)*(1/$W996)+VLOOKUP(CQ$14&amp;"-imc-"&amp;$P996,Equations!$G:$I,3,0)*(1/$Q996))))</f>
        <v/>
      </c>
      <c r="CR996" s="10" t="str">
        <f>IF($AK996="","",IF(OR($V996&lt;2.7,$V996&gt;90),"Age OOR",EXP(LN(CQ996)-1.6449*VLOOKUP(CQ$14&amp;"-rse-"&amp;$P996,Equations!$G:$I,3,0))))</f>
        <v/>
      </c>
      <c r="CS996" s="10" t="str">
        <f>IF($AK996="","",IF(OR($V996&lt;2.7,$V996&gt;90),"Age OOR",EXP(LN(CQ996)+1.6449*VLOOKUP(CQ$14&amp;"-rse-"&amp;$P996,Equations!$G:$I,3,0))))</f>
        <v/>
      </c>
      <c r="CT996" s="10" t="str">
        <f t="shared" si="399"/>
        <v/>
      </c>
      <c r="CU996" s="10" t="str">
        <f>IF($AK996="","",IF(OR($V996&lt;2.7,$V996&gt;90),"Age OOR",(LN($AK996)-LN(CQ996))/VLOOKUP(CQ$14&amp;"-rse-"&amp;$P996,Equations!$G:$I,3,0)))</f>
        <v/>
      </c>
      <c r="CV996" s="47"/>
    </row>
    <row r="997" spans="5:100" x14ac:dyDescent="0.2">
      <c r="E997" s="23" t="str">
        <f t="shared" si="375"/>
        <v>Age out of range</v>
      </c>
      <c r="F997" s="23" t="str">
        <f t="shared" si="376"/>
        <v>Age out of range</v>
      </c>
      <c r="G997" s="23" t="str">
        <f t="shared" si="377"/>
        <v>Age out of range</v>
      </c>
      <c r="H997" s="23" t="str">
        <f t="shared" si="378"/>
        <v>Age out of range</v>
      </c>
      <c r="I997" s="23" t="str">
        <f t="shared" si="379"/>
        <v>Age out of range</v>
      </c>
      <c r="J997" s="23" t="str">
        <f t="shared" si="380"/>
        <v>Age out of range</v>
      </c>
      <c r="K997" s="23" t="str">
        <f t="shared" si="381"/>
        <v>Age out of range</v>
      </c>
      <c r="L997" s="23" t="str">
        <f t="shared" si="382"/>
        <v>Age out of range</v>
      </c>
      <c r="M997" s="23" t="str">
        <f t="shared" si="383"/>
        <v>Age out of range</v>
      </c>
      <c r="N997" s="23" t="str">
        <f t="shared" si="384"/>
        <v>Age out of range</v>
      </c>
      <c r="O997" s="23" t="str">
        <f t="shared" si="385"/>
        <v>Age out of range</v>
      </c>
      <c r="P997" s="23" t="str">
        <f t="shared" si="386"/>
        <v>Age out of range</v>
      </c>
      <c r="Q997" s="23" t="e">
        <f t="shared" si="387"/>
        <v>#DIV/0!</v>
      </c>
      <c r="R997" s="17"/>
      <c r="S997" s="23">
        <v>981</v>
      </c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  <c r="AE997" s="134"/>
      <c r="AF997" s="134"/>
      <c r="AG997" s="134"/>
      <c r="AH997" s="134"/>
      <c r="AI997" s="134"/>
      <c r="AJ997" s="134"/>
      <c r="AK997" s="134"/>
      <c r="AL997" s="7"/>
      <c r="AM997" s="47"/>
      <c r="AN997" s="10" t="str">
        <f>IF($Z997="","",IF(OR($V997&lt;2.7,$V997&gt;90),"Age OOR",VLOOKUP(AN$14&amp;"-int-"&amp;$E997,Equations!$G:$I,3,0)+VLOOKUP(AN$14&amp;"-sexo-"&amp;$E997,Equations!$G:$I,3,0)*$U997+VLOOKUP(AN$14&amp;"-edad-"&amp;$E997,Equations!$G:$I,3,0)*$V997+VLOOKUP(AN$14&amp;"-est-"&amp;$E997,Equations!$G:$I,3,0)*(1/$W997)+VLOOKUP(AN$14&amp;"-imc-"&amp;$E997,Equations!$G:$I,3,0)*(1/$Q997)))</f>
        <v/>
      </c>
      <c r="AO997" s="10" t="str">
        <f>IF($Z997="","",IF(OR($V997&lt;2.7,$V997&gt;90),"Age OOR",AN997-1.6449*VLOOKUP(AN$14&amp;"-rse-"&amp;$E997,Equations!$G:$I,3,0)))</f>
        <v/>
      </c>
      <c r="AP997" s="10" t="str">
        <f>IF($Z997="","",IF(OR($V997&lt;2.7,$V997&gt;90),"Age OOR",AN997+1.6449*VLOOKUP(AN$14&amp;"-rse-"&amp;$E997,Equations!$G:$I,3,0)))</f>
        <v/>
      </c>
      <c r="AQ997" s="10" t="str">
        <f t="shared" si="388"/>
        <v/>
      </c>
      <c r="AR997" s="10" t="str">
        <f>IF($Z997="","",IF(OR($V997&lt;2.7,$V997&gt;90),"Age OOR",($Z997-AN997)/VLOOKUP(AN$14&amp;"-rse-"&amp;$E997,Equations!$G:$I,3,0)))</f>
        <v/>
      </c>
      <c r="AS997" s="10" t="str">
        <f>IF($AA997="","",IF(OR($V997&lt;2.7,$V997&gt;90),"Age OOR",VLOOKUP(AS$14&amp;"-int-"&amp;$F997,Equations!$G:$I,3,0)+VLOOKUP(AS$14&amp;"-sexo-"&amp;$F997,Equations!$G:$I,3,0)*$U997+VLOOKUP(AS$14&amp;"-edad-"&amp;$F997,Equations!$G:$I,3,0)*$V997+VLOOKUP(AS$14&amp;"-est-"&amp;$F997,Equations!$G:$I,3,0)*(1/$W997)+VLOOKUP(AS$14&amp;"-imc-"&amp;$F997,Equations!$G:$I,3,0)*(1/$Q997)))</f>
        <v/>
      </c>
      <c r="AT997" s="10" t="str">
        <f>IF($AA997="","",IF(OR($V997&lt;2.7,$V997&gt;90),"Age OOR",AS997-1.6449*VLOOKUP(AS$14&amp;"-rse-"&amp;$F997,Equations!$G:$I,3,0)))</f>
        <v/>
      </c>
      <c r="AU997" s="10" t="str">
        <f>IF($AA997="","",IF(OR($V997&lt;2.7,$V997&gt;90),"Age OOR",AS997+1.6449*VLOOKUP(AS$14&amp;"-rse-"&amp;$F997,Equations!$G:$I,3,0)))</f>
        <v/>
      </c>
      <c r="AV997" s="10" t="str">
        <f t="shared" si="389"/>
        <v/>
      </c>
      <c r="AW997" s="10" t="str">
        <f>IF($AA997="","",IF(OR($V997&lt;2.7,$V997&gt;90),"Age OOR",($AA997-AS997)/VLOOKUP(AS$14&amp;"-rse-"&amp;$F997,Equations!$G:$I,3,0)))</f>
        <v/>
      </c>
      <c r="AX997" s="10" t="str">
        <f>IF($AB997="","",IF(OR($V997&lt;2.7,$V997&gt;90),"Age OOR",VLOOKUP(AX$14&amp;"-int-"&amp;$G997,Equations!$G:$I,3,0)+VLOOKUP(AX$14&amp;"-sexo-"&amp;$G997,Equations!$G:$I,3,0)*$U997+VLOOKUP(AX$14&amp;"-edad-"&amp;$G997,Equations!$G:$I,3,0)*$V997+VLOOKUP(AX$14&amp;"-est-"&amp;$G997,Equations!$G:$I,3,0)*(1/$W997)+VLOOKUP(AX$14&amp;"-imc-"&amp;$G997,Equations!$G:$I,3,0)*(1/$Q997)))</f>
        <v/>
      </c>
      <c r="AY997" s="10" t="str">
        <f>IF($AB997="","",IF(OR($V997&lt;2.7,$V997&gt;90),"Age OOR",AX997-1.6449*VLOOKUP(AX$14&amp;"-rse-"&amp;$G997,Equations!$G:$I,3,0)))</f>
        <v/>
      </c>
      <c r="AZ997" s="10" t="str">
        <f>IF($AB997="","",IF(OR($V997&lt;2.7,$V997&gt;90),"Age OOR",AX997+1.6449*VLOOKUP(AX$14&amp;"-rse-"&amp;$G997,Equations!$G:$I,3,0)))</f>
        <v/>
      </c>
      <c r="BA997" s="10" t="str">
        <f t="shared" si="390"/>
        <v/>
      </c>
      <c r="BB997" s="10" t="str">
        <f>IF($AB997="","",IF(OR($V997&lt;2.7,$V997&gt;90),"Age OOR",($AB997-AX997)/VLOOKUP(AX$14&amp;"-rse-"&amp;$G997,Equations!$G:$I,3,0)))</f>
        <v/>
      </c>
      <c r="BC997" s="10" t="str">
        <f>IF($AC997="","",IF(OR($V997&lt;2.7,$V997&gt;90),"Age OOR",VLOOKUP(BC$14&amp;"-int-"&amp;$H997,Equations!$G:$I,3,0)+VLOOKUP(BC$14&amp;"-sexo-"&amp;$H997,Equations!$G:$I,3,0)*$U997+VLOOKUP(BC$14&amp;"-edad-"&amp;$H997,Equations!$G:$I,3,0)*$V997+VLOOKUP(BC$14&amp;"-est-"&amp;$H997,Equations!$G:$I,3,0)*(1/$W997)+VLOOKUP(BC$14&amp;"-imc-"&amp;$H997,Equations!$G:$I,3,0)*(1/$Q997)))</f>
        <v/>
      </c>
      <c r="BD997" s="10" t="str">
        <f>IF($AC997="","",IF(OR($V997&lt;2.7,$V997&gt;90),"Age OOR",BC997-1.6449*VLOOKUP(BC$14&amp;"-rse-"&amp;$H997,Equations!$G:$I,3,0)))</f>
        <v/>
      </c>
      <c r="BE997" s="10" t="str">
        <f>IF($AC997="","",IF(OR($V997&lt;2.7,$V997&gt;90),"Age OOR",BC997+1.6449*VLOOKUP(BC$14&amp;"-rse-"&amp;$H997,Equations!$G:$I,3,0)))</f>
        <v/>
      </c>
      <c r="BF997" s="10" t="str">
        <f t="shared" si="391"/>
        <v/>
      </c>
      <c r="BG997" s="10" t="str">
        <f>IF($AC997="","",IF(OR($V997&lt;2.7,$V997&gt;90),"Age OOR",($AC997-BC997)/VLOOKUP(BC$14&amp;"-rse-"&amp;$H997,Equations!$G:$I,3,0)))</f>
        <v/>
      </c>
      <c r="BH997" s="10" t="str">
        <f>IF($AD997="","",IF(OR($V997&lt;2.7,$V997&gt;90),"Age OOR",VLOOKUP(BH$14&amp;"-int-"&amp;$I997,Equations!$G:$I,3,0)+VLOOKUP(BH$14&amp;"-sexo-"&amp;$I997,Equations!$G:$I,3,0)*$U997+VLOOKUP(BH$14&amp;"-edad-"&amp;$I997,Equations!$G:$I,3,0)*$V997+VLOOKUP(BH$14&amp;"-est-"&amp;$I997,Equations!$G:$I,3,0)*(1/$W997)+VLOOKUP(BH$14&amp;"-imc-"&amp;$I997,Equations!$G:$I,3,0)*(1/$Q997)))</f>
        <v/>
      </c>
      <c r="BI997" s="10" t="str">
        <f>IF($AD997="","",IF(OR($V997&lt;2.7,$V997&gt;90),"Age OOR",BH997-1.6449*VLOOKUP(BH$14&amp;"-rse-"&amp;$I997,Equations!$G:$I,3,0)))</f>
        <v/>
      </c>
      <c r="BJ997" s="10" t="str">
        <f>IF($AD997="","",IF(OR($V997&lt;2.7,$V997&gt;90),"Age OOR",BH997+1.6449*VLOOKUP(BH$14&amp;"-rse-"&amp;$I997,Equations!$G:$I,3,0)))</f>
        <v/>
      </c>
      <c r="BK997" s="10" t="str">
        <f t="shared" si="392"/>
        <v/>
      </c>
      <c r="BL997" s="10" t="str">
        <f>IF($AD997="","",IF(OR($V997&lt;2.7,$V997&gt;90),"Age OOR",($AD997-BH997)/VLOOKUP(BH$14&amp;"-rse-"&amp;$I997,Equations!$G:$I,3,0)))</f>
        <v/>
      </c>
      <c r="BM997" s="10" t="str">
        <f>IF($AE997="","",IF(OR($V997&lt;2.7,$V997&gt;90),"Age OOR",VLOOKUP(BM$14&amp;"-int-"&amp;$J997,Equations!$G:$I,3,0)+VLOOKUP(BM$14&amp;"-sexo-"&amp;$J997,Equations!$G:$I,3,0)*$U997+VLOOKUP(BM$14&amp;"-edad-"&amp;$J997,Equations!$G:$I,3,0)*$V997+VLOOKUP(BM$14&amp;"-est-"&amp;$J997,Equations!$G:$I,3,0)*(1/$W997)+VLOOKUP(BM$14&amp;"-imc-"&amp;$J997,Equations!$G:$I,3,0)*(1/$Q997)))</f>
        <v/>
      </c>
      <c r="BN997" s="10" t="str">
        <f>IF($AE997="","",IF(OR($V997&lt;2.7,$V997&gt;90),"Age OOR",BM997-1.6449*VLOOKUP(BM$14&amp;"-rse-"&amp;$J997,Equations!$G:$I,3,0)))</f>
        <v/>
      </c>
      <c r="BO997" s="10" t="str">
        <f>IF($AE997="","",IF(OR($V997&lt;2.7,$V997&gt;90),"Age OOR",BM997+1.6449*VLOOKUP(BM$14&amp;"-rse-"&amp;$J997,Equations!$G:$I,3,0)))</f>
        <v/>
      </c>
      <c r="BP997" s="10" t="str">
        <f t="shared" si="393"/>
        <v/>
      </c>
      <c r="BQ997" s="10" t="str">
        <f>IF($AE997="","",IF(OR($V997&lt;2.7,$V997&gt;90),"Age OOR",($AE997-BM997)/VLOOKUP(BM$14&amp;"-rse-"&amp;$J997,Equations!$G:$I,3,0)))</f>
        <v/>
      </c>
      <c r="BR997" s="10" t="str">
        <f>IF($AF997="","",IF(OR($V997&lt;2.7,$V997&gt;90),"Age OOR",VLOOKUP(BR$14&amp;"-int-"&amp;$K997,Equations!$G:$I,3,0)+VLOOKUP(BR$14&amp;"-sexo-"&amp;$K997,Equations!$G:$I,3,0)*$U997+VLOOKUP(BR$14&amp;"-edad-"&amp;$K997,Equations!$G:$I,3,0)*$V997+VLOOKUP(BR$14&amp;"-est-"&amp;$K997,Equations!$G:$I,3,0)*(1/$W997)+VLOOKUP(BR$14&amp;"-imc-"&amp;$K997,Equations!$G:$I,3,0)*(1/$Q997)))</f>
        <v/>
      </c>
      <c r="BS997" s="10" t="str">
        <f>IF($AF997="","",IF(OR($V997&lt;2.7,$V997&gt;90),"Age OOR",BR997-1.6449*VLOOKUP(BR$14&amp;"-rse-"&amp;$K997,Equations!$G:$I,3,0)))</f>
        <v/>
      </c>
      <c r="BT997" s="10" t="str">
        <f>IF($AF997="","",IF(OR($V997&lt;2.7,$V997&gt;90),"Age OOR",BR997+1.6449*VLOOKUP(BR$14&amp;"-rse-"&amp;$K997,Equations!$G:$I,3,0)))</f>
        <v/>
      </c>
      <c r="BU997" s="10" t="str">
        <f t="shared" si="394"/>
        <v/>
      </c>
      <c r="BV997" s="10" t="str">
        <f>IF($AF997="","",IF(OR($V997&lt;2.7,$V997&gt;90),"Age OOR",($AF997-BR997)/VLOOKUP(BR$14&amp;"-rse-"&amp;$K997,Equations!$G:$I,3,0)))</f>
        <v/>
      </c>
      <c r="BW997" s="10" t="str">
        <f>IF($AG997="","",IF(OR($V997&lt;2.7,$V997&gt;90),"Age OOR",VLOOKUP(BW$14&amp;"-int-"&amp;$L997,Equations!$G:$I,3,0)+VLOOKUP(BW$14&amp;"-sexo-"&amp;$L997,Equations!$G:$I,3,0)*$U997+VLOOKUP(BW$14&amp;"-edad-"&amp;$L997,Equations!$G:$I,3,0)*$V997+VLOOKUP(BW$14&amp;"-est-"&amp;$L997,Equations!$G:$I,3,0)*(1/$W997)+VLOOKUP(BW$14&amp;"-imc-"&amp;$L997,Equations!$G:$I,3,0)*(1/$Q997)))</f>
        <v/>
      </c>
      <c r="BX997" s="10" t="str">
        <f>IF($AG997="","",IF(OR($V997&lt;2.7,$V997&gt;90),"Age OOR",BW997-1.6449*VLOOKUP(BW$14&amp;"-rse-"&amp;$L997,Equations!$G:$I,3,0)))</f>
        <v/>
      </c>
      <c r="BY997" s="10" t="str">
        <f>IF($AG997="","",IF(OR($V997&lt;2.7,$V997&gt;90),"Age OOR",BW997+1.6449*VLOOKUP(BW$14&amp;"-rse-"&amp;$L997,Equations!$G:$I,3,0)))</f>
        <v/>
      </c>
      <c r="BZ997" s="10" t="str">
        <f t="shared" si="395"/>
        <v/>
      </c>
      <c r="CA997" s="10" t="str">
        <f>IF($AG997="","",IF(OR($V997&lt;2.7,$V997&gt;90),"Age OOR",($AG997-BW997)/VLOOKUP(BW$14&amp;"-rse-"&amp;$L997,Equations!$G:$I,3,0)))</f>
        <v/>
      </c>
      <c r="CB997" s="10" t="str">
        <f>IF($AH997="","",IF(OR($V997&lt;2.7,$V997&gt;90),"Age OOR",VLOOKUP(CB$14&amp;"-int-"&amp;$M997,Equations!$G:$I,3,0)+VLOOKUP(CB$14&amp;"-sexo-"&amp;$M997,Equations!$G:$I,3,0)*$U997+VLOOKUP(CB$14&amp;"-edad-"&amp;$M997,Equations!$G:$I,3,0)*$V997+VLOOKUP(CB$14&amp;"-est-"&amp;$M997,Equations!$G:$I,3,0)*(1/$W997)+VLOOKUP(CB$14&amp;"-imc-"&amp;$M997,Equations!$G:$I,3,0)*(1/$Q997)))</f>
        <v/>
      </c>
      <c r="CC997" s="10" t="str">
        <f>IF($AH997="","",IF(OR($V997&lt;2.7,$V997&gt;90),"Age OOR",CB997-1.6449*VLOOKUP(CB$14&amp;"-rse-"&amp;$M997,Equations!$G:$I,3,0)))</f>
        <v/>
      </c>
      <c r="CD997" s="10" t="str">
        <f>IF($AH997="","",IF(OR($V997&lt;2.7,$V997&gt;90),"Age OOR",CB997+1.6449*VLOOKUP(CB$14&amp;"-rse-"&amp;$M997,Equations!$G:$I,3,0)))</f>
        <v/>
      </c>
      <c r="CE997" s="10" t="str">
        <f t="shared" si="396"/>
        <v/>
      </c>
      <c r="CF997" s="10" t="str">
        <f>IF($AH997="","",IF(OR($V997&lt;2.7,$V997&gt;90),"Age OOR",($AH997-CB997)/VLOOKUP(CB$14&amp;"-rse-"&amp;$M997,Equations!$G:$I,3,0)))</f>
        <v/>
      </c>
      <c r="CG997" s="10" t="str">
        <f>IF($AI997="","",IF(OR($V997&lt;2.7,$V997&gt;90),"Age OOR",VLOOKUP(CG$14&amp;"-int-"&amp;$N997,Equations!$G:$I,3,0)+VLOOKUP(CG$14&amp;"-sexo-"&amp;$N997,Equations!$G:$I,3,0)*$U997+VLOOKUP(CG$14&amp;"-edad-"&amp;$N997,Equations!$G:$I,3,0)*$V997+VLOOKUP(CG$14&amp;"-est-"&amp;$N997,Equations!$G:$I,3,0)*(1/$W997)+VLOOKUP(CG$14&amp;"-imc-"&amp;$N997,Equations!$G:$I,3,0)*(1/$Q997)))</f>
        <v/>
      </c>
      <c r="CH997" s="10" t="str">
        <f>IF($AI997="","",IF(OR($V997&lt;2.7,$V997&gt;90),"Age OOR",CG997-1.6449*VLOOKUP(CG$14&amp;"-rse-"&amp;$N997,Equations!$G:$I,3,0)))</f>
        <v/>
      </c>
      <c r="CI997" s="10" t="str">
        <f>IF($AI997="","",IF(OR($V997&lt;2.7,$V997&gt;90),"Age OOR",CG997+1.6449*VLOOKUP(CG$14&amp;"-rse-"&amp;$N997,Equations!$G:$I,3,0)))</f>
        <v/>
      </c>
      <c r="CJ997" s="10" t="str">
        <f t="shared" si="397"/>
        <v/>
      </c>
      <c r="CK997" s="10" t="str">
        <f>IF($AI997="","",IF(OR($V997&lt;2.7,$V997&gt;90),"Age OOR",($AI997-CG997)/VLOOKUP(CG$14&amp;"-rse-"&amp;$N997,Equations!$G:$I,3,0)))</f>
        <v/>
      </c>
      <c r="CL997" s="10" t="str">
        <f>IF($AJ997="","",IF(OR($V997&lt;2.7,$V997&gt;90),"Age OOR",VLOOKUP(CL$14&amp;"-int-"&amp;$O997,Equations!$G:$I,3,0)+VLOOKUP(CL$14&amp;"-sexo-"&amp;$O997,Equations!$G:$I,3,0)*$U997+VLOOKUP(CL$14&amp;"-edad-"&amp;$O997,Equations!$G:$I,3,0)*$V997+VLOOKUP(CL$14&amp;"-est-"&amp;$O997,Equations!$G:$I,3,0)*(1/$W997)+VLOOKUP(CL$14&amp;"-imc-"&amp;$O997,Equations!$G:$I,3,0)*(1/$Q997)))</f>
        <v/>
      </c>
      <c r="CM997" s="10" t="str">
        <f>IF($AJ997="","",IF(OR($V997&lt;2.7,$V997&gt;90),"Age OOR",CL997-1.6449*VLOOKUP(CL$14&amp;"-rse-"&amp;$O997,Equations!$G:$I,3,0)))</f>
        <v/>
      </c>
      <c r="CN997" s="10" t="str">
        <f>IF($AJ997="","",IF(OR($V997&lt;2.7,$V997&gt;90),"Age OOR",CL997+1.6449*VLOOKUP(CL$14&amp;"-rse-"&amp;$O997,Equations!$G:$I,3,0)))</f>
        <v/>
      </c>
      <c r="CO997" s="10" t="str">
        <f t="shared" si="398"/>
        <v/>
      </c>
      <c r="CP997" s="10" t="str">
        <f>IF($AJ997="","",IF(OR($V997&lt;2.7,$V997&gt;90),"Age OOR",($AJ997-CL997)/VLOOKUP(CL$14&amp;"-rse-"&amp;$O997,Equations!$G:$I,3,0)))</f>
        <v/>
      </c>
      <c r="CQ997" s="10" t="str">
        <f>IF($AK997="","",IF(OR($V997&lt;2.7,$V997&gt;90),"Age OOR",EXP(VLOOKUP(CQ$14&amp;"-int-"&amp;$P997,Equations!$G:$I,3,0)+VLOOKUP(CQ$14&amp;"-sexo-"&amp;$P997,Equations!$G:$I,3,0)*$U997+VLOOKUP(CQ$14&amp;"-edad-"&amp;$P997,Equations!$G:$I,3,0)*$V997+VLOOKUP(CQ$14&amp;"-est-"&amp;$P997,Equations!$G:$I,3,0)*(1/$W997)+VLOOKUP(CQ$14&amp;"-imc-"&amp;$P997,Equations!$G:$I,3,0)*(1/$Q997))))</f>
        <v/>
      </c>
      <c r="CR997" s="10" t="str">
        <f>IF($AK997="","",IF(OR($V997&lt;2.7,$V997&gt;90),"Age OOR",EXP(LN(CQ997)-1.6449*VLOOKUP(CQ$14&amp;"-rse-"&amp;$P997,Equations!$G:$I,3,0))))</f>
        <v/>
      </c>
      <c r="CS997" s="10" t="str">
        <f>IF($AK997="","",IF(OR($V997&lt;2.7,$V997&gt;90),"Age OOR",EXP(LN(CQ997)+1.6449*VLOOKUP(CQ$14&amp;"-rse-"&amp;$P997,Equations!$G:$I,3,0))))</f>
        <v/>
      </c>
      <c r="CT997" s="10" t="str">
        <f t="shared" si="399"/>
        <v/>
      </c>
      <c r="CU997" s="10" t="str">
        <f>IF($AK997="","",IF(OR($V997&lt;2.7,$V997&gt;90),"Age OOR",(LN($AK997)-LN(CQ997))/VLOOKUP(CQ$14&amp;"-rse-"&amp;$P997,Equations!$G:$I,3,0)))</f>
        <v/>
      </c>
      <c r="CV997" s="47"/>
    </row>
    <row r="998" spans="5:100" x14ac:dyDescent="0.2">
      <c r="E998" s="23" t="str">
        <f t="shared" si="375"/>
        <v>Age out of range</v>
      </c>
      <c r="F998" s="23" t="str">
        <f t="shared" si="376"/>
        <v>Age out of range</v>
      </c>
      <c r="G998" s="23" t="str">
        <f t="shared" si="377"/>
        <v>Age out of range</v>
      </c>
      <c r="H998" s="23" t="str">
        <f t="shared" si="378"/>
        <v>Age out of range</v>
      </c>
      <c r="I998" s="23" t="str">
        <f t="shared" si="379"/>
        <v>Age out of range</v>
      </c>
      <c r="J998" s="23" t="str">
        <f t="shared" si="380"/>
        <v>Age out of range</v>
      </c>
      <c r="K998" s="23" t="str">
        <f t="shared" si="381"/>
        <v>Age out of range</v>
      </c>
      <c r="L998" s="23" t="str">
        <f t="shared" si="382"/>
        <v>Age out of range</v>
      </c>
      <c r="M998" s="23" t="str">
        <f t="shared" si="383"/>
        <v>Age out of range</v>
      </c>
      <c r="N998" s="23" t="str">
        <f t="shared" si="384"/>
        <v>Age out of range</v>
      </c>
      <c r="O998" s="23" t="str">
        <f t="shared" si="385"/>
        <v>Age out of range</v>
      </c>
      <c r="P998" s="23" t="str">
        <f t="shared" si="386"/>
        <v>Age out of range</v>
      </c>
      <c r="Q998" s="23" t="e">
        <f t="shared" si="387"/>
        <v>#DIV/0!</v>
      </c>
      <c r="R998" s="17"/>
      <c r="S998" s="23">
        <v>982</v>
      </c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  <c r="AE998" s="134"/>
      <c r="AF998" s="134"/>
      <c r="AG998" s="134"/>
      <c r="AH998" s="134"/>
      <c r="AI998" s="134"/>
      <c r="AJ998" s="134"/>
      <c r="AK998" s="134"/>
      <c r="AL998" s="7"/>
      <c r="AM998" s="47"/>
      <c r="AN998" s="10" t="str">
        <f>IF($Z998="","",IF(OR($V998&lt;2.7,$V998&gt;90),"Age OOR",VLOOKUP(AN$14&amp;"-int-"&amp;$E998,Equations!$G:$I,3,0)+VLOOKUP(AN$14&amp;"-sexo-"&amp;$E998,Equations!$G:$I,3,0)*$U998+VLOOKUP(AN$14&amp;"-edad-"&amp;$E998,Equations!$G:$I,3,0)*$V998+VLOOKUP(AN$14&amp;"-est-"&amp;$E998,Equations!$G:$I,3,0)*(1/$W998)+VLOOKUP(AN$14&amp;"-imc-"&amp;$E998,Equations!$G:$I,3,0)*(1/$Q998)))</f>
        <v/>
      </c>
      <c r="AO998" s="10" t="str">
        <f>IF($Z998="","",IF(OR($V998&lt;2.7,$V998&gt;90),"Age OOR",AN998-1.6449*VLOOKUP(AN$14&amp;"-rse-"&amp;$E998,Equations!$G:$I,3,0)))</f>
        <v/>
      </c>
      <c r="AP998" s="10" t="str">
        <f>IF($Z998="","",IF(OR($V998&lt;2.7,$V998&gt;90),"Age OOR",AN998+1.6449*VLOOKUP(AN$14&amp;"-rse-"&amp;$E998,Equations!$G:$I,3,0)))</f>
        <v/>
      </c>
      <c r="AQ998" s="10" t="str">
        <f t="shared" si="388"/>
        <v/>
      </c>
      <c r="AR998" s="10" t="str">
        <f>IF($Z998="","",IF(OR($V998&lt;2.7,$V998&gt;90),"Age OOR",($Z998-AN998)/VLOOKUP(AN$14&amp;"-rse-"&amp;$E998,Equations!$G:$I,3,0)))</f>
        <v/>
      </c>
      <c r="AS998" s="10" t="str">
        <f>IF($AA998="","",IF(OR($V998&lt;2.7,$V998&gt;90),"Age OOR",VLOOKUP(AS$14&amp;"-int-"&amp;$F998,Equations!$G:$I,3,0)+VLOOKUP(AS$14&amp;"-sexo-"&amp;$F998,Equations!$G:$I,3,0)*$U998+VLOOKUP(AS$14&amp;"-edad-"&amp;$F998,Equations!$G:$I,3,0)*$V998+VLOOKUP(AS$14&amp;"-est-"&amp;$F998,Equations!$G:$I,3,0)*(1/$W998)+VLOOKUP(AS$14&amp;"-imc-"&amp;$F998,Equations!$G:$I,3,0)*(1/$Q998)))</f>
        <v/>
      </c>
      <c r="AT998" s="10" t="str">
        <f>IF($AA998="","",IF(OR($V998&lt;2.7,$V998&gt;90),"Age OOR",AS998-1.6449*VLOOKUP(AS$14&amp;"-rse-"&amp;$F998,Equations!$G:$I,3,0)))</f>
        <v/>
      </c>
      <c r="AU998" s="10" t="str">
        <f>IF($AA998="","",IF(OR($V998&lt;2.7,$V998&gt;90),"Age OOR",AS998+1.6449*VLOOKUP(AS$14&amp;"-rse-"&amp;$F998,Equations!$G:$I,3,0)))</f>
        <v/>
      </c>
      <c r="AV998" s="10" t="str">
        <f t="shared" si="389"/>
        <v/>
      </c>
      <c r="AW998" s="10" t="str">
        <f>IF($AA998="","",IF(OR($V998&lt;2.7,$V998&gt;90),"Age OOR",($AA998-AS998)/VLOOKUP(AS$14&amp;"-rse-"&amp;$F998,Equations!$G:$I,3,0)))</f>
        <v/>
      </c>
      <c r="AX998" s="10" t="str">
        <f>IF($AB998="","",IF(OR($V998&lt;2.7,$V998&gt;90),"Age OOR",VLOOKUP(AX$14&amp;"-int-"&amp;$G998,Equations!$G:$I,3,0)+VLOOKUP(AX$14&amp;"-sexo-"&amp;$G998,Equations!$G:$I,3,0)*$U998+VLOOKUP(AX$14&amp;"-edad-"&amp;$G998,Equations!$G:$I,3,0)*$V998+VLOOKUP(AX$14&amp;"-est-"&amp;$G998,Equations!$G:$I,3,0)*(1/$W998)+VLOOKUP(AX$14&amp;"-imc-"&amp;$G998,Equations!$G:$I,3,0)*(1/$Q998)))</f>
        <v/>
      </c>
      <c r="AY998" s="10" t="str">
        <f>IF($AB998="","",IF(OR($V998&lt;2.7,$V998&gt;90),"Age OOR",AX998-1.6449*VLOOKUP(AX$14&amp;"-rse-"&amp;$G998,Equations!$G:$I,3,0)))</f>
        <v/>
      </c>
      <c r="AZ998" s="10" t="str">
        <f>IF($AB998="","",IF(OR($V998&lt;2.7,$V998&gt;90),"Age OOR",AX998+1.6449*VLOOKUP(AX$14&amp;"-rse-"&amp;$G998,Equations!$G:$I,3,0)))</f>
        <v/>
      </c>
      <c r="BA998" s="10" t="str">
        <f t="shared" si="390"/>
        <v/>
      </c>
      <c r="BB998" s="10" t="str">
        <f>IF($AB998="","",IF(OR($V998&lt;2.7,$V998&gt;90),"Age OOR",($AB998-AX998)/VLOOKUP(AX$14&amp;"-rse-"&amp;$G998,Equations!$G:$I,3,0)))</f>
        <v/>
      </c>
      <c r="BC998" s="10" t="str">
        <f>IF($AC998="","",IF(OR($V998&lt;2.7,$V998&gt;90),"Age OOR",VLOOKUP(BC$14&amp;"-int-"&amp;$H998,Equations!$G:$I,3,0)+VLOOKUP(BC$14&amp;"-sexo-"&amp;$H998,Equations!$G:$I,3,0)*$U998+VLOOKUP(BC$14&amp;"-edad-"&amp;$H998,Equations!$G:$I,3,0)*$V998+VLOOKUP(BC$14&amp;"-est-"&amp;$H998,Equations!$G:$I,3,0)*(1/$W998)+VLOOKUP(BC$14&amp;"-imc-"&amp;$H998,Equations!$G:$I,3,0)*(1/$Q998)))</f>
        <v/>
      </c>
      <c r="BD998" s="10" t="str">
        <f>IF($AC998="","",IF(OR($V998&lt;2.7,$V998&gt;90),"Age OOR",BC998-1.6449*VLOOKUP(BC$14&amp;"-rse-"&amp;$H998,Equations!$G:$I,3,0)))</f>
        <v/>
      </c>
      <c r="BE998" s="10" t="str">
        <f>IF($AC998="","",IF(OR($V998&lt;2.7,$V998&gt;90),"Age OOR",BC998+1.6449*VLOOKUP(BC$14&amp;"-rse-"&amp;$H998,Equations!$G:$I,3,0)))</f>
        <v/>
      </c>
      <c r="BF998" s="10" t="str">
        <f t="shared" si="391"/>
        <v/>
      </c>
      <c r="BG998" s="10" t="str">
        <f>IF($AC998="","",IF(OR($V998&lt;2.7,$V998&gt;90),"Age OOR",($AC998-BC998)/VLOOKUP(BC$14&amp;"-rse-"&amp;$H998,Equations!$G:$I,3,0)))</f>
        <v/>
      </c>
      <c r="BH998" s="10" t="str">
        <f>IF($AD998="","",IF(OR($V998&lt;2.7,$V998&gt;90),"Age OOR",VLOOKUP(BH$14&amp;"-int-"&amp;$I998,Equations!$G:$I,3,0)+VLOOKUP(BH$14&amp;"-sexo-"&amp;$I998,Equations!$G:$I,3,0)*$U998+VLOOKUP(BH$14&amp;"-edad-"&amp;$I998,Equations!$G:$I,3,0)*$V998+VLOOKUP(BH$14&amp;"-est-"&amp;$I998,Equations!$G:$I,3,0)*(1/$W998)+VLOOKUP(BH$14&amp;"-imc-"&amp;$I998,Equations!$G:$I,3,0)*(1/$Q998)))</f>
        <v/>
      </c>
      <c r="BI998" s="10" t="str">
        <f>IF($AD998="","",IF(OR($V998&lt;2.7,$V998&gt;90),"Age OOR",BH998-1.6449*VLOOKUP(BH$14&amp;"-rse-"&amp;$I998,Equations!$G:$I,3,0)))</f>
        <v/>
      </c>
      <c r="BJ998" s="10" t="str">
        <f>IF($AD998="","",IF(OR($V998&lt;2.7,$V998&gt;90),"Age OOR",BH998+1.6449*VLOOKUP(BH$14&amp;"-rse-"&amp;$I998,Equations!$G:$I,3,0)))</f>
        <v/>
      </c>
      <c r="BK998" s="10" t="str">
        <f t="shared" si="392"/>
        <v/>
      </c>
      <c r="BL998" s="10" t="str">
        <f>IF($AD998="","",IF(OR($V998&lt;2.7,$V998&gt;90),"Age OOR",($AD998-BH998)/VLOOKUP(BH$14&amp;"-rse-"&amp;$I998,Equations!$G:$I,3,0)))</f>
        <v/>
      </c>
      <c r="BM998" s="10" t="str">
        <f>IF($AE998="","",IF(OR($V998&lt;2.7,$V998&gt;90),"Age OOR",VLOOKUP(BM$14&amp;"-int-"&amp;$J998,Equations!$G:$I,3,0)+VLOOKUP(BM$14&amp;"-sexo-"&amp;$J998,Equations!$G:$I,3,0)*$U998+VLOOKUP(BM$14&amp;"-edad-"&amp;$J998,Equations!$G:$I,3,0)*$V998+VLOOKUP(BM$14&amp;"-est-"&amp;$J998,Equations!$G:$I,3,0)*(1/$W998)+VLOOKUP(BM$14&amp;"-imc-"&amp;$J998,Equations!$G:$I,3,0)*(1/$Q998)))</f>
        <v/>
      </c>
      <c r="BN998" s="10" t="str">
        <f>IF($AE998="","",IF(OR($V998&lt;2.7,$V998&gt;90),"Age OOR",BM998-1.6449*VLOOKUP(BM$14&amp;"-rse-"&amp;$J998,Equations!$G:$I,3,0)))</f>
        <v/>
      </c>
      <c r="BO998" s="10" t="str">
        <f>IF($AE998="","",IF(OR($V998&lt;2.7,$V998&gt;90),"Age OOR",BM998+1.6449*VLOOKUP(BM$14&amp;"-rse-"&amp;$J998,Equations!$G:$I,3,0)))</f>
        <v/>
      </c>
      <c r="BP998" s="10" t="str">
        <f t="shared" si="393"/>
        <v/>
      </c>
      <c r="BQ998" s="10" t="str">
        <f>IF($AE998="","",IF(OR($V998&lt;2.7,$V998&gt;90),"Age OOR",($AE998-BM998)/VLOOKUP(BM$14&amp;"-rse-"&amp;$J998,Equations!$G:$I,3,0)))</f>
        <v/>
      </c>
      <c r="BR998" s="10" t="str">
        <f>IF($AF998="","",IF(OR($V998&lt;2.7,$V998&gt;90),"Age OOR",VLOOKUP(BR$14&amp;"-int-"&amp;$K998,Equations!$G:$I,3,0)+VLOOKUP(BR$14&amp;"-sexo-"&amp;$K998,Equations!$G:$I,3,0)*$U998+VLOOKUP(BR$14&amp;"-edad-"&amp;$K998,Equations!$G:$I,3,0)*$V998+VLOOKUP(BR$14&amp;"-est-"&amp;$K998,Equations!$G:$I,3,0)*(1/$W998)+VLOOKUP(BR$14&amp;"-imc-"&amp;$K998,Equations!$G:$I,3,0)*(1/$Q998)))</f>
        <v/>
      </c>
      <c r="BS998" s="10" t="str">
        <f>IF($AF998="","",IF(OR($V998&lt;2.7,$V998&gt;90),"Age OOR",BR998-1.6449*VLOOKUP(BR$14&amp;"-rse-"&amp;$K998,Equations!$G:$I,3,0)))</f>
        <v/>
      </c>
      <c r="BT998" s="10" t="str">
        <f>IF($AF998="","",IF(OR($V998&lt;2.7,$V998&gt;90),"Age OOR",BR998+1.6449*VLOOKUP(BR$14&amp;"-rse-"&amp;$K998,Equations!$G:$I,3,0)))</f>
        <v/>
      </c>
      <c r="BU998" s="10" t="str">
        <f t="shared" si="394"/>
        <v/>
      </c>
      <c r="BV998" s="10" t="str">
        <f>IF($AF998="","",IF(OR($V998&lt;2.7,$V998&gt;90),"Age OOR",($AF998-BR998)/VLOOKUP(BR$14&amp;"-rse-"&amp;$K998,Equations!$G:$I,3,0)))</f>
        <v/>
      </c>
      <c r="BW998" s="10" t="str">
        <f>IF($AG998="","",IF(OR($V998&lt;2.7,$V998&gt;90),"Age OOR",VLOOKUP(BW$14&amp;"-int-"&amp;$L998,Equations!$G:$I,3,0)+VLOOKUP(BW$14&amp;"-sexo-"&amp;$L998,Equations!$G:$I,3,0)*$U998+VLOOKUP(BW$14&amp;"-edad-"&amp;$L998,Equations!$G:$I,3,0)*$V998+VLOOKUP(BW$14&amp;"-est-"&amp;$L998,Equations!$G:$I,3,0)*(1/$W998)+VLOOKUP(BW$14&amp;"-imc-"&amp;$L998,Equations!$G:$I,3,0)*(1/$Q998)))</f>
        <v/>
      </c>
      <c r="BX998" s="10" t="str">
        <f>IF($AG998="","",IF(OR($V998&lt;2.7,$V998&gt;90),"Age OOR",BW998-1.6449*VLOOKUP(BW$14&amp;"-rse-"&amp;$L998,Equations!$G:$I,3,0)))</f>
        <v/>
      </c>
      <c r="BY998" s="10" t="str">
        <f>IF($AG998="","",IF(OR($V998&lt;2.7,$V998&gt;90),"Age OOR",BW998+1.6449*VLOOKUP(BW$14&amp;"-rse-"&amp;$L998,Equations!$G:$I,3,0)))</f>
        <v/>
      </c>
      <c r="BZ998" s="10" t="str">
        <f t="shared" si="395"/>
        <v/>
      </c>
      <c r="CA998" s="10" t="str">
        <f>IF($AG998="","",IF(OR($V998&lt;2.7,$V998&gt;90),"Age OOR",($AG998-BW998)/VLOOKUP(BW$14&amp;"-rse-"&amp;$L998,Equations!$G:$I,3,0)))</f>
        <v/>
      </c>
      <c r="CB998" s="10" t="str">
        <f>IF($AH998="","",IF(OR($V998&lt;2.7,$V998&gt;90),"Age OOR",VLOOKUP(CB$14&amp;"-int-"&amp;$M998,Equations!$G:$I,3,0)+VLOOKUP(CB$14&amp;"-sexo-"&amp;$M998,Equations!$G:$I,3,0)*$U998+VLOOKUP(CB$14&amp;"-edad-"&amp;$M998,Equations!$G:$I,3,0)*$V998+VLOOKUP(CB$14&amp;"-est-"&amp;$M998,Equations!$G:$I,3,0)*(1/$W998)+VLOOKUP(CB$14&amp;"-imc-"&amp;$M998,Equations!$G:$I,3,0)*(1/$Q998)))</f>
        <v/>
      </c>
      <c r="CC998" s="10" t="str">
        <f>IF($AH998="","",IF(OR($V998&lt;2.7,$V998&gt;90),"Age OOR",CB998-1.6449*VLOOKUP(CB$14&amp;"-rse-"&amp;$M998,Equations!$G:$I,3,0)))</f>
        <v/>
      </c>
      <c r="CD998" s="10" t="str">
        <f>IF($AH998="","",IF(OR($V998&lt;2.7,$V998&gt;90),"Age OOR",CB998+1.6449*VLOOKUP(CB$14&amp;"-rse-"&amp;$M998,Equations!$G:$I,3,0)))</f>
        <v/>
      </c>
      <c r="CE998" s="10" t="str">
        <f t="shared" si="396"/>
        <v/>
      </c>
      <c r="CF998" s="10" t="str">
        <f>IF($AH998="","",IF(OR($V998&lt;2.7,$V998&gt;90),"Age OOR",($AH998-CB998)/VLOOKUP(CB$14&amp;"-rse-"&amp;$M998,Equations!$G:$I,3,0)))</f>
        <v/>
      </c>
      <c r="CG998" s="10" t="str">
        <f>IF($AI998="","",IF(OR($V998&lt;2.7,$V998&gt;90),"Age OOR",VLOOKUP(CG$14&amp;"-int-"&amp;$N998,Equations!$G:$I,3,0)+VLOOKUP(CG$14&amp;"-sexo-"&amp;$N998,Equations!$G:$I,3,0)*$U998+VLOOKUP(CG$14&amp;"-edad-"&amp;$N998,Equations!$G:$I,3,0)*$V998+VLOOKUP(CG$14&amp;"-est-"&amp;$N998,Equations!$G:$I,3,0)*(1/$W998)+VLOOKUP(CG$14&amp;"-imc-"&amp;$N998,Equations!$G:$I,3,0)*(1/$Q998)))</f>
        <v/>
      </c>
      <c r="CH998" s="10" t="str">
        <f>IF($AI998="","",IF(OR($V998&lt;2.7,$V998&gt;90),"Age OOR",CG998-1.6449*VLOOKUP(CG$14&amp;"-rse-"&amp;$N998,Equations!$G:$I,3,0)))</f>
        <v/>
      </c>
      <c r="CI998" s="10" t="str">
        <f>IF($AI998="","",IF(OR($V998&lt;2.7,$V998&gt;90),"Age OOR",CG998+1.6449*VLOOKUP(CG$14&amp;"-rse-"&amp;$N998,Equations!$G:$I,3,0)))</f>
        <v/>
      </c>
      <c r="CJ998" s="10" t="str">
        <f t="shared" si="397"/>
        <v/>
      </c>
      <c r="CK998" s="10" t="str">
        <f>IF($AI998="","",IF(OR($V998&lt;2.7,$V998&gt;90),"Age OOR",($AI998-CG998)/VLOOKUP(CG$14&amp;"-rse-"&amp;$N998,Equations!$G:$I,3,0)))</f>
        <v/>
      </c>
      <c r="CL998" s="10" t="str">
        <f>IF($AJ998="","",IF(OR($V998&lt;2.7,$V998&gt;90),"Age OOR",VLOOKUP(CL$14&amp;"-int-"&amp;$O998,Equations!$G:$I,3,0)+VLOOKUP(CL$14&amp;"-sexo-"&amp;$O998,Equations!$G:$I,3,0)*$U998+VLOOKUP(CL$14&amp;"-edad-"&amp;$O998,Equations!$G:$I,3,0)*$V998+VLOOKUP(CL$14&amp;"-est-"&amp;$O998,Equations!$G:$I,3,0)*(1/$W998)+VLOOKUP(CL$14&amp;"-imc-"&amp;$O998,Equations!$G:$I,3,0)*(1/$Q998)))</f>
        <v/>
      </c>
      <c r="CM998" s="10" t="str">
        <f>IF($AJ998="","",IF(OR($V998&lt;2.7,$V998&gt;90),"Age OOR",CL998-1.6449*VLOOKUP(CL$14&amp;"-rse-"&amp;$O998,Equations!$G:$I,3,0)))</f>
        <v/>
      </c>
      <c r="CN998" s="10" t="str">
        <f>IF($AJ998="","",IF(OR($V998&lt;2.7,$V998&gt;90),"Age OOR",CL998+1.6449*VLOOKUP(CL$14&amp;"-rse-"&amp;$O998,Equations!$G:$I,3,0)))</f>
        <v/>
      </c>
      <c r="CO998" s="10" t="str">
        <f t="shared" si="398"/>
        <v/>
      </c>
      <c r="CP998" s="10" t="str">
        <f>IF($AJ998="","",IF(OR($V998&lt;2.7,$V998&gt;90),"Age OOR",($AJ998-CL998)/VLOOKUP(CL$14&amp;"-rse-"&amp;$O998,Equations!$G:$I,3,0)))</f>
        <v/>
      </c>
      <c r="CQ998" s="10" t="str">
        <f>IF($AK998="","",IF(OR($V998&lt;2.7,$V998&gt;90),"Age OOR",EXP(VLOOKUP(CQ$14&amp;"-int-"&amp;$P998,Equations!$G:$I,3,0)+VLOOKUP(CQ$14&amp;"-sexo-"&amp;$P998,Equations!$G:$I,3,0)*$U998+VLOOKUP(CQ$14&amp;"-edad-"&amp;$P998,Equations!$G:$I,3,0)*$V998+VLOOKUP(CQ$14&amp;"-est-"&amp;$P998,Equations!$G:$I,3,0)*(1/$W998)+VLOOKUP(CQ$14&amp;"-imc-"&amp;$P998,Equations!$G:$I,3,0)*(1/$Q998))))</f>
        <v/>
      </c>
      <c r="CR998" s="10" t="str">
        <f>IF($AK998="","",IF(OR($V998&lt;2.7,$V998&gt;90),"Age OOR",EXP(LN(CQ998)-1.6449*VLOOKUP(CQ$14&amp;"-rse-"&amp;$P998,Equations!$G:$I,3,0))))</f>
        <v/>
      </c>
      <c r="CS998" s="10" t="str">
        <f>IF($AK998="","",IF(OR($V998&lt;2.7,$V998&gt;90),"Age OOR",EXP(LN(CQ998)+1.6449*VLOOKUP(CQ$14&amp;"-rse-"&amp;$P998,Equations!$G:$I,3,0))))</f>
        <v/>
      </c>
      <c r="CT998" s="10" t="str">
        <f t="shared" si="399"/>
        <v/>
      </c>
      <c r="CU998" s="10" t="str">
        <f>IF($AK998="","",IF(OR($V998&lt;2.7,$V998&gt;90),"Age OOR",(LN($AK998)-LN(CQ998))/VLOOKUP(CQ$14&amp;"-rse-"&amp;$P998,Equations!$G:$I,3,0)))</f>
        <v/>
      </c>
      <c r="CV998" s="47"/>
    </row>
    <row r="999" spans="5:100" x14ac:dyDescent="0.2">
      <c r="E999" s="23" t="str">
        <f t="shared" si="375"/>
        <v>Age out of range</v>
      </c>
      <c r="F999" s="23" t="str">
        <f t="shared" si="376"/>
        <v>Age out of range</v>
      </c>
      <c r="G999" s="23" t="str">
        <f t="shared" si="377"/>
        <v>Age out of range</v>
      </c>
      <c r="H999" s="23" t="str">
        <f t="shared" si="378"/>
        <v>Age out of range</v>
      </c>
      <c r="I999" s="23" t="str">
        <f t="shared" si="379"/>
        <v>Age out of range</v>
      </c>
      <c r="J999" s="23" t="str">
        <f t="shared" si="380"/>
        <v>Age out of range</v>
      </c>
      <c r="K999" s="23" t="str">
        <f t="shared" si="381"/>
        <v>Age out of range</v>
      </c>
      <c r="L999" s="23" t="str">
        <f t="shared" si="382"/>
        <v>Age out of range</v>
      </c>
      <c r="M999" s="23" t="str">
        <f t="shared" si="383"/>
        <v>Age out of range</v>
      </c>
      <c r="N999" s="23" t="str">
        <f t="shared" si="384"/>
        <v>Age out of range</v>
      </c>
      <c r="O999" s="23" t="str">
        <f t="shared" si="385"/>
        <v>Age out of range</v>
      </c>
      <c r="P999" s="23" t="str">
        <f t="shared" si="386"/>
        <v>Age out of range</v>
      </c>
      <c r="Q999" s="23" t="e">
        <f t="shared" si="387"/>
        <v>#DIV/0!</v>
      </c>
      <c r="R999" s="17"/>
      <c r="S999" s="23">
        <v>983</v>
      </c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  <c r="AE999" s="134"/>
      <c r="AF999" s="134"/>
      <c r="AG999" s="134"/>
      <c r="AH999" s="134"/>
      <c r="AI999" s="134"/>
      <c r="AJ999" s="134"/>
      <c r="AK999" s="134"/>
      <c r="AL999" s="7"/>
      <c r="AM999" s="47"/>
      <c r="AN999" s="10" t="str">
        <f>IF($Z999="","",IF(OR($V999&lt;2.7,$V999&gt;90),"Age OOR",VLOOKUP(AN$14&amp;"-int-"&amp;$E999,Equations!$G:$I,3,0)+VLOOKUP(AN$14&amp;"-sexo-"&amp;$E999,Equations!$G:$I,3,0)*$U999+VLOOKUP(AN$14&amp;"-edad-"&amp;$E999,Equations!$G:$I,3,0)*$V999+VLOOKUP(AN$14&amp;"-est-"&amp;$E999,Equations!$G:$I,3,0)*(1/$W999)+VLOOKUP(AN$14&amp;"-imc-"&amp;$E999,Equations!$G:$I,3,0)*(1/$Q999)))</f>
        <v/>
      </c>
      <c r="AO999" s="10" t="str">
        <f>IF($Z999="","",IF(OR($V999&lt;2.7,$V999&gt;90),"Age OOR",AN999-1.6449*VLOOKUP(AN$14&amp;"-rse-"&amp;$E999,Equations!$G:$I,3,0)))</f>
        <v/>
      </c>
      <c r="AP999" s="10" t="str">
        <f>IF($Z999="","",IF(OR($V999&lt;2.7,$V999&gt;90),"Age OOR",AN999+1.6449*VLOOKUP(AN$14&amp;"-rse-"&amp;$E999,Equations!$G:$I,3,0)))</f>
        <v/>
      </c>
      <c r="AQ999" s="10" t="str">
        <f t="shared" si="388"/>
        <v/>
      </c>
      <c r="AR999" s="10" t="str">
        <f>IF($Z999="","",IF(OR($V999&lt;2.7,$V999&gt;90),"Age OOR",($Z999-AN999)/VLOOKUP(AN$14&amp;"-rse-"&amp;$E999,Equations!$G:$I,3,0)))</f>
        <v/>
      </c>
      <c r="AS999" s="10" t="str">
        <f>IF($AA999="","",IF(OR($V999&lt;2.7,$V999&gt;90),"Age OOR",VLOOKUP(AS$14&amp;"-int-"&amp;$F999,Equations!$G:$I,3,0)+VLOOKUP(AS$14&amp;"-sexo-"&amp;$F999,Equations!$G:$I,3,0)*$U999+VLOOKUP(AS$14&amp;"-edad-"&amp;$F999,Equations!$G:$I,3,0)*$V999+VLOOKUP(AS$14&amp;"-est-"&amp;$F999,Equations!$G:$I,3,0)*(1/$W999)+VLOOKUP(AS$14&amp;"-imc-"&amp;$F999,Equations!$G:$I,3,0)*(1/$Q999)))</f>
        <v/>
      </c>
      <c r="AT999" s="10" t="str">
        <f>IF($AA999="","",IF(OR($V999&lt;2.7,$V999&gt;90),"Age OOR",AS999-1.6449*VLOOKUP(AS$14&amp;"-rse-"&amp;$F999,Equations!$G:$I,3,0)))</f>
        <v/>
      </c>
      <c r="AU999" s="10" t="str">
        <f>IF($AA999="","",IF(OR($V999&lt;2.7,$V999&gt;90),"Age OOR",AS999+1.6449*VLOOKUP(AS$14&amp;"-rse-"&amp;$F999,Equations!$G:$I,3,0)))</f>
        <v/>
      </c>
      <c r="AV999" s="10" t="str">
        <f t="shared" si="389"/>
        <v/>
      </c>
      <c r="AW999" s="10" t="str">
        <f>IF($AA999="","",IF(OR($V999&lt;2.7,$V999&gt;90),"Age OOR",($AA999-AS999)/VLOOKUP(AS$14&amp;"-rse-"&amp;$F999,Equations!$G:$I,3,0)))</f>
        <v/>
      </c>
      <c r="AX999" s="10" t="str">
        <f>IF($AB999="","",IF(OR($V999&lt;2.7,$V999&gt;90),"Age OOR",VLOOKUP(AX$14&amp;"-int-"&amp;$G999,Equations!$G:$I,3,0)+VLOOKUP(AX$14&amp;"-sexo-"&amp;$G999,Equations!$G:$I,3,0)*$U999+VLOOKUP(AX$14&amp;"-edad-"&amp;$G999,Equations!$G:$I,3,0)*$V999+VLOOKUP(AX$14&amp;"-est-"&amp;$G999,Equations!$G:$I,3,0)*(1/$W999)+VLOOKUP(AX$14&amp;"-imc-"&amp;$G999,Equations!$G:$I,3,0)*(1/$Q999)))</f>
        <v/>
      </c>
      <c r="AY999" s="10" t="str">
        <f>IF($AB999="","",IF(OR($V999&lt;2.7,$V999&gt;90),"Age OOR",AX999-1.6449*VLOOKUP(AX$14&amp;"-rse-"&amp;$G999,Equations!$G:$I,3,0)))</f>
        <v/>
      </c>
      <c r="AZ999" s="10" t="str">
        <f>IF($AB999="","",IF(OR($V999&lt;2.7,$V999&gt;90),"Age OOR",AX999+1.6449*VLOOKUP(AX$14&amp;"-rse-"&amp;$G999,Equations!$G:$I,3,0)))</f>
        <v/>
      </c>
      <c r="BA999" s="10" t="str">
        <f t="shared" si="390"/>
        <v/>
      </c>
      <c r="BB999" s="10" t="str">
        <f>IF($AB999="","",IF(OR($V999&lt;2.7,$V999&gt;90),"Age OOR",($AB999-AX999)/VLOOKUP(AX$14&amp;"-rse-"&amp;$G999,Equations!$G:$I,3,0)))</f>
        <v/>
      </c>
      <c r="BC999" s="10" t="str">
        <f>IF($AC999="","",IF(OR($V999&lt;2.7,$V999&gt;90),"Age OOR",VLOOKUP(BC$14&amp;"-int-"&amp;$H999,Equations!$G:$I,3,0)+VLOOKUP(BC$14&amp;"-sexo-"&amp;$H999,Equations!$G:$I,3,0)*$U999+VLOOKUP(BC$14&amp;"-edad-"&amp;$H999,Equations!$G:$I,3,0)*$V999+VLOOKUP(BC$14&amp;"-est-"&amp;$H999,Equations!$G:$I,3,0)*(1/$W999)+VLOOKUP(BC$14&amp;"-imc-"&amp;$H999,Equations!$G:$I,3,0)*(1/$Q999)))</f>
        <v/>
      </c>
      <c r="BD999" s="10" t="str">
        <f>IF($AC999="","",IF(OR($V999&lt;2.7,$V999&gt;90),"Age OOR",BC999-1.6449*VLOOKUP(BC$14&amp;"-rse-"&amp;$H999,Equations!$G:$I,3,0)))</f>
        <v/>
      </c>
      <c r="BE999" s="10" t="str">
        <f>IF($AC999="","",IF(OR($V999&lt;2.7,$V999&gt;90),"Age OOR",BC999+1.6449*VLOOKUP(BC$14&amp;"-rse-"&amp;$H999,Equations!$G:$I,3,0)))</f>
        <v/>
      </c>
      <c r="BF999" s="10" t="str">
        <f t="shared" si="391"/>
        <v/>
      </c>
      <c r="BG999" s="10" t="str">
        <f>IF($AC999="","",IF(OR($V999&lt;2.7,$V999&gt;90),"Age OOR",($AC999-BC999)/VLOOKUP(BC$14&amp;"-rse-"&amp;$H999,Equations!$G:$I,3,0)))</f>
        <v/>
      </c>
      <c r="BH999" s="10" t="str">
        <f>IF($AD999="","",IF(OR($V999&lt;2.7,$V999&gt;90),"Age OOR",VLOOKUP(BH$14&amp;"-int-"&amp;$I999,Equations!$G:$I,3,0)+VLOOKUP(BH$14&amp;"-sexo-"&amp;$I999,Equations!$G:$I,3,0)*$U999+VLOOKUP(BH$14&amp;"-edad-"&amp;$I999,Equations!$G:$I,3,0)*$V999+VLOOKUP(BH$14&amp;"-est-"&amp;$I999,Equations!$G:$I,3,0)*(1/$W999)+VLOOKUP(BH$14&amp;"-imc-"&amp;$I999,Equations!$G:$I,3,0)*(1/$Q999)))</f>
        <v/>
      </c>
      <c r="BI999" s="10" t="str">
        <f>IF($AD999="","",IF(OR($V999&lt;2.7,$V999&gt;90),"Age OOR",BH999-1.6449*VLOOKUP(BH$14&amp;"-rse-"&amp;$I999,Equations!$G:$I,3,0)))</f>
        <v/>
      </c>
      <c r="BJ999" s="10" t="str">
        <f>IF($AD999="","",IF(OR($V999&lt;2.7,$V999&gt;90),"Age OOR",BH999+1.6449*VLOOKUP(BH$14&amp;"-rse-"&amp;$I999,Equations!$G:$I,3,0)))</f>
        <v/>
      </c>
      <c r="BK999" s="10" t="str">
        <f t="shared" si="392"/>
        <v/>
      </c>
      <c r="BL999" s="10" t="str">
        <f>IF($AD999="","",IF(OR($V999&lt;2.7,$V999&gt;90),"Age OOR",($AD999-BH999)/VLOOKUP(BH$14&amp;"-rse-"&amp;$I999,Equations!$G:$I,3,0)))</f>
        <v/>
      </c>
      <c r="BM999" s="10" t="str">
        <f>IF($AE999="","",IF(OR($V999&lt;2.7,$V999&gt;90),"Age OOR",VLOOKUP(BM$14&amp;"-int-"&amp;$J999,Equations!$G:$I,3,0)+VLOOKUP(BM$14&amp;"-sexo-"&amp;$J999,Equations!$G:$I,3,0)*$U999+VLOOKUP(BM$14&amp;"-edad-"&amp;$J999,Equations!$G:$I,3,0)*$V999+VLOOKUP(BM$14&amp;"-est-"&amp;$J999,Equations!$G:$I,3,0)*(1/$W999)+VLOOKUP(BM$14&amp;"-imc-"&amp;$J999,Equations!$G:$I,3,0)*(1/$Q999)))</f>
        <v/>
      </c>
      <c r="BN999" s="10" t="str">
        <f>IF($AE999="","",IF(OR($V999&lt;2.7,$V999&gt;90),"Age OOR",BM999-1.6449*VLOOKUP(BM$14&amp;"-rse-"&amp;$J999,Equations!$G:$I,3,0)))</f>
        <v/>
      </c>
      <c r="BO999" s="10" t="str">
        <f>IF($AE999="","",IF(OR($V999&lt;2.7,$V999&gt;90),"Age OOR",BM999+1.6449*VLOOKUP(BM$14&amp;"-rse-"&amp;$J999,Equations!$G:$I,3,0)))</f>
        <v/>
      </c>
      <c r="BP999" s="10" t="str">
        <f t="shared" si="393"/>
        <v/>
      </c>
      <c r="BQ999" s="10" t="str">
        <f>IF($AE999="","",IF(OR($V999&lt;2.7,$V999&gt;90),"Age OOR",($AE999-BM999)/VLOOKUP(BM$14&amp;"-rse-"&amp;$J999,Equations!$G:$I,3,0)))</f>
        <v/>
      </c>
      <c r="BR999" s="10" t="str">
        <f>IF($AF999="","",IF(OR($V999&lt;2.7,$V999&gt;90),"Age OOR",VLOOKUP(BR$14&amp;"-int-"&amp;$K999,Equations!$G:$I,3,0)+VLOOKUP(BR$14&amp;"-sexo-"&amp;$K999,Equations!$G:$I,3,0)*$U999+VLOOKUP(BR$14&amp;"-edad-"&amp;$K999,Equations!$G:$I,3,0)*$V999+VLOOKUP(BR$14&amp;"-est-"&amp;$K999,Equations!$G:$I,3,0)*(1/$W999)+VLOOKUP(BR$14&amp;"-imc-"&amp;$K999,Equations!$G:$I,3,0)*(1/$Q999)))</f>
        <v/>
      </c>
      <c r="BS999" s="10" t="str">
        <f>IF($AF999="","",IF(OR($V999&lt;2.7,$V999&gt;90),"Age OOR",BR999-1.6449*VLOOKUP(BR$14&amp;"-rse-"&amp;$K999,Equations!$G:$I,3,0)))</f>
        <v/>
      </c>
      <c r="BT999" s="10" t="str">
        <f>IF($AF999="","",IF(OR($V999&lt;2.7,$V999&gt;90),"Age OOR",BR999+1.6449*VLOOKUP(BR$14&amp;"-rse-"&amp;$K999,Equations!$G:$I,3,0)))</f>
        <v/>
      </c>
      <c r="BU999" s="10" t="str">
        <f t="shared" si="394"/>
        <v/>
      </c>
      <c r="BV999" s="10" t="str">
        <f>IF($AF999="","",IF(OR($V999&lt;2.7,$V999&gt;90),"Age OOR",($AF999-BR999)/VLOOKUP(BR$14&amp;"-rse-"&amp;$K999,Equations!$G:$I,3,0)))</f>
        <v/>
      </c>
      <c r="BW999" s="10" t="str">
        <f>IF($AG999="","",IF(OR($V999&lt;2.7,$V999&gt;90),"Age OOR",VLOOKUP(BW$14&amp;"-int-"&amp;$L999,Equations!$G:$I,3,0)+VLOOKUP(BW$14&amp;"-sexo-"&amp;$L999,Equations!$G:$I,3,0)*$U999+VLOOKUP(BW$14&amp;"-edad-"&amp;$L999,Equations!$G:$I,3,0)*$V999+VLOOKUP(BW$14&amp;"-est-"&amp;$L999,Equations!$G:$I,3,0)*(1/$W999)+VLOOKUP(BW$14&amp;"-imc-"&amp;$L999,Equations!$G:$I,3,0)*(1/$Q999)))</f>
        <v/>
      </c>
      <c r="BX999" s="10" t="str">
        <f>IF($AG999="","",IF(OR($V999&lt;2.7,$V999&gt;90),"Age OOR",BW999-1.6449*VLOOKUP(BW$14&amp;"-rse-"&amp;$L999,Equations!$G:$I,3,0)))</f>
        <v/>
      </c>
      <c r="BY999" s="10" t="str">
        <f>IF($AG999="","",IF(OR($V999&lt;2.7,$V999&gt;90),"Age OOR",BW999+1.6449*VLOOKUP(BW$14&amp;"-rse-"&amp;$L999,Equations!$G:$I,3,0)))</f>
        <v/>
      </c>
      <c r="BZ999" s="10" t="str">
        <f t="shared" si="395"/>
        <v/>
      </c>
      <c r="CA999" s="10" t="str">
        <f>IF($AG999="","",IF(OR($V999&lt;2.7,$V999&gt;90),"Age OOR",($AG999-BW999)/VLOOKUP(BW$14&amp;"-rse-"&amp;$L999,Equations!$G:$I,3,0)))</f>
        <v/>
      </c>
      <c r="CB999" s="10" t="str">
        <f>IF($AH999="","",IF(OR($V999&lt;2.7,$V999&gt;90),"Age OOR",VLOOKUP(CB$14&amp;"-int-"&amp;$M999,Equations!$G:$I,3,0)+VLOOKUP(CB$14&amp;"-sexo-"&amp;$M999,Equations!$G:$I,3,0)*$U999+VLOOKUP(CB$14&amp;"-edad-"&amp;$M999,Equations!$G:$I,3,0)*$V999+VLOOKUP(CB$14&amp;"-est-"&amp;$M999,Equations!$G:$I,3,0)*(1/$W999)+VLOOKUP(CB$14&amp;"-imc-"&amp;$M999,Equations!$G:$I,3,0)*(1/$Q999)))</f>
        <v/>
      </c>
      <c r="CC999" s="10" t="str">
        <f>IF($AH999="","",IF(OR($V999&lt;2.7,$V999&gt;90),"Age OOR",CB999-1.6449*VLOOKUP(CB$14&amp;"-rse-"&amp;$M999,Equations!$G:$I,3,0)))</f>
        <v/>
      </c>
      <c r="CD999" s="10" t="str">
        <f>IF($AH999="","",IF(OR($V999&lt;2.7,$V999&gt;90),"Age OOR",CB999+1.6449*VLOOKUP(CB$14&amp;"-rse-"&amp;$M999,Equations!$G:$I,3,0)))</f>
        <v/>
      </c>
      <c r="CE999" s="10" t="str">
        <f t="shared" si="396"/>
        <v/>
      </c>
      <c r="CF999" s="10" t="str">
        <f>IF($AH999="","",IF(OR($V999&lt;2.7,$V999&gt;90),"Age OOR",($AH999-CB999)/VLOOKUP(CB$14&amp;"-rse-"&amp;$M999,Equations!$G:$I,3,0)))</f>
        <v/>
      </c>
      <c r="CG999" s="10" t="str">
        <f>IF($AI999="","",IF(OR($V999&lt;2.7,$V999&gt;90),"Age OOR",VLOOKUP(CG$14&amp;"-int-"&amp;$N999,Equations!$G:$I,3,0)+VLOOKUP(CG$14&amp;"-sexo-"&amp;$N999,Equations!$G:$I,3,0)*$U999+VLOOKUP(CG$14&amp;"-edad-"&amp;$N999,Equations!$G:$I,3,0)*$V999+VLOOKUP(CG$14&amp;"-est-"&amp;$N999,Equations!$G:$I,3,0)*(1/$W999)+VLOOKUP(CG$14&amp;"-imc-"&amp;$N999,Equations!$G:$I,3,0)*(1/$Q999)))</f>
        <v/>
      </c>
      <c r="CH999" s="10" t="str">
        <f>IF($AI999="","",IF(OR($V999&lt;2.7,$V999&gt;90),"Age OOR",CG999-1.6449*VLOOKUP(CG$14&amp;"-rse-"&amp;$N999,Equations!$G:$I,3,0)))</f>
        <v/>
      </c>
      <c r="CI999" s="10" t="str">
        <f>IF($AI999="","",IF(OR($V999&lt;2.7,$V999&gt;90),"Age OOR",CG999+1.6449*VLOOKUP(CG$14&amp;"-rse-"&amp;$N999,Equations!$G:$I,3,0)))</f>
        <v/>
      </c>
      <c r="CJ999" s="10" t="str">
        <f t="shared" si="397"/>
        <v/>
      </c>
      <c r="CK999" s="10" t="str">
        <f>IF($AI999="","",IF(OR($V999&lt;2.7,$V999&gt;90),"Age OOR",($AI999-CG999)/VLOOKUP(CG$14&amp;"-rse-"&amp;$N999,Equations!$G:$I,3,0)))</f>
        <v/>
      </c>
      <c r="CL999" s="10" t="str">
        <f>IF($AJ999="","",IF(OR($V999&lt;2.7,$V999&gt;90),"Age OOR",VLOOKUP(CL$14&amp;"-int-"&amp;$O999,Equations!$G:$I,3,0)+VLOOKUP(CL$14&amp;"-sexo-"&amp;$O999,Equations!$G:$I,3,0)*$U999+VLOOKUP(CL$14&amp;"-edad-"&amp;$O999,Equations!$G:$I,3,0)*$V999+VLOOKUP(CL$14&amp;"-est-"&amp;$O999,Equations!$G:$I,3,0)*(1/$W999)+VLOOKUP(CL$14&amp;"-imc-"&amp;$O999,Equations!$G:$I,3,0)*(1/$Q999)))</f>
        <v/>
      </c>
      <c r="CM999" s="10" t="str">
        <f>IF($AJ999="","",IF(OR($V999&lt;2.7,$V999&gt;90),"Age OOR",CL999-1.6449*VLOOKUP(CL$14&amp;"-rse-"&amp;$O999,Equations!$G:$I,3,0)))</f>
        <v/>
      </c>
      <c r="CN999" s="10" t="str">
        <f>IF($AJ999="","",IF(OR($V999&lt;2.7,$V999&gt;90),"Age OOR",CL999+1.6449*VLOOKUP(CL$14&amp;"-rse-"&amp;$O999,Equations!$G:$I,3,0)))</f>
        <v/>
      </c>
      <c r="CO999" s="10" t="str">
        <f t="shared" si="398"/>
        <v/>
      </c>
      <c r="CP999" s="10" t="str">
        <f>IF($AJ999="","",IF(OR($V999&lt;2.7,$V999&gt;90),"Age OOR",($AJ999-CL999)/VLOOKUP(CL$14&amp;"-rse-"&amp;$O999,Equations!$G:$I,3,0)))</f>
        <v/>
      </c>
      <c r="CQ999" s="10" t="str">
        <f>IF($AK999="","",IF(OR($V999&lt;2.7,$V999&gt;90),"Age OOR",EXP(VLOOKUP(CQ$14&amp;"-int-"&amp;$P999,Equations!$G:$I,3,0)+VLOOKUP(CQ$14&amp;"-sexo-"&amp;$P999,Equations!$G:$I,3,0)*$U999+VLOOKUP(CQ$14&amp;"-edad-"&amp;$P999,Equations!$G:$I,3,0)*$V999+VLOOKUP(CQ$14&amp;"-est-"&amp;$P999,Equations!$G:$I,3,0)*(1/$W999)+VLOOKUP(CQ$14&amp;"-imc-"&amp;$P999,Equations!$G:$I,3,0)*(1/$Q999))))</f>
        <v/>
      </c>
      <c r="CR999" s="10" t="str">
        <f>IF($AK999="","",IF(OR($V999&lt;2.7,$V999&gt;90),"Age OOR",EXP(LN(CQ999)-1.6449*VLOOKUP(CQ$14&amp;"-rse-"&amp;$P999,Equations!$G:$I,3,0))))</f>
        <v/>
      </c>
      <c r="CS999" s="10" t="str">
        <f>IF($AK999="","",IF(OR($V999&lt;2.7,$V999&gt;90),"Age OOR",EXP(LN(CQ999)+1.6449*VLOOKUP(CQ$14&amp;"-rse-"&amp;$P999,Equations!$G:$I,3,0))))</f>
        <v/>
      </c>
      <c r="CT999" s="10" t="str">
        <f t="shared" si="399"/>
        <v/>
      </c>
      <c r="CU999" s="10" t="str">
        <f>IF($AK999="","",IF(OR($V999&lt;2.7,$V999&gt;90),"Age OOR",(LN($AK999)-LN(CQ999))/VLOOKUP(CQ$14&amp;"-rse-"&amp;$P999,Equations!$G:$I,3,0)))</f>
        <v/>
      </c>
      <c r="CV999" s="47"/>
    </row>
    <row r="1000" spans="5:100" x14ac:dyDescent="0.2">
      <c r="E1000" s="23" t="str">
        <f t="shared" si="375"/>
        <v>Age out of range</v>
      </c>
      <c r="F1000" s="23" t="str">
        <f t="shared" si="376"/>
        <v>Age out of range</v>
      </c>
      <c r="G1000" s="23" t="str">
        <f t="shared" si="377"/>
        <v>Age out of range</v>
      </c>
      <c r="H1000" s="23" t="str">
        <f t="shared" si="378"/>
        <v>Age out of range</v>
      </c>
      <c r="I1000" s="23" t="str">
        <f t="shared" si="379"/>
        <v>Age out of range</v>
      </c>
      <c r="J1000" s="23" t="str">
        <f t="shared" si="380"/>
        <v>Age out of range</v>
      </c>
      <c r="K1000" s="23" t="str">
        <f t="shared" si="381"/>
        <v>Age out of range</v>
      </c>
      <c r="L1000" s="23" t="str">
        <f t="shared" si="382"/>
        <v>Age out of range</v>
      </c>
      <c r="M1000" s="23" t="str">
        <f t="shared" si="383"/>
        <v>Age out of range</v>
      </c>
      <c r="N1000" s="23" t="str">
        <f t="shared" si="384"/>
        <v>Age out of range</v>
      </c>
      <c r="O1000" s="23" t="str">
        <f t="shared" si="385"/>
        <v>Age out of range</v>
      </c>
      <c r="P1000" s="23" t="str">
        <f t="shared" si="386"/>
        <v>Age out of range</v>
      </c>
      <c r="Q1000" s="23" t="e">
        <f t="shared" si="387"/>
        <v>#DIV/0!</v>
      </c>
      <c r="R1000" s="17"/>
      <c r="S1000" s="23">
        <v>984</v>
      </c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  <c r="AE1000" s="134"/>
      <c r="AF1000" s="134"/>
      <c r="AG1000" s="134"/>
      <c r="AH1000" s="134"/>
      <c r="AI1000" s="134"/>
      <c r="AJ1000" s="134"/>
      <c r="AK1000" s="134"/>
      <c r="AL1000" s="7"/>
      <c r="AM1000" s="47"/>
      <c r="AN1000" s="10" t="str">
        <f>IF($Z1000="","",IF(OR($V1000&lt;2.7,$V1000&gt;90),"Age OOR",VLOOKUP(AN$14&amp;"-int-"&amp;$E1000,Equations!$G:$I,3,0)+VLOOKUP(AN$14&amp;"-sexo-"&amp;$E1000,Equations!$G:$I,3,0)*$U1000+VLOOKUP(AN$14&amp;"-edad-"&amp;$E1000,Equations!$G:$I,3,0)*$V1000+VLOOKUP(AN$14&amp;"-est-"&amp;$E1000,Equations!$G:$I,3,0)*(1/$W1000)+VLOOKUP(AN$14&amp;"-imc-"&amp;$E1000,Equations!$G:$I,3,0)*(1/$Q1000)))</f>
        <v/>
      </c>
      <c r="AO1000" s="10" t="str">
        <f>IF($Z1000="","",IF(OR($V1000&lt;2.7,$V1000&gt;90),"Age OOR",AN1000-1.6449*VLOOKUP(AN$14&amp;"-rse-"&amp;$E1000,Equations!$G:$I,3,0)))</f>
        <v/>
      </c>
      <c r="AP1000" s="10" t="str">
        <f>IF($Z1000="","",IF(OR($V1000&lt;2.7,$V1000&gt;90),"Age OOR",AN1000+1.6449*VLOOKUP(AN$14&amp;"-rse-"&amp;$E1000,Equations!$G:$I,3,0)))</f>
        <v/>
      </c>
      <c r="AQ1000" s="10" t="str">
        <f t="shared" si="388"/>
        <v/>
      </c>
      <c r="AR1000" s="10" t="str">
        <f>IF($Z1000="","",IF(OR($V1000&lt;2.7,$V1000&gt;90),"Age OOR",($Z1000-AN1000)/VLOOKUP(AN$14&amp;"-rse-"&amp;$E1000,Equations!$G:$I,3,0)))</f>
        <v/>
      </c>
      <c r="AS1000" s="10" t="str">
        <f>IF($AA1000="","",IF(OR($V1000&lt;2.7,$V1000&gt;90),"Age OOR",VLOOKUP(AS$14&amp;"-int-"&amp;$F1000,Equations!$G:$I,3,0)+VLOOKUP(AS$14&amp;"-sexo-"&amp;$F1000,Equations!$G:$I,3,0)*$U1000+VLOOKUP(AS$14&amp;"-edad-"&amp;$F1000,Equations!$G:$I,3,0)*$V1000+VLOOKUP(AS$14&amp;"-est-"&amp;$F1000,Equations!$G:$I,3,0)*(1/$W1000)+VLOOKUP(AS$14&amp;"-imc-"&amp;$F1000,Equations!$G:$I,3,0)*(1/$Q1000)))</f>
        <v/>
      </c>
      <c r="AT1000" s="10" t="str">
        <f>IF($AA1000="","",IF(OR($V1000&lt;2.7,$V1000&gt;90),"Age OOR",AS1000-1.6449*VLOOKUP(AS$14&amp;"-rse-"&amp;$F1000,Equations!$G:$I,3,0)))</f>
        <v/>
      </c>
      <c r="AU1000" s="10" t="str">
        <f>IF($AA1000="","",IF(OR($V1000&lt;2.7,$V1000&gt;90),"Age OOR",AS1000+1.6449*VLOOKUP(AS$14&amp;"-rse-"&amp;$F1000,Equations!$G:$I,3,0)))</f>
        <v/>
      </c>
      <c r="AV1000" s="10" t="str">
        <f t="shared" si="389"/>
        <v/>
      </c>
      <c r="AW1000" s="10" t="str">
        <f>IF($AA1000="","",IF(OR($V1000&lt;2.7,$V1000&gt;90),"Age OOR",($AA1000-AS1000)/VLOOKUP(AS$14&amp;"-rse-"&amp;$F1000,Equations!$G:$I,3,0)))</f>
        <v/>
      </c>
      <c r="AX1000" s="10" t="str">
        <f>IF($AB1000="","",IF(OR($V1000&lt;2.7,$V1000&gt;90),"Age OOR",VLOOKUP(AX$14&amp;"-int-"&amp;$G1000,Equations!$G:$I,3,0)+VLOOKUP(AX$14&amp;"-sexo-"&amp;$G1000,Equations!$G:$I,3,0)*$U1000+VLOOKUP(AX$14&amp;"-edad-"&amp;$G1000,Equations!$G:$I,3,0)*$V1000+VLOOKUP(AX$14&amp;"-est-"&amp;$G1000,Equations!$G:$I,3,0)*(1/$W1000)+VLOOKUP(AX$14&amp;"-imc-"&amp;$G1000,Equations!$G:$I,3,0)*(1/$Q1000)))</f>
        <v/>
      </c>
      <c r="AY1000" s="10" t="str">
        <f>IF($AB1000="","",IF(OR($V1000&lt;2.7,$V1000&gt;90),"Age OOR",AX1000-1.6449*VLOOKUP(AX$14&amp;"-rse-"&amp;$G1000,Equations!$G:$I,3,0)))</f>
        <v/>
      </c>
      <c r="AZ1000" s="10" t="str">
        <f>IF($AB1000="","",IF(OR($V1000&lt;2.7,$V1000&gt;90),"Age OOR",AX1000+1.6449*VLOOKUP(AX$14&amp;"-rse-"&amp;$G1000,Equations!$G:$I,3,0)))</f>
        <v/>
      </c>
      <c r="BA1000" s="10" t="str">
        <f t="shared" si="390"/>
        <v/>
      </c>
      <c r="BB1000" s="10" t="str">
        <f>IF($AB1000="","",IF(OR($V1000&lt;2.7,$V1000&gt;90),"Age OOR",($AB1000-AX1000)/VLOOKUP(AX$14&amp;"-rse-"&amp;$G1000,Equations!$G:$I,3,0)))</f>
        <v/>
      </c>
      <c r="BC1000" s="10" t="str">
        <f>IF($AC1000="","",IF(OR($V1000&lt;2.7,$V1000&gt;90),"Age OOR",VLOOKUP(BC$14&amp;"-int-"&amp;$H1000,Equations!$G:$I,3,0)+VLOOKUP(BC$14&amp;"-sexo-"&amp;$H1000,Equations!$G:$I,3,0)*$U1000+VLOOKUP(BC$14&amp;"-edad-"&amp;$H1000,Equations!$G:$I,3,0)*$V1000+VLOOKUP(BC$14&amp;"-est-"&amp;$H1000,Equations!$G:$I,3,0)*(1/$W1000)+VLOOKUP(BC$14&amp;"-imc-"&amp;$H1000,Equations!$G:$I,3,0)*(1/$Q1000)))</f>
        <v/>
      </c>
      <c r="BD1000" s="10" t="str">
        <f>IF($AC1000="","",IF(OR($V1000&lt;2.7,$V1000&gt;90),"Age OOR",BC1000-1.6449*VLOOKUP(BC$14&amp;"-rse-"&amp;$H1000,Equations!$G:$I,3,0)))</f>
        <v/>
      </c>
      <c r="BE1000" s="10" t="str">
        <f>IF($AC1000="","",IF(OR($V1000&lt;2.7,$V1000&gt;90),"Age OOR",BC1000+1.6449*VLOOKUP(BC$14&amp;"-rse-"&amp;$H1000,Equations!$G:$I,3,0)))</f>
        <v/>
      </c>
      <c r="BF1000" s="10" t="str">
        <f t="shared" si="391"/>
        <v/>
      </c>
      <c r="BG1000" s="10" t="str">
        <f>IF($AC1000="","",IF(OR($V1000&lt;2.7,$V1000&gt;90),"Age OOR",($AC1000-BC1000)/VLOOKUP(BC$14&amp;"-rse-"&amp;$H1000,Equations!$G:$I,3,0)))</f>
        <v/>
      </c>
      <c r="BH1000" s="10" t="str">
        <f>IF($AD1000="","",IF(OR($V1000&lt;2.7,$V1000&gt;90),"Age OOR",VLOOKUP(BH$14&amp;"-int-"&amp;$I1000,Equations!$G:$I,3,0)+VLOOKUP(BH$14&amp;"-sexo-"&amp;$I1000,Equations!$G:$I,3,0)*$U1000+VLOOKUP(BH$14&amp;"-edad-"&amp;$I1000,Equations!$G:$I,3,0)*$V1000+VLOOKUP(BH$14&amp;"-est-"&amp;$I1000,Equations!$G:$I,3,0)*(1/$W1000)+VLOOKUP(BH$14&amp;"-imc-"&amp;$I1000,Equations!$G:$I,3,0)*(1/$Q1000)))</f>
        <v/>
      </c>
      <c r="BI1000" s="10" t="str">
        <f>IF($AD1000="","",IF(OR($V1000&lt;2.7,$V1000&gt;90),"Age OOR",BH1000-1.6449*VLOOKUP(BH$14&amp;"-rse-"&amp;$I1000,Equations!$G:$I,3,0)))</f>
        <v/>
      </c>
      <c r="BJ1000" s="10" t="str">
        <f>IF($AD1000="","",IF(OR($V1000&lt;2.7,$V1000&gt;90),"Age OOR",BH1000+1.6449*VLOOKUP(BH$14&amp;"-rse-"&amp;$I1000,Equations!$G:$I,3,0)))</f>
        <v/>
      </c>
      <c r="BK1000" s="10" t="str">
        <f t="shared" si="392"/>
        <v/>
      </c>
      <c r="BL1000" s="10" t="str">
        <f>IF($AD1000="","",IF(OR($V1000&lt;2.7,$V1000&gt;90),"Age OOR",($AD1000-BH1000)/VLOOKUP(BH$14&amp;"-rse-"&amp;$I1000,Equations!$G:$I,3,0)))</f>
        <v/>
      </c>
      <c r="BM1000" s="10" t="str">
        <f>IF($AE1000="","",IF(OR($V1000&lt;2.7,$V1000&gt;90),"Age OOR",VLOOKUP(BM$14&amp;"-int-"&amp;$J1000,Equations!$G:$I,3,0)+VLOOKUP(BM$14&amp;"-sexo-"&amp;$J1000,Equations!$G:$I,3,0)*$U1000+VLOOKUP(BM$14&amp;"-edad-"&amp;$J1000,Equations!$G:$I,3,0)*$V1000+VLOOKUP(BM$14&amp;"-est-"&amp;$J1000,Equations!$G:$I,3,0)*(1/$W1000)+VLOOKUP(BM$14&amp;"-imc-"&amp;$J1000,Equations!$G:$I,3,0)*(1/$Q1000)))</f>
        <v/>
      </c>
      <c r="BN1000" s="10" t="str">
        <f>IF($AE1000="","",IF(OR($V1000&lt;2.7,$V1000&gt;90),"Age OOR",BM1000-1.6449*VLOOKUP(BM$14&amp;"-rse-"&amp;$J1000,Equations!$G:$I,3,0)))</f>
        <v/>
      </c>
      <c r="BO1000" s="10" t="str">
        <f>IF($AE1000="","",IF(OR($V1000&lt;2.7,$V1000&gt;90),"Age OOR",BM1000+1.6449*VLOOKUP(BM$14&amp;"-rse-"&amp;$J1000,Equations!$G:$I,3,0)))</f>
        <v/>
      </c>
      <c r="BP1000" s="10" t="str">
        <f t="shared" si="393"/>
        <v/>
      </c>
      <c r="BQ1000" s="10" t="str">
        <f>IF($AE1000="","",IF(OR($V1000&lt;2.7,$V1000&gt;90),"Age OOR",($AE1000-BM1000)/VLOOKUP(BM$14&amp;"-rse-"&amp;$J1000,Equations!$G:$I,3,0)))</f>
        <v/>
      </c>
      <c r="BR1000" s="10" t="str">
        <f>IF($AF1000="","",IF(OR($V1000&lt;2.7,$V1000&gt;90),"Age OOR",VLOOKUP(BR$14&amp;"-int-"&amp;$K1000,Equations!$G:$I,3,0)+VLOOKUP(BR$14&amp;"-sexo-"&amp;$K1000,Equations!$G:$I,3,0)*$U1000+VLOOKUP(BR$14&amp;"-edad-"&amp;$K1000,Equations!$G:$I,3,0)*$V1000+VLOOKUP(BR$14&amp;"-est-"&amp;$K1000,Equations!$G:$I,3,0)*(1/$W1000)+VLOOKUP(BR$14&amp;"-imc-"&amp;$K1000,Equations!$G:$I,3,0)*(1/$Q1000)))</f>
        <v/>
      </c>
      <c r="BS1000" s="10" t="str">
        <f>IF($AF1000="","",IF(OR($V1000&lt;2.7,$V1000&gt;90),"Age OOR",BR1000-1.6449*VLOOKUP(BR$14&amp;"-rse-"&amp;$K1000,Equations!$G:$I,3,0)))</f>
        <v/>
      </c>
      <c r="BT1000" s="10" t="str">
        <f>IF($AF1000="","",IF(OR($V1000&lt;2.7,$V1000&gt;90),"Age OOR",BR1000+1.6449*VLOOKUP(BR$14&amp;"-rse-"&amp;$K1000,Equations!$G:$I,3,0)))</f>
        <v/>
      </c>
      <c r="BU1000" s="10" t="str">
        <f t="shared" si="394"/>
        <v/>
      </c>
      <c r="BV1000" s="10" t="str">
        <f>IF($AF1000="","",IF(OR($V1000&lt;2.7,$V1000&gt;90),"Age OOR",($AF1000-BR1000)/VLOOKUP(BR$14&amp;"-rse-"&amp;$K1000,Equations!$G:$I,3,0)))</f>
        <v/>
      </c>
      <c r="BW1000" s="10" t="str">
        <f>IF($AG1000="","",IF(OR($V1000&lt;2.7,$V1000&gt;90),"Age OOR",VLOOKUP(BW$14&amp;"-int-"&amp;$L1000,Equations!$G:$I,3,0)+VLOOKUP(BW$14&amp;"-sexo-"&amp;$L1000,Equations!$G:$I,3,0)*$U1000+VLOOKUP(BW$14&amp;"-edad-"&amp;$L1000,Equations!$G:$I,3,0)*$V1000+VLOOKUP(BW$14&amp;"-est-"&amp;$L1000,Equations!$G:$I,3,0)*(1/$W1000)+VLOOKUP(BW$14&amp;"-imc-"&amp;$L1000,Equations!$G:$I,3,0)*(1/$Q1000)))</f>
        <v/>
      </c>
      <c r="BX1000" s="10" t="str">
        <f>IF($AG1000="","",IF(OR($V1000&lt;2.7,$V1000&gt;90),"Age OOR",BW1000-1.6449*VLOOKUP(BW$14&amp;"-rse-"&amp;$L1000,Equations!$G:$I,3,0)))</f>
        <v/>
      </c>
      <c r="BY1000" s="10" t="str">
        <f>IF($AG1000="","",IF(OR($V1000&lt;2.7,$V1000&gt;90),"Age OOR",BW1000+1.6449*VLOOKUP(BW$14&amp;"-rse-"&amp;$L1000,Equations!$G:$I,3,0)))</f>
        <v/>
      </c>
      <c r="BZ1000" s="10" t="str">
        <f t="shared" si="395"/>
        <v/>
      </c>
      <c r="CA1000" s="10" t="str">
        <f>IF($AG1000="","",IF(OR($V1000&lt;2.7,$V1000&gt;90),"Age OOR",($AG1000-BW1000)/VLOOKUP(BW$14&amp;"-rse-"&amp;$L1000,Equations!$G:$I,3,0)))</f>
        <v/>
      </c>
      <c r="CB1000" s="10" t="str">
        <f>IF($AH1000="","",IF(OR($V1000&lt;2.7,$V1000&gt;90),"Age OOR",VLOOKUP(CB$14&amp;"-int-"&amp;$M1000,Equations!$G:$I,3,0)+VLOOKUP(CB$14&amp;"-sexo-"&amp;$M1000,Equations!$G:$I,3,0)*$U1000+VLOOKUP(CB$14&amp;"-edad-"&amp;$M1000,Equations!$G:$I,3,0)*$V1000+VLOOKUP(CB$14&amp;"-est-"&amp;$M1000,Equations!$G:$I,3,0)*(1/$W1000)+VLOOKUP(CB$14&amp;"-imc-"&amp;$M1000,Equations!$G:$I,3,0)*(1/$Q1000)))</f>
        <v/>
      </c>
      <c r="CC1000" s="10" t="str">
        <f>IF($AH1000="","",IF(OR($V1000&lt;2.7,$V1000&gt;90),"Age OOR",CB1000-1.6449*VLOOKUP(CB$14&amp;"-rse-"&amp;$M1000,Equations!$G:$I,3,0)))</f>
        <v/>
      </c>
      <c r="CD1000" s="10" t="str">
        <f>IF($AH1000="","",IF(OR($V1000&lt;2.7,$V1000&gt;90),"Age OOR",CB1000+1.6449*VLOOKUP(CB$14&amp;"-rse-"&amp;$M1000,Equations!$G:$I,3,0)))</f>
        <v/>
      </c>
      <c r="CE1000" s="10" t="str">
        <f t="shared" si="396"/>
        <v/>
      </c>
      <c r="CF1000" s="10" t="str">
        <f>IF($AH1000="","",IF(OR($V1000&lt;2.7,$V1000&gt;90),"Age OOR",($AH1000-CB1000)/VLOOKUP(CB$14&amp;"-rse-"&amp;$M1000,Equations!$G:$I,3,0)))</f>
        <v/>
      </c>
      <c r="CG1000" s="10" t="str">
        <f>IF($AI1000="","",IF(OR($V1000&lt;2.7,$V1000&gt;90),"Age OOR",VLOOKUP(CG$14&amp;"-int-"&amp;$N1000,Equations!$G:$I,3,0)+VLOOKUP(CG$14&amp;"-sexo-"&amp;$N1000,Equations!$G:$I,3,0)*$U1000+VLOOKUP(CG$14&amp;"-edad-"&amp;$N1000,Equations!$G:$I,3,0)*$V1000+VLOOKUP(CG$14&amp;"-est-"&amp;$N1000,Equations!$G:$I,3,0)*(1/$W1000)+VLOOKUP(CG$14&amp;"-imc-"&amp;$N1000,Equations!$G:$I,3,0)*(1/$Q1000)))</f>
        <v/>
      </c>
      <c r="CH1000" s="10" t="str">
        <f>IF($AI1000="","",IF(OR($V1000&lt;2.7,$V1000&gt;90),"Age OOR",CG1000-1.6449*VLOOKUP(CG$14&amp;"-rse-"&amp;$N1000,Equations!$G:$I,3,0)))</f>
        <v/>
      </c>
      <c r="CI1000" s="10" t="str">
        <f>IF($AI1000="","",IF(OR($V1000&lt;2.7,$V1000&gt;90),"Age OOR",CG1000+1.6449*VLOOKUP(CG$14&amp;"-rse-"&amp;$N1000,Equations!$G:$I,3,0)))</f>
        <v/>
      </c>
      <c r="CJ1000" s="10" t="str">
        <f t="shared" si="397"/>
        <v/>
      </c>
      <c r="CK1000" s="10" t="str">
        <f>IF($AI1000="","",IF(OR($V1000&lt;2.7,$V1000&gt;90),"Age OOR",($AI1000-CG1000)/VLOOKUP(CG$14&amp;"-rse-"&amp;$N1000,Equations!$G:$I,3,0)))</f>
        <v/>
      </c>
      <c r="CL1000" s="10" t="str">
        <f>IF($AJ1000="","",IF(OR($V1000&lt;2.7,$V1000&gt;90),"Age OOR",VLOOKUP(CL$14&amp;"-int-"&amp;$O1000,Equations!$G:$I,3,0)+VLOOKUP(CL$14&amp;"-sexo-"&amp;$O1000,Equations!$G:$I,3,0)*$U1000+VLOOKUP(CL$14&amp;"-edad-"&amp;$O1000,Equations!$G:$I,3,0)*$V1000+VLOOKUP(CL$14&amp;"-est-"&amp;$O1000,Equations!$G:$I,3,0)*(1/$W1000)+VLOOKUP(CL$14&amp;"-imc-"&amp;$O1000,Equations!$G:$I,3,0)*(1/$Q1000)))</f>
        <v/>
      </c>
      <c r="CM1000" s="10" t="str">
        <f>IF($AJ1000="","",IF(OR($V1000&lt;2.7,$V1000&gt;90),"Age OOR",CL1000-1.6449*VLOOKUP(CL$14&amp;"-rse-"&amp;$O1000,Equations!$G:$I,3,0)))</f>
        <v/>
      </c>
      <c r="CN1000" s="10" t="str">
        <f>IF($AJ1000="","",IF(OR($V1000&lt;2.7,$V1000&gt;90),"Age OOR",CL1000+1.6449*VLOOKUP(CL$14&amp;"-rse-"&amp;$O1000,Equations!$G:$I,3,0)))</f>
        <v/>
      </c>
      <c r="CO1000" s="10" t="str">
        <f t="shared" si="398"/>
        <v/>
      </c>
      <c r="CP1000" s="10" t="str">
        <f>IF($AJ1000="","",IF(OR($V1000&lt;2.7,$V1000&gt;90),"Age OOR",($AJ1000-CL1000)/VLOOKUP(CL$14&amp;"-rse-"&amp;$O1000,Equations!$G:$I,3,0)))</f>
        <v/>
      </c>
      <c r="CQ1000" s="10" t="str">
        <f>IF($AK1000="","",IF(OR($V1000&lt;2.7,$V1000&gt;90),"Age OOR",EXP(VLOOKUP(CQ$14&amp;"-int-"&amp;$P1000,Equations!$G:$I,3,0)+VLOOKUP(CQ$14&amp;"-sexo-"&amp;$P1000,Equations!$G:$I,3,0)*$U1000+VLOOKUP(CQ$14&amp;"-edad-"&amp;$P1000,Equations!$G:$I,3,0)*$V1000+VLOOKUP(CQ$14&amp;"-est-"&amp;$P1000,Equations!$G:$I,3,0)*(1/$W1000)+VLOOKUP(CQ$14&amp;"-imc-"&amp;$P1000,Equations!$G:$I,3,0)*(1/$Q1000))))</f>
        <v/>
      </c>
      <c r="CR1000" s="10" t="str">
        <f>IF($AK1000="","",IF(OR($V1000&lt;2.7,$V1000&gt;90),"Age OOR",EXP(LN(CQ1000)-1.6449*VLOOKUP(CQ$14&amp;"-rse-"&amp;$P1000,Equations!$G:$I,3,0))))</f>
        <v/>
      </c>
      <c r="CS1000" s="10" t="str">
        <f>IF($AK1000="","",IF(OR($V1000&lt;2.7,$V1000&gt;90),"Age OOR",EXP(LN(CQ1000)+1.6449*VLOOKUP(CQ$14&amp;"-rse-"&amp;$P1000,Equations!$G:$I,3,0))))</f>
        <v/>
      </c>
      <c r="CT1000" s="10" t="str">
        <f t="shared" si="399"/>
        <v/>
      </c>
      <c r="CU1000" s="10" t="str">
        <f>IF($AK1000="","",IF(OR($V1000&lt;2.7,$V1000&gt;90),"Age OOR",(LN($AK1000)-LN(CQ1000))/VLOOKUP(CQ$14&amp;"-rse-"&amp;$P1000,Equations!$G:$I,3,0)))</f>
        <v/>
      </c>
      <c r="CV1000" s="47"/>
    </row>
    <row r="1001" spans="5:100" x14ac:dyDescent="0.2">
      <c r="E1001" s="23" t="str">
        <f t="shared" si="375"/>
        <v>Age out of range</v>
      </c>
      <c r="F1001" s="23" t="str">
        <f t="shared" si="376"/>
        <v>Age out of range</v>
      </c>
      <c r="G1001" s="23" t="str">
        <f t="shared" si="377"/>
        <v>Age out of range</v>
      </c>
      <c r="H1001" s="23" t="str">
        <f t="shared" si="378"/>
        <v>Age out of range</v>
      </c>
      <c r="I1001" s="23" t="str">
        <f t="shared" si="379"/>
        <v>Age out of range</v>
      </c>
      <c r="J1001" s="23" t="str">
        <f t="shared" si="380"/>
        <v>Age out of range</v>
      </c>
      <c r="K1001" s="23" t="str">
        <f t="shared" si="381"/>
        <v>Age out of range</v>
      </c>
      <c r="L1001" s="23" t="str">
        <f t="shared" si="382"/>
        <v>Age out of range</v>
      </c>
      <c r="M1001" s="23" t="str">
        <f t="shared" si="383"/>
        <v>Age out of range</v>
      </c>
      <c r="N1001" s="23" t="str">
        <f t="shared" si="384"/>
        <v>Age out of range</v>
      </c>
      <c r="O1001" s="23" t="str">
        <f t="shared" si="385"/>
        <v>Age out of range</v>
      </c>
      <c r="P1001" s="23" t="str">
        <f t="shared" si="386"/>
        <v>Age out of range</v>
      </c>
      <c r="Q1001" s="23" t="e">
        <f t="shared" si="387"/>
        <v>#DIV/0!</v>
      </c>
      <c r="R1001" s="17"/>
      <c r="S1001" s="23">
        <v>985</v>
      </c>
      <c r="T1001" s="134"/>
      <c r="U1001" s="134"/>
      <c r="V1001" s="134"/>
      <c r="W1001" s="134"/>
      <c r="X1001" s="134"/>
      <c r="Y1001" s="134"/>
      <c r="Z1001" s="134"/>
      <c r="AA1001" s="134"/>
      <c r="AB1001" s="134"/>
      <c r="AC1001" s="134"/>
      <c r="AD1001" s="134"/>
      <c r="AE1001" s="134"/>
      <c r="AF1001" s="134"/>
      <c r="AG1001" s="134"/>
      <c r="AH1001" s="134"/>
      <c r="AI1001" s="134"/>
      <c r="AJ1001" s="134"/>
      <c r="AK1001" s="134"/>
      <c r="AL1001" s="7"/>
      <c r="AM1001" s="47"/>
      <c r="AN1001" s="10" t="str">
        <f>IF($Z1001="","",IF(OR($V1001&lt;2.7,$V1001&gt;90),"Age OOR",VLOOKUP(AN$14&amp;"-int-"&amp;$E1001,Equations!$G:$I,3,0)+VLOOKUP(AN$14&amp;"-sexo-"&amp;$E1001,Equations!$G:$I,3,0)*$U1001+VLOOKUP(AN$14&amp;"-edad-"&amp;$E1001,Equations!$G:$I,3,0)*$V1001+VLOOKUP(AN$14&amp;"-est-"&amp;$E1001,Equations!$G:$I,3,0)*(1/$W1001)+VLOOKUP(AN$14&amp;"-imc-"&amp;$E1001,Equations!$G:$I,3,0)*(1/$Q1001)))</f>
        <v/>
      </c>
      <c r="AO1001" s="10" t="str">
        <f>IF($Z1001="","",IF(OR($V1001&lt;2.7,$V1001&gt;90),"Age OOR",AN1001-1.6449*VLOOKUP(AN$14&amp;"-rse-"&amp;$E1001,Equations!$G:$I,3,0)))</f>
        <v/>
      </c>
      <c r="AP1001" s="10" t="str">
        <f>IF($Z1001="","",IF(OR($V1001&lt;2.7,$V1001&gt;90),"Age OOR",AN1001+1.6449*VLOOKUP(AN$14&amp;"-rse-"&amp;$E1001,Equations!$G:$I,3,0)))</f>
        <v/>
      </c>
      <c r="AQ1001" s="10" t="str">
        <f t="shared" si="388"/>
        <v/>
      </c>
      <c r="AR1001" s="10" t="str">
        <f>IF($Z1001="","",IF(OR($V1001&lt;2.7,$V1001&gt;90),"Age OOR",($Z1001-AN1001)/VLOOKUP(AN$14&amp;"-rse-"&amp;$E1001,Equations!$G:$I,3,0)))</f>
        <v/>
      </c>
      <c r="AS1001" s="10" t="str">
        <f>IF($AA1001="","",IF(OR($V1001&lt;2.7,$V1001&gt;90),"Age OOR",VLOOKUP(AS$14&amp;"-int-"&amp;$F1001,Equations!$G:$I,3,0)+VLOOKUP(AS$14&amp;"-sexo-"&amp;$F1001,Equations!$G:$I,3,0)*$U1001+VLOOKUP(AS$14&amp;"-edad-"&amp;$F1001,Equations!$G:$I,3,0)*$V1001+VLOOKUP(AS$14&amp;"-est-"&amp;$F1001,Equations!$G:$I,3,0)*(1/$W1001)+VLOOKUP(AS$14&amp;"-imc-"&amp;$F1001,Equations!$G:$I,3,0)*(1/$Q1001)))</f>
        <v/>
      </c>
      <c r="AT1001" s="10" t="str">
        <f>IF($AA1001="","",IF(OR($V1001&lt;2.7,$V1001&gt;90),"Age OOR",AS1001-1.6449*VLOOKUP(AS$14&amp;"-rse-"&amp;$F1001,Equations!$G:$I,3,0)))</f>
        <v/>
      </c>
      <c r="AU1001" s="10" t="str">
        <f>IF($AA1001="","",IF(OR($V1001&lt;2.7,$V1001&gt;90),"Age OOR",AS1001+1.6449*VLOOKUP(AS$14&amp;"-rse-"&amp;$F1001,Equations!$G:$I,3,0)))</f>
        <v/>
      </c>
      <c r="AV1001" s="10" t="str">
        <f t="shared" si="389"/>
        <v/>
      </c>
      <c r="AW1001" s="10" t="str">
        <f>IF($AA1001="","",IF(OR($V1001&lt;2.7,$V1001&gt;90),"Age OOR",($AA1001-AS1001)/VLOOKUP(AS$14&amp;"-rse-"&amp;$F1001,Equations!$G:$I,3,0)))</f>
        <v/>
      </c>
      <c r="AX1001" s="10" t="str">
        <f>IF($AB1001="","",IF(OR($V1001&lt;2.7,$V1001&gt;90),"Age OOR",VLOOKUP(AX$14&amp;"-int-"&amp;$G1001,Equations!$G:$I,3,0)+VLOOKUP(AX$14&amp;"-sexo-"&amp;$G1001,Equations!$G:$I,3,0)*$U1001+VLOOKUP(AX$14&amp;"-edad-"&amp;$G1001,Equations!$G:$I,3,0)*$V1001+VLOOKUP(AX$14&amp;"-est-"&amp;$G1001,Equations!$G:$I,3,0)*(1/$W1001)+VLOOKUP(AX$14&amp;"-imc-"&amp;$G1001,Equations!$G:$I,3,0)*(1/$Q1001)))</f>
        <v/>
      </c>
      <c r="AY1001" s="10" t="str">
        <f>IF($AB1001="","",IF(OR($V1001&lt;2.7,$V1001&gt;90),"Age OOR",AX1001-1.6449*VLOOKUP(AX$14&amp;"-rse-"&amp;$G1001,Equations!$G:$I,3,0)))</f>
        <v/>
      </c>
      <c r="AZ1001" s="10" t="str">
        <f>IF($AB1001="","",IF(OR($V1001&lt;2.7,$V1001&gt;90),"Age OOR",AX1001+1.6449*VLOOKUP(AX$14&amp;"-rse-"&amp;$G1001,Equations!$G:$I,3,0)))</f>
        <v/>
      </c>
      <c r="BA1001" s="10" t="str">
        <f t="shared" si="390"/>
        <v/>
      </c>
      <c r="BB1001" s="10" t="str">
        <f>IF($AB1001="","",IF(OR($V1001&lt;2.7,$V1001&gt;90),"Age OOR",($AB1001-AX1001)/VLOOKUP(AX$14&amp;"-rse-"&amp;$G1001,Equations!$G:$I,3,0)))</f>
        <v/>
      </c>
      <c r="BC1001" s="10" t="str">
        <f>IF($AC1001="","",IF(OR($V1001&lt;2.7,$V1001&gt;90),"Age OOR",VLOOKUP(BC$14&amp;"-int-"&amp;$H1001,Equations!$G:$I,3,0)+VLOOKUP(BC$14&amp;"-sexo-"&amp;$H1001,Equations!$G:$I,3,0)*$U1001+VLOOKUP(BC$14&amp;"-edad-"&amp;$H1001,Equations!$G:$I,3,0)*$V1001+VLOOKUP(BC$14&amp;"-est-"&amp;$H1001,Equations!$G:$I,3,0)*(1/$W1001)+VLOOKUP(BC$14&amp;"-imc-"&amp;$H1001,Equations!$G:$I,3,0)*(1/$Q1001)))</f>
        <v/>
      </c>
      <c r="BD1001" s="10" t="str">
        <f>IF($AC1001="","",IF(OR($V1001&lt;2.7,$V1001&gt;90),"Age OOR",BC1001-1.6449*VLOOKUP(BC$14&amp;"-rse-"&amp;$H1001,Equations!$G:$I,3,0)))</f>
        <v/>
      </c>
      <c r="BE1001" s="10" t="str">
        <f>IF($AC1001="","",IF(OR($V1001&lt;2.7,$V1001&gt;90),"Age OOR",BC1001+1.6449*VLOOKUP(BC$14&amp;"-rse-"&amp;$H1001,Equations!$G:$I,3,0)))</f>
        <v/>
      </c>
      <c r="BF1001" s="10" t="str">
        <f t="shared" si="391"/>
        <v/>
      </c>
      <c r="BG1001" s="10" t="str">
        <f>IF($AC1001="","",IF(OR($V1001&lt;2.7,$V1001&gt;90),"Age OOR",($AC1001-BC1001)/VLOOKUP(BC$14&amp;"-rse-"&amp;$H1001,Equations!$G:$I,3,0)))</f>
        <v/>
      </c>
      <c r="BH1001" s="10" t="str">
        <f>IF($AD1001="","",IF(OR($V1001&lt;2.7,$V1001&gt;90),"Age OOR",VLOOKUP(BH$14&amp;"-int-"&amp;$I1001,Equations!$G:$I,3,0)+VLOOKUP(BH$14&amp;"-sexo-"&amp;$I1001,Equations!$G:$I,3,0)*$U1001+VLOOKUP(BH$14&amp;"-edad-"&amp;$I1001,Equations!$G:$I,3,0)*$V1001+VLOOKUP(BH$14&amp;"-est-"&amp;$I1001,Equations!$G:$I,3,0)*(1/$W1001)+VLOOKUP(BH$14&amp;"-imc-"&amp;$I1001,Equations!$G:$I,3,0)*(1/$Q1001)))</f>
        <v/>
      </c>
      <c r="BI1001" s="10" t="str">
        <f>IF($AD1001="","",IF(OR($V1001&lt;2.7,$V1001&gt;90),"Age OOR",BH1001-1.6449*VLOOKUP(BH$14&amp;"-rse-"&amp;$I1001,Equations!$G:$I,3,0)))</f>
        <v/>
      </c>
      <c r="BJ1001" s="10" t="str">
        <f>IF($AD1001="","",IF(OR($V1001&lt;2.7,$V1001&gt;90),"Age OOR",BH1001+1.6449*VLOOKUP(BH$14&amp;"-rse-"&amp;$I1001,Equations!$G:$I,3,0)))</f>
        <v/>
      </c>
      <c r="BK1001" s="10" t="str">
        <f t="shared" si="392"/>
        <v/>
      </c>
      <c r="BL1001" s="10" t="str">
        <f>IF($AD1001="","",IF(OR($V1001&lt;2.7,$V1001&gt;90),"Age OOR",($AD1001-BH1001)/VLOOKUP(BH$14&amp;"-rse-"&amp;$I1001,Equations!$G:$I,3,0)))</f>
        <v/>
      </c>
      <c r="BM1001" s="10" t="str">
        <f>IF($AE1001="","",IF(OR($V1001&lt;2.7,$V1001&gt;90),"Age OOR",VLOOKUP(BM$14&amp;"-int-"&amp;$J1001,Equations!$G:$I,3,0)+VLOOKUP(BM$14&amp;"-sexo-"&amp;$J1001,Equations!$G:$I,3,0)*$U1001+VLOOKUP(BM$14&amp;"-edad-"&amp;$J1001,Equations!$G:$I,3,0)*$V1001+VLOOKUP(BM$14&amp;"-est-"&amp;$J1001,Equations!$G:$I,3,0)*(1/$W1001)+VLOOKUP(BM$14&amp;"-imc-"&amp;$J1001,Equations!$G:$I,3,0)*(1/$Q1001)))</f>
        <v/>
      </c>
      <c r="BN1001" s="10" t="str">
        <f>IF($AE1001="","",IF(OR($V1001&lt;2.7,$V1001&gt;90),"Age OOR",BM1001-1.6449*VLOOKUP(BM$14&amp;"-rse-"&amp;$J1001,Equations!$G:$I,3,0)))</f>
        <v/>
      </c>
      <c r="BO1001" s="10" t="str">
        <f>IF($AE1001="","",IF(OR($V1001&lt;2.7,$V1001&gt;90),"Age OOR",BM1001+1.6449*VLOOKUP(BM$14&amp;"-rse-"&amp;$J1001,Equations!$G:$I,3,0)))</f>
        <v/>
      </c>
      <c r="BP1001" s="10" t="str">
        <f t="shared" si="393"/>
        <v/>
      </c>
      <c r="BQ1001" s="10" t="str">
        <f>IF($AE1001="","",IF(OR($V1001&lt;2.7,$V1001&gt;90),"Age OOR",($AE1001-BM1001)/VLOOKUP(BM$14&amp;"-rse-"&amp;$J1001,Equations!$G:$I,3,0)))</f>
        <v/>
      </c>
      <c r="BR1001" s="10" t="str">
        <f>IF($AF1001="","",IF(OR($V1001&lt;2.7,$V1001&gt;90),"Age OOR",VLOOKUP(BR$14&amp;"-int-"&amp;$K1001,Equations!$G:$I,3,0)+VLOOKUP(BR$14&amp;"-sexo-"&amp;$K1001,Equations!$G:$I,3,0)*$U1001+VLOOKUP(BR$14&amp;"-edad-"&amp;$K1001,Equations!$G:$I,3,0)*$V1001+VLOOKUP(BR$14&amp;"-est-"&amp;$K1001,Equations!$G:$I,3,0)*(1/$W1001)+VLOOKUP(BR$14&amp;"-imc-"&amp;$K1001,Equations!$G:$I,3,0)*(1/$Q1001)))</f>
        <v/>
      </c>
      <c r="BS1001" s="10" t="str">
        <f>IF($AF1001="","",IF(OR($V1001&lt;2.7,$V1001&gt;90),"Age OOR",BR1001-1.6449*VLOOKUP(BR$14&amp;"-rse-"&amp;$K1001,Equations!$G:$I,3,0)))</f>
        <v/>
      </c>
      <c r="BT1001" s="10" t="str">
        <f>IF($AF1001="","",IF(OR($V1001&lt;2.7,$V1001&gt;90),"Age OOR",BR1001+1.6449*VLOOKUP(BR$14&amp;"-rse-"&amp;$K1001,Equations!$G:$I,3,0)))</f>
        <v/>
      </c>
      <c r="BU1001" s="10" t="str">
        <f t="shared" si="394"/>
        <v/>
      </c>
      <c r="BV1001" s="10" t="str">
        <f>IF($AF1001="","",IF(OR($V1001&lt;2.7,$V1001&gt;90),"Age OOR",($AF1001-BR1001)/VLOOKUP(BR$14&amp;"-rse-"&amp;$K1001,Equations!$G:$I,3,0)))</f>
        <v/>
      </c>
      <c r="BW1001" s="10" t="str">
        <f>IF($AG1001="","",IF(OR($V1001&lt;2.7,$V1001&gt;90),"Age OOR",VLOOKUP(BW$14&amp;"-int-"&amp;$L1001,Equations!$G:$I,3,0)+VLOOKUP(BW$14&amp;"-sexo-"&amp;$L1001,Equations!$G:$I,3,0)*$U1001+VLOOKUP(BW$14&amp;"-edad-"&amp;$L1001,Equations!$G:$I,3,0)*$V1001+VLOOKUP(BW$14&amp;"-est-"&amp;$L1001,Equations!$G:$I,3,0)*(1/$W1001)+VLOOKUP(BW$14&amp;"-imc-"&amp;$L1001,Equations!$G:$I,3,0)*(1/$Q1001)))</f>
        <v/>
      </c>
      <c r="BX1001" s="10" t="str">
        <f>IF($AG1001="","",IF(OR($V1001&lt;2.7,$V1001&gt;90),"Age OOR",BW1001-1.6449*VLOOKUP(BW$14&amp;"-rse-"&amp;$L1001,Equations!$G:$I,3,0)))</f>
        <v/>
      </c>
      <c r="BY1001" s="10" t="str">
        <f>IF($AG1001="","",IF(OR($V1001&lt;2.7,$V1001&gt;90),"Age OOR",BW1001+1.6449*VLOOKUP(BW$14&amp;"-rse-"&amp;$L1001,Equations!$G:$I,3,0)))</f>
        <v/>
      </c>
      <c r="BZ1001" s="10" t="str">
        <f t="shared" si="395"/>
        <v/>
      </c>
      <c r="CA1001" s="10" t="str">
        <f>IF($AG1001="","",IF(OR($V1001&lt;2.7,$V1001&gt;90),"Age OOR",($AG1001-BW1001)/VLOOKUP(BW$14&amp;"-rse-"&amp;$L1001,Equations!$G:$I,3,0)))</f>
        <v/>
      </c>
      <c r="CB1001" s="10" t="str">
        <f>IF($AH1001="","",IF(OR($V1001&lt;2.7,$V1001&gt;90),"Age OOR",VLOOKUP(CB$14&amp;"-int-"&amp;$M1001,Equations!$G:$I,3,0)+VLOOKUP(CB$14&amp;"-sexo-"&amp;$M1001,Equations!$G:$I,3,0)*$U1001+VLOOKUP(CB$14&amp;"-edad-"&amp;$M1001,Equations!$G:$I,3,0)*$V1001+VLOOKUP(CB$14&amp;"-est-"&amp;$M1001,Equations!$G:$I,3,0)*(1/$W1001)+VLOOKUP(CB$14&amp;"-imc-"&amp;$M1001,Equations!$G:$I,3,0)*(1/$Q1001)))</f>
        <v/>
      </c>
      <c r="CC1001" s="10" t="str">
        <f>IF($AH1001="","",IF(OR($V1001&lt;2.7,$V1001&gt;90),"Age OOR",CB1001-1.6449*VLOOKUP(CB$14&amp;"-rse-"&amp;$M1001,Equations!$G:$I,3,0)))</f>
        <v/>
      </c>
      <c r="CD1001" s="10" t="str">
        <f>IF($AH1001="","",IF(OR($V1001&lt;2.7,$V1001&gt;90),"Age OOR",CB1001+1.6449*VLOOKUP(CB$14&amp;"-rse-"&amp;$M1001,Equations!$G:$I,3,0)))</f>
        <v/>
      </c>
      <c r="CE1001" s="10" t="str">
        <f t="shared" si="396"/>
        <v/>
      </c>
      <c r="CF1001" s="10" t="str">
        <f>IF($AH1001="","",IF(OR($V1001&lt;2.7,$V1001&gt;90),"Age OOR",($AH1001-CB1001)/VLOOKUP(CB$14&amp;"-rse-"&amp;$M1001,Equations!$G:$I,3,0)))</f>
        <v/>
      </c>
      <c r="CG1001" s="10" t="str">
        <f>IF($AI1001="","",IF(OR($V1001&lt;2.7,$V1001&gt;90),"Age OOR",VLOOKUP(CG$14&amp;"-int-"&amp;$N1001,Equations!$G:$I,3,0)+VLOOKUP(CG$14&amp;"-sexo-"&amp;$N1001,Equations!$G:$I,3,0)*$U1001+VLOOKUP(CG$14&amp;"-edad-"&amp;$N1001,Equations!$G:$I,3,0)*$V1001+VLOOKUP(CG$14&amp;"-est-"&amp;$N1001,Equations!$G:$I,3,0)*(1/$W1001)+VLOOKUP(CG$14&amp;"-imc-"&amp;$N1001,Equations!$G:$I,3,0)*(1/$Q1001)))</f>
        <v/>
      </c>
      <c r="CH1001" s="10" t="str">
        <f>IF($AI1001="","",IF(OR($V1001&lt;2.7,$V1001&gt;90),"Age OOR",CG1001-1.6449*VLOOKUP(CG$14&amp;"-rse-"&amp;$N1001,Equations!$G:$I,3,0)))</f>
        <v/>
      </c>
      <c r="CI1001" s="10" t="str">
        <f>IF($AI1001="","",IF(OR($V1001&lt;2.7,$V1001&gt;90),"Age OOR",CG1001+1.6449*VLOOKUP(CG$14&amp;"-rse-"&amp;$N1001,Equations!$G:$I,3,0)))</f>
        <v/>
      </c>
      <c r="CJ1001" s="10" t="str">
        <f t="shared" si="397"/>
        <v/>
      </c>
      <c r="CK1001" s="10" t="str">
        <f>IF($AI1001="","",IF(OR($V1001&lt;2.7,$V1001&gt;90),"Age OOR",($AI1001-CG1001)/VLOOKUP(CG$14&amp;"-rse-"&amp;$N1001,Equations!$G:$I,3,0)))</f>
        <v/>
      </c>
      <c r="CL1001" s="10" t="str">
        <f>IF($AJ1001="","",IF(OR($V1001&lt;2.7,$V1001&gt;90),"Age OOR",VLOOKUP(CL$14&amp;"-int-"&amp;$O1001,Equations!$G:$I,3,0)+VLOOKUP(CL$14&amp;"-sexo-"&amp;$O1001,Equations!$G:$I,3,0)*$U1001+VLOOKUP(CL$14&amp;"-edad-"&amp;$O1001,Equations!$G:$I,3,0)*$V1001+VLOOKUP(CL$14&amp;"-est-"&amp;$O1001,Equations!$G:$I,3,0)*(1/$W1001)+VLOOKUP(CL$14&amp;"-imc-"&amp;$O1001,Equations!$G:$I,3,0)*(1/$Q1001)))</f>
        <v/>
      </c>
      <c r="CM1001" s="10" t="str">
        <f>IF($AJ1001="","",IF(OR($V1001&lt;2.7,$V1001&gt;90),"Age OOR",CL1001-1.6449*VLOOKUP(CL$14&amp;"-rse-"&amp;$O1001,Equations!$G:$I,3,0)))</f>
        <v/>
      </c>
      <c r="CN1001" s="10" t="str">
        <f>IF($AJ1001="","",IF(OR($V1001&lt;2.7,$V1001&gt;90),"Age OOR",CL1001+1.6449*VLOOKUP(CL$14&amp;"-rse-"&amp;$O1001,Equations!$G:$I,3,0)))</f>
        <v/>
      </c>
      <c r="CO1001" s="10" t="str">
        <f t="shared" si="398"/>
        <v/>
      </c>
      <c r="CP1001" s="10" t="str">
        <f>IF($AJ1001="","",IF(OR($V1001&lt;2.7,$V1001&gt;90),"Age OOR",($AJ1001-CL1001)/VLOOKUP(CL$14&amp;"-rse-"&amp;$O1001,Equations!$G:$I,3,0)))</f>
        <v/>
      </c>
      <c r="CQ1001" s="10" t="str">
        <f>IF($AK1001="","",IF(OR($V1001&lt;2.7,$V1001&gt;90),"Age OOR",EXP(VLOOKUP(CQ$14&amp;"-int-"&amp;$P1001,Equations!$G:$I,3,0)+VLOOKUP(CQ$14&amp;"-sexo-"&amp;$P1001,Equations!$G:$I,3,0)*$U1001+VLOOKUP(CQ$14&amp;"-edad-"&amp;$P1001,Equations!$G:$I,3,0)*$V1001+VLOOKUP(CQ$14&amp;"-est-"&amp;$P1001,Equations!$G:$I,3,0)*(1/$W1001)+VLOOKUP(CQ$14&amp;"-imc-"&amp;$P1001,Equations!$G:$I,3,0)*(1/$Q1001))))</f>
        <v/>
      </c>
      <c r="CR1001" s="10" t="str">
        <f>IF($AK1001="","",IF(OR($V1001&lt;2.7,$V1001&gt;90),"Age OOR",EXP(LN(CQ1001)-1.6449*VLOOKUP(CQ$14&amp;"-rse-"&amp;$P1001,Equations!$G:$I,3,0))))</f>
        <v/>
      </c>
      <c r="CS1001" s="10" t="str">
        <f>IF($AK1001="","",IF(OR($V1001&lt;2.7,$V1001&gt;90),"Age OOR",EXP(LN(CQ1001)+1.6449*VLOOKUP(CQ$14&amp;"-rse-"&amp;$P1001,Equations!$G:$I,3,0))))</f>
        <v/>
      </c>
      <c r="CT1001" s="10" t="str">
        <f t="shared" si="399"/>
        <v/>
      </c>
      <c r="CU1001" s="10" t="str">
        <f>IF($AK1001="","",IF(OR($V1001&lt;2.7,$V1001&gt;90),"Age OOR",(LN($AK1001)-LN(CQ1001))/VLOOKUP(CQ$14&amp;"-rse-"&amp;$P1001,Equations!$G:$I,3,0)))</f>
        <v/>
      </c>
      <c r="CV1001" s="47"/>
    </row>
    <row r="1002" spans="5:100" x14ac:dyDescent="0.2">
      <c r="E1002" s="23" t="str">
        <f t="shared" si="375"/>
        <v>Age out of range</v>
      </c>
      <c r="F1002" s="23" t="str">
        <f t="shared" si="376"/>
        <v>Age out of range</v>
      </c>
      <c r="G1002" s="23" t="str">
        <f t="shared" si="377"/>
        <v>Age out of range</v>
      </c>
      <c r="H1002" s="23" t="str">
        <f t="shared" si="378"/>
        <v>Age out of range</v>
      </c>
      <c r="I1002" s="23" t="str">
        <f t="shared" si="379"/>
        <v>Age out of range</v>
      </c>
      <c r="J1002" s="23" t="str">
        <f t="shared" si="380"/>
        <v>Age out of range</v>
      </c>
      <c r="K1002" s="23" t="str">
        <f t="shared" si="381"/>
        <v>Age out of range</v>
      </c>
      <c r="L1002" s="23" t="str">
        <f t="shared" si="382"/>
        <v>Age out of range</v>
      </c>
      <c r="M1002" s="23" t="str">
        <f t="shared" si="383"/>
        <v>Age out of range</v>
      </c>
      <c r="N1002" s="23" t="str">
        <f t="shared" si="384"/>
        <v>Age out of range</v>
      </c>
      <c r="O1002" s="23" t="str">
        <f t="shared" si="385"/>
        <v>Age out of range</v>
      </c>
      <c r="P1002" s="23" t="str">
        <f t="shared" si="386"/>
        <v>Age out of range</v>
      </c>
      <c r="Q1002" s="23" t="e">
        <f t="shared" si="387"/>
        <v>#DIV/0!</v>
      </c>
      <c r="R1002" s="17"/>
      <c r="S1002" s="23">
        <v>986</v>
      </c>
      <c r="T1002" s="134"/>
      <c r="U1002" s="134"/>
      <c r="V1002" s="134"/>
      <c r="W1002" s="134"/>
      <c r="X1002" s="134"/>
      <c r="Y1002" s="134"/>
      <c r="Z1002" s="134"/>
      <c r="AA1002" s="134"/>
      <c r="AB1002" s="134"/>
      <c r="AC1002" s="134"/>
      <c r="AD1002" s="134"/>
      <c r="AE1002" s="134"/>
      <c r="AF1002" s="134"/>
      <c r="AG1002" s="134"/>
      <c r="AH1002" s="134"/>
      <c r="AI1002" s="134"/>
      <c r="AJ1002" s="134"/>
      <c r="AK1002" s="134"/>
      <c r="AL1002" s="7"/>
      <c r="AM1002" s="47"/>
      <c r="AN1002" s="10" t="str">
        <f>IF($Z1002="","",IF(OR($V1002&lt;2.7,$V1002&gt;90),"Age OOR",VLOOKUP(AN$14&amp;"-int-"&amp;$E1002,Equations!$G:$I,3,0)+VLOOKUP(AN$14&amp;"-sexo-"&amp;$E1002,Equations!$G:$I,3,0)*$U1002+VLOOKUP(AN$14&amp;"-edad-"&amp;$E1002,Equations!$G:$I,3,0)*$V1002+VLOOKUP(AN$14&amp;"-est-"&amp;$E1002,Equations!$G:$I,3,0)*(1/$W1002)+VLOOKUP(AN$14&amp;"-imc-"&amp;$E1002,Equations!$G:$I,3,0)*(1/$Q1002)))</f>
        <v/>
      </c>
      <c r="AO1002" s="10" t="str">
        <f>IF($Z1002="","",IF(OR($V1002&lt;2.7,$V1002&gt;90),"Age OOR",AN1002-1.6449*VLOOKUP(AN$14&amp;"-rse-"&amp;$E1002,Equations!$G:$I,3,0)))</f>
        <v/>
      </c>
      <c r="AP1002" s="10" t="str">
        <f>IF($Z1002="","",IF(OR($V1002&lt;2.7,$V1002&gt;90),"Age OOR",AN1002+1.6449*VLOOKUP(AN$14&amp;"-rse-"&amp;$E1002,Equations!$G:$I,3,0)))</f>
        <v/>
      </c>
      <c r="AQ1002" s="10" t="str">
        <f t="shared" si="388"/>
        <v/>
      </c>
      <c r="AR1002" s="10" t="str">
        <f>IF($Z1002="","",IF(OR($V1002&lt;2.7,$V1002&gt;90),"Age OOR",($Z1002-AN1002)/VLOOKUP(AN$14&amp;"-rse-"&amp;$E1002,Equations!$G:$I,3,0)))</f>
        <v/>
      </c>
      <c r="AS1002" s="10" t="str">
        <f>IF($AA1002="","",IF(OR($V1002&lt;2.7,$V1002&gt;90),"Age OOR",VLOOKUP(AS$14&amp;"-int-"&amp;$F1002,Equations!$G:$I,3,0)+VLOOKUP(AS$14&amp;"-sexo-"&amp;$F1002,Equations!$G:$I,3,0)*$U1002+VLOOKUP(AS$14&amp;"-edad-"&amp;$F1002,Equations!$G:$I,3,0)*$V1002+VLOOKUP(AS$14&amp;"-est-"&amp;$F1002,Equations!$G:$I,3,0)*(1/$W1002)+VLOOKUP(AS$14&amp;"-imc-"&amp;$F1002,Equations!$G:$I,3,0)*(1/$Q1002)))</f>
        <v/>
      </c>
      <c r="AT1002" s="10" t="str">
        <f>IF($AA1002="","",IF(OR($V1002&lt;2.7,$V1002&gt;90),"Age OOR",AS1002-1.6449*VLOOKUP(AS$14&amp;"-rse-"&amp;$F1002,Equations!$G:$I,3,0)))</f>
        <v/>
      </c>
      <c r="AU1002" s="10" t="str">
        <f>IF($AA1002="","",IF(OR($V1002&lt;2.7,$V1002&gt;90),"Age OOR",AS1002+1.6449*VLOOKUP(AS$14&amp;"-rse-"&amp;$F1002,Equations!$G:$I,3,0)))</f>
        <v/>
      </c>
      <c r="AV1002" s="10" t="str">
        <f t="shared" si="389"/>
        <v/>
      </c>
      <c r="AW1002" s="10" t="str">
        <f>IF($AA1002="","",IF(OR($V1002&lt;2.7,$V1002&gt;90),"Age OOR",($AA1002-AS1002)/VLOOKUP(AS$14&amp;"-rse-"&amp;$F1002,Equations!$G:$I,3,0)))</f>
        <v/>
      </c>
      <c r="AX1002" s="10" t="str">
        <f>IF($AB1002="","",IF(OR($V1002&lt;2.7,$V1002&gt;90),"Age OOR",VLOOKUP(AX$14&amp;"-int-"&amp;$G1002,Equations!$G:$I,3,0)+VLOOKUP(AX$14&amp;"-sexo-"&amp;$G1002,Equations!$G:$I,3,0)*$U1002+VLOOKUP(AX$14&amp;"-edad-"&amp;$G1002,Equations!$G:$I,3,0)*$V1002+VLOOKUP(AX$14&amp;"-est-"&amp;$G1002,Equations!$G:$I,3,0)*(1/$W1002)+VLOOKUP(AX$14&amp;"-imc-"&amp;$G1002,Equations!$G:$I,3,0)*(1/$Q1002)))</f>
        <v/>
      </c>
      <c r="AY1002" s="10" t="str">
        <f>IF($AB1002="","",IF(OR($V1002&lt;2.7,$V1002&gt;90),"Age OOR",AX1002-1.6449*VLOOKUP(AX$14&amp;"-rse-"&amp;$G1002,Equations!$G:$I,3,0)))</f>
        <v/>
      </c>
      <c r="AZ1002" s="10" t="str">
        <f>IF($AB1002="","",IF(OR($V1002&lt;2.7,$V1002&gt;90),"Age OOR",AX1002+1.6449*VLOOKUP(AX$14&amp;"-rse-"&amp;$G1002,Equations!$G:$I,3,0)))</f>
        <v/>
      </c>
      <c r="BA1002" s="10" t="str">
        <f t="shared" si="390"/>
        <v/>
      </c>
      <c r="BB1002" s="10" t="str">
        <f>IF($AB1002="","",IF(OR($V1002&lt;2.7,$V1002&gt;90),"Age OOR",($AB1002-AX1002)/VLOOKUP(AX$14&amp;"-rse-"&amp;$G1002,Equations!$G:$I,3,0)))</f>
        <v/>
      </c>
      <c r="BC1002" s="10" t="str">
        <f>IF($AC1002="","",IF(OR($V1002&lt;2.7,$V1002&gt;90),"Age OOR",VLOOKUP(BC$14&amp;"-int-"&amp;$H1002,Equations!$G:$I,3,0)+VLOOKUP(BC$14&amp;"-sexo-"&amp;$H1002,Equations!$G:$I,3,0)*$U1002+VLOOKUP(BC$14&amp;"-edad-"&amp;$H1002,Equations!$G:$I,3,0)*$V1002+VLOOKUP(BC$14&amp;"-est-"&amp;$H1002,Equations!$G:$I,3,0)*(1/$W1002)+VLOOKUP(BC$14&amp;"-imc-"&amp;$H1002,Equations!$G:$I,3,0)*(1/$Q1002)))</f>
        <v/>
      </c>
      <c r="BD1002" s="10" t="str">
        <f>IF($AC1002="","",IF(OR($V1002&lt;2.7,$V1002&gt;90),"Age OOR",BC1002-1.6449*VLOOKUP(BC$14&amp;"-rse-"&amp;$H1002,Equations!$G:$I,3,0)))</f>
        <v/>
      </c>
      <c r="BE1002" s="10" t="str">
        <f>IF($AC1002="","",IF(OR($V1002&lt;2.7,$V1002&gt;90),"Age OOR",BC1002+1.6449*VLOOKUP(BC$14&amp;"-rse-"&amp;$H1002,Equations!$G:$I,3,0)))</f>
        <v/>
      </c>
      <c r="BF1002" s="10" t="str">
        <f t="shared" si="391"/>
        <v/>
      </c>
      <c r="BG1002" s="10" t="str">
        <f>IF($AC1002="","",IF(OR($V1002&lt;2.7,$V1002&gt;90),"Age OOR",($AC1002-BC1002)/VLOOKUP(BC$14&amp;"-rse-"&amp;$H1002,Equations!$G:$I,3,0)))</f>
        <v/>
      </c>
      <c r="BH1002" s="10" t="str">
        <f>IF($AD1002="","",IF(OR($V1002&lt;2.7,$V1002&gt;90),"Age OOR",VLOOKUP(BH$14&amp;"-int-"&amp;$I1002,Equations!$G:$I,3,0)+VLOOKUP(BH$14&amp;"-sexo-"&amp;$I1002,Equations!$G:$I,3,0)*$U1002+VLOOKUP(BH$14&amp;"-edad-"&amp;$I1002,Equations!$G:$I,3,0)*$V1002+VLOOKUP(BH$14&amp;"-est-"&amp;$I1002,Equations!$G:$I,3,0)*(1/$W1002)+VLOOKUP(BH$14&amp;"-imc-"&amp;$I1002,Equations!$G:$I,3,0)*(1/$Q1002)))</f>
        <v/>
      </c>
      <c r="BI1002" s="10" t="str">
        <f>IF($AD1002="","",IF(OR($V1002&lt;2.7,$V1002&gt;90),"Age OOR",BH1002-1.6449*VLOOKUP(BH$14&amp;"-rse-"&amp;$I1002,Equations!$G:$I,3,0)))</f>
        <v/>
      </c>
      <c r="BJ1002" s="10" t="str">
        <f>IF($AD1002="","",IF(OR($V1002&lt;2.7,$V1002&gt;90),"Age OOR",BH1002+1.6449*VLOOKUP(BH$14&amp;"-rse-"&amp;$I1002,Equations!$G:$I,3,0)))</f>
        <v/>
      </c>
      <c r="BK1002" s="10" t="str">
        <f t="shared" si="392"/>
        <v/>
      </c>
      <c r="BL1002" s="10" t="str">
        <f>IF($AD1002="","",IF(OR($V1002&lt;2.7,$V1002&gt;90),"Age OOR",($AD1002-BH1002)/VLOOKUP(BH$14&amp;"-rse-"&amp;$I1002,Equations!$G:$I,3,0)))</f>
        <v/>
      </c>
      <c r="BM1002" s="10" t="str">
        <f>IF($AE1002="","",IF(OR($V1002&lt;2.7,$V1002&gt;90),"Age OOR",VLOOKUP(BM$14&amp;"-int-"&amp;$J1002,Equations!$G:$I,3,0)+VLOOKUP(BM$14&amp;"-sexo-"&amp;$J1002,Equations!$G:$I,3,0)*$U1002+VLOOKUP(BM$14&amp;"-edad-"&amp;$J1002,Equations!$G:$I,3,0)*$V1002+VLOOKUP(BM$14&amp;"-est-"&amp;$J1002,Equations!$G:$I,3,0)*(1/$W1002)+VLOOKUP(BM$14&amp;"-imc-"&amp;$J1002,Equations!$G:$I,3,0)*(1/$Q1002)))</f>
        <v/>
      </c>
      <c r="BN1002" s="10" t="str">
        <f>IF($AE1002="","",IF(OR($V1002&lt;2.7,$V1002&gt;90),"Age OOR",BM1002-1.6449*VLOOKUP(BM$14&amp;"-rse-"&amp;$J1002,Equations!$G:$I,3,0)))</f>
        <v/>
      </c>
      <c r="BO1002" s="10" t="str">
        <f>IF($AE1002="","",IF(OR($V1002&lt;2.7,$V1002&gt;90),"Age OOR",BM1002+1.6449*VLOOKUP(BM$14&amp;"-rse-"&amp;$J1002,Equations!$G:$I,3,0)))</f>
        <v/>
      </c>
      <c r="BP1002" s="10" t="str">
        <f t="shared" si="393"/>
        <v/>
      </c>
      <c r="BQ1002" s="10" t="str">
        <f>IF($AE1002="","",IF(OR($V1002&lt;2.7,$V1002&gt;90),"Age OOR",($AE1002-BM1002)/VLOOKUP(BM$14&amp;"-rse-"&amp;$J1002,Equations!$G:$I,3,0)))</f>
        <v/>
      </c>
      <c r="BR1002" s="10" t="str">
        <f>IF($AF1002="","",IF(OR($V1002&lt;2.7,$V1002&gt;90),"Age OOR",VLOOKUP(BR$14&amp;"-int-"&amp;$K1002,Equations!$G:$I,3,0)+VLOOKUP(BR$14&amp;"-sexo-"&amp;$K1002,Equations!$G:$I,3,0)*$U1002+VLOOKUP(BR$14&amp;"-edad-"&amp;$K1002,Equations!$G:$I,3,0)*$V1002+VLOOKUP(BR$14&amp;"-est-"&amp;$K1002,Equations!$G:$I,3,0)*(1/$W1002)+VLOOKUP(BR$14&amp;"-imc-"&amp;$K1002,Equations!$G:$I,3,0)*(1/$Q1002)))</f>
        <v/>
      </c>
      <c r="BS1002" s="10" t="str">
        <f>IF($AF1002="","",IF(OR($V1002&lt;2.7,$V1002&gt;90),"Age OOR",BR1002-1.6449*VLOOKUP(BR$14&amp;"-rse-"&amp;$K1002,Equations!$G:$I,3,0)))</f>
        <v/>
      </c>
      <c r="BT1002" s="10" t="str">
        <f>IF($AF1002="","",IF(OR($V1002&lt;2.7,$V1002&gt;90),"Age OOR",BR1002+1.6449*VLOOKUP(BR$14&amp;"-rse-"&amp;$K1002,Equations!$G:$I,3,0)))</f>
        <v/>
      </c>
      <c r="BU1002" s="10" t="str">
        <f t="shared" si="394"/>
        <v/>
      </c>
      <c r="BV1002" s="10" t="str">
        <f>IF($AF1002="","",IF(OR($V1002&lt;2.7,$V1002&gt;90),"Age OOR",($AF1002-BR1002)/VLOOKUP(BR$14&amp;"-rse-"&amp;$K1002,Equations!$G:$I,3,0)))</f>
        <v/>
      </c>
      <c r="BW1002" s="10" t="str">
        <f>IF($AG1002="","",IF(OR($V1002&lt;2.7,$V1002&gt;90),"Age OOR",VLOOKUP(BW$14&amp;"-int-"&amp;$L1002,Equations!$G:$I,3,0)+VLOOKUP(BW$14&amp;"-sexo-"&amp;$L1002,Equations!$G:$I,3,0)*$U1002+VLOOKUP(BW$14&amp;"-edad-"&amp;$L1002,Equations!$G:$I,3,0)*$V1002+VLOOKUP(BW$14&amp;"-est-"&amp;$L1002,Equations!$G:$I,3,0)*(1/$W1002)+VLOOKUP(BW$14&amp;"-imc-"&amp;$L1002,Equations!$G:$I,3,0)*(1/$Q1002)))</f>
        <v/>
      </c>
      <c r="BX1002" s="10" t="str">
        <f>IF($AG1002="","",IF(OR($V1002&lt;2.7,$V1002&gt;90),"Age OOR",BW1002-1.6449*VLOOKUP(BW$14&amp;"-rse-"&amp;$L1002,Equations!$G:$I,3,0)))</f>
        <v/>
      </c>
      <c r="BY1002" s="10" t="str">
        <f>IF($AG1002="","",IF(OR($V1002&lt;2.7,$V1002&gt;90),"Age OOR",BW1002+1.6449*VLOOKUP(BW$14&amp;"-rse-"&amp;$L1002,Equations!$G:$I,3,0)))</f>
        <v/>
      </c>
      <c r="BZ1002" s="10" t="str">
        <f t="shared" si="395"/>
        <v/>
      </c>
      <c r="CA1002" s="10" t="str">
        <f>IF($AG1002="","",IF(OR($V1002&lt;2.7,$V1002&gt;90),"Age OOR",($AG1002-BW1002)/VLOOKUP(BW$14&amp;"-rse-"&amp;$L1002,Equations!$G:$I,3,0)))</f>
        <v/>
      </c>
      <c r="CB1002" s="10" t="str">
        <f>IF($AH1002="","",IF(OR($V1002&lt;2.7,$V1002&gt;90),"Age OOR",VLOOKUP(CB$14&amp;"-int-"&amp;$M1002,Equations!$G:$I,3,0)+VLOOKUP(CB$14&amp;"-sexo-"&amp;$M1002,Equations!$G:$I,3,0)*$U1002+VLOOKUP(CB$14&amp;"-edad-"&amp;$M1002,Equations!$G:$I,3,0)*$V1002+VLOOKUP(CB$14&amp;"-est-"&amp;$M1002,Equations!$G:$I,3,0)*(1/$W1002)+VLOOKUP(CB$14&amp;"-imc-"&amp;$M1002,Equations!$G:$I,3,0)*(1/$Q1002)))</f>
        <v/>
      </c>
      <c r="CC1002" s="10" t="str">
        <f>IF($AH1002="","",IF(OR($V1002&lt;2.7,$V1002&gt;90),"Age OOR",CB1002-1.6449*VLOOKUP(CB$14&amp;"-rse-"&amp;$M1002,Equations!$G:$I,3,0)))</f>
        <v/>
      </c>
      <c r="CD1002" s="10" t="str">
        <f>IF($AH1002="","",IF(OR($V1002&lt;2.7,$V1002&gt;90),"Age OOR",CB1002+1.6449*VLOOKUP(CB$14&amp;"-rse-"&amp;$M1002,Equations!$G:$I,3,0)))</f>
        <v/>
      </c>
      <c r="CE1002" s="10" t="str">
        <f t="shared" si="396"/>
        <v/>
      </c>
      <c r="CF1002" s="10" t="str">
        <f>IF($AH1002="","",IF(OR($V1002&lt;2.7,$V1002&gt;90),"Age OOR",($AH1002-CB1002)/VLOOKUP(CB$14&amp;"-rse-"&amp;$M1002,Equations!$G:$I,3,0)))</f>
        <v/>
      </c>
      <c r="CG1002" s="10" t="str">
        <f>IF($AI1002="","",IF(OR($V1002&lt;2.7,$V1002&gt;90),"Age OOR",VLOOKUP(CG$14&amp;"-int-"&amp;$N1002,Equations!$G:$I,3,0)+VLOOKUP(CG$14&amp;"-sexo-"&amp;$N1002,Equations!$G:$I,3,0)*$U1002+VLOOKUP(CG$14&amp;"-edad-"&amp;$N1002,Equations!$G:$I,3,0)*$V1002+VLOOKUP(CG$14&amp;"-est-"&amp;$N1002,Equations!$G:$I,3,0)*(1/$W1002)+VLOOKUP(CG$14&amp;"-imc-"&amp;$N1002,Equations!$G:$I,3,0)*(1/$Q1002)))</f>
        <v/>
      </c>
      <c r="CH1002" s="10" t="str">
        <f>IF($AI1002="","",IF(OR($V1002&lt;2.7,$V1002&gt;90),"Age OOR",CG1002-1.6449*VLOOKUP(CG$14&amp;"-rse-"&amp;$N1002,Equations!$G:$I,3,0)))</f>
        <v/>
      </c>
      <c r="CI1002" s="10" t="str">
        <f>IF($AI1002="","",IF(OR($V1002&lt;2.7,$V1002&gt;90),"Age OOR",CG1002+1.6449*VLOOKUP(CG$14&amp;"-rse-"&amp;$N1002,Equations!$G:$I,3,0)))</f>
        <v/>
      </c>
      <c r="CJ1002" s="10" t="str">
        <f t="shared" si="397"/>
        <v/>
      </c>
      <c r="CK1002" s="10" t="str">
        <f>IF($AI1002="","",IF(OR($V1002&lt;2.7,$V1002&gt;90),"Age OOR",($AI1002-CG1002)/VLOOKUP(CG$14&amp;"-rse-"&amp;$N1002,Equations!$G:$I,3,0)))</f>
        <v/>
      </c>
      <c r="CL1002" s="10" t="str">
        <f>IF($AJ1002="","",IF(OR($V1002&lt;2.7,$V1002&gt;90),"Age OOR",VLOOKUP(CL$14&amp;"-int-"&amp;$O1002,Equations!$G:$I,3,0)+VLOOKUP(CL$14&amp;"-sexo-"&amp;$O1002,Equations!$G:$I,3,0)*$U1002+VLOOKUP(CL$14&amp;"-edad-"&amp;$O1002,Equations!$G:$I,3,0)*$V1002+VLOOKUP(CL$14&amp;"-est-"&amp;$O1002,Equations!$G:$I,3,0)*(1/$W1002)+VLOOKUP(CL$14&amp;"-imc-"&amp;$O1002,Equations!$G:$I,3,0)*(1/$Q1002)))</f>
        <v/>
      </c>
      <c r="CM1002" s="10" t="str">
        <f>IF($AJ1002="","",IF(OR($V1002&lt;2.7,$V1002&gt;90),"Age OOR",CL1002-1.6449*VLOOKUP(CL$14&amp;"-rse-"&amp;$O1002,Equations!$G:$I,3,0)))</f>
        <v/>
      </c>
      <c r="CN1002" s="10" t="str">
        <f>IF($AJ1002="","",IF(OR($V1002&lt;2.7,$V1002&gt;90),"Age OOR",CL1002+1.6449*VLOOKUP(CL$14&amp;"-rse-"&amp;$O1002,Equations!$G:$I,3,0)))</f>
        <v/>
      </c>
      <c r="CO1002" s="10" t="str">
        <f t="shared" si="398"/>
        <v/>
      </c>
      <c r="CP1002" s="10" t="str">
        <f>IF($AJ1002="","",IF(OR($V1002&lt;2.7,$V1002&gt;90),"Age OOR",($AJ1002-CL1002)/VLOOKUP(CL$14&amp;"-rse-"&amp;$O1002,Equations!$G:$I,3,0)))</f>
        <v/>
      </c>
      <c r="CQ1002" s="10" t="str">
        <f>IF($AK1002="","",IF(OR($V1002&lt;2.7,$V1002&gt;90),"Age OOR",EXP(VLOOKUP(CQ$14&amp;"-int-"&amp;$P1002,Equations!$G:$I,3,0)+VLOOKUP(CQ$14&amp;"-sexo-"&amp;$P1002,Equations!$G:$I,3,0)*$U1002+VLOOKUP(CQ$14&amp;"-edad-"&amp;$P1002,Equations!$G:$I,3,0)*$V1002+VLOOKUP(CQ$14&amp;"-est-"&amp;$P1002,Equations!$G:$I,3,0)*(1/$W1002)+VLOOKUP(CQ$14&amp;"-imc-"&amp;$P1002,Equations!$G:$I,3,0)*(1/$Q1002))))</f>
        <v/>
      </c>
      <c r="CR1002" s="10" t="str">
        <f>IF($AK1002="","",IF(OR($V1002&lt;2.7,$V1002&gt;90),"Age OOR",EXP(LN(CQ1002)-1.6449*VLOOKUP(CQ$14&amp;"-rse-"&amp;$P1002,Equations!$G:$I,3,0))))</f>
        <v/>
      </c>
      <c r="CS1002" s="10" t="str">
        <f>IF($AK1002="","",IF(OR($V1002&lt;2.7,$V1002&gt;90),"Age OOR",EXP(LN(CQ1002)+1.6449*VLOOKUP(CQ$14&amp;"-rse-"&amp;$P1002,Equations!$G:$I,3,0))))</f>
        <v/>
      </c>
      <c r="CT1002" s="10" t="str">
        <f t="shared" si="399"/>
        <v/>
      </c>
      <c r="CU1002" s="10" t="str">
        <f>IF($AK1002="","",IF(OR($V1002&lt;2.7,$V1002&gt;90),"Age OOR",(LN($AK1002)-LN(CQ1002))/VLOOKUP(CQ$14&amp;"-rse-"&amp;$P1002,Equations!$G:$I,3,0)))</f>
        <v/>
      </c>
      <c r="CV1002" s="47"/>
    </row>
    <row r="1003" spans="5:100" x14ac:dyDescent="0.2">
      <c r="E1003" s="23" t="str">
        <f t="shared" si="375"/>
        <v>Age out of range</v>
      </c>
      <c r="F1003" s="23" t="str">
        <f t="shared" si="376"/>
        <v>Age out of range</v>
      </c>
      <c r="G1003" s="23" t="str">
        <f t="shared" si="377"/>
        <v>Age out of range</v>
      </c>
      <c r="H1003" s="23" t="str">
        <f t="shared" si="378"/>
        <v>Age out of range</v>
      </c>
      <c r="I1003" s="23" t="str">
        <f t="shared" si="379"/>
        <v>Age out of range</v>
      </c>
      <c r="J1003" s="23" t="str">
        <f t="shared" si="380"/>
        <v>Age out of range</v>
      </c>
      <c r="K1003" s="23" t="str">
        <f t="shared" si="381"/>
        <v>Age out of range</v>
      </c>
      <c r="L1003" s="23" t="str">
        <f t="shared" si="382"/>
        <v>Age out of range</v>
      </c>
      <c r="M1003" s="23" t="str">
        <f t="shared" si="383"/>
        <v>Age out of range</v>
      </c>
      <c r="N1003" s="23" t="str">
        <f t="shared" si="384"/>
        <v>Age out of range</v>
      </c>
      <c r="O1003" s="23" t="str">
        <f t="shared" si="385"/>
        <v>Age out of range</v>
      </c>
      <c r="P1003" s="23" t="str">
        <f t="shared" si="386"/>
        <v>Age out of range</v>
      </c>
      <c r="Q1003" s="23" t="e">
        <f t="shared" si="387"/>
        <v>#DIV/0!</v>
      </c>
      <c r="R1003" s="17"/>
      <c r="S1003" s="23">
        <v>987</v>
      </c>
      <c r="T1003" s="134"/>
      <c r="U1003" s="134"/>
      <c r="V1003" s="134"/>
      <c r="W1003" s="134"/>
      <c r="X1003" s="134"/>
      <c r="Y1003" s="134"/>
      <c r="Z1003" s="134"/>
      <c r="AA1003" s="134"/>
      <c r="AB1003" s="134"/>
      <c r="AC1003" s="134"/>
      <c r="AD1003" s="134"/>
      <c r="AE1003" s="134"/>
      <c r="AF1003" s="134"/>
      <c r="AG1003" s="134"/>
      <c r="AH1003" s="134"/>
      <c r="AI1003" s="134"/>
      <c r="AJ1003" s="134"/>
      <c r="AK1003" s="134"/>
      <c r="AL1003" s="7"/>
      <c r="AM1003" s="47"/>
      <c r="AN1003" s="10" t="str">
        <f>IF($Z1003="","",IF(OR($V1003&lt;2.7,$V1003&gt;90),"Age OOR",VLOOKUP(AN$14&amp;"-int-"&amp;$E1003,Equations!$G:$I,3,0)+VLOOKUP(AN$14&amp;"-sexo-"&amp;$E1003,Equations!$G:$I,3,0)*$U1003+VLOOKUP(AN$14&amp;"-edad-"&amp;$E1003,Equations!$G:$I,3,0)*$V1003+VLOOKUP(AN$14&amp;"-est-"&amp;$E1003,Equations!$G:$I,3,0)*(1/$W1003)+VLOOKUP(AN$14&amp;"-imc-"&amp;$E1003,Equations!$G:$I,3,0)*(1/$Q1003)))</f>
        <v/>
      </c>
      <c r="AO1003" s="10" t="str">
        <f>IF($Z1003="","",IF(OR($V1003&lt;2.7,$V1003&gt;90),"Age OOR",AN1003-1.6449*VLOOKUP(AN$14&amp;"-rse-"&amp;$E1003,Equations!$G:$I,3,0)))</f>
        <v/>
      </c>
      <c r="AP1003" s="10" t="str">
        <f>IF($Z1003="","",IF(OR($V1003&lt;2.7,$V1003&gt;90),"Age OOR",AN1003+1.6449*VLOOKUP(AN$14&amp;"-rse-"&amp;$E1003,Equations!$G:$I,3,0)))</f>
        <v/>
      </c>
      <c r="AQ1003" s="10" t="str">
        <f t="shared" si="388"/>
        <v/>
      </c>
      <c r="AR1003" s="10" t="str">
        <f>IF($Z1003="","",IF(OR($V1003&lt;2.7,$V1003&gt;90),"Age OOR",($Z1003-AN1003)/VLOOKUP(AN$14&amp;"-rse-"&amp;$E1003,Equations!$G:$I,3,0)))</f>
        <v/>
      </c>
      <c r="AS1003" s="10" t="str">
        <f>IF($AA1003="","",IF(OR($V1003&lt;2.7,$V1003&gt;90),"Age OOR",VLOOKUP(AS$14&amp;"-int-"&amp;$F1003,Equations!$G:$I,3,0)+VLOOKUP(AS$14&amp;"-sexo-"&amp;$F1003,Equations!$G:$I,3,0)*$U1003+VLOOKUP(AS$14&amp;"-edad-"&amp;$F1003,Equations!$G:$I,3,0)*$V1003+VLOOKUP(AS$14&amp;"-est-"&amp;$F1003,Equations!$G:$I,3,0)*(1/$W1003)+VLOOKUP(AS$14&amp;"-imc-"&amp;$F1003,Equations!$G:$I,3,0)*(1/$Q1003)))</f>
        <v/>
      </c>
      <c r="AT1003" s="10" t="str">
        <f>IF($AA1003="","",IF(OR($V1003&lt;2.7,$V1003&gt;90),"Age OOR",AS1003-1.6449*VLOOKUP(AS$14&amp;"-rse-"&amp;$F1003,Equations!$G:$I,3,0)))</f>
        <v/>
      </c>
      <c r="AU1003" s="10" t="str">
        <f>IF($AA1003="","",IF(OR($V1003&lt;2.7,$V1003&gt;90),"Age OOR",AS1003+1.6449*VLOOKUP(AS$14&amp;"-rse-"&amp;$F1003,Equations!$G:$I,3,0)))</f>
        <v/>
      </c>
      <c r="AV1003" s="10" t="str">
        <f t="shared" si="389"/>
        <v/>
      </c>
      <c r="AW1003" s="10" t="str">
        <f>IF($AA1003="","",IF(OR($V1003&lt;2.7,$V1003&gt;90),"Age OOR",($AA1003-AS1003)/VLOOKUP(AS$14&amp;"-rse-"&amp;$F1003,Equations!$G:$I,3,0)))</f>
        <v/>
      </c>
      <c r="AX1003" s="10" t="str">
        <f>IF($AB1003="","",IF(OR($V1003&lt;2.7,$V1003&gt;90),"Age OOR",VLOOKUP(AX$14&amp;"-int-"&amp;$G1003,Equations!$G:$I,3,0)+VLOOKUP(AX$14&amp;"-sexo-"&amp;$G1003,Equations!$G:$I,3,0)*$U1003+VLOOKUP(AX$14&amp;"-edad-"&amp;$G1003,Equations!$G:$I,3,0)*$V1003+VLOOKUP(AX$14&amp;"-est-"&amp;$G1003,Equations!$G:$I,3,0)*(1/$W1003)+VLOOKUP(AX$14&amp;"-imc-"&amp;$G1003,Equations!$G:$I,3,0)*(1/$Q1003)))</f>
        <v/>
      </c>
      <c r="AY1003" s="10" t="str">
        <f>IF($AB1003="","",IF(OR($V1003&lt;2.7,$V1003&gt;90),"Age OOR",AX1003-1.6449*VLOOKUP(AX$14&amp;"-rse-"&amp;$G1003,Equations!$G:$I,3,0)))</f>
        <v/>
      </c>
      <c r="AZ1003" s="10" t="str">
        <f>IF($AB1003="","",IF(OR($V1003&lt;2.7,$V1003&gt;90),"Age OOR",AX1003+1.6449*VLOOKUP(AX$14&amp;"-rse-"&amp;$G1003,Equations!$G:$I,3,0)))</f>
        <v/>
      </c>
      <c r="BA1003" s="10" t="str">
        <f t="shared" si="390"/>
        <v/>
      </c>
      <c r="BB1003" s="10" t="str">
        <f>IF($AB1003="","",IF(OR($V1003&lt;2.7,$V1003&gt;90),"Age OOR",($AB1003-AX1003)/VLOOKUP(AX$14&amp;"-rse-"&amp;$G1003,Equations!$G:$I,3,0)))</f>
        <v/>
      </c>
      <c r="BC1003" s="10" t="str">
        <f>IF($AC1003="","",IF(OR($V1003&lt;2.7,$V1003&gt;90),"Age OOR",VLOOKUP(BC$14&amp;"-int-"&amp;$H1003,Equations!$G:$I,3,0)+VLOOKUP(BC$14&amp;"-sexo-"&amp;$H1003,Equations!$G:$I,3,0)*$U1003+VLOOKUP(BC$14&amp;"-edad-"&amp;$H1003,Equations!$G:$I,3,0)*$V1003+VLOOKUP(BC$14&amp;"-est-"&amp;$H1003,Equations!$G:$I,3,0)*(1/$W1003)+VLOOKUP(BC$14&amp;"-imc-"&amp;$H1003,Equations!$G:$I,3,0)*(1/$Q1003)))</f>
        <v/>
      </c>
      <c r="BD1003" s="10" t="str">
        <f>IF($AC1003="","",IF(OR($V1003&lt;2.7,$V1003&gt;90),"Age OOR",BC1003-1.6449*VLOOKUP(BC$14&amp;"-rse-"&amp;$H1003,Equations!$G:$I,3,0)))</f>
        <v/>
      </c>
      <c r="BE1003" s="10" t="str">
        <f>IF($AC1003="","",IF(OR($V1003&lt;2.7,$V1003&gt;90),"Age OOR",BC1003+1.6449*VLOOKUP(BC$14&amp;"-rse-"&amp;$H1003,Equations!$G:$I,3,0)))</f>
        <v/>
      </c>
      <c r="BF1003" s="10" t="str">
        <f t="shared" si="391"/>
        <v/>
      </c>
      <c r="BG1003" s="10" t="str">
        <f>IF($AC1003="","",IF(OR($V1003&lt;2.7,$V1003&gt;90),"Age OOR",($AC1003-BC1003)/VLOOKUP(BC$14&amp;"-rse-"&amp;$H1003,Equations!$G:$I,3,0)))</f>
        <v/>
      </c>
      <c r="BH1003" s="10" t="str">
        <f>IF($AD1003="","",IF(OR($V1003&lt;2.7,$V1003&gt;90),"Age OOR",VLOOKUP(BH$14&amp;"-int-"&amp;$I1003,Equations!$G:$I,3,0)+VLOOKUP(BH$14&amp;"-sexo-"&amp;$I1003,Equations!$G:$I,3,0)*$U1003+VLOOKUP(BH$14&amp;"-edad-"&amp;$I1003,Equations!$G:$I,3,0)*$V1003+VLOOKUP(BH$14&amp;"-est-"&amp;$I1003,Equations!$G:$I,3,0)*(1/$W1003)+VLOOKUP(BH$14&amp;"-imc-"&amp;$I1003,Equations!$G:$I,3,0)*(1/$Q1003)))</f>
        <v/>
      </c>
      <c r="BI1003" s="10" t="str">
        <f>IF($AD1003="","",IF(OR($V1003&lt;2.7,$V1003&gt;90),"Age OOR",BH1003-1.6449*VLOOKUP(BH$14&amp;"-rse-"&amp;$I1003,Equations!$G:$I,3,0)))</f>
        <v/>
      </c>
      <c r="BJ1003" s="10" t="str">
        <f>IF($AD1003="","",IF(OR($V1003&lt;2.7,$V1003&gt;90),"Age OOR",BH1003+1.6449*VLOOKUP(BH$14&amp;"-rse-"&amp;$I1003,Equations!$G:$I,3,0)))</f>
        <v/>
      </c>
      <c r="BK1003" s="10" t="str">
        <f t="shared" si="392"/>
        <v/>
      </c>
      <c r="BL1003" s="10" t="str">
        <f>IF($AD1003="","",IF(OR($V1003&lt;2.7,$V1003&gt;90),"Age OOR",($AD1003-BH1003)/VLOOKUP(BH$14&amp;"-rse-"&amp;$I1003,Equations!$G:$I,3,0)))</f>
        <v/>
      </c>
      <c r="BM1003" s="10" t="str">
        <f>IF($AE1003="","",IF(OR($V1003&lt;2.7,$V1003&gt;90),"Age OOR",VLOOKUP(BM$14&amp;"-int-"&amp;$J1003,Equations!$G:$I,3,0)+VLOOKUP(BM$14&amp;"-sexo-"&amp;$J1003,Equations!$G:$I,3,0)*$U1003+VLOOKUP(BM$14&amp;"-edad-"&amp;$J1003,Equations!$G:$I,3,0)*$V1003+VLOOKUP(BM$14&amp;"-est-"&amp;$J1003,Equations!$G:$I,3,0)*(1/$W1003)+VLOOKUP(BM$14&amp;"-imc-"&amp;$J1003,Equations!$G:$I,3,0)*(1/$Q1003)))</f>
        <v/>
      </c>
      <c r="BN1003" s="10" t="str">
        <f>IF($AE1003="","",IF(OR($V1003&lt;2.7,$V1003&gt;90),"Age OOR",BM1003-1.6449*VLOOKUP(BM$14&amp;"-rse-"&amp;$J1003,Equations!$G:$I,3,0)))</f>
        <v/>
      </c>
      <c r="BO1003" s="10" t="str">
        <f>IF($AE1003="","",IF(OR($V1003&lt;2.7,$V1003&gt;90),"Age OOR",BM1003+1.6449*VLOOKUP(BM$14&amp;"-rse-"&amp;$J1003,Equations!$G:$I,3,0)))</f>
        <v/>
      </c>
      <c r="BP1003" s="10" t="str">
        <f t="shared" si="393"/>
        <v/>
      </c>
      <c r="BQ1003" s="10" t="str">
        <f>IF($AE1003="","",IF(OR($V1003&lt;2.7,$V1003&gt;90),"Age OOR",($AE1003-BM1003)/VLOOKUP(BM$14&amp;"-rse-"&amp;$J1003,Equations!$G:$I,3,0)))</f>
        <v/>
      </c>
      <c r="BR1003" s="10" t="str">
        <f>IF($AF1003="","",IF(OR($V1003&lt;2.7,$V1003&gt;90),"Age OOR",VLOOKUP(BR$14&amp;"-int-"&amp;$K1003,Equations!$G:$I,3,0)+VLOOKUP(BR$14&amp;"-sexo-"&amp;$K1003,Equations!$G:$I,3,0)*$U1003+VLOOKUP(BR$14&amp;"-edad-"&amp;$K1003,Equations!$G:$I,3,0)*$V1003+VLOOKUP(BR$14&amp;"-est-"&amp;$K1003,Equations!$G:$I,3,0)*(1/$W1003)+VLOOKUP(BR$14&amp;"-imc-"&amp;$K1003,Equations!$G:$I,3,0)*(1/$Q1003)))</f>
        <v/>
      </c>
      <c r="BS1003" s="10" t="str">
        <f>IF($AF1003="","",IF(OR($V1003&lt;2.7,$V1003&gt;90),"Age OOR",BR1003-1.6449*VLOOKUP(BR$14&amp;"-rse-"&amp;$K1003,Equations!$G:$I,3,0)))</f>
        <v/>
      </c>
      <c r="BT1003" s="10" t="str">
        <f>IF($AF1003="","",IF(OR($V1003&lt;2.7,$V1003&gt;90),"Age OOR",BR1003+1.6449*VLOOKUP(BR$14&amp;"-rse-"&amp;$K1003,Equations!$G:$I,3,0)))</f>
        <v/>
      </c>
      <c r="BU1003" s="10" t="str">
        <f t="shared" si="394"/>
        <v/>
      </c>
      <c r="BV1003" s="10" t="str">
        <f>IF($AF1003="","",IF(OR($V1003&lt;2.7,$V1003&gt;90),"Age OOR",($AF1003-BR1003)/VLOOKUP(BR$14&amp;"-rse-"&amp;$K1003,Equations!$G:$I,3,0)))</f>
        <v/>
      </c>
      <c r="BW1003" s="10" t="str">
        <f>IF($AG1003="","",IF(OR($V1003&lt;2.7,$V1003&gt;90),"Age OOR",VLOOKUP(BW$14&amp;"-int-"&amp;$L1003,Equations!$G:$I,3,0)+VLOOKUP(BW$14&amp;"-sexo-"&amp;$L1003,Equations!$G:$I,3,0)*$U1003+VLOOKUP(BW$14&amp;"-edad-"&amp;$L1003,Equations!$G:$I,3,0)*$V1003+VLOOKUP(BW$14&amp;"-est-"&amp;$L1003,Equations!$G:$I,3,0)*(1/$W1003)+VLOOKUP(BW$14&amp;"-imc-"&amp;$L1003,Equations!$G:$I,3,0)*(1/$Q1003)))</f>
        <v/>
      </c>
      <c r="BX1003" s="10" t="str">
        <f>IF($AG1003="","",IF(OR($V1003&lt;2.7,$V1003&gt;90),"Age OOR",BW1003-1.6449*VLOOKUP(BW$14&amp;"-rse-"&amp;$L1003,Equations!$G:$I,3,0)))</f>
        <v/>
      </c>
      <c r="BY1003" s="10" t="str">
        <f>IF($AG1003="","",IF(OR($V1003&lt;2.7,$V1003&gt;90),"Age OOR",BW1003+1.6449*VLOOKUP(BW$14&amp;"-rse-"&amp;$L1003,Equations!$G:$I,3,0)))</f>
        <v/>
      </c>
      <c r="BZ1003" s="10" t="str">
        <f t="shared" si="395"/>
        <v/>
      </c>
      <c r="CA1003" s="10" t="str">
        <f>IF($AG1003="","",IF(OR($V1003&lt;2.7,$V1003&gt;90),"Age OOR",($AG1003-BW1003)/VLOOKUP(BW$14&amp;"-rse-"&amp;$L1003,Equations!$G:$I,3,0)))</f>
        <v/>
      </c>
      <c r="CB1003" s="10" t="str">
        <f>IF($AH1003="","",IF(OR($V1003&lt;2.7,$V1003&gt;90),"Age OOR",VLOOKUP(CB$14&amp;"-int-"&amp;$M1003,Equations!$G:$I,3,0)+VLOOKUP(CB$14&amp;"-sexo-"&amp;$M1003,Equations!$G:$I,3,0)*$U1003+VLOOKUP(CB$14&amp;"-edad-"&amp;$M1003,Equations!$G:$I,3,0)*$V1003+VLOOKUP(CB$14&amp;"-est-"&amp;$M1003,Equations!$G:$I,3,0)*(1/$W1003)+VLOOKUP(CB$14&amp;"-imc-"&amp;$M1003,Equations!$G:$I,3,0)*(1/$Q1003)))</f>
        <v/>
      </c>
      <c r="CC1003" s="10" t="str">
        <f>IF($AH1003="","",IF(OR($V1003&lt;2.7,$V1003&gt;90),"Age OOR",CB1003-1.6449*VLOOKUP(CB$14&amp;"-rse-"&amp;$M1003,Equations!$G:$I,3,0)))</f>
        <v/>
      </c>
      <c r="CD1003" s="10" t="str">
        <f>IF($AH1003="","",IF(OR($V1003&lt;2.7,$V1003&gt;90),"Age OOR",CB1003+1.6449*VLOOKUP(CB$14&amp;"-rse-"&amp;$M1003,Equations!$G:$I,3,0)))</f>
        <v/>
      </c>
      <c r="CE1003" s="10" t="str">
        <f t="shared" si="396"/>
        <v/>
      </c>
      <c r="CF1003" s="10" t="str">
        <f>IF($AH1003="","",IF(OR($V1003&lt;2.7,$V1003&gt;90),"Age OOR",($AH1003-CB1003)/VLOOKUP(CB$14&amp;"-rse-"&amp;$M1003,Equations!$G:$I,3,0)))</f>
        <v/>
      </c>
      <c r="CG1003" s="10" t="str">
        <f>IF($AI1003="","",IF(OR($V1003&lt;2.7,$V1003&gt;90),"Age OOR",VLOOKUP(CG$14&amp;"-int-"&amp;$N1003,Equations!$G:$I,3,0)+VLOOKUP(CG$14&amp;"-sexo-"&amp;$N1003,Equations!$G:$I,3,0)*$U1003+VLOOKUP(CG$14&amp;"-edad-"&amp;$N1003,Equations!$G:$I,3,0)*$V1003+VLOOKUP(CG$14&amp;"-est-"&amp;$N1003,Equations!$G:$I,3,0)*(1/$W1003)+VLOOKUP(CG$14&amp;"-imc-"&amp;$N1003,Equations!$G:$I,3,0)*(1/$Q1003)))</f>
        <v/>
      </c>
      <c r="CH1003" s="10" t="str">
        <f>IF($AI1003="","",IF(OR($V1003&lt;2.7,$V1003&gt;90),"Age OOR",CG1003-1.6449*VLOOKUP(CG$14&amp;"-rse-"&amp;$N1003,Equations!$G:$I,3,0)))</f>
        <v/>
      </c>
      <c r="CI1003" s="10" t="str">
        <f>IF($AI1003="","",IF(OR($V1003&lt;2.7,$V1003&gt;90),"Age OOR",CG1003+1.6449*VLOOKUP(CG$14&amp;"-rse-"&amp;$N1003,Equations!$G:$I,3,0)))</f>
        <v/>
      </c>
      <c r="CJ1003" s="10" t="str">
        <f t="shared" si="397"/>
        <v/>
      </c>
      <c r="CK1003" s="10" t="str">
        <f>IF($AI1003="","",IF(OR($V1003&lt;2.7,$V1003&gt;90),"Age OOR",($AI1003-CG1003)/VLOOKUP(CG$14&amp;"-rse-"&amp;$N1003,Equations!$G:$I,3,0)))</f>
        <v/>
      </c>
      <c r="CL1003" s="10" t="str">
        <f>IF($AJ1003="","",IF(OR($V1003&lt;2.7,$V1003&gt;90),"Age OOR",VLOOKUP(CL$14&amp;"-int-"&amp;$O1003,Equations!$G:$I,3,0)+VLOOKUP(CL$14&amp;"-sexo-"&amp;$O1003,Equations!$G:$I,3,0)*$U1003+VLOOKUP(CL$14&amp;"-edad-"&amp;$O1003,Equations!$G:$I,3,0)*$V1003+VLOOKUP(CL$14&amp;"-est-"&amp;$O1003,Equations!$G:$I,3,0)*(1/$W1003)+VLOOKUP(CL$14&amp;"-imc-"&amp;$O1003,Equations!$G:$I,3,0)*(1/$Q1003)))</f>
        <v/>
      </c>
      <c r="CM1003" s="10" t="str">
        <f>IF($AJ1003="","",IF(OR($V1003&lt;2.7,$V1003&gt;90),"Age OOR",CL1003-1.6449*VLOOKUP(CL$14&amp;"-rse-"&amp;$O1003,Equations!$G:$I,3,0)))</f>
        <v/>
      </c>
      <c r="CN1003" s="10" t="str">
        <f>IF($AJ1003="","",IF(OR($V1003&lt;2.7,$V1003&gt;90),"Age OOR",CL1003+1.6449*VLOOKUP(CL$14&amp;"-rse-"&amp;$O1003,Equations!$G:$I,3,0)))</f>
        <v/>
      </c>
      <c r="CO1003" s="10" t="str">
        <f t="shared" si="398"/>
        <v/>
      </c>
      <c r="CP1003" s="10" t="str">
        <f>IF($AJ1003="","",IF(OR($V1003&lt;2.7,$V1003&gt;90),"Age OOR",($AJ1003-CL1003)/VLOOKUP(CL$14&amp;"-rse-"&amp;$O1003,Equations!$G:$I,3,0)))</f>
        <v/>
      </c>
      <c r="CQ1003" s="10" t="str">
        <f>IF($AK1003="","",IF(OR($V1003&lt;2.7,$V1003&gt;90),"Age OOR",EXP(VLOOKUP(CQ$14&amp;"-int-"&amp;$P1003,Equations!$G:$I,3,0)+VLOOKUP(CQ$14&amp;"-sexo-"&amp;$P1003,Equations!$G:$I,3,0)*$U1003+VLOOKUP(CQ$14&amp;"-edad-"&amp;$P1003,Equations!$G:$I,3,0)*$V1003+VLOOKUP(CQ$14&amp;"-est-"&amp;$P1003,Equations!$G:$I,3,0)*(1/$W1003)+VLOOKUP(CQ$14&amp;"-imc-"&amp;$P1003,Equations!$G:$I,3,0)*(1/$Q1003))))</f>
        <v/>
      </c>
      <c r="CR1003" s="10" t="str">
        <f>IF($AK1003="","",IF(OR($V1003&lt;2.7,$V1003&gt;90),"Age OOR",EXP(LN(CQ1003)-1.6449*VLOOKUP(CQ$14&amp;"-rse-"&amp;$P1003,Equations!$G:$I,3,0))))</f>
        <v/>
      </c>
      <c r="CS1003" s="10" t="str">
        <f>IF($AK1003="","",IF(OR($V1003&lt;2.7,$V1003&gt;90),"Age OOR",EXP(LN(CQ1003)+1.6449*VLOOKUP(CQ$14&amp;"-rse-"&amp;$P1003,Equations!$G:$I,3,0))))</f>
        <v/>
      </c>
      <c r="CT1003" s="10" t="str">
        <f t="shared" si="399"/>
        <v/>
      </c>
      <c r="CU1003" s="10" t="str">
        <f>IF($AK1003="","",IF(OR($V1003&lt;2.7,$V1003&gt;90),"Age OOR",(LN($AK1003)-LN(CQ1003))/VLOOKUP(CQ$14&amp;"-rse-"&amp;$P1003,Equations!$G:$I,3,0)))</f>
        <v/>
      </c>
      <c r="CV1003" s="47"/>
    </row>
    <row r="1004" spans="5:100" x14ac:dyDescent="0.2">
      <c r="E1004" s="23" t="str">
        <f t="shared" si="375"/>
        <v>Age out of range</v>
      </c>
      <c r="F1004" s="23" t="str">
        <f t="shared" si="376"/>
        <v>Age out of range</v>
      </c>
      <c r="G1004" s="23" t="str">
        <f t="shared" si="377"/>
        <v>Age out of range</v>
      </c>
      <c r="H1004" s="23" t="str">
        <f t="shared" si="378"/>
        <v>Age out of range</v>
      </c>
      <c r="I1004" s="23" t="str">
        <f t="shared" si="379"/>
        <v>Age out of range</v>
      </c>
      <c r="J1004" s="23" t="str">
        <f t="shared" si="380"/>
        <v>Age out of range</v>
      </c>
      <c r="K1004" s="23" t="str">
        <f t="shared" si="381"/>
        <v>Age out of range</v>
      </c>
      <c r="L1004" s="23" t="str">
        <f t="shared" si="382"/>
        <v>Age out of range</v>
      </c>
      <c r="M1004" s="23" t="str">
        <f t="shared" si="383"/>
        <v>Age out of range</v>
      </c>
      <c r="N1004" s="23" t="str">
        <f t="shared" si="384"/>
        <v>Age out of range</v>
      </c>
      <c r="O1004" s="23" t="str">
        <f t="shared" si="385"/>
        <v>Age out of range</v>
      </c>
      <c r="P1004" s="23" t="str">
        <f t="shared" si="386"/>
        <v>Age out of range</v>
      </c>
      <c r="Q1004" s="23" t="e">
        <f t="shared" si="387"/>
        <v>#DIV/0!</v>
      </c>
      <c r="R1004" s="17"/>
      <c r="S1004" s="23">
        <v>988</v>
      </c>
      <c r="T1004" s="134"/>
      <c r="U1004" s="134"/>
      <c r="V1004" s="134"/>
      <c r="W1004" s="134"/>
      <c r="X1004" s="134"/>
      <c r="Y1004" s="134"/>
      <c r="Z1004" s="134"/>
      <c r="AA1004" s="134"/>
      <c r="AB1004" s="134"/>
      <c r="AC1004" s="134"/>
      <c r="AD1004" s="134"/>
      <c r="AE1004" s="134"/>
      <c r="AF1004" s="134"/>
      <c r="AG1004" s="134"/>
      <c r="AH1004" s="134"/>
      <c r="AI1004" s="134"/>
      <c r="AJ1004" s="134"/>
      <c r="AK1004" s="134"/>
      <c r="AL1004" s="7"/>
      <c r="AM1004" s="47"/>
      <c r="AN1004" s="10" t="str">
        <f>IF($Z1004="","",IF(OR($V1004&lt;2.7,$V1004&gt;90),"Age OOR",VLOOKUP(AN$14&amp;"-int-"&amp;$E1004,Equations!$G:$I,3,0)+VLOOKUP(AN$14&amp;"-sexo-"&amp;$E1004,Equations!$G:$I,3,0)*$U1004+VLOOKUP(AN$14&amp;"-edad-"&amp;$E1004,Equations!$G:$I,3,0)*$V1004+VLOOKUP(AN$14&amp;"-est-"&amp;$E1004,Equations!$G:$I,3,0)*(1/$W1004)+VLOOKUP(AN$14&amp;"-imc-"&amp;$E1004,Equations!$G:$I,3,0)*(1/$Q1004)))</f>
        <v/>
      </c>
      <c r="AO1004" s="10" t="str">
        <f>IF($Z1004="","",IF(OR($V1004&lt;2.7,$V1004&gt;90),"Age OOR",AN1004-1.6449*VLOOKUP(AN$14&amp;"-rse-"&amp;$E1004,Equations!$G:$I,3,0)))</f>
        <v/>
      </c>
      <c r="AP1004" s="10" t="str">
        <f>IF($Z1004="","",IF(OR($V1004&lt;2.7,$V1004&gt;90),"Age OOR",AN1004+1.6449*VLOOKUP(AN$14&amp;"-rse-"&amp;$E1004,Equations!$G:$I,3,0)))</f>
        <v/>
      </c>
      <c r="AQ1004" s="10" t="str">
        <f t="shared" si="388"/>
        <v/>
      </c>
      <c r="AR1004" s="10" t="str">
        <f>IF($Z1004="","",IF(OR($V1004&lt;2.7,$V1004&gt;90),"Age OOR",($Z1004-AN1004)/VLOOKUP(AN$14&amp;"-rse-"&amp;$E1004,Equations!$G:$I,3,0)))</f>
        <v/>
      </c>
      <c r="AS1004" s="10" t="str">
        <f>IF($AA1004="","",IF(OR($V1004&lt;2.7,$V1004&gt;90),"Age OOR",VLOOKUP(AS$14&amp;"-int-"&amp;$F1004,Equations!$G:$I,3,0)+VLOOKUP(AS$14&amp;"-sexo-"&amp;$F1004,Equations!$G:$I,3,0)*$U1004+VLOOKUP(AS$14&amp;"-edad-"&amp;$F1004,Equations!$G:$I,3,0)*$V1004+VLOOKUP(AS$14&amp;"-est-"&amp;$F1004,Equations!$G:$I,3,0)*(1/$W1004)+VLOOKUP(AS$14&amp;"-imc-"&amp;$F1004,Equations!$G:$I,3,0)*(1/$Q1004)))</f>
        <v/>
      </c>
      <c r="AT1004" s="10" t="str">
        <f>IF($AA1004="","",IF(OR($V1004&lt;2.7,$V1004&gt;90),"Age OOR",AS1004-1.6449*VLOOKUP(AS$14&amp;"-rse-"&amp;$F1004,Equations!$G:$I,3,0)))</f>
        <v/>
      </c>
      <c r="AU1004" s="10" t="str">
        <f>IF($AA1004="","",IF(OR($V1004&lt;2.7,$V1004&gt;90),"Age OOR",AS1004+1.6449*VLOOKUP(AS$14&amp;"-rse-"&amp;$F1004,Equations!$G:$I,3,0)))</f>
        <v/>
      </c>
      <c r="AV1004" s="10" t="str">
        <f t="shared" si="389"/>
        <v/>
      </c>
      <c r="AW1004" s="10" t="str">
        <f>IF($AA1004="","",IF(OR($V1004&lt;2.7,$V1004&gt;90),"Age OOR",($AA1004-AS1004)/VLOOKUP(AS$14&amp;"-rse-"&amp;$F1004,Equations!$G:$I,3,0)))</f>
        <v/>
      </c>
      <c r="AX1004" s="10" t="str">
        <f>IF($AB1004="","",IF(OR($V1004&lt;2.7,$V1004&gt;90),"Age OOR",VLOOKUP(AX$14&amp;"-int-"&amp;$G1004,Equations!$G:$I,3,0)+VLOOKUP(AX$14&amp;"-sexo-"&amp;$G1004,Equations!$G:$I,3,0)*$U1004+VLOOKUP(AX$14&amp;"-edad-"&amp;$G1004,Equations!$G:$I,3,0)*$V1004+VLOOKUP(AX$14&amp;"-est-"&amp;$G1004,Equations!$G:$I,3,0)*(1/$W1004)+VLOOKUP(AX$14&amp;"-imc-"&amp;$G1004,Equations!$G:$I,3,0)*(1/$Q1004)))</f>
        <v/>
      </c>
      <c r="AY1004" s="10" t="str">
        <f>IF($AB1004="","",IF(OR($V1004&lt;2.7,$V1004&gt;90),"Age OOR",AX1004-1.6449*VLOOKUP(AX$14&amp;"-rse-"&amp;$G1004,Equations!$G:$I,3,0)))</f>
        <v/>
      </c>
      <c r="AZ1004" s="10" t="str">
        <f>IF($AB1004="","",IF(OR($V1004&lt;2.7,$V1004&gt;90),"Age OOR",AX1004+1.6449*VLOOKUP(AX$14&amp;"-rse-"&amp;$G1004,Equations!$G:$I,3,0)))</f>
        <v/>
      </c>
      <c r="BA1004" s="10" t="str">
        <f t="shared" si="390"/>
        <v/>
      </c>
      <c r="BB1004" s="10" t="str">
        <f>IF($AB1004="","",IF(OR($V1004&lt;2.7,$V1004&gt;90),"Age OOR",($AB1004-AX1004)/VLOOKUP(AX$14&amp;"-rse-"&amp;$G1004,Equations!$G:$I,3,0)))</f>
        <v/>
      </c>
      <c r="BC1004" s="10" t="str">
        <f>IF($AC1004="","",IF(OR($V1004&lt;2.7,$V1004&gt;90),"Age OOR",VLOOKUP(BC$14&amp;"-int-"&amp;$H1004,Equations!$G:$I,3,0)+VLOOKUP(BC$14&amp;"-sexo-"&amp;$H1004,Equations!$G:$I,3,0)*$U1004+VLOOKUP(BC$14&amp;"-edad-"&amp;$H1004,Equations!$G:$I,3,0)*$V1004+VLOOKUP(BC$14&amp;"-est-"&amp;$H1004,Equations!$G:$I,3,0)*(1/$W1004)+VLOOKUP(BC$14&amp;"-imc-"&amp;$H1004,Equations!$G:$I,3,0)*(1/$Q1004)))</f>
        <v/>
      </c>
      <c r="BD1004" s="10" t="str">
        <f>IF($AC1004="","",IF(OR($V1004&lt;2.7,$V1004&gt;90),"Age OOR",BC1004-1.6449*VLOOKUP(BC$14&amp;"-rse-"&amp;$H1004,Equations!$G:$I,3,0)))</f>
        <v/>
      </c>
      <c r="BE1004" s="10" t="str">
        <f>IF($AC1004="","",IF(OR($V1004&lt;2.7,$V1004&gt;90),"Age OOR",BC1004+1.6449*VLOOKUP(BC$14&amp;"-rse-"&amp;$H1004,Equations!$G:$I,3,0)))</f>
        <v/>
      </c>
      <c r="BF1004" s="10" t="str">
        <f t="shared" si="391"/>
        <v/>
      </c>
      <c r="BG1004" s="10" t="str">
        <f>IF($AC1004="","",IF(OR($V1004&lt;2.7,$V1004&gt;90),"Age OOR",($AC1004-BC1004)/VLOOKUP(BC$14&amp;"-rse-"&amp;$H1004,Equations!$G:$I,3,0)))</f>
        <v/>
      </c>
      <c r="BH1004" s="10" t="str">
        <f>IF($AD1004="","",IF(OR($V1004&lt;2.7,$V1004&gt;90),"Age OOR",VLOOKUP(BH$14&amp;"-int-"&amp;$I1004,Equations!$G:$I,3,0)+VLOOKUP(BH$14&amp;"-sexo-"&amp;$I1004,Equations!$G:$I,3,0)*$U1004+VLOOKUP(BH$14&amp;"-edad-"&amp;$I1004,Equations!$G:$I,3,0)*$V1004+VLOOKUP(BH$14&amp;"-est-"&amp;$I1004,Equations!$G:$I,3,0)*(1/$W1004)+VLOOKUP(BH$14&amp;"-imc-"&amp;$I1004,Equations!$G:$I,3,0)*(1/$Q1004)))</f>
        <v/>
      </c>
      <c r="BI1004" s="10" t="str">
        <f>IF($AD1004="","",IF(OR($V1004&lt;2.7,$V1004&gt;90),"Age OOR",BH1004-1.6449*VLOOKUP(BH$14&amp;"-rse-"&amp;$I1004,Equations!$G:$I,3,0)))</f>
        <v/>
      </c>
      <c r="BJ1004" s="10" t="str">
        <f>IF($AD1004="","",IF(OR($V1004&lt;2.7,$V1004&gt;90),"Age OOR",BH1004+1.6449*VLOOKUP(BH$14&amp;"-rse-"&amp;$I1004,Equations!$G:$I,3,0)))</f>
        <v/>
      </c>
      <c r="BK1004" s="10" t="str">
        <f t="shared" si="392"/>
        <v/>
      </c>
      <c r="BL1004" s="10" t="str">
        <f>IF($AD1004="","",IF(OR($V1004&lt;2.7,$V1004&gt;90),"Age OOR",($AD1004-BH1004)/VLOOKUP(BH$14&amp;"-rse-"&amp;$I1004,Equations!$G:$I,3,0)))</f>
        <v/>
      </c>
      <c r="BM1004" s="10" t="str">
        <f>IF($AE1004="","",IF(OR($V1004&lt;2.7,$V1004&gt;90),"Age OOR",VLOOKUP(BM$14&amp;"-int-"&amp;$J1004,Equations!$G:$I,3,0)+VLOOKUP(BM$14&amp;"-sexo-"&amp;$J1004,Equations!$G:$I,3,0)*$U1004+VLOOKUP(BM$14&amp;"-edad-"&amp;$J1004,Equations!$G:$I,3,0)*$V1004+VLOOKUP(BM$14&amp;"-est-"&amp;$J1004,Equations!$G:$I,3,0)*(1/$W1004)+VLOOKUP(BM$14&amp;"-imc-"&amp;$J1004,Equations!$G:$I,3,0)*(1/$Q1004)))</f>
        <v/>
      </c>
      <c r="BN1004" s="10" t="str">
        <f>IF($AE1004="","",IF(OR($V1004&lt;2.7,$V1004&gt;90),"Age OOR",BM1004-1.6449*VLOOKUP(BM$14&amp;"-rse-"&amp;$J1004,Equations!$G:$I,3,0)))</f>
        <v/>
      </c>
      <c r="BO1004" s="10" t="str">
        <f>IF($AE1004="","",IF(OR($V1004&lt;2.7,$V1004&gt;90),"Age OOR",BM1004+1.6449*VLOOKUP(BM$14&amp;"-rse-"&amp;$J1004,Equations!$G:$I,3,0)))</f>
        <v/>
      </c>
      <c r="BP1004" s="10" t="str">
        <f t="shared" si="393"/>
        <v/>
      </c>
      <c r="BQ1004" s="10" t="str">
        <f>IF($AE1004="","",IF(OR($V1004&lt;2.7,$V1004&gt;90),"Age OOR",($AE1004-BM1004)/VLOOKUP(BM$14&amp;"-rse-"&amp;$J1004,Equations!$G:$I,3,0)))</f>
        <v/>
      </c>
      <c r="BR1004" s="10" t="str">
        <f>IF($AF1004="","",IF(OR($V1004&lt;2.7,$V1004&gt;90),"Age OOR",VLOOKUP(BR$14&amp;"-int-"&amp;$K1004,Equations!$G:$I,3,0)+VLOOKUP(BR$14&amp;"-sexo-"&amp;$K1004,Equations!$G:$I,3,0)*$U1004+VLOOKUP(BR$14&amp;"-edad-"&amp;$K1004,Equations!$G:$I,3,0)*$V1004+VLOOKUP(BR$14&amp;"-est-"&amp;$K1004,Equations!$G:$I,3,0)*(1/$W1004)+VLOOKUP(BR$14&amp;"-imc-"&amp;$K1004,Equations!$G:$I,3,0)*(1/$Q1004)))</f>
        <v/>
      </c>
      <c r="BS1004" s="10" t="str">
        <f>IF($AF1004="","",IF(OR($V1004&lt;2.7,$V1004&gt;90),"Age OOR",BR1004-1.6449*VLOOKUP(BR$14&amp;"-rse-"&amp;$K1004,Equations!$G:$I,3,0)))</f>
        <v/>
      </c>
      <c r="BT1004" s="10" t="str">
        <f>IF($AF1004="","",IF(OR($V1004&lt;2.7,$V1004&gt;90),"Age OOR",BR1004+1.6449*VLOOKUP(BR$14&amp;"-rse-"&amp;$K1004,Equations!$G:$I,3,0)))</f>
        <v/>
      </c>
      <c r="BU1004" s="10" t="str">
        <f t="shared" si="394"/>
        <v/>
      </c>
      <c r="BV1004" s="10" t="str">
        <f>IF($AF1004="","",IF(OR($V1004&lt;2.7,$V1004&gt;90),"Age OOR",($AF1004-BR1004)/VLOOKUP(BR$14&amp;"-rse-"&amp;$K1004,Equations!$G:$I,3,0)))</f>
        <v/>
      </c>
      <c r="BW1004" s="10" t="str">
        <f>IF($AG1004="","",IF(OR($V1004&lt;2.7,$V1004&gt;90),"Age OOR",VLOOKUP(BW$14&amp;"-int-"&amp;$L1004,Equations!$G:$I,3,0)+VLOOKUP(BW$14&amp;"-sexo-"&amp;$L1004,Equations!$G:$I,3,0)*$U1004+VLOOKUP(BW$14&amp;"-edad-"&amp;$L1004,Equations!$G:$I,3,0)*$V1004+VLOOKUP(BW$14&amp;"-est-"&amp;$L1004,Equations!$G:$I,3,0)*(1/$W1004)+VLOOKUP(BW$14&amp;"-imc-"&amp;$L1004,Equations!$G:$I,3,0)*(1/$Q1004)))</f>
        <v/>
      </c>
      <c r="BX1004" s="10" t="str">
        <f>IF($AG1004="","",IF(OR($V1004&lt;2.7,$V1004&gt;90),"Age OOR",BW1004-1.6449*VLOOKUP(BW$14&amp;"-rse-"&amp;$L1004,Equations!$G:$I,3,0)))</f>
        <v/>
      </c>
      <c r="BY1004" s="10" t="str">
        <f>IF($AG1004="","",IF(OR($V1004&lt;2.7,$V1004&gt;90),"Age OOR",BW1004+1.6449*VLOOKUP(BW$14&amp;"-rse-"&amp;$L1004,Equations!$G:$I,3,0)))</f>
        <v/>
      </c>
      <c r="BZ1004" s="10" t="str">
        <f t="shared" si="395"/>
        <v/>
      </c>
      <c r="CA1004" s="10" t="str">
        <f>IF($AG1004="","",IF(OR($V1004&lt;2.7,$V1004&gt;90),"Age OOR",($AG1004-BW1004)/VLOOKUP(BW$14&amp;"-rse-"&amp;$L1004,Equations!$G:$I,3,0)))</f>
        <v/>
      </c>
      <c r="CB1004" s="10" t="str">
        <f>IF($AH1004="","",IF(OR($V1004&lt;2.7,$V1004&gt;90),"Age OOR",VLOOKUP(CB$14&amp;"-int-"&amp;$M1004,Equations!$G:$I,3,0)+VLOOKUP(CB$14&amp;"-sexo-"&amp;$M1004,Equations!$G:$I,3,0)*$U1004+VLOOKUP(CB$14&amp;"-edad-"&amp;$M1004,Equations!$G:$I,3,0)*$V1004+VLOOKUP(CB$14&amp;"-est-"&amp;$M1004,Equations!$G:$I,3,0)*(1/$W1004)+VLOOKUP(CB$14&amp;"-imc-"&amp;$M1004,Equations!$G:$I,3,0)*(1/$Q1004)))</f>
        <v/>
      </c>
      <c r="CC1004" s="10" t="str">
        <f>IF($AH1004="","",IF(OR($V1004&lt;2.7,$V1004&gt;90),"Age OOR",CB1004-1.6449*VLOOKUP(CB$14&amp;"-rse-"&amp;$M1004,Equations!$G:$I,3,0)))</f>
        <v/>
      </c>
      <c r="CD1004" s="10" t="str">
        <f>IF($AH1004="","",IF(OR($V1004&lt;2.7,$V1004&gt;90),"Age OOR",CB1004+1.6449*VLOOKUP(CB$14&amp;"-rse-"&amp;$M1004,Equations!$G:$I,3,0)))</f>
        <v/>
      </c>
      <c r="CE1004" s="10" t="str">
        <f t="shared" si="396"/>
        <v/>
      </c>
      <c r="CF1004" s="10" t="str">
        <f>IF($AH1004="","",IF(OR($V1004&lt;2.7,$V1004&gt;90),"Age OOR",($AH1004-CB1004)/VLOOKUP(CB$14&amp;"-rse-"&amp;$M1004,Equations!$G:$I,3,0)))</f>
        <v/>
      </c>
      <c r="CG1004" s="10" t="str">
        <f>IF($AI1004="","",IF(OR($V1004&lt;2.7,$V1004&gt;90),"Age OOR",VLOOKUP(CG$14&amp;"-int-"&amp;$N1004,Equations!$G:$I,3,0)+VLOOKUP(CG$14&amp;"-sexo-"&amp;$N1004,Equations!$G:$I,3,0)*$U1004+VLOOKUP(CG$14&amp;"-edad-"&amp;$N1004,Equations!$G:$I,3,0)*$V1004+VLOOKUP(CG$14&amp;"-est-"&amp;$N1004,Equations!$G:$I,3,0)*(1/$W1004)+VLOOKUP(CG$14&amp;"-imc-"&amp;$N1004,Equations!$G:$I,3,0)*(1/$Q1004)))</f>
        <v/>
      </c>
      <c r="CH1004" s="10" t="str">
        <f>IF($AI1004="","",IF(OR($V1004&lt;2.7,$V1004&gt;90),"Age OOR",CG1004-1.6449*VLOOKUP(CG$14&amp;"-rse-"&amp;$N1004,Equations!$G:$I,3,0)))</f>
        <v/>
      </c>
      <c r="CI1004" s="10" t="str">
        <f>IF($AI1004="","",IF(OR($V1004&lt;2.7,$V1004&gt;90),"Age OOR",CG1004+1.6449*VLOOKUP(CG$14&amp;"-rse-"&amp;$N1004,Equations!$G:$I,3,0)))</f>
        <v/>
      </c>
      <c r="CJ1004" s="10" t="str">
        <f t="shared" si="397"/>
        <v/>
      </c>
      <c r="CK1004" s="10" t="str">
        <f>IF($AI1004="","",IF(OR($V1004&lt;2.7,$V1004&gt;90),"Age OOR",($AI1004-CG1004)/VLOOKUP(CG$14&amp;"-rse-"&amp;$N1004,Equations!$G:$I,3,0)))</f>
        <v/>
      </c>
      <c r="CL1004" s="10" t="str">
        <f>IF($AJ1004="","",IF(OR($V1004&lt;2.7,$V1004&gt;90),"Age OOR",VLOOKUP(CL$14&amp;"-int-"&amp;$O1004,Equations!$G:$I,3,0)+VLOOKUP(CL$14&amp;"-sexo-"&amp;$O1004,Equations!$G:$I,3,0)*$U1004+VLOOKUP(CL$14&amp;"-edad-"&amp;$O1004,Equations!$G:$I,3,0)*$V1004+VLOOKUP(CL$14&amp;"-est-"&amp;$O1004,Equations!$G:$I,3,0)*(1/$W1004)+VLOOKUP(CL$14&amp;"-imc-"&amp;$O1004,Equations!$G:$I,3,0)*(1/$Q1004)))</f>
        <v/>
      </c>
      <c r="CM1004" s="10" t="str">
        <f>IF($AJ1004="","",IF(OR($V1004&lt;2.7,$V1004&gt;90),"Age OOR",CL1004-1.6449*VLOOKUP(CL$14&amp;"-rse-"&amp;$O1004,Equations!$G:$I,3,0)))</f>
        <v/>
      </c>
      <c r="CN1004" s="10" t="str">
        <f>IF($AJ1004="","",IF(OR($V1004&lt;2.7,$V1004&gt;90),"Age OOR",CL1004+1.6449*VLOOKUP(CL$14&amp;"-rse-"&amp;$O1004,Equations!$G:$I,3,0)))</f>
        <v/>
      </c>
      <c r="CO1004" s="10" t="str">
        <f t="shared" si="398"/>
        <v/>
      </c>
      <c r="CP1004" s="10" t="str">
        <f>IF($AJ1004="","",IF(OR($V1004&lt;2.7,$V1004&gt;90),"Age OOR",($AJ1004-CL1004)/VLOOKUP(CL$14&amp;"-rse-"&amp;$O1004,Equations!$G:$I,3,0)))</f>
        <v/>
      </c>
      <c r="CQ1004" s="10" t="str">
        <f>IF($AK1004="","",IF(OR($V1004&lt;2.7,$V1004&gt;90),"Age OOR",EXP(VLOOKUP(CQ$14&amp;"-int-"&amp;$P1004,Equations!$G:$I,3,0)+VLOOKUP(CQ$14&amp;"-sexo-"&amp;$P1004,Equations!$G:$I,3,0)*$U1004+VLOOKUP(CQ$14&amp;"-edad-"&amp;$P1004,Equations!$G:$I,3,0)*$V1004+VLOOKUP(CQ$14&amp;"-est-"&amp;$P1004,Equations!$G:$I,3,0)*(1/$W1004)+VLOOKUP(CQ$14&amp;"-imc-"&amp;$P1004,Equations!$G:$I,3,0)*(1/$Q1004))))</f>
        <v/>
      </c>
      <c r="CR1004" s="10" t="str">
        <f>IF($AK1004="","",IF(OR($V1004&lt;2.7,$V1004&gt;90),"Age OOR",EXP(LN(CQ1004)-1.6449*VLOOKUP(CQ$14&amp;"-rse-"&amp;$P1004,Equations!$G:$I,3,0))))</f>
        <v/>
      </c>
      <c r="CS1004" s="10" t="str">
        <f>IF($AK1004="","",IF(OR($V1004&lt;2.7,$V1004&gt;90),"Age OOR",EXP(LN(CQ1004)+1.6449*VLOOKUP(CQ$14&amp;"-rse-"&amp;$P1004,Equations!$G:$I,3,0))))</f>
        <v/>
      </c>
      <c r="CT1004" s="10" t="str">
        <f t="shared" si="399"/>
        <v/>
      </c>
      <c r="CU1004" s="10" t="str">
        <f>IF($AK1004="","",IF(OR($V1004&lt;2.7,$V1004&gt;90),"Age OOR",(LN($AK1004)-LN(CQ1004))/VLOOKUP(CQ$14&amp;"-rse-"&amp;$P1004,Equations!$G:$I,3,0)))</f>
        <v/>
      </c>
      <c r="CV1004" s="47"/>
    </row>
    <row r="1005" spans="5:100" x14ac:dyDescent="0.2">
      <c r="E1005" s="23" t="str">
        <f t="shared" si="375"/>
        <v>Age out of range</v>
      </c>
      <c r="F1005" s="23" t="str">
        <f t="shared" si="376"/>
        <v>Age out of range</v>
      </c>
      <c r="G1005" s="23" t="str">
        <f t="shared" si="377"/>
        <v>Age out of range</v>
      </c>
      <c r="H1005" s="23" t="str">
        <f t="shared" si="378"/>
        <v>Age out of range</v>
      </c>
      <c r="I1005" s="23" t="str">
        <f t="shared" si="379"/>
        <v>Age out of range</v>
      </c>
      <c r="J1005" s="23" t="str">
        <f t="shared" si="380"/>
        <v>Age out of range</v>
      </c>
      <c r="K1005" s="23" t="str">
        <f t="shared" si="381"/>
        <v>Age out of range</v>
      </c>
      <c r="L1005" s="23" t="str">
        <f t="shared" si="382"/>
        <v>Age out of range</v>
      </c>
      <c r="M1005" s="23" t="str">
        <f t="shared" si="383"/>
        <v>Age out of range</v>
      </c>
      <c r="N1005" s="23" t="str">
        <f t="shared" si="384"/>
        <v>Age out of range</v>
      </c>
      <c r="O1005" s="23" t="str">
        <f t="shared" si="385"/>
        <v>Age out of range</v>
      </c>
      <c r="P1005" s="23" t="str">
        <f t="shared" si="386"/>
        <v>Age out of range</v>
      </c>
      <c r="Q1005" s="23" t="e">
        <f t="shared" si="387"/>
        <v>#DIV/0!</v>
      </c>
      <c r="R1005" s="17"/>
      <c r="S1005" s="23">
        <v>989</v>
      </c>
      <c r="T1005" s="134"/>
      <c r="U1005" s="134"/>
      <c r="V1005" s="134"/>
      <c r="W1005" s="134"/>
      <c r="X1005" s="134"/>
      <c r="Y1005" s="134"/>
      <c r="Z1005" s="134"/>
      <c r="AA1005" s="134"/>
      <c r="AB1005" s="134"/>
      <c r="AC1005" s="134"/>
      <c r="AD1005" s="134"/>
      <c r="AE1005" s="134"/>
      <c r="AF1005" s="134"/>
      <c r="AG1005" s="134"/>
      <c r="AH1005" s="134"/>
      <c r="AI1005" s="134"/>
      <c r="AJ1005" s="134"/>
      <c r="AK1005" s="134"/>
      <c r="AL1005" s="7"/>
      <c r="AM1005" s="47"/>
      <c r="AN1005" s="10" t="str">
        <f>IF($Z1005="","",IF(OR($V1005&lt;2.7,$V1005&gt;90),"Age OOR",VLOOKUP(AN$14&amp;"-int-"&amp;$E1005,Equations!$G:$I,3,0)+VLOOKUP(AN$14&amp;"-sexo-"&amp;$E1005,Equations!$G:$I,3,0)*$U1005+VLOOKUP(AN$14&amp;"-edad-"&amp;$E1005,Equations!$G:$I,3,0)*$V1005+VLOOKUP(AN$14&amp;"-est-"&amp;$E1005,Equations!$G:$I,3,0)*(1/$W1005)+VLOOKUP(AN$14&amp;"-imc-"&amp;$E1005,Equations!$G:$I,3,0)*(1/$Q1005)))</f>
        <v/>
      </c>
      <c r="AO1005" s="10" t="str">
        <f>IF($Z1005="","",IF(OR($V1005&lt;2.7,$V1005&gt;90),"Age OOR",AN1005-1.6449*VLOOKUP(AN$14&amp;"-rse-"&amp;$E1005,Equations!$G:$I,3,0)))</f>
        <v/>
      </c>
      <c r="AP1005" s="10" t="str">
        <f>IF($Z1005="","",IF(OR($V1005&lt;2.7,$V1005&gt;90),"Age OOR",AN1005+1.6449*VLOOKUP(AN$14&amp;"-rse-"&amp;$E1005,Equations!$G:$I,3,0)))</f>
        <v/>
      </c>
      <c r="AQ1005" s="10" t="str">
        <f t="shared" si="388"/>
        <v/>
      </c>
      <c r="AR1005" s="10" t="str">
        <f>IF($Z1005="","",IF(OR($V1005&lt;2.7,$V1005&gt;90),"Age OOR",($Z1005-AN1005)/VLOOKUP(AN$14&amp;"-rse-"&amp;$E1005,Equations!$G:$I,3,0)))</f>
        <v/>
      </c>
      <c r="AS1005" s="10" t="str">
        <f>IF($AA1005="","",IF(OR($V1005&lt;2.7,$V1005&gt;90),"Age OOR",VLOOKUP(AS$14&amp;"-int-"&amp;$F1005,Equations!$G:$I,3,0)+VLOOKUP(AS$14&amp;"-sexo-"&amp;$F1005,Equations!$G:$I,3,0)*$U1005+VLOOKUP(AS$14&amp;"-edad-"&amp;$F1005,Equations!$G:$I,3,0)*$V1005+VLOOKUP(AS$14&amp;"-est-"&amp;$F1005,Equations!$G:$I,3,0)*(1/$W1005)+VLOOKUP(AS$14&amp;"-imc-"&amp;$F1005,Equations!$G:$I,3,0)*(1/$Q1005)))</f>
        <v/>
      </c>
      <c r="AT1005" s="10" t="str">
        <f>IF($AA1005="","",IF(OR($V1005&lt;2.7,$V1005&gt;90),"Age OOR",AS1005-1.6449*VLOOKUP(AS$14&amp;"-rse-"&amp;$F1005,Equations!$G:$I,3,0)))</f>
        <v/>
      </c>
      <c r="AU1005" s="10" t="str">
        <f>IF($AA1005="","",IF(OR($V1005&lt;2.7,$V1005&gt;90),"Age OOR",AS1005+1.6449*VLOOKUP(AS$14&amp;"-rse-"&amp;$F1005,Equations!$G:$I,3,0)))</f>
        <v/>
      </c>
      <c r="AV1005" s="10" t="str">
        <f t="shared" si="389"/>
        <v/>
      </c>
      <c r="AW1005" s="10" t="str">
        <f>IF($AA1005="","",IF(OR($V1005&lt;2.7,$V1005&gt;90),"Age OOR",($AA1005-AS1005)/VLOOKUP(AS$14&amp;"-rse-"&amp;$F1005,Equations!$G:$I,3,0)))</f>
        <v/>
      </c>
      <c r="AX1005" s="10" t="str">
        <f>IF($AB1005="","",IF(OR($V1005&lt;2.7,$V1005&gt;90),"Age OOR",VLOOKUP(AX$14&amp;"-int-"&amp;$G1005,Equations!$G:$I,3,0)+VLOOKUP(AX$14&amp;"-sexo-"&amp;$G1005,Equations!$G:$I,3,0)*$U1005+VLOOKUP(AX$14&amp;"-edad-"&amp;$G1005,Equations!$G:$I,3,0)*$V1005+VLOOKUP(AX$14&amp;"-est-"&amp;$G1005,Equations!$G:$I,3,0)*(1/$W1005)+VLOOKUP(AX$14&amp;"-imc-"&amp;$G1005,Equations!$G:$I,3,0)*(1/$Q1005)))</f>
        <v/>
      </c>
      <c r="AY1005" s="10" t="str">
        <f>IF($AB1005="","",IF(OR($V1005&lt;2.7,$V1005&gt;90),"Age OOR",AX1005-1.6449*VLOOKUP(AX$14&amp;"-rse-"&amp;$G1005,Equations!$G:$I,3,0)))</f>
        <v/>
      </c>
      <c r="AZ1005" s="10" t="str">
        <f>IF($AB1005="","",IF(OR($V1005&lt;2.7,$V1005&gt;90),"Age OOR",AX1005+1.6449*VLOOKUP(AX$14&amp;"-rse-"&amp;$G1005,Equations!$G:$I,3,0)))</f>
        <v/>
      </c>
      <c r="BA1005" s="10" t="str">
        <f t="shared" si="390"/>
        <v/>
      </c>
      <c r="BB1005" s="10" t="str">
        <f>IF($AB1005="","",IF(OR($V1005&lt;2.7,$V1005&gt;90),"Age OOR",($AB1005-AX1005)/VLOOKUP(AX$14&amp;"-rse-"&amp;$G1005,Equations!$G:$I,3,0)))</f>
        <v/>
      </c>
      <c r="BC1005" s="10" t="str">
        <f>IF($AC1005="","",IF(OR($V1005&lt;2.7,$V1005&gt;90),"Age OOR",VLOOKUP(BC$14&amp;"-int-"&amp;$H1005,Equations!$G:$I,3,0)+VLOOKUP(BC$14&amp;"-sexo-"&amp;$H1005,Equations!$G:$I,3,0)*$U1005+VLOOKUP(BC$14&amp;"-edad-"&amp;$H1005,Equations!$G:$I,3,0)*$V1005+VLOOKUP(BC$14&amp;"-est-"&amp;$H1005,Equations!$G:$I,3,0)*(1/$W1005)+VLOOKUP(BC$14&amp;"-imc-"&amp;$H1005,Equations!$G:$I,3,0)*(1/$Q1005)))</f>
        <v/>
      </c>
      <c r="BD1005" s="10" t="str">
        <f>IF($AC1005="","",IF(OR($V1005&lt;2.7,$V1005&gt;90),"Age OOR",BC1005-1.6449*VLOOKUP(BC$14&amp;"-rse-"&amp;$H1005,Equations!$G:$I,3,0)))</f>
        <v/>
      </c>
      <c r="BE1005" s="10" t="str">
        <f>IF($AC1005="","",IF(OR($V1005&lt;2.7,$V1005&gt;90),"Age OOR",BC1005+1.6449*VLOOKUP(BC$14&amp;"-rse-"&amp;$H1005,Equations!$G:$I,3,0)))</f>
        <v/>
      </c>
      <c r="BF1005" s="10" t="str">
        <f t="shared" si="391"/>
        <v/>
      </c>
      <c r="BG1005" s="10" t="str">
        <f>IF($AC1005="","",IF(OR($V1005&lt;2.7,$V1005&gt;90),"Age OOR",($AC1005-BC1005)/VLOOKUP(BC$14&amp;"-rse-"&amp;$H1005,Equations!$G:$I,3,0)))</f>
        <v/>
      </c>
      <c r="BH1005" s="10" t="str">
        <f>IF($AD1005="","",IF(OR($V1005&lt;2.7,$V1005&gt;90),"Age OOR",VLOOKUP(BH$14&amp;"-int-"&amp;$I1005,Equations!$G:$I,3,0)+VLOOKUP(BH$14&amp;"-sexo-"&amp;$I1005,Equations!$G:$I,3,0)*$U1005+VLOOKUP(BH$14&amp;"-edad-"&amp;$I1005,Equations!$G:$I,3,0)*$V1005+VLOOKUP(BH$14&amp;"-est-"&amp;$I1005,Equations!$G:$I,3,0)*(1/$W1005)+VLOOKUP(BH$14&amp;"-imc-"&amp;$I1005,Equations!$G:$I,3,0)*(1/$Q1005)))</f>
        <v/>
      </c>
      <c r="BI1005" s="10" t="str">
        <f>IF($AD1005="","",IF(OR($V1005&lt;2.7,$V1005&gt;90),"Age OOR",BH1005-1.6449*VLOOKUP(BH$14&amp;"-rse-"&amp;$I1005,Equations!$G:$I,3,0)))</f>
        <v/>
      </c>
      <c r="BJ1005" s="10" t="str">
        <f>IF($AD1005="","",IF(OR($V1005&lt;2.7,$V1005&gt;90),"Age OOR",BH1005+1.6449*VLOOKUP(BH$14&amp;"-rse-"&amp;$I1005,Equations!$G:$I,3,0)))</f>
        <v/>
      </c>
      <c r="BK1005" s="10" t="str">
        <f t="shared" si="392"/>
        <v/>
      </c>
      <c r="BL1005" s="10" t="str">
        <f>IF($AD1005="","",IF(OR($V1005&lt;2.7,$V1005&gt;90),"Age OOR",($AD1005-BH1005)/VLOOKUP(BH$14&amp;"-rse-"&amp;$I1005,Equations!$G:$I,3,0)))</f>
        <v/>
      </c>
      <c r="BM1005" s="10" t="str">
        <f>IF($AE1005="","",IF(OR($V1005&lt;2.7,$V1005&gt;90),"Age OOR",VLOOKUP(BM$14&amp;"-int-"&amp;$J1005,Equations!$G:$I,3,0)+VLOOKUP(BM$14&amp;"-sexo-"&amp;$J1005,Equations!$G:$I,3,0)*$U1005+VLOOKUP(BM$14&amp;"-edad-"&amp;$J1005,Equations!$G:$I,3,0)*$V1005+VLOOKUP(BM$14&amp;"-est-"&amp;$J1005,Equations!$G:$I,3,0)*(1/$W1005)+VLOOKUP(BM$14&amp;"-imc-"&amp;$J1005,Equations!$G:$I,3,0)*(1/$Q1005)))</f>
        <v/>
      </c>
      <c r="BN1005" s="10" t="str">
        <f>IF($AE1005="","",IF(OR($V1005&lt;2.7,$V1005&gt;90),"Age OOR",BM1005-1.6449*VLOOKUP(BM$14&amp;"-rse-"&amp;$J1005,Equations!$G:$I,3,0)))</f>
        <v/>
      </c>
      <c r="BO1005" s="10" t="str">
        <f>IF($AE1005="","",IF(OR($V1005&lt;2.7,$V1005&gt;90),"Age OOR",BM1005+1.6449*VLOOKUP(BM$14&amp;"-rse-"&amp;$J1005,Equations!$G:$I,3,0)))</f>
        <v/>
      </c>
      <c r="BP1005" s="10" t="str">
        <f t="shared" si="393"/>
        <v/>
      </c>
      <c r="BQ1005" s="10" t="str">
        <f>IF($AE1005="","",IF(OR($V1005&lt;2.7,$V1005&gt;90),"Age OOR",($AE1005-BM1005)/VLOOKUP(BM$14&amp;"-rse-"&amp;$J1005,Equations!$G:$I,3,0)))</f>
        <v/>
      </c>
      <c r="BR1005" s="10" t="str">
        <f>IF($AF1005="","",IF(OR($V1005&lt;2.7,$V1005&gt;90),"Age OOR",VLOOKUP(BR$14&amp;"-int-"&amp;$K1005,Equations!$G:$I,3,0)+VLOOKUP(BR$14&amp;"-sexo-"&amp;$K1005,Equations!$G:$I,3,0)*$U1005+VLOOKUP(BR$14&amp;"-edad-"&amp;$K1005,Equations!$G:$I,3,0)*$V1005+VLOOKUP(BR$14&amp;"-est-"&amp;$K1005,Equations!$G:$I,3,0)*(1/$W1005)+VLOOKUP(BR$14&amp;"-imc-"&amp;$K1005,Equations!$G:$I,3,0)*(1/$Q1005)))</f>
        <v/>
      </c>
      <c r="BS1005" s="10" t="str">
        <f>IF($AF1005="","",IF(OR($V1005&lt;2.7,$V1005&gt;90),"Age OOR",BR1005-1.6449*VLOOKUP(BR$14&amp;"-rse-"&amp;$K1005,Equations!$G:$I,3,0)))</f>
        <v/>
      </c>
      <c r="BT1005" s="10" t="str">
        <f>IF($AF1005="","",IF(OR($V1005&lt;2.7,$V1005&gt;90),"Age OOR",BR1005+1.6449*VLOOKUP(BR$14&amp;"-rse-"&amp;$K1005,Equations!$G:$I,3,0)))</f>
        <v/>
      </c>
      <c r="BU1005" s="10" t="str">
        <f t="shared" si="394"/>
        <v/>
      </c>
      <c r="BV1005" s="10" t="str">
        <f>IF($AF1005="","",IF(OR($V1005&lt;2.7,$V1005&gt;90),"Age OOR",($AF1005-BR1005)/VLOOKUP(BR$14&amp;"-rse-"&amp;$K1005,Equations!$G:$I,3,0)))</f>
        <v/>
      </c>
      <c r="BW1005" s="10" t="str">
        <f>IF($AG1005="","",IF(OR($V1005&lt;2.7,$V1005&gt;90),"Age OOR",VLOOKUP(BW$14&amp;"-int-"&amp;$L1005,Equations!$G:$I,3,0)+VLOOKUP(BW$14&amp;"-sexo-"&amp;$L1005,Equations!$G:$I,3,0)*$U1005+VLOOKUP(BW$14&amp;"-edad-"&amp;$L1005,Equations!$G:$I,3,0)*$V1005+VLOOKUP(BW$14&amp;"-est-"&amp;$L1005,Equations!$G:$I,3,0)*(1/$W1005)+VLOOKUP(BW$14&amp;"-imc-"&amp;$L1005,Equations!$G:$I,3,0)*(1/$Q1005)))</f>
        <v/>
      </c>
      <c r="BX1005" s="10" t="str">
        <f>IF($AG1005="","",IF(OR($V1005&lt;2.7,$V1005&gt;90),"Age OOR",BW1005-1.6449*VLOOKUP(BW$14&amp;"-rse-"&amp;$L1005,Equations!$G:$I,3,0)))</f>
        <v/>
      </c>
      <c r="BY1005" s="10" t="str">
        <f>IF($AG1005="","",IF(OR($V1005&lt;2.7,$V1005&gt;90),"Age OOR",BW1005+1.6449*VLOOKUP(BW$14&amp;"-rse-"&amp;$L1005,Equations!$G:$I,3,0)))</f>
        <v/>
      </c>
      <c r="BZ1005" s="10" t="str">
        <f t="shared" si="395"/>
        <v/>
      </c>
      <c r="CA1005" s="10" t="str">
        <f>IF($AG1005="","",IF(OR($V1005&lt;2.7,$V1005&gt;90),"Age OOR",($AG1005-BW1005)/VLOOKUP(BW$14&amp;"-rse-"&amp;$L1005,Equations!$G:$I,3,0)))</f>
        <v/>
      </c>
      <c r="CB1005" s="10" t="str">
        <f>IF($AH1005="","",IF(OR($V1005&lt;2.7,$V1005&gt;90),"Age OOR",VLOOKUP(CB$14&amp;"-int-"&amp;$M1005,Equations!$G:$I,3,0)+VLOOKUP(CB$14&amp;"-sexo-"&amp;$M1005,Equations!$G:$I,3,0)*$U1005+VLOOKUP(CB$14&amp;"-edad-"&amp;$M1005,Equations!$G:$I,3,0)*$V1005+VLOOKUP(CB$14&amp;"-est-"&amp;$M1005,Equations!$G:$I,3,0)*(1/$W1005)+VLOOKUP(CB$14&amp;"-imc-"&amp;$M1005,Equations!$G:$I,3,0)*(1/$Q1005)))</f>
        <v/>
      </c>
      <c r="CC1005" s="10" t="str">
        <f>IF($AH1005="","",IF(OR($V1005&lt;2.7,$V1005&gt;90),"Age OOR",CB1005-1.6449*VLOOKUP(CB$14&amp;"-rse-"&amp;$M1005,Equations!$G:$I,3,0)))</f>
        <v/>
      </c>
      <c r="CD1005" s="10" t="str">
        <f>IF($AH1005="","",IF(OR($V1005&lt;2.7,$V1005&gt;90),"Age OOR",CB1005+1.6449*VLOOKUP(CB$14&amp;"-rse-"&amp;$M1005,Equations!$G:$I,3,0)))</f>
        <v/>
      </c>
      <c r="CE1005" s="10" t="str">
        <f t="shared" si="396"/>
        <v/>
      </c>
      <c r="CF1005" s="10" t="str">
        <f>IF($AH1005="","",IF(OR($V1005&lt;2.7,$V1005&gt;90),"Age OOR",($AH1005-CB1005)/VLOOKUP(CB$14&amp;"-rse-"&amp;$M1005,Equations!$G:$I,3,0)))</f>
        <v/>
      </c>
      <c r="CG1005" s="10" t="str">
        <f>IF($AI1005="","",IF(OR($V1005&lt;2.7,$V1005&gt;90),"Age OOR",VLOOKUP(CG$14&amp;"-int-"&amp;$N1005,Equations!$G:$I,3,0)+VLOOKUP(CG$14&amp;"-sexo-"&amp;$N1005,Equations!$G:$I,3,0)*$U1005+VLOOKUP(CG$14&amp;"-edad-"&amp;$N1005,Equations!$G:$I,3,0)*$V1005+VLOOKUP(CG$14&amp;"-est-"&amp;$N1005,Equations!$G:$I,3,0)*(1/$W1005)+VLOOKUP(CG$14&amp;"-imc-"&amp;$N1005,Equations!$G:$I,3,0)*(1/$Q1005)))</f>
        <v/>
      </c>
      <c r="CH1005" s="10" t="str">
        <f>IF($AI1005="","",IF(OR($V1005&lt;2.7,$V1005&gt;90),"Age OOR",CG1005-1.6449*VLOOKUP(CG$14&amp;"-rse-"&amp;$N1005,Equations!$G:$I,3,0)))</f>
        <v/>
      </c>
      <c r="CI1005" s="10" t="str">
        <f>IF($AI1005="","",IF(OR($V1005&lt;2.7,$V1005&gt;90),"Age OOR",CG1005+1.6449*VLOOKUP(CG$14&amp;"-rse-"&amp;$N1005,Equations!$G:$I,3,0)))</f>
        <v/>
      </c>
      <c r="CJ1005" s="10" t="str">
        <f t="shared" si="397"/>
        <v/>
      </c>
      <c r="CK1005" s="10" t="str">
        <f>IF($AI1005="","",IF(OR($V1005&lt;2.7,$V1005&gt;90),"Age OOR",($AI1005-CG1005)/VLOOKUP(CG$14&amp;"-rse-"&amp;$N1005,Equations!$G:$I,3,0)))</f>
        <v/>
      </c>
      <c r="CL1005" s="10" t="str">
        <f>IF($AJ1005="","",IF(OR($V1005&lt;2.7,$V1005&gt;90),"Age OOR",VLOOKUP(CL$14&amp;"-int-"&amp;$O1005,Equations!$G:$I,3,0)+VLOOKUP(CL$14&amp;"-sexo-"&amp;$O1005,Equations!$G:$I,3,0)*$U1005+VLOOKUP(CL$14&amp;"-edad-"&amp;$O1005,Equations!$G:$I,3,0)*$V1005+VLOOKUP(CL$14&amp;"-est-"&amp;$O1005,Equations!$G:$I,3,0)*(1/$W1005)+VLOOKUP(CL$14&amp;"-imc-"&amp;$O1005,Equations!$G:$I,3,0)*(1/$Q1005)))</f>
        <v/>
      </c>
      <c r="CM1005" s="10" t="str">
        <f>IF($AJ1005="","",IF(OR($V1005&lt;2.7,$V1005&gt;90),"Age OOR",CL1005-1.6449*VLOOKUP(CL$14&amp;"-rse-"&amp;$O1005,Equations!$G:$I,3,0)))</f>
        <v/>
      </c>
      <c r="CN1005" s="10" t="str">
        <f>IF($AJ1005="","",IF(OR($V1005&lt;2.7,$V1005&gt;90),"Age OOR",CL1005+1.6449*VLOOKUP(CL$14&amp;"-rse-"&amp;$O1005,Equations!$G:$I,3,0)))</f>
        <v/>
      </c>
      <c r="CO1005" s="10" t="str">
        <f t="shared" si="398"/>
        <v/>
      </c>
      <c r="CP1005" s="10" t="str">
        <f>IF($AJ1005="","",IF(OR($V1005&lt;2.7,$V1005&gt;90),"Age OOR",($AJ1005-CL1005)/VLOOKUP(CL$14&amp;"-rse-"&amp;$O1005,Equations!$G:$I,3,0)))</f>
        <v/>
      </c>
      <c r="CQ1005" s="10" t="str">
        <f>IF($AK1005="","",IF(OR($V1005&lt;2.7,$V1005&gt;90),"Age OOR",EXP(VLOOKUP(CQ$14&amp;"-int-"&amp;$P1005,Equations!$G:$I,3,0)+VLOOKUP(CQ$14&amp;"-sexo-"&amp;$P1005,Equations!$G:$I,3,0)*$U1005+VLOOKUP(CQ$14&amp;"-edad-"&amp;$P1005,Equations!$G:$I,3,0)*$V1005+VLOOKUP(CQ$14&amp;"-est-"&amp;$P1005,Equations!$G:$I,3,0)*(1/$W1005)+VLOOKUP(CQ$14&amp;"-imc-"&amp;$P1005,Equations!$G:$I,3,0)*(1/$Q1005))))</f>
        <v/>
      </c>
      <c r="CR1005" s="10" t="str">
        <f>IF($AK1005="","",IF(OR($V1005&lt;2.7,$V1005&gt;90),"Age OOR",EXP(LN(CQ1005)-1.6449*VLOOKUP(CQ$14&amp;"-rse-"&amp;$P1005,Equations!$G:$I,3,0))))</f>
        <v/>
      </c>
      <c r="CS1005" s="10" t="str">
        <f>IF($AK1005="","",IF(OR($V1005&lt;2.7,$V1005&gt;90),"Age OOR",EXP(LN(CQ1005)+1.6449*VLOOKUP(CQ$14&amp;"-rse-"&amp;$P1005,Equations!$G:$I,3,0))))</f>
        <v/>
      </c>
      <c r="CT1005" s="10" t="str">
        <f t="shared" si="399"/>
        <v/>
      </c>
      <c r="CU1005" s="10" t="str">
        <f>IF($AK1005="","",IF(OR($V1005&lt;2.7,$V1005&gt;90),"Age OOR",(LN($AK1005)-LN(CQ1005))/VLOOKUP(CQ$14&amp;"-rse-"&amp;$P1005,Equations!$G:$I,3,0)))</f>
        <v/>
      </c>
      <c r="CV1005" s="47"/>
    </row>
    <row r="1006" spans="5:100" x14ac:dyDescent="0.2">
      <c r="E1006" s="23" t="str">
        <f t="shared" si="375"/>
        <v>Age out of range</v>
      </c>
      <c r="F1006" s="23" t="str">
        <f t="shared" si="376"/>
        <v>Age out of range</v>
      </c>
      <c r="G1006" s="23" t="str">
        <f t="shared" si="377"/>
        <v>Age out of range</v>
      </c>
      <c r="H1006" s="23" t="str">
        <f t="shared" si="378"/>
        <v>Age out of range</v>
      </c>
      <c r="I1006" s="23" t="str">
        <f t="shared" si="379"/>
        <v>Age out of range</v>
      </c>
      <c r="J1006" s="23" t="str">
        <f t="shared" si="380"/>
        <v>Age out of range</v>
      </c>
      <c r="K1006" s="23" t="str">
        <f t="shared" si="381"/>
        <v>Age out of range</v>
      </c>
      <c r="L1006" s="23" t="str">
        <f t="shared" si="382"/>
        <v>Age out of range</v>
      </c>
      <c r="M1006" s="23" t="str">
        <f t="shared" si="383"/>
        <v>Age out of range</v>
      </c>
      <c r="N1006" s="23" t="str">
        <f t="shared" si="384"/>
        <v>Age out of range</v>
      </c>
      <c r="O1006" s="23" t="str">
        <f t="shared" si="385"/>
        <v>Age out of range</v>
      </c>
      <c r="P1006" s="23" t="str">
        <f t="shared" si="386"/>
        <v>Age out of range</v>
      </c>
      <c r="Q1006" s="23" t="e">
        <f t="shared" si="387"/>
        <v>#DIV/0!</v>
      </c>
      <c r="R1006" s="17"/>
      <c r="S1006" s="23">
        <v>990</v>
      </c>
      <c r="T1006" s="134"/>
      <c r="U1006" s="134"/>
      <c r="V1006" s="134"/>
      <c r="W1006" s="134"/>
      <c r="X1006" s="134"/>
      <c r="Y1006" s="134"/>
      <c r="Z1006" s="134"/>
      <c r="AA1006" s="134"/>
      <c r="AB1006" s="134"/>
      <c r="AC1006" s="134"/>
      <c r="AD1006" s="134"/>
      <c r="AE1006" s="134"/>
      <c r="AF1006" s="134"/>
      <c r="AG1006" s="134"/>
      <c r="AH1006" s="134"/>
      <c r="AI1006" s="134"/>
      <c r="AJ1006" s="134"/>
      <c r="AK1006" s="134"/>
      <c r="AL1006" s="7"/>
      <c r="AM1006" s="47"/>
      <c r="AN1006" s="10" t="str">
        <f>IF($Z1006="","",IF(OR($V1006&lt;2.7,$V1006&gt;90),"Age OOR",VLOOKUP(AN$14&amp;"-int-"&amp;$E1006,Equations!$G:$I,3,0)+VLOOKUP(AN$14&amp;"-sexo-"&amp;$E1006,Equations!$G:$I,3,0)*$U1006+VLOOKUP(AN$14&amp;"-edad-"&amp;$E1006,Equations!$G:$I,3,0)*$V1006+VLOOKUP(AN$14&amp;"-est-"&amp;$E1006,Equations!$G:$I,3,0)*(1/$W1006)+VLOOKUP(AN$14&amp;"-imc-"&amp;$E1006,Equations!$G:$I,3,0)*(1/$Q1006)))</f>
        <v/>
      </c>
      <c r="AO1006" s="10" t="str">
        <f>IF($Z1006="","",IF(OR($V1006&lt;2.7,$V1006&gt;90),"Age OOR",AN1006-1.6449*VLOOKUP(AN$14&amp;"-rse-"&amp;$E1006,Equations!$G:$I,3,0)))</f>
        <v/>
      </c>
      <c r="AP1006" s="10" t="str">
        <f>IF($Z1006="","",IF(OR($V1006&lt;2.7,$V1006&gt;90),"Age OOR",AN1006+1.6449*VLOOKUP(AN$14&amp;"-rse-"&amp;$E1006,Equations!$G:$I,3,0)))</f>
        <v/>
      </c>
      <c r="AQ1006" s="10" t="str">
        <f t="shared" si="388"/>
        <v/>
      </c>
      <c r="AR1006" s="10" t="str">
        <f>IF($Z1006="","",IF(OR($V1006&lt;2.7,$V1006&gt;90),"Age OOR",($Z1006-AN1006)/VLOOKUP(AN$14&amp;"-rse-"&amp;$E1006,Equations!$G:$I,3,0)))</f>
        <v/>
      </c>
      <c r="AS1006" s="10" t="str">
        <f>IF($AA1006="","",IF(OR($V1006&lt;2.7,$V1006&gt;90),"Age OOR",VLOOKUP(AS$14&amp;"-int-"&amp;$F1006,Equations!$G:$I,3,0)+VLOOKUP(AS$14&amp;"-sexo-"&amp;$F1006,Equations!$G:$I,3,0)*$U1006+VLOOKUP(AS$14&amp;"-edad-"&amp;$F1006,Equations!$G:$I,3,0)*$V1006+VLOOKUP(AS$14&amp;"-est-"&amp;$F1006,Equations!$G:$I,3,0)*(1/$W1006)+VLOOKUP(AS$14&amp;"-imc-"&amp;$F1006,Equations!$G:$I,3,0)*(1/$Q1006)))</f>
        <v/>
      </c>
      <c r="AT1006" s="10" t="str">
        <f>IF($AA1006="","",IF(OR($V1006&lt;2.7,$V1006&gt;90),"Age OOR",AS1006-1.6449*VLOOKUP(AS$14&amp;"-rse-"&amp;$F1006,Equations!$G:$I,3,0)))</f>
        <v/>
      </c>
      <c r="AU1006" s="10" t="str">
        <f>IF($AA1006="","",IF(OR($V1006&lt;2.7,$V1006&gt;90),"Age OOR",AS1006+1.6449*VLOOKUP(AS$14&amp;"-rse-"&amp;$F1006,Equations!$G:$I,3,0)))</f>
        <v/>
      </c>
      <c r="AV1006" s="10" t="str">
        <f t="shared" si="389"/>
        <v/>
      </c>
      <c r="AW1006" s="10" t="str">
        <f>IF($AA1006="","",IF(OR($V1006&lt;2.7,$V1006&gt;90),"Age OOR",($AA1006-AS1006)/VLOOKUP(AS$14&amp;"-rse-"&amp;$F1006,Equations!$G:$I,3,0)))</f>
        <v/>
      </c>
      <c r="AX1006" s="10" t="str">
        <f>IF($AB1006="","",IF(OR($V1006&lt;2.7,$V1006&gt;90),"Age OOR",VLOOKUP(AX$14&amp;"-int-"&amp;$G1006,Equations!$G:$I,3,0)+VLOOKUP(AX$14&amp;"-sexo-"&amp;$G1006,Equations!$G:$I,3,0)*$U1006+VLOOKUP(AX$14&amp;"-edad-"&amp;$G1006,Equations!$G:$I,3,0)*$V1006+VLOOKUP(AX$14&amp;"-est-"&amp;$G1006,Equations!$G:$I,3,0)*(1/$W1006)+VLOOKUP(AX$14&amp;"-imc-"&amp;$G1006,Equations!$G:$I,3,0)*(1/$Q1006)))</f>
        <v/>
      </c>
      <c r="AY1006" s="10" t="str">
        <f>IF($AB1006="","",IF(OR($V1006&lt;2.7,$V1006&gt;90),"Age OOR",AX1006-1.6449*VLOOKUP(AX$14&amp;"-rse-"&amp;$G1006,Equations!$G:$I,3,0)))</f>
        <v/>
      </c>
      <c r="AZ1006" s="10" t="str">
        <f>IF($AB1006="","",IF(OR($V1006&lt;2.7,$V1006&gt;90),"Age OOR",AX1006+1.6449*VLOOKUP(AX$14&amp;"-rse-"&amp;$G1006,Equations!$G:$I,3,0)))</f>
        <v/>
      </c>
      <c r="BA1006" s="10" t="str">
        <f t="shared" si="390"/>
        <v/>
      </c>
      <c r="BB1006" s="10" t="str">
        <f>IF($AB1006="","",IF(OR($V1006&lt;2.7,$V1006&gt;90),"Age OOR",($AB1006-AX1006)/VLOOKUP(AX$14&amp;"-rse-"&amp;$G1006,Equations!$G:$I,3,0)))</f>
        <v/>
      </c>
      <c r="BC1006" s="10" t="str">
        <f>IF($AC1006="","",IF(OR($V1006&lt;2.7,$V1006&gt;90),"Age OOR",VLOOKUP(BC$14&amp;"-int-"&amp;$H1006,Equations!$G:$I,3,0)+VLOOKUP(BC$14&amp;"-sexo-"&amp;$H1006,Equations!$G:$I,3,0)*$U1006+VLOOKUP(BC$14&amp;"-edad-"&amp;$H1006,Equations!$G:$I,3,0)*$V1006+VLOOKUP(BC$14&amp;"-est-"&amp;$H1006,Equations!$G:$I,3,0)*(1/$W1006)+VLOOKUP(BC$14&amp;"-imc-"&amp;$H1006,Equations!$G:$I,3,0)*(1/$Q1006)))</f>
        <v/>
      </c>
      <c r="BD1006" s="10" t="str">
        <f>IF($AC1006="","",IF(OR($V1006&lt;2.7,$V1006&gt;90),"Age OOR",BC1006-1.6449*VLOOKUP(BC$14&amp;"-rse-"&amp;$H1006,Equations!$G:$I,3,0)))</f>
        <v/>
      </c>
      <c r="BE1006" s="10" t="str">
        <f>IF($AC1006="","",IF(OR($V1006&lt;2.7,$V1006&gt;90),"Age OOR",BC1006+1.6449*VLOOKUP(BC$14&amp;"-rse-"&amp;$H1006,Equations!$G:$I,3,0)))</f>
        <v/>
      </c>
      <c r="BF1006" s="10" t="str">
        <f t="shared" si="391"/>
        <v/>
      </c>
      <c r="BG1006" s="10" t="str">
        <f>IF($AC1006="","",IF(OR($V1006&lt;2.7,$V1006&gt;90),"Age OOR",($AC1006-BC1006)/VLOOKUP(BC$14&amp;"-rse-"&amp;$H1006,Equations!$G:$I,3,0)))</f>
        <v/>
      </c>
      <c r="BH1006" s="10" t="str">
        <f>IF($AD1006="","",IF(OR($V1006&lt;2.7,$V1006&gt;90),"Age OOR",VLOOKUP(BH$14&amp;"-int-"&amp;$I1006,Equations!$G:$I,3,0)+VLOOKUP(BH$14&amp;"-sexo-"&amp;$I1006,Equations!$G:$I,3,0)*$U1006+VLOOKUP(BH$14&amp;"-edad-"&amp;$I1006,Equations!$G:$I,3,0)*$V1006+VLOOKUP(BH$14&amp;"-est-"&amp;$I1006,Equations!$G:$I,3,0)*(1/$W1006)+VLOOKUP(BH$14&amp;"-imc-"&amp;$I1006,Equations!$G:$I,3,0)*(1/$Q1006)))</f>
        <v/>
      </c>
      <c r="BI1006" s="10" t="str">
        <f>IF($AD1006="","",IF(OR($V1006&lt;2.7,$V1006&gt;90),"Age OOR",BH1006-1.6449*VLOOKUP(BH$14&amp;"-rse-"&amp;$I1006,Equations!$G:$I,3,0)))</f>
        <v/>
      </c>
      <c r="BJ1006" s="10" t="str">
        <f>IF($AD1006="","",IF(OR($V1006&lt;2.7,$V1006&gt;90),"Age OOR",BH1006+1.6449*VLOOKUP(BH$14&amp;"-rse-"&amp;$I1006,Equations!$G:$I,3,0)))</f>
        <v/>
      </c>
      <c r="BK1006" s="10" t="str">
        <f t="shared" si="392"/>
        <v/>
      </c>
      <c r="BL1006" s="10" t="str">
        <f>IF($AD1006="","",IF(OR($V1006&lt;2.7,$V1006&gt;90),"Age OOR",($AD1006-BH1006)/VLOOKUP(BH$14&amp;"-rse-"&amp;$I1006,Equations!$G:$I,3,0)))</f>
        <v/>
      </c>
      <c r="BM1006" s="10" t="str">
        <f>IF($AE1006="","",IF(OR($V1006&lt;2.7,$V1006&gt;90),"Age OOR",VLOOKUP(BM$14&amp;"-int-"&amp;$J1006,Equations!$G:$I,3,0)+VLOOKUP(BM$14&amp;"-sexo-"&amp;$J1006,Equations!$G:$I,3,0)*$U1006+VLOOKUP(BM$14&amp;"-edad-"&amp;$J1006,Equations!$G:$I,3,0)*$V1006+VLOOKUP(BM$14&amp;"-est-"&amp;$J1006,Equations!$G:$I,3,0)*(1/$W1006)+VLOOKUP(BM$14&amp;"-imc-"&amp;$J1006,Equations!$G:$I,3,0)*(1/$Q1006)))</f>
        <v/>
      </c>
      <c r="BN1006" s="10" t="str">
        <f>IF($AE1006="","",IF(OR($V1006&lt;2.7,$V1006&gt;90),"Age OOR",BM1006-1.6449*VLOOKUP(BM$14&amp;"-rse-"&amp;$J1006,Equations!$G:$I,3,0)))</f>
        <v/>
      </c>
      <c r="BO1006" s="10" t="str">
        <f>IF($AE1006="","",IF(OR($V1006&lt;2.7,$V1006&gt;90),"Age OOR",BM1006+1.6449*VLOOKUP(BM$14&amp;"-rse-"&amp;$J1006,Equations!$G:$I,3,0)))</f>
        <v/>
      </c>
      <c r="BP1006" s="10" t="str">
        <f t="shared" si="393"/>
        <v/>
      </c>
      <c r="BQ1006" s="10" t="str">
        <f>IF($AE1006="","",IF(OR($V1006&lt;2.7,$V1006&gt;90),"Age OOR",($AE1006-BM1006)/VLOOKUP(BM$14&amp;"-rse-"&amp;$J1006,Equations!$G:$I,3,0)))</f>
        <v/>
      </c>
      <c r="BR1006" s="10" t="str">
        <f>IF($AF1006="","",IF(OR($V1006&lt;2.7,$V1006&gt;90),"Age OOR",VLOOKUP(BR$14&amp;"-int-"&amp;$K1006,Equations!$G:$I,3,0)+VLOOKUP(BR$14&amp;"-sexo-"&amp;$K1006,Equations!$G:$I,3,0)*$U1006+VLOOKUP(BR$14&amp;"-edad-"&amp;$K1006,Equations!$G:$I,3,0)*$V1006+VLOOKUP(BR$14&amp;"-est-"&amp;$K1006,Equations!$G:$I,3,0)*(1/$W1006)+VLOOKUP(BR$14&amp;"-imc-"&amp;$K1006,Equations!$G:$I,3,0)*(1/$Q1006)))</f>
        <v/>
      </c>
      <c r="BS1006" s="10" t="str">
        <f>IF($AF1006="","",IF(OR($V1006&lt;2.7,$V1006&gt;90),"Age OOR",BR1006-1.6449*VLOOKUP(BR$14&amp;"-rse-"&amp;$K1006,Equations!$G:$I,3,0)))</f>
        <v/>
      </c>
      <c r="BT1006" s="10" t="str">
        <f>IF($AF1006="","",IF(OR($V1006&lt;2.7,$V1006&gt;90),"Age OOR",BR1006+1.6449*VLOOKUP(BR$14&amp;"-rse-"&amp;$K1006,Equations!$G:$I,3,0)))</f>
        <v/>
      </c>
      <c r="BU1006" s="10" t="str">
        <f t="shared" si="394"/>
        <v/>
      </c>
      <c r="BV1006" s="10" t="str">
        <f>IF($AF1006="","",IF(OR($V1006&lt;2.7,$V1006&gt;90),"Age OOR",($AF1006-BR1006)/VLOOKUP(BR$14&amp;"-rse-"&amp;$K1006,Equations!$G:$I,3,0)))</f>
        <v/>
      </c>
      <c r="BW1006" s="10" t="str">
        <f>IF($AG1006="","",IF(OR($V1006&lt;2.7,$V1006&gt;90),"Age OOR",VLOOKUP(BW$14&amp;"-int-"&amp;$L1006,Equations!$G:$I,3,0)+VLOOKUP(BW$14&amp;"-sexo-"&amp;$L1006,Equations!$G:$I,3,0)*$U1006+VLOOKUP(BW$14&amp;"-edad-"&amp;$L1006,Equations!$G:$I,3,0)*$V1006+VLOOKUP(BW$14&amp;"-est-"&amp;$L1006,Equations!$G:$I,3,0)*(1/$W1006)+VLOOKUP(BW$14&amp;"-imc-"&amp;$L1006,Equations!$G:$I,3,0)*(1/$Q1006)))</f>
        <v/>
      </c>
      <c r="BX1006" s="10" t="str">
        <f>IF($AG1006="","",IF(OR($V1006&lt;2.7,$V1006&gt;90),"Age OOR",BW1006-1.6449*VLOOKUP(BW$14&amp;"-rse-"&amp;$L1006,Equations!$G:$I,3,0)))</f>
        <v/>
      </c>
      <c r="BY1006" s="10" t="str">
        <f>IF($AG1006="","",IF(OR($V1006&lt;2.7,$V1006&gt;90),"Age OOR",BW1006+1.6449*VLOOKUP(BW$14&amp;"-rse-"&amp;$L1006,Equations!$G:$I,3,0)))</f>
        <v/>
      </c>
      <c r="BZ1006" s="10" t="str">
        <f t="shared" si="395"/>
        <v/>
      </c>
      <c r="CA1006" s="10" t="str">
        <f>IF($AG1006="","",IF(OR($V1006&lt;2.7,$V1006&gt;90),"Age OOR",($AG1006-BW1006)/VLOOKUP(BW$14&amp;"-rse-"&amp;$L1006,Equations!$G:$I,3,0)))</f>
        <v/>
      </c>
      <c r="CB1006" s="10" t="str">
        <f>IF($AH1006="","",IF(OR($V1006&lt;2.7,$V1006&gt;90),"Age OOR",VLOOKUP(CB$14&amp;"-int-"&amp;$M1006,Equations!$G:$I,3,0)+VLOOKUP(CB$14&amp;"-sexo-"&amp;$M1006,Equations!$G:$I,3,0)*$U1006+VLOOKUP(CB$14&amp;"-edad-"&amp;$M1006,Equations!$G:$I,3,0)*$V1006+VLOOKUP(CB$14&amp;"-est-"&amp;$M1006,Equations!$G:$I,3,0)*(1/$W1006)+VLOOKUP(CB$14&amp;"-imc-"&amp;$M1006,Equations!$G:$I,3,0)*(1/$Q1006)))</f>
        <v/>
      </c>
      <c r="CC1006" s="10" t="str">
        <f>IF($AH1006="","",IF(OR($V1006&lt;2.7,$V1006&gt;90),"Age OOR",CB1006-1.6449*VLOOKUP(CB$14&amp;"-rse-"&amp;$M1006,Equations!$G:$I,3,0)))</f>
        <v/>
      </c>
      <c r="CD1006" s="10" t="str">
        <f>IF($AH1006="","",IF(OR($V1006&lt;2.7,$V1006&gt;90),"Age OOR",CB1006+1.6449*VLOOKUP(CB$14&amp;"-rse-"&amp;$M1006,Equations!$G:$I,3,0)))</f>
        <v/>
      </c>
      <c r="CE1006" s="10" t="str">
        <f t="shared" si="396"/>
        <v/>
      </c>
      <c r="CF1006" s="10" t="str">
        <f>IF($AH1006="","",IF(OR($V1006&lt;2.7,$V1006&gt;90),"Age OOR",($AH1006-CB1006)/VLOOKUP(CB$14&amp;"-rse-"&amp;$M1006,Equations!$G:$I,3,0)))</f>
        <v/>
      </c>
      <c r="CG1006" s="10" t="str">
        <f>IF($AI1006="","",IF(OR($V1006&lt;2.7,$V1006&gt;90),"Age OOR",VLOOKUP(CG$14&amp;"-int-"&amp;$N1006,Equations!$G:$I,3,0)+VLOOKUP(CG$14&amp;"-sexo-"&amp;$N1006,Equations!$G:$I,3,0)*$U1006+VLOOKUP(CG$14&amp;"-edad-"&amp;$N1006,Equations!$G:$I,3,0)*$V1006+VLOOKUP(CG$14&amp;"-est-"&amp;$N1006,Equations!$G:$I,3,0)*(1/$W1006)+VLOOKUP(CG$14&amp;"-imc-"&amp;$N1006,Equations!$G:$I,3,0)*(1/$Q1006)))</f>
        <v/>
      </c>
      <c r="CH1006" s="10" t="str">
        <f>IF($AI1006="","",IF(OR($V1006&lt;2.7,$V1006&gt;90),"Age OOR",CG1006-1.6449*VLOOKUP(CG$14&amp;"-rse-"&amp;$N1006,Equations!$G:$I,3,0)))</f>
        <v/>
      </c>
      <c r="CI1006" s="10" t="str">
        <f>IF($AI1006="","",IF(OR($V1006&lt;2.7,$V1006&gt;90),"Age OOR",CG1006+1.6449*VLOOKUP(CG$14&amp;"-rse-"&amp;$N1006,Equations!$G:$I,3,0)))</f>
        <v/>
      </c>
      <c r="CJ1006" s="10" t="str">
        <f t="shared" si="397"/>
        <v/>
      </c>
      <c r="CK1006" s="10" t="str">
        <f>IF($AI1006="","",IF(OR($V1006&lt;2.7,$V1006&gt;90),"Age OOR",($AI1006-CG1006)/VLOOKUP(CG$14&amp;"-rse-"&amp;$N1006,Equations!$G:$I,3,0)))</f>
        <v/>
      </c>
      <c r="CL1006" s="10" t="str">
        <f>IF($AJ1006="","",IF(OR($V1006&lt;2.7,$V1006&gt;90),"Age OOR",VLOOKUP(CL$14&amp;"-int-"&amp;$O1006,Equations!$G:$I,3,0)+VLOOKUP(CL$14&amp;"-sexo-"&amp;$O1006,Equations!$G:$I,3,0)*$U1006+VLOOKUP(CL$14&amp;"-edad-"&amp;$O1006,Equations!$G:$I,3,0)*$V1006+VLOOKUP(CL$14&amp;"-est-"&amp;$O1006,Equations!$G:$I,3,0)*(1/$W1006)+VLOOKUP(CL$14&amp;"-imc-"&amp;$O1006,Equations!$G:$I,3,0)*(1/$Q1006)))</f>
        <v/>
      </c>
      <c r="CM1006" s="10" t="str">
        <f>IF($AJ1006="","",IF(OR($V1006&lt;2.7,$V1006&gt;90),"Age OOR",CL1006-1.6449*VLOOKUP(CL$14&amp;"-rse-"&amp;$O1006,Equations!$G:$I,3,0)))</f>
        <v/>
      </c>
      <c r="CN1006" s="10" t="str">
        <f>IF($AJ1006="","",IF(OR($V1006&lt;2.7,$V1006&gt;90),"Age OOR",CL1006+1.6449*VLOOKUP(CL$14&amp;"-rse-"&amp;$O1006,Equations!$G:$I,3,0)))</f>
        <v/>
      </c>
      <c r="CO1006" s="10" t="str">
        <f t="shared" si="398"/>
        <v/>
      </c>
      <c r="CP1006" s="10" t="str">
        <f>IF($AJ1006="","",IF(OR($V1006&lt;2.7,$V1006&gt;90),"Age OOR",($AJ1006-CL1006)/VLOOKUP(CL$14&amp;"-rse-"&amp;$O1006,Equations!$G:$I,3,0)))</f>
        <v/>
      </c>
      <c r="CQ1006" s="10" t="str">
        <f>IF($AK1006="","",IF(OR($V1006&lt;2.7,$V1006&gt;90),"Age OOR",EXP(VLOOKUP(CQ$14&amp;"-int-"&amp;$P1006,Equations!$G:$I,3,0)+VLOOKUP(CQ$14&amp;"-sexo-"&amp;$P1006,Equations!$G:$I,3,0)*$U1006+VLOOKUP(CQ$14&amp;"-edad-"&amp;$P1006,Equations!$G:$I,3,0)*$V1006+VLOOKUP(CQ$14&amp;"-est-"&amp;$P1006,Equations!$G:$I,3,0)*(1/$W1006)+VLOOKUP(CQ$14&amp;"-imc-"&amp;$P1006,Equations!$G:$I,3,0)*(1/$Q1006))))</f>
        <v/>
      </c>
      <c r="CR1006" s="10" t="str">
        <f>IF($AK1006="","",IF(OR($V1006&lt;2.7,$V1006&gt;90),"Age OOR",EXP(LN(CQ1006)-1.6449*VLOOKUP(CQ$14&amp;"-rse-"&amp;$P1006,Equations!$G:$I,3,0))))</f>
        <v/>
      </c>
      <c r="CS1006" s="10" t="str">
        <f>IF($AK1006="","",IF(OR($V1006&lt;2.7,$V1006&gt;90),"Age OOR",EXP(LN(CQ1006)+1.6449*VLOOKUP(CQ$14&amp;"-rse-"&amp;$P1006,Equations!$G:$I,3,0))))</f>
        <v/>
      </c>
      <c r="CT1006" s="10" t="str">
        <f t="shared" si="399"/>
        <v/>
      </c>
      <c r="CU1006" s="10" t="str">
        <f>IF($AK1006="","",IF(OR($V1006&lt;2.7,$V1006&gt;90),"Age OOR",(LN($AK1006)-LN(CQ1006))/VLOOKUP(CQ$14&amp;"-rse-"&amp;$P1006,Equations!$G:$I,3,0)))</f>
        <v/>
      </c>
      <c r="CV1006" s="47"/>
    </row>
    <row r="1007" spans="5:100" x14ac:dyDescent="0.2">
      <c r="E1007" s="23" t="str">
        <f t="shared" si="375"/>
        <v>Age out of range</v>
      </c>
      <c r="F1007" s="23" t="str">
        <f t="shared" si="376"/>
        <v>Age out of range</v>
      </c>
      <c r="G1007" s="23" t="str">
        <f t="shared" si="377"/>
        <v>Age out of range</v>
      </c>
      <c r="H1007" s="23" t="str">
        <f t="shared" si="378"/>
        <v>Age out of range</v>
      </c>
      <c r="I1007" s="23" t="str">
        <f t="shared" si="379"/>
        <v>Age out of range</v>
      </c>
      <c r="J1007" s="23" t="str">
        <f t="shared" si="380"/>
        <v>Age out of range</v>
      </c>
      <c r="K1007" s="23" t="str">
        <f t="shared" si="381"/>
        <v>Age out of range</v>
      </c>
      <c r="L1007" s="23" t="str">
        <f t="shared" si="382"/>
        <v>Age out of range</v>
      </c>
      <c r="M1007" s="23" t="str">
        <f t="shared" si="383"/>
        <v>Age out of range</v>
      </c>
      <c r="N1007" s="23" t="str">
        <f t="shared" si="384"/>
        <v>Age out of range</v>
      </c>
      <c r="O1007" s="23" t="str">
        <f t="shared" si="385"/>
        <v>Age out of range</v>
      </c>
      <c r="P1007" s="23" t="str">
        <f t="shared" si="386"/>
        <v>Age out of range</v>
      </c>
      <c r="Q1007" s="23" t="e">
        <f t="shared" si="387"/>
        <v>#DIV/0!</v>
      </c>
      <c r="R1007" s="17"/>
      <c r="S1007" s="23">
        <v>991</v>
      </c>
      <c r="T1007" s="134"/>
      <c r="U1007" s="134"/>
      <c r="V1007" s="134"/>
      <c r="W1007" s="134"/>
      <c r="X1007" s="134"/>
      <c r="Y1007" s="134"/>
      <c r="Z1007" s="134"/>
      <c r="AA1007" s="134"/>
      <c r="AB1007" s="134"/>
      <c r="AC1007" s="134"/>
      <c r="AD1007" s="134"/>
      <c r="AE1007" s="134"/>
      <c r="AF1007" s="134"/>
      <c r="AG1007" s="134"/>
      <c r="AH1007" s="134"/>
      <c r="AI1007" s="134"/>
      <c r="AJ1007" s="134"/>
      <c r="AK1007" s="134"/>
      <c r="AL1007" s="7"/>
      <c r="AM1007" s="47"/>
      <c r="AN1007" s="10" t="str">
        <f>IF($Z1007="","",IF(OR($V1007&lt;2.7,$V1007&gt;90),"Age OOR",VLOOKUP(AN$14&amp;"-int-"&amp;$E1007,Equations!$G:$I,3,0)+VLOOKUP(AN$14&amp;"-sexo-"&amp;$E1007,Equations!$G:$I,3,0)*$U1007+VLOOKUP(AN$14&amp;"-edad-"&amp;$E1007,Equations!$G:$I,3,0)*$V1007+VLOOKUP(AN$14&amp;"-est-"&amp;$E1007,Equations!$G:$I,3,0)*(1/$W1007)+VLOOKUP(AN$14&amp;"-imc-"&amp;$E1007,Equations!$G:$I,3,0)*(1/$Q1007)))</f>
        <v/>
      </c>
      <c r="AO1007" s="10" t="str">
        <f>IF($Z1007="","",IF(OR($V1007&lt;2.7,$V1007&gt;90),"Age OOR",AN1007-1.6449*VLOOKUP(AN$14&amp;"-rse-"&amp;$E1007,Equations!$G:$I,3,0)))</f>
        <v/>
      </c>
      <c r="AP1007" s="10" t="str">
        <f>IF($Z1007="","",IF(OR($V1007&lt;2.7,$V1007&gt;90),"Age OOR",AN1007+1.6449*VLOOKUP(AN$14&amp;"-rse-"&amp;$E1007,Equations!$G:$I,3,0)))</f>
        <v/>
      </c>
      <c r="AQ1007" s="10" t="str">
        <f t="shared" si="388"/>
        <v/>
      </c>
      <c r="AR1007" s="10" t="str">
        <f>IF($Z1007="","",IF(OR($V1007&lt;2.7,$V1007&gt;90),"Age OOR",($Z1007-AN1007)/VLOOKUP(AN$14&amp;"-rse-"&amp;$E1007,Equations!$G:$I,3,0)))</f>
        <v/>
      </c>
      <c r="AS1007" s="10" t="str">
        <f>IF($AA1007="","",IF(OR($V1007&lt;2.7,$V1007&gt;90),"Age OOR",VLOOKUP(AS$14&amp;"-int-"&amp;$F1007,Equations!$G:$I,3,0)+VLOOKUP(AS$14&amp;"-sexo-"&amp;$F1007,Equations!$G:$I,3,0)*$U1007+VLOOKUP(AS$14&amp;"-edad-"&amp;$F1007,Equations!$G:$I,3,0)*$V1007+VLOOKUP(AS$14&amp;"-est-"&amp;$F1007,Equations!$G:$I,3,0)*(1/$W1007)+VLOOKUP(AS$14&amp;"-imc-"&amp;$F1007,Equations!$G:$I,3,0)*(1/$Q1007)))</f>
        <v/>
      </c>
      <c r="AT1007" s="10" t="str">
        <f>IF($AA1007="","",IF(OR($V1007&lt;2.7,$V1007&gt;90),"Age OOR",AS1007-1.6449*VLOOKUP(AS$14&amp;"-rse-"&amp;$F1007,Equations!$G:$I,3,0)))</f>
        <v/>
      </c>
      <c r="AU1007" s="10" t="str">
        <f>IF($AA1007="","",IF(OR($V1007&lt;2.7,$V1007&gt;90),"Age OOR",AS1007+1.6449*VLOOKUP(AS$14&amp;"-rse-"&amp;$F1007,Equations!$G:$I,3,0)))</f>
        <v/>
      </c>
      <c r="AV1007" s="10" t="str">
        <f t="shared" si="389"/>
        <v/>
      </c>
      <c r="AW1007" s="10" t="str">
        <f>IF($AA1007="","",IF(OR($V1007&lt;2.7,$V1007&gt;90),"Age OOR",($AA1007-AS1007)/VLOOKUP(AS$14&amp;"-rse-"&amp;$F1007,Equations!$G:$I,3,0)))</f>
        <v/>
      </c>
      <c r="AX1007" s="10" t="str">
        <f>IF($AB1007="","",IF(OR($V1007&lt;2.7,$V1007&gt;90),"Age OOR",VLOOKUP(AX$14&amp;"-int-"&amp;$G1007,Equations!$G:$I,3,0)+VLOOKUP(AX$14&amp;"-sexo-"&amp;$G1007,Equations!$G:$I,3,0)*$U1007+VLOOKUP(AX$14&amp;"-edad-"&amp;$G1007,Equations!$G:$I,3,0)*$V1007+VLOOKUP(AX$14&amp;"-est-"&amp;$G1007,Equations!$G:$I,3,0)*(1/$W1007)+VLOOKUP(AX$14&amp;"-imc-"&amp;$G1007,Equations!$G:$I,3,0)*(1/$Q1007)))</f>
        <v/>
      </c>
      <c r="AY1007" s="10" t="str">
        <f>IF($AB1007="","",IF(OR($V1007&lt;2.7,$V1007&gt;90),"Age OOR",AX1007-1.6449*VLOOKUP(AX$14&amp;"-rse-"&amp;$G1007,Equations!$G:$I,3,0)))</f>
        <v/>
      </c>
      <c r="AZ1007" s="10" t="str">
        <f>IF($AB1007="","",IF(OR($V1007&lt;2.7,$V1007&gt;90),"Age OOR",AX1007+1.6449*VLOOKUP(AX$14&amp;"-rse-"&amp;$G1007,Equations!$G:$I,3,0)))</f>
        <v/>
      </c>
      <c r="BA1007" s="10" t="str">
        <f t="shared" si="390"/>
        <v/>
      </c>
      <c r="BB1007" s="10" t="str">
        <f>IF($AB1007="","",IF(OR($V1007&lt;2.7,$V1007&gt;90),"Age OOR",($AB1007-AX1007)/VLOOKUP(AX$14&amp;"-rse-"&amp;$G1007,Equations!$G:$I,3,0)))</f>
        <v/>
      </c>
      <c r="BC1007" s="10" t="str">
        <f>IF($AC1007="","",IF(OR($V1007&lt;2.7,$V1007&gt;90),"Age OOR",VLOOKUP(BC$14&amp;"-int-"&amp;$H1007,Equations!$G:$I,3,0)+VLOOKUP(BC$14&amp;"-sexo-"&amp;$H1007,Equations!$G:$I,3,0)*$U1007+VLOOKUP(BC$14&amp;"-edad-"&amp;$H1007,Equations!$G:$I,3,0)*$V1007+VLOOKUP(BC$14&amp;"-est-"&amp;$H1007,Equations!$G:$I,3,0)*(1/$W1007)+VLOOKUP(BC$14&amp;"-imc-"&amp;$H1007,Equations!$G:$I,3,0)*(1/$Q1007)))</f>
        <v/>
      </c>
      <c r="BD1007" s="10" t="str">
        <f>IF($AC1007="","",IF(OR($V1007&lt;2.7,$V1007&gt;90),"Age OOR",BC1007-1.6449*VLOOKUP(BC$14&amp;"-rse-"&amp;$H1007,Equations!$G:$I,3,0)))</f>
        <v/>
      </c>
      <c r="BE1007" s="10" t="str">
        <f>IF($AC1007="","",IF(OR($V1007&lt;2.7,$V1007&gt;90),"Age OOR",BC1007+1.6449*VLOOKUP(BC$14&amp;"-rse-"&amp;$H1007,Equations!$G:$I,3,0)))</f>
        <v/>
      </c>
      <c r="BF1007" s="10" t="str">
        <f t="shared" si="391"/>
        <v/>
      </c>
      <c r="BG1007" s="10" t="str">
        <f>IF($AC1007="","",IF(OR($V1007&lt;2.7,$V1007&gt;90),"Age OOR",($AC1007-BC1007)/VLOOKUP(BC$14&amp;"-rse-"&amp;$H1007,Equations!$G:$I,3,0)))</f>
        <v/>
      </c>
      <c r="BH1007" s="10" t="str">
        <f>IF($AD1007="","",IF(OR($V1007&lt;2.7,$V1007&gt;90),"Age OOR",VLOOKUP(BH$14&amp;"-int-"&amp;$I1007,Equations!$G:$I,3,0)+VLOOKUP(BH$14&amp;"-sexo-"&amp;$I1007,Equations!$G:$I,3,0)*$U1007+VLOOKUP(BH$14&amp;"-edad-"&amp;$I1007,Equations!$G:$I,3,0)*$V1007+VLOOKUP(BH$14&amp;"-est-"&amp;$I1007,Equations!$G:$I,3,0)*(1/$W1007)+VLOOKUP(BH$14&amp;"-imc-"&amp;$I1007,Equations!$G:$I,3,0)*(1/$Q1007)))</f>
        <v/>
      </c>
      <c r="BI1007" s="10" t="str">
        <f>IF($AD1007="","",IF(OR($V1007&lt;2.7,$V1007&gt;90),"Age OOR",BH1007-1.6449*VLOOKUP(BH$14&amp;"-rse-"&amp;$I1007,Equations!$G:$I,3,0)))</f>
        <v/>
      </c>
      <c r="BJ1007" s="10" t="str">
        <f>IF($AD1007="","",IF(OR($V1007&lt;2.7,$V1007&gt;90),"Age OOR",BH1007+1.6449*VLOOKUP(BH$14&amp;"-rse-"&amp;$I1007,Equations!$G:$I,3,0)))</f>
        <v/>
      </c>
      <c r="BK1007" s="10" t="str">
        <f t="shared" si="392"/>
        <v/>
      </c>
      <c r="BL1007" s="10" t="str">
        <f>IF($AD1007="","",IF(OR($V1007&lt;2.7,$V1007&gt;90),"Age OOR",($AD1007-BH1007)/VLOOKUP(BH$14&amp;"-rse-"&amp;$I1007,Equations!$G:$I,3,0)))</f>
        <v/>
      </c>
      <c r="BM1007" s="10" t="str">
        <f>IF($AE1007="","",IF(OR($V1007&lt;2.7,$V1007&gt;90),"Age OOR",VLOOKUP(BM$14&amp;"-int-"&amp;$J1007,Equations!$G:$I,3,0)+VLOOKUP(BM$14&amp;"-sexo-"&amp;$J1007,Equations!$G:$I,3,0)*$U1007+VLOOKUP(BM$14&amp;"-edad-"&amp;$J1007,Equations!$G:$I,3,0)*$V1007+VLOOKUP(BM$14&amp;"-est-"&amp;$J1007,Equations!$G:$I,3,0)*(1/$W1007)+VLOOKUP(BM$14&amp;"-imc-"&amp;$J1007,Equations!$G:$I,3,0)*(1/$Q1007)))</f>
        <v/>
      </c>
      <c r="BN1007" s="10" t="str">
        <f>IF($AE1007="","",IF(OR($V1007&lt;2.7,$V1007&gt;90),"Age OOR",BM1007-1.6449*VLOOKUP(BM$14&amp;"-rse-"&amp;$J1007,Equations!$G:$I,3,0)))</f>
        <v/>
      </c>
      <c r="BO1007" s="10" t="str">
        <f>IF($AE1007="","",IF(OR($V1007&lt;2.7,$V1007&gt;90),"Age OOR",BM1007+1.6449*VLOOKUP(BM$14&amp;"-rse-"&amp;$J1007,Equations!$G:$I,3,0)))</f>
        <v/>
      </c>
      <c r="BP1007" s="10" t="str">
        <f t="shared" si="393"/>
        <v/>
      </c>
      <c r="BQ1007" s="10" t="str">
        <f>IF($AE1007="","",IF(OR($V1007&lt;2.7,$V1007&gt;90),"Age OOR",($AE1007-BM1007)/VLOOKUP(BM$14&amp;"-rse-"&amp;$J1007,Equations!$G:$I,3,0)))</f>
        <v/>
      </c>
      <c r="BR1007" s="10" t="str">
        <f>IF($AF1007="","",IF(OR($V1007&lt;2.7,$V1007&gt;90),"Age OOR",VLOOKUP(BR$14&amp;"-int-"&amp;$K1007,Equations!$G:$I,3,0)+VLOOKUP(BR$14&amp;"-sexo-"&amp;$K1007,Equations!$G:$I,3,0)*$U1007+VLOOKUP(BR$14&amp;"-edad-"&amp;$K1007,Equations!$G:$I,3,0)*$V1007+VLOOKUP(BR$14&amp;"-est-"&amp;$K1007,Equations!$G:$I,3,0)*(1/$W1007)+VLOOKUP(BR$14&amp;"-imc-"&amp;$K1007,Equations!$G:$I,3,0)*(1/$Q1007)))</f>
        <v/>
      </c>
      <c r="BS1007" s="10" t="str">
        <f>IF($AF1007="","",IF(OR($V1007&lt;2.7,$V1007&gt;90),"Age OOR",BR1007-1.6449*VLOOKUP(BR$14&amp;"-rse-"&amp;$K1007,Equations!$G:$I,3,0)))</f>
        <v/>
      </c>
      <c r="BT1007" s="10" t="str">
        <f>IF($AF1007="","",IF(OR($V1007&lt;2.7,$V1007&gt;90),"Age OOR",BR1007+1.6449*VLOOKUP(BR$14&amp;"-rse-"&amp;$K1007,Equations!$G:$I,3,0)))</f>
        <v/>
      </c>
      <c r="BU1007" s="10" t="str">
        <f t="shared" si="394"/>
        <v/>
      </c>
      <c r="BV1007" s="10" t="str">
        <f>IF($AF1007="","",IF(OR($V1007&lt;2.7,$V1007&gt;90),"Age OOR",($AF1007-BR1007)/VLOOKUP(BR$14&amp;"-rse-"&amp;$K1007,Equations!$G:$I,3,0)))</f>
        <v/>
      </c>
      <c r="BW1007" s="10" t="str">
        <f>IF($AG1007="","",IF(OR($V1007&lt;2.7,$V1007&gt;90),"Age OOR",VLOOKUP(BW$14&amp;"-int-"&amp;$L1007,Equations!$G:$I,3,0)+VLOOKUP(BW$14&amp;"-sexo-"&amp;$L1007,Equations!$G:$I,3,0)*$U1007+VLOOKUP(BW$14&amp;"-edad-"&amp;$L1007,Equations!$G:$I,3,0)*$V1007+VLOOKUP(BW$14&amp;"-est-"&amp;$L1007,Equations!$G:$I,3,0)*(1/$W1007)+VLOOKUP(BW$14&amp;"-imc-"&amp;$L1007,Equations!$G:$I,3,0)*(1/$Q1007)))</f>
        <v/>
      </c>
      <c r="BX1007" s="10" t="str">
        <f>IF($AG1007="","",IF(OR($V1007&lt;2.7,$V1007&gt;90),"Age OOR",BW1007-1.6449*VLOOKUP(BW$14&amp;"-rse-"&amp;$L1007,Equations!$G:$I,3,0)))</f>
        <v/>
      </c>
      <c r="BY1007" s="10" t="str">
        <f>IF($AG1007="","",IF(OR($V1007&lt;2.7,$V1007&gt;90),"Age OOR",BW1007+1.6449*VLOOKUP(BW$14&amp;"-rse-"&amp;$L1007,Equations!$G:$I,3,0)))</f>
        <v/>
      </c>
      <c r="BZ1007" s="10" t="str">
        <f t="shared" si="395"/>
        <v/>
      </c>
      <c r="CA1007" s="10" t="str">
        <f>IF($AG1007="","",IF(OR($V1007&lt;2.7,$V1007&gt;90),"Age OOR",($AG1007-BW1007)/VLOOKUP(BW$14&amp;"-rse-"&amp;$L1007,Equations!$G:$I,3,0)))</f>
        <v/>
      </c>
      <c r="CB1007" s="10" t="str">
        <f>IF($AH1007="","",IF(OR($V1007&lt;2.7,$V1007&gt;90),"Age OOR",VLOOKUP(CB$14&amp;"-int-"&amp;$M1007,Equations!$G:$I,3,0)+VLOOKUP(CB$14&amp;"-sexo-"&amp;$M1007,Equations!$G:$I,3,0)*$U1007+VLOOKUP(CB$14&amp;"-edad-"&amp;$M1007,Equations!$G:$I,3,0)*$V1007+VLOOKUP(CB$14&amp;"-est-"&amp;$M1007,Equations!$G:$I,3,0)*(1/$W1007)+VLOOKUP(CB$14&amp;"-imc-"&amp;$M1007,Equations!$G:$I,3,0)*(1/$Q1007)))</f>
        <v/>
      </c>
      <c r="CC1007" s="10" t="str">
        <f>IF($AH1007="","",IF(OR($V1007&lt;2.7,$V1007&gt;90),"Age OOR",CB1007-1.6449*VLOOKUP(CB$14&amp;"-rse-"&amp;$M1007,Equations!$G:$I,3,0)))</f>
        <v/>
      </c>
      <c r="CD1007" s="10" t="str">
        <f>IF($AH1007="","",IF(OR($V1007&lt;2.7,$V1007&gt;90),"Age OOR",CB1007+1.6449*VLOOKUP(CB$14&amp;"-rse-"&amp;$M1007,Equations!$G:$I,3,0)))</f>
        <v/>
      </c>
      <c r="CE1007" s="10" t="str">
        <f t="shared" si="396"/>
        <v/>
      </c>
      <c r="CF1007" s="10" t="str">
        <f>IF($AH1007="","",IF(OR($V1007&lt;2.7,$V1007&gt;90),"Age OOR",($AH1007-CB1007)/VLOOKUP(CB$14&amp;"-rse-"&amp;$M1007,Equations!$G:$I,3,0)))</f>
        <v/>
      </c>
      <c r="CG1007" s="10" t="str">
        <f>IF($AI1007="","",IF(OR($V1007&lt;2.7,$V1007&gt;90),"Age OOR",VLOOKUP(CG$14&amp;"-int-"&amp;$N1007,Equations!$G:$I,3,0)+VLOOKUP(CG$14&amp;"-sexo-"&amp;$N1007,Equations!$G:$I,3,0)*$U1007+VLOOKUP(CG$14&amp;"-edad-"&amp;$N1007,Equations!$G:$I,3,0)*$V1007+VLOOKUP(CG$14&amp;"-est-"&amp;$N1007,Equations!$G:$I,3,0)*(1/$W1007)+VLOOKUP(CG$14&amp;"-imc-"&amp;$N1007,Equations!$G:$I,3,0)*(1/$Q1007)))</f>
        <v/>
      </c>
      <c r="CH1007" s="10" t="str">
        <f>IF($AI1007="","",IF(OR($V1007&lt;2.7,$V1007&gt;90),"Age OOR",CG1007-1.6449*VLOOKUP(CG$14&amp;"-rse-"&amp;$N1007,Equations!$G:$I,3,0)))</f>
        <v/>
      </c>
      <c r="CI1007" s="10" t="str">
        <f>IF($AI1007="","",IF(OR($V1007&lt;2.7,$V1007&gt;90),"Age OOR",CG1007+1.6449*VLOOKUP(CG$14&amp;"-rse-"&amp;$N1007,Equations!$G:$I,3,0)))</f>
        <v/>
      </c>
      <c r="CJ1007" s="10" t="str">
        <f t="shared" si="397"/>
        <v/>
      </c>
      <c r="CK1007" s="10" t="str">
        <f>IF($AI1007="","",IF(OR($V1007&lt;2.7,$V1007&gt;90),"Age OOR",($AI1007-CG1007)/VLOOKUP(CG$14&amp;"-rse-"&amp;$N1007,Equations!$G:$I,3,0)))</f>
        <v/>
      </c>
      <c r="CL1007" s="10" t="str">
        <f>IF($AJ1007="","",IF(OR($V1007&lt;2.7,$V1007&gt;90),"Age OOR",VLOOKUP(CL$14&amp;"-int-"&amp;$O1007,Equations!$G:$I,3,0)+VLOOKUP(CL$14&amp;"-sexo-"&amp;$O1007,Equations!$G:$I,3,0)*$U1007+VLOOKUP(CL$14&amp;"-edad-"&amp;$O1007,Equations!$G:$I,3,0)*$V1007+VLOOKUP(CL$14&amp;"-est-"&amp;$O1007,Equations!$G:$I,3,0)*(1/$W1007)+VLOOKUP(CL$14&amp;"-imc-"&amp;$O1007,Equations!$G:$I,3,0)*(1/$Q1007)))</f>
        <v/>
      </c>
      <c r="CM1007" s="10" t="str">
        <f>IF($AJ1007="","",IF(OR($V1007&lt;2.7,$V1007&gt;90),"Age OOR",CL1007-1.6449*VLOOKUP(CL$14&amp;"-rse-"&amp;$O1007,Equations!$G:$I,3,0)))</f>
        <v/>
      </c>
      <c r="CN1007" s="10" t="str">
        <f>IF($AJ1007="","",IF(OR($V1007&lt;2.7,$V1007&gt;90),"Age OOR",CL1007+1.6449*VLOOKUP(CL$14&amp;"-rse-"&amp;$O1007,Equations!$G:$I,3,0)))</f>
        <v/>
      </c>
      <c r="CO1007" s="10" t="str">
        <f t="shared" si="398"/>
        <v/>
      </c>
      <c r="CP1007" s="10" t="str">
        <f>IF($AJ1007="","",IF(OR($V1007&lt;2.7,$V1007&gt;90),"Age OOR",($AJ1007-CL1007)/VLOOKUP(CL$14&amp;"-rse-"&amp;$O1007,Equations!$G:$I,3,0)))</f>
        <v/>
      </c>
      <c r="CQ1007" s="10" t="str">
        <f>IF($AK1007="","",IF(OR($V1007&lt;2.7,$V1007&gt;90),"Age OOR",EXP(VLOOKUP(CQ$14&amp;"-int-"&amp;$P1007,Equations!$G:$I,3,0)+VLOOKUP(CQ$14&amp;"-sexo-"&amp;$P1007,Equations!$G:$I,3,0)*$U1007+VLOOKUP(CQ$14&amp;"-edad-"&amp;$P1007,Equations!$G:$I,3,0)*$V1007+VLOOKUP(CQ$14&amp;"-est-"&amp;$P1007,Equations!$G:$I,3,0)*(1/$W1007)+VLOOKUP(CQ$14&amp;"-imc-"&amp;$P1007,Equations!$G:$I,3,0)*(1/$Q1007))))</f>
        <v/>
      </c>
      <c r="CR1007" s="10" t="str">
        <f>IF($AK1007="","",IF(OR($V1007&lt;2.7,$V1007&gt;90),"Age OOR",EXP(LN(CQ1007)-1.6449*VLOOKUP(CQ$14&amp;"-rse-"&amp;$P1007,Equations!$G:$I,3,0))))</f>
        <v/>
      </c>
      <c r="CS1007" s="10" t="str">
        <f>IF($AK1007="","",IF(OR($V1007&lt;2.7,$V1007&gt;90),"Age OOR",EXP(LN(CQ1007)+1.6449*VLOOKUP(CQ$14&amp;"-rse-"&amp;$P1007,Equations!$G:$I,3,0))))</f>
        <v/>
      </c>
      <c r="CT1007" s="10" t="str">
        <f t="shared" si="399"/>
        <v/>
      </c>
      <c r="CU1007" s="10" t="str">
        <f>IF($AK1007="","",IF(OR($V1007&lt;2.7,$V1007&gt;90),"Age OOR",(LN($AK1007)-LN(CQ1007))/VLOOKUP(CQ$14&amp;"-rse-"&amp;$P1007,Equations!$G:$I,3,0)))</f>
        <v/>
      </c>
      <c r="CV1007" s="47"/>
    </row>
    <row r="1008" spans="5:100" x14ac:dyDescent="0.2">
      <c r="E1008" s="23" t="str">
        <f t="shared" si="375"/>
        <v>Age out of range</v>
      </c>
      <c r="F1008" s="23" t="str">
        <f t="shared" si="376"/>
        <v>Age out of range</v>
      </c>
      <c r="G1008" s="23" t="str">
        <f t="shared" si="377"/>
        <v>Age out of range</v>
      </c>
      <c r="H1008" s="23" t="str">
        <f t="shared" si="378"/>
        <v>Age out of range</v>
      </c>
      <c r="I1008" s="23" t="str">
        <f t="shared" si="379"/>
        <v>Age out of range</v>
      </c>
      <c r="J1008" s="23" t="str">
        <f t="shared" si="380"/>
        <v>Age out of range</v>
      </c>
      <c r="K1008" s="23" t="str">
        <f t="shared" si="381"/>
        <v>Age out of range</v>
      </c>
      <c r="L1008" s="23" t="str">
        <f t="shared" si="382"/>
        <v>Age out of range</v>
      </c>
      <c r="M1008" s="23" t="str">
        <f t="shared" si="383"/>
        <v>Age out of range</v>
      </c>
      <c r="N1008" s="23" t="str">
        <f t="shared" si="384"/>
        <v>Age out of range</v>
      </c>
      <c r="O1008" s="23" t="str">
        <f t="shared" si="385"/>
        <v>Age out of range</v>
      </c>
      <c r="P1008" s="23" t="str">
        <f t="shared" si="386"/>
        <v>Age out of range</v>
      </c>
      <c r="Q1008" s="23" t="e">
        <f t="shared" si="387"/>
        <v>#DIV/0!</v>
      </c>
      <c r="R1008" s="17"/>
      <c r="S1008" s="23">
        <v>992</v>
      </c>
      <c r="T1008" s="134"/>
      <c r="U1008" s="134"/>
      <c r="V1008" s="134"/>
      <c r="W1008" s="134"/>
      <c r="X1008" s="134"/>
      <c r="Y1008" s="134"/>
      <c r="Z1008" s="134"/>
      <c r="AA1008" s="134"/>
      <c r="AB1008" s="134"/>
      <c r="AC1008" s="134"/>
      <c r="AD1008" s="134"/>
      <c r="AE1008" s="134"/>
      <c r="AF1008" s="134"/>
      <c r="AG1008" s="134"/>
      <c r="AH1008" s="134"/>
      <c r="AI1008" s="134"/>
      <c r="AJ1008" s="134"/>
      <c r="AK1008" s="134"/>
      <c r="AL1008" s="7"/>
      <c r="AM1008" s="47"/>
      <c r="AN1008" s="10" t="str">
        <f>IF($Z1008="","",IF(OR($V1008&lt;2.7,$V1008&gt;90),"Age OOR",VLOOKUP(AN$14&amp;"-int-"&amp;$E1008,Equations!$G:$I,3,0)+VLOOKUP(AN$14&amp;"-sexo-"&amp;$E1008,Equations!$G:$I,3,0)*$U1008+VLOOKUP(AN$14&amp;"-edad-"&amp;$E1008,Equations!$G:$I,3,0)*$V1008+VLOOKUP(AN$14&amp;"-est-"&amp;$E1008,Equations!$G:$I,3,0)*(1/$W1008)+VLOOKUP(AN$14&amp;"-imc-"&amp;$E1008,Equations!$G:$I,3,0)*(1/$Q1008)))</f>
        <v/>
      </c>
      <c r="AO1008" s="10" t="str">
        <f>IF($Z1008="","",IF(OR($V1008&lt;2.7,$V1008&gt;90),"Age OOR",AN1008-1.6449*VLOOKUP(AN$14&amp;"-rse-"&amp;$E1008,Equations!$G:$I,3,0)))</f>
        <v/>
      </c>
      <c r="AP1008" s="10" t="str">
        <f>IF($Z1008="","",IF(OR($V1008&lt;2.7,$V1008&gt;90),"Age OOR",AN1008+1.6449*VLOOKUP(AN$14&amp;"-rse-"&amp;$E1008,Equations!$G:$I,3,0)))</f>
        <v/>
      </c>
      <c r="AQ1008" s="10" t="str">
        <f t="shared" si="388"/>
        <v/>
      </c>
      <c r="AR1008" s="10" t="str">
        <f>IF($Z1008="","",IF(OR($V1008&lt;2.7,$V1008&gt;90),"Age OOR",($Z1008-AN1008)/VLOOKUP(AN$14&amp;"-rse-"&amp;$E1008,Equations!$G:$I,3,0)))</f>
        <v/>
      </c>
      <c r="AS1008" s="10" t="str">
        <f>IF($AA1008="","",IF(OR($V1008&lt;2.7,$V1008&gt;90),"Age OOR",VLOOKUP(AS$14&amp;"-int-"&amp;$F1008,Equations!$G:$I,3,0)+VLOOKUP(AS$14&amp;"-sexo-"&amp;$F1008,Equations!$G:$I,3,0)*$U1008+VLOOKUP(AS$14&amp;"-edad-"&amp;$F1008,Equations!$G:$I,3,0)*$V1008+VLOOKUP(AS$14&amp;"-est-"&amp;$F1008,Equations!$G:$I,3,0)*(1/$W1008)+VLOOKUP(AS$14&amp;"-imc-"&amp;$F1008,Equations!$G:$I,3,0)*(1/$Q1008)))</f>
        <v/>
      </c>
      <c r="AT1008" s="10" t="str">
        <f>IF($AA1008="","",IF(OR($V1008&lt;2.7,$V1008&gt;90),"Age OOR",AS1008-1.6449*VLOOKUP(AS$14&amp;"-rse-"&amp;$F1008,Equations!$G:$I,3,0)))</f>
        <v/>
      </c>
      <c r="AU1008" s="10" t="str">
        <f>IF($AA1008="","",IF(OR($V1008&lt;2.7,$V1008&gt;90),"Age OOR",AS1008+1.6449*VLOOKUP(AS$14&amp;"-rse-"&amp;$F1008,Equations!$G:$I,3,0)))</f>
        <v/>
      </c>
      <c r="AV1008" s="10" t="str">
        <f t="shared" si="389"/>
        <v/>
      </c>
      <c r="AW1008" s="10" t="str">
        <f>IF($AA1008="","",IF(OR($V1008&lt;2.7,$V1008&gt;90),"Age OOR",($AA1008-AS1008)/VLOOKUP(AS$14&amp;"-rse-"&amp;$F1008,Equations!$G:$I,3,0)))</f>
        <v/>
      </c>
      <c r="AX1008" s="10" t="str">
        <f>IF($AB1008="","",IF(OR($V1008&lt;2.7,$V1008&gt;90),"Age OOR",VLOOKUP(AX$14&amp;"-int-"&amp;$G1008,Equations!$G:$I,3,0)+VLOOKUP(AX$14&amp;"-sexo-"&amp;$G1008,Equations!$G:$I,3,0)*$U1008+VLOOKUP(AX$14&amp;"-edad-"&amp;$G1008,Equations!$G:$I,3,0)*$V1008+VLOOKUP(AX$14&amp;"-est-"&amp;$G1008,Equations!$G:$I,3,0)*(1/$W1008)+VLOOKUP(AX$14&amp;"-imc-"&amp;$G1008,Equations!$G:$I,3,0)*(1/$Q1008)))</f>
        <v/>
      </c>
      <c r="AY1008" s="10" t="str">
        <f>IF($AB1008="","",IF(OR($V1008&lt;2.7,$V1008&gt;90),"Age OOR",AX1008-1.6449*VLOOKUP(AX$14&amp;"-rse-"&amp;$G1008,Equations!$G:$I,3,0)))</f>
        <v/>
      </c>
      <c r="AZ1008" s="10" t="str">
        <f>IF($AB1008="","",IF(OR($V1008&lt;2.7,$V1008&gt;90),"Age OOR",AX1008+1.6449*VLOOKUP(AX$14&amp;"-rse-"&amp;$G1008,Equations!$G:$I,3,0)))</f>
        <v/>
      </c>
      <c r="BA1008" s="10" t="str">
        <f t="shared" si="390"/>
        <v/>
      </c>
      <c r="BB1008" s="10" t="str">
        <f>IF($AB1008="","",IF(OR($V1008&lt;2.7,$V1008&gt;90),"Age OOR",($AB1008-AX1008)/VLOOKUP(AX$14&amp;"-rse-"&amp;$G1008,Equations!$G:$I,3,0)))</f>
        <v/>
      </c>
      <c r="BC1008" s="10" t="str">
        <f>IF($AC1008="","",IF(OR($V1008&lt;2.7,$V1008&gt;90),"Age OOR",VLOOKUP(BC$14&amp;"-int-"&amp;$H1008,Equations!$G:$I,3,0)+VLOOKUP(BC$14&amp;"-sexo-"&amp;$H1008,Equations!$G:$I,3,0)*$U1008+VLOOKUP(BC$14&amp;"-edad-"&amp;$H1008,Equations!$G:$I,3,0)*$V1008+VLOOKUP(BC$14&amp;"-est-"&amp;$H1008,Equations!$G:$I,3,0)*(1/$W1008)+VLOOKUP(BC$14&amp;"-imc-"&amp;$H1008,Equations!$G:$I,3,0)*(1/$Q1008)))</f>
        <v/>
      </c>
      <c r="BD1008" s="10" t="str">
        <f>IF($AC1008="","",IF(OR($V1008&lt;2.7,$V1008&gt;90),"Age OOR",BC1008-1.6449*VLOOKUP(BC$14&amp;"-rse-"&amp;$H1008,Equations!$G:$I,3,0)))</f>
        <v/>
      </c>
      <c r="BE1008" s="10" t="str">
        <f>IF($AC1008="","",IF(OR($V1008&lt;2.7,$V1008&gt;90),"Age OOR",BC1008+1.6449*VLOOKUP(BC$14&amp;"-rse-"&amp;$H1008,Equations!$G:$I,3,0)))</f>
        <v/>
      </c>
      <c r="BF1008" s="10" t="str">
        <f t="shared" si="391"/>
        <v/>
      </c>
      <c r="BG1008" s="10" t="str">
        <f>IF($AC1008="","",IF(OR($V1008&lt;2.7,$V1008&gt;90),"Age OOR",($AC1008-BC1008)/VLOOKUP(BC$14&amp;"-rse-"&amp;$H1008,Equations!$G:$I,3,0)))</f>
        <v/>
      </c>
      <c r="BH1008" s="10" t="str">
        <f>IF($AD1008="","",IF(OR($V1008&lt;2.7,$V1008&gt;90),"Age OOR",VLOOKUP(BH$14&amp;"-int-"&amp;$I1008,Equations!$G:$I,3,0)+VLOOKUP(BH$14&amp;"-sexo-"&amp;$I1008,Equations!$G:$I,3,0)*$U1008+VLOOKUP(BH$14&amp;"-edad-"&amp;$I1008,Equations!$G:$I,3,0)*$V1008+VLOOKUP(BH$14&amp;"-est-"&amp;$I1008,Equations!$G:$I,3,0)*(1/$W1008)+VLOOKUP(BH$14&amp;"-imc-"&amp;$I1008,Equations!$G:$I,3,0)*(1/$Q1008)))</f>
        <v/>
      </c>
      <c r="BI1008" s="10" t="str">
        <f>IF($AD1008="","",IF(OR($V1008&lt;2.7,$V1008&gt;90),"Age OOR",BH1008-1.6449*VLOOKUP(BH$14&amp;"-rse-"&amp;$I1008,Equations!$G:$I,3,0)))</f>
        <v/>
      </c>
      <c r="BJ1008" s="10" t="str">
        <f>IF($AD1008="","",IF(OR($V1008&lt;2.7,$V1008&gt;90),"Age OOR",BH1008+1.6449*VLOOKUP(BH$14&amp;"-rse-"&amp;$I1008,Equations!$G:$I,3,0)))</f>
        <v/>
      </c>
      <c r="BK1008" s="10" t="str">
        <f t="shared" si="392"/>
        <v/>
      </c>
      <c r="BL1008" s="10" t="str">
        <f>IF($AD1008="","",IF(OR($V1008&lt;2.7,$V1008&gt;90),"Age OOR",($AD1008-BH1008)/VLOOKUP(BH$14&amp;"-rse-"&amp;$I1008,Equations!$G:$I,3,0)))</f>
        <v/>
      </c>
      <c r="BM1008" s="10" t="str">
        <f>IF($AE1008="","",IF(OR($V1008&lt;2.7,$V1008&gt;90),"Age OOR",VLOOKUP(BM$14&amp;"-int-"&amp;$J1008,Equations!$G:$I,3,0)+VLOOKUP(BM$14&amp;"-sexo-"&amp;$J1008,Equations!$G:$I,3,0)*$U1008+VLOOKUP(BM$14&amp;"-edad-"&amp;$J1008,Equations!$G:$I,3,0)*$V1008+VLOOKUP(BM$14&amp;"-est-"&amp;$J1008,Equations!$G:$I,3,0)*(1/$W1008)+VLOOKUP(BM$14&amp;"-imc-"&amp;$J1008,Equations!$G:$I,3,0)*(1/$Q1008)))</f>
        <v/>
      </c>
      <c r="BN1008" s="10" t="str">
        <f>IF($AE1008="","",IF(OR($V1008&lt;2.7,$V1008&gt;90),"Age OOR",BM1008-1.6449*VLOOKUP(BM$14&amp;"-rse-"&amp;$J1008,Equations!$G:$I,3,0)))</f>
        <v/>
      </c>
      <c r="BO1008" s="10" t="str">
        <f>IF($AE1008="","",IF(OR($V1008&lt;2.7,$V1008&gt;90),"Age OOR",BM1008+1.6449*VLOOKUP(BM$14&amp;"-rse-"&amp;$J1008,Equations!$G:$I,3,0)))</f>
        <v/>
      </c>
      <c r="BP1008" s="10" t="str">
        <f t="shared" si="393"/>
        <v/>
      </c>
      <c r="BQ1008" s="10" t="str">
        <f>IF($AE1008="","",IF(OR($V1008&lt;2.7,$V1008&gt;90),"Age OOR",($AE1008-BM1008)/VLOOKUP(BM$14&amp;"-rse-"&amp;$J1008,Equations!$G:$I,3,0)))</f>
        <v/>
      </c>
      <c r="BR1008" s="10" t="str">
        <f>IF($AF1008="","",IF(OR($V1008&lt;2.7,$V1008&gt;90),"Age OOR",VLOOKUP(BR$14&amp;"-int-"&amp;$K1008,Equations!$G:$I,3,0)+VLOOKUP(BR$14&amp;"-sexo-"&amp;$K1008,Equations!$G:$I,3,0)*$U1008+VLOOKUP(BR$14&amp;"-edad-"&amp;$K1008,Equations!$G:$I,3,0)*$V1008+VLOOKUP(BR$14&amp;"-est-"&amp;$K1008,Equations!$G:$I,3,0)*(1/$W1008)+VLOOKUP(BR$14&amp;"-imc-"&amp;$K1008,Equations!$G:$I,3,0)*(1/$Q1008)))</f>
        <v/>
      </c>
      <c r="BS1008" s="10" t="str">
        <f>IF($AF1008="","",IF(OR($V1008&lt;2.7,$V1008&gt;90),"Age OOR",BR1008-1.6449*VLOOKUP(BR$14&amp;"-rse-"&amp;$K1008,Equations!$G:$I,3,0)))</f>
        <v/>
      </c>
      <c r="BT1008" s="10" t="str">
        <f>IF($AF1008="","",IF(OR($V1008&lt;2.7,$V1008&gt;90),"Age OOR",BR1008+1.6449*VLOOKUP(BR$14&amp;"-rse-"&amp;$K1008,Equations!$G:$I,3,0)))</f>
        <v/>
      </c>
      <c r="BU1008" s="10" t="str">
        <f t="shared" si="394"/>
        <v/>
      </c>
      <c r="BV1008" s="10" t="str">
        <f>IF($AF1008="","",IF(OR($V1008&lt;2.7,$V1008&gt;90),"Age OOR",($AF1008-BR1008)/VLOOKUP(BR$14&amp;"-rse-"&amp;$K1008,Equations!$G:$I,3,0)))</f>
        <v/>
      </c>
      <c r="BW1008" s="10" t="str">
        <f>IF($AG1008="","",IF(OR($V1008&lt;2.7,$V1008&gt;90),"Age OOR",VLOOKUP(BW$14&amp;"-int-"&amp;$L1008,Equations!$G:$I,3,0)+VLOOKUP(BW$14&amp;"-sexo-"&amp;$L1008,Equations!$G:$I,3,0)*$U1008+VLOOKUP(BW$14&amp;"-edad-"&amp;$L1008,Equations!$G:$I,3,0)*$V1008+VLOOKUP(BW$14&amp;"-est-"&amp;$L1008,Equations!$G:$I,3,0)*(1/$W1008)+VLOOKUP(BW$14&amp;"-imc-"&amp;$L1008,Equations!$G:$I,3,0)*(1/$Q1008)))</f>
        <v/>
      </c>
      <c r="BX1008" s="10" t="str">
        <f>IF($AG1008="","",IF(OR($V1008&lt;2.7,$V1008&gt;90),"Age OOR",BW1008-1.6449*VLOOKUP(BW$14&amp;"-rse-"&amp;$L1008,Equations!$G:$I,3,0)))</f>
        <v/>
      </c>
      <c r="BY1008" s="10" t="str">
        <f>IF($AG1008="","",IF(OR($V1008&lt;2.7,$V1008&gt;90),"Age OOR",BW1008+1.6449*VLOOKUP(BW$14&amp;"-rse-"&amp;$L1008,Equations!$G:$I,3,0)))</f>
        <v/>
      </c>
      <c r="BZ1008" s="10" t="str">
        <f t="shared" si="395"/>
        <v/>
      </c>
      <c r="CA1008" s="10" t="str">
        <f>IF($AG1008="","",IF(OR($V1008&lt;2.7,$V1008&gt;90),"Age OOR",($AG1008-BW1008)/VLOOKUP(BW$14&amp;"-rse-"&amp;$L1008,Equations!$G:$I,3,0)))</f>
        <v/>
      </c>
      <c r="CB1008" s="10" t="str">
        <f>IF($AH1008="","",IF(OR($V1008&lt;2.7,$V1008&gt;90),"Age OOR",VLOOKUP(CB$14&amp;"-int-"&amp;$M1008,Equations!$G:$I,3,0)+VLOOKUP(CB$14&amp;"-sexo-"&amp;$M1008,Equations!$G:$I,3,0)*$U1008+VLOOKUP(CB$14&amp;"-edad-"&amp;$M1008,Equations!$G:$I,3,0)*$V1008+VLOOKUP(CB$14&amp;"-est-"&amp;$M1008,Equations!$G:$I,3,0)*(1/$W1008)+VLOOKUP(CB$14&amp;"-imc-"&amp;$M1008,Equations!$G:$I,3,0)*(1/$Q1008)))</f>
        <v/>
      </c>
      <c r="CC1008" s="10" t="str">
        <f>IF($AH1008="","",IF(OR($V1008&lt;2.7,$V1008&gt;90),"Age OOR",CB1008-1.6449*VLOOKUP(CB$14&amp;"-rse-"&amp;$M1008,Equations!$G:$I,3,0)))</f>
        <v/>
      </c>
      <c r="CD1008" s="10" t="str">
        <f>IF($AH1008="","",IF(OR($V1008&lt;2.7,$V1008&gt;90),"Age OOR",CB1008+1.6449*VLOOKUP(CB$14&amp;"-rse-"&amp;$M1008,Equations!$G:$I,3,0)))</f>
        <v/>
      </c>
      <c r="CE1008" s="10" t="str">
        <f t="shared" si="396"/>
        <v/>
      </c>
      <c r="CF1008" s="10" t="str">
        <f>IF($AH1008="","",IF(OR($V1008&lt;2.7,$V1008&gt;90),"Age OOR",($AH1008-CB1008)/VLOOKUP(CB$14&amp;"-rse-"&amp;$M1008,Equations!$G:$I,3,0)))</f>
        <v/>
      </c>
      <c r="CG1008" s="10" t="str">
        <f>IF($AI1008="","",IF(OR($V1008&lt;2.7,$V1008&gt;90),"Age OOR",VLOOKUP(CG$14&amp;"-int-"&amp;$N1008,Equations!$G:$I,3,0)+VLOOKUP(CG$14&amp;"-sexo-"&amp;$N1008,Equations!$G:$I,3,0)*$U1008+VLOOKUP(CG$14&amp;"-edad-"&amp;$N1008,Equations!$G:$I,3,0)*$V1008+VLOOKUP(CG$14&amp;"-est-"&amp;$N1008,Equations!$G:$I,3,0)*(1/$W1008)+VLOOKUP(CG$14&amp;"-imc-"&amp;$N1008,Equations!$G:$I,3,0)*(1/$Q1008)))</f>
        <v/>
      </c>
      <c r="CH1008" s="10" t="str">
        <f>IF($AI1008="","",IF(OR($V1008&lt;2.7,$V1008&gt;90),"Age OOR",CG1008-1.6449*VLOOKUP(CG$14&amp;"-rse-"&amp;$N1008,Equations!$G:$I,3,0)))</f>
        <v/>
      </c>
      <c r="CI1008" s="10" t="str">
        <f>IF($AI1008="","",IF(OR($V1008&lt;2.7,$V1008&gt;90),"Age OOR",CG1008+1.6449*VLOOKUP(CG$14&amp;"-rse-"&amp;$N1008,Equations!$G:$I,3,0)))</f>
        <v/>
      </c>
      <c r="CJ1008" s="10" t="str">
        <f t="shared" si="397"/>
        <v/>
      </c>
      <c r="CK1008" s="10" t="str">
        <f>IF($AI1008="","",IF(OR($V1008&lt;2.7,$V1008&gt;90),"Age OOR",($AI1008-CG1008)/VLOOKUP(CG$14&amp;"-rse-"&amp;$N1008,Equations!$G:$I,3,0)))</f>
        <v/>
      </c>
      <c r="CL1008" s="10" t="str">
        <f>IF($AJ1008="","",IF(OR($V1008&lt;2.7,$V1008&gt;90),"Age OOR",VLOOKUP(CL$14&amp;"-int-"&amp;$O1008,Equations!$G:$I,3,0)+VLOOKUP(CL$14&amp;"-sexo-"&amp;$O1008,Equations!$G:$I,3,0)*$U1008+VLOOKUP(CL$14&amp;"-edad-"&amp;$O1008,Equations!$G:$I,3,0)*$V1008+VLOOKUP(CL$14&amp;"-est-"&amp;$O1008,Equations!$G:$I,3,0)*(1/$W1008)+VLOOKUP(CL$14&amp;"-imc-"&amp;$O1008,Equations!$G:$I,3,0)*(1/$Q1008)))</f>
        <v/>
      </c>
      <c r="CM1008" s="10" t="str">
        <f>IF($AJ1008="","",IF(OR($V1008&lt;2.7,$V1008&gt;90),"Age OOR",CL1008-1.6449*VLOOKUP(CL$14&amp;"-rse-"&amp;$O1008,Equations!$G:$I,3,0)))</f>
        <v/>
      </c>
      <c r="CN1008" s="10" t="str">
        <f>IF($AJ1008="","",IF(OR($V1008&lt;2.7,$V1008&gt;90),"Age OOR",CL1008+1.6449*VLOOKUP(CL$14&amp;"-rse-"&amp;$O1008,Equations!$G:$I,3,0)))</f>
        <v/>
      </c>
      <c r="CO1008" s="10" t="str">
        <f t="shared" si="398"/>
        <v/>
      </c>
      <c r="CP1008" s="10" t="str">
        <f>IF($AJ1008="","",IF(OR($V1008&lt;2.7,$V1008&gt;90),"Age OOR",($AJ1008-CL1008)/VLOOKUP(CL$14&amp;"-rse-"&amp;$O1008,Equations!$G:$I,3,0)))</f>
        <v/>
      </c>
      <c r="CQ1008" s="10" t="str">
        <f>IF($AK1008="","",IF(OR($V1008&lt;2.7,$V1008&gt;90),"Age OOR",EXP(VLOOKUP(CQ$14&amp;"-int-"&amp;$P1008,Equations!$G:$I,3,0)+VLOOKUP(CQ$14&amp;"-sexo-"&amp;$P1008,Equations!$G:$I,3,0)*$U1008+VLOOKUP(CQ$14&amp;"-edad-"&amp;$P1008,Equations!$G:$I,3,0)*$V1008+VLOOKUP(CQ$14&amp;"-est-"&amp;$P1008,Equations!$G:$I,3,0)*(1/$W1008)+VLOOKUP(CQ$14&amp;"-imc-"&amp;$P1008,Equations!$G:$I,3,0)*(1/$Q1008))))</f>
        <v/>
      </c>
      <c r="CR1008" s="10" t="str">
        <f>IF($AK1008="","",IF(OR($V1008&lt;2.7,$V1008&gt;90),"Age OOR",EXP(LN(CQ1008)-1.6449*VLOOKUP(CQ$14&amp;"-rse-"&amp;$P1008,Equations!$G:$I,3,0))))</f>
        <v/>
      </c>
      <c r="CS1008" s="10" t="str">
        <f>IF($AK1008="","",IF(OR($V1008&lt;2.7,$V1008&gt;90),"Age OOR",EXP(LN(CQ1008)+1.6449*VLOOKUP(CQ$14&amp;"-rse-"&amp;$P1008,Equations!$G:$I,3,0))))</f>
        <v/>
      </c>
      <c r="CT1008" s="10" t="str">
        <f t="shared" si="399"/>
        <v/>
      </c>
      <c r="CU1008" s="10" t="str">
        <f>IF($AK1008="","",IF(OR($V1008&lt;2.7,$V1008&gt;90),"Age OOR",(LN($AK1008)-LN(CQ1008))/VLOOKUP(CQ$14&amp;"-rse-"&amp;$P1008,Equations!$G:$I,3,0)))</f>
        <v/>
      </c>
      <c r="CV1008" s="47"/>
    </row>
    <row r="1009" spans="5:100" x14ac:dyDescent="0.2">
      <c r="E1009" s="23" t="str">
        <f t="shared" si="375"/>
        <v>Age out of range</v>
      </c>
      <c r="F1009" s="23" t="str">
        <f t="shared" si="376"/>
        <v>Age out of range</v>
      </c>
      <c r="G1009" s="23" t="str">
        <f t="shared" si="377"/>
        <v>Age out of range</v>
      </c>
      <c r="H1009" s="23" t="str">
        <f t="shared" si="378"/>
        <v>Age out of range</v>
      </c>
      <c r="I1009" s="23" t="str">
        <f t="shared" si="379"/>
        <v>Age out of range</v>
      </c>
      <c r="J1009" s="23" t="str">
        <f t="shared" si="380"/>
        <v>Age out of range</v>
      </c>
      <c r="K1009" s="23" t="str">
        <f t="shared" si="381"/>
        <v>Age out of range</v>
      </c>
      <c r="L1009" s="23" t="str">
        <f t="shared" si="382"/>
        <v>Age out of range</v>
      </c>
      <c r="M1009" s="23" t="str">
        <f t="shared" si="383"/>
        <v>Age out of range</v>
      </c>
      <c r="N1009" s="23" t="str">
        <f t="shared" si="384"/>
        <v>Age out of range</v>
      </c>
      <c r="O1009" s="23" t="str">
        <f t="shared" si="385"/>
        <v>Age out of range</v>
      </c>
      <c r="P1009" s="23" t="str">
        <f t="shared" si="386"/>
        <v>Age out of range</v>
      </c>
      <c r="Q1009" s="23" t="e">
        <f t="shared" si="387"/>
        <v>#DIV/0!</v>
      </c>
      <c r="R1009" s="17"/>
      <c r="S1009" s="23">
        <v>993</v>
      </c>
      <c r="T1009" s="134"/>
      <c r="U1009" s="134"/>
      <c r="V1009" s="134"/>
      <c r="W1009" s="134"/>
      <c r="X1009" s="134"/>
      <c r="Y1009" s="134"/>
      <c r="Z1009" s="134"/>
      <c r="AA1009" s="134"/>
      <c r="AB1009" s="134"/>
      <c r="AC1009" s="134"/>
      <c r="AD1009" s="134"/>
      <c r="AE1009" s="134"/>
      <c r="AF1009" s="134"/>
      <c r="AG1009" s="134"/>
      <c r="AH1009" s="134"/>
      <c r="AI1009" s="134"/>
      <c r="AJ1009" s="134"/>
      <c r="AK1009" s="134"/>
      <c r="AL1009" s="7"/>
      <c r="AM1009" s="47"/>
      <c r="AN1009" s="10" t="str">
        <f>IF($Z1009="","",IF(OR($V1009&lt;2.7,$V1009&gt;90),"Age OOR",VLOOKUP(AN$14&amp;"-int-"&amp;$E1009,Equations!$G:$I,3,0)+VLOOKUP(AN$14&amp;"-sexo-"&amp;$E1009,Equations!$G:$I,3,0)*$U1009+VLOOKUP(AN$14&amp;"-edad-"&amp;$E1009,Equations!$G:$I,3,0)*$V1009+VLOOKUP(AN$14&amp;"-est-"&amp;$E1009,Equations!$G:$I,3,0)*(1/$W1009)+VLOOKUP(AN$14&amp;"-imc-"&amp;$E1009,Equations!$G:$I,3,0)*(1/$Q1009)))</f>
        <v/>
      </c>
      <c r="AO1009" s="10" t="str">
        <f>IF($Z1009="","",IF(OR($V1009&lt;2.7,$V1009&gt;90),"Age OOR",AN1009-1.6449*VLOOKUP(AN$14&amp;"-rse-"&amp;$E1009,Equations!$G:$I,3,0)))</f>
        <v/>
      </c>
      <c r="AP1009" s="10" t="str">
        <f>IF($Z1009="","",IF(OR($V1009&lt;2.7,$V1009&gt;90),"Age OOR",AN1009+1.6449*VLOOKUP(AN$14&amp;"-rse-"&amp;$E1009,Equations!$G:$I,3,0)))</f>
        <v/>
      </c>
      <c r="AQ1009" s="10" t="str">
        <f t="shared" si="388"/>
        <v/>
      </c>
      <c r="AR1009" s="10" t="str">
        <f>IF($Z1009="","",IF(OR($V1009&lt;2.7,$V1009&gt;90),"Age OOR",($Z1009-AN1009)/VLOOKUP(AN$14&amp;"-rse-"&amp;$E1009,Equations!$G:$I,3,0)))</f>
        <v/>
      </c>
      <c r="AS1009" s="10" t="str">
        <f>IF($AA1009="","",IF(OR($V1009&lt;2.7,$V1009&gt;90),"Age OOR",VLOOKUP(AS$14&amp;"-int-"&amp;$F1009,Equations!$G:$I,3,0)+VLOOKUP(AS$14&amp;"-sexo-"&amp;$F1009,Equations!$G:$I,3,0)*$U1009+VLOOKUP(AS$14&amp;"-edad-"&amp;$F1009,Equations!$G:$I,3,0)*$V1009+VLOOKUP(AS$14&amp;"-est-"&amp;$F1009,Equations!$G:$I,3,0)*(1/$W1009)+VLOOKUP(AS$14&amp;"-imc-"&amp;$F1009,Equations!$G:$I,3,0)*(1/$Q1009)))</f>
        <v/>
      </c>
      <c r="AT1009" s="10" t="str">
        <f>IF($AA1009="","",IF(OR($V1009&lt;2.7,$V1009&gt;90),"Age OOR",AS1009-1.6449*VLOOKUP(AS$14&amp;"-rse-"&amp;$F1009,Equations!$G:$I,3,0)))</f>
        <v/>
      </c>
      <c r="AU1009" s="10" t="str">
        <f>IF($AA1009="","",IF(OR($V1009&lt;2.7,$V1009&gt;90),"Age OOR",AS1009+1.6449*VLOOKUP(AS$14&amp;"-rse-"&amp;$F1009,Equations!$G:$I,3,0)))</f>
        <v/>
      </c>
      <c r="AV1009" s="10" t="str">
        <f t="shared" si="389"/>
        <v/>
      </c>
      <c r="AW1009" s="10" t="str">
        <f>IF($AA1009="","",IF(OR($V1009&lt;2.7,$V1009&gt;90),"Age OOR",($AA1009-AS1009)/VLOOKUP(AS$14&amp;"-rse-"&amp;$F1009,Equations!$G:$I,3,0)))</f>
        <v/>
      </c>
      <c r="AX1009" s="10" t="str">
        <f>IF($AB1009="","",IF(OR($V1009&lt;2.7,$V1009&gt;90),"Age OOR",VLOOKUP(AX$14&amp;"-int-"&amp;$G1009,Equations!$G:$I,3,0)+VLOOKUP(AX$14&amp;"-sexo-"&amp;$G1009,Equations!$G:$I,3,0)*$U1009+VLOOKUP(AX$14&amp;"-edad-"&amp;$G1009,Equations!$G:$I,3,0)*$V1009+VLOOKUP(AX$14&amp;"-est-"&amp;$G1009,Equations!$G:$I,3,0)*(1/$W1009)+VLOOKUP(AX$14&amp;"-imc-"&amp;$G1009,Equations!$G:$I,3,0)*(1/$Q1009)))</f>
        <v/>
      </c>
      <c r="AY1009" s="10" t="str">
        <f>IF($AB1009="","",IF(OR($V1009&lt;2.7,$V1009&gt;90),"Age OOR",AX1009-1.6449*VLOOKUP(AX$14&amp;"-rse-"&amp;$G1009,Equations!$G:$I,3,0)))</f>
        <v/>
      </c>
      <c r="AZ1009" s="10" t="str">
        <f>IF($AB1009="","",IF(OR($V1009&lt;2.7,$V1009&gt;90),"Age OOR",AX1009+1.6449*VLOOKUP(AX$14&amp;"-rse-"&amp;$G1009,Equations!$G:$I,3,0)))</f>
        <v/>
      </c>
      <c r="BA1009" s="10" t="str">
        <f t="shared" si="390"/>
        <v/>
      </c>
      <c r="BB1009" s="10" t="str">
        <f>IF($AB1009="","",IF(OR($V1009&lt;2.7,$V1009&gt;90),"Age OOR",($AB1009-AX1009)/VLOOKUP(AX$14&amp;"-rse-"&amp;$G1009,Equations!$G:$I,3,0)))</f>
        <v/>
      </c>
      <c r="BC1009" s="10" t="str">
        <f>IF($AC1009="","",IF(OR($V1009&lt;2.7,$V1009&gt;90),"Age OOR",VLOOKUP(BC$14&amp;"-int-"&amp;$H1009,Equations!$G:$I,3,0)+VLOOKUP(BC$14&amp;"-sexo-"&amp;$H1009,Equations!$G:$I,3,0)*$U1009+VLOOKUP(BC$14&amp;"-edad-"&amp;$H1009,Equations!$G:$I,3,0)*$V1009+VLOOKUP(BC$14&amp;"-est-"&amp;$H1009,Equations!$G:$I,3,0)*(1/$W1009)+VLOOKUP(BC$14&amp;"-imc-"&amp;$H1009,Equations!$G:$I,3,0)*(1/$Q1009)))</f>
        <v/>
      </c>
      <c r="BD1009" s="10" t="str">
        <f>IF($AC1009="","",IF(OR($V1009&lt;2.7,$V1009&gt;90),"Age OOR",BC1009-1.6449*VLOOKUP(BC$14&amp;"-rse-"&amp;$H1009,Equations!$G:$I,3,0)))</f>
        <v/>
      </c>
      <c r="BE1009" s="10" t="str">
        <f>IF($AC1009="","",IF(OR($V1009&lt;2.7,$V1009&gt;90),"Age OOR",BC1009+1.6449*VLOOKUP(BC$14&amp;"-rse-"&amp;$H1009,Equations!$G:$I,3,0)))</f>
        <v/>
      </c>
      <c r="BF1009" s="10" t="str">
        <f t="shared" si="391"/>
        <v/>
      </c>
      <c r="BG1009" s="10" t="str">
        <f>IF($AC1009="","",IF(OR($V1009&lt;2.7,$V1009&gt;90),"Age OOR",($AC1009-BC1009)/VLOOKUP(BC$14&amp;"-rse-"&amp;$H1009,Equations!$G:$I,3,0)))</f>
        <v/>
      </c>
      <c r="BH1009" s="10" t="str">
        <f>IF($AD1009="","",IF(OR($V1009&lt;2.7,$V1009&gt;90),"Age OOR",VLOOKUP(BH$14&amp;"-int-"&amp;$I1009,Equations!$G:$I,3,0)+VLOOKUP(BH$14&amp;"-sexo-"&amp;$I1009,Equations!$G:$I,3,0)*$U1009+VLOOKUP(BH$14&amp;"-edad-"&amp;$I1009,Equations!$G:$I,3,0)*$V1009+VLOOKUP(BH$14&amp;"-est-"&amp;$I1009,Equations!$G:$I,3,0)*(1/$W1009)+VLOOKUP(BH$14&amp;"-imc-"&amp;$I1009,Equations!$G:$I,3,0)*(1/$Q1009)))</f>
        <v/>
      </c>
      <c r="BI1009" s="10" t="str">
        <f>IF($AD1009="","",IF(OR($V1009&lt;2.7,$V1009&gt;90),"Age OOR",BH1009-1.6449*VLOOKUP(BH$14&amp;"-rse-"&amp;$I1009,Equations!$G:$I,3,0)))</f>
        <v/>
      </c>
      <c r="BJ1009" s="10" t="str">
        <f>IF($AD1009="","",IF(OR($V1009&lt;2.7,$V1009&gt;90),"Age OOR",BH1009+1.6449*VLOOKUP(BH$14&amp;"-rse-"&amp;$I1009,Equations!$G:$I,3,0)))</f>
        <v/>
      </c>
      <c r="BK1009" s="10" t="str">
        <f t="shared" si="392"/>
        <v/>
      </c>
      <c r="BL1009" s="10" t="str">
        <f>IF($AD1009="","",IF(OR($V1009&lt;2.7,$V1009&gt;90),"Age OOR",($AD1009-BH1009)/VLOOKUP(BH$14&amp;"-rse-"&amp;$I1009,Equations!$G:$I,3,0)))</f>
        <v/>
      </c>
      <c r="BM1009" s="10" t="str">
        <f>IF($AE1009="","",IF(OR($V1009&lt;2.7,$V1009&gt;90),"Age OOR",VLOOKUP(BM$14&amp;"-int-"&amp;$J1009,Equations!$G:$I,3,0)+VLOOKUP(BM$14&amp;"-sexo-"&amp;$J1009,Equations!$G:$I,3,0)*$U1009+VLOOKUP(BM$14&amp;"-edad-"&amp;$J1009,Equations!$G:$I,3,0)*$V1009+VLOOKUP(BM$14&amp;"-est-"&amp;$J1009,Equations!$G:$I,3,0)*(1/$W1009)+VLOOKUP(BM$14&amp;"-imc-"&amp;$J1009,Equations!$G:$I,3,0)*(1/$Q1009)))</f>
        <v/>
      </c>
      <c r="BN1009" s="10" t="str">
        <f>IF($AE1009="","",IF(OR($V1009&lt;2.7,$V1009&gt;90),"Age OOR",BM1009-1.6449*VLOOKUP(BM$14&amp;"-rse-"&amp;$J1009,Equations!$G:$I,3,0)))</f>
        <v/>
      </c>
      <c r="BO1009" s="10" t="str">
        <f>IF($AE1009="","",IF(OR($V1009&lt;2.7,$V1009&gt;90),"Age OOR",BM1009+1.6449*VLOOKUP(BM$14&amp;"-rse-"&amp;$J1009,Equations!$G:$I,3,0)))</f>
        <v/>
      </c>
      <c r="BP1009" s="10" t="str">
        <f t="shared" si="393"/>
        <v/>
      </c>
      <c r="BQ1009" s="10" t="str">
        <f>IF($AE1009="","",IF(OR($V1009&lt;2.7,$V1009&gt;90),"Age OOR",($AE1009-BM1009)/VLOOKUP(BM$14&amp;"-rse-"&amp;$J1009,Equations!$G:$I,3,0)))</f>
        <v/>
      </c>
      <c r="BR1009" s="10" t="str">
        <f>IF($AF1009="","",IF(OR($V1009&lt;2.7,$V1009&gt;90),"Age OOR",VLOOKUP(BR$14&amp;"-int-"&amp;$K1009,Equations!$G:$I,3,0)+VLOOKUP(BR$14&amp;"-sexo-"&amp;$K1009,Equations!$G:$I,3,0)*$U1009+VLOOKUP(BR$14&amp;"-edad-"&amp;$K1009,Equations!$G:$I,3,0)*$V1009+VLOOKUP(BR$14&amp;"-est-"&amp;$K1009,Equations!$G:$I,3,0)*(1/$W1009)+VLOOKUP(BR$14&amp;"-imc-"&amp;$K1009,Equations!$G:$I,3,0)*(1/$Q1009)))</f>
        <v/>
      </c>
      <c r="BS1009" s="10" t="str">
        <f>IF($AF1009="","",IF(OR($V1009&lt;2.7,$V1009&gt;90),"Age OOR",BR1009-1.6449*VLOOKUP(BR$14&amp;"-rse-"&amp;$K1009,Equations!$G:$I,3,0)))</f>
        <v/>
      </c>
      <c r="BT1009" s="10" t="str">
        <f>IF($AF1009="","",IF(OR($V1009&lt;2.7,$V1009&gt;90),"Age OOR",BR1009+1.6449*VLOOKUP(BR$14&amp;"-rse-"&amp;$K1009,Equations!$G:$I,3,0)))</f>
        <v/>
      </c>
      <c r="BU1009" s="10" t="str">
        <f t="shared" si="394"/>
        <v/>
      </c>
      <c r="BV1009" s="10" t="str">
        <f>IF($AF1009="","",IF(OR($V1009&lt;2.7,$V1009&gt;90),"Age OOR",($AF1009-BR1009)/VLOOKUP(BR$14&amp;"-rse-"&amp;$K1009,Equations!$G:$I,3,0)))</f>
        <v/>
      </c>
      <c r="BW1009" s="10" t="str">
        <f>IF($AG1009="","",IF(OR($V1009&lt;2.7,$V1009&gt;90),"Age OOR",VLOOKUP(BW$14&amp;"-int-"&amp;$L1009,Equations!$G:$I,3,0)+VLOOKUP(BW$14&amp;"-sexo-"&amp;$L1009,Equations!$G:$I,3,0)*$U1009+VLOOKUP(BW$14&amp;"-edad-"&amp;$L1009,Equations!$G:$I,3,0)*$V1009+VLOOKUP(BW$14&amp;"-est-"&amp;$L1009,Equations!$G:$I,3,0)*(1/$W1009)+VLOOKUP(BW$14&amp;"-imc-"&amp;$L1009,Equations!$G:$I,3,0)*(1/$Q1009)))</f>
        <v/>
      </c>
      <c r="BX1009" s="10" t="str">
        <f>IF($AG1009="","",IF(OR($V1009&lt;2.7,$V1009&gt;90),"Age OOR",BW1009-1.6449*VLOOKUP(BW$14&amp;"-rse-"&amp;$L1009,Equations!$G:$I,3,0)))</f>
        <v/>
      </c>
      <c r="BY1009" s="10" t="str">
        <f>IF($AG1009="","",IF(OR($V1009&lt;2.7,$V1009&gt;90),"Age OOR",BW1009+1.6449*VLOOKUP(BW$14&amp;"-rse-"&amp;$L1009,Equations!$G:$I,3,0)))</f>
        <v/>
      </c>
      <c r="BZ1009" s="10" t="str">
        <f t="shared" si="395"/>
        <v/>
      </c>
      <c r="CA1009" s="10" t="str">
        <f>IF($AG1009="","",IF(OR($V1009&lt;2.7,$V1009&gt;90),"Age OOR",($AG1009-BW1009)/VLOOKUP(BW$14&amp;"-rse-"&amp;$L1009,Equations!$G:$I,3,0)))</f>
        <v/>
      </c>
      <c r="CB1009" s="10" t="str">
        <f>IF($AH1009="","",IF(OR($V1009&lt;2.7,$V1009&gt;90),"Age OOR",VLOOKUP(CB$14&amp;"-int-"&amp;$M1009,Equations!$G:$I,3,0)+VLOOKUP(CB$14&amp;"-sexo-"&amp;$M1009,Equations!$G:$I,3,0)*$U1009+VLOOKUP(CB$14&amp;"-edad-"&amp;$M1009,Equations!$G:$I,3,0)*$V1009+VLOOKUP(CB$14&amp;"-est-"&amp;$M1009,Equations!$G:$I,3,0)*(1/$W1009)+VLOOKUP(CB$14&amp;"-imc-"&amp;$M1009,Equations!$G:$I,3,0)*(1/$Q1009)))</f>
        <v/>
      </c>
      <c r="CC1009" s="10" t="str">
        <f>IF($AH1009="","",IF(OR($V1009&lt;2.7,$V1009&gt;90),"Age OOR",CB1009-1.6449*VLOOKUP(CB$14&amp;"-rse-"&amp;$M1009,Equations!$G:$I,3,0)))</f>
        <v/>
      </c>
      <c r="CD1009" s="10" t="str">
        <f>IF($AH1009="","",IF(OR($V1009&lt;2.7,$V1009&gt;90),"Age OOR",CB1009+1.6449*VLOOKUP(CB$14&amp;"-rse-"&amp;$M1009,Equations!$G:$I,3,0)))</f>
        <v/>
      </c>
      <c r="CE1009" s="10" t="str">
        <f t="shared" si="396"/>
        <v/>
      </c>
      <c r="CF1009" s="10" t="str">
        <f>IF($AH1009="","",IF(OR($V1009&lt;2.7,$V1009&gt;90),"Age OOR",($AH1009-CB1009)/VLOOKUP(CB$14&amp;"-rse-"&amp;$M1009,Equations!$G:$I,3,0)))</f>
        <v/>
      </c>
      <c r="CG1009" s="10" t="str">
        <f>IF($AI1009="","",IF(OR($V1009&lt;2.7,$V1009&gt;90),"Age OOR",VLOOKUP(CG$14&amp;"-int-"&amp;$N1009,Equations!$G:$I,3,0)+VLOOKUP(CG$14&amp;"-sexo-"&amp;$N1009,Equations!$G:$I,3,0)*$U1009+VLOOKUP(CG$14&amp;"-edad-"&amp;$N1009,Equations!$G:$I,3,0)*$V1009+VLOOKUP(CG$14&amp;"-est-"&amp;$N1009,Equations!$G:$I,3,0)*(1/$W1009)+VLOOKUP(CG$14&amp;"-imc-"&amp;$N1009,Equations!$G:$I,3,0)*(1/$Q1009)))</f>
        <v/>
      </c>
      <c r="CH1009" s="10" t="str">
        <f>IF($AI1009="","",IF(OR($V1009&lt;2.7,$V1009&gt;90),"Age OOR",CG1009-1.6449*VLOOKUP(CG$14&amp;"-rse-"&amp;$N1009,Equations!$G:$I,3,0)))</f>
        <v/>
      </c>
      <c r="CI1009" s="10" t="str">
        <f>IF($AI1009="","",IF(OR($V1009&lt;2.7,$V1009&gt;90),"Age OOR",CG1009+1.6449*VLOOKUP(CG$14&amp;"-rse-"&amp;$N1009,Equations!$G:$I,3,0)))</f>
        <v/>
      </c>
      <c r="CJ1009" s="10" t="str">
        <f t="shared" si="397"/>
        <v/>
      </c>
      <c r="CK1009" s="10" t="str">
        <f>IF($AI1009="","",IF(OR($V1009&lt;2.7,$V1009&gt;90),"Age OOR",($AI1009-CG1009)/VLOOKUP(CG$14&amp;"-rse-"&amp;$N1009,Equations!$G:$I,3,0)))</f>
        <v/>
      </c>
      <c r="CL1009" s="10" t="str">
        <f>IF($AJ1009="","",IF(OR($V1009&lt;2.7,$V1009&gt;90),"Age OOR",VLOOKUP(CL$14&amp;"-int-"&amp;$O1009,Equations!$G:$I,3,0)+VLOOKUP(CL$14&amp;"-sexo-"&amp;$O1009,Equations!$G:$I,3,0)*$U1009+VLOOKUP(CL$14&amp;"-edad-"&amp;$O1009,Equations!$G:$I,3,0)*$V1009+VLOOKUP(CL$14&amp;"-est-"&amp;$O1009,Equations!$G:$I,3,0)*(1/$W1009)+VLOOKUP(CL$14&amp;"-imc-"&amp;$O1009,Equations!$G:$I,3,0)*(1/$Q1009)))</f>
        <v/>
      </c>
      <c r="CM1009" s="10" t="str">
        <f>IF($AJ1009="","",IF(OR($V1009&lt;2.7,$V1009&gt;90),"Age OOR",CL1009-1.6449*VLOOKUP(CL$14&amp;"-rse-"&amp;$O1009,Equations!$G:$I,3,0)))</f>
        <v/>
      </c>
      <c r="CN1009" s="10" t="str">
        <f>IF($AJ1009="","",IF(OR($V1009&lt;2.7,$V1009&gt;90),"Age OOR",CL1009+1.6449*VLOOKUP(CL$14&amp;"-rse-"&amp;$O1009,Equations!$G:$I,3,0)))</f>
        <v/>
      </c>
      <c r="CO1009" s="10" t="str">
        <f t="shared" si="398"/>
        <v/>
      </c>
      <c r="CP1009" s="10" t="str">
        <f>IF($AJ1009="","",IF(OR($V1009&lt;2.7,$V1009&gt;90),"Age OOR",($AJ1009-CL1009)/VLOOKUP(CL$14&amp;"-rse-"&amp;$O1009,Equations!$G:$I,3,0)))</f>
        <v/>
      </c>
      <c r="CQ1009" s="10" t="str">
        <f>IF($AK1009="","",IF(OR($V1009&lt;2.7,$V1009&gt;90),"Age OOR",EXP(VLOOKUP(CQ$14&amp;"-int-"&amp;$P1009,Equations!$G:$I,3,0)+VLOOKUP(CQ$14&amp;"-sexo-"&amp;$P1009,Equations!$G:$I,3,0)*$U1009+VLOOKUP(CQ$14&amp;"-edad-"&amp;$P1009,Equations!$G:$I,3,0)*$V1009+VLOOKUP(CQ$14&amp;"-est-"&amp;$P1009,Equations!$G:$I,3,0)*(1/$W1009)+VLOOKUP(CQ$14&amp;"-imc-"&amp;$P1009,Equations!$G:$I,3,0)*(1/$Q1009))))</f>
        <v/>
      </c>
      <c r="CR1009" s="10" t="str">
        <f>IF($AK1009="","",IF(OR($V1009&lt;2.7,$V1009&gt;90),"Age OOR",EXP(LN(CQ1009)-1.6449*VLOOKUP(CQ$14&amp;"-rse-"&amp;$P1009,Equations!$G:$I,3,0))))</f>
        <v/>
      </c>
      <c r="CS1009" s="10" t="str">
        <f>IF($AK1009="","",IF(OR($V1009&lt;2.7,$V1009&gt;90),"Age OOR",EXP(LN(CQ1009)+1.6449*VLOOKUP(CQ$14&amp;"-rse-"&amp;$P1009,Equations!$G:$I,3,0))))</f>
        <v/>
      </c>
      <c r="CT1009" s="10" t="str">
        <f t="shared" si="399"/>
        <v/>
      </c>
      <c r="CU1009" s="10" t="str">
        <f>IF($AK1009="","",IF(OR($V1009&lt;2.7,$V1009&gt;90),"Age OOR",(LN($AK1009)-LN(CQ1009))/VLOOKUP(CQ$14&amp;"-rse-"&amp;$P1009,Equations!$G:$I,3,0)))</f>
        <v/>
      </c>
      <c r="CV1009" s="47"/>
    </row>
    <row r="1010" spans="5:100" x14ac:dyDescent="0.2">
      <c r="E1010" s="23" t="str">
        <f t="shared" si="375"/>
        <v>Age out of range</v>
      </c>
      <c r="F1010" s="23" t="str">
        <f t="shared" si="376"/>
        <v>Age out of range</v>
      </c>
      <c r="G1010" s="23" t="str">
        <f t="shared" si="377"/>
        <v>Age out of range</v>
      </c>
      <c r="H1010" s="23" t="str">
        <f t="shared" si="378"/>
        <v>Age out of range</v>
      </c>
      <c r="I1010" s="23" t="str">
        <f t="shared" si="379"/>
        <v>Age out of range</v>
      </c>
      <c r="J1010" s="23" t="str">
        <f t="shared" si="380"/>
        <v>Age out of range</v>
      </c>
      <c r="K1010" s="23" t="str">
        <f t="shared" si="381"/>
        <v>Age out of range</v>
      </c>
      <c r="L1010" s="23" t="str">
        <f t="shared" si="382"/>
        <v>Age out of range</v>
      </c>
      <c r="M1010" s="23" t="str">
        <f t="shared" si="383"/>
        <v>Age out of range</v>
      </c>
      <c r="N1010" s="23" t="str">
        <f t="shared" si="384"/>
        <v>Age out of range</v>
      </c>
      <c r="O1010" s="23" t="str">
        <f t="shared" si="385"/>
        <v>Age out of range</v>
      </c>
      <c r="P1010" s="23" t="str">
        <f t="shared" si="386"/>
        <v>Age out of range</v>
      </c>
      <c r="Q1010" s="23" t="e">
        <f t="shared" si="387"/>
        <v>#DIV/0!</v>
      </c>
      <c r="R1010" s="17"/>
      <c r="S1010" s="23">
        <v>994</v>
      </c>
      <c r="T1010" s="134"/>
      <c r="U1010" s="134"/>
      <c r="V1010" s="134"/>
      <c r="W1010" s="134"/>
      <c r="X1010" s="134"/>
      <c r="Y1010" s="134"/>
      <c r="Z1010" s="134"/>
      <c r="AA1010" s="134"/>
      <c r="AB1010" s="134"/>
      <c r="AC1010" s="134"/>
      <c r="AD1010" s="134"/>
      <c r="AE1010" s="134"/>
      <c r="AF1010" s="134"/>
      <c r="AG1010" s="134"/>
      <c r="AH1010" s="134"/>
      <c r="AI1010" s="134"/>
      <c r="AJ1010" s="134"/>
      <c r="AK1010" s="134"/>
      <c r="AL1010" s="7"/>
      <c r="AM1010" s="47"/>
      <c r="AN1010" s="10" t="str">
        <f>IF($Z1010="","",IF(OR($V1010&lt;2.7,$V1010&gt;90),"Age OOR",VLOOKUP(AN$14&amp;"-int-"&amp;$E1010,Equations!$G:$I,3,0)+VLOOKUP(AN$14&amp;"-sexo-"&amp;$E1010,Equations!$G:$I,3,0)*$U1010+VLOOKUP(AN$14&amp;"-edad-"&amp;$E1010,Equations!$G:$I,3,0)*$V1010+VLOOKUP(AN$14&amp;"-est-"&amp;$E1010,Equations!$G:$I,3,0)*(1/$W1010)+VLOOKUP(AN$14&amp;"-imc-"&amp;$E1010,Equations!$G:$I,3,0)*(1/$Q1010)))</f>
        <v/>
      </c>
      <c r="AO1010" s="10" t="str">
        <f>IF($Z1010="","",IF(OR($V1010&lt;2.7,$V1010&gt;90),"Age OOR",AN1010-1.6449*VLOOKUP(AN$14&amp;"-rse-"&amp;$E1010,Equations!$G:$I,3,0)))</f>
        <v/>
      </c>
      <c r="AP1010" s="10" t="str">
        <f>IF($Z1010="","",IF(OR($V1010&lt;2.7,$V1010&gt;90),"Age OOR",AN1010+1.6449*VLOOKUP(AN$14&amp;"-rse-"&amp;$E1010,Equations!$G:$I,3,0)))</f>
        <v/>
      </c>
      <c r="AQ1010" s="10" t="str">
        <f t="shared" si="388"/>
        <v/>
      </c>
      <c r="AR1010" s="10" t="str">
        <f>IF($Z1010="","",IF(OR($V1010&lt;2.7,$V1010&gt;90),"Age OOR",($Z1010-AN1010)/VLOOKUP(AN$14&amp;"-rse-"&amp;$E1010,Equations!$G:$I,3,0)))</f>
        <v/>
      </c>
      <c r="AS1010" s="10" t="str">
        <f>IF($AA1010="","",IF(OR($V1010&lt;2.7,$V1010&gt;90),"Age OOR",VLOOKUP(AS$14&amp;"-int-"&amp;$F1010,Equations!$G:$I,3,0)+VLOOKUP(AS$14&amp;"-sexo-"&amp;$F1010,Equations!$G:$I,3,0)*$U1010+VLOOKUP(AS$14&amp;"-edad-"&amp;$F1010,Equations!$G:$I,3,0)*$V1010+VLOOKUP(AS$14&amp;"-est-"&amp;$F1010,Equations!$G:$I,3,0)*(1/$W1010)+VLOOKUP(AS$14&amp;"-imc-"&amp;$F1010,Equations!$G:$I,3,0)*(1/$Q1010)))</f>
        <v/>
      </c>
      <c r="AT1010" s="10" t="str">
        <f>IF($AA1010="","",IF(OR($V1010&lt;2.7,$V1010&gt;90),"Age OOR",AS1010-1.6449*VLOOKUP(AS$14&amp;"-rse-"&amp;$F1010,Equations!$G:$I,3,0)))</f>
        <v/>
      </c>
      <c r="AU1010" s="10" t="str">
        <f>IF($AA1010="","",IF(OR($V1010&lt;2.7,$V1010&gt;90),"Age OOR",AS1010+1.6449*VLOOKUP(AS$14&amp;"-rse-"&amp;$F1010,Equations!$G:$I,3,0)))</f>
        <v/>
      </c>
      <c r="AV1010" s="10" t="str">
        <f t="shared" si="389"/>
        <v/>
      </c>
      <c r="AW1010" s="10" t="str">
        <f>IF($AA1010="","",IF(OR($V1010&lt;2.7,$V1010&gt;90),"Age OOR",($AA1010-AS1010)/VLOOKUP(AS$14&amp;"-rse-"&amp;$F1010,Equations!$G:$I,3,0)))</f>
        <v/>
      </c>
      <c r="AX1010" s="10" t="str">
        <f>IF($AB1010="","",IF(OR($V1010&lt;2.7,$V1010&gt;90),"Age OOR",VLOOKUP(AX$14&amp;"-int-"&amp;$G1010,Equations!$G:$I,3,0)+VLOOKUP(AX$14&amp;"-sexo-"&amp;$G1010,Equations!$G:$I,3,0)*$U1010+VLOOKUP(AX$14&amp;"-edad-"&amp;$G1010,Equations!$G:$I,3,0)*$V1010+VLOOKUP(AX$14&amp;"-est-"&amp;$G1010,Equations!$G:$I,3,0)*(1/$W1010)+VLOOKUP(AX$14&amp;"-imc-"&amp;$G1010,Equations!$G:$I,3,0)*(1/$Q1010)))</f>
        <v/>
      </c>
      <c r="AY1010" s="10" t="str">
        <f>IF($AB1010="","",IF(OR($V1010&lt;2.7,$V1010&gt;90),"Age OOR",AX1010-1.6449*VLOOKUP(AX$14&amp;"-rse-"&amp;$G1010,Equations!$G:$I,3,0)))</f>
        <v/>
      </c>
      <c r="AZ1010" s="10" t="str">
        <f>IF($AB1010="","",IF(OR($V1010&lt;2.7,$V1010&gt;90),"Age OOR",AX1010+1.6449*VLOOKUP(AX$14&amp;"-rse-"&amp;$G1010,Equations!$G:$I,3,0)))</f>
        <v/>
      </c>
      <c r="BA1010" s="10" t="str">
        <f t="shared" si="390"/>
        <v/>
      </c>
      <c r="BB1010" s="10" t="str">
        <f>IF($AB1010="","",IF(OR($V1010&lt;2.7,$V1010&gt;90),"Age OOR",($AB1010-AX1010)/VLOOKUP(AX$14&amp;"-rse-"&amp;$G1010,Equations!$G:$I,3,0)))</f>
        <v/>
      </c>
      <c r="BC1010" s="10" t="str">
        <f>IF($AC1010="","",IF(OR($V1010&lt;2.7,$V1010&gt;90),"Age OOR",VLOOKUP(BC$14&amp;"-int-"&amp;$H1010,Equations!$G:$I,3,0)+VLOOKUP(BC$14&amp;"-sexo-"&amp;$H1010,Equations!$G:$I,3,0)*$U1010+VLOOKUP(BC$14&amp;"-edad-"&amp;$H1010,Equations!$G:$I,3,0)*$V1010+VLOOKUP(BC$14&amp;"-est-"&amp;$H1010,Equations!$G:$I,3,0)*(1/$W1010)+VLOOKUP(BC$14&amp;"-imc-"&amp;$H1010,Equations!$G:$I,3,0)*(1/$Q1010)))</f>
        <v/>
      </c>
      <c r="BD1010" s="10" t="str">
        <f>IF($AC1010="","",IF(OR($V1010&lt;2.7,$V1010&gt;90),"Age OOR",BC1010-1.6449*VLOOKUP(BC$14&amp;"-rse-"&amp;$H1010,Equations!$G:$I,3,0)))</f>
        <v/>
      </c>
      <c r="BE1010" s="10" t="str">
        <f>IF($AC1010="","",IF(OR($V1010&lt;2.7,$V1010&gt;90),"Age OOR",BC1010+1.6449*VLOOKUP(BC$14&amp;"-rse-"&amp;$H1010,Equations!$G:$I,3,0)))</f>
        <v/>
      </c>
      <c r="BF1010" s="10" t="str">
        <f t="shared" si="391"/>
        <v/>
      </c>
      <c r="BG1010" s="10" t="str">
        <f>IF($AC1010="","",IF(OR($V1010&lt;2.7,$V1010&gt;90),"Age OOR",($AC1010-BC1010)/VLOOKUP(BC$14&amp;"-rse-"&amp;$H1010,Equations!$G:$I,3,0)))</f>
        <v/>
      </c>
      <c r="BH1010" s="10" t="str">
        <f>IF($AD1010="","",IF(OR($V1010&lt;2.7,$V1010&gt;90),"Age OOR",VLOOKUP(BH$14&amp;"-int-"&amp;$I1010,Equations!$G:$I,3,0)+VLOOKUP(BH$14&amp;"-sexo-"&amp;$I1010,Equations!$G:$I,3,0)*$U1010+VLOOKUP(BH$14&amp;"-edad-"&amp;$I1010,Equations!$G:$I,3,0)*$V1010+VLOOKUP(BH$14&amp;"-est-"&amp;$I1010,Equations!$G:$I,3,0)*(1/$W1010)+VLOOKUP(BH$14&amp;"-imc-"&amp;$I1010,Equations!$G:$I,3,0)*(1/$Q1010)))</f>
        <v/>
      </c>
      <c r="BI1010" s="10" t="str">
        <f>IF($AD1010="","",IF(OR($V1010&lt;2.7,$V1010&gt;90),"Age OOR",BH1010-1.6449*VLOOKUP(BH$14&amp;"-rse-"&amp;$I1010,Equations!$G:$I,3,0)))</f>
        <v/>
      </c>
      <c r="BJ1010" s="10" t="str">
        <f>IF($AD1010="","",IF(OR($V1010&lt;2.7,$V1010&gt;90),"Age OOR",BH1010+1.6449*VLOOKUP(BH$14&amp;"-rse-"&amp;$I1010,Equations!$G:$I,3,0)))</f>
        <v/>
      </c>
      <c r="BK1010" s="10" t="str">
        <f t="shared" si="392"/>
        <v/>
      </c>
      <c r="BL1010" s="10" t="str">
        <f>IF($AD1010="","",IF(OR($V1010&lt;2.7,$V1010&gt;90),"Age OOR",($AD1010-BH1010)/VLOOKUP(BH$14&amp;"-rse-"&amp;$I1010,Equations!$G:$I,3,0)))</f>
        <v/>
      </c>
      <c r="BM1010" s="10" t="str">
        <f>IF($AE1010="","",IF(OR($V1010&lt;2.7,$V1010&gt;90),"Age OOR",VLOOKUP(BM$14&amp;"-int-"&amp;$J1010,Equations!$G:$I,3,0)+VLOOKUP(BM$14&amp;"-sexo-"&amp;$J1010,Equations!$G:$I,3,0)*$U1010+VLOOKUP(BM$14&amp;"-edad-"&amp;$J1010,Equations!$G:$I,3,0)*$V1010+VLOOKUP(BM$14&amp;"-est-"&amp;$J1010,Equations!$G:$I,3,0)*(1/$W1010)+VLOOKUP(BM$14&amp;"-imc-"&amp;$J1010,Equations!$G:$I,3,0)*(1/$Q1010)))</f>
        <v/>
      </c>
      <c r="BN1010" s="10" t="str">
        <f>IF($AE1010="","",IF(OR($V1010&lt;2.7,$V1010&gt;90),"Age OOR",BM1010-1.6449*VLOOKUP(BM$14&amp;"-rse-"&amp;$J1010,Equations!$G:$I,3,0)))</f>
        <v/>
      </c>
      <c r="BO1010" s="10" t="str">
        <f>IF($AE1010="","",IF(OR($V1010&lt;2.7,$V1010&gt;90),"Age OOR",BM1010+1.6449*VLOOKUP(BM$14&amp;"-rse-"&amp;$J1010,Equations!$G:$I,3,0)))</f>
        <v/>
      </c>
      <c r="BP1010" s="10" t="str">
        <f t="shared" si="393"/>
        <v/>
      </c>
      <c r="BQ1010" s="10" t="str">
        <f>IF($AE1010="","",IF(OR($V1010&lt;2.7,$V1010&gt;90),"Age OOR",($AE1010-BM1010)/VLOOKUP(BM$14&amp;"-rse-"&amp;$J1010,Equations!$G:$I,3,0)))</f>
        <v/>
      </c>
      <c r="BR1010" s="10" t="str">
        <f>IF($AF1010="","",IF(OR($V1010&lt;2.7,$V1010&gt;90),"Age OOR",VLOOKUP(BR$14&amp;"-int-"&amp;$K1010,Equations!$G:$I,3,0)+VLOOKUP(BR$14&amp;"-sexo-"&amp;$K1010,Equations!$G:$I,3,0)*$U1010+VLOOKUP(BR$14&amp;"-edad-"&amp;$K1010,Equations!$G:$I,3,0)*$V1010+VLOOKUP(BR$14&amp;"-est-"&amp;$K1010,Equations!$G:$I,3,0)*(1/$W1010)+VLOOKUP(BR$14&amp;"-imc-"&amp;$K1010,Equations!$G:$I,3,0)*(1/$Q1010)))</f>
        <v/>
      </c>
      <c r="BS1010" s="10" t="str">
        <f>IF($AF1010="","",IF(OR($V1010&lt;2.7,$V1010&gt;90),"Age OOR",BR1010-1.6449*VLOOKUP(BR$14&amp;"-rse-"&amp;$K1010,Equations!$G:$I,3,0)))</f>
        <v/>
      </c>
      <c r="BT1010" s="10" t="str">
        <f>IF($AF1010="","",IF(OR($V1010&lt;2.7,$V1010&gt;90),"Age OOR",BR1010+1.6449*VLOOKUP(BR$14&amp;"-rse-"&amp;$K1010,Equations!$G:$I,3,0)))</f>
        <v/>
      </c>
      <c r="BU1010" s="10" t="str">
        <f t="shared" si="394"/>
        <v/>
      </c>
      <c r="BV1010" s="10" t="str">
        <f>IF($AF1010="","",IF(OR($V1010&lt;2.7,$V1010&gt;90),"Age OOR",($AF1010-BR1010)/VLOOKUP(BR$14&amp;"-rse-"&amp;$K1010,Equations!$G:$I,3,0)))</f>
        <v/>
      </c>
      <c r="BW1010" s="10" t="str">
        <f>IF($AG1010="","",IF(OR($V1010&lt;2.7,$V1010&gt;90),"Age OOR",VLOOKUP(BW$14&amp;"-int-"&amp;$L1010,Equations!$G:$I,3,0)+VLOOKUP(BW$14&amp;"-sexo-"&amp;$L1010,Equations!$G:$I,3,0)*$U1010+VLOOKUP(BW$14&amp;"-edad-"&amp;$L1010,Equations!$G:$I,3,0)*$V1010+VLOOKUP(BW$14&amp;"-est-"&amp;$L1010,Equations!$G:$I,3,0)*(1/$W1010)+VLOOKUP(BW$14&amp;"-imc-"&amp;$L1010,Equations!$G:$I,3,0)*(1/$Q1010)))</f>
        <v/>
      </c>
      <c r="BX1010" s="10" t="str">
        <f>IF($AG1010="","",IF(OR($V1010&lt;2.7,$V1010&gt;90),"Age OOR",BW1010-1.6449*VLOOKUP(BW$14&amp;"-rse-"&amp;$L1010,Equations!$G:$I,3,0)))</f>
        <v/>
      </c>
      <c r="BY1010" s="10" t="str">
        <f>IF($AG1010="","",IF(OR($V1010&lt;2.7,$V1010&gt;90),"Age OOR",BW1010+1.6449*VLOOKUP(BW$14&amp;"-rse-"&amp;$L1010,Equations!$G:$I,3,0)))</f>
        <v/>
      </c>
      <c r="BZ1010" s="10" t="str">
        <f t="shared" si="395"/>
        <v/>
      </c>
      <c r="CA1010" s="10" t="str">
        <f>IF($AG1010="","",IF(OR($V1010&lt;2.7,$V1010&gt;90),"Age OOR",($AG1010-BW1010)/VLOOKUP(BW$14&amp;"-rse-"&amp;$L1010,Equations!$G:$I,3,0)))</f>
        <v/>
      </c>
      <c r="CB1010" s="10" t="str">
        <f>IF($AH1010="","",IF(OR($V1010&lt;2.7,$V1010&gt;90),"Age OOR",VLOOKUP(CB$14&amp;"-int-"&amp;$M1010,Equations!$G:$I,3,0)+VLOOKUP(CB$14&amp;"-sexo-"&amp;$M1010,Equations!$G:$I,3,0)*$U1010+VLOOKUP(CB$14&amp;"-edad-"&amp;$M1010,Equations!$G:$I,3,0)*$V1010+VLOOKUP(CB$14&amp;"-est-"&amp;$M1010,Equations!$G:$I,3,0)*(1/$W1010)+VLOOKUP(CB$14&amp;"-imc-"&amp;$M1010,Equations!$G:$I,3,0)*(1/$Q1010)))</f>
        <v/>
      </c>
      <c r="CC1010" s="10" t="str">
        <f>IF($AH1010="","",IF(OR($V1010&lt;2.7,$V1010&gt;90),"Age OOR",CB1010-1.6449*VLOOKUP(CB$14&amp;"-rse-"&amp;$M1010,Equations!$G:$I,3,0)))</f>
        <v/>
      </c>
      <c r="CD1010" s="10" t="str">
        <f>IF($AH1010="","",IF(OR($V1010&lt;2.7,$V1010&gt;90),"Age OOR",CB1010+1.6449*VLOOKUP(CB$14&amp;"-rse-"&amp;$M1010,Equations!$G:$I,3,0)))</f>
        <v/>
      </c>
      <c r="CE1010" s="10" t="str">
        <f t="shared" si="396"/>
        <v/>
      </c>
      <c r="CF1010" s="10" t="str">
        <f>IF($AH1010="","",IF(OR($V1010&lt;2.7,$V1010&gt;90),"Age OOR",($AH1010-CB1010)/VLOOKUP(CB$14&amp;"-rse-"&amp;$M1010,Equations!$G:$I,3,0)))</f>
        <v/>
      </c>
      <c r="CG1010" s="10" t="str">
        <f>IF($AI1010="","",IF(OR($V1010&lt;2.7,$V1010&gt;90),"Age OOR",VLOOKUP(CG$14&amp;"-int-"&amp;$N1010,Equations!$G:$I,3,0)+VLOOKUP(CG$14&amp;"-sexo-"&amp;$N1010,Equations!$G:$I,3,0)*$U1010+VLOOKUP(CG$14&amp;"-edad-"&amp;$N1010,Equations!$G:$I,3,0)*$V1010+VLOOKUP(CG$14&amp;"-est-"&amp;$N1010,Equations!$G:$I,3,0)*(1/$W1010)+VLOOKUP(CG$14&amp;"-imc-"&amp;$N1010,Equations!$G:$I,3,0)*(1/$Q1010)))</f>
        <v/>
      </c>
      <c r="CH1010" s="10" t="str">
        <f>IF($AI1010="","",IF(OR($V1010&lt;2.7,$V1010&gt;90),"Age OOR",CG1010-1.6449*VLOOKUP(CG$14&amp;"-rse-"&amp;$N1010,Equations!$G:$I,3,0)))</f>
        <v/>
      </c>
      <c r="CI1010" s="10" t="str">
        <f>IF($AI1010="","",IF(OR($V1010&lt;2.7,$V1010&gt;90),"Age OOR",CG1010+1.6449*VLOOKUP(CG$14&amp;"-rse-"&amp;$N1010,Equations!$G:$I,3,0)))</f>
        <v/>
      </c>
      <c r="CJ1010" s="10" t="str">
        <f t="shared" si="397"/>
        <v/>
      </c>
      <c r="CK1010" s="10" t="str">
        <f>IF($AI1010="","",IF(OR($V1010&lt;2.7,$V1010&gt;90),"Age OOR",($AI1010-CG1010)/VLOOKUP(CG$14&amp;"-rse-"&amp;$N1010,Equations!$G:$I,3,0)))</f>
        <v/>
      </c>
      <c r="CL1010" s="10" t="str">
        <f>IF($AJ1010="","",IF(OR($V1010&lt;2.7,$V1010&gt;90),"Age OOR",VLOOKUP(CL$14&amp;"-int-"&amp;$O1010,Equations!$G:$I,3,0)+VLOOKUP(CL$14&amp;"-sexo-"&amp;$O1010,Equations!$G:$I,3,0)*$U1010+VLOOKUP(CL$14&amp;"-edad-"&amp;$O1010,Equations!$G:$I,3,0)*$V1010+VLOOKUP(CL$14&amp;"-est-"&amp;$O1010,Equations!$G:$I,3,0)*(1/$W1010)+VLOOKUP(CL$14&amp;"-imc-"&amp;$O1010,Equations!$G:$I,3,0)*(1/$Q1010)))</f>
        <v/>
      </c>
      <c r="CM1010" s="10" t="str">
        <f>IF($AJ1010="","",IF(OR($V1010&lt;2.7,$V1010&gt;90),"Age OOR",CL1010-1.6449*VLOOKUP(CL$14&amp;"-rse-"&amp;$O1010,Equations!$G:$I,3,0)))</f>
        <v/>
      </c>
      <c r="CN1010" s="10" t="str">
        <f>IF($AJ1010="","",IF(OR($V1010&lt;2.7,$V1010&gt;90),"Age OOR",CL1010+1.6449*VLOOKUP(CL$14&amp;"-rse-"&amp;$O1010,Equations!$G:$I,3,0)))</f>
        <v/>
      </c>
      <c r="CO1010" s="10" t="str">
        <f t="shared" si="398"/>
        <v/>
      </c>
      <c r="CP1010" s="10" t="str">
        <f>IF($AJ1010="","",IF(OR($V1010&lt;2.7,$V1010&gt;90),"Age OOR",($AJ1010-CL1010)/VLOOKUP(CL$14&amp;"-rse-"&amp;$O1010,Equations!$G:$I,3,0)))</f>
        <v/>
      </c>
      <c r="CQ1010" s="10" t="str">
        <f>IF($AK1010="","",IF(OR($V1010&lt;2.7,$V1010&gt;90),"Age OOR",EXP(VLOOKUP(CQ$14&amp;"-int-"&amp;$P1010,Equations!$G:$I,3,0)+VLOOKUP(CQ$14&amp;"-sexo-"&amp;$P1010,Equations!$G:$I,3,0)*$U1010+VLOOKUP(CQ$14&amp;"-edad-"&amp;$P1010,Equations!$G:$I,3,0)*$V1010+VLOOKUP(CQ$14&amp;"-est-"&amp;$P1010,Equations!$G:$I,3,0)*(1/$W1010)+VLOOKUP(CQ$14&amp;"-imc-"&amp;$P1010,Equations!$G:$I,3,0)*(1/$Q1010))))</f>
        <v/>
      </c>
      <c r="CR1010" s="10" t="str">
        <f>IF($AK1010="","",IF(OR($V1010&lt;2.7,$V1010&gt;90),"Age OOR",EXP(LN(CQ1010)-1.6449*VLOOKUP(CQ$14&amp;"-rse-"&amp;$P1010,Equations!$G:$I,3,0))))</f>
        <v/>
      </c>
      <c r="CS1010" s="10" t="str">
        <f>IF($AK1010="","",IF(OR($V1010&lt;2.7,$V1010&gt;90),"Age OOR",EXP(LN(CQ1010)+1.6449*VLOOKUP(CQ$14&amp;"-rse-"&amp;$P1010,Equations!$G:$I,3,0))))</f>
        <v/>
      </c>
      <c r="CT1010" s="10" t="str">
        <f t="shared" si="399"/>
        <v/>
      </c>
      <c r="CU1010" s="10" t="str">
        <f>IF($AK1010="","",IF(OR($V1010&lt;2.7,$V1010&gt;90),"Age OOR",(LN($AK1010)-LN(CQ1010))/VLOOKUP(CQ$14&amp;"-rse-"&amp;$P1010,Equations!$G:$I,3,0)))</f>
        <v/>
      </c>
      <c r="CV1010" s="47"/>
    </row>
    <row r="1011" spans="5:100" x14ac:dyDescent="0.2">
      <c r="E1011" s="23" t="str">
        <f t="shared" si="375"/>
        <v>Age out of range</v>
      </c>
      <c r="F1011" s="23" t="str">
        <f t="shared" si="376"/>
        <v>Age out of range</v>
      </c>
      <c r="G1011" s="23" t="str">
        <f t="shared" si="377"/>
        <v>Age out of range</v>
      </c>
      <c r="H1011" s="23" t="str">
        <f t="shared" si="378"/>
        <v>Age out of range</v>
      </c>
      <c r="I1011" s="23" t="str">
        <f t="shared" si="379"/>
        <v>Age out of range</v>
      </c>
      <c r="J1011" s="23" t="str">
        <f t="shared" si="380"/>
        <v>Age out of range</v>
      </c>
      <c r="K1011" s="23" t="str">
        <f t="shared" si="381"/>
        <v>Age out of range</v>
      </c>
      <c r="L1011" s="23" t="str">
        <f t="shared" si="382"/>
        <v>Age out of range</v>
      </c>
      <c r="M1011" s="23" t="str">
        <f t="shared" si="383"/>
        <v>Age out of range</v>
      </c>
      <c r="N1011" s="23" t="str">
        <f t="shared" si="384"/>
        <v>Age out of range</v>
      </c>
      <c r="O1011" s="23" t="str">
        <f t="shared" si="385"/>
        <v>Age out of range</v>
      </c>
      <c r="P1011" s="23" t="str">
        <f t="shared" si="386"/>
        <v>Age out of range</v>
      </c>
      <c r="Q1011" s="23" t="e">
        <f t="shared" si="387"/>
        <v>#DIV/0!</v>
      </c>
      <c r="R1011" s="17"/>
      <c r="S1011" s="23">
        <v>995</v>
      </c>
      <c r="T1011" s="134"/>
      <c r="U1011" s="134"/>
      <c r="V1011" s="134"/>
      <c r="W1011" s="134"/>
      <c r="X1011" s="134"/>
      <c r="Y1011" s="134"/>
      <c r="Z1011" s="134"/>
      <c r="AA1011" s="134"/>
      <c r="AB1011" s="134"/>
      <c r="AC1011" s="134"/>
      <c r="AD1011" s="134"/>
      <c r="AE1011" s="134"/>
      <c r="AF1011" s="134"/>
      <c r="AG1011" s="134"/>
      <c r="AH1011" s="134"/>
      <c r="AI1011" s="134"/>
      <c r="AJ1011" s="134"/>
      <c r="AK1011" s="134"/>
      <c r="AL1011" s="7"/>
      <c r="AM1011" s="47"/>
      <c r="AN1011" s="10" t="str">
        <f>IF($Z1011="","",IF(OR($V1011&lt;2.7,$V1011&gt;90),"Age OOR",VLOOKUP(AN$14&amp;"-int-"&amp;$E1011,Equations!$G:$I,3,0)+VLOOKUP(AN$14&amp;"-sexo-"&amp;$E1011,Equations!$G:$I,3,0)*$U1011+VLOOKUP(AN$14&amp;"-edad-"&amp;$E1011,Equations!$G:$I,3,0)*$V1011+VLOOKUP(AN$14&amp;"-est-"&amp;$E1011,Equations!$G:$I,3,0)*(1/$W1011)+VLOOKUP(AN$14&amp;"-imc-"&amp;$E1011,Equations!$G:$I,3,0)*(1/$Q1011)))</f>
        <v/>
      </c>
      <c r="AO1011" s="10" t="str">
        <f>IF($Z1011="","",IF(OR($V1011&lt;2.7,$V1011&gt;90),"Age OOR",AN1011-1.6449*VLOOKUP(AN$14&amp;"-rse-"&amp;$E1011,Equations!$G:$I,3,0)))</f>
        <v/>
      </c>
      <c r="AP1011" s="10" t="str">
        <f>IF($Z1011="","",IF(OR($V1011&lt;2.7,$V1011&gt;90),"Age OOR",AN1011+1.6449*VLOOKUP(AN$14&amp;"-rse-"&amp;$E1011,Equations!$G:$I,3,0)))</f>
        <v/>
      </c>
      <c r="AQ1011" s="10" t="str">
        <f t="shared" si="388"/>
        <v/>
      </c>
      <c r="AR1011" s="10" t="str">
        <f>IF($Z1011="","",IF(OR($V1011&lt;2.7,$V1011&gt;90),"Age OOR",($Z1011-AN1011)/VLOOKUP(AN$14&amp;"-rse-"&amp;$E1011,Equations!$G:$I,3,0)))</f>
        <v/>
      </c>
      <c r="AS1011" s="10" t="str">
        <f>IF($AA1011="","",IF(OR($V1011&lt;2.7,$V1011&gt;90),"Age OOR",VLOOKUP(AS$14&amp;"-int-"&amp;$F1011,Equations!$G:$I,3,0)+VLOOKUP(AS$14&amp;"-sexo-"&amp;$F1011,Equations!$G:$I,3,0)*$U1011+VLOOKUP(AS$14&amp;"-edad-"&amp;$F1011,Equations!$G:$I,3,0)*$V1011+VLOOKUP(AS$14&amp;"-est-"&amp;$F1011,Equations!$G:$I,3,0)*(1/$W1011)+VLOOKUP(AS$14&amp;"-imc-"&amp;$F1011,Equations!$G:$I,3,0)*(1/$Q1011)))</f>
        <v/>
      </c>
      <c r="AT1011" s="10" t="str">
        <f>IF($AA1011="","",IF(OR($V1011&lt;2.7,$V1011&gt;90),"Age OOR",AS1011-1.6449*VLOOKUP(AS$14&amp;"-rse-"&amp;$F1011,Equations!$G:$I,3,0)))</f>
        <v/>
      </c>
      <c r="AU1011" s="10" t="str">
        <f>IF($AA1011="","",IF(OR($V1011&lt;2.7,$V1011&gt;90),"Age OOR",AS1011+1.6449*VLOOKUP(AS$14&amp;"-rse-"&amp;$F1011,Equations!$G:$I,3,0)))</f>
        <v/>
      </c>
      <c r="AV1011" s="10" t="str">
        <f t="shared" si="389"/>
        <v/>
      </c>
      <c r="AW1011" s="10" t="str">
        <f>IF($AA1011="","",IF(OR($V1011&lt;2.7,$V1011&gt;90),"Age OOR",($AA1011-AS1011)/VLOOKUP(AS$14&amp;"-rse-"&amp;$F1011,Equations!$G:$I,3,0)))</f>
        <v/>
      </c>
      <c r="AX1011" s="10" t="str">
        <f>IF($AB1011="","",IF(OR($V1011&lt;2.7,$V1011&gt;90),"Age OOR",VLOOKUP(AX$14&amp;"-int-"&amp;$G1011,Equations!$G:$I,3,0)+VLOOKUP(AX$14&amp;"-sexo-"&amp;$G1011,Equations!$G:$I,3,0)*$U1011+VLOOKUP(AX$14&amp;"-edad-"&amp;$G1011,Equations!$G:$I,3,0)*$V1011+VLOOKUP(AX$14&amp;"-est-"&amp;$G1011,Equations!$G:$I,3,0)*(1/$W1011)+VLOOKUP(AX$14&amp;"-imc-"&amp;$G1011,Equations!$G:$I,3,0)*(1/$Q1011)))</f>
        <v/>
      </c>
      <c r="AY1011" s="10" t="str">
        <f>IF($AB1011="","",IF(OR($V1011&lt;2.7,$V1011&gt;90),"Age OOR",AX1011-1.6449*VLOOKUP(AX$14&amp;"-rse-"&amp;$G1011,Equations!$G:$I,3,0)))</f>
        <v/>
      </c>
      <c r="AZ1011" s="10" t="str">
        <f>IF($AB1011="","",IF(OR($V1011&lt;2.7,$V1011&gt;90),"Age OOR",AX1011+1.6449*VLOOKUP(AX$14&amp;"-rse-"&amp;$G1011,Equations!$G:$I,3,0)))</f>
        <v/>
      </c>
      <c r="BA1011" s="10" t="str">
        <f t="shared" si="390"/>
        <v/>
      </c>
      <c r="BB1011" s="10" t="str">
        <f>IF($AB1011="","",IF(OR($V1011&lt;2.7,$V1011&gt;90),"Age OOR",($AB1011-AX1011)/VLOOKUP(AX$14&amp;"-rse-"&amp;$G1011,Equations!$G:$I,3,0)))</f>
        <v/>
      </c>
      <c r="BC1011" s="10" t="str">
        <f>IF($AC1011="","",IF(OR($V1011&lt;2.7,$V1011&gt;90),"Age OOR",VLOOKUP(BC$14&amp;"-int-"&amp;$H1011,Equations!$G:$I,3,0)+VLOOKUP(BC$14&amp;"-sexo-"&amp;$H1011,Equations!$G:$I,3,0)*$U1011+VLOOKUP(BC$14&amp;"-edad-"&amp;$H1011,Equations!$G:$I,3,0)*$V1011+VLOOKUP(BC$14&amp;"-est-"&amp;$H1011,Equations!$G:$I,3,0)*(1/$W1011)+VLOOKUP(BC$14&amp;"-imc-"&amp;$H1011,Equations!$G:$I,3,0)*(1/$Q1011)))</f>
        <v/>
      </c>
      <c r="BD1011" s="10" t="str">
        <f>IF($AC1011="","",IF(OR($V1011&lt;2.7,$V1011&gt;90),"Age OOR",BC1011-1.6449*VLOOKUP(BC$14&amp;"-rse-"&amp;$H1011,Equations!$G:$I,3,0)))</f>
        <v/>
      </c>
      <c r="BE1011" s="10" t="str">
        <f>IF($AC1011="","",IF(OR($V1011&lt;2.7,$V1011&gt;90),"Age OOR",BC1011+1.6449*VLOOKUP(BC$14&amp;"-rse-"&amp;$H1011,Equations!$G:$I,3,0)))</f>
        <v/>
      </c>
      <c r="BF1011" s="10" t="str">
        <f t="shared" si="391"/>
        <v/>
      </c>
      <c r="BG1011" s="10" t="str">
        <f>IF($AC1011="","",IF(OR($V1011&lt;2.7,$V1011&gt;90),"Age OOR",($AC1011-BC1011)/VLOOKUP(BC$14&amp;"-rse-"&amp;$H1011,Equations!$G:$I,3,0)))</f>
        <v/>
      </c>
      <c r="BH1011" s="10" t="str">
        <f>IF($AD1011="","",IF(OR($V1011&lt;2.7,$V1011&gt;90),"Age OOR",VLOOKUP(BH$14&amp;"-int-"&amp;$I1011,Equations!$G:$I,3,0)+VLOOKUP(BH$14&amp;"-sexo-"&amp;$I1011,Equations!$G:$I,3,0)*$U1011+VLOOKUP(BH$14&amp;"-edad-"&amp;$I1011,Equations!$G:$I,3,0)*$V1011+VLOOKUP(BH$14&amp;"-est-"&amp;$I1011,Equations!$G:$I,3,0)*(1/$W1011)+VLOOKUP(BH$14&amp;"-imc-"&amp;$I1011,Equations!$G:$I,3,0)*(1/$Q1011)))</f>
        <v/>
      </c>
      <c r="BI1011" s="10" t="str">
        <f>IF($AD1011="","",IF(OR($V1011&lt;2.7,$V1011&gt;90),"Age OOR",BH1011-1.6449*VLOOKUP(BH$14&amp;"-rse-"&amp;$I1011,Equations!$G:$I,3,0)))</f>
        <v/>
      </c>
      <c r="BJ1011" s="10" t="str">
        <f>IF($AD1011="","",IF(OR($V1011&lt;2.7,$V1011&gt;90),"Age OOR",BH1011+1.6449*VLOOKUP(BH$14&amp;"-rse-"&amp;$I1011,Equations!$G:$I,3,0)))</f>
        <v/>
      </c>
      <c r="BK1011" s="10" t="str">
        <f t="shared" si="392"/>
        <v/>
      </c>
      <c r="BL1011" s="10" t="str">
        <f>IF($AD1011="","",IF(OR($V1011&lt;2.7,$V1011&gt;90),"Age OOR",($AD1011-BH1011)/VLOOKUP(BH$14&amp;"-rse-"&amp;$I1011,Equations!$G:$I,3,0)))</f>
        <v/>
      </c>
      <c r="BM1011" s="10" t="str">
        <f>IF($AE1011="","",IF(OR($V1011&lt;2.7,$V1011&gt;90),"Age OOR",VLOOKUP(BM$14&amp;"-int-"&amp;$J1011,Equations!$G:$I,3,0)+VLOOKUP(BM$14&amp;"-sexo-"&amp;$J1011,Equations!$G:$I,3,0)*$U1011+VLOOKUP(BM$14&amp;"-edad-"&amp;$J1011,Equations!$G:$I,3,0)*$V1011+VLOOKUP(BM$14&amp;"-est-"&amp;$J1011,Equations!$G:$I,3,0)*(1/$W1011)+VLOOKUP(BM$14&amp;"-imc-"&amp;$J1011,Equations!$G:$I,3,0)*(1/$Q1011)))</f>
        <v/>
      </c>
      <c r="BN1011" s="10" t="str">
        <f>IF($AE1011="","",IF(OR($V1011&lt;2.7,$V1011&gt;90),"Age OOR",BM1011-1.6449*VLOOKUP(BM$14&amp;"-rse-"&amp;$J1011,Equations!$G:$I,3,0)))</f>
        <v/>
      </c>
      <c r="BO1011" s="10" t="str">
        <f>IF($AE1011="","",IF(OR($V1011&lt;2.7,$V1011&gt;90),"Age OOR",BM1011+1.6449*VLOOKUP(BM$14&amp;"-rse-"&amp;$J1011,Equations!$G:$I,3,0)))</f>
        <v/>
      </c>
      <c r="BP1011" s="10" t="str">
        <f t="shared" si="393"/>
        <v/>
      </c>
      <c r="BQ1011" s="10" t="str">
        <f>IF($AE1011="","",IF(OR($V1011&lt;2.7,$V1011&gt;90),"Age OOR",($AE1011-BM1011)/VLOOKUP(BM$14&amp;"-rse-"&amp;$J1011,Equations!$G:$I,3,0)))</f>
        <v/>
      </c>
      <c r="BR1011" s="10" t="str">
        <f>IF($AF1011="","",IF(OR($V1011&lt;2.7,$V1011&gt;90),"Age OOR",VLOOKUP(BR$14&amp;"-int-"&amp;$K1011,Equations!$G:$I,3,0)+VLOOKUP(BR$14&amp;"-sexo-"&amp;$K1011,Equations!$G:$I,3,0)*$U1011+VLOOKUP(BR$14&amp;"-edad-"&amp;$K1011,Equations!$G:$I,3,0)*$V1011+VLOOKUP(BR$14&amp;"-est-"&amp;$K1011,Equations!$G:$I,3,0)*(1/$W1011)+VLOOKUP(BR$14&amp;"-imc-"&amp;$K1011,Equations!$G:$I,3,0)*(1/$Q1011)))</f>
        <v/>
      </c>
      <c r="BS1011" s="10" t="str">
        <f>IF($AF1011="","",IF(OR($V1011&lt;2.7,$V1011&gt;90),"Age OOR",BR1011-1.6449*VLOOKUP(BR$14&amp;"-rse-"&amp;$K1011,Equations!$G:$I,3,0)))</f>
        <v/>
      </c>
      <c r="BT1011" s="10" t="str">
        <f>IF($AF1011="","",IF(OR($V1011&lt;2.7,$V1011&gt;90),"Age OOR",BR1011+1.6449*VLOOKUP(BR$14&amp;"-rse-"&amp;$K1011,Equations!$G:$I,3,0)))</f>
        <v/>
      </c>
      <c r="BU1011" s="10" t="str">
        <f t="shared" si="394"/>
        <v/>
      </c>
      <c r="BV1011" s="10" t="str">
        <f>IF($AF1011="","",IF(OR($V1011&lt;2.7,$V1011&gt;90),"Age OOR",($AF1011-BR1011)/VLOOKUP(BR$14&amp;"-rse-"&amp;$K1011,Equations!$G:$I,3,0)))</f>
        <v/>
      </c>
      <c r="BW1011" s="10" t="str">
        <f>IF($AG1011="","",IF(OR($V1011&lt;2.7,$V1011&gt;90),"Age OOR",VLOOKUP(BW$14&amp;"-int-"&amp;$L1011,Equations!$G:$I,3,0)+VLOOKUP(BW$14&amp;"-sexo-"&amp;$L1011,Equations!$G:$I,3,0)*$U1011+VLOOKUP(BW$14&amp;"-edad-"&amp;$L1011,Equations!$G:$I,3,0)*$V1011+VLOOKUP(BW$14&amp;"-est-"&amp;$L1011,Equations!$G:$I,3,0)*(1/$W1011)+VLOOKUP(BW$14&amp;"-imc-"&amp;$L1011,Equations!$G:$I,3,0)*(1/$Q1011)))</f>
        <v/>
      </c>
      <c r="BX1011" s="10" t="str">
        <f>IF($AG1011="","",IF(OR($V1011&lt;2.7,$V1011&gt;90),"Age OOR",BW1011-1.6449*VLOOKUP(BW$14&amp;"-rse-"&amp;$L1011,Equations!$G:$I,3,0)))</f>
        <v/>
      </c>
      <c r="BY1011" s="10" t="str">
        <f>IF($AG1011="","",IF(OR($V1011&lt;2.7,$V1011&gt;90),"Age OOR",BW1011+1.6449*VLOOKUP(BW$14&amp;"-rse-"&amp;$L1011,Equations!$G:$I,3,0)))</f>
        <v/>
      </c>
      <c r="BZ1011" s="10" t="str">
        <f t="shared" si="395"/>
        <v/>
      </c>
      <c r="CA1011" s="10" t="str">
        <f>IF($AG1011="","",IF(OR($V1011&lt;2.7,$V1011&gt;90),"Age OOR",($AG1011-BW1011)/VLOOKUP(BW$14&amp;"-rse-"&amp;$L1011,Equations!$G:$I,3,0)))</f>
        <v/>
      </c>
      <c r="CB1011" s="10" t="str">
        <f>IF($AH1011="","",IF(OR($V1011&lt;2.7,$V1011&gt;90),"Age OOR",VLOOKUP(CB$14&amp;"-int-"&amp;$M1011,Equations!$G:$I,3,0)+VLOOKUP(CB$14&amp;"-sexo-"&amp;$M1011,Equations!$G:$I,3,0)*$U1011+VLOOKUP(CB$14&amp;"-edad-"&amp;$M1011,Equations!$G:$I,3,0)*$V1011+VLOOKUP(CB$14&amp;"-est-"&amp;$M1011,Equations!$G:$I,3,0)*(1/$W1011)+VLOOKUP(CB$14&amp;"-imc-"&amp;$M1011,Equations!$G:$I,3,0)*(1/$Q1011)))</f>
        <v/>
      </c>
      <c r="CC1011" s="10" t="str">
        <f>IF($AH1011="","",IF(OR($V1011&lt;2.7,$V1011&gt;90),"Age OOR",CB1011-1.6449*VLOOKUP(CB$14&amp;"-rse-"&amp;$M1011,Equations!$G:$I,3,0)))</f>
        <v/>
      </c>
      <c r="CD1011" s="10" t="str">
        <f>IF($AH1011="","",IF(OR($V1011&lt;2.7,$V1011&gt;90),"Age OOR",CB1011+1.6449*VLOOKUP(CB$14&amp;"-rse-"&amp;$M1011,Equations!$G:$I,3,0)))</f>
        <v/>
      </c>
      <c r="CE1011" s="10" t="str">
        <f t="shared" si="396"/>
        <v/>
      </c>
      <c r="CF1011" s="10" t="str">
        <f>IF($AH1011="","",IF(OR($V1011&lt;2.7,$V1011&gt;90),"Age OOR",($AH1011-CB1011)/VLOOKUP(CB$14&amp;"-rse-"&amp;$M1011,Equations!$G:$I,3,0)))</f>
        <v/>
      </c>
      <c r="CG1011" s="10" t="str">
        <f>IF($AI1011="","",IF(OR($V1011&lt;2.7,$V1011&gt;90),"Age OOR",VLOOKUP(CG$14&amp;"-int-"&amp;$N1011,Equations!$G:$I,3,0)+VLOOKUP(CG$14&amp;"-sexo-"&amp;$N1011,Equations!$G:$I,3,0)*$U1011+VLOOKUP(CG$14&amp;"-edad-"&amp;$N1011,Equations!$G:$I,3,0)*$V1011+VLOOKUP(CG$14&amp;"-est-"&amp;$N1011,Equations!$G:$I,3,0)*(1/$W1011)+VLOOKUP(CG$14&amp;"-imc-"&amp;$N1011,Equations!$G:$I,3,0)*(1/$Q1011)))</f>
        <v/>
      </c>
      <c r="CH1011" s="10" t="str">
        <f>IF($AI1011="","",IF(OR($V1011&lt;2.7,$V1011&gt;90),"Age OOR",CG1011-1.6449*VLOOKUP(CG$14&amp;"-rse-"&amp;$N1011,Equations!$G:$I,3,0)))</f>
        <v/>
      </c>
      <c r="CI1011" s="10" t="str">
        <f>IF($AI1011="","",IF(OR($V1011&lt;2.7,$V1011&gt;90),"Age OOR",CG1011+1.6449*VLOOKUP(CG$14&amp;"-rse-"&amp;$N1011,Equations!$G:$I,3,0)))</f>
        <v/>
      </c>
      <c r="CJ1011" s="10" t="str">
        <f t="shared" si="397"/>
        <v/>
      </c>
      <c r="CK1011" s="10" t="str">
        <f>IF($AI1011="","",IF(OR($V1011&lt;2.7,$V1011&gt;90),"Age OOR",($AI1011-CG1011)/VLOOKUP(CG$14&amp;"-rse-"&amp;$N1011,Equations!$G:$I,3,0)))</f>
        <v/>
      </c>
      <c r="CL1011" s="10" t="str">
        <f>IF($AJ1011="","",IF(OR($V1011&lt;2.7,$V1011&gt;90),"Age OOR",VLOOKUP(CL$14&amp;"-int-"&amp;$O1011,Equations!$G:$I,3,0)+VLOOKUP(CL$14&amp;"-sexo-"&amp;$O1011,Equations!$G:$I,3,0)*$U1011+VLOOKUP(CL$14&amp;"-edad-"&amp;$O1011,Equations!$G:$I,3,0)*$V1011+VLOOKUP(CL$14&amp;"-est-"&amp;$O1011,Equations!$G:$I,3,0)*(1/$W1011)+VLOOKUP(CL$14&amp;"-imc-"&amp;$O1011,Equations!$G:$I,3,0)*(1/$Q1011)))</f>
        <v/>
      </c>
      <c r="CM1011" s="10" t="str">
        <f>IF($AJ1011="","",IF(OR($V1011&lt;2.7,$V1011&gt;90),"Age OOR",CL1011-1.6449*VLOOKUP(CL$14&amp;"-rse-"&amp;$O1011,Equations!$G:$I,3,0)))</f>
        <v/>
      </c>
      <c r="CN1011" s="10" t="str">
        <f>IF($AJ1011="","",IF(OR($V1011&lt;2.7,$V1011&gt;90),"Age OOR",CL1011+1.6449*VLOOKUP(CL$14&amp;"-rse-"&amp;$O1011,Equations!$G:$I,3,0)))</f>
        <v/>
      </c>
      <c r="CO1011" s="10" t="str">
        <f t="shared" si="398"/>
        <v/>
      </c>
      <c r="CP1011" s="10" t="str">
        <f>IF($AJ1011="","",IF(OR($V1011&lt;2.7,$V1011&gt;90),"Age OOR",($AJ1011-CL1011)/VLOOKUP(CL$14&amp;"-rse-"&amp;$O1011,Equations!$G:$I,3,0)))</f>
        <v/>
      </c>
      <c r="CQ1011" s="10" t="str">
        <f>IF($AK1011="","",IF(OR($V1011&lt;2.7,$V1011&gt;90),"Age OOR",EXP(VLOOKUP(CQ$14&amp;"-int-"&amp;$P1011,Equations!$G:$I,3,0)+VLOOKUP(CQ$14&amp;"-sexo-"&amp;$P1011,Equations!$G:$I,3,0)*$U1011+VLOOKUP(CQ$14&amp;"-edad-"&amp;$P1011,Equations!$G:$I,3,0)*$V1011+VLOOKUP(CQ$14&amp;"-est-"&amp;$P1011,Equations!$G:$I,3,0)*(1/$W1011)+VLOOKUP(CQ$14&amp;"-imc-"&amp;$P1011,Equations!$G:$I,3,0)*(1/$Q1011))))</f>
        <v/>
      </c>
      <c r="CR1011" s="10" t="str">
        <f>IF($AK1011="","",IF(OR($V1011&lt;2.7,$V1011&gt;90),"Age OOR",EXP(LN(CQ1011)-1.6449*VLOOKUP(CQ$14&amp;"-rse-"&amp;$P1011,Equations!$G:$I,3,0))))</f>
        <v/>
      </c>
      <c r="CS1011" s="10" t="str">
        <f>IF($AK1011="","",IF(OR($V1011&lt;2.7,$V1011&gt;90),"Age OOR",EXP(LN(CQ1011)+1.6449*VLOOKUP(CQ$14&amp;"-rse-"&amp;$P1011,Equations!$G:$I,3,0))))</f>
        <v/>
      </c>
      <c r="CT1011" s="10" t="str">
        <f t="shared" si="399"/>
        <v/>
      </c>
      <c r="CU1011" s="10" t="str">
        <f>IF($AK1011="","",IF(OR($V1011&lt;2.7,$V1011&gt;90),"Age OOR",(LN($AK1011)-LN(CQ1011))/VLOOKUP(CQ$14&amp;"-rse-"&amp;$P1011,Equations!$G:$I,3,0)))</f>
        <v/>
      </c>
      <c r="CV1011" s="47"/>
    </row>
    <row r="1012" spans="5:100" x14ac:dyDescent="0.2">
      <c r="E1012" s="23" t="str">
        <f t="shared" si="375"/>
        <v>Age out of range</v>
      </c>
      <c r="F1012" s="23" t="str">
        <f t="shared" si="376"/>
        <v>Age out of range</v>
      </c>
      <c r="G1012" s="23" t="str">
        <f t="shared" si="377"/>
        <v>Age out of range</v>
      </c>
      <c r="H1012" s="23" t="str">
        <f t="shared" si="378"/>
        <v>Age out of range</v>
      </c>
      <c r="I1012" s="23" t="str">
        <f t="shared" si="379"/>
        <v>Age out of range</v>
      </c>
      <c r="J1012" s="23" t="str">
        <f t="shared" si="380"/>
        <v>Age out of range</v>
      </c>
      <c r="K1012" s="23" t="str">
        <f t="shared" si="381"/>
        <v>Age out of range</v>
      </c>
      <c r="L1012" s="23" t="str">
        <f t="shared" si="382"/>
        <v>Age out of range</v>
      </c>
      <c r="M1012" s="23" t="str">
        <f t="shared" si="383"/>
        <v>Age out of range</v>
      </c>
      <c r="N1012" s="23" t="str">
        <f t="shared" si="384"/>
        <v>Age out of range</v>
      </c>
      <c r="O1012" s="23" t="str">
        <f t="shared" si="385"/>
        <v>Age out of range</v>
      </c>
      <c r="P1012" s="23" t="str">
        <f t="shared" si="386"/>
        <v>Age out of range</v>
      </c>
      <c r="Q1012" s="23" t="e">
        <f t="shared" si="387"/>
        <v>#DIV/0!</v>
      </c>
      <c r="R1012" s="17"/>
      <c r="S1012" s="23">
        <v>996</v>
      </c>
      <c r="T1012" s="134"/>
      <c r="U1012" s="134"/>
      <c r="V1012" s="134"/>
      <c r="W1012" s="134"/>
      <c r="X1012" s="134"/>
      <c r="Y1012" s="134"/>
      <c r="Z1012" s="134"/>
      <c r="AA1012" s="134"/>
      <c r="AB1012" s="134"/>
      <c r="AC1012" s="134"/>
      <c r="AD1012" s="134"/>
      <c r="AE1012" s="134"/>
      <c r="AF1012" s="134"/>
      <c r="AG1012" s="134"/>
      <c r="AH1012" s="134"/>
      <c r="AI1012" s="134"/>
      <c r="AJ1012" s="134"/>
      <c r="AK1012" s="134"/>
      <c r="AL1012" s="7"/>
      <c r="AM1012" s="47"/>
      <c r="AN1012" s="10" t="str">
        <f>IF($Z1012="","",IF(OR($V1012&lt;2.7,$V1012&gt;90),"Age OOR",VLOOKUP(AN$14&amp;"-int-"&amp;$E1012,Equations!$G:$I,3,0)+VLOOKUP(AN$14&amp;"-sexo-"&amp;$E1012,Equations!$G:$I,3,0)*$U1012+VLOOKUP(AN$14&amp;"-edad-"&amp;$E1012,Equations!$G:$I,3,0)*$V1012+VLOOKUP(AN$14&amp;"-est-"&amp;$E1012,Equations!$G:$I,3,0)*(1/$W1012)+VLOOKUP(AN$14&amp;"-imc-"&amp;$E1012,Equations!$G:$I,3,0)*(1/$Q1012)))</f>
        <v/>
      </c>
      <c r="AO1012" s="10" t="str">
        <f>IF($Z1012="","",IF(OR($V1012&lt;2.7,$V1012&gt;90),"Age OOR",AN1012-1.6449*VLOOKUP(AN$14&amp;"-rse-"&amp;$E1012,Equations!$G:$I,3,0)))</f>
        <v/>
      </c>
      <c r="AP1012" s="10" t="str">
        <f>IF($Z1012="","",IF(OR($V1012&lt;2.7,$V1012&gt;90),"Age OOR",AN1012+1.6449*VLOOKUP(AN$14&amp;"-rse-"&amp;$E1012,Equations!$G:$I,3,0)))</f>
        <v/>
      </c>
      <c r="AQ1012" s="10" t="str">
        <f t="shared" si="388"/>
        <v/>
      </c>
      <c r="AR1012" s="10" t="str">
        <f>IF($Z1012="","",IF(OR($V1012&lt;2.7,$V1012&gt;90),"Age OOR",($Z1012-AN1012)/VLOOKUP(AN$14&amp;"-rse-"&amp;$E1012,Equations!$G:$I,3,0)))</f>
        <v/>
      </c>
      <c r="AS1012" s="10" t="str">
        <f>IF($AA1012="","",IF(OR($V1012&lt;2.7,$V1012&gt;90),"Age OOR",VLOOKUP(AS$14&amp;"-int-"&amp;$F1012,Equations!$G:$I,3,0)+VLOOKUP(AS$14&amp;"-sexo-"&amp;$F1012,Equations!$G:$I,3,0)*$U1012+VLOOKUP(AS$14&amp;"-edad-"&amp;$F1012,Equations!$G:$I,3,0)*$V1012+VLOOKUP(AS$14&amp;"-est-"&amp;$F1012,Equations!$G:$I,3,0)*(1/$W1012)+VLOOKUP(AS$14&amp;"-imc-"&amp;$F1012,Equations!$G:$I,3,0)*(1/$Q1012)))</f>
        <v/>
      </c>
      <c r="AT1012" s="10" t="str">
        <f>IF($AA1012="","",IF(OR($V1012&lt;2.7,$V1012&gt;90),"Age OOR",AS1012-1.6449*VLOOKUP(AS$14&amp;"-rse-"&amp;$F1012,Equations!$G:$I,3,0)))</f>
        <v/>
      </c>
      <c r="AU1012" s="10" t="str">
        <f>IF($AA1012="","",IF(OR($V1012&lt;2.7,$V1012&gt;90),"Age OOR",AS1012+1.6449*VLOOKUP(AS$14&amp;"-rse-"&amp;$F1012,Equations!$G:$I,3,0)))</f>
        <v/>
      </c>
      <c r="AV1012" s="10" t="str">
        <f t="shared" si="389"/>
        <v/>
      </c>
      <c r="AW1012" s="10" t="str">
        <f>IF($AA1012="","",IF(OR($V1012&lt;2.7,$V1012&gt;90),"Age OOR",($AA1012-AS1012)/VLOOKUP(AS$14&amp;"-rse-"&amp;$F1012,Equations!$G:$I,3,0)))</f>
        <v/>
      </c>
      <c r="AX1012" s="10" t="str">
        <f>IF($AB1012="","",IF(OR($V1012&lt;2.7,$V1012&gt;90),"Age OOR",VLOOKUP(AX$14&amp;"-int-"&amp;$G1012,Equations!$G:$I,3,0)+VLOOKUP(AX$14&amp;"-sexo-"&amp;$G1012,Equations!$G:$I,3,0)*$U1012+VLOOKUP(AX$14&amp;"-edad-"&amp;$G1012,Equations!$G:$I,3,0)*$V1012+VLOOKUP(AX$14&amp;"-est-"&amp;$G1012,Equations!$G:$I,3,0)*(1/$W1012)+VLOOKUP(AX$14&amp;"-imc-"&amp;$G1012,Equations!$G:$I,3,0)*(1/$Q1012)))</f>
        <v/>
      </c>
      <c r="AY1012" s="10" t="str">
        <f>IF($AB1012="","",IF(OR($V1012&lt;2.7,$V1012&gt;90),"Age OOR",AX1012-1.6449*VLOOKUP(AX$14&amp;"-rse-"&amp;$G1012,Equations!$G:$I,3,0)))</f>
        <v/>
      </c>
      <c r="AZ1012" s="10" t="str">
        <f>IF($AB1012="","",IF(OR($V1012&lt;2.7,$V1012&gt;90),"Age OOR",AX1012+1.6449*VLOOKUP(AX$14&amp;"-rse-"&amp;$G1012,Equations!$G:$I,3,0)))</f>
        <v/>
      </c>
      <c r="BA1012" s="10" t="str">
        <f t="shared" si="390"/>
        <v/>
      </c>
      <c r="BB1012" s="10" t="str">
        <f>IF($AB1012="","",IF(OR($V1012&lt;2.7,$V1012&gt;90),"Age OOR",($AB1012-AX1012)/VLOOKUP(AX$14&amp;"-rse-"&amp;$G1012,Equations!$G:$I,3,0)))</f>
        <v/>
      </c>
      <c r="BC1012" s="10" t="str">
        <f>IF($AC1012="","",IF(OR($V1012&lt;2.7,$V1012&gt;90),"Age OOR",VLOOKUP(BC$14&amp;"-int-"&amp;$H1012,Equations!$G:$I,3,0)+VLOOKUP(BC$14&amp;"-sexo-"&amp;$H1012,Equations!$G:$I,3,0)*$U1012+VLOOKUP(BC$14&amp;"-edad-"&amp;$H1012,Equations!$G:$I,3,0)*$V1012+VLOOKUP(BC$14&amp;"-est-"&amp;$H1012,Equations!$G:$I,3,0)*(1/$W1012)+VLOOKUP(BC$14&amp;"-imc-"&amp;$H1012,Equations!$G:$I,3,0)*(1/$Q1012)))</f>
        <v/>
      </c>
      <c r="BD1012" s="10" t="str">
        <f>IF($AC1012="","",IF(OR($V1012&lt;2.7,$V1012&gt;90),"Age OOR",BC1012-1.6449*VLOOKUP(BC$14&amp;"-rse-"&amp;$H1012,Equations!$G:$I,3,0)))</f>
        <v/>
      </c>
      <c r="BE1012" s="10" t="str">
        <f>IF($AC1012="","",IF(OR($V1012&lt;2.7,$V1012&gt;90),"Age OOR",BC1012+1.6449*VLOOKUP(BC$14&amp;"-rse-"&amp;$H1012,Equations!$G:$I,3,0)))</f>
        <v/>
      </c>
      <c r="BF1012" s="10" t="str">
        <f t="shared" si="391"/>
        <v/>
      </c>
      <c r="BG1012" s="10" t="str">
        <f>IF($AC1012="","",IF(OR($V1012&lt;2.7,$V1012&gt;90),"Age OOR",($AC1012-BC1012)/VLOOKUP(BC$14&amp;"-rse-"&amp;$H1012,Equations!$G:$I,3,0)))</f>
        <v/>
      </c>
      <c r="BH1012" s="10" t="str">
        <f>IF($AD1012="","",IF(OR($V1012&lt;2.7,$V1012&gt;90),"Age OOR",VLOOKUP(BH$14&amp;"-int-"&amp;$I1012,Equations!$G:$I,3,0)+VLOOKUP(BH$14&amp;"-sexo-"&amp;$I1012,Equations!$G:$I,3,0)*$U1012+VLOOKUP(BH$14&amp;"-edad-"&amp;$I1012,Equations!$G:$I,3,0)*$V1012+VLOOKUP(BH$14&amp;"-est-"&amp;$I1012,Equations!$G:$I,3,0)*(1/$W1012)+VLOOKUP(BH$14&amp;"-imc-"&amp;$I1012,Equations!$G:$I,3,0)*(1/$Q1012)))</f>
        <v/>
      </c>
      <c r="BI1012" s="10" t="str">
        <f>IF($AD1012="","",IF(OR($V1012&lt;2.7,$V1012&gt;90),"Age OOR",BH1012-1.6449*VLOOKUP(BH$14&amp;"-rse-"&amp;$I1012,Equations!$G:$I,3,0)))</f>
        <v/>
      </c>
      <c r="BJ1012" s="10" t="str">
        <f>IF($AD1012="","",IF(OR($V1012&lt;2.7,$V1012&gt;90),"Age OOR",BH1012+1.6449*VLOOKUP(BH$14&amp;"-rse-"&amp;$I1012,Equations!$G:$I,3,0)))</f>
        <v/>
      </c>
      <c r="BK1012" s="10" t="str">
        <f t="shared" si="392"/>
        <v/>
      </c>
      <c r="BL1012" s="10" t="str">
        <f>IF($AD1012="","",IF(OR($V1012&lt;2.7,$V1012&gt;90),"Age OOR",($AD1012-BH1012)/VLOOKUP(BH$14&amp;"-rse-"&amp;$I1012,Equations!$G:$I,3,0)))</f>
        <v/>
      </c>
      <c r="BM1012" s="10" t="str">
        <f>IF($AE1012="","",IF(OR($V1012&lt;2.7,$V1012&gt;90),"Age OOR",VLOOKUP(BM$14&amp;"-int-"&amp;$J1012,Equations!$G:$I,3,0)+VLOOKUP(BM$14&amp;"-sexo-"&amp;$J1012,Equations!$G:$I,3,0)*$U1012+VLOOKUP(BM$14&amp;"-edad-"&amp;$J1012,Equations!$G:$I,3,0)*$V1012+VLOOKUP(BM$14&amp;"-est-"&amp;$J1012,Equations!$G:$I,3,0)*(1/$W1012)+VLOOKUP(BM$14&amp;"-imc-"&amp;$J1012,Equations!$G:$I,3,0)*(1/$Q1012)))</f>
        <v/>
      </c>
      <c r="BN1012" s="10" t="str">
        <f>IF($AE1012="","",IF(OR($V1012&lt;2.7,$V1012&gt;90),"Age OOR",BM1012-1.6449*VLOOKUP(BM$14&amp;"-rse-"&amp;$J1012,Equations!$G:$I,3,0)))</f>
        <v/>
      </c>
      <c r="BO1012" s="10" t="str">
        <f>IF($AE1012="","",IF(OR($V1012&lt;2.7,$V1012&gt;90),"Age OOR",BM1012+1.6449*VLOOKUP(BM$14&amp;"-rse-"&amp;$J1012,Equations!$G:$I,3,0)))</f>
        <v/>
      </c>
      <c r="BP1012" s="10" t="str">
        <f t="shared" si="393"/>
        <v/>
      </c>
      <c r="BQ1012" s="10" t="str">
        <f>IF($AE1012="","",IF(OR($V1012&lt;2.7,$V1012&gt;90),"Age OOR",($AE1012-BM1012)/VLOOKUP(BM$14&amp;"-rse-"&amp;$J1012,Equations!$G:$I,3,0)))</f>
        <v/>
      </c>
      <c r="BR1012" s="10" t="str">
        <f>IF($AF1012="","",IF(OR($V1012&lt;2.7,$V1012&gt;90),"Age OOR",VLOOKUP(BR$14&amp;"-int-"&amp;$K1012,Equations!$G:$I,3,0)+VLOOKUP(BR$14&amp;"-sexo-"&amp;$K1012,Equations!$G:$I,3,0)*$U1012+VLOOKUP(BR$14&amp;"-edad-"&amp;$K1012,Equations!$G:$I,3,0)*$V1012+VLOOKUP(BR$14&amp;"-est-"&amp;$K1012,Equations!$G:$I,3,0)*(1/$W1012)+VLOOKUP(BR$14&amp;"-imc-"&amp;$K1012,Equations!$G:$I,3,0)*(1/$Q1012)))</f>
        <v/>
      </c>
      <c r="BS1012" s="10" t="str">
        <f>IF($AF1012="","",IF(OR($V1012&lt;2.7,$V1012&gt;90),"Age OOR",BR1012-1.6449*VLOOKUP(BR$14&amp;"-rse-"&amp;$K1012,Equations!$G:$I,3,0)))</f>
        <v/>
      </c>
      <c r="BT1012" s="10" t="str">
        <f>IF($AF1012="","",IF(OR($V1012&lt;2.7,$V1012&gt;90),"Age OOR",BR1012+1.6449*VLOOKUP(BR$14&amp;"-rse-"&amp;$K1012,Equations!$G:$I,3,0)))</f>
        <v/>
      </c>
      <c r="BU1012" s="10" t="str">
        <f t="shared" si="394"/>
        <v/>
      </c>
      <c r="BV1012" s="10" t="str">
        <f>IF($AF1012="","",IF(OR($V1012&lt;2.7,$V1012&gt;90),"Age OOR",($AF1012-BR1012)/VLOOKUP(BR$14&amp;"-rse-"&amp;$K1012,Equations!$G:$I,3,0)))</f>
        <v/>
      </c>
      <c r="BW1012" s="10" t="str">
        <f>IF($AG1012="","",IF(OR($V1012&lt;2.7,$V1012&gt;90),"Age OOR",VLOOKUP(BW$14&amp;"-int-"&amp;$L1012,Equations!$G:$I,3,0)+VLOOKUP(BW$14&amp;"-sexo-"&amp;$L1012,Equations!$G:$I,3,0)*$U1012+VLOOKUP(BW$14&amp;"-edad-"&amp;$L1012,Equations!$G:$I,3,0)*$V1012+VLOOKUP(BW$14&amp;"-est-"&amp;$L1012,Equations!$G:$I,3,0)*(1/$W1012)+VLOOKUP(BW$14&amp;"-imc-"&amp;$L1012,Equations!$G:$I,3,0)*(1/$Q1012)))</f>
        <v/>
      </c>
      <c r="BX1012" s="10" t="str">
        <f>IF($AG1012="","",IF(OR($V1012&lt;2.7,$V1012&gt;90),"Age OOR",BW1012-1.6449*VLOOKUP(BW$14&amp;"-rse-"&amp;$L1012,Equations!$G:$I,3,0)))</f>
        <v/>
      </c>
      <c r="BY1012" s="10" t="str">
        <f>IF($AG1012="","",IF(OR($V1012&lt;2.7,$V1012&gt;90),"Age OOR",BW1012+1.6449*VLOOKUP(BW$14&amp;"-rse-"&amp;$L1012,Equations!$G:$I,3,0)))</f>
        <v/>
      </c>
      <c r="BZ1012" s="10" t="str">
        <f t="shared" si="395"/>
        <v/>
      </c>
      <c r="CA1012" s="10" t="str">
        <f>IF($AG1012="","",IF(OR($V1012&lt;2.7,$V1012&gt;90),"Age OOR",($AG1012-BW1012)/VLOOKUP(BW$14&amp;"-rse-"&amp;$L1012,Equations!$G:$I,3,0)))</f>
        <v/>
      </c>
      <c r="CB1012" s="10" t="str">
        <f>IF($AH1012="","",IF(OR($V1012&lt;2.7,$V1012&gt;90),"Age OOR",VLOOKUP(CB$14&amp;"-int-"&amp;$M1012,Equations!$G:$I,3,0)+VLOOKUP(CB$14&amp;"-sexo-"&amp;$M1012,Equations!$G:$I,3,0)*$U1012+VLOOKUP(CB$14&amp;"-edad-"&amp;$M1012,Equations!$G:$I,3,0)*$V1012+VLOOKUP(CB$14&amp;"-est-"&amp;$M1012,Equations!$G:$I,3,0)*(1/$W1012)+VLOOKUP(CB$14&amp;"-imc-"&amp;$M1012,Equations!$G:$I,3,0)*(1/$Q1012)))</f>
        <v/>
      </c>
      <c r="CC1012" s="10" t="str">
        <f>IF($AH1012="","",IF(OR($V1012&lt;2.7,$V1012&gt;90),"Age OOR",CB1012-1.6449*VLOOKUP(CB$14&amp;"-rse-"&amp;$M1012,Equations!$G:$I,3,0)))</f>
        <v/>
      </c>
      <c r="CD1012" s="10" t="str">
        <f>IF($AH1012="","",IF(OR($V1012&lt;2.7,$V1012&gt;90),"Age OOR",CB1012+1.6449*VLOOKUP(CB$14&amp;"-rse-"&amp;$M1012,Equations!$G:$I,3,0)))</f>
        <v/>
      </c>
      <c r="CE1012" s="10" t="str">
        <f t="shared" si="396"/>
        <v/>
      </c>
      <c r="CF1012" s="10" t="str">
        <f>IF($AH1012="","",IF(OR($V1012&lt;2.7,$V1012&gt;90),"Age OOR",($AH1012-CB1012)/VLOOKUP(CB$14&amp;"-rse-"&amp;$M1012,Equations!$G:$I,3,0)))</f>
        <v/>
      </c>
      <c r="CG1012" s="10" t="str">
        <f>IF($AI1012="","",IF(OR($V1012&lt;2.7,$V1012&gt;90),"Age OOR",VLOOKUP(CG$14&amp;"-int-"&amp;$N1012,Equations!$G:$I,3,0)+VLOOKUP(CG$14&amp;"-sexo-"&amp;$N1012,Equations!$G:$I,3,0)*$U1012+VLOOKUP(CG$14&amp;"-edad-"&amp;$N1012,Equations!$G:$I,3,0)*$V1012+VLOOKUP(CG$14&amp;"-est-"&amp;$N1012,Equations!$G:$I,3,0)*(1/$W1012)+VLOOKUP(CG$14&amp;"-imc-"&amp;$N1012,Equations!$G:$I,3,0)*(1/$Q1012)))</f>
        <v/>
      </c>
      <c r="CH1012" s="10" t="str">
        <f>IF($AI1012="","",IF(OR($V1012&lt;2.7,$V1012&gt;90),"Age OOR",CG1012-1.6449*VLOOKUP(CG$14&amp;"-rse-"&amp;$N1012,Equations!$G:$I,3,0)))</f>
        <v/>
      </c>
      <c r="CI1012" s="10" t="str">
        <f>IF($AI1012="","",IF(OR($V1012&lt;2.7,$V1012&gt;90),"Age OOR",CG1012+1.6449*VLOOKUP(CG$14&amp;"-rse-"&amp;$N1012,Equations!$G:$I,3,0)))</f>
        <v/>
      </c>
      <c r="CJ1012" s="10" t="str">
        <f t="shared" si="397"/>
        <v/>
      </c>
      <c r="CK1012" s="10" t="str">
        <f>IF($AI1012="","",IF(OR($V1012&lt;2.7,$V1012&gt;90),"Age OOR",($AI1012-CG1012)/VLOOKUP(CG$14&amp;"-rse-"&amp;$N1012,Equations!$G:$I,3,0)))</f>
        <v/>
      </c>
      <c r="CL1012" s="10" t="str">
        <f>IF($AJ1012="","",IF(OR($V1012&lt;2.7,$V1012&gt;90),"Age OOR",VLOOKUP(CL$14&amp;"-int-"&amp;$O1012,Equations!$G:$I,3,0)+VLOOKUP(CL$14&amp;"-sexo-"&amp;$O1012,Equations!$G:$I,3,0)*$U1012+VLOOKUP(CL$14&amp;"-edad-"&amp;$O1012,Equations!$G:$I,3,0)*$V1012+VLOOKUP(CL$14&amp;"-est-"&amp;$O1012,Equations!$G:$I,3,0)*(1/$W1012)+VLOOKUP(CL$14&amp;"-imc-"&amp;$O1012,Equations!$G:$I,3,0)*(1/$Q1012)))</f>
        <v/>
      </c>
      <c r="CM1012" s="10" t="str">
        <f>IF($AJ1012="","",IF(OR($V1012&lt;2.7,$V1012&gt;90),"Age OOR",CL1012-1.6449*VLOOKUP(CL$14&amp;"-rse-"&amp;$O1012,Equations!$G:$I,3,0)))</f>
        <v/>
      </c>
      <c r="CN1012" s="10" t="str">
        <f>IF($AJ1012="","",IF(OR($V1012&lt;2.7,$V1012&gt;90),"Age OOR",CL1012+1.6449*VLOOKUP(CL$14&amp;"-rse-"&amp;$O1012,Equations!$G:$I,3,0)))</f>
        <v/>
      </c>
      <c r="CO1012" s="10" t="str">
        <f t="shared" si="398"/>
        <v/>
      </c>
      <c r="CP1012" s="10" t="str">
        <f>IF($AJ1012="","",IF(OR($V1012&lt;2.7,$V1012&gt;90),"Age OOR",($AJ1012-CL1012)/VLOOKUP(CL$14&amp;"-rse-"&amp;$O1012,Equations!$G:$I,3,0)))</f>
        <v/>
      </c>
      <c r="CQ1012" s="10" t="str">
        <f>IF($AK1012="","",IF(OR($V1012&lt;2.7,$V1012&gt;90),"Age OOR",EXP(VLOOKUP(CQ$14&amp;"-int-"&amp;$P1012,Equations!$G:$I,3,0)+VLOOKUP(CQ$14&amp;"-sexo-"&amp;$P1012,Equations!$G:$I,3,0)*$U1012+VLOOKUP(CQ$14&amp;"-edad-"&amp;$P1012,Equations!$G:$I,3,0)*$V1012+VLOOKUP(CQ$14&amp;"-est-"&amp;$P1012,Equations!$G:$I,3,0)*(1/$W1012)+VLOOKUP(CQ$14&amp;"-imc-"&amp;$P1012,Equations!$G:$I,3,0)*(1/$Q1012))))</f>
        <v/>
      </c>
      <c r="CR1012" s="10" t="str">
        <f>IF($AK1012="","",IF(OR($V1012&lt;2.7,$V1012&gt;90),"Age OOR",EXP(LN(CQ1012)-1.6449*VLOOKUP(CQ$14&amp;"-rse-"&amp;$P1012,Equations!$G:$I,3,0))))</f>
        <v/>
      </c>
      <c r="CS1012" s="10" t="str">
        <f>IF($AK1012="","",IF(OR($V1012&lt;2.7,$V1012&gt;90),"Age OOR",EXP(LN(CQ1012)+1.6449*VLOOKUP(CQ$14&amp;"-rse-"&amp;$P1012,Equations!$G:$I,3,0))))</f>
        <v/>
      </c>
      <c r="CT1012" s="10" t="str">
        <f t="shared" si="399"/>
        <v/>
      </c>
      <c r="CU1012" s="10" t="str">
        <f>IF($AK1012="","",IF(OR($V1012&lt;2.7,$V1012&gt;90),"Age OOR",(LN($AK1012)-LN(CQ1012))/VLOOKUP(CQ$14&amp;"-rse-"&amp;$P1012,Equations!$G:$I,3,0)))</f>
        <v/>
      </c>
      <c r="CV1012" s="47"/>
    </row>
    <row r="1013" spans="5:100" x14ac:dyDescent="0.2">
      <c r="E1013" s="23" t="str">
        <f t="shared" si="375"/>
        <v>Age out of range</v>
      </c>
      <c r="F1013" s="23" t="str">
        <f t="shared" si="376"/>
        <v>Age out of range</v>
      </c>
      <c r="G1013" s="23" t="str">
        <f t="shared" si="377"/>
        <v>Age out of range</v>
      </c>
      <c r="H1013" s="23" t="str">
        <f t="shared" si="378"/>
        <v>Age out of range</v>
      </c>
      <c r="I1013" s="23" t="str">
        <f t="shared" si="379"/>
        <v>Age out of range</v>
      </c>
      <c r="J1013" s="23" t="str">
        <f t="shared" si="380"/>
        <v>Age out of range</v>
      </c>
      <c r="K1013" s="23" t="str">
        <f t="shared" si="381"/>
        <v>Age out of range</v>
      </c>
      <c r="L1013" s="23" t="str">
        <f t="shared" si="382"/>
        <v>Age out of range</v>
      </c>
      <c r="M1013" s="23" t="str">
        <f t="shared" si="383"/>
        <v>Age out of range</v>
      </c>
      <c r="N1013" s="23" t="str">
        <f t="shared" si="384"/>
        <v>Age out of range</v>
      </c>
      <c r="O1013" s="23" t="str">
        <f t="shared" si="385"/>
        <v>Age out of range</v>
      </c>
      <c r="P1013" s="23" t="str">
        <f t="shared" si="386"/>
        <v>Age out of range</v>
      </c>
      <c r="Q1013" s="23" t="e">
        <f t="shared" si="387"/>
        <v>#DIV/0!</v>
      </c>
      <c r="R1013" s="17"/>
      <c r="S1013" s="23">
        <v>997</v>
      </c>
      <c r="T1013" s="134"/>
      <c r="U1013" s="134"/>
      <c r="V1013" s="134"/>
      <c r="W1013" s="134"/>
      <c r="X1013" s="134"/>
      <c r="Y1013" s="134"/>
      <c r="Z1013" s="134"/>
      <c r="AA1013" s="134"/>
      <c r="AB1013" s="134"/>
      <c r="AC1013" s="134"/>
      <c r="AD1013" s="134"/>
      <c r="AE1013" s="134"/>
      <c r="AF1013" s="134"/>
      <c r="AG1013" s="134"/>
      <c r="AH1013" s="134"/>
      <c r="AI1013" s="134"/>
      <c r="AJ1013" s="134"/>
      <c r="AK1013" s="134"/>
      <c r="AL1013" s="7"/>
      <c r="AM1013" s="47"/>
      <c r="AN1013" s="10" t="str">
        <f>IF($Z1013="","",IF(OR($V1013&lt;2.7,$V1013&gt;90),"Age OOR",VLOOKUP(AN$14&amp;"-int-"&amp;$E1013,Equations!$G:$I,3,0)+VLOOKUP(AN$14&amp;"-sexo-"&amp;$E1013,Equations!$G:$I,3,0)*$U1013+VLOOKUP(AN$14&amp;"-edad-"&amp;$E1013,Equations!$G:$I,3,0)*$V1013+VLOOKUP(AN$14&amp;"-est-"&amp;$E1013,Equations!$G:$I,3,0)*(1/$W1013)+VLOOKUP(AN$14&amp;"-imc-"&amp;$E1013,Equations!$G:$I,3,0)*(1/$Q1013)))</f>
        <v/>
      </c>
      <c r="AO1013" s="10" t="str">
        <f>IF($Z1013="","",IF(OR($V1013&lt;2.7,$V1013&gt;90),"Age OOR",AN1013-1.6449*VLOOKUP(AN$14&amp;"-rse-"&amp;$E1013,Equations!$G:$I,3,0)))</f>
        <v/>
      </c>
      <c r="AP1013" s="10" t="str">
        <f>IF($Z1013="","",IF(OR($V1013&lt;2.7,$V1013&gt;90),"Age OOR",AN1013+1.6449*VLOOKUP(AN$14&amp;"-rse-"&amp;$E1013,Equations!$G:$I,3,0)))</f>
        <v/>
      </c>
      <c r="AQ1013" s="10" t="str">
        <f t="shared" si="388"/>
        <v/>
      </c>
      <c r="AR1013" s="10" t="str">
        <f>IF($Z1013="","",IF(OR($V1013&lt;2.7,$V1013&gt;90),"Age OOR",($Z1013-AN1013)/VLOOKUP(AN$14&amp;"-rse-"&amp;$E1013,Equations!$G:$I,3,0)))</f>
        <v/>
      </c>
      <c r="AS1013" s="10" t="str">
        <f>IF($AA1013="","",IF(OR($V1013&lt;2.7,$V1013&gt;90),"Age OOR",VLOOKUP(AS$14&amp;"-int-"&amp;$F1013,Equations!$G:$I,3,0)+VLOOKUP(AS$14&amp;"-sexo-"&amp;$F1013,Equations!$G:$I,3,0)*$U1013+VLOOKUP(AS$14&amp;"-edad-"&amp;$F1013,Equations!$G:$I,3,0)*$V1013+VLOOKUP(AS$14&amp;"-est-"&amp;$F1013,Equations!$G:$I,3,0)*(1/$W1013)+VLOOKUP(AS$14&amp;"-imc-"&amp;$F1013,Equations!$G:$I,3,0)*(1/$Q1013)))</f>
        <v/>
      </c>
      <c r="AT1013" s="10" t="str">
        <f>IF($AA1013="","",IF(OR($V1013&lt;2.7,$V1013&gt;90),"Age OOR",AS1013-1.6449*VLOOKUP(AS$14&amp;"-rse-"&amp;$F1013,Equations!$G:$I,3,0)))</f>
        <v/>
      </c>
      <c r="AU1013" s="10" t="str">
        <f>IF($AA1013="","",IF(OR($V1013&lt;2.7,$V1013&gt;90),"Age OOR",AS1013+1.6449*VLOOKUP(AS$14&amp;"-rse-"&amp;$F1013,Equations!$G:$I,3,0)))</f>
        <v/>
      </c>
      <c r="AV1013" s="10" t="str">
        <f t="shared" si="389"/>
        <v/>
      </c>
      <c r="AW1013" s="10" t="str">
        <f>IF($AA1013="","",IF(OR($V1013&lt;2.7,$V1013&gt;90),"Age OOR",($AA1013-AS1013)/VLOOKUP(AS$14&amp;"-rse-"&amp;$F1013,Equations!$G:$I,3,0)))</f>
        <v/>
      </c>
      <c r="AX1013" s="10" t="str">
        <f>IF($AB1013="","",IF(OR($V1013&lt;2.7,$V1013&gt;90),"Age OOR",VLOOKUP(AX$14&amp;"-int-"&amp;$G1013,Equations!$G:$I,3,0)+VLOOKUP(AX$14&amp;"-sexo-"&amp;$G1013,Equations!$G:$I,3,0)*$U1013+VLOOKUP(AX$14&amp;"-edad-"&amp;$G1013,Equations!$G:$I,3,0)*$V1013+VLOOKUP(AX$14&amp;"-est-"&amp;$G1013,Equations!$G:$I,3,0)*(1/$W1013)+VLOOKUP(AX$14&amp;"-imc-"&amp;$G1013,Equations!$G:$I,3,0)*(1/$Q1013)))</f>
        <v/>
      </c>
      <c r="AY1013" s="10" t="str">
        <f>IF($AB1013="","",IF(OR($V1013&lt;2.7,$V1013&gt;90),"Age OOR",AX1013-1.6449*VLOOKUP(AX$14&amp;"-rse-"&amp;$G1013,Equations!$G:$I,3,0)))</f>
        <v/>
      </c>
      <c r="AZ1013" s="10" t="str">
        <f>IF($AB1013="","",IF(OR($V1013&lt;2.7,$V1013&gt;90),"Age OOR",AX1013+1.6449*VLOOKUP(AX$14&amp;"-rse-"&amp;$G1013,Equations!$G:$I,3,0)))</f>
        <v/>
      </c>
      <c r="BA1013" s="10" t="str">
        <f t="shared" si="390"/>
        <v/>
      </c>
      <c r="BB1013" s="10" t="str">
        <f>IF($AB1013="","",IF(OR($V1013&lt;2.7,$V1013&gt;90),"Age OOR",($AB1013-AX1013)/VLOOKUP(AX$14&amp;"-rse-"&amp;$G1013,Equations!$G:$I,3,0)))</f>
        <v/>
      </c>
      <c r="BC1013" s="10" t="str">
        <f>IF($AC1013="","",IF(OR($V1013&lt;2.7,$V1013&gt;90),"Age OOR",VLOOKUP(BC$14&amp;"-int-"&amp;$H1013,Equations!$G:$I,3,0)+VLOOKUP(BC$14&amp;"-sexo-"&amp;$H1013,Equations!$G:$I,3,0)*$U1013+VLOOKUP(BC$14&amp;"-edad-"&amp;$H1013,Equations!$G:$I,3,0)*$V1013+VLOOKUP(BC$14&amp;"-est-"&amp;$H1013,Equations!$G:$I,3,0)*(1/$W1013)+VLOOKUP(BC$14&amp;"-imc-"&amp;$H1013,Equations!$G:$I,3,0)*(1/$Q1013)))</f>
        <v/>
      </c>
      <c r="BD1013" s="10" t="str">
        <f>IF($AC1013="","",IF(OR($V1013&lt;2.7,$V1013&gt;90),"Age OOR",BC1013-1.6449*VLOOKUP(BC$14&amp;"-rse-"&amp;$H1013,Equations!$G:$I,3,0)))</f>
        <v/>
      </c>
      <c r="BE1013" s="10" t="str">
        <f>IF($AC1013="","",IF(OR($V1013&lt;2.7,$V1013&gt;90),"Age OOR",BC1013+1.6449*VLOOKUP(BC$14&amp;"-rse-"&amp;$H1013,Equations!$G:$I,3,0)))</f>
        <v/>
      </c>
      <c r="BF1013" s="10" t="str">
        <f t="shared" si="391"/>
        <v/>
      </c>
      <c r="BG1013" s="10" t="str">
        <f>IF($AC1013="","",IF(OR($V1013&lt;2.7,$V1013&gt;90),"Age OOR",($AC1013-BC1013)/VLOOKUP(BC$14&amp;"-rse-"&amp;$H1013,Equations!$G:$I,3,0)))</f>
        <v/>
      </c>
      <c r="BH1013" s="10" t="str">
        <f>IF($AD1013="","",IF(OR($V1013&lt;2.7,$V1013&gt;90),"Age OOR",VLOOKUP(BH$14&amp;"-int-"&amp;$I1013,Equations!$G:$I,3,0)+VLOOKUP(BH$14&amp;"-sexo-"&amp;$I1013,Equations!$G:$I,3,0)*$U1013+VLOOKUP(BH$14&amp;"-edad-"&amp;$I1013,Equations!$G:$I,3,0)*$V1013+VLOOKUP(BH$14&amp;"-est-"&amp;$I1013,Equations!$G:$I,3,0)*(1/$W1013)+VLOOKUP(BH$14&amp;"-imc-"&amp;$I1013,Equations!$G:$I,3,0)*(1/$Q1013)))</f>
        <v/>
      </c>
      <c r="BI1013" s="10" t="str">
        <f>IF($AD1013="","",IF(OR($V1013&lt;2.7,$V1013&gt;90),"Age OOR",BH1013-1.6449*VLOOKUP(BH$14&amp;"-rse-"&amp;$I1013,Equations!$G:$I,3,0)))</f>
        <v/>
      </c>
      <c r="BJ1013" s="10" t="str">
        <f>IF($AD1013="","",IF(OR($V1013&lt;2.7,$V1013&gt;90),"Age OOR",BH1013+1.6449*VLOOKUP(BH$14&amp;"-rse-"&amp;$I1013,Equations!$G:$I,3,0)))</f>
        <v/>
      </c>
      <c r="BK1013" s="10" t="str">
        <f t="shared" si="392"/>
        <v/>
      </c>
      <c r="BL1013" s="10" t="str">
        <f>IF($AD1013="","",IF(OR($V1013&lt;2.7,$V1013&gt;90),"Age OOR",($AD1013-BH1013)/VLOOKUP(BH$14&amp;"-rse-"&amp;$I1013,Equations!$G:$I,3,0)))</f>
        <v/>
      </c>
      <c r="BM1013" s="10" t="str">
        <f>IF($AE1013="","",IF(OR($V1013&lt;2.7,$V1013&gt;90),"Age OOR",VLOOKUP(BM$14&amp;"-int-"&amp;$J1013,Equations!$G:$I,3,0)+VLOOKUP(BM$14&amp;"-sexo-"&amp;$J1013,Equations!$G:$I,3,0)*$U1013+VLOOKUP(BM$14&amp;"-edad-"&amp;$J1013,Equations!$G:$I,3,0)*$V1013+VLOOKUP(BM$14&amp;"-est-"&amp;$J1013,Equations!$G:$I,3,0)*(1/$W1013)+VLOOKUP(BM$14&amp;"-imc-"&amp;$J1013,Equations!$G:$I,3,0)*(1/$Q1013)))</f>
        <v/>
      </c>
      <c r="BN1013" s="10" t="str">
        <f>IF($AE1013="","",IF(OR($V1013&lt;2.7,$V1013&gt;90),"Age OOR",BM1013-1.6449*VLOOKUP(BM$14&amp;"-rse-"&amp;$J1013,Equations!$G:$I,3,0)))</f>
        <v/>
      </c>
      <c r="BO1013" s="10" t="str">
        <f>IF($AE1013="","",IF(OR($V1013&lt;2.7,$V1013&gt;90),"Age OOR",BM1013+1.6449*VLOOKUP(BM$14&amp;"-rse-"&amp;$J1013,Equations!$G:$I,3,0)))</f>
        <v/>
      </c>
      <c r="BP1013" s="10" t="str">
        <f t="shared" si="393"/>
        <v/>
      </c>
      <c r="BQ1013" s="10" t="str">
        <f>IF($AE1013="","",IF(OR($V1013&lt;2.7,$V1013&gt;90),"Age OOR",($AE1013-BM1013)/VLOOKUP(BM$14&amp;"-rse-"&amp;$J1013,Equations!$G:$I,3,0)))</f>
        <v/>
      </c>
      <c r="BR1013" s="10" t="str">
        <f>IF($AF1013="","",IF(OR($V1013&lt;2.7,$V1013&gt;90),"Age OOR",VLOOKUP(BR$14&amp;"-int-"&amp;$K1013,Equations!$G:$I,3,0)+VLOOKUP(BR$14&amp;"-sexo-"&amp;$K1013,Equations!$G:$I,3,0)*$U1013+VLOOKUP(BR$14&amp;"-edad-"&amp;$K1013,Equations!$G:$I,3,0)*$V1013+VLOOKUP(BR$14&amp;"-est-"&amp;$K1013,Equations!$G:$I,3,0)*(1/$W1013)+VLOOKUP(BR$14&amp;"-imc-"&amp;$K1013,Equations!$G:$I,3,0)*(1/$Q1013)))</f>
        <v/>
      </c>
      <c r="BS1013" s="10" t="str">
        <f>IF($AF1013="","",IF(OR($V1013&lt;2.7,$V1013&gt;90),"Age OOR",BR1013-1.6449*VLOOKUP(BR$14&amp;"-rse-"&amp;$K1013,Equations!$G:$I,3,0)))</f>
        <v/>
      </c>
      <c r="BT1013" s="10" t="str">
        <f>IF($AF1013="","",IF(OR($V1013&lt;2.7,$V1013&gt;90),"Age OOR",BR1013+1.6449*VLOOKUP(BR$14&amp;"-rse-"&amp;$K1013,Equations!$G:$I,3,0)))</f>
        <v/>
      </c>
      <c r="BU1013" s="10" t="str">
        <f t="shared" si="394"/>
        <v/>
      </c>
      <c r="BV1013" s="10" t="str">
        <f>IF($AF1013="","",IF(OR($V1013&lt;2.7,$V1013&gt;90),"Age OOR",($AF1013-BR1013)/VLOOKUP(BR$14&amp;"-rse-"&amp;$K1013,Equations!$G:$I,3,0)))</f>
        <v/>
      </c>
      <c r="BW1013" s="10" t="str">
        <f>IF($AG1013="","",IF(OR($V1013&lt;2.7,$V1013&gt;90),"Age OOR",VLOOKUP(BW$14&amp;"-int-"&amp;$L1013,Equations!$G:$I,3,0)+VLOOKUP(BW$14&amp;"-sexo-"&amp;$L1013,Equations!$G:$I,3,0)*$U1013+VLOOKUP(BW$14&amp;"-edad-"&amp;$L1013,Equations!$G:$I,3,0)*$V1013+VLOOKUP(BW$14&amp;"-est-"&amp;$L1013,Equations!$G:$I,3,0)*(1/$W1013)+VLOOKUP(BW$14&amp;"-imc-"&amp;$L1013,Equations!$G:$I,3,0)*(1/$Q1013)))</f>
        <v/>
      </c>
      <c r="BX1013" s="10" t="str">
        <f>IF($AG1013="","",IF(OR($V1013&lt;2.7,$V1013&gt;90),"Age OOR",BW1013-1.6449*VLOOKUP(BW$14&amp;"-rse-"&amp;$L1013,Equations!$G:$I,3,0)))</f>
        <v/>
      </c>
      <c r="BY1013" s="10" t="str">
        <f>IF($AG1013="","",IF(OR($V1013&lt;2.7,$V1013&gt;90),"Age OOR",BW1013+1.6449*VLOOKUP(BW$14&amp;"-rse-"&amp;$L1013,Equations!$G:$I,3,0)))</f>
        <v/>
      </c>
      <c r="BZ1013" s="10" t="str">
        <f t="shared" si="395"/>
        <v/>
      </c>
      <c r="CA1013" s="10" t="str">
        <f>IF($AG1013="","",IF(OR($V1013&lt;2.7,$V1013&gt;90),"Age OOR",($AG1013-BW1013)/VLOOKUP(BW$14&amp;"-rse-"&amp;$L1013,Equations!$G:$I,3,0)))</f>
        <v/>
      </c>
      <c r="CB1013" s="10" t="str">
        <f>IF($AH1013="","",IF(OR($V1013&lt;2.7,$V1013&gt;90),"Age OOR",VLOOKUP(CB$14&amp;"-int-"&amp;$M1013,Equations!$G:$I,3,0)+VLOOKUP(CB$14&amp;"-sexo-"&amp;$M1013,Equations!$G:$I,3,0)*$U1013+VLOOKUP(CB$14&amp;"-edad-"&amp;$M1013,Equations!$G:$I,3,0)*$V1013+VLOOKUP(CB$14&amp;"-est-"&amp;$M1013,Equations!$G:$I,3,0)*(1/$W1013)+VLOOKUP(CB$14&amp;"-imc-"&amp;$M1013,Equations!$G:$I,3,0)*(1/$Q1013)))</f>
        <v/>
      </c>
      <c r="CC1013" s="10" t="str">
        <f>IF($AH1013="","",IF(OR($V1013&lt;2.7,$V1013&gt;90),"Age OOR",CB1013-1.6449*VLOOKUP(CB$14&amp;"-rse-"&amp;$M1013,Equations!$G:$I,3,0)))</f>
        <v/>
      </c>
      <c r="CD1013" s="10" t="str">
        <f>IF($AH1013="","",IF(OR($V1013&lt;2.7,$V1013&gt;90),"Age OOR",CB1013+1.6449*VLOOKUP(CB$14&amp;"-rse-"&amp;$M1013,Equations!$G:$I,3,0)))</f>
        <v/>
      </c>
      <c r="CE1013" s="10" t="str">
        <f t="shared" si="396"/>
        <v/>
      </c>
      <c r="CF1013" s="10" t="str">
        <f>IF($AH1013="","",IF(OR($V1013&lt;2.7,$V1013&gt;90),"Age OOR",($AH1013-CB1013)/VLOOKUP(CB$14&amp;"-rse-"&amp;$M1013,Equations!$G:$I,3,0)))</f>
        <v/>
      </c>
      <c r="CG1013" s="10" t="str">
        <f>IF($AI1013="","",IF(OR($V1013&lt;2.7,$V1013&gt;90),"Age OOR",VLOOKUP(CG$14&amp;"-int-"&amp;$N1013,Equations!$G:$I,3,0)+VLOOKUP(CG$14&amp;"-sexo-"&amp;$N1013,Equations!$G:$I,3,0)*$U1013+VLOOKUP(CG$14&amp;"-edad-"&amp;$N1013,Equations!$G:$I,3,0)*$V1013+VLOOKUP(CG$14&amp;"-est-"&amp;$N1013,Equations!$G:$I,3,0)*(1/$W1013)+VLOOKUP(CG$14&amp;"-imc-"&amp;$N1013,Equations!$G:$I,3,0)*(1/$Q1013)))</f>
        <v/>
      </c>
      <c r="CH1013" s="10" t="str">
        <f>IF($AI1013="","",IF(OR($V1013&lt;2.7,$V1013&gt;90),"Age OOR",CG1013-1.6449*VLOOKUP(CG$14&amp;"-rse-"&amp;$N1013,Equations!$G:$I,3,0)))</f>
        <v/>
      </c>
      <c r="CI1013" s="10" t="str">
        <f>IF($AI1013="","",IF(OR($V1013&lt;2.7,$V1013&gt;90),"Age OOR",CG1013+1.6449*VLOOKUP(CG$14&amp;"-rse-"&amp;$N1013,Equations!$G:$I,3,0)))</f>
        <v/>
      </c>
      <c r="CJ1013" s="10" t="str">
        <f t="shared" si="397"/>
        <v/>
      </c>
      <c r="CK1013" s="10" t="str">
        <f>IF($AI1013="","",IF(OR($V1013&lt;2.7,$V1013&gt;90),"Age OOR",($AI1013-CG1013)/VLOOKUP(CG$14&amp;"-rse-"&amp;$N1013,Equations!$G:$I,3,0)))</f>
        <v/>
      </c>
      <c r="CL1013" s="10" t="str">
        <f>IF($AJ1013="","",IF(OR($V1013&lt;2.7,$V1013&gt;90),"Age OOR",VLOOKUP(CL$14&amp;"-int-"&amp;$O1013,Equations!$G:$I,3,0)+VLOOKUP(CL$14&amp;"-sexo-"&amp;$O1013,Equations!$G:$I,3,0)*$U1013+VLOOKUP(CL$14&amp;"-edad-"&amp;$O1013,Equations!$G:$I,3,0)*$V1013+VLOOKUP(CL$14&amp;"-est-"&amp;$O1013,Equations!$G:$I,3,0)*(1/$W1013)+VLOOKUP(CL$14&amp;"-imc-"&amp;$O1013,Equations!$G:$I,3,0)*(1/$Q1013)))</f>
        <v/>
      </c>
      <c r="CM1013" s="10" t="str">
        <f>IF($AJ1013="","",IF(OR($V1013&lt;2.7,$V1013&gt;90),"Age OOR",CL1013-1.6449*VLOOKUP(CL$14&amp;"-rse-"&amp;$O1013,Equations!$G:$I,3,0)))</f>
        <v/>
      </c>
      <c r="CN1013" s="10" t="str">
        <f>IF($AJ1013="","",IF(OR($V1013&lt;2.7,$V1013&gt;90),"Age OOR",CL1013+1.6449*VLOOKUP(CL$14&amp;"-rse-"&amp;$O1013,Equations!$G:$I,3,0)))</f>
        <v/>
      </c>
      <c r="CO1013" s="10" t="str">
        <f t="shared" si="398"/>
        <v/>
      </c>
      <c r="CP1013" s="10" t="str">
        <f>IF($AJ1013="","",IF(OR($V1013&lt;2.7,$V1013&gt;90),"Age OOR",($AJ1013-CL1013)/VLOOKUP(CL$14&amp;"-rse-"&amp;$O1013,Equations!$G:$I,3,0)))</f>
        <v/>
      </c>
      <c r="CQ1013" s="10" t="str">
        <f>IF($AK1013="","",IF(OR($V1013&lt;2.7,$V1013&gt;90),"Age OOR",EXP(VLOOKUP(CQ$14&amp;"-int-"&amp;$P1013,Equations!$G:$I,3,0)+VLOOKUP(CQ$14&amp;"-sexo-"&amp;$P1013,Equations!$G:$I,3,0)*$U1013+VLOOKUP(CQ$14&amp;"-edad-"&amp;$P1013,Equations!$G:$I,3,0)*$V1013+VLOOKUP(CQ$14&amp;"-est-"&amp;$P1013,Equations!$G:$I,3,0)*(1/$W1013)+VLOOKUP(CQ$14&amp;"-imc-"&amp;$P1013,Equations!$G:$I,3,0)*(1/$Q1013))))</f>
        <v/>
      </c>
      <c r="CR1013" s="10" t="str">
        <f>IF($AK1013="","",IF(OR($V1013&lt;2.7,$V1013&gt;90),"Age OOR",EXP(LN(CQ1013)-1.6449*VLOOKUP(CQ$14&amp;"-rse-"&amp;$P1013,Equations!$G:$I,3,0))))</f>
        <v/>
      </c>
      <c r="CS1013" s="10" t="str">
        <f>IF($AK1013="","",IF(OR($V1013&lt;2.7,$V1013&gt;90),"Age OOR",EXP(LN(CQ1013)+1.6449*VLOOKUP(CQ$14&amp;"-rse-"&amp;$P1013,Equations!$G:$I,3,0))))</f>
        <v/>
      </c>
      <c r="CT1013" s="10" t="str">
        <f t="shared" si="399"/>
        <v/>
      </c>
      <c r="CU1013" s="10" t="str">
        <f>IF($AK1013="","",IF(OR($V1013&lt;2.7,$V1013&gt;90),"Age OOR",(LN($AK1013)-LN(CQ1013))/VLOOKUP(CQ$14&amp;"-rse-"&amp;$P1013,Equations!$G:$I,3,0)))</f>
        <v/>
      </c>
      <c r="CV1013" s="47"/>
    </row>
    <row r="1014" spans="5:100" x14ac:dyDescent="0.2">
      <c r="E1014" s="23" t="str">
        <f t="shared" si="375"/>
        <v>Age out of range</v>
      </c>
      <c r="F1014" s="23" t="str">
        <f t="shared" si="376"/>
        <v>Age out of range</v>
      </c>
      <c r="G1014" s="23" t="str">
        <f t="shared" si="377"/>
        <v>Age out of range</v>
      </c>
      <c r="H1014" s="23" t="str">
        <f t="shared" si="378"/>
        <v>Age out of range</v>
      </c>
      <c r="I1014" s="23" t="str">
        <f t="shared" si="379"/>
        <v>Age out of range</v>
      </c>
      <c r="J1014" s="23" t="str">
        <f t="shared" si="380"/>
        <v>Age out of range</v>
      </c>
      <c r="K1014" s="23" t="str">
        <f t="shared" si="381"/>
        <v>Age out of range</v>
      </c>
      <c r="L1014" s="23" t="str">
        <f t="shared" si="382"/>
        <v>Age out of range</v>
      </c>
      <c r="M1014" s="23" t="str">
        <f t="shared" si="383"/>
        <v>Age out of range</v>
      </c>
      <c r="N1014" s="23" t="str">
        <f t="shared" si="384"/>
        <v>Age out of range</v>
      </c>
      <c r="O1014" s="23" t="str">
        <f t="shared" si="385"/>
        <v>Age out of range</v>
      </c>
      <c r="P1014" s="23" t="str">
        <f t="shared" si="386"/>
        <v>Age out of range</v>
      </c>
      <c r="Q1014" s="23" t="e">
        <f t="shared" si="387"/>
        <v>#DIV/0!</v>
      </c>
      <c r="R1014" s="17"/>
      <c r="S1014" s="23">
        <v>998</v>
      </c>
      <c r="T1014" s="134"/>
      <c r="U1014" s="134"/>
      <c r="V1014" s="134"/>
      <c r="W1014" s="134"/>
      <c r="X1014" s="134"/>
      <c r="Y1014" s="134"/>
      <c r="Z1014" s="134"/>
      <c r="AA1014" s="134"/>
      <c r="AB1014" s="134"/>
      <c r="AC1014" s="134"/>
      <c r="AD1014" s="134"/>
      <c r="AE1014" s="134"/>
      <c r="AF1014" s="134"/>
      <c r="AG1014" s="134"/>
      <c r="AH1014" s="134"/>
      <c r="AI1014" s="134"/>
      <c r="AJ1014" s="134"/>
      <c r="AK1014" s="134"/>
      <c r="AL1014" s="7"/>
      <c r="AM1014" s="47"/>
      <c r="AN1014" s="10" t="str">
        <f>IF($Z1014="","",IF(OR($V1014&lt;2.7,$V1014&gt;90),"Age OOR",VLOOKUP(AN$14&amp;"-int-"&amp;$E1014,Equations!$G:$I,3,0)+VLOOKUP(AN$14&amp;"-sexo-"&amp;$E1014,Equations!$G:$I,3,0)*$U1014+VLOOKUP(AN$14&amp;"-edad-"&amp;$E1014,Equations!$G:$I,3,0)*$V1014+VLOOKUP(AN$14&amp;"-est-"&amp;$E1014,Equations!$G:$I,3,0)*(1/$W1014)+VLOOKUP(AN$14&amp;"-imc-"&amp;$E1014,Equations!$G:$I,3,0)*(1/$Q1014)))</f>
        <v/>
      </c>
      <c r="AO1014" s="10" t="str">
        <f>IF($Z1014="","",IF(OR($V1014&lt;2.7,$V1014&gt;90),"Age OOR",AN1014-1.6449*VLOOKUP(AN$14&amp;"-rse-"&amp;$E1014,Equations!$G:$I,3,0)))</f>
        <v/>
      </c>
      <c r="AP1014" s="10" t="str">
        <f>IF($Z1014="","",IF(OR($V1014&lt;2.7,$V1014&gt;90),"Age OOR",AN1014+1.6449*VLOOKUP(AN$14&amp;"-rse-"&amp;$E1014,Equations!$G:$I,3,0)))</f>
        <v/>
      </c>
      <c r="AQ1014" s="10" t="str">
        <f t="shared" si="388"/>
        <v/>
      </c>
      <c r="AR1014" s="10" t="str">
        <f>IF($Z1014="","",IF(OR($V1014&lt;2.7,$V1014&gt;90),"Age OOR",($Z1014-AN1014)/VLOOKUP(AN$14&amp;"-rse-"&amp;$E1014,Equations!$G:$I,3,0)))</f>
        <v/>
      </c>
      <c r="AS1014" s="10" t="str">
        <f>IF($AA1014="","",IF(OR($V1014&lt;2.7,$V1014&gt;90),"Age OOR",VLOOKUP(AS$14&amp;"-int-"&amp;$F1014,Equations!$G:$I,3,0)+VLOOKUP(AS$14&amp;"-sexo-"&amp;$F1014,Equations!$G:$I,3,0)*$U1014+VLOOKUP(AS$14&amp;"-edad-"&amp;$F1014,Equations!$G:$I,3,0)*$V1014+VLOOKUP(AS$14&amp;"-est-"&amp;$F1014,Equations!$G:$I,3,0)*(1/$W1014)+VLOOKUP(AS$14&amp;"-imc-"&amp;$F1014,Equations!$G:$I,3,0)*(1/$Q1014)))</f>
        <v/>
      </c>
      <c r="AT1014" s="10" t="str">
        <f>IF($AA1014="","",IF(OR($V1014&lt;2.7,$V1014&gt;90),"Age OOR",AS1014-1.6449*VLOOKUP(AS$14&amp;"-rse-"&amp;$F1014,Equations!$G:$I,3,0)))</f>
        <v/>
      </c>
      <c r="AU1014" s="10" t="str">
        <f>IF($AA1014="","",IF(OR($V1014&lt;2.7,$V1014&gt;90),"Age OOR",AS1014+1.6449*VLOOKUP(AS$14&amp;"-rse-"&amp;$F1014,Equations!$G:$I,3,0)))</f>
        <v/>
      </c>
      <c r="AV1014" s="10" t="str">
        <f t="shared" si="389"/>
        <v/>
      </c>
      <c r="AW1014" s="10" t="str">
        <f>IF($AA1014="","",IF(OR($V1014&lt;2.7,$V1014&gt;90),"Age OOR",($AA1014-AS1014)/VLOOKUP(AS$14&amp;"-rse-"&amp;$F1014,Equations!$G:$I,3,0)))</f>
        <v/>
      </c>
      <c r="AX1014" s="10" t="str">
        <f>IF($AB1014="","",IF(OR($V1014&lt;2.7,$V1014&gt;90),"Age OOR",VLOOKUP(AX$14&amp;"-int-"&amp;$G1014,Equations!$G:$I,3,0)+VLOOKUP(AX$14&amp;"-sexo-"&amp;$G1014,Equations!$G:$I,3,0)*$U1014+VLOOKUP(AX$14&amp;"-edad-"&amp;$G1014,Equations!$G:$I,3,0)*$V1014+VLOOKUP(AX$14&amp;"-est-"&amp;$G1014,Equations!$G:$I,3,0)*(1/$W1014)+VLOOKUP(AX$14&amp;"-imc-"&amp;$G1014,Equations!$G:$I,3,0)*(1/$Q1014)))</f>
        <v/>
      </c>
      <c r="AY1014" s="10" t="str">
        <f>IF($AB1014="","",IF(OR($V1014&lt;2.7,$V1014&gt;90),"Age OOR",AX1014-1.6449*VLOOKUP(AX$14&amp;"-rse-"&amp;$G1014,Equations!$G:$I,3,0)))</f>
        <v/>
      </c>
      <c r="AZ1014" s="10" t="str">
        <f>IF($AB1014="","",IF(OR($V1014&lt;2.7,$V1014&gt;90),"Age OOR",AX1014+1.6449*VLOOKUP(AX$14&amp;"-rse-"&amp;$G1014,Equations!$G:$I,3,0)))</f>
        <v/>
      </c>
      <c r="BA1014" s="10" t="str">
        <f t="shared" si="390"/>
        <v/>
      </c>
      <c r="BB1014" s="10" t="str">
        <f>IF($AB1014="","",IF(OR($V1014&lt;2.7,$V1014&gt;90),"Age OOR",($AB1014-AX1014)/VLOOKUP(AX$14&amp;"-rse-"&amp;$G1014,Equations!$G:$I,3,0)))</f>
        <v/>
      </c>
      <c r="BC1014" s="10" t="str">
        <f>IF($AC1014="","",IF(OR($V1014&lt;2.7,$V1014&gt;90),"Age OOR",VLOOKUP(BC$14&amp;"-int-"&amp;$H1014,Equations!$G:$I,3,0)+VLOOKUP(BC$14&amp;"-sexo-"&amp;$H1014,Equations!$G:$I,3,0)*$U1014+VLOOKUP(BC$14&amp;"-edad-"&amp;$H1014,Equations!$G:$I,3,0)*$V1014+VLOOKUP(BC$14&amp;"-est-"&amp;$H1014,Equations!$G:$I,3,0)*(1/$W1014)+VLOOKUP(BC$14&amp;"-imc-"&amp;$H1014,Equations!$G:$I,3,0)*(1/$Q1014)))</f>
        <v/>
      </c>
      <c r="BD1014" s="10" t="str">
        <f>IF($AC1014="","",IF(OR($V1014&lt;2.7,$V1014&gt;90),"Age OOR",BC1014-1.6449*VLOOKUP(BC$14&amp;"-rse-"&amp;$H1014,Equations!$G:$I,3,0)))</f>
        <v/>
      </c>
      <c r="BE1014" s="10" t="str">
        <f>IF($AC1014="","",IF(OR($V1014&lt;2.7,$V1014&gt;90),"Age OOR",BC1014+1.6449*VLOOKUP(BC$14&amp;"-rse-"&amp;$H1014,Equations!$G:$I,3,0)))</f>
        <v/>
      </c>
      <c r="BF1014" s="10" t="str">
        <f t="shared" si="391"/>
        <v/>
      </c>
      <c r="BG1014" s="10" t="str">
        <f>IF($AC1014="","",IF(OR($V1014&lt;2.7,$V1014&gt;90),"Age OOR",($AC1014-BC1014)/VLOOKUP(BC$14&amp;"-rse-"&amp;$H1014,Equations!$G:$I,3,0)))</f>
        <v/>
      </c>
      <c r="BH1014" s="10" t="str">
        <f>IF($AD1014="","",IF(OR($V1014&lt;2.7,$V1014&gt;90),"Age OOR",VLOOKUP(BH$14&amp;"-int-"&amp;$I1014,Equations!$G:$I,3,0)+VLOOKUP(BH$14&amp;"-sexo-"&amp;$I1014,Equations!$G:$I,3,0)*$U1014+VLOOKUP(BH$14&amp;"-edad-"&amp;$I1014,Equations!$G:$I,3,0)*$V1014+VLOOKUP(BH$14&amp;"-est-"&amp;$I1014,Equations!$G:$I,3,0)*(1/$W1014)+VLOOKUP(BH$14&amp;"-imc-"&amp;$I1014,Equations!$G:$I,3,0)*(1/$Q1014)))</f>
        <v/>
      </c>
      <c r="BI1014" s="10" t="str">
        <f>IF($AD1014="","",IF(OR($V1014&lt;2.7,$V1014&gt;90),"Age OOR",BH1014-1.6449*VLOOKUP(BH$14&amp;"-rse-"&amp;$I1014,Equations!$G:$I,3,0)))</f>
        <v/>
      </c>
      <c r="BJ1014" s="10" t="str">
        <f>IF($AD1014="","",IF(OR($V1014&lt;2.7,$V1014&gt;90),"Age OOR",BH1014+1.6449*VLOOKUP(BH$14&amp;"-rse-"&amp;$I1014,Equations!$G:$I,3,0)))</f>
        <v/>
      </c>
      <c r="BK1014" s="10" t="str">
        <f t="shared" si="392"/>
        <v/>
      </c>
      <c r="BL1014" s="10" t="str">
        <f>IF($AD1014="","",IF(OR($V1014&lt;2.7,$V1014&gt;90),"Age OOR",($AD1014-BH1014)/VLOOKUP(BH$14&amp;"-rse-"&amp;$I1014,Equations!$G:$I,3,0)))</f>
        <v/>
      </c>
      <c r="BM1014" s="10" t="str">
        <f>IF($AE1014="","",IF(OR($V1014&lt;2.7,$V1014&gt;90),"Age OOR",VLOOKUP(BM$14&amp;"-int-"&amp;$J1014,Equations!$G:$I,3,0)+VLOOKUP(BM$14&amp;"-sexo-"&amp;$J1014,Equations!$G:$I,3,0)*$U1014+VLOOKUP(BM$14&amp;"-edad-"&amp;$J1014,Equations!$G:$I,3,0)*$V1014+VLOOKUP(BM$14&amp;"-est-"&amp;$J1014,Equations!$G:$I,3,0)*(1/$W1014)+VLOOKUP(BM$14&amp;"-imc-"&amp;$J1014,Equations!$G:$I,3,0)*(1/$Q1014)))</f>
        <v/>
      </c>
      <c r="BN1014" s="10" t="str">
        <f>IF($AE1014="","",IF(OR($V1014&lt;2.7,$V1014&gt;90),"Age OOR",BM1014-1.6449*VLOOKUP(BM$14&amp;"-rse-"&amp;$J1014,Equations!$G:$I,3,0)))</f>
        <v/>
      </c>
      <c r="BO1014" s="10" t="str">
        <f>IF($AE1014="","",IF(OR($V1014&lt;2.7,$V1014&gt;90),"Age OOR",BM1014+1.6449*VLOOKUP(BM$14&amp;"-rse-"&amp;$J1014,Equations!$G:$I,3,0)))</f>
        <v/>
      </c>
      <c r="BP1014" s="10" t="str">
        <f t="shared" si="393"/>
        <v/>
      </c>
      <c r="BQ1014" s="10" t="str">
        <f>IF($AE1014="","",IF(OR($V1014&lt;2.7,$V1014&gt;90),"Age OOR",($AE1014-BM1014)/VLOOKUP(BM$14&amp;"-rse-"&amp;$J1014,Equations!$G:$I,3,0)))</f>
        <v/>
      </c>
      <c r="BR1014" s="10" t="str">
        <f>IF($AF1014="","",IF(OR($V1014&lt;2.7,$V1014&gt;90),"Age OOR",VLOOKUP(BR$14&amp;"-int-"&amp;$K1014,Equations!$G:$I,3,0)+VLOOKUP(BR$14&amp;"-sexo-"&amp;$K1014,Equations!$G:$I,3,0)*$U1014+VLOOKUP(BR$14&amp;"-edad-"&amp;$K1014,Equations!$G:$I,3,0)*$V1014+VLOOKUP(BR$14&amp;"-est-"&amp;$K1014,Equations!$G:$I,3,0)*(1/$W1014)+VLOOKUP(BR$14&amp;"-imc-"&amp;$K1014,Equations!$G:$I,3,0)*(1/$Q1014)))</f>
        <v/>
      </c>
      <c r="BS1014" s="10" t="str">
        <f>IF($AF1014="","",IF(OR($V1014&lt;2.7,$V1014&gt;90),"Age OOR",BR1014-1.6449*VLOOKUP(BR$14&amp;"-rse-"&amp;$K1014,Equations!$G:$I,3,0)))</f>
        <v/>
      </c>
      <c r="BT1014" s="10" t="str">
        <f>IF($AF1014="","",IF(OR($V1014&lt;2.7,$V1014&gt;90),"Age OOR",BR1014+1.6449*VLOOKUP(BR$14&amp;"-rse-"&amp;$K1014,Equations!$G:$I,3,0)))</f>
        <v/>
      </c>
      <c r="BU1014" s="10" t="str">
        <f t="shared" si="394"/>
        <v/>
      </c>
      <c r="BV1014" s="10" t="str">
        <f>IF($AF1014="","",IF(OR($V1014&lt;2.7,$V1014&gt;90),"Age OOR",($AF1014-BR1014)/VLOOKUP(BR$14&amp;"-rse-"&amp;$K1014,Equations!$G:$I,3,0)))</f>
        <v/>
      </c>
      <c r="BW1014" s="10" t="str">
        <f>IF($AG1014="","",IF(OR($V1014&lt;2.7,$V1014&gt;90),"Age OOR",VLOOKUP(BW$14&amp;"-int-"&amp;$L1014,Equations!$G:$I,3,0)+VLOOKUP(BW$14&amp;"-sexo-"&amp;$L1014,Equations!$G:$I,3,0)*$U1014+VLOOKUP(BW$14&amp;"-edad-"&amp;$L1014,Equations!$G:$I,3,0)*$V1014+VLOOKUP(BW$14&amp;"-est-"&amp;$L1014,Equations!$G:$I,3,0)*(1/$W1014)+VLOOKUP(BW$14&amp;"-imc-"&amp;$L1014,Equations!$G:$I,3,0)*(1/$Q1014)))</f>
        <v/>
      </c>
      <c r="BX1014" s="10" t="str">
        <f>IF($AG1014="","",IF(OR($V1014&lt;2.7,$V1014&gt;90),"Age OOR",BW1014-1.6449*VLOOKUP(BW$14&amp;"-rse-"&amp;$L1014,Equations!$G:$I,3,0)))</f>
        <v/>
      </c>
      <c r="BY1014" s="10" t="str">
        <f>IF($AG1014="","",IF(OR($V1014&lt;2.7,$V1014&gt;90),"Age OOR",BW1014+1.6449*VLOOKUP(BW$14&amp;"-rse-"&amp;$L1014,Equations!$G:$I,3,0)))</f>
        <v/>
      </c>
      <c r="BZ1014" s="10" t="str">
        <f t="shared" si="395"/>
        <v/>
      </c>
      <c r="CA1014" s="10" t="str">
        <f>IF($AG1014="","",IF(OR($V1014&lt;2.7,$V1014&gt;90),"Age OOR",($AG1014-BW1014)/VLOOKUP(BW$14&amp;"-rse-"&amp;$L1014,Equations!$G:$I,3,0)))</f>
        <v/>
      </c>
      <c r="CB1014" s="10" t="str">
        <f>IF($AH1014="","",IF(OR($V1014&lt;2.7,$V1014&gt;90),"Age OOR",VLOOKUP(CB$14&amp;"-int-"&amp;$M1014,Equations!$G:$I,3,0)+VLOOKUP(CB$14&amp;"-sexo-"&amp;$M1014,Equations!$G:$I,3,0)*$U1014+VLOOKUP(CB$14&amp;"-edad-"&amp;$M1014,Equations!$G:$I,3,0)*$V1014+VLOOKUP(CB$14&amp;"-est-"&amp;$M1014,Equations!$G:$I,3,0)*(1/$W1014)+VLOOKUP(CB$14&amp;"-imc-"&amp;$M1014,Equations!$G:$I,3,0)*(1/$Q1014)))</f>
        <v/>
      </c>
      <c r="CC1014" s="10" t="str">
        <f>IF($AH1014="","",IF(OR($V1014&lt;2.7,$V1014&gt;90),"Age OOR",CB1014-1.6449*VLOOKUP(CB$14&amp;"-rse-"&amp;$M1014,Equations!$G:$I,3,0)))</f>
        <v/>
      </c>
      <c r="CD1014" s="10" t="str">
        <f>IF($AH1014="","",IF(OR($V1014&lt;2.7,$V1014&gt;90),"Age OOR",CB1014+1.6449*VLOOKUP(CB$14&amp;"-rse-"&amp;$M1014,Equations!$G:$I,3,0)))</f>
        <v/>
      </c>
      <c r="CE1014" s="10" t="str">
        <f t="shared" si="396"/>
        <v/>
      </c>
      <c r="CF1014" s="10" t="str">
        <f>IF($AH1014="","",IF(OR($V1014&lt;2.7,$V1014&gt;90),"Age OOR",($AH1014-CB1014)/VLOOKUP(CB$14&amp;"-rse-"&amp;$M1014,Equations!$G:$I,3,0)))</f>
        <v/>
      </c>
      <c r="CG1014" s="10" t="str">
        <f>IF($AI1014="","",IF(OR($V1014&lt;2.7,$V1014&gt;90),"Age OOR",VLOOKUP(CG$14&amp;"-int-"&amp;$N1014,Equations!$G:$I,3,0)+VLOOKUP(CG$14&amp;"-sexo-"&amp;$N1014,Equations!$G:$I,3,0)*$U1014+VLOOKUP(CG$14&amp;"-edad-"&amp;$N1014,Equations!$G:$I,3,0)*$V1014+VLOOKUP(CG$14&amp;"-est-"&amp;$N1014,Equations!$G:$I,3,0)*(1/$W1014)+VLOOKUP(CG$14&amp;"-imc-"&amp;$N1014,Equations!$G:$I,3,0)*(1/$Q1014)))</f>
        <v/>
      </c>
      <c r="CH1014" s="10" t="str">
        <f>IF($AI1014="","",IF(OR($V1014&lt;2.7,$V1014&gt;90),"Age OOR",CG1014-1.6449*VLOOKUP(CG$14&amp;"-rse-"&amp;$N1014,Equations!$G:$I,3,0)))</f>
        <v/>
      </c>
      <c r="CI1014" s="10" t="str">
        <f>IF($AI1014="","",IF(OR($V1014&lt;2.7,$V1014&gt;90),"Age OOR",CG1014+1.6449*VLOOKUP(CG$14&amp;"-rse-"&amp;$N1014,Equations!$G:$I,3,0)))</f>
        <v/>
      </c>
      <c r="CJ1014" s="10" t="str">
        <f t="shared" si="397"/>
        <v/>
      </c>
      <c r="CK1014" s="10" t="str">
        <f>IF($AI1014="","",IF(OR($V1014&lt;2.7,$V1014&gt;90),"Age OOR",($AI1014-CG1014)/VLOOKUP(CG$14&amp;"-rse-"&amp;$N1014,Equations!$G:$I,3,0)))</f>
        <v/>
      </c>
      <c r="CL1014" s="10" t="str">
        <f>IF($AJ1014="","",IF(OR($V1014&lt;2.7,$V1014&gt;90),"Age OOR",VLOOKUP(CL$14&amp;"-int-"&amp;$O1014,Equations!$G:$I,3,0)+VLOOKUP(CL$14&amp;"-sexo-"&amp;$O1014,Equations!$G:$I,3,0)*$U1014+VLOOKUP(CL$14&amp;"-edad-"&amp;$O1014,Equations!$G:$I,3,0)*$V1014+VLOOKUP(CL$14&amp;"-est-"&amp;$O1014,Equations!$G:$I,3,0)*(1/$W1014)+VLOOKUP(CL$14&amp;"-imc-"&amp;$O1014,Equations!$G:$I,3,0)*(1/$Q1014)))</f>
        <v/>
      </c>
      <c r="CM1014" s="10" t="str">
        <f>IF($AJ1014="","",IF(OR($V1014&lt;2.7,$V1014&gt;90),"Age OOR",CL1014-1.6449*VLOOKUP(CL$14&amp;"-rse-"&amp;$O1014,Equations!$G:$I,3,0)))</f>
        <v/>
      </c>
      <c r="CN1014" s="10" t="str">
        <f>IF($AJ1014="","",IF(OR($V1014&lt;2.7,$V1014&gt;90),"Age OOR",CL1014+1.6449*VLOOKUP(CL$14&amp;"-rse-"&amp;$O1014,Equations!$G:$I,3,0)))</f>
        <v/>
      </c>
      <c r="CO1014" s="10" t="str">
        <f t="shared" si="398"/>
        <v/>
      </c>
      <c r="CP1014" s="10" t="str">
        <f>IF($AJ1014="","",IF(OR($V1014&lt;2.7,$V1014&gt;90),"Age OOR",($AJ1014-CL1014)/VLOOKUP(CL$14&amp;"-rse-"&amp;$O1014,Equations!$G:$I,3,0)))</f>
        <v/>
      </c>
      <c r="CQ1014" s="10" t="str">
        <f>IF($AK1014="","",IF(OR($V1014&lt;2.7,$V1014&gt;90),"Age OOR",EXP(VLOOKUP(CQ$14&amp;"-int-"&amp;$P1014,Equations!$G:$I,3,0)+VLOOKUP(CQ$14&amp;"-sexo-"&amp;$P1014,Equations!$G:$I,3,0)*$U1014+VLOOKUP(CQ$14&amp;"-edad-"&amp;$P1014,Equations!$G:$I,3,0)*$V1014+VLOOKUP(CQ$14&amp;"-est-"&amp;$P1014,Equations!$G:$I,3,0)*(1/$W1014)+VLOOKUP(CQ$14&amp;"-imc-"&amp;$P1014,Equations!$G:$I,3,0)*(1/$Q1014))))</f>
        <v/>
      </c>
      <c r="CR1014" s="10" t="str">
        <f>IF($AK1014="","",IF(OR($V1014&lt;2.7,$V1014&gt;90),"Age OOR",EXP(LN(CQ1014)-1.6449*VLOOKUP(CQ$14&amp;"-rse-"&amp;$P1014,Equations!$G:$I,3,0))))</f>
        <v/>
      </c>
      <c r="CS1014" s="10" t="str">
        <f>IF($AK1014="","",IF(OR($V1014&lt;2.7,$V1014&gt;90),"Age OOR",EXP(LN(CQ1014)+1.6449*VLOOKUP(CQ$14&amp;"-rse-"&amp;$P1014,Equations!$G:$I,3,0))))</f>
        <v/>
      </c>
      <c r="CT1014" s="10" t="str">
        <f t="shared" si="399"/>
        <v/>
      </c>
      <c r="CU1014" s="10" t="str">
        <f>IF($AK1014="","",IF(OR($V1014&lt;2.7,$V1014&gt;90),"Age OOR",(LN($AK1014)-LN(CQ1014))/VLOOKUP(CQ$14&amp;"-rse-"&amp;$P1014,Equations!$G:$I,3,0)))</f>
        <v/>
      </c>
      <c r="CV1014" s="47"/>
    </row>
    <row r="1015" spans="5:100" x14ac:dyDescent="0.2">
      <c r="E1015" s="23" t="str">
        <f t="shared" si="375"/>
        <v>Age out of range</v>
      </c>
      <c r="F1015" s="23" t="str">
        <f t="shared" si="376"/>
        <v>Age out of range</v>
      </c>
      <c r="G1015" s="23" t="str">
        <f t="shared" si="377"/>
        <v>Age out of range</v>
      </c>
      <c r="H1015" s="23" t="str">
        <f t="shared" si="378"/>
        <v>Age out of range</v>
      </c>
      <c r="I1015" s="23" t="str">
        <f t="shared" si="379"/>
        <v>Age out of range</v>
      </c>
      <c r="J1015" s="23" t="str">
        <f t="shared" si="380"/>
        <v>Age out of range</v>
      </c>
      <c r="K1015" s="23" t="str">
        <f t="shared" si="381"/>
        <v>Age out of range</v>
      </c>
      <c r="L1015" s="23" t="str">
        <f t="shared" si="382"/>
        <v>Age out of range</v>
      </c>
      <c r="M1015" s="23" t="str">
        <f t="shared" si="383"/>
        <v>Age out of range</v>
      </c>
      <c r="N1015" s="23" t="str">
        <f t="shared" si="384"/>
        <v>Age out of range</v>
      </c>
      <c r="O1015" s="23" t="str">
        <f t="shared" si="385"/>
        <v>Age out of range</v>
      </c>
      <c r="P1015" s="23" t="str">
        <f t="shared" si="386"/>
        <v>Age out of range</v>
      </c>
      <c r="Q1015" s="23" t="e">
        <f t="shared" si="387"/>
        <v>#DIV/0!</v>
      </c>
      <c r="R1015" s="17"/>
      <c r="S1015" s="23">
        <v>999</v>
      </c>
      <c r="T1015" s="134"/>
      <c r="U1015" s="134"/>
      <c r="V1015" s="134"/>
      <c r="W1015" s="134"/>
      <c r="X1015" s="134"/>
      <c r="Y1015" s="134"/>
      <c r="Z1015" s="134"/>
      <c r="AA1015" s="134"/>
      <c r="AB1015" s="134"/>
      <c r="AC1015" s="134"/>
      <c r="AD1015" s="134"/>
      <c r="AE1015" s="134"/>
      <c r="AF1015" s="134"/>
      <c r="AG1015" s="134"/>
      <c r="AH1015" s="134"/>
      <c r="AI1015" s="134"/>
      <c r="AJ1015" s="134"/>
      <c r="AK1015" s="134"/>
      <c r="AL1015" s="7"/>
      <c r="AM1015" s="47"/>
      <c r="AN1015" s="10" t="str">
        <f>IF($Z1015="","",IF(OR($V1015&lt;2.7,$V1015&gt;90),"Age OOR",VLOOKUP(AN$14&amp;"-int-"&amp;$E1015,Equations!$G:$I,3,0)+VLOOKUP(AN$14&amp;"-sexo-"&amp;$E1015,Equations!$G:$I,3,0)*$U1015+VLOOKUP(AN$14&amp;"-edad-"&amp;$E1015,Equations!$G:$I,3,0)*$V1015+VLOOKUP(AN$14&amp;"-est-"&amp;$E1015,Equations!$G:$I,3,0)*(1/$W1015)+VLOOKUP(AN$14&amp;"-imc-"&amp;$E1015,Equations!$G:$I,3,0)*(1/$Q1015)))</f>
        <v/>
      </c>
      <c r="AO1015" s="10" t="str">
        <f>IF($Z1015="","",IF(OR($V1015&lt;2.7,$V1015&gt;90),"Age OOR",AN1015-1.6449*VLOOKUP(AN$14&amp;"-rse-"&amp;$E1015,Equations!$G:$I,3,0)))</f>
        <v/>
      </c>
      <c r="AP1015" s="10" t="str">
        <f>IF($Z1015="","",IF(OR($V1015&lt;2.7,$V1015&gt;90),"Age OOR",AN1015+1.6449*VLOOKUP(AN$14&amp;"-rse-"&amp;$E1015,Equations!$G:$I,3,0)))</f>
        <v/>
      </c>
      <c r="AQ1015" s="10" t="str">
        <f t="shared" si="388"/>
        <v/>
      </c>
      <c r="AR1015" s="10" t="str">
        <f>IF($Z1015="","",IF(OR($V1015&lt;2.7,$V1015&gt;90),"Age OOR",($Z1015-AN1015)/VLOOKUP(AN$14&amp;"-rse-"&amp;$E1015,Equations!$G:$I,3,0)))</f>
        <v/>
      </c>
      <c r="AS1015" s="10" t="str">
        <f>IF($AA1015="","",IF(OR($V1015&lt;2.7,$V1015&gt;90),"Age OOR",VLOOKUP(AS$14&amp;"-int-"&amp;$F1015,Equations!$G:$I,3,0)+VLOOKUP(AS$14&amp;"-sexo-"&amp;$F1015,Equations!$G:$I,3,0)*$U1015+VLOOKUP(AS$14&amp;"-edad-"&amp;$F1015,Equations!$G:$I,3,0)*$V1015+VLOOKUP(AS$14&amp;"-est-"&amp;$F1015,Equations!$G:$I,3,0)*(1/$W1015)+VLOOKUP(AS$14&amp;"-imc-"&amp;$F1015,Equations!$G:$I,3,0)*(1/$Q1015)))</f>
        <v/>
      </c>
      <c r="AT1015" s="10" t="str">
        <f>IF($AA1015="","",IF(OR($V1015&lt;2.7,$V1015&gt;90),"Age OOR",AS1015-1.6449*VLOOKUP(AS$14&amp;"-rse-"&amp;$F1015,Equations!$G:$I,3,0)))</f>
        <v/>
      </c>
      <c r="AU1015" s="10" t="str">
        <f>IF($AA1015="","",IF(OR($V1015&lt;2.7,$V1015&gt;90),"Age OOR",AS1015+1.6449*VLOOKUP(AS$14&amp;"-rse-"&amp;$F1015,Equations!$G:$I,3,0)))</f>
        <v/>
      </c>
      <c r="AV1015" s="10" t="str">
        <f t="shared" si="389"/>
        <v/>
      </c>
      <c r="AW1015" s="10" t="str">
        <f>IF($AA1015="","",IF(OR($V1015&lt;2.7,$V1015&gt;90),"Age OOR",($AA1015-AS1015)/VLOOKUP(AS$14&amp;"-rse-"&amp;$F1015,Equations!$G:$I,3,0)))</f>
        <v/>
      </c>
      <c r="AX1015" s="10" t="str">
        <f>IF($AB1015="","",IF(OR($V1015&lt;2.7,$V1015&gt;90),"Age OOR",VLOOKUP(AX$14&amp;"-int-"&amp;$G1015,Equations!$G:$I,3,0)+VLOOKUP(AX$14&amp;"-sexo-"&amp;$G1015,Equations!$G:$I,3,0)*$U1015+VLOOKUP(AX$14&amp;"-edad-"&amp;$G1015,Equations!$G:$I,3,0)*$V1015+VLOOKUP(AX$14&amp;"-est-"&amp;$G1015,Equations!$G:$I,3,0)*(1/$W1015)+VLOOKUP(AX$14&amp;"-imc-"&amp;$G1015,Equations!$G:$I,3,0)*(1/$Q1015)))</f>
        <v/>
      </c>
      <c r="AY1015" s="10" t="str">
        <f>IF($AB1015="","",IF(OR($V1015&lt;2.7,$V1015&gt;90),"Age OOR",AX1015-1.6449*VLOOKUP(AX$14&amp;"-rse-"&amp;$G1015,Equations!$G:$I,3,0)))</f>
        <v/>
      </c>
      <c r="AZ1015" s="10" t="str">
        <f>IF($AB1015="","",IF(OR($V1015&lt;2.7,$V1015&gt;90),"Age OOR",AX1015+1.6449*VLOOKUP(AX$14&amp;"-rse-"&amp;$G1015,Equations!$G:$I,3,0)))</f>
        <v/>
      </c>
      <c r="BA1015" s="10" t="str">
        <f t="shared" si="390"/>
        <v/>
      </c>
      <c r="BB1015" s="10" t="str">
        <f>IF($AB1015="","",IF(OR($V1015&lt;2.7,$V1015&gt;90),"Age OOR",($AB1015-AX1015)/VLOOKUP(AX$14&amp;"-rse-"&amp;$G1015,Equations!$G:$I,3,0)))</f>
        <v/>
      </c>
      <c r="BC1015" s="10" t="str">
        <f>IF($AC1015="","",IF(OR($V1015&lt;2.7,$V1015&gt;90),"Age OOR",VLOOKUP(BC$14&amp;"-int-"&amp;$H1015,Equations!$G:$I,3,0)+VLOOKUP(BC$14&amp;"-sexo-"&amp;$H1015,Equations!$G:$I,3,0)*$U1015+VLOOKUP(BC$14&amp;"-edad-"&amp;$H1015,Equations!$G:$I,3,0)*$V1015+VLOOKUP(BC$14&amp;"-est-"&amp;$H1015,Equations!$G:$I,3,0)*(1/$W1015)+VLOOKUP(BC$14&amp;"-imc-"&amp;$H1015,Equations!$G:$I,3,0)*(1/$Q1015)))</f>
        <v/>
      </c>
      <c r="BD1015" s="10" t="str">
        <f>IF($AC1015="","",IF(OR($V1015&lt;2.7,$V1015&gt;90),"Age OOR",BC1015-1.6449*VLOOKUP(BC$14&amp;"-rse-"&amp;$H1015,Equations!$G:$I,3,0)))</f>
        <v/>
      </c>
      <c r="BE1015" s="10" t="str">
        <f>IF($AC1015="","",IF(OR($V1015&lt;2.7,$V1015&gt;90),"Age OOR",BC1015+1.6449*VLOOKUP(BC$14&amp;"-rse-"&amp;$H1015,Equations!$G:$I,3,0)))</f>
        <v/>
      </c>
      <c r="BF1015" s="10" t="str">
        <f t="shared" si="391"/>
        <v/>
      </c>
      <c r="BG1015" s="10" t="str">
        <f>IF($AC1015="","",IF(OR($V1015&lt;2.7,$V1015&gt;90),"Age OOR",($AC1015-BC1015)/VLOOKUP(BC$14&amp;"-rse-"&amp;$H1015,Equations!$G:$I,3,0)))</f>
        <v/>
      </c>
      <c r="BH1015" s="10" t="str">
        <f>IF($AD1015="","",IF(OR($V1015&lt;2.7,$V1015&gt;90),"Age OOR",VLOOKUP(BH$14&amp;"-int-"&amp;$I1015,Equations!$G:$I,3,0)+VLOOKUP(BH$14&amp;"-sexo-"&amp;$I1015,Equations!$G:$I,3,0)*$U1015+VLOOKUP(BH$14&amp;"-edad-"&amp;$I1015,Equations!$G:$I,3,0)*$V1015+VLOOKUP(BH$14&amp;"-est-"&amp;$I1015,Equations!$G:$I,3,0)*(1/$W1015)+VLOOKUP(BH$14&amp;"-imc-"&amp;$I1015,Equations!$G:$I,3,0)*(1/$Q1015)))</f>
        <v/>
      </c>
      <c r="BI1015" s="10" t="str">
        <f>IF($AD1015="","",IF(OR($V1015&lt;2.7,$V1015&gt;90),"Age OOR",BH1015-1.6449*VLOOKUP(BH$14&amp;"-rse-"&amp;$I1015,Equations!$G:$I,3,0)))</f>
        <v/>
      </c>
      <c r="BJ1015" s="10" t="str">
        <f>IF($AD1015="","",IF(OR($V1015&lt;2.7,$V1015&gt;90),"Age OOR",BH1015+1.6449*VLOOKUP(BH$14&amp;"-rse-"&amp;$I1015,Equations!$G:$I,3,0)))</f>
        <v/>
      </c>
      <c r="BK1015" s="10" t="str">
        <f t="shared" si="392"/>
        <v/>
      </c>
      <c r="BL1015" s="10" t="str">
        <f>IF($AD1015="","",IF(OR($V1015&lt;2.7,$V1015&gt;90),"Age OOR",($AD1015-BH1015)/VLOOKUP(BH$14&amp;"-rse-"&amp;$I1015,Equations!$G:$I,3,0)))</f>
        <v/>
      </c>
      <c r="BM1015" s="10" t="str">
        <f>IF($AE1015="","",IF(OR($V1015&lt;2.7,$V1015&gt;90),"Age OOR",VLOOKUP(BM$14&amp;"-int-"&amp;$J1015,Equations!$G:$I,3,0)+VLOOKUP(BM$14&amp;"-sexo-"&amp;$J1015,Equations!$G:$I,3,0)*$U1015+VLOOKUP(BM$14&amp;"-edad-"&amp;$J1015,Equations!$G:$I,3,0)*$V1015+VLOOKUP(BM$14&amp;"-est-"&amp;$J1015,Equations!$G:$I,3,0)*(1/$W1015)+VLOOKUP(BM$14&amp;"-imc-"&amp;$J1015,Equations!$G:$I,3,0)*(1/$Q1015)))</f>
        <v/>
      </c>
      <c r="BN1015" s="10" t="str">
        <f>IF($AE1015="","",IF(OR($V1015&lt;2.7,$V1015&gt;90),"Age OOR",BM1015-1.6449*VLOOKUP(BM$14&amp;"-rse-"&amp;$J1015,Equations!$G:$I,3,0)))</f>
        <v/>
      </c>
      <c r="BO1015" s="10" t="str">
        <f>IF($AE1015="","",IF(OR($V1015&lt;2.7,$V1015&gt;90),"Age OOR",BM1015+1.6449*VLOOKUP(BM$14&amp;"-rse-"&amp;$J1015,Equations!$G:$I,3,0)))</f>
        <v/>
      </c>
      <c r="BP1015" s="10" t="str">
        <f t="shared" si="393"/>
        <v/>
      </c>
      <c r="BQ1015" s="10" t="str">
        <f>IF($AE1015="","",IF(OR($V1015&lt;2.7,$V1015&gt;90),"Age OOR",($AE1015-BM1015)/VLOOKUP(BM$14&amp;"-rse-"&amp;$J1015,Equations!$G:$I,3,0)))</f>
        <v/>
      </c>
      <c r="BR1015" s="10" t="str">
        <f>IF($AF1015="","",IF(OR($V1015&lt;2.7,$V1015&gt;90),"Age OOR",VLOOKUP(BR$14&amp;"-int-"&amp;$K1015,Equations!$G:$I,3,0)+VLOOKUP(BR$14&amp;"-sexo-"&amp;$K1015,Equations!$G:$I,3,0)*$U1015+VLOOKUP(BR$14&amp;"-edad-"&amp;$K1015,Equations!$G:$I,3,0)*$V1015+VLOOKUP(BR$14&amp;"-est-"&amp;$K1015,Equations!$G:$I,3,0)*(1/$W1015)+VLOOKUP(BR$14&amp;"-imc-"&amp;$K1015,Equations!$G:$I,3,0)*(1/$Q1015)))</f>
        <v/>
      </c>
      <c r="BS1015" s="10" t="str">
        <f>IF($AF1015="","",IF(OR($V1015&lt;2.7,$V1015&gt;90),"Age OOR",BR1015-1.6449*VLOOKUP(BR$14&amp;"-rse-"&amp;$K1015,Equations!$G:$I,3,0)))</f>
        <v/>
      </c>
      <c r="BT1015" s="10" t="str">
        <f>IF($AF1015="","",IF(OR($V1015&lt;2.7,$V1015&gt;90),"Age OOR",BR1015+1.6449*VLOOKUP(BR$14&amp;"-rse-"&amp;$K1015,Equations!$G:$I,3,0)))</f>
        <v/>
      </c>
      <c r="BU1015" s="10" t="str">
        <f t="shared" si="394"/>
        <v/>
      </c>
      <c r="BV1015" s="10" t="str">
        <f>IF($AF1015="","",IF(OR($V1015&lt;2.7,$V1015&gt;90),"Age OOR",($AF1015-BR1015)/VLOOKUP(BR$14&amp;"-rse-"&amp;$K1015,Equations!$G:$I,3,0)))</f>
        <v/>
      </c>
      <c r="BW1015" s="10" t="str">
        <f>IF($AG1015="","",IF(OR($V1015&lt;2.7,$V1015&gt;90),"Age OOR",VLOOKUP(BW$14&amp;"-int-"&amp;$L1015,Equations!$G:$I,3,0)+VLOOKUP(BW$14&amp;"-sexo-"&amp;$L1015,Equations!$G:$I,3,0)*$U1015+VLOOKUP(BW$14&amp;"-edad-"&amp;$L1015,Equations!$G:$I,3,0)*$V1015+VLOOKUP(BW$14&amp;"-est-"&amp;$L1015,Equations!$G:$I,3,0)*(1/$W1015)+VLOOKUP(BW$14&amp;"-imc-"&amp;$L1015,Equations!$G:$I,3,0)*(1/$Q1015)))</f>
        <v/>
      </c>
      <c r="BX1015" s="10" t="str">
        <f>IF($AG1015="","",IF(OR($V1015&lt;2.7,$V1015&gt;90),"Age OOR",BW1015-1.6449*VLOOKUP(BW$14&amp;"-rse-"&amp;$L1015,Equations!$G:$I,3,0)))</f>
        <v/>
      </c>
      <c r="BY1015" s="10" t="str">
        <f>IF($AG1015="","",IF(OR($V1015&lt;2.7,$V1015&gt;90),"Age OOR",BW1015+1.6449*VLOOKUP(BW$14&amp;"-rse-"&amp;$L1015,Equations!$G:$I,3,0)))</f>
        <v/>
      </c>
      <c r="BZ1015" s="10" t="str">
        <f t="shared" si="395"/>
        <v/>
      </c>
      <c r="CA1015" s="10" t="str">
        <f>IF($AG1015="","",IF(OR($V1015&lt;2.7,$V1015&gt;90),"Age OOR",($AG1015-BW1015)/VLOOKUP(BW$14&amp;"-rse-"&amp;$L1015,Equations!$G:$I,3,0)))</f>
        <v/>
      </c>
      <c r="CB1015" s="10" t="str">
        <f>IF($AH1015="","",IF(OR($V1015&lt;2.7,$V1015&gt;90),"Age OOR",VLOOKUP(CB$14&amp;"-int-"&amp;$M1015,Equations!$G:$I,3,0)+VLOOKUP(CB$14&amp;"-sexo-"&amp;$M1015,Equations!$G:$I,3,0)*$U1015+VLOOKUP(CB$14&amp;"-edad-"&amp;$M1015,Equations!$G:$I,3,0)*$V1015+VLOOKUP(CB$14&amp;"-est-"&amp;$M1015,Equations!$G:$I,3,0)*(1/$W1015)+VLOOKUP(CB$14&amp;"-imc-"&amp;$M1015,Equations!$G:$I,3,0)*(1/$Q1015)))</f>
        <v/>
      </c>
      <c r="CC1015" s="10" t="str">
        <f>IF($AH1015="","",IF(OR($V1015&lt;2.7,$V1015&gt;90),"Age OOR",CB1015-1.6449*VLOOKUP(CB$14&amp;"-rse-"&amp;$M1015,Equations!$G:$I,3,0)))</f>
        <v/>
      </c>
      <c r="CD1015" s="10" t="str">
        <f>IF($AH1015="","",IF(OR($V1015&lt;2.7,$V1015&gt;90),"Age OOR",CB1015+1.6449*VLOOKUP(CB$14&amp;"-rse-"&amp;$M1015,Equations!$G:$I,3,0)))</f>
        <v/>
      </c>
      <c r="CE1015" s="10" t="str">
        <f t="shared" si="396"/>
        <v/>
      </c>
      <c r="CF1015" s="10" t="str">
        <f>IF($AH1015="","",IF(OR($V1015&lt;2.7,$V1015&gt;90),"Age OOR",($AH1015-CB1015)/VLOOKUP(CB$14&amp;"-rse-"&amp;$M1015,Equations!$G:$I,3,0)))</f>
        <v/>
      </c>
      <c r="CG1015" s="10" t="str">
        <f>IF($AI1015="","",IF(OR($V1015&lt;2.7,$V1015&gt;90),"Age OOR",VLOOKUP(CG$14&amp;"-int-"&amp;$N1015,Equations!$G:$I,3,0)+VLOOKUP(CG$14&amp;"-sexo-"&amp;$N1015,Equations!$G:$I,3,0)*$U1015+VLOOKUP(CG$14&amp;"-edad-"&amp;$N1015,Equations!$G:$I,3,0)*$V1015+VLOOKUP(CG$14&amp;"-est-"&amp;$N1015,Equations!$G:$I,3,0)*(1/$W1015)+VLOOKUP(CG$14&amp;"-imc-"&amp;$N1015,Equations!$G:$I,3,0)*(1/$Q1015)))</f>
        <v/>
      </c>
      <c r="CH1015" s="10" t="str">
        <f>IF($AI1015="","",IF(OR($V1015&lt;2.7,$V1015&gt;90),"Age OOR",CG1015-1.6449*VLOOKUP(CG$14&amp;"-rse-"&amp;$N1015,Equations!$G:$I,3,0)))</f>
        <v/>
      </c>
      <c r="CI1015" s="10" t="str">
        <f>IF($AI1015="","",IF(OR($V1015&lt;2.7,$V1015&gt;90),"Age OOR",CG1015+1.6449*VLOOKUP(CG$14&amp;"-rse-"&amp;$N1015,Equations!$G:$I,3,0)))</f>
        <v/>
      </c>
      <c r="CJ1015" s="10" t="str">
        <f t="shared" si="397"/>
        <v/>
      </c>
      <c r="CK1015" s="10" t="str">
        <f>IF($AI1015="","",IF(OR($V1015&lt;2.7,$V1015&gt;90),"Age OOR",($AI1015-CG1015)/VLOOKUP(CG$14&amp;"-rse-"&amp;$N1015,Equations!$G:$I,3,0)))</f>
        <v/>
      </c>
      <c r="CL1015" s="10" t="str">
        <f>IF($AJ1015="","",IF(OR($V1015&lt;2.7,$V1015&gt;90),"Age OOR",VLOOKUP(CL$14&amp;"-int-"&amp;$O1015,Equations!$G:$I,3,0)+VLOOKUP(CL$14&amp;"-sexo-"&amp;$O1015,Equations!$G:$I,3,0)*$U1015+VLOOKUP(CL$14&amp;"-edad-"&amp;$O1015,Equations!$G:$I,3,0)*$V1015+VLOOKUP(CL$14&amp;"-est-"&amp;$O1015,Equations!$G:$I,3,0)*(1/$W1015)+VLOOKUP(CL$14&amp;"-imc-"&amp;$O1015,Equations!$G:$I,3,0)*(1/$Q1015)))</f>
        <v/>
      </c>
      <c r="CM1015" s="10" t="str">
        <f>IF($AJ1015="","",IF(OR($V1015&lt;2.7,$V1015&gt;90),"Age OOR",CL1015-1.6449*VLOOKUP(CL$14&amp;"-rse-"&amp;$O1015,Equations!$G:$I,3,0)))</f>
        <v/>
      </c>
      <c r="CN1015" s="10" t="str">
        <f>IF($AJ1015="","",IF(OR($V1015&lt;2.7,$V1015&gt;90),"Age OOR",CL1015+1.6449*VLOOKUP(CL$14&amp;"-rse-"&amp;$O1015,Equations!$G:$I,3,0)))</f>
        <v/>
      </c>
      <c r="CO1015" s="10" t="str">
        <f t="shared" si="398"/>
        <v/>
      </c>
      <c r="CP1015" s="10" t="str">
        <f>IF($AJ1015="","",IF(OR($V1015&lt;2.7,$V1015&gt;90),"Age OOR",($AJ1015-CL1015)/VLOOKUP(CL$14&amp;"-rse-"&amp;$O1015,Equations!$G:$I,3,0)))</f>
        <v/>
      </c>
      <c r="CQ1015" s="10" t="str">
        <f>IF($AK1015="","",IF(OR($V1015&lt;2.7,$V1015&gt;90),"Age OOR",EXP(VLOOKUP(CQ$14&amp;"-int-"&amp;$P1015,Equations!$G:$I,3,0)+VLOOKUP(CQ$14&amp;"-sexo-"&amp;$P1015,Equations!$G:$I,3,0)*$U1015+VLOOKUP(CQ$14&amp;"-edad-"&amp;$P1015,Equations!$G:$I,3,0)*$V1015+VLOOKUP(CQ$14&amp;"-est-"&amp;$P1015,Equations!$G:$I,3,0)*(1/$W1015)+VLOOKUP(CQ$14&amp;"-imc-"&amp;$P1015,Equations!$G:$I,3,0)*(1/$Q1015))))</f>
        <v/>
      </c>
      <c r="CR1015" s="10" t="str">
        <f>IF($AK1015="","",IF(OR($V1015&lt;2.7,$V1015&gt;90),"Age OOR",EXP(LN(CQ1015)-1.6449*VLOOKUP(CQ$14&amp;"-rse-"&amp;$P1015,Equations!$G:$I,3,0))))</f>
        <v/>
      </c>
      <c r="CS1015" s="10" t="str">
        <f>IF($AK1015="","",IF(OR($V1015&lt;2.7,$V1015&gt;90),"Age OOR",EXP(LN(CQ1015)+1.6449*VLOOKUP(CQ$14&amp;"-rse-"&amp;$P1015,Equations!$G:$I,3,0))))</f>
        <v/>
      </c>
      <c r="CT1015" s="10" t="str">
        <f t="shared" si="399"/>
        <v/>
      </c>
      <c r="CU1015" s="10" t="str">
        <f>IF($AK1015="","",IF(OR($V1015&lt;2.7,$V1015&gt;90),"Age OOR",(LN($AK1015)-LN(CQ1015))/VLOOKUP(CQ$14&amp;"-rse-"&amp;$P1015,Equations!$G:$I,3,0)))</f>
        <v/>
      </c>
      <c r="CV1015" s="47"/>
    </row>
    <row r="1016" spans="5:100" x14ac:dyDescent="0.2">
      <c r="E1016" s="23" t="str">
        <f t="shared" si="375"/>
        <v>Age out of range</v>
      </c>
      <c r="F1016" s="23" t="str">
        <f t="shared" si="376"/>
        <v>Age out of range</v>
      </c>
      <c r="G1016" s="23" t="str">
        <f t="shared" si="377"/>
        <v>Age out of range</v>
      </c>
      <c r="H1016" s="23" t="str">
        <f t="shared" si="378"/>
        <v>Age out of range</v>
      </c>
      <c r="I1016" s="23" t="str">
        <f t="shared" si="379"/>
        <v>Age out of range</v>
      </c>
      <c r="J1016" s="23" t="str">
        <f t="shared" si="380"/>
        <v>Age out of range</v>
      </c>
      <c r="K1016" s="23" t="str">
        <f t="shared" si="381"/>
        <v>Age out of range</v>
      </c>
      <c r="L1016" s="23" t="str">
        <f t="shared" si="382"/>
        <v>Age out of range</v>
      </c>
      <c r="M1016" s="23" t="str">
        <f t="shared" si="383"/>
        <v>Age out of range</v>
      </c>
      <c r="N1016" s="23" t="str">
        <f t="shared" si="384"/>
        <v>Age out of range</v>
      </c>
      <c r="O1016" s="23" t="str">
        <f t="shared" si="385"/>
        <v>Age out of range</v>
      </c>
      <c r="P1016" s="23" t="str">
        <f t="shared" si="386"/>
        <v>Age out of range</v>
      </c>
      <c r="Q1016" s="23" t="e">
        <f t="shared" si="387"/>
        <v>#DIV/0!</v>
      </c>
      <c r="R1016" s="17"/>
      <c r="S1016" s="23">
        <v>1000</v>
      </c>
      <c r="T1016" s="134"/>
      <c r="U1016" s="134"/>
      <c r="V1016" s="134"/>
      <c r="W1016" s="134"/>
      <c r="X1016" s="134"/>
      <c r="Y1016" s="134"/>
      <c r="Z1016" s="134"/>
      <c r="AA1016" s="134"/>
      <c r="AB1016" s="134"/>
      <c r="AC1016" s="134"/>
      <c r="AD1016" s="134"/>
      <c r="AE1016" s="134"/>
      <c r="AF1016" s="134"/>
      <c r="AG1016" s="134"/>
      <c r="AH1016" s="134"/>
      <c r="AI1016" s="134"/>
      <c r="AJ1016" s="134"/>
      <c r="AK1016" s="134"/>
      <c r="AL1016" s="7"/>
      <c r="AM1016" s="47"/>
      <c r="AN1016" s="10" t="str">
        <f>IF($Z1016="","",IF(OR($V1016&lt;2.7,$V1016&gt;90),"Age OOR",VLOOKUP(AN$14&amp;"-int-"&amp;$E1016,Equations!$G:$I,3,0)+VLOOKUP(AN$14&amp;"-sexo-"&amp;$E1016,Equations!$G:$I,3,0)*$U1016+VLOOKUP(AN$14&amp;"-edad-"&amp;$E1016,Equations!$G:$I,3,0)*$V1016+VLOOKUP(AN$14&amp;"-est-"&amp;$E1016,Equations!$G:$I,3,0)*(1/$W1016)+VLOOKUP(AN$14&amp;"-imc-"&amp;$E1016,Equations!$G:$I,3,0)*(1/$Q1016)))</f>
        <v/>
      </c>
      <c r="AO1016" s="10" t="str">
        <f>IF($Z1016="","",IF(OR($V1016&lt;2.7,$V1016&gt;90),"Age OOR",AN1016-1.6449*VLOOKUP(AN$14&amp;"-rse-"&amp;$E1016,Equations!$G:$I,3,0)))</f>
        <v/>
      </c>
      <c r="AP1016" s="10" t="str">
        <f>IF($Z1016="","",IF(OR($V1016&lt;2.7,$V1016&gt;90),"Age OOR",AN1016+1.6449*VLOOKUP(AN$14&amp;"-rse-"&amp;$E1016,Equations!$G:$I,3,0)))</f>
        <v/>
      </c>
      <c r="AQ1016" s="10" t="str">
        <f t="shared" si="388"/>
        <v/>
      </c>
      <c r="AR1016" s="10" t="str">
        <f>IF($Z1016="","",IF(OR($V1016&lt;2.7,$V1016&gt;90),"Age OOR",($Z1016-AN1016)/VLOOKUP(AN$14&amp;"-rse-"&amp;$E1016,Equations!$G:$I,3,0)))</f>
        <v/>
      </c>
      <c r="AS1016" s="10" t="str">
        <f>IF($AA1016="","",IF(OR($V1016&lt;2.7,$V1016&gt;90),"Age OOR",VLOOKUP(AS$14&amp;"-int-"&amp;$F1016,Equations!$G:$I,3,0)+VLOOKUP(AS$14&amp;"-sexo-"&amp;$F1016,Equations!$G:$I,3,0)*$U1016+VLOOKUP(AS$14&amp;"-edad-"&amp;$F1016,Equations!$G:$I,3,0)*$V1016+VLOOKUP(AS$14&amp;"-est-"&amp;$F1016,Equations!$G:$I,3,0)*(1/$W1016)+VLOOKUP(AS$14&amp;"-imc-"&amp;$F1016,Equations!$G:$I,3,0)*(1/$Q1016)))</f>
        <v/>
      </c>
      <c r="AT1016" s="10" t="str">
        <f>IF($AA1016="","",IF(OR($V1016&lt;2.7,$V1016&gt;90),"Age OOR",AS1016-1.6449*VLOOKUP(AS$14&amp;"-rse-"&amp;$F1016,Equations!$G:$I,3,0)))</f>
        <v/>
      </c>
      <c r="AU1016" s="10" t="str">
        <f>IF($AA1016="","",IF(OR($V1016&lt;2.7,$V1016&gt;90),"Age OOR",AS1016+1.6449*VLOOKUP(AS$14&amp;"-rse-"&amp;$F1016,Equations!$G:$I,3,0)))</f>
        <v/>
      </c>
      <c r="AV1016" s="10" t="str">
        <f t="shared" si="389"/>
        <v/>
      </c>
      <c r="AW1016" s="10" t="str">
        <f>IF($AA1016="","",IF(OR($V1016&lt;2.7,$V1016&gt;90),"Age OOR",($AA1016-AS1016)/VLOOKUP(AS$14&amp;"-rse-"&amp;$F1016,Equations!$G:$I,3,0)))</f>
        <v/>
      </c>
      <c r="AX1016" s="10" t="str">
        <f>IF($AB1016="","",IF(OR($V1016&lt;2.7,$V1016&gt;90),"Age OOR",VLOOKUP(AX$14&amp;"-int-"&amp;$G1016,Equations!$G:$I,3,0)+VLOOKUP(AX$14&amp;"-sexo-"&amp;$G1016,Equations!$G:$I,3,0)*$U1016+VLOOKUP(AX$14&amp;"-edad-"&amp;$G1016,Equations!$G:$I,3,0)*$V1016+VLOOKUP(AX$14&amp;"-est-"&amp;$G1016,Equations!$G:$I,3,0)*(1/$W1016)+VLOOKUP(AX$14&amp;"-imc-"&amp;$G1016,Equations!$G:$I,3,0)*(1/$Q1016)))</f>
        <v/>
      </c>
      <c r="AY1016" s="10" t="str">
        <f>IF($AB1016="","",IF(OR($V1016&lt;2.7,$V1016&gt;90),"Age OOR",AX1016-1.6449*VLOOKUP(AX$14&amp;"-rse-"&amp;$G1016,Equations!$G:$I,3,0)))</f>
        <v/>
      </c>
      <c r="AZ1016" s="10" t="str">
        <f>IF($AB1016="","",IF(OR($V1016&lt;2.7,$V1016&gt;90),"Age OOR",AX1016+1.6449*VLOOKUP(AX$14&amp;"-rse-"&amp;$G1016,Equations!$G:$I,3,0)))</f>
        <v/>
      </c>
      <c r="BA1016" s="10" t="str">
        <f t="shared" si="390"/>
        <v/>
      </c>
      <c r="BB1016" s="10" t="str">
        <f>IF($AB1016="","",IF(OR($V1016&lt;2.7,$V1016&gt;90),"Age OOR",($AB1016-AX1016)/VLOOKUP(AX$14&amp;"-rse-"&amp;$G1016,Equations!$G:$I,3,0)))</f>
        <v/>
      </c>
      <c r="BC1016" s="10" t="str">
        <f>IF($AC1016="","",IF(OR($V1016&lt;2.7,$V1016&gt;90),"Age OOR",VLOOKUP(BC$14&amp;"-int-"&amp;$H1016,Equations!$G:$I,3,0)+VLOOKUP(BC$14&amp;"-sexo-"&amp;$H1016,Equations!$G:$I,3,0)*$U1016+VLOOKUP(BC$14&amp;"-edad-"&amp;$H1016,Equations!$G:$I,3,0)*$V1016+VLOOKUP(BC$14&amp;"-est-"&amp;$H1016,Equations!$G:$I,3,0)*(1/$W1016)+VLOOKUP(BC$14&amp;"-imc-"&amp;$H1016,Equations!$G:$I,3,0)*(1/$Q1016)))</f>
        <v/>
      </c>
      <c r="BD1016" s="10" t="str">
        <f>IF($AC1016="","",IF(OR($V1016&lt;2.7,$V1016&gt;90),"Age OOR",BC1016-1.6449*VLOOKUP(BC$14&amp;"-rse-"&amp;$H1016,Equations!$G:$I,3,0)))</f>
        <v/>
      </c>
      <c r="BE1016" s="10" t="str">
        <f>IF($AC1016="","",IF(OR($V1016&lt;2.7,$V1016&gt;90),"Age OOR",BC1016+1.6449*VLOOKUP(BC$14&amp;"-rse-"&amp;$H1016,Equations!$G:$I,3,0)))</f>
        <v/>
      </c>
      <c r="BF1016" s="10" t="str">
        <f t="shared" si="391"/>
        <v/>
      </c>
      <c r="BG1016" s="10" t="str">
        <f>IF($AC1016="","",IF(OR($V1016&lt;2.7,$V1016&gt;90),"Age OOR",($AC1016-BC1016)/VLOOKUP(BC$14&amp;"-rse-"&amp;$H1016,Equations!$G:$I,3,0)))</f>
        <v/>
      </c>
      <c r="BH1016" s="10" t="str">
        <f>IF($AD1016="","",IF(OR($V1016&lt;2.7,$V1016&gt;90),"Age OOR",VLOOKUP(BH$14&amp;"-int-"&amp;$I1016,Equations!$G:$I,3,0)+VLOOKUP(BH$14&amp;"-sexo-"&amp;$I1016,Equations!$G:$I,3,0)*$U1016+VLOOKUP(BH$14&amp;"-edad-"&amp;$I1016,Equations!$G:$I,3,0)*$V1016+VLOOKUP(BH$14&amp;"-est-"&amp;$I1016,Equations!$G:$I,3,0)*(1/$W1016)+VLOOKUP(BH$14&amp;"-imc-"&amp;$I1016,Equations!$G:$I,3,0)*(1/$Q1016)))</f>
        <v/>
      </c>
      <c r="BI1016" s="10" t="str">
        <f>IF($AD1016="","",IF(OR($V1016&lt;2.7,$V1016&gt;90),"Age OOR",BH1016-1.6449*VLOOKUP(BH$14&amp;"-rse-"&amp;$I1016,Equations!$G:$I,3,0)))</f>
        <v/>
      </c>
      <c r="BJ1016" s="10" t="str">
        <f>IF($AD1016="","",IF(OR($V1016&lt;2.7,$V1016&gt;90),"Age OOR",BH1016+1.6449*VLOOKUP(BH$14&amp;"-rse-"&amp;$I1016,Equations!$G:$I,3,0)))</f>
        <v/>
      </c>
      <c r="BK1016" s="10" t="str">
        <f t="shared" si="392"/>
        <v/>
      </c>
      <c r="BL1016" s="10" t="str">
        <f>IF($AD1016="","",IF(OR($V1016&lt;2.7,$V1016&gt;90),"Age OOR",($AD1016-BH1016)/VLOOKUP(BH$14&amp;"-rse-"&amp;$I1016,Equations!$G:$I,3,0)))</f>
        <v/>
      </c>
      <c r="BM1016" s="10" t="str">
        <f>IF($AE1016="","",IF(OR($V1016&lt;2.7,$V1016&gt;90),"Age OOR",VLOOKUP(BM$14&amp;"-int-"&amp;$J1016,Equations!$G:$I,3,0)+VLOOKUP(BM$14&amp;"-sexo-"&amp;$J1016,Equations!$G:$I,3,0)*$U1016+VLOOKUP(BM$14&amp;"-edad-"&amp;$J1016,Equations!$G:$I,3,0)*$V1016+VLOOKUP(BM$14&amp;"-est-"&amp;$J1016,Equations!$G:$I,3,0)*(1/$W1016)+VLOOKUP(BM$14&amp;"-imc-"&amp;$J1016,Equations!$G:$I,3,0)*(1/$Q1016)))</f>
        <v/>
      </c>
      <c r="BN1016" s="10" t="str">
        <f>IF($AE1016="","",IF(OR($V1016&lt;2.7,$V1016&gt;90),"Age OOR",BM1016-1.6449*VLOOKUP(BM$14&amp;"-rse-"&amp;$J1016,Equations!$G:$I,3,0)))</f>
        <v/>
      </c>
      <c r="BO1016" s="10" t="str">
        <f>IF($AE1016="","",IF(OR($V1016&lt;2.7,$V1016&gt;90),"Age OOR",BM1016+1.6449*VLOOKUP(BM$14&amp;"-rse-"&amp;$J1016,Equations!$G:$I,3,0)))</f>
        <v/>
      </c>
      <c r="BP1016" s="10" t="str">
        <f t="shared" si="393"/>
        <v/>
      </c>
      <c r="BQ1016" s="10" t="str">
        <f>IF($AE1016="","",IF(OR($V1016&lt;2.7,$V1016&gt;90),"Age OOR",($AE1016-BM1016)/VLOOKUP(BM$14&amp;"-rse-"&amp;$J1016,Equations!$G:$I,3,0)))</f>
        <v/>
      </c>
      <c r="BR1016" s="10" t="str">
        <f>IF($AF1016="","",IF(OR($V1016&lt;2.7,$V1016&gt;90),"Age OOR",VLOOKUP(BR$14&amp;"-int-"&amp;$K1016,Equations!$G:$I,3,0)+VLOOKUP(BR$14&amp;"-sexo-"&amp;$K1016,Equations!$G:$I,3,0)*$U1016+VLOOKUP(BR$14&amp;"-edad-"&amp;$K1016,Equations!$G:$I,3,0)*$V1016+VLOOKUP(BR$14&amp;"-est-"&amp;$K1016,Equations!$G:$I,3,0)*(1/$W1016)+VLOOKUP(BR$14&amp;"-imc-"&amp;$K1016,Equations!$G:$I,3,0)*(1/$Q1016)))</f>
        <v/>
      </c>
      <c r="BS1016" s="10" t="str">
        <f>IF($AF1016="","",IF(OR($V1016&lt;2.7,$V1016&gt;90),"Age OOR",BR1016-1.6449*VLOOKUP(BR$14&amp;"-rse-"&amp;$K1016,Equations!$G:$I,3,0)))</f>
        <v/>
      </c>
      <c r="BT1016" s="10" t="str">
        <f>IF($AF1016="","",IF(OR($V1016&lt;2.7,$V1016&gt;90),"Age OOR",BR1016+1.6449*VLOOKUP(BR$14&amp;"-rse-"&amp;$K1016,Equations!$G:$I,3,0)))</f>
        <v/>
      </c>
      <c r="BU1016" s="10" t="str">
        <f t="shared" si="394"/>
        <v/>
      </c>
      <c r="BV1016" s="10" t="str">
        <f>IF($AF1016="","",IF(OR($V1016&lt;2.7,$V1016&gt;90),"Age OOR",($AF1016-BR1016)/VLOOKUP(BR$14&amp;"-rse-"&amp;$K1016,Equations!$G:$I,3,0)))</f>
        <v/>
      </c>
      <c r="BW1016" s="10" t="str">
        <f>IF($AG1016="","",IF(OR($V1016&lt;2.7,$V1016&gt;90),"Age OOR",VLOOKUP(BW$14&amp;"-int-"&amp;$L1016,Equations!$G:$I,3,0)+VLOOKUP(BW$14&amp;"-sexo-"&amp;$L1016,Equations!$G:$I,3,0)*$U1016+VLOOKUP(BW$14&amp;"-edad-"&amp;$L1016,Equations!$G:$I,3,0)*$V1016+VLOOKUP(BW$14&amp;"-est-"&amp;$L1016,Equations!$G:$I,3,0)*(1/$W1016)+VLOOKUP(BW$14&amp;"-imc-"&amp;$L1016,Equations!$G:$I,3,0)*(1/$Q1016)))</f>
        <v/>
      </c>
      <c r="BX1016" s="10" t="str">
        <f>IF($AG1016="","",IF(OR($V1016&lt;2.7,$V1016&gt;90),"Age OOR",BW1016-1.6449*VLOOKUP(BW$14&amp;"-rse-"&amp;$L1016,Equations!$G:$I,3,0)))</f>
        <v/>
      </c>
      <c r="BY1016" s="10" t="str">
        <f>IF($AG1016="","",IF(OR($V1016&lt;2.7,$V1016&gt;90),"Age OOR",BW1016+1.6449*VLOOKUP(BW$14&amp;"-rse-"&amp;$L1016,Equations!$G:$I,3,0)))</f>
        <v/>
      </c>
      <c r="BZ1016" s="10" t="str">
        <f t="shared" si="395"/>
        <v/>
      </c>
      <c r="CA1016" s="10" t="str">
        <f>IF($AG1016="","",IF(OR($V1016&lt;2.7,$V1016&gt;90),"Age OOR",($AG1016-BW1016)/VLOOKUP(BW$14&amp;"-rse-"&amp;$L1016,Equations!$G:$I,3,0)))</f>
        <v/>
      </c>
      <c r="CB1016" s="10" t="str">
        <f>IF($AH1016="","",IF(OR($V1016&lt;2.7,$V1016&gt;90),"Age OOR",VLOOKUP(CB$14&amp;"-int-"&amp;$M1016,Equations!$G:$I,3,0)+VLOOKUP(CB$14&amp;"-sexo-"&amp;$M1016,Equations!$G:$I,3,0)*$U1016+VLOOKUP(CB$14&amp;"-edad-"&amp;$M1016,Equations!$G:$I,3,0)*$V1016+VLOOKUP(CB$14&amp;"-est-"&amp;$M1016,Equations!$G:$I,3,0)*(1/$W1016)+VLOOKUP(CB$14&amp;"-imc-"&amp;$M1016,Equations!$G:$I,3,0)*(1/$Q1016)))</f>
        <v/>
      </c>
      <c r="CC1016" s="10" t="str">
        <f>IF($AH1016="","",IF(OR($V1016&lt;2.7,$V1016&gt;90),"Age OOR",CB1016-1.6449*VLOOKUP(CB$14&amp;"-rse-"&amp;$M1016,Equations!$G:$I,3,0)))</f>
        <v/>
      </c>
      <c r="CD1016" s="10" t="str">
        <f>IF($AH1016="","",IF(OR($V1016&lt;2.7,$V1016&gt;90),"Age OOR",CB1016+1.6449*VLOOKUP(CB$14&amp;"-rse-"&amp;$M1016,Equations!$G:$I,3,0)))</f>
        <v/>
      </c>
      <c r="CE1016" s="10" t="str">
        <f t="shared" si="396"/>
        <v/>
      </c>
      <c r="CF1016" s="10" t="str">
        <f>IF($AH1016="","",IF(OR($V1016&lt;2.7,$V1016&gt;90),"Age OOR",($AH1016-CB1016)/VLOOKUP(CB$14&amp;"-rse-"&amp;$M1016,Equations!$G:$I,3,0)))</f>
        <v/>
      </c>
      <c r="CG1016" s="10" t="str">
        <f>IF($AI1016="","",IF(OR($V1016&lt;2.7,$V1016&gt;90),"Age OOR",VLOOKUP(CG$14&amp;"-int-"&amp;$N1016,Equations!$G:$I,3,0)+VLOOKUP(CG$14&amp;"-sexo-"&amp;$N1016,Equations!$G:$I,3,0)*$U1016+VLOOKUP(CG$14&amp;"-edad-"&amp;$N1016,Equations!$G:$I,3,0)*$V1016+VLOOKUP(CG$14&amp;"-est-"&amp;$N1016,Equations!$G:$I,3,0)*(1/$W1016)+VLOOKUP(CG$14&amp;"-imc-"&amp;$N1016,Equations!$G:$I,3,0)*(1/$Q1016)))</f>
        <v/>
      </c>
      <c r="CH1016" s="10" t="str">
        <f>IF($AI1016="","",IF(OR($V1016&lt;2.7,$V1016&gt;90),"Age OOR",CG1016-1.6449*VLOOKUP(CG$14&amp;"-rse-"&amp;$N1016,Equations!$G:$I,3,0)))</f>
        <v/>
      </c>
      <c r="CI1016" s="10" t="str">
        <f>IF($AI1016="","",IF(OR($V1016&lt;2.7,$V1016&gt;90),"Age OOR",CG1016+1.6449*VLOOKUP(CG$14&amp;"-rse-"&amp;$N1016,Equations!$G:$I,3,0)))</f>
        <v/>
      </c>
      <c r="CJ1016" s="10" t="str">
        <f t="shared" si="397"/>
        <v/>
      </c>
      <c r="CK1016" s="10" t="str">
        <f>IF($AI1016="","",IF(OR($V1016&lt;2.7,$V1016&gt;90),"Age OOR",($AI1016-CG1016)/VLOOKUP(CG$14&amp;"-rse-"&amp;$N1016,Equations!$G:$I,3,0)))</f>
        <v/>
      </c>
      <c r="CL1016" s="10" t="str">
        <f>IF($AJ1016="","",IF(OR($V1016&lt;2.7,$V1016&gt;90),"Age OOR",VLOOKUP(CL$14&amp;"-int-"&amp;$O1016,Equations!$G:$I,3,0)+VLOOKUP(CL$14&amp;"-sexo-"&amp;$O1016,Equations!$G:$I,3,0)*$U1016+VLOOKUP(CL$14&amp;"-edad-"&amp;$O1016,Equations!$G:$I,3,0)*$V1016+VLOOKUP(CL$14&amp;"-est-"&amp;$O1016,Equations!$G:$I,3,0)*(1/$W1016)+VLOOKUP(CL$14&amp;"-imc-"&amp;$O1016,Equations!$G:$I,3,0)*(1/$Q1016)))</f>
        <v/>
      </c>
      <c r="CM1016" s="10" t="str">
        <f>IF($AJ1016="","",IF(OR($V1016&lt;2.7,$V1016&gt;90),"Age OOR",CL1016-1.6449*VLOOKUP(CL$14&amp;"-rse-"&amp;$O1016,Equations!$G:$I,3,0)))</f>
        <v/>
      </c>
      <c r="CN1016" s="10" t="str">
        <f>IF($AJ1016="","",IF(OR($V1016&lt;2.7,$V1016&gt;90),"Age OOR",CL1016+1.6449*VLOOKUP(CL$14&amp;"-rse-"&amp;$O1016,Equations!$G:$I,3,0)))</f>
        <v/>
      </c>
      <c r="CO1016" s="10" t="str">
        <f t="shared" si="398"/>
        <v/>
      </c>
      <c r="CP1016" s="10" t="str">
        <f>IF($AJ1016="","",IF(OR($V1016&lt;2.7,$V1016&gt;90),"Age OOR",($AJ1016-CL1016)/VLOOKUP(CL$14&amp;"-rse-"&amp;$O1016,Equations!$G:$I,3,0)))</f>
        <v/>
      </c>
      <c r="CQ1016" s="10" t="str">
        <f>IF($AK1016="","",IF(OR($V1016&lt;2.7,$V1016&gt;90),"Age OOR",EXP(VLOOKUP(CQ$14&amp;"-int-"&amp;$P1016,Equations!$G:$I,3,0)+VLOOKUP(CQ$14&amp;"-sexo-"&amp;$P1016,Equations!$G:$I,3,0)*$U1016+VLOOKUP(CQ$14&amp;"-edad-"&amp;$P1016,Equations!$G:$I,3,0)*$V1016+VLOOKUP(CQ$14&amp;"-est-"&amp;$P1016,Equations!$G:$I,3,0)*(1/$W1016)+VLOOKUP(CQ$14&amp;"-imc-"&amp;$P1016,Equations!$G:$I,3,0)*(1/$Q1016))))</f>
        <v/>
      </c>
      <c r="CR1016" s="10" t="str">
        <f>IF($AK1016="","",IF(OR($V1016&lt;2.7,$V1016&gt;90),"Age OOR",EXP(LN(CQ1016)-1.6449*VLOOKUP(CQ$14&amp;"-rse-"&amp;$P1016,Equations!$G:$I,3,0))))</f>
        <v/>
      </c>
      <c r="CS1016" s="10" t="str">
        <f>IF($AK1016="","",IF(OR($V1016&lt;2.7,$V1016&gt;90),"Age OOR",EXP(LN(CQ1016)+1.6449*VLOOKUP(CQ$14&amp;"-rse-"&amp;$P1016,Equations!$G:$I,3,0))))</f>
        <v/>
      </c>
      <c r="CT1016" s="10" t="str">
        <f t="shared" si="399"/>
        <v/>
      </c>
      <c r="CU1016" s="10" t="str">
        <f>IF($AK1016="","",IF(OR($V1016&lt;2.7,$V1016&gt;90),"Age OOR",(LN($AK1016)-LN(CQ1016))/VLOOKUP(CQ$14&amp;"-rse-"&amp;$P1016,Equations!$G:$I,3,0)))</f>
        <v/>
      </c>
      <c r="CV1016" s="47"/>
    </row>
    <row r="1017" spans="5:100" ht="53.25" customHeight="1" x14ac:dyDescent="0.2"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17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</row>
    <row r="1018" spans="5:100" x14ac:dyDescent="0.2"/>
  </sheetData>
  <sheetProtection sheet="1" objects="1" scenarios="1"/>
  <phoneticPr fontId="12" type="noConversion"/>
  <conditionalFormatting sqref="T16:AK16 AN16:CU16">
    <cfRule type="cellIs" dxfId="2" priority="2" operator="notEqual">
      <formula>""</formula>
    </cfRule>
    <cfRule type="cellIs" dxfId="1" priority="3" operator="equal">
      <formula>""</formula>
    </cfRule>
  </conditionalFormatting>
  <conditionalFormatting sqref="AN17:CU1016">
    <cfRule type="cellIs" dxfId="0" priority="1" operator="equal">
      <formula>"Age OOR"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Equations</vt:lpstr>
      <vt:lpstr>Individual data input</vt:lpstr>
      <vt:lpstr>Multiple data input (1 to 1000)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H Vargas</dc:creator>
  <cp:lastModifiedBy>Microsoft Office User</cp:lastModifiedBy>
  <cp:lastPrinted>2022-08-24T19:29:08Z</cp:lastPrinted>
  <dcterms:created xsi:type="dcterms:W3CDTF">2022-07-19T15:18:19Z</dcterms:created>
  <dcterms:modified xsi:type="dcterms:W3CDTF">2023-01-30T18:01:12Z</dcterms:modified>
</cp:coreProperties>
</file>